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updateLinks="never" defaultThemeVersion="124226"/>
  <mc:AlternateContent xmlns:mc="http://schemas.openxmlformats.org/markup-compatibility/2006">
    <mc:Choice Requires="x15">
      <x15ac:absPath xmlns:x15ac="http://schemas.microsoft.com/office/spreadsheetml/2010/11/ac" url="C:\Users\foste\Desktop\WORK DATA LIST\"/>
    </mc:Choice>
  </mc:AlternateContent>
  <xr:revisionPtr revIDLastSave="0" documentId="13_ncr:1_{169805DB-8BBD-4655-ADFE-88BBAEB5DA4E}" xr6:coauthVersionLast="47" xr6:coauthVersionMax="47" xr10:uidLastSave="{00000000-0000-0000-0000-000000000000}"/>
  <bookViews>
    <workbookView xWindow="-110" yWindow="-110" windowWidth="19420" windowHeight="10300" tabRatio="587" xr2:uid="{00000000-000D-0000-FFFF-FFFF00000000}"/>
  </bookViews>
  <sheets>
    <sheet name="#Registered Charities  (26)" sheetId="136" r:id="rId1"/>
    <sheet name="Special Registration Charities" sheetId="139" r:id="rId2"/>
    <sheet name="2018" sheetId="67" r:id="rId3"/>
    <sheet name="2019" sheetId="66" r:id="rId4"/>
    <sheet name="#2020 (2)" sheetId="120" state="hidden" r:id="rId5"/>
    <sheet name="#2020 (3)" sheetId="121" state="hidden" r:id="rId6"/>
    <sheet name="2020" sheetId="65" r:id="rId7"/>
    <sheet name="2021" sheetId="62" r:id="rId8"/>
    <sheet name="#2021 (2)" sheetId="122" state="hidden" r:id="rId9"/>
    <sheet name="#2021 (3)" sheetId="123" state="hidden" r:id="rId10"/>
    <sheet name="#2022 (2)" sheetId="112" state="hidden" r:id="rId11"/>
    <sheet name="#2022 (3)" sheetId="113" state="hidden" r:id="rId12"/>
    <sheet name="#2022 (4)" sheetId="114" state="hidden" r:id="rId13"/>
    <sheet name="#2022 (5)" sheetId="115" state="hidden" r:id="rId14"/>
    <sheet name="#2021 (4)" sheetId="134" state="hidden" r:id="rId15"/>
    <sheet name="2022" sheetId="63" r:id="rId16"/>
    <sheet name="2023" sheetId="133" r:id="rId17"/>
    <sheet name="2024" sheetId="137" r:id="rId18"/>
    <sheet name="2025" sheetId="140" r:id="rId19"/>
    <sheet name="REVOCATION (S.Region)" sheetId="26" r:id="rId20"/>
    <sheet name="Revocation (N.Region)" sheetId="138" r:id="rId21"/>
    <sheet name="Classification" sheetId="19" state="hidden" r:id="rId22"/>
    <sheet name="Parishes" sheetId="20" state="hidden" r:id="rId23"/>
  </sheets>
  <externalReferences>
    <externalReference r:id="rId24"/>
  </externalReferences>
  <definedNames>
    <definedName name="_xlnm._FilterDatabase" localSheetId="4" hidden="1">'#2020 (2)'!$A$1:$A$147</definedName>
    <definedName name="_xlnm._FilterDatabase" localSheetId="5" hidden="1">'#2020 (3)'!$A$1:$A$147</definedName>
    <definedName name="_xlnm._FilterDatabase" localSheetId="8" hidden="1">'#2021 (2)'!$A$1:$A$464</definedName>
    <definedName name="_xlnm._FilterDatabase" localSheetId="9" hidden="1">'#2021 (3)'!$A$1:$A$464</definedName>
    <definedName name="_xlnm._FilterDatabase" localSheetId="14" hidden="1">'#2021 (4)'!$A$1:$N$597</definedName>
    <definedName name="_xlnm._FilterDatabase" localSheetId="10" hidden="1">'#2022 (2)'!$A$1:$A$1415</definedName>
    <definedName name="_xlnm._FilterDatabase" localSheetId="11" hidden="1">'#2022 (3)'!$A$1:$A$1415</definedName>
    <definedName name="_xlnm._FilterDatabase" localSheetId="12" hidden="1">'#2022 (4)'!$A$1:$A$1415</definedName>
    <definedName name="_xlnm._FilterDatabase" localSheetId="13" hidden="1">'#2022 (5)'!$A$1:$A$1415</definedName>
    <definedName name="_xlnm._FilterDatabase" localSheetId="0" hidden="1">'#Registered Charities  (26)'!$A$1:$AO$1367</definedName>
    <definedName name="_xlnm._FilterDatabase" localSheetId="2" hidden="1">'2018'!$A$1:$N$329</definedName>
    <definedName name="_xlnm._FilterDatabase" localSheetId="3" hidden="1">'2019'!$A$1:$N$394</definedName>
    <definedName name="_xlnm._FilterDatabase" localSheetId="6" hidden="1">'2020'!$A$1:$N$434</definedName>
    <definedName name="_xlnm._FilterDatabase" localSheetId="7" hidden="1">'2021'!$A$1:$N$637</definedName>
    <definedName name="_xlnm._FilterDatabase" localSheetId="15" hidden="1">'2022'!$A$1:$N$1443</definedName>
    <definedName name="_xlnm._FilterDatabase" localSheetId="16" hidden="1">'2023'!$A$1:$A$377</definedName>
    <definedName name="_xlnm._FilterDatabase" localSheetId="19" hidden="1">'REVOCATION (S.Region)'!$A$1:$X$307</definedName>
    <definedName name="_xlnm._FilterDatabase" localSheetId="1" hidden="1">'Special Registration Charities'!$A$1:$AN$38</definedName>
    <definedName name="_xlnm.Print_Area" localSheetId="4">'#2020 (2)'!$A$1:$M$147</definedName>
    <definedName name="_xlnm.Print_Area" localSheetId="5">'#2020 (3)'!$A$1:$M$147</definedName>
    <definedName name="_xlnm.Print_Area" localSheetId="8">'#2021 (2)'!$A$1:$M$462</definedName>
    <definedName name="_xlnm.Print_Area" localSheetId="9">'#2021 (3)'!$A$1:$M$462</definedName>
    <definedName name="_xlnm.Print_Area" localSheetId="14">'#2021 (4)'!$A$1:$N$595</definedName>
    <definedName name="_xlnm.Print_Area" localSheetId="10">'#2022 (2)'!$A$1:$M$1415</definedName>
    <definedName name="_xlnm.Print_Area" localSheetId="11">'#2022 (3)'!$A$1:$M$1415</definedName>
    <definedName name="_xlnm.Print_Area" localSheetId="12">'#2022 (4)'!$A$1:$M$1415</definedName>
    <definedName name="_xlnm.Print_Area" localSheetId="13">'#2022 (5)'!$A$1:$M$1415</definedName>
    <definedName name="_xlnm.Print_Area" localSheetId="0">'#Registered Charities  (26)'!$A$1:$AO$1366</definedName>
    <definedName name="_xlnm.Print_Area" localSheetId="6">'2020'!$A$1:$N$434</definedName>
    <definedName name="_xlnm.Print_Area" localSheetId="7">'2021'!$A$1:$N$633</definedName>
    <definedName name="_xlnm.Print_Area" localSheetId="19">'REVOCATION (S.Region)'!$A$1:$Y$308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80" i="136" l="1"/>
  <c r="P258" i="26"/>
  <c r="N258" i="26"/>
  <c r="G258" i="26"/>
  <c r="C258" i="26" s="1"/>
  <c r="P136" i="26"/>
  <c r="N136" i="26"/>
  <c r="G136" i="26"/>
  <c r="C136" i="26" s="1"/>
  <c r="P101" i="26"/>
  <c r="N101" i="26"/>
  <c r="G101" i="26"/>
  <c r="C101" i="26" s="1"/>
  <c r="P306" i="26"/>
  <c r="N306" i="26"/>
  <c r="F306" i="26"/>
  <c r="G306" i="26" s="1"/>
  <c r="C306" i="26" s="1"/>
  <c r="P175" i="26"/>
  <c r="N175" i="26"/>
  <c r="G175" i="26"/>
  <c r="C175" i="26" s="1"/>
  <c r="P288" i="26"/>
  <c r="N288" i="26"/>
  <c r="F288" i="26"/>
  <c r="G288" i="26" s="1"/>
  <c r="C288" i="26" s="1"/>
  <c r="P193" i="26"/>
  <c r="N193" i="26"/>
  <c r="G193" i="26"/>
  <c r="V193" i="26" s="1"/>
  <c r="G630" i="136"/>
  <c r="G1083" i="136"/>
  <c r="P101" i="136"/>
  <c r="G101" i="136"/>
  <c r="C101" i="136" s="1"/>
  <c r="N101" i="136"/>
  <c r="P1310" i="136"/>
  <c r="G1310" i="136"/>
  <c r="C1310" i="136" s="1"/>
  <c r="N1310" i="136"/>
  <c r="G1311" i="136"/>
  <c r="P876" i="136"/>
  <c r="G876" i="136"/>
  <c r="C876" i="136" s="1"/>
  <c r="N876" i="136"/>
  <c r="G28" i="136"/>
  <c r="G1192" i="136"/>
  <c r="G547" i="136"/>
  <c r="G591" i="136"/>
  <c r="G1295" i="136"/>
  <c r="G1296" i="136"/>
  <c r="G1213" i="136"/>
  <c r="P1172" i="136"/>
  <c r="G1172" i="136"/>
  <c r="C1172" i="136" s="1"/>
  <c r="N1172" i="136"/>
  <c r="P263" i="136"/>
  <c r="G263" i="136"/>
  <c r="C263" i="136" s="1"/>
  <c r="N263" i="136"/>
  <c r="G343" i="136"/>
  <c r="G80" i="136"/>
  <c r="G198" i="136"/>
  <c r="G822" i="136"/>
  <c r="G299" i="136"/>
  <c r="P62" i="26"/>
  <c r="N62" i="26"/>
  <c r="F62" i="26"/>
  <c r="G62" i="26" s="1"/>
  <c r="C62" i="26" s="1"/>
  <c r="G388" i="136"/>
  <c r="P506" i="136"/>
  <c r="G506" i="136"/>
  <c r="C506" i="136" s="1"/>
  <c r="N506" i="136"/>
  <c r="G1231" i="136"/>
  <c r="G945" i="136"/>
  <c r="G785" i="136"/>
  <c r="G572" i="136"/>
  <c r="P1325" i="136"/>
  <c r="P6" i="136"/>
  <c r="G1325" i="136"/>
  <c r="C1325" i="136" s="1"/>
  <c r="N1325" i="136"/>
  <c r="P75" i="26"/>
  <c r="N75" i="26"/>
  <c r="F75" i="26"/>
  <c r="G75" i="26" s="1"/>
  <c r="C75" i="26" s="1"/>
  <c r="P276" i="26"/>
  <c r="N276" i="26"/>
  <c r="G276" i="26"/>
  <c r="C276" i="26" s="1"/>
  <c r="G1138" i="136"/>
  <c r="P68" i="26"/>
  <c r="N68" i="26"/>
  <c r="F68" i="26"/>
  <c r="G68" i="26" s="1"/>
  <c r="C68" i="26" s="1"/>
  <c r="G578" i="136"/>
  <c r="P208" i="26"/>
  <c r="N208" i="26"/>
  <c r="G208" i="26"/>
  <c r="C208" i="26" s="1"/>
  <c r="P216" i="26"/>
  <c r="N216" i="26"/>
  <c r="F216" i="26"/>
  <c r="G216" i="26" s="1"/>
  <c r="C216" i="26" s="1"/>
  <c r="P120" i="26"/>
  <c r="N120" i="26"/>
  <c r="G120" i="26"/>
  <c r="V120" i="26" s="1"/>
  <c r="G1357" i="136"/>
  <c r="P31" i="136"/>
  <c r="N31" i="136"/>
  <c r="G31" i="136"/>
  <c r="C31" i="136" s="1"/>
  <c r="P187" i="26"/>
  <c r="N187" i="26"/>
  <c r="G187" i="26"/>
  <c r="V187" i="26" s="1"/>
  <c r="P252" i="26"/>
  <c r="N252" i="26"/>
  <c r="G252" i="26"/>
  <c r="C252" i="26" s="1"/>
  <c r="G1173" i="136"/>
  <c r="G340" i="136"/>
  <c r="P774" i="136"/>
  <c r="G774" i="136"/>
  <c r="C774" i="136" s="1"/>
  <c r="N774" i="136"/>
  <c r="P1008" i="136"/>
  <c r="G1008" i="136"/>
  <c r="C1008" i="136" s="1"/>
  <c r="N1008" i="136"/>
  <c r="G1063" i="136"/>
  <c r="P7" i="136"/>
  <c r="G7" i="136"/>
  <c r="C7" i="136" s="1"/>
  <c r="N7" i="136"/>
  <c r="P134" i="136"/>
  <c r="G134" i="136"/>
  <c r="C134" i="136" s="1"/>
  <c r="G5" i="136"/>
  <c r="G719" i="136"/>
  <c r="C719" i="136" s="1"/>
  <c r="N134" i="136"/>
  <c r="P719" i="136"/>
  <c r="N719" i="136"/>
  <c r="G984" i="136"/>
  <c r="P121" i="26"/>
  <c r="N121" i="26"/>
  <c r="G121" i="26"/>
  <c r="C121" i="26" s="1"/>
  <c r="P181" i="26"/>
  <c r="N181" i="26"/>
  <c r="G181" i="26"/>
  <c r="C181" i="26" s="1"/>
  <c r="P9" i="26"/>
  <c r="N9" i="26"/>
  <c r="G9" i="26"/>
  <c r="C9" i="26" s="1"/>
  <c r="P172" i="26"/>
  <c r="N172" i="26"/>
  <c r="G172" i="26"/>
  <c r="C172" i="26" s="1"/>
  <c r="P64" i="26"/>
  <c r="N64" i="26"/>
  <c r="G64" i="26"/>
  <c r="V64" i="26" s="1"/>
  <c r="P6" i="139"/>
  <c r="F6" i="139"/>
  <c r="G6" i="139" s="1"/>
  <c r="G998" i="136"/>
  <c r="P263" i="26"/>
  <c r="N263" i="26"/>
  <c r="G263" i="26"/>
  <c r="C263" i="26" s="1"/>
  <c r="G284" i="136"/>
  <c r="G177" i="136"/>
  <c r="G196" i="26"/>
  <c r="C196" i="26" s="1"/>
  <c r="N196" i="26"/>
  <c r="P196" i="26"/>
  <c r="G260" i="136"/>
  <c r="G941" i="136"/>
  <c r="P14" i="26"/>
  <c r="N14" i="26"/>
  <c r="F14" i="26"/>
  <c r="G14" i="26" s="1"/>
  <c r="G514" i="136"/>
  <c r="G541" i="136"/>
  <c r="P253" i="26"/>
  <c r="N253" i="26"/>
  <c r="F253" i="26"/>
  <c r="G253" i="26" s="1"/>
  <c r="C253" i="26" s="1"/>
  <c r="P159" i="26"/>
  <c r="G159" i="26"/>
  <c r="C159" i="26" s="1"/>
  <c r="G391" i="136"/>
  <c r="C391" i="136" s="1"/>
  <c r="N391" i="136"/>
  <c r="G1022" i="136"/>
  <c r="P171" i="26"/>
  <c r="N171" i="26"/>
  <c r="G171" i="26"/>
  <c r="V171" i="26" s="1"/>
  <c r="P8" i="136"/>
  <c r="P449" i="136"/>
  <c r="G449" i="136"/>
  <c r="C449" i="136" s="1"/>
  <c r="N449" i="136"/>
  <c r="G855" i="136"/>
  <c r="P33" i="136"/>
  <c r="G33" i="136"/>
  <c r="C33" i="136" s="1"/>
  <c r="N33" i="136"/>
  <c r="P176" i="26"/>
  <c r="N176" i="26"/>
  <c r="G176" i="26"/>
  <c r="C176" i="26" s="1"/>
  <c r="G127" i="26"/>
  <c r="C127" i="26" s="1"/>
  <c r="N127" i="26"/>
  <c r="P127" i="26"/>
  <c r="P56" i="26"/>
  <c r="N56" i="26"/>
  <c r="G56" i="26"/>
  <c r="C56" i="26" s="1"/>
  <c r="G501" i="136"/>
  <c r="G104" i="136"/>
  <c r="G689" i="136"/>
  <c r="P23" i="139"/>
  <c r="F23" i="139"/>
  <c r="G23" i="139" s="1"/>
  <c r="C23" i="139" s="1"/>
  <c r="P18" i="139"/>
  <c r="F18" i="139"/>
  <c r="G18" i="139" s="1"/>
  <c r="P201" i="26"/>
  <c r="N201" i="26"/>
  <c r="G201" i="26"/>
  <c r="V201" i="26" s="1"/>
  <c r="P192" i="26"/>
  <c r="N192" i="26"/>
  <c r="G192" i="26"/>
  <c r="C192" i="26" s="1"/>
  <c r="P134" i="26"/>
  <c r="N134" i="26"/>
  <c r="G134" i="26"/>
  <c r="C134" i="26" s="1"/>
  <c r="G252" i="136"/>
  <c r="G867" i="136"/>
  <c r="P293" i="26"/>
  <c r="N293" i="26"/>
  <c r="G293" i="26"/>
  <c r="V293" i="26" s="1"/>
  <c r="P4" i="26"/>
  <c r="N4" i="26"/>
  <c r="G4" i="26"/>
  <c r="C4" i="26" s="1"/>
  <c r="P302" i="26"/>
  <c r="N302" i="26"/>
  <c r="G302" i="26"/>
  <c r="C302" i="26" s="1"/>
  <c r="P77" i="26"/>
  <c r="N77" i="26"/>
  <c r="F77" i="26"/>
  <c r="G77" i="26" s="1"/>
  <c r="C77" i="26" s="1"/>
  <c r="P274" i="26"/>
  <c r="N274" i="26"/>
  <c r="F274" i="26"/>
  <c r="G274" i="26" s="1"/>
  <c r="C274" i="26" s="1"/>
  <c r="G25" i="136"/>
  <c r="G695" i="136"/>
  <c r="G606" i="136"/>
  <c r="P8" i="139"/>
  <c r="F8" i="139"/>
  <c r="G8" i="139" s="1"/>
  <c r="P61" i="26"/>
  <c r="N61" i="26"/>
  <c r="F61" i="26"/>
  <c r="G61" i="26" s="1"/>
  <c r="C61" i="26" s="1"/>
  <c r="G889" i="136"/>
  <c r="G418" i="136"/>
  <c r="G355" i="136"/>
  <c r="G298" i="136"/>
  <c r="G1132" i="136"/>
  <c r="P2" i="139"/>
  <c r="F2" i="139"/>
  <c r="G932" i="136"/>
  <c r="G181" i="136"/>
  <c r="P174" i="26"/>
  <c r="N174" i="26"/>
  <c r="G174" i="26"/>
  <c r="C174" i="26" s="1"/>
  <c r="P473" i="136"/>
  <c r="G473" i="136"/>
  <c r="C473" i="136" s="1"/>
  <c r="N473" i="136"/>
  <c r="P671" i="136"/>
  <c r="G671" i="136"/>
  <c r="C671" i="136" s="1"/>
  <c r="N671" i="136"/>
  <c r="P346" i="136"/>
  <c r="G346" i="136"/>
  <c r="C346" i="136" s="1"/>
  <c r="N346" i="136"/>
  <c r="P32" i="139"/>
  <c r="F32" i="139"/>
  <c r="G32" i="139" s="1"/>
  <c r="C32" i="139" s="1"/>
  <c r="P7" i="139"/>
  <c r="F7" i="139"/>
  <c r="G7" i="139" s="1"/>
  <c r="G991" i="136"/>
  <c r="P924" i="136"/>
  <c r="G924" i="136"/>
  <c r="C924" i="136" s="1"/>
  <c r="N924" i="136"/>
  <c r="P267" i="136"/>
  <c r="G267" i="136"/>
  <c r="C267" i="136" s="1"/>
  <c r="N267" i="136"/>
  <c r="G897" i="136"/>
  <c r="P280" i="136"/>
  <c r="G280" i="136"/>
  <c r="C280" i="136" s="1"/>
  <c r="N280" i="136"/>
  <c r="P34" i="139"/>
  <c r="F34" i="139"/>
  <c r="G34" i="139" s="1"/>
  <c r="C34" i="139" s="1"/>
  <c r="P13" i="139"/>
  <c r="F13" i="139"/>
  <c r="G13" i="139" s="1"/>
  <c r="P190" i="26"/>
  <c r="N190" i="26"/>
  <c r="G190" i="26"/>
  <c r="C190" i="26" s="1"/>
  <c r="P6" i="26"/>
  <c r="N6" i="26"/>
  <c r="F6" i="26"/>
  <c r="G6" i="26" s="1"/>
  <c r="C6" i="26" s="1"/>
  <c r="P180" i="26"/>
  <c r="N180" i="26"/>
  <c r="G180" i="26"/>
  <c r="C180" i="26" s="1"/>
  <c r="G1290" i="136"/>
  <c r="G1181" i="136"/>
  <c r="P50" i="26"/>
  <c r="N50" i="26"/>
  <c r="F50" i="26"/>
  <c r="G50" i="26" s="1"/>
  <c r="C50" i="26" s="1"/>
  <c r="P72" i="26"/>
  <c r="N72" i="26"/>
  <c r="G72" i="26"/>
  <c r="C72" i="26" s="1"/>
  <c r="G133" i="136"/>
  <c r="G1202" i="136"/>
  <c r="P44" i="136"/>
  <c r="G44" i="136"/>
  <c r="C44" i="136" s="1"/>
  <c r="N44" i="136"/>
  <c r="P1342" i="136"/>
  <c r="G1342" i="136"/>
  <c r="C1342" i="136" s="1"/>
  <c r="N1342" i="136"/>
  <c r="G386" i="136"/>
  <c r="G512" i="136"/>
  <c r="G222" i="136"/>
  <c r="G621" i="136"/>
  <c r="P339" i="136"/>
  <c r="G339" i="136"/>
  <c r="C339" i="136" s="1"/>
  <c r="N339" i="136"/>
  <c r="G145" i="136"/>
  <c r="P17" i="139"/>
  <c r="F17" i="139"/>
  <c r="G17" i="139" s="1"/>
  <c r="P58" i="26"/>
  <c r="N58" i="26"/>
  <c r="F58" i="26"/>
  <c r="G58" i="26" s="1"/>
  <c r="C58" i="26" s="1"/>
  <c r="P28" i="26"/>
  <c r="N28" i="26"/>
  <c r="G28" i="26"/>
  <c r="V28" i="26" s="1"/>
  <c r="P161" i="26"/>
  <c r="N161" i="26"/>
  <c r="G161" i="26"/>
  <c r="C161" i="26" s="1"/>
  <c r="G997" i="136"/>
  <c r="P206" i="136"/>
  <c r="G206" i="136"/>
  <c r="C206" i="136" s="1"/>
  <c r="N206" i="136"/>
  <c r="P1092" i="136"/>
  <c r="G1092" i="136"/>
  <c r="C1092" i="136" s="1"/>
  <c r="N1092" i="136"/>
  <c r="P27" i="139"/>
  <c r="F27" i="139"/>
  <c r="G27" i="139" s="1"/>
  <c r="C27" i="139" s="1"/>
  <c r="P25" i="139"/>
  <c r="F25" i="139"/>
  <c r="G25" i="139" s="1"/>
  <c r="P272" i="26"/>
  <c r="N272" i="26"/>
  <c r="F272" i="26"/>
  <c r="G272" i="26" s="1"/>
  <c r="C272" i="26" s="1"/>
  <c r="P178" i="26"/>
  <c r="N178" i="26"/>
  <c r="G178" i="26"/>
  <c r="V178" i="26" s="1"/>
  <c r="P262" i="26"/>
  <c r="N262" i="26"/>
  <c r="G262" i="26"/>
  <c r="C262" i="26" s="1"/>
  <c r="G1304" i="136"/>
  <c r="P16" i="139"/>
  <c r="F16" i="139"/>
  <c r="G16" i="139" s="1"/>
  <c r="C16" i="139" s="1"/>
  <c r="P4" i="139"/>
  <c r="F4" i="139"/>
  <c r="G4" i="139" s="1"/>
  <c r="C4" i="139" s="1"/>
  <c r="P22" i="139"/>
  <c r="F22" i="139"/>
  <c r="G22" i="139" s="1"/>
  <c r="C22" i="139" s="1"/>
  <c r="P35" i="139"/>
  <c r="F35" i="139"/>
  <c r="P10" i="26"/>
  <c r="N10" i="26"/>
  <c r="G10" i="26"/>
  <c r="C10" i="26" s="1"/>
  <c r="P10" i="139"/>
  <c r="F10" i="139"/>
  <c r="G10" i="139" s="1"/>
  <c r="P194" i="26"/>
  <c r="N194" i="26"/>
  <c r="F194" i="26"/>
  <c r="G194" i="26" s="1"/>
  <c r="C194" i="26" s="1"/>
  <c r="G84" i="136"/>
  <c r="G202" i="136"/>
  <c r="G1228" i="136"/>
  <c r="P102" i="26"/>
  <c r="N102" i="26"/>
  <c r="G102" i="26"/>
  <c r="V102" i="26" s="1"/>
  <c r="P221" i="26"/>
  <c r="N221" i="26"/>
  <c r="F221" i="26"/>
  <c r="G221" i="26" s="1"/>
  <c r="C221" i="26" s="1"/>
  <c r="P110" i="26"/>
  <c r="N110" i="26"/>
  <c r="G110" i="26"/>
  <c r="V110" i="26" s="1"/>
  <c r="P108" i="26"/>
  <c r="N108" i="26"/>
  <c r="G108" i="26"/>
  <c r="C108" i="26" s="1"/>
  <c r="P226" i="26"/>
  <c r="N226" i="26"/>
  <c r="F226" i="26"/>
  <c r="G226" i="26" s="1"/>
  <c r="C226" i="26" s="1"/>
  <c r="P248" i="26"/>
  <c r="N248" i="26"/>
  <c r="F248" i="26"/>
  <c r="G248" i="26" s="1"/>
  <c r="C248" i="26" s="1"/>
  <c r="P300" i="26"/>
  <c r="N300" i="26"/>
  <c r="F300" i="26"/>
  <c r="G300" i="26" s="1"/>
  <c r="C300" i="26" s="1"/>
  <c r="P1051" i="136"/>
  <c r="G1051" i="136"/>
  <c r="C1051" i="136" s="1"/>
  <c r="N1051" i="136"/>
  <c r="P56" i="136"/>
  <c r="G56" i="136"/>
  <c r="C56" i="136" s="1"/>
  <c r="N56" i="136"/>
  <c r="G1307" i="136"/>
  <c r="P71" i="26"/>
  <c r="N71" i="26"/>
  <c r="F71" i="26"/>
  <c r="G71" i="26" s="1"/>
  <c r="C71" i="26" s="1"/>
  <c r="P285" i="26"/>
  <c r="N285" i="26"/>
  <c r="F285" i="26"/>
  <c r="G285" i="26" s="1"/>
  <c r="C285" i="26" s="1"/>
  <c r="P29" i="26"/>
  <c r="N29" i="26"/>
  <c r="G29" i="26"/>
  <c r="V29" i="26" s="1"/>
  <c r="P1222" i="136"/>
  <c r="G1222" i="136"/>
  <c r="C1222" i="136" s="1"/>
  <c r="N1222" i="136"/>
  <c r="V258" i="26" l="1"/>
  <c r="V136" i="26"/>
  <c r="V101" i="26"/>
  <c r="V306" i="26"/>
  <c r="V175" i="26"/>
  <c r="V288" i="26"/>
  <c r="C193" i="26"/>
  <c r="V62" i="26"/>
  <c r="C187" i="26"/>
  <c r="V75" i="26"/>
  <c r="V276" i="26"/>
  <c r="V68" i="26"/>
  <c r="C120" i="26"/>
  <c r="V208" i="26"/>
  <c r="V216" i="26"/>
  <c r="V4" i="26"/>
  <c r="V252" i="26"/>
  <c r="V121" i="26"/>
  <c r="V181" i="26"/>
  <c r="V9" i="26"/>
  <c r="V172" i="26"/>
  <c r="C64" i="26"/>
  <c r="C6" i="139"/>
  <c r="V263" i="26"/>
  <c r="V196" i="26"/>
  <c r="C14" i="26"/>
  <c r="V14" i="26"/>
  <c r="V253" i="26"/>
  <c r="V159" i="26"/>
  <c r="C171" i="26"/>
  <c r="V176" i="26"/>
  <c r="V127" i="26"/>
  <c r="V6" i="26"/>
  <c r="V56" i="26"/>
  <c r="C18" i="139"/>
  <c r="C201" i="26"/>
  <c r="V192" i="26"/>
  <c r="V134" i="26"/>
  <c r="C293" i="26"/>
  <c r="V302" i="26"/>
  <c r="V77" i="26"/>
  <c r="V274" i="26"/>
  <c r="C8" i="139"/>
  <c r="V61" i="26"/>
  <c r="G2" i="139"/>
  <c r="C2" i="139" s="1"/>
  <c r="V174" i="26"/>
  <c r="C7" i="139"/>
  <c r="C13" i="139"/>
  <c r="V190" i="26"/>
  <c r="V180" i="26"/>
  <c r="V50" i="26"/>
  <c r="V72" i="26"/>
  <c r="C28" i="26"/>
  <c r="V58" i="26"/>
  <c r="C17" i="139"/>
  <c r="V161" i="26"/>
  <c r="C25" i="139"/>
  <c r="V272" i="26"/>
  <c r="C178" i="26"/>
  <c r="V262" i="26"/>
  <c r="G35" i="139"/>
  <c r="C35" i="139" s="1"/>
  <c r="V10" i="26"/>
  <c r="C10" i="139"/>
  <c r="V194" i="26"/>
  <c r="C110" i="26"/>
  <c r="C102" i="26"/>
  <c r="V221" i="26"/>
  <c r="V108" i="26"/>
  <c r="V226" i="26"/>
  <c r="V248" i="26"/>
  <c r="V71" i="26"/>
  <c r="V300" i="26"/>
  <c r="V285" i="26"/>
  <c r="C29" i="26"/>
  <c r="P28" i="139"/>
  <c r="F28" i="139"/>
  <c r="G28" i="139" s="1"/>
  <c r="P90" i="26"/>
  <c r="N90" i="26"/>
  <c r="G90" i="26"/>
  <c r="V90" i="26" s="1"/>
  <c r="P26" i="139"/>
  <c r="F26" i="139"/>
  <c r="G26" i="139" s="1"/>
  <c r="G381" i="136"/>
  <c r="G1269" i="136"/>
  <c r="P11" i="139"/>
  <c r="F11" i="139"/>
  <c r="G11" i="139" s="1"/>
  <c r="G188" i="136"/>
  <c r="G155" i="136"/>
  <c r="P14" i="139"/>
  <c r="F14" i="139"/>
  <c r="G14" i="139" s="1"/>
  <c r="G20" i="136"/>
  <c r="G1043" i="136"/>
  <c r="G63" i="136"/>
  <c r="P3" i="139"/>
  <c r="F3" i="139"/>
  <c r="G3" i="139" s="1"/>
  <c r="P3" i="136"/>
  <c r="G983" i="136"/>
  <c r="G12" i="136"/>
  <c r="G636" i="136"/>
  <c r="G1187" i="136"/>
  <c r="G207" i="136"/>
  <c r="G399" i="136"/>
  <c r="G1058" i="136"/>
  <c r="P1069" i="136"/>
  <c r="G1069" i="136"/>
  <c r="C1069" i="136" s="1"/>
  <c r="N1069" i="136"/>
  <c r="P224" i="136"/>
  <c r="G224" i="136"/>
  <c r="C224" i="136" s="1"/>
  <c r="N224" i="136"/>
  <c r="P584" i="136"/>
  <c r="F584" i="136"/>
  <c r="G584" i="136" s="1"/>
  <c r="C584" i="136" s="1"/>
  <c r="N584" i="136"/>
  <c r="G440" i="136"/>
  <c r="P24" i="139"/>
  <c r="F24" i="139"/>
  <c r="G24" i="139" s="1"/>
  <c r="C24" i="139" s="1"/>
  <c r="P33" i="139"/>
  <c r="F33" i="139"/>
  <c r="G33" i="139" s="1"/>
  <c r="P20" i="139"/>
  <c r="F20" i="139"/>
  <c r="G20" i="139" s="1"/>
  <c r="P12" i="139"/>
  <c r="F12" i="139"/>
  <c r="G12" i="139" s="1"/>
  <c r="G784" i="136"/>
  <c r="G413" i="136"/>
  <c r="P5" i="139"/>
  <c r="F5" i="139"/>
  <c r="G5" i="139" s="1"/>
  <c r="P19" i="139"/>
  <c r="F19" i="139"/>
  <c r="G19" i="139" s="1"/>
  <c r="P206" i="26"/>
  <c r="N206" i="26"/>
  <c r="G206" i="26"/>
  <c r="C206" i="26" s="1"/>
  <c r="P32" i="26"/>
  <c r="N32" i="26"/>
  <c r="G32" i="26"/>
  <c r="C32" i="26" s="1"/>
  <c r="P220" i="26"/>
  <c r="N220" i="26"/>
  <c r="F220" i="26"/>
  <c r="G220" i="26" s="1"/>
  <c r="C220" i="26" s="1"/>
  <c r="P298" i="26"/>
  <c r="N298" i="26"/>
  <c r="G298" i="26"/>
  <c r="V298" i="26" s="1"/>
  <c r="P186" i="26"/>
  <c r="N186" i="26"/>
  <c r="G186" i="26"/>
  <c r="C186" i="26" s="1"/>
  <c r="P204" i="26"/>
  <c r="N204" i="26"/>
  <c r="G204" i="26"/>
  <c r="V204" i="26" s="1"/>
  <c r="G281" i="136"/>
  <c r="G960" i="136"/>
  <c r="G248" i="136"/>
  <c r="G392" i="136"/>
  <c r="G1177" i="136"/>
  <c r="P1105" i="136"/>
  <c r="G1105" i="136"/>
  <c r="C1105" i="136" s="1"/>
  <c r="N1105" i="136"/>
  <c r="P36" i="139"/>
  <c r="P9" i="139"/>
  <c r="AA53" i="138"/>
  <c r="G966" i="136"/>
  <c r="G1009" i="136"/>
  <c r="AN38" i="139"/>
  <c r="P29" i="139"/>
  <c r="P15" i="139"/>
  <c r="P30" i="139"/>
  <c r="P31" i="139"/>
  <c r="P37" i="139"/>
  <c r="G589" i="136"/>
  <c r="G199" i="136"/>
  <c r="G956" i="136"/>
  <c r="G112" i="136"/>
  <c r="G940" i="136"/>
  <c r="G611" i="136"/>
  <c r="G123" i="136"/>
  <c r="G761" i="136"/>
  <c r="G933" i="136"/>
  <c r="G1100" i="136"/>
  <c r="G214" i="136"/>
  <c r="G515" i="136"/>
  <c r="G642" i="136"/>
  <c r="P21" i="139"/>
  <c r="P1330" i="136"/>
  <c r="N1330" i="136"/>
  <c r="G1330" i="136"/>
  <c r="C1330" i="136" s="1"/>
  <c r="P1186" i="136"/>
  <c r="N1186" i="136"/>
  <c r="G1186" i="136"/>
  <c r="C1186" i="136" s="1"/>
  <c r="P398" i="136"/>
  <c r="G398" i="136"/>
  <c r="C398" i="136" s="1"/>
  <c r="N398" i="136"/>
  <c r="G711" i="136"/>
  <c r="G768" i="136"/>
  <c r="G865" i="136"/>
  <c r="F36" i="139"/>
  <c r="G36" i="139" s="1"/>
  <c r="F9" i="139"/>
  <c r="G9" i="139" s="1"/>
  <c r="F29" i="139"/>
  <c r="G29" i="139" s="1"/>
  <c r="F15" i="139"/>
  <c r="G15" i="139" s="1"/>
  <c r="F31" i="139"/>
  <c r="G31" i="139" s="1"/>
  <c r="F37" i="139"/>
  <c r="G37" i="139" s="1"/>
  <c r="F30" i="139"/>
  <c r="G30" i="139" s="1"/>
  <c r="F21" i="139"/>
  <c r="G21" i="139" s="1"/>
  <c r="G568" i="136"/>
  <c r="P1211" i="136"/>
  <c r="G1211" i="136"/>
  <c r="C1211" i="136" s="1"/>
  <c r="N1211" i="136"/>
  <c r="G986" i="136"/>
  <c r="G662" i="136"/>
  <c r="P1210" i="136"/>
  <c r="G1210" i="136"/>
  <c r="C1210" i="136" s="1"/>
  <c r="N1210" i="136"/>
  <c r="P740" i="136"/>
  <c r="G740" i="136"/>
  <c r="C740" i="136" s="1"/>
  <c r="N740" i="136"/>
  <c r="G1005" i="136"/>
  <c r="G1007" i="136"/>
  <c r="G764" i="136"/>
  <c r="AO1366" i="136"/>
  <c r="P3" i="26"/>
  <c r="N3" i="26"/>
  <c r="G3" i="26"/>
  <c r="V3" i="26" s="1"/>
  <c r="P41" i="26"/>
  <c r="N41" i="26"/>
  <c r="G41" i="26"/>
  <c r="C41" i="26" s="1"/>
  <c r="P250" i="26"/>
  <c r="N250" i="26"/>
  <c r="F250" i="26"/>
  <c r="G250" i="26" s="1"/>
  <c r="C250" i="26" s="1"/>
  <c r="P26" i="26"/>
  <c r="N26" i="26"/>
  <c r="F26" i="26"/>
  <c r="G26" i="26" s="1"/>
  <c r="C26" i="26" s="1"/>
  <c r="P211" i="26"/>
  <c r="N211" i="26"/>
  <c r="G211" i="26"/>
  <c r="C211" i="26" s="1"/>
  <c r="P198" i="26"/>
  <c r="N198" i="26"/>
  <c r="G198" i="26"/>
  <c r="C198" i="26" s="1"/>
  <c r="P137" i="26"/>
  <c r="N137" i="26"/>
  <c r="G137" i="26"/>
  <c r="C137" i="26" s="1"/>
  <c r="C90" i="26" l="1"/>
  <c r="C28" i="139"/>
  <c r="C26" i="139"/>
  <c r="C11" i="139"/>
  <c r="C14" i="139"/>
  <c r="C3" i="139"/>
  <c r="C33" i="139"/>
  <c r="C20" i="139"/>
  <c r="C12" i="139"/>
  <c r="C5" i="139"/>
  <c r="C19" i="139"/>
  <c r="V206" i="26"/>
  <c r="V32" i="26"/>
  <c r="V220" i="26"/>
  <c r="C204" i="26"/>
  <c r="C298" i="26"/>
  <c r="V186" i="26"/>
  <c r="C29" i="139"/>
  <c r="C21" i="139"/>
  <c r="C9" i="139"/>
  <c r="C36" i="139"/>
  <c r="C15" i="139"/>
  <c r="C37" i="139"/>
  <c r="C31" i="139"/>
  <c r="C30" i="139"/>
  <c r="C3" i="26"/>
  <c r="V41" i="26"/>
  <c r="V250" i="26"/>
  <c r="V26" i="26"/>
  <c r="V211" i="26"/>
  <c r="P30" i="26" l="1"/>
  <c r="N30" i="26"/>
  <c r="G30" i="26"/>
  <c r="V30" i="26" s="1"/>
  <c r="G659" i="136"/>
  <c r="P1215" i="136"/>
  <c r="F1215" i="136"/>
  <c r="G1215" i="136" s="1"/>
  <c r="C1215" i="136" s="1"/>
  <c r="N1215" i="136"/>
  <c r="G808" i="136"/>
  <c r="G195" i="136"/>
  <c r="G715" i="136"/>
  <c r="G647" i="136"/>
  <c r="G595" i="136"/>
  <c r="G139" i="136"/>
  <c r="P544" i="136"/>
  <c r="F544" i="136"/>
  <c r="G544" i="136" s="1"/>
  <c r="C544" i="136" s="1"/>
  <c r="N544" i="136"/>
  <c r="G1165" i="136"/>
  <c r="P259" i="26"/>
  <c r="N259" i="26"/>
  <c r="G259" i="26"/>
  <c r="V259" i="26" s="1"/>
  <c r="G254" i="136"/>
  <c r="P763" i="136"/>
  <c r="F763" i="136"/>
  <c r="G763" i="136" s="1"/>
  <c r="C763" i="136" s="1"/>
  <c r="N763" i="136"/>
  <c r="G354" i="136"/>
  <c r="C225" i="137"/>
  <c r="D225" i="137"/>
  <c r="E225" i="137"/>
  <c r="F225" i="137"/>
  <c r="G225" i="137"/>
  <c r="H225" i="137"/>
  <c r="G307" i="136"/>
  <c r="O52" i="138"/>
  <c r="M52" i="138"/>
  <c r="E50" i="138"/>
  <c r="O43" i="138"/>
  <c r="M43" i="138"/>
  <c r="F43" i="138"/>
  <c r="B43" i="138" s="1"/>
  <c r="O39" i="138"/>
  <c r="M39" i="138"/>
  <c r="F39" i="138"/>
  <c r="B39" i="138" s="1"/>
  <c r="O37" i="138"/>
  <c r="M37" i="138"/>
  <c r="F37" i="138"/>
  <c r="B37" i="138" s="1"/>
  <c r="O12" i="138"/>
  <c r="M12" i="138"/>
  <c r="F12" i="138"/>
  <c r="B12" i="138" s="1"/>
  <c r="G1363" i="136"/>
  <c r="V51" i="138"/>
  <c r="U51" i="138"/>
  <c r="F51" i="138"/>
  <c r="B51" i="138" s="1"/>
  <c r="M46" i="138"/>
  <c r="F46" i="138"/>
  <c r="X46" i="138" s="1"/>
  <c r="V49" i="138"/>
  <c r="U49" i="138"/>
  <c r="F49" i="138"/>
  <c r="B49" i="138" s="1"/>
  <c r="M47" i="138"/>
  <c r="F47" i="138"/>
  <c r="B47" i="138" s="1"/>
  <c r="M45" i="138"/>
  <c r="F45" i="138"/>
  <c r="X45" i="138" s="1"/>
  <c r="M42" i="138"/>
  <c r="F42" i="138"/>
  <c r="X42" i="138" s="1"/>
  <c r="M41" i="138"/>
  <c r="F41" i="138"/>
  <c r="B41" i="138" s="1"/>
  <c r="O24" i="138"/>
  <c r="M24" i="138"/>
  <c r="F24" i="138"/>
  <c r="X24" i="138" s="1"/>
  <c r="O40" i="138"/>
  <c r="M40" i="138"/>
  <c r="F40" i="138"/>
  <c r="B40" i="138" s="1"/>
  <c r="O3" i="138"/>
  <c r="M3" i="138"/>
  <c r="F3" i="138"/>
  <c r="B3" i="138" s="1"/>
  <c r="W37" i="138"/>
  <c r="V37" i="138"/>
  <c r="F22" i="138"/>
  <c r="B22" i="138" s="1"/>
  <c r="F20" i="138"/>
  <c r="X20" i="138" s="1"/>
  <c r="F26" i="138"/>
  <c r="X26" i="138" s="1"/>
  <c r="F25" i="138"/>
  <c r="B25" i="138" s="1"/>
  <c r="M17" i="138"/>
  <c r="F17" i="138"/>
  <c r="X17" i="138" s="1"/>
  <c r="M27" i="138"/>
  <c r="F27" i="138"/>
  <c r="X27" i="138" s="1"/>
  <c r="M18" i="138"/>
  <c r="F18" i="138"/>
  <c r="B18" i="138" s="1"/>
  <c r="F6" i="138"/>
  <c r="B6" i="138" s="1"/>
  <c r="F21" i="138"/>
  <c r="B21" i="138" s="1"/>
  <c r="F52" i="138"/>
  <c r="B52" i="138" s="1"/>
  <c r="M10" i="138"/>
  <c r="F10" i="138"/>
  <c r="X10" i="138" s="1"/>
  <c r="X13" i="138"/>
  <c r="F31" i="138"/>
  <c r="X31" i="138" s="1"/>
  <c r="F28" i="138"/>
  <c r="X28" i="138" s="1"/>
  <c r="F4" i="138"/>
  <c r="X4" i="138" s="1"/>
  <c r="F8" i="138"/>
  <c r="B8" i="138" s="1"/>
  <c r="F2" i="138"/>
  <c r="B2" i="138" s="1"/>
  <c r="F5" i="138"/>
  <c r="B5" i="138" s="1"/>
  <c r="F9" i="138"/>
  <c r="B9" i="138" s="1"/>
  <c r="F35" i="138"/>
  <c r="B35" i="138" s="1"/>
  <c r="F7" i="138"/>
  <c r="X7" i="138" s="1"/>
  <c r="F34" i="138"/>
  <c r="X34" i="138" s="1"/>
  <c r="F48" i="138"/>
  <c r="X48" i="138" s="1"/>
  <c r="O44" i="138"/>
  <c r="F44" i="138"/>
  <c r="O36" i="138"/>
  <c r="M36" i="138"/>
  <c r="F36" i="138"/>
  <c r="O33" i="138"/>
  <c r="M33" i="138"/>
  <c r="F33" i="138"/>
  <c r="F30" i="138"/>
  <c r="F29" i="138"/>
  <c r="F23" i="138"/>
  <c r="F19" i="138"/>
  <c r="O16" i="138"/>
  <c r="M16" i="138"/>
  <c r="E16" i="138"/>
  <c r="F16" i="138" s="1"/>
  <c r="B16" i="138" s="1"/>
  <c r="O15" i="138"/>
  <c r="M15" i="138"/>
  <c r="F15" i="138"/>
  <c r="F14" i="138"/>
  <c r="O11" i="138"/>
  <c r="M11" i="138"/>
  <c r="F11" i="138"/>
  <c r="F32" i="138"/>
  <c r="B4" i="138" l="1"/>
  <c r="B24" i="138"/>
  <c r="C30" i="26"/>
  <c r="C259" i="26"/>
  <c r="B26" i="138"/>
  <c r="B34" i="138"/>
  <c r="X47" i="138"/>
  <c r="X39" i="138"/>
  <c r="B42" i="138"/>
  <c r="X43" i="138"/>
  <c r="B48" i="138"/>
  <c r="B7" i="138"/>
  <c r="B31" i="138"/>
  <c r="B27" i="138"/>
  <c r="B46" i="138"/>
  <c r="B45" i="138"/>
  <c r="B20" i="138"/>
  <c r="B28" i="138"/>
  <c r="B17" i="138"/>
  <c r="X25" i="138"/>
  <c r="X6" i="138"/>
  <c r="X41" i="138"/>
  <c r="P148" i="26"/>
  <c r="N148" i="26"/>
  <c r="G148" i="26"/>
  <c r="V148" i="26" s="1"/>
  <c r="P45" i="26"/>
  <c r="N45" i="26"/>
  <c r="G45" i="26"/>
  <c r="C45" i="26" s="1"/>
  <c r="G1238" i="136"/>
  <c r="G735" i="136"/>
  <c r="G877" i="136"/>
  <c r="G531" i="136"/>
  <c r="G727" i="136"/>
  <c r="G1217" i="136"/>
  <c r="G1300" i="136"/>
  <c r="G656" i="136"/>
  <c r="G582" i="136"/>
  <c r="G1136" i="136"/>
  <c r="G587" i="136"/>
  <c r="G1254" i="136"/>
  <c r="G569" i="136"/>
  <c r="G791" i="136"/>
  <c r="P96" i="26"/>
  <c r="N96" i="26"/>
  <c r="G96" i="26"/>
  <c r="C96" i="26" s="1"/>
  <c r="P657" i="136"/>
  <c r="G657" i="136"/>
  <c r="C657" i="136" s="1"/>
  <c r="N657" i="136"/>
  <c r="G1319" i="136"/>
  <c r="G999" i="136"/>
  <c r="G1277" i="136"/>
  <c r="G468" i="136"/>
  <c r="G272" i="136"/>
  <c r="G103" i="136"/>
  <c r="P376" i="136"/>
  <c r="F376" i="136"/>
  <c r="G376" i="136" s="1"/>
  <c r="C376" i="136" s="1"/>
  <c r="N376" i="136"/>
  <c r="P909" i="136"/>
  <c r="G909" i="136"/>
  <c r="C909" i="136" s="1"/>
  <c r="N909" i="136"/>
  <c r="P215" i="26"/>
  <c r="N215" i="26"/>
  <c r="F215" i="26"/>
  <c r="G215" i="26" s="1"/>
  <c r="C215" i="26" s="1"/>
  <c r="P289" i="26"/>
  <c r="N289" i="26"/>
  <c r="G289" i="26"/>
  <c r="V289" i="26" s="1"/>
  <c r="G775" i="136"/>
  <c r="G1060" i="136"/>
  <c r="G372" i="136"/>
  <c r="G247" i="136"/>
  <c r="G1251" i="136"/>
  <c r="G1312" i="136"/>
  <c r="G882" i="136"/>
  <c r="G431" i="136"/>
  <c r="G545" i="136"/>
  <c r="G1349" i="136"/>
  <c r="G593" i="136"/>
  <c r="G681" i="136"/>
  <c r="G1333" i="136"/>
  <c r="G1279" i="136"/>
  <c r="C148" i="26" l="1"/>
  <c r="V45" i="26"/>
  <c r="V96" i="26"/>
  <c r="V215" i="26"/>
  <c r="C289" i="26"/>
  <c r="P81" i="136"/>
  <c r="G81" i="136"/>
  <c r="C81" i="136" s="1"/>
  <c r="N81" i="136"/>
  <c r="P281" i="26"/>
  <c r="N281" i="26"/>
  <c r="G281" i="26"/>
  <c r="C281" i="26" s="1"/>
  <c r="P49" i="26"/>
  <c r="N49" i="26"/>
  <c r="F49" i="26"/>
  <c r="G49" i="26" s="1"/>
  <c r="C49" i="26" s="1"/>
  <c r="P287" i="26"/>
  <c r="N287" i="26"/>
  <c r="F287" i="26"/>
  <c r="G287" i="26" s="1"/>
  <c r="C287" i="26" s="1"/>
  <c r="G650" i="136"/>
  <c r="P1047" i="136"/>
  <c r="F1047" i="136"/>
  <c r="G1047" i="136" s="1"/>
  <c r="C1047" i="136" s="1"/>
  <c r="N1047" i="136"/>
  <c r="P167" i="136"/>
  <c r="G167" i="136"/>
  <c r="C167" i="136" s="1"/>
  <c r="N167" i="136"/>
  <c r="G734" i="136"/>
  <c r="G360" i="136"/>
  <c r="G1176" i="136"/>
  <c r="G1293" i="136"/>
  <c r="G32" i="136"/>
  <c r="G1364" i="136"/>
  <c r="P1243" i="136"/>
  <c r="G1243" i="136"/>
  <c r="C1243" i="136" s="1"/>
  <c r="N1243" i="136"/>
  <c r="G350" i="136"/>
  <c r="G194" i="136"/>
  <c r="G390" i="136"/>
  <c r="G1306" i="136"/>
  <c r="G645" i="136"/>
  <c r="G946" i="136"/>
  <c r="G561" i="136"/>
  <c r="G619" i="136"/>
  <c r="G538" i="136"/>
  <c r="G973" i="136"/>
  <c r="G765" i="136"/>
  <c r="P715" i="136"/>
  <c r="C715" i="136"/>
  <c r="N715" i="136"/>
  <c r="G1036" i="136"/>
  <c r="G964" i="136"/>
  <c r="G1107" i="136"/>
  <c r="G1299" i="136"/>
  <c r="P47" i="26"/>
  <c r="N47" i="26"/>
  <c r="G47" i="26"/>
  <c r="C47" i="26" s="1"/>
  <c r="P2" i="26"/>
  <c r="N2" i="26"/>
  <c r="F2" i="26"/>
  <c r="G2" i="26" s="1"/>
  <c r="C2" i="26" s="1"/>
  <c r="G491" i="136"/>
  <c r="G1308" i="136"/>
  <c r="G102" i="136"/>
  <c r="G920" i="136"/>
  <c r="P1214" i="136"/>
  <c r="G1214" i="136"/>
  <c r="C1214" i="136" s="1"/>
  <c r="N1214" i="136"/>
  <c r="G617" i="136"/>
  <c r="V260" i="26"/>
  <c r="V214" i="26"/>
  <c r="V164" i="26"/>
  <c r="V160" i="26"/>
  <c r="V152" i="26"/>
  <c r="V131" i="26"/>
  <c r="V107" i="26"/>
  <c r="V281" i="26" l="1"/>
  <c r="V49" i="26"/>
  <c r="V287" i="26"/>
  <c r="V47" i="26"/>
  <c r="V2" i="26"/>
  <c r="P284" i="26"/>
  <c r="N284" i="26"/>
  <c r="F284" i="26"/>
  <c r="G284" i="26" s="1"/>
  <c r="V284" i="26" s="1"/>
  <c r="G1128" i="136"/>
  <c r="G424" i="136"/>
  <c r="G592" i="136"/>
  <c r="G721" i="136"/>
  <c r="G154" i="136"/>
  <c r="P283" i="26"/>
  <c r="N283" i="26"/>
  <c r="F283" i="26"/>
  <c r="G283" i="26" s="1"/>
  <c r="G1091" i="136"/>
  <c r="P928" i="136"/>
  <c r="G928" i="136"/>
  <c r="C928" i="136" s="1"/>
  <c r="N928" i="136"/>
  <c r="G834" i="136"/>
  <c r="P213" i="136"/>
  <c r="G213" i="136"/>
  <c r="C213" i="136" s="1"/>
  <c r="N213" i="136"/>
  <c r="P1020" i="136"/>
  <c r="P4" i="136"/>
  <c r="G1020" i="136"/>
  <c r="C1020" i="136" s="1"/>
  <c r="N1020" i="136"/>
  <c r="P705" i="136"/>
  <c r="F705" i="136"/>
  <c r="G705" i="136" s="1"/>
  <c r="C705" i="136" s="1"/>
  <c r="N705" i="136"/>
  <c r="P225" i="26"/>
  <c r="N225" i="26"/>
  <c r="G225" i="26"/>
  <c r="P119" i="26"/>
  <c r="N119" i="26"/>
  <c r="G119" i="26"/>
  <c r="P69" i="26"/>
  <c r="N69" i="26"/>
  <c r="G69" i="26"/>
  <c r="P22" i="26"/>
  <c r="N22" i="26"/>
  <c r="G22" i="26"/>
  <c r="P46" i="26"/>
  <c r="N46" i="26"/>
  <c r="F46" i="26"/>
  <c r="G46" i="26" s="1"/>
  <c r="P1025" i="136"/>
  <c r="G1025" i="136"/>
  <c r="C1025" i="136" s="1"/>
  <c r="N1025" i="136"/>
  <c r="G566" i="136"/>
  <c r="G457" i="136"/>
  <c r="P179" i="136"/>
  <c r="G179" i="136"/>
  <c r="C179" i="136" s="1"/>
  <c r="N179" i="136"/>
  <c r="G992" i="136"/>
  <c r="G22" i="136"/>
  <c r="P326" i="136"/>
  <c r="G326" i="136"/>
  <c r="C326" i="136" s="1"/>
  <c r="N326" i="136"/>
  <c r="G1283" i="136"/>
  <c r="P856" i="136"/>
  <c r="G856" i="136"/>
  <c r="C856" i="136" s="1"/>
  <c r="N856" i="136"/>
  <c r="P23" i="26"/>
  <c r="N23" i="26"/>
  <c r="G23" i="26"/>
  <c r="V23" i="26" s="1"/>
  <c r="G847" i="136"/>
  <c r="P97" i="136"/>
  <c r="G97" i="136"/>
  <c r="C97" i="136" s="1"/>
  <c r="N97" i="136"/>
  <c r="G1041" i="136"/>
  <c r="P995" i="136"/>
  <c r="G995" i="136"/>
  <c r="C995" i="136" s="1"/>
  <c r="N995" i="136"/>
  <c r="G353" i="136"/>
  <c r="P255" i="136"/>
  <c r="G255" i="136"/>
  <c r="C255" i="136" s="1"/>
  <c r="N255" i="136"/>
  <c r="G806" i="136"/>
  <c r="G175" i="136"/>
  <c r="P126" i="26"/>
  <c r="N126" i="26"/>
  <c r="G126" i="26"/>
  <c r="V126" i="26" s="1"/>
  <c r="P11" i="26"/>
  <c r="N11" i="26"/>
  <c r="G11" i="26"/>
  <c r="P189" i="26"/>
  <c r="G189" i="26"/>
  <c r="P179" i="26"/>
  <c r="N179" i="26"/>
  <c r="G179" i="26"/>
  <c r="P153" i="26"/>
  <c r="N153" i="26"/>
  <c r="G153" i="26"/>
  <c r="V153" i="26" s="1"/>
  <c r="P165" i="26"/>
  <c r="N165" i="26"/>
  <c r="G165" i="26"/>
  <c r="V165" i="26" s="1"/>
  <c r="P227" i="26"/>
  <c r="N227" i="26"/>
  <c r="G227" i="26"/>
  <c r="P217" i="26"/>
  <c r="N217" i="26"/>
  <c r="G217" i="26"/>
  <c r="V217" i="26" s="1"/>
  <c r="C46" i="26" l="1"/>
  <c r="V46" i="26"/>
  <c r="C283" i="26"/>
  <c r="V283" i="26"/>
  <c r="C227" i="26"/>
  <c r="V227" i="26"/>
  <c r="C119" i="26"/>
  <c r="V119" i="26"/>
  <c r="C189" i="26"/>
  <c r="V189" i="26"/>
  <c r="C179" i="26"/>
  <c r="V179" i="26"/>
  <c r="C69" i="26"/>
  <c r="V69" i="26"/>
  <c r="C225" i="26"/>
  <c r="V225" i="26"/>
  <c r="C22" i="26"/>
  <c r="V22" i="26"/>
  <c r="C11" i="26"/>
  <c r="V11" i="26"/>
  <c r="C284" i="26"/>
  <c r="C23" i="26"/>
  <c r="C126" i="26"/>
  <c r="C165" i="26"/>
  <c r="C153" i="26"/>
  <c r="C217" i="26"/>
  <c r="P139" i="26" l="1"/>
  <c r="N139" i="26"/>
  <c r="G139" i="26"/>
  <c r="V139" i="26" s="1"/>
  <c r="G754" i="136"/>
  <c r="P1326" i="136"/>
  <c r="N1326" i="136"/>
  <c r="G1326" i="136"/>
  <c r="C1326" i="136" s="1"/>
  <c r="P239" i="136"/>
  <c r="N239" i="136"/>
  <c r="G239" i="136"/>
  <c r="C239" i="136" s="1"/>
  <c r="G857" i="136"/>
  <c r="G1074" i="136"/>
  <c r="G8" i="136"/>
  <c r="G888" i="136"/>
  <c r="F17" i="136"/>
  <c r="P247" i="26"/>
  <c r="N247" i="26"/>
  <c r="G247" i="26"/>
  <c r="V247" i="26" s="1"/>
  <c r="G628" i="136"/>
  <c r="G890" i="136"/>
  <c r="G807" i="136"/>
  <c r="G474" i="136"/>
  <c r="P921" i="136"/>
  <c r="N921" i="136"/>
  <c r="G921" i="136"/>
  <c r="C921" i="136" s="1"/>
  <c r="G555" i="136"/>
  <c r="P89" i="26"/>
  <c r="N89" i="26"/>
  <c r="G89" i="26"/>
  <c r="V89" i="26" s="1"/>
  <c r="G441" i="136"/>
  <c r="P154" i="26"/>
  <c r="N154" i="26"/>
  <c r="G154" i="26"/>
  <c r="V154" i="26" s="1"/>
  <c r="C139" i="26" l="1"/>
  <c r="C247" i="26"/>
  <c r="C89" i="26"/>
  <c r="C154" i="26"/>
  <c r="P245" i="136"/>
  <c r="N245" i="136"/>
  <c r="G245" i="136"/>
  <c r="C245" i="136" s="1"/>
  <c r="G1150" i="136"/>
  <c r="G766" i="136"/>
  <c r="P502" i="136"/>
  <c r="N502" i="136"/>
  <c r="G502" i="136"/>
  <c r="C502" i="136" s="1"/>
  <c r="G320" i="136"/>
  <c r="P43" i="136"/>
  <c r="N43" i="136"/>
  <c r="G43" i="136"/>
  <c r="C43" i="136" s="1"/>
  <c r="G91" i="136"/>
  <c r="G524" i="136"/>
  <c r="G1287" i="136"/>
  <c r="G1089" i="136"/>
  <c r="G161" i="136"/>
  <c r="C161" i="136" s="1"/>
  <c r="P161" i="136"/>
  <c r="N161" i="136"/>
  <c r="G981" i="136"/>
  <c r="G942" i="136"/>
  <c r="P93" i="26"/>
  <c r="N93" i="26"/>
  <c r="G93" i="26"/>
  <c r="V93" i="26" s="1"/>
  <c r="P43" i="26"/>
  <c r="N43" i="26"/>
  <c r="G43" i="26"/>
  <c r="P78" i="26"/>
  <c r="N78" i="26"/>
  <c r="F78" i="26"/>
  <c r="G78" i="26" s="1"/>
  <c r="P133" i="26"/>
  <c r="N133" i="26"/>
  <c r="G133" i="26"/>
  <c r="P15" i="26"/>
  <c r="N15" i="26"/>
  <c r="F15" i="26"/>
  <c r="G15" i="26" s="1"/>
  <c r="P18" i="26"/>
  <c r="N18" i="26"/>
  <c r="F18" i="26"/>
  <c r="G18" i="26" s="1"/>
  <c r="P17" i="26"/>
  <c r="N17" i="26"/>
  <c r="F17" i="26"/>
  <c r="G17" i="26" s="1"/>
  <c r="P7" i="26"/>
  <c r="N7" i="26"/>
  <c r="G7" i="26"/>
  <c r="V7" i="26" s="1"/>
  <c r="P80" i="26"/>
  <c r="N80" i="26"/>
  <c r="F80" i="26"/>
  <c r="G80" i="26" s="1"/>
  <c r="P20" i="26"/>
  <c r="N20" i="26"/>
  <c r="G20" i="26"/>
  <c r="V20" i="26" s="1"/>
  <c r="P79" i="26"/>
  <c r="N79" i="26"/>
  <c r="G79" i="26"/>
  <c r="V79" i="26" s="1"/>
  <c r="P185" i="26"/>
  <c r="N185" i="26"/>
  <c r="G185" i="26"/>
  <c r="P55" i="26"/>
  <c r="N55" i="26"/>
  <c r="G55" i="26"/>
  <c r="P520" i="136"/>
  <c r="N520" i="136"/>
  <c r="G520" i="136"/>
  <c r="C520" i="136" s="1"/>
  <c r="P186" i="136"/>
  <c r="N186" i="136"/>
  <c r="G186" i="136"/>
  <c r="C186" i="136" s="1"/>
  <c r="P837" i="136"/>
  <c r="N837" i="136"/>
  <c r="G837" i="136"/>
  <c r="C837" i="136" s="1"/>
  <c r="G874" i="136"/>
  <c r="G152" i="136"/>
  <c r="G963" i="136"/>
  <c r="P24" i="26"/>
  <c r="N24" i="26"/>
  <c r="G24" i="26"/>
  <c r="P182" i="26"/>
  <c r="N182" i="26"/>
  <c r="G182" i="26"/>
  <c r="P13" i="26"/>
  <c r="N13" i="26"/>
  <c r="G13" i="26"/>
  <c r="G1198" i="136"/>
  <c r="G672" i="136"/>
  <c r="P403" i="136"/>
  <c r="N403" i="136"/>
  <c r="G403" i="136"/>
  <c r="C403" i="136" s="1"/>
  <c r="P77" i="136"/>
  <c r="N77" i="136"/>
  <c r="G77" i="136"/>
  <c r="C77" i="136" s="1"/>
  <c r="G257" i="136"/>
  <c r="G359" i="136"/>
  <c r="P83" i="136"/>
  <c r="N83" i="136"/>
  <c r="G83" i="136"/>
  <c r="C83" i="136" s="1"/>
  <c r="P1305" i="136"/>
  <c r="N1305" i="136"/>
  <c r="G1305" i="136"/>
  <c r="C1305" i="136" s="1"/>
  <c r="G477" i="136"/>
  <c r="P1229" i="136"/>
  <c r="N1229" i="136"/>
  <c r="G1229" i="136"/>
  <c r="C1229" i="136" s="1"/>
  <c r="P389" i="136"/>
  <c r="N389" i="136"/>
  <c r="G389" i="136"/>
  <c r="C389" i="136" s="1"/>
  <c r="P36" i="26"/>
  <c r="N36" i="26"/>
  <c r="F36" i="26"/>
  <c r="G36" i="26" s="1"/>
  <c r="P31" i="26"/>
  <c r="N31" i="26"/>
  <c r="G31" i="26"/>
  <c r="P188" i="26"/>
  <c r="N188" i="26"/>
  <c r="G188" i="26"/>
  <c r="G1158" i="136"/>
  <c r="F1159" i="136"/>
  <c r="G27" i="136"/>
  <c r="G563" i="136"/>
  <c r="P100" i="136"/>
  <c r="N100" i="136"/>
  <c r="G100" i="136"/>
  <c r="C100" i="136" s="1"/>
  <c r="G1106" i="136"/>
  <c r="P275" i="26"/>
  <c r="N275" i="26"/>
  <c r="F275" i="26"/>
  <c r="G275" i="26" s="1"/>
  <c r="P271" i="26"/>
  <c r="N271" i="26"/>
  <c r="G271" i="26"/>
  <c r="P299" i="26"/>
  <c r="N299" i="26"/>
  <c r="F299" i="26"/>
  <c r="G299" i="26" s="1"/>
  <c r="P184" i="26"/>
  <c r="N184" i="26"/>
  <c r="G184" i="26"/>
  <c r="P295" i="26"/>
  <c r="N295" i="26"/>
  <c r="F295" i="26"/>
  <c r="G295" i="26" s="1"/>
  <c r="P254" i="26"/>
  <c r="N254" i="26"/>
  <c r="F254" i="26"/>
  <c r="G254" i="26" s="1"/>
  <c r="P8" i="26"/>
  <c r="N8" i="26"/>
  <c r="G8" i="26"/>
  <c r="V8" i="26" s="1"/>
  <c r="P42" i="26"/>
  <c r="N42" i="26"/>
  <c r="F42" i="26"/>
  <c r="G42" i="26" s="1"/>
  <c r="P138" i="26"/>
  <c r="N138" i="26"/>
  <c r="G138" i="26"/>
  <c r="P129" i="26"/>
  <c r="N129" i="26"/>
  <c r="G129" i="26"/>
  <c r="P230" i="26"/>
  <c r="N230" i="26"/>
  <c r="F230" i="26"/>
  <c r="G230" i="26" s="1"/>
  <c r="P86" i="26"/>
  <c r="N86" i="26"/>
  <c r="G86" i="26"/>
  <c r="G325" i="136"/>
  <c r="P455" i="136"/>
  <c r="N455" i="136"/>
  <c r="G455" i="136"/>
  <c r="C455" i="136" s="1"/>
  <c r="G361" i="136"/>
  <c r="C15" i="26" l="1"/>
  <c r="V15" i="26"/>
  <c r="C31" i="26"/>
  <c r="V31" i="26"/>
  <c r="C55" i="26"/>
  <c r="V55" i="26"/>
  <c r="C129" i="26"/>
  <c r="V129" i="26"/>
  <c r="C42" i="26"/>
  <c r="V42" i="26"/>
  <c r="C13" i="26"/>
  <c r="V13" i="26"/>
  <c r="C17" i="26"/>
  <c r="V17" i="26"/>
  <c r="C80" i="26"/>
  <c r="V80" i="26"/>
  <c r="C78" i="26"/>
  <c r="V78" i="26"/>
  <c r="C36" i="26"/>
  <c r="V36" i="26"/>
  <c r="C182" i="26"/>
  <c r="V182" i="26"/>
  <c r="C43" i="26"/>
  <c r="V43" i="26"/>
  <c r="C271" i="26"/>
  <c r="V271" i="26"/>
  <c r="C133" i="26"/>
  <c r="V133" i="26"/>
  <c r="C299" i="26"/>
  <c r="V299" i="26"/>
  <c r="C188" i="26"/>
  <c r="V188" i="26"/>
  <c r="C86" i="26"/>
  <c r="V86" i="26"/>
  <c r="C295" i="26"/>
  <c r="V295" i="26"/>
  <c r="C138" i="26"/>
  <c r="V138" i="26"/>
  <c r="C184" i="26"/>
  <c r="V184" i="26"/>
  <c r="C185" i="26"/>
  <c r="V185" i="26"/>
  <c r="C230" i="26"/>
  <c r="V230" i="26"/>
  <c r="C18" i="26"/>
  <c r="V18" i="26"/>
  <c r="C254" i="26"/>
  <c r="V254" i="26"/>
  <c r="C24" i="26"/>
  <c r="V24" i="26"/>
  <c r="C275" i="26"/>
  <c r="V275" i="26"/>
  <c r="C8" i="26"/>
  <c r="C7" i="26"/>
  <c r="C93" i="26"/>
  <c r="C79" i="26"/>
  <c r="C20" i="26"/>
  <c r="G159" i="136"/>
  <c r="G873" i="136"/>
  <c r="G1232" i="136"/>
  <c r="C413" i="136" l="1"/>
  <c r="C619" i="136"/>
  <c r="P241" i="26"/>
  <c r="N241" i="26"/>
  <c r="G241" i="26"/>
  <c r="P66" i="26"/>
  <c r="N66" i="26"/>
  <c r="G66" i="26"/>
  <c r="P16" i="26"/>
  <c r="N16" i="26"/>
  <c r="G16" i="26"/>
  <c r="P243" i="26"/>
  <c r="N243" i="26"/>
  <c r="G243" i="26"/>
  <c r="P242" i="26"/>
  <c r="N242" i="26"/>
  <c r="F242" i="26"/>
  <c r="G242" i="26" s="1"/>
  <c r="P235" i="26"/>
  <c r="N235" i="26"/>
  <c r="F235" i="26"/>
  <c r="G235" i="26" s="1"/>
  <c r="P239" i="26"/>
  <c r="N239" i="26"/>
  <c r="G239" i="26"/>
  <c r="P123" i="26"/>
  <c r="N123" i="26"/>
  <c r="G123" i="26"/>
  <c r="P301" i="26"/>
  <c r="N301" i="26"/>
  <c r="F301" i="26"/>
  <c r="G301" i="26" s="1"/>
  <c r="P5" i="26"/>
  <c r="N5" i="26"/>
  <c r="F5" i="26"/>
  <c r="G5" i="26" s="1"/>
  <c r="P34" i="26"/>
  <c r="N34" i="26"/>
  <c r="F34" i="26"/>
  <c r="G34" i="26" s="1"/>
  <c r="P146" i="26"/>
  <c r="N146" i="26"/>
  <c r="G146" i="26"/>
  <c r="P157" i="26"/>
  <c r="N157" i="26"/>
  <c r="G157" i="26"/>
  <c r="P38" i="26"/>
  <c r="N38" i="26"/>
  <c r="F38" i="26"/>
  <c r="G38" i="26" s="1"/>
  <c r="P40" i="26"/>
  <c r="N40" i="26"/>
  <c r="G40" i="26"/>
  <c r="C1307" i="136"/>
  <c r="G382" i="136"/>
  <c r="C382" i="136" s="1"/>
  <c r="G691" i="136"/>
  <c r="C691" i="136" s="1"/>
  <c r="G618" i="136"/>
  <c r="C618" i="136" s="1"/>
  <c r="G1190" i="136"/>
  <c r="C1190" i="136" s="1"/>
  <c r="P1190" i="136"/>
  <c r="N1190" i="136"/>
  <c r="G1031" i="136"/>
  <c r="C1031" i="136" s="1"/>
  <c r="C381" i="136"/>
  <c r="C764" i="136"/>
  <c r="P243" i="136"/>
  <c r="N243" i="136"/>
  <c r="F243" i="136"/>
  <c r="G243" i="136" s="1"/>
  <c r="C243" i="136" s="1"/>
  <c r="F218" i="26"/>
  <c r="G218" i="26" s="1"/>
  <c r="P218" i="26"/>
  <c r="N218" i="26"/>
  <c r="P130" i="26"/>
  <c r="N130" i="26"/>
  <c r="G130" i="26"/>
  <c r="P60" i="26"/>
  <c r="N60" i="26"/>
  <c r="F60" i="26"/>
  <c r="G60" i="26" s="1"/>
  <c r="P48" i="26"/>
  <c r="N48" i="26"/>
  <c r="F48" i="26"/>
  <c r="G48" i="26" s="1"/>
  <c r="P202" i="26"/>
  <c r="N202" i="26"/>
  <c r="G202" i="26"/>
  <c r="P261" i="26"/>
  <c r="N261" i="26"/>
  <c r="F261" i="26"/>
  <c r="G261" i="26" s="1"/>
  <c r="P112" i="26"/>
  <c r="N112" i="26"/>
  <c r="G112" i="26"/>
  <c r="P85" i="26"/>
  <c r="N85" i="26"/>
  <c r="G85" i="26"/>
  <c r="P74" i="26"/>
  <c r="N74" i="26"/>
  <c r="G74" i="26"/>
  <c r="C595" i="136"/>
  <c r="G968" i="136"/>
  <c r="C968" i="136" s="1"/>
  <c r="C424" i="136"/>
  <c r="C784" i="136"/>
  <c r="G1088" i="136"/>
  <c r="C1088" i="136" s="1"/>
  <c r="C222" i="136"/>
  <c r="C524" i="136"/>
  <c r="C199" i="136"/>
  <c r="C320" i="136"/>
  <c r="H376" i="133"/>
  <c r="G376" i="133"/>
  <c r="E376" i="133"/>
  <c r="C376" i="133"/>
  <c r="G1093" i="136"/>
  <c r="C1093" i="136" s="1"/>
  <c r="G30" i="136"/>
  <c r="C30" i="136" s="1"/>
  <c r="C589" i="136"/>
  <c r="G466" i="136"/>
  <c r="C466" i="136" s="1"/>
  <c r="P302" i="136"/>
  <c r="N302" i="136"/>
  <c r="F302" i="136"/>
  <c r="G302" i="136" s="1"/>
  <c r="C302" i="136" s="1"/>
  <c r="C681" i="136"/>
  <c r="C847" i="136"/>
  <c r="C1165" i="136"/>
  <c r="P246" i="26"/>
  <c r="N246" i="26"/>
  <c r="F246" i="26"/>
  <c r="G246" i="26" s="1"/>
  <c r="P265" i="26"/>
  <c r="N265" i="26"/>
  <c r="F265" i="26"/>
  <c r="G265" i="26" s="1"/>
  <c r="P67" i="26"/>
  <c r="N67" i="26"/>
  <c r="G67" i="26"/>
  <c r="P27" i="26"/>
  <c r="N27" i="26"/>
  <c r="F27" i="26"/>
  <c r="G27" i="26" s="1"/>
  <c r="P195" i="26"/>
  <c r="N195" i="26"/>
  <c r="G195" i="26"/>
  <c r="P1365" i="136"/>
  <c r="N1365" i="136"/>
  <c r="F1365" i="136"/>
  <c r="G1365" i="136" s="1"/>
  <c r="C1365" i="136" s="1"/>
  <c r="P1364" i="136"/>
  <c r="N1364" i="136"/>
  <c r="C1364" i="136"/>
  <c r="P1363" i="136"/>
  <c r="N1363" i="136"/>
  <c r="C1363" i="136"/>
  <c r="P1362" i="136"/>
  <c r="N1362" i="136"/>
  <c r="F1362" i="136"/>
  <c r="G1362" i="136" s="1"/>
  <c r="C1362" i="136" s="1"/>
  <c r="P1361" i="136"/>
  <c r="N1361" i="136"/>
  <c r="F1361" i="136"/>
  <c r="G1361" i="136" s="1"/>
  <c r="C1361" i="136" s="1"/>
  <c r="P1360" i="136"/>
  <c r="N1360" i="136"/>
  <c r="F1360" i="136"/>
  <c r="G1360" i="136" s="1"/>
  <c r="C1360" i="136" s="1"/>
  <c r="P1359" i="136"/>
  <c r="N1359" i="136"/>
  <c r="G1359" i="136"/>
  <c r="C1359" i="136" s="1"/>
  <c r="P1358" i="136"/>
  <c r="N1358" i="136"/>
  <c r="G1358" i="136"/>
  <c r="C1358" i="136" s="1"/>
  <c r="P1357" i="136"/>
  <c r="N1357" i="136"/>
  <c r="C1357" i="136"/>
  <c r="P1356" i="136"/>
  <c r="N1356" i="136"/>
  <c r="G1356" i="136"/>
  <c r="C1356" i="136" s="1"/>
  <c r="P1355" i="136"/>
  <c r="N1355" i="136"/>
  <c r="G1355" i="136"/>
  <c r="C1355" i="136" s="1"/>
  <c r="P1354" i="136"/>
  <c r="N1354" i="136"/>
  <c r="F1354" i="136"/>
  <c r="G1354" i="136" s="1"/>
  <c r="C1354" i="136" s="1"/>
  <c r="P1353" i="136"/>
  <c r="N1353" i="136"/>
  <c r="F1353" i="136"/>
  <c r="G1353" i="136" s="1"/>
  <c r="C1353" i="136" s="1"/>
  <c r="P1352" i="136"/>
  <c r="N1352" i="136"/>
  <c r="G1352" i="136"/>
  <c r="C1352" i="136" s="1"/>
  <c r="P1351" i="136"/>
  <c r="N1351" i="136"/>
  <c r="F1351" i="136"/>
  <c r="G1351" i="136" s="1"/>
  <c r="C1351" i="136" s="1"/>
  <c r="AN1350" i="136"/>
  <c r="P1350" i="136"/>
  <c r="N1350" i="136"/>
  <c r="F1350" i="136"/>
  <c r="G1350" i="136" s="1"/>
  <c r="C1350" i="136" s="1"/>
  <c r="P1349" i="136"/>
  <c r="N1349" i="136"/>
  <c r="C1349" i="136"/>
  <c r="P1348" i="136"/>
  <c r="N1348" i="136"/>
  <c r="G1348" i="136"/>
  <c r="C1348" i="136" s="1"/>
  <c r="P1347" i="136"/>
  <c r="N1347" i="136"/>
  <c r="G1347" i="136"/>
  <c r="C1347" i="136" s="1"/>
  <c r="P1346" i="136"/>
  <c r="N1346" i="136"/>
  <c r="F1346" i="136"/>
  <c r="G1346" i="136" s="1"/>
  <c r="C1346" i="136" s="1"/>
  <c r="P1345" i="136"/>
  <c r="N1345" i="136"/>
  <c r="G1345" i="136"/>
  <c r="C1345" i="136" s="1"/>
  <c r="P1344" i="136"/>
  <c r="N1344" i="136"/>
  <c r="F1344" i="136"/>
  <c r="G1344" i="136" s="1"/>
  <c r="C1344" i="136" s="1"/>
  <c r="P1343" i="136"/>
  <c r="N1343" i="136"/>
  <c r="G1343" i="136"/>
  <c r="C1343" i="136" s="1"/>
  <c r="P1341" i="136"/>
  <c r="N1341" i="136"/>
  <c r="G1341" i="136"/>
  <c r="C1341" i="136" s="1"/>
  <c r="P1340" i="136"/>
  <c r="N1340" i="136"/>
  <c r="G1340" i="136"/>
  <c r="C1340" i="136" s="1"/>
  <c r="P1339" i="136"/>
  <c r="N1339" i="136"/>
  <c r="G1339" i="136"/>
  <c r="C1339" i="136" s="1"/>
  <c r="P1338" i="136"/>
  <c r="N1338" i="136"/>
  <c r="G1338" i="136"/>
  <c r="C1338" i="136" s="1"/>
  <c r="P1337" i="136"/>
  <c r="N1337" i="136"/>
  <c r="G1337" i="136"/>
  <c r="C1337" i="136" s="1"/>
  <c r="P1336" i="136"/>
  <c r="N1336" i="136"/>
  <c r="G1336" i="136"/>
  <c r="C1336" i="136" s="1"/>
  <c r="P1335" i="136"/>
  <c r="N1335" i="136"/>
  <c r="G1335" i="136"/>
  <c r="C1335" i="136" s="1"/>
  <c r="P1334" i="136"/>
  <c r="N1334" i="136"/>
  <c r="F1334" i="136"/>
  <c r="G1334" i="136" s="1"/>
  <c r="C1334" i="136" s="1"/>
  <c r="P1333" i="136"/>
  <c r="N1333" i="136"/>
  <c r="C1333" i="136"/>
  <c r="P1332" i="136"/>
  <c r="N1332" i="136"/>
  <c r="G1332" i="136"/>
  <c r="C1332" i="136" s="1"/>
  <c r="P1331" i="136"/>
  <c r="N1331" i="136"/>
  <c r="F1331" i="136"/>
  <c r="G1331" i="136" s="1"/>
  <c r="C1331" i="136" s="1"/>
  <c r="P1329" i="136"/>
  <c r="N1329" i="136"/>
  <c r="G1329" i="136"/>
  <c r="C1329" i="136" s="1"/>
  <c r="P1328" i="136"/>
  <c r="N1328" i="136"/>
  <c r="F1328" i="136"/>
  <c r="G1328" i="136" s="1"/>
  <c r="C1328" i="136" s="1"/>
  <c r="P1327" i="136"/>
  <c r="N1327" i="136"/>
  <c r="G1327" i="136"/>
  <c r="C1327" i="136" s="1"/>
  <c r="P1324" i="136"/>
  <c r="N1324" i="136"/>
  <c r="G1324" i="136"/>
  <c r="C1324" i="136" s="1"/>
  <c r="P1323" i="136"/>
  <c r="N1323" i="136"/>
  <c r="G1323" i="136"/>
  <c r="C1323" i="136" s="1"/>
  <c r="P1322" i="136"/>
  <c r="N1322" i="136"/>
  <c r="G1322" i="136"/>
  <c r="C1322" i="136" s="1"/>
  <c r="P1321" i="136"/>
  <c r="N1321" i="136"/>
  <c r="F1321" i="136"/>
  <c r="G1321" i="136" s="1"/>
  <c r="C1321" i="136" s="1"/>
  <c r="P1320" i="136"/>
  <c r="N1320" i="136"/>
  <c r="G1320" i="136"/>
  <c r="C1320" i="136" s="1"/>
  <c r="P1319" i="136"/>
  <c r="N1319" i="136"/>
  <c r="C1319" i="136"/>
  <c r="P1318" i="136"/>
  <c r="N1318" i="136"/>
  <c r="G1318" i="136"/>
  <c r="C1318" i="136" s="1"/>
  <c r="P1317" i="136"/>
  <c r="N1317" i="136"/>
  <c r="G1317" i="136"/>
  <c r="C1317" i="136" s="1"/>
  <c r="P1316" i="136"/>
  <c r="N1316" i="136"/>
  <c r="G1316" i="136"/>
  <c r="C1316" i="136" s="1"/>
  <c r="P1315" i="136"/>
  <c r="N1315" i="136"/>
  <c r="F1315" i="136"/>
  <c r="G1315" i="136" s="1"/>
  <c r="C1315" i="136" s="1"/>
  <c r="P1314" i="136"/>
  <c r="N1314" i="136"/>
  <c r="F1314" i="136"/>
  <c r="G1314" i="136" s="1"/>
  <c r="C1314" i="136" s="1"/>
  <c r="P1313" i="136"/>
  <c r="N1313" i="136"/>
  <c r="G1313" i="136"/>
  <c r="C1313" i="136" s="1"/>
  <c r="P1312" i="136"/>
  <c r="N1312" i="136"/>
  <c r="C1312" i="136"/>
  <c r="P1311" i="136"/>
  <c r="N1311" i="136"/>
  <c r="C1311" i="136"/>
  <c r="P1309" i="136"/>
  <c r="N1309" i="136"/>
  <c r="G1309" i="136"/>
  <c r="C1309" i="136" s="1"/>
  <c r="P1308" i="136"/>
  <c r="C1308" i="136"/>
  <c r="P1307" i="136"/>
  <c r="N1307" i="136"/>
  <c r="P1306" i="136"/>
  <c r="N1306" i="136"/>
  <c r="C1306" i="136"/>
  <c r="P1304" i="136"/>
  <c r="N1304" i="136"/>
  <c r="C1304" i="136"/>
  <c r="P1303" i="136"/>
  <c r="N1303" i="136"/>
  <c r="G1303" i="136"/>
  <c r="C1303" i="136" s="1"/>
  <c r="P1302" i="136"/>
  <c r="N1302" i="136"/>
  <c r="F1302" i="136"/>
  <c r="G1302" i="136" s="1"/>
  <c r="C1302" i="136" s="1"/>
  <c r="P1301" i="136"/>
  <c r="N1301" i="136"/>
  <c r="G1301" i="136"/>
  <c r="C1301" i="136" s="1"/>
  <c r="P1300" i="136"/>
  <c r="N1300" i="136"/>
  <c r="C1300" i="136"/>
  <c r="P1299" i="136"/>
  <c r="N1299" i="136"/>
  <c r="C1299" i="136"/>
  <c r="P1298" i="136"/>
  <c r="N1298" i="136"/>
  <c r="F1298" i="136"/>
  <c r="G1298" i="136" s="1"/>
  <c r="C1298" i="136" s="1"/>
  <c r="P695" i="136"/>
  <c r="N695" i="136"/>
  <c r="C695" i="136"/>
  <c r="P1297" i="136"/>
  <c r="N1297" i="136"/>
  <c r="G1297" i="136"/>
  <c r="C1297" i="136" s="1"/>
  <c r="P1296" i="136"/>
  <c r="N1296" i="136"/>
  <c r="C1296" i="136"/>
  <c r="P1295" i="136"/>
  <c r="N1295" i="136"/>
  <c r="C1295" i="136"/>
  <c r="P1294" i="136"/>
  <c r="N1294" i="136"/>
  <c r="F1294" i="136"/>
  <c r="G1294" i="136" s="1"/>
  <c r="C1294" i="136" s="1"/>
  <c r="P1293" i="136"/>
  <c r="N1293" i="136"/>
  <c r="C1293" i="136"/>
  <c r="P1292" i="136"/>
  <c r="N1292" i="136"/>
  <c r="G1292" i="136"/>
  <c r="C1292" i="136" s="1"/>
  <c r="P1291" i="136"/>
  <c r="N1291" i="136"/>
  <c r="G1291" i="136"/>
  <c r="C1291" i="136" s="1"/>
  <c r="P1290" i="136"/>
  <c r="N1290" i="136"/>
  <c r="C1290" i="136"/>
  <c r="P1289" i="136"/>
  <c r="N1289" i="136"/>
  <c r="G1289" i="136"/>
  <c r="C1289" i="136" s="1"/>
  <c r="P1288" i="136"/>
  <c r="N1288" i="136"/>
  <c r="G1288" i="136"/>
  <c r="C1288" i="136" s="1"/>
  <c r="P1287" i="136"/>
  <c r="N1287" i="136"/>
  <c r="C1287" i="136"/>
  <c r="P1286" i="136"/>
  <c r="N1286" i="136"/>
  <c r="G1286" i="136"/>
  <c r="C1286" i="136" s="1"/>
  <c r="P1285" i="136"/>
  <c r="N1285" i="136"/>
  <c r="F1285" i="136"/>
  <c r="G1285" i="136" s="1"/>
  <c r="C1285" i="136" s="1"/>
  <c r="P1284" i="136"/>
  <c r="N1284" i="136"/>
  <c r="G1284" i="136"/>
  <c r="C1284" i="136" s="1"/>
  <c r="P1283" i="136"/>
  <c r="N1283" i="136"/>
  <c r="C1283" i="136"/>
  <c r="P1282" i="136"/>
  <c r="N1282" i="136"/>
  <c r="G1282" i="136"/>
  <c r="C1282" i="136" s="1"/>
  <c r="AN1281" i="136"/>
  <c r="P1281" i="136"/>
  <c r="N1281" i="136"/>
  <c r="F1281" i="136"/>
  <c r="G1281" i="136" s="1"/>
  <c r="C1281" i="136" s="1"/>
  <c r="P1280" i="136"/>
  <c r="G1280" i="136"/>
  <c r="C1280" i="136" s="1"/>
  <c r="P1279" i="136"/>
  <c r="N1279" i="136"/>
  <c r="C1279" i="136"/>
  <c r="P1278" i="136"/>
  <c r="N1278" i="136"/>
  <c r="G1278" i="136"/>
  <c r="C1278" i="136" s="1"/>
  <c r="P1277" i="136"/>
  <c r="N1277" i="136"/>
  <c r="C1277" i="136"/>
  <c r="P1276" i="136"/>
  <c r="N1276" i="136"/>
  <c r="G1276" i="136"/>
  <c r="C1276" i="136" s="1"/>
  <c r="AN1275" i="136"/>
  <c r="P1275" i="136"/>
  <c r="N1275" i="136"/>
  <c r="G1275" i="136"/>
  <c r="C1275" i="136" s="1"/>
  <c r="P1274" i="136"/>
  <c r="N1274" i="136"/>
  <c r="G1274" i="136"/>
  <c r="C1274" i="136" s="1"/>
  <c r="P1273" i="136"/>
  <c r="N1273" i="136"/>
  <c r="G1273" i="136"/>
  <c r="C1273" i="136" s="1"/>
  <c r="P1272" i="136"/>
  <c r="N1272" i="136"/>
  <c r="G1272" i="136"/>
  <c r="C1272" i="136" s="1"/>
  <c r="P1271" i="136"/>
  <c r="N1271" i="136"/>
  <c r="G1271" i="136"/>
  <c r="C1271" i="136" s="1"/>
  <c r="P1270" i="136"/>
  <c r="N1270" i="136"/>
  <c r="F1270" i="136"/>
  <c r="G1270" i="136" s="1"/>
  <c r="C1270" i="136" s="1"/>
  <c r="P1269" i="136"/>
  <c r="N1269" i="136"/>
  <c r="C1269" i="136"/>
  <c r="AN1268" i="136"/>
  <c r="P1268" i="136"/>
  <c r="N1268" i="136"/>
  <c r="G1268" i="136"/>
  <c r="C1268" i="136" s="1"/>
  <c r="AN1267" i="136"/>
  <c r="P1267" i="136"/>
  <c r="N1267" i="136"/>
  <c r="F1267" i="136"/>
  <c r="G1267" i="136" s="1"/>
  <c r="C1267" i="136" s="1"/>
  <c r="P1266" i="136"/>
  <c r="N1266" i="136"/>
  <c r="G1266" i="136"/>
  <c r="C1266" i="136" s="1"/>
  <c r="P1265" i="136"/>
  <c r="N1265" i="136"/>
  <c r="G1265" i="136"/>
  <c r="C1265" i="136" s="1"/>
  <c r="P1264" i="136"/>
  <c r="N1264" i="136"/>
  <c r="F1264" i="136"/>
  <c r="G1264" i="136" s="1"/>
  <c r="C1264" i="136" s="1"/>
  <c r="P1263" i="136"/>
  <c r="N1263" i="136"/>
  <c r="G1263" i="136"/>
  <c r="C1263" i="136" s="1"/>
  <c r="P1262" i="136"/>
  <c r="N1262" i="136"/>
  <c r="F1262" i="136"/>
  <c r="G1262" i="136" s="1"/>
  <c r="C1262" i="136" s="1"/>
  <c r="P1261" i="136"/>
  <c r="N1261" i="136"/>
  <c r="G1261" i="136"/>
  <c r="C1261" i="136" s="1"/>
  <c r="AN1260" i="136"/>
  <c r="P1260" i="136"/>
  <c r="N1260" i="136"/>
  <c r="G1260" i="136"/>
  <c r="C1260" i="136" s="1"/>
  <c r="P1259" i="136"/>
  <c r="N1259" i="136"/>
  <c r="F1259" i="136"/>
  <c r="G1259" i="136" s="1"/>
  <c r="C1259" i="136" s="1"/>
  <c r="P1258" i="136"/>
  <c r="N1258" i="136"/>
  <c r="G1258" i="136"/>
  <c r="C1258" i="136" s="1"/>
  <c r="P1257" i="136"/>
  <c r="N1257" i="136"/>
  <c r="F1257" i="136"/>
  <c r="G1257" i="136" s="1"/>
  <c r="C1257" i="136" s="1"/>
  <c r="P1256" i="136"/>
  <c r="N1256" i="136"/>
  <c r="G1256" i="136"/>
  <c r="C1256" i="136" s="1"/>
  <c r="P1255" i="136"/>
  <c r="N1255" i="136"/>
  <c r="G1255" i="136"/>
  <c r="C1255" i="136" s="1"/>
  <c r="P1254" i="136"/>
  <c r="N1254" i="136"/>
  <c r="C1254" i="136"/>
  <c r="P1253" i="136"/>
  <c r="N1253" i="136"/>
  <c r="G1253" i="136"/>
  <c r="C1253" i="136" s="1"/>
  <c r="P1252" i="136"/>
  <c r="N1252" i="136"/>
  <c r="G1252" i="136"/>
  <c r="C1252" i="136" s="1"/>
  <c r="P1251" i="136"/>
  <c r="N1251" i="136"/>
  <c r="C1251" i="136"/>
  <c r="P1250" i="136"/>
  <c r="N1250" i="136"/>
  <c r="F1250" i="136"/>
  <c r="G1250" i="136" s="1"/>
  <c r="C1250" i="136" s="1"/>
  <c r="P1249" i="136"/>
  <c r="N1249" i="136"/>
  <c r="G1249" i="136"/>
  <c r="C1249" i="136" s="1"/>
  <c r="P1248" i="136"/>
  <c r="N1248" i="136"/>
  <c r="G1248" i="136"/>
  <c r="C1248" i="136" s="1"/>
  <c r="P1247" i="136"/>
  <c r="N1247" i="136"/>
  <c r="F1247" i="136"/>
  <c r="G1247" i="136" s="1"/>
  <c r="C1247" i="136" s="1"/>
  <c r="P1246" i="136"/>
  <c r="N1246" i="136"/>
  <c r="G1246" i="136"/>
  <c r="C1246" i="136" s="1"/>
  <c r="P1245" i="136"/>
  <c r="N1245" i="136"/>
  <c r="G1245" i="136"/>
  <c r="C1245" i="136" s="1"/>
  <c r="P1242" i="136"/>
  <c r="N1242" i="136"/>
  <c r="F1242" i="136"/>
  <c r="G1242" i="136" s="1"/>
  <c r="C1242" i="136" s="1"/>
  <c r="P1241" i="136"/>
  <c r="N1241" i="136"/>
  <c r="G1241" i="136"/>
  <c r="C1241" i="136" s="1"/>
  <c r="P1240" i="136"/>
  <c r="N1240" i="136"/>
  <c r="G1240" i="136"/>
  <c r="C1240" i="136" s="1"/>
  <c r="AN1239" i="136"/>
  <c r="P1239" i="136"/>
  <c r="N1239" i="136"/>
  <c r="C1239" i="136"/>
  <c r="P1238" i="136"/>
  <c r="N1238" i="136"/>
  <c r="C1238" i="136"/>
  <c r="P1237" i="136"/>
  <c r="N1237" i="136"/>
  <c r="F1237" i="136"/>
  <c r="G1237" i="136" s="1"/>
  <c r="C1237" i="136" s="1"/>
  <c r="P1236" i="136"/>
  <c r="N1236" i="136"/>
  <c r="F1236" i="136"/>
  <c r="G1236" i="136" s="1"/>
  <c r="C1236" i="136" s="1"/>
  <c r="P1235" i="136"/>
  <c r="N1235" i="136"/>
  <c r="G1235" i="136"/>
  <c r="C1235" i="136" s="1"/>
  <c r="P1234" i="136"/>
  <c r="N1234" i="136"/>
  <c r="G1234" i="136"/>
  <c r="C1234" i="136" s="1"/>
  <c r="P1233" i="136"/>
  <c r="N1233" i="136"/>
  <c r="G1233" i="136"/>
  <c r="C1233" i="136" s="1"/>
  <c r="P1232" i="136"/>
  <c r="N1232" i="136"/>
  <c r="C1232" i="136"/>
  <c r="P1231" i="136"/>
  <c r="N1231" i="136"/>
  <c r="C1231" i="136"/>
  <c r="P1230" i="136"/>
  <c r="N1230" i="136"/>
  <c r="G1230" i="136"/>
  <c r="C1230" i="136" s="1"/>
  <c r="P1228" i="136"/>
  <c r="N1228" i="136"/>
  <c r="C1228" i="136"/>
  <c r="P1227" i="136"/>
  <c r="N1227" i="136"/>
  <c r="F1227" i="136"/>
  <c r="G1227" i="136" s="1"/>
  <c r="C1227" i="136" s="1"/>
  <c r="P1226" i="136"/>
  <c r="N1226" i="136"/>
  <c r="F1226" i="136"/>
  <c r="G1226" i="136" s="1"/>
  <c r="C1226" i="136" s="1"/>
  <c r="P1225" i="136"/>
  <c r="N1225" i="136"/>
  <c r="G1225" i="136"/>
  <c r="C1225" i="136" s="1"/>
  <c r="P1224" i="136"/>
  <c r="N1224" i="136"/>
  <c r="G1224" i="136"/>
  <c r="C1224" i="136" s="1"/>
  <c r="P1223" i="136"/>
  <c r="N1223" i="136"/>
  <c r="F1223" i="136"/>
  <c r="G1223" i="136" s="1"/>
  <c r="C1223" i="136" s="1"/>
  <c r="P1221" i="136"/>
  <c r="N1221" i="136"/>
  <c r="G1221" i="136"/>
  <c r="C1221" i="136" s="1"/>
  <c r="P1220" i="136"/>
  <c r="N1220" i="136"/>
  <c r="G1220" i="136"/>
  <c r="C1220" i="136" s="1"/>
  <c r="P1219" i="136"/>
  <c r="N1219" i="136"/>
  <c r="G1219" i="136"/>
  <c r="C1219" i="136" s="1"/>
  <c r="AN1218" i="136"/>
  <c r="P1218" i="136"/>
  <c r="N1218" i="136"/>
  <c r="G1218" i="136"/>
  <c r="C1218" i="136" s="1"/>
  <c r="P1217" i="136"/>
  <c r="N1217" i="136"/>
  <c r="C1217" i="136"/>
  <c r="P1216" i="136"/>
  <c r="N1216" i="136"/>
  <c r="G1216" i="136"/>
  <c r="C1216" i="136" s="1"/>
  <c r="P1213" i="136"/>
  <c r="C1213" i="136"/>
  <c r="P1212" i="136"/>
  <c r="N1212" i="136"/>
  <c r="G1212" i="136"/>
  <c r="C1212" i="136" s="1"/>
  <c r="P1209" i="136"/>
  <c r="N1209" i="136"/>
  <c r="F1209" i="136"/>
  <c r="G1209" i="136" s="1"/>
  <c r="C1209" i="136" s="1"/>
  <c r="P1208" i="136"/>
  <c r="N1208" i="136"/>
  <c r="G1208" i="136"/>
  <c r="C1208" i="136" s="1"/>
  <c r="P1207" i="136"/>
  <c r="N1207" i="136"/>
  <c r="G1207" i="136"/>
  <c r="C1207" i="136" s="1"/>
  <c r="AN1206" i="136"/>
  <c r="P1206" i="136"/>
  <c r="N1206" i="136"/>
  <c r="G1206" i="136"/>
  <c r="C1206" i="136" s="1"/>
  <c r="P1205" i="136"/>
  <c r="N1205" i="136"/>
  <c r="F1205" i="136"/>
  <c r="G1205" i="136" s="1"/>
  <c r="C1205" i="136" s="1"/>
  <c r="P1204" i="136"/>
  <c r="N1204" i="136"/>
  <c r="F1204" i="136"/>
  <c r="G1204" i="136" s="1"/>
  <c r="C1204" i="136" s="1"/>
  <c r="P1203" i="136"/>
  <c r="N1203" i="136"/>
  <c r="G1203" i="136"/>
  <c r="C1203" i="136" s="1"/>
  <c r="P1202" i="136"/>
  <c r="N1202" i="136"/>
  <c r="C1202" i="136"/>
  <c r="P1201" i="136"/>
  <c r="N1201" i="136"/>
  <c r="F1201" i="136"/>
  <c r="G1201" i="136" s="1"/>
  <c r="C1201" i="136" s="1"/>
  <c r="P1200" i="136"/>
  <c r="N1200" i="136"/>
  <c r="G1200" i="136"/>
  <c r="C1200" i="136" s="1"/>
  <c r="P1199" i="136"/>
  <c r="N1199" i="136"/>
  <c r="G1199" i="136"/>
  <c r="C1199" i="136" s="1"/>
  <c r="P1198" i="136"/>
  <c r="N1198" i="136"/>
  <c r="C1198" i="136"/>
  <c r="P1197" i="136"/>
  <c r="N1197" i="136"/>
  <c r="G1197" i="136"/>
  <c r="C1197" i="136" s="1"/>
  <c r="P1196" i="136"/>
  <c r="N1196" i="136"/>
  <c r="F1196" i="136"/>
  <c r="G1196" i="136" s="1"/>
  <c r="C1196" i="136" s="1"/>
  <c r="P1195" i="136"/>
  <c r="N1195" i="136"/>
  <c r="F1195" i="136"/>
  <c r="G1195" i="136" s="1"/>
  <c r="C1195" i="136" s="1"/>
  <c r="P1194" i="136"/>
  <c r="N1194" i="136"/>
  <c r="G1194" i="136"/>
  <c r="C1194" i="136" s="1"/>
  <c r="P1193" i="136"/>
  <c r="N1193" i="136"/>
  <c r="G1193" i="136"/>
  <c r="C1193" i="136" s="1"/>
  <c r="P1192" i="136"/>
  <c r="N1192" i="136"/>
  <c r="C1192" i="136"/>
  <c r="P1191" i="136"/>
  <c r="N1191" i="136"/>
  <c r="G1191" i="136"/>
  <c r="C1191" i="136" s="1"/>
  <c r="P1189" i="136"/>
  <c r="N1189" i="136"/>
  <c r="G1189" i="136"/>
  <c r="C1189" i="136" s="1"/>
  <c r="P1188" i="136"/>
  <c r="N1188" i="136"/>
  <c r="G1188" i="136"/>
  <c r="C1188" i="136" s="1"/>
  <c r="P1187" i="136"/>
  <c r="N1187" i="136"/>
  <c r="C1187" i="136"/>
  <c r="AN1185" i="136"/>
  <c r="P1185" i="136"/>
  <c r="N1185" i="136"/>
  <c r="G1185" i="136"/>
  <c r="C1185" i="136" s="1"/>
  <c r="P1184" i="136"/>
  <c r="N1184" i="136"/>
  <c r="G1184" i="136"/>
  <c r="C1184" i="136" s="1"/>
  <c r="P1183" i="136"/>
  <c r="N1183" i="136"/>
  <c r="G1183" i="136"/>
  <c r="C1183" i="136" s="1"/>
  <c r="P1182" i="136"/>
  <c r="N1182" i="136"/>
  <c r="G1182" i="136"/>
  <c r="C1182" i="136" s="1"/>
  <c r="P1181" i="136"/>
  <c r="N1181" i="136"/>
  <c r="C1181" i="136"/>
  <c r="P1180" i="136"/>
  <c r="N1180" i="136"/>
  <c r="C1180" i="136"/>
  <c r="P1179" i="136"/>
  <c r="N1179" i="136"/>
  <c r="F1179" i="136"/>
  <c r="G1179" i="136" s="1"/>
  <c r="C1179" i="136" s="1"/>
  <c r="P1178" i="136"/>
  <c r="N1178" i="136"/>
  <c r="G1178" i="136"/>
  <c r="C1178" i="136" s="1"/>
  <c r="P1177" i="136"/>
  <c r="N1177" i="136"/>
  <c r="C1177" i="136"/>
  <c r="P1176" i="136"/>
  <c r="N1176" i="136"/>
  <c r="C1176" i="136"/>
  <c r="P1175" i="136"/>
  <c r="N1175" i="136"/>
  <c r="F1175" i="136"/>
  <c r="G1175" i="136" s="1"/>
  <c r="C1175" i="136" s="1"/>
  <c r="AN1174" i="136"/>
  <c r="P1174" i="136"/>
  <c r="N1174" i="136"/>
  <c r="G1174" i="136"/>
  <c r="C1174" i="136" s="1"/>
  <c r="P1173" i="136"/>
  <c r="C1173" i="136"/>
  <c r="AN1170" i="136"/>
  <c r="P1170" i="136"/>
  <c r="N1170" i="136"/>
  <c r="F1170" i="136"/>
  <c r="G1170" i="136" s="1"/>
  <c r="C1170" i="136" s="1"/>
  <c r="P1169" i="136"/>
  <c r="N1169" i="136"/>
  <c r="F1169" i="136"/>
  <c r="G1169" i="136" s="1"/>
  <c r="C1169" i="136" s="1"/>
  <c r="P1168" i="136"/>
  <c r="N1168" i="136"/>
  <c r="G1168" i="136"/>
  <c r="C1168" i="136" s="1"/>
  <c r="P1167" i="136"/>
  <c r="N1167" i="136"/>
  <c r="G1167" i="136"/>
  <c r="C1167" i="136" s="1"/>
  <c r="P1166" i="136"/>
  <c r="N1166" i="136"/>
  <c r="F1166" i="136"/>
  <c r="G1166" i="136" s="1"/>
  <c r="C1166" i="136" s="1"/>
  <c r="P1165" i="136"/>
  <c r="N1165" i="136"/>
  <c r="P1164" i="136"/>
  <c r="N1164" i="136"/>
  <c r="F1164" i="136"/>
  <c r="G1164" i="136" s="1"/>
  <c r="C1164" i="136" s="1"/>
  <c r="P1163" i="136"/>
  <c r="N1163" i="136"/>
  <c r="G1163" i="136"/>
  <c r="C1163" i="136" s="1"/>
  <c r="P1161" i="136"/>
  <c r="N1161" i="136"/>
  <c r="G1161" i="136"/>
  <c r="C1161" i="136" s="1"/>
  <c r="P1160" i="136"/>
  <c r="N1160" i="136"/>
  <c r="G1160" i="136"/>
  <c r="C1160" i="136" s="1"/>
  <c r="P1159" i="136"/>
  <c r="N1159" i="136"/>
  <c r="G1159" i="136"/>
  <c r="C1159" i="136" s="1"/>
  <c r="P1158" i="136"/>
  <c r="N1158" i="136"/>
  <c r="C1158" i="136"/>
  <c r="P1157" i="136"/>
  <c r="N1157" i="136"/>
  <c r="G1157" i="136"/>
  <c r="C1157" i="136" s="1"/>
  <c r="AN1156" i="136"/>
  <c r="P1156" i="136"/>
  <c r="N1156" i="136"/>
  <c r="G1156" i="136"/>
  <c r="C1156" i="136" s="1"/>
  <c r="P1155" i="136"/>
  <c r="N1155" i="136"/>
  <c r="G1155" i="136"/>
  <c r="C1155" i="136" s="1"/>
  <c r="P1154" i="136"/>
  <c r="N1154" i="136"/>
  <c r="F1154" i="136"/>
  <c r="G1154" i="136" s="1"/>
  <c r="C1154" i="136" s="1"/>
  <c r="P1153" i="136"/>
  <c r="N1153" i="136"/>
  <c r="G1153" i="136"/>
  <c r="C1153" i="136" s="1"/>
  <c r="P1152" i="136"/>
  <c r="N1152" i="136"/>
  <c r="G1152" i="136"/>
  <c r="C1152" i="136" s="1"/>
  <c r="P1151" i="136"/>
  <c r="N1151" i="136"/>
  <c r="G1151" i="136"/>
  <c r="C1151" i="136" s="1"/>
  <c r="P1150" i="136"/>
  <c r="N1150" i="136"/>
  <c r="C1150" i="136"/>
  <c r="P1149" i="136"/>
  <c r="N1149" i="136"/>
  <c r="G1149" i="136"/>
  <c r="C1149" i="136" s="1"/>
  <c r="P1148" i="136"/>
  <c r="N1148" i="136"/>
  <c r="G1148" i="136"/>
  <c r="C1148" i="136" s="1"/>
  <c r="AN1147" i="136"/>
  <c r="P1147" i="136"/>
  <c r="N1147" i="136"/>
  <c r="F1147" i="136"/>
  <c r="G1147" i="136" s="1"/>
  <c r="C1147" i="136" s="1"/>
  <c r="P1146" i="136"/>
  <c r="N1146" i="136"/>
  <c r="G1146" i="136"/>
  <c r="C1146" i="136" s="1"/>
  <c r="P1145" i="136"/>
  <c r="N1145" i="136"/>
  <c r="F1145" i="136"/>
  <c r="G1145" i="136" s="1"/>
  <c r="C1145" i="136" s="1"/>
  <c r="P1144" i="136"/>
  <c r="N1144" i="136"/>
  <c r="G1144" i="136"/>
  <c r="C1144" i="136" s="1"/>
  <c r="P1143" i="136"/>
  <c r="N1143" i="136"/>
  <c r="G1143" i="136"/>
  <c r="C1143" i="136" s="1"/>
  <c r="P1142" i="136"/>
  <c r="N1142" i="136"/>
  <c r="G1142" i="136"/>
  <c r="C1142" i="136" s="1"/>
  <c r="P1141" i="136"/>
  <c r="N1141" i="136"/>
  <c r="G1141" i="136"/>
  <c r="C1141" i="136" s="1"/>
  <c r="P1140" i="136"/>
  <c r="N1140" i="136"/>
  <c r="G1140" i="136"/>
  <c r="C1140" i="136" s="1"/>
  <c r="P1139" i="136"/>
  <c r="N1139" i="136"/>
  <c r="G1139" i="136"/>
  <c r="C1139" i="136" s="1"/>
  <c r="P1138" i="136"/>
  <c r="N1138" i="136"/>
  <c r="C1138" i="136"/>
  <c r="P1137" i="136"/>
  <c r="N1137" i="136"/>
  <c r="G1137" i="136"/>
  <c r="C1137" i="136" s="1"/>
  <c r="P1136" i="136"/>
  <c r="N1136" i="136"/>
  <c r="C1136" i="136"/>
  <c r="P1135" i="136"/>
  <c r="N1135" i="136"/>
  <c r="G1135" i="136"/>
  <c r="C1135" i="136" s="1"/>
  <c r="P1134" i="136"/>
  <c r="N1134" i="136"/>
  <c r="G1134" i="136"/>
  <c r="C1134" i="136" s="1"/>
  <c r="P1133" i="136"/>
  <c r="N1133" i="136"/>
  <c r="G1133" i="136"/>
  <c r="C1133" i="136" s="1"/>
  <c r="P1132" i="136"/>
  <c r="N1132" i="136"/>
  <c r="C1132" i="136"/>
  <c r="P1131" i="136"/>
  <c r="N1131" i="136"/>
  <c r="G1131" i="136"/>
  <c r="C1131" i="136" s="1"/>
  <c r="P1130" i="136"/>
  <c r="N1130" i="136"/>
  <c r="G1130" i="136"/>
  <c r="C1130" i="136" s="1"/>
  <c r="AN1129" i="136"/>
  <c r="P1129" i="136"/>
  <c r="N1129" i="136"/>
  <c r="G1129" i="136"/>
  <c r="C1129" i="136" s="1"/>
  <c r="P1128" i="136"/>
  <c r="N1128" i="136"/>
  <c r="C1128" i="136"/>
  <c r="P1127" i="136"/>
  <c r="N1127" i="136"/>
  <c r="G1127" i="136"/>
  <c r="C1127" i="136" s="1"/>
  <c r="AN1126" i="136"/>
  <c r="P1126" i="136"/>
  <c r="N1126" i="136"/>
  <c r="F1126" i="136"/>
  <c r="G1126" i="136" s="1"/>
  <c r="C1126" i="136" s="1"/>
  <c r="P1125" i="136"/>
  <c r="N1125" i="136"/>
  <c r="G1125" i="136"/>
  <c r="C1125" i="136" s="1"/>
  <c r="P1124" i="136"/>
  <c r="N1124" i="136"/>
  <c r="F1124" i="136"/>
  <c r="G1124" i="136" s="1"/>
  <c r="C1124" i="136" s="1"/>
  <c r="P1123" i="136"/>
  <c r="N1123" i="136"/>
  <c r="F1123" i="136"/>
  <c r="G1123" i="136" s="1"/>
  <c r="C1123" i="136" s="1"/>
  <c r="P1122" i="136"/>
  <c r="N1122" i="136"/>
  <c r="G1122" i="136"/>
  <c r="C1122" i="136" s="1"/>
  <c r="P1121" i="136"/>
  <c r="N1121" i="136"/>
  <c r="G1121" i="136"/>
  <c r="C1121" i="136" s="1"/>
  <c r="P1120" i="136"/>
  <c r="N1120" i="136"/>
  <c r="G1120" i="136"/>
  <c r="C1120" i="136" s="1"/>
  <c r="P1119" i="136"/>
  <c r="N1119" i="136"/>
  <c r="G1119" i="136"/>
  <c r="C1119" i="136" s="1"/>
  <c r="P1118" i="136"/>
  <c r="N1118" i="136"/>
  <c r="G1118" i="136"/>
  <c r="C1118" i="136" s="1"/>
  <c r="P1117" i="136"/>
  <c r="N1117" i="136"/>
  <c r="F1117" i="136"/>
  <c r="G1117" i="136" s="1"/>
  <c r="C1117" i="136" s="1"/>
  <c r="P1116" i="136"/>
  <c r="N1116" i="136"/>
  <c r="G1116" i="136"/>
  <c r="C1116" i="136" s="1"/>
  <c r="P1115" i="136"/>
  <c r="N1115" i="136"/>
  <c r="F1115" i="136"/>
  <c r="G1115" i="136" s="1"/>
  <c r="C1115" i="136" s="1"/>
  <c r="P1114" i="136"/>
  <c r="N1114" i="136"/>
  <c r="F1114" i="136"/>
  <c r="G1114" i="136" s="1"/>
  <c r="C1114" i="136" s="1"/>
  <c r="P1113" i="136"/>
  <c r="N1113" i="136"/>
  <c r="G1113" i="136"/>
  <c r="C1113" i="136" s="1"/>
  <c r="P1112" i="136"/>
  <c r="N1112" i="136"/>
  <c r="G1112" i="136"/>
  <c r="C1112" i="136" s="1"/>
  <c r="P1111" i="136"/>
  <c r="N1111" i="136"/>
  <c r="G1111" i="136"/>
  <c r="C1111" i="136" s="1"/>
  <c r="P1110" i="136"/>
  <c r="N1110" i="136"/>
  <c r="F1110" i="136"/>
  <c r="G1110" i="136" s="1"/>
  <c r="C1110" i="136" s="1"/>
  <c r="P1108" i="136"/>
  <c r="N1108" i="136"/>
  <c r="G1108" i="136"/>
  <c r="C1108" i="136" s="1"/>
  <c r="P1109" i="136"/>
  <c r="N1109" i="136"/>
  <c r="F1109" i="136"/>
  <c r="G1109" i="136" s="1"/>
  <c r="C1109" i="136" s="1"/>
  <c r="P1107" i="136"/>
  <c r="N1107" i="136"/>
  <c r="C1107" i="136"/>
  <c r="P1106" i="136"/>
  <c r="N1106" i="136"/>
  <c r="C1106" i="136"/>
  <c r="P1104" i="136"/>
  <c r="N1104" i="136"/>
  <c r="F1104" i="136"/>
  <c r="G1104" i="136" s="1"/>
  <c r="C1104" i="136" s="1"/>
  <c r="P1103" i="136"/>
  <c r="N1103" i="136"/>
  <c r="G1103" i="136"/>
  <c r="C1103" i="136" s="1"/>
  <c r="P1102" i="136"/>
  <c r="N1102" i="136"/>
  <c r="F1102" i="136"/>
  <c r="G1102" i="136" s="1"/>
  <c r="C1102" i="136" s="1"/>
  <c r="P1101" i="136"/>
  <c r="N1101" i="136"/>
  <c r="F1101" i="136"/>
  <c r="G1101" i="136" s="1"/>
  <c r="C1101" i="136" s="1"/>
  <c r="P1100" i="136"/>
  <c r="N1100" i="136"/>
  <c r="C1100" i="136"/>
  <c r="P1099" i="136"/>
  <c r="N1099" i="136"/>
  <c r="F1099" i="136"/>
  <c r="G1099" i="136" s="1"/>
  <c r="C1099" i="136" s="1"/>
  <c r="P1098" i="136"/>
  <c r="N1098" i="136"/>
  <c r="G1098" i="136"/>
  <c r="C1098" i="136" s="1"/>
  <c r="P1097" i="136"/>
  <c r="N1097" i="136"/>
  <c r="G1097" i="136"/>
  <c r="C1097" i="136" s="1"/>
  <c r="P1096" i="136"/>
  <c r="N1096" i="136"/>
  <c r="G1096" i="136"/>
  <c r="C1096" i="136" s="1"/>
  <c r="P1095" i="136"/>
  <c r="N1095" i="136"/>
  <c r="G1095" i="136"/>
  <c r="C1095" i="136" s="1"/>
  <c r="P1094" i="136"/>
  <c r="N1094" i="136"/>
  <c r="G1094" i="136"/>
  <c r="C1094" i="136" s="1"/>
  <c r="P1093" i="136"/>
  <c r="N1093" i="136"/>
  <c r="P1091" i="136"/>
  <c r="N1091" i="136"/>
  <c r="C1091" i="136"/>
  <c r="P1090" i="136"/>
  <c r="N1090" i="136"/>
  <c r="G1090" i="136"/>
  <c r="C1090" i="136" s="1"/>
  <c r="P1089" i="136"/>
  <c r="N1089" i="136"/>
  <c r="C1089" i="136"/>
  <c r="P1088" i="136"/>
  <c r="N1088" i="136"/>
  <c r="P1087" i="136"/>
  <c r="N1087" i="136"/>
  <c r="G1087" i="136"/>
  <c r="C1087" i="136" s="1"/>
  <c r="P1085" i="136"/>
  <c r="N1085" i="136"/>
  <c r="G1085" i="136"/>
  <c r="C1085" i="136" s="1"/>
  <c r="P1084" i="136"/>
  <c r="N1084" i="136"/>
  <c r="G1084" i="136"/>
  <c r="C1084" i="136" s="1"/>
  <c r="P1083" i="136"/>
  <c r="N1083" i="136"/>
  <c r="C1083" i="136"/>
  <c r="P1082" i="136"/>
  <c r="N1082" i="136"/>
  <c r="G1082" i="136"/>
  <c r="C1082" i="136" s="1"/>
  <c r="P1081" i="136"/>
  <c r="N1081" i="136"/>
  <c r="G1081" i="136"/>
  <c r="C1081" i="136" s="1"/>
  <c r="P1080" i="136"/>
  <c r="N1080" i="136"/>
  <c r="G1080" i="136"/>
  <c r="C1080" i="136" s="1"/>
  <c r="P1079" i="136"/>
  <c r="N1079" i="136"/>
  <c r="G1079" i="136"/>
  <c r="C1079" i="136" s="1"/>
  <c r="P1078" i="136"/>
  <c r="N1078" i="136"/>
  <c r="G1078" i="136"/>
  <c r="C1078" i="136" s="1"/>
  <c r="P1077" i="136"/>
  <c r="N1077" i="136"/>
  <c r="G1077" i="136"/>
  <c r="C1077" i="136" s="1"/>
  <c r="P1076" i="136"/>
  <c r="N1076" i="136"/>
  <c r="F1076" i="136"/>
  <c r="G1076" i="136" s="1"/>
  <c r="C1076" i="136" s="1"/>
  <c r="P1075" i="136"/>
  <c r="N1075" i="136"/>
  <c r="F1075" i="136"/>
  <c r="G1075" i="136" s="1"/>
  <c r="C1075" i="136" s="1"/>
  <c r="P1074" i="136"/>
  <c r="N1074" i="136"/>
  <c r="C1074" i="136"/>
  <c r="P1073" i="136"/>
  <c r="N1073" i="136"/>
  <c r="G1073" i="136"/>
  <c r="C1073" i="136" s="1"/>
  <c r="P491" i="136"/>
  <c r="N491" i="136"/>
  <c r="C491" i="136"/>
  <c r="P1072" i="136"/>
  <c r="N1072" i="136"/>
  <c r="G1072" i="136"/>
  <c r="C1072" i="136" s="1"/>
  <c r="P1071" i="136"/>
  <c r="N1071" i="136"/>
  <c r="F1071" i="136"/>
  <c r="G1071" i="136" s="1"/>
  <c r="C1071" i="136" s="1"/>
  <c r="P1070" i="136"/>
  <c r="N1070" i="136"/>
  <c r="G1070" i="136"/>
  <c r="C1070" i="136" s="1"/>
  <c r="P1068" i="136"/>
  <c r="N1068" i="136"/>
  <c r="G1068" i="136"/>
  <c r="C1068" i="136" s="1"/>
  <c r="P1067" i="136"/>
  <c r="N1067" i="136"/>
  <c r="G1067" i="136"/>
  <c r="C1067" i="136" s="1"/>
  <c r="P1066" i="136"/>
  <c r="N1066" i="136"/>
  <c r="G1066" i="136"/>
  <c r="C1066" i="136" s="1"/>
  <c r="P1065" i="136"/>
  <c r="N1065" i="136"/>
  <c r="G1065" i="136"/>
  <c r="C1065" i="136" s="1"/>
  <c r="P1064" i="136"/>
  <c r="N1064" i="136"/>
  <c r="G1064" i="136"/>
  <c r="C1064" i="136" s="1"/>
  <c r="P1063" i="136"/>
  <c r="N1063" i="136"/>
  <c r="C1063" i="136"/>
  <c r="P1062" i="136"/>
  <c r="N1062" i="136"/>
  <c r="G1062" i="136"/>
  <c r="C1062" i="136" s="1"/>
  <c r="P1061" i="136"/>
  <c r="N1061" i="136"/>
  <c r="G1061" i="136"/>
  <c r="C1061" i="136" s="1"/>
  <c r="P1060" i="136"/>
  <c r="N1060" i="136"/>
  <c r="C1060" i="136"/>
  <c r="P1059" i="136"/>
  <c r="N1059" i="136"/>
  <c r="G1059" i="136"/>
  <c r="C1059" i="136" s="1"/>
  <c r="P1058" i="136"/>
  <c r="N1058" i="136"/>
  <c r="C1058" i="136"/>
  <c r="P1057" i="136"/>
  <c r="N1057" i="136"/>
  <c r="G1057" i="136"/>
  <c r="C1057" i="136" s="1"/>
  <c r="P1056" i="136"/>
  <c r="N1056" i="136"/>
  <c r="G1056" i="136"/>
  <c r="C1056" i="136" s="1"/>
  <c r="P1055" i="136"/>
  <c r="N1055" i="136"/>
  <c r="G1055" i="136"/>
  <c r="C1055" i="136" s="1"/>
  <c r="P1054" i="136"/>
  <c r="N1054" i="136"/>
  <c r="G1054" i="136"/>
  <c r="C1054" i="136" s="1"/>
  <c r="AN1053" i="136"/>
  <c r="P1053" i="136"/>
  <c r="N1053" i="136"/>
  <c r="F1053" i="136"/>
  <c r="G1053" i="136" s="1"/>
  <c r="C1053" i="136" s="1"/>
  <c r="P1052" i="136"/>
  <c r="N1052" i="136"/>
  <c r="F1052" i="136"/>
  <c r="G1052" i="136" s="1"/>
  <c r="C1052" i="136" s="1"/>
  <c r="P1050" i="136"/>
  <c r="N1050" i="136"/>
  <c r="G1050" i="136"/>
  <c r="C1050" i="136" s="1"/>
  <c r="P1049" i="136"/>
  <c r="N1049" i="136"/>
  <c r="F1049" i="136"/>
  <c r="G1049" i="136" s="1"/>
  <c r="C1049" i="136" s="1"/>
  <c r="P1048" i="136"/>
  <c r="N1048" i="136"/>
  <c r="G1048" i="136"/>
  <c r="C1048" i="136" s="1"/>
  <c r="P1046" i="136"/>
  <c r="N1046" i="136"/>
  <c r="G1046" i="136"/>
  <c r="C1046" i="136" s="1"/>
  <c r="P1045" i="136"/>
  <c r="N1045" i="136"/>
  <c r="F1045" i="136"/>
  <c r="G1045" i="136" s="1"/>
  <c r="C1045" i="136" s="1"/>
  <c r="P1044" i="136"/>
  <c r="N1044" i="136"/>
  <c r="G1044" i="136"/>
  <c r="C1044" i="136" s="1"/>
  <c r="P1043" i="136"/>
  <c r="N1043" i="136"/>
  <c r="C1043" i="136"/>
  <c r="P1042" i="136"/>
  <c r="N1042" i="136"/>
  <c r="F1042" i="136"/>
  <c r="G1042" i="136" s="1"/>
  <c r="C1042" i="136" s="1"/>
  <c r="P1041" i="136"/>
  <c r="N1041" i="136"/>
  <c r="C1041" i="136"/>
  <c r="P1040" i="136"/>
  <c r="N1040" i="136"/>
  <c r="F1040" i="136"/>
  <c r="G1040" i="136" s="1"/>
  <c r="C1040" i="136" s="1"/>
  <c r="P1039" i="136"/>
  <c r="N1039" i="136"/>
  <c r="G1039" i="136"/>
  <c r="C1039" i="136" s="1"/>
  <c r="P1038" i="136"/>
  <c r="N1038" i="136"/>
  <c r="F1038" i="136"/>
  <c r="G1038" i="136" s="1"/>
  <c r="C1038" i="136" s="1"/>
  <c r="P1037" i="136"/>
  <c r="G1037" i="136"/>
  <c r="C1037" i="136" s="1"/>
  <c r="P1036" i="136"/>
  <c r="N1036" i="136"/>
  <c r="C1036" i="136"/>
  <c r="P1035" i="136"/>
  <c r="N1035" i="136"/>
  <c r="G1035" i="136"/>
  <c r="C1035" i="136" s="1"/>
  <c r="AN1034" i="136"/>
  <c r="P1034" i="136"/>
  <c r="N1034" i="136"/>
  <c r="G1034" i="136"/>
  <c r="C1034" i="136" s="1"/>
  <c r="P1033" i="136"/>
  <c r="N1033" i="136"/>
  <c r="F1033" i="136"/>
  <c r="G1033" i="136" s="1"/>
  <c r="C1033" i="136" s="1"/>
  <c r="P1032" i="136"/>
  <c r="N1032" i="136"/>
  <c r="F1032" i="136"/>
  <c r="G1032" i="136" s="1"/>
  <c r="C1032" i="136" s="1"/>
  <c r="P1031" i="136"/>
  <c r="N1031" i="136"/>
  <c r="P1030" i="136"/>
  <c r="N1030" i="136"/>
  <c r="F1030" i="136"/>
  <c r="G1030" i="136" s="1"/>
  <c r="C1030" i="136" s="1"/>
  <c r="P1029" i="136"/>
  <c r="N1029" i="136"/>
  <c r="G1029" i="136"/>
  <c r="C1029" i="136" s="1"/>
  <c r="P1028" i="136"/>
  <c r="N1028" i="136"/>
  <c r="G1028" i="136"/>
  <c r="C1028" i="136" s="1"/>
  <c r="P1027" i="136"/>
  <c r="N1027" i="136"/>
  <c r="G1027" i="136"/>
  <c r="C1027" i="136" s="1"/>
  <c r="P1026" i="136"/>
  <c r="N1026" i="136"/>
  <c r="G1026" i="136"/>
  <c r="C1026" i="136" s="1"/>
  <c r="P1024" i="136"/>
  <c r="N1024" i="136"/>
  <c r="G1024" i="136"/>
  <c r="C1024" i="136" s="1"/>
  <c r="P1023" i="136"/>
  <c r="N1023" i="136"/>
  <c r="G1023" i="136"/>
  <c r="C1023" i="136" s="1"/>
  <c r="P1022" i="136"/>
  <c r="N1022" i="136"/>
  <c r="C1022" i="136"/>
  <c r="P1021" i="136"/>
  <c r="N1021" i="136"/>
  <c r="G1021" i="136"/>
  <c r="C1021" i="136" s="1"/>
  <c r="P1019" i="136"/>
  <c r="N1019" i="136"/>
  <c r="G1019" i="136"/>
  <c r="C1019" i="136" s="1"/>
  <c r="P1018" i="136"/>
  <c r="N1018" i="136"/>
  <c r="F1018" i="136"/>
  <c r="G1018" i="136" s="1"/>
  <c r="C1018" i="136" s="1"/>
  <c r="P1017" i="136"/>
  <c r="N1017" i="136"/>
  <c r="F1017" i="136"/>
  <c r="G1017" i="136" s="1"/>
  <c r="C1017" i="136" s="1"/>
  <c r="P1016" i="136"/>
  <c r="N1016" i="136"/>
  <c r="F1016" i="136"/>
  <c r="G1016" i="136" s="1"/>
  <c r="C1016" i="136" s="1"/>
  <c r="P1015" i="136"/>
  <c r="N1015" i="136"/>
  <c r="F1015" i="136"/>
  <c r="G1015" i="136" s="1"/>
  <c r="C1015" i="136" s="1"/>
  <c r="P1014" i="136"/>
  <c r="N1014" i="136"/>
  <c r="F1014" i="136"/>
  <c r="G1014" i="136" s="1"/>
  <c r="C1014" i="136" s="1"/>
  <c r="P1013" i="136"/>
  <c r="G1013" i="136"/>
  <c r="C1013" i="136" s="1"/>
  <c r="P1012" i="136"/>
  <c r="N1012" i="136"/>
  <c r="G1012" i="136"/>
  <c r="C1012" i="136" s="1"/>
  <c r="P1011" i="136"/>
  <c r="N1011" i="136"/>
  <c r="G1011" i="136"/>
  <c r="C1011" i="136" s="1"/>
  <c r="P1010" i="136"/>
  <c r="N1010" i="136"/>
  <c r="F1010" i="136"/>
  <c r="G1010" i="136" s="1"/>
  <c r="C1010" i="136" s="1"/>
  <c r="P1009" i="136"/>
  <c r="C1009" i="136"/>
  <c r="P1007" i="136"/>
  <c r="N1007" i="136"/>
  <c r="C1007" i="136"/>
  <c r="P1006" i="136"/>
  <c r="N1006" i="136"/>
  <c r="G1006" i="136"/>
  <c r="C1006" i="136" s="1"/>
  <c r="P1005" i="136"/>
  <c r="N1005" i="136"/>
  <c r="C1005" i="136"/>
  <c r="P1004" i="136"/>
  <c r="G1004" i="136"/>
  <c r="C1004" i="136" s="1"/>
  <c r="P1003" i="136"/>
  <c r="N1003" i="136"/>
  <c r="G1003" i="136"/>
  <c r="C1003" i="136" s="1"/>
  <c r="P1002" i="136"/>
  <c r="N1002" i="136"/>
  <c r="G1002" i="136"/>
  <c r="C1002" i="136" s="1"/>
  <c r="P1001" i="136"/>
  <c r="N1001" i="136"/>
  <c r="G1001" i="136"/>
  <c r="C1001" i="136" s="1"/>
  <c r="P1000" i="136"/>
  <c r="N1000" i="136"/>
  <c r="G1000" i="136"/>
  <c r="C1000" i="136" s="1"/>
  <c r="P999" i="136"/>
  <c r="N999" i="136"/>
  <c r="C999" i="136"/>
  <c r="P998" i="136"/>
  <c r="N998" i="136"/>
  <c r="C998" i="136"/>
  <c r="P997" i="136"/>
  <c r="N997" i="136"/>
  <c r="C997" i="136"/>
  <c r="P996" i="136"/>
  <c r="N996" i="136"/>
  <c r="G996" i="136"/>
  <c r="C996" i="136" s="1"/>
  <c r="P994" i="136"/>
  <c r="N994" i="136"/>
  <c r="G994" i="136"/>
  <c r="C994" i="136" s="1"/>
  <c r="P993" i="136"/>
  <c r="N993" i="136"/>
  <c r="F993" i="136"/>
  <c r="G993" i="136" s="1"/>
  <c r="C993" i="136" s="1"/>
  <c r="P992" i="136"/>
  <c r="N992" i="136"/>
  <c r="C992" i="136"/>
  <c r="P991" i="136"/>
  <c r="N991" i="136"/>
  <c r="C991" i="136"/>
  <c r="P990" i="136"/>
  <c r="N990" i="136"/>
  <c r="G990" i="136"/>
  <c r="C990" i="136" s="1"/>
  <c r="P989" i="136"/>
  <c r="N989" i="136"/>
  <c r="G989" i="136"/>
  <c r="C989" i="136" s="1"/>
  <c r="P988" i="136"/>
  <c r="N988" i="136"/>
  <c r="G988" i="136"/>
  <c r="C988" i="136" s="1"/>
  <c r="P987" i="136"/>
  <c r="N987" i="136"/>
  <c r="G987" i="136"/>
  <c r="C987" i="136" s="1"/>
  <c r="P986" i="136"/>
  <c r="N986" i="136"/>
  <c r="C986" i="136"/>
  <c r="P985" i="136"/>
  <c r="N985" i="136"/>
  <c r="F985" i="136"/>
  <c r="G985" i="136" s="1"/>
  <c r="C985" i="136" s="1"/>
  <c r="P984" i="136"/>
  <c r="N984" i="136"/>
  <c r="C984" i="136"/>
  <c r="P983" i="136"/>
  <c r="N983" i="136"/>
  <c r="C983" i="136"/>
  <c r="P982" i="136"/>
  <c r="N982" i="136"/>
  <c r="G982" i="136"/>
  <c r="C982" i="136" s="1"/>
  <c r="P981" i="136"/>
  <c r="N981" i="136"/>
  <c r="C981" i="136"/>
  <c r="P980" i="136"/>
  <c r="N980" i="136"/>
  <c r="G980" i="136"/>
  <c r="C980" i="136" s="1"/>
  <c r="P979" i="136"/>
  <c r="N979" i="136"/>
  <c r="F979" i="136"/>
  <c r="G979" i="136" s="1"/>
  <c r="C979" i="136" s="1"/>
  <c r="P978" i="136"/>
  <c r="N978" i="136"/>
  <c r="G978" i="136"/>
  <c r="C978" i="136" s="1"/>
  <c r="P977" i="136"/>
  <c r="N977" i="136"/>
  <c r="G977" i="136"/>
  <c r="C977" i="136" s="1"/>
  <c r="P976" i="136"/>
  <c r="N976" i="136"/>
  <c r="G976" i="136"/>
  <c r="C976" i="136" s="1"/>
  <c r="P975" i="136"/>
  <c r="N975" i="136"/>
  <c r="F975" i="136"/>
  <c r="G975" i="136" s="1"/>
  <c r="C975" i="136" s="1"/>
  <c r="P974" i="136"/>
  <c r="N974" i="136"/>
  <c r="G974" i="136"/>
  <c r="C974" i="136" s="1"/>
  <c r="P973" i="136"/>
  <c r="N973" i="136"/>
  <c r="C973" i="136"/>
  <c r="P972" i="136"/>
  <c r="N972" i="136"/>
  <c r="G972" i="136"/>
  <c r="C972" i="136" s="1"/>
  <c r="P971" i="136"/>
  <c r="N971" i="136"/>
  <c r="G971" i="136"/>
  <c r="C971" i="136" s="1"/>
  <c r="P970" i="136"/>
  <c r="N970" i="136"/>
  <c r="G970" i="136"/>
  <c r="C970" i="136" s="1"/>
  <c r="P969" i="136"/>
  <c r="N969" i="136"/>
  <c r="G969" i="136"/>
  <c r="C969" i="136" s="1"/>
  <c r="P968" i="136"/>
  <c r="N968" i="136"/>
  <c r="P967" i="136"/>
  <c r="F967" i="136"/>
  <c r="G967" i="136" s="1"/>
  <c r="C967" i="136" s="1"/>
  <c r="P966" i="136"/>
  <c r="N966" i="136"/>
  <c r="C966" i="136"/>
  <c r="P965" i="136"/>
  <c r="N965" i="136"/>
  <c r="G965" i="136"/>
  <c r="C965" i="136" s="1"/>
  <c r="P964" i="136"/>
  <c r="N964" i="136"/>
  <c r="C964" i="136"/>
  <c r="P963" i="136"/>
  <c r="N963" i="136"/>
  <c r="C963" i="136"/>
  <c r="P962" i="136"/>
  <c r="N962" i="136"/>
  <c r="G962" i="136"/>
  <c r="C962" i="136" s="1"/>
  <c r="P961" i="136"/>
  <c r="N961" i="136"/>
  <c r="G961" i="136"/>
  <c r="C961" i="136" s="1"/>
  <c r="P960" i="136"/>
  <c r="N960" i="136"/>
  <c r="C960" i="136"/>
  <c r="P959" i="136"/>
  <c r="N959" i="136"/>
  <c r="F959" i="136"/>
  <c r="G959" i="136" s="1"/>
  <c r="C959" i="136" s="1"/>
  <c r="P957" i="136"/>
  <c r="N957" i="136"/>
  <c r="G957" i="136"/>
  <c r="C957" i="136" s="1"/>
  <c r="P956" i="136"/>
  <c r="N956" i="136"/>
  <c r="C956" i="136"/>
  <c r="P955" i="136"/>
  <c r="N955" i="136"/>
  <c r="G955" i="136"/>
  <c r="C955" i="136" s="1"/>
  <c r="P954" i="136"/>
  <c r="N954" i="136"/>
  <c r="G954" i="136"/>
  <c r="C954" i="136" s="1"/>
  <c r="P953" i="136"/>
  <c r="N953" i="136"/>
  <c r="G953" i="136"/>
  <c r="C953" i="136" s="1"/>
  <c r="P952" i="136"/>
  <c r="N952" i="136"/>
  <c r="F952" i="136"/>
  <c r="G952" i="136" s="1"/>
  <c r="C952" i="136" s="1"/>
  <c r="P951" i="136"/>
  <c r="N951" i="136"/>
  <c r="F951" i="136"/>
  <c r="G951" i="136" s="1"/>
  <c r="C951" i="136" s="1"/>
  <c r="P950" i="136"/>
  <c r="N950" i="136"/>
  <c r="G950" i="136"/>
  <c r="C950" i="136" s="1"/>
  <c r="P949" i="136"/>
  <c r="N949" i="136"/>
  <c r="G949" i="136"/>
  <c r="C949" i="136" s="1"/>
  <c r="P948" i="136"/>
  <c r="N948" i="136"/>
  <c r="G948" i="136"/>
  <c r="C948" i="136" s="1"/>
  <c r="AN947" i="136"/>
  <c r="P947" i="136"/>
  <c r="N947" i="136"/>
  <c r="G947" i="136"/>
  <c r="C947" i="136" s="1"/>
  <c r="P946" i="136"/>
  <c r="N946" i="136"/>
  <c r="C946" i="136"/>
  <c r="P945" i="136"/>
  <c r="N945" i="136"/>
  <c r="C945" i="136"/>
  <c r="P944" i="136"/>
  <c r="N944" i="136"/>
  <c r="G944" i="136"/>
  <c r="C944" i="136" s="1"/>
  <c r="P943" i="136"/>
  <c r="N943" i="136"/>
  <c r="G943" i="136"/>
  <c r="C943" i="136" s="1"/>
  <c r="P942" i="136"/>
  <c r="N942" i="136"/>
  <c r="C942" i="136"/>
  <c r="P941" i="136"/>
  <c r="N941" i="136"/>
  <c r="C941" i="136"/>
  <c r="P940" i="136"/>
  <c r="N940" i="136"/>
  <c r="C940" i="136"/>
  <c r="P939" i="136"/>
  <c r="N939" i="136"/>
  <c r="F939" i="136"/>
  <c r="G939" i="136" s="1"/>
  <c r="C939" i="136" s="1"/>
  <c r="P938" i="136"/>
  <c r="N938" i="136"/>
  <c r="G938" i="136"/>
  <c r="C938" i="136" s="1"/>
  <c r="P937" i="136"/>
  <c r="N937" i="136"/>
  <c r="G937" i="136"/>
  <c r="C937" i="136" s="1"/>
  <c r="P936" i="136"/>
  <c r="N936" i="136"/>
  <c r="G936" i="136"/>
  <c r="C936" i="136" s="1"/>
  <c r="P935" i="136"/>
  <c r="N935" i="136"/>
  <c r="G935" i="136"/>
  <c r="C935" i="136" s="1"/>
  <c r="P934" i="136"/>
  <c r="N934" i="136"/>
  <c r="G934" i="136"/>
  <c r="C934" i="136" s="1"/>
  <c r="P933" i="136"/>
  <c r="N933" i="136"/>
  <c r="C933" i="136"/>
  <c r="P932" i="136"/>
  <c r="N932" i="136"/>
  <c r="C932" i="136"/>
  <c r="P931" i="136"/>
  <c r="N931" i="136"/>
  <c r="G931" i="136"/>
  <c r="C931" i="136" s="1"/>
  <c r="P930" i="136"/>
  <c r="N930" i="136"/>
  <c r="G930" i="136"/>
  <c r="C930" i="136" s="1"/>
  <c r="P929" i="136"/>
  <c r="N929" i="136"/>
  <c r="G929" i="136"/>
  <c r="C929" i="136" s="1"/>
  <c r="P927" i="136"/>
  <c r="N927" i="136"/>
  <c r="G927" i="136"/>
  <c r="C927" i="136" s="1"/>
  <c r="P926" i="136"/>
  <c r="N926" i="136"/>
  <c r="G926" i="136"/>
  <c r="C926" i="136" s="1"/>
  <c r="AN925" i="136"/>
  <c r="P925" i="136"/>
  <c r="N925" i="136"/>
  <c r="F925" i="136"/>
  <c r="G925" i="136" s="1"/>
  <c r="C925" i="136" s="1"/>
  <c r="P923" i="136"/>
  <c r="N923" i="136"/>
  <c r="F923" i="136"/>
  <c r="G923" i="136" s="1"/>
  <c r="C923" i="136" s="1"/>
  <c r="P922" i="136"/>
  <c r="N922" i="136"/>
  <c r="G922" i="136"/>
  <c r="C922" i="136" s="1"/>
  <c r="P920" i="136"/>
  <c r="N920" i="136"/>
  <c r="C920" i="136"/>
  <c r="P919" i="136"/>
  <c r="N919" i="136"/>
  <c r="G919" i="136"/>
  <c r="C919" i="136" s="1"/>
  <c r="P918" i="136"/>
  <c r="N918" i="136"/>
  <c r="G918" i="136"/>
  <c r="C918" i="136" s="1"/>
  <c r="P917" i="136"/>
  <c r="N917" i="136"/>
  <c r="G917" i="136"/>
  <c r="C917" i="136" s="1"/>
  <c r="P916" i="136"/>
  <c r="N916" i="136"/>
  <c r="F916" i="136"/>
  <c r="G916" i="136" s="1"/>
  <c r="C916" i="136" s="1"/>
  <c r="P915" i="136"/>
  <c r="N915" i="136"/>
  <c r="F915" i="136"/>
  <c r="G915" i="136" s="1"/>
  <c r="C915" i="136" s="1"/>
  <c r="P914" i="136"/>
  <c r="N914" i="136"/>
  <c r="G914" i="136"/>
  <c r="C914" i="136" s="1"/>
  <c r="P913" i="136"/>
  <c r="N913" i="136"/>
  <c r="G913" i="136"/>
  <c r="C913" i="136" s="1"/>
  <c r="P912" i="136"/>
  <c r="N912" i="136"/>
  <c r="G912" i="136"/>
  <c r="C912" i="136" s="1"/>
  <c r="P911" i="136"/>
  <c r="N911" i="136"/>
  <c r="G911" i="136"/>
  <c r="C911" i="136" s="1"/>
  <c r="P910" i="136"/>
  <c r="N910" i="136"/>
  <c r="G910" i="136"/>
  <c r="C910" i="136" s="1"/>
  <c r="P908" i="136"/>
  <c r="N908" i="136"/>
  <c r="G908" i="136"/>
  <c r="C908" i="136" s="1"/>
  <c r="P907" i="136"/>
  <c r="N907" i="136"/>
  <c r="G907" i="136"/>
  <c r="C907" i="136" s="1"/>
  <c r="P906" i="136"/>
  <c r="N906" i="136"/>
  <c r="G906" i="136"/>
  <c r="C906" i="136" s="1"/>
  <c r="AN905" i="136"/>
  <c r="P905" i="136"/>
  <c r="N905" i="136"/>
  <c r="G905" i="136"/>
  <c r="C905" i="136" s="1"/>
  <c r="P904" i="136"/>
  <c r="N904" i="136"/>
  <c r="G904" i="136"/>
  <c r="C904" i="136" s="1"/>
  <c r="P903" i="136"/>
  <c r="N903" i="136"/>
  <c r="G903" i="136"/>
  <c r="C903" i="136" s="1"/>
  <c r="P902" i="136"/>
  <c r="N902" i="136"/>
  <c r="G902" i="136"/>
  <c r="C902" i="136" s="1"/>
  <c r="P901" i="136"/>
  <c r="N901" i="136"/>
  <c r="G901" i="136"/>
  <c r="C901" i="136" s="1"/>
  <c r="P900" i="136"/>
  <c r="N900" i="136"/>
  <c r="G900" i="136"/>
  <c r="C900" i="136" s="1"/>
  <c r="P899" i="136"/>
  <c r="N899" i="136"/>
  <c r="G899" i="136"/>
  <c r="C899" i="136" s="1"/>
  <c r="P898" i="136"/>
  <c r="N898" i="136"/>
  <c r="G898" i="136"/>
  <c r="C898" i="136" s="1"/>
  <c r="P897" i="136"/>
  <c r="N897" i="136"/>
  <c r="C897" i="136"/>
  <c r="P896" i="136"/>
  <c r="N896" i="136"/>
  <c r="G896" i="136"/>
  <c r="C896" i="136" s="1"/>
  <c r="P895" i="136"/>
  <c r="N895" i="136"/>
  <c r="G895" i="136"/>
  <c r="C895" i="136" s="1"/>
  <c r="P894" i="136"/>
  <c r="N894" i="136"/>
  <c r="G894" i="136"/>
  <c r="C894" i="136" s="1"/>
  <c r="P893" i="136"/>
  <c r="N893" i="136"/>
  <c r="G893" i="136"/>
  <c r="C893" i="136" s="1"/>
  <c r="AN892" i="136"/>
  <c r="P892" i="136"/>
  <c r="N892" i="136"/>
  <c r="G892" i="136"/>
  <c r="C892" i="136" s="1"/>
  <c r="P891" i="136"/>
  <c r="N891" i="136"/>
  <c r="G891" i="136"/>
  <c r="C891" i="136" s="1"/>
  <c r="P890" i="136"/>
  <c r="N890" i="136"/>
  <c r="C890" i="136"/>
  <c r="P889" i="136"/>
  <c r="N889" i="136"/>
  <c r="C889" i="136"/>
  <c r="P888" i="136"/>
  <c r="N888" i="136"/>
  <c r="C888" i="136"/>
  <c r="P887" i="136"/>
  <c r="N887" i="136"/>
  <c r="G887" i="136"/>
  <c r="C887" i="136" s="1"/>
  <c r="P886" i="136"/>
  <c r="N886" i="136"/>
  <c r="G886" i="136"/>
  <c r="C886" i="136" s="1"/>
  <c r="P885" i="136"/>
  <c r="N885" i="136"/>
  <c r="G885" i="136"/>
  <c r="C885" i="136" s="1"/>
  <c r="P884" i="136"/>
  <c r="N884" i="136"/>
  <c r="G884" i="136"/>
  <c r="C884" i="136" s="1"/>
  <c r="AN883" i="136"/>
  <c r="P883" i="136"/>
  <c r="N883" i="136"/>
  <c r="G883" i="136"/>
  <c r="C883" i="136" s="1"/>
  <c r="P882" i="136"/>
  <c r="N882" i="136"/>
  <c r="C882" i="136"/>
  <c r="P881" i="136"/>
  <c r="N881" i="136"/>
  <c r="G881" i="136"/>
  <c r="C881" i="136" s="1"/>
  <c r="P880" i="136"/>
  <c r="N880" i="136"/>
  <c r="G880" i="136"/>
  <c r="C880" i="136" s="1"/>
  <c r="P879" i="136"/>
  <c r="N879" i="136"/>
  <c r="G879" i="136"/>
  <c r="C879" i="136" s="1"/>
  <c r="P878" i="136"/>
  <c r="N878" i="136"/>
  <c r="G878" i="136"/>
  <c r="C878" i="136" s="1"/>
  <c r="P877" i="136"/>
  <c r="N877" i="136"/>
  <c r="C877" i="136"/>
  <c r="P875" i="136"/>
  <c r="N875" i="136"/>
  <c r="G875" i="136"/>
  <c r="C875" i="136" s="1"/>
  <c r="P874" i="136"/>
  <c r="N874" i="136"/>
  <c r="C874" i="136"/>
  <c r="P873" i="136"/>
  <c r="N873" i="136"/>
  <c r="C873" i="136"/>
  <c r="AN872" i="136"/>
  <c r="P872" i="136"/>
  <c r="N872" i="136"/>
  <c r="G872" i="136"/>
  <c r="C872" i="136" s="1"/>
  <c r="AN871" i="136"/>
  <c r="P871" i="136"/>
  <c r="N871" i="136"/>
  <c r="G871" i="136"/>
  <c r="C871" i="136" s="1"/>
  <c r="P870" i="136"/>
  <c r="N870" i="136"/>
  <c r="G870" i="136"/>
  <c r="C870" i="136" s="1"/>
  <c r="P869" i="136"/>
  <c r="G869" i="136"/>
  <c r="C869" i="136" s="1"/>
  <c r="P868" i="136"/>
  <c r="N868" i="136"/>
  <c r="G868" i="136"/>
  <c r="C868" i="136" s="1"/>
  <c r="P867" i="136"/>
  <c r="N867" i="136"/>
  <c r="C867" i="136"/>
  <c r="P866" i="136"/>
  <c r="N866" i="136"/>
  <c r="G866" i="136"/>
  <c r="C866" i="136" s="1"/>
  <c r="P865" i="136"/>
  <c r="N865" i="136"/>
  <c r="C865" i="136"/>
  <c r="P864" i="136"/>
  <c r="N864" i="136"/>
  <c r="G864" i="136"/>
  <c r="C864" i="136" s="1"/>
  <c r="P863" i="136"/>
  <c r="N863" i="136"/>
  <c r="G863" i="136"/>
  <c r="C863" i="136" s="1"/>
  <c r="P862" i="136"/>
  <c r="N862" i="136"/>
  <c r="G862" i="136"/>
  <c r="C862" i="136" s="1"/>
  <c r="P861" i="136"/>
  <c r="N861" i="136"/>
  <c r="F861" i="136"/>
  <c r="G861" i="136" s="1"/>
  <c r="C861" i="136" s="1"/>
  <c r="AN860" i="136"/>
  <c r="P860" i="136"/>
  <c r="N860" i="136"/>
  <c r="G860" i="136"/>
  <c r="C860" i="136" s="1"/>
  <c r="P859" i="136"/>
  <c r="N859" i="136"/>
  <c r="G859" i="136"/>
  <c r="C859" i="136" s="1"/>
  <c r="AN858" i="136"/>
  <c r="P858" i="136"/>
  <c r="N858" i="136"/>
  <c r="G858" i="136"/>
  <c r="C858" i="136" s="1"/>
  <c r="P857" i="136"/>
  <c r="N857" i="136"/>
  <c r="C857" i="136"/>
  <c r="P855" i="136"/>
  <c r="N855" i="136"/>
  <c r="C855" i="136"/>
  <c r="AN854" i="136"/>
  <c r="P854" i="136"/>
  <c r="N854" i="136"/>
  <c r="G854" i="136"/>
  <c r="C854" i="136" s="1"/>
  <c r="P853" i="136"/>
  <c r="N853" i="136"/>
  <c r="G853" i="136"/>
  <c r="C853" i="136" s="1"/>
  <c r="P852" i="136"/>
  <c r="F852" i="136"/>
  <c r="G852" i="136" s="1"/>
  <c r="C852" i="136" s="1"/>
  <c r="P851" i="136"/>
  <c r="N851" i="136"/>
  <c r="G851" i="136"/>
  <c r="C851" i="136" s="1"/>
  <c r="AN850" i="136"/>
  <c r="P850" i="136"/>
  <c r="N850" i="136"/>
  <c r="G850" i="136"/>
  <c r="C850" i="136" s="1"/>
  <c r="AN849" i="136"/>
  <c r="P849" i="136"/>
  <c r="N849" i="136"/>
  <c r="G849" i="136"/>
  <c r="C849" i="136" s="1"/>
  <c r="P848" i="136"/>
  <c r="N848" i="136"/>
  <c r="G848" i="136"/>
  <c r="C848" i="136" s="1"/>
  <c r="P847" i="136"/>
  <c r="N847" i="136"/>
  <c r="P846" i="136"/>
  <c r="N846" i="136"/>
  <c r="G846" i="136"/>
  <c r="C846" i="136" s="1"/>
  <c r="P845" i="136"/>
  <c r="N845" i="136"/>
  <c r="G845" i="136"/>
  <c r="C845" i="136" s="1"/>
  <c r="P844" i="136"/>
  <c r="N844" i="136"/>
  <c r="G844" i="136"/>
  <c r="C844" i="136" s="1"/>
  <c r="AN843" i="136"/>
  <c r="P843" i="136"/>
  <c r="N843" i="136"/>
  <c r="G843" i="136"/>
  <c r="C843" i="136" s="1"/>
  <c r="P842" i="136"/>
  <c r="N842" i="136"/>
  <c r="G842" i="136"/>
  <c r="C842" i="136" s="1"/>
  <c r="P841" i="136"/>
  <c r="N841" i="136"/>
  <c r="G841" i="136"/>
  <c r="C841" i="136" s="1"/>
  <c r="P840" i="136"/>
  <c r="N840" i="136"/>
  <c r="F840" i="136"/>
  <c r="G840" i="136" s="1"/>
  <c r="C840" i="136" s="1"/>
  <c r="P839" i="136"/>
  <c r="N839" i="136"/>
  <c r="G839" i="136"/>
  <c r="C839" i="136" s="1"/>
  <c r="P838" i="136"/>
  <c r="N838" i="136"/>
  <c r="F838" i="136"/>
  <c r="G838" i="136" s="1"/>
  <c r="C838" i="136" s="1"/>
  <c r="P836" i="136"/>
  <c r="N836" i="136"/>
  <c r="G836" i="136"/>
  <c r="C836" i="136" s="1"/>
  <c r="P835" i="136"/>
  <c r="N835" i="136"/>
  <c r="G835" i="136"/>
  <c r="C835" i="136" s="1"/>
  <c r="P834" i="136"/>
  <c r="N834" i="136"/>
  <c r="C834" i="136"/>
  <c r="P833" i="136"/>
  <c r="N833" i="136"/>
  <c r="G833" i="136"/>
  <c r="C833" i="136" s="1"/>
  <c r="P832" i="136"/>
  <c r="N832" i="136"/>
  <c r="G832" i="136"/>
  <c r="C832" i="136" s="1"/>
  <c r="P831" i="136"/>
  <c r="N831" i="136"/>
  <c r="G831" i="136"/>
  <c r="C831" i="136" s="1"/>
  <c r="P830" i="136"/>
  <c r="N830" i="136"/>
  <c r="G830" i="136"/>
  <c r="C830" i="136" s="1"/>
  <c r="P829" i="136"/>
  <c r="N829" i="136"/>
  <c r="G829" i="136"/>
  <c r="C829" i="136" s="1"/>
  <c r="P828" i="136"/>
  <c r="N828" i="136"/>
  <c r="G828" i="136"/>
  <c r="C828" i="136" s="1"/>
  <c r="AN827" i="136"/>
  <c r="P827" i="136"/>
  <c r="N827" i="136"/>
  <c r="G827" i="136"/>
  <c r="C827" i="136" s="1"/>
  <c r="P826" i="136"/>
  <c r="N826" i="136"/>
  <c r="G826" i="136"/>
  <c r="C826" i="136" s="1"/>
  <c r="P825" i="136"/>
  <c r="N825" i="136"/>
  <c r="G825" i="136"/>
  <c r="C825" i="136" s="1"/>
  <c r="P824" i="136"/>
  <c r="N824" i="136"/>
  <c r="G824" i="136"/>
  <c r="C824" i="136" s="1"/>
  <c r="P823" i="136"/>
  <c r="N823" i="136"/>
  <c r="G823" i="136"/>
  <c r="C823" i="136" s="1"/>
  <c r="P822" i="136"/>
  <c r="N822" i="136"/>
  <c r="C822" i="136"/>
  <c r="P821" i="136"/>
  <c r="N821" i="136"/>
  <c r="G821" i="136"/>
  <c r="C821" i="136" s="1"/>
  <c r="P820" i="136"/>
  <c r="N820" i="136"/>
  <c r="G820" i="136"/>
  <c r="C820" i="136" s="1"/>
  <c r="AN819" i="136"/>
  <c r="P819" i="136"/>
  <c r="N819" i="136"/>
  <c r="G819" i="136"/>
  <c r="C819" i="136" s="1"/>
  <c r="P818" i="136"/>
  <c r="N818" i="136"/>
  <c r="G818" i="136"/>
  <c r="C818" i="136" s="1"/>
  <c r="P817" i="136"/>
  <c r="N817" i="136"/>
  <c r="G817" i="136"/>
  <c r="C817" i="136" s="1"/>
  <c r="P816" i="136"/>
  <c r="N816" i="136"/>
  <c r="G816" i="136"/>
  <c r="C816" i="136" s="1"/>
  <c r="P815" i="136"/>
  <c r="N815" i="136"/>
  <c r="G815" i="136"/>
  <c r="C815" i="136" s="1"/>
  <c r="P814" i="136"/>
  <c r="N814" i="136"/>
  <c r="G814" i="136"/>
  <c r="C814" i="136" s="1"/>
  <c r="P813" i="136"/>
  <c r="N813" i="136"/>
  <c r="G813" i="136"/>
  <c r="C813" i="136" s="1"/>
  <c r="P812" i="136"/>
  <c r="N812" i="136"/>
  <c r="G812" i="136"/>
  <c r="C812" i="136" s="1"/>
  <c r="P811" i="136"/>
  <c r="N811" i="136"/>
  <c r="G811" i="136"/>
  <c r="C811" i="136" s="1"/>
  <c r="P810" i="136"/>
  <c r="N810" i="136"/>
  <c r="F810" i="136"/>
  <c r="G810" i="136" s="1"/>
  <c r="C810" i="136" s="1"/>
  <c r="P809" i="136"/>
  <c r="N809" i="136"/>
  <c r="G809" i="136"/>
  <c r="C809" i="136" s="1"/>
  <c r="P808" i="136"/>
  <c r="N808" i="136"/>
  <c r="C808" i="136"/>
  <c r="P807" i="136"/>
  <c r="N807" i="136"/>
  <c r="C807" i="136"/>
  <c r="P806" i="136"/>
  <c r="N806" i="136"/>
  <c r="C806" i="136"/>
  <c r="P805" i="136"/>
  <c r="N805" i="136"/>
  <c r="G805" i="136"/>
  <c r="C805" i="136" s="1"/>
  <c r="P804" i="136"/>
  <c r="N804" i="136"/>
  <c r="G804" i="136"/>
  <c r="C804" i="136" s="1"/>
  <c r="P803" i="136"/>
  <c r="N803" i="136"/>
  <c r="G803" i="136"/>
  <c r="C803" i="136" s="1"/>
  <c r="P802" i="136"/>
  <c r="N802" i="136"/>
  <c r="G802" i="136"/>
  <c r="C802" i="136" s="1"/>
  <c r="P801" i="136"/>
  <c r="N801" i="136"/>
  <c r="G801" i="136"/>
  <c r="C801" i="136" s="1"/>
  <c r="P800" i="136"/>
  <c r="N800" i="136"/>
  <c r="G800" i="136"/>
  <c r="C800" i="136" s="1"/>
  <c r="P799" i="136"/>
  <c r="N799" i="136"/>
  <c r="G799" i="136"/>
  <c r="C799" i="136" s="1"/>
  <c r="P798" i="136"/>
  <c r="N798" i="136"/>
  <c r="G798" i="136"/>
  <c r="C798" i="136" s="1"/>
  <c r="P797" i="136"/>
  <c r="N797" i="136"/>
  <c r="G797" i="136"/>
  <c r="C797" i="136" s="1"/>
  <c r="P796" i="136"/>
  <c r="N796" i="136"/>
  <c r="G796" i="136"/>
  <c r="C796" i="136" s="1"/>
  <c r="P795" i="136"/>
  <c r="N795" i="136"/>
  <c r="G795" i="136"/>
  <c r="C795" i="136" s="1"/>
  <c r="P794" i="136"/>
  <c r="N794" i="136"/>
  <c r="G794" i="136"/>
  <c r="C794" i="136" s="1"/>
  <c r="P793" i="136"/>
  <c r="N793" i="136"/>
  <c r="G793" i="136"/>
  <c r="C793" i="136" s="1"/>
  <c r="P792" i="136"/>
  <c r="N792" i="136"/>
  <c r="G792" i="136"/>
  <c r="C792" i="136" s="1"/>
  <c r="P791" i="136"/>
  <c r="N791" i="136"/>
  <c r="C791" i="136"/>
  <c r="P790" i="136"/>
  <c r="N790" i="136"/>
  <c r="G790" i="136"/>
  <c r="C790" i="136" s="1"/>
  <c r="P789" i="136"/>
  <c r="N789" i="136"/>
  <c r="G789" i="136"/>
  <c r="C789" i="136" s="1"/>
  <c r="P788" i="136"/>
  <c r="N788" i="136"/>
  <c r="G788" i="136"/>
  <c r="C788" i="136" s="1"/>
  <c r="P787" i="136"/>
  <c r="N787" i="136"/>
  <c r="G787" i="136"/>
  <c r="C787" i="136" s="1"/>
  <c r="P786" i="136"/>
  <c r="N786" i="136"/>
  <c r="G786" i="136"/>
  <c r="C786" i="136" s="1"/>
  <c r="P785" i="136"/>
  <c r="C785" i="136"/>
  <c r="P784" i="136"/>
  <c r="N784" i="136"/>
  <c r="P783" i="136"/>
  <c r="N783" i="136"/>
  <c r="G783" i="136"/>
  <c r="C783" i="136" s="1"/>
  <c r="P782" i="136"/>
  <c r="N782" i="136"/>
  <c r="F782" i="136"/>
  <c r="G782" i="136" s="1"/>
  <c r="C782" i="136" s="1"/>
  <c r="P781" i="136"/>
  <c r="N781" i="136"/>
  <c r="G781" i="136"/>
  <c r="C781" i="136" s="1"/>
  <c r="P780" i="136"/>
  <c r="N780" i="136"/>
  <c r="G780" i="136"/>
  <c r="C780" i="136" s="1"/>
  <c r="AN779" i="136"/>
  <c r="P779" i="136"/>
  <c r="N779" i="136"/>
  <c r="G779" i="136"/>
  <c r="C779" i="136" s="1"/>
  <c r="P778" i="136"/>
  <c r="N778" i="136"/>
  <c r="G778" i="136"/>
  <c r="C778" i="136" s="1"/>
  <c r="P777" i="136"/>
  <c r="N777" i="136"/>
  <c r="G777" i="136"/>
  <c r="C777" i="136" s="1"/>
  <c r="P776" i="136"/>
  <c r="N776" i="136"/>
  <c r="G776" i="136"/>
  <c r="C776" i="136" s="1"/>
  <c r="P775" i="136"/>
  <c r="N775" i="136"/>
  <c r="C775" i="136"/>
  <c r="AN773" i="136"/>
  <c r="P773" i="136"/>
  <c r="N773" i="136"/>
  <c r="G773" i="136"/>
  <c r="C773" i="136" s="1"/>
  <c r="P772" i="136"/>
  <c r="N772" i="136"/>
  <c r="G772" i="136"/>
  <c r="C772" i="136" s="1"/>
  <c r="P771" i="136"/>
  <c r="N771" i="136"/>
  <c r="G771" i="136"/>
  <c r="C771" i="136" s="1"/>
  <c r="P770" i="136"/>
  <c r="N770" i="136"/>
  <c r="G770" i="136"/>
  <c r="C770" i="136" s="1"/>
  <c r="P769" i="136"/>
  <c r="N769" i="136"/>
  <c r="G769" i="136"/>
  <c r="C769" i="136" s="1"/>
  <c r="P768" i="136"/>
  <c r="N768" i="136"/>
  <c r="C768" i="136"/>
  <c r="P767" i="136"/>
  <c r="N767" i="136"/>
  <c r="G767" i="136"/>
  <c r="C767" i="136" s="1"/>
  <c r="P766" i="136"/>
  <c r="N766" i="136"/>
  <c r="C766" i="136"/>
  <c r="P765" i="136"/>
  <c r="N765" i="136"/>
  <c r="C765" i="136"/>
  <c r="P764" i="136"/>
  <c r="P762" i="136"/>
  <c r="G762" i="136"/>
  <c r="C762" i="136" s="1"/>
  <c r="P761" i="136"/>
  <c r="N761" i="136"/>
  <c r="C761" i="136"/>
  <c r="P760" i="136"/>
  <c r="N760" i="136"/>
  <c r="G760" i="136"/>
  <c r="C760" i="136" s="1"/>
  <c r="P759" i="136"/>
  <c r="N759" i="136"/>
  <c r="G759" i="136"/>
  <c r="C759" i="136" s="1"/>
  <c r="P758" i="136"/>
  <c r="N758" i="136"/>
  <c r="G758" i="136"/>
  <c r="C758" i="136" s="1"/>
  <c r="P757" i="136"/>
  <c r="N757" i="136"/>
  <c r="G757" i="136"/>
  <c r="C757" i="136" s="1"/>
  <c r="P756" i="136"/>
  <c r="N756" i="136"/>
  <c r="G756" i="136"/>
  <c r="C756" i="136" s="1"/>
  <c r="P755" i="136"/>
  <c r="N755" i="136"/>
  <c r="G755" i="136"/>
  <c r="C755" i="136" s="1"/>
  <c r="P754" i="136"/>
  <c r="N754" i="136"/>
  <c r="C754" i="136"/>
  <c r="P753" i="136"/>
  <c r="N753" i="136"/>
  <c r="G753" i="136"/>
  <c r="C753" i="136" s="1"/>
  <c r="P752" i="136"/>
  <c r="N752" i="136"/>
  <c r="G752" i="136"/>
  <c r="C752" i="136" s="1"/>
  <c r="P751" i="136"/>
  <c r="N751" i="136"/>
  <c r="G751" i="136"/>
  <c r="C751" i="136" s="1"/>
  <c r="P750" i="136"/>
  <c r="N750" i="136"/>
  <c r="G750" i="136"/>
  <c r="C750" i="136" s="1"/>
  <c r="P749" i="136"/>
  <c r="N749" i="136"/>
  <c r="G749" i="136"/>
  <c r="C749" i="136" s="1"/>
  <c r="P748" i="136"/>
  <c r="N748" i="136"/>
  <c r="G748" i="136"/>
  <c r="C748" i="136" s="1"/>
  <c r="P747" i="136"/>
  <c r="N747" i="136"/>
  <c r="G747" i="136"/>
  <c r="C747" i="136" s="1"/>
  <c r="P746" i="136"/>
  <c r="N746" i="136"/>
  <c r="G746" i="136"/>
  <c r="C746" i="136" s="1"/>
  <c r="P745" i="136"/>
  <c r="N745" i="136"/>
  <c r="G745" i="136"/>
  <c r="C745" i="136" s="1"/>
  <c r="P744" i="136"/>
  <c r="N744" i="136"/>
  <c r="G744" i="136"/>
  <c r="C744" i="136" s="1"/>
  <c r="P743" i="136"/>
  <c r="N743" i="136"/>
  <c r="G743" i="136"/>
  <c r="C743" i="136" s="1"/>
  <c r="P742" i="136"/>
  <c r="N742" i="136"/>
  <c r="G742" i="136"/>
  <c r="C742" i="136" s="1"/>
  <c r="P741" i="136"/>
  <c r="N741" i="136"/>
  <c r="G741" i="136"/>
  <c r="C741" i="136" s="1"/>
  <c r="P739" i="136"/>
  <c r="N739" i="136"/>
  <c r="G739" i="136"/>
  <c r="C739" i="136" s="1"/>
  <c r="P738" i="136"/>
  <c r="N738" i="136"/>
  <c r="G738" i="136"/>
  <c r="C738" i="136" s="1"/>
  <c r="P737" i="136"/>
  <c r="N737" i="136"/>
  <c r="G737" i="136"/>
  <c r="C737" i="136" s="1"/>
  <c r="P736" i="136"/>
  <c r="N736" i="136"/>
  <c r="G736" i="136"/>
  <c r="C736" i="136" s="1"/>
  <c r="P735" i="136"/>
  <c r="N735" i="136"/>
  <c r="C735" i="136"/>
  <c r="P734" i="136"/>
  <c r="N734" i="136"/>
  <c r="C734" i="136"/>
  <c r="P733" i="136"/>
  <c r="N733" i="136"/>
  <c r="G733" i="136"/>
  <c r="C733" i="136" s="1"/>
  <c r="P732" i="136"/>
  <c r="N732" i="136"/>
  <c r="G732" i="136"/>
  <c r="C732" i="136" s="1"/>
  <c r="P731" i="136"/>
  <c r="N731" i="136"/>
  <c r="F731" i="136"/>
  <c r="G731" i="136" s="1"/>
  <c r="C731" i="136" s="1"/>
  <c r="P730" i="136"/>
  <c r="N730" i="136"/>
  <c r="G730" i="136"/>
  <c r="C730" i="136" s="1"/>
  <c r="P729" i="136"/>
  <c r="N729" i="136"/>
  <c r="G729" i="136"/>
  <c r="C729" i="136" s="1"/>
  <c r="P728" i="136"/>
  <c r="N728" i="136"/>
  <c r="G728" i="136"/>
  <c r="C728" i="136" s="1"/>
  <c r="P727" i="136"/>
  <c r="N727" i="136"/>
  <c r="C727" i="136"/>
  <c r="P726" i="136"/>
  <c r="N726" i="136"/>
  <c r="G726" i="136"/>
  <c r="C726" i="136" s="1"/>
  <c r="P725" i="136"/>
  <c r="N725" i="136"/>
  <c r="G725" i="136"/>
  <c r="C725" i="136" s="1"/>
  <c r="P724" i="136"/>
  <c r="N724" i="136"/>
  <c r="G724" i="136"/>
  <c r="C724" i="136" s="1"/>
  <c r="P723" i="136"/>
  <c r="N723" i="136"/>
  <c r="F723" i="136"/>
  <c r="G723" i="136" s="1"/>
  <c r="C723" i="136" s="1"/>
  <c r="P722" i="136"/>
  <c r="N722" i="136"/>
  <c r="G722" i="136"/>
  <c r="C722" i="136" s="1"/>
  <c r="P721" i="136"/>
  <c r="N721" i="136"/>
  <c r="C721" i="136"/>
  <c r="AN720" i="136"/>
  <c r="P720" i="136"/>
  <c r="N720" i="136"/>
  <c r="G720" i="136"/>
  <c r="C720" i="136" s="1"/>
  <c r="P718" i="136"/>
  <c r="N718" i="136"/>
  <c r="G718" i="136"/>
  <c r="C718" i="136" s="1"/>
  <c r="P717" i="136"/>
  <c r="N717" i="136"/>
  <c r="G717" i="136"/>
  <c r="C717" i="136" s="1"/>
  <c r="P716" i="136"/>
  <c r="N716" i="136"/>
  <c r="G716" i="136"/>
  <c r="C716" i="136" s="1"/>
  <c r="P714" i="136"/>
  <c r="N714" i="136"/>
  <c r="G714" i="136"/>
  <c r="C714" i="136" s="1"/>
  <c r="P713" i="136"/>
  <c r="N713" i="136"/>
  <c r="G713" i="136"/>
  <c r="C713" i="136" s="1"/>
  <c r="P712" i="136"/>
  <c r="N712" i="136"/>
  <c r="G712" i="136"/>
  <c r="C712" i="136" s="1"/>
  <c r="P711" i="136"/>
  <c r="C711" i="136"/>
  <c r="P710" i="136"/>
  <c r="N710" i="136"/>
  <c r="G710" i="136"/>
  <c r="C710" i="136" s="1"/>
  <c r="P709" i="136"/>
  <c r="N709" i="136"/>
  <c r="G709" i="136"/>
  <c r="C709" i="136" s="1"/>
  <c r="P708" i="136"/>
  <c r="N708" i="136"/>
  <c r="G708" i="136"/>
  <c r="C708" i="136" s="1"/>
  <c r="P707" i="136"/>
  <c r="N707" i="136"/>
  <c r="G707" i="136"/>
  <c r="C707" i="136" s="1"/>
  <c r="P706" i="136"/>
  <c r="N706" i="136"/>
  <c r="G706" i="136"/>
  <c r="C706" i="136" s="1"/>
  <c r="P704" i="136"/>
  <c r="N704" i="136"/>
  <c r="G704" i="136"/>
  <c r="C704" i="136" s="1"/>
  <c r="P703" i="136"/>
  <c r="N703" i="136"/>
  <c r="G703" i="136"/>
  <c r="C703" i="136" s="1"/>
  <c r="P702" i="136"/>
  <c r="N702" i="136"/>
  <c r="G702" i="136"/>
  <c r="C702" i="136" s="1"/>
  <c r="P701" i="136"/>
  <c r="N701" i="136"/>
  <c r="G701" i="136"/>
  <c r="C701" i="136" s="1"/>
  <c r="P700" i="136"/>
  <c r="N700" i="136"/>
  <c r="G700" i="136"/>
  <c r="C700" i="136" s="1"/>
  <c r="P699" i="136"/>
  <c r="N699" i="136"/>
  <c r="G699" i="136"/>
  <c r="C699" i="136" s="1"/>
  <c r="P698" i="136"/>
  <c r="N698" i="136"/>
  <c r="G698" i="136"/>
  <c r="C698" i="136" s="1"/>
  <c r="P697" i="136"/>
  <c r="N697" i="136"/>
  <c r="G697" i="136"/>
  <c r="C697" i="136" s="1"/>
  <c r="P696" i="136"/>
  <c r="N696" i="136"/>
  <c r="G696" i="136"/>
  <c r="C696" i="136" s="1"/>
  <c r="P694" i="136"/>
  <c r="N694" i="136"/>
  <c r="G694" i="136"/>
  <c r="C694" i="136" s="1"/>
  <c r="P693" i="136"/>
  <c r="N693" i="136"/>
  <c r="G693" i="136"/>
  <c r="C693" i="136" s="1"/>
  <c r="P692" i="136"/>
  <c r="N692" i="136"/>
  <c r="G692" i="136"/>
  <c r="C692" i="136" s="1"/>
  <c r="P691" i="136"/>
  <c r="N691" i="136"/>
  <c r="P690" i="136"/>
  <c r="N690" i="136"/>
  <c r="G690" i="136"/>
  <c r="C690" i="136" s="1"/>
  <c r="P689" i="136"/>
  <c r="N689" i="136"/>
  <c r="C689" i="136"/>
  <c r="P688" i="136"/>
  <c r="N688" i="136"/>
  <c r="G688" i="136"/>
  <c r="C688" i="136" s="1"/>
  <c r="P687" i="136"/>
  <c r="N687" i="136"/>
  <c r="G687" i="136"/>
  <c r="C687" i="136" s="1"/>
  <c r="P686" i="136"/>
  <c r="N686" i="136"/>
  <c r="G686" i="136"/>
  <c r="C686" i="136" s="1"/>
  <c r="P685" i="136"/>
  <c r="N685" i="136"/>
  <c r="G685" i="136"/>
  <c r="C685" i="136" s="1"/>
  <c r="P684" i="136"/>
  <c r="N684" i="136"/>
  <c r="G684" i="136"/>
  <c r="C684" i="136" s="1"/>
  <c r="P683" i="136"/>
  <c r="N683" i="136"/>
  <c r="F683" i="136"/>
  <c r="G683" i="136" s="1"/>
  <c r="C683" i="136" s="1"/>
  <c r="P682" i="136"/>
  <c r="N682" i="136"/>
  <c r="G682" i="136"/>
  <c r="C682" i="136" s="1"/>
  <c r="P681" i="136"/>
  <c r="N681" i="136"/>
  <c r="P680" i="136"/>
  <c r="N680" i="136"/>
  <c r="G680" i="136"/>
  <c r="C680" i="136" s="1"/>
  <c r="P679" i="136"/>
  <c r="N679" i="136"/>
  <c r="G679" i="136"/>
  <c r="C679" i="136" s="1"/>
  <c r="P678" i="136"/>
  <c r="N678" i="136"/>
  <c r="G678" i="136"/>
  <c r="C678" i="136" s="1"/>
  <c r="P677" i="136"/>
  <c r="N677" i="136"/>
  <c r="G677" i="136"/>
  <c r="C677" i="136" s="1"/>
  <c r="P676" i="136"/>
  <c r="N676" i="136"/>
  <c r="F676" i="136"/>
  <c r="G676" i="136" s="1"/>
  <c r="C676" i="136" s="1"/>
  <c r="P675" i="136"/>
  <c r="N675" i="136"/>
  <c r="F675" i="136"/>
  <c r="G675" i="136" s="1"/>
  <c r="C675" i="136" s="1"/>
  <c r="P674" i="136"/>
  <c r="N674" i="136"/>
  <c r="F674" i="136"/>
  <c r="G674" i="136" s="1"/>
  <c r="C674" i="136" s="1"/>
  <c r="P673" i="136"/>
  <c r="N673" i="136"/>
  <c r="G673" i="136"/>
  <c r="C673" i="136" s="1"/>
  <c r="P1162" i="136"/>
  <c r="N1162" i="136"/>
  <c r="G1162" i="136"/>
  <c r="C1162" i="136" s="1"/>
  <c r="P672" i="136"/>
  <c r="N672" i="136"/>
  <c r="C672" i="136"/>
  <c r="P670" i="136"/>
  <c r="N670" i="136"/>
  <c r="G670" i="136"/>
  <c r="C670" i="136" s="1"/>
  <c r="P669" i="136"/>
  <c r="N669" i="136"/>
  <c r="G669" i="136"/>
  <c r="C669" i="136" s="1"/>
  <c r="P668" i="136"/>
  <c r="N668" i="136"/>
  <c r="G668" i="136"/>
  <c r="C668" i="136" s="1"/>
  <c r="P667" i="136"/>
  <c r="N667" i="136"/>
  <c r="G667" i="136"/>
  <c r="C667" i="136" s="1"/>
  <c r="P666" i="136"/>
  <c r="N666" i="136"/>
  <c r="G666" i="136"/>
  <c r="C666" i="136" s="1"/>
  <c r="P665" i="136"/>
  <c r="N665" i="136"/>
  <c r="G665" i="136"/>
  <c r="C665" i="136" s="1"/>
  <c r="P664" i="136"/>
  <c r="N664" i="136"/>
  <c r="G664" i="136"/>
  <c r="C664" i="136" s="1"/>
  <c r="P663" i="136"/>
  <c r="N663" i="136"/>
  <c r="G663" i="136"/>
  <c r="C663" i="136" s="1"/>
  <c r="P662" i="136"/>
  <c r="N662" i="136"/>
  <c r="C662" i="136"/>
  <c r="P661" i="136"/>
  <c r="N661" i="136"/>
  <c r="G661" i="136"/>
  <c r="C661" i="136" s="1"/>
  <c r="P660" i="136"/>
  <c r="N660" i="136"/>
  <c r="G660" i="136"/>
  <c r="C660" i="136" s="1"/>
  <c r="P659" i="136"/>
  <c r="N659" i="136"/>
  <c r="C659" i="136"/>
  <c r="P658" i="136"/>
  <c r="N658" i="136"/>
  <c r="G658" i="136"/>
  <c r="C658" i="136" s="1"/>
  <c r="P656" i="136"/>
  <c r="N656" i="136"/>
  <c r="C656" i="136"/>
  <c r="P655" i="136"/>
  <c r="N655" i="136"/>
  <c r="G655" i="136"/>
  <c r="C655" i="136" s="1"/>
  <c r="P654" i="136"/>
  <c r="N654" i="136"/>
  <c r="G654" i="136"/>
  <c r="C654" i="136" s="1"/>
  <c r="P653" i="136"/>
  <c r="N653" i="136"/>
  <c r="G653" i="136"/>
  <c r="C653" i="136" s="1"/>
  <c r="P652" i="136"/>
  <c r="N652" i="136"/>
  <c r="G652" i="136"/>
  <c r="C652" i="136" s="1"/>
  <c r="P651" i="136"/>
  <c r="N651" i="136"/>
  <c r="G651" i="136"/>
  <c r="C651" i="136" s="1"/>
  <c r="P650" i="136"/>
  <c r="N650" i="136"/>
  <c r="C650" i="136"/>
  <c r="P649" i="136"/>
  <c r="N649" i="136"/>
  <c r="G649" i="136"/>
  <c r="C649" i="136" s="1"/>
  <c r="P648" i="136"/>
  <c r="N648" i="136"/>
  <c r="F648" i="136"/>
  <c r="G648" i="136" s="1"/>
  <c r="C648" i="136" s="1"/>
  <c r="P647" i="136"/>
  <c r="N647" i="136"/>
  <c r="C647" i="136"/>
  <c r="P646" i="136"/>
  <c r="N646" i="136"/>
  <c r="G646" i="136"/>
  <c r="C646" i="136" s="1"/>
  <c r="P645" i="136"/>
  <c r="N645" i="136"/>
  <c r="C645" i="136"/>
  <c r="P644" i="136"/>
  <c r="N644" i="136"/>
  <c r="G644" i="136"/>
  <c r="C644" i="136" s="1"/>
  <c r="P643" i="136"/>
  <c r="N643" i="136"/>
  <c r="G643" i="136"/>
  <c r="C643" i="136" s="1"/>
  <c r="P642" i="136"/>
  <c r="N642" i="136"/>
  <c r="C642" i="136"/>
  <c r="P641" i="136"/>
  <c r="N641" i="136"/>
  <c r="G641" i="136"/>
  <c r="C641" i="136" s="1"/>
  <c r="P640" i="136"/>
  <c r="N640" i="136"/>
  <c r="G640" i="136"/>
  <c r="C640" i="136" s="1"/>
  <c r="P639" i="136"/>
  <c r="N639" i="136"/>
  <c r="G639" i="136"/>
  <c r="C639" i="136" s="1"/>
  <c r="P638" i="136"/>
  <c r="N638" i="136"/>
  <c r="G638" i="136"/>
  <c r="C638" i="136" s="1"/>
  <c r="P637" i="136"/>
  <c r="N637" i="136"/>
  <c r="G637" i="136"/>
  <c r="C637" i="136" s="1"/>
  <c r="P636" i="136"/>
  <c r="N636" i="136"/>
  <c r="C636" i="136"/>
  <c r="P635" i="136"/>
  <c r="N635" i="136"/>
  <c r="G635" i="136"/>
  <c r="C635" i="136" s="1"/>
  <c r="P634" i="136"/>
  <c r="N634" i="136"/>
  <c r="G634" i="136"/>
  <c r="C634" i="136" s="1"/>
  <c r="P633" i="136"/>
  <c r="N633" i="136"/>
  <c r="G633" i="136"/>
  <c r="C633" i="136" s="1"/>
  <c r="P632" i="136"/>
  <c r="N632" i="136"/>
  <c r="G632" i="136"/>
  <c r="C632" i="136" s="1"/>
  <c r="P631" i="136"/>
  <c r="N631" i="136"/>
  <c r="G631" i="136"/>
  <c r="C631" i="136" s="1"/>
  <c r="P630" i="136"/>
  <c r="N630" i="136"/>
  <c r="C630" i="136"/>
  <c r="P629" i="136"/>
  <c r="N629" i="136"/>
  <c r="G629" i="136"/>
  <c r="C629" i="136" s="1"/>
  <c r="P628" i="136"/>
  <c r="N628" i="136"/>
  <c r="C628" i="136"/>
  <c r="P627" i="136"/>
  <c r="N627" i="136"/>
  <c r="G627" i="136"/>
  <c r="C627" i="136" s="1"/>
  <c r="P626" i="136"/>
  <c r="N626" i="136"/>
  <c r="G626" i="136"/>
  <c r="C626" i="136" s="1"/>
  <c r="P625" i="136"/>
  <c r="N625" i="136"/>
  <c r="G625" i="136"/>
  <c r="C625" i="136" s="1"/>
  <c r="P624" i="136"/>
  <c r="N624" i="136"/>
  <c r="G624" i="136"/>
  <c r="C624" i="136" s="1"/>
  <c r="P623" i="136"/>
  <c r="N623" i="136"/>
  <c r="G623" i="136"/>
  <c r="C623" i="136" s="1"/>
  <c r="P622" i="136"/>
  <c r="N622" i="136"/>
  <c r="G622" i="136"/>
  <c r="C622" i="136" s="1"/>
  <c r="P621" i="136"/>
  <c r="N621" i="136"/>
  <c r="C621" i="136"/>
  <c r="P620" i="136"/>
  <c r="N620" i="136"/>
  <c r="G620" i="136"/>
  <c r="C620" i="136" s="1"/>
  <c r="P619" i="136"/>
  <c r="N619" i="136"/>
  <c r="P618" i="136"/>
  <c r="N618" i="136"/>
  <c r="P617" i="136"/>
  <c r="N617" i="136"/>
  <c r="C617" i="136"/>
  <c r="P616" i="136"/>
  <c r="N616" i="136"/>
  <c r="G616" i="136"/>
  <c r="C616" i="136" s="1"/>
  <c r="P615" i="136"/>
  <c r="N615" i="136"/>
  <c r="G615" i="136"/>
  <c r="C615" i="136" s="1"/>
  <c r="P614" i="136"/>
  <c r="N614" i="136"/>
  <c r="G614" i="136"/>
  <c r="C614" i="136" s="1"/>
  <c r="P613" i="136"/>
  <c r="N613" i="136"/>
  <c r="G613" i="136"/>
  <c r="C613" i="136" s="1"/>
  <c r="P612" i="136"/>
  <c r="N612" i="136"/>
  <c r="G612" i="136"/>
  <c r="C612" i="136" s="1"/>
  <c r="P611" i="136"/>
  <c r="N611" i="136"/>
  <c r="C611" i="136"/>
  <c r="P610" i="136"/>
  <c r="N610" i="136"/>
  <c r="G610" i="136"/>
  <c r="C610" i="136" s="1"/>
  <c r="P609" i="136"/>
  <c r="N609" i="136"/>
  <c r="G609" i="136"/>
  <c r="C609" i="136" s="1"/>
  <c r="P608" i="136"/>
  <c r="N608" i="136"/>
  <c r="G608" i="136"/>
  <c r="C608" i="136" s="1"/>
  <c r="P607" i="136"/>
  <c r="N607" i="136"/>
  <c r="G607" i="136"/>
  <c r="C607" i="136" s="1"/>
  <c r="P606" i="136"/>
  <c r="N606" i="136"/>
  <c r="C606" i="136"/>
  <c r="P605" i="136"/>
  <c r="N605" i="136"/>
  <c r="G605" i="136"/>
  <c r="C605" i="136" s="1"/>
  <c r="P604" i="136"/>
  <c r="N604" i="136"/>
  <c r="G604" i="136"/>
  <c r="C604" i="136" s="1"/>
  <c r="AN603" i="136"/>
  <c r="P603" i="136"/>
  <c r="N603" i="136"/>
  <c r="G603" i="136"/>
  <c r="C603" i="136" s="1"/>
  <c r="P602" i="136"/>
  <c r="N602" i="136"/>
  <c r="G602" i="136"/>
  <c r="C602" i="136" s="1"/>
  <c r="P601" i="136"/>
  <c r="N601" i="136"/>
  <c r="G601" i="136"/>
  <c r="C601" i="136" s="1"/>
  <c r="P600" i="136"/>
  <c r="N600" i="136"/>
  <c r="G600" i="136"/>
  <c r="C600" i="136" s="1"/>
  <c r="P599" i="136"/>
  <c r="N599" i="136"/>
  <c r="G599" i="136"/>
  <c r="C599" i="136" s="1"/>
  <c r="P598" i="136"/>
  <c r="N598" i="136"/>
  <c r="G598" i="136"/>
  <c r="C598" i="136" s="1"/>
  <c r="P597" i="136"/>
  <c r="N597" i="136"/>
  <c r="G597" i="136"/>
  <c r="C597" i="136" s="1"/>
  <c r="P596" i="136"/>
  <c r="N596" i="136"/>
  <c r="G596" i="136"/>
  <c r="C596" i="136" s="1"/>
  <c r="P595" i="136"/>
  <c r="N595" i="136"/>
  <c r="P594" i="136"/>
  <c r="N594" i="136"/>
  <c r="G594" i="136"/>
  <c r="C594" i="136" s="1"/>
  <c r="P593" i="136"/>
  <c r="N593" i="136"/>
  <c r="C593" i="136"/>
  <c r="P592" i="136"/>
  <c r="N592" i="136"/>
  <c r="C592" i="136"/>
  <c r="P591" i="136"/>
  <c r="N591" i="136"/>
  <c r="C591" i="136"/>
  <c r="P590" i="136"/>
  <c r="N590" i="136"/>
  <c r="G590" i="136"/>
  <c r="C590" i="136" s="1"/>
  <c r="P589" i="136"/>
  <c r="N589" i="136"/>
  <c r="P588" i="136"/>
  <c r="N588" i="136"/>
  <c r="G588" i="136"/>
  <c r="C588" i="136" s="1"/>
  <c r="P587" i="136"/>
  <c r="N587" i="136"/>
  <c r="C587" i="136"/>
  <c r="P586" i="136"/>
  <c r="N586" i="136"/>
  <c r="G586" i="136"/>
  <c r="C586" i="136" s="1"/>
  <c r="P585" i="136"/>
  <c r="N585" i="136"/>
  <c r="G585" i="136"/>
  <c r="C585" i="136" s="1"/>
  <c r="P583" i="136"/>
  <c r="N583" i="136"/>
  <c r="G583" i="136"/>
  <c r="C583" i="136" s="1"/>
  <c r="P582" i="136"/>
  <c r="N582" i="136"/>
  <c r="C582" i="136"/>
  <c r="P581" i="136"/>
  <c r="N581" i="136"/>
  <c r="G581" i="136"/>
  <c r="C581" i="136" s="1"/>
  <c r="P580" i="136"/>
  <c r="N580" i="136"/>
  <c r="G580" i="136"/>
  <c r="C580" i="136" s="1"/>
  <c r="P579" i="136"/>
  <c r="N579" i="136"/>
  <c r="G579" i="136"/>
  <c r="C579" i="136" s="1"/>
  <c r="P578" i="136"/>
  <c r="N578" i="136"/>
  <c r="C578" i="136"/>
  <c r="P577" i="136"/>
  <c r="N577" i="136"/>
  <c r="G577" i="136"/>
  <c r="C577" i="136" s="1"/>
  <c r="P576" i="136"/>
  <c r="N576" i="136"/>
  <c r="G576" i="136"/>
  <c r="C576" i="136" s="1"/>
  <c r="P575" i="136"/>
  <c r="N575" i="136"/>
  <c r="G575" i="136"/>
  <c r="C575" i="136" s="1"/>
  <c r="P574" i="136"/>
  <c r="N574" i="136"/>
  <c r="G574" i="136"/>
  <c r="C574" i="136" s="1"/>
  <c r="P573" i="136"/>
  <c r="N573" i="136"/>
  <c r="G573" i="136"/>
  <c r="C573" i="136" s="1"/>
  <c r="P572" i="136"/>
  <c r="N572" i="136"/>
  <c r="C572" i="136"/>
  <c r="P571" i="136"/>
  <c r="N571" i="136"/>
  <c r="G571" i="136"/>
  <c r="C571" i="136" s="1"/>
  <c r="P570" i="136"/>
  <c r="N570" i="136"/>
  <c r="G570" i="136"/>
  <c r="C570" i="136" s="1"/>
  <c r="P569" i="136"/>
  <c r="N569" i="136"/>
  <c r="C569" i="136"/>
  <c r="P568" i="136"/>
  <c r="N568" i="136"/>
  <c r="C568" i="136"/>
  <c r="P567" i="136"/>
  <c r="N567" i="136"/>
  <c r="G567" i="136"/>
  <c r="C567" i="136" s="1"/>
  <c r="P566" i="136"/>
  <c r="N566" i="136"/>
  <c r="C566" i="136"/>
  <c r="P565" i="136"/>
  <c r="N565" i="136"/>
  <c r="G565" i="136"/>
  <c r="C565" i="136" s="1"/>
  <c r="P564" i="136"/>
  <c r="N564" i="136"/>
  <c r="G564" i="136"/>
  <c r="C564" i="136" s="1"/>
  <c r="P563" i="136"/>
  <c r="N563" i="136"/>
  <c r="C563" i="136"/>
  <c r="P562" i="136"/>
  <c r="N562" i="136"/>
  <c r="G562" i="136"/>
  <c r="C562" i="136" s="1"/>
  <c r="P561" i="136"/>
  <c r="N561" i="136"/>
  <c r="C561" i="136"/>
  <c r="P560" i="136"/>
  <c r="N560" i="136"/>
  <c r="G560" i="136"/>
  <c r="C560" i="136" s="1"/>
  <c r="P559" i="136"/>
  <c r="N559" i="136"/>
  <c r="G559" i="136"/>
  <c r="C559" i="136" s="1"/>
  <c r="P558" i="136"/>
  <c r="N558" i="136"/>
  <c r="G558" i="136"/>
  <c r="C558" i="136" s="1"/>
  <c r="P557" i="136"/>
  <c r="N557" i="136"/>
  <c r="G557" i="136"/>
  <c r="C557" i="136" s="1"/>
  <c r="P556" i="136"/>
  <c r="N556" i="136"/>
  <c r="G556" i="136"/>
  <c r="C556" i="136" s="1"/>
  <c r="P555" i="136"/>
  <c r="N555" i="136"/>
  <c r="C555" i="136"/>
  <c r="P554" i="136"/>
  <c r="N554" i="136"/>
  <c r="G554" i="136"/>
  <c r="C554" i="136" s="1"/>
  <c r="P553" i="136"/>
  <c r="N553" i="136"/>
  <c r="G553" i="136"/>
  <c r="C553" i="136" s="1"/>
  <c r="P552" i="136"/>
  <c r="N552" i="136"/>
  <c r="G552" i="136"/>
  <c r="C552" i="136" s="1"/>
  <c r="P551" i="136"/>
  <c r="N551" i="136"/>
  <c r="G551" i="136"/>
  <c r="C551" i="136" s="1"/>
  <c r="P550" i="136"/>
  <c r="N550" i="136"/>
  <c r="G550" i="136"/>
  <c r="C550" i="136" s="1"/>
  <c r="P549" i="136"/>
  <c r="N549" i="136"/>
  <c r="G549" i="136"/>
  <c r="C549" i="136" s="1"/>
  <c r="P548" i="136"/>
  <c r="N548" i="136"/>
  <c r="G548" i="136"/>
  <c r="C548" i="136" s="1"/>
  <c r="P547" i="136"/>
  <c r="N547" i="136"/>
  <c r="C547" i="136"/>
  <c r="P546" i="136"/>
  <c r="N546" i="136"/>
  <c r="G546" i="136"/>
  <c r="C546" i="136" s="1"/>
  <c r="P545" i="136"/>
  <c r="N545" i="136"/>
  <c r="C545" i="136"/>
  <c r="P543" i="136"/>
  <c r="N543" i="136"/>
  <c r="G543" i="136"/>
  <c r="C543" i="136" s="1"/>
  <c r="P542" i="136"/>
  <c r="N542" i="136"/>
  <c r="G542" i="136"/>
  <c r="C542" i="136" s="1"/>
  <c r="P541" i="136"/>
  <c r="N541" i="136"/>
  <c r="C541" i="136"/>
  <c r="P540" i="136"/>
  <c r="N540" i="136"/>
  <c r="G540" i="136"/>
  <c r="C540" i="136" s="1"/>
  <c r="P539" i="136"/>
  <c r="N539" i="136"/>
  <c r="G539" i="136"/>
  <c r="C539" i="136" s="1"/>
  <c r="P538" i="136"/>
  <c r="N538" i="136"/>
  <c r="C538" i="136"/>
  <c r="P537" i="136"/>
  <c r="N537" i="136"/>
  <c r="G537" i="136"/>
  <c r="C537" i="136" s="1"/>
  <c r="P536" i="136"/>
  <c r="N536" i="136"/>
  <c r="G536" i="136"/>
  <c r="C536" i="136" s="1"/>
  <c r="P535" i="136"/>
  <c r="N535" i="136"/>
  <c r="G535" i="136"/>
  <c r="C535" i="136" s="1"/>
  <c r="P534" i="136"/>
  <c r="N534" i="136"/>
  <c r="G534" i="136"/>
  <c r="C534" i="136" s="1"/>
  <c r="P533" i="136"/>
  <c r="N533" i="136"/>
  <c r="G533" i="136"/>
  <c r="C533" i="136" s="1"/>
  <c r="P532" i="136"/>
  <c r="N532" i="136"/>
  <c r="G532" i="136"/>
  <c r="C532" i="136" s="1"/>
  <c r="P531" i="136"/>
  <c r="N531" i="136"/>
  <c r="C531" i="136"/>
  <c r="P530" i="136"/>
  <c r="N530" i="136"/>
  <c r="G530" i="136"/>
  <c r="C530" i="136" s="1"/>
  <c r="P529" i="136"/>
  <c r="N529" i="136"/>
  <c r="G529" i="136"/>
  <c r="C529" i="136" s="1"/>
  <c r="P528" i="136"/>
  <c r="N528" i="136"/>
  <c r="G528" i="136"/>
  <c r="C528" i="136" s="1"/>
  <c r="P527" i="136"/>
  <c r="N527" i="136"/>
  <c r="G527" i="136"/>
  <c r="C527" i="136" s="1"/>
  <c r="P526" i="136"/>
  <c r="N526" i="136"/>
  <c r="G526" i="136"/>
  <c r="C526" i="136" s="1"/>
  <c r="P525" i="136"/>
  <c r="N525" i="136"/>
  <c r="G525" i="136"/>
  <c r="C525" i="136" s="1"/>
  <c r="P524" i="136"/>
  <c r="N524" i="136"/>
  <c r="P523" i="136"/>
  <c r="N523" i="136"/>
  <c r="G523" i="136"/>
  <c r="C523" i="136" s="1"/>
  <c r="P522" i="136"/>
  <c r="N522" i="136"/>
  <c r="G522" i="136"/>
  <c r="C522" i="136" s="1"/>
  <c r="P521" i="136"/>
  <c r="N521" i="136"/>
  <c r="G521" i="136"/>
  <c r="C521" i="136" s="1"/>
  <c r="P519" i="136"/>
  <c r="N519" i="136"/>
  <c r="G519" i="136"/>
  <c r="C519" i="136" s="1"/>
  <c r="P518" i="136"/>
  <c r="N518" i="136"/>
  <c r="G518" i="136"/>
  <c r="C518" i="136" s="1"/>
  <c r="P517" i="136"/>
  <c r="N517" i="136"/>
  <c r="G517" i="136"/>
  <c r="C517" i="136" s="1"/>
  <c r="P516" i="136"/>
  <c r="N516" i="136"/>
  <c r="G516" i="136"/>
  <c r="C516" i="136" s="1"/>
  <c r="P515" i="136"/>
  <c r="N515" i="136"/>
  <c r="C515" i="136"/>
  <c r="P514" i="136"/>
  <c r="N514" i="136"/>
  <c r="C514" i="136"/>
  <c r="P513" i="136"/>
  <c r="N513" i="136"/>
  <c r="G513" i="136"/>
  <c r="C513" i="136" s="1"/>
  <c r="P512" i="136"/>
  <c r="N512" i="136"/>
  <c r="C512" i="136"/>
  <c r="P511" i="136"/>
  <c r="N511" i="136"/>
  <c r="G511" i="136"/>
  <c r="C511" i="136" s="1"/>
  <c r="P510" i="136"/>
  <c r="N510" i="136"/>
  <c r="F510" i="136"/>
  <c r="G510" i="136" s="1"/>
  <c r="C510" i="136" s="1"/>
  <c r="P509" i="136"/>
  <c r="N509" i="136"/>
  <c r="G509" i="136"/>
  <c r="C509" i="136" s="1"/>
  <c r="P508" i="136"/>
  <c r="N508" i="136"/>
  <c r="G508" i="136"/>
  <c r="C508" i="136" s="1"/>
  <c r="P507" i="136"/>
  <c r="N507" i="136"/>
  <c r="G507" i="136"/>
  <c r="C507" i="136" s="1"/>
  <c r="P505" i="136"/>
  <c r="N505" i="136"/>
  <c r="G505" i="136"/>
  <c r="C505" i="136" s="1"/>
  <c r="P504" i="136"/>
  <c r="N504" i="136"/>
  <c r="G504" i="136"/>
  <c r="C504" i="136" s="1"/>
  <c r="P503" i="136"/>
  <c r="N503" i="136"/>
  <c r="G503" i="136"/>
  <c r="C503" i="136" s="1"/>
  <c r="P501" i="136"/>
  <c r="N501" i="136"/>
  <c r="C501" i="136"/>
  <c r="P500" i="136"/>
  <c r="N500" i="136"/>
  <c r="G500" i="136"/>
  <c r="C500" i="136" s="1"/>
  <c r="P499" i="136"/>
  <c r="N499" i="136"/>
  <c r="G499" i="136"/>
  <c r="C499" i="136" s="1"/>
  <c r="P498" i="136"/>
  <c r="N498" i="136"/>
  <c r="G498" i="136"/>
  <c r="C498" i="136" s="1"/>
  <c r="P497" i="136"/>
  <c r="N497" i="136"/>
  <c r="G497" i="136"/>
  <c r="C497" i="136" s="1"/>
  <c r="P496" i="136"/>
  <c r="N496" i="136"/>
  <c r="G496" i="136"/>
  <c r="C496" i="136" s="1"/>
  <c r="P495" i="136"/>
  <c r="N495" i="136"/>
  <c r="G495" i="136"/>
  <c r="C495" i="136" s="1"/>
  <c r="P494" i="136"/>
  <c r="N494" i="136"/>
  <c r="G494" i="136"/>
  <c r="C494" i="136" s="1"/>
  <c r="P493" i="136"/>
  <c r="N493" i="136"/>
  <c r="G493" i="136"/>
  <c r="C493" i="136" s="1"/>
  <c r="P492" i="136"/>
  <c r="N492" i="136"/>
  <c r="G492" i="136"/>
  <c r="C492" i="136" s="1"/>
  <c r="P490" i="136"/>
  <c r="N490" i="136"/>
  <c r="G490" i="136"/>
  <c r="C490" i="136" s="1"/>
  <c r="AN489" i="136"/>
  <c r="P489" i="136"/>
  <c r="N489" i="136"/>
  <c r="G489" i="136"/>
  <c r="C489" i="136" s="1"/>
  <c r="P488" i="136"/>
  <c r="N488" i="136"/>
  <c r="G488" i="136"/>
  <c r="C488" i="136" s="1"/>
  <c r="P487" i="136"/>
  <c r="N487" i="136"/>
  <c r="G487" i="136"/>
  <c r="C487" i="136" s="1"/>
  <c r="P486" i="136"/>
  <c r="N486" i="136"/>
  <c r="G486" i="136"/>
  <c r="C486" i="136" s="1"/>
  <c r="P485" i="136"/>
  <c r="N485" i="136"/>
  <c r="G485" i="136"/>
  <c r="C485" i="136" s="1"/>
  <c r="P484" i="136"/>
  <c r="N484" i="136"/>
  <c r="G484" i="136"/>
  <c r="C484" i="136" s="1"/>
  <c r="P483" i="136"/>
  <c r="N483" i="136"/>
  <c r="F483" i="136"/>
  <c r="G483" i="136" s="1"/>
  <c r="C483" i="136" s="1"/>
  <c r="P482" i="136"/>
  <c r="N482" i="136"/>
  <c r="G482" i="136"/>
  <c r="C482" i="136" s="1"/>
  <c r="P481" i="136"/>
  <c r="N481" i="136"/>
  <c r="F481" i="136"/>
  <c r="G481" i="136" s="1"/>
  <c r="C481" i="136" s="1"/>
  <c r="AN480" i="136"/>
  <c r="P480" i="136"/>
  <c r="N480" i="136"/>
  <c r="G480" i="136"/>
  <c r="C480" i="136" s="1"/>
  <c r="P479" i="136"/>
  <c r="N479" i="136"/>
  <c r="F479" i="136"/>
  <c r="G479" i="136" s="1"/>
  <c r="C479" i="136" s="1"/>
  <c r="P478" i="136"/>
  <c r="N478" i="136"/>
  <c r="F478" i="136"/>
  <c r="G478" i="136" s="1"/>
  <c r="C478" i="136" s="1"/>
  <c r="P477" i="136"/>
  <c r="N477" i="136"/>
  <c r="C477" i="136"/>
  <c r="P476" i="136"/>
  <c r="F476" i="136"/>
  <c r="G476" i="136" s="1"/>
  <c r="C476" i="136" s="1"/>
  <c r="P475" i="136"/>
  <c r="N475" i="136"/>
  <c r="G475" i="136"/>
  <c r="C475" i="136" s="1"/>
  <c r="P472" i="136"/>
  <c r="N472" i="136"/>
  <c r="G472" i="136"/>
  <c r="C472" i="136" s="1"/>
  <c r="P471" i="136"/>
  <c r="N471" i="136"/>
  <c r="G471" i="136"/>
  <c r="C471" i="136" s="1"/>
  <c r="P470" i="136"/>
  <c r="N470" i="136"/>
  <c r="F470" i="136"/>
  <c r="G470" i="136" s="1"/>
  <c r="C470" i="136" s="1"/>
  <c r="P469" i="136"/>
  <c r="N469" i="136"/>
  <c r="G469" i="136"/>
  <c r="C469" i="136" s="1"/>
  <c r="P468" i="136"/>
  <c r="N468" i="136"/>
  <c r="C468" i="136"/>
  <c r="P467" i="136"/>
  <c r="N467" i="136"/>
  <c r="G467" i="136"/>
  <c r="C467" i="136" s="1"/>
  <c r="P466" i="136"/>
  <c r="N466" i="136"/>
  <c r="P465" i="136"/>
  <c r="N465" i="136"/>
  <c r="F465" i="136"/>
  <c r="G465" i="136" s="1"/>
  <c r="C465" i="136" s="1"/>
  <c r="P464" i="136"/>
  <c r="N464" i="136"/>
  <c r="G464" i="136"/>
  <c r="C464" i="136" s="1"/>
  <c r="P463" i="136"/>
  <c r="N463" i="136"/>
  <c r="F463" i="136"/>
  <c r="G463" i="136" s="1"/>
  <c r="C463" i="136" s="1"/>
  <c r="P462" i="136"/>
  <c r="N462" i="136"/>
  <c r="G462" i="136"/>
  <c r="C462" i="136" s="1"/>
  <c r="P461" i="136"/>
  <c r="N461" i="136"/>
  <c r="F461" i="136"/>
  <c r="G461" i="136" s="1"/>
  <c r="C461" i="136" s="1"/>
  <c r="P460" i="136"/>
  <c r="N460" i="136"/>
  <c r="F460" i="136"/>
  <c r="G460" i="136" s="1"/>
  <c r="C460" i="136" s="1"/>
  <c r="P459" i="136"/>
  <c r="N459" i="136"/>
  <c r="F459" i="136"/>
  <c r="G459" i="136" s="1"/>
  <c r="C459" i="136" s="1"/>
  <c r="P458" i="136"/>
  <c r="N458" i="136"/>
  <c r="G458" i="136"/>
  <c r="C458" i="136" s="1"/>
  <c r="P457" i="136"/>
  <c r="N457" i="136"/>
  <c r="C457" i="136"/>
  <c r="P456" i="136"/>
  <c r="N456" i="136"/>
  <c r="G456" i="136"/>
  <c r="C456" i="136" s="1"/>
  <c r="P454" i="136"/>
  <c r="N454" i="136"/>
  <c r="G454" i="136"/>
  <c r="C454" i="136" s="1"/>
  <c r="P453" i="136"/>
  <c r="N453" i="136"/>
  <c r="F453" i="136"/>
  <c r="G453" i="136" s="1"/>
  <c r="C453" i="136" s="1"/>
  <c r="P452" i="136"/>
  <c r="N452" i="136"/>
  <c r="G452" i="136"/>
  <c r="C452" i="136" s="1"/>
  <c r="P451" i="136"/>
  <c r="N451" i="136"/>
  <c r="G451" i="136"/>
  <c r="C451" i="136" s="1"/>
  <c r="P450" i="136"/>
  <c r="N450" i="136"/>
  <c r="F450" i="136"/>
  <c r="G450" i="136" s="1"/>
  <c r="C450" i="136" s="1"/>
  <c r="P448" i="136"/>
  <c r="N448" i="136"/>
  <c r="F448" i="136"/>
  <c r="G448" i="136" s="1"/>
  <c r="C448" i="136" s="1"/>
  <c r="P447" i="136"/>
  <c r="N447" i="136"/>
  <c r="F447" i="136"/>
  <c r="G447" i="136" s="1"/>
  <c r="C447" i="136" s="1"/>
  <c r="P446" i="136"/>
  <c r="N446" i="136"/>
  <c r="G446" i="136"/>
  <c r="C446" i="136" s="1"/>
  <c r="P445" i="136"/>
  <c r="N445" i="136"/>
  <c r="G445" i="136"/>
  <c r="C445" i="136" s="1"/>
  <c r="P444" i="136"/>
  <c r="N444" i="136"/>
  <c r="F444" i="136"/>
  <c r="G444" i="136" s="1"/>
  <c r="C444" i="136" s="1"/>
  <c r="P443" i="136"/>
  <c r="N443" i="136"/>
  <c r="G443" i="136"/>
  <c r="C443" i="136" s="1"/>
  <c r="P442" i="136"/>
  <c r="N442" i="136"/>
  <c r="F442" i="136"/>
  <c r="G442" i="136" s="1"/>
  <c r="C442" i="136" s="1"/>
  <c r="P441" i="136"/>
  <c r="N441" i="136"/>
  <c r="C441" i="136"/>
  <c r="P440" i="136"/>
  <c r="N440" i="136"/>
  <c r="C440" i="136"/>
  <c r="P439" i="136"/>
  <c r="N439" i="136"/>
  <c r="G439" i="136"/>
  <c r="C439" i="136" s="1"/>
  <c r="P438" i="136"/>
  <c r="N438" i="136"/>
  <c r="G438" i="136"/>
  <c r="C438" i="136" s="1"/>
  <c r="P437" i="136"/>
  <c r="N437" i="136"/>
  <c r="G437" i="136"/>
  <c r="C437" i="136" s="1"/>
  <c r="P436" i="136"/>
  <c r="N436" i="136"/>
  <c r="F436" i="136"/>
  <c r="G436" i="136" s="1"/>
  <c r="C436" i="136" s="1"/>
  <c r="P435" i="136"/>
  <c r="N435" i="136"/>
  <c r="F435" i="136"/>
  <c r="G435" i="136" s="1"/>
  <c r="C435" i="136" s="1"/>
  <c r="P434" i="136"/>
  <c r="N434" i="136"/>
  <c r="F434" i="136"/>
  <c r="G434" i="136" s="1"/>
  <c r="C434" i="136" s="1"/>
  <c r="P433" i="136"/>
  <c r="N433" i="136"/>
  <c r="F433" i="136"/>
  <c r="G433" i="136" s="1"/>
  <c r="C433" i="136" s="1"/>
  <c r="P432" i="136"/>
  <c r="N432" i="136"/>
  <c r="F432" i="136"/>
  <c r="G432" i="136" s="1"/>
  <c r="C432" i="136" s="1"/>
  <c r="P431" i="136"/>
  <c r="N431" i="136"/>
  <c r="C431" i="136"/>
  <c r="P430" i="136"/>
  <c r="N430" i="136"/>
  <c r="F430" i="136"/>
  <c r="G430" i="136" s="1"/>
  <c r="C430" i="136" s="1"/>
  <c r="P429" i="136"/>
  <c r="N429" i="136"/>
  <c r="F429" i="136"/>
  <c r="G429" i="136" s="1"/>
  <c r="C429" i="136" s="1"/>
  <c r="P428" i="136"/>
  <c r="N428" i="136"/>
  <c r="G428" i="136"/>
  <c r="C428" i="136" s="1"/>
  <c r="AN427" i="136"/>
  <c r="P427" i="136"/>
  <c r="N427" i="136"/>
  <c r="F427" i="136"/>
  <c r="G427" i="136" s="1"/>
  <c r="C427" i="136" s="1"/>
  <c r="P426" i="136"/>
  <c r="N426" i="136"/>
  <c r="G426" i="136"/>
  <c r="C426" i="136" s="1"/>
  <c r="P425" i="136"/>
  <c r="N425" i="136"/>
  <c r="G425" i="136"/>
  <c r="C425" i="136" s="1"/>
  <c r="P424" i="136"/>
  <c r="N424" i="136"/>
  <c r="P423" i="136"/>
  <c r="N423" i="136"/>
  <c r="G423" i="136"/>
  <c r="C423" i="136" s="1"/>
  <c r="P422" i="136"/>
  <c r="N422" i="136"/>
  <c r="G422" i="136"/>
  <c r="C422" i="136" s="1"/>
  <c r="P421" i="136"/>
  <c r="N421" i="136"/>
  <c r="G421" i="136"/>
  <c r="C421" i="136" s="1"/>
  <c r="P420" i="136"/>
  <c r="N420" i="136"/>
  <c r="G420" i="136"/>
  <c r="C420" i="136" s="1"/>
  <c r="P419" i="136"/>
  <c r="N419" i="136"/>
  <c r="F419" i="136"/>
  <c r="G419" i="136" s="1"/>
  <c r="C419" i="136" s="1"/>
  <c r="P418" i="136"/>
  <c r="N418" i="136"/>
  <c r="C418" i="136"/>
  <c r="P417" i="136"/>
  <c r="N417" i="136"/>
  <c r="F417" i="136"/>
  <c r="G417" i="136" s="1"/>
  <c r="C417" i="136" s="1"/>
  <c r="P416" i="136"/>
  <c r="N416" i="136"/>
  <c r="G416" i="136"/>
  <c r="C416" i="136" s="1"/>
  <c r="P415" i="136"/>
  <c r="N415" i="136"/>
  <c r="G415" i="136"/>
  <c r="C415" i="136" s="1"/>
  <c r="P414" i="136"/>
  <c r="N414" i="136"/>
  <c r="G414" i="136"/>
  <c r="C414" i="136" s="1"/>
  <c r="P413" i="136"/>
  <c r="N413" i="136"/>
  <c r="P412" i="136"/>
  <c r="N412" i="136"/>
  <c r="F412" i="136"/>
  <c r="G412" i="136" s="1"/>
  <c r="C412" i="136" s="1"/>
  <c r="P411" i="136"/>
  <c r="N411" i="136"/>
  <c r="G411" i="136"/>
  <c r="C411" i="136" s="1"/>
  <c r="P410" i="136"/>
  <c r="N410" i="136"/>
  <c r="F410" i="136"/>
  <c r="G410" i="136" s="1"/>
  <c r="C410" i="136" s="1"/>
  <c r="P409" i="136"/>
  <c r="N409" i="136"/>
  <c r="F409" i="136"/>
  <c r="G409" i="136" s="1"/>
  <c r="C409" i="136" s="1"/>
  <c r="P408" i="136"/>
  <c r="N408" i="136"/>
  <c r="F408" i="136"/>
  <c r="G408" i="136" s="1"/>
  <c r="C408" i="136" s="1"/>
  <c r="P407" i="136"/>
  <c r="N407" i="136"/>
  <c r="G407" i="136"/>
  <c r="C407" i="136" s="1"/>
  <c r="P406" i="136"/>
  <c r="N406" i="136"/>
  <c r="G406" i="136"/>
  <c r="C406" i="136" s="1"/>
  <c r="P405" i="136"/>
  <c r="N405" i="136"/>
  <c r="F405" i="136"/>
  <c r="G405" i="136" s="1"/>
  <c r="C405" i="136" s="1"/>
  <c r="P404" i="136"/>
  <c r="F404" i="136"/>
  <c r="G404" i="136" s="1"/>
  <c r="C404" i="136" s="1"/>
  <c r="P402" i="136"/>
  <c r="N402" i="136"/>
  <c r="F402" i="136"/>
  <c r="G402" i="136" s="1"/>
  <c r="C402" i="136" s="1"/>
  <c r="P401" i="136"/>
  <c r="N401" i="136"/>
  <c r="F401" i="136"/>
  <c r="G401" i="136" s="1"/>
  <c r="C401" i="136" s="1"/>
  <c r="P400" i="136"/>
  <c r="N400" i="136"/>
  <c r="G400" i="136"/>
  <c r="C400" i="136" s="1"/>
  <c r="P399" i="136"/>
  <c r="N399" i="136"/>
  <c r="C399" i="136"/>
  <c r="P397" i="136"/>
  <c r="N397" i="136"/>
  <c r="F397" i="136"/>
  <c r="G397" i="136" s="1"/>
  <c r="C397" i="136" s="1"/>
  <c r="P396" i="136"/>
  <c r="N396" i="136"/>
  <c r="F396" i="136"/>
  <c r="G396" i="136" s="1"/>
  <c r="C396" i="136" s="1"/>
  <c r="P395" i="136"/>
  <c r="N395" i="136"/>
  <c r="G395" i="136"/>
  <c r="C395" i="136" s="1"/>
  <c r="P394" i="136"/>
  <c r="F394" i="136"/>
  <c r="G394" i="136" s="1"/>
  <c r="C394" i="136" s="1"/>
  <c r="P393" i="136"/>
  <c r="N393" i="136"/>
  <c r="G393" i="136"/>
  <c r="C393" i="136" s="1"/>
  <c r="P392" i="136"/>
  <c r="C392" i="136"/>
  <c r="P390" i="136"/>
  <c r="N390" i="136"/>
  <c r="C390" i="136"/>
  <c r="P388" i="136"/>
  <c r="N388" i="136"/>
  <c r="C388" i="136"/>
  <c r="P387" i="136"/>
  <c r="N387" i="136"/>
  <c r="G387" i="136"/>
  <c r="C387" i="136" s="1"/>
  <c r="P386" i="136"/>
  <c r="N386" i="136"/>
  <c r="C386" i="136"/>
  <c r="P385" i="136"/>
  <c r="N385" i="136"/>
  <c r="G385" i="136"/>
  <c r="C385" i="136" s="1"/>
  <c r="P384" i="136"/>
  <c r="N384" i="136"/>
  <c r="G384" i="136"/>
  <c r="C384" i="136" s="1"/>
  <c r="P383" i="136"/>
  <c r="N383" i="136"/>
  <c r="F383" i="136"/>
  <c r="G383" i="136" s="1"/>
  <c r="C383" i="136" s="1"/>
  <c r="P382" i="136"/>
  <c r="N382" i="136"/>
  <c r="P381" i="136"/>
  <c r="N381" i="136"/>
  <c r="P380" i="136"/>
  <c r="N380" i="136"/>
  <c r="G380" i="136"/>
  <c r="C380" i="136" s="1"/>
  <c r="P379" i="136"/>
  <c r="N379" i="136"/>
  <c r="F379" i="136"/>
  <c r="G379" i="136" s="1"/>
  <c r="C379" i="136" s="1"/>
  <c r="P378" i="136"/>
  <c r="N378" i="136"/>
  <c r="G378" i="136"/>
  <c r="C378" i="136" s="1"/>
  <c r="P377" i="136"/>
  <c r="N377" i="136"/>
  <c r="G377" i="136"/>
  <c r="C377" i="136" s="1"/>
  <c r="P375" i="136"/>
  <c r="N375" i="136"/>
  <c r="G375" i="136"/>
  <c r="C375" i="136" s="1"/>
  <c r="P374" i="136"/>
  <c r="N374" i="136"/>
  <c r="F374" i="136"/>
  <c r="G374" i="136" s="1"/>
  <c r="C374" i="136" s="1"/>
  <c r="P373" i="136"/>
  <c r="N373" i="136"/>
  <c r="F373" i="136"/>
  <c r="G373" i="136" s="1"/>
  <c r="C373" i="136" s="1"/>
  <c r="P372" i="136"/>
  <c r="N372" i="136"/>
  <c r="C372" i="136"/>
  <c r="P371" i="136"/>
  <c r="N371" i="136"/>
  <c r="F371" i="136"/>
  <c r="G371" i="136" s="1"/>
  <c r="C371" i="136" s="1"/>
  <c r="P370" i="136"/>
  <c r="N370" i="136"/>
  <c r="G370" i="136"/>
  <c r="C370" i="136" s="1"/>
  <c r="P369" i="136"/>
  <c r="N369" i="136"/>
  <c r="G369" i="136"/>
  <c r="C369" i="136" s="1"/>
  <c r="AN368" i="136"/>
  <c r="P368" i="136"/>
  <c r="N368" i="136"/>
  <c r="F368" i="136"/>
  <c r="G368" i="136" s="1"/>
  <c r="C368" i="136" s="1"/>
  <c r="P367" i="136"/>
  <c r="N367" i="136"/>
  <c r="F367" i="136"/>
  <c r="G367" i="136" s="1"/>
  <c r="C367" i="136" s="1"/>
  <c r="P366" i="136"/>
  <c r="N366" i="136"/>
  <c r="G366" i="136"/>
  <c r="C366" i="136" s="1"/>
  <c r="P365" i="136"/>
  <c r="N365" i="136"/>
  <c r="G365" i="136"/>
  <c r="C365" i="136" s="1"/>
  <c r="P364" i="136"/>
  <c r="N364" i="136"/>
  <c r="F364" i="136"/>
  <c r="G364" i="136" s="1"/>
  <c r="C364" i="136" s="1"/>
  <c r="P363" i="136"/>
  <c r="N363" i="136"/>
  <c r="F363" i="136"/>
  <c r="G363" i="136" s="1"/>
  <c r="C363" i="136" s="1"/>
  <c r="P362" i="136"/>
  <c r="N362" i="136"/>
  <c r="F362" i="136"/>
  <c r="G362" i="136" s="1"/>
  <c r="C362" i="136" s="1"/>
  <c r="P361" i="136"/>
  <c r="N361" i="136"/>
  <c r="C361" i="136"/>
  <c r="P360" i="136"/>
  <c r="N360" i="136"/>
  <c r="C360" i="136"/>
  <c r="P359" i="136"/>
  <c r="N359" i="136"/>
  <c r="C359" i="136"/>
  <c r="P358" i="136"/>
  <c r="N358" i="136"/>
  <c r="G358" i="136"/>
  <c r="C358" i="136" s="1"/>
  <c r="P357" i="136"/>
  <c r="N357" i="136"/>
  <c r="G357" i="136"/>
  <c r="C357" i="136" s="1"/>
  <c r="P356" i="136"/>
  <c r="N356" i="136"/>
  <c r="G356" i="136"/>
  <c r="C356" i="136" s="1"/>
  <c r="P355" i="136"/>
  <c r="N355" i="136"/>
  <c r="C355" i="136"/>
  <c r="P354" i="136"/>
  <c r="N354" i="136"/>
  <c r="C354" i="136"/>
  <c r="P353" i="136"/>
  <c r="N353" i="136"/>
  <c r="C353" i="136"/>
  <c r="P352" i="136"/>
  <c r="N352" i="136"/>
  <c r="F352" i="136"/>
  <c r="G352" i="136" s="1"/>
  <c r="C352" i="136" s="1"/>
  <c r="P351" i="136"/>
  <c r="N351" i="136"/>
  <c r="G351" i="136"/>
  <c r="C351" i="136" s="1"/>
  <c r="P350" i="136"/>
  <c r="N350" i="136"/>
  <c r="C350" i="136"/>
  <c r="P349" i="136"/>
  <c r="N349" i="136"/>
  <c r="G349" i="136"/>
  <c r="C349" i="136" s="1"/>
  <c r="P348" i="136"/>
  <c r="N348" i="136"/>
  <c r="G348" i="136"/>
  <c r="C348" i="136" s="1"/>
  <c r="P347" i="136"/>
  <c r="N347" i="136"/>
  <c r="G347" i="136"/>
  <c r="C347" i="136" s="1"/>
  <c r="P1171" i="136"/>
  <c r="N1171" i="136"/>
  <c r="G1171" i="136"/>
  <c r="C1171" i="136" s="1"/>
  <c r="P345" i="136"/>
  <c r="N345" i="136"/>
  <c r="F345" i="136"/>
  <c r="G345" i="136" s="1"/>
  <c r="C345" i="136" s="1"/>
  <c r="P344" i="136"/>
  <c r="N344" i="136"/>
  <c r="F344" i="136"/>
  <c r="G344" i="136" s="1"/>
  <c r="C344" i="136" s="1"/>
  <c r="P343" i="136"/>
  <c r="N343" i="136"/>
  <c r="C343" i="136"/>
  <c r="P342" i="136"/>
  <c r="N342" i="136"/>
  <c r="F342" i="136"/>
  <c r="G342" i="136" s="1"/>
  <c r="C342" i="136" s="1"/>
  <c r="P341" i="136"/>
  <c r="N341" i="136"/>
  <c r="G341" i="136"/>
  <c r="C341" i="136" s="1"/>
  <c r="P340" i="136"/>
  <c r="N340" i="136"/>
  <c r="C340" i="136"/>
  <c r="P338" i="136"/>
  <c r="N338" i="136"/>
  <c r="G338" i="136"/>
  <c r="C338" i="136" s="1"/>
  <c r="P337" i="136"/>
  <c r="N337" i="136"/>
  <c r="G337" i="136"/>
  <c r="C337" i="136" s="1"/>
  <c r="P336" i="136"/>
  <c r="F336" i="136"/>
  <c r="G336" i="136" s="1"/>
  <c r="C336" i="136" s="1"/>
  <c r="P335" i="136"/>
  <c r="N335" i="136"/>
  <c r="G335" i="136"/>
  <c r="C335" i="136" s="1"/>
  <c r="P334" i="136"/>
  <c r="N334" i="136"/>
  <c r="F334" i="136"/>
  <c r="G334" i="136" s="1"/>
  <c r="C334" i="136" s="1"/>
  <c r="P333" i="136"/>
  <c r="N333" i="136"/>
  <c r="G333" i="136"/>
  <c r="C333" i="136" s="1"/>
  <c r="P332" i="136"/>
  <c r="N332" i="136"/>
  <c r="F332" i="136"/>
  <c r="G332" i="136" s="1"/>
  <c r="C332" i="136" s="1"/>
  <c r="P331" i="136"/>
  <c r="N331" i="136"/>
  <c r="F331" i="136"/>
  <c r="G331" i="136" s="1"/>
  <c r="C331" i="136" s="1"/>
  <c r="P330" i="136"/>
  <c r="N330" i="136"/>
  <c r="G330" i="136"/>
  <c r="C330" i="136" s="1"/>
  <c r="P329" i="136"/>
  <c r="N329" i="136"/>
  <c r="F329" i="136"/>
  <c r="G329" i="136" s="1"/>
  <c r="C329" i="136" s="1"/>
  <c r="P328" i="136"/>
  <c r="N328" i="136"/>
  <c r="G328" i="136"/>
  <c r="C328" i="136" s="1"/>
  <c r="P327" i="136"/>
  <c r="N327" i="136"/>
  <c r="G327" i="136"/>
  <c r="C327" i="136" s="1"/>
  <c r="P325" i="136"/>
  <c r="N325" i="136"/>
  <c r="C325" i="136"/>
  <c r="P324" i="136"/>
  <c r="N324" i="136"/>
  <c r="G324" i="136"/>
  <c r="C324" i="136" s="1"/>
  <c r="P323" i="136"/>
  <c r="N323" i="136"/>
  <c r="G323" i="136"/>
  <c r="C323" i="136" s="1"/>
  <c r="P322" i="136"/>
  <c r="N322" i="136"/>
  <c r="F322" i="136"/>
  <c r="G322" i="136" s="1"/>
  <c r="C322" i="136" s="1"/>
  <c r="P321" i="136"/>
  <c r="N321" i="136"/>
  <c r="F321" i="136"/>
  <c r="G321" i="136" s="1"/>
  <c r="C321" i="136" s="1"/>
  <c r="P320" i="136"/>
  <c r="N320" i="136"/>
  <c r="P319" i="136"/>
  <c r="N319" i="136"/>
  <c r="G319" i="136"/>
  <c r="C319" i="136" s="1"/>
  <c r="P318" i="136"/>
  <c r="N318" i="136"/>
  <c r="F318" i="136"/>
  <c r="G318" i="136" s="1"/>
  <c r="C318" i="136" s="1"/>
  <c r="P317" i="136"/>
  <c r="N317" i="136"/>
  <c r="F317" i="136"/>
  <c r="G317" i="136" s="1"/>
  <c r="C317" i="136" s="1"/>
  <c r="P316" i="136"/>
  <c r="N316" i="136"/>
  <c r="F316" i="136"/>
  <c r="G316" i="136" s="1"/>
  <c r="C316" i="136" s="1"/>
  <c r="P315" i="136"/>
  <c r="N315" i="136"/>
  <c r="G315" i="136"/>
  <c r="C315" i="136" s="1"/>
  <c r="P314" i="136"/>
  <c r="N314" i="136"/>
  <c r="G314" i="136"/>
  <c r="C314" i="136" s="1"/>
  <c r="P313" i="136"/>
  <c r="N313" i="136"/>
  <c r="G313" i="136"/>
  <c r="C313" i="136" s="1"/>
  <c r="P312" i="136"/>
  <c r="N312" i="136"/>
  <c r="F312" i="136"/>
  <c r="G312" i="136" s="1"/>
  <c r="C312" i="136" s="1"/>
  <c r="P311" i="136"/>
  <c r="N311" i="136"/>
  <c r="F311" i="136"/>
  <c r="G311" i="136" s="1"/>
  <c r="C311" i="136" s="1"/>
  <c r="P310" i="136"/>
  <c r="N310" i="136"/>
  <c r="G310" i="136"/>
  <c r="C310" i="136" s="1"/>
  <c r="P309" i="136"/>
  <c r="N309" i="136"/>
  <c r="G309" i="136"/>
  <c r="C309" i="136" s="1"/>
  <c r="P308" i="136"/>
  <c r="N308" i="136"/>
  <c r="G308" i="136"/>
  <c r="C308" i="136" s="1"/>
  <c r="P307" i="136"/>
  <c r="N307" i="136"/>
  <c r="C307" i="136"/>
  <c r="P306" i="136"/>
  <c r="N306" i="136"/>
  <c r="F306" i="136"/>
  <c r="G306" i="136" s="1"/>
  <c r="C306" i="136" s="1"/>
  <c r="P305" i="136"/>
  <c r="N305" i="136"/>
  <c r="G305" i="136"/>
  <c r="C305" i="136" s="1"/>
  <c r="P304" i="136"/>
  <c r="N304" i="136"/>
  <c r="F304" i="136"/>
  <c r="G304" i="136" s="1"/>
  <c r="C304" i="136" s="1"/>
  <c r="P303" i="136"/>
  <c r="N303" i="136"/>
  <c r="G303" i="136"/>
  <c r="C303" i="136" s="1"/>
  <c r="P301" i="136"/>
  <c r="N301" i="136"/>
  <c r="F301" i="136"/>
  <c r="G301" i="136" s="1"/>
  <c r="C301" i="136" s="1"/>
  <c r="P300" i="136"/>
  <c r="N300" i="136"/>
  <c r="F300" i="136"/>
  <c r="G300" i="136" s="1"/>
  <c r="C300" i="136" s="1"/>
  <c r="P299" i="136"/>
  <c r="N299" i="136"/>
  <c r="C299" i="136"/>
  <c r="P298" i="136"/>
  <c r="N298" i="136"/>
  <c r="C298" i="136"/>
  <c r="P297" i="136"/>
  <c r="N297" i="136"/>
  <c r="G297" i="136"/>
  <c r="C297" i="136" s="1"/>
  <c r="P296" i="136"/>
  <c r="N296" i="136"/>
  <c r="G296" i="136"/>
  <c r="C296" i="136" s="1"/>
  <c r="P295" i="136"/>
  <c r="N295" i="136"/>
  <c r="G295" i="136"/>
  <c r="C295" i="136" s="1"/>
  <c r="P294" i="136"/>
  <c r="N294" i="136"/>
  <c r="F294" i="136"/>
  <c r="G294" i="136" s="1"/>
  <c r="C294" i="136" s="1"/>
  <c r="P293" i="136"/>
  <c r="N293" i="136"/>
  <c r="F293" i="136"/>
  <c r="G293" i="136" s="1"/>
  <c r="C293" i="136" s="1"/>
  <c r="P292" i="136"/>
  <c r="N292" i="136"/>
  <c r="G292" i="136"/>
  <c r="C292" i="136" s="1"/>
  <c r="P291" i="136"/>
  <c r="N291" i="136"/>
  <c r="G291" i="136"/>
  <c r="C291" i="136" s="1"/>
  <c r="P290" i="136"/>
  <c r="N290" i="136"/>
  <c r="G290" i="136"/>
  <c r="C290" i="136" s="1"/>
  <c r="P289" i="136"/>
  <c r="N289" i="136"/>
  <c r="G289" i="136"/>
  <c r="C289" i="136" s="1"/>
  <c r="P288" i="136"/>
  <c r="N288" i="136"/>
  <c r="G288" i="136"/>
  <c r="C288" i="136" s="1"/>
  <c r="P287" i="136"/>
  <c r="N287" i="136"/>
  <c r="G287" i="136"/>
  <c r="C287" i="136" s="1"/>
  <c r="P286" i="136"/>
  <c r="N286" i="136"/>
  <c r="G286" i="136"/>
  <c r="C286" i="136" s="1"/>
  <c r="P285" i="136"/>
  <c r="N285" i="136"/>
  <c r="G285" i="136"/>
  <c r="C285" i="136" s="1"/>
  <c r="P284" i="136"/>
  <c r="N284" i="136"/>
  <c r="C284" i="136"/>
  <c r="P283" i="136"/>
  <c r="N283" i="136"/>
  <c r="F283" i="136"/>
  <c r="G283" i="136" s="1"/>
  <c r="C283" i="136" s="1"/>
  <c r="P282" i="136"/>
  <c r="N282" i="136"/>
  <c r="G282" i="136"/>
  <c r="C282" i="136" s="1"/>
  <c r="P281" i="136"/>
  <c r="N281" i="136"/>
  <c r="C281" i="136"/>
  <c r="P279" i="136"/>
  <c r="N279" i="136"/>
  <c r="G279" i="136"/>
  <c r="C279" i="136" s="1"/>
  <c r="P278" i="136"/>
  <c r="N278" i="136"/>
  <c r="G278" i="136"/>
  <c r="C278" i="136" s="1"/>
  <c r="P277" i="136"/>
  <c r="N277" i="136"/>
  <c r="G277" i="136"/>
  <c r="C277" i="136" s="1"/>
  <c r="P276" i="136"/>
  <c r="N276" i="136"/>
  <c r="G276" i="136"/>
  <c r="C276" i="136" s="1"/>
  <c r="P275" i="136"/>
  <c r="N275" i="136"/>
  <c r="G275" i="136"/>
  <c r="C275" i="136" s="1"/>
  <c r="P274" i="136"/>
  <c r="N274" i="136"/>
  <c r="G274" i="136"/>
  <c r="C274" i="136" s="1"/>
  <c r="P273" i="136"/>
  <c r="N273" i="136"/>
  <c r="F273" i="136"/>
  <c r="G273" i="136" s="1"/>
  <c r="C273" i="136" s="1"/>
  <c r="P272" i="136"/>
  <c r="N272" i="136"/>
  <c r="C272" i="136"/>
  <c r="P271" i="136"/>
  <c r="N271" i="136"/>
  <c r="F271" i="136"/>
  <c r="G271" i="136" s="1"/>
  <c r="C271" i="136" s="1"/>
  <c r="P270" i="136"/>
  <c r="N270" i="136"/>
  <c r="G270" i="136"/>
  <c r="C270" i="136" s="1"/>
  <c r="P269" i="136"/>
  <c r="N269" i="136"/>
  <c r="G269" i="136"/>
  <c r="C269" i="136" s="1"/>
  <c r="P268" i="136"/>
  <c r="N268" i="136"/>
  <c r="F268" i="136"/>
  <c r="G268" i="136" s="1"/>
  <c r="C268" i="136" s="1"/>
  <c r="P266" i="136"/>
  <c r="N266" i="136"/>
  <c r="G266" i="136"/>
  <c r="C266" i="136" s="1"/>
  <c r="P265" i="136"/>
  <c r="N265" i="136"/>
  <c r="G265" i="136"/>
  <c r="C265" i="136" s="1"/>
  <c r="P264" i="136"/>
  <c r="N264" i="136"/>
  <c r="F264" i="136"/>
  <c r="G264" i="136" s="1"/>
  <c r="C264" i="136" s="1"/>
  <c r="P262" i="136"/>
  <c r="N262" i="136"/>
  <c r="G262" i="136"/>
  <c r="C262" i="136" s="1"/>
  <c r="P261" i="136"/>
  <c r="N261" i="136"/>
  <c r="F261" i="136"/>
  <c r="G261" i="136" s="1"/>
  <c r="C261" i="136" s="1"/>
  <c r="P260" i="136"/>
  <c r="N260" i="136"/>
  <c r="C260" i="136"/>
  <c r="P259" i="136"/>
  <c r="N259" i="136"/>
  <c r="F259" i="136"/>
  <c r="G259" i="136" s="1"/>
  <c r="C259" i="136" s="1"/>
  <c r="P258" i="136"/>
  <c r="N258" i="136"/>
  <c r="F258" i="136"/>
  <c r="G258" i="136" s="1"/>
  <c r="C258" i="136" s="1"/>
  <c r="P257" i="136"/>
  <c r="N257" i="136"/>
  <c r="C257" i="136"/>
  <c r="P256" i="136"/>
  <c r="N256" i="136"/>
  <c r="F256" i="136"/>
  <c r="G256" i="136" s="1"/>
  <c r="C256" i="136" s="1"/>
  <c r="P254" i="136"/>
  <c r="N254" i="136"/>
  <c r="C254" i="136"/>
  <c r="P253" i="136"/>
  <c r="N253" i="136"/>
  <c r="G253" i="136"/>
  <c r="C253" i="136" s="1"/>
  <c r="P252" i="136"/>
  <c r="N252" i="136"/>
  <c r="C252" i="136"/>
  <c r="P251" i="136"/>
  <c r="N251" i="136"/>
  <c r="F251" i="136"/>
  <c r="G251" i="136" s="1"/>
  <c r="C251" i="136" s="1"/>
  <c r="P250" i="136"/>
  <c r="N250" i="136"/>
  <c r="G250" i="136"/>
  <c r="C250" i="136" s="1"/>
  <c r="P249" i="136"/>
  <c r="N249" i="136"/>
  <c r="F249" i="136"/>
  <c r="G249" i="136" s="1"/>
  <c r="C249" i="136" s="1"/>
  <c r="P248" i="136"/>
  <c r="N248" i="136"/>
  <c r="C248" i="136"/>
  <c r="P247" i="136"/>
  <c r="N247" i="136"/>
  <c r="C247" i="136"/>
  <c r="P246" i="136"/>
  <c r="N246" i="136"/>
  <c r="F246" i="136"/>
  <c r="G246" i="136" s="1"/>
  <c r="C246" i="136" s="1"/>
  <c r="P244" i="136"/>
  <c r="N244" i="136"/>
  <c r="G244" i="136"/>
  <c r="C244" i="136" s="1"/>
  <c r="P242" i="136"/>
  <c r="N242" i="136"/>
  <c r="F242" i="136"/>
  <c r="G242" i="136" s="1"/>
  <c r="C242" i="136" s="1"/>
  <c r="P241" i="136"/>
  <c r="N241" i="136"/>
  <c r="G241" i="136"/>
  <c r="C241" i="136" s="1"/>
  <c r="P240" i="136"/>
  <c r="N240" i="136"/>
  <c r="G240" i="136"/>
  <c r="C240" i="136" s="1"/>
  <c r="P238" i="136"/>
  <c r="N238" i="136"/>
  <c r="F238" i="136"/>
  <c r="G238" i="136" s="1"/>
  <c r="C238" i="136" s="1"/>
  <c r="P237" i="136"/>
  <c r="N237" i="136"/>
  <c r="G237" i="136"/>
  <c r="C237" i="136" s="1"/>
  <c r="P236" i="136"/>
  <c r="N236" i="136"/>
  <c r="G236" i="136"/>
  <c r="C236" i="136" s="1"/>
  <c r="P235" i="136"/>
  <c r="N235" i="136"/>
  <c r="F235" i="136"/>
  <c r="G235" i="136" s="1"/>
  <c r="C235" i="136" s="1"/>
  <c r="P234" i="136"/>
  <c r="N234" i="136"/>
  <c r="G234" i="136"/>
  <c r="C234" i="136" s="1"/>
  <c r="P233" i="136"/>
  <c r="N233" i="136"/>
  <c r="G233" i="136"/>
  <c r="C233" i="136" s="1"/>
  <c r="P232" i="136"/>
  <c r="N232" i="136"/>
  <c r="F232" i="136"/>
  <c r="G232" i="136" s="1"/>
  <c r="C232" i="136" s="1"/>
  <c r="P231" i="136"/>
  <c r="N231" i="136"/>
  <c r="G231" i="136"/>
  <c r="C231" i="136" s="1"/>
  <c r="P230" i="136"/>
  <c r="N230" i="136"/>
  <c r="G230" i="136"/>
  <c r="C230" i="136" s="1"/>
  <c r="P229" i="136"/>
  <c r="N229" i="136"/>
  <c r="G229" i="136"/>
  <c r="C229" i="136" s="1"/>
  <c r="P228" i="136"/>
  <c r="N228" i="136"/>
  <c r="F228" i="136"/>
  <c r="G228" i="136" s="1"/>
  <c r="C228" i="136" s="1"/>
  <c r="P227" i="136"/>
  <c r="N227" i="136"/>
  <c r="G227" i="136"/>
  <c r="C227" i="136" s="1"/>
  <c r="P226" i="136"/>
  <c r="N226" i="136"/>
  <c r="G226" i="136"/>
  <c r="C226" i="136" s="1"/>
  <c r="P225" i="136"/>
  <c r="N225" i="136"/>
  <c r="G225" i="136"/>
  <c r="C225" i="136" s="1"/>
  <c r="P958" i="136"/>
  <c r="N958" i="136"/>
  <c r="G958" i="136"/>
  <c r="C958" i="136" s="1"/>
  <c r="P223" i="136"/>
  <c r="N223" i="136"/>
  <c r="G223" i="136"/>
  <c r="C223" i="136" s="1"/>
  <c r="P222" i="136"/>
  <c r="N222" i="136"/>
  <c r="P221" i="136"/>
  <c r="N221" i="136"/>
  <c r="F221" i="136"/>
  <c r="G221" i="136" s="1"/>
  <c r="C221" i="136" s="1"/>
  <c r="P220" i="136"/>
  <c r="N220" i="136"/>
  <c r="G220" i="136"/>
  <c r="C220" i="136" s="1"/>
  <c r="P219" i="136"/>
  <c r="N219" i="136"/>
  <c r="G219" i="136"/>
  <c r="C219" i="136" s="1"/>
  <c r="P218" i="136"/>
  <c r="N218" i="136"/>
  <c r="G218" i="136"/>
  <c r="C218" i="136" s="1"/>
  <c r="P217" i="136"/>
  <c r="N217" i="136"/>
  <c r="G217" i="136"/>
  <c r="C217" i="136" s="1"/>
  <c r="AN216" i="136"/>
  <c r="P216" i="136"/>
  <c r="N216" i="136"/>
  <c r="F216" i="136"/>
  <c r="G216" i="136" s="1"/>
  <c r="C216" i="136" s="1"/>
  <c r="P215" i="136"/>
  <c r="N215" i="136"/>
  <c r="F215" i="136"/>
  <c r="G215" i="136" s="1"/>
  <c r="C215" i="136" s="1"/>
  <c r="P214" i="136"/>
  <c r="N214" i="136"/>
  <c r="C214" i="136"/>
  <c r="P212" i="136"/>
  <c r="N212" i="136"/>
  <c r="G212" i="136"/>
  <c r="C212" i="136" s="1"/>
  <c r="P211" i="136"/>
  <c r="N211" i="136"/>
  <c r="G211" i="136"/>
  <c r="C211" i="136" s="1"/>
  <c r="P210" i="136"/>
  <c r="N210" i="136"/>
  <c r="G210" i="136"/>
  <c r="C210" i="136" s="1"/>
  <c r="P209" i="136"/>
  <c r="N209" i="136"/>
  <c r="F209" i="136"/>
  <c r="G209" i="136" s="1"/>
  <c r="C209" i="136" s="1"/>
  <c r="P208" i="136"/>
  <c r="N208" i="136"/>
  <c r="F208" i="136"/>
  <c r="G208" i="136" s="1"/>
  <c r="C208" i="136" s="1"/>
  <c r="P207" i="136"/>
  <c r="N207" i="136"/>
  <c r="C207" i="136"/>
  <c r="P205" i="136"/>
  <c r="N205" i="136"/>
  <c r="G205" i="136"/>
  <c r="C205" i="136" s="1"/>
  <c r="P204" i="136"/>
  <c r="N204" i="136"/>
  <c r="G204" i="136"/>
  <c r="C204" i="136" s="1"/>
  <c r="P203" i="136"/>
  <c r="N203" i="136"/>
  <c r="G203" i="136"/>
  <c r="C203" i="136" s="1"/>
  <c r="P202" i="136"/>
  <c r="N202" i="136"/>
  <c r="C202" i="136"/>
  <c r="P201" i="136"/>
  <c r="N201" i="136"/>
  <c r="G201" i="136"/>
  <c r="C201" i="136" s="1"/>
  <c r="P200" i="136"/>
  <c r="N200" i="136"/>
  <c r="G200" i="136"/>
  <c r="C200" i="136" s="1"/>
  <c r="P199" i="136"/>
  <c r="N199" i="136"/>
  <c r="P198" i="136"/>
  <c r="N198" i="136"/>
  <c r="C198" i="136"/>
  <c r="P197" i="136"/>
  <c r="N197" i="136"/>
  <c r="F197" i="136"/>
  <c r="G197" i="136" s="1"/>
  <c r="C197" i="136" s="1"/>
  <c r="P196" i="136"/>
  <c r="N196" i="136"/>
  <c r="G196" i="136"/>
  <c r="C196" i="136" s="1"/>
  <c r="P195" i="136"/>
  <c r="N195" i="136"/>
  <c r="C195" i="136"/>
  <c r="P194" i="136"/>
  <c r="N194" i="136"/>
  <c r="C194" i="136"/>
  <c r="P193" i="136"/>
  <c r="N193" i="136"/>
  <c r="F193" i="136"/>
  <c r="G193" i="136" s="1"/>
  <c r="C193" i="136" s="1"/>
  <c r="P192" i="136"/>
  <c r="N192" i="136"/>
  <c r="F192" i="136"/>
  <c r="G192" i="136" s="1"/>
  <c r="C192" i="136" s="1"/>
  <c r="P191" i="136"/>
  <c r="N191" i="136"/>
  <c r="G191" i="136"/>
  <c r="C191" i="136" s="1"/>
  <c r="P190" i="136"/>
  <c r="N190" i="136"/>
  <c r="F190" i="136"/>
  <c r="G190" i="136" s="1"/>
  <c r="C190" i="136" s="1"/>
  <c r="P189" i="136"/>
  <c r="N189" i="136"/>
  <c r="G189" i="136"/>
  <c r="C189" i="136" s="1"/>
  <c r="P188" i="136"/>
  <c r="N188" i="136"/>
  <c r="C188" i="136"/>
  <c r="P187" i="136"/>
  <c r="N187" i="136"/>
  <c r="G187" i="136"/>
  <c r="C187" i="136" s="1"/>
  <c r="P185" i="136"/>
  <c r="N185" i="136"/>
  <c r="G185" i="136"/>
  <c r="C185" i="136" s="1"/>
  <c r="P184" i="136"/>
  <c r="N184" i="136"/>
  <c r="G184" i="136"/>
  <c r="C184" i="136" s="1"/>
  <c r="P183" i="136"/>
  <c r="N183" i="136"/>
  <c r="G183" i="136"/>
  <c r="C183" i="136" s="1"/>
  <c r="P182" i="136"/>
  <c r="N182" i="136"/>
  <c r="G182" i="136"/>
  <c r="C182" i="136" s="1"/>
  <c r="P181" i="136"/>
  <c r="N181" i="136"/>
  <c r="C181" i="136"/>
  <c r="P180" i="136"/>
  <c r="N180" i="136"/>
  <c r="F180" i="136"/>
  <c r="G180" i="136" s="1"/>
  <c r="C180" i="136" s="1"/>
  <c r="P178" i="136"/>
  <c r="N178" i="136"/>
  <c r="G178" i="136"/>
  <c r="C178" i="136" s="1"/>
  <c r="P177" i="136"/>
  <c r="N177" i="136"/>
  <c r="C177" i="136"/>
  <c r="P176" i="136"/>
  <c r="N176" i="136"/>
  <c r="G176" i="136"/>
  <c r="C176" i="136" s="1"/>
  <c r="P175" i="136"/>
  <c r="N175" i="136"/>
  <c r="C175" i="136"/>
  <c r="P174" i="136"/>
  <c r="N174" i="136"/>
  <c r="G174" i="136"/>
  <c r="C174" i="136" s="1"/>
  <c r="P173" i="136"/>
  <c r="N173" i="136"/>
  <c r="G173" i="136"/>
  <c r="C173" i="136" s="1"/>
  <c r="P172" i="136"/>
  <c r="N172" i="136"/>
  <c r="G172" i="136"/>
  <c r="C172" i="136" s="1"/>
  <c r="P171" i="136"/>
  <c r="N171" i="136"/>
  <c r="F171" i="136"/>
  <c r="G171" i="136" s="1"/>
  <c r="C171" i="136" s="1"/>
  <c r="P170" i="136"/>
  <c r="N170" i="136"/>
  <c r="G170" i="136"/>
  <c r="C170" i="136" s="1"/>
  <c r="P169" i="136"/>
  <c r="N169" i="136"/>
  <c r="F169" i="136"/>
  <c r="G169" i="136" s="1"/>
  <c r="C169" i="136" s="1"/>
  <c r="AN168" i="136"/>
  <c r="P168" i="136"/>
  <c r="N168" i="136"/>
  <c r="G168" i="136"/>
  <c r="C168" i="136" s="1"/>
  <c r="P166" i="136"/>
  <c r="N166" i="136"/>
  <c r="F166" i="136"/>
  <c r="G166" i="136" s="1"/>
  <c r="C166" i="136" s="1"/>
  <c r="P165" i="136"/>
  <c r="N165" i="136"/>
  <c r="G165" i="136"/>
  <c r="C165" i="136" s="1"/>
  <c r="P164" i="136"/>
  <c r="N164" i="136"/>
  <c r="G164" i="136"/>
  <c r="C164" i="136" s="1"/>
  <c r="P163" i="136"/>
  <c r="N163" i="136"/>
  <c r="G163" i="136"/>
  <c r="C163" i="136" s="1"/>
  <c r="P162" i="136"/>
  <c r="N162" i="136"/>
  <c r="G162" i="136"/>
  <c r="C162" i="136" s="1"/>
  <c r="P160" i="136"/>
  <c r="N160" i="136"/>
  <c r="F160" i="136"/>
  <c r="G160" i="136" s="1"/>
  <c r="C160" i="136" s="1"/>
  <c r="P159" i="136"/>
  <c r="N159" i="136"/>
  <c r="C159" i="136"/>
  <c r="P158" i="136"/>
  <c r="N158" i="136"/>
  <c r="F158" i="136"/>
  <c r="G158" i="136" s="1"/>
  <c r="C158" i="136" s="1"/>
  <c r="P157" i="136"/>
  <c r="N157" i="136"/>
  <c r="F157" i="136"/>
  <c r="G157" i="136" s="1"/>
  <c r="C157" i="136" s="1"/>
  <c r="P156" i="136"/>
  <c r="N156" i="136"/>
  <c r="F156" i="136"/>
  <c r="G156" i="136" s="1"/>
  <c r="C156" i="136" s="1"/>
  <c r="P155" i="136"/>
  <c r="N155" i="136"/>
  <c r="C155" i="136"/>
  <c r="P154" i="136"/>
  <c r="N154" i="136"/>
  <c r="C154" i="136"/>
  <c r="P153" i="136"/>
  <c r="N153" i="136"/>
  <c r="F153" i="136"/>
  <c r="G153" i="136" s="1"/>
  <c r="C153" i="136" s="1"/>
  <c r="P152" i="136"/>
  <c r="N152" i="136"/>
  <c r="C152" i="136"/>
  <c r="P151" i="136"/>
  <c r="N151" i="136"/>
  <c r="G151" i="136"/>
  <c r="C151" i="136" s="1"/>
  <c r="P150" i="136"/>
  <c r="N150" i="136"/>
  <c r="F150" i="136"/>
  <c r="G150" i="136" s="1"/>
  <c r="C150" i="136" s="1"/>
  <c r="P149" i="136"/>
  <c r="N149" i="136"/>
  <c r="F149" i="136"/>
  <c r="G149" i="136" s="1"/>
  <c r="C149" i="136" s="1"/>
  <c r="P148" i="136"/>
  <c r="N148" i="136"/>
  <c r="G148" i="136"/>
  <c r="C148" i="136" s="1"/>
  <c r="P147" i="136"/>
  <c r="N147" i="136"/>
  <c r="F147" i="136"/>
  <c r="G147" i="136" s="1"/>
  <c r="C147" i="136" s="1"/>
  <c r="P146" i="136"/>
  <c r="N146" i="136"/>
  <c r="G146" i="136"/>
  <c r="C146" i="136" s="1"/>
  <c r="P145" i="136"/>
  <c r="N145" i="136"/>
  <c r="C145" i="136"/>
  <c r="P144" i="136"/>
  <c r="N144" i="136"/>
  <c r="G144" i="136"/>
  <c r="C144" i="136" s="1"/>
  <c r="P143" i="136"/>
  <c r="N143" i="136"/>
  <c r="G143" i="136"/>
  <c r="C143" i="136" s="1"/>
  <c r="P142" i="136"/>
  <c r="N142" i="136"/>
  <c r="G142" i="136"/>
  <c r="C142" i="136" s="1"/>
  <c r="P141" i="136"/>
  <c r="N141" i="136"/>
  <c r="G141" i="136"/>
  <c r="C141" i="136" s="1"/>
  <c r="P140" i="136"/>
  <c r="N140" i="136"/>
  <c r="G140" i="136"/>
  <c r="C140" i="136" s="1"/>
  <c r="P139" i="136"/>
  <c r="N139" i="136"/>
  <c r="C139" i="136"/>
  <c r="P138" i="136"/>
  <c r="N138" i="136"/>
  <c r="G138" i="136"/>
  <c r="C138" i="136" s="1"/>
  <c r="P137" i="136"/>
  <c r="N137" i="136"/>
  <c r="G137" i="136"/>
  <c r="C137" i="136" s="1"/>
  <c r="P136" i="136"/>
  <c r="N136" i="136"/>
  <c r="G136" i="136"/>
  <c r="C136" i="136" s="1"/>
  <c r="P135" i="136"/>
  <c r="N135" i="136"/>
  <c r="G135" i="136"/>
  <c r="C135" i="136" s="1"/>
  <c r="P133" i="136"/>
  <c r="N133" i="136"/>
  <c r="C133" i="136"/>
  <c r="P132" i="136"/>
  <c r="N132" i="136"/>
  <c r="G132" i="136"/>
  <c r="C132" i="136" s="1"/>
  <c r="P131" i="136"/>
  <c r="N131" i="136"/>
  <c r="G131" i="136"/>
  <c r="C131" i="136" s="1"/>
  <c r="P130" i="136"/>
  <c r="N130" i="136"/>
  <c r="G130" i="136"/>
  <c r="C130" i="136" s="1"/>
  <c r="P129" i="136"/>
  <c r="N129" i="136"/>
  <c r="G129" i="136"/>
  <c r="C129" i="136" s="1"/>
  <c r="P128" i="136"/>
  <c r="N128" i="136"/>
  <c r="F128" i="136"/>
  <c r="G128" i="136" s="1"/>
  <c r="C128" i="136" s="1"/>
  <c r="P127" i="136"/>
  <c r="N127" i="136"/>
  <c r="F127" i="136"/>
  <c r="G127" i="136" s="1"/>
  <c r="C127" i="136" s="1"/>
  <c r="P126" i="136"/>
  <c r="N126" i="136"/>
  <c r="F126" i="136"/>
  <c r="G126" i="136" s="1"/>
  <c r="C126" i="136" s="1"/>
  <c r="P125" i="136"/>
  <c r="N125" i="136"/>
  <c r="G125" i="136"/>
  <c r="C125" i="136" s="1"/>
  <c r="P123" i="136"/>
  <c r="N123" i="136"/>
  <c r="C123" i="136"/>
  <c r="P122" i="136"/>
  <c r="N122" i="136"/>
  <c r="G122" i="136"/>
  <c r="C122" i="136" s="1"/>
  <c r="P124" i="136"/>
  <c r="N124" i="136"/>
  <c r="G124" i="136"/>
  <c r="C124" i="136" s="1"/>
  <c r="P121" i="136"/>
  <c r="N121" i="136"/>
  <c r="G121" i="136"/>
  <c r="C121" i="136" s="1"/>
  <c r="P120" i="136"/>
  <c r="N120" i="136"/>
  <c r="G120" i="136"/>
  <c r="C120" i="136" s="1"/>
  <c r="P119" i="136"/>
  <c r="N119" i="136"/>
  <c r="F119" i="136"/>
  <c r="G119" i="136" s="1"/>
  <c r="C119" i="136" s="1"/>
  <c r="P118" i="136"/>
  <c r="N118" i="136"/>
  <c r="F118" i="136"/>
  <c r="G118" i="136" s="1"/>
  <c r="C118" i="136" s="1"/>
  <c r="P117" i="136"/>
  <c r="N117" i="136"/>
  <c r="F117" i="136"/>
  <c r="G117" i="136" s="1"/>
  <c r="C117" i="136" s="1"/>
  <c r="P116" i="136"/>
  <c r="N116" i="136"/>
  <c r="F116" i="136"/>
  <c r="G116" i="136" s="1"/>
  <c r="C116" i="136" s="1"/>
  <c r="P115" i="136"/>
  <c r="N115" i="136"/>
  <c r="F115" i="136"/>
  <c r="G115" i="136" s="1"/>
  <c r="C115" i="136" s="1"/>
  <c r="P114" i="136"/>
  <c r="N114" i="136"/>
  <c r="G114" i="136"/>
  <c r="C114" i="136" s="1"/>
  <c r="P113" i="136"/>
  <c r="N113" i="136"/>
  <c r="G113" i="136"/>
  <c r="C113" i="136" s="1"/>
  <c r="P112" i="136"/>
  <c r="N112" i="136"/>
  <c r="C112" i="136"/>
  <c r="P111" i="136"/>
  <c r="N111" i="136"/>
  <c r="G111" i="136"/>
  <c r="C111" i="136" s="1"/>
  <c r="P110" i="136"/>
  <c r="N110" i="136"/>
  <c r="G110" i="136"/>
  <c r="C110" i="136" s="1"/>
  <c r="P109" i="136"/>
  <c r="N109" i="136"/>
  <c r="F109" i="136"/>
  <c r="G109" i="136" s="1"/>
  <c r="C109" i="136" s="1"/>
  <c r="P108" i="136"/>
  <c r="N108" i="136"/>
  <c r="G108" i="136"/>
  <c r="C108" i="136" s="1"/>
  <c r="P107" i="136"/>
  <c r="N107" i="136"/>
  <c r="F107" i="136"/>
  <c r="G107" i="136" s="1"/>
  <c r="C107" i="136" s="1"/>
  <c r="P106" i="136"/>
  <c r="N106" i="136"/>
  <c r="F106" i="136"/>
  <c r="G106" i="136" s="1"/>
  <c r="C106" i="136" s="1"/>
  <c r="P105" i="136"/>
  <c r="N105" i="136"/>
  <c r="G105" i="136"/>
  <c r="C105" i="136" s="1"/>
  <c r="P104" i="136"/>
  <c r="N104" i="136"/>
  <c r="C104" i="136"/>
  <c r="P103" i="136"/>
  <c r="N103" i="136"/>
  <c r="C103" i="136"/>
  <c r="P102" i="136"/>
  <c r="N102" i="136"/>
  <c r="C102" i="136"/>
  <c r="P1086" i="136"/>
  <c r="N1086" i="136"/>
  <c r="G1086" i="136"/>
  <c r="C1086" i="136" s="1"/>
  <c r="P99" i="136"/>
  <c r="N99" i="136"/>
  <c r="G99" i="136"/>
  <c r="C99" i="136" s="1"/>
  <c r="P98" i="136"/>
  <c r="N98" i="136"/>
  <c r="G98" i="136"/>
  <c r="C98" i="136" s="1"/>
  <c r="P96" i="136"/>
  <c r="N96" i="136"/>
  <c r="G96" i="136"/>
  <c r="C96" i="136" s="1"/>
  <c r="P95" i="136"/>
  <c r="N95" i="136"/>
  <c r="F95" i="136"/>
  <c r="G95" i="136" s="1"/>
  <c r="C95" i="136" s="1"/>
  <c r="P94" i="136"/>
  <c r="N94" i="136"/>
  <c r="G94" i="136"/>
  <c r="C94" i="136" s="1"/>
  <c r="P93" i="136"/>
  <c r="N93" i="136"/>
  <c r="G93" i="136"/>
  <c r="C93" i="136" s="1"/>
  <c r="P92" i="136"/>
  <c r="N92" i="136"/>
  <c r="F92" i="136"/>
  <c r="G92" i="136" s="1"/>
  <c r="C92" i="136" s="1"/>
  <c r="P91" i="136"/>
  <c r="N91" i="136"/>
  <c r="C91" i="136"/>
  <c r="P90" i="136"/>
  <c r="N90" i="136"/>
  <c r="F90" i="136"/>
  <c r="G90" i="136" s="1"/>
  <c r="C90" i="136" s="1"/>
  <c r="P89" i="136"/>
  <c r="N89" i="136"/>
  <c r="G89" i="136"/>
  <c r="C89" i="136" s="1"/>
  <c r="P88" i="136"/>
  <c r="N88" i="136"/>
  <c r="F88" i="136"/>
  <c r="G88" i="136" s="1"/>
  <c r="C88" i="136" s="1"/>
  <c r="P87" i="136"/>
  <c r="N87" i="136"/>
  <c r="F87" i="136"/>
  <c r="G87" i="136" s="1"/>
  <c r="C87" i="136" s="1"/>
  <c r="P86" i="136"/>
  <c r="N86" i="136"/>
  <c r="F86" i="136"/>
  <c r="G86" i="136" s="1"/>
  <c r="C86" i="136" s="1"/>
  <c r="P85" i="136"/>
  <c r="N85" i="136"/>
  <c r="F85" i="136"/>
  <c r="G85" i="136" s="1"/>
  <c r="C85" i="136" s="1"/>
  <c r="P84" i="136"/>
  <c r="N84" i="136"/>
  <c r="C84" i="136"/>
  <c r="P82" i="136"/>
  <c r="N82" i="136"/>
  <c r="G82" i="136"/>
  <c r="C82" i="136" s="1"/>
  <c r="P80" i="136"/>
  <c r="N80" i="136"/>
  <c r="C80" i="136"/>
  <c r="P79" i="136"/>
  <c r="N79" i="136"/>
  <c r="F79" i="136"/>
  <c r="G79" i="136" s="1"/>
  <c r="C79" i="136" s="1"/>
  <c r="P78" i="136"/>
  <c r="N78" i="136"/>
  <c r="F78" i="136"/>
  <c r="G78" i="136" s="1"/>
  <c r="C78" i="136" s="1"/>
  <c r="P76" i="136"/>
  <c r="N76" i="136"/>
  <c r="G76" i="136"/>
  <c r="C76" i="136" s="1"/>
  <c r="P75" i="136"/>
  <c r="N75" i="136"/>
  <c r="F75" i="136"/>
  <c r="G75" i="136" s="1"/>
  <c r="C75" i="136" s="1"/>
  <c r="P74" i="136"/>
  <c r="N74" i="136"/>
  <c r="G74" i="136"/>
  <c r="C74" i="136" s="1"/>
  <c r="P73" i="136"/>
  <c r="N73" i="136"/>
  <c r="G73" i="136"/>
  <c r="C73" i="136" s="1"/>
  <c r="P72" i="136"/>
  <c r="N72" i="136"/>
  <c r="G72" i="136"/>
  <c r="C72" i="136" s="1"/>
  <c r="P71" i="136"/>
  <c r="N71" i="136"/>
  <c r="F71" i="136"/>
  <c r="G71" i="136" s="1"/>
  <c r="C71" i="136" s="1"/>
  <c r="P70" i="136"/>
  <c r="N70" i="136"/>
  <c r="F70" i="136"/>
  <c r="G70" i="136" s="1"/>
  <c r="C70" i="136" s="1"/>
  <c r="P69" i="136"/>
  <c r="N69" i="136"/>
  <c r="F69" i="136"/>
  <c r="G69" i="136" s="1"/>
  <c r="C69" i="136" s="1"/>
  <c r="P68" i="136"/>
  <c r="N68" i="136"/>
  <c r="F68" i="136"/>
  <c r="G68" i="136" s="1"/>
  <c r="C68" i="136" s="1"/>
  <c r="P67" i="136"/>
  <c r="N67" i="136"/>
  <c r="F67" i="136"/>
  <c r="G67" i="136" s="1"/>
  <c r="C67" i="136" s="1"/>
  <c r="P66" i="136"/>
  <c r="N66" i="136"/>
  <c r="F66" i="136"/>
  <c r="G66" i="136" s="1"/>
  <c r="C66" i="136" s="1"/>
  <c r="P65" i="136"/>
  <c r="N65" i="136"/>
  <c r="G65" i="136"/>
  <c r="C65" i="136" s="1"/>
  <c r="P64" i="136"/>
  <c r="N64" i="136"/>
  <c r="F64" i="136"/>
  <c r="G64" i="136" s="1"/>
  <c r="C64" i="136" s="1"/>
  <c r="P63" i="136"/>
  <c r="N63" i="136"/>
  <c r="C63" i="136"/>
  <c r="P62" i="136"/>
  <c r="N62" i="136"/>
  <c r="G62" i="136"/>
  <c r="C62" i="136" s="1"/>
  <c r="P61" i="136"/>
  <c r="N61" i="136"/>
  <c r="G61" i="136"/>
  <c r="C61" i="136" s="1"/>
  <c r="P60" i="136"/>
  <c r="N60" i="136"/>
  <c r="G60" i="136"/>
  <c r="C60" i="136" s="1"/>
  <c r="P59" i="136"/>
  <c r="N59" i="136"/>
  <c r="F59" i="136"/>
  <c r="G59" i="136" s="1"/>
  <c r="C59" i="136" s="1"/>
  <c r="P58" i="136"/>
  <c r="N58" i="136"/>
  <c r="F58" i="136"/>
  <c r="G58" i="136" s="1"/>
  <c r="C58" i="136" s="1"/>
  <c r="P57" i="136"/>
  <c r="N57" i="136"/>
  <c r="F57" i="136"/>
  <c r="G57" i="136" s="1"/>
  <c r="C57" i="136" s="1"/>
  <c r="P55" i="136"/>
  <c r="N55" i="136"/>
  <c r="F55" i="136"/>
  <c r="G55" i="136" s="1"/>
  <c r="C55" i="136" s="1"/>
  <c r="P54" i="136"/>
  <c r="N54" i="136"/>
  <c r="G54" i="136"/>
  <c r="C54" i="136" s="1"/>
  <c r="P53" i="136"/>
  <c r="N53" i="136"/>
  <c r="G53" i="136"/>
  <c r="C53" i="136" s="1"/>
  <c r="P52" i="136"/>
  <c r="N52" i="136"/>
  <c r="G52" i="136"/>
  <c r="C52" i="136" s="1"/>
  <c r="P51" i="136"/>
  <c r="N51" i="136"/>
  <c r="P50" i="136"/>
  <c r="N50" i="136"/>
  <c r="G50" i="136"/>
  <c r="C50" i="136" s="1"/>
  <c r="P49" i="136"/>
  <c r="N49" i="136"/>
  <c r="G49" i="136"/>
  <c r="C49" i="136" s="1"/>
  <c r="P48" i="136"/>
  <c r="N48" i="136"/>
  <c r="G48" i="136"/>
  <c r="C48" i="136" s="1"/>
  <c r="P47" i="136"/>
  <c r="N47" i="136"/>
  <c r="G47" i="136"/>
  <c r="C47" i="136" s="1"/>
  <c r="P46" i="136"/>
  <c r="N46" i="136"/>
  <c r="G46" i="136"/>
  <c r="C46" i="136" s="1"/>
  <c r="P45" i="136"/>
  <c r="N45" i="136"/>
  <c r="F45" i="136"/>
  <c r="G45" i="136" s="1"/>
  <c r="C45" i="136" s="1"/>
  <c r="P42" i="136"/>
  <c r="N42" i="136"/>
  <c r="F42" i="136"/>
  <c r="G42" i="136" s="1"/>
  <c r="C42" i="136" s="1"/>
  <c r="P41" i="136"/>
  <c r="N41" i="136"/>
  <c r="G41" i="136"/>
  <c r="C41" i="136" s="1"/>
  <c r="P40" i="136"/>
  <c r="N40" i="136"/>
  <c r="G40" i="136"/>
  <c r="C40" i="136" s="1"/>
  <c r="P39" i="136"/>
  <c r="N39" i="136"/>
  <c r="F39" i="136"/>
  <c r="G39" i="136" s="1"/>
  <c r="C39" i="136" s="1"/>
  <c r="P38" i="136"/>
  <c r="N38" i="136"/>
  <c r="F38" i="136"/>
  <c r="G38" i="136" s="1"/>
  <c r="C38" i="136" s="1"/>
  <c r="P37" i="136"/>
  <c r="N37" i="136"/>
  <c r="G37" i="136"/>
  <c r="C37" i="136" s="1"/>
  <c r="P36" i="136"/>
  <c r="N36" i="136"/>
  <c r="G36" i="136"/>
  <c r="C36" i="136" s="1"/>
  <c r="P35" i="136"/>
  <c r="N35" i="136"/>
  <c r="F35" i="136"/>
  <c r="G35" i="136" s="1"/>
  <c r="C35" i="136" s="1"/>
  <c r="P34" i="136"/>
  <c r="N34" i="136"/>
  <c r="G34" i="136"/>
  <c r="C34" i="136" s="1"/>
  <c r="P32" i="136"/>
  <c r="N32" i="136"/>
  <c r="C32" i="136"/>
  <c r="P30" i="136"/>
  <c r="N30" i="136"/>
  <c r="P29" i="136"/>
  <c r="N29" i="136"/>
  <c r="F29" i="136"/>
  <c r="G29" i="136" s="1"/>
  <c r="C29" i="136" s="1"/>
  <c r="P28" i="136"/>
  <c r="N28" i="136"/>
  <c r="C28" i="136"/>
  <c r="P27" i="136"/>
  <c r="N27" i="136"/>
  <c r="C27" i="136"/>
  <c r="P26" i="136"/>
  <c r="N26" i="136"/>
  <c r="G26" i="136"/>
  <c r="C26" i="136" s="1"/>
  <c r="P25" i="136"/>
  <c r="N25" i="136"/>
  <c r="C25" i="136"/>
  <c r="P24" i="136"/>
  <c r="N24" i="136"/>
  <c r="F24" i="136"/>
  <c r="G24" i="136" s="1"/>
  <c r="C24" i="136" s="1"/>
  <c r="P23" i="136"/>
  <c r="N23" i="136"/>
  <c r="G23" i="136"/>
  <c r="C23" i="136" s="1"/>
  <c r="P22" i="136"/>
  <c r="N22" i="136"/>
  <c r="C22" i="136"/>
  <c r="P21" i="136"/>
  <c r="N21" i="136"/>
  <c r="G21" i="136"/>
  <c r="C21" i="136" s="1"/>
  <c r="P20" i="136"/>
  <c r="N20" i="136"/>
  <c r="C20" i="136"/>
  <c r="P19" i="136"/>
  <c r="N19" i="136"/>
  <c r="G19" i="136"/>
  <c r="C19" i="136" s="1"/>
  <c r="P18" i="136"/>
  <c r="N18" i="136"/>
  <c r="G18" i="136"/>
  <c r="C18" i="136" s="1"/>
  <c r="P17" i="136"/>
  <c r="N17" i="136"/>
  <c r="G17" i="136"/>
  <c r="C17" i="136" s="1"/>
  <c r="P16" i="136"/>
  <c r="N16" i="136"/>
  <c r="G16" i="136"/>
  <c r="C16" i="136" s="1"/>
  <c r="P15" i="136"/>
  <c r="N15" i="136"/>
  <c r="G15" i="136"/>
  <c r="C15" i="136" s="1"/>
  <c r="P14" i="136"/>
  <c r="N14" i="136"/>
  <c r="G14" i="136"/>
  <c r="C14" i="136" s="1"/>
  <c r="P13" i="136"/>
  <c r="N13" i="136"/>
  <c r="F13" i="136"/>
  <c r="G13" i="136" s="1"/>
  <c r="C13" i="136" s="1"/>
  <c r="P12" i="136"/>
  <c r="N12" i="136"/>
  <c r="C12" i="136"/>
  <c r="P11" i="136"/>
  <c r="N11" i="136"/>
  <c r="F11" i="136"/>
  <c r="G11" i="136" s="1"/>
  <c r="C11" i="136" s="1"/>
  <c r="P10" i="136"/>
  <c r="N10" i="136"/>
  <c r="G10" i="136"/>
  <c r="C10" i="136" s="1"/>
  <c r="P9" i="136"/>
  <c r="N9" i="136"/>
  <c r="F9" i="136"/>
  <c r="G9" i="136" s="1"/>
  <c r="C9" i="136" s="1"/>
  <c r="N8" i="136"/>
  <c r="C8" i="136"/>
  <c r="N6" i="136"/>
  <c r="F6" i="136"/>
  <c r="G6" i="136" s="1"/>
  <c r="C6" i="136" s="1"/>
  <c r="P5" i="136"/>
  <c r="N5" i="136"/>
  <c r="C5" i="136"/>
  <c r="N4" i="136"/>
  <c r="F4" i="136"/>
  <c r="G4" i="136" s="1"/>
  <c r="C4" i="136" s="1"/>
  <c r="N3" i="136"/>
  <c r="G3" i="136"/>
  <c r="C3" i="136" s="1"/>
  <c r="P87" i="26"/>
  <c r="N87" i="26"/>
  <c r="G87" i="26"/>
  <c r="P240" i="26"/>
  <c r="N240" i="26"/>
  <c r="F240" i="26"/>
  <c r="G240" i="26" s="1"/>
  <c r="P267" i="26"/>
  <c r="N267" i="26"/>
  <c r="F267" i="26"/>
  <c r="G267" i="26" s="1"/>
  <c r="P128" i="26"/>
  <c r="N128" i="26"/>
  <c r="G128" i="26"/>
  <c r="P233" i="26"/>
  <c r="N233" i="26"/>
  <c r="G233" i="26"/>
  <c r="H595" i="134"/>
  <c r="F595" i="134"/>
  <c r="D595" i="134"/>
  <c r="E587" i="134"/>
  <c r="G583" i="134"/>
  <c r="C583" i="134"/>
  <c r="E557" i="134"/>
  <c r="C547" i="134"/>
  <c r="E485" i="134"/>
  <c r="G430" i="134"/>
  <c r="C381" i="134"/>
  <c r="E367" i="134"/>
  <c r="E348" i="134"/>
  <c r="E303" i="134"/>
  <c r="C303" i="134"/>
  <c r="E267" i="134"/>
  <c r="C267" i="134"/>
  <c r="E256" i="134"/>
  <c r="C256" i="134"/>
  <c r="E252" i="134"/>
  <c r="G213" i="134"/>
  <c r="E213" i="134"/>
  <c r="E191" i="134"/>
  <c r="E183" i="134"/>
  <c r="E133" i="134"/>
  <c r="E111" i="134"/>
  <c r="C111" i="134"/>
  <c r="E93" i="134"/>
  <c r="E71" i="134"/>
  <c r="E33" i="134"/>
  <c r="C33" i="134"/>
  <c r="E18" i="134"/>
  <c r="C27" i="26" l="1"/>
  <c r="V27" i="26"/>
  <c r="C243" i="26"/>
  <c r="V243" i="26"/>
  <c r="C202" i="26"/>
  <c r="V202" i="26"/>
  <c r="C85" i="26"/>
  <c r="V85" i="26"/>
  <c r="C123" i="26"/>
  <c r="V123" i="26"/>
  <c r="C157" i="26"/>
  <c r="V157" i="26"/>
  <c r="C240" i="26"/>
  <c r="V240" i="26"/>
  <c r="C67" i="26"/>
  <c r="V67" i="26"/>
  <c r="C16" i="26"/>
  <c r="V16" i="26"/>
  <c r="C218" i="26"/>
  <c r="V218" i="26"/>
  <c r="C87" i="26"/>
  <c r="V87" i="26"/>
  <c r="C239" i="26"/>
  <c r="V239" i="26"/>
  <c r="C66" i="26"/>
  <c r="V66" i="26"/>
  <c r="C233" i="26"/>
  <c r="V233" i="26"/>
  <c r="C60" i="26"/>
  <c r="V60" i="26"/>
  <c r="C261" i="26"/>
  <c r="V261" i="26"/>
  <c r="C235" i="26"/>
  <c r="V235" i="26"/>
  <c r="C265" i="26"/>
  <c r="V265" i="26"/>
  <c r="C74" i="26"/>
  <c r="V74" i="26"/>
  <c r="C246" i="26"/>
  <c r="V246" i="26"/>
  <c r="C40" i="26"/>
  <c r="V40" i="26"/>
  <c r="C241" i="26"/>
  <c r="V241" i="26"/>
  <c r="C128" i="26"/>
  <c r="V128" i="26"/>
  <c r="C112" i="26"/>
  <c r="V112" i="26"/>
  <c r="C130" i="26"/>
  <c r="V130" i="26"/>
  <c r="C146" i="26"/>
  <c r="V146" i="26"/>
  <c r="C195" i="26"/>
  <c r="V195" i="26"/>
  <c r="C242" i="26"/>
  <c r="V242" i="26"/>
  <c r="C48" i="26"/>
  <c r="V48" i="26"/>
  <c r="C38" i="26"/>
  <c r="V38" i="26"/>
  <c r="C34" i="26"/>
  <c r="V34" i="26"/>
  <c r="C267" i="26"/>
  <c r="V267" i="26"/>
  <c r="C301" i="26"/>
  <c r="V301" i="26"/>
  <c r="G595" i="134"/>
  <c r="E595" i="134"/>
  <c r="C595" i="134"/>
  <c r="C5" i="26"/>
  <c r="V5" i="26"/>
  <c r="P151" i="26"/>
  <c r="N151" i="26"/>
  <c r="G151" i="26"/>
  <c r="P94" i="26"/>
  <c r="N94" i="26"/>
  <c r="G94" i="26"/>
  <c r="P145" i="26"/>
  <c r="N145" i="26"/>
  <c r="G145" i="26"/>
  <c r="C145" i="26" l="1"/>
  <c r="V145" i="26"/>
  <c r="C151" i="26"/>
  <c r="V151" i="26"/>
  <c r="C94" i="26"/>
  <c r="V94" i="26"/>
  <c r="P294" i="26"/>
  <c r="N294" i="26"/>
  <c r="F294" i="26"/>
  <c r="G294" i="26" s="1"/>
  <c r="P54" i="26"/>
  <c r="N54" i="26"/>
  <c r="F54" i="26"/>
  <c r="G54" i="26" s="1"/>
  <c r="C54" i="26" l="1"/>
  <c r="V54" i="26"/>
  <c r="C294" i="26"/>
  <c r="V294" i="26"/>
  <c r="P132" i="26"/>
  <c r="N132" i="26"/>
  <c r="G132" i="26"/>
  <c r="P147" i="26"/>
  <c r="N147" i="26"/>
  <c r="G147" i="26"/>
  <c r="P268" i="26"/>
  <c r="N268" i="26"/>
  <c r="F268" i="26"/>
  <c r="G268" i="26" s="1"/>
  <c r="P52" i="26"/>
  <c r="N52" i="26"/>
  <c r="F52" i="26"/>
  <c r="G52" i="26" s="1"/>
  <c r="P296" i="26"/>
  <c r="N296" i="26"/>
  <c r="F296" i="26"/>
  <c r="G296" i="26" s="1"/>
  <c r="P234" i="26"/>
  <c r="N234" i="26"/>
  <c r="F234" i="26"/>
  <c r="G234" i="26" s="1"/>
  <c r="P115" i="26"/>
  <c r="N115" i="26"/>
  <c r="G115" i="26"/>
  <c r="P303" i="26"/>
  <c r="N303" i="26"/>
  <c r="F303" i="26"/>
  <c r="G303" i="26" s="1"/>
  <c r="P21" i="26"/>
  <c r="N21" i="26"/>
  <c r="F21" i="26"/>
  <c r="G21" i="26" s="1"/>
  <c r="P223" i="26"/>
  <c r="N223" i="26"/>
  <c r="F223" i="26"/>
  <c r="G223" i="26" s="1"/>
  <c r="P37" i="26"/>
  <c r="N37" i="26"/>
  <c r="G37" i="26"/>
  <c r="P83" i="26"/>
  <c r="N83" i="26"/>
  <c r="G83" i="26"/>
  <c r="P53" i="26"/>
  <c r="N53" i="26"/>
  <c r="F53" i="26"/>
  <c r="G53" i="26" s="1"/>
  <c r="P256" i="26"/>
  <c r="N256" i="26"/>
  <c r="G256" i="26"/>
  <c r="P279" i="26"/>
  <c r="N279" i="26"/>
  <c r="F279" i="26"/>
  <c r="G279" i="26" s="1"/>
  <c r="P244" i="26"/>
  <c r="N244" i="26"/>
  <c r="F244" i="26"/>
  <c r="G244" i="26" s="1"/>
  <c r="P209" i="26"/>
  <c r="N209" i="26"/>
  <c r="F209" i="26"/>
  <c r="G209" i="26" s="1"/>
  <c r="P19" i="26"/>
  <c r="N19" i="26"/>
  <c r="F19" i="26"/>
  <c r="G19" i="26" s="1"/>
  <c r="P212" i="26"/>
  <c r="N212" i="26"/>
  <c r="F212" i="26"/>
  <c r="G212" i="26" s="1"/>
  <c r="P163" i="26"/>
  <c r="N163" i="26"/>
  <c r="G163" i="26"/>
  <c r="P104" i="26"/>
  <c r="N104" i="26"/>
  <c r="G104" i="26"/>
  <c r="P200" i="26"/>
  <c r="N200" i="26"/>
  <c r="G200" i="26"/>
  <c r="P307" i="26"/>
  <c r="N307" i="26"/>
  <c r="F307" i="26"/>
  <c r="G307" i="26" s="1"/>
  <c r="P33" i="26"/>
  <c r="N33" i="26"/>
  <c r="G33" i="26"/>
  <c r="P59" i="26"/>
  <c r="N59" i="26"/>
  <c r="F59" i="26"/>
  <c r="G59" i="26" s="1"/>
  <c r="P205" i="26"/>
  <c r="N205" i="26"/>
  <c r="G205" i="26"/>
  <c r="F25" i="26"/>
  <c r="G25" i="26" s="1"/>
  <c r="P210" i="26"/>
  <c r="P92" i="26"/>
  <c r="N92" i="26"/>
  <c r="G92" i="26"/>
  <c r="P266" i="26"/>
  <c r="N266" i="26"/>
  <c r="F266" i="26"/>
  <c r="G266" i="26" s="1"/>
  <c r="P224" i="26"/>
  <c r="N224" i="26"/>
  <c r="G224" i="26"/>
  <c r="P98" i="26"/>
  <c r="N98" i="26"/>
  <c r="G98" i="26"/>
  <c r="P124" i="26"/>
  <c r="N124" i="26"/>
  <c r="G124" i="26"/>
  <c r="P91" i="26"/>
  <c r="N91" i="26"/>
  <c r="G91" i="26"/>
  <c r="N210" i="26"/>
  <c r="F210" i="26"/>
  <c r="G210" i="26" s="1"/>
  <c r="Y308" i="26"/>
  <c r="P197" i="26"/>
  <c r="N197" i="26"/>
  <c r="G197" i="26"/>
  <c r="P199" i="26"/>
  <c r="N199" i="26"/>
  <c r="G199" i="26"/>
  <c r="P249" i="26"/>
  <c r="N249" i="26"/>
  <c r="F249" i="26"/>
  <c r="G249" i="26" s="1"/>
  <c r="P44" i="26"/>
  <c r="N44" i="26"/>
  <c r="F44" i="26"/>
  <c r="G44" i="26" s="1"/>
  <c r="P149" i="26"/>
  <c r="N149" i="26"/>
  <c r="G149" i="26"/>
  <c r="P280" i="26"/>
  <c r="N280" i="26"/>
  <c r="G280" i="26"/>
  <c r="P113" i="26"/>
  <c r="N113" i="26"/>
  <c r="G113" i="26"/>
  <c r="P177" i="26"/>
  <c r="N177" i="26"/>
  <c r="G177" i="26"/>
  <c r="C279" i="26" l="1"/>
  <c r="V279" i="26"/>
  <c r="C244" i="26"/>
  <c r="V244" i="26"/>
  <c r="C83" i="26"/>
  <c r="V83" i="26"/>
  <c r="C124" i="26"/>
  <c r="V124" i="26"/>
  <c r="C280" i="26"/>
  <c r="V280" i="26"/>
  <c r="C307" i="26"/>
  <c r="V307" i="26"/>
  <c r="C115" i="26"/>
  <c r="V115" i="26"/>
  <c r="C256" i="26"/>
  <c r="V256" i="26"/>
  <c r="C200" i="26"/>
  <c r="V200" i="26"/>
  <c r="C19" i="26"/>
  <c r="V19" i="26"/>
  <c r="C91" i="26"/>
  <c r="V91" i="26"/>
  <c r="C25" i="26"/>
  <c r="V25" i="26"/>
  <c r="C59" i="26"/>
  <c r="V59" i="26"/>
  <c r="C104" i="26"/>
  <c r="V104" i="26"/>
  <c r="C113" i="26"/>
  <c r="V113" i="26"/>
  <c r="C234" i="26"/>
  <c r="V234" i="26"/>
  <c r="C44" i="26"/>
  <c r="V44" i="26"/>
  <c r="C209" i="26"/>
  <c r="V209" i="26"/>
  <c r="C92" i="26"/>
  <c r="V92" i="26"/>
  <c r="C98" i="26"/>
  <c r="V98" i="26"/>
  <c r="C224" i="26"/>
  <c r="V224" i="26"/>
  <c r="C266" i="26"/>
  <c r="V266" i="26"/>
  <c r="C21" i="26"/>
  <c r="V21" i="26"/>
  <c r="C303" i="26"/>
  <c r="V303" i="26"/>
  <c r="C147" i="26"/>
  <c r="V147" i="26"/>
  <c r="C199" i="26"/>
  <c r="V199" i="26"/>
  <c r="C212" i="26"/>
  <c r="V212" i="26"/>
  <c r="C132" i="26"/>
  <c r="V132" i="26"/>
  <c r="C205" i="26"/>
  <c r="V205" i="26"/>
  <c r="C37" i="26"/>
  <c r="V37" i="26"/>
  <c r="C149" i="26"/>
  <c r="V149" i="26"/>
  <c r="C197" i="26"/>
  <c r="V197" i="26"/>
  <c r="C223" i="26"/>
  <c r="V223" i="26"/>
  <c r="C296" i="26"/>
  <c r="V296" i="26"/>
  <c r="C177" i="26"/>
  <c r="V177" i="26"/>
  <c r="C210" i="26"/>
  <c r="V210" i="26"/>
  <c r="C33" i="26"/>
  <c r="V33" i="26"/>
  <c r="C53" i="26"/>
  <c r="V53" i="26"/>
  <c r="C249" i="26"/>
  <c r="V249" i="26"/>
  <c r="C163" i="26"/>
  <c r="V163" i="26"/>
  <c r="C52" i="26"/>
  <c r="V52" i="26"/>
  <c r="C268" i="26"/>
  <c r="V268" i="26"/>
  <c r="P167" i="26"/>
  <c r="N167" i="26"/>
  <c r="G167" i="26"/>
  <c r="P162" i="26"/>
  <c r="N162" i="26"/>
  <c r="G162" i="26"/>
  <c r="P290" i="26"/>
  <c r="N290" i="26"/>
  <c r="G290" i="26"/>
  <c r="P100" i="26"/>
  <c r="N100" i="26"/>
  <c r="G100" i="26"/>
  <c r="P81" i="26"/>
  <c r="N81" i="26"/>
  <c r="G81" i="26"/>
  <c r="P257" i="26"/>
  <c r="N257" i="26"/>
  <c r="F257" i="26"/>
  <c r="G257" i="26" s="1"/>
  <c r="P25" i="26"/>
  <c r="N25" i="26"/>
  <c r="P117" i="26"/>
  <c r="N117" i="26"/>
  <c r="G117" i="26"/>
  <c r="P277" i="26"/>
  <c r="N277" i="26"/>
  <c r="F277" i="26"/>
  <c r="G277" i="26" s="1"/>
  <c r="P251" i="26"/>
  <c r="N251" i="26"/>
  <c r="F251" i="26"/>
  <c r="G251" i="26" s="1"/>
  <c r="P269" i="26"/>
  <c r="N269" i="26"/>
  <c r="G269" i="26"/>
  <c r="P291" i="26"/>
  <c r="N291" i="26"/>
  <c r="F291" i="26"/>
  <c r="G291" i="26" s="1"/>
  <c r="P286" i="26"/>
  <c r="N286" i="26"/>
  <c r="F286" i="26"/>
  <c r="G286" i="26" s="1"/>
  <c r="P207" i="26"/>
  <c r="N207" i="26"/>
  <c r="F207" i="26"/>
  <c r="G207" i="26" s="1"/>
  <c r="P297" i="26"/>
  <c r="N297" i="26"/>
  <c r="F297" i="26"/>
  <c r="G297" i="26" s="1"/>
  <c r="P155" i="26"/>
  <c r="N155" i="26"/>
  <c r="G155" i="26"/>
  <c r="P144" i="26"/>
  <c r="N144" i="26"/>
  <c r="G144" i="26"/>
  <c r="P140" i="26"/>
  <c r="N140" i="26"/>
  <c r="G140" i="26"/>
  <c r="P143" i="26"/>
  <c r="N143" i="26"/>
  <c r="G143" i="26"/>
  <c r="C144" i="26" l="1"/>
  <c r="V144" i="26"/>
  <c r="C155" i="26"/>
  <c r="V155" i="26"/>
  <c r="C269" i="26"/>
  <c r="V269" i="26"/>
  <c r="C257" i="26"/>
  <c r="V257" i="26"/>
  <c r="C297" i="26"/>
  <c r="V297" i="26"/>
  <c r="C143" i="26"/>
  <c r="V143" i="26"/>
  <c r="C291" i="26"/>
  <c r="V291" i="26"/>
  <c r="C167" i="26"/>
  <c r="V167" i="26"/>
  <c r="C251" i="26"/>
  <c r="V251" i="26"/>
  <c r="C277" i="26"/>
  <c r="V277" i="26"/>
  <c r="C162" i="26"/>
  <c r="V162" i="26"/>
  <c r="C207" i="26"/>
  <c r="V207" i="26"/>
  <c r="C140" i="26"/>
  <c r="V140" i="26"/>
  <c r="C81" i="26"/>
  <c r="V81" i="26"/>
  <c r="C100" i="26"/>
  <c r="V100" i="26"/>
  <c r="C286" i="26"/>
  <c r="V286" i="26"/>
  <c r="C117" i="26"/>
  <c r="V117" i="26"/>
  <c r="C290" i="26"/>
  <c r="V290" i="26"/>
  <c r="P73" i="26"/>
  <c r="N73" i="26"/>
  <c r="F73" i="26"/>
  <c r="G73" i="26" s="1"/>
  <c r="C73" i="26" l="1"/>
  <c r="V73" i="26"/>
  <c r="P97" i="26"/>
  <c r="N97" i="26"/>
  <c r="G97" i="26"/>
  <c r="P99" i="26"/>
  <c r="N99" i="26"/>
  <c r="G99" i="26"/>
  <c r="C99" i="26" l="1"/>
  <c r="V99" i="26"/>
  <c r="C97" i="26"/>
  <c r="V97" i="26"/>
  <c r="P273" i="26"/>
  <c r="N273" i="26"/>
  <c r="G273" i="26"/>
  <c r="P236" i="26"/>
  <c r="N236" i="26"/>
  <c r="F236" i="26"/>
  <c r="G236" i="26" s="1"/>
  <c r="P282" i="26"/>
  <c r="N282" i="26"/>
  <c r="G282" i="26"/>
  <c r="C282" i="26" l="1"/>
  <c r="V282" i="26"/>
  <c r="C236" i="26"/>
  <c r="V236" i="26"/>
  <c r="C273" i="26"/>
  <c r="V273" i="26"/>
  <c r="P166" i="26"/>
  <c r="N166" i="26"/>
  <c r="G166" i="26"/>
  <c r="P12" i="26"/>
  <c r="N12" i="26"/>
  <c r="F12" i="26"/>
  <c r="G12" i="26" s="1"/>
  <c r="V12" i="26" s="1"/>
  <c r="P65" i="26"/>
  <c r="N65" i="26"/>
  <c r="G65" i="26"/>
  <c r="P76" i="26"/>
  <c r="N76" i="26"/>
  <c r="F76" i="26"/>
  <c r="G76" i="26" s="1"/>
  <c r="P142" i="26"/>
  <c r="N142" i="26"/>
  <c r="G142" i="26"/>
  <c r="P57" i="26"/>
  <c r="N57" i="26"/>
  <c r="F57" i="26"/>
  <c r="G57" i="26" s="1"/>
  <c r="P264" i="26"/>
  <c r="N264" i="26"/>
  <c r="F264" i="26"/>
  <c r="G264" i="26" s="1"/>
  <c r="P125" i="26"/>
  <c r="N125" i="26"/>
  <c r="G125" i="26"/>
  <c r="P219" i="26"/>
  <c r="N219" i="26"/>
  <c r="F219" i="26"/>
  <c r="G219" i="26" s="1"/>
  <c r="P116" i="26"/>
  <c r="N116" i="26"/>
  <c r="G116" i="26"/>
  <c r="P278" i="26"/>
  <c r="N278" i="26"/>
  <c r="F278" i="26"/>
  <c r="G278" i="26" s="1"/>
  <c r="P191" i="26"/>
  <c r="N191" i="26"/>
  <c r="G191" i="26"/>
  <c r="C166" i="26" l="1"/>
  <c r="V166" i="26"/>
  <c r="C191" i="26"/>
  <c r="V191" i="26"/>
  <c r="C264" i="26"/>
  <c r="V264" i="26"/>
  <c r="C278" i="26"/>
  <c r="V278" i="26"/>
  <c r="C57" i="26"/>
  <c r="V57" i="26"/>
  <c r="C116" i="26"/>
  <c r="V116" i="26"/>
  <c r="C142" i="26"/>
  <c r="V142" i="26"/>
  <c r="C219" i="26"/>
  <c r="V219" i="26"/>
  <c r="C76" i="26"/>
  <c r="V76" i="26"/>
  <c r="C125" i="26"/>
  <c r="V125" i="26"/>
  <c r="C65" i="26"/>
  <c r="V65" i="26"/>
  <c r="C12" i="26"/>
  <c r="P183" i="26" l="1"/>
  <c r="N183" i="26"/>
  <c r="G183" i="26"/>
  <c r="C183" i="26" l="1"/>
  <c r="V183" i="26"/>
  <c r="P228" i="26"/>
  <c r="N228" i="26"/>
  <c r="F228" i="26"/>
  <c r="G228" i="26" s="1"/>
  <c r="C228" i="26" l="1"/>
  <c r="V228" i="26"/>
  <c r="P213" i="26"/>
  <c r="N213" i="26"/>
  <c r="F213" i="26"/>
  <c r="G213" i="26" s="1"/>
  <c r="C213" i="26" l="1"/>
  <c r="V213" i="26"/>
  <c r="H1443" i="63"/>
  <c r="H633" i="62"/>
  <c r="H434" i="65"/>
  <c r="H394" i="66"/>
  <c r="H329" i="67"/>
  <c r="F462" i="123" l="1"/>
  <c r="D462" i="123"/>
  <c r="E455" i="123"/>
  <c r="G451" i="123"/>
  <c r="C451" i="123"/>
  <c r="E431" i="123"/>
  <c r="C426" i="123"/>
  <c r="C400" i="123"/>
  <c r="E379" i="123"/>
  <c r="G362" i="123"/>
  <c r="E352" i="123"/>
  <c r="G343" i="123"/>
  <c r="E338" i="123"/>
  <c r="E322" i="123"/>
  <c r="C322" i="123"/>
  <c r="C310" i="123"/>
  <c r="E304" i="123"/>
  <c r="E301" i="123"/>
  <c r="G298" i="123"/>
  <c r="C298" i="123"/>
  <c r="E285" i="123"/>
  <c r="E250" i="123"/>
  <c r="C250" i="123"/>
  <c r="G237" i="123"/>
  <c r="E218" i="123"/>
  <c r="C218" i="123"/>
  <c r="E207" i="123"/>
  <c r="C207" i="123"/>
  <c r="E203" i="123"/>
  <c r="G168" i="123"/>
  <c r="E168" i="123"/>
  <c r="E148" i="123"/>
  <c r="E141" i="123"/>
  <c r="E102" i="123"/>
  <c r="E84" i="123"/>
  <c r="C84" i="123"/>
  <c r="E71" i="123"/>
  <c r="E54" i="123"/>
  <c r="E42" i="123"/>
  <c r="C42" i="123"/>
  <c r="E25" i="123"/>
  <c r="C25" i="123"/>
  <c r="E14" i="123"/>
  <c r="F462" i="122"/>
  <c r="D462" i="122"/>
  <c r="E455" i="122"/>
  <c r="G451" i="122"/>
  <c r="C451" i="122"/>
  <c r="E431" i="122"/>
  <c r="C426" i="122"/>
  <c r="C400" i="122"/>
  <c r="E379" i="122"/>
  <c r="G362" i="122"/>
  <c r="E352" i="122"/>
  <c r="G343" i="122"/>
  <c r="E338" i="122"/>
  <c r="E322" i="122"/>
  <c r="C322" i="122"/>
  <c r="C310" i="122"/>
  <c r="E304" i="122"/>
  <c r="E301" i="122"/>
  <c r="G298" i="122"/>
  <c r="C298" i="122"/>
  <c r="E285" i="122"/>
  <c r="E250" i="122"/>
  <c r="C250" i="122"/>
  <c r="G237" i="122"/>
  <c r="E218" i="122"/>
  <c r="C218" i="122"/>
  <c r="E207" i="122"/>
  <c r="C207" i="122"/>
  <c r="E203" i="122"/>
  <c r="G168" i="122"/>
  <c r="E168" i="122"/>
  <c r="E148" i="122"/>
  <c r="E141" i="122"/>
  <c r="E102" i="122"/>
  <c r="E84" i="122"/>
  <c r="C84" i="122"/>
  <c r="E71" i="122"/>
  <c r="E54" i="122"/>
  <c r="E42" i="122"/>
  <c r="C42" i="122"/>
  <c r="E25" i="122"/>
  <c r="C25" i="122"/>
  <c r="E14" i="122"/>
  <c r="G147" i="121"/>
  <c r="F147" i="121"/>
  <c r="E147" i="121"/>
  <c r="D147" i="121"/>
  <c r="C147" i="121"/>
  <c r="G147" i="120"/>
  <c r="F147" i="120"/>
  <c r="E147" i="120"/>
  <c r="D147" i="120"/>
  <c r="C147" i="120"/>
  <c r="G1415" i="115"/>
  <c r="E1415" i="115"/>
  <c r="D1415" i="115"/>
  <c r="C442" i="115"/>
  <c r="C1415" i="115" s="1"/>
  <c r="G1415" i="114"/>
  <c r="E1415" i="114"/>
  <c r="D1415" i="114"/>
  <c r="C442" i="114"/>
  <c r="C1415" i="114" s="1"/>
  <c r="G1415" i="113"/>
  <c r="E1415" i="113"/>
  <c r="D1415" i="113"/>
  <c r="C442" i="113"/>
  <c r="C1415" i="113" s="1"/>
  <c r="G1415" i="112"/>
  <c r="E1415" i="112"/>
  <c r="D1415" i="112"/>
  <c r="C442" i="112"/>
  <c r="C1415" i="112" s="1"/>
  <c r="G462" i="122" l="1"/>
  <c r="E462" i="123"/>
  <c r="E462" i="122"/>
  <c r="C462" i="123"/>
  <c r="G462" i="123"/>
  <c r="C462" i="122"/>
  <c r="P109" i="26" l="1"/>
  <c r="N109" i="26"/>
  <c r="G109" i="26"/>
  <c r="C109" i="26" l="1"/>
  <c r="V109" i="26"/>
  <c r="P105" i="26"/>
  <c r="N105" i="26"/>
  <c r="G105" i="26"/>
  <c r="C105" i="26" l="1"/>
  <c r="V105" i="26"/>
  <c r="G329" i="67"/>
  <c r="F329" i="67"/>
  <c r="E329" i="67"/>
  <c r="D329" i="67"/>
  <c r="C329" i="67"/>
  <c r="G394" i="66" l="1"/>
  <c r="F394" i="66"/>
  <c r="E394" i="66"/>
  <c r="D394" i="66"/>
  <c r="C394" i="66"/>
  <c r="G434" i="65" l="1"/>
  <c r="F434" i="65"/>
  <c r="E434" i="65"/>
  <c r="D434" i="65"/>
  <c r="C434" i="65"/>
  <c r="P158" i="26" l="1"/>
  <c r="N158" i="26"/>
  <c r="G158" i="26"/>
  <c r="P118" i="26"/>
  <c r="N118" i="26"/>
  <c r="G118" i="26"/>
  <c r="P150" i="26"/>
  <c r="N150" i="26"/>
  <c r="G150" i="26"/>
  <c r="P170" i="26"/>
  <c r="N170" i="26"/>
  <c r="G170" i="26"/>
  <c r="P70" i="26"/>
  <c r="N70" i="26"/>
  <c r="F70" i="26"/>
  <c r="G70" i="26" s="1"/>
  <c r="P141" i="26"/>
  <c r="N141" i="26"/>
  <c r="G141" i="26"/>
  <c r="P231" i="26"/>
  <c r="N231" i="26"/>
  <c r="F231" i="26"/>
  <c r="G231" i="26" s="1"/>
  <c r="P238" i="26"/>
  <c r="N238" i="26"/>
  <c r="F238" i="26"/>
  <c r="G238" i="26" s="1"/>
  <c r="P95" i="26"/>
  <c r="N95" i="26"/>
  <c r="G95" i="26"/>
  <c r="P106" i="26"/>
  <c r="N106" i="26"/>
  <c r="G106" i="26"/>
  <c r="P305" i="26"/>
  <c r="N305" i="26"/>
  <c r="F305" i="26"/>
  <c r="G305" i="26" s="1"/>
  <c r="P222" i="26"/>
  <c r="N222" i="26"/>
  <c r="F222" i="26"/>
  <c r="G222" i="26" s="1"/>
  <c r="P229" i="26"/>
  <c r="N229" i="26"/>
  <c r="F229" i="26"/>
  <c r="G229" i="26" s="1"/>
  <c r="P232" i="26"/>
  <c r="N232" i="26"/>
  <c r="F232" i="26"/>
  <c r="G232" i="26" s="1"/>
  <c r="P114" i="26"/>
  <c r="N114" i="26"/>
  <c r="G114" i="26"/>
  <c r="P237" i="26"/>
  <c r="N237" i="26"/>
  <c r="F237" i="26"/>
  <c r="G237" i="26" s="1"/>
  <c r="P82" i="26"/>
  <c r="N82" i="26"/>
  <c r="G82" i="26"/>
  <c r="C95" i="26" l="1"/>
  <c r="V95" i="26"/>
  <c r="C150" i="26"/>
  <c r="V150" i="26"/>
  <c r="C237" i="26"/>
  <c r="V237" i="26"/>
  <c r="C170" i="26"/>
  <c r="V170" i="26"/>
  <c r="C82" i="26"/>
  <c r="V82" i="26"/>
  <c r="C158" i="26"/>
  <c r="V158" i="26"/>
  <c r="C229" i="26"/>
  <c r="V229" i="26"/>
  <c r="C222" i="26"/>
  <c r="V222" i="26"/>
  <c r="C118" i="26"/>
  <c r="V118" i="26"/>
  <c r="C232" i="26"/>
  <c r="V232" i="26"/>
  <c r="C238" i="26"/>
  <c r="V238" i="26"/>
  <c r="C231" i="26"/>
  <c r="V231" i="26"/>
  <c r="C305" i="26"/>
  <c r="V305" i="26"/>
  <c r="C141" i="26"/>
  <c r="V141" i="26"/>
  <c r="C114" i="26"/>
  <c r="V114" i="26"/>
  <c r="C106" i="26"/>
  <c r="V106" i="26"/>
  <c r="C70" i="26"/>
  <c r="V70" i="26"/>
  <c r="F633" i="62"/>
  <c r="D633" i="62"/>
  <c r="E1443" i="63" l="1"/>
  <c r="D1443" i="63"/>
  <c r="G1443" i="63"/>
  <c r="C452" i="63"/>
  <c r="C1443" i="63" s="1"/>
  <c r="E262" i="62"/>
  <c r="G221" i="62"/>
  <c r="E221" i="62"/>
  <c r="E387" i="62"/>
  <c r="E72" i="62"/>
  <c r="E132" i="62"/>
  <c r="E93" i="62"/>
  <c r="E622" i="62"/>
  <c r="E197" i="62"/>
  <c r="E33" i="62"/>
  <c r="C33" i="62"/>
  <c r="G618" i="62"/>
  <c r="C618" i="62"/>
  <c r="G457" i="62"/>
  <c r="E267" i="62"/>
  <c r="C267" i="62"/>
  <c r="E364" i="62"/>
  <c r="C400" i="62"/>
  <c r="E587" i="62"/>
  <c r="E279" i="62"/>
  <c r="C279" i="62"/>
  <c r="E318" i="62"/>
  <c r="C318" i="62"/>
  <c r="E513" i="62"/>
  <c r="E189" i="62"/>
  <c r="C633" i="62" l="1"/>
  <c r="G633" i="62"/>
  <c r="E633" i="62"/>
  <c r="P156" i="26" l="1"/>
  <c r="N156" i="26"/>
  <c r="G156" i="26"/>
  <c r="P292" i="26"/>
  <c r="N292" i="26"/>
  <c r="F292" i="26"/>
  <c r="G292" i="26" s="1"/>
  <c r="P173" i="26"/>
  <c r="N173" i="26"/>
  <c r="G173" i="26"/>
  <c r="P169" i="26"/>
  <c r="N169" i="26"/>
  <c r="G169" i="26"/>
  <c r="P111" i="26"/>
  <c r="N111" i="26"/>
  <c r="G111" i="26"/>
  <c r="P245" i="26"/>
  <c r="N245" i="26"/>
  <c r="F245" i="26"/>
  <c r="G245" i="26" s="1"/>
  <c r="P255" i="26"/>
  <c r="N255" i="26"/>
  <c r="F255" i="26"/>
  <c r="G255" i="26" s="1"/>
  <c r="P122" i="26"/>
  <c r="N122" i="26"/>
  <c r="G122" i="26"/>
  <c r="P63" i="26"/>
  <c r="N63" i="26"/>
  <c r="F63" i="26"/>
  <c r="G63" i="26" s="1"/>
  <c r="P168" i="26"/>
  <c r="N168" i="26"/>
  <c r="G168" i="26"/>
  <c r="P203" i="26"/>
  <c r="N203" i="26"/>
  <c r="G203" i="26"/>
  <c r="P88" i="26"/>
  <c r="N88" i="26"/>
  <c r="G88" i="26"/>
  <c r="P304" i="26"/>
  <c r="P103" i="26"/>
  <c r="P35" i="26"/>
  <c r="P270" i="26"/>
  <c r="P260" i="26"/>
  <c r="P214" i="26"/>
  <c r="P164" i="26"/>
  <c r="P160" i="26"/>
  <c r="P152" i="26"/>
  <c r="P131" i="26"/>
  <c r="P107" i="26"/>
  <c r="P84" i="26"/>
  <c r="P51" i="26"/>
  <c r="P39" i="26"/>
  <c r="P135" i="26"/>
  <c r="N135" i="26"/>
  <c r="G135" i="26"/>
  <c r="C63" i="26" l="1"/>
  <c r="V63" i="26"/>
  <c r="C173" i="26"/>
  <c r="V173" i="26"/>
  <c r="C245" i="26"/>
  <c r="V245" i="26"/>
  <c r="C135" i="26"/>
  <c r="V135" i="26"/>
  <c r="C122" i="26"/>
  <c r="V122" i="26"/>
  <c r="C203" i="26"/>
  <c r="V203" i="26"/>
  <c r="C156" i="26"/>
  <c r="V156" i="26"/>
  <c r="C169" i="26"/>
  <c r="V169" i="26"/>
  <c r="C88" i="26"/>
  <c r="V88" i="26"/>
  <c r="C255" i="26"/>
  <c r="V255" i="26"/>
  <c r="C292" i="26"/>
  <c r="V292" i="26"/>
  <c r="C168" i="26"/>
  <c r="V168" i="26"/>
  <c r="C111" i="26"/>
  <c r="V111" i="26"/>
  <c r="N35" i="26"/>
  <c r="G35" i="26"/>
  <c r="C35" i="26" l="1"/>
  <c r="V35" i="26"/>
  <c r="N103" i="26"/>
  <c r="G103" i="26"/>
  <c r="C103" i="26" l="1"/>
  <c r="V103" i="26"/>
  <c r="N39" i="26"/>
  <c r="F39" i="26"/>
  <c r="G39" i="26" s="1"/>
  <c r="C39" i="26" l="1"/>
  <c r="V39" i="26"/>
  <c r="G51" i="26"/>
  <c r="N51" i="26"/>
  <c r="F304" i="26"/>
  <c r="G304" i="26" s="1"/>
  <c r="V304" i="26" s="1"/>
  <c r="N304" i="26"/>
  <c r="F84" i="26"/>
  <c r="G84" i="26" s="1"/>
  <c r="V84" i="26" s="1"/>
  <c r="N84" i="26"/>
  <c r="G270" i="26"/>
  <c r="V270" i="26" s="1"/>
  <c r="C152" i="26"/>
  <c r="N152" i="26"/>
  <c r="C51" i="26" l="1"/>
  <c r="V51" i="26"/>
  <c r="C270" i="26"/>
  <c r="C84" i="26"/>
  <c r="C304" i="26"/>
</calcChain>
</file>

<file path=xl/sharedStrings.xml><?xml version="1.0" encoding="utf-8"?>
<sst xmlns="http://schemas.openxmlformats.org/spreadsheetml/2006/main" count="152434" uniqueCount="16783">
  <si>
    <t>Registration #</t>
  </si>
  <si>
    <t>Parish</t>
  </si>
  <si>
    <t>Cornwall College</t>
  </si>
  <si>
    <t>CA100-1C</t>
  </si>
  <si>
    <t>TRN</t>
  </si>
  <si>
    <t>002-038-609</t>
  </si>
  <si>
    <t>Kingston</t>
  </si>
  <si>
    <t>St. Mary</t>
  </si>
  <si>
    <t>Westmoreland Treat - 54 Foundation Limited</t>
  </si>
  <si>
    <t>Westmoreland</t>
  </si>
  <si>
    <t>CA100-4C</t>
  </si>
  <si>
    <t>000-021-504</t>
  </si>
  <si>
    <t>CA100-21C</t>
  </si>
  <si>
    <t>000-218-138</t>
  </si>
  <si>
    <t>St. James</t>
  </si>
  <si>
    <t>CA100-5C</t>
  </si>
  <si>
    <t>001-835-335</t>
  </si>
  <si>
    <t>Bread Basket Ministries</t>
  </si>
  <si>
    <t>St. Ann</t>
  </si>
  <si>
    <t>CA100-6C</t>
  </si>
  <si>
    <t>002-030-527</t>
  </si>
  <si>
    <t>St. Thomas</t>
  </si>
  <si>
    <t>CA100-3C</t>
  </si>
  <si>
    <t>002-059-436</t>
  </si>
  <si>
    <t>St. Catherine</t>
  </si>
  <si>
    <t>001-900-625</t>
  </si>
  <si>
    <t>St. Andrew</t>
  </si>
  <si>
    <t>CA100-9C</t>
  </si>
  <si>
    <t>001-688-812</t>
  </si>
  <si>
    <t>Bethel Temple Apostolic Church Limited</t>
  </si>
  <si>
    <t>Clarendon</t>
  </si>
  <si>
    <t>Hope Zoo Preservation Foundation</t>
  </si>
  <si>
    <t>CA100-28C</t>
  </si>
  <si>
    <t>001-981-676</t>
  </si>
  <si>
    <t>000-026-115</t>
  </si>
  <si>
    <t>001-980-394</t>
  </si>
  <si>
    <t>CA100-18C</t>
  </si>
  <si>
    <t>002-056-356</t>
  </si>
  <si>
    <t>Faith Charities Limited</t>
  </si>
  <si>
    <t>CA100-11C</t>
  </si>
  <si>
    <t>001-631-586</t>
  </si>
  <si>
    <t>Emmanuel Baptist Church</t>
  </si>
  <si>
    <t>001-817-388</t>
  </si>
  <si>
    <t>Portmore Lane Covenant Community Church</t>
  </si>
  <si>
    <t>000-194-972</t>
  </si>
  <si>
    <t>Jamaica Cancer Society</t>
  </si>
  <si>
    <t>000-008-605</t>
  </si>
  <si>
    <t>CA100-40C</t>
  </si>
  <si>
    <t>001-747-975</t>
  </si>
  <si>
    <t>001-527-118</t>
  </si>
  <si>
    <t>002-016-966</t>
  </si>
  <si>
    <t>Junior Achievement Jamaica</t>
  </si>
  <si>
    <t>001-932-926</t>
  </si>
  <si>
    <t>Jubilee Christian Church International</t>
  </si>
  <si>
    <t>002-051-419</t>
  </si>
  <si>
    <t>Seprod Foundation Limited</t>
  </si>
  <si>
    <t>002-037-149</t>
  </si>
  <si>
    <t>000-189-464</t>
  </si>
  <si>
    <t>CA100-68C</t>
  </si>
  <si>
    <t>102-985-952</t>
  </si>
  <si>
    <t>Hampton School Foundation</t>
  </si>
  <si>
    <t>St. Elizabeth</t>
  </si>
  <si>
    <t>001-215-370</t>
  </si>
  <si>
    <t>CA100-48C</t>
  </si>
  <si>
    <t>001-978-268</t>
  </si>
  <si>
    <t>CA100-26C</t>
  </si>
  <si>
    <t>002-015-820</t>
  </si>
  <si>
    <t>CA100-51C</t>
  </si>
  <si>
    <t>001-738-275</t>
  </si>
  <si>
    <t>The Forest Conservancy</t>
  </si>
  <si>
    <t>Freemasons Trust</t>
  </si>
  <si>
    <t>CA100-72C</t>
  </si>
  <si>
    <t>001-911-864</t>
  </si>
  <si>
    <t>Projects Abroad Jamaica</t>
  </si>
  <si>
    <t>Manchester</t>
  </si>
  <si>
    <t>001-991-795</t>
  </si>
  <si>
    <t>CA100-44C</t>
  </si>
  <si>
    <t>002-022-796</t>
  </si>
  <si>
    <t>Population Services Jamaica</t>
  </si>
  <si>
    <t>000-691-763</t>
  </si>
  <si>
    <t>001-478-770</t>
  </si>
  <si>
    <t>001-486-241</t>
  </si>
  <si>
    <t>Sports Development Foundation</t>
  </si>
  <si>
    <t>CA100-96C</t>
  </si>
  <si>
    <t>Moesha Wallace Foundation</t>
  </si>
  <si>
    <t>000-202-428</t>
  </si>
  <si>
    <t>CA100-97C</t>
  </si>
  <si>
    <t>001-550-730</t>
  </si>
  <si>
    <t>CA100-107C</t>
  </si>
  <si>
    <t>000-188-573</t>
  </si>
  <si>
    <t>CA100-62C</t>
  </si>
  <si>
    <t>002-035-103</t>
  </si>
  <si>
    <t>The Musson Group Foundation</t>
  </si>
  <si>
    <t>CA100-94C</t>
  </si>
  <si>
    <t>002-047-225</t>
  </si>
  <si>
    <t>001-792-318</t>
  </si>
  <si>
    <t>CA100-91C</t>
  </si>
  <si>
    <t>002-044-196</t>
  </si>
  <si>
    <t>Supreme Ventures Foundation</t>
  </si>
  <si>
    <t>CA100-58C</t>
  </si>
  <si>
    <t>CA100-102C</t>
  </si>
  <si>
    <t>001-665-227</t>
  </si>
  <si>
    <t>CA100-74C</t>
  </si>
  <si>
    <t>Mona Rehabilitation Foundation Limited</t>
  </si>
  <si>
    <t>CA100-108C</t>
  </si>
  <si>
    <t>000-003-565</t>
  </si>
  <si>
    <t>CA100-71C</t>
  </si>
  <si>
    <t>Northern Caribbean University</t>
  </si>
  <si>
    <t>000-024-961</t>
  </si>
  <si>
    <t>000-054-348</t>
  </si>
  <si>
    <t>CA100-66C</t>
  </si>
  <si>
    <t>000-075-124</t>
  </si>
  <si>
    <t>Jamaica Theological Seminary</t>
  </si>
  <si>
    <t>Maranatha Ministries International</t>
  </si>
  <si>
    <t>CA100-13C</t>
  </si>
  <si>
    <t>001-847-970</t>
  </si>
  <si>
    <t>CA100-106C</t>
  </si>
  <si>
    <t>002-074-281</t>
  </si>
  <si>
    <t>002-061-116</t>
  </si>
  <si>
    <t>001-544-233</t>
  </si>
  <si>
    <t>Jamaica Environment Trust</t>
  </si>
  <si>
    <t>001-297-422</t>
  </si>
  <si>
    <t>CA100-118C</t>
  </si>
  <si>
    <t>001-822-683</t>
  </si>
  <si>
    <t>Jamaica Protected Areas Trust Limited</t>
  </si>
  <si>
    <t>CA100-116C</t>
  </si>
  <si>
    <t>001-111-680</t>
  </si>
  <si>
    <t>Rise Life Management Services</t>
  </si>
  <si>
    <t>CA100-127C</t>
  </si>
  <si>
    <t>002-057-867</t>
  </si>
  <si>
    <t>CA100-138C</t>
  </si>
  <si>
    <t>001-543-792</t>
  </si>
  <si>
    <t>CA100-137C</t>
  </si>
  <si>
    <t>002-060-841</t>
  </si>
  <si>
    <t>CA100-123C</t>
  </si>
  <si>
    <t>001-536-320</t>
  </si>
  <si>
    <t>Tennis Jamaica Limited</t>
  </si>
  <si>
    <t>Church Services</t>
  </si>
  <si>
    <t>001-836-188</t>
  </si>
  <si>
    <t>CA100-141C</t>
  </si>
  <si>
    <t>CA100-78C</t>
  </si>
  <si>
    <t>001-175-323</t>
  </si>
  <si>
    <t>CA100-64C</t>
  </si>
  <si>
    <t>001-727-630</t>
  </si>
  <si>
    <t>CA100-110C</t>
  </si>
  <si>
    <t>001-839-632</t>
  </si>
  <si>
    <t>Youth Reaching Youth</t>
  </si>
  <si>
    <t>000-287-482</t>
  </si>
  <si>
    <t>Cornerstone Ministries</t>
  </si>
  <si>
    <t>CA100-98C</t>
  </si>
  <si>
    <t>Breds The Treasure Beach Foundation</t>
  </si>
  <si>
    <t>001-749-218</t>
  </si>
  <si>
    <t>Nature Preservation Foundation</t>
  </si>
  <si>
    <t>CA100-121C</t>
  </si>
  <si>
    <t>001-816-616</t>
  </si>
  <si>
    <t>White Water Meadows Citizens Association</t>
  </si>
  <si>
    <t>CA100-119C</t>
  </si>
  <si>
    <t>CA100-92C</t>
  </si>
  <si>
    <t>001-355-260</t>
  </si>
  <si>
    <t>002-047-896</t>
  </si>
  <si>
    <t>Jamaica Taekwon-Do Association Limited</t>
  </si>
  <si>
    <t>001-550-365</t>
  </si>
  <si>
    <t>000-185-639</t>
  </si>
  <si>
    <t>CA100-125C</t>
  </si>
  <si>
    <t>CA100-126C</t>
  </si>
  <si>
    <t>CA100-139C</t>
  </si>
  <si>
    <t>CA100-147C</t>
  </si>
  <si>
    <t>002-058-774</t>
  </si>
  <si>
    <t>001-936-590</t>
  </si>
  <si>
    <t>CA100-115C</t>
  </si>
  <si>
    <t>001-921-185</t>
  </si>
  <si>
    <t>CA100-122C</t>
  </si>
  <si>
    <t>001-843-184</t>
  </si>
  <si>
    <t>Caribbean Vulnerable Communities</t>
  </si>
  <si>
    <t>CA100-55C</t>
  </si>
  <si>
    <t>000-230-235</t>
  </si>
  <si>
    <t>Bethlehem Moravian College</t>
  </si>
  <si>
    <t>CA100-43C</t>
  </si>
  <si>
    <t>001-816-764</t>
  </si>
  <si>
    <t>The Spanish-Jamaica Foundation</t>
  </si>
  <si>
    <t>CA100-175C</t>
  </si>
  <si>
    <t>CA100-79C</t>
  </si>
  <si>
    <t>000-353-868</t>
  </si>
  <si>
    <t>Team Work Associates</t>
  </si>
  <si>
    <t>002-074-923</t>
  </si>
  <si>
    <t>Jamaican Reopen Schools Initiative Inc. Limited</t>
  </si>
  <si>
    <t>CA100-160C</t>
  </si>
  <si>
    <t>002-042-673</t>
  </si>
  <si>
    <t>CA100-179C</t>
  </si>
  <si>
    <t>002-055-708</t>
  </si>
  <si>
    <t>Wycliffe Bible Translators Caribbean (Jamaica)</t>
  </si>
  <si>
    <t>CA100-159C</t>
  </si>
  <si>
    <t>001-722-166</t>
  </si>
  <si>
    <t>Jamaica Musical Theatre Company Limited</t>
  </si>
  <si>
    <t>001-223-224</t>
  </si>
  <si>
    <t>001-709-640</t>
  </si>
  <si>
    <t>000-050-555</t>
  </si>
  <si>
    <t>CA100-177C</t>
  </si>
  <si>
    <t>001-776-266</t>
  </si>
  <si>
    <t>Topaz Christian Fellowship Limited</t>
  </si>
  <si>
    <t>CA100-173C</t>
  </si>
  <si>
    <t>001-932-438</t>
  </si>
  <si>
    <t>CA100-105C</t>
  </si>
  <si>
    <t>CA100-186C</t>
  </si>
  <si>
    <t>002-074-982</t>
  </si>
  <si>
    <t>Debate Mate Jamaica Limited</t>
  </si>
  <si>
    <t>CA100-185C</t>
  </si>
  <si>
    <t>000-993-204</t>
  </si>
  <si>
    <t>CA100-163C</t>
  </si>
  <si>
    <t>000-903-892-0002</t>
  </si>
  <si>
    <t>Mustard Seed Missionaries</t>
  </si>
  <si>
    <t>000-198-668</t>
  </si>
  <si>
    <t>Jamaica Olympic Association</t>
  </si>
  <si>
    <t>CA100-196C</t>
  </si>
  <si>
    <t>001-593-633</t>
  </si>
  <si>
    <t>Associated Gospel Assemblies</t>
  </si>
  <si>
    <t>CA100-190C</t>
  </si>
  <si>
    <t>001-955-195</t>
  </si>
  <si>
    <t>CA100-205C</t>
  </si>
  <si>
    <t>CA100-187C</t>
  </si>
  <si>
    <t>001-722-441</t>
  </si>
  <si>
    <t>4 Hacienda Close, Kingston 8</t>
  </si>
  <si>
    <t>CA100-168C</t>
  </si>
  <si>
    <t>001-834-916</t>
  </si>
  <si>
    <t>CA100-34C</t>
  </si>
  <si>
    <t>CA100-117C</t>
  </si>
  <si>
    <t>000-472-999</t>
  </si>
  <si>
    <t>CA100-214C</t>
  </si>
  <si>
    <t>001-824-856</t>
  </si>
  <si>
    <t>Jamaica College Foundation</t>
  </si>
  <si>
    <t>CA100-143C</t>
  </si>
  <si>
    <t>001-927-043</t>
  </si>
  <si>
    <t>CA100-203C</t>
  </si>
  <si>
    <t>001-979-639</t>
  </si>
  <si>
    <t>002-062-500</t>
  </si>
  <si>
    <t>CA100-215C</t>
  </si>
  <si>
    <t>International Youth Charity Foundation Limited</t>
  </si>
  <si>
    <t>CA100-129C</t>
  </si>
  <si>
    <t>Rockhouse Foundation Jamaica</t>
  </si>
  <si>
    <t>CA100-213C</t>
  </si>
  <si>
    <t>002-074-613</t>
  </si>
  <si>
    <t>CA100-200C</t>
  </si>
  <si>
    <t>002-059-029</t>
  </si>
  <si>
    <t>Save Life Outreach Jamaica</t>
  </si>
  <si>
    <t>CA100-192C</t>
  </si>
  <si>
    <t>001-326-325</t>
  </si>
  <si>
    <t>CA100-166C</t>
  </si>
  <si>
    <t>001-117-823</t>
  </si>
  <si>
    <t>Jamaica Medical Foundation</t>
  </si>
  <si>
    <t>CA100-88C</t>
  </si>
  <si>
    <t>001-711-059</t>
  </si>
  <si>
    <t>Fresh Bread Ministries International</t>
  </si>
  <si>
    <t>CA100-225C</t>
  </si>
  <si>
    <t>000-653-683</t>
  </si>
  <si>
    <t>001-922-688</t>
  </si>
  <si>
    <t>Swallowfield Outreach Foundation</t>
  </si>
  <si>
    <t>001-877-658</t>
  </si>
  <si>
    <t>CA100-202C</t>
  </si>
  <si>
    <t>002-067-200</t>
  </si>
  <si>
    <t>001-797-913</t>
  </si>
  <si>
    <t>Harvest Christian Fellowship</t>
  </si>
  <si>
    <t>CA100-219C</t>
  </si>
  <si>
    <t>001-777-076</t>
  </si>
  <si>
    <t>Covenant City Church</t>
  </si>
  <si>
    <t>CA100-240C</t>
  </si>
  <si>
    <t>CA100-244C</t>
  </si>
  <si>
    <t>000-190-420</t>
  </si>
  <si>
    <t>The Golden Age Home</t>
  </si>
  <si>
    <t>CA100-184C</t>
  </si>
  <si>
    <t>002-075-563</t>
  </si>
  <si>
    <t>Quilt Performing Arts Company Limited</t>
  </si>
  <si>
    <t>CA100-198C</t>
  </si>
  <si>
    <t>001-592-343</t>
  </si>
  <si>
    <t>New Generation Ministries Limited</t>
  </si>
  <si>
    <t>001-892-592</t>
  </si>
  <si>
    <t>Love In Action</t>
  </si>
  <si>
    <t>CA100-273C</t>
  </si>
  <si>
    <t>001-977-245</t>
  </si>
  <si>
    <t>National Integrity Action</t>
  </si>
  <si>
    <t>CA100-270C</t>
  </si>
  <si>
    <t>001-887-475</t>
  </si>
  <si>
    <t>The Graduates Foundation</t>
  </si>
  <si>
    <t>CA100-235C</t>
  </si>
  <si>
    <t>002-014-807</t>
  </si>
  <si>
    <t>Jamaica Kidney Kids Foundation</t>
  </si>
  <si>
    <t>CA100-242C</t>
  </si>
  <si>
    <t>001-917-994</t>
  </si>
  <si>
    <t>CA100-183C</t>
  </si>
  <si>
    <t>002-066-092</t>
  </si>
  <si>
    <t>Shekinah Intercessors Outreach Ministries Limited</t>
  </si>
  <si>
    <t>CA100-253C</t>
  </si>
  <si>
    <t>001-687-611</t>
  </si>
  <si>
    <t>Trumpet Call Ministries International</t>
  </si>
  <si>
    <t>001-296-531</t>
  </si>
  <si>
    <t>The Kingston College Development Trust Fund</t>
  </si>
  <si>
    <t>CA100-255C</t>
  </si>
  <si>
    <t>CA100-262C</t>
  </si>
  <si>
    <t>000-180-335</t>
  </si>
  <si>
    <t>CA100-99C</t>
  </si>
  <si>
    <t>001-175-262</t>
  </si>
  <si>
    <t>CA100-232C</t>
  </si>
  <si>
    <t>001-539-809</t>
  </si>
  <si>
    <t>Caribbean Deeper Christian Life Ministry</t>
  </si>
  <si>
    <t>CA100-249C</t>
  </si>
  <si>
    <t>CA100-243C</t>
  </si>
  <si>
    <t>002-019-647</t>
  </si>
  <si>
    <t>CA100-201C</t>
  </si>
  <si>
    <t>002-024-535</t>
  </si>
  <si>
    <t>Ardenne Alumni Foundation Limited</t>
  </si>
  <si>
    <t>CA100-152C</t>
  </si>
  <si>
    <t>000-903-892</t>
  </si>
  <si>
    <t>Mustard Seed Communities</t>
  </si>
  <si>
    <t>CA100-134C</t>
  </si>
  <si>
    <t>002-085-097</t>
  </si>
  <si>
    <t>Jamaica Law School Trust</t>
  </si>
  <si>
    <t>CA100-261C</t>
  </si>
  <si>
    <t>Le Antonio's Foundation Limited</t>
  </si>
  <si>
    <t>CA100-237C</t>
  </si>
  <si>
    <t>001-270-044</t>
  </si>
  <si>
    <t>National Crime Prevention Fund</t>
  </si>
  <si>
    <t>Living Waters Christian Centre (Waltham, Jamaica)</t>
  </si>
  <si>
    <t>000-767-964</t>
  </si>
  <si>
    <t>CA100-234C</t>
  </si>
  <si>
    <t>Montego Bay Animal Haven Limited</t>
  </si>
  <si>
    <t>CA100-233C</t>
  </si>
  <si>
    <t>Teen Challenge Jamaica</t>
  </si>
  <si>
    <t>CA100-86C</t>
  </si>
  <si>
    <t>001-929-011</t>
  </si>
  <si>
    <t>The Harris Family Vision Foundation, Inc.</t>
  </si>
  <si>
    <t>Hanover</t>
  </si>
  <si>
    <t>CA100-294C</t>
  </si>
  <si>
    <t>002-084-147</t>
  </si>
  <si>
    <t>CA100-267C</t>
  </si>
  <si>
    <t>001-958-950</t>
  </si>
  <si>
    <t>Essex Valley Community &amp; Associates</t>
  </si>
  <si>
    <t>CA100-281C</t>
  </si>
  <si>
    <t>Jamaica Red Cross Society</t>
  </si>
  <si>
    <t>001-624-296</t>
  </si>
  <si>
    <t>Franciscan Ministries</t>
  </si>
  <si>
    <t>CA100-80C</t>
  </si>
  <si>
    <t>001-815-571</t>
  </si>
  <si>
    <t>West Kings House Gospel Trust</t>
  </si>
  <si>
    <t>CA100-309C</t>
  </si>
  <si>
    <t>002-083-370</t>
  </si>
  <si>
    <t>Covenant Life Christian Church Ministries Limited</t>
  </si>
  <si>
    <t>Liberty Preparatory School</t>
  </si>
  <si>
    <t>Ecclesia Worship Center Limited</t>
  </si>
  <si>
    <t>CA100-226C</t>
  </si>
  <si>
    <t>002-049-945</t>
  </si>
  <si>
    <t>Outreach Feed My Sheep Ministries Limited</t>
  </si>
  <si>
    <t>CA100-323C</t>
  </si>
  <si>
    <t>002-084-953</t>
  </si>
  <si>
    <t>001-880-624</t>
  </si>
  <si>
    <t>CA100-207C</t>
  </si>
  <si>
    <t>002-059-657</t>
  </si>
  <si>
    <t>Aurora Ministries Limited</t>
  </si>
  <si>
    <t>CA100-227C</t>
  </si>
  <si>
    <t>CA100-293C</t>
  </si>
  <si>
    <t>001-695-380</t>
  </si>
  <si>
    <t>CA100-413C</t>
  </si>
  <si>
    <t>002-056-608</t>
  </si>
  <si>
    <t>New Life Endeavours</t>
  </si>
  <si>
    <t>CA100-322C</t>
  </si>
  <si>
    <t>000-420-352</t>
  </si>
  <si>
    <t>Inter-Secondary Schools Sports Association</t>
  </si>
  <si>
    <t>001-874-942</t>
  </si>
  <si>
    <t>001-899-597</t>
  </si>
  <si>
    <t>CA100-392C</t>
  </si>
  <si>
    <t>Jamaica Autism Support Association</t>
  </si>
  <si>
    <t>001-791-303</t>
  </si>
  <si>
    <t>St. Andrew High School Foundation</t>
  </si>
  <si>
    <t>CA100-356C</t>
  </si>
  <si>
    <t>001-295-055</t>
  </si>
  <si>
    <t>The Cecil Boswell Facey Foundation Limited</t>
  </si>
  <si>
    <t>CA100-14C</t>
  </si>
  <si>
    <t>002-070-723</t>
  </si>
  <si>
    <t>CA100-340C</t>
  </si>
  <si>
    <t>001-876-287</t>
  </si>
  <si>
    <t>Teach Caribbean</t>
  </si>
  <si>
    <t>CA100-251C</t>
  </si>
  <si>
    <t>CA100-345C</t>
  </si>
  <si>
    <t>001-874-799</t>
  </si>
  <si>
    <t>Jamaica Organic Agricultural Movement Limited</t>
  </si>
  <si>
    <t>Christian Fellowship Church</t>
  </si>
  <si>
    <t>CA100-295C</t>
  </si>
  <si>
    <t>CA100-439C</t>
  </si>
  <si>
    <t>CA100-350C</t>
  </si>
  <si>
    <t>001-800-442</t>
  </si>
  <si>
    <t>CA100-387C</t>
  </si>
  <si>
    <t>001-117-211</t>
  </si>
  <si>
    <t>Jamaica Flour Mills Foundation</t>
  </si>
  <si>
    <t>CA100-167C</t>
  </si>
  <si>
    <t>Reach Dem Limited</t>
  </si>
  <si>
    <t>CA100-245C</t>
  </si>
  <si>
    <t>001-873-555</t>
  </si>
  <si>
    <t>CA100-278C</t>
  </si>
  <si>
    <t>000-969-281</t>
  </si>
  <si>
    <t>CA100-317C</t>
  </si>
  <si>
    <t>002-084-945</t>
  </si>
  <si>
    <t>000-436-607</t>
  </si>
  <si>
    <t>Best Care Foundation</t>
  </si>
  <si>
    <t>001-085-166</t>
  </si>
  <si>
    <t>CA100-304C</t>
  </si>
  <si>
    <t>CA100-342C</t>
  </si>
  <si>
    <t>CA100-434C</t>
  </si>
  <si>
    <t>002-063-123</t>
  </si>
  <si>
    <t>Robin's Nest Children's Home</t>
  </si>
  <si>
    <t>CA100-320C</t>
  </si>
  <si>
    <t>000-599-263</t>
  </si>
  <si>
    <t>Christian Enterprises</t>
  </si>
  <si>
    <t>CA100-408C</t>
  </si>
  <si>
    <t>000-578-339</t>
  </si>
  <si>
    <t>CA100-457C</t>
  </si>
  <si>
    <t>002-091-658</t>
  </si>
  <si>
    <t>CA100-411C</t>
  </si>
  <si>
    <t>001-745-871</t>
  </si>
  <si>
    <t>St. Aloysius Primary School</t>
  </si>
  <si>
    <t>CA100-346C</t>
  </si>
  <si>
    <t>001-811-037</t>
  </si>
  <si>
    <t>Immaculate Conception High School</t>
  </si>
  <si>
    <t>CA100-412C</t>
  </si>
  <si>
    <t>000-189-103</t>
  </si>
  <si>
    <t>CA100-424C</t>
  </si>
  <si>
    <t>Gospel Truth Restoration Ministry</t>
  </si>
  <si>
    <t>CA100-307C</t>
  </si>
  <si>
    <t>001-924-788</t>
  </si>
  <si>
    <t>Peter Stewart Scholarship Fund Limited</t>
  </si>
  <si>
    <t>CA100-410C</t>
  </si>
  <si>
    <t>001-961-381</t>
  </si>
  <si>
    <t>CA100-286C</t>
  </si>
  <si>
    <t>000-044-547</t>
  </si>
  <si>
    <t>Jamaica Baptist Union</t>
  </si>
  <si>
    <t>Objectives and Purposes</t>
  </si>
  <si>
    <t>Educational</t>
  </si>
  <si>
    <t>To promote programmes geared towards the increase of the Christian faith in Jamaica through the carrying out of public and free evangelical work among women. Men and children from various backgrounds through the holding of the religious meetings and one on one communication; To provide for the implementation of social development programs aimed at integrating the disabled (including but not limited to deaf persons and those with hearing disabilities into society so that they can operate effectively; To foster initiatives to assist education institutions through financial support and through provisions of educational and other resources for both staff and students.</t>
  </si>
  <si>
    <t>Proclaim the gospel of Jesus Christ to the people of Jamaica to enable them to become a loving and peaceful nation and invite them to saving grace of our Lord Jesus Christ; To promote establishment of a mission for the advancement of education to upgrade the literacy standard of children and adults to enable them to lead economical and spiritually productive lives; To provide for the relief of poverty and distress among the poor and needy in the society so they can live a meaningful life in the image of Christ in which they were created</t>
  </si>
  <si>
    <t>To provide for the physical &amp; mental support of abused and neglected children and young peoples who are living in poor family circumstances; To facilitate the academic and social education of children and young people which will allow them in the future to become worthwhile and productive citizens of Jamaica; To initiate programmes geared towards the teaching of positive parental skills thus developing more aware parents better able to care for their children and to pass on positive values to them; To provide for the motivation and counselling of parents, children and young persons in order to develop self esteem within them</t>
  </si>
  <si>
    <t>To further the cause of the Kingdom of God; To enhance and foster sound principles, spiritual moral, mental and physical welfare; To provide charitable services to the needy as far as possible</t>
  </si>
  <si>
    <t>To link the church of the First World with the church of the Third World in a manner that helps both the materially poor and the poor in spirit; To provide sustainable programmes that will benefit the poor; To provide housing and relief for the poor and destitute; furniture for schools; medical supplies &amp; equipment to the medical fraternity and infirmaries, and feeding the poor through our various outreach programmes across the island.</t>
  </si>
  <si>
    <t>To transform a derelict zoo to become a world class facility for families to visit; to educate the population on biodiversity, understanding wildlife and how it impacts on humans; To expose under-privileged and sick children to a zoo experience.</t>
  </si>
  <si>
    <t>To train, teach and develop Christians in the discipline of prayer in accordance with the provision of the Holy Bible and under the guidance of the Holy Spirit; To establish a 24 hour house of prayer and retreat centre where continuous worship and prayer are made by Christians everyday; To organize and host prayer retreats, seminars and prayer ministry schools for Christians</t>
  </si>
  <si>
    <t>The object of the company is to develop, promote and fund initiatives and programmes designed to relieve poverty, suffering and distress among persons in Seaforth, St. Thomas and adjoining communities</t>
  </si>
  <si>
    <t>To attack and defeat the disease of cancer in all its forms, to investigate its causes, distributions, symptoms, pathology, and treatment and to promote its cure.</t>
  </si>
  <si>
    <t>To upload and give witness to the Name, Word and Supremacy of the Most High God, Jehovah, and the Messianic King of his son, Jesus Christ; To be and act as the ecclesiastical governing body of the religious group known as Jehovah's Witnesses in Jamaica and such other territories as the company deems fit, and to establish and oversee congregations of Jehovah's Witnesses; To promote the widest circulation of the Scriptures, instructions from the scriptures and the dissemination of Bible truth throughout Jamaica and such other territories worldwide as the Company deems fit.</t>
  </si>
  <si>
    <t>To sustain the viability of LIFE as a national institution which assists communities to achieve sustainable human development and improved quality of living through a dynamic process of dialogue partnership and empowerment, with emphasis on marginalised communities; To support local initiatives which contribute to two millennium goals: Eradicating extreme poverty and hunger, Ensuring environmental sustainability; To provide resources to our member organizations for the development of sustainable livelihoods effective local governance and environmental management.</t>
  </si>
  <si>
    <t>To maintain and manage convents for the member of the Religious Order known as the Franciscan Sisters of Allegany; To promote and increase interest in the mission of the Roman Catholic Church; To teach, encourage and extend the knowledge and practice of healthy, moral and wholesome living</t>
  </si>
  <si>
    <t>To maintain and support the Charitable, educational, social and spiritual works of the Franciscan Sisters of Allegany in Jamaica; Contribute to the development of the nation through the above works; Assist the members of the FSA in meeting the expenses incurred in the performance of their duties</t>
  </si>
  <si>
    <t>Dedicated to promote the education of students in work readiness, entrepreneurship and financial literacy thus opening their minds to the reality of achieving their full potential in the world of business; To foster programmes which creates opportunities for stakeholders, the business community, educators and volunteers to engage in the mentoring of young people.</t>
  </si>
  <si>
    <t>Evangelizing, supporting and promoting missionary works of the Gospel of God; Encouraging and promoting the teaching of the Gospel of God among members of the church and to non-members; To ordain Christian workers to visit hospitals, jails, prisons and other institutions.</t>
  </si>
  <si>
    <t>Operation of Church; Operation of school; catering to the physical welfare of the poor</t>
  </si>
  <si>
    <t>To Disseminate the gospel of Jesus Christ &amp; The word of God to the end that the people of God may be conformed to the image of Jesus Christ; To regularly assemble together the members of the church for fellowship one with another and to worship God in spirit and truth; To involve every member of this church in its fellowship and activities and in the move of the Holy Spirit.</t>
  </si>
  <si>
    <t>To promote public health generally and provide cutting-edge medicine and advocacy regardless of ability to pay, especially for people affected by HIV/AIDS; To promote and engage in all aspects of public health, generally, through education, counselling, treatment, research, advocacy and testing</t>
  </si>
  <si>
    <t>To reduce the incidence of death from heart attack disease in Jamaica by: Prevention through education, early detection through screening programmes, Rehabilitation through education about healthy lifestyle</t>
  </si>
  <si>
    <t>To promote programmes geared toward expanding the sporting activities of the students of Hampton School; To advance the welfare of the students of the School by providing financial assistance to those with a high level of academic performance and are experiencing great difficulties in pursuing higher levels of education; to assist the school with the establishment and maintenance of the Enrichment Resource Centre geared at assisting those students falling behind in their work and help them overcome hurdles and restore their performance to their GSAT levels in preparation for external examinations.</t>
  </si>
  <si>
    <t>To donate and use its income, personnel and other resources exclusively for such charitable, religious or educational purposes selected or approved from time to time by the District Board of General Purposes of the District Grand Lodge of Jamaica and the Cayman Islands; To provide financial assistance to persons in need of financial help for the purpose of paying tuition fees, purchasing books and meeting other school, college or educational training related expenses; To make donations to and render other relevant kinds of assistances to persons in need of housing or persons whose housing conditions needs improvement.</t>
  </si>
  <si>
    <t>To promote initiatives and programmes designed to tackle the root causes of violence and youth unemployment in Jamaica by assisting disadvantaged young people in improving their skill sets and facilitating them in creating and pursuing economic opportunities</t>
  </si>
  <si>
    <t>To promote and carry out programmes for the relief of poverty, deprivation and distress, including basic free health and other care, as well as nurturing healthy family life; To promote community development and provide facilities for training and support of persons in communities served; To facilitate the provision of education and religious instruction etc.</t>
  </si>
  <si>
    <t>To promote the management and sustainable use of Jamaica's forest resources by identification, planning and implementation of projects that develop and conserve the environment, soil and water resources and the beauty of landscape; To encourage the establishment of commercial forest plantations, especially on idle, arable lands as a viable option for optimum land use towards production and utilization of marketable wood and wood products; to assist rural communities and private landowners with technical support for restoration through integrated watershed management, agroforestry and climate change adaptation projects across the country.</t>
  </si>
  <si>
    <t>To facilitate and assist volunteers from overseas to provide services in the social, educational, environmental, agricultural and health sectors in Jamaica; To improve the physical, social, health, environmental, agricultural and material conditions of persons in Jamaica.</t>
  </si>
  <si>
    <t>The advancement of health through promotion of better sexual and reproductive health among the public; Advance health through the encouragement of the prevention and diagnosis of sexually transmitted diseases including but no limited to HIV/AIDS</t>
  </si>
  <si>
    <t>To provide training in baking, sewing, computer and home economics; Provide employment for inner city young men and women.</t>
  </si>
  <si>
    <t>To promote and encourage the development and growth of talent and skills and facilities and activities concerning all aspects of sports; To</t>
  </si>
  <si>
    <t>To investigate and make known the numbers. Conditions and needs of the blind and the causes of blindness in Jamaica; To initiate, stimulate and co-ordinate work for the blind and for the prevention of blindness in Jamaica; To establish and maintain or assist the establishment and maintenance of schools, training centres, workshops and other organizations services and facilities for or in connections with the education employment and welfare of the blind in Jamaica.</t>
  </si>
  <si>
    <t>Committed to relationship with God so that we may know and relate to God as a person rather than an impersonal force, knowing Jesus of Lord of our lives; Preaching, teaching, studying and obeying of God's word as the supreme rule of faith and life. Sharing the story of God's amazing Love to those in our community &amp; beyond; Mission and outreach</t>
  </si>
  <si>
    <t>To provide or harness opportunities for meaningful change/improvement in the Jamaican Society by focusing on specific sectors namely youth, education, sport and community development; To provide funding and expertise/skills to specific interest groups/entities; To enhance the FHC brand by generating and strengthening the goodwill created from the foundation's philanthropic activities; To ensure and facilitate a spirit of volunteerism amongst FHC employees</t>
  </si>
  <si>
    <t>Religious - Spreading Christianity; Education - Operating educational institutions; Outreach - Offering assistance to the poor &amp; marginalised</t>
  </si>
  <si>
    <t>To promote and encourage the advancement of education among poor and inner-city children and young persons; To support the relief of poverty faced by inner-city children and young persons; To promote community development in inner-city communities by supporting educational institutions and development programmes that cater to inner-city children and young persons from lower socio-economic backgrounds</t>
  </si>
  <si>
    <t>To relieve poverty sickness, deprivation, distress and hardship of children and top promote the welfare of children in Jamaica without differentiation on the grounds of race, colour, nationality, creed or sex; To advance the welfare of the Jamaica population through education, which will include instruction in computer sciences and computer technology; To provide financial and other assistance for the education of children and for support of the indigent and destitute; To provide financial and other assistance for the establishment, operation and maintenance of basic schools, schools, nurseries, clinics, hostels and places of safety for children and to do all such things necessary thereof; to advance the education and welfare of the Jamaican population through sporting activities and the promotion of arts and culture</t>
  </si>
  <si>
    <t>To provide for the relief of poverty and distress among children, young and elderly; To promote skill training so as to increase economic viability of youth and culture</t>
  </si>
  <si>
    <t>To promote public awareness of the importance of the maintenance of environmental quality through education at all levels of society, with emphasis on the on the development of national parks and protected area and encouragement of ecologically sound planning practices; To assist in the efforts of local and foreign government and non-government organizations for the maintenance of environmental quality; To identify, protect and manage ecologically significant natural areas and the life they support in Jamaica by assisting the Government to establish and manage national parks and protected areas. To provide advice to developers at the earliest stages of planning to ensure that environmental factors are fully considered and to assist in the preparation of environmental impact statements and assessments; To stimulate local income generation in ways which are consistent with sound environmental management; To develop and maintain an information base relating to ecology environmental management and control and to make it available for all interested parties; To raise funds for the protection and management of the Jamaican environment and natural heritage, both locally and internationally; To accept gifts, donations and bequests of money and property for the purposes of the Trust and to undertake and execute any trusts in respect of any such money or property and to solicit and appeal for any such gifts, donations, or bequests as aforesaid; To uphold the principles of the world conservation strategy and the world charter for nature</t>
  </si>
  <si>
    <t>Relieve poverty suffering and distress among the physically disabled people of Jamaica and to assist in the maintenance and support of educational, health and occupational institutions and facilities for the benefit and Upliftment of physically disabled persons</t>
  </si>
  <si>
    <t>To make available the Holy Scriptures &amp; Scripture Product in forms readily available; To inculcate Christian beliefs; Cultivating Biblical readership</t>
  </si>
  <si>
    <t>To offer quality academic studies and training informed by a christocentric worldview so that persons may acquire the attitudes, knowledge and skills needed to enable them to contribute to national development and to perform in a global environment.</t>
  </si>
  <si>
    <t>To further the religious and charitable work of the Maranatha Ministries and to that end: advance Christian principles, to promote and support in the interest of social welfare and to preserve, safeguard the health of all person and to promote the education of person in need of employment.</t>
  </si>
  <si>
    <t>To educate the public of the characteristics of the disease of drug and/or alcohol addiction with a view towards the prompt diagnosis and treatment of that disease; To conduct scientific research or studies to advance medical knowledge and skill with the intention of improving the treatment of persons suffering from the drug and/or alcohol addiction; To establish and operate for the public benefit such facilities or clinics as may be requires from time to time for the care, treatment, counseling and rehabilitation of all persons addicted to drugs and /or alcohol.</t>
  </si>
  <si>
    <t>Alleviate human suffering; Community development; Empowering Youths through education</t>
  </si>
  <si>
    <t>To operate Charitable organization; Assist primary targets with material aid; Promote poverty alleviation and empowerment initiatives</t>
  </si>
  <si>
    <t>To network with voluntary social welfare organizations in Jamaica on a permanent basis in order to secure a comprehensive view of relevant social problem and needs and to mobilise resources for action to alleviate such problems and needs</t>
  </si>
  <si>
    <t>To collaborate with contributors, providers, users of social services and social planners in an effort to assist in meeting the Social and Material needs of those experiencing conditions of hardship and distress; To foster the support of programmes and projects of voluntary organizations aimed at relieving conditions of needs, hardship and distress.</t>
  </si>
  <si>
    <t>To distribute food and food-related products to those requiring assistance; to accept donations of food, clothing, money and/or other property for redistribution; To collect, inspect, catalog and store items for redistribution; to provide assistance in housing and medical supplies/expenses; to co-ordinate the provision of training and mentorship as needed and within limits; to provide counselling and wellness services; to provide scholarships, grants and stipends; to provide assistance in the building of institutions; to cooperate with other organization with similar objectives; to provide relief in the event of catastrophe to needy families or persons; to work towards a solution to the problem of poverty in Jamaica.</t>
  </si>
  <si>
    <t>To provide assistance to disadvantaged and vulnerable children in Jamaica; To provide lifesaving treatment, child care and supporting services to disadvantage children who are hurting; To assist with any medial problem, visiting those that are sick, etc.</t>
  </si>
  <si>
    <t>To promote public awareness of the importance of environmental quality through education at all levels of Society, with emphasis on the development, improvement and protection of the environment of Jamaica; To support and lobby local and foreign government and private sector programmes, incentives, laws and other enforcement mechanisms for the maintenance of environmental quality and control; To identify, protect and mange ecological significant natural areas and the life they support in Jamaica by assisting the Government to establish and mange national parks and protected areas.</t>
  </si>
  <si>
    <t>To promote the general health and well-being of all patients at the Sir John Golding Rehabilitation Centre, Golding Avenue, Kingston 7; To advance educational opportunities for child patients in the institution so that they may receive a good education and be able to contribute positively to the welfare of the nation despite their physical disability; To provide and improve structures, equipment, property and grounds of the Centre to enhance the conditions of the disabled patients; to promote good working conditions for the staff so that the staff may be able to carry out their duties comfortably.</t>
  </si>
  <si>
    <t>To exercise all types of works of charity, including more specifically, but without limiting the generality of the preceding, help to the poor, to orphan, to young people, the sick and disabled and unprivileged members of society; To develop chartable programmes aimed at the physical, emotional and moral upliftment and well-being of individuals; To relieve poverty, suffering and distress among people; To provide unselfish charitable services to members of society.</t>
  </si>
  <si>
    <t>To proclaim, preach and propagate the gospel of Jesus Christ in Jamaica, the Caribbean and the rest of the world to the end that people will be edified and encouraged to live Godly lives</t>
  </si>
  <si>
    <t>The advancement and promotion of the education of Jamaica children and youth adults who desire to improve themselves through education skills or vocational training whether provided in Jamaica or elsewhere; To provide such financial assistance as may be required by way of awarding scholarships, exhibitions, bursaries or maintenance and travel allowances or otherwise to further the education and training of children and young adults at any school, university, college or educational establishment approved by the Company; To provide books, clothing, equipment and instruments and other items as may be required for the advancement of education and training.</t>
  </si>
  <si>
    <t>Carrying out educational and religious purposes as shall extend to the training and education of Christian youth leaders in health, education and other life skills, promoting wholesome and healthy lifestyles, training mentors and role models amongst the Jamaican youth population particularly between the ages of 6 - 19 years; the provision of facilities undertakings and assistance in all forms, in each case, for the benefit of the development of the youth in Jamaica for the training of strategies, academic and technical skills in preparation for entering the job market or institutes of higher learning; the collaboration with other Christian organizations, persons, groups, churches and other associations operating in Jamaica and elsewhere in and towards the provision of services and facilities to all such persons and all of the foregoing purposes.</t>
  </si>
  <si>
    <t>Share the gospel of Jesus Christ is to guide men and women in achieving their highest potential and purpose in life while imparting theoretical, practical and life skills training, as well as other social intervention through community development projects</t>
  </si>
  <si>
    <t>To operate and manage the property known as Hope Estate for and on behalf of the Government of Jamaica; To operate and manage Botanical Gardens for the admission of the public; To operate and manage wildlife sanctuary and zoo for admission of the public.</t>
  </si>
  <si>
    <t>To foster and advance all public interest in the delineated area, including preservation, protection and enhancement of: public safety and services for all citizens, environmental values, recreation, playgrounds and amusements. Integrity of zoning and parish regulations; To service as an open forum to give opportunity for the consideration and discussion of matter of public and community interest; To promote activates aimed at elevating, advancing and protecting the status, rights and interest of the community and all its residents.</t>
  </si>
  <si>
    <t>To develop and promote for the benefit of the public, study and research into housing and the encouragement of saving; To assist with grants or otherwise the development of affordable housing throughout Jamaica, and in particular, in rural Jamaica; To develop and promote the art, health, culture and sports; to establish and carry on programmes for the development of education and skill of people in Jamaica; To develop religious programmes aimed at the upliftment of the spiritual well being of individuals.</t>
  </si>
  <si>
    <t>To perpetrate training in the martial art taekondo throughout Jamaica; To maximize the potential of very student enrolled and training in every school ad clan established; To maximize the potential of every instructor and black belt in every school and can established by association.</t>
  </si>
  <si>
    <t>To develop, promote and fund initiatives and programmes designed to increase educational opportunities and to relieve poverty, suffering and distress among persons in New Green, Manchester and adjoining communities</t>
  </si>
  <si>
    <t>To establish religious work through assemblies of churches across Jamaica</t>
  </si>
  <si>
    <t>To empower families though education that early detection and early treatment saves lives; T initiate and promote awareness of breast cancer, encourage early screening and empower cancer patients; To set up support groups in helping diagnosed patients.</t>
  </si>
  <si>
    <t>Reduce the spread of HIV among vulnerable populations in the Caribbean Region; Ensure adequate access to care and treatment for members of vulnerable population living with HIV; Advocate to governments and inter-governmental and regional organizations on human rights for all people, including fo those who are members of vulnerable groups</t>
  </si>
  <si>
    <t>To assist in the development of Spanish as a foreign language; To enhance co-operation between the peoples of Spain and Jamaica; To support community development activities including sports and culture.</t>
  </si>
  <si>
    <t>Fundraising for the Schools; assisting with curriculum development</t>
  </si>
  <si>
    <t>To promote the education of the students of the St. Hugh's High School in all activities of learning and in particular in the study of the sciences; To promote practical studies and research in the sciences with a view to improving the level of knowledge and increasing the store of knowledge to the ultimate benefit of the public generally.</t>
  </si>
  <si>
    <t>To advance the biblical basis for missions to the end that the Bible may be translated into minority languages; To encourage Caribbean Christian believers to become directly involved in Bible translation projects; To foster holistic language development and literacy in communities where these re lacking as acts of Christian charity.</t>
  </si>
  <si>
    <t>To share the gospel of Jesus Christ through spiritual, social and other means; To undertake charitable activities; To facilitate education</t>
  </si>
  <si>
    <t>To promote the establishment of churches; To facilitate the spreading of the Christian Gospel; To provide the implementation of Christian education programs and training facilities</t>
  </si>
  <si>
    <t>The promotion of high quality care or all the peoples of the Caribbean through the advancement of the science, art and practice of orthopaedic surgery; The development, encouragement and advancement of continuing education and research in orthopaedics for the public benefit.</t>
  </si>
  <si>
    <t>To equip young people from deprived inner city communities with literacy, communication, advocacy, team work and critical thinking skills in order to help reverse social immobility through the use of debate clubs in these areas of high poverty</t>
  </si>
  <si>
    <t>To assist in raising funds for the development of the University of the West Indies Mona; To receive donations and grants for the development of the University of the West Indies. To award scholarships, exhibitions, bursaries, or maintenance allowances tenable at the University of the West Indies</t>
  </si>
  <si>
    <t>Bringing people to Christ and fellowship in its Church; developing them to Christlike maturity and training them for service in the church and a lifestyle of evangelism and social outreach; Social outreach within communities surrounding all of our local churches and elsewhere in Jamaica</t>
  </si>
  <si>
    <t>Poor Relief; Develop and promote other poverty relief organisation</t>
  </si>
  <si>
    <t>To promote on a wholly charitable basis methods to improve the playing of the game of netbal and to promote it globally and nationally in light of the games's ability to provide educational, cultural, health, social and humanitarian values, particularly with th euse of educational programmes for the young; To work with community groups, educational institutions, sporting clubs, youth organisations, churches and charitable organisations to buld their capacity in developing women and children through the sport of netball; To promote the sport of netball as a ean of enhancing community develoment' economic empowerment and personal advancement particularly in the poorest communities of Jamaica; To propote physical education as a mean of enhancing the holistic development and educational achievemnet of children and youth, and to work with formal and informal educational institutions, youth organisations, community groups churches, sate agencies and sporting clubs to enhance their physical educationa and team building programmes; To crete and promote by publicity and education an informed and interested public opinion on the value and importance of the game of Netball in Jmaica amd enhance the popularity of the Sport.</t>
  </si>
  <si>
    <t>For the promotion of no profit status in order to help in uplifting the youths, communities and Jamaica of a whole</t>
  </si>
  <si>
    <t>To operate as a charitable organization that partners with other charitable organizations and international agencies to provide educational items for children going back to school; To hold Annual Christmas Treat for children and distribute items in keeping with the season; To provide recreational activities for children to enhance growth and development.</t>
  </si>
  <si>
    <t>To foster programmes for the improvement of educational, social, spiritual and economic welfare of students; To promote, encourage and support enviromental programmes and projects designed to protect, preserve and improve the environment in Jamaica; To facilitate the development of non-profit organizations working with and for the inhabitats of Jamaica</t>
  </si>
  <si>
    <t>To minister to persons through the dissemination of the gospel of Jesus Christ and the word of God and encouraging public worship; To assit church members and other persons in need of help arising from financial hardship, dysfunctional relationships and general physical, spiritual, emotional and similar concerns; To develop and undertake educational, evangelistic, social, artistic and other programmes in support of the ojectives outlined above.</t>
  </si>
  <si>
    <t>To facilitate the provision of educational and religious instruction as shall extend to the training and education of all persons in Christian teaching and biblical knowledge and the promotion of biblical taching worldwide including prayer, evangelism community support and service; To provide for the training and education of persons on any matter or discipline as maybe required for the promotion of academic, technical and entrepreneurial skills; To promote and carryout programmes and engage in activities for the relief or poverty, deprivation and distreess of persons.</t>
  </si>
  <si>
    <t>To disseminate the gospel of Jesus Christ and the Word of God to the end that the people of God may be conformed to the image of Jesus Christ and to bring both families of believers and individual believers in the Lord Jesus Christ together in personal fellowship, both in the home and in cell groups; To regularly assemble together the members of the Church for fellewship one with another and to worship God in spirit and truth; and to co-operate in the assembling of the whole body of Christ; To involve every member of this Church in its fellowship and activites and in the move of the Holy Spirit.</t>
  </si>
  <si>
    <t>To disseminate the gospel of Jesus Christ and the Word of God to the end that the people of God may be conformed to the image of Jesus Christ and to bring both families of believers and individual believers in the Lord Jesus Christ together in personal fellowship, both in the home and in cell groups</t>
  </si>
  <si>
    <t>To provide residential care, accomodation, meals and other welfare services for persons in the parish of Kingston &amp; St. Andrew to the indigent, elderly and the physically challenged; To provide endow, furnish abd fit out with all necessay furniture, instrument and other equpment and maintain and manage the golden Age Home; To employ medical, surgical and pharmacential appliances.</t>
  </si>
  <si>
    <t>Education of the young; Visitation of the sick in their homes and in institutions; The care of orphans and underprivileged children in homes</t>
  </si>
  <si>
    <t>Religious proclamation for spiritual and moral sanity; Social intervention and conflict mitigation; Community development and skill training</t>
  </si>
  <si>
    <t>To bring awareness and create responsive initiatives to a broad range of socio-economic conditions affecting Jamaica; To rain and challenge youth and adults alike in out society to see the greater role they can play toward a more positive nation; The collaboration w/charitable organisation operating in Jamaica in and towards the provision of services and facilities to all such persons and for any and all of the forgoing purposes</t>
  </si>
  <si>
    <t>Providing an avenue for the holistic development and training of young actors, singers, dancers and writers within the Jamaican community; Community outreach and mentorship programmes; Facilitate workshops and training sessions to expand on the talent and creative imagination of the nation's young artiste</t>
  </si>
  <si>
    <t>Carrying out charitable purposes as shall extend to the relief of poverty, suffering and distress among citizens and/or residents of Jamaica, wherever situate; The provision of facilities, undertakings and assistance in all forms, in each case, for the benefit of citizens and or/residents of Jamaica the undertaking of community development projects in Jamaica for the benefit of communities across the Island; The collaboration with other charitable organizations operating in Jamaica in and towards the provision of services and facilities to all such persons and for any and all of the foregoing purposes</t>
  </si>
  <si>
    <t>To combat corruption in Jamaica</t>
  </si>
  <si>
    <t>To promote research in the field of Nephrology in order to better understand the causes and symptoms of diseases of the Kidney in children with a view to eradicating such diseases; To promote and encourage the donation of kidney for use in kidney transplant operations involving children.</t>
  </si>
  <si>
    <t>The promotion of Christian belief and values; Establishment of Outreach and Self help initiative through Artisan to the vulnerable; To express the love of God in practical ways to those in need</t>
  </si>
  <si>
    <t>To further the development of Kingston College in its goal to foster academic excellence, development of character and good citizenship; To assist in the advancement of religion and the relief of distress in the Kingston College community</t>
  </si>
  <si>
    <t>The development of the school plant, human resourc, curriculum, extra-curricular offerings, academic performance and other relevant variables in attaining excellence in education in Jamaica and in particular at Ardenne High School; The promotion and development of academic excellence in Jamaica and in particular at Ardenne High School through discipline imparted by sporting activites.</t>
  </si>
  <si>
    <t>To provide funds for the purpose of making rewards to persons offering information to the security forces to assist in the solution of crimes in Jamaica</t>
  </si>
  <si>
    <t>To preach the gospel and further the cause of the Kingdom of God; To develop charitable programs at the physical, emotional and spiritual upliftment and well-being of individuals; To relieve poverty, suffering and distress among people</t>
  </si>
  <si>
    <t>To promote the advancement of religious, vocational and academic education; To make Christ known through the means of the spoken and written word; To establish and carry on in Jamaica schools at or by means of which students may obtain education and instructions in all subjects whatsoever that may be included in a commercial, technical, scientific, classical, academic or religious education or may be conducive to knowledge of or skill in any trade pursuit or calling.</t>
  </si>
  <si>
    <t>To Teach inner-city children skills and the value of education so they can empower themselves and encourage others to prepare for the future ad help develop their communities; Teach Christian values so that they can bring others to the faith by learning about God.</t>
  </si>
  <si>
    <t>To promote the social and economic well-being of residents in the communities neighbouring Alpart's operations in South St. Elizabeth and South Manchester so as to improve the quality of life of residents; To promote programmes to improve the facilities of schools, clinic, post offices, fire stations, police stations, community centres and other community service organization; To support and facilitate the development of other local community-base organizations.</t>
  </si>
  <si>
    <t>To promote the advancement of the Christian Faith within the Jamaica population, for the public benefit; To relieve the financial hardship and promote the welfare of the needy, the infirm, the aged, the disabled, the widowed, the orphaned and other vulnerable, destitute or disadvantaged persons.</t>
  </si>
  <si>
    <t>To carry out religious, benevolent and educational pursuits; To do charitable work aimed at improving the heath, economic and social conditions of the less fortunate.</t>
  </si>
  <si>
    <t>To protect the vulnerable; To support families; To promote health; To provide food and water; To establish livelihoods; To respond to emergencies.</t>
  </si>
  <si>
    <t>It is a Church - our main objective is to Worship God; To point men/women to God; To assist whenever possible persons who are in need.</t>
  </si>
  <si>
    <t>To provide cooked meals for the poor and needy on the streets; to provide clothing and other items to the poor and needy; To minister to people Spiritually and Emotionally</t>
  </si>
  <si>
    <t>To receive donations and grants for the development of the regional university of the West Indies; To make donations, loans and grants to the regional University of the West Indies for the development including the development of faculties and for specific projects; To fund academic chairs and academic research; To award scholarship, exhibitions, bursaries, or maintenance allowance tenable at the University of the West Indies to undergraduate and graduate student; To facilitate and fund the building of faculties and the provision of equipments and supplies; To promote or develop for the benefit of the greater public social cohesion through increase access to higher education and increase motivation for national service, nationality and regionally.</t>
  </si>
  <si>
    <t>To preach the gospel so that individuals will be converted and their lives transformed; To work with children's homes for aged; less fortunate adults, etc to provide counselling and financial assistance</t>
  </si>
  <si>
    <t>To promote, provide for regulate and control all inter-school sports in Secondary High Schools in Jamaica who members of the Association; To take over or otherwise acquire all such Cups, Shields and other prizes as may be approved by the Association; To Administer the finances of the Association in such manner as the Association may deem necessary and expedient.</t>
  </si>
  <si>
    <t>To exercise all types of works of charity; To develop charitable programmes to uplift individuals; To relieve poverty, suffering and distress among people.</t>
  </si>
  <si>
    <t>To undertake research and provide information geared towards improving the health of Jamaicans and assist in the prevention of diseases and illnesses and to publish or arrange for the publication of the useful results of such research for the benefit of the public; To identify areas of priority in the health-research through consultation with the relevant governmental Ministries and Agencies, Health Board, Organizations, institutions and individuals.</t>
  </si>
  <si>
    <t>To promote any charitable purposes for the benefit of the public of Jamaica and in particular the advancement of education the furtherance of health and the relief of poverty distress and sickness; To promote and encourage a knowledge and appreciation of Jamaican culture in all its aspect and forms for the benefits of the public of Jamaica; To promote and organise co-operation in achieving the above objectives and to that end to bring together and co-operate with representatives of the various statutory authorities and voluntary organisations engaged in the furtherance of the above charitable purpose within the Island of Jamaica; To engage in such other charitable works in Jamaica as the Foundation may from time to time think fit.</t>
  </si>
  <si>
    <t>To prevent and relieve Poverty</t>
  </si>
  <si>
    <t>To promote, develop, foster, encourage, and maintain education in Jamaica and throughout the Caribbean; To offered students educational opportunities by way of comprehensive remedial literacy training through tutoring in reading, speaking listening, writing, English language, basic mathematics and computer skills; To educate and assist persons in the development of their physical, mental, psychological and spiritual capacities in order to facilitate their entry into trade, profession, gainful employment or service, thereby enhancing their potential to contribute positively to the Jamaica Society</t>
  </si>
  <si>
    <t>To promote organic farm; To advance and promote better health and nutrition through consumption of organically grown produce; To convene training programme in organic production</t>
  </si>
  <si>
    <t>Proclaim the gospel of Jesus Christ; Benevolent to the needy; Impacting the surrounding community</t>
  </si>
  <si>
    <t>Education of the young; Vocational training for youth at risk in poor depresses communities; Assist in job placement at the end of training.</t>
  </si>
  <si>
    <t>To promote any charitable purposes for the benefit of the public of Jamaica and in particular the advancement of education the furtherance of health and the relief of poverty distress and sickness; To promote and encourage a knowledge and appreciation of Jamaica culture in all its aspects and forms for the benefit of the public of Jamaica; To promote and organise co-operation in achieving the above objectives and to that end to bring together and co-operate with representatives of the various statutory authorities and voluntary organizations engaged in the furtherance of the above charitable purposes within the Island of Jamaica.</t>
  </si>
  <si>
    <t>To award scholarships to be called the Jamaica Flour Mills Scholarship and for this purpose to promote, encourage and assist in the maintenance of individuals who are recipients of such scholarship; To promote, encourage and assist qualified Jamaica students by giving them financial assistance for educational purposes.</t>
  </si>
  <si>
    <t>Alleviation of poverty by introducing, developing and implementing social intervention programs;  The communication of the Gospel of Jesus Christ; The breaking down of social barriers and stereotypes which prevent people from receiving the assistance they need by way of public benefit</t>
  </si>
  <si>
    <t>Advance good citizenship through providing assistance to community development and welfare.; Alleviate financial hardship with goods and/or services that are unavailable due to lack of means; Advance education and promote healthy lifestyles.</t>
  </si>
  <si>
    <t>Caring for the nation's Mentally and/or Physically challenged children who have either been abandoned, or their parents cannot cope with the severity of their children's disability; Providing a therapeutic environment for the special children in our care, through the dispensation of Medical, Nursing and Dental care.</t>
  </si>
  <si>
    <t>CA100-417C</t>
  </si>
  <si>
    <t>CA100-347C</t>
  </si>
  <si>
    <t>The Chinese Benevolent Association Limited</t>
  </si>
  <si>
    <t>CA100-409C</t>
  </si>
  <si>
    <t>Immaculate Conception Preparatory School</t>
  </si>
  <si>
    <t>CA100-377C</t>
  </si>
  <si>
    <t>001-971-301</t>
  </si>
  <si>
    <t>Dynamic Life Foundation</t>
  </si>
  <si>
    <t>CA100-447C</t>
  </si>
  <si>
    <t>002-089-831</t>
  </si>
  <si>
    <t>Mission Resources Services Limited</t>
  </si>
  <si>
    <t>CA100-372C</t>
  </si>
  <si>
    <t>001-699-300</t>
  </si>
  <si>
    <t>CA100-343C</t>
  </si>
  <si>
    <t>001-540-912</t>
  </si>
  <si>
    <t>The Dudley Grant Memorial Trust</t>
  </si>
  <si>
    <t>CA100-429C</t>
  </si>
  <si>
    <t>CA100-433C</t>
  </si>
  <si>
    <t>002-076-551</t>
  </si>
  <si>
    <t>Derick Education Plus Foundation Limited</t>
  </si>
  <si>
    <t>CA100-449C</t>
  </si>
  <si>
    <t>000-436-844</t>
  </si>
  <si>
    <t>CA100-456C</t>
  </si>
  <si>
    <t>002-086-654</t>
  </si>
  <si>
    <t>CA100-142C</t>
  </si>
  <si>
    <t>002-090-627</t>
  </si>
  <si>
    <t>National Education Trust Limited</t>
  </si>
  <si>
    <t>001-930-575</t>
  </si>
  <si>
    <t>CA100-435C</t>
  </si>
  <si>
    <t>Jamaica Poverty Trust</t>
  </si>
  <si>
    <t>CA100-383C</t>
  </si>
  <si>
    <t>One Body One God Dance Ministry Limited</t>
  </si>
  <si>
    <t>CA100-458C</t>
  </si>
  <si>
    <t>001-861-913</t>
  </si>
  <si>
    <t>A.M. Grant Foundation</t>
  </si>
  <si>
    <t>The Carl Domville Scholarship Fund</t>
  </si>
  <si>
    <t>CA100-310C</t>
  </si>
  <si>
    <t>Environmental Health Foundation Limited</t>
  </si>
  <si>
    <t>CA100-170C</t>
  </si>
  <si>
    <t>000-193-780</t>
  </si>
  <si>
    <t>002-078-325</t>
  </si>
  <si>
    <t>Wallenford Foundation Limited</t>
  </si>
  <si>
    <t>CA100-199C</t>
  </si>
  <si>
    <t>001-922-687</t>
  </si>
  <si>
    <t>Jamaica Midlife Health Society</t>
  </si>
  <si>
    <t>CA100-221C</t>
  </si>
  <si>
    <t>001-899-198</t>
  </si>
  <si>
    <t>000-085-968</t>
  </si>
  <si>
    <t>CA100-380C</t>
  </si>
  <si>
    <t>001-954-121</t>
  </si>
  <si>
    <t>CA100-401C</t>
  </si>
  <si>
    <t>001-663-186</t>
  </si>
  <si>
    <t>CA100-314C</t>
  </si>
  <si>
    <t>CA100-358C</t>
  </si>
  <si>
    <t>001-116-789</t>
  </si>
  <si>
    <t>Jamaica College Trust</t>
  </si>
  <si>
    <t>002-089-653</t>
  </si>
  <si>
    <t>CA100-276C</t>
  </si>
  <si>
    <t>001-988-310</t>
  </si>
  <si>
    <t>Education</t>
  </si>
  <si>
    <t>To teach, encourage and extend the knowledge and practice of healthy, moral and wholesome living; to build am educational institutional that is guided by Franciscan values based on the Gospel and which will foster and sustain a culture of excellence as a way of life.</t>
  </si>
  <si>
    <t>To create a conducive environment and foster the growth and development of each child academically, aesthetically, culturally, socially and spiritually regardless of his/her background</t>
  </si>
  <si>
    <t>To provide a place or places of education, learning and research of a standard required and expected of a university of the highest standard, and to secure the advancement of knowledge and the diffusion and extension of arts, science and learning throughout the Contributing Countries; To continue and expand its work and activities, and by the example and influence of its corporate life, to promote wisdom and understanding.</t>
  </si>
  <si>
    <t>To Spread the word of the Lord and expand the Kingdom of God by being an example to the men and women that we serve; To enhance the life of citizen in and around our Community through Social, Emotional, Educational and Physical Intervention programs which will result in a better society; To be a catalyst in the Moral Preservation of our country to offer her self and property to the community need and to assist in whatever way we can to enhance the live of the men and woman that we serve.</t>
  </si>
  <si>
    <t>To promote Christian work and activities; To provide land and building, permanent or temporary to be used for Churches, Schools or educational purposes; To provide financial support for Christian work (including Ministers of Gospel &amp; Missionaries) and for matters of Charitable nature (including the provision of scholarships and educational grants).</t>
  </si>
  <si>
    <t>To educate student between the age of 11 years and 19 years in accordance with the curriculum outlined by the Ministry of Education; To prepare students for the CSEC and CAPE Examinations; To teach, encourage and extend the knowledge and practice of healthy, moral and wholesome living.</t>
  </si>
  <si>
    <t>Religious and evangelistic worship/services and activities promote the religious improvement in the general community; To establish and operate basic school, High school, Bible Colleges to grant liberal arts theological degree; to improve health, economic and social condition of indigent children and elderly person throughout Jamaica</t>
  </si>
  <si>
    <t>Promotion of the advancement of equestrian sports in Jamaica; To educate, inform and train riders with a view to improving the skills and standards and training opportunities for equestrian sports in Jamaica; Promoting and governing Jamaica participation in international equestrian sporting events and sports competitions</t>
  </si>
  <si>
    <t>To foster homes and foreign mission work and to support theological institution and the dissemination and creation of various publication; To improve health; economic and social condition of indigent children and elderly persons throughout Jamaica through the collection and distribution of food clothing and money on their behalf and to utilize same; To assist with the acquisition of books, computers, educational material, sporting gears and equipment for school and learning institutions in Jamaica</t>
  </si>
  <si>
    <t>To promote educational and vocational training of Jamaica student with special emphasis on students at the secondary level education; To provide such financial assistance as may be requires by way of awarding scholarships, exhibitions, bursaries or maintenance and travel allowances or otherwise to further the education and training of students at any educational establishment approved by the Company; To provide books, clothing, equipment and instruments and other items as may be required for the advancement of education and training</t>
  </si>
  <si>
    <t>To teach, encourage and extend the knowledge and practice of healthy, moral and wholesome living; to recognise and empower individual to realise their full potential; to establish spiritual and cultural growth thus empowering students to function effectively and efficiently as they seek to develop themselves in this changing technological and global society.</t>
  </si>
  <si>
    <t>To provide pastoral and administrative services for member churches of the Jamaica Baptist Union (JBU); To engage in missional activities: including the establishment of churches, training of pastors and mission outreach project both local and overseas locations; To initiate, provide, promote, develop and facilitate educational activates/opportunities at the member church level as well as nationally, among gender and for all ages.</t>
  </si>
  <si>
    <t>To establish and promote programs for the relief of poverty deprivation and distress among people in Jamaica; To develop and foster educational programmes and the construction of schools; To develop and promote the arts, health and social welfare etc.</t>
  </si>
  <si>
    <t>To foster Christian Attitudes to work and life and to help each child accept herself; To develop a well integrated person and help each child apply these principles in her daily life; To provide each child with the knowledge and skills necessary for living today and develop talents.</t>
  </si>
  <si>
    <t>For the purpose of shaping girls who will eventually become women of power and action, contributing to the positive growth of and influence on society; For the purpose of shaping boys to become future leaders in their home, the society, the nation and by extension the world; For the purpose of establishing marriage as the preferred foundation of an accurate family unit and as the smallest unit of a stable society; To develop initiatives geared at promoting principles and values based living; To develop responsible, mature thinking individual who will act as catalysts for community and national impact as well as improving the quality of life of humans; To facilitate the development of programs as well as literature on issues financial and business development principles and skills to produce a new type of professional whose foundation and default position is character-based rather than skill-based.</t>
  </si>
  <si>
    <t>To establish and operate places for religious and evangelistic worship and conduct religious services and other religious services and other religious activities and to carry on benevolent and educational pursuit and especially to promote the religious improvements of the general pursuits and especially to promote the religious improvement of the general community of Jamaica and the doing of all such other things as are incidental or conductive thereto; To establish and operate basic schools, Bible Colleges and to grant liberal art and Theological degrees; To foster homes and foreign mission work, and to support bible colleges and publish religious newspapers and periodicals of all kinds; To improve the health, economic and social conditions of indigent children and elderly person throughout Jamaica through the collection and distribution of food clothing and money on their behalf and to utilize same and any other means which will further purpose; To assist with the acquisition of books, computers, educational material, sporting gears and equipment for schools and learning institutions in Jamaica.</t>
  </si>
  <si>
    <t>To asist in the relief of poverty and distress and the provision of finacial assitance; To aid in the rebuiding of churches and schools damage or destroy by Fire; To fucus on education for culture</t>
  </si>
  <si>
    <t>To promote and advance education in Jamaica by promoting and maintaining a private school or schools for education of children; To do all such lawful things as are incidental or conducive to the attainment of the above objects provided that the Trust shall not support with its funds any object or endeavour to impose on or procure to be observed by its members or any other regulation, restrictions or conditions which if an object of the Trust would make it a trade union.</t>
  </si>
  <si>
    <t>To relieve poverty, deprivation, distress and hardship of children and to promote the welfare of children in Jamaica without differentiation on the grounds of race, colour, nationality, creed or sex.</t>
  </si>
  <si>
    <t>To offer assistance to the homeless, the poor and destitute through the establishment of feeding programmes distributing food on a regular basis and providing bath houses and places of shelter, beneficial to the needs of the indigent in need of care and protection in the community; To improve health and social conditions of the homeless, poor and destitute throughout Jamaica through the collection and distribution of food, clothing, moneys and any other aid which shall further such purpose; To encourage and promote a greater degree of consciousness and response towards the care provided for homeless, poor and destitute among the people of Jamaica whether at the national or community level; To foster programs that will strengthen the community through a collaboration of community-base activities and establishing on-going programmes and centres to facilitate the provision of care for the sick and create opportunities for the education of the members of the community; To establish programmes that will seek to reduce poverty and maximize educational opportunities for low-income families in the community, in order to create higher levels of technical and professional skills necessary for the development of the youth and the rest of the community.</t>
  </si>
  <si>
    <t>To promote the relief of poverty among the needy, wth particular concern for the aged and the infirmity; To promote the advancement of health and the prevention, treatment and mitigation of disease, infirmity or disability affecting persons in need, particularly the aged, children, and expectant mothers; and to relieve the financail harship and promote the welfare of the destitute, the infirm, the aged, the disability and other persons suffering from economic or physical hardship or disadvantage.</t>
  </si>
  <si>
    <t>To minister the gospel through dance; to unify the body of christ through dance.</t>
  </si>
  <si>
    <t>To provide scholarship for Mount Moriah Infant and Primary</t>
  </si>
  <si>
    <t>To provide a range of services to persons with Intellectual Disabilities and their families; To work for the acceptance and inclusion of persons with Intellectual Disabilities in main stream life.</t>
  </si>
  <si>
    <t>To provide programmes geared towards improving healthcare, education, economic development and social infrastructure primarily in rural communities across Jamaica that will improve the quality of life and well being for the residents of communities who have little or no access to amenities that the rest of the society enjoys; To support financially and otherwise, charitable foundations or other charitable bodies engaged in improving the social welfare of residents of some of the most physically and socially neglected communities in Jamaica</t>
  </si>
  <si>
    <t>Education of the public on issues that affect the health of persons at mid-life and beyond provide information on improving health; Dissemination of information on health promoting practices especially for the mid-life and beyond age group; Hosting of public lectures, seminars, talks at churches and community groups, health fairs, companies, etc.</t>
  </si>
  <si>
    <t>To promote the empowerment and social inclusion for the public benefit of marginalised youth.</t>
  </si>
  <si>
    <t>CA100-265C</t>
  </si>
  <si>
    <t>To raise funds for the restoration, beautification, enhancement, preservation and maintenance of King's House as the residence of Jamaica's Head of State; To receive donations and grants for the restoration, beautification, enhancement, preservation and maintenance of King's House as the residence of Jamaica's Head of State.; To promote and develop for the benefit of the public a sense of civic pride and respect for Jamaica's history and institutions through the dissemination and promotion of information concerning the historical, social and political importance of King's House and its occupants; To liaise with the Nation Trust for the restoration, enhancement, maintenance and preservation of King's House as one of Jamaica's historic building</t>
  </si>
  <si>
    <t>To bring awareness, educate and spread the benefits of Yoga to the wider community across Jamaica; To expand Yoga's reach and make Yoga more accessible to all persons and vulnerable groups in Jamaica; To develop an active partnership with like-minded individuals, health and medical professionals by promoting Yoga as a vehicle for total wellbeing; To drive and support community based health initiatives and use the practice of Yoga to transform the lives and potential of Jamaicans on a physical, mental and spiritual level; To bring together and establish a community of Certified Yoga Teachers and like-minded individuals in Jamaica.</t>
  </si>
  <si>
    <t>To assist in funding the operations of the National Commission on Science and Technology (N.C.S.T.) established for the management of the development and application of Science and Technology in Jamaica, and the application and good management of scientific and technological resources of the country.</t>
  </si>
  <si>
    <t>To providing a Christian envirnment that is caring, healthy and disciplined so that the children can grow to their full potential; To continue to provide excellence in primary and secondary education; To continue to provide excellence in skills trining programmes and help the boys be reintegrated into their families and society</t>
  </si>
  <si>
    <t>To fund scholarship and exhibitions and to give prizes, certificate, diploma to persons who have been students of the Jamaica College; To accept gift, devotion, bequest of money and property for the purpose of Jamaica College</t>
  </si>
  <si>
    <t xml:space="preserve">Name of Organization  </t>
  </si>
  <si>
    <t>Address of Organization</t>
  </si>
  <si>
    <t xml:space="preserve">Organization Telephone No. </t>
  </si>
  <si>
    <t>561-6252</t>
  </si>
  <si>
    <t>960-5059/906-2244</t>
  </si>
  <si>
    <t>School</t>
  </si>
  <si>
    <t>Classification</t>
  </si>
  <si>
    <t>Email Address</t>
  </si>
  <si>
    <t>Corporate</t>
  </si>
  <si>
    <t>Foundation/Trust</t>
  </si>
  <si>
    <t>Home</t>
  </si>
  <si>
    <t>Infirmary</t>
  </si>
  <si>
    <t>School Foundation</t>
  </si>
  <si>
    <t>Sholarship Fund</t>
  </si>
  <si>
    <t>Children Home</t>
  </si>
  <si>
    <t>Education Foundation</t>
  </si>
  <si>
    <t>To promote exclusively educational and charitable programmes and activities per person in need of help, that is orphaned, underprivileged or uneducated regardless of race, religious or community of descent.</t>
  </si>
  <si>
    <t>Hospital</t>
  </si>
  <si>
    <t>Spreading of the gospel of Jesus Christ throughout Jamaica and elsewhere in the world; To relieve poverty and distress and sickness; To advance social education in both religious and secular spheres.</t>
  </si>
  <si>
    <t>Animal</t>
  </si>
  <si>
    <t>Health Care</t>
  </si>
  <si>
    <t>Environment</t>
  </si>
  <si>
    <t>Youth</t>
  </si>
  <si>
    <t>Sports Foundation</t>
  </si>
  <si>
    <t>Performing Art</t>
  </si>
  <si>
    <t>Montego Bay Marine Park Trust Limited</t>
  </si>
  <si>
    <t>Charity</t>
  </si>
  <si>
    <t>Community Development</t>
  </si>
  <si>
    <t>Rehabilitation</t>
  </si>
  <si>
    <t>Sport/Arts</t>
  </si>
  <si>
    <t>Remark</t>
  </si>
  <si>
    <t>St. James Infirmary</t>
  </si>
  <si>
    <t>CA100-247C</t>
  </si>
  <si>
    <t>Jamaica Skeet Club Limited</t>
  </si>
  <si>
    <t>001-934-520</t>
  </si>
  <si>
    <t>CA100-400C</t>
  </si>
  <si>
    <t>001-697-579</t>
  </si>
  <si>
    <t>CA100-466C</t>
  </si>
  <si>
    <t>002-081-563</t>
  </si>
  <si>
    <t>CA100-467C</t>
  </si>
  <si>
    <t>Balmoral Educational Trust</t>
  </si>
  <si>
    <t>CA100-436C</t>
  </si>
  <si>
    <t>CA100-335C</t>
  </si>
  <si>
    <t>M. E. N. F. A. International (Mentoring For All) Limited</t>
  </si>
  <si>
    <t>CA100-321C</t>
  </si>
  <si>
    <t>CA100-283C</t>
  </si>
  <si>
    <t>Sandals Foundation</t>
  </si>
  <si>
    <t>CA100-441C</t>
  </si>
  <si>
    <t>CA100-148C</t>
  </si>
  <si>
    <t>Powerline International Outreach Ministries Limited</t>
  </si>
  <si>
    <t>The Incorporated Lay Body Of The Church In The Province Of The West Indies/Diocese Of Jamaica &amp; The Cayman Islands</t>
  </si>
  <si>
    <t>Jamaica Broilers Group Foundation Limited</t>
  </si>
  <si>
    <t>002-081-539</t>
  </si>
  <si>
    <t>001-188-611</t>
  </si>
  <si>
    <t>To bring others into a relationship with God in Christ throughtout witness, mission and service, proclaiming the good news of the Kingdom of God; To respond to human need by loving service; To challenge violence, injustice and oppresion and work for peace and reconciliation</t>
  </si>
  <si>
    <t>001-883-879</t>
  </si>
  <si>
    <t>International Worship Centre &amp; Faith Ministries Limited</t>
  </si>
  <si>
    <t>To operate as the charitable am oof Jamaica Broilers Group imited for the purpose of execising its God given privilege to give asistance by way of grants to organizations whose purpose is to enhance and uplift the lives of individuals, materially ans spiritually provided that such organization upholds the values stated in the constitution and statement of faith as at the date hereof the Jamaica Association of egangelical Churches</t>
  </si>
  <si>
    <t>To facilitate charitable and philanthropic programs for the relief of poverty among the people of Jamaica so as to reduce suffering and distress; To encourage and promote educational and training programs in order to engender opportunities for economic groth and develop deeper levels of self esteem for members of the cummunities in Jamaica and other Sandals locations; To facilitate the undertaking of community projects that will stregthen community members psychologically and to enhance the physical beauty of the Community.</t>
  </si>
  <si>
    <t>Mentoring and training of young people; To feed and clothe the hungry and the needy; To teach parenting skill and implement homework programme</t>
  </si>
  <si>
    <t>Service Club</t>
  </si>
  <si>
    <t>CA100-423C</t>
  </si>
  <si>
    <t>Advancement of amateur sports particularly all disciplines of clay target shooting including Olympics discipline; Create opportunities for academic scholarship through the sport of clay target shooting; Promote the sport as a healthy recreation;</t>
  </si>
  <si>
    <t>To promote wellness, healthy living and lifelong learning to encourage successful ageing and facilitate persons 50 years and over making wise and informed decisions; To encourage and promote social interaction among persons 50 years of age and over to enrich and enhance their lives; To promote and facilitate safe, hassle free, seniors' friendly infrastructure and environment.</t>
  </si>
  <si>
    <t>Senior Citizens</t>
  </si>
  <si>
    <t>The advancement of education; sports and health.</t>
  </si>
  <si>
    <t>To donate to needy children in the form of lunch money; To aid in GSAT &amp; CXC; To support high school and preparatory schools; To initiate systems and develop programmes within the community for the purpose of encouraging self-reliance among its student population; To implement programmes to provide for the unification of the community.</t>
  </si>
  <si>
    <t>To call our churches to their mission; To train and equip leaders; to plant and assit new congregations at home and abroad; To promote community among God's people and; To serve as an admintrative and communicative body.</t>
  </si>
  <si>
    <t>CA100-479C</t>
  </si>
  <si>
    <t>000-768-847</t>
  </si>
  <si>
    <t>The Jamaica Methodist District</t>
  </si>
  <si>
    <t>CA100-145C</t>
  </si>
  <si>
    <t>001-963-864</t>
  </si>
  <si>
    <t>Trelawny</t>
  </si>
  <si>
    <t>CA100-471C</t>
  </si>
  <si>
    <t>CA100-476C</t>
  </si>
  <si>
    <t>Greatful Heart Ministry Limited</t>
  </si>
  <si>
    <t>CA100-36C</t>
  </si>
  <si>
    <t>St. Elizabeth Parish Council Infirmary</t>
  </si>
  <si>
    <t>002-089-238</t>
  </si>
  <si>
    <t>CA100-330C</t>
  </si>
  <si>
    <t>002-084-813</t>
  </si>
  <si>
    <t>Nilufer Foundation Limited</t>
  </si>
  <si>
    <t>CA100-30C</t>
  </si>
  <si>
    <t>St. Mary Infirmary</t>
  </si>
  <si>
    <t>CA100-174C</t>
  </si>
  <si>
    <t>002-024-934</t>
  </si>
  <si>
    <t>National Museum Foundation Limited</t>
  </si>
  <si>
    <t>The NMJ Foundation is dedicated to the establishment and development of National Museum Jamaica, its programmes, infrastructure, exhibitions and sustainability.Through fundraising campaigns we seek to make a lasting, sustainable contribution to the education of all Jamaicans, both at home and in the diaspora.</t>
  </si>
  <si>
    <t>CA100-477C</t>
  </si>
  <si>
    <t>000-180-335-0004</t>
  </si>
  <si>
    <t>Alpha Primary School</t>
  </si>
  <si>
    <t>CA100-344C</t>
  </si>
  <si>
    <t>CA100-445C</t>
  </si>
  <si>
    <t>001-821-628</t>
  </si>
  <si>
    <t>Mission Gabriel Ministries</t>
  </si>
  <si>
    <t>CA100-101C</t>
  </si>
  <si>
    <t>Desnoes &amp; Geddes Foundation</t>
  </si>
  <si>
    <t>CA100-389C</t>
  </si>
  <si>
    <t>000-010-472</t>
  </si>
  <si>
    <t>CA100-495C</t>
  </si>
  <si>
    <t>CA100-297C</t>
  </si>
  <si>
    <t>002-019-132</t>
  </si>
  <si>
    <t>CA100-494C</t>
  </si>
  <si>
    <t>002-100-649</t>
  </si>
  <si>
    <t>Trinity Outreach Ministry Incorporated Limited</t>
  </si>
  <si>
    <t>CA100-299C</t>
  </si>
  <si>
    <t>001-540-351</t>
  </si>
  <si>
    <t>962-2829</t>
  </si>
  <si>
    <t>CA100-269C</t>
  </si>
  <si>
    <t>CA100-437C</t>
  </si>
  <si>
    <t>001-882-546</t>
  </si>
  <si>
    <t>Jireh Benevolent Society</t>
  </si>
  <si>
    <t>CA100-284C</t>
  </si>
  <si>
    <t>002-062-003</t>
  </si>
  <si>
    <t>002-073-498</t>
  </si>
  <si>
    <t>Issa Foundation Limited</t>
  </si>
  <si>
    <t>000-600-300</t>
  </si>
  <si>
    <t>CA100-448C</t>
  </si>
  <si>
    <t>002-081-466</t>
  </si>
  <si>
    <t>Busy (2020) Helping Hands Foundation Limited</t>
  </si>
  <si>
    <t>CA100-496C</t>
  </si>
  <si>
    <t>002-075-474</t>
  </si>
  <si>
    <t>Feeding of the 5000 Outreach Foundation Limited is a non profitable Organization. (Charity)</t>
  </si>
  <si>
    <t>CA100-472C</t>
  </si>
  <si>
    <t>002-078-082</t>
  </si>
  <si>
    <t>CA100-483C</t>
  </si>
  <si>
    <t>002-082-861</t>
  </si>
  <si>
    <t>CA100-442C</t>
  </si>
  <si>
    <t>001-882-937</t>
  </si>
  <si>
    <t>CA100-505C</t>
  </si>
  <si>
    <t>001-986-856</t>
  </si>
  <si>
    <t>Youth-For-Development Network</t>
  </si>
  <si>
    <t>CA100-195C</t>
  </si>
  <si>
    <t>001-802-615</t>
  </si>
  <si>
    <t>105 Hope Road, Kingston 6</t>
  </si>
  <si>
    <t>CA100-171C</t>
  </si>
  <si>
    <t>002-005-875</t>
  </si>
  <si>
    <t>The Jesus Way Jamaica</t>
  </si>
  <si>
    <t>The Jesus Way Jamaica launched in February 2008. Our immediate goal is to procure property and a hotel in Stony Hill. This will give us the set-up we need to start the Bible School and orphanage, as well as allow us to house team members and short-term missions teams.</t>
  </si>
  <si>
    <t>CA100-519C</t>
  </si>
  <si>
    <t>001-353-845</t>
  </si>
  <si>
    <t>Bushy Park Pentecostal Church</t>
  </si>
  <si>
    <t>The Caribshare Company Limited</t>
  </si>
  <si>
    <t>CA100-503C</t>
  </si>
  <si>
    <t>002-100-355</t>
  </si>
  <si>
    <t>CA100-407C</t>
  </si>
  <si>
    <t>000-172-472</t>
  </si>
  <si>
    <t>St Joseph's Teachers' College offers a wide range of courses such as Diploma in Primary &amp; Early childhood education, Diploma Programme in School Leadership &amp; Management, Bachelor of Education in Primary Education and Bachelor of Education in Primary &amp; Early Childhood Education. St Joseph’s Teachers’ College offers the Master of Primary Education and Selected Courses in CXC (CSEC) and GCE O Level. St Joseph’s Teachers’ College also offers Day &amp; Evening School and Boarding Facilities.</t>
  </si>
  <si>
    <t>002-026-350</t>
  </si>
  <si>
    <t>CA100-54C</t>
  </si>
  <si>
    <t>CA100-530C</t>
  </si>
  <si>
    <t>CA100-520C</t>
  </si>
  <si>
    <t>001-895-524</t>
  </si>
  <si>
    <t>Nathan Ebanks Foundation</t>
  </si>
  <si>
    <t>The Nathan Ebanks Foundation works for the inclusion, participation, empowerment and equalization of opportunities for children ages 0-18 years, with disabilities and special educational needs. Programmes and project initiatives promoted by the Foundation are designed to address inclusively, the physical, cognitive, emotional, social, mental and learning disabilities experienced by children as well as providing information, educational resources and parental guidance for dealing with behavioural disorders.﻿</t>
  </si>
  <si>
    <t>CA100-444C</t>
  </si>
  <si>
    <t>000-235-202</t>
  </si>
  <si>
    <t>CA100-238C</t>
  </si>
  <si>
    <t>001-615-912</t>
  </si>
  <si>
    <t>Children First Agency</t>
  </si>
  <si>
    <t>Based in Spanish Town, St. Catherine Children First is Jamaica’s largest agency of it’s type, offering social, educational and programmes for youngsters within the ten (10) to twenty-four (24) age group, while empowering their parents and guardians to overcome poverty and enhance family life through successful skills training and small business projects.</t>
  </si>
  <si>
    <t>002-001-607</t>
  </si>
  <si>
    <t>National Baking Company Foundation</t>
  </si>
  <si>
    <t>National is a socially involved company. We contribute to many charities and assist communities with recreational activities and rebuilding.</t>
  </si>
  <si>
    <t>CA100-341C</t>
  </si>
  <si>
    <t>002-044-277</t>
  </si>
  <si>
    <t>CA100-512C</t>
  </si>
  <si>
    <t>002-076-659</t>
  </si>
  <si>
    <t>001-294-946</t>
  </si>
  <si>
    <t>The Calabar Trust Limited</t>
  </si>
  <si>
    <t>001-906-780</t>
  </si>
  <si>
    <t>Eve For Life</t>
  </si>
  <si>
    <t>CA100-502C</t>
  </si>
  <si>
    <t>002-090-350</t>
  </si>
  <si>
    <t>Newbirth Overcomers Ministry International Ltd</t>
  </si>
  <si>
    <t>002-100-304</t>
  </si>
  <si>
    <t>CA100-498C</t>
  </si>
  <si>
    <t>Steely Williams Foundation Limited</t>
  </si>
  <si>
    <t>001-937-111</t>
  </si>
  <si>
    <t>North Street United Education Development Foundation Limited</t>
  </si>
  <si>
    <t>CA100-521C</t>
  </si>
  <si>
    <t>001-538-144</t>
  </si>
  <si>
    <t>Christian Service International</t>
  </si>
  <si>
    <t>001-753-177</t>
  </si>
  <si>
    <t>CA100-450C</t>
  </si>
  <si>
    <t>002-064-022</t>
  </si>
  <si>
    <t>Operation Save Jamaica Limited</t>
  </si>
  <si>
    <t>CA100-524C</t>
  </si>
  <si>
    <t>001-742-043</t>
  </si>
  <si>
    <t>CA100-511C</t>
  </si>
  <si>
    <t>000-322-016</t>
  </si>
  <si>
    <t>Creative Ministry Resources International</t>
  </si>
  <si>
    <t>002-113-031</t>
  </si>
  <si>
    <t>CSI mission teams have been serving in Jamaica since the mid-1970's. During that time thousands of Jamaicans have been ministered to through close, personal interaction with team members. Each ministry project, from VBS to house building, is intended to deepen a team member's relationship with the Lord, while also building relationships with fellow team members, missionaries and the Jamaicans they work closely with. Continue reading for more information about the types of mission experiences available in Jamaica. If you have an idea for ministry in Jamaica, that is not referenced below, contact CSI and let us see what we can do for you.</t>
  </si>
  <si>
    <t>001-205-218</t>
  </si>
  <si>
    <t>CA100-311C</t>
  </si>
  <si>
    <t>000-585-726</t>
  </si>
  <si>
    <t>CA100-533C</t>
  </si>
  <si>
    <t>002-077-876</t>
  </si>
  <si>
    <t>Marked For Change Foundation Limited</t>
  </si>
  <si>
    <t>002-112-353</t>
  </si>
  <si>
    <t>CA100-136C</t>
  </si>
  <si>
    <t>001-956-647</t>
  </si>
  <si>
    <t>Usain Bolt Foundation</t>
  </si>
  <si>
    <t>CA100-31C</t>
  </si>
  <si>
    <t>St. Ann Infirmary</t>
  </si>
  <si>
    <t>CA100-485C</t>
  </si>
  <si>
    <t>002-069-733</t>
  </si>
  <si>
    <t>Jamaica Education Television Limited</t>
  </si>
  <si>
    <t>CA100-500C</t>
  </si>
  <si>
    <t>002-100-258</t>
  </si>
  <si>
    <t>Pandit Nathan-Sharma Foundation</t>
  </si>
  <si>
    <t>CA100-266C</t>
  </si>
  <si>
    <t>002-048-329</t>
  </si>
  <si>
    <t>Al-Mutaqeen Foundation Ltd</t>
  </si>
  <si>
    <t>002-099-845</t>
  </si>
  <si>
    <t>Union Gardens Foundation</t>
  </si>
  <si>
    <t>CA100-369C</t>
  </si>
  <si>
    <t>000-394-483</t>
  </si>
  <si>
    <t>CA100-35C</t>
  </si>
  <si>
    <t>Savanna-La-Mar Infirmary</t>
  </si>
  <si>
    <t>001-814-095</t>
  </si>
  <si>
    <t>Violence Prevention Alliance</t>
  </si>
  <si>
    <t>000-676-837</t>
  </si>
  <si>
    <t>Nuttall Memorial Hospital Trust Limited</t>
  </si>
  <si>
    <t>CA100-501C</t>
  </si>
  <si>
    <t>001-916-777</t>
  </si>
  <si>
    <t>The Rescue Package Foundation</t>
  </si>
  <si>
    <t>Civic Group</t>
  </si>
  <si>
    <t>Ashe Performing Arts Company is an internationally acclaimed performing arts company committed to Entertainment, Edutainment (educating while entertaining), Community Transformation, Youth Empowerment and Social Development. Ashe Performing Arts Company offers Training Manuals, DVDs and CD's.</t>
  </si>
  <si>
    <t>The Rescue Package Foundation (RPF) is a small non-profit organization that seeks to care for the needs of the less fortunate within the Jamaican society. The Foundation has been in operation for the past seven years but was officially registered in May 2009 and has undertaken the role of providing assistance to children within various communities. To date most of our efforts have been geared towards the residents of the Dare to Care facility within Mustard Seed Community in Spanish Town; which caters to eighty children, ages 3 to 19 years, who are infected with the HIV virus. Recently we have also undertaken a school feeding programme that provides lunch for two basic schools within inner city communities, namely Caring Basic in Payne Land and Majestic Gardens Basic School.</t>
  </si>
  <si>
    <t>755-3676/ 755-4645,   Fax: 755-4644</t>
  </si>
  <si>
    <t>CGST's a Christian institution that offers MA in Counselling Psychology, Business Administration, Theological Studies, Interdisciplinary Studies &amp; Divinity</t>
  </si>
  <si>
    <t>876-928-1517 /  876-302-6421</t>
  </si>
  <si>
    <t>876-978-0413</t>
  </si>
  <si>
    <t>972-2615-6, 794-9331-2, Fax: 972-2617</t>
  </si>
  <si>
    <t>Persons who are unable to take care of themselves and have no form of assistance are eligible for admission to the infirmary. These persons are considered wards of the state. They are provided with shelter, medical care, clothing, etc</t>
  </si>
  <si>
    <t>001-911-406</t>
  </si>
  <si>
    <t>New Town Independent Baptist Church Limited</t>
  </si>
  <si>
    <t>CA100-551C</t>
  </si>
  <si>
    <t>CA100-39C</t>
  </si>
  <si>
    <t>000-251-941</t>
  </si>
  <si>
    <t>Spanish Town Infirmary</t>
  </si>
  <si>
    <t>CA100-406C</t>
  </si>
  <si>
    <t>000-181-188</t>
  </si>
  <si>
    <t>Alvernia Preparatory School</t>
  </si>
  <si>
    <t>001-524-607</t>
  </si>
  <si>
    <t>Scotiabank Jamaica Foundation</t>
  </si>
  <si>
    <t>002-109-859</t>
  </si>
  <si>
    <t>CA100-558C</t>
  </si>
  <si>
    <t>002-112-850</t>
  </si>
  <si>
    <t>002-118-513</t>
  </si>
  <si>
    <t>002-110-393</t>
  </si>
  <si>
    <t>CA100-542C</t>
  </si>
  <si>
    <t>000-246-859</t>
  </si>
  <si>
    <t>Knox Community College</t>
  </si>
  <si>
    <t>CA100-528C</t>
  </si>
  <si>
    <t>002-107-228</t>
  </si>
  <si>
    <t>Born Again Mystic Deliverance Ministry</t>
  </si>
  <si>
    <t>Date of Revocation of Certificate (Cancellation)</t>
  </si>
  <si>
    <t>N/a</t>
  </si>
  <si>
    <t>001-923-072</t>
  </si>
  <si>
    <t>Kingdom Keepers Ltd</t>
  </si>
  <si>
    <t>002-106-418</t>
  </si>
  <si>
    <t>Pentecostal Prayer Praise &amp; Power Ministries Limited</t>
  </si>
  <si>
    <t>CA100-565C</t>
  </si>
  <si>
    <t>002-110-032</t>
  </si>
  <si>
    <t>CA100-569C</t>
  </si>
  <si>
    <t>000-210-994</t>
  </si>
  <si>
    <t>Jamaica Family Planning Association</t>
  </si>
  <si>
    <t>CA100-566C</t>
  </si>
  <si>
    <t>001-813-226</t>
  </si>
  <si>
    <t>CA100-302C</t>
  </si>
  <si>
    <t>001-797-417</t>
  </si>
  <si>
    <t>Mavis Fraser-Davis Trust Limited</t>
  </si>
  <si>
    <t>CA100-549C</t>
  </si>
  <si>
    <t>002-084-597</t>
  </si>
  <si>
    <t>Equip For Life Education Foundation Limited</t>
  </si>
  <si>
    <t>CA100-550C</t>
  </si>
  <si>
    <t>Chance Rehabilitation Centre Limited</t>
  </si>
  <si>
    <t>CA100-574C</t>
  </si>
  <si>
    <t>Inside Out Church International Limited</t>
  </si>
  <si>
    <t>CA100-405C</t>
  </si>
  <si>
    <t>002-067-552</t>
  </si>
  <si>
    <t>001-932-748</t>
  </si>
  <si>
    <t>Jamaica China Friendship Association Limited</t>
  </si>
  <si>
    <t>001-715-887</t>
  </si>
  <si>
    <t>CA100-535C</t>
  </si>
  <si>
    <t>002-106-019</t>
  </si>
  <si>
    <t>001-881-361</t>
  </si>
  <si>
    <t>Caribbean Policy Research Institute Limited</t>
  </si>
  <si>
    <t>CA100-592C</t>
  </si>
  <si>
    <t>001-295-152</t>
  </si>
  <si>
    <t>The Church Dayton Diamond Ridge Limited</t>
  </si>
  <si>
    <t>CA100-588C</t>
  </si>
  <si>
    <t>002-046-059</t>
  </si>
  <si>
    <t>002-076-969</t>
  </si>
  <si>
    <t>God Family Ministry International Limited</t>
  </si>
  <si>
    <t>CA100-590C</t>
  </si>
  <si>
    <t>002-014-530</t>
  </si>
  <si>
    <t>Educare Foundation Jamaica Limited</t>
  </si>
  <si>
    <t>CA100-579C</t>
  </si>
  <si>
    <t>002-104-881</t>
  </si>
  <si>
    <t>Tiny Hope Jamaica Limited</t>
  </si>
  <si>
    <t>CA100-594C</t>
  </si>
  <si>
    <t>002-127-814</t>
  </si>
  <si>
    <t>001-975-595</t>
  </si>
  <si>
    <t>Transformed Life Church</t>
  </si>
  <si>
    <t>CA100-593C</t>
  </si>
  <si>
    <t>002-077-515</t>
  </si>
  <si>
    <t>CA100-598C</t>
  </si>
  <si>
    <t>001-167-537</t>
  </si>
  <si>
    <t>Sickle Cell Trust Limited</t>
  </si>
  <si>
    <t>CA100-111C</t>
  </si>
  <si>
    <t>002-031-671</t>
  </si>
  <si>
    <t>A catholic institution founded by the Franciscan Sisters of Allegany dedicated to nurturing and educating the nation's children.</t>
  </si>
  <si>
    <t>The Kicks For Kids Foundation is a non profit organization which seeks to garner funding for children's homes.</t>
  </si>
  <si>
    <t>The principal objectives of the Scotiabank Jamaica Foundation are to assist in alleviating poverty, deprivation and distress among economically and socially disadvantaged individuals, and their dependents, and to undertake research into these problems and methods of addressing them. The Foundation makes major ongoing contributions to the Heath and Education sectors and to community projects.</t>
  </si>
  <si>
    <t>Tel: (876) 966-2276</t>
  </si>
  <si>
    <t>The mission of Celebration Church (The G.O.D Centre), is to nurture and teach the membership through Word based services, small group activities and special events as they grow to become people who walk in truth and love, by providing faithful servant-leaders, committed to the standards of excellence.</t>
  </si>
  <si>
    <t>Fax: (876) 929-1300</t>
  </si>
  <si>
    <t>002-048-337</t>
  </si>
  <si>
    <t>Ziggy Soul Ministry International</t>
  </si>
  <si>
    <t>CA100-151C</t>
  </si>
  <si>
    <t>Love Tabernacle Apostolic Halleluia Square</t>
  </si>
  <si>
    <t>CA100-603C</t>
  </si>
  <si>
    <t>001-593-242</t>
  </si>
  <si>
    <t>New Apostolic Church Jamaica</t>
  </si>
  <si>
    <t>002-113-082</t>
  </si>
  <si>
    <t>002-130-378</t>
  </si>
  <si>
    <t>Youths For Excellence Limited</t>
  </si>
  <si>
    <t>CA100-577C</t>
  </si>
  <si>
    <t>002-116-634</t>
  </si>
  <si>
    <t>CA100-601C</t>
  </si>
  <si>
    <t>001-693-662</t>
  </si>
  <si>
    <t>001-658-182</t>
  </si>
  <si>
    <t>CA100-608C</t>
  </si>
  <si>
    <t>002-125-714</t>
  </si>
  <si>
    <t>We Care Social Outreach Development Limited</t>
  </si>
  <si>
    <t>CA100-552C</t>
  </si>
  <si>
    <t>002-093-952</t>
  </si>
  <si>
    <t>CA100-59C</t>
  </si>
  <si>
    <t>001-957-649</t>
  </si>
  <si>
    <t>National Interschools Brigade Limited</t>
  </si>
  <si>
    <t>002-094-720</t>
  </si>
  <si>
    <t>Swallowfield Chapel Limited</t>
  </si>
  <si>
    <t>CA100-567C</t>
  </si>
  <si>
    <t>002-116-693</t>
  </si>
  <si>
    <t>Integra-Tech Healthcare Foundation Limited</t>
  </si>
  <si>
    <t>002-039-885</t>
  </si>
  <si>
    <t>The R.O.C Foundation</t>
  </si>
  <si>
    <t>CA100-614C</t>
  </si>
  <si>
    <t>002-020-939</t>
  </si>
  <si>
    <t>100 Hearts Jamaica Limited</t>
  </si>
  <si>
    <t>CA100-587C</t>
  </si>
  <si>
    <t>002-122-464</t>
  </si>
  <si>
    <t>002-117-568</t>
  </si>
  <si>
    <t>The Joseph Assignment Global Initiative</t>
  </si>
  <si>
    <t>Moon Palace Foundation (Jamaica)</t>
  </si>
  <si>
    <t>CA100-616C</t>
  </si>
  <si>
    <t>002-122-553</t>
  </si>
  <si>
    <t>CA100-621C</t>
  </si>
  <si>
    <t>002-108-437</t>
  </si>
  <si>
    <t>Carrot Jarret Foundation Limited</t>
  </si>
  <si>
    <t>001-585-240</t>
  </si>
  <si>
    <t>Vision Development Foundation Limited</t>
  </si>
  <si>
    <t>CA100-620C</t>
  </si>
  <si>
    <t>001-637-983</t>
  </si>
  <si>
    <t>Christian Benevolent Outreach International Limited</t>
  </si>
  <si>
    <t>CA100-563C</t>
  </si>
  <si>
    <t>001-295-110</t>
  </si>
  <si>
    <t>The Chinese Cultural Association Limited</t>
  </si>
  <si>
    <t>CA100-628C</t>
  </si>
  <si>
    <t>002-135-205</t>
  </si>
  <si>
    <t>CA100-642C</t>
  </si>
  <si>
    <t>002-117-398</t>
  </si>
  <si>
    <t>001-730-070</t>
  </si>
  <si>
    <t>Christ Alive Christian Center</t>
  </si>
  <si>
    <t>CA100-93C</t>
  </si>
  <si>
    <t>Freemasons Association (Jamaica) Limited</t>
  </si>
  <si>
    <t>CA100-526C</t>
  </si>
  <si>
    <t>001-904-027</t>
  </si>
  <si>
    <t>000-184-446</t>
  </si>
  <si>
    <t>Family Life Ministries</t>
  </si>
  <si>
    <t>CA100-414C</t>
  </si>
  <si>
    <t>001-507-460</t>
  </si>
  <si>
    <t>Jamaica Evangelistic Mission Limited</t>
  </si>
  <si>
    <t>CA100-556C</t>
  </si>
  <si>
    <t>002-106-027</t>
  </si>
  <si>
    <t>Nakumbuka Foundation</t>
  </si>
  <si>
    <t>002-118-572</t>
  </si>
  <si>
    <t>The Leslie Fierce Youth Foundation Limited</t>
  </si>
  <si>
    <t>CA100-625C</t>
  </si>
  <si>
    <t>002-131-242</t>
  </si>
  <si>
    <t>Janet Claire Elizabeth Foundation Limited</t>
  </si>
  <si>
    <t>(876) 975-2215/ Fax; (876) 917-6509</t>
  </si>
  <si>
    <t>CA100-638C</t>
  </si>
  <si>
    <t>(876) 978-1520-2                                                                                                                 Fax: (876) 978-7909</t>
  </si>
  <si>
    <t>(876) 970-1778-9,                                                                                                         Fax: (876) 927-1098</t>
  </si>
  <si>
    <t>001-933-868</t>
  </si>
  <si>
    <t>Sagicor Foundation Jamaica</t>
  </si>
  <si>
    <t>001-967-819</t>
  </si>
  <si>
    <t>Spicy Grove Youth Center</t>
  </si>
  <si>
    <t>CA100-653C</t>
  </si>
  <si>
    <t>002-132-141</t>
  </si>
  <si>
    <t>Bethel Family Christian Center Limited</t>
  </si>
  <si>
    <t>002-101-190</t>
  </si>
  <si>
    <t>CA100-650C</t>
  </si>
  <si>
    <t>002-135-833</t>
  </si>
  <si>
    <t>Knollis Multi-Purpose Centre Limited</t>
  </si>
  <si>
    <t>To spread the hope and love of Jesus Christ to the youth and children of Jamaica. Courage, strength, compassion, and service guide our vision to positively connect our youth to their communities, to encourage, empower and equip them to become useful citizens of the future.</t>
  </si>
  <si>
    <t>(876) 541-7220</t>
  </si>
  <si>
    <t>(876) 955-3043</t>
  </si>
  <si>
    <t>(876) 927-6774</t>
  </si>
  <si>
    <t>(876)  926-6059/8734                                                                                               (876) 619-2924/2925</t>
  </si>
  <si>
    <t>(876) 929-5142</t>
  </si>
  <si>
    <t>(876) 927-6757/ 9</t>
  </si>
  <si>
    <t>CA100-662C</t>
  </si>
  <si>
    <t>001-688-685</t>
  </si>
  <si>
    <t>CA100-647C</t>
  </si>
  <si>
    <t>002-136-538</t>
  </si>
  <si>
    <t>CA100-658C</t>
  </si>
  <si>
    <t>002-119-340</t>
  </si>
  <si>
    <t>Alpha Omega In Charity International Limited</t>
  </si>
  <si>
    <t>CA100-609C</t>
  </si>
  <si>
    <t>002-130-106</t>
  </si>
  <si>
    <t>CA100-659C</t>
  </si>
  <si>
    <t>002-138-697</t>
  </si>
  <si>
    <t>Canada Grace Mission Ltd</t>
  </si>
  <si>
    <t>CA100-548C</t>
  </si>
  <si>
    <t>002-114-640</t>
  </si>
  <si>
    <t>CA100-602C</t>
  </si>
  <si>
    <t>002-128-446</t>
  </si>
  <si>
    <t>The Andrew Bruce Project Limited</t>
  </si>
  <si>
    <t>000-232-319</t>
  </si>
  <si>
    <t>002-118-416</t>
  </si>
  <si>
    <t>Rehoboth International Link Foundation Limited</t>
  </si>
  <si>
    <t>CA100-668C</t>
  </si>
  <si>
    <t>CA100-606C</t>
  </si>
  <si>
    <t>002-086-247</t>
  </si>
  <si>
    <t>Rita Marley Foundation (Jamaica) Limited</t>
  </si>
  <si>
    <t>002-135-434</t>
  </si>
  <si>
    <t>CA100-669C</t>
  </si>
  <si>
    <t>002-121-042</t>
  </si>
  <si>
    <t>CA100-327C</t>
  </si>
  <si>
    <t>001-781-952</t>
  </si>
  <si>
    <t>Christian Community Services Ltd</t>
  </si>
  <si>
    <t>CA100-399C</t>
  </si>
  <si>
    <t>001-750-518</t>
  </si>
  <si>
    <t>Christian Camping International Jamaica</t>
  </si>
  <si>
    <t>001-777-009</t>
  </si>
  <si>
    <t>Grace &amp; Staff Community Development Foundation Limited</t>
  </si>
  <si>
    <t>002-082-250</t>
  </si>
  <si>
    <t>Seaside Deliverance Ministry Ltd</t>
  </si>
  <si>
    <t>CA100-532C</t>
  </si>
  <si>
    <t>002-109-336</t>
  </si>
  <si>
    <t>Velorie Right Hands Foundation Limited</t>
  </si>
  <si>
    <t>000-993-182</t>
  </si>
  <si>
    <t>002-073-218</t>
  </si>
  <si>
    <t>CA100-675C</t>
  </si>
  <si>
    <t>Treasure Beach Turtle Group Limited</t>
  </si>
  <si>
    <t>001-930-192</t>
  </si>
  <si>
    <t>001-989-081</t>
  </si>
  <si>
    <t>Christ Liberty Deliverance Centre Limited</t>
  </si>
  <si>
    <t>000-491-764</t>
  </si>
  <si>
    <t>Ministries/ Church</t>
  </si>
  <si>
    <t>CA100-636C</t>
  </si>
  <si>
    <t>002-136-015</t>
  </si>
  <si>
    <t>CA100-624C</t>
  </si>
  <si>
    <t>002-129-736</t>
  </si>
  <si>
    <t>001-997-556</t>
  </si>
  <si>
    <t>Unity Primary Past Student &amp; Infant Alumni Limited</t>
  </si>
  <si>
    <t>CA100-613C</t>
  </si>
  <si>
    <t>002-126-885</t>
  </si>
  <si>
    <t>002-147-394</t>
  </si>
  <si>
    <t>Help Each Life Progress (H.E.L.P) Outreach Foundation Limited</t>
  </si>
  <si>
    <t>CA100-673C</t>
  </si>
  <si>
    <t>002-122-073</t>
  </si>
  <si>
    <t>Jimmy Cliff Foundation Limited</t>
  </si>
  <si>
    <t>CA100-686C</t>
  </si>
  <si>
    <t>001-215-671</t>
  </si>
  <si>
    <t>CA100-692C</t>
  </si>
  <si>
    <t>002-142-970</t>
  </si>
  <si>
    <t>CA100-702C</t>
  </si>
  <si>
    <t>002-150-379</t>
  </si>
  <si>
    <t>GWG is committed to teaching our girls that they are beautifully and wonderfully made and that they can have a plan for their lives and work towards it.</t>
  </si>
  <si>
    <t>The Association is now a registered organization and is currently soliciting donations towards the Unity Primary School and other kindergarten school in the community. This donation may be in the form of school supplies, which includes: dictionary, pencil, pens, composition books, loose leaf, crayons, reading articles, Bibles, binders, sharpeners, glue, ruler, school bags, erasers, rain gear; toiletry such as: soap, toilet paper, comb, and hair brush.</t>
  </si>
  <si>
    <t>For all my younger days growing up my grandma found a way to give from the little she had. This is our way of continuing her work and memory</t>
  </si>
  <si>
    <t>754-2908</t>
  </si>
  <si>
    <t>CA100-677C</t>
  </si>
  <si>
    <t>002-142-376</t>
  </si>
  <si>
    <t>Charles Town, St. Ann's Bay P.O., St. Ann</t>
  </si>
  <si>
    <t>CA100-706C</t>
  </si>
  <si>
    <t>002-151-774</t>
  </si>
  <si>
    <t>001-900-447</t>
  </si>
  <si>
    <t>CA100-703C</t>
  </si>
  <si>
    <t>002-150-816</t>
  </si>
  <si>
    <t>Portland</t>
  </si>
  <si>
    <t>001-633-546</t>
  </si>
  <si>
    <t>CA100-402C</t>
  </si>
  <si>
    <t>001-772-953</t>
  </si>
  <si>
    <t>Remnant Covenant Assembly Limited</t>
  </si>
  <si>
    <t>001-864-149</t>
  </si>
  <si>
    <t>The Math Club Inc</t>
  </si>
  <si>
    <t>CA100-652C</t>
  </si>
  <si>
    <t>002-138-352</t>
  </si>
  <si>
    <t>To educate, train and provide counseling for youths throughout jamaica through agents of change by particpating in various self- help programmes.</t>
  </si>
  <si>
    <t>(914) 5222-2673</t>
  </si>
  <si>
    <t>T conduct a church locally and extra-locally exclusively for religious purposes, under the direction of the lord jesus christ and under the leadership of the holy spirit in accordance with the provisions as set forth in the holy bible.</t>
  </si>
  <si>
    <t xml:space="preserve"> </t>
  </si>
  <si>
    <t>CA100-711C</t>
  </si>
  <si>
    <t>002-157-152</t>
  </si>
  <si>
    <t>CA100-708C</t>
  </si>
  <si>
    <t>002-143-089</t>
  </si>
  <si>
    <t>002-156-482</t>
  </si>
  <si>
    <t>Rujohn Foundation, Inc.</t>
  </si>
  <si>
    <t>002-135-973</t>
  </si>
  <si>
    <t>Sunflower Ministry</t>
  </si>
  <si>
    <t>CA100-678C</t>
  </si>
  <si>
    <t>002-074-303</t>
  </si>
  <si>
    <t>New Life Assembly International Limited</t>
  </si>
  <si>
    <t>CA100-671C</t>
  </si>
  <si>
    <t>002-141-850</t>
  </si>
  <si>
    <t>The Love Angus Foundation Limited</t>
  </si>
  <si>
    <t>CA100-298C</t>
  </si>
  <si>
    <t>Jamaica Relief Ministries Inc</t>
  </si>
  <si>
    <t>CA100-723C</t>
  </si>
  <si>
    <t>001-296-302</t>
  </si>
  <si>
    <t>The Jamaica Dental Association</t>
  </si>
  <si>
    <t>CA100-693C</t>
  </si>
  <si>
    <t>002-114-992</t>
  </si>
  <si>
    <t>Spanish Town Returned Residents &amp; Friends Limited</t>
  </si>
  <si>
    <t>001-664-280</t>
  </si>
  <si>
    <t>Synagogue Trust Limited</t>
  </si>
  <si>
    <t>CA100-687C</t>
  </si>
  <si>
    <t>002-104-741</t>
  </si>
  <si>
    <t>Central Junior Schools Classic Track &amp; Field Meeting</t>
  </si>
  <si>
    <t>CA100-729C</t>
  </si>
  <si>
    <t>CA100-714C</t>
  </si>
  <si>
    <t>002-072-777</t>
  </si>
  <si>
    <t>All Nations International Development Agency</t>
  </si>
  <si>
    <t>002-024-314</t>
  </si>
  <si>
    <t>002-153-343</t>
  </si>
  <si>
    <t>Bus Stop Mission</t>
  </si>
  <si>
    <t>001-822-551</t>
  </si>
  <si>
    <t>Miracle Tab Foundation</t>
  </si>
  <si>
    <t>001-809-598</t>
  </si>
  <si>
    <t>-</t>
  </si>
  <si>
    <t>CA100-661C</t>
  </si>
  <si>
    <t>002-139-383</t>
  </si>
  <si>
    <t>1(876) 503-5000</t>
  </si>
  <si>
    <t>CA100-319C</t>
  </si>
  <si>
    <t>CA100-489C</t>
  </si>
  <si>
    <t>CA100-504C</t>
  </si>
  <si>
    <t>CA100-540C</t>
  </si>
  <si>
    <t>CA100-559C</t>
  </si>
  <si>
    <t>CA100-576C</t>
  </si>
  <si>
    <t>001-842-455</t>
  </si>
  <si>
    <t>1(876) 460-2927</t>
  </si>
  <si>
    <t>000-175-129</t>
  </si>
  <si>
    <t>002-096-161</t>
  </si>
  <si>
    <t>002-112-914</t>
  </si>
  <si>
    <t>002-014-777</t>
  </si>
  <si>
    <t>001-881-329</t>
  </si>
  <si>
    <t>002-098-849</t>
  </si>
  <si>
    <t>001-977-709</t>
  </si>
  <si>
    <t>CA100-396C</t>
  </si>
  <si>
    <t>CA100-354C</t>
  </si>
  <si>
    <t>CA100-726C</t>
  </si>
  <si>
    <t>CA100-743C</t>
  </si>
  <si>
    <t>CA100-733C</t>
  </si>
  <si>
    <t>CA100-378C</t>
  </si>
  <si>
    <t>CA100-368C</t>
  </si>
  <si>
    <t>CA100-690C</t>
  </si>
  <si>
    <t>CA100-760C</t>
  </si>
  <si>
    <t>CA100-263C</t>
  </si>
  <si>
    <t>002-154-331</t>
  </si>
  <si>
    <t>002-156-679</t>
  </si>
  <si>
    <t>001-893-106</t>
  </si>
  <si>
    <t>001-886-037</t>
  </si>
  <si>
    <t>002-085-879</t>
  </si>
  <si>
    <t>002-134-551</t>
  </si>
  <si>
    <t>002-162-806</t>
  </si>
  <si>
    <t>002-132-222</t>
  </si>
  <si>
    <t>Sanmerna Foundation Limited</t>
  </si>
  <si>
    <t>The Glenlyon Foundation Limited</t>
  </si>
  <si>
    <t>Woman Incorporated Limited</t>
  </si>
  <si>
    <t>CA100-419C</t>
  </si>
  <si>
    <t>002-159-279</t>
  </si>
  <si>
    <t>Dinthill Trust Fund</t>
  </si>
  <si>
    <t>CA100-736C</t>
  </si>
  <si>
    <t>CA100-762C</t>
  </si>
  <si>
    <t>CA100-395C</t>
  </si>
  <si>
    <t>CA100-655C</t>
  </si>
  <si>
    <t>CA100-751C</t>
  </si>
  <si>
    <t>002-008-254</t>
  </si>
  <si>
    <t>002-161-672</t>
  </si>
  <si>
    <t>002-132-494</t>
  </si>
  <si>
    <t>002-157-159</t>
  </si>
  <si>
    <t>Greentwist Foundation Inc. Limited</t>
  </si>
  <si>
    <t>The Francis White-Rowe Foundation</t>
  </si>
  <si>
    <t>Mikhail A. J. Campbell Scholarship Fund</t>
  </si>
  <si>
    <t>CA100-767C</t>
  </si>
  <si>
    <t>002-160-625</t>
  </si>
  <si>
    <t>CA100-754C</t>
  </si>
  <si>
    <t>CA100-672C</t>
  </si>
  <si>
    <t>CA100-600C</t>
  </si>
  <si>
    <t>CA100-745C</t>
  </si>
  <si>
    <t>002-041-642</t>
  </si>
  <si>
    <t>002-141-132</t>
  </si>
  <si>
    <t>002-175-550</t>
  </si>
  <si>
    <t>002-148-323</t>
  </si>
  <si>
    <t>The Lodge Saint John Scholarship Fund</t>
  </si>
  <si>
    <t>CA100-752C</t>
  </si>
  <si>
    <t>002-157-802</t>
  </si>
  <si>
    <t>Emerging Minds Foundation Limited</t>
  </si>
  <si>
    <t>The Company will be operating soley for the purpose of Charity as stated in it's objectives and therefore will not be carry on any form of commerical activities.</t>
  </si>
  <si>
    <t>1(876) 929-2342</t>
  </si>
  <si>
    <t>1(876) 927-0845 / 937-7177 / 276-6648</t>
  </si>
  <si>
    <t>Funding Scholarships &amp; government basic schools outreach programs.</t>
  </si>
  <si>
    <t>CA100-775C</t>
  </si>
  <si>
    <t>002-159-988</t>
  </si>
  <si>
    <t>Goinspired Jamaica Foundation Limited</t>
  </si>
  <si>
    <t>CA100-422C</t>
  </si>
  <si>
    <t>002-157-705</t>
  </si>
  <si>
    <t>002-175-363</t>
  </si>
  <si>
    <t>CA100NR-1C</t>
  </si>
  <si>
    <t>CA100-782C</t>
  </si>
  <si>
    <t>CA100-776C</t>
  </si>
  <si>
    <t>CA100-744C</t>
  </si>
  <si>
    <t>CA100-780C</t>
  </si>
  <si>
    <t>CA100-792C</t>
  </si>
  <si>
    <t>CA100-697C</t>
  </si>
  <si>
    <t>002-176-106</t>
  </si>
  <si>
    <t>002-140-519</t>
  </si>
  <si>
    <t>002-036-398</t>
  </si>
  <si>
    <t>002-163-560</t>
  </si>
  <si>
    <t>002-175-169</t>
  </si>
  <si>
    <t>001-364-634</t>
  </si>
  <si>
    <t>002-150-425</t>
  </si>
  <si>
    <t>Faith Apostolic Ministries Limited</t>
  </si>
  <si>
    <t>The Jamaica Caribbean Society Welfare Limited</t>
  </si>
  <si>
    <t>Upperroom Light House Apostolic Church Limited</t>
  </si>
  <si>
    <t>Chabad Jamaica Limited</t>
  </si>
  <si>
    <t>1(876) 869-8905</t>
  </si>
  <si>
    <t>CA100-740C</t>
  </si>
  <si>
    <t>CA100-676C</t>
  </si>
  <si>
    <t>CA100-741C</t>
  </si>
  <si>
    <t>CA100-799C</t>
  </si>
  <si>
    <t>CA100-756C</t>
  </si>
  <si>
    <t>CA100-793C</t>
  </si>
  <si>
    <t>CA100-709C</t>
  </si>
  <si>
    <t>CA100-631C</t>
  </si>
  <si>
    <t>CA100-769C</t>
  </si>
  <si>
    <t>CA100-798C</t>
  </si>
  <si>
    <t>CA100-725C</t>
  </si>
  <si>
    <t>CA100-732C</t>
  </si>
  <si>
    <t>CA100-734C</t>
  </si>
  <si>
    <t>002-094-746</t>
  </si>
  <si>
    <t>002-129-060</t>
  </si>
  <si>
    <t>002-177-897</t>
  </si>
  <si>
    <t>002-163-675</t>
  </si>
  <si>
    <t>002-148-439</t>
  </si>
  <si>
    <t>002-113-503</t>
  </si>
  <si>
    <t>002-169-908</t>
  </si>
  <si>
    <t>002-151-677</t>
  </si>
  <si>
    <t>002-113-856</t>
  </si>
  <si>
    <t>001-905-775</t>
  </si>
  <si>
    <t>Buff Bay River Valley Educational Foundation</t>
  </si>
  <si>
    <t>Spare Change Foundation Limited</t>
  </si>
  <si>
    <t>Love Through Giving Limited</t>
  </si>
  <si>
    <t>Mohammed Shahezamaan Anjum Limited</t>
  </si>
  <si>
    <t>International Apostolic Ministries</t>
  </si>
  <si>
    <t>Divine Revelation Outreach Ministries Limited</t>
  </si>
  <si>
    <t>The Baby Oprah Foundation Limited</t>
  </si>
  <si>
    <t>H.E.L.P Happily Encouraging Lives Peacefully Organization Limited</t>
  </si>
  <si>
    <t>Avodah Productions Ministry</t>
  </si>
  <si>
    <t>A Brighter Day Foundation Limited</t>
  </si>
  <si>
    <t>1(876) 345-7546</t>
  </si>
  <si>
    <t>1(876) 775-2115/                                                                               1(876)278-7070</t>
  </si>
  <si>
    <t>1(876) 334-5026                                             1(876) 465-0943                                                             1(876) 585-0844</t>
  </si>
  <si>
    <t>To providie quality and efficient services in the areas of education, information, social support, spiritual, moral and accommodation to persons who are vulnerable to soceiety despite their social status, race, class, creed, gender and ago. Therefore, ensuring a safe healthy and productive life while unearting the true potential of ones being.</t>
  </si>
  <si>
    <t>CA100-807C</t>
  </si>
  <si>
    <t>CA100-803C</t>
  </si>
  <si>
    <t>CA100-695C</t>
  </si>
  <si>
    <t>CA100-810C</t>
  </si>
  <si>
    <t>CA100-749C</t>
  </si>
  <si>
    <t>CA100-525C</t>
  </si>
  <si>
    <t>CA100-682C</t>
  </si>
  <si>
    <t>CA100-746C</t>
  </si>
  <si>
    <t>CA100-787C</t>
  </si>
  <si>
    <t>CA100-432C</t>
  </si>
  <si>
    <t>001-295-241</t>
  </si>
  <si>
    <t>002-145-707</t>
  </si>
  <si>
    <t>002-180-260</t>
  </si>
  <si>
    <t>002-150-271</t>
  </si>
  <si>
    <t>002-158-248</t>
  </si>
  <si>
    <t>002-017-385</t>
  </si>
  <si>
    <t>002-168-251</t>
  </si>
  <si>
    <t>002-177-056</t>
  </si>
  <si>
    <t>001-851-055</t>
  </si>
  <si>
    <t>001-797-069</t>
  </si>
  <si>
    <t>Open Arms Seventh Day Ministries Limited</t>
  </si>
  <si>
    <t>The Dear Child Foundation Limited</t>
  </si>
  <si>
    <t>Second Chance Foundation Limited</t>
  </si>
  <si>
    <t>Alligator Head Foundation Limited</t>
  </si>
  <si>
    <t>Mocho Village, Inc</t>
  </si>
  <si>
    <t>Spring Village Development Foundation Benevolent Society</t>
  </si>
  <si>
    <t>1(876) 469-6437</t>
  </si>
  <si>
    <t>002-183-153</t>
  </si>
  <si>
    <t>CA100-664C</t>
  </si>
  <si>
    <t>001-921-029</t>
  </si>
  <si>
    <t>Faith Hope Love Outreach International</t>
  </si>
  <si>
    <t>CA100-814C</t>
  </si>
  <si>
    <t>002-120-275</t>
  </si>
  <si>
    <t>CA100-824C</t>
  </si>
  <si>
    <t>Manna Outreach Ministries International Limited</t>
  </si>
  <si>
    <t>CA100-826C</t>
  </si>
  <si>
    <t>000-050-547</t>
  </si>
  <si>
    <t>Guardian Group Foundation Limited</t>
  </si>
  <si>
    <t>CA100-254C</t>
  </si>
  <si>
    <t>001-885-111</t>
  </si>
  <si>
    <t>Stella Maris Foundation Limited</t>
  </si>
  <si>
    <t>CA100-831C</t>
  </si>
  <si>
    <t>New Foundation Christian Ministries</t>
  </si>
  <si>
    <t>CA100-765C</t>
  </si>
  <si>
    <t>002-114-844</t>
  </si>
  <si>
    <t>CA100-827C</t>
  </si>
  <si>
    <t>Ellen Pearl Outreach Children's Charity</t>
  </si>
  <si>
    <t>001-687-026</t>
  </si>
  <si>
    <t>Our Daily Bread Ministries</t>
  </si>
  <si>
    <t>001-719-904</t>
  </si>
  <si>
    <t>CA100-801C</t>
  </si>
  <si>
    <t>001-946-102</t>
  </si>
  <si>
    <t>CA100-813C</t>
  </si>
  <si>
    <t>002-007-169</t>
  </si>
  <si>
    <t>Acts Church Jamaica</t>
  </si>
  <si>
    <t>000-191-922</t>
  </si>
  <si>
    <t>Open Air Campaigners</t>
  </si>
  <si>
    <t>Is a non-profit organization duly registered, receiving bookets quarterly for free distribution.</t>
  </si>
  <si>
    <t>CA100-832C</t>
  </si>
  <si>
    <t>CA100-802C</t>
  </si>
  <si>
    <t>CA100-795C</t>
  </si>
  <si>
    <t>002-186-446</t>
  </si>
  <si>
    <t>000-382-469</t>
  </si>
  <si>
    <t>001-834-002</t>
  </si>
  <si>
    <t>Vida Blossom Youth Enrichment Center Limited</t>
  </si>
  <si>
    <t>Bethel Independent Baptist Church</t>
  </si>
  <si>
    <t>CA100-812C</t>
  </si>
  <si>
    <t>CA100-815C</t>
  </si>
  <si>
    <t>CA100-717C</t>
  </si>
  <si>
    <t>CA100-837C</t>
  </si>
  <si>
    <t>CA100-835C</t>
  </si>
  <si>
    <t>001-665-731</t>
  </si>
  <si>
    <t>002-184-591</t>
  </si>
  <si>
    <t>002-182-475</t>
  </si>
  <si>
    <t>002-175-312</t>
  </si>
  <si>
    <t>C.A.R.E Extended Foundation Limited</t>
  </si>
  <si>
    <t>God Is My Provider Charity Limited</t>
  </si>
  <si>
    <t>CA100-719C</t>
  </si>
  <si>
    <t>1(876) 755-0612</t>
  </si>
  <si>
    <t>CA100-696C</t>
  </si>
  <si>
    <t>000-893-692</t>
  </si>
  <si>
    <t>Holiness Christian Church</t>
  </si>
  <si>
    <t>002-146-509</t>
  </si>
  <si>
    <t>CA100-654C</t>
  </si>
  <si>
    <t>002-137-208</t>
  </si>
  <si>
    <t>001-852-507</t>
  </si>
  <si>
    <t>CA100-618C</t>
  </si>
  <si>
    <t>1(876) 977-4428</t>
  </si>
  <si>
    <t>CA100-522C</t>
  </si>
  <si>
    <t>Visionaires Apostolic</t>
  </si>
  <si>
    <t>1(876) 998-5662</t>
  </si>
  <si>
    <t>CA100-871C</t>
  </si>
  <si>
    <t>CA100-862C</t>
  </si>
  <si>
    <t>CA100-785C</t>
  </si>
  <si>
    <t>CA100-761C</t>
  </si>
  <si>
    <t>CA100-863C</t>
  </si>
  <si>
    <t>CA100-280C</t>
  </si>
  <si>
    <t>CA100-875C</t>
  </si>
  <si>
    <t>CA100-855C</t>
  </si>
  <si>
    <t>CA100-768C</t>
  </si>
  <si>
    <t>002-207-290</t>
  </si>
  <si>
    <t>002-093-545</t>
  </si>
  <si>
    <t>002-162-032</t>
  </si>
  <si>
    <t>002-162-393</t>
  </si>
  <si>
    <t>002-132-010</t>
  </si>
  <si>
    <t>002-209-381</t>
  </si>
  <si>
    <t>002-036-690</t>
  </si>
  <si>
    <t>002-209-268</t>
  </si>
  <si>
    <t>002-194-236</t>
  </si>
  <si>
    <t>002-078-503</t>
  </si>
  <si>
    <t>Project Pink 7 Foundation Limited</t>
  </si>
  <si>
    <t>Pure In Heart Ministries International</t>
  </si>
  <si>
    <t>Zion Care International Inc</t>
  </si>
  <si>
    <t>Chasbel Memorial Scholarship Endowment Trust Fund</t>
  </si>
  <si>
    <t>Shelly Ann Fraser Pryce Pocket Rocket Foundation</t>
  </si>
  <si>
    <t>Family Assistance Counselling &amp; Educational Services Limited</t>
  </si>
  <si>
    <t>Empowering People &amp; Impacting Communities Foundation Limited</t>
  </si>
  <si>
    <t>Jamaica Mental Health Advocacy Network Limited</t>
  </si>
  <si>
    <t>The purpose of this fund shall be to provide scholarships for students with the requisite academic achievement and who are in need of financial assistance ( hereinafter referred to as Awardees) from the fellowship primary and junior high school (or however otherwise the school may be named ) who has been awarded a place to pursue secondary education at the Titchfield High School in the Parish of Portland.</t>
  </si>
  <si>
    <t>1(876) 807-9978</t>
  </si>
  <si>
    <t>1(876) 977-3059</t>
  </si>
  <si>
    <t>CA100-805C</t>
  </si>
  <si>
    <t>CA100-818C</t>
  </si>
  <si>
    <t>CA100-877C</t>
  </si>
  <si>
    <t>CA100-838C</t>
  </si>
  <si>
    <t>CA100-131C</t>
  </si>
  <si>
    <t>CA100-894C</t>
  </si>
  <si>
    <t>002-178-192</t>
  </si>
  <si>
    <t>000-938-831</t>
  </si>
  <si>
    <t>002-188-813</t>
  </si>
  <si>
    <t>002-188-830</t>
  </si>
  <si>
    <t>002-199-131</t>
  </si>
  <si>
    <t>002-218-364</t>
  </si>
  <si>
    <t>Kingston Meeting Rooms Trust Company</t>
  </si>
  <si>
    <t>Zamarah Ogle Foundation Limited</t>
  </si>
  <si>
    <t>Jamaica Intercultural Programmes Limited</t>
  </si>
  <si>
    <t>To implement programs that improve social and personal development of the people of St. Thomas in both tangible and intangible ways now and for future generations.</t>
  </si>
  <si>
    <t>1(876) 961-4043</t>
  </si>
  <si>
    <t>001-667-017</t>
  </si>
  <si>
    <t>CA100-901C</t>
  </si>
  <si>
    <t>CA100-910C</t>
  </si>
  <si>
    <t>CA100-907C</t>
  </si>
  <si>
    <t>CA100-870C</t>
  </si>
  <si>
    <t>CA100-846C</t>
  </si>
  <si>
    <t>CA100-867C</t>
  </si>
  <si>
    <t>CA100-848C</t>
  </si>
  <si>
    <t>CA100-887C</t>
  </si>
  <si>
    <t>001-175-165</t>
  </si>
  <si>
    <t>002-212-471</t>
  </si>
  <si>
    <t>001-927-094</t>
  </si>
  <si>
    <t>002-184-311</t>
  </si>
  <si>
    <t>002-177-188</t>
  </si>
  <si>
    <t>002-199-220</t>
  </si>
  <si>
    <t>002-187-175</t>
  </si>
  <si>
    <t>001-731-564</t>
  </si>
  <si>
    <t>002-092-573</t>
  </si>
  <si>
    <t>002-194-422</t>
  </si>
  <si>
    <t>Faith Claim Ministries Limited</t>
  </si>
  <si>
    <t>Davidson &amp; Clemetson Foundation Limited</t>
  </si>
  <si>
    <t>God Lives Within Ministries Limited</t>
  </si>
  <si>
    <t>Youth Enterprise Society Jamaica Limited</t>
  </si>
  <si>
    <t>Morning Glory Ministries (International) Limited</t>
  </si>
  <si>
    <t>Joy Town Community Development Foundation</t>
  </si>
  <si>
    <t>Jamaica Draughts Association Limited</t>
  </si>
  <si>
    <t>1(876) 978-6030                                             Fax: 1(876) 978-7787</t>
  </si>
  <si>
    <t>1(876) 994-4515</t>
  </si>
  <si>
    <t>The objectives of the friends shall be to look after the welfair and being of the the patients at the NCH by providing for their neccessities and comfort and to improve the structure, equipment, property and grounds and promote good working conditions for the nursing staff and others so that they may be able to carry out their duties comfortably, and do all such things as are legal and considered neccessary to achieve these ends.</t>
  </si>
  <si>
    <t>1(876) 924-2589</t>
  </si>
  <si>
    <t>CA100-921C</t>
  </si>
  <si>
    <t>CA100-385C</t>
  </si>
  <si>
    <t>CA100-913C</t>
  </si>
  <si>
    <t>CA100-929C</t>
  </si>
  <si>
    <t>002-645-998</t>
  </si>
  <si>
    <t>002-053-241</t>
  </si>
  <si>
    <t>001-934-422</t>
  </si>
  <si>
    <t>002-291-410</t>
  </si>
  <si>
    <t>002-631-326</t>
  </si>
  <si>
    <t>002-649-136</t>
  </si>
  <si>
    <t>002-215-829</t>
  </si>
  <si>
    <t>002-164-035</t>
  </si>
  <si>
    <t>Laconic Foundation Limited</t>
  </si>
  <si>
    <t>Missions Apostolic Outreach Ministry</t>
  </si>
  <si>
    <t>CA100-934C</t>
  </si>
  <si>
    <t>CA100-939C</t>
  </si>
  <si>
    <t>CA100-937C</t>
  </si>
  <si>
    <t>CA100-684C</t>
  </si>
  <si>
    <t>CA100-932C</t>
  </si>
  <si>
    <t>CA100-839C</t>
  </si>
  <si>
    <t>CA100-851C</t>
  </si>
  <si>
    <t>CA100-936C</t>
  </si>
  <si>
    <t>CA100-909C</t>
  </si>
  <si>
    <t>CA100-906C</t>
  </si>
  <si>
    <t>CA100-914C</t>
  </si>
  <si>
    <t>002-211-122</t>
  </si>
  <si>
    <t>002-066-882</t>
  </si>
  <si>
    <t>002-112-752</t>
  </si>
  <si>
    <t>002-078-252</t>
  </si>
  <si>
    <t>001-574-264</t>
  </si>
  <si>
    <t>002-211-726</t>
  </si>
  <si>
    <t>001-198-866</t>
  </si>
  <si>
    <t>002-000-172</t>
  </si>
  <si>
    <t>001-907-280</t>
  </si>
  <si>
    <t>002-649-438</t>
  </si>
  <si>
    <t>002-381-419</t>
  </si>
  <si>
    <t>001-666-096</t>
  </si>
  <si>
    <t>001-801-228</t>
  </si>
  <si>
    <t>001-926-071</t>
  </si>
  <si>
    <t>Big Reds Boxing Club</t>
  </si>
  <si>
    <t>Green Frog Gray Elephant Foundation Limited</t>
  </si>
  <si>
    <t>Caribbean Evangelism Inc</t>
  </si>
  <si>
    <t>Mayeltha &amp; Gwendolyn Foundation Limited</t>
  </si>
  <si>
    <t>Sizzla Youth Foundation</t>
  </si>
  <si>
    <t>CA100-951C</t>
  </si>
  <si>
    <t>002-214-067</t>
  </si>
  <si>
    <t>1(876) 927-3040</t>
  </si>
  <si>
    <t>CA100-928C</t>
  </si>
  <si>
    <t>CA100-884C</t>
  </si>
  <si>
    <t>CA100-905C</t>
  </si>
  <si>
    <t>CA100-856C</t>
  </si>
  <si>
    <t>CA100-817C</t>
  </si>
  <si>
    <t>CA100-902C</t>
  </si>
  <si>
    <t>CA100-724C</t>
  </si>
  <si>
    <t>CA100-816C</t>
  </si>
  <si>
    <t>CA100-974C</t>
  </si>
  <si>
    <t>CA100-842C</t>
  </si>
  <si>
    <t>CA100-879C</t>
  </si>
  <si>
    <t>001-880-292</t>
  </si>
  <si>
    <t>002-193-817</t>
  </si>
  <si>
    <t>002-201-798</t>
  </si>
  <si>
    <t>002-141-086</t>
  </si>
  <si>
    <t>002-037-734</t>
  </si>
  <si>
    <t>002-133-059</t>
  </si>
  <si>
    <t>002-291-436</t>
  </si>
  <si>
    <t>002-198-312</t>
  </si>
  <si>
    <t>002-105-829</t>
  </si>
  <si>
    <t>002-107-104</t>
  </si>
  <si>
    <t>002-185-962</t>
  </si>
  <si>
    <t>Choose Life International Limited</t>
  </si>
  <si>
    <t>More Grace Redemptive Center, Inc</t>
  </si>
  <si>
    <t>Endtime Rescue International Church</t>
  </si>
  <si>
    <t>Upper Room School Faith Limited</t>
  </si>
  <si>
    <t>Sweet Water Blossom Foundation Limited</t>
  </si>
  <si>
    <t>Kingdom Outreach International Limited</t>
  </si>
  <si>
    <t>One Family Financial Limited</t>
  </si>
  <si>
    <t>Family Life Equipping Network International Limited</t>
  </si>
  <si>
    <t>Water Brook Ministry</t>
  </si>
  <si>
    <t>CA100NR-7C</t>
  </si>
  <si>
    <t>1(876) 754-2101                                                            1(876) 754-5636                                                                                1(876) 754-5765                                                                                                   Fax:  1(876) 906-1152</t>
  </si>
  <si>
    <t>CA100-925C</t>
  </si>
  <si>
    <t>CA100-952C</t>
  </si>
  <si>
    <t>CA100-960C</t>
  </si>
  <si>
    <t>CA100-922C</t>
  </si>
  <si>
    <t>CA100-843C</t>
  </si>
  <si>
    <t>CA100-880C</t>
  </si>
  <si>
    <t>CA100-791C</t>
  </si>
  <si>
    <t>002-200-309</t>
  </si>
  <si>
    <t>002-661-446</t>
  </si>
  <si>
    <t>002-131-765</t>
  </si>
  <si>
    <t>001-896-458</t>
  </si>
  <si>
    <t>002-103-435</t>
  </si>
  <si>
    <t>002-188-503</t>
  </si>
  <si>
    <t>001-985-400</t>
  </si>
  <si>
    <t>002-675-528</t>
  </si>
  <si>
    <t>002-176-777</t>
  </si>
  <si>
    <t>S.E.F Foundation Limited</t>
  </si>
  <si>
    <t>Jamaica Paralympic Foundation Limited</t>
  </si>
  <si>
    <t>Charles Hyatt Foundation</t>
  </si>
  <si>
    <t>Born Again Gospel Temple Limited</t>
  </si>
  <si>
    <t>Florence Hall Outreach Limited</t>
  </si>
  <si>
    <t>Love Unlimited Foundation Inc.</t>
  </si>
  <si>
    <t>Jamaica Pain Collaborative Limited</t>
  </si>
  <si>
    <t>USA</t>
  </si>
  <si>
    <t>Trelawny Infirmary</t>
  </si>
  <si>
    <t>CA100NR-9C</t>
  </si>
  <si>
    <t>CA100-949C</t>
  </si>
  <si>
    <t>CA100-933C</t>
  </si>
  <si>
    <t>CA100-983C</t>
  </si>
  <si>
    <t>CA100-898C</t>
  </si>
  <si>
    <t>CA100-896C</t>
  </si>
  <si>
    <t>CA100-948C</t>
  </si>
  <si>
    <t>CA100-992C</t>
  </si>
  <si>
    <t>CA100-833C</t>
  </si>
  <si>
    <t>CA100-229C</t>
  </si>
  <si>
    <t>CA100-947C</t>
  </si>
  <si>
    <t>CA100-999C</t>
  </si>
  <si>
    <t>CA100-1001C</t>
  </si>
  <si>
    <t>CA100-1007C</t>
  </si>
  <si>
    <t>CA100-927C</t>
  </si>
  <si>
    <t>002-652-722</t>
  </si>
  <si>
    <t>002-662-981</t>
  </si>
  <si>
    <t>000-174-459</t>
  </si>
  <si>
    <t>002-657-368</t>
  </si>
  <si>
    <t>002-152-304</t>
  </si>
  <si>
    <t>002-671-948</t>
  </si>
  <si>
    <t>001-764-055</t>
  </si>
  <si>
    <t>002-212-897</t>
  </si>
  <si>
    <t>002-291-444</t>
  </si>
  <si>
    <t>002-675-897</t>
  </si>
  <si>
    <t>002-112-647</t>
  </si>
  <si>
    <t>001-974-327</t>
  </si>
  <si>
    <t>000-031-232</t>
  </si>
  <si>
    <t>001-873-326</t>
  </si>
  <si>
    <t>002-679-078</t>
  </si>
  <si>
    <t>002-674-459</t>
  </si>
  <si>
    <t>002-105-411</t>
  </si>
  <si>
    <t>002-650-185</t>
  </si>
  <si>
    <t>002-675-471</t>
  </si>
  <si>
    <t>002-211-521</t>
  </si>
  <si>
    <t>002-188-287</t>
  </si>
  <si>
    <t>002-203-405</t>
  </si>
  <si>
    <t>The Oracabessa Marine Trust</t>
  </si>
  <si>
    <t>Pentecostal Tabernacle</t>
  </si>
  <si>
    <t>I-Tech Jamaica</t>
  </si>
  <si>
    <t>Community Unlocked Company Limited</t>
  </si>
  <si>
    <t>Happy Grove Educational Charitable Foundation Limited</t>
  </si>
  <si>
    <t>Lasco Chin Foundation Limited</t>
  </si>
  <si>
    <t>Parade Gardens Community Development Committee Benevolent Society</t>
  </si>
  <si>
    <t>Operation Friendship</t>
  </si>
  <si>
    <t>Triumphant Apostolic Worship Center Limited</t>
  </si>
  <si>
    <t>Royell Foundation, Inc</t>
  </si>
  <si>
    <t>Windsor Heights Combine Benevolent Society</t>
  </si>
  <si>
    <t>Covenanted Family In Christ</t>
  </si>
  <si>
    <t>Beach Recovery Foundation, Inc Limited</t>
  </si>
  <si>
    <t>CA100NR-11C</t>
  </si>
  <si>
    <t>002-651-483</t>
  </si>
  <si>
    <t>CA100-38C</t>
  </si>
  <si>
    <t>Clarendon Infirmary</t>
  </si>
  <si>
    <t>CA100-973C</t>
  </si>
  <si>
    <t>CA100-980C</t>
  </si>
  <si>
    <t>CA100-918C</t>
  </si>
  <si>
    <t>CA100-998C</t>
  </si>
  <si>
    <t>002-680-823</t>
  </si>
  <si>
    <t>002-679-060</t>
  </si>
  <si>
    <t>001-926-730</t>
  </si>
  <si>
    <t>002-132-567</t>
  </si>
  <si>
    <t>001-693-697</t>
  </si>
  <si>
    <t>002-219-182</t>
  </si>
  <si>
    <t>002-677-237</t>
  </si>
  <si>
    <t>002-684-853</t>
  </si>
  <si>
    <t>000-434-809</t>
  </si>
  <si>
    <t>Seekers Knowing Yahweh House Limited</t>
  </si>
  <si>
    <t>Manpower &amp; Maintenance Services Foundation Limited</t>
  </si>
  <si>
    <t>The Golden Age Christian Fellowship Mission Ministries Limited</t>
  </si>
  <si>
    <t>Restoring Faith Outreach Ministries Limited</t>
  </si>
  <si>
    <t>Holy Mount Zion Pentecostal Healing Church Limited</t>
  </si>
  <si>
    <t>Jamaica Christian Boys Home</t>
  </si>
  <si>
    <t>1(876) 486-5334</t>
  </si>
  <si>
    <t>1(876) 920- 4721-5</t>
  </si>
  <si>
    <t>001-717-227</t>
  </si>
  <si>
    <t>Exists to show the love of jesus Christ by providing opportunities through education, empowerment, discipleship and economic development for Jamaican and American lives to be transformed.</t>
  </si>
  <si>
    <t>1(876) 926-0074                                                  1(876) 702-2018-9                                                1(876) 920-1534</t>
  </si>
  <si>
    <t>1(876) 421-2314</t>
  </si>
  <si>
    <t>1(876) 970-5663</t>
  </si>
  <si>
    <t>1(876) 391-5018</t>
  </si>
  <si>
    <t>1(876) 928-1017 /  4312                                                                                    1(876) 618-0021                                                                                         Fax: 1(876) 928-4575</t>
  </si>
  <si>
    <t>1(876) 754-5776                                                            1(876) 391-5680                                                  1(876) 463-5971</t>
  </si>
  <si>
    <t>1(876) 813-6006</t>
  </si>
  <si>
    <t>1(876) 946-2113                                                      Fax: 1(876) 946-2114</t>
  </si>
  <si>
    <t>1(876) 382-5987</t>
  </si>
  <si>
    <t>1(876) 926-2498                                                                1(876) 926-9825                                                                       1(876) 920-2714                                                                                    1(876) 929-3134                                                                                Fax: 1(876) 968-0618</t>
  </si>
  <si>
    <t>1(876) 977-6757 / 8                                                           Fax: 1(876) 970-2023</t>
  </si>
  <si>
    <t>(1876) 398-9864</t>
  </si>
  <si>
    <t>1(876) 984-7515                                                     1(876) 862-1084</t>
  </si>
  <si>
    <t>1(876) 926-1395,                                                                                                          1(876) 926-7820,                                                                                               Fax: 1(876) 968-7832</t>
  </si>
  <si>
    <t>1(876)977-5886</t>
  </si>
  <si>
    <t>1(876) 631-8627</t>
  </si>
  <si>
    <t>CA100-946C</t>
  </si>
  <si>
    <t>CA100-968C</t>
  </si>
  <si>
    <t>CA100-484C</t>
  </si>
  <si>
    <t>CA100-954C</t>
  </si>
  <si>
    <t>CA100-1010C</t>
  </si>
  <si>
    <t>CA100-1015C</t>
  </si>
  <si>
    <t>CA100-982C</t>
  </si>
  <si>
    <t>CA100-915C</t>
  </si>
  <si>
    <t>CA100-1033C</t>
  </si>
  <si>
    <t>CA100-966C</t>
  </si>
  <si>
    <t>002-641-453</t>
  </si>
  <si>
    <t>002-665-166</t>
  </si>
  <si>
    <t>002-088-380</t>
  </si>
  <si>
    <t>002-193-302</t>
  </si>
  <si>
    <t>002-662-213</t>
  </si>
  <si>
    <t>002-689-731</t>
  </si>
  <si>
    <t>002-689-596</t>
  </si>
  <si>
    <t>002-194-864</t>
  </si>
  <si>
    <t>002-659-808</t>
  </si>
  <si>
    <t>001-357-913</t>
  </si>
  <si>
    <t>002-025-671</t>
  </si>
  <si>
    <t>001-997-114</t>
  </si>
  <si>
    <t>002-689-057</t>
  </si>
  <si>
    <t>001-550-942</t>
  </si>
  <si>
    <t>Openface Fellowship Limited</t>
  </si>
  <si>
    <t>The Good Juju Charity Project Limited</t>
  </si>
  <si>
    <t>Dikaioma Ministries International Limited</t>
  </si>
  <si>
    <t>The Joseph Chin Foundation Limited</t>
  </si>
  <si>
    <t>Top Hill/Banton Town Farmers Benevolent Society</t>
  </si>
  <si>
    <t>Soul Seekers International Limited</t>
  </si>
  <si>
    <t>Do Good Jamaica</t>
  </si>
  <si>
    <t>Faith Temple Pentecostal Assemblies</t>
  </si>
  <si>
    <t>1(876) 383-6724                                                1(876) 789-4309</t>
  </si>
  <si>
    <t>For the teaching and spreading of the gospel.</t>
  </si>
  <si>
    <t>1(876) 442-8509</t>
  </si>
  <si>
    <t>1(876) 475-9371</t>
  </si>
  <si>
    <t>1(876) 923-6434</t>
  </si>
  <si>
    <t>1(876) 387-6124</t>
  </si>
  <si>
    <t>CA100-935C</t>
  </si>
  <si>
    <t>CA100NR-2C</t>
  </si>
  <si>
    <t>CA100NR - 4C</t>
  </si>
  <si>
    <t>1(876) 908-0064                                                              Fax: 1(876) 908-0066</t>
  </si>
  <si>
    <t>To provide Training for the young men and women from the Parish of St. Catherine, empowering them with indiviual vocational and literacy skills that qualify them for useful employment and secure income so they may become self-sufficient individuals, supporting themselves and their families with an improved and satble satndards of living.</t>
  </si>
  <si>
    <t>1(876) 926-6243</t>
  </si>
  <si>
    <t>1(876) 330-8957</t>
  </si>
  <si>
    <t>1(876) 392-9517</t>
  </si>
  <si>
    <t>CA100-897C</t>
  </si>
  <si>
    <t>1(876) 771-9057                                                    1(876) 861-1662                                               1(876) 472-1518</t>
  </si>
  <si>
    <t>CA100NR-20C</t>
  </si>
  <si>
    <t>CA100NR-21C</t>
  </si>
  <si>
    <t>CA100NR-19C</t>
  </si>
  <si>
    <t>CA100NR-18C</t>
  </si>
  <si>
    <t>CA100NR-17C</t>
  </si>
  <si>
    <t>CA100NR-16C</t>
  </si>
  <si>
    <t>1(876) 902-5050                                                  1(876) 986-9341</t>
  </si>
  <si>
    <t>1(876) 630-4822                                               1(876) 290-3344</t>
  </si>
  <si>
    <t>1(876) 336-1271                                                                                       1(876) 451-1690</t>
  </si>
  <si>
    <t>1(876) 585-4027</t>
  </si>
  <si>
    <t>CA100-1073C</t>
  </si>
  <si>
    <t>002-692-384</t>
  </si>
  <si>
    <t>Black River Hospital Foundation Limited</t>
  </si>
  <si>
    <t>1(876) 857-1445</t>
  </si>
  <si>
    <t>1(876) 978-4225</t>
  </si>
  <si>
    <t>1(876) 355-0210</t>
  </si>
  <si>
    <t>To promote the establishment of the church which will proclaim the god news of jesus christ in and around S. Andrew and Kingston, jamaica, and to the very ends of the Earth and to encourage christains in the living of their faith in accordance with god's word by example, teaching and exhortation.</t>
  </si>
  <si>
    <t>001-965-476</t>
  </si>
  <si>
    <t>002-679-876</t>
  </si>
  <si>
    <t>000-236-454</t>
  </si>
  <si>
    <t>002-689-995</t>
  </si>
  <si>
    <t>Artvark</t>
  </si>
  <si>
    <t>Apostle's Ark Covenant Ministry International</t>
  </si>
  <si>
    <t>Moorlands Camps</t>
  </si>
  <si>
    <t>CA100-878C</t>
  </si>
  <si>
    <t>CA100-1016C</t>
  </si>
  <si>
    <t>CA100-1054C</t>
  </si>
  <si>
    <t>CA100-972C</t>
  </si>
  <si>
    <t>001-875-337</t>
  </si>
  <si>
    <t>002-653-117</t>
  </si>
  <si>
    <t>International Restoration &amp; Deliverance Centre Limited</t>
  </si>
  <si>
    <t>Shiloh Apostolic Church Limited</t>
  </si>
  <si>
    <t>CA100-808C</t>
  </si>
  <si>
    <t>CA100-889C</t>
  </si>
  <si>
    <t>CA100-1060C</t>
  </si>
  <si>
    <t>CA100-1058C</t>
  </si>
  <si>
    <t>001-519-263</t>
  </si>
  <si>
    <t>001-832-930</t>
  </si>
  <si>
    <t>002-697-718</t>
  </si>
  <si>
    <t>002-689-120</t>
  </si>
  <si>
    <t>001-728-270</t>
  </si>
  <si>
    <t>Fruitful Trees Ministries Limited</t>
  </si>
  <si>
    <t>The Mullet Hall Achievement Group Limited</t>
  </si>
  <si>
    <t>Caribbean Christian Publications Limited</t>
  </si>
  <si>
    <t>CA100-1045C</t>
  </si>
  <si>
    <t>CA100-916C</t>
  </si>
  <si>
    <t>CA100-979C</t>
  </si>
  <si>
    <t>002-680-157</t>
  </si>
  <si>
    <t>002-064-545</t>
  </si>
  <si>
    <t>001-921-592</t>
  </si>
  <si>
    <t>002-079-992</t>
  </si>
  <si>
    <t>002-050-790</t>
  </si>
  <si>
    <t>Trench Town Community Development Committee Benevolent Society</t>
  </si>
  <si>
    <t>International Shotokan Karate Federation Jamaica Limited</t>
  </si>
  <si>
    <t>Agape Tabernacle Limited</t>
  </si>
  <si>
    <t>Ebenezer Deliverance Temple Ministries Limited</t>
  </si>
  <si>
    <t>1(876) 956-2305 / 2205 / 2947                                                                                              Fax: 1(876) 956-2891</t>
  </si>
  <si>
    <t>CA100-1062C</t>
  </si>
  <si>
    <t>CA100-806C</t>
  </si>
  <si>
    <t>CA100-1084C</t>
  </si>
  <si>
    <t>CA100-704C</t>
  </si>
  <si>
    <t>CA100-943C</t>
  </si>
  <si>
    <t>CA100-1095C</t>
  </si>
  <si>
    <t>CA100-1065C</t>
  </si>
  <si>
    <t>CA100-1053C</t>
  </si>
  <si>
    <t>CA100-1063C</t>
  </si>
  <si>
    <t>CA100-1102C</t>
  </si>
  <si>
    <t>002-703-505</t>
  </si>
  <si>
    <t>001-302-523</t>
  </si>
  <si>
    <t>002-692-929</t>
  </si>
  <si>
    <t>002-701-251</t>
  </si>
  <si>
    <t>002-090-805</t>
  </si>
  <si>
    <t>001-491-903</t>
  </si>
  <si>
    <t>002-708-710</t>
  </si>
  <si>
    <t>002-696-878</t>
  </si>
  <si>
    <t>001-964-232</t>
  </si>
  <si>
    <t>002-698-978</t>
  </si>
  <si>
    <t>002-706-318</t>
  </si>
  <si>
    <t>The Saint Edmund Trust (2016)</t>
  </si>
  <si>
    <t>Trinity Evangelical Ministries Limited</t>
  </si>
  <si>
    <t>Pencil 4 Kids Jamaica Limited</t>
  </si>
  <si>
    <t>Apostolic Tabernacle Soulseekers Limited</t>
  </si>
  <si>
    <t>Portland Charity Fund Limited</t>
  </si>
  <si>
    <t>Caribbean Love Now Limited</t>
  </si>
  <si>
    <t>Enfield Community Development Committee Benevolent Society</t>
  </si>
  <si>
    <t>CA100-1023C</t>
  </si>
  <si>
    <t>CA100-978C</t>
  </si>
  <si>
    <t>CA100-1061C</t>
  </si>
  <si>
    <t>002-071-401</t>
  </si>
  <si>
    <t>002-677-024</t>
  </si>
  <si>
    <t>002-196-743</t>
  </si>
  <si>
    <t>002-093-812</t>
  </si>
  <si>
    <t>001-983-270</t>
  </si>
  <si>
    <t>002-672-740</t>
  </si>
  <si>
    <t>Hellshire Glades Phase 1 Citizens' Association Benevolent Society</t>
  </si>
  <si>
    <t>Heaven Blazing Earth Ministries International Limited</t>
  </si>
  <si>
    <t>Ekklesia Bible Fellowship</t>
  </si>
  <si>
    <t>The advancement of Campion College and the education of the pupils attending it.</t>
  </si>
  <si>
    <t>1(876) 923-2839</t>
  </si>
  <si>
    <t>CA100-1000C</t>
  </si>
  <si>
    <t>002-660-938</t>
  </si>
  <si>
    <t>St. Ann Disabilities Association Benevolent Society</t>
  </si>
  <si>
    <t>1(876) 560-6789</t>
  </si>
  <si>
    <t>CA100-557C</t>
  </si>
  <si>
    <t>1(876) 969-7977                                                    1(876) 826-9638</t>
  </si>
  <si>
    <t>1(876) 924-6888-9</t>
  </si>
  <si>
    <t>CA100-1005C</t>
  </si>
  <si>
    <t>002-668-386</t>
  </si>
  <si>
    <t>Ninjaman Foundation Limited</t>
  </si>
  <si>
    <t>1(876) 925-8089</t>
  </si>
  <si>
    <t>1(876) 977-6362 /  977-6370</t>
  </si>
  <si>
    <t>002-703-823</t>
  </si>
  <si>
    <t>002-712-121</t>
  </si>
  <si>
    <t>All 4 Ja Foundation Limited</t>
  </si>
  <si>
    <t>CA100-1087C</t>
  </si>
  <si>
    <t>002-691-400</t>
  </si>
  <si>
    <t>Hedonism II Foundation Limited</t>
  </si>
  <si>
    <t>CA100-564C</t>
  </si>
  <si>
    <t>002-068-273</t>
  </si>
  <si>
    <t>Jackson Town Reunion Foundation Limited</t>
  </si>
  <si>
    <t>CA100-1099C</t>
  </si>
  <si>
    <t>002-709-961</t>
  </si>
  <si>
    <t>Heavens Gateway Ministries, Inc</t>
  </si>
  <si>
    <t>001-865-129</t>
  </si>
  <si>
    <t>CA100-1110C</t>
  </si>
  <si>
    <t>002-201-631</t>
  </si>
  <si>
    <t>Nanny Town Youth Development Fund Limited</t>
  </si>
  <si>
    <t>CA100-1052C</t>
  </si>
  <si>
    <t>002-683-245</t>
  </si>
  <si>
    <t>Eden Gospel Workers Ministry</t>
  </si>
  <si>
    <t>CA100-950C</t>
  </si>
  <si>
    <t>002-696-002</t>
  </si>
  <si>
    <t>Prospect College Limited</t>
  </si>
  <si>
    <t>CA100-1037C</t>
  </si>
  <si>
    <t>002-671-654</t>
  </si>
  <si>
    <t>Room To Grow Limited</t>
  </si>
  <si>
    <t>001-189-581</t>
  </si>
  <si>
    <t>1(876) 740-8584</t>
  </si>
  <si>
    <t>CA100-1115C</t>
  </si>
  <si>
    <t>001-970-887</t>
  </si>
  <si>
    <t>Jamaica Restoration B.P.H.D. Ministries</t>
  </si>
  <si>
    <t>CA100-1119C</t>
  </si>
  <si>
    <t>002-716-941</t>
  </si>
  <si>
    <t>Mount Carmel Calvery Healing Temple Limited</t>
  </si>
  <si>
    <t>CA100-1057C</t>
  </si>
  <si>
    <t>002-194-660</t>
  </si>
  <si>
    <t>Ballards Valley Farmers Benevolent Society</t>
  </si>
  <si>
    <t>CA100-1069C</t>
  </si>
  <si>
    <t>002-669-650</t>
  </si>
  <si>
    <t>1(876) 784-2226</t>
  </si>
  <si>
    <t>CA100-1118C</t>
  </si>
  <si>
    <t>002-657-775</t>
  </si>
  <si>
    <t>Jamaica Handball Federation Limited</t>
  </si>
  <si>
    <t>1(876) 477-3342                                                                                                     1(876) 929-4727</t>
  </si>
  <si>
    <t>1(876) 998-7499                                                            1(876) 343-7775</t>
  </si>
  <si>
    <t>CA100-1113C</t>
  </si>
  <si>
    <t>002-065-479</t>
  </si>
  <si>
    <t>1(876) 880-6102                                                  1(876) 787--2012</t>
  </si>
  <si>
    <t>lwalterscharityfoundation@gmail.com</t>
  </si>
  <si>
    <t>1(876) 922-0150</t>
  </si>
  <si>
    <t>CA100-1079C</t>
  </si>
  <si>
    <t>001-801-201</t>
  </si>
  <si>
    <t>CA100-1098C</t>
  </si>
  <si>
    <t>002-697-211</t>
  </si>
  <si>
    <t>Running Events Jamaica Foundation Limited.</t>
  </si>
  <si>
    <t>CA100-953C</t>
  </si>
  <si>
    <t>001-959-093</t>
  </si>
  <si>
    <t>Sonny Bradshaw Foundation Limited</t>
  </si>
  <si>
    <t>CA100-1080C</t>
  </si>
  <si>
    <t>CA100-1131C</t>
  </si>
  <si>
    <t>002-679-477</t>
  </si>
  <si>
    <t>Reason To Read Limited</t>
  </si>
  <si>
    <t>000-173-746</t>
  </si>
  <si>
    <t>1(876) 926-2772                                                              1(876) 960-3123</t>
  </si>
  <si>
    <t>CA100-976C</t>
  </si>
  <si>
    <t>001-894-358</t>
  </si>
  <si>
    <t>001-672-568</t>
  </si>
  <si>
    <t>002-174-367</t>
  </si>
  <si>
    <t>Next Gen Creators Limited</t>
  </si>
  <si>
    <t>1(876) 440-0938</t>
  </si>
  <si>
    <t>001-915-282</t>
  </si>
  <si>
    <t>Open Arms Development Centre Limited</t>
  </si>
  <si>
    <t>002-668-378</t>
  </si>
  <si>
    <t>1(876) 926-6018</t>
  </si>
  <si>
    <t>CA100-1092C</t>
  </si>
  <si>
    <t>002-696-983</t>
  </si>
  <si>
    <t>The Ashleigh Foundation Limited</t>
  </si>
  <si>
    <t>1(876) 754-9236</t>
  </si>
  <si>
    <t>CA100-1148C</t>
  </si>
  <si>
    <t>002-730-189</t>
  </si>
  <si>
    <t>Mission Four 18 Limited</t>
  </si>
  <si>
    <t>1(876) 920-1000</t>
  </si>
  <si>
    <t>001-946-331</t>
  </si>
  <si>
    <t>American Caribbean Experience Limited</t>
  </si>
  <si>
    <t>CA100-1070C</t>
  </si>
  <si>
    <t>001-834-975</t>
  </si>
  <si>
    <t>CA100-1143C</t>
  </si>
  <si>
    <t>002-720-701</t>
  </si>
  <si>
    <t>Gillan Whylie Scholarship Fund Limited</t>
  </si>
  <si>
    <t>CA100-1144C</t>
  </si>
  <si>
    <t>001-540-637</t>
  </si>
  <si>
    <t>002-709-414</t>
  </si>
  <si>
    <t>002-208-784</t>
  </si>
  <si>
    <t>CA100-1112C</t>
  </si>
  <si>
    <t>002-727-978</t>
  </si>
  <si>
    <t>CA100-997C</t>
  </si>
  <si>
    <t>001-864-408</t>
  </si>
  <si>
    <t>Central Village Benevolent Society</t>
  </si>
  <si>
    <t>1(876) 348-4874</t>
  </si>
  <si>
    <t>1(876)290-8619</t>
  </si>
  <si>
    <t>002-038-757</t>
  </si>
  <si>
    <t>CA100-1101C</t>
  </si>
  <si>
    <t>002-716-496</t>
  </si>
  <si>
    <t>South Parade Trust</t>
  </si>
  <si>
    <t>CA100-1111C</t>
  </si>
  <si>
    <t>002-711-796</t>
  </si>
  <si>
    <t>Nissi Youth Empowerment Center Limited</t>
  </si>
  <si>
    <t>002-679-515</t>
  </si>
  <si>
    <t>CA100-755C</t>
  </si>
  <si>
    <t>002-134-250</t>
  </si>
  <si>
    <t>CA100-1088C</t>
  </si>
  <si>
    <t>002-698-846</t>
  </si>
  <si>
    <t>Vibes &amp; Passion Limited</t>
  </si>
  <si>
    <t>CA100-1122C</t>
  </si>
  <si>
    <t>002-700-069</t>
  </si>
  <si>
    <t>Total Asset</t>
  </si>
  <si>
    <t>1(876) 583-5981</t>
  </si>
  <si>
    <t>001-296-558</t>
  </si>
  <si>
    <t>Reggae Marathon Limited</t>
  </si>
  <si>
    <t>CA100-1154C</t>
  </si>
  <si>
    <t>002-731-185</t>
  </si>
  <si>
    <t>CA100-1129C</t>
  </si>
  <si>
    <t>002-647-044</t>
  </si>
  <si>
    <t>CA100-1117C</t>
  </si>
  <si>
    <t>002-713-888</t>
  </si>
  <si>
    <t>1(876) 443-5100</t>
  </si>
  <si>
    <t>CA100-1162C</t>
  </si>
  <si>
    <t>002-729-482</t>
  </si>
  <si>
    <t>Maureen &amp; Lorna Charitable Organization Limited.</t>
  </si>
  <si>
    <t>002-164-906</t>
  </si>
  <si>
    <t>Laur Bernard Goodwill Limited.</t>
  </si>
  <si>
    <t>CA100-958C</t>
  </si>
  <si>
    <t>002-691-515</t>
  </si>
  <si>
    <t>1(876) 923-3982</t>
  </si>
  <si>
    <t>002-679-051</t>
  </si>
  <si>
    <t>1(876) 962-2284                                                   Fax: 1(876) 962-3417</t>
  </si>
  <si>
    <t>CA100-1157C</t>
  </si>
  <si>
    <t>002-721-619</t>
  </si>
  <si>
    <t>1(876) 630-7918</t>
  </si>
  <si>
    <t>002-707-942</t>
  </si>
  <si>
    <t>Gully Voice Limited</t>
  </si>
  <si>
    <t>CA100-1097C</t>
  </si>
  <si>
    <t>002-077-957</t>
  </si>
  <si>
    <t>Guardsman  Group Foundation Limited</t>
  </si>
  <si>
    <t>1(876) 941-0584</t>
  </si>
  <si>
    <t>001-772-937</t>
  </si>
  <si>
    <t>1(876) 969-8803                                                                  1(876) 969-8211                                                                                                    1(876) 925-7358                                                                      1(876) 619-1244</t>
  </si>
  <si>
    <t>CA100-1120C</t>
  </si>
  <si>
    <t>1(876) 855-0080</t>
  </si>
  <si>
    <t>CA100-1167C</t>
  </si>
  <si>
    <t>002-166-062</t>
  </si>
  <si>
    <t>CA100-959C</t>
  </si>
  <si>
    <t>002-659-492</t>
  </si>
  <si>
    <t>CA100-1163C</t>
  </si>
  <si>
    <t>000-232-408</t>
  </si>
  <si>
    <t>CA100-1193C</t>
  </si>
  <si>
    <t>002-740-044</t>
  </si>
  <si>
    <t>CA100-1140C</t>
  </si>
  <si>
    <t>002-719-894</t>
  </si>
  <si>
    <t>CA100-1160C</t>
  </si>
  <si>
    <t>002-694-239</t>
  </si>
  <si>
    <t>CA100-1188C</t>
  </si>
  <si>
    <t>002-650-568</t>
  </si>
  <si>
    <t>CA100-1194C</t>
  </si>
  <si>
    <t>002-717-484</t>
  </si>
  <si>
    <t>The Bible Restorer Ministry Limited.</t>
  </si>
  <si>
    <t>1(876) 962-1269</t>
  </si>
  <si>
    <t>CA100-1177C</t>
  </si>
  <si>
    <t>002-194-325</t>
  </si>
  <si>
    <t>CA100-1192C</t>
  </si>
  <si>
    <t>002-724-090</t>
  </si>
  <si>
    <t>The Drawing Room Project Limited.</t>
  </si>
  <si>
    <t>CA100-1011C</t>
  </si>
  <si>
    <t>002-680-645</t>
  </si>
  <si>
    <t>CA100-1184C</t>
  </si>
  <si>
    <t>002-739-364</t>
  </si>
  <si>
    <t>CA100-1186C</t>
  </si>
  <si>
    <t>002-741-024</t>
  </si>
  <si>
    <t>Pollyanna Project Limited.</t>
  </si>
  <si>
    <t>CA100-1178C</t>
  </si>
  <si>
    <t>002-018-608</t>
  </si>
  <si>
    <t>CA100-1141C</t>
  </si>
  <si>
    <t>002-681-153</t>
  </si>
  <si>
    <t>The Jamaica Skateboard Federation Limited.</t>
  </si>
  <si>
    <t>CA100-1191C</t>
  </si>
  <si>
    <t>001-750-186</t>
  </si>
  <si>
    <t>001-912-208</t>
  </si>
  <si>
    <t>CA100-1195C</t>
  </si>
  <si>
    <t>002-710-587</t>
  </si>
  <si>
    <t>Shared Knowledge Ministries International Limited.</t>
  </si>
  <si>
    <t>To provide an environment where all individuals needs are met, by seeking and providing general training and certification training, through trained, knowledgeable and skilled people, companies or institution that are willing to assist in the personal development of the people, equipping them with the basic knowledge to acquire employment or to develop entrepreneurial skills for self-employment.</t>
  </si>
  <si>
    <t>To promote the economic independence of women ages 18- 59 of low - economic standing throughtout jamaica in serch of full time-employment to improve their lives.</t>
  </si>
  <si>
    <t>CA100-1182C</t>
  </si>
  <si>
    <t>002-718-413</t>
  </si>
  <si>
    <t>CA100-1189C</t>
  </si>
  <si>
    <t>001-985-957</t>
  </si>
  <si>
    <t>We are commited to provide education, empowerment and meet the needs of the less fortunate for the glory of god.</t>
  </si>
  <si>
    <t>CA100-1158C</t>
  </si>
  <si>
    <t>002-682-672</t>
  </si>
  <si>
    <t>002-207-982</t>
  </si>
  <si>
    <t>1(876) 927-3017/8</t>
  </si>
  <si>
    <t>CA100-1024C</t>
  </si>
  <si>
    <t>002-122-561</t>
  </si>
  <si>
    <t>Marcia Freemantle Foundation Limited.</t>
  </si>
  <si>
    <t>CA100-1205C</t>
  </si>
  <si>
    <t>002-755-769</t>
  </si>
  <si>
    <t>CA100-1027C</t>
  </si>
  <si>
    <t>Sligoville Heritage Foundation Benevolent Society.</t>
  </si>
  <si>
    <t>CA100-1074C</t>
  </si>
  <si>
    <t>002-690-594</t>
  </si>
  <si>
    <t>CA100-1091C</t>
  </si>
  <si>
    <t>002-132-613</t>
  </si>
  <si>
    <t>CA100-1161C</t>
  </si>
  <si>
    <t>002-121-743</t>
  </si>
  <si>
    <t>CA100-1174C</t>
  </si>
  <si>
    <t>002-711-923</t>
  </si>
  <si>
    <t>CA100-841C</t>
  </si>
  <si>
    <t>002-146-258</t>
  </si>
  <si>
    <t>CA100-1149C</t>
  </si>
  <si>
    <t>001-546-929</t>
  </si>
  <si>
    <t>002-132-982</t>
  </si>
  <si>
    <t>CA100-1209C</t>
  </si>
  <si>
    <t>002-752-028</t>
  </si>
  <si>
    <t>CA100-1208C</t>
  </si>
  <si>
    <t>002-745-127</t>
  </si>
  <si>
    <t>CA100-1181C</t>
  </si>
  <si>
    <t>002-689-162</t>
  </si>
  <si>
    <t>CA100-1200C</t>
  </si>
  <si>
    <t>002-743-256</t>
  </si>
  <si>
    <t>001-631-705</t>
  </si>
  <si>
    <t>CA100-1198C</t>
  </si>
  <si>
    <t>002-747-766</t>
  </si>
  <si>
    <t>CA100-1029C</t>
  </si>
  <si>
    <t>002-094-983</t>
  </si>
  <si>
    <t>CA100-1197C</t>
  </si>
  <si>
    <t>001-991-990</t>
  </si>
  <si>
    <t>001-780-093</t>
  </si>
  <si>
    <t>CA100-1217C</t>
  </si>
  <si>
    <t>CA100-1041C</t>
  </si>
  <si>
    <t>Education.</t>
  </si>
  <si>
    <t>CA100-1216C</t>
  </si>
  <si>
    <t>002-705-311.</t>
  </si>
  <si>
    <t>002-100-908</t>
  </si>
  <si>
    <t>Norman Manley Law School Foundation Limited</t>
  </si>
  <si>
    <t>002-758-431</t>
  </si>
  <si>
    <t>CA100-1220C</t>
  </si>
  <si>
    <t>001-786-733</t>
  </si>
  <si>
    <t>CA100-970C</t>
  </si>
  <si>
    <t>002-690-802</t>
  </si>
  <si>
    <t>CA100-1077C</t>
  </si>
  <si>
    <t>002-689-642</t>
  </si>
  <si>
    <t>002-712-601</t>
  </si>
  <si>
    <t>Succornow Education Foundation Limited.</t>
  </si>
  <si>
    <t>CA100-1212C</t>
  </si>
  <si>
    <t>The Kingston Y.M.C.A</t>
  </si>
  <si>
    <t>yvonne.godfrey@jm.ey.com</t>
  </si>
  <si>
    <t>CA100-1215C</t>
  </si>
  <si>
    <t>Portland Rehabilitation Management Limited.</t>
  </si>
  <si>
    <t>CA100-1224C</t>
  </si>
  <si>
    <t>The Promise Foundation.</t>
  </si>
  <si>
    <t>CA100-1190C</t>
  </si>
  <si>
    <t>CA100-995C</t>
  </si>
  <si>
    <t>1(876) 927-2658</t>
  </si>
  <si>
    <t>CA100-1185C</t>
  </si>
  <si>
    <t>CA100-1234C</t>
  </si>
  <si>
    <t>Lion High Foundation Limited.</t>
  </si>
  <si>
    <t>CA100-1231C</t>
  </si>
  <si>
    <t>CA100-1229C</t>
  </si>
  <si>
    <t>CA100-1236C</t>
  </si>
  <si>
    <t>Say One Foundation Limited.</t>
  </si>
  <si>
    <t>CA100-1030C</t>
  </si>
  <si>
    <t>CA100-1067C</t>
  </si>
  <si>
    <t>CA100-1237C</t>
  </si>
  <si>
    <t>CA100-1243C</t>
  </si>
  <si>
    <t>Amended</t>
  </si>
  <si>
    <t>CA100-1238C</t>
  </si>
  <si>
    <t>CA100-1012C</t>
  </si>
  <si>
    <t>CA100-1244C</t>
  </si>
  <si>
    <t>CA100-1218C</t>
  </si>
  <si>
    <t>CA100-1254C</t>
  </si>
  <si>
    <t>CA100-1259C</t>
  </si>
  <si>
    <t>CA100-646C</t>
  </si>
  <si>
    <t>1(876) 858-7752</t>
  </si>
  <si>
    <t>To foster programmes for the advancement of the Jewish religion, the promotion of the Jewish culture, and for the promotion of religious and racial harmony, the education of the public generally and such other charitable purposes as the board of directors may from time to time direct or determine.</t>
  </si>
  <si>
    <t>002-381-346</t>
  </si>
  <si>
    <t>Global Ministries Agency Limited</t>
  </si>
  <si>
    <t>CA100-1246C</t>
  </si>
  <si>
    <t>Lesia B Foundation Limited</t>
  </si>
  <si>
    <t>CA100-470C</t>
  </si>
  <si>
    <t>Source Farm Foundation &amp; Ecovillage.</t>
  </si>
  <si>
    <t>CA100-1276C</t>
  </si>
  <si>
    <t>CA100-1280C</t>
  </si>
  <si>
    <t>CA100-1279C</t>
  </si>
  <si>
    <t>CA100-1260C</t>
  </si>
  <si>
    <t>Righteous Blessing Ministry Limited.</t>
  </si>
  <si>
    <t>Activities of Religious Institutions and other related organizations incl. Convents, Monasteries, and Religious Retraet Centres.</t>
  </si>
  <si>
    <t>CA100-1219C</t>
  </si>
  <si>
    <t>002-775-115</t>
  </si>
  <si>
    <t>Surfing Medicine International.</t>
  </si>
  <si>
    <t>CA100-1263C</t>
  </si>
  <si>
    <t>Miracle Ministry Full Gospel  Mission Limited.</t>
  </si>
  <si>
    <t>CA100-1222C</t>
  </si>
  <si>
    <t>002-135-795</t>
  </si>
  <si>
    <t>CA100-1262C</t>
  </si>
  <si>
    <t>002-771-004</t>
  </si>
  <si>
    <t>To foster homes and foreign mission work, and to support theological institutions and the dissemination and creation of vairous publications.</t>
  </si>
  <si>
    <t>CA100-1085C</t>
  </si>
  <si>
    <t>CA100-1293C</t>
  </si>
  <si>
    <t>To teach the message of holy scripture by means of radio, literature, bible correspondence courses, bible classes and other educational media.</t>
  </si>
  <si>
    <t>Long Mountain National Park Limited.</t>
  </si>
  <si>
    <t>CA100-1127C</t>
  </si>
  <si>
    <t>CA100-1281C</t>
  </si>
  <si>
    <t>Portland Art &amp; Vocational Education Centre Limited.</t>
  </si>
  <si>
    <t>To assist with the development of football skills in schools across the island of jamaica by providing primary schools with football equipments .</t>
  </si>
  <si>
    <t>002-785-773</t>
  </si>
  <si>
    <t>CA100-1125C</t>
  </si>
  <si>
    <t>002-715-414</t>
  </si>
  <si>
    <t>CA100-1315C</t>
  </si>
  <si>
    <t>CA100-1306C</t>
  </si>
  <si>
    <t>CA100-1303C</t>
  </si>
  <si>
    <t>CA100-1257C</t>
  </si>
  <si>
    <t>The Libnah Graham Foundation Limited.</t>
  </si>
  <si>
    <t>CA100-1316C</t>
  </si>
  <si>
    <t>001-683-047</t>
  </si>
  <si>
    <t>Mentoring, Training, Business support, and Funding.</t>
  </si>
  <si>
    <t>CA100-1296C</t>
  </si>
  <si>
    <t>002-663-708</t>
  </si>
  <si>
    <t>CA100-1287C</t>
  </si>
  <si>
    <t>002-760-037</t>
  </si>
  <si>
    <t>CA100-1290C</t>
  </si>
  <si>
    <t>002-706-008</t>
  </si>
  <si>
    <t>CA100-1295C</t>
  </si>
  <si>
    <t>002-766-809</t>
  </si>
  <si>
    <t>CA100-1288C</t>
  </si>
  <si>
    <t>002-752-719</t>
  </si>
  <si>
    <t>Simply Love Limited.</t>
  </si>
  <si>
    <t>To advance education for all  children, with emphasis on the children of Fruitful Vale Primary.</t>
  </si>
  <si>
    <t>CA100-1300C</t>
  </si>
  <si>
    <t>002-759-900</t>
  </si>
  <si>
    <t>1(876) 936-0803</t>
  </si>
  <si>
    <t>CA100-1298C</t>
  </si>
  <si>
    <t>CA100-1324C</t>
  </si>
  <si>
    <t>CA100-1301C</t>
  </si>
  <si>
    <t>The Mico Foundation.</t>
  </si>
  <si>
    <t>CA100-1325C</t>
  </si>
  <si>
    <t>CA100-1308C</t>
  </si>
  <si>
    <t>CA100-1305C</t>
  </si>
  <si>
    <t>CA100-1286C</t>
  </si>
  <si>
    <t>CA100-1320C</t>
  </si>
  <si>
    <t>Richards Foundation Trust Limited.</t>
  </si>
  <si>
    <t>CA100-1314C</t>
  </si>
  <si>
    <t>CA100-1273C</t>
  </si>
  <si>
    <t>CA100-1334C</t>
  </si>
  <si>
    <t>CA100-1329C</t>
  </si>
  <si>
    <t>CA100-1258C</t>
  </si>
  <si>
    <t>CA100-1327C</t>
  </si>
  <si>
    <t>CA100-730C</t>
  </si>
  <si>
    <t>CA100-637C</t>
  </si>
  <si>
    <t>CA100-1346C</t>
  </si>
  <si>
    <t>CA100-1337C</t>
  </si>
  <si>
    <t>CA100-1340C</t>
  </si>
  <si>
    <t>CA100-1351C</t>
  </si>
  <si>
    <t>CA100-1228C</t>
  </si>
  <si>
    <t>002-759-977</t>
  </si>
  <si>
    <t>Priesthood Of  Thunder Restoration Ministries International Limited.</t>
  </si>
  <si>
    <t>CA100-1142C</t>
  </si>
  <si>
    <t>Reddington Farmers' Association Benevolent.</t>
  </si>
  <si>
    <t>CA100-1347C</t>
  </si>
  <si>
    <t>Touch Jesus Ministries Limited.</t>
  </si>
  <si>
    <t>To promote and encourage the advancement of health by providing medical, dental. Optical and other health service to persons facing financial hardship and to other needy or disadvantaged persons.</t>
  </si>
  <si>
    <t>Mount Valley (Apostolic) Church.</t>
  </si>
  <si>
    <t>The Promotion of Religion &amp; Charity.</t>
  </si>
  <si>
    <t>002-735-245</t>
  </si>
  <si>
    <t>Retreat Cove Citizen Association.</t>
  </si>
  <si>
    <t>To foster homes and foreign mission work and to support theological institution and the dissemination and creation of various publication; To improve health; economic and social condition of indigent children and elderly persons throughout Jamaica through</t>
  </si>
  <si>
    <t>Provide training for Media Practitioners as they deal with challenges of a changing industry due to techonogy and new ways of reporting; as well as changing business models.</t>
  </si>
  <si>
    <t>002-077-825</t>
  </si>
  <si>
    <t>To establish and operate Basic Schools, High Schools, Bible Colleges and to grant liberal and Theological Degrees. To care for the sick, to visit and encourage the people in the homes and generally to do religious and charitable works in and throughout the island of Jamaica.</t>
  </si>
  <si>
    <t>CA100-1364C</t>
  </si>
  <si>
    <t>002-215-578</t>
  </si>
  <si>
    <t>002-084-074</t>
  </si>
  <si>
    <t>002-763-281</t>
  </si>
  <si>
    <t>002-816-504</t>
  </si>
  <si>
    <t>002-791-811</t>
  </si>
  <si>
    <t>002-737-566</t>
  </si>
  <si>
    <t>002-780-496</t>
  </si>
  <si>
    <t>Teaching and spreading of the Gospel as taught by the church.</t>
  </si>
  <si>
    <t>Lloyd &amp; Marian Ministry (L.A.M).</t>
  </si>
  <si>
    <t>002-806-584</t>
  </si>
  <si>
    <t>002-807-432</t>
  </si>
  <si>
    <t>Partners Technical Exchange Jamaica Limited.</t>
  </si>
  <si>
    <t>001-302-736</t>
  </si>
  <si>
    <t>002-712-865</t>
  </si>
  <si>
    <t>Port Antonio, Renal Unit Committee Limited.</t>
  </si>
  <si>
    <t>002-760-673</t>
  </si>
  <si>
    <t>002-080-338</t>
  </si>
  <si>
    <t>002-165-732</t>
  </si>
  <si>
    <t>To promote and encourage the amateur sports of target shooting and archery in Jamaica.</t>
  </si>
  <si>
    <t>002-813-874</t>
  </si>
  <si>
    <t>Rock River Upliftment Foundation Company Limited.</t>
  </si>
  <si>
    <t>002-147-025</t>
  </si>
  <si>
    <t>001-913-883</t>
  </si>
  <si>
    <t>002-702-215</t>
  </si>
  <si>
    <t>002-746-255</t>
  </si>
  <si>
    <t>002-111-667</t>
  </si>
  <si>
    <t>To proclaim, preach and propagete the gospel of jesus christ, to the people of jamaica and foreign lands by radio, television, recording, printed word and by personal evangelism and to provide for fellowship of the members and those who adhere to the chri</t>
  </si>
  <si>
    <t>002-698-234</t>
  </si>
  <si>
    <t>The Grace Workshop Ministries Limited.</t>
  </si>
  <si>
    <t>002-054-701</t>
  </si>
  <si>
    <t>1(876) 350-3550</t>
  </si>
  <si>
    <t>002-819-066</t>
  </si>
  <si>
    <t>002-763-079</t>
  </si>
  <si>
    <t>002-806-096</t>
  </si>
  <si>
    <t>002-758-113</t>
  </si>
  <si>
    <t>000-703-192</t>
  </si>
  <si>
    <t>The Jamaica Child Evangelism Fellowship Incorporated.</t>
  </si>
  <si>
    <t>002-747-774</t>
  </si>
  <si>
    <t>001-879-537</t>
  </si>
  <si>
    <t>Non-profit church organization that provides deliverance pasie and worship and various service and donations to its members and local community generously provided by local and international members.</t>
  </si>
  <si>
    <t>002-799-847</t>
  </si>
  <si>
    <t>Makarios Worship Centre.</t>
  </si>
  <si>
    <t>002-823-004</t>
  </si>
  <si>
    <t>001-795-066</t>
  </si>
  <si>
    <t>Faith Ministries</t>
  </si>
  <si>
    <t>002-830-051</t>
  </si>
  <si>
    <t>002-131-340</t>
  </si>
  <si>
    <t>002-759-853</t>
  </si>
  <si>
    <t>002-823-209</t>
  </si>
  <si>
    <t>Project Ice Ja Limited.</t>
  </si>
  <si>
    <t>002-817-535</t>
  </si>
  <si>
    <t>002-810-450</t>
  </si>
  <si>
    <t>002-799-553</t>
  </si>
  <si>
    <t>002-833-638</t>
  </si>
  <si>
    <t>002-764-156</t>
  </si>
  <si>
    <t>The Kingston Fencing Club Limited.</t>
  </si>
  <si>
    <t>002-810-506</t>
  </si>
  <si>
    <t>Sanaa Studios Limited.</t>
  </si>
  <si>
    <t>001-903-110</t>
  </si>
  <si>
    <t>002-076-233</t>
  </si>
  <si>
    <t>002-779-021</t>
  </si>
  <si>
    <t>Leroy Dudan Parkes Foundation.</t>
  </si>
  <si>
    <t>002-827-646</t>
  </si>
  <si>
    <t>Summer 500 Foundation Limited.</t>
  </si>
  <si>
    <t>001-698-141</t>
  </si>
  <si>
    <t>Love And Faith World Outreach Ministries.</t>
  </si>
  <si>
    <t>002-839-733</t>
  </si>
  <si>
    <t>CA100NR-15C</t>
  </si>
  <si>
    <t>CA100NR-13C</t>
  </si>
  <si>
    <t>CA100-1105C</t>
  </si>
  <si>
    <t>CA100-1106C</t>
  </si>
  <si>
    <t>CA100-1156C</t>
  </si>
  <si>
    <t>CA100-1179C</t>
  </si>
  <si>
    <t>CA100-681C</t>
  </si>
  <si>
    <t>CA100-840C</t>
  </si>
  <si>
    <t>CA100-961C</t>
  </si>
  <si>
    <t>CA100-1152C</t>
  </si>
  <si>
    <t>CA100-1201C</t>
  </si>
  <si>
    <t>CA100-1204C</t>
  </si>
  <si>
    <t>CA100-1206C</t>
  </si>
  <si>
    <t>CA100-1235C</t>
  </si>
  <si>
    <t>CA100-1241C</t>
  </si>
  <si>
    <t>CA100-1292C</t>
  </si>
  <si>
    <t>CA100-1310C</t>
  </si>
  <si>
    <t>CA100-1309C</t>
  </si>
  <si>
    <t>CA100-1312C</t>
  </si>
  <si>
    <t>CA100-1319C</t>
  </si>
  <si>
    <t>CA100-1326C</t>
  </si>
  <si>
    <t>CA100-1247C</t>
  </si>
  <si>
    <t>CA100-1256C</t>
  </si>
  <si>
    <t>CA100-1399C</t>
  </si>
  <si>
    <t>CA100-996C</t>
  </si>
  <si>
    <t>CA100-1124C</t>
  </si>
  <si>
    <t>CA100-1170C</t>
  </si>
  <si>
    <t>CA100-1268C</t>
  </si>
  <si>
    <t>CA100-1356C</t>
  </si>
  <si>
    <t>CA100-1360C</t>
  </si>
  <si>
    <t>CA100-1362C</t>
  </si>
  <si>
    <t>CA100-1368C</t>
  </si>
  <si>
    <t>CA100-1370C</t>
  </si>
  <si>
    <t>CA100-1371C</t>
  </si>
  <si>
    <t>CA100-1372C</t>
  </si>
  <si>
    <t>CA100-1379C</t>
  </si>
  <si>
    <t>CA100-1381C</t>
  </si>
  <si>
    <t>CA100-1385C</t>
  </si>
  <si>
    <t>CA100-1387C</t>
  </si>
  <si>
    <t>CA100-1388C</t>
  </si>
  <si>
    <t>CA100-1390C</t>
  </si>
  <si>
    <t>CA100-1391C</t>
  </si>
  <si>
    <t>CA100-1394C</t>
  </si>
  <si>
    <t>CA100-1401C</t>
  </si>
  <si>
    <t>CA100-1405C</t>
  </si>
  <si>
    <t>CA100-1407C</t>
  </si>
  <si>
    <t>CA100-1411C</t>
  </si>
  <si>
    <t>CA100-1412C</t>
  </si>
  <si>
    <t>CA100-1413C</t>
  </si>
  <si>
    <t>CA100-1415C</t>
  </si>
  <si>
    <t>CA100-1419C</t>
  </si>
  <si>
    <t>CA100-1420C</t>
  </si>
  <si>
    <t>CA100-1422C</t>
  </si>
  <si>
    <t>CA100-1426C</t>
  </si>
  <si>
    <t>CA100-1428C</t>
  </si>
  <si>
    <t>CA100-1431C</t>
  </si>
  <si>
    <t>CA100-1437C</t>
  </si>
  <si>
    <t>CA100-1440C</t>
  </si>
  <si>
    <t>CA100-1442C</t>
  </si>
  <si>
    <t>CA100-1447C</t>
  </si>
  <si>
    <t>CA100-391C</t>
  </si>
  <si>
    <t>CA100-418C</t>
  </si>
  <si>
    <t>CA100-797C</t>
  </si>
  <si>
    <t>CA100-969C</t>
  </si>
  <si>
    <t>002-835-045</t>
  </si>
  <si>
    <t>Pothulia &amp; Parchment Inc Limited.</t>
  </si>
  <si>
    <t>001-872-940</t>
  </si>
  <si>
    <t>002-828-332</t>
  </si>
  <si>
    <t>002-829-878</t>
  </si>
  <si>
    <t>002-831-368</t>
  </si>
  <si>
    <t>002-787-806</t>
  </si>
  <si>
    <t>One Pair Foundation Limited.</t>
  </si>
  <si>
    <t>002-752-930</t>
  </si>
  <si>
    <t>002-056-941</t>
  </si>
  <si>
    <t>002-214-130</t>
  </si>
  <si>
    <t>002-827-212</t>
  </si>
  <si>
    <t>002-800-624</t>
  </si>
  <si>
    <t>To advance the christian religion by holding evangelistic meetings and outreaches in the community of Hermitage and in other communities in cooperation with other congregations, groups, assemblies, like-minded churches to spread the gospel of the Lord Jesus Christ.</t>
  </si>
  <si>
    <t>002-719-410</t>
  </si>
  <si>
    <t>002-800-519</t>
  </si>
  <si>
    <t>002-813-068</t>
  </si>
  <si>
    <t>002-845-911</t>
  </si>
  <si>
    <t>002-170-922</t>
  </si>
  <si>
    <t>002-811-880</t>
  </si>
  <si>
    <t>Jamaica Youth Motivators Limited</t>
  </si>
  <si>
    <t>002-039-265</t>
  </si>
  <si>
    <t>002-797-712</t>
  </si>
  <si>
    <t>002-847-060</t>
  </si>
  <si>
    <t>001-923-650</t>
  </si>
  <si>
    <t>002-850-036</t>
  </si>
  <si>
    <t>002-826-186</t>
  </si>
  <si>
    <t>002-827-581</t>
  </si>
  <si>
    <t>002-851-628</t>
  </si>
  <si>
    <t>002-787-253</t>
  </si>
  <si>
    <t>Remnant Restoration &amp; Deliverance Ministries International Limited.</t>
  </si>
  <si>
    <t>002-845-962</t>
  </si>
  <si>
    <t>St. Mary High School Alumni Foundation Limited.</t>
  </si>
  <si>
    <t>002-053-713</t>
  </si>
  <si>
    <t>002-826-526</t>
  </si>
  <si>
    <t>002-787-997</t>
  </si>
  <si>
    <t>002-841-401</t>
  </si>
  <si>
    <t>002-060-051</t>
  </si>
  <si>
    <t>002-180-421</t>
  </si>
  <si>
    <t>Rugby League Jamaica Limited.</t>
  </si>
  <si>
    <t>002-833-816</t>
  </si>
  <si>
    <t>002-694-166</t>
  </si>
  <si>
    <t>002-048-523</t>
  </si>
  <si>
    <t>001-428-896</t>
  </si>
  <si>
    <t>002-817-187</t>
  </si>
  <si>
    <t>Natural Releaf Charities Limited.</t>
  </si>
  <si>
    <t>002-684-276</t>
  </si>
  <si>
    <t>To exercise all types of works of charity, including more specifically, but without limiting the generality of the preceding, help to the poor, to orphan, to young people, the sick and disabled and unprivileged members of society; To develop chartable pro</t>
  </si>
  <si>
    <t>001-927-833</t>
  </si>
  <si>
    <t>002-740-117</t>
  </si>
  <si>
    <t>002-761-157</t>
  </si>
  <si>
    <t>002-775-077</t>
  </si>
  <si>
    <t>002-701-570</t>
  </si>
  <si>
    <t>002-830-817</t>
  </si>
  <si>
    <t>002-850-409</t>
  </si>
  <si>
    <t>002-806-100</t>
  </si>
  <si>
    <t>Seving clients locally &amp; internationally by charitable &amp; religious activities.</t>
  </si>
  <si>
    <t>Priory School Trust Society .</t>
  </si>
  <si>
    <t>002-805-987</t>
  </si>
  <si>
    <t>002-659-158</t>
  </si>
  <si>
    <t>St. Catherine West Central Hope Limited.</t>
  </si>
  <si>
    <t>002-825-791</t>
  </si>
  <si>
    <t>002-867-575</t>
  </si>
  <si>
    <t>The Chudleigh Community Resource Center Limited.</t>
  </si>
  <si>
    <t>Advance education by assisting with the aquistaion of books, computers, educational materials, sporting gears, equipments and after school learning, and other courses, to students, children, and adults, within the commnity of Chudleigh.</t>
  </si>
  <si>
    <t>002-115-557</t>
  </si>
  <si>
    <t>002-827-522</t>
  </si>
  <si>
    <t>Mega Prophetic Ministry Limited.</t>
  </si>
  <si>
    <t>002-840-278</t>
  </si>
  <si>
    <t>002-791-510</t>
  </si>
  <si>
    <t>001-739-042</t>
  </si>
  <si>
    <t>001-866-419</t>
  </si>
  <si>
    <t>002-842-645</t>
  </si>
  <si>
    <t>002-787-105</t>
  </si>
  <si>
    <t>Perpetual Prayer Warrior Evangelism Ministry Limited.</t>
  </si>
  <si>
    <t>002-033-283</t>
  </si>
  <si>
    <t>002-862-913</t>
  </si>
  <si>
    <t>002-725-851</t>
  </si>
  <si>
    <t>Linstead Disabled Group Limited.</t>
  </si>
  <si>
    <t>002-828-243</t>
  </si>
  <si>
    <t>002-865-998</t>
  </si>
  <si>
    <t>001-757-997</t>
  </si>
  <si>
    <t>City Life Ministries</t>
  </si>
  <si>
    <t>002-839-229</t>
  </si>
  <si>
    <t>002-824-949</t>
  </si>
  <si>
    <t>002-839-849</t>
  </si>
  <si>
    <t>002-839-385</t>
  </si>
  <si>
    <t>002-740-745</t>
  </si>
  <si>
    <t>002-867-915</t>
  </si>
  <si>
    <t>002-823-993</t>
  </si>
  <si>
    <t>001-930-567</t>
  </si>
  <si>
    <t>001-996-720</t>
  </si>
  <si>
    <t>Mensana Jamaica Limited.</t>
  </si>
  <si>
    <t>001-878-123</t>
  </si>
  <si>
    <t>002-098-270</t>
  </si>
  <si>
    <t>Koolites Changing Lives International Limited.</t>
  </si>
  <si>
    <t>002-673-410</t>
  </si>
  <si>
    <t>002-742-870</t>
  </si>
  <si>
    <t>Old Road Community Association Limited.</t>
  </si>
  <si>
    <t>001-673-491</t>
  </si>
  <si>
    <t>001-543-601</t>
  </si>
  <si>
    <t>Certificate Expires</t>
  </si>
  <si>
    <t>None</t>
  </si>
  <si>
    <t>Anointed Restoration Ministries Limited</t>
  </si>
  <si>
    <t>CA100NR-8C</t>
  </si>
  <si>
    <t>CA100NR-68C</t>
  </si>
  <si>
    <t>Associated Hanover Charities</t>
  </si>
  <si>
    <t>CA100NR-33C</t>
  </si>
  <si>
    <t>Bishop Climate Ministries Limited</t>
  </si>
  <si>
    <t>CA100NR-48C</t>
  </si>
  <si>
    <t>Brahma Kumaris World Spiritual Organisation Jamaica</t>
  </si>
  <si>
    <t>CA100NR-50</t>
  </si>
  <si>
    <t>C.A.R.E.A.C.H Foundation Limited</t>
  </si>
  <si>
    <t>CA100NR-29C</t>
  </si>
  <si>
    <t>CA100NR-38C</t>
  </si>
  <si>
    <t>CRC Foundation Limited</t>
  </si>
  <si>
    <t>CA100NR-30C</t>
  </si>
  <si>
    <t>CA100NR-34C</t>
  </si>
  <si>
    <t>CA100NR-45C</t>
  </si>
  <si>
    <t>002-184-052</t>
  </si>
  <si>
    <t>CA100NR-24C</t>
  </si>
  <si>
    <t>CA100NR-70C</t>
  </si>
  <si>
    <t>Goodwill School Alumni Foundation Limited</t>
  </si>
  <si>
    <t>CA100NR71C</t>
  </si>
  <si>
    <t>002-034-930</t>
  </si>
  <si>
    <t>CA100NR-28C</t>
  </si>
  <si>
    <t>Grace Lighthouse Baptist Church Limited</t>
  </si>
  <si>
    <t>CA100NR-37C</t>
  </si>
  <si>
    <t>Greenside Residents Association Benevolent Society</t>
  </si>
  <si>
    <t>Hillview Baptist Church Limited</t>
  </si>
  <si>
    <t>CA100NR-49C</t>
  </si>
  <si>
    <t>Janette Kaloo Breast Cancer Foundation</t>
  </si>
  <si>
    <t>CA100NR-26C</t>
  </si>
  <si>
    <t>Life Empowerment Christian Methodist Episcopal Church</t>
  </si>
  <si>
    <t>Lola Cunningham Foundation Limited</t>
  </si>
  <si>
    <t>CA100NR-78C</t>
  </si>
  <si>
    <t>Mama Splatt Charity Limited</t>
  </si>
  <si>
    <t>CA100NR-72C</t>
  </si>
  <si>
    <t>Mistry Blue Cancer Care Foundation Limited</t>
  </si>
  <si>
    <t>002-160-994</t>
  </si>
  <si>
    <t>CA100NR-35C</t>
  </si>
  <si>
    <t>National Tackle Football Association Limited</t>
  </si>
  <si>
    <t>Retirement Community Development Committee Benevolent Society</t>
  </si>
  <si>
    <t>CA100NR-32C</t>
  </si>
  <si>
    <t>CA100NR-47C</t>
  </si>
  <si>
    <t>Tangle River Missionary Baptist Church Limited</t>
  </si>
  <si>
    <t>001-577-735</t>
  </si>
  <si>
    <t>CA100NR-44C</t>
  </si>
  <si>
    <t>The Byron Wiggan Charity Foundation Limited</t>
  </si>
  <si>
    <t>CA100NR-22C</t>
  </si>
  <si>
    <t>The WJC Transforming Lives Foundation Limited</t>
  </si>
  <si>
    <t>Treasure Beach Women's Group Benevolent Society</t>
  </si>
  <si>
    <t>CA100NR-46C</t>
  </si>
  <si>
    <t>Trelawny Town-Flagstaff Maroon Council, Nyankopong State Limited</t>
  </si>
  <si>
    <t>CA100NR-27C</t>
  </si>
  <si>
    <t>True Light Apostolic Church</t>
  </si>
  <si>
    <t>CA100-1458C</t>
  </si>
  <si>
    <t>Restoring Human Independence Corporation Limited</t>
  </si>
  <si>
    <t>CA100NR-43C</t>
  </si>
  <si>
    <t>The Fontana Foundation Limited</t>
  </si>
  <si>
    <t>CA100NR-81C</t>
  </si>
  <si>
    <t>Lor 661 Greenheart crescent, Rhyne Park Village, Montego Bay</t>
  </si>
  <si>
    <t>CA100NR-82C</t>
  </si>
  <si>
    <t>CA100NR-86C</t>
  </si>
  <si>
    <t>CA100NR-85C</t>
  </si>
  <si>
    <t>Rhyne Park Christian Church Limited</t>
  </si>
  <si>
    <t>002-793-687</t>
  </si>
  <si>
    <t>002-785-358</t>
  </si>
  <si>
    <t>002-693-046</t>
  </si>
  <si>
    <t>002-826-437</t>
  </si>
  <si>
    <t>To provide Hospital/Health Care at affordable cost to the public; Improve quality of life of persons affected by diabetes</t>
  </si>
  <si>
    <t>To provide Hospital/Health Care services to the elderly and other members of community requiring Hospital/Health Care.</t>
  </si>
  <si>
    <t>To construct and equip 'state of art' paediatric cardiac facility at the Bustamante hospital for children; To develop and initiate major fundraising initiatives for the cardiac facility through the engagement of local and international partners; To be centre for the training of Hospital/Health Care providers in the administrating of paediatric cardial care.</t>
  </si>
  <si>
    <t>Be of service of the poor through Community Development; Hospital/Health Care for the poor; Help to build house for the poor and give them food as well.</t>
  </si>
  <si>
    <t>To promote educational programmes that will bring about awareness in youth and foster the transfer of knowledge to students who are not able to afford books, tuition and food; To promote programmes designed to assist persons who are not able to afford Hospital/Health Care and thereby improve the standard of Hospital/Health Care in Jamaica; To promote sporting programmes that will unearth talent and encourage the development of young athletes; To programmes geared towards cultural retention so that the Jamaican culture can be transferred to future generations, thereby benefiting the nation. This will include dance, drama and music thus contributing to the preservation of Jamaica's cultural heritage.</t>
  </si>
  <si>
    <t>Clasification</t>
  </si>
  <si>
    <t>002-823-918</t>
  </si>
  <si>
    <t>002-826-763</t>
  </si>
  <si>
    <t>002-821-281</t>
  </si>
  <si>
    <t>002-689-910</t>
  </si>
  <si>
    <t>002-864-169</t>
  </si>
  <si>
    <t>002-852-098</t>
  </si>
  <si>
    <t>002-862-514</t>
  </si>
  <si>
    <t>002-890-119</t>
  </si>
  <si>
    <t>002-798-867</t>
  </si>
  <si>
    <t>002-810-638</t>
  </si>
  <si>
    <t>002-834-707</t>
  </si>
  <si>
    <t>Portmore Islamic Centre Limited.</t>
  </si>
  <si>
    <t>002-876-175</t>
  </si>
  <si>
    <t>Save Our Children Ministry.</t>
  </si>
  <si>
    <t>002-761-769</t>
  </si>
  <si>
    <t>002-702-444</t>
  </si>
  <si>
    <t>Shaggy Make A Difference Foundation Limited.</t>
  </si>
  <si>
    <t>001-295-586</t>
  </si>
  <si>
    <t>002-878-623</t>
  </si>
  <si>
    <t>Portmore Outreach Ministries International Limited.</t>
  </si>
  <si>
    <t>001-976-818</t>
  </si>
  <si>
    <t>000-106-330</t>
  </si>
  <si>
    <t>002-212-609</t>
  </si>
  <si>
    <t>002-850-095</t>
  </si>
  <si>
    <t>002-865-262</t>
  </si>
  <si>
    <t>002-840-898</t>
  </si>
  <si>
    <t>002-887-444</t>
  </si>
  <si>
    <t>002-895-234</t>
  </si>
  <si>
    <t>Love March Movement.</t>
  </si>
  <si>
    <t>002-780-186</t>
  </si>
  <si>
    <t>002-773-589</t>
  </si>
  <si>
    <t>001-861-077</t>
  </si>
  <si>
    <t>Kevoy Community Development Institute Jamaica.</t>
  </si>
  <si>
    <t>002-213-516</t>
  </si>
  <si>
    <t>002-864-908</t>
  </si>
  <si>
    <t>002-878-496</t>
  </si>
  <si>
    <t>002-114-020</t>
  </si>
  <si>
    <t>002-839-407</t>
  </si>
  <si>
    <t>002-888-980</t>
  </si>
  <si>
    <t>Rehoboth Born Again Apostolic Ministries Limited.</t>
  </si>
  <si>
    <t>001-987-321</t>
  </si>
  <si>
    <t>Stand Up For Jamaica Limited.</t>
  </si>
  <si>
    <t>1(876) 829-2124</t>
  </si>
  <si>
    <t>1(876) 960-3693</t>
  </si>
  <si>
    <t>002-878-224</t>
  </si>
  <si>
    <t>1(876) 460-2027</t>
  </si>
  <si>
    <t>002-896-345</t>
  </si>
  <si>
    <t>002-838-257</t>
  </si>
  <si>
    <t>002-897-741</t>
  </si>
  <si>
    <t>002-866-188</t>
  </si>
  <si>
    <t>002-178-249</t>
  </si>
  <si>
    <t>Live To Give Jamaica Foundation Limited.</t>
  </si>
  <si>
    <t>002-834-294</t>
  </si>
  <si>
    <t>002-754-762</t>
  </si>
  <si>
    <t>002-127-911</t>
  </si>
  <si>
    <t>Maroons Research Community Development Association Limited.</t>
  </si>
  <si>
    <t>002-876-973</t>
  </si>
  <si>
    <t>002-903-377</t>
  </si>
  <si>
    <t>002-170-787</t>
  </si>
  <si>
    <t>002-890-348</t>
  </si>
  <si>
    <t>002-906-457</t>
  </si>
  <si>
    <t>The Plie Foundation Limited.</t>
  </si>
  <si>
    <t>002-878-798</t>
  </si>
  <si>
    <t>002-181-282</t>
  </si>
  <si>
    <t>Love Thy Neighbour Ja. Foundation Limited.</t>
  </si>
  <si>
    <t>002-180-227</t>
  </si>
  <si>
    <t>Herro Blair Foundation Limited</t>
  </si>
  <si>
    <t>002-900-017</t>
  </si>
  <si>
    <t>Liberty Apostolic Ministries Limited.</t>
  </si>
  <si>
    <t>002-880-334</t>
  </si>
  <si>
    <t>002-700-042</t>
  </si>
  <si>
    <t>002-007-568</t>
  </si>
  <si>
    <t>002-824-035</t>
  </si>
  <si>
    <t>Hands For The Aged Foundation.</t>
  </si>
  <si>
    <t>CA100-1580C</t>
  </si>
  <si>
    <t>002-900-149</t>
  </si>
  <si>
    <t>CA100-1601C</t>
  </si>
  <si>
    <t>002-847-353</t>
  </si>
  <si>
    <t>CA100-1596C</t>
  </si>
  <si>
    <t>002-893-878</t>
  </si>
  <si>
    <t>CA100-1537C</t>
  </si>
  <si>
    <t>002-800-616</t>
  </si>
  <si>
    <t>CA100-1600C</t>
  </si>
  <si>
    <t>002-796-066</t>
  </si>
  <si>
    <t>CA100-1610C</t>
  </si>
  <si>
    <t>002-914-794</t>
  </si>
  <si>
    <t>1(876) 864-2644</t>
  </si>
  <si>
    <t>002-104-822</t>
  </si>
  <si>
    <t>CA100-1542C</t>
  </si>
  <si>
    <t>002-876-230</t>
  </si>
  <si>
    <t>CA100-1612C</t>
  </si>
  <si>
    <t>002-903-199</t>
  </si>
  <si>
    <t>CA100-1602C</t>
  </si>
  <si>
    <t>002-898-730</t>
  </si>
  <si>
    <t>CA100-1581C</t>
  </si>
  <si>
    <t>002-172-844</t>
  </si>
  <si>
    <t>1(876) 906-8433</t>
  </si>
  <si>
    <t>002-913-593</t>
  </si>
  <si>
    <t>CA100-1513C</t>
  </si>
  <si>
    <t>002-857-898</t>
  </si>
  <si>
    <t>CA100-1159C</t>
  </si>
  <si>
    <t>002-029-880</t>
  </si>
  <si>
    <t>002-870-649</t>
  </si>
  <si>
    <t>CA100-1627C</t>
  </si>
  <si>
    <t>002-856-743</t>
  </si>
  <si>
    <t>CA100-1630C</t>
  </si>
  <si>
    <t>002-863-715</t>
  </si>
  <si>
    <t>CA100-1586C</t>
  </si>
  <si>
    <t>002-887-541</t>
  </si>
  <si>
    <t>CA100-1622C</t>
  </si>
  <si>
    <t>002-883-562</t>
  </si>
  <si>
    <t>CA100-1626C</t>
  </si>
  <si>
    <t>002-918-358</t>
  </si>
  <si>
    <t>CA100-1663C</t>
  </si>
  <si>
    <t>002-906-821</t>
  </si>
  <si>
    <t>CA100-1650C</t>
  </si>
  <si>
    <t>002-931-222</t>
  </si>
  <si>
    <t>(876) 920-1034,                                                                      (876)926-8101,                                                                                  (876)929-4360,                                                                                  (876) 469-4608</t>
  </si>
  <si>
    <t>CA100-1629C</t>
  </si>
  <si>
    <t>002-866-340</t>
  </si>
  <si>
    <t>CA100-1648C</t>
  </si>
  <si>
    <t>002-927-039</t>
  </si>
  <si>
    <t>CA100-1609C</t>
  </si>
  <si>
    <t>002-008-734</t>
  </si>
  <si>
    <t>CA100-1647C</t>
  </si>
  <si>
    <t>002-927-179</t>
  </si>
  <si>
    <t>002-908-727</t>
  </si>
  <si>
    <t>002-157-705-0001</t>
  </si>
  <si>
    <t>CA100-1625C</t>
  </si>
  <si>
    <t>002-906-473</t>
  </si>
  <si>
    <t>CA100-1524C</t>
  </si>
  <si>
    <t>001-991-914</t>
  </si>
  <si>
    <t>CA100-1658C</t>
  </si>
  <si>
    <t>002-929-821</t>
  </si>
  <si>
    <t>002-717-131</t>
  </si>
  <si>
    <t>CA100-1643C</t>
  </si>
  <si>
    <t>002-903-008</t>
  </si>
  <si>
    <t>1(876) 433-0960</t>
  </si>
  <si>
    <t>CA100-1623C</t>
  </si>
  <si>
    <t>002-745-453</t>
  </si>
  <si>
    <t>CA100-1620C</t>
  </si>
  <si>
    <t>002-903-148</t>
  </si>
  <si>
    <t>CA100-1645C</t>
  </si>
  <si>
    <t>002-911-027</t>
  </si>
  <si>
    <t>CA100-1666C</t>
  </si>
  <si>
    <t>002-888-718</t>
  </si>
  <si>
    <t>CA100-1595C</t>
  </si>
  <si>
    <t>001-921-533</t>
  </si>
  <si>
    <t>CA100-1591C</t>
  </si>
  <si>
    <t>002-880-644</t>
  </si>
  <si>
    <t>CA100-1554C</t>
  </si>
  <si>
    <t>002-886-006</t>
  </si>
  <si>
    <t>CA100-1642C</t>
  </si>
  <si>
    <t>002-927-322</t>
  </si>
  <si>
    <t>CA100-1657C</t>
  </si>
  <si>
    <t>002-736-802</t>
  </si>
  <si>
    <t>CA100-1567C</t>
  </si>
  <si>
    <t>002-642-573</t>
  </si>
  <si>
    <t>CA100-1593C</t>
  </si>
  <si>
    <t>002-850-664</t>
  </si>
  <si>
    <t>CA100-1683C</t>
  </si>
  <si>
    <t>001-519-280</t>
  </si>
  <si>
    <t>CA100-1675C</t>
  </si>
  <si>
    <t>002-937-786</t>
  </si>
  <si>
    <t>1(876) 465-5856</t>
  </si>
  <si>
    <t>CA100-1679C</t>
  </si>
  <si>
    <t>002-943-905</t>
  </si>
  <si>
    <t>CA100-1665C</t>
  </si>
  <si>
    <t>002-936-780</t>
  </si>
  <si>
    <t>CA100-1585C</t>
  </si>
  <si>
    <t>002-838-494</t>
  </si>
  <si>
    <t>001-974-769</t>
  </si>
  <si>
    <t>CA100-944C</t>
  </si>
  <si>
    <t>002-171-279</t>
  </si>
  <si>
    <t>CA100-6115C</t>
  </si>
  <si>
    <t>002-906-236</t>
  </si>
  <si>
    <t>CA100-1617C</t>
  </si>
  <si>
    <t>002-900-653</t>
  </si>
  <si>
    <t>1(876) 287-6104</t>
  </si>
  <si>
    <t>002-038-234</t>
  </si>
  <si>
    <t>CA100-1656C</t>
  </si>
  <si>
    <t>002-915-235</t>
  </si>
  <si>
    <t>CA100-1628C</t>
  </si>
  <si>
    <t>002-888-726</t>
  </si>
  <si>
    <t>CA100-1715C</t>
  </si>
  <si>
    <t>002-963-078</t>
  </si>
  <si>
    <t>CA100-1654C</t>
  </si>
  <si>
    <t>002-929-899</t>
  </si>
  <si>
    <t>CA100-1659C</t>
  </si>
  <si>
    <t>002-923-202</t>
  </si>
  <si>
    <t>1(876) 633-0489</t>
  </si>
  <si>
    <t>1(876) 922-1500</t>
  </si>
  <si>
    <t>1(876) 578-9628</t>
  </si>
  <si>
    <t>1(876) 807-3425</t>
  </si>
  <si>
    <t>1(876) 850-4790</t>
  </si>
  <si>
    <t>1(876) 558-3343</t>
  </si>
  <si>
    <t>1(876) 391-0558</t>
  </si>
  <si>
    <t>1(876) 504-3043</t>
  </si>
  <si>
    <t xml:space="preserve">Organization Telephone No </t>
  </si>
  <si>
    <t>1(876) 873-3096</t>
  </si>
  <si>
    <t>1(876) 927-8616</t>
  </si>
  <si>
    <t>1(876) 275-3220</t>
  </si>
  <si>
    <t>1(876) 384-2698</t>
  </si>
  <si>
    <t>1(876) 427-1376</t>
  </si>
  <si>
    <t>(973)923-7900</t>
  </si>
  <si>
    <t>1(876) 388-3374</t>
  </si>
  <si>
    <t>1(876) 832-8502                                                    1(876) 878-3744                                                                                                              1(876) 790-2353</t>
  </si>
  <si>
    <t>1(876)781-1021</t>
  </si>
  <si>
    <t>1(876) 366-2456</t>
  </si>
  <si>
    <t>1(876) 909-8300</t>
  </si>
  <si>
    <t>1(876) 870-8591</t>
  </si>
  <si>
    <t>1(876) 803-0492</t>
  </si>
  <si>
    <t>1(876) 536-2678</t>
  </si>
  <si>
    <t>1(876) 830-9948</t>
  </si>
  <si>
    <t>310-480-3881</t>
  </si>
  <si>
    <t>1(876)922-5931</t>
  </si>
  <si>
    <t>1(876) 509-0705</t>
  </si>
  <si>
    <t>1(876) 424-3057</t>
  </si>
  <si>
    <t>1(876) 939-2337                                                                                1(876) 704-2701</t>
  </si>
  <si>
    <t>1(876) 758-7075                                                                                            1(876) 469-0768</t>
  </si>
  <si>
    <t>1(876) 781-7320</t>
  </si>
  <si>
    <t>1(876) 833-3428                                                                                                              1(876) 418-2137</t>
  </si>
  <si>
    <t>1(876) 844-2162</t>
  </si>
  <si>
    <t>1(876) 851-7010</t>
  </si>
  <si>
    <t>1(876) 823-2836                                                                                1(876) 819-1458</t>
  </si>
  <si>
    <t>1(876) 839-6265</t>
  </si>
  <si>
    <t>1(876) 356-5909                                                                               1(876) 855-0310</t>
  </si>
  <si>
    <t>1(876) 983-8864</t>
  </si>
  <si>
    <t>1(876) 631-0560</t>
  </si>
  <si>
    <t>1(876) 927-4899</t>
  </si>
  <si>
    <t>1(876) 342-8927</t>
  </si>
  <si>
    <t>1(876) 945-8663</t>
  </si>
  <si>
    <t>1(876) 973-3065                                                               1(876) 456-0387                                                                                           1(876) 508-6650</t>
  </si>
  <si>
    <t>1(876) 382-5459                                                                                                                   1(876) 285-1797</t>
  </si>
  <si>
    <t>1(876) 830-2138</t>
  </si>
  <si>
    <t>1(876) 891-7084                                                                                            1(876) 781-9988</t>
  </si>
  <si>
    <t>1(876) 432-1963                                                                                              1(876) 890-1642</t>
  </si>
  <si>
    <t>1(876) 881-9878</t>
  </si>
  <si>
    <t>1(876) 831-2678                                                                                  1(876) 968-0705</t>
  </si>
  <si>
    <t>1(876) 359-3721</t>
  </si>
  <si>
    <t>1(876) 771-8079</t>
  </si>
  <si>
    <t>1(876) 775-8788</t>
  </si>
  <si>
    <t>1(876) 968-1913</t>
  </si>
  <si>
    <t>(510) 893-1751</t>
  </si>
  <si>
    <t>1(876) 356-8481</t>
  </si>
  <si>
    <t>1(876) 434-3598</t>
  </si>
  <si>
    <t>1(876) 985-2023</t>
  </si>
  <si>
    <t>1(876) 442-3251</t>
  </si>
  <si>
    <t>(876) 890-4421                                                                                     (876) 776-0571</t>
  </si>
  <si>
    <t>1(876) 633-8201                                                                                              1(876) 633-8140</t>
  </si>
  <si>
    <t>1(876) 538-6566                                                                                                                            Fax: 929-7946</t>
  </si>
  <si>
    <t>1(876) 843-3245                                                                          1(876) 352-3633</t>
  </si>
  <si>
    <t>1(876) 531-8001</t>
  </si>
  <si>
    <t>1(876) 784-9010                                                                                                                         1(876) 451-3647</t>
  </si>
  <si>
    <t>1(876) 779-1051</t>
  </si>
  <si>
    <t>1(876) 378-0810</t>
  </si>
  <si>
    <t>1(876) 293-8194</t>
  </si>
  <si>
    <t>1(876) 494-7924                                                                                        1(876) 467-1922</t>
  </si>
  <si>
    <t>1(876) 433-2826</t>
  </si>
  <si>
    <t>1(876) 568-1207</t>
  </si>
  <si>
    <t>1(876) 984-7322                                                                             1(876) 749-2179</t>
  </si>
  <si>
    <t>1(876) 479-9821                                                                                                             1(876) 967-5442</t>
  </si>
  <si>
    <t>1(876) 909-0378                                                                                             1(876) 445-6805</t>
  </si>
  <si>
    <t>1(876) 613-5781</t>
  </si>
  <si>
    <t>1(876) 833-7720</t>
  </si>
  <si>
    <t>1(876) 449-6848</t>
  </si>
  <si>
    <t>1(876) 920-0306</t>
  </si>
  <si>
    <t>1(876) 421-3453</t>
  </si>
  <si>
    <t>1(876) 809-7777</t>
  </si>
  <si>
    <t>1(876) 881-4902</t>
  </si>
  <si>
    <t>1(876) 483-8863</t>
  </si>
  <si>
    <t>1(876) 290-1208                                                                                                  1(876) 275-8314</t>
  </si>
  <si>
    <t>1(876) 468-1834</t>
  </si>
  <si>
    <t>1(876) 314-6818</t>
  </si>
  <si>
    <t>1(876) 412-9407                                                                                                1(876) 455-9481</t>
  </si>
  <si>
    <t>1(876) 984-7852</t>
  </si>
  <si>
    <t>1(876) 370-5283</t>
  </si>
  <si>
    <t>1(876) 875-6323</t>
  </si>
  <si>
    <t>1(876) 475-1963                                                                                              1(876) 984-2242</t>
  </si>
  <si>
    <t>1(876) 433-8014</t>
  </si>
  <si>
    <t>1(876) 414-8290</t>
  </si>
  <si>
    <t>1(876) 383-7452</t>
  </si>
  <si>
    <t>1(876) 395-2352</t>
  </si>
  <si>
    <t>1(876) 622-5563</t>
  </si>
  <si>
    <t>1(876) 832-0520</t>
  </si>
  <si>
    <t>1(876) 348-8380</t>
  </si>
  <si>
    <t>1(876) 452-8075</t>
  </si>
  <si>
    <t>1(876) 324-3259</t>
  </si>
  <si>
    <t>1(876) 927-57345</t>
  </si>
  <si>
    <t>1(876) 825-2020</t>
  </si>
  <si>
    <t>1(876) 543-8075                                                                      1(876) 301-5709</t>
  </si>
  <si>
    <t>1(876) 963-4966                                                                                1(876) 442-8575</t>
  </si>
  <si>
    <t>876-427-8040                                                                         305-609-6754</t>
  </si>
  <si>
    <t>1(876) 884-9580</t>
  </si>
  <si>
    <t>1(876) 772-9756</t>
  </si>
  <si>
    <t>1(876) 510-7969</t>
  </si>
  <si>
    <t>1(876) 967-1060</t>
  </si>
  <si>
    <t>1(876) 340-3554</t>
  </si>
  <si>
    <t>1(876) 863-6773</t>
  </si>
  <si>
    <t>1(876) 995-5743</t>
  </si>
  <si>
    <t>1(876) 754-9034                                                                                                  1(876) 776-6827</t>
  </si>
  <si>
    <t>1(876) 564-1623</t>
  </si>
  <si>
    <t>1(876) 795-4180</t>
  </si>
  <si>
    <t>1(876) 934-0902,                                                                   1(876)  934-0790,                                                                                    1(876) 934-1090</t>
  </si>
  <si>
    <t>1(876) 472-4600                                                                         1(876) 547-4356</t>
  </si>
  <si>
    <t>1(876) 497-7806</t>
  </si>
  <si>
    <t>1(876) 408-7441</t>
  </si>
  <si>
    <t>1(876) 578-5555</t>
  </si>
  <si>
    <t>1(876) 925-0360</t>
  </si>
  <si>
    <t>1(876) 920-2285</t>
  </si>
  <si>
    <t>1(876) 906-4371</t>
  </si>
  <si>
    <t>1(876) 632-9446                                                    1(876) 632-9442</t>
  </si>
  <si>
    <t>1(876) 948-9168</t>
  </si>
  <si>
    <t>1(876) 758-8029                                                                                        1(876) 875-4196</t>
  </si>
  <si>
    <t>1(876) 923-7435</t>
  </si>
  <si>
    <t>1(876) 948-5788</t>
  </si>
  <si>
    <t>1(876) 798-5492                                                                             1(876) 797-2044</t>
  </si>
  <si>
    <t>1(876) 920-6317                                                                                                    1(876)926-7163</t>
  </si>
  <si>
    <t>1(876) 924-1719</t>
  </si>
  <si>
    <t>1(876) 922-1800-2</t>
  </si>
  <si>
    <t>1(876) 927-0356                                                                                                        1(876) 977-2456                                                                                           Fax: 1(876) 927-2456</t>
  </si>
  <si>
    <t>1(876) 970-3505                                                                                             1(876) 927-1257                                                                                                     1(876) 977-6047</t>
  </si>
  <si>
    <t>1(876) 618-1537                                                                                              1(876) 923-6488</t>
  </si>
  <si>
    <t>1(876) 969-6296 / 9835                                                                    Fax: 1(876) 924-6296</t>
  </si>
  <si>
    <t>1(876) 971-1772                                                                                                        1(876) 971-1041</t>
  </si>
  <si>
    <t>1(876) 349-9317                                                    1(876) 995-4600</t>
  </si>
  <si>
    <t>1(876) 965-7454</t>
  </si>
  <si>
    <t>1(876) 631-1408</t>
  </si>
  <si>
    <t>1(876) 922-1500                                                                                                              1(876) 409-9195</t>
  </si>
  <si>
    <t>1(876) 928-1345</t>
  </si>
  <si>
    <t>1(876) 569-6862</t>
  </si>
  <si>
    <t>1(876) 990-6285</t>
  </si>
  <si>
    <t>1(876) 578-2937                                                    1(876) 404-0852</t>
  </si>
  <si>
    <t>1(876) 819-6637</t>
  </si>
  <si>
    <t>1(876) 317-2123</t>
  </si>
  <si>
    <t>1(876)364-1003,                                                            1(876)512-5904,                                                         1(876)513-9649,                                                1(876) 982-5994</t>
  </si>
  <si>
    <t>1(8760 382-4614</t>
  </si>
  <si>
    <t>1(876) 929-4789</t>
  </si>
  <si>
    <t>1(876) 922-6138                                                                        1(876) 919-8168</t>
  </si>
  <si>
    <t>1(876)665-9141</t>
  </si>
  <si>
    <t>1(876) 877-5628</t>
  </si>
  <si>
    <t>754-422-9024                                                                   1(876) 899-8503</t>
  </si>
  <si>
    <t>1(876) 388-8934</t>
  </si>
  <si>
    <t>1(876) 445-5034</t>
  </si>
  <si>
    <t>1(876) 329-9391                                                                     1(876) 474-3326                                                                              1(876) 595-6173</t>
  </si>
  <si>
    <t>1(876) 869-8762                                                                         1(876) 889-0835</t>
  </si>
  <si>
    <t>1(876) 588-2883                                                  1(876) 556-8973</t>
  </si>
  <si>
    <t>876-960-2985                                                                                                    876-353-2287                                                                                                         876-968-5414</t>
  </si>
  <si>
    <t>1(876) 831-1115                                                                              1(876) 426-5781</t>
  </si>
  <si>
    <t>1(876) 992-2614</t>
  </si>
  <si>
    <t>1(876) 321-6717                                                       1(876) 539-0273</t>
  </si>
  <si>
    <t>1(876) 508-3061                                                                                  1(876) 501-2710</t>
  </si>
  <si>
    <t>1(876) 919-2950</t>
  </si>
  <si>
    <t>(876) 929-4464                                                                                                   1(876)926-6018                                                                                                    Fax: (876) 960-7776</t>
  </si>
  <si>
    <t>813-458-5049</t>
  </si>
  <si>
    <t>1(876) 929-3723                                                                                Fax: 1(876) 906-3580</t>
  </si>
  <si>
    <t>1(876) 362-1565</t>
  </si>
  <si>
    <t>1(876) 354-6003                                                                                                                             1(876) 961-2960</t>
  </si>
  <si>
    <t>1(876) 375-4229</t>
  </si>
  <si>
    <t>1(876) 424-3024                                                        954-401-3440</t>
  </si>
  <si>
    <t>1(876)824-5610</t>
  </si>
  <si>
    <t>1(876) 488-3754                                                           1(876) 840-4235</t>
  </si>
  <si>
    <t>1(876) 321-1657                                                                      1(876) 823-5111                                                                                                      Fax: 1(876) 648-5205</t>
  </si>
  <si>
    <t>1(876) 758-4792</t>
  </si>
  <si>
    <t>1(876) 920-5843                                                        1(876) 926-4764                                                              Fax: 1(876) 926-7583</t>
  </si>
  <si>
    <t>1(876) 925-7954</t>
  </si>
  <si>
    <t>1(347) 757-6461                                                                               1(718) 913-6549                                                                                                                                                                      1(876) 442-4126</t>
  </si>
  <si>
    <t>1(876) 999-0214</t>
  </si>
  <si>
    <t>(876) 969-7614                                                                                Fax: (876) 755-4376</t>
  </si>
  <si>
    <t>1(876) 923-8434                                                                               1(876) 765-9004-12                                                                                          Fax: 1(876) 923-4058</t>
  </si>
  <si>
    <t>1(876) 618-1537                                                        1(876) 923-6488</t>
  </si>
  <si>
    <t>1(876) 293-1458</t>
  </si>
  <si>
    <t>1(876) 283-9533</t>
  </si>
  <si>
    <t>1(876) 460-3092                                                                            1(876) 469-1092</t>
  </si>
  <si>
    <t>1(876) 339-9298                                                                                                              1(876) 323-1261                                                                                                1(876) 383-8221</t>
  </si>
  <si>
    <t>1(876) 943-4376                                                                         1(876) 943-4370                                                                         Fax: 1(876) 943-4922</t>
  </si>
  <si>
    <t>1(876)935-2370                                                                     1(876) 929-9050-89</t>
  </si>
  <si>
    <t>1(876) 846-5968                                                                                                      1(876) 402-4291</t>
  </si>
  <si>
    <t>1(876) 835-3907</t>
  </si>
  <si>
    <t>1(876) 984-7860 -62</t>
  </si>
  <si>
    <t>1(876) 548-6913                                                                              1(876) 346-4451                                                                               1(876) 704-8152</t>
  </si>
  <si>
    <t>1(876) 797-8240                                                                                                                                                       1(876) 755-1782                                                                                                          1(876) 542-7310</t>
  </si>
  <si>
    <t>1(876) 412-2156</t>
  </si>
  <si>
    <t>1(876) 574-4754</t>
  </si>
  <si>
    <t>1(876) 926-8955                                                                                                                    1(876) 960-2318</t>
  </si>
  <si>
    <t>1(876) 519-8898                                                                     1(876) 994-0420</t>
  </si>
  <si>
    <t>1(876) 754-5637</t>
  </si>
  <si>
    <t>1(876) 968-1180</t>
  </si>
  <si>
    <t>1(876) 926-8109</t>
  </si>
  <si>
    <t>1(876) 928-9898                                                                             1(876) 930-2662</t>
  </si>
  <si>
    <t>1(876) 802-2983</t>
  </si>
  <si>
    <t>To proclaim, preach, and propagate the gospel of Jesus Christ in Jamaica, and advance the gospel of Jesus Christ by planting and strengthening churches for the glory of God.</t>
  </si>
  <si>
    <t>To  improve  the health, economic and social condictions of indigent children and elderly persons in the community of  Maxfield Park Community and Jamaica by extension, through the collection and distribution of food, clothing, and money on their behalf to ensure a better standards of living for these people.</t>
  </si>
  <si>
    <t>To proclaim, preach, and propagate the gospel of jesus christ in Jamaica, and advance the gospel of jesus christ by planting and strenghtening churches for the glory of God.</t>
  </si>
  <si>
    <t>To raise funds for the CornWall Regency Hospital, (Montego Bay).</t>
  </si>
  <si>
    <t>To improve the health, econmoic, and social conditions of the indegent children, elderly persons throughtout Jamaica through collection and distribution of food clothing, money on their behalf and to utilize same any other means which will futher the purpose.</t>
  </si>
  <si>
    <t>To improve the health, economic and social condictions of indigent children and elderly persons throughout jamaica through the collection and distribution of food, clothing and money on their behalf and to utilize same and other means which will futher the purpose.</t>
  </si>
  <si>
    <t>Provide mentorship, training, and support for parents of at risk youth.</t>
  </si>
  <si>
    <t>To provide educational, personal development and life skills training to at rick and vulnerrable youths between the ages of 8- 18 years old on the foundation of rrgimental discipline and principles so as to instill the highest level of discipline, values, attitudes, civic and personal pride thus shaping reputable characters of jamaica land we love.</t>
  </si>
  <si>
    <t>To provide suitable accomodation and care for mentally challenged persons, who are homless and without the means to take care of themselves</t>
  </si>
  <si>
    <t>To promote and / or provide innovations that enhance food security and equitable access to water and sanitation among youth, disabled, and indigent person and / or communities through advocacy, and fundraising initiatives with like-minded stakeholders.</t>
  </si>
  <si>
    <t>(876) 926-6659, 968-7171, Fax: (876) 920-9803</t>
  </si>
  <si>
    <t>To promote the education of persons in all activities of learning and, in particular, in the pure and applied sciences; To undertake, sponsor and promote research in the pure and applied sciences with a view to increase the store of knowledge and benefit the public generally.</t>
  </si>
  <si>
    <t>To soliicit, accept and disperse books, school bags, educational materals, computers, tablets, and other equipments for needy students at selected learning institutions in Jamaica.</t>
  </si>
  <si>
    <t>To improve the health, economic and social conditions of the poor and disabled person throughout jamaica through the collection and distribution of food, clothing and money on their behalf and to utilise same and any other means which will further the purpose.</t>
  </si>
  <si>
    <t>To provide services of charity to the people/ community, and communities of jamaica in various areas of healthy, lifestyle, and issues of concern to improve and sustain.</t>
  </si>
  <si>
    <t>To promote, foster.develop, encourage, and maintain knowledge of god in Jamaica.</t>
  </si>
  <si>
    <t>To promote programmes and causes for the advantcement of the following in jamaica: good citizenship;community development;youth welfare; amateeur sports and environment protection and improvement;to facilitate skill and craft training, homework help centres, mentorship programmes and education programmes.</t>
  </si>
  <si>
    <t>To promote and encourage knowlegde, creativity, and appreciation of music, art, religion, amature sports, culture and heritage in jamaica or any part of the world.</t>
  </si>
  <si>
    <t>Type Of Incorporation</t>
  </si>
  <si>
    <t xml:space="preserve">Name Of Organization  </t>
  </si>
  <si>
    <t>Rose Town Foundation For The Bult Environment Limited.</t>
  </si>
  <si>
    <t>The New Testament Church Of Christ The Redeemer</t>
  </si>
  <si>
    <t>Door To Life Apostolic Ministry</t>
  </si>
  <si>
    <t>The Twelve Tribes Of Israel.</t>
  </si>
  <si>
    <t>Touch A Life Outreach Foundation Limited</t>
  </si>
  <si>
    <t>Food Aid For School Age Limited</t>
  </si>
  <si>
    <t>Hope United Church Of God Limited</t>
  </si>
  <si>
    <t>The Mico Old Students Association (Mosa). Limited.</t>
  </si>
  <si>
    <t>Hedonism Ii Foundation Limited</t>
  </si>
  <si>
    <t>The Preemie Foundation Of Jamaica Limited</t>
  </si>
  <si>
    <t>Love Of Hearts Foundation Incorporation</t>
  </si>
  <si>
    <t>Education And Help Foundation Limited</t>
  </si>
  <si>
    <t>Media Institute Of The Caribbean Limited.</t>
  </si>
  <si>
    <t>The Clarendon Drop In Centre Limited.</t>
  </si>
  <si>
    <t>Mrp Community Inc.</t>
  </si>
  <si>
    <t>Acts Of The Holy Spirit Ministries International</t>
  </si>
  <si>
    <t>Personal And Community Empowerment Builder (Pceb). Ja Limited.</t>
  </si>
  <si>
    <t>Missionaries Of Charity Sisters Of Mother Teresa Limited.</t>
  </si>
  <si>
    <t>Purity Restoration Ministries Limited.</t>
  </si>
  <si>
    <t>Praise Ministries International Fcc Association Of Churches Limited.</t>
  </si>
  <si>
    <t>The United Rollington Foundation (Turf) Limited.</t>
  </si>
  <si>
    <t>Making Lives Better With Alorica Limited.</t>
  </si>
  <si>
    <t>Comma Citizens Association And Neighbourhood Watch Benevolent Society.</t>
  </si>
  <si>
    <t>Y-I-Am (Youth In Action Ministries) International.</t>
  </si>
  <si>
    <t>Selwin Thomas Kidz Charity Limited.</t>
  </si>
  <si>
    <t>Oasis Of Love Apostolic Deliverance Ministry Limited.</t>
  </si>
  <si>
    <t>Regional Family Food And Resources Limited.</t>
  </si>
  <si>
    <t>The Promise Church Of God Limited.</t>
  </si>
  <si>
    <t>The Jamaican Association On Intellectual Disabilities</t>
  </si>
  <si>
    <t>Children Of Hope Foundation Jamaica Limited</t>
  </si>
  <si>
    <t>The National Foundation For Development Of Science And Technology</t>
  </si>
  <si>
    <t>Jamaica Association For The Deaf</t>
  </si>
  <si>
    <t>The Health For Life &amp; Wellness Foundation Limited</t>
  </si>
  <si>
    <t>World Youth Leadership Model For Academics Athletics &amp; Health (Wylmaah)</t>
  </si>
  <si>
    <t>Icwi Group Foundation</t>
  </si>
  <si>
    <t>Mission Of Charity And Love Limited</t>
  </si>
  <si>
    <t>Home And Away Jamaica Foundation Limited</t>
  </si>
  <si>
    <t>Ministries Of Hope Seventh Day Baptist</t>
  </si>
  <si>
    <t>Funding The Cause Limited</t>
  </si>
  <si>
    <t>Royal Academy Of Dance</t>
  </si>
  <si>
    <t>The Voices For Jamaica Today Foundation Limited</t>
  </si>
  <si>
    <t>Ewarton Community Church Of God Limited</t>
  </si>
  <si>
    <t>The Mount Olivet Church Of Christ Apostolic Limited</t>
  </si>
  <si>
    <t>The Rising Sun Foundation For Kids Limited</t>
  </si>
  <si>
    <t>Mission Of Mercy Jamaica Limited</t>
  </si>
  <si>
    <t>Soroptimist International Of Jamaica (Kingston)</t>
  </si>
  <si>
    <t>Churches Of Christ Jamaica Inc</t>
  </si>
  <si>
    <t>The Rotaract Club Of New Kingston Limited.</t>
  </si>
  <si>
    <t>Operation Help The People Limited</t>
  </si>
  <si>
    <t>The 99 Lions Of Calabar Limited</t>
  </si>
  <si>
    <t>Vinyl Record Collectors Association Of Jamaica</t>
  </si>
  <si>
    <t>Vision Of Faith Outreach Services, Inc</t>
  </si>
  <si>
    <t>No More Shame Outreach Ministries And Dream Centre International</t>
  </si>
  <si>
    <t>Fairfield Road Church Of Jesus Christ Ministry</t>
  </si>
  <si>
    <t>Asi Prayer Ministry Limited</t>
  </si>
  <si>
    <t>Called To Lead Jamaica Limited</t>
  </si>
  <si>
    <t>Acrj Foundation Limited</t>
  </si>
  <si>
    <t>Passion And Purity</t>
  </si>
  <si>
    <t>Ebenezer House Of Praise Limited</t>
  </si>
  <si>
    <t>Mount Zion Holiness International Church Of God Limited</t>
  </si>
  <si>
    <t>Prophetic House Of Faith Restoration Ministries Limited</t>
  </si>
  <si>
    <t>Jamaica American Football Association (Jaafa) Limited</t>
  </si>
  <si>
    <t>The Redeemed Christian Church Of God, Jesus House Limited</t>
  </si>
  <si>
    <t>Grace And Truth Deliverance Centre Ministries Limited</t>
  </si>
  <si>
    <t>Nsi Incorporated Limited</t>
  </si>
  <si>
    <t>Fountain Of Ever Flowing Waters Ministries Limited</t>
  </si>
  <si>
    <t>Moved With Compassion Ministry, Inc.</t>
  </si>
  <si>
    <t>Friends Of Children Incarcerated Limited</t>
  </si>
  <si>
    <t>The Thought Institute Limited.</t>
  </si>
  <si>
    <t>Motunrayo Foundation For Children With Critical Illnesses Limited.</t>
  </si>
  <si>
    <t>Redemptoris Mater Seminary Of Kingston.</t>
  </si>
  <si>
    <t>Refuge For The Hurt Deliverance Ministry Limited.</t>
  </si>
  <si>
    <t>Redeeming Faith Built On The Rock Church Of God International.</t>
  </si>
  <si>
    <t>The "Dg" Foundation Limited.</t>
  </si>
  <si>
    <t>Logos Church Of Church Of Jesus Christ (Apostolic).</t>
  </si>
  <si>
    <t>The Brandon Fenton Foundation.</t>
  </si>
  <si>
    <t>The Promise Hands Of Jesus Mission Limited.</t>
  </si>
  <si>
    <t>Reach, Inspire, Ignite Limited.</t>
  </si>
  <si>
    <t>Notesmaster Foundation Limited.</t>
  </si>
  <si>
    <t>Rsvp Foundation</t>
  </si>
  <si>
    <t>Wild Cane Redemption And Deliverance Apostolic Ministries Lmited.</t>
  </si>
  <si>
    <t>Making An Impact All- Together Foundation Limited.</t>
  </si>
  <si>
    <t>Kiwanis Club Of Friends Across Borders Jamaica  Limited.</t>
  </si>
  <si>
    <t>Mountain View New Testament Church Of God Academy Limited.</t>
  </si>
  <si>
    <t>Iris Johnson Foundation Limited</t>
  </si>
  <si>
    <t>The Pinto Mullings Foundation Limited.</t>
  </si>
  <si>
    <t>The Angelic Ladies Society Limited.</t>
  </si>
  <si>
    <t>The Vi And Adeeb Foundation Limited.</t>
  </si>
  <si>
    <t>The Romain Virgo Foundation Limited.</t>
  </si>
  <si>
    <t>Team Lacks And Friends Mercy House Jamaica Limited.</t>
  </si>
  <si>
    <t>Miriam Tomlin Foundation Limited.</t>
  </si>
  <si>
    <t>National Builders Rock Foundation Limited.</t>
  </si>
  <si>
    <t>Pdm Pentecostal Deliverance Ministry.</t>
  </si>
  <si>
    <t>St. Mary Education Trust Limited.</t>
  </si>
  <si>
    <t>Neta Ministries Limited.</t>
  </si>
  <si>
    <t>Rose Vision Of Hope Domestic Violence Shelter For Women Limited.</t>
  </si>
  <si>
    <t>The Micah Foundation Jamaica.</t>
  </si>
  <si>
    <t>Jehu Gappy Foundation Limited.</t>
  </si>
  <si>
    <t>Touching Lives International Ministries Limited.</t>
  </si>
  <si>
    <t>Pursued International Foundation.</t>
  </si>
  <si>
    <t>Salvation Outreach Ministry Limited.</t>
  </si>
  <si>
    <t>The Church Of The Nazarene In Jamaica.</t>
  </si>
  <si>
    <t>The Way To Heaven Ministry Limited.</t>
  </si>
  <si>
    <t>Vision Apostolic House Of Prayer Limited</t>
  </si>
  <si>
    <t>Caribbean Academy Of Sciences, Jamaica</t>
  </si>
  <si>
    <t>The Healing Of The Prophetic Ministries</t>
  </si>
  <si>
    <t>Church Of God In Christ (Lyssons)</t>
  </si>
  <si>
    <t>Mount Of God Tabernacle.</t>
  </si>
  <si>
    <t>Jamaican Network Of Seropositives (Jn Plus). Limited.</t>
  </si>
  <si>
    <t>Abacus For Communities Limited</t>
  </si>
  <si>
    <t>Mount Pleasant Academy Limited.</t>
  </si>
  <si>
    <t>Kingston Open Bible Church</t>
  </si>
  <si>
    <t>The Association Of Consultant Physicians Of Jamaica Limited</t>
  </si>
  <si>
    <t>Holiness Born Again Church Of Jesus Christ Apostolic</t>
  </si>
  <si>
    <t>The Society Of The Church Of God In Jamaica</t>
  </si>
  <si>
    <t>Dress For Success Jamaica</t>
  </si>
  <si>
    <t>Hope In Reach Foundation Limited</t>
  </si>
  <si>
    <t>The Council Of Voluntary Social Services</t>
  </si>
  <si>
    <t>Cvss/United Way Of Jamaica</t>
  </si>
  <si>
    <t>United Church In Jamaica And The Cayman Islands</t>
  </si>
  <si>
    <t>The Heart Foundation Of Jamaica</t>
  </si>
  <si>
    <t>Branson Centre Of Entrepreneurship - Caribbean Limited</t>
  </si>
  <si>
    <t>Caribbean Christian Centre For The Deaf Limited</t>
  </si>
  <si>
    <t>The Human Resource Management Association Of Jamaica (Hrmaj)</t>
  </si>
  <si>
    <t>The Lions Club Of Kingston Sight Foundation Limited</t>
  </si>
  <si>
    <t>Corporation Of The Church Of Jesus Christ Of Latter-Day Saints (Jamaica)</t>
  </si>
  <si>
    <t>Jcc Sameer Younis Foundation Limited</t>
  </si>
  <si>
    <t>New Temple Mt. Ephraim Church Of God Limited.</t>
  </si>
  <si>
    <t>Feed The Fight-Breast Cancer Awareness Foundation</t>
  </si>
  <si>
    <t>Equality For All Foundation Jamaica Limited</t>
  </si>
  <si>
    <t>New Testament Church Of God</t>
  </si>
  <si>
    <t>Ljdr Davis Foundation Ltd</t>
  </si>
  <si>
    <t>Rotary Club Of Manor Park Limited.</t>
  </si>
  <si>
    <t>Mission Of Compassion</t>
  </si>
  <si>
    <t>The Humanity Divine Libertarians Foundation Of Jamaica Limited</t>
  </si>
  <si>
    <t>Seventh Day Church Of God International Ministries Ltd</t>
  </si>
  <si>
    <t>True Missionary Church Of God Ministries</t>
  </si>
  <si>
    <t>Independence City Church Of Christ Limited</t>
  </si>
  <si>
    <t>Jamaica Foundation For Community Development (Health)</t>
  </si>
  <si>
    <t>Harvestcall Jamaica                                                                                                                                                                                  (Apostolic Christian World Relief Of Jamaica)</t>
  </si>
  <si>
    <t>Diabetes Association Of Jamaica Limited</t>
  </si>
  <si>
    <t>The Kiwanis Foundation Of Jamaica Limited</t>
  </si>
  <si>
    <t>The Verley Home For Gentlewomen</t>
  </si>
  <si>
    <t>Uwi Solutions For Developing Countries Limited</t>
  </si>
  <si>
    <t>Time Out For Jesus Worldwide Ministries.</t>
  </si>
  <si>
    <t>Angels Of Love Jamaica</t>
  </si>
  <si>
    <t>Life In Abundance, Jamaica Limited.</t>
  </si>
  <si>
    <t>Bastist Bible Fellowship Of Jamaica</t>
  </si>
  <si>
    <t>Lupus Foundation Of Jamaica.</t>
  </si>
  <si>
    <t>The Apostolic Church Of Jamaica</t>
  </si>
  <si>
    <t>The Hospital For Sick Children Foundation</t>
  </si>
  <si>
    <t>Jamaica Island Nutrition Network (Jinn)</t>
  </si>
  <si>
    <t>Angels From Heaven</t>
  </si>
  <si>
    <t>Institute For Educational Administration &amp; Leadership - Jamaica Limited</t>
  </si>
  <si>
    <t>American International School Of Kingston Limited</t>
  </si>
  <si>
    <t>Unitas Of Jamaica</t>
  </si>
  <si>
    <t>Pride In Action Limited</t>
  </si>
  <si>
    <t>Equestrian Federation Of Jamaica</t>
  </si>
  <si>
    <t>Jamaicans For Justice</t>
  </si>
  <si>
    <t>Praise Academy Of Dance Limited .</t>
  </si>
  <si>
    <t>The Church Of God In Christ West Indies Jurisdiction Inc.</t>
  </si>
  <si>
    <t>The Society Of Jesuits In Jamaica.</t>
  </si>
  <si>
    <t>Jailbreak Deliverance Church Of God Limited.</t>
  </si>
  <si>
    <t>New Vision Deliverance Ministry Church Of God Limited</t>
  </si>
  <si>
    <t>International Church Of The Foursquare Gospel In Jamaica</t>
  </si>
  <si>
    <t>M.E.R.C.I  (Multi-Purpose Emergency Recovery Center Incorporation) Limited</t>
  </si>
  <si>
    <t>Inmed Caribbean                                                                                                                                        (Partnerships For Children)</t>
  </si>
  <si>
    <t>Ebenezer Home For The Mentally Challenged</t>
  </si>
  <si>
    <t>Courts Of Praise Apostolic Church</t>
  </si>
  <si>
    <t>Jamaica Pentecostal Church Of God (Trinity)</t>
  </si>
  <si>
    <t>Springs In The Desert International Ministries</t>
  </si>
  <si>
    <t>Roman Catholic Bishop Of Mandeville                                                                    (Branch Of The Roman Catholic Bishop Of Mandeville)</t>
  </si>
  <si>
    <t>Winrock International Institute For Agricutural Development.</t>
  </si>
  <si>
    <t>The Netball Foundation Of Jamaica</t>
  </si>
  <si>
    <t>Jwn Foundation                                                                                                                       (J. Wray &amp; Nephew)</t>
  </si>
  <si>
    <t>Friends Of The Mona Rehabilitation Centre</t>
  </si>
  <si>
    <t>Jamaica Little League Baseball And Softball</t>
  </si>
  <si>
    <t>The Carnegie Foundation For Cancer Research Limited</t>
  </si>
  <si>
    <t>Blessing And Deliverance Ministries</t>
  </si>
  <si>
    <t>Holiness Apostolic Deliverance Church Of Jesus Christ Inc. Limited</t>
  </si>
  <si>
    <t>Luna Compassionate Association Limited</t>
  </si>
  <si>
    <t>Recycling Partners Of Jamaica Limited</t>
  </si>
  <si>
    <t>Jamaica Conservation And Development Trust Limited</t>
  </si>
  <si>
    <t>The Ashe Company (Correction To Name)</t>
  </si>
  <si>
    <t>United Mission Of Goodwill Inc</t>
  </si>
  <si>
    <t>Hope Opportunity Charity Limited</t>
  </si>
  <si>
    <t>The International Bible Way Church Of Jesus Christ</t>
  </si>
  <si>
    <t>Power Of Faith Refuge Centre Limited</t>
  </si>
  <si>
    <t>The Power Of Faith Deliverance Ministry Inc.</t>
  </si>
  <si>
    <t>The Jamaica Association Of General Baptists</t>
  </si>
  <si>
    <t>Bridge The Gap Education Foundation</t>
  </si>
  <si>
    <t>Sisters Of Mercy Of Jamaica</t>
  </si>
  <si>
    <t>Flow Foundation                                                                                                                                                                                     (Lime Foundation)</t>
  </si>
  <si>
    <t>St. Andrew Parish Foundation</t>
  </si>
  <si>
    <t>Food For The Poor</t>
  </si>
  <si>
    <t>Uwi Development And Endowment Fund</t>
  </si>
  <si>
    <t>Mona School Of Business &amp; Management Limited</t>
  </si>
  <si>
    <t>Utech Foundation</t>
  </si>
  <si>
    <t>Fhc Foundation</t>
  </si>
  <si>
    <t>The University Of The West Indies</t>
  </si>
  <si>
    <t>Kingston Church Of Christ</t>
  </si>
  <si>
    <t>Jamaica Athletics Development Academy</t>
  </si>
  <si>
    <t>New Healing And Deliverance Ministry Limited</t>
  </si>
  <si>
    <t>Progressive Grocers Of Jamaica Foundation Limited</t>
  </si>
  <si>
    <t>Friends Of The Bustamante Hospital For Children</t>
  </si>
  <si>
    <t>Jamaica Save The Children Fund</t>
  </si>
  <si>
    <t>Shirehampton Redemption Church Of God.</t>
  </si>
  <si>
    <t>Jam Habitat For Humanity International 2014 Limited</t>
  </si>
  <si>
    <t>The St John Ambulance Association Of Jamaica Limited</t>
  </si>
  <si>
    <t>School Of The Ambassadors Ministries.</t>
  </si>
  <si>
    <t>Y.A.R.D (Youth For Arts &amp; Recreational Development) Empire</t>
  </si>
  <si>
    <t>Family And Parenting Centre Limited</t>
  </si>
  <si>
    <t>Local Initiative Facility For The Environment (Life)</t>
  </si>
  <si>
    <t>Students Christian Fellowship And Scripture Union</t>
  </si>
  <si>
    <t>Beam Of Light Church Of God Limited</t>
  </si>
  <si>
    <t>Pilgrims Union International Church Of God Limited.</t>
  </si>
  <si>
    <t>Ignite Igl Foundation</t>
  </si>
  <si>
    <t>The Heart Institute Of The Caribbean Foundation Limited</t>
  </si>
  <si>
    <t>Romans 12 Bible Studies And Prayer Ministry (International) Limited</t>
  </si>
  <si>
    <t>Faith Healing Ministry Church Of God</t>
  </si>
  <si>
    <t>Grace Apostolic Deliverance Tabernacle (Gadtab) Limited</t>
  </si>
  <si>
    <t>The Redeemed Christian Church Of God, City Of Refuge Limited</t>
  </si>
  <si>
    <t>Love Of God Tabernacle Limited</t>
  </si>
  <si>
    <t>Out Of Many One Learning Center, Inc</t>
  </si>
  <si>
    <t>Gateway Of Faith Prayer House Ministries Limited</t>
  </si>
  <si>
    <t>Candle In A Storm Charity</t>
  </si>
  <si>
    <t>Lori Dahl Foundation (Ja) Limited</t>
  </si>
  <si>
    <t>The Universal Centre Of Truth For Better Living.</t>
  </si>
  <si>
    <t>The Caribbean Association Of Orthopaedic Surgeons</t>
  </si>
  <si>
    <t>Science Of The Soul</t>
  </si>
  <si>
    <t>Love And Power Ministries Deliverance Center Limited</t>
  </si>
  <si>
    <t>Association Of Business Persons Limited</t>
  </si>
  <si>
    <t>New Beginning Children Aid Mission / Army Of Christ-Fire &amp; Deliverance Ministry / Harvest Of Life-Food Bank / Beulah Learning Of Education Excellence Limited.</t>
  </si>
  <si>
    <t>The Gsi Foundation Jamaica.</t>
  </si>
  <si>
    <t>Capoeira Alafia</t>
  </si>
  <si>
    <t>Jamaica Foundation For Islamic Charity</t>
  </si>
  <si>
    <t>Seaglass Ministries Jamaica Limited.</t>
  </si>
  <si>
    <t>The Jamaica Society For The Blind Limited</t>
  </si>
  <si>
    <t>Adventist Development And Relief Agency Jamaica West Indies Limited</t>
  </si>
  <si>
    <t>Evidence Of The Gospel Ministries Jamaica</t>
  </si>
  <si>
    <t>Faith Mission Church Of God</t>
  </si>
  <si>
    <t>The G.O.D Centre Also Known As Celebration Church</t>
  </si>
  <si>
    <t>Linkup For Christ</t>
  </si>
  <si>
    <t>Iyf International Youth Fellowship Limited</t>
  </si>
  <si>
    <t>The Gospel Tabernacle Church Of Jesus Christy (Apostolic).</t>
  </si>
  <si>
    <t>Mount Zion Apostles Of Christ Outreach Ministry.</t>
  </si>
  <si>
    <t>Joint Effort For Education Limited</t>
  </si>
  <si>
    <t>Friends Of The National Chest Hospital</t>
  </si>
  <si>
    <t>Om Jamaica Limited</t>
  </si>
  <si>
    <t>United Pentecostal Church Of Jamaica</t>
  </si>
  <si>
    <t>The United Missionary Baptist Fellowship Of Jamaica</t>
  </si>
  <si>
    <t>The Universal Church Of The Kingdom Of God.</t>
  </si>
  <si>
    <t>Life In The Word Christian Centre</t>
  </si>
  <si>
    <t>Institute For Mobilization, Partnerships &amp; Actions For Community Transformation (Impact). Limited</t>
  </si>
  <si>
    <t>Ecclesia Worship Center In Christ Limited</t>
  </si>
  <si>
    <t>The Percy And Alice Chang Education Foundation</t>
  </si>
  <si>
    <t>Santa Charity Limited</t>
  </si>
  <si>
    <t>Aids Healthcare Foundation</t>
  </si>
  <si>
    <t>Bible Society Of The West Indies</t>
  </si>
  <si>
    <t>Mona Institute Of Applied Sciences</t>
  </si>
  <si>
    <t>Caribbean Community Of Retired Persons Limited</t>
  </si>
  <si>
    <t>Roman Catholic Archbishop Of Kingston</t>
  </si>
  <si>
    <t>Missionaries Of The Poor.</t>
  </si>
  <si>
    <t>Clarendon Association Of Returning Residents</t>
  </si>
  <si>
    <t>St. Francis Primary And Infant School</t>
  </si>
  <si>
    <t>Save Our Boys And Girls Foundation Limited.</t>
  </si>
  <si>
    <t>Won By One To Jamaica</t>
  </si>
  <si>
    <t>Kiwanis Club Of Young Professionals Kingston, Jamaica Limited</t>
  </si>
  <si>
    <t>Purple Slush Foundation Limited.</t>
  </si>
  <si>
    <t>Ethiopian Orthodox Church In Jamaica</t>
  </si>
  <si>
    <t>The United Holy Revival Church Of Jamaica</t>
  </si>
  <si>
    <t>Gibson Mccook Relays Limited</t>
  </si>
  <si>
    <t>Out Of The Blue Foundation Limited</t>
  </si>
  <si>
    <t>Teach It To Kids, Limited</t>
  </si>
  <si>
    <t>Chain Of Hope (Jamaica)</t>
  </si>
  <si>
    <t>Jamaica House Of Prayer</t>
  </si>
  <si>
    <t>The Uhwi Renal Foundation</t>
  </si>
  <si>
    <t>Good News Assembly Of Praise Limited</t>
  </si>
  <si>
    <t>National Youth Orchestra Of Jamaica Limited</t>
  </si>
  <si>
    <t>The Power Of Change Outreach International</t>
  </si>
  <si>
    <t>University Hospital Of The West Indies Private Wing Limited</t>
  </si>
  <si>
    <t>Jamaica Yoga Association (Jaya) Limited</t>
  </si>
  <si>
    <t>Passionist Community Of Jamaica</t>
  </si>
  <si>
    <t>Rotary Club Of St. Andrew Limited</t>
  </si>
  <si>
    <t>The Arts Foundation Of The Edna Manley College</t>
  </si>
  <si>
    <t>Rotary Club Of Saint Andrew North Education Foundation</t>
  </si>
  <si>
    <t>Back To School Jamaica Project, Inc. Limited</t>
  </si>
  <si>
    <t>Jj Sickle Cell Foundation</t>
  </si>
  <si>
    <t>Youth Upliftment Through Employment 'Yute' Limited</t>
  </si>
  <si>
    <t>Feeding Of The 5000 Outreach Foundation Limited</t>
  </si>
  <si>
    <t>Redeemed Light And Life Church Of God Limited</t>
  </si>
  <si>
    <t>A New Jamaica Of Peace Limited</t>
  </si>
  <si>
    <t>Smart Lots Of Love Children Foundation Limited</t>
  </si>
  <si>
    <t>Light Of The World Christian Fellowship Limited</t>
  </si>
  <si>
    <t>1(876) 978-5760                                                                 Fax: 1(876) 927-7539</t>
  </si>
  <si>
    <t>1(876) 977-118                                                                                           1(876) 977-0134                                                                                                            Fax: 1(876) 970-3182</t>
  </si>
  <si>
    <t>1(876) 922-3440-9                                                                              Fax: 1(876) 922-6886</t>
  </si>
  <si>
    <t>1(876) 928-7221                                                                                                                Fax: 1(876) 928-7348</t>
  </si>
  <si>
    <t>1(876) 922-0610                                                            Fax: 1(876) 967-7419</t>
  </si>
  <si>
    <t>1(876)969-1350                                                                        Fax: 1(876)931-9076</t>
  </si>
  <si>
    <t>1(876) 927-1106                                                                                   1(876) 977-1269                                                                    1(876) 977-3897-8                                                                                 Fax: 1(876) 927-2757</t>
  </si>
  <si>
    <t>1(876) 905-0805/4191                                                                                           1(876) 969-5776                                                                                                                                                                                   Fax: 1(876) 925-3980</t>
  </si>
  <si>
    <t>1(876) 926-2681                                                                            Fax: 1(876) 929-3490</t>
  </si>
  <si>
    <t>1(876) 922-6670-9                                                                 Fax: 1(876) 924-9461</t>
  </si>
  <si>
    <t>1(876) 920-4888                                                                                           1(876) 926-6319                                                                                                 Fax: 1(876) 929-4376</t>
  </si>
  <si>
    <t>1(876) 929-5878                                                                                 1(876) 906-5700                                                             Fax: 1(876) 929-5878</t>
  </si>
  <si>
    <t>1(876) 970-5591                                                                                Fax: 1(876) 977-2530</t>
  </si>
  <si>
    <t>1(876) 630-1588                                                          Fax: 1(876) 630-1592</t>
  </si>
  <si>
    <t>(876) 754-6526                                                                                           Fax; (876) 754-2143</t>
  </si>
  <si>
    <t>1(876) 927-1620-9                                                                                                         Fax: 1(876) 927-2101</t>
  </si>
  <si>
    <t>1(876) 926-5765                                                                                                  1(876) 926-5761                                                             Fax: 1(876) 754-8871</t>
  </si>
  <si>
    <t>1(876) 978-8805                                                                                             Fax: 1(876) 978-9127</t>
  </si>
  <si>
    <t>1(876) 844-8099                                                                                             Fax: 1(876) 906-1136</t>
  </si>
  <si>
    <t>(876) 927-6145                                                                       1 (876) 946 2230                                                                                      Fax:  1(876) 946 2231</t>
  </si>
  <si>
    <t>1(876) 926-2696                                                                                   1(876) 908-0988                                                                                                                                                  Fax: 1(876) 906-2687</t>
  </si>
  <si>
    <t>1(876) 929-4138                                                                                                                        1(876) 924-6888                                                                                                                              Fax: 1(876) 968-3751</t>
  </si>
  <si>
    <t>Objectives And Purposes</t>
  </si>
  <si>
    <t>CA100-1681C</t>
  </si>
  <si>
    <t>001-861-492</t>
  </si>
  <si>
    <t>CA100-1685C</t>
  </si>
  <si>
    <t>002-189-453</t>
  </si>
  <si>
    <t>The Partnership &amp; Love Foundation.</t>
  </si>
  <si>
    <t>CA100-1698C</t>
  </si>
  <si>
    <t>002-935-155</t>
  </si>
  <si>
    <t>CA100-1727C</t>
  </si>
  <si>
    <t>002-957-752</t>
  </si>
  <si>
    <t>1(876) 826-1811.</t>
  </si>
  <si>
    <t>CA100-1640C</t>
  </si>
  <si>
    <t>002-917-769</t>
  </si>
  <si>
    <t>1(876) 838-0573.</t>
  </si>
  <si>
    <t>CA100-1590C</t>
  </si>
  <si>
    <t>001-554-417</t>
  </si>
  <si>
    <t>CA100-920C</t>
  </si>
  <si>
    <t>002-647-699</t>
  </si>
  <si>
    <t>1(876) 377-4153</t>
  </si>
  <si>
    <t>CA100-1728C</t>
  </si>
  <si>
    <t>002-963-523</t>
  </si>
  <si>
    <t>CA100-1723C</t>
  </si>
  <si>
    <t>002-939-967</t>
  </si>
  <si>
    <t>CA100-1429C</t>
  </si>
  <si>
    <t>002-680-742</t>
  </si>
  <si>
    <t>CA100-1664C</t>
  </si>
  <si>
    <t>002-926-873</t>
  </si>
  <si>
    <t>CA100-1707C</t>
  </si>
  <si>
    <t>002-897-008</t>
  </si>
  <si>
    <t>CA100-1734C</t>
  </si>
  <si>
    <t>002-969-378</t>
  </si>
  <si>
    <t>002-946-467</t>
  </si>
  <si>
    <t>CA100-1614C</t>
  </si>
  <si>
    <t>002-901-668</t>
  </si>
  <si>
    <t>1(876) 616-6554.</t>
  </si>
  <si>
    <t>CA100-1684C</t>
  </si>
  <si>
    <t>002-920-883</t>
  </si>
  <si>
    <t>1(876) 874-8221.</t>
  </si>
  <si>
    <t>Annual Report was not seen</t>
  </si>
  <si>
    <t>1(876) 764-0068</t>
  </si>
  <si>
    <t>Charity Certificate was not Renew in 2019</t>
  </si>
  <si>
    <t>File was Missing</t>
  </si>
  <si>
    <t>CA100-1736C</t>
  </si>
  <si>
    <t>002-793-415</t>
  </si>
  <si>
    <t>1(876) 804-3700</t>
  </si>
  <si>
    <t>CA100-1661C</t>
  </si>
  <si>
    <t>002-869-926</t>
  </si>
  <si>
    <t>CA100-1672C</t>
  </si>
  <si>
    <t>002-899-264</t>
  </si>
  <si>
    <t>CA100-1693C</t>
  </si>
  <si>
    <t>001-803-131</t>
  </si>
  <si>
    <t>1(876) 873-1412</t>
  </si>
  <si>
    <t>CA100-975C</t>
  </si>
  <si>
    <t>002-670-968</t>
  </si>
  <si>
    <t>CA100-1607C</t>
  </si>
  <si>
    <t>002-811-421</t>
  </si>
  <si>
    <t>CA100-789C</t>
  </si>
  <si>
    <t>002-079-674</t>
  </si>
  <si>
    <t>CA100-1042C</t>
  </si>
  <si>
    <t>002-115-867</t>
  </si>
  <si>
    <t>1(876) 374-3902</t>
  </si>
  <si>
    <t>CA100-1043C</t>
  </si>
  <si>
    <t>002-683-814</t>
  </si>
  <si>
    <t>CA100-1757C</t>
  </si>
  <si>
    <t>002-981-289</t>
  </si>
  <si>
    <t>1(876) 363-8550</t>
  </si>
  <si>
    <t>CA100-1746C</t>
  </si>
  <si>
    <t>002-960-818</t>
  </si>
  <si>
    <t>001-987-224</t>
  </si>
  <si>
    <t>CA100-1068C</t>
  </si>
  <si>
    <t>002-081-245</t>
  </si>
  <si>
    <t>CAIN100-140C</t>
  </si>
  <si>
    <t>CA100-1083C</t>
  </si>
  <si>
    <t>002-687-607</t>
  </si>
  <si>
    <t>CA100-1093C</t>
  </si>
  <si>
    <t>002-707-144</t>
  </si>
  <si>
    <t>CAIN100-1758C</t>
  </si>
  <si>
    <t>002-824-434</t>
  </si>
  <si>
    <t>CAIN100-1755C</t>
  </si>
  <si>
    <t>002-965-496</t>
  </si>
  <si>
    <t>CAIN100-1655C</t>
  </si>
  <si>
    <t>002-927-195</t>
  </si>
  <si>
    <t>CAIN100-1702C</t>
  </si>
  <si>
    <t>001-947-575</t>
  </si>
  <si>
    <t>CAIN100-1686C</t>
  </si>
  <si>
    <t>002-903-326</t>
  </si>
  <si>
    <t>(876) 851-2430</t>
  </si>
  <si>
    <t>CAIN100-191C</t>
  </si>
  <si>
    <t>002-670-151</t>
  </si>
  <si>
    <t>1(876) 827-2184.</t>
  </si>
  <si>
    <t>1(876) 790-4905</t>
  </si>
  <si>
    <t>CAIN100-1742C</t>
  </si>
  <si>
    <t>002-975-513</t>
  </si>
  <si>
    <t>Offering help to the needy</t>
  </si>
  <si>
    <t>876-522-9275</t>
  </si>
  <si>
    <t>To Promote the Relief of Poverty</t>
  </si>
  <si>
    <t>Alleviation of Poverty within Inner Cities</t>
  </si>
  <si>
    <t>876-419-5115</t>
  </si>
  <si>
    <t xml:space="preserve">None </t>
  </si>
  <si>
    <t>To Teach and Preach Kingdom Principles</t>
  </si>
  <si>
    <t>To donate back to school supplies to Bethel Town and surrounding communities</t>
  </si>
  <si>
    <t>To establish and operate places for evangelistic worship</t>
  </si>
  <si>
    <t>876-892-2339</t>
  </si>
  <si>
    <t>Northern</t>
  </si>
  <si>
    <t>876-574-8245</t>
  </si>
  <si>
    <t>CA100NR-92C</t>
  </si>
  <si>
    <t>Caribbean Footsteps Limited</t>
  </si>
  <si>
    <t>Dedicated to supporting social, educationaland economic development of the next generation of Caibbeans and their communities</t>
  </si>
  <si>
    <t>To relieve the health cost of many Jamaicans by providing greater access to medical related donations and services</t>
  </si>
  <si>
    <t>876-580-3019</t>
  </si>
  <si>
    <t>To sponsor children and teens selected by guidance counsellors are in need of help by providing school supplies and scholarships</t>
  </si>
  <si>
    <t>876-889-6319</t>
  </si>
  <si>
    <t>To establish and operate places of religious worship and to conduct religious services and other religious activities</t>
  </si>
  <si>
    <t>CA100NR-52C</t>
  </si>
  <si>
    <t>Cornwall College Old Boys Association</t>
  </si>
  <si>
    <t>St.James</t>
  </si>
  <si>
    <t>To offer meaningful support in the academic life of the students both during and after their tenure at Cornwall College</t>
  </si>
  <si>
    <t>876-395-6472</t>
  </si>
  <si>
    <t>002-940-191</t>
  </si>
  <si>
    <t>Cornwall Court Citizen's In Action</t>
  </si>
  <si>
    <t>To provide for the reliefof poverty and distress for the poo</t>
  </si>
  <si>
    <t>876-362-6940</t>
  </si>
  <si>
    <t>Activities of Religious Institution and other related organizations</t>
  </si>
  <si>
    <t>To develop and distribute Christian Ministry Resources</t>
  </si>
  <si>
    <t>876-564-0304</t>
  </si>
  <si>
    <t>To communicate the gospel of Jesus Christ by means of the spoken word and any other means</t>
  </si>
  <si>
    <t>876-310-1954</t>
  </si>
  <si>
    <t>002-910-128</t>
  </si>
  <si>
    <t>876-440-3710</t>
  </si>
  <si>
    <t>To build awareness and educate people in need on the issue of poverty relief</t>
  </si>
  <si>
    <t>876-565-5956</t>
  </si>
  <si>
    <t>876-967-3777</t>
  </si>
  <si>
    <t>To provide internationally recognized education to the lawful residents of Jamaica regardless of the financial resources available to such persons,</t>
  </si>
  <si>
    <t>876-318-4395</t>
  </si>
  <si>
    <t>876-377-6879</t>
  </si>
  <si>
    <t>To Contribute to the reduction of unemployment levels within St.Elizabeth and islandwide</t>
  </si>
  <si>
    <t>876-407-8705</t>
  </si>
  <si>
    <t>Genuine Hands Foundation Limited</t>
  </si>
  <si>
    <t>876-898-2900</t>
  </si>
  <si>
    <t>CA100NR-103C</t>
  </si>
  <si>
    <t>002-925-885</t>
  </si>
  <si>
    <t>Godfrey Stewart High School Alumni Association</t>
  </si>
  <si>
    <t>876-519-1505</t>
  </si>
  <si>
    <t>876-894-3811</t>
  </si>
  <si>
    <t>St.Ann</t>
  </si>
  <si>
    <t>CA100-1408AC</t>
  </si>
  <si>
    <t>CA100NR-87C</t>
  </si>
  <si>
    <t>002-920-212</t>
  </si>
  <si>
    <t>Haile Clarken Bipolar Foundation</t>
  </si>
  <si>
    <t>CA100NR-73C</t>
  </si>
  <si>
    <t>002-822-610</t>
  </si>
  <si>
    <t>Half Way Home Ministries Jamaica Limited</t>
  </si>
  <si>
    <t>To buildhomes for families in need</t>
  </si>
  <si>
    <t>876-590-2723</t>
  </si>
  <si>
    <t>002-904-420</t>
  </si>
  <si>
    <t>To advance educational opportunities for all children in the Parish of St. Annacross the other parishes of Jamaica</t>
  </si>
  <si>
    <t>876-881-8423</t>
  </si>
  <si>
    <t>Sophia_grant2001@yahoo.com</t>
  </si>
  <si>
    <t>To promote and advance the Christian Faith in accordance with our Statement of Faith under the anointing of the Holy Spirit</t>
  </si>
  <si>
    <t>876-543-8041</t>
  </si>
  <si>
    <t>To do and perform charitable work throughout Jamaica</t>
  </si>
  <si>
    <t>To advance education for all children,with emphasis on the children of western jamaica</t>
  </si>
  <si>
    <t>876-457-6030</t>
  </si>
  <si>
    <t>The advancement of health and wellness</t>
  </si>
  <si>
    <t>876-952-9164</t>
  </si>
  <si>
    <t>To Assist and Educate persons through establishment and maintenance of cultural centre etc</t>
  </si>
  <si>
    <t>CA100NR-89C</t>
  </si>
  <si>
    <t>It's Not  About Me Ministries Limited</t>
  </si>
  <si>
    <t>To establish and maintain a place of worship and christian religious activities</t>
  </si>
  <si>
    <t>To provide a home and give total care for the indigent children in Ja.in a foster environment</t>
  </si>
  <si>
    <t>876-568-1249</t>
  </si>
  <si>
    <t>To Foster the Development and implementation of opportunities to improve healthcare at public institutions and communities across Ja.</t>
  </si>
  <si>
    <t>876-940-0761</t>
  </si>
  <si>
    <t>To provide persons of economically disadvantaged backgrounds the opportunity to access good care in dealing with breast cancer</t>
  </si>
  <si>
    <t>CA100NR-61C</t>
  </si>
  <si>
    <t>Kiwanis Division 25 (Cornwall)</t>
  </si>
  <si>
    <t>Preside over all Kiwanis Clubs within Kiwanis Division 25 (Cornwall)</t>
  </si>
  <si>
    <t>876-374-3955</t>
  </si>
  <si>
    <t>Develop Inner City Communities where individuals can make betterment of themselves</t>
  </si>
  <si>
    <t>876-610-6962</t>
  </si>
  <si>
    <t>Empower God's People thru outreach programmes</t>
  </si>
  <si>
    <t>876-896-5004</t>
  </si>
  <si>
    <t>To teach and spread the Gospel</t>
  </si>
  <si>
    <t>876-971-0098</t>
  </si>
  <si>
    <t>To assist less fortunate jamaicans</t>
  </si>
  <si>
    <t>876-863-3204</t>
  </si>
  <si>
    <t>002-986-779</t>
  </si>
  <si>
    <t>876-430-5507</t>
  </si>
  <si>
    <t>876-822-2073</t>
  </si>
  <si>
    <t>CA100NR-59C</t>
  </si>
  <si>
    <t>Mission Jamaica</t>
  </si>
  <si>
    <t>To Construct and Equip Cancer Suites</t>
  </si>
  <si>
    <t>To promote programmes for the relief of sufferingamong medically challenged Children in Ja.</t>
  </si>
  <si>
    <t>CA100-128C</t>
  </si>
  <si>
    <t>876-502-5528</t>
  </si>
  <si>
    <t>To establish and carry on an animal shelter for thr purpose of rescue,rehab and re-homing adandoned animals</t>
  </si>
  <si>
    <t>To enhance the living conditions of young ladies in the Children's Home</t>
  </si>
  <si>
    <t>CA100NR-84C</t>
  </si>
  <si>
    <t>002-849-852</t>
  </si>
  <si>
    <t>Mount Salem United Community Club Limited</t>
  </si>
  <si>
    <t>001-713-264</t>
  </si>
  <si>
    <t>To preach and teach the gospelaccording to the old and New Testaments to the peopleof Jamaica</t>
  </si>
  <si>
    <t>876-408-6250</t>
  </si>
  <si>
    <t>To Enhance Education for Children of Western Jamaica</t>
  </si>
  <si>
    <t>St.Elizabeth</t>
  </si>
  <si>
    <t>To introduce american football to academic institutions which will create access to educational and technical opportunities</t>
  </si>
  <si>
    <t>876-967-0664</t>
  </si>
  <si>
    <t>002-742-098</t>
  </si>
  <si>
    <t>New Fortress Energy Foundation Limited</t>
  </si>
  <si>
    <t>Berth # 1 Port of Montego Bay</t>
  </si>
  <si>
    <t>Empowerment of youths towards becoming productive citizens.</t>
  </si>
  <si>
    <t>002-887-550</t>
  </si>
  <si>
    <t>Our Children's Future</t>
  </si>
  <si>
    <t>To advance educational opportunities for all children in the Parish od St. James and across the other parishes of Jamaica</t>
  </si>
  <si>
    <t>876-461-3994</t>
  </si>
  <si>
    <t>To further the cause of the Kingdom of Godby propagating the Gospel of Jesus Christ</t>
  </si>
  <si>
    <t>876-796-2602</t>
  </si>
  <si>
    <t>002-954-621</t>
  </si>
  <si>
    <t>Phoenix Foundation World Mission T/A Annex Global Outreach will assist the community with basic and fundamental needs for its youth and elderly popultaions</t>
  </si>
  <si>
    <t>876-390-7479/1-914-806-8770</t>
  </si>
  <si>
    <t>Info@phoenixfoundationwm.org</t>
  </si>
  <si>
    <t>Show and provide humanitarian aid to Children in Ja.</t>
  </si>
  <si>
    <t>002-785-714</t>
  </si>
  <si>
    <t>Regeve Cares Foundation Limited</t>
  </si>
  <si>
    <t>876-878-4300</t>
  </si>
  <si>
    <t>A group reaching out with love to the needy</t>
  </si>
  <si>
    <t>876-528-1348</t>
  </si>
  <si>
    <t>002-817-292</t>
  </si>
  <si>
    <t>To operate as a Church Ministry</t>
  </si>
  <si>
    <t>To care for children in need of care and protection</t>
  </si>
  <si>
    <t>CA100NR-69C</t>
  </si>
  <si>
    <t>Rosalee M.Brown Kindred Sisters Foundation</t>
  </si>
  <si>
    <t>CA100NR-77C</t>
  </si>
  <si>
    <t>Salt Spring Community Outreach Programme For Empowerment International Limited</t>
  </si>
  <si>
    <t>876-419-7825</t>
  </si>
  <si>
    <t>Small</t>
  </si>
  <si>
    <t>To provide bible teachings etc.</t>
  </si>
  <si>
    <t>876-953-8596</t>
  </si>
  <si>
    <t>CA100NR-62C</t>
  </si>
  <si>
    <t>Servant's Heart Jamaica Inc.T/A Eden Deaf Mission</t>
  </si>
  <si>
    <t>Seeking to meet the needs of the deaf in Ja.</t>
  </si>
  <si>
    <t>876-351-0774</t>
  </si>
  <si>
    <t>002-853-434</t>
  </si>
  <si>
    <t>To establish and operate for religious and evangelistic worship and conductof religious activities and services</t>
  </si>
  <si>
    <t>876-409-2768</t>
  </si>
  <si>
    <t>To provide persons of economically disadvantage backgrounds the opportunity to engage in positive activities.</t>
  </si>
  <si>
    <t>To promote the Gospel of Jesus Christ throughout the community of Somerton and other communities in the parish of St.James and other parishes of Jamaica</t>
  </si>
  <si>
    <t>876-826-7066</t>
  </si>
  <si>
    <t>CA100NR-93C</t>
  </si>
  <si>
    <t>Soul Mission Outreach Ministries Limited</t>
  </si>
  <si>
    <t>To spread the gospel of the kingdom of our lordand saviour Jesus Christ through Saint Ann and other Parishes of Jamaica.</t>
  </si>
  <si>
    <t>876-390-7452</t>
  </si>
  <si>
    <t>Medium</t>
  </si>
  <si>
    <t>Assist Students,Spread the Gospel and assist the less fortunate</t>
  </si>
  <si>
    <t>876-774-1577</t>
  </si>
  <si>
    <t>To promote charitable educational programmes between past and present students of STETHS</t>
  </si>
  <si>
    <t>876-483-7472</t>
  </si>
  <si>
    <t>876-799-0905</t>
  </si>
  <si>
    <t>Seek to transform people's lives through religious education</t>
  </si>
  <si>
    <t>876-544-0250</t>
  </si>
  <si>
    <t>CA100NR-100C</t>
  </si>
  <si>
    <t>002-906-716</t>
  </si>
  <si>
    <t>The Barrington Thompson Foundation Limited</t>
  </si>
  <si>
    <t>876-575-8557</t>
  </si>
  <si>
    <t>Assist Students,who are needy</t>
  </si>
  <si>
    <t>876-589-6423</t>
  </si>
  <si>
    <t>CA100NR-41C</t>
  </si>
  <si>
    <t>876-571-9016</t>
  </si>
  <si>
    <t>Chennis73@gmail.com</t>
  </si>
  <si>
    <t>CA100NR-65C</t>
  </si>
  <si>
    <t>Building a school to educateAfricans about the black christ teachings</t>
  </si>
  <si>
    <t>876-423-1760</t>
  </si>
  <si>
    <t>To meet the needs of the poor through prayer counseling and street feeding programme</t>
  </si>
  <si>
    <t>002-938-715</t>
  </si>
  <si>
    <t>The Voice to Dream Limited</t>
  </si>
  <si>
    <t>876-885-3060/812-0362</t>
  </si>
  <si>
    <t>876-332-3781</t>
  </si>
  <si>
    <t>876-954-3228</t>
  </si>
  <si>
    <t>876-421-3473</t>
  </si>
  <si>
    <t>876-572-1466</t>
  </si>
  <si>
    <t>CA100NR-63C</t>
  </si>
  <si>
    <t>Vera's Philanthropic Praise Foundation</t>
  </si>
  <si>
    <t>CA100NR-76C</t>
  </si>
  <si>
    <t>Victory Angel Outreach Foundation Limited</t>
  </si>
  <si>
    <t>St.Catherine</t>
  </si>
  <si>
    <t>The Relief of those in need</t>
  </si>
  <si>
    <t>876-783-7825</t>
  </si>
  <si>
    <t>CA100NR-60C</t>
  </si>
  <si>
    <t>To Minister The needs of the Marginalized and and abandoned persons.</t>
  </si>
  <si>
    <t>876-562-5582</t>
  </si>
  <si>
    <t>To help to improve the health and social condition of Jamaicans</t>
  </si>
  <si>
    <t>CA100NR-42C</t>
  </si>
  <si>
    <t>Western Jamaica Women Limited</t>
  </si>
  <si>
    <t>To provide motivational sessions for troubled youths</t>
  </si>
  <si>
    <t>876-470-8499</t>
  </si>
  <si>
    <t>To provide care and protection for the physical/mental challenged wards of the state</t>
  </si>
  <si>
    <t>To provide for children of economically disadvantaged background an opportunity to engage in positive activity.</t>
  </si>
  <si>
    <t>CAIN100-911C</t>
  </si>
  <si>
    <t>CA100-1333C</t>
  </si>
  <si>
    <t>002-761-351</t>
  </si>
  <si>
    <t>(876) 765-2316</t>
  </si>
  <si>
    <t>Initial (1st) Registration Date</t>
  </si>
  <si>
    <t>Certificate Effected</t>
  </si>
  <si>
    <t>002-162-814</t>
  </si>
  <si>
    <t>CA100-1249C</t>
  </si>
  <si>
    <t>002-765-519</t>
  </si>
  <si>
    <t>CAIN100-115C</t>
  </si>
  <si>
    <t>(876) 649-0102</t>
  </si>
  <si>
    <t>CAIN100-1652C</t>
  </si>
  <si>
    <t>002-805-618</t>
  </si>
  <si>
    <t>CAIN100-365C</t>
  </si>
  <si>
    <t>(876) 963-0611</t>
  </si>
  <si>
    <t>CAIN100-1667C</t>
  </si>
  <si>
    <t>002-927-128</t>
  </si>
  <si>
    <t>CAIN100-246C</t>
  </si>
  <si>
    <t>CAAP100-1278C</t>
  </si>
  <si>
    <t>CAIN100-275C</t>
  </si>
  <si>
    <t>CAIN100-1674C</t>
  </si>
  <si>
    <t>CAIN100-464C</t>
  </si>
  <si>
    <t>(876) 906-2828.</t>
  </si>
  <si>
    <t>CAIN100-328C</t>
  </si>
  <si>
    <t>CAIN100-1285C</t>
  </si>
  <si>
    <t>CAIN100-1634C</t>
  </si>
  <si>
    <t>002-908-557</t>
  </si>
  <si>
    <t>CAIN100-1570C</t>
  </si>
  <si>
    <t>002-892-219</t>
  </si>
  <si>
    <t>CA100-1265C</t>
  </si>
  <si>
    <t>002-758-598</t>
  </si>
  <si>
    <t>1(876) 851-3830.</t>
  </si>
  <si>
    <t>002-211-815</t>
  </si>
  <si>
    <t>CA100-1297C</t>
  </si>
  <si>
    <t>CAIN100-334C</t>
  </si>
  <si>
    <t>CAIN100-1261C</t>
  </si>
  <si>
    <t>CAIN100-481C</t>
  </si>
  <si>
    <t>CAUN100-712C</t>
  </si>
  <si>
    <t>002-155-559</t>
  </si>
  <si>
    <t>CAIN100-1226C</t>
  </si>
  <si>
    <t>CA100-1322C</t>
  </si>
  <si>
    <t>002-715-538</t>
  </si>
  <si>
    <t>CA100-1335C</t>
  </si>
  <si>
    <t>002-087-162</t>
  </si>
  <si>
    <t>002-056-160</t>
  </si>
  <si>
    <t>1(876) 977-1715</t>
  </si>
  <si>
    <t>CA100-1366C</t>
  </si>
  <si>
    <t>002-726-319</t>
  </si>
  <si>
    <t>CAIN100-627C</t>
  </si>
  <si>
    <t>CAIN100-1343C</t>
  </si>
  <si>
    <t>CAIN100-1313C</t>
  </si>
  <si>
    <t>CAIN100-1269C</t>
  </si>
  <si>
    <t>002-775-697</t>
  </si>
  <si>
    <t>(876) 373-8890</t>
  </si>
  <si>
    <t>CAIN100-1695C</t>
  </si>
  <si>
    <t>002-945-100</t>
  </si>
  <si>
    <t>CAIN100-1397C</t>
  </si>
  <si>
    <t>CAIN100-1777C</t>
  </si>
  <si>
    <t>002-971-747</t>
  </si>
  <si>
    <t>CAIN100-486C</t>
  </si>
  <si>
    <t>1(876) 669-2646</t>
  </si>
  <si>
    <t>CAIN100-1317C</t>
  </si>
  <si>
    <t>CAIN100-683C</t>
  </si>
  <si>
    <t>CAIN100-1332C</t>
  </si>
  <si>
    <t>(876) 475-3040.</t>
  </si>
  <si>
    <t>CAIN100-1718C</t>
  </si>
  <si>
    <t>CAIN100-1761C</t>
  </si>
  <si>
    <t>1(876) 325-5785</t>
  </si>
  <si>
    <t>CAIN100-923C</t>
  </si>
  <si>
    <t>CAIN100-164C</t>
  </si>
  <si>
    <t>CAIN100-480C</t>
  </si>
  <si>
    <t>CAIN100-1165C</t>
  </si>
  <si>
    <t>CAIN100-206C</t>
  </si>
  <si>
    <t>CAIN100-1242C</t>
  </si>
  <si>
    <t>CAIN100-1064C</t>
  </si>
  <si>
    <t>CAIN100-1114C</t>
  </si>
  <si>
    <t>CAUN100-208C</t>
  </si>
  <si>
    <t>UN - UNICORPORATED</t>
  </si>
  <si>
    <t>C - COMPANY ACT</t>
  </si>
  <si>
    <t>CAIN100-1151C</t>
  </si>
  <si>
    <t>The Leadership Development Initiation .</t>
  </si>
  <si>
    <t>CAIN100-731C</t>
  </si>
  <si>
    <t>002-844-273</t>
  </si>
  <si>
    <t xml:space="preserve">Status </t>
  </si>
  <si>
    <t>Registration#</t>
  </si>
  <si>
    <t>CA100-1637C</t>
  </si>
  <si>
    <t>CAIN100-1434C</t>
  </si>
  <si>
    <t>CAIN100-82C</t>
  </si>
  <si>
    <t>CA100-514C</t>
  </si>
  <si>
    <t>CA100-77C</t>
  </si>
  <si>
    <t>CA100-1486C</t>
  </si>
  <si>
    <t>CA100-1598C</t>
  </si>
  <si>
    <t>CA100-1050C</t>
  </si>
  <si>
    <t>CA100-1071C</t>
  </si>
  <si>
    <t>CA100-1072C</t>
  </si>
  <si>
    <t>CA100-1164C</t>
  </si>
  <si>
    <t>CA100-1176C</t>
  </si>
  <si>
    <t>CA100-1230C</t>
  </si>
  <si>
    <t>CA100-1282C</t>
  </si>
  <si>
    <t>CA100-1321C</t>
  </si>
  <si>
    <t>CA100-1348C</t>
  </si>
  <si>
    <t>CA100-1349C</t>
  </si>
  <si>
    <t>CA100-1352C</t>
  </si>
  <si>
    <t>CA100-1373C</t>
  </si>
  <si>
    <t>CA100-1377C</t>
  </si>
  <si>
    <t>CA100-1386C</t>
  </si>
  <si>
    <t>CA100--1393C</t>
  </si>
  <si>
    <t>CA100-1396C</t>
  </si>
  <si>
    <t>CA100-1403C</t>
  </si>
  <si>
    <t>CA100-1406C</t>
  </si>
  <si>
    <t>CA100-1409C</t>
  </si>
  <si>
    <t>CA100-1430C</t>
  </si>
  <si>
    <t>CA100-1435C</t>
  </si>
  <si>
    <t>CA100-1436C</t>
  </si>
  <si>
    <t>CA100-1439C</t>
  </si>
  <si>
    <t>CA100-1446C</t>
  </si>
  <si>
    <t>CA100-1448C</t>
  </si>
  <si>
    <t>CA100-1450C</t>
  </si>
  <si>
    <t>CA100-1451C</t>
  </si>
  <si>
    <t>CA100-1452C</t>
  </si>
  <si>
    <t>CA100-1453C</t>
  </si>
  <si>
    <t>CA100-1454C</t>
  </si>
  <si>
    <t>CA100-1455C</t>
  </si>
  <si>
    <t>CA100-1456C</t>
  </si>
  <si>
    <t>CA100-1465C</t>
  </si>
  <si>
    <t>CA100-1466C</t>
  </si>
  <si>
    <t>CA100-1468C</t>
  </si>
  <si>
    <t>CA100-1470C</t>
  </si>
  <si>
    <t>CA100-1471C</t>
  </si>
  <si>
    <t>CA100-1472C</t>
  </si>
  <si>
    <t>CA100-1474C</t>
  </si>
  <si>
    <t>CA100-1475C</t>
  </si>
  <si>
    <t>CA100-1479C</t>
  </si>
  <si>
    <t>CA100-1484C</t>
  </si>
  <si>
    <t>CA100-1487C</t>
  </si>
  <si>
    <t>CA100-1488C</t>
  </si>
  <si>
    <t>CA100-1489C-</t>
  </si>
  <si>
    <t>CA100-1490C</t>
  </si>
  <si>
    <t>CA100-1493C</t>
  </si>
  <si>
    <t>CA100-1496C</t>
  </si>
  <si>
    <t>CA100-1497C</t>
  </si>
  <si>
    <t>CA100-1500C</t>
  </si>
  <si>
    <t>CA100-1503C</t>
  </si>
  <si>
    <t>CA100-1504C</t>
  </si>
  <si>
    <t>CA100-1505C</t>
  </si>
  <si>
    <t>CA100-1507C</t>
  </si>
  <si>
    <t>CA100-1509C</t>
  </si>
  <si>
    <t>CA100-150C</t>
  </si>
  <si>
    <t>CA100-1511C</t>
  </si>
  <si>
    <t>CA100-1515C</t>
  </si>
  <si>
    <t>CA100-1516C</t>
  </si>
  <si>
    <t>CA100-1520C</t>
  </si>
  <si>
    <t>CA100-1522C</t>
  </si>
  <si>
    <t>CA100-1523C</t>
  </si>
  <si>
    <t>CA100-1526C</t>
  </si>
  <si>
    <t>CA100-1528C</t>
  </si>
  <si>
    <t>CA100-1530C</t>
  </si>
  <si>
    <t>CA100-1531C</t>
  </si>
  <si>
    <t>CA100-1534C</t>
  </si>
  <si>
    <t>CA100-1535C</t>
  </si>
  <si>
    <t>CA100-1536C</t>
  </si>
  <si>
    <t>CA100-1539C</t>
  </si>
  <si>
    <t>CA100-1540C</t>
  </si>
  <si>
    <t>CA100-1541C</t>
  </si>
  <si>
    <t>CA100-1545C</t>
  </si>
  <si>
    <t>CA100-1546C</t>
  </si>
  <si>
    <t>CA100-1547C</t>
  </si>
  <si>
    <t>CA100-1552C</t>
  </si>
  <si>
    <t>CA100-1553C</t>
  </si>
  <si>
    <t>CA100-1555C</t>
  </si>
  <si>
    <t>CA100-1557C</t>
  </si>
  <si>
    <t>CA100-1558C</t>
  </si>
  <si>
    <t>CA100-1559C</t>
  </si>
  <si>
    <t>CA100-1561C</t>
  </si>
  <si>
    <t>CA100-1563C</t>
  </si>
  <si>
    <t>CA100-1564C</t>
  </si>
  <si>
    <t>CA100-1565C</t>
  </si>
  <si>
    <t>CA100-1566C</t>
  </si>
  <si>
    <t>CA100-1572C</t>
  </si>
  <si>
    <t>CA100-1573C</t>
  </si>
  <si>
    <t>CA100-1576C</t>
  </si>
  <si>
    <t>CA100-1577C</t>
  </si>
  <si>
    <t>CA100-1578C</t>
  </si>
  <si>
    <t>CA100-1579C</t>
  </si>
  <si>
    <t>CA100-1582C</t>
  </si>
  <si>
    <t>CA100-1588C</t>
  </si>
  <si>
    <t>CA100-1589C</t>
  </si>
  <si>
    <t>CA100-1594C</t>
  </si>
  <si>
    <t>CA100-1597C</t>
  </si>
  <si>
    <t>CA100-1603C</t>
  </si>
  <si>
    <t>CA100-1604C</t>
  </si>
  <si>
    <t>CA100-426C</t>
  </si>
  <si>
    <t>CA100-891C</t>
  </si>
  <si>
    <t>CA100-919C</t>
  </si>
  <si>
    <t>Region Registered</t>
  </si>
  <si>
    <t>The Minto Family Foundation Corporation Limited.</t>
  </si>
  <si>
    <t>UWI Regional Endowment Fund</t>
  </si>
  <si>
    <t>Restoring Human Independence Corporation Ltd</t>
  </si>
  <si>
    <t>The Charitable Association For The Franciscan Sisters Of Allegany (Cafsa)</t>
  </si>
  <si>
    <t>The International Proxy Parents Limited</t>
  </si>
  <si>
    <t>Get Business Smart Foundation Limited</t>
  </si>
  <si>
    <t>Size Of Charity                                                           [Small, Medium, Large}</t>
  </si>
  <si>
    <t>No.</t>
  </si>
  <si>
    <t>Date Received                                                  ????</t>
  </si>
  <si>
    <t>CAIN100-1574C</t>
  </si>
  <si>
    <t>SMALL</t>
  </si>
  <si>
    <t>FS - FRIENDLY SOCIETIES ACT</t>
  </si>
  <si>
    <t xml:space="preserve">V- VEST ACT (WITHIN PARLIAMENT) </t>
  </si>
  <si>
    <t>CAIN100-1575C</t>
  </si>
  <si>
    <t>CA100-29C</t>
  </si>
  <si>
    <t>To provide residential care, accomodation, meals and other welfare services for persons in the parish of PORTLAND to the indigent, elderly and the physically challenged; To provide endow, furnish abd fit out with all necessay furniture, instr</t>
  </si>
  <si>
    <t>CAIN100-363C</t>
  </si>
  <si>
    <t>CAIN100-1719C</t>
  </si>
  <si>
    <t>.</t>
  </si>
  <si>
    <t>CAIN100-1764C</t>
  </si>
  <si>
    <t>CAIN100-699C</t>
  </si>
  <si>
    <t>CAIN100-474C</t>
  </si>
  <si>
    <t>CAIN100-707C</t>
  </si>
  <si>
    <t>CAIN100-1213C</t>
  </si>
  <si>
    <t>CAIN100-292C</t>
  </si>
  <si>
    <t>CAUN100-1363C</t>
  </si>
  <si>
    <t>CAIN100-1776C</t>
  </si>
  <si>
    <t>CAIN100-308C</t>
  </si>
  <si>
    <t>CAIN100-1392C</t>
  </si>
  <si>
    <t>CAIN100-872C</t>
  </si>
  <si>
    <t>CAIN100-1714C</t>
  </si>
  <si>
    <t>CAIN100-2C</t>
  </si>
  <si>
    <t>LP</t>
  </si>
  <si>
    <t>small</t>
  </si>
  <si>
    <t>CAIN100-1294C</t>
  </si>
  <si>
    <t>CAIN100-1699C</t>
  </si>
  <si>
    <t>CAUN100-462C</t>
  </si>
  <si>
    <t>CAIN100-568C</t>
  </si>
  <si>
    <t>CAIN100-861C</t>
  </si>
  <si>
    <t>CAIN100-753C</t>
  </si>
  <si>
    <t>CAIN100-303C</t>
  </si>
  <si>
    <t>CAIN100-1697C</t>
  </si>
  <si>
    <t>CAIN100-1090C</t>
  </si>
  <si>
    <t>CAIN100-1772C</t>
  </si>
  <si>
    <t>Voluntary contributions/donations from members and supporters of the association, other fund raising activities apprroved by management of the association from time to time.</t>
  </si>
  <si>
    <t>CAIN100-1797C</t>
  </si>
  <si>
    <t>CAIN100-1708C</t>
  </si>
  <si>
    <t>CAIN100-1798C</t>
  </si>
  <si>
    <t>CAIN100-1696C</t>
  </si>
  <si>
    <t>CAIN100-820C</t>
  </si>
  <si>
    <t>CAIN100-1768C</t>
  </si>
  <si>
    <t>CAIN100-1722C</t>
  </si>
  <si>
    <t>CAIN100-1788C</t>
  </si>
  <si>
    <t>CAIN100-1814C</t>
  </si>
  <si>
    <t>CAIN100-1721C</t>
  </si>
  <si>
    <t>CAIN100-1689C</t>
  </si>
  <si>
    <t>CAIN100-823C</t>
  </si>
  <si>
    <t>CAIN100-1751C</t>
  </si>
  <si>
    <t>CAIN100-516C</t>
  </si>
  <si>
    <t>CAIN100-282C</t>
  </si>
  <si>
    <t>CAIN100-539C</t>
  </si>
  <si>
    <t>CAIN100-1398C</t>
  </si>
  <si>
    <t>CAIN100-679C</t>
  </si>
  <si>
    <t>CAIN100-781C</t>
  </si>
  <si>
    <t>CAIN100-582C</t>
  </si>
  <si>
    <t>CAIN100-1223C</t>
  </si>
  <si>
    <t>CAAP100-1383C</t>
  </si>
  <si>
    <t>CA100-1532C</t>
  </si>
  <si>
    <t>CAIN100-930C</t>
  </si>
  <si>
    <t>CAIN100-268C</t>
  </si>
  <si>
    <t>CAIN100-560C</t>
  </si>
  <si>
    <t>CAIN100-1771C</t>
  </si>
  <si>
    <t>CAIN100-1336C</t>
  </si>
  <si>
    <t>CAIN100-573C</t>
  </si>
  <si>
    <t>CAIN100-1354C</t>
  </si>
  <si>
    <t>CAIN100-886C</t>
  </si>
  <si>
    <t>CAIN100-1705C</t>
  </si>
  <si>
    <t>CAIN100-1724C</t>
  </si>
  <si>
    <t>CAIN100-1802C</t>
  </si>
  <si>
    <t>CAIN100-517C</t>
  </si>
  <si>
    <t>CAIN100-1706C</t>
  </si>
  <si>
    <t>CAIN100-509C</t>
  </si>
  <si>
    <t>CAIN100-1006C</t>
  </si>
  <si>
    <t>CAUN100-874C</t>
  </si>
  <si>
    <t>CAIN100-1748C</t>
  </si>
  <si>
    <t>CAIN100-510C</t>
  </si>
  <si>
    <t>CAIN100-1355C</t>
  </si>
  <si>
    <t>CAIN100-1304C</t>
  </si>
  <si>
    <t>CAIN100-1710C</t>
  </si>
  <si>
    <t>CAIN100-1829C</t>
  </si>
  <si>
    <t>CAIN100-461C</t>
  </si>
  <si>
    <t>CAIN100-1506C</t>
  </si>
  <si>
    <t>CAIN100-1703C</t>
  </si>
  <si>
    <t>CAIN100-1307C</t>
  </si>
  <si>
    <t>CAIN100-917C</t>
  </si>
  <si>
    <t>CAIN100-766C</t>
  </si>
  <si>
    <t>CAIN100-957C</t>
  </si>
  <si>
    <t>CAIN100-65C</t>
  </si>
  <si>
    <t>CAIN100-605C</t>
  </si>
  <si>
    <t>CAIN100-670C</t>
  </si>
  <si>
    <t>CAIN100-1779C</t>
  </si>
  <si>
    <t>CAIN100-1801C</t>
  </si>
  <si>
    <t>CAIN100-741C</t>
  </si>
  <si>
    <t>CAIN100-1737C</t>
  </si>
  <si>
    <t>CAIN100-357C</t>
  </si>
  <si>
    <t>CAIN100-599C</t>
  </si>
  <si>
    <t>CAIN100-1785C</t>
  </si>
  <si>
    <t>CAIN100-1793C</t>
  </si>
  <si>
    <t>CAIN100-1792C</t>
  </si>
  <si>
    <t>To operate a non profit organization whose purpose is to rehabilatate and faciltate the mentally chanllenged and homeless persons in jamaica to be producxtive citizens.</t>
  </si>
  <si>
    <t>CAIN100-236C</t>
  </si>
  <si>
    <t>CAIN100-1787C</t>
  </si>
  <si>
    <t>CAIN100-1826C</t>
  </si>
  <si>
    <t>CAIN100-468C</t>
  </si>
  <si>
    <t>CAIN100-1865C</t>
  </si>
  <si>
    <t>CAIN100-518C</t>
  </si>
  <si>
    <t>CAIN100-1232C</t>
  </si>
  <si>
    <t>CAIN100-1361C</t>
  </si>
  <si>
    <t>CAIN100-1126C</t>
  </si>
  <si>
    <t>CAIN100-674C</t>
  </si>
  <si>
    <t>CAIN100-1147C</t>
  </si>
  <si>
    <t>CAIN100-1502C</t>
  </si>
  <si>
    <t>CAIN100-955C</t>
  </si>
  <si>
    <t>CAIN100-1529C</t>
  </si>
  <si>
    <t>CAIN100-1133C</t>
  </si>
  <si>
    <t>CAIN100-1389C</t>
  </si>
  <si>
    <t>CAIN100-1729C</t>
  </si>
  <si>
    <t>CAIN100-398C</t>
  </si>
  <si>
    <t>CAIN100-222C</t>
  </si>
  <si>
    <t>CAIN100-1318C</t>
  </si>
  <si>
    <t>CAIN100-924C</t>
  </si>
  <si>
    <t>CAIN100-1830C</t>
  </si>
  <si>
    <t>CAIN100-1369C</t>
  </si>
  <si>
    <t>CAIN100-1499C</t>
  </si>
  <si>
    <t>CAIN100-1701C</t>
  </si>
  <si>
    <t>CAIN100- 1462C</t>
  </si>
  <si>
    <t>CAIN100-1021C</t>
  </si>
  <si>
    <t>CAIN100-1856C</t>
  </si>
  <si>
    <t>CAIN100-1271C</t>
  </si>
  <si>
    <t>CAIN100-1804C</t>
  </si>
  <si>
    <t>CAIN100-630C</t>
  </si>
  <si>
    <t>CAIN100-306C</t>
  </si>
  <si>
    <t>CAIN100-1199C</t>
  </si>
  <si>
    <t>CAIN100-1485C</t>
  </si>
  <si>
    <t>CAIN100-660C</t>
  </si>
  <si>
    <t>CAIN100-459C</t>
  </si>
  <si>
    <t>CAIN100-1840C</t>
  </si>
  <si>
    <t>CAIN100-804C</t>
  </si>
  <si>
    <t>CAIN100-1818C</t>
  </si>
  <si>
    <t>CAAP100-945C</t>
  </si>
  <si>
    <t>CAIN100-640C</t>
  </si>
  <si>
    <t>CAIN100-1017C</t>
  </si>
  <si>
    <t>CAIN100-103C</t>
  </si>
  <si>
    <t>CAIN100-1034C</t>
  </si>
  <si>
    <t>CAIN100-1476C</t>
  </si>
  <si>
    <t>CAIN100-1038C</t>
  </si>
  <si>
    <t>CAIN100-570C</t>
  </si>
  <si>
    <t>CAIN100-860C</t>
  </si>
  <si>
    <t>CAIN100-1328C</t>
  </si>
  <si>
    <t>CAIN100-1233C</t>
  </si>
  <si>
    <t>CAIN100-575C</t>
  </si>
  <si>
    <t>CAIN100-379C</t>
  </si>
  <si>
    <t>CAIN100-989C</t>
  </si>
  <si>
    <t>CAIN100-1375C</t>
  </si>
  <si>
    <t>CAIN100-1004C</t>
  </si>
  <si>
    <t>CAIN100-507C</t>
  </si>
  <si>
    <t>CAIN100-541C</t>
  </si>
  <si>
    <t>CAIN100-538C</t>
  </si>
  <si>
    <t>CAIN100-1338C</t>
  </si>
  <si>
    <t>CAIN100-1782C</t>
  </si>
  <si>
    <t>CAIN100-1478C</t>
  </si>
  <si>
    <t>CAIN100-1457C</t>
  </si>
  <si>
    <t>CAIN100-218C</t>
  </si>
  <si>
    <t>CAIN100-1040C</t>
  </si>
  <si>
    <t>CAIN100-849C</t>
  </si>
  <si>
    <t>CAIN100-1756C</t>
  </si>
  <si>
    <t>CAIN100-1427C</t>
  </si>
  <si>
    <t>CAIN100-1094C</t>
  </si>
  <si>
    <t>CAIN100-1374C</t>
  </si>
  <si>
    <t>CAIN100-1100C</t>
  </si>
  <si>
    <t>CAIN100-1145C</t>
  </si>
  <si>
    <t>CAIN100-1646C</t>
  </si>
  <si>
    <t>CAIN100-635C</t>
  </si>
  <si>
    <t>CAUN100-1330C</t>
  </si>
  <si>
    <t>CAIN100-1836C</t>
  </si>
  <si>
    <t>CAIN100-1449C</t>
  </si>
  <si>
    <t>CAIN100-1264C</t>
  </si>
  <si>
    <t>CAIN100-850C</t>
  </si>
  <si>
    <t>CABS100-1128C</t>
  </si>
  <si>
    <t>CAIN100-895C</t>
  </si>
  <si>
    <t>CAUN100-1331C</t>
  </si>
  <si>
    <t>CAIN100-892C</t>
  </si>
  <si>
    <t>CAIN100-1712C</t>
  </si>
  <si>
    <t>AS A NON-PROFIT CHARITABLE ORGANIZATION ESTABLISHED FOR FOR THE PURPOSE OF ADVANCING AND PORMOTING EDUCATION AND THE ARTS THROUGH THE PROVISION OF ARTS &amp; CRAFTS TRAINING WORKSHOPS AND PROVIDING SCHOLARSHIPS IN THE FIELD OF ARTS AMONGST UNDERPRIVILEGED AND AT RISK YOUTHS AND THE disabled within the kingston metropolitian area.</t>
  </si>
  <si>
    <t>CAIN100-1618C</t>
  </si>
  <si>
    <t>CAAP100-1032C</t>
  </si>
  <si>
    <t>CAIN100-1341C</t>
  </si>
  <si>
    <t>CAIN100-1910C</t>
  </si>
  <si>
    <t>CAIN100-1002C</t>
  </si>
  <si>
    <t>CAIN100-146C</t>
  </si>
  <si>
    <t>CAIN100-1808C</t>
  </si>
  <si>
    <t>CAIN100-189C</t>
  </si>
  <si>
    <t>CAUN100-1662C</t>
  </si>
  <si>
    <t>CAIN100-796C</t>
  </si>
  <si>
    <t>CAIN100-742C</t>
  </si>
  <si>
    <t>CAIN100-763C</t>
  </si>
  <si>
    <t>CAIN100-10C</t>
  </si>
  <si>
    <t>CAIN100-1018C</t>
  </si>
  <si>
    <t>CAIN100-713C</t>
  </si>
  <si>
    <t>CAIN100-1847C</t>
  </si>
  <si>
    <t>CAIN100-1815C</t>
  </si>
  <si>
    <t>CAIN100-1544C</t>
  </si>
  <si>
    <t>CAIN100-1778C</t>
  </si>
  <si>
    <t>CAIN100-1819C</t>
  </si>
  <si>
    <t>CAIN100-529C</t>
  </si>
  <si>
    <t>CAIN100-1425C</t>
  </si>
  <si>
    <t>CAIN100-1914C</t>
  </si>
  <si>
    <t>CAIN100-1501C</t>
  </si>
  <si>
    <t>CAIN100-1514C</t>
  </si>
  <si>
    <t>CAIN100-1020C</t>
  </si>
  <si>
    <t>CAOS100-1915C</t>
  </si>
  <si>
    <t>CAIN100-617C</t>
  </si>
  <si>
    <t>CAIN100-1382C</t>
  </si>
  <si>
    <t>CAIN100-1044C</t>
  </si>
  <si>
    <t>CAIN100-1587C</t>
  </si>
  <si>
    <t>CAIN100-12C</t>
  </si>
  <si>
    <t>CAIN100-85C</t>
  </si>
  <si>
    <t>CAIN100-967C</t>
  </si>
  <si>
    <t>CAIN100-1458C</t>
  </si>
  <si>
    <t>CAUN100-1835C</t>
  </si>
  <si>
    <t>CAIN100-469C</t>
  </si>
  <si>
    <t>CAIN100-1918C</t>
  </si>
  <si>
    <t>CAIN100-361C</t>
  </si>
  <si>
    <t>CAIN100-217C</t>
  </si>
  <si>
    <t>CAIN100-47C</t>
  </si>
  <si>
    <t>CAIN100-1089C</t>
  </si>
  <si>
    <t>CAIN100-1022C</t>
  </si>
  <si>
    <t>CAIN100-680C</t>
  </si>
  <si>
    <t>CAIN100-888C</t>
  </si>
  <si>
    <t>CAIN100-1028C</t>
  </si>
  <si>
    <t>CAIN100-329C</t>
  </si>
  <si>
    <t>CAIN100-1082C</t>
  </si>
  <si>
    <t>CAIN100-1424C</t>
  </si>
  <si>
    <t>CAIN100-1056C</t>
  </si>
  <si>
    <t>CAIN100-1283C</t>
  </si>
  <si>
    <t>CAIN100-859C</t>
  </si>
  <si>
    <t>CAIN100-1848C</t>
  </si>
  <si>
    <t>CAIN100-42C</t>
  </si>
  <si>
    <t>CAIN100-15C</t>
  </si>
  <si>
    <t>CAIN100-1881C</t>
  </si>
  <si>
    <t>CAIN100-1887C</t>
  </si>
  <si>
    <t>CAIN100-1803C</t>
  </si>
  <si>
    <t>CAIN100-1049C</t>
  </si>
  <si>
    <t>CAIN100-1087C</t>
  </si>
  <si>
    <t>CAIN100-132C</t>
  </si>
  <si>
    <t>CAIN100-1438C</t>
  </si>
  <si>
    <t>CAIN100-272C</t>
  </si>
  <si>
    <t>CAIN100-301C</t>
  </si>
  <si>
    <t>CAUN100-19C</t>
  </si>
  <si>
    <t>CAIN100-1048C</t>
  </si>
  <si>
    <t>CAIN100-22C</t>
  </si>
  <si>
    <t>CAIN100-24C</t>
  </si>
  <si>
    <t>CAIN100-50C</t>
  </si>
  <si>
    <t>CAIN100-1543C</t>
  </si>
  <si>
    <t>CAIN100-873C</t>
  </si>
  <si>
    <t>CAIN100-515C</t>
  </si>
  <si>
    <t>CAIN100-1569C</t>
  </si>
  <si>
    <t>CAIN100-110C</t>
  </si>
  <si>
    <t>CAIN100-25C</t>
  </si>
  <si>
    <t>CAIN100-1078C</t>
  </si>
  <si>
    <t>CAIN100-1525C</t>
  </si>
  <si>
    <t>CAIN100-16C</t>
  </si>
  <si>
    <t>CAIN100-73C</t>
  </si>
  <si>
    <t>CAIN100-52C</t>
  </si>
  <si>
    <t>CAIN100-287C</t>
  </si>
  <si>
    <t>CAIN100-689C</t>
  </si>
  <si>
    <t>CAIN100-747C</t>
  </si>
  <si>
    <t>CAIN100-1884C</t>
  </si>
  <si>
    <t>CAIN100-1376C</t>
  </si>
  <si>
    <t>CAIN100-45C</t>
  </si>
  <si>
    <t>CAUN100-259C</t>
  </si>
  <si>
    <t>CAIN100-89C</t>
  </si>
  <si>
    <t>CA100-488C</t>
  </si>
  <si>
    <t>The Saint Edmund Trust.</t>
  </si>
  <si>
    <t>CAUN100-1051C</t>
  </si>
  <si>
    <t>CAOS100-46C</t>
  </si>
  <si>
    <t>CAIN100-260C</t>
  </si>
  <si>
    <t>CAIN100-1139C</t>
  </si>
  <si>
    <t>CAIN100-355C</t>
  </si>
  <si>
    <t>CAIN100-641C</t>
  </si>
  <si>
    <t>CAIN100-1885C</t>
  </si>
  <si>
    <t>CAIN100-1863C</t>
  </si>
  <si>
    <t>CAIN100-1817C</t>
  </si>
  <si>
    <t>CAIN100-61C</t>
  </si>
  <si>
    <t>CAIN100-1560C</t>
  </si>
  <si>
    <t>CAIN100-7C</t>
  </si>
  <si>
    <t>CAIN100-41C</t>
  </si>
  <si>
    <t>CAIN100-130C</t>
  </si>
  <si>
    <t>CAIN100-1460C</t>
  </si>
  <si>
    <t>CAIN100-1862C</t>
  </si>
  <si>
    <t>CAIN100-1899C</t>
  </si>
  <si>
    <t>CAIN100-783C</t>
  </si>
  <si>
    <t>CAIN100-60C</t>
  </si>
  <si>
    <t>CAIN100-626C</t>
  </si>
  <si>
    <t>CAIN100-1641C</t>
  </si>
  <si>
    <t>CAIN100-1521C</t>
  </si>
  <si>
    <t>CAIN100-1892C</t>
  </si>
  <si>
    <t>CAIN100-1941C</t>
  </si>
  <si>
    <t>CAIN100-1816C</t>
  </si>
  <si>
    <t>CAIN100-1031C</t>
  </si>
  <si>
    <t>CAIN100-1799C</t>
  </si>
  <si>
    <t>CAIN100-256C</t>
  </si>
  <si>
    <t>CAIN100-1673C</t>
  </si>
  <si>
    <t>CAIN100-622C</t>
  </si>
  <si>
    <t>CAIN100-1738C</t>
  </si>
  <si>
    <t>CAIN100-1875C</t>
  </si>
  <si>
    <t>CAAP100-144C</t>
  </si>
  <si>
    <t>NUMBERS OF MEMBERS</t>
  </si>
  <si>
    <t>NO. OF MALES</t>
  </si>
  <si>
    <t>NO. OF FEMALES</t>
  </si>
  <si>
    <t>STATE NO. OF VOLUNTEERS.</t>
  </si>
  <si>
    <t>CAIN100-158C</t>
  </si>
  <si>
    <t>NO. OF BRANCHES.</t>
  </si>
  <si>
    <t>CA100-1583C</t>
  </si>
  <si>
    <t>CAUN100-1927C</t>
  </si>
  <si>
    <t>CAIN100-1510C</t>
  </si>
  <si>
    <t>CAIN100-1896C</t>
  </si>
  <si>
    <t>CAIN100-1744C</t>
  </si>
  <si>
    <t>(876) 836-2252.</t>
  </si>
  <si>
    <t>CAIN100-938C</t>
  </si>
  <si>
    <t>CAIN100-63C</t>
  </si>
  <si>
    <t>CAIN100-454C</t>
  </si>
  <si>
    <t>TOTAL                                                        CONTRIBUTION/DONATION RECEIVED                                             J$</t>
  </si>
  <si>
    <t>TOTAL                                               CONTRIBUTION/DONATION RECEIVED                                                                                                (Other Currency).</t>
  </si>
  <si>
    <t>TOTAL                                                CONTRIBUTION/DONATION DISBURSED                                                J$</t>
  </si>
  <si>
    <t>TOTAL                                                                                            CONTRIBUTION/DONATION                                                                DISBURSED                                                                                            (Other Currency).</t>
  </si>
  <si>
    <t>TOTAL AMOUNT                                                                                                        EXPENDED FOR                                                                           J$</t>
  </si>
  <si>
    <t>CAIN100-1833C</t>
  </si>
  <si>
    <t>(876) 944-7611.</t>
  </si>
  <si>
    <t>CAIN100-1221C</t>
  </si>
  <si>
    <t>CAIN100-1132C</t>
  </si>
  <si>
    <t>CAIN100-534C</t>
  </si>
  <si>
    <t>(876) 788-3091.</t>
  </si>
  <si>
    <t>CAIN100-169C</t>
  </si>
  <si>
    <t>002-832-216</t>
  </si>
  <si>
    <t>002-870-452</t>
  </si>
  <si>
    <t>000-206-628</t>
  </si>
  <si>
    <t>002-961-741</t>
  </si>
  <si>
    <t>002-970-228</t>
  </si>
  <si>
    <t>002-989-255</t>
  </si>
  <si>
    <t>002-933-357</t>
  </si>
  <si>
    <t>002-945-410</t>
  </si>
  <si>
    <t>001-984-268</t>
  </si>
  <si>
    <t>001-847-368</t>
  </si>
  <si>
    <t>002-972-905</t>
  </si>
  <si>
    <t>003-009-345</t>
  </si>
  <si>
    <t>002-918-536</t>
  </si>
  <si>
    <t>003-001-202</t>
  </si>
  <si>
    <t>002-941-147</t>
  </si>
  <si>
    <t>002-986-345</t>
  </si>
  <si>
    <t>002-928-949</t>
  </si>
  <si>
    <t>1(876) 504-7179.</t>
  </si>
  <si>
    <t>003-001-969</t>
  </si>
  <si>
    <t>1(876) 863-5528.</t>
  </si>
  <si>
    <t>003-006-972</t>
  </si>
  <si>
    <t>1(876) 421-2221.</t>
  </si>
  <si>
    <t>002-944-898</t>
  </si>
  <si>
    <t>001-593-773</t>
  </si>
  <si>
    <t>1(876) 929-1160.</t>
  </si>
  <si>
    <t>002-943-557</t>
  </si>
  <si>
    <t>002-836-769</t>
  </si>
  <si>
    <t>002-945-240</t>
  </si>
  <si>
    <t>002-916-878</t>
  </si>
  <si>
    <t>(876) 967-0931.</t>
  </si>
  <si>
    <t>002-879-964</t>
  </si>
  <si>
    <t>002-948-702</t>
  </si>
  <si>
    <t>002-976-684</t>
  </si>
  <si>
    <t>002-955-172</t>
  </si>
  <si>
    <t>001-977-059</t>
  </si>
  <si>
    <t>(876) 356-5715.</t>
  </si>
  <si>
    <t>002-945-584</t>
  </si>
  <si>
    <t>002-920-506</t>
  </si>
  <si>
    <t>003-013-073</t>
  </si>
  <si>
    <t>(876) 978-0375.</t>
  </si>
  <si>
    <t>002-949-687</t>
  </si>
  <si>
    <t>002-991-837</t>
  </si>
  <si>
    <t>003-002-497</t>
  </si>
  <si>
    <t>(876) 276-7308.</t>
  </si>
  <si>
    <t>002-907-771</t>
  </si>
  <si>
    <t>003-023-214</t>
  </si>
  <si>
    <t>003-037-860</t>
  </si>
  <si>
    <t>(876) 939-1614.</t>
  </si>
  <si>
    <t>002-721-791</t>
  </si>
  <si>
    <t>002-795-337</t>
  </si>
  <si>
    <t>002-898-675</t>
  </si>
  <si>
    <t>(876) 620-5561.</t>
  </si>
  <si>
    <t>002-968-665</t>
  </si>
  <si>
    <t>002-940-167</t>
  </si>
  <si>
    <t>002-090-384</t>
  </si>
  <si>
    <t>003-038-122</t>
  </si>
  <si>
    <t>003-004-465</t>
  </si>
  <si>
    <t>002-652-030</t>
  </si>
  <si>
    <t>002-943-549</t>
  </si>
  <si>
    <t>003-009-726</t>
  </si>
  <si>
    <t>(876) 926-4869</t>
  </si>
  <si>
    <t>002-979-152</t>
  </si>
  <si>
    <t>002-968-398</t>
  </si>
  <si>
    <t>002-845-342</t>
  </si>
  <si>
    <t>003-011-119</t>
  </si>
  <si>
    <t>003-114-333</t>
  </si>
  <si>
    <t>003-013-642</t>
  </si>
  <si>
    <t>002-977-117</t>
  </si>
  <si>
    <t>002-956-110</t>
  </si>
  <si>
    <t>003-019-128</t>
  </si>
  <si>
    <t>003-009-335</t>
  </si>
  <si>
    <t>(876) 866-1224.</t>
  </si>
  <si>
    <t>002-941-708</t>
  </si>
  <si>
    <t>(876) 993-2747</t>
  </si>
  <si>
    <t>002-923-157</t>
  </si>
  <si>
    <t>003-039-790</t>
  </si>
  <si>
    <t>1(876) 990-2976</t>
  </si>
  <si>
    <t>001-627-996</t>
  </si>
  <si>
    <t>(876) 929-9942</t>
  </si>
  <si>
    <t>002-859-076</t>
  </si>
  <si>
    <t>002-970-708</t>
  </si>
  <si>
    <t>001-944-991</t>
  </si>
  <si>
    <t>(876) 987-5887</t>
  </si>
  <si>
    <t>003-105-583</t>
  </si>
  <si>
    <t>757-593-1308</t>
  </si>
  <si>
    <t>003-042-839</t>
  </si>
  <si>
    <t>033-101-754</t>
  </si>
  <si>
    <t>(876) 474-1090</t>
  </si>
  <si>
    <t>002-993-686</t>
  </si>
  <si>
    <t>CAIN100-1380C</t>
  </si>
  <si>
    <t>CAIN100-1960C</t>
  </si>
  <si>
    <t>003-151-824</t>
  </si>
  <si>
    <t>CAIN100-1096C</t>
  </si>
  <si>
    <t>CAIN100-1086C</t>
  </si>
  <si>
    <t>(876) 754-8627.</t>
  </si>
  <si>
    <t>000-765-422</t>
  </si>
  <si>
    <t>003-035-492</t>
  </si>
  <si>
    <t>(876) 840-3334.</t>
  </si>
  <si>
    <t>003-068-200</t>
  </si>
  <si>
    <t>(876) 433-1824</t>
  </si>
  <si>
    <t>002-957-248</t>
  </si>
  <si>
    <t>002-971-160</t>
  </si>
  <si>
    <t>003-086-011</t>
  </si>
  <si>
    <t>003-078-116</t>
  </si>
  <si>
    <t>003-048-845</t>
  </si>
  <si>
    <t>002-918-218</t>
  </si>
  <si>
    <t>003-022-498</t>
  </si>
  <si>
    <t>002-965-011</t>
  </si>
  <si>
    <t>002-946-246</t>
  </si>
  <si>
    <t>(876) 346-5144</t>
  </si>
  <si>
    <t>(876) 596-0752.</t>
  </si>
  <si>
    <t>(876) 885-6164</t>
  </si>
  <si>
    <t>(876) 542-2996.</t>
  </si>
  <si>
    <t>(876) 927-2201.</t>
  </si>
  <si>
    <t>(876) 377-9280.</t>
  </si>
  <si>
    <t>(876) 927-7098</t>
  </si>
  <si>
    <t>001-967-444</t>
  </si>
  <si>
    <t>CAIN100-239C</t>
  </si>
  <si>
    <t>CAIN100-1878C</t>
  </si>
  <si>
    <t>003-047-890</t>
  </si>
  <si>
    <t>CAIN100-1939C</t>
  </si>
  <si>
    <t>003-129-292</t>
  </si>
  <si>
    <t>CAIN100-296C</t>
  </si>
  <si>
    <t>CAIN100-109C</t>
  </si>
  <si>
    <t>CAIN100-1920C</t>
  </si>
  <si>
    <t>001-177-575</t>
  </si>
  <si>
    <t>(876) 530-7640.</t>
  </si>
  <si>
    <t>CAIN100-1831C</t>
  </si>
  <si>
    <t>003-001-814</t>
  </si>
  <si>
    <t>(876) 622-5119</t>
  </si>
  <si>
    <t>CAIN100-359C</t>
  </si>
  <si>
    <t>CAIN100-1441C</t>
  </si>
  <si>
    <t>001-796-917</t>
  </si>
  <si>
    <t>To teach and train at risk youths in EAST CENTRAL ST.CATHERINE CONSTITUENCY. In the playing of band music and in the art of dancing as tools for their improvement and development and as a means to reduce teenage pregnancies and gang violence among them, allowing them to became model citizens.</t>
  </si>
  <si>
    <t>Action Ann Foundation</t>
  </si>
  <si>
    <t>Adult Learning Centres Of Jamaica Limited</t>
  </si>
  <si>
    <t>Agape Hearts Movement Limited</t>
  </si>
  <si>
    <t>Ah Loaf Of Bread Limited</t>
  </si>
  <si>
    <t>Ahmadiyya Muslim Jamaat Limited</t>
  </si>
  <si>
    <t>Amazing Prospects Limited</t>
  </si>
  <si>
    <t>Anderson &amp; Partners Foundation Limited</t>
  </si>
  <si>
    <t>Angel Of Pulse Limited</t>
  </si>
  <si>
    <t>Angels Open Bible Church Limited</t>
  </si>
  <si>
    <t>Anointed Word Of Hope And Truth Ministry Limited</t>
  </si>
  <si>
    <t>Avia Maria Simpson Foundation Limited</t>
  </si>
  <si>
    <t>B.A.B.S Foundation</t>
  </si>
  <si>
    <t>Back To The Bible Broadcast Jamaica</t>
  </si>
  <si>
    <t>Behold Our God Advent Believers Ocho Rios Limited</t>
  </si>
  <si>
    <t>Belit Shalom Limited</t>
  </si>
  <si>
    <t>Bible Truth Healing And Deliverance Worship Centre Limited</t>
  </si>
  <si>
    <t>Bible Way Apostolic Church</t>
  </si>
  <si>
    <t>Black Angel Foundation Limited</t>
  </si>
  <si>
    <t>Bloom (Jamaica) Foundation Limited</t>
  </si>
  <si>
    <t>Bounty Foundation Limited</t>
  </si>
  <si>
    <t>Bourne To Give Limited</t>
  </si>
  <si>
    <t>Brand New Start Foundation Limited</t>
  </si>
  <si>
    <t>Brooks Level Citizens Association Benevolent Society</t>
  </si>
  <si>
    <t>Bullards Content Southside Church Of Christ Limited</t>
  </si>
  <si>
    <t>Byways And Hedges Outreach Ministry Limited</t>
  </si>
  <si>
    <t>Calvary Apostolic Church</t>
  </si>
  <si>
    <t>Campbell Town Association Limited</t>
  </si>
  <si>
    <t>Candle In The Dark Ministries Limited</t>
  </si>
  <si>
    <t>Caribbean Association Of Forensic Science Limited</t>
  </si>
  <si>
    <t>Caribbean Hepatitis C Alliance Limited</t>
  </si>
  <si>
    <t>Caring Hands Of  Rastafari Limited</t>
  </si>
  <si>
    <t>Chapel Haven Outreach Foundation Limited</t>
  </si>
  <si>
    <t>Christ Centred Gospel Network Television (Ccgn Tv) Limited</t>
  </si>
  <si>
    <t>Christel House Jamaica Limited</t>
  </si>
  <si>
    <t>Christian Congregation Of Jehovah's Witnesses Of Jamaica</t>
  </si>
  <si>
    <t>Church Of The Apostles And Prophets Of The Apostolic Faith Limited</t>
  </si>
  <si>
    <t>Church Of The First Born Of Jamaica Inc</t>
  </si>
  <si>
    <t>Church Teachers' College</t>
  </si>
  <si>
    <t>Church Teachings Of Apostolic Faith Limited</t>
  </si>
  <si>
    <t>City Of Mount Zion Church Of God</t>
  </si>
  <si>
    <t>Comfort Castle Primary Alumni Association Limited</t>
  </si>
  <si>
    <t>Cornwall Combined Disabilities Association Benevolent Society</t>
  </si>
  <si>
    <t>Dedicated And Devoted Association Children Charity (Dada) Limited</t>
  </si>
  <si>
    <t>Dela Vega City Benevolent Society</t>
  </si>
  <si>
    <t>Delores Treasure Foundation Limited</t>
  </si>
  <si>
    <t>Destiny Care Foundation Limited</t>
  </si>
  <si>
    <t>Digicel Jamaica Foundation</t>
  </si>
  <si>
    <t>Dillgin Lupus Foundation Limited</t>
  </si>
  <si>
    <t>Dinthill Past Students Association</t>
  </si>
  <si>
    <t>Double Portion Deliverance International Ministry Limited</t>
  </si>
  <si>
    <t>Dream Lives Star Shines Foundation International Limited</t>
  </si>
  <si>
    <t>Dream Of Light Foundation</t>
  </si>
  <si>
    <t>Drim Ministries International</t>
  </si>
  <si>
    <t>Eagle Deliverance &amp; Empowerment Ministries International Limited</t>
  </si>
  <si>
    <t>Eagle's Wing Outreach Ministries International (Ewomi) ( A Ministry Of Second Change) Limited</t>
  </si>
  <si>
    <t>East Kingston &amp; Port Royal Development Foundation Limited</t>
  </si>
  <si>
    <t>Elletson Road Church Of Christ Limited</t>
  </si>
  <si>
    <t>Emmanuel Outreach And Humanities Limited</t>
  </si>
  <si>
    <t>Empowered To Soar Foundation Limited</t>
  </si>
  <si>
    <t>Eoro Foundation Limited</t>
  </si>
  <si>
    <t>Esher Martin Citizens Association</t>
  </si>
  <si>
    <t>Essex Hall Citizens Association</t>
  </si>
  <si>
    <t>Exodus Academy Limited</t>
  </si>
  <si>
    <t>Fairview Open Bible Church Limited</t>
  </si>
  <si>
    <t>Faith Ascension House Of God Of Prophesy</t>
  </si>
  <si>
    <t>Faith Deliverance Ministry  International</t>
  </si>
  <si>
    <t>Faith Deliverance Worship Temple Limited</t>
  </si>
  <si>
    <t>Faith Motivation &amp; Children Outreach  Foundation Limited</t>
  </si>
  <si>
    <t>Faithful Few Mt. Zion Temple</t>
  </si>
  <si>
    <t>Faithful Hands Limited</t>
  </si>
  <si>
    <t>Faithful Isiah House Of Prayer Limited</t>
  </si>
  <si>
    <t>Felix Parke Prostate Cancer Foundation</t>
  </si>
  <si>
    <t>Fi Wi Culcha Charity Limited</t>
  </si>
  <si>
    <t>First Rock Foundation Limited</t>
  </si>
  <si>
    <t>Flourish Mentorship Program Limited</t>
  </si>
  <si>
    <t>Fosrich Foundation</t>
  </si>
  <si>
    <t>Foundation For  International  Self Help  Development (Jamaica) Limited</t>
  </si>
  <si>
    <t>Free Town Church Of God Of Prophecy Outreach Foundation</t>
  </si>
  <si>
    <t>Friends For Change Foundation Limited</t>
  </si>
  <si>
    <t>Friends In Need</t>
  </si>
  <si>
    <t>Friends Of A Child Help Foundation Limited</t>
  </si>
  <si>
    <t>Friends Of Hope Institute Limited</t>
  </si>
  <si>
    <t>Friends Of The Redeemer United</t>
  </si>
  <si>
    <t>Game Of Life Foundation Limited</t>
  </si>
  <si>
    <t>Genesis Academy</t>
  </si>
  <si>
    <t>George Moodie Cares Foundation Limited</t>
  </si>
  <si>
    <t>Gertrude Jascha Foundation Limited</t>
  </si>
  <si>
    <t>Gethsmane Emmanuel Healing Temple Limited</t>
  </si>
  <si>
    <t>Girlz With Goals Limited</t>
  </si>
  <si>
    <t>Give A Shoe Foundation Limited</t>
  </si>
  <si>
    <t>Giving Back To The Hills Foundation Limited</t>
  </si>
  <si>
    <t>Giving Hearts And Friends Foundation Limited</t>
  </si>
  <si>
    <t>Glad Tidings Church Of The First Born</t>
  </si>
  <si>
    <t>Glory &amp; Grace Ministries</t>
  </si>
  <si>
    <t>God Ever Touching Humanity Limited</t>
  </si>
  <si>
    <t>Good Neighbours Community Outreach Jamaica Limited</t>
  </si>
  <si>
    <t>Gordon Pen Benevolent Society</t>
  </si>
  <si>
    <t>Grace Bible Fellowship Limited</t>
  </si>
  <si>
    <t>Grace Family Church</t>
  </si>
  <si>
    <t>Greater Works International Fellowship</t>
  </si>
  <si>
    <t>Green Block Foundation Limited</t>
  </si>
  <si>
    <t>Grove Place Litchfield Foundation Limited</t>
  </si>
  <si>
    <t>Growing Into Greatness Foundation Limited</t>
  </si>
  <si>
    <t>Growth And Opportunity Trust Limited</t>
  </si>
  <si>
    <t>Guddehyah Ministries Limited</t>
  </si>
  <si>
    <t>Haemophilia Society Of Jamaica Limited</t>
  </si>
  <si>
    <t>Hampstead Park Community Benevolent Society</t>
  </si>
  <si>
    <t>Hampton Green Missionary Church Foundation Limited</t>
  </si>
  <si>
    <t>Healthcare Social Workers Association Of Jamaica Limited</t>
  </si>
  <si>
    <t>Hearts Of Love &amp; Compassion Ministry Limited</t>
  </si>
  <si>
    <t>Help Us Feed The Less Fortunate</t>
  </si>
  <si>
    <t>Higher Level Deliverance International Ministry</t>
  </si>
  <si>
    <t>Highly Bless Foundation Limited</t>
  </si>
  <si>
    <t>Highway Apostolic Church Limited</t>
  </si>
  <si>
    <t>Holiness Deliverance Outreach Ministries Limited</t>
  </si>
  <si>
    <t>Holmwood Past Students Association International Chapter Limited</t>
  </si>
  <si>
    <t>Holy Orthodox Archdiocese In Jamaica Limited</t>
  </si>
  <si>
    <t>Holy Redeemed Church Of Jesus Christ</t>
  </si>
  <si>
    <t>Hope Bay Climate  Change Cocoa Farmers Field School Limited</t>
  </si>
  <si>
    <t>Hope Prophetic Prayer And Deliverance Ministry Limited</t>
  </si>
  <si>
    <t>Hopelin E Taylor-Brown Charity Foundation Of Cedar Valley Limited</t>
  </si>
  <si>
    <t>House Of Life Ministries International Limited</t>
  </si>
  <si>
    <t>House Of Miracles Faith Deliverance Ministries International Limited</t>
  </si>
  <si>
    <t>Hunts Bay Fisherfolks Benevolent Society</t>
  </si>
  <si>
    <t>Icyline Wallace Cancer Foundation</t>
  </si>
  <si>
    <t>Ijf Approved Jamaica Judo Association Limited</t>
  </si>
  <si>
    <t>Immaculate Conception High  School Alumnae Association Limited</t>
  </si>
  <si>
    <t>International Technologies Group</t>
  </si>
  <si>
    <t>Irie Kidz Foundation Limited</t>
  </si>
  <si>
    <t>Jamaica 4-H Foundation 2016 Limited</t>
  </si>
  <si>
    <t>Jamaica Agriculture Society Foundation Limited</t>
  </si>
  <si>
    <t>Jamaica Aids Support For Life</t>
  </si>
  <si>
    <t>Jamaica Amateur Golf Association Limited</t>
  </si>
  <si>
    <t>Jamaica Cancer Care And Research Institute Limited</t>
  </si>
  <si>
    <t>Jamaica Canji International Foundation Limited</t>
  </si>
  <si>
    <t>Jamaica Community Action Network Foundation</t>
  </si>
  <si>
    <t>Jamaica Community Of Positive Women                                                                                                 (Jcw+)</t>
  </si>
  <si>
    <t>Jamaica Dyslexia Association</t>
  </si>
  <si>
    <t>Jamaica Flying Disc Federation Limited</t>
  </si>
  <si>
    <t>Jamaica Guangdond Association</t>
  </si>
  <si>
    <t>Jamaica Independent Schools' Association</t>
  </si>
  <si>
    <t>Jamaica Obstacle Course Racing Foundation Limited</t>
  </si>
  <si>
    <t>Jamaica Rifle Association Limited</t>
  </si>
  <si>
    <t>Jamaica Rual Youth Foundation Limited</t>
  </si>
  <si>
    <t>Jamaica Rugby Football Union (2011) Limited</t>
  </si>
  <si>
    <t>Jamaica Youth Business Trust Limited</t>
  </si>
  <si>
    <t>Jedidiah Outreach Ministries Limited</t>
  </si>
  <si>
    <t>Josephine Kelly Foundation Limited</t>
  </si>
  <si>
    <t>Joshua Ramsay Cure And Conquer Foundation Limited</t>
  </si>
  <si>
    <t>Julie Malcolm Foundation Limited</t>
  </si>
  <si>
    <t>K D Crosdale Foundation Limited</t>
  </si>
  <si>
    <t>Kemps Hill High School Past Students' Association Limited</t>
  </si>
  <si>
    <t>Kerry Ann Thompson Foundation Limited</t>
  </si>
  <si>
    <t>Kersta Community Restoration Organization Limited</t>
  </si>
  <si>
    <t>Kevin Downswell Foundation Limited</t>
  </si>
  <si>
    <t>King Jesus Cares Ministries</t>
  </si>
  <si>
    <t>Kingdom Covenant Family Church Limited</t>
  </si>
  <si>
    <t>Kingston &amp; St. Andrew Table Tennis Association (Ksatta) Limited</t>
  </si>
  <si>
    <t>Kols Foundation Limited</t>
  </si>
  <si>
    <t>CAIN100NR-134C</t>
  </si>
  <si>
    <t>Action For Jamaica Limited</t>
  </si>
  <si>
    <t>To promote social impovements in the lives of all poor people or those in need in the parish of St.Ann or across all the other parishes in Jamaica.</t>
  </si>
  <si>
    <t>876-381-4882</t>
  </si>
  <si>
    <t>CAIN100NR-144C</t>
  </si>
  <si>
    <t>876-453-3776</t>
  </si>
  <si>
    <t>CA100NR-123</t>
  </si>
  <si>
    <t>To promote the Gospel of Jesus Christ throughout the community of Granville and other communities in the parish of Trelawny and other parishes of Jamaica.</t>
  </si>
  <si>
    <t>To provide food and school supplies for children, Provide less fortunate children with the opportunity to receive a proper education</t>
  </si>
  <si>
    <t>CA100NR-129C</t>
  </si>
  <si>
    <t>To provide relief, resources and release challeges for persons with ear, nose, throat and related illnesses.</t>
  </si>
  <si>
    <t>876-909-5112</t>
  </si>
  <si>
    <t>Change of name and address</t>
  </si>
  <si>
    <t>CAIN100-264C</t>
  </si>
  <si>
    <t>Reaching every age group with the Gospel of Jesus Christ in Jamaica and foreign lands by radio, By recording, By printed words and by personal evangelism</t>
  </si>
  <si>
    <t>CA100NR-83C</t>
  </si>
  <si>
    <t>Ensign Ministry Limited</t>
  </si>
  <si>
    <t>To spread or promulgate the gospel of Jesus christ throughout the island of Jamaica, so that women, men and child will come to accept his teachings and principles</t>
  </si>
  <si>
    <t>876-484-7335</t>
  </si>
  <si>
    <t>CAIN100NR-135C</t>
  </si>
  <si>
    <t>Faithful Few Ministries International</t>
  </si>
  <si>
    <t>Offer charitable support for individual, families, communities in need. Food and grocery distributions will be one focus.</t>
  </si>
  <si>
    <t>876-990-7787</t>
  </si>
  <si>
    <t>002-770-890</t>
  </si>
  <si>
    <t>Freeport Peninsula Association Limited</t>
  </si>
  <si>
    <t>To contribute to the reduction of unemployment levels, literacy needs, barriers to employment, training and or education, lack of confidence and inter-personal &amp; vocational skills and to raise the acadmeic attainable levels and individual's potential within St. Elizabeth and island wide. To provide access to employment and development opportunities in an innovative environment to individuals who may have never been employed and to those individuals working in declining industries, or have limited, outdated or vocational or inter-personal skills.</t>
  </si>
  <si>
    <t>CA100NR-90C</t>
  </si>
  <si>
    <t>Provide clothing to rural communities, Churches and homes</t>
  </si>
  <si>
    <t>CAIN100NR-149C</t>
  </si>
  <si>
    <t>God's Word Works Faith Ministries Limited</t>
  </si>
  <si>
    <t>876-793-6889</t>
  </si>
  <si>
    <t>To Improve the health, economic and social conditions</t>
  </si>
  <si>
    <t>Grace Christian Ministries International Jamaica Limited</t>
  </si>
  <si>
    <t>Bring Glory To God, improve the lives of the people in the surrounding community</t>
  </si>
  <si>
    <t>Provide Community Service to the Community of Haughton Court, hanover.</t>
  </si>
  <si>
    <t>CABS100NR-66C</t>
  </si>
  <si>
    <t>A change of address was made for the entity.</t>
  </si>
  <si>
    <t>CA100NR-139C</t>
  </si>
  <si>
    <t>Provide information, advice and scholarship to young women across Jamaica.</t>
  </si>
  <si>
    <t>876-997-9587</t>
  </si>
  <si>
    <t>Foundationharriethall@gmail.com</t>
  </si>
  <si>
    <t>CAIN100NR-1519</t>
  </si>
  <si>
    <t>To provide support and insoiration to persins affected by breast cancer via education and support groups.</t>
  </si>
  <si>
    <t>876-587-6920</t>
  </si>
  <si>
    <t>International Missionary Society, Seventh Day Adventist Church Reform Movement, Jamaica Field</t>
  </si>
  <si>
    <t>To Promote, encourage and develop the tenets of the church and further the growth of Christianity</t>
  </si>
  <si>
    <t>Tithes and Offerings- All members (861,675.00, Women Ministries $133,000.00 and Calvary Evangeistic Center USA $78,0000</t>
  </si>
  <si>
    <t>CAIN100NR-88C</t>
  </si>
  <si>
    <t>Jamaica Link Ministries Limited</t>
  </si>
  <si>
    <t>CAIN100NR-1277</t>
  </si>
  <si>
    <t>Lucea Skills Training Centre Limited</t>
  </si>
  <si>
    <t>CA100NR-136C</t>
  </si>
  <si>
    <t>Lucia Rutherford Foundation</t>
  </si>
  <si>
    <t>Provide assistance to needy kids and schools with educational products</t>
  </si>
  <si>
    <t>876-524-7688</t>
  </si>
  <si>
    <t>To improve the Health, economic,Social conditions of indigent and elderly persons</t>
  </si>
  <si>
    <t>To Feed Street People, Provide shelter</t>
  </si>
  <si>
    <t>CAIN100NR-146C</t>
  </si>
  <si>
    <t>Bogue Industrial Estate, montego Bay</t>
  </si>
  <si>
    <t>Preach The Gospel, Charity Service, Helping through Skills Training</t>
  </si>
  <si>
    <t>CAIN100NR-101C</t>
  </si>
  <si>
    <t>To promote the relief from hardship and distress faced by children, youths and adults in the general public in the Parish of St. James and other parishes across Jamaica that are affected by Austism Spectrum Disorder;in getting the relevant resources and social help needed in living and dealing with the disorder everyday of their lives.</t>
  </si>
  <si>
    <t>To empower adults, youths, children and help and help them to develop an individual and to enjoy new challenges through volunteering and social action while making a positive contribution to their community.</t>
  </si>
  <si>
    <t>876-454-5602</t>
  </si>
  <si>
    <t>To improve the health, economic and social conditions of indigent children and elderly persons</t>
  </si>
  <si>
    <t>Delightful District, junction</t>
  </si>
  <si>
    <t>Negril Education Environment Trust Limited</t>
  </si>
  <si>
    <t>The relief of poverty suffering and distress among the people of the district and in areas of Negril, Westmoreland and to provide training</t>
  </si>
  <si>
    <t>876-849-5895</t>
  </si>
  <si>
    <t>CAIN100NR-113C</t>
  </si>
  <si>
    <t>Negril Trust Fund Limited</t>
  </si>
  <si>
    <t>To enhance good, affordable and proper health care to all the people in and around the communities in Negril and all the other communities in the Parish of Westmoreland so that they will be able to live healthier , productive and stress-free lives.</t>
  </si>
  <si>
    <t>876-277-7865</t>
  </si>
  <si>
    <t>CAIN100NR-133C</t>
  </si>
  <si>
    <t>New Life Faith Deliverance Ministry Limited</t>
  </si>
  <si>
    <t>To promote and encourage people in and around the parish of Trelawny to serve God</t>
  </si>
  <si>
    <t>876-357-1289</t>
  </si>
  <si>
    <t>To improve the health, economic and social conditions of indigent children and elderly throughout Jamaica</t>
  </si>
  <si>
    <t>CA100NR-131C</t>
  </si>
  <si>
    <t>Raymond &amp; Friends Changing Lives Limited</t>
  </si>
  <si>
    <t>To provide skill training and support for underprivileged youth through education age 16-30 ny partnering HeartTrust NTA</t>
  </si>
  <si>
    <t>876-513-4570</t>
  </si>
  <si>
    <t>CA100NR-119C</t>
  </si>
  <si>
    <t>Recycle With Elegance Limited</t>
  </si>
  <si>
    <t>To educate the public and advocate on recycling methods to promote sustainable improvements to the environment.</t>
  </si>
  <si>
    <t>876-890-9107</t>
  </si>
  <si>
    <t>Coordinate, facilitate and expand the acquisition and distribution of overseas and local resources to Ja Public School in most need.</t>
  </si>
  <si>
    <t>CAIN100NR-158C</t>
  </si>
  <si>
    <t>CA100NR-111C</t>
  </si>
  <si>
    <t>CA100NR - 14C</t>
  </si>
  <si>
    <t>CAIN100NR-142</t>
  </si>
  <si>
    <t>To promote the Word of God in the original Hebrew name of YaHUaH in the lives of the down troddened, ;lost souls, all depressed people and the general public throughout the Community of Cornwall Courts and other Communities in the parish of St. James and other parishes in Jamaica</t>
  </si>
  <si>
    <t>876-362-9755</t>
  </si>
  <si>
    <t>CAIN100NR-143C</t>
  </si>
  <si>
    <t>003-013-260</t>
  </si>
  <si>
    <t>To promote the gospel of Jesus Christ throughout the Community of Mount Pelier and othe Communities in the Parish of Hanover and other parishes of Jamaica.</t>
  </si>
  <si>
    <t>876-537-1357</t>
  </si>
  <si>
    <t>The advance good health and social conditions for children,young persons, Adult and the elderly from a lower socio-economic background.</t>
  </si>
  <si>
    <t>CAIN100NR-506C</t>
  </si>
  <si>
    <t>Lot 1 Nothern Estates, little River POBox 8766 Rose Hall Montego Bay</t>
  </si>
  <si>
    <t>To initiate,reinforce, develop, Promote and support educational programmes and opportunities that help to advance the human resources</t>
  </si>
  <si>
    <t>CAIN100NR-1497C</t>
  </si>
  <si>
    <t>Serve the spiritual needs of the orthodox christians in Jamaica. Serve the needs of the poor and others in need</t>
  </si>
  <si>
    <t>876-881-4902</t>
  </si>
  <si>
    <t>CAUN100NR-138C</t>
  </si>
  <si>
    <t>001-600-915</t>
  </si>
  <si>
    <t>The Montego Bay Christian Academy</t>
  </si>
  <si>
    <t>To promote the importance of education to residents of Montego Bay and its environs and its bearing on social and economic development</t>
  </si>
  <si>
    <t>876-475-0127</t>
  </si>
  <si>
    <t>CAIN100NR-155C</t>
  </si>
  <si>
    <t>To provide shelter, educate,train and provide counseling for childrenthrough Jamaica to be a gentof change by participating in various self - help programmes.</t>
  </si>
  <si>
    <t>To establish, promote and foster religious and educational programmes that will enhance the spiritual and social welfareof the people of Ja.</t>
  </si>
  <si>
    <t>To improve the health, economic, education and social conditions of needy and at risk individuals in Western Ja.</t>
  </si>
  <si>
    <t>CAIN100NR-1075C</t>
  </si>
  <si>
    <t>876-430-3892</t>
  </si>
  <si>
    <t>CABS100NR-80C</t>
  </si>
  <si>
    <t>CA100PR-10C</t>
  </si>
  <si>
    <t>CAIN100NR-156C</t>
  </si>
  <si>
    <t>Triumphant Zion Church Limited</t>
  </si>
  <si>
    <t>876-919-5717</t>
  </si>
  <si>
    <t>21 Lloyd Young Drive , Albion , montego Bay</t>
  </si>
  <si>
    <t>CAIN100NR-153C</t>
  </si>
  <si>
    <t>To promote the advancement of educational outreach programs for all children and youths in and around the communities in the Parishof Manchester and the other communities in the other parishes in Jamaica so that they will be able to develop academically and become productive people in the country.</t>
  </si>
  <si>
    <t>876-412-2178</t>
  </si>
  <si>
    <t>CA100NR-125C</t>
  </si>
  <si>
    <t>002-974-169</t>
  </si>
  <si>
    <t>876-440-4954</t>
  </si>
  <si>
    <t>CAIN100NR-147C</t>
  </si>
  <si>
    <t>876-779-9819</t>
  </si>
  <si>
    <t>CA100NR-25C</t>
  </si>
  <si>
    <t>001-996-576</t>
  </si>
  <si>
    <t>To promote the uncompromised word of God to people throughout Jamaica</t>
  </si>
  <si>
    <t>876-874-9486</t>
  </si>
  <si>
    <t>Knowing and Spreading the Gospel to all.Acts of kindness, food, Practical training, Buliding homes</t>
  </si>
  <si>
    <t>CA100NR-107C</t>
  </si>
  <si>
    <t>CA100NR-97C</t>
  </si>
  <si>
    <t>CA100NR-122C</t>
  </si>
  <si>
    <t>CA100NR-120C</t>
  </si>
  <si>
    <t>CA100NR-99C</t>
  </si>
  <si>
    <t>CA100NR-117C</t>
  </si>
  <si>
    <t>CA100NR-58C</t>
  </si>
  <si>
    <t>CA100NR-51C</t>
  </si>
  <si>
    <t>CAIN100-1767C</t>
  </si>
  <si>
    <t>003-006-654</t>
  </si>
  <si>
    <t>CAIN100NR-159C</t>
  </si>
  <si>
    <t>CAIN100NR-157C</t>
  </si>
  <si>
    <t>003-037-843</t>
  </si>
  <si>
    <t>003-032-116</t>
  </si>
  <si>
    <t>Mitzie Charity Missions Limited</t>
  </si>
  <si>
    <t>To promote the relief of poverty for the elderly, the indigent, the poor youths, adults and children in the parish of St. James.To promote the advancement of eduaction for the poor youths and children in all the parishes of Jamaica. To promotr the advancement of health and the saving of lives for the elderly, the indigent, the poor youths, adults and children in all the parishes of Jamaica</t>
  </si>
  <si>
    <t>To promote the Gospel of Jesus Christ to all people throughout the community of Rose Heights and other communitties in the parish of St. James and other parishes of Jamaica. To promote the Word of God to all the people who are sinners, sick, spiritually wounded, broken and depressed and all the families possible throughout the community of Rose Heights and other communities in the parish of Saint James and other parishes of Jamaica. To promote the relieve of poverty amoung those most vulnerable and marginalized in and around the community of Rose Heights in the parish of St. James and other parishes throughout Jamaica, to include Places of Safety, Infirmaries and AIDS Hospices.</t>
  </si>
  <si>
    <t>929-216-3500</t>
  </si>
  <si>
    <t>876-288-7243</t>
  </si>
  <si>
    <t>New Charities                                                                                                                                          (Registarar Signature Date).</t>
  </si>
  <si>
    <t>CA100-360C</t>
  </si>
  <si>
    <t>000-306-584</t>
  </si>
  <si>
    <t>CAIN100-1851C</t>
  </si>
  <si>
    <t>002-989-956</t>
  </si>
  <si>
    <t>002-890-771</t>
  </si>
  <si>
    <t>(876) 470-6812</t>
  </si>
  <si>
    <t>CAIN100-1923C</t>
  </si>
  <si>
    <t>003-107-051</t>
  </si>
  <si>
    <t>CAIN100-940C</t>
  </si>
  <si>
    <t>000-175-528</t>
  </si>
  <si>
    <t>(876) 473-5869</t>
  </si>
  <si>
    <t>CAIN100-1173C</t>
  </si>
  <si>
    <t>CAIN100-176C</t>
  </si>
  <si>
    <t>001-968-963</t>
  </si>
  <si>
    <t>003-063-097</t>
  </si>
  <si>
    <t>CAIN100-220C</t>
  </si>
  <si>
    <t>CAIN100-1130C</t>
  </si>
  <si>
    <t>CAIN100-629C</t>
  </si>
  <si>
    <t>001-635-522</t>
  </si>
  <si>
    <t>(876) 986-3344</t>
  </si>
  <si>
    <t>Large</t>
  </si>
  <si>
    <t>CAIN100-1906C</t>
  </si>
  <si>
    <t>002-999-048</t>
  </si>
  <si>
    <t>CAIN100-17C</t>
  </si>
  <si>
    <t>001-088-718</t>
  </si>
  <si>
    <t>002-669-501</t>
  </si>
  <si>
    <t>002-862-476</t>
  </si>
  <si>
    <t>003-019-659</t>
  </si>
  <si>
    <t>001-423-517</t>
  </si>
  <si>
    <t>Date of Expiration for the Registration Certificate</t>
  </si>
  <si>
    <t>CA100-188C</t>
  </si>
  <si>
    <t>002-073-617</t>
  </si>
  <si>
    <t>To establish on a wholly charitable basis a Trust Fund designated The Ridgemount United Trust Fund and to hold such Trust Fund to the use of the Ridgemount United Church for the purpose of maintaining a vibrant existence and financing charitable programmes designed to develop and strengthen individuals physically, intellectually and spiritually, with a view to creating a wholesome and desirable society in which to live and build the Kingdom of God.</t>
  </si>
  <si>
    <t>Operation cease to exist</t>
  </si>
  <si>
    <t>002 - 754 - 282</t>
  </si>
  <si>
    <t>CA100-657C</t>
  </si>
  <si>
    <t>001-983-342</t>
  </si>
  <si>
    <t>The Hour of Grace Publications, Inc.</t>
  </si>
  <si>
    <t>CA100-1482C</t>
  </si>
  <si>
    <t>002-769-280</t>
  </si>
  <si>
    <t>1(876) 530-6481</t>
  </si>
  <si>
    <t>CA100-1039C</t>
  </si>
  <si>
    <t>002-690-497</t>
  </si>
  <si>
    <t>(876) 936-1300</t>
  </si>
  <si>
    <t>CA100-1518C</t>
  </si>
  <si>
    <t>001-805-398</t>
  </si>
  <si>
    <t>CA100-1704C</t>
  </si>
  <si>
    <t>002-927-314</t>
  </si>
  <si>
    <t>(876) 847-7489</t>
  </si>
  <si>
    <t>CA100-223C</t>
  </si>
  <si>
    <t>001-504-223</t>
  </si>
  <si>
    <t>To relieve poverty suffering and distress among the people of jamaica and in particular the people of ORACABESSA and its environ;</t>
  </si>
  <si>
    <t>(876) 564-0503</t>
  </si>
  <si>
    <t>Status</t>
  </si>
  <si>
    <t>003-019-055</t>
  </si>
  <si>
    <t>001-956-426</t>
  </si>
  <si>
    <t>003-035-638</t>
  </si>
  <si>
    <t>002-940-523</t>
  </si>
  <si>
    <t>002-208-733</t>
  </si>
  <si>
    <t>002-675-412</t>
  </si>
  <si>
    <t>001-853-406</t>
  </si>
  <si>
    <t>002-710-919</t>
  </si>
  <si>
    <t>002-683-253</t>
  </si>
  <si>
    <t>001-646-435</t>
  </si>
  <si>
    <t>001-904-884</t>
  </si>
  <si>
    <t>002-774-216</t>
  </si>
  <si>
    <t>003-000-435</t>
  </si>
  <si>
    <t>001-669-133</t>
  </si>
  <si>
    <t>002-098-652</t>
  </si>
  <si>
    <t>002-218-453</t>
  </si>
  <si>
    <t>002-095-688</t>
  </si>
  <si>
    <t>001-746-103</t>
  </si>
  <si>
    <t>002-682-087</t>
  </si>
  <si>
    <t>001-666-410</t>
  </si>
  <si>
    <t>001-295-217</t>
  </si>
  <si>
    <t>002-203-634</t>
  </si>
  <si>
    <t>002-181-827</t>
  </si>
  <si>
    <t>002-643-316</t>
  </si>
  <si>
    <t>002-644-525</t>
  </si>
  <si>
    <t>002-731-436</t>
  </si>
  <si>
    <t>001-898-957</t>
  </si>
  <si>
    <t>002-076-608</t>
  </si>
  <si>
    <t>002-107-562</t>
  </si>
  <si>
    <t>002-729-733</t>
  </si>
  <si>
    <t>002-178-753</t>
  </si>
  <si>
    <t>002-842-637</t>
  </si>
  <si>
    <t>002-659-573</t>
  </si>
  <si>
    <t>001-898-582</t>
  </si>
  <si>
    <t>003-084-361</t>
  </si>
  <si>
    <t>002-710-501</t>
  </si>
  <si>
    <t>002-872-439</t>
  </si>
  <si>
    <t>002-925-117</t>
  </si>
  <si>
    <t>002-802-422</t>
  </si>
  <si>
    <t>002-177-625</t>
  </si>
  <si>
    <t>002-722-984</t>
  </si>
  <si>
    <t>002-093-332</t>
  </si>
  <si>
    <t>002-059-134</t>
  </si>
  <si>
    <t>003-027-767</t>
  </si>
  <si>
    <t>002-786-818</t>
  </si>
  <si>
    <t>002-115-891</t>
  </si>
  <si>
    <t>001-786-318</t>
  </si>
  <si>
    <t>002-862-662</t>
  </si>
  <si>
    <t>002-750-511</t>
  </si>
  <si>
    <t>002-690-012</t>
  </si>
  <si>
    <t>002-176-351</t>
  </si>
  <si>
    <t>002-119-714</t>
  </si>
  <si>
    <t>001-238-434</t>
  </si>
  <si>
    <t>001-673-408</t>
  </si>
  <si>
    <t>001-660-977</t>
  </si>
  <si>
    <t>001-951-181</t>
  </si>
  <si>
    <t>002-881-144</t>
  </si>
  <si>
    <t>001-646-303</t>
  </si>
  <si>
    <t>002-011-964</t>
  </si>
  <si>
    <t>001-694-383</t>
  </si>
  <si>
    <t>001-803-565</t>
  </si>
  <si>
    <t>002-094-096</t>
  </si>
  <si>
    <t>002-829-789</t>
  </si>
  <si>
    <t>002-219-123</t>
  </si>
  <si>
    <t>002-783-258</t>
  </si>
  <si>
    <t>002-068-451</t>
  </si>
  <si>
    <t>002-722-046</t>
  </si>
  <si>
    <t>001-711-733</t>
  </si>
  <si>
    <t>002-782-553</t>
  </si>
  <si>
    <t>001-840-762</t>
  </si>
  <si>
    <t>003-020-398</t>
  </si>
  <si>
    <t>002-832-283</t>
  </si>
  <si>
    <t>002-161-052</t>
  </si>
  <si>
    <t>003-046-826</t>
  </si>
  <si>
    <t>002-089-068</t>
  </si>
  <si>
    <t>002-794-209</t>
  </si>
  <si>
    <t>002-117-746</t>
  </si>
  <si>
    <t>001-969-803</t>
  </si>
  <si>
    <t>002-956-349</t>
  </si>
  <si>
    <t>001-920-219</t>
  </si>
  <si>
    <t>001-945-475</t>
  </si>
  <si>
    <t>001-256-726</t>
  </si>
  <si>
    <t>001-091-956</t>
  </si>
  <si>
    <t>002-929-767</t>
  </si>
  <si>
    <t>002-700-751</t>
  </si>
  <si>
    <t>002-691-078</t>
  </si>
  <si>
    <t>001-853-392</t>
  </si>
  <si>
    <t>002-667-606</t>
  </si>
  <si>
    <t>002-959-976</t>
  </si>
  <si>
    <t>001-888-820</t>
  </si>
  <si>
    <t>002-696-495</t>
  </si>
  <si>
    <t>001-966-216</t>
  </si>
  <si>
    <t>002-889-820</t>
  </si>
  <si>
    <t>002-955-555</t>
  </si>
  <si>
    <t>002-698-170</t>
  </si>
  <si>
    <t>001-609-882</t>
  </si>
  <si>
    <t>002-158-990</t>
  </si>
  <si>
    <t>002-675-927</t>
  </si>
  <si>
    <t>001-692-763</t>
  </si>
  <si>
    <t>001-824-066</t>
  </si>
  <si>
    <t>002-818-051</t>
  </si>
  <si>
    <t>002-818-965</t>
  </si>
  <si>
    <t>003-103-218</t>
  </si>
  <si>
    <t>001-658-972</t>
  </si>
  <si>
    <t>002-036-479</t>
  </si>
  <si>
    <t>002-662-795</t>
  </si>
  <si>
    <t>002-759-373</t>
  </si>
  <si>
    <t>000-203-912</t>
  </si>
  <si>
    <t>000-353-582</t>
  </si>
  <si>
    <t>002-021-617</t>
  </si>
  <si>
    <t>002-088-509</t>
  </si>
  <si>
    <t>002-776-499</t>
  </si>
  <si>
    <t>002-208-423</t>
  </si>
  <si>
    <t>002-203-596</t>
  </si>
  <si>
    <t>002-994-895</t>
  </si>
  <si>
    <t>002-767-511</t>
  </si>
  <si>
    <t>002-719-193</t>
  </si>
  <si>
    <t>002-018-543</t>
  </si>
  <si>
    <t>002-079-151</t>
  </si>
  <si>
    <t>001-530-585</t>
  </si>
  <si>
    <t>002-742-128</t>
  </si>
  <si>
    <t>002-801-825</t>
  </si>
  <si>
    <t>002-856-409</t>
  </si>
  <si>
    <t>001-846-493</t>
  </si>
  <si>
    <t>002-858-681</t>
  </si>
  <si>
    <t>002-867-532</t>
  </si>
  <si>
    <t>002-102-803</t>
  </si>
  <si>
    <t>002-682-320</t>
  </si>
  <si>
    <t>002-695-618</t>
  </si>
  <si>
    <t>002-128-012</t>
  </si>
  <si>
    <t>002-072-696</t>
  </si>
  <si>
    <t>000-213-993</t>
  </si>
  <si>
    <t>002-155-702</t>
  </si>
  <si>
    <t>003-076-318</t>
  </si>
  <si>
    <t>002-799-758</t>
  </si>
  <si>
    <t>002-827-263</t>
  </si>
  <si>
    <t>002-082-012</t>
  </si>
  <si>
    <t>001-898-612</t>
  </si>
  <si>
    <t>002-730-146</t>
  </si>
  <si>
    <t>002-864-207</t>
  </si>
  <si>
    <t>003-045-005</t>
  </si>
  <si>
    <t>002-050-528</t>
  </si>
  <si>
    <t>Signature</t>
  </si>
  <si>
    <t>Errol Gallimore</t>
  </si>
  <si>
    <t>Tanesha Facey</t>
  </si>
  <si>
    <t>002-760-029</t>
  </si>
  <si>
    <t>002-130-602</t>
  </si>
  <si>
    <t>002-739-437</t>
  </si>
  <si>
    <t>000-176-095</t>
  </si>
  <si>
    <t>002-026-503</t>
  </si>
  <si>
    <t>002-809-656</t>
  </si>
  <si>
    <t>002-091-879</t>
  </si>
  <si>
    <t>001-978-403</t>
  </si>
  <si>
    <t>002-770-059</t>
  </si>
  <si>
    <t>001-769-278</t>
  </si>
  <si>
    <t>002-727-056</t>
  </si>
  <si>
    <t>001-978-667</t>
  </si>
  <si>
    <t>002-182-653</t>
  </si>
  <si>
    <t>002-119-471</t>
  </si>
  <si>
    <t>002-808-579</t>
  </si>
  <si>
    <t>001-497-146</t>
  </si>
  <si>
    <t>001-581-058</t>
  </si>
  <si>
    <t>002-794-136</t>
  </si>
  <si>
    <t>001-817-990</t>
  </si>
  <si>
    <t>001-718-797</t>
  </si>
  <si>
    <t>002-958-775</t>
  </si>
  <si>
    <t>000-240-303</t>
  </si>
  <si>
    <t>002-057-581</t>
  </si>
  <si>
    <t>001-821-580</t>
  </si>
  <si>
    <t>002-160-650</t>
  </si>
  <si>
    <t>002-806-967</t>
  </si>
  <si>
    <t>002-056-844</t>
  </si>
  <si>
    <t>001-705-253</t>
  </si>
  <si>
    <t>001-590-495</t>
  </si>
  <si>
    <t>001-821-385</t>
  </si>
  <si>
    <t>002-758-105</t>
  </si>
  <si>
    <t>002-090-686</t>
  </si>
  <si>
    <t>002-789-256</t>
  </si>
  <si>
    <t>002-722-291</t>
  </si>
  <si>
    <t>002-673-819</t>
  </si>
  <si>
    <t>000-189-880</t>
  </si>
  <si>
    <t>002-136-651</t>
  </si>
  <si>
    <t>002-170-094</t>
  </si>
  <si>
    <t>002-782-910</t>
  </si>
  <si>
    <t>002-780-283</t>
  </si>
  <si>
    <t>002-754-983</t>
  </si>
  <si>
    <t>002-758-580</t>
  </si>
  <si>
    <t>000-281-549</t>
  </si>
  <si>
    <t>000-915-084</t>
  </si>
  <si>
    <t>000-338-184</t>
  </si>
  <si>
    <t>000-228-699</t>
  </si>
  <si>
    <t>000-208-566</t>
  </si>
  <si>
    <t>000-201-804</t>
  </si>
  <si>
    <t>000-150-851</t>
  </si>
  <si>
    <t>000-189-111</t>
  </si>
  <si>
    <t>000-945-773</t>
  </si>
  <si>
    <t>000-117-056</t>
  </si>
  <si>
    <t>000-804-916</t>
  </si>
  <si>
    <t>000-284-602</t>
  </si>
  <si>
    <t>000-415-421</t>
  </si>
  <si>
    <t>000-198-854</t>
  </si>
  <si>
    <t>000-198-552</t>
  </si>
  <si>
    <t>000-531-383</t>
  </si>
  <si>
    <t>000-307-149</t>
  </si>
  <si>
    <t>000-043-320</t>
  </si>
  <si>
    <t>000-202-410</t>
  </si>
  <si>
    <t>001-617-931</t>
  </si>
  <si>
    <t>001-815-563</t>
  </si>
  <si>
    <t>001-867-148</t>
  </si>
  <si>
    <t>001-672-304</t>
  </si>
  <si>
    <t>001-665-561</t>
  </si>
  <si>
    <t>001-921-223</t>
  </si>
  <si>
    <t>001-963-830</t>
  </si>
  <si>
    <t>001-807-749</t>
  </si>
  <si>
    <t>001-255-169</t>
  </si>
  <si>
    <t>001-638-629</t>
  </si>
  <si>
    <t>001-950-894</t>
  </si>
  <si>
    <t>001-875-612</t>
  </si>
  <si>
    <t>001-824-732</t>
  </si>
  <si>
    <t>001-989-723</t>
  </si>
  <si>
    <t>001-933-574</t>
  </si>
  <si>
    <t>001-889-303</t>
  </si>
  <si>
    <t>001-953-338</t>
  </si>
  <si>
    <t>001-648-411</t>
  </si>
  <si>
    <t>001-782-126</t>
  </si>
  <si>
    <t>001-831-488.</t>
  </si>
  <si>
    <t>001-542-206</t>
  </si>
  <si>
    <t>001-969-358</t>
  </si>
  <si>
    <t>001-975-722</t>
  </si>
  <si>
    <t>001-818-295</t>
  </si>
  <si>
    <t>001-842-358</t>
  </si>
  <si>
    <t>001-974-858</t>
  </si>
  <si>
    <t>001-744-089</t>
  </si>
  <si>
    <t>002-180-383</t>
  </si>
  <si>
    <t>002-135-485</t>
  </si>
  <si>
    <t>002-736-209</t>
  </si>
  <si>
    <t>002-793-172</t>
  </si>
  <si>
    <t>002-764-881</t>
  </si>
  <si>
    <t>002-721-139</t>
  </si>
  <si>
    <t>002-221-063</t>
  </si>
  <si>
    <t>002-799-898</t>
  </si>
  <si>
    <t>002-071-835</t>
  </si>
  <si>
    <t>002-152-738</t>
  </si>
  <si>
    <t>002-656-442</t>
  </si>
  <si>
    <t>002-765-152</t>
  </si>
  <si>
    <t>002-055-171</t>
  </si>
  <si>
    <t>002-742-373</t>
  </si>
  <si>
    <t>002-757-125</t>
  </si>
  <si>
    <t>002-750-465</t>
  </si>
  <si>
    <t>002-099-128</t>
  </si>
  <si>
    <t>002-810-000</t>
  </si>
  <si>
    <t>002-055-554</t>
  </si>
  <si>
    <t>002-152-711</t>
  </si>
  <si>
    <t>002-817-926</t>
  </si>
  <si>
    <t>002-775-514</t>
  </si>
  <si>
    <t>002-813-041</t>
  </si>
  <si>
    <t>002-748-207</t>
  </si>
  <si>
    <t>002-118-521</t>
  </si>
  <si>
    <t>002-148-935</t>
  </si>
  <si>
    <t>002-700-298</t>
  </si>
  <si>
    <t>002-768-623</t>
  </si>
  <si>
    <t>002-732-211</t>
  </si>
  <si>
    <t>002-791-099</t>
  </si>
  <si>
    <t>002-683-806</t>
  </si>
  <si>
    <t>002-754-789</t>
  </si>
  <si>
    <t>002-071-533</t>
  </si>
  <si>
    <t>002-664-399</t>
  </si>
  <si>
    <t>002-657-414</t>
  </si>
  <si>
    <t>002-182-742</t>
  </si>
  <si>
    <t>002-758-547</t>
  </si>
  <si>
    <t>002-000-911</t>
  </si>
  <si>
    <t>002-105-446</t>
  </si>
  <si>
    <t>002-081-784</t>
  </si>
  <si>
    <t>002-073-480</t>
  </si>
  <si>
    <t>002-062-615</t>
  </si>
  <si>
    <t>002-200-139</t>
  </si>
  <si>
    <t>002-775-280</t>
  </si>
  <si>
    <t>002-761-963</t>
  </si>
  <si>
    <t>002-782-456</t>
  </si>
  <si>
    <t>002-761-521</t>
  </si>
  <si>
    <t>002-689-928</t>
  </si>
  <si>
    <t>002-732-165</t>
  </si>
  <si>
    <t>002-790-661</t>
  </si>
  <si>
    <t>002-677-903</t>
  </si>
  <si>
    <t>002-119-927</t>
  </si>
  <si>
    <t>002-747-723</t>
  </si>
  <si>
    <t>002-175-584</t>
  </si>
  <si>
    <t>002-022-931</t>
  </si>
  <si>
    <t>002-790-394</t>
  </si>
  <si>
    <t>002-743-191</t>
  </si>
  <si>
    <t>002-178-389</t>
  </si>
  <si>
    <t>002-115-034</t>
  </si>
  <si>
    <t>002-140-845</t>
  </si>
  <si>
    <t>002-057-476</t>
  </si>
  <si>
    <t>002-173-573</t>
  </si>
  <si>
    <t>002-102-536</t>
  </si>
  <si>
    <t>002-778-858</t>
  </si>
  <si>
    <t>002-819-767</t>
  </si>
  <si>
    <t>002-699-753</t>
  </si>
  <si>
    <t>002-874-571</t>
  </si>
  <si>
    <t>002-729-610</t>
  </si>
  <si>
    <t>002-648-148</t>
  </si>
  <si>
    <t>002-753-871</t>
  </si>
  <si>
    <t>002-758-415</t>
  </si>
  <si>
    <t>002-767-210</t>
  </si>
  <si>
    <t>002-097-419</t>
  </si>
  <si>
    <t>002-745-348</t>
  </si>
  <si>
    <t>002-750-708</t>
  </si>
  <si>
    <t>002-125-358</t>
  </si>
  <si>
    <t>002-770-474</t>
  </si>
  <si>
    <t>002-757-311</t>
  </si>
  <si>
    <t>002-749-807</t>
  </si>
  <si>
    <t>000-221-848</t>
  </si>
  <si>
    <t>002-182-513</t>
  </si>
  <si>
    <t>002-051-672</t>
  </si>
  <si>
    <t>002-705-656</t>
  </si>
  <si>
    <t>002-746-441</t>
  </si>
  <si>
    <t>002-184-567</t>
  </si>
  <si>
    <t>000-180-335-0001</t>
  </si>
  <si>
    <t>Alpha Boy's School</t>
  </si>
  <si>
    <t>Agape Missional Christian Church Of Our  Lord  Jesus Christ Apostolic Limited</t>
  </si>
  <si>
    <t>American Women's Group Of Jamaica Limited</t>
  </si>
  <si>
    <t>Aunt Beryl's Children's Charity Limited</t>
  </si>
  <si>
    <t>Back To The Lord Path Church Of God Limited</t>
  </si>
  <si>
    <t>Bethesda Divine Apostolic Ministries</t>
  </si>
  <si>
    <t>Bridges To Jamaica Development Initiatives Limited</t>
  </si>
  <si>
    <t>Caribbean Training And Education Centre For Health Limited</t>
  </si>
  <si>
    <t>Chew's Foundation Limited</t>
  </si>
  <si>
    <t>Charlton's Academy Limited</t>
  </si>
  <si>
    <t>Christ Cathedral Community Worship Center International</t>
  </si>
  <si>
    <t>Church Of Jesus Christ (Worship Centre)</t>
  </si>
  <si>
    <t>City Of Refuge Children's Home Limited</t>
  </si>
  <si>
    <t>Creative Language-Based Learning (Clbl) Foundation Limited</t>
  </si>
  <si>
    <t>Doing Good In The Neighbourhood Charity Program Limited</t>
  </si>
  <si>
    <t>Environmental Foundation Of Jamaica Limited</t>
  </si>
  <si>
    <t>Faith &amp; Hope Deliverance Church Limited</t>
  </si>
  <si>
    <t>Fincol Restoration Ministries Limited</t>
  </si>
  <si>
    <t>Gospel Light Church Of The Apostolic Faith Of Our Lord And Saviour Jesus Christ Limited</t>
  </si>
  <si>
    <t>Greater Apostolic Christ Temple Ministries Limited</t>
  </si>
  <si>
    <t>Hannah's Heritage</t>
  </si>
  <si>
    <t>Hope Bay Advanced Educational Centre Limited</t>
  </si>
  <si>
    <t>Humble Heart Church Of  God Inc. Limited</t>
  </si>
  <si>
    <t>Lilah's Lemon-Aid Stand For Kids</t>
  </si>
  <si>
    <t>Institute Of Innovation And Technology Limited.</t>
  </si>
  <si>
    <t>International Women's Coffee Alliance Jamaica Limited</t>
  </si>
  <si>
    <t>Jamaica Down's Syndrome Foundation Limited</t>
  </si>
  <si>
    <t>John's Town Foundation Limited</t>
  </si>
  <si>
    <t>Jubilee Worship Centre</t>
  </si>
  <si>
    <t>Kareem's Collector Drive Limited</t>
  </si>
  <si>
    <t>King's Chapel Apostolic Church Limited</t>
  </si>
  <si>
    <t>King's House Foundation Limited</t>
  </si>
  <si>
    <t>Manning's School Development Foundation Limited</t>
  </si>
  <si>
    <t>Miss Minnie's Kids - Jamaica Project.</t>
  </si>
  <si>
    <t>Moat's Construction, Concrete &amp; Equipment Rental Foundation Limited.</t>
  </si>
  <si>
    <t>Mr. Alty &amp; Mrs. Della Foundation Limited</t>
  </si>
  <si>
    <t>My Lord's House International Limited</t>
  </si>
  <si>
    <t>National Children's Home</t>
  </si>
  <si>
    <t>National Supply Foundation Limited.</t>
  </si>
  <si>
    <t>New Hope Children's Fund Limited</t>
  </si>
  <si>
    <t>New Vision Children's Home Limited.</t>
  </si>
  <si>
    <t>Nisha's Gymnastics &amp; Fitness Center Limited</t>
  </si>
  <si>
    <t>Nita's Kids Foundation Limited</t>
  </si>
  <si>
    <t>Oneness Pentecostal Church (Apostolic).</t>
  </si>
  <si>
    <t>Operation 256, Curphey Home &amp; The Children's Project Ltd</t>
  </si>
  <si>
    <t>Our Lady's Rosary Congregation Of The Holy Cross.</t>
  </si>
  <si>
    <t>Philharmonic Orchestra Of Jamaica (Est. 2013).</t>
  </si>
  <si>
    <t>Pilgrim's Evangelistic Ministries.</t>
  </si>
  <si>
    <t>Porter's Mountain Alumni Limited.</t>
  </si>
  <si>
    <t>St. Joseph's Infant School</t>
  </si>
  <si>
    <t>St. Joseph's Teachers College</t>
  </si>
  <si>
    <t>St. Mark's Redemption Baptist Church Limited</t>
  </si>
  <si>
    <t>4 Y's Foundation Limited</t>
  </si>
  <si>
    <t>Global Starzz Barclay's Foundation Limited</t>
  </si>
  <si>
    <t>Jghs. 80's Kings &amp; Queens Limited</t>
  </si>
  <si>
    <t>Kip's Children Foundation And Scholarship Fund Limited</t>
  </si>
  <si>
    <t>Rosetta's Gift Foundation Company Limited</t>
  </si>
  <si>
    <t>S &amp; L Sharing Hand's Limited</t>
  </si>
  <si>
    <t>Scott's Hall Maroon Indigenous Cultural Group Limited.</t>
  </si>
  <si>
    <t>Sharon Shaw's Youths And Elders Association Limited</t>
  </si>
  <si>
    <t>St. Aubyn's Foundation.</t>
  </si>
  <si>
    <t>St. Faith's Foundation Limited.</t>
  </si>
  <si>
    <t>St. Hugh's Past Students Foundation</t>
  </si>
  <si>
    <t>St. Patrick's Foundation</t>
  </si>
  <si>
    <t>Stacy's Blessing Foundation</t>
  </si>
  <si>
    <t>Sunbeam Children's Home Limited.</t>
  </si>
  <si>
    <t>The Powell's Renal Foundation Limited</t>
  </si>
  <si>
    <t>The Woman's Club Foundation Of Jamaica (2020) Limited.</t>
  </si>
  <si>
    <t>The Women's Resource And Outreach Centre Limited</t>
  </si>
  <si>
    <t>Wolmer's Trust</t>
  </si>
  <si>
    <t>Jamaica Cultural Health &amp; Science Initiatives Enterprise Organization (Jchsie) Limited</t>
  </si>
  <si>
    <t>Ross Amazing Home Care Limited.</t>
  </si>
  <si>
    <t>Ruach Stream Of The Living Water Ministries.</t>
  </si>
  <si>
    <t>Treasure Beach Destination Management Organisation (DMO) Limited</t>
  </si>
  <si>
    <t>St. Barbara Faith And Hope Zion Temple Limited.</t>
  </si>
  <si>
    <t>Still Kickin' Limited.</t>
  </si>
  <si>
    <t>The By-Ways And Hedges Youth For Christ Ministry, Inc. T/A The By-Ways A/H Youth For Christ Ministry Inc.</t>
  </si>
  <si>
    <t>The Howard Ward Benefit Foundation Limited</t>
  </si>
  <si>
    <t>The Ionie A. Matthews I Am Charity Foundation Limited</t>
  </si>
  <si>
    <t>The Jpg Foundation Limited</t>
  </si>
  <si>
    <t>The Multicare Youth Foundation</t>
  </si>
  <si>
    <t>Temple Of Faith In Christ Worldwide Ministries Limited.</t>
  </si>
  <si>
    <t>_Space Museum</t>
  </si>
  <si>
    <t>To enhance the development of educational programs and opportunities for all children of children in the community of Dias and other communities in the Parish of Hanover in Jamaica</t>
  </si>
  <si>
    <t>Guided by its vision and mission, the Principal, senior staff and wider group of stakeholdersare striving to achieve excellence in the intellectual, social, spiritual and physicaldevelopment of students. The school attributes its overall success to the outstanding teamworkof the entire learning community.</t>
  </si>
  <si>
    <t>To preach the word of God throughout Jamaica in orger to win souls for the Kingdom of God, teaching and enchancing and bringing Healing and Deliverance to individual through the true Word of God, the Holy Spirit and Worship.</t>
  </si>
  <si>
    <t>Blue Mountain Project T/A Hagley Gap Health Clinic</t>
  </si>
  <si>
    <t>Bounty Hall Abundant Life Ministry Association</t>
  </si>
  <si>
    <t>Bushy Park Phase 2 Citizens' Benevolent Society</t>
  </si>
  <si>
    <t>(876) 631-4861</t>
  </si>
  <si>
    <t>The objectives of the CAS were established in the early days of the Academy, and are as follows: To provide a forum for interchange of ideas among scientists on important issues related to the application of Science and TechnologyTo serve as a source of advise to regional governments and regional governmental and non-governmental organizations in scientific and technological matters.To facilitate cooperation among scientists and promote the execution and coordination of scientific research in all its aspectsTo liaise with relevant research organisation and assist in facilitating their mutual interactionTo recognise and reward outstanding performance and achievement within the region in the fields of Science and TechnologyTo undertake, and collaborate in, the collation and publication of results of scientific researchTo raise the level of scientific consciousness in the region, and increase the public understanding and appreciation of the importance and potential of Science and Technology in human progressTo establish and maintain high standards of ethics in all scientific endeavours</t>
  </si>
  <si>
    <t>1(876) 977-7764Cell: 1(876) 323-2171                                                                                                                 1(876) 303-0491</t>
  </si>
  <si>
    <t>Caribbean Graduate School Of Theology</t>
  </si>
  <si>
    <t>001-973-215</t>
  </si>
  <si>
    <t>Caribbean Microfinance Alliance</t>
  </si>
  <si>
    <t>To promote religion, And in particular the religion of Judaism</t>
  </si>
  <si>
    <t>To Support and empowerment to schools, churches, businesses, and the wider community in suicide prevention and grife counselling, among teens, children and adults.</t>
  </si>
  <si>
    <t>Church Of Jesus Christ Of Whitehouse</t>
  </si>
  <si>
    <t>To faithfully care for and minister to the needs of the most marginalized and abandoned of persons</t>
  </si>
  <si>
    <t>1876- 952-2406</t>
  </si>
  <si>
    <t>Support in any way Cornwall College</t>
  </si>
  <si>
    <t>002-148-757</t>
  </si>
  <si>
    <t>Darliston Baptist Church</t>
  </si>
  <si>
    <t>The Digicel Foundation, which operates in four counties: Haiti, Jamaica, Papua New Guinea and Trinidad and Tobago, is a non-profit organisation that distributes and utilises funds on a charitable basis for the sole purpose of building communities and community spirit in its respective countries. The Digicel Foundation strives to ensure that communities are healthy, primarily through the support of Community based and driven activities which should embrace social, cultural and particularly educational objectives.</t>
  </si>
  <si>
    <t>Caring for the Children of Jamaica who are subject to abuse</t>
  </si>
  <si>
    <t>To provide asistance to civic organizations trying to make a meaningful contribution to the environment and child welfare and development through grants to egligible non-government institutions; To promote and implement activities designed to converse and manage the natural resources and environment of Jamaica; To encourage the improvement of child survival and child development in Jamaica.</t>
  </si>
  <si>
    <t>​​To advance the education of the pupils in Jamaica by providing and assisting in the provision of uniforms, books, writing instruments, and other miscellaneous materials to aid in successful education.​To relieve the poverty of young people by the provision of grants to enable them to participatein healthy recreational activities that they could not otherwise afford.</t>
  </si>
  <si>
    <t>1(876) 909-1828</t>
  </si>
  <si>
    <t>Faith Lifters Ministry International</t>
  </si>
  <si>
    <t>To Propagate the Gospel and Equip Churches with good ordinances</t>
  </si>
  <si>
    <t>To promote the gospel of Jesus Christ to the people of Jamaica and foreign lands by radio, recording printed word and personal evangelism; To establish and operate places of religious worship, colleges, universities and to conduct religious services and general evangelism;</t>
  </si>
  <si>
    <t>Franciscan Sisters Of Allegany</t>
  </si>
  <si>
    <t>Fresh  Fire Ministries International</t>
  </si>
  <si>
    <t>Friends Of The Bustamante Hospital For Children is located in Kingston, Jamaica. Company is working in Doctors and Clinics, Hospitals business activities.</t>
  </si>
  <si>
    <t>Future Leaders Of Jamaica Foundation</t>
  </si>
  <si>
    <t>002-035-120</t>
  </si>
  <si>
    <t>1(876) 544-8172                                                                                               1(718) 924-1426</t>
  </si>
  <si>
    <t>1(876) 564-5138</t>
  </si>
  <si>
    <t>Hillside Christian Church</t>
  </si>
  <si>
    <t>To establish a central church for worship with affiliate churches throughout the Island of Jamaica; To establish and maintain a school or college for members; To engage in missionary work and the training of missionary workers.</t>
  </si>
  <si>
    <t>Homestead Senior Citizens Association Limited</t>
  </si>
  <si>
    <t>Active</t>
  </si>
  <si>
    <t>Horatio Stone Foundation</t>
  </si>
  <si>
    <t>To Peach and teach the gospel of jesus christ to the the people of jamaica and foregin lands by radio, by recording by printed work and by personal evangegelism.</t>
  </si>
  <si>
    <t>1(876) 398-9969                                                                                                                   1(876) 490-4240</t>
  </si>
  <si>
    <t>MissionThe mission of INMED Partnerships for Children is to rescue children from the immediate and irreversible harm of disease, hunger, abuse, neglect, violence or instability, and to prepare them to shape a brighter future for themselves and the next generation.VisionOur vision is to transform the future for generations of children by building a continuity of support from infancy to adulthood. Engaging families and communities to build a foundation for healthy development from the start will prevent the loss of children—whether through disease, neglect or lack of education or opportunity—along the path to a brighter future, enabling today’s youth to create hope and opportunity for generations to come.ValuesINMED’s values form the foundation of the organization’s commitment to quickly and effectively respond to the suffering of children. We believe:that the long-term opportunities for children’s success in life depend on the existence of strong families and healthy communities.in taking a holistic, outcomes-based approach to improving the health, lives and opportunities of at-risk children and families, and on addressing the root causes of challenges rather than applying solutions focused on a single issue.in creating a continuum of care through direct services and links to other resources in order to address cross-cutting health and social factors that influence each stage of life.in the power of partnerships to respond to broad local needs, actively engage stakeholders in the process of positive change, leverage limited resources, and support long-term sustainability of projects that will transform the communities in which we work.</t>
  </si>
  <si>
    <t>To preach the Gospel</t>
  </si>
  <si>
    <t>International  Center Of  Integral  Theotherapy Limited</t>
  </si>
  <si>
    <t>To disseminate religious knowledge</t>
  </si>
  <si>
    <t>1(876) 314-4919                                      1(876) 387-2559                                                                   1(917)536-2559</t>
  </si>
  <si>
    <t>1(876) 754-8401</t>
  </si>
  <si>
    <t>Share the Gospel</t>
  </si>
  <si>
    <t>1(876) 925-0021/ 0022                                                                                                            Fax: 1(876) 925-0021</t>
  </si>
  <si>
    <t>002-805-901</t>
  </si>
  <si>
    <t>002-774-623</t>
  </si>
  <si>
    <t>Seek to protect and enhance Jamaica's natural resources and biodiversity.</t>
  </si>
  <si>
    <t>Janet Richards Foundation</t>
  </si>
  <si>
    <t>1(876) 842-6418</t>
  </si>
  <si>
    <t>Journey 2 Free Foundation Limited</t>
  </si>
  <si>
    <t>To worship the one ture god, to exalt the lord jesus christ and to honour at all times the holy spirit.</t>
  </si>
  <si>
    <t>1(876) 792-4196                                                                                1(876) 373-5860</t>
  </si>
  <si>
    <t>Kicks For Kids Foundation</t>
  </si>
  <si>
    <t>Kingdom Center Ministries</t>
  </si>
  <si>
    <t>Knox Community College is a co-educational institution located in Spalding, Jamaica. It operates four campuses, namely: Spalding, Cobbla, May Pen and Mandeville. The College started with three academic programmes: Pre-university Arts and Sciences, Secretarial Studies and Farm Management. Today, there are over fifty (50) programmes in a variety of subject areas such as: Pre-college, Pre-University, Paraprofessional, Vocational, Certificates, Diplomas, Associate and Bachelors Degrees.There are fifteen departments and sections with closely structured teams. Each team has a department or Sectional head. The Vice –principal is the Academic dean. Knox Community College is the fastest growing Community College in Central Jamaica, and probably one of the fastest growing in the island. The Ministry of Education, Youth and Culture accorded Knox Class A. Knox is regarded as a student – centered institution which is geared to meet the educational needs of all students regardless of academic or socio-economic status</t>
  </si>
  <si>
    <t>Laws Street Trade Training Centre</t>
  </si>
  <si>
    <t>Empowering physically challenge persons through their participation in a sustainable process to achieve growth educationally, socially, economically, culturally, and spiritually.</t>
  </si>
  <si>
    <t>To proclaim the Gospel</t>
  </si>
  <si>
    <t>Mek Wi Bless Somebody Limited</t>
  </si>
  <si>
    <t>To Promote Mental,Spiritual, And Physical well being</t>
  </si>
  <si>
    <t>Miss Montego Bay Foundation</t>
  </si>
  <si>
    <t>1(876) 922-8066                                                           1(876) 967-3822</t>
  </si>
  <si>
    <t>Montego Bay Autism Center Limited</t>
  </si>
  <si>
    <t>To Preserve and Protect the Montego Bay Marine Park Environment and its resources</t>
  </si>
  <si>
    <t>002-765-527</t>
  </si>
  <si>
    <t>Neurminds International Limited</t>
  </si>
  <si>
    <t>Community outreach: School supplies, road donation, religios activities, basic school; Donate supplies to the school and community families that are in extreme poverty; Donate food, clothing, electronic supplies for empowerment of communities including the educational systems;</t>
  </si>
  <si>
    <t>To promote and encourage the development and the growth of the talent and skills and facilities and activities concering all aspecting of Gymnastics and sports aimed at uplifting the social, health and economic wellbeing and awareness of youth of JAMAICA, especially the inner cities. To transports fundamental Gymnastics equipment at community center, have classes periodically 1 to 3 terms in a year, have the underprivileged to learn the the routines and complete at our local meet with a discounted entry fee. This is our object to do</t>
  </si>
  <si>
    <t>Memorial Hospital is the leader in private medical care in Jamaica. At our General Ward, accepting patientsfrom any of our physicians with admitting privileges services related to Surgical, Medical, Orthopaedics and Gynaecologicalprocedures.</t>
  </si>
  <si>
    <t>Operation Moses Limited.</t>
  </si>
  <si>
    <t>To improve the health, economic, social and spiritual condictions of all indigence, sick and otherwised.</t>
  </si>
  <si>
    <t>BeliefWe believe that for our nation to be transformed our inner city communities must to be transformed.We believe that the gospel of Jesus Christ has the ability to bring about lasting change in people's lives and have a positive impact on the values of a nation.We believe that the Christian community, including churches and para-chruch organizations, should play a major role in the process of spirtual and social transformation in our nation.We believe that for our nation to be one of peace where good will is shown to all men, our leaders must set an example of integrity and honesty and demonstrate that it is their duty to serve all of our citizens regardless of political affiliation.We believe that it is not only the duty of the politicians and other leaders to bring about change in Jamaica, but every single Jamaican shares that responsibility.</t>
  </si>
  <si>
    <t>We extend our service by crossing borders and cultures to walk with the poor and suffering in a spirit of accompaniment.We respond with our individual and collective skills to the needs that manifest themselves.We seek this service of accompaniment and response to the crucified of today in union with our Passionist brothers and sisters in their ministries to the suffering in the Third World.We commit ourselves to personal and communal prayer in order that we might more effectively find inspiration, motivation and strength in the Memory of Jesus crucified and lifted up from the earth to draw all the world to Himself.</t>
  </si>
  <si>
    <t>Phoenix Foundation World Mission T/A Annex Global</t>
  </si>
  <si>
    <t>V- VEST ACT (WITHIN PARLIAMENT)</t>
  </si>
  <si>
    <t>To assist members of the church and the community.</t>
  </si>
  <si>
    <t>To raise funds by way of donations, gifts, voluntarycontributions, grants, fundraisers, other foundations</t>
  </si>
  <si>
    <t>Richard And Diana Stewart Foundation</t>
  </si>
  <si>
    <t>To nurture and empower the less fortunate in the Society by promoting programmes, free of cost in the area of a) Academic Education b) Medical Hospital/Health Care c) Programmes for Trade Training in Carpentry, House Building and allied skills. D) Programmes for the provision of Sports Facilities and sports training for the youth in particular.</t>
  </si>
  <si>
    <t>Rotary Club Of Kingston</t>
  </si>
  <si>
    <t>The vision of Sagicor Group Jamaica is to be a great company committed to improving the lives of people in the communities in which we operate. As an extension of this vision, The Sagicor Foundation has been established and is the object realisation of the core values of the company. The Foundation exists to further establish Sagicor Group Jamaica as a socially responsible brand by:Allowing greater access to education for our nation’s youthHelping to create a healthy Jamaica by giving practical and tangible donations to the health sectorInvesting in youth sports for the better good of JamaicaWe hope to join other individuals and institutions in seeking to fill the gap which extends to the empowering of communities and respond to the needs and urgencies of the socio-economic landscape in which we operate.Sagicor’s commitment to volunteerism pulls at the heart of every team member who have themselves fostered a culture of giving of their time, energy and skills. We see this kind of giving through the Adopt-A-School initiative in which every branch of Sagicor Life selects a school yearly and throughout the year develops the infrastructure and social environment of the institution. This team of volunteers will now become “the arms extended” of the Sagicor Foundation.The Foundation, as mandated by its Board of Directors, will deepen the roots of Sagicor in the areas of Health, Education, Sports and, by extension, Community Building.</t>
  </si>
  <si>
    <t>002-765-276</t>
  </si>
  <si>
    <t>Score High Foundation Limited</t>
  </si>
  <si>
    <t>Somerton International Bible Way Apostolic</t>
  </si>
  <si>
    <t>This department falls immediately under the Poor Relief Department, it is a mere extension as this area, serves as accommodation to persons who are termed as Indoor Poor.The Matron heads this Section.The Spanish Town Infirmary is located at 13 Monk Street, Spanish Town, St. Catherine. It is housed in an area, which was a former army camp, and as such it is a heritage building, being that it is over 150 years old.The Spanish Town Infirmary is designed to provide food, clothing, housing, medical care and emotional support for the indigent and destitute of St. Catherine. The Spanish Town Infirmary is one of Agencies that falls under the jurisdiction of the Ministry of Local Government &amp; Environment, through the St. Catherine Parish Council, which is the governing body that directly oversees the running of the institution.Persons are admitted to the infirmary following investigations by the Poor Relief Officers of the parish. A Matron currently manages the administrative responsibilities of the Spanish Town Infirmary. The residents of the Spanish Town Infirmary have been beneficiaries of donations from non-governmental organizations (NGOs), community based organizations (CBOs, faith based organizations (FBOs) and private individuals.</t>
  </si>
  <si>
    <t>1-(876) 458-2929</t>
  </si>
  <si>
    <t>To promote the education of the students of the St. Andrew High School for girl ("the School") in order to secure the development and the welfare of the students of the School, thus contributing positively to the strengthening of the nation; To promote and encourage knowledge, creativity, independence and assertiveness on the part of each student for the wholistic development of intellectual prowess, integrity and soundness of character grounded in strong moral and spiritual values.</t>
  </si>
  <si>
    <t>PURPOSE The purpose of the institution is to provide food, shelter, clothing, medical, dental psychiatric social and spiritual carefor the destitute poor of the parish. Section 29 of the poor relief act states that any one who resides in a particular parish and is unable to work and maintain his/her self due to mental or physical causes is entitled to poor relief assistance.</t>
  </si>
  <si>
    <t>The temple Of Light Church of Religious Science is primarily a teaching Institution, teaching people about themselves, their relationship to God, to their fellowmen and to the Universe in which they live. The teaching is called “Science of Mind” and is basically the practice in this century, of whatt Jesus taught in the first century. Jesus taught Healing. Science of Mind is the practice of Healing of Mind, Body and Affairs.“Science of Mind deals with Universal Principles which apply to all people, at all times, in all places.” It presents definite, specific ideas which may be used and demonstrated by anyone.This practical philosophy has helped all those who have practiced its principles, to live healthy, peaceful, successful and happier lives.As stated by the founder of Religious Science, Dr Ernest Holmes,”There is a Power for good in the Universe greater than we are. It is available to us all and we can use it “Life is meant to be enjoyed, not endured”</t>
  </si>
  <si>
    <t>To reach out and advocate for the homeless and other mentally ill persons of Montego Bay</t>
  </si>
  <si>
    <t>(876) 366-6693(876) 620-8101</t>
  </si>
  <si>
    <t>To spread the gospel of jesus according to the fundamental truth of the holy scriptures with the object of reaching the unsaved for and pointing them to the lord jesus chirt as their saviour.</t>
  </si>
  <si>
    <t>Methodism is a Church on a worldwide mission with a ministry directed not only to "those who need you" but to "those who need most".</t>
  </si>
  <si>
    <t>(876) 924-1218                                                                                                                                                  (876) 925-6768Fax:  (876) 924-2560</t>
  </si>
  <si>
    <t>The Jamaican Orthodox Mission Limited</t>
  </si>
  <si>
    <t>To carry on, develop and extend the cause and work to the said existing Young Men's Christian Association of Kingston, Jamaica on a strictly non-political and inter-denomination basis and generally to promote and assist the advancement of the spiritual, social, intellectual and physical condition of all people n accordance with and by such means as are consistent with the principles and methods recognized by he world alliance of Y.M.C.A's</t>
  </si>
  <si>
    <t>1(876) 392-2570</t>
  </si>
  <si>
    <t>Under the guidance of the Blessed Holy Spirit, the Mission of the Church of God in Jamaica is to win souls for the Kingdom of God through holistic interactions consistent with the mandate of the Great commission GIVEN TO THE Church by our Lord Jesus Christ, in St Mathew 28: 19-20.Fulfillment of this Mission shall embrace a cultural, as well as an evangelistic, approach to administration of the Word, doctrine, worship and counseling; and the application of wisdom in the use of the resources at the Church’s disposal.</t>
  </si>
  <si>
    <t>To provide a home for respectable gentlewomen of indigent circumstances irrespective of creed, being either windows or spinsters and the children of any such widow.</t>
  </si>
  <si>
    <t>Tools Hardware &amp; Supplies Foundation Limited.</t>
  </si>
  <si>
    <t>1(876) 823-9651</t>
  </si>
  <si>
    <t>To Protect and Enhance Jamaica's Wild life</t>
  </si>
  <si>
    <t>The provision of institutional care primarily for the aged</t>
  </si>
  <si>
    <t>Promote education; Promote Community Programmes; Agriculture - Stock and Livestock farming; Promote Sociological Development - Diaconal - Golden Age Home Development, Feeding Programme; Provide Training: Vocational Training - Skills Training Centre; To offer Grants contribution towards prizes.</t>
  </si>
  <si>
    <t>(UMG) - a registered non-profit organisation based in the United States of America with registration in Jamaica - will provide free medical services to patients at the May Pen Hospital.</t>
  </si>
  <si>
    <t>1(876) 977-6803                                                                                              Fax: 1(876) 970-2682</t>
  </si>
  <si>
    <t>Victoria Mutal Foundation Limited</t>
  </si>
  <si>
    <t>Wmw Jamaica</t>
  </si>
  <si>
    <t>To provide for the relief of poverty and distress for the poor and needy, homeless, children, adult and elderly as well as those living in Infirmaries, Children,</t>
  </si>
  <si>
    <t>To advance the Word of God in the originalHebrew name of YahUAH in the lives of brojken, fallen and lost souls, all suggering and discouraged people</t>
  </si>
  <si>
    <t>Youth Mentoring Ministry</t>
  </si>
  <si>
    <t>8 Upper mark way, kingston 8</t>
  </si>
  <si>
    <t>Kingston &amp; st.andrew</t>
  </si>
  <si>
    <t>Southern</t>
  </si>
  <si>
    <t>C - company act</t>
  </si>
  <si>
    <t>1 Worthington avenue, kingston 5</t>
  </si>
  <si>
    <t>38 Coconut drive, montego bay 1 p.o., st. James.</t>
  </si>
  <si>
    <t>Main street newport, newport p o manchester</t>
  </si>
  <si>
    <t>St.catherine</t>
  </si>
  <si>
    <t>6 East avenue, kingston 5</t>
  </si>
  <si>
    <t>To promote the welfare of children in any manner which now or hereafter may be deemed by law to be charitable; To improve the health, social and educational conditions of children throughout Jamaica and through the collection and distribution of food, clothing, money and any other aid which shall further such purpose. To improve the physical and material conditions of child care institutions throughout Jamaica; To encourage and promote a greater degree of consciousness and response towards child care among the people of Jamaica whether at the national or community level; To provide places of shelter for indigent or handicapped children or other children in need of care and protection; To provide places of shelter for indigent or handicapped children or other children in need of care and protection; To provide counselling services and the like to children, parents and young persons and to organize lectures seminars, workshops and the like as media for promoting the objects of the Foundation</t>
  </si>
  <si>
    <t>Donations.</t>
  </si>
  <si>
    <t>7 Eureka crescent, kingston 5</t>
  </si>
  <si>
    <t>Ichsalumnae1932@gmail.com</t>
  </si>
  <si>
    <t>7 Barbados avenue, kingston 5.</t>
  </si>
  <si>
    <t>Mhogarth@mhcolegal.com</t>
  </si>
  <si>
    <t>Fundraising activites.</t>
  </si>
  <si>
    <t>44 College common, kingston 7</t>
  </si>
  <si>
    <t>Donations from members of the organization, through fund raisers.</t>
  </si>
  <si>
    <t>121 Constant spring road, kingston 8.</t>
  </si>
  <si>
    <t>To improve the health, economic and social conditions of indigent, children and elderly persons throughout portland through the collection and distribution of food, clothing and money on their behalf and to utilize same and other means which will futher the purpose.</t>
  </si>
  <si>
    <t>Whitehouse district, whitehouse, p.o., westmoreland.</t>
  </si>
  <si>
    <t>Contributions and donations.</t>
  </si>
  <si>
    <t>617 Petal drive, runaway bay</t>
  </si>
  <si>
    <t>Lp</t>
  </si>
  <si>
    <t>Actionforjamaica@gmail.com</t>
  </si>
  <si>
    <t>Wentworth, galina p a, st. Mary</t>
  </si>
  <si>
    <t>St.mary</t>
  </si>
  <si>
    <t>We provide feeding programs, computer lab, homework facilities, crisis intervention, medical cliniics, school and adult financial assistance and from time to time we receive donations from corporate entities in and outside of jamaica in support of these activities. We also receive shipments of equipments and supplies from time to time for computer and other support material as inkind donations.</t>
  </si>
  <si>
    <t>Church, ministries, corporations, individuals, granting agencies.</t>
  </si>
  <si>
    <t>2 Caribbean park, tower isle p.o., st . Mary.</t>
  </si>
  <si>
    <t>To proclaim the Gospel of Jesus Christ for the transformation of lives . To instruct and counsel in the teachings of the scriptures and it's bearing on the believer's life of faith and conduct. To provide opportunities for service and encourage participation in service to the needs of communities.</t>
  </si>
  <si>
    <t>Ministercampbell7@yahoo.com</t>
  </si>
  <si>
    <t>8 King street, montego bay, st. James</t>
  </si>
  <si>
    <t>51 Claudette drive, sydenham villas, spanish town, st. Catherine.</t>
  </si>
  <si>
    <t>Offering &amp; tithes.</t>
  </si>
  <si>
    <t>Fund raising, donations, grants, and project funding.</t>
  </si>
  <si>
    <t>Manchester road, mandeville p.o., manchester</t>
  </si>
  <si>
    <t>To improve the health, economic and social conditions of indigent children, and elderly persons throughtout jamaica through the collection and distribution of food , clothing, and money on their behalf and to utilize same and any other means which will further the purpose.</t>
  </si>
  <si>
    <t>Aeolus valley district, lloyds p.a., st. Thomas</t>
  </si>
  <si>
    <t>St.thomas</t>
  </si>
  <si>
    <t>Promote social interaction and community integration by hosting bimonthly community meetings where attendees can air their concerns and provide recommendations on community development programmes.</t>
  </si>
  <si>
    <t>Cacoon district, dias p.o.</t>
  </si>
  <si>
    <t>Latonya.dawes@gmail.com</t>
  </si>
  <si>
    <t>4 Merrywood avenue, kingston 20.</t>
  </si>
  <si>
    <t>Shop 12, 58 1/2 mannings hill road, kingston 19.</t>
  </si>
  <si>
    <t>1111 Torver circle, cumberland gardens, gregory park p.o.</t>
  </si>
  <si>
    <t>Dunrobin courts, apartment 58, 6 dunrobin avenue, kingston 10.</t>
  </si>
  <si>
    <t>To empower boys up to the age of adolescrence through educational intervention programs to help them have a better appreciation for the academic system.</t>
  </si>
  <si>
    <t>Bushy park, 25 sugar way, old harbour p.o. St. Catherine.</t>
  </si>
  <si>
    <t>Ahmaddiyya.jamaica@gmail.com</t>
  </si>
  <si>
    <t>Members contribution and donations.</t>
  </si>
  <si>
    <t>Donations /corporate</t>
  </si>
  <si>
    <t>46 Terriers avenue, denbigh p.o., clarendon.</t>
  </si>
  <si>
    <t>To provide grants, clothings, and other basic necessities for the elderly, children and youths. To offer counselling, give guidance to reconstruct and rehabilitate persons.</t>
  </si>
  <si>
    <t>All4jafoundation@gmail.com</t>
  </si>
  <si>
    <t>Donations and fundraising activites.</t>
  </si>
  <si>
    <t>Pepper district, santa cruz p.o., st. Elizabeth.</t>
  </si>
  <si>
    <t>St.elizabeth</t>
  </si>
  <si>
    <t>To facilitate education, alleviate human suffering, provide relief from poverty and elevate the standard of living for those in need.</t>
  </si>
  <si>
    <t>Brissett district, lucea</t>
  </si>
  <si>
    <t>Grants, aids, donations.</t>
  </si>
  <si>
    <t>42 Ocean view avenue, rockville, galina, st. Mary</t>
  </si>
  <si>
    <t>26 South camp road, kingston 4</t>
  </si>
  <si>
    <t>Alphainstitute2@gmail.com</t>
  </si>
  <si>
    <t>Donations, interest on investments and funds from self help projects.</t>
  </si>
  <si>
    <t>2 Reel avenue, kingston 17, st. Andrew</t>
  </si>
  <si>
    <t>26 South camp road, cso, kingston</t>
  </si>
  <si>
    <t>Granville, carrick foyle, falmouth</t>
  </si>
  <si>
    <t>Alphaomegapwf@gmail.com</t>
  </si>
  <si>
    <t>152C constant spring road, kingston 8</t>
  </si>
  <si>
    <t>Technology innovation centre (suite#6), university of techonology, 237 old hope road, kingston 6.</t>
  </si>
  <si>
    <t>To provide scholarship for the educational advancement of students in jamaica. To assist in the acquisition of books, computers, educational materials, and equipment for schools and learning institutions in jamaica.</t>
  </si>
  <si>
    <t>Queen highway, galina, port maria, st. Mary</t>
  </si>
  <si>
    <t>To promote the religious and spiritual welfare of people and to disseminate the gospel of jesus christ. To build or improve schools, children's homes, homes for indigents churhes and other, assist with utitties and other necessities. To provide scholarships to students preparing for christian ministry.</t>
  </si>
  <si>
    <t>Galinabreeze.com</t>
  </si>
  <si>
    <t>Churches, ministries, corporation, individuals. All funds recived from parent company located overseas.</t>
  </si>
  <si>
    <t>2 College green avenue, kingston 6</t>
  </si>
  <si>
    <t>Tele : (876) 702-2070-3                                                                                                   fax: (876) 702-2074</t>
  </si>
  <si>
    <t>School fees. Graudation fees. Application processing fees. Student support services.</t>
  </si>
  <si>
    <t>10 Cookham dene, kingston 6, st. Andrew.</t>
  </si>
  <si>
    <t>To provide scholarships for students of school age. To provide assistance to children using fundrasing activities. To provide assistance to communities in need.</t>
  </si>
  <si>
    <t>9 Arlington avenue, kingston 2.</t>
  </si>
  <si>
    <t>40A patrick drive, patrick city, kingston 20.</t>
  </si>
  <si>
    <t>To help bring relieve to children in government and private homes in parishes of Kingston. And st. Catherine.by providing educational materials, clothing. Food, assist with tultion fees to help them become productive citizens to the development of jamaica.</t>
  </si>
  <si>
    <t>Rivers edge, cavaliers, stony hill p.o., kingston 9</t>
  </si>
  <si>
    <t>Donationa and fund raising.</t>
  </si>
  <si>
    <t>28 Main street, may pen</t>
  </si>
  <si>
    <t>Contributions, raffle, fundraising, bake sales, public &amp; private sector.</t>
  </si>
  <si>
    <t>1 Chesnut avenue, angels grove, spanish town p.o., st. Catherine.</t>
  </si>
  <si>
    <t>Maintain doctrine principles</t>
  </si>
  <si>
    <t>1-2 Lydea drive, paisley district, clarendon.</t>
  </si>
  <si>
    <t>Donationa , and tithes, and offerings.</t>
  </si>
  <si>
    <t>94N old hope road, kingston 5</t>
  </si>
  <si>
    <t>From contributions of church members.</t>
  </si>
  <si>
    <t>6 1/2 Hillview avenue, kingston 10.</t>
  </si>
  <si>
    <t>To commence educational support programs in in seclected urban schools(both primary and high) targeting low-income parents or guardians in kingston metropolitan area with the aim of continuing expansion each yeart to eventually incorporated rual commnuities across jamaica.</t>
  </si>
  <si>
    <t>Donations from alumni groups.</t>
  </si>
  <si>
    <t>10 Ardenne road, kingston 10</t>
  </si>
  <si>
    <t>58 Young street, spanish town p.o., st. Catherine</t>
  </si>
  <si>
    <t>To promote and develop charitable, educational and developmental programmes to assist in the relief of poverty, suffering and distress in jamaica. To foster and encourage a culture of prayer amonng people in jamaica so that persons mat draw on their spiritual strenght and in so doing empower themselves to become worthwhile citizens with a spirit of hope. To provide for the support of rebuilding of churches, schools, and communities in times of natural disasters.</t>
  </si>
  <si>
    <t>North coast assembly hall, salt marsh</t>
  </si>
  <si>
    <t>15 - 17 Dunrobin avenue, kingston 10</t>
  </si>
  <si>
    <t>Round hill hotel, hopewell</t>
  </si>
  <si>
    <t>15 Lindsay crescent, kingston 10</t>
  </si>
  <si>
    <t>To undertake measure to provide food, clothing and shelter for the relife of poverty, suffering and distress among the poor and homless in island of jamaica. To undertake, assist organise, sponsor, manage or otherwise promote or engage in activities and facilities to provide assistance with education for less fortunate children . To assist and provide relife to persons in need as a result of their advanced age disability, financial hardship or other disadvantage.</t>
  </si>
  <si>
    <t>Uip.aobja@gmail.com</t>
  </si>
  <si>
    <t>Grants, subscripitions, fund raising.</t>
  </si>
  <si>
    <t>To advance education throughtout the caribbean including jamaica by providing training and profestional development opportunities for administrators and leaders at the tertiary level, in order to enable them to be more effective administrators, thereby contributing to nation building.</t>
  </si>
  <si>
    <t>161 Constant spring road, kingston 8</t>
  </si>
  <si>
    <t>The organisation was formed by concerned family and friends of substance abusers to assist with their care, treatment and weaning, with as little social and/or familial disruption as possible; and in a coordinated manner. It is designed to maximise the input of the official state and quasi-state agencies by harnessing the available capacity and resources to the benefit of those who are substance abusers.Now if ever there was an organisation that represented a timely intervention, then it's AFAFOSA. Its mandate to manage cases of substance abusers, in the holistic manner, sees the organisation working with the health ministry to facilitate treatment, then with the courts and social services to create an understanding that sometimes the best treatment option for abusers is not incarceration. The approach embraces rehabilitative-oriented treatment to avoid recidivism, with the carrot-and-stick mode.</t>
  </si>
  <si>
    <t>Ewarton, st. Catherine</t>
  </si>
  <si>
    <t>2A washington boulevard, l'aventura #64 kingston 20</t>
  </si>
  <si>
    <t>Longville park, 403 hyacinth way, freetown p.a. Clarendon.</t>
  </si>
  <si>
    <t>1A randolph avenue, kingston 5</t>
  </si>
  <si>
    <t>To promote the Gospel of jesus chirst through transformative and empowering worship. To promote the gospel of jesus chirst through work and worship, to inspire, promote, encourage, advance and produce chirstian and community cented activities, educational training, missions, outreach programmes, missionaries support, relief and development services in jamaica and internationally.</t>
  </si>
  <si>
    <t>Info@avodahproductions.com</t>
  </si>
  <si>
    <t>Donations, offerings.</t>
  </si>
  <si>
    <t>Ministry of culture, gender, entertainment &amp; sports.</t>
  </si>
  <si>
    <t>74 Maxfield avenue, kingston 13.</t>
  </si>
  <si>
    <t>To facilitate and host training seminars to stimulate growth and development throughout jamaica.</t>
  </si>
  <si>
    <t>Donations from directors.</t>
  </si>
  <si>
    <t>Spring head district, oracabessa p.o., st. Mary</t>
  </si>
  <si>
    <t>10 Hagley park plaza, kingston 10</t>
  </si>
  <si>
    <t>Backtothebibleministry@gmail.com</t>
  </si>
  <si>
    <t>Main street, highgate p.o., st. Mary</t>
  </si>
  <si>
    <t>Suddy20007@yahoo.com</t>
  </si>
  <si>
    <t>22 Trafalgar road, kingston 10</t>
  </si>
  <si>
    <t>Ballards valley, junction p.o., st. Elizabeth</t>
  </si>
  <si>
    <t>Dues.</t>
  </si>
  <si>
    <t>156 Red hills road, kingston 19</t>
  </si>
  <si>
    <t>Jamaicatrust@gmail.com</t>
  </si>
  <si>
    <t>Donations, from overseas charities.</t>
  </si>
  <si>
    <t>3 Retter driver, kingston 19, st. Andrew</t>
  </si>
  <si>
    <t>Winning souls to christ to foster home and foreign mission work. Starting churches places of religious worship and meetings . Education.</t>
  </si>
  <si>
    <t>Rexharmonjamaica@gmail.com</t>
  </si>
  <si>
    <t>Contributers meet the company needs personally cooperately and project needs.</t>
  </si>
  <si>
    <t>Scotts hall district, scotts hall p.a., st. Mary</t>
  </si>
  <si>
    <t>Ocho rios, p.o. Box 407, st. Ann.</t>
  </si>
  <si>
    <t>Bgabochorios@gmail.com</t>
  </si>
  <si>
    <t>To bring the nation of jamaica and the world to the knowledge of the mashiach (the messiah). Yeshua, the son of yahweh, the elohim (god) of isreal and to receive salvation.</t>
  </si>
  <si>
    <t>22 South road, kingston 10.</t>
  </si>
  <si>
    <t>To establish &amp; maintain a church, both locally and overseas. To maintain &amp; promote religious worship. To establish , maintain &amp; conduct training programs and meetings to further spread the gospel.</t>
  </si>
  <si>
    <t>Bereanchurch_kencot@yahoo.com</t>
  </si>
  <si>
    <t>Offerings &amp; tithes. Fundraisers &amp; gifts.</t>
  </si>
  <si>
    <t>Berean church of god int'l - jamaica.</t>
  </si>
  <si>
    <t>11 Trevennion road, kingston 5</t>
  </si>
  <si>
    <t>Donations, gifts, fundraising events, subvention from ministry of youth.</t>
  </si>
  <si>
    <t>Plantation village, p.o. Box 4486, st. Ann's bay, st. Ann</t>
  </si>
  <si>
    <t>Bushy park p o st. Catherine</t>
  </si>
  <si>
    <t>To proclaim, preach and propagete the gospel of jesus christ, to the people of jamaica and foreign lands by radio, television, recording, printed word and by personal evangelism and to provide for fellowship of the members and those who adhere to the christian faith. To relieve the emotional, psychological, spriritual, social and mental state of an individual, saved and unsaved, in jamaica and foreign lands. To educate persons at the basic, primary, secondary and tertiary level in all aspect of education throughout jamaica. To improve the health, economic and social condictions of indigent children and elderly persons throughout jamaica through the collection and distribution of food, clothing and money on their behalf and to utilize same and any other means which will further the purpose.</t>
  </si>
  <si>
    <t>13 Fernleigh avenue, may pen p.o.,</t>
  </si>
  <si>
    <t>Tithes, offering, fundraisers, and donations.</t>
  </si>
  <si>
    <t>Retreat district, retreat p.o., st.mary.</t>
  </si>
  <si>
    <t>Malvern p.o</t>
  </si>
  <si>
    <t>Bethlehem@bmc.edu.jm /  bethlehem@cwjamaica.com</t>
  </si>
  <si>
    <t>Swansea district, may pen p.o., clarendon</t>
  </si>
  <si>
    <t>Shop #24 hagley park plaza, kingston 10</t>
  </si>
  <si>
    <t>Biblehouse@biblesocietywi.org</t>
  </si>
  <si>
    <t>118 Hagley park, kingston 11.</t>
  </si>
  <si>
    <t>Bthdwcministry7@yahoo.com</t>
  </si>
  <si>
    <t>2 Summerset road, green vale, mandeville, manchester</t>
  </si>
  <si>
    <t>50 Grants pen road, kingston 8.</t>
  </si>
  <si>
    <t>Marvin33jm@yahoo.com</t>
  </si>
  <si>
    <t>Tithes and offerings.</t>
  </si>
  <si>
    <t>Church members</t>
  </si>
  <si>
    <t>Carder park, allen avenue, port antonio, portland</t>
  </si>
  <si>
    <t>To train amateur boxers. To provide the sport of boxing to teach discipline and self control to youth at risk. To optimize the use of boxing development as an instrument in the process of nation building, giving the youths/ young adults an opportunity to develop their talent and skill at various level of society.</t>
  </si>
  <si>
    <t>Bigredscorp@hotmail.com</t>
  </si>
  <si>
    <t>Donations, sponsors, and fund raisings activities,personal earnings.</t>
  </si>
  <si>
    <t>1 Ocean view drive, mount edgecombe, runaway bay</t>
  </si>
  <si>
    <t>1 Abbeydale road, kingston 10, st.andrew.</t>
  </si>
  <si>
    <t>To honour the memory of the late Joseph " Black Angel" Buchanan, by offering music, scholarships for aspiring young Jamaican Artisties, Musicians, Songwriters, and Producers. To Support music education in Jamaica.</t>
  </si>
  <si>
    <t>45 High stret, black river, p.o., st. Elizabeth.</t>
  </si>
  <si>
    <t>Blackriverhospitalfoundation@gmail.com</t>
  </si>
  <si>
    <t>Bdm_hyacinth@yahoo.com</t>
  </si>
  <si>
    <t>Tithes, offerings &amp; fundraisning ventures.</t>
  </si>
  <si>
    <t>Lot 879 portobello heights, montego bay</t>
  </si>
  <si>
    <t>To curate, execute and support programs geared at attaining reduction in poverty, suffering and distress relif of youths.</t>
  </si>
  <si>
    <t>8 Riverside heights, gordon town p.o., st. Andrew .</t>
  </si>
  <si>
    <t>21 Russell avenue, central village p.a., st. Catherine</t>
  </si>
  <si>
    <t>Kellits district, kellists p.o., clarendon.</t>
  </si>
  <si>
    <t>Bornagainshiloh@gmail.com</t>
  </si>
  <si>
    <t>Garden of arcadia, apt. B22, 3a torrie avenue. Kingston 8.</t>
  </si>
  <si>
    <t>Bankeylousproductions1.com@yahoo.com</t>
  </si>
  <si>
    <t>13 Lissant road, kingston cso, kingston.</t>
  </si>
  <si>
    <t>To improve the health and social conditions of indigent elderly in targeted sections of jamaica through the collection and distribution of food, clothing and money on their behalf and to utilize same and any other means, which will futher the purpose.</t>
  </si>
  <si>
    <t>Bournetogive@gmail.com</t>
  </si>
  <si>
    <t>16 Leaders avenue avenue, montego bay #1 p.o. Box 280</t>
  </si>
  <si>
    <t>5 Mewton avenue, spanish town p.o., st. Catherine.</t>
  </si>
  <si>
    <t>To provide educational supplies and support to jamaican schools. To award scholarships and grants to students who are in need.</t>
  </si>
  <si>
    <t>Kingfisher plaza, calabash bay treasure beach</t>
  </si>
  <si>
    <t>65 Featherbed lane, spanish town, st. Catherine</t>
  </si>
  <si>
    <t>To help children &amp; young adults build self esteem instill confidence and provide the necesssary skills to suceed in society. The foundation will bridge the gap in education, laiteracy, finances, and health. Providing educational materials, classes for children to improve.</t>
  </si>
  <si>
    <t>2014Bridgethegap@gmail.com</t>
  </si>
  <si>
    <t>Unit 6a, garmex freezone, 76 marcus garvey drive, kingston.</t>
  </si>
  <si>
    <t>To promote the education of children in jamaica from the kindergarden to the high school level. To provide job creation for school leavers and youth so as to to provent their involvement in crime....</t>
  </si>
  <si>
    <t>Bridgestojamaica@rocktmail.com</t>
  </si>
  <si>
    <t>Brooks level basic school, brooks level road, stony hill, p.o. Kingston 9.</t>
  </si>
  <si>
    <t>Brookslevelcitizenassoc@gmail.com</t>
  </si>
  <si>
    <t>292 South sea park, whitehouse p o westmoreland</t>
  </si>
  <si>
    <t>To operate as an education foundation by providing funding to the needy students . This will include funding from the estate of Mrs. Louse welsh-maxey. To assist with the acquisition of books, computers, educational materials, sporting gears and equipments for schools and learning institutions in the buff bay river valley area of Jamaica.</t>
  </si>
  <si>
    <t>Bullards content, york town p.a., clarendon.</t>
  </si>
  <si>
    <t>Bushy park district, bushy park p.o., st. Catherine</t>
  </si>
  <si>
    <t>586 Seville avenue, bushy park phase 2, may pen p.o., clarendon</t>
  </si>
  <si>
    <t>Busyparkphase2@yahoo.com</t>
  </si>
  <si>
    <t>Dues, contributions, sponsorships, grants, fundraising activities.</t>
  </si>
  <si>
    <t>1 Sandhurst crescent, kingston 6</t>
  </si>
  <si>
    <t>29 Bicayne drive, willowdene, spanish town p o st. Catherine</t>
  </si>
  <si>
    <t>11-15 Blount street, hannah town, kingston 14.</t>
  </si>
  <si>
    <t>634 Vidal terrace, marlie mount, old harbour, st. Catherine</t>
  </si>
  <si>
    <t>Personal and donations.</t>
  </si>
  <si>
    <t>Green island p.o.</t>
  </si>
  <si>
    <t>Charmaine .72@yahoo.com</t>
  </si>
  <si>
    <t>To create training and employment opporturities for persons in Tweedside and adjacent Communities. To provide facilities for sports, recreation, cultural development and other lersure occupation for socio-economically disadvantaged persons. To provide training for unskilled persons making them competent at the HEART NVQJ Level.</t>
  </si>
  <si>
    <t>231 Marcus garvey drive, kingston 11</t>
  </si>
  <si>
    <t>Grant fundraising.</t>
  </si>
  <si>
    <t>Cac 2000 limited. Jamaica social investment fund.</t>
  </si>
  <si>
    <t>Lot 3 jack's hill road, jack's hill p. A. St. Andrew</t>
  </si>
  <si>
    <t>28 Lincoln avenue, kingston 13.</t>
  </si>
  <si>
    <t>Thithes and offering, fundraising events.</t>
  </si>
  <si>
    <t>19 Baldpate way, kingston 11</t>
  </si>
  <si>
    <t>Calvaryevangelistciassembly@yahoo.com</t>
  </si>
  <si>
    <t>1 1/2 Hibbert road, kingston 4.</t>
  </si>
  <si>
    <t>To Advance good citizenship through the development of the youths in the community of Campbell Town and its Environs. To make respresentation to improve the infrastructure, governmance issues, the environmental condictions, social condictions in the community and any other matter that may affect the community development from time to time.</t>
  </si>
  <si>
    <t>Campbelltown2017@gmail.com</t>
  </si>
  <si>
    <t>This represent gift, donations and other contributions fron sunday persons both locally and from overseas,</t>
  </si>
  <si>
    <t>Contribute to the development of camperdown high school financially through donation and holding of fundraisers. Contribute to the physical, emotional, intellectual heath and wellbeing through holding of health and wellness fairs as well as sponsoring education expenses. Promote goodwill and camaraderie among the association's members and other chapter through fellowship and transparency.</t>
  </si>
  <si>
    <t>Membership fees, donations, contributions and fundraising activities.</t>
  </si>
  <si>
    <t>Contrivance district, walderston p.o., manchester.</t>
  </si>
  <si>
    <t>The relife of pverty, deprivation and distress among econoically and socially disadvantaged persons resident in jamaica.</t>
  </si>
  <si>
    <t>Out of director's pocket.</t>
  </si>
  <si>
    <t>8 West avenue, whitfield town p.o., st. Andrew</t>
  </si>
  <si>
    <t>Dam head district, spanish town p.o.,</t>
  </si>
  <si>
    <t>Candleinastorm@yahoo.com</t>
  </si>
  <si>
    <t>Lot 1 battersea road, mandeville p.o., manchester.</t>
  </si>
  <si>
    <t>Government agencies. Individual donors. Private entities.</t>
  </si>
  <si>
    <t>Manchester municipal corporation.</t>
  </si>
  <si>
    <t>24 Annette crescent, kingston 10.</t>
  </si>
  <si>
    <t>Info@capoeira-alafia.org</t>
  </si>
  <si>
    <t>8 Winchester road, kingston 10.</t>
  </si>
  <si>
    <t>To provide educational funding. To provide grocery, shelter, clothing, and healthcare to less forturnate persons globally who are constrained. To provide charitable service.</t>
  </si>
  <si>
    <t>Dennisrichards@gmail.com</t>
  </si>
  <si>
    <t>Income from donated by directors.</t>
  </si>
  <si>
    <t>Dennis richards. Shereen richards.</t>
  </si>
  <si>
    <t>To improve the health, economic and condictions of indigent children and elderly persons thoughout jamaica through the collection and distribution of food, clothing, medical supplies, equipment and money on their behalf to utilize same and any other means which will further the purpose.</t>
  </si>
  <si>
    <t>2 Plymouth crescent, the university of the west indies, mona, kingston 7</t>
  </si>
  <si>
    <t>Englebert@caswi.org</t>
  </si>
  <si>
    <t>Caribbean generic (carigen), university of the west indies, mona, fms teaching &amp; research complex, kingston 7.</t>
  </si>
  <si>
    <t>Thecafs.ja@gmail.com</t>
  </si>
  <si>
    <t>Membership fees and sponsorship.</t>
  </si>
  <si>
    <t>This charity is both small and large on the dcfs sanitized rco list.</t>
  </si>
  <si>
    <t>72 Hope road, kingston 6</t>
  </si>
  <si>
    <t>Caraifa@cwjamaica.com</t>
  </si>
  <si>
    <t>Grandi@cwjamaica.com</t>
  </si>
  <si>
    <t>Language technology and research centre, utech, 237 old hope road, kingston 6</t>
  </si>
  <si>
    <t>Cnc2142@tc.columbia.edu</t>
  </si>
  <si>
    <t>Jaadmin@cccdjamaica.org</t>
  </si>
  <si>
    <t>27 Balmoral avenue, kingston 10</t>
  </si>
  <si>
    <t>Ccp@ccpcbf.org</t>
  </si>
  <si>
    <t>P.o.box 33, lionel town, claredon</t>
  </si>
  <si>
    <t>Promotes sustainable development and conservation of the natural environment especiallyt in the south coast of jamaica. Management of the portland bight protected area (PBPA)(SOUTHERN CLARENDON &amp; SOUTHERN ST. Catherine).</t>
  </si>
  <si>
    <t>Ccamfngo@gmail.com</t>
  </si>
  <si>
    <t>6 Kingsway, kingston 10</t>
  </si>
  <si>
    <t>67 C waltham park road, kingston 11.</t>
  </si>
  <si>
    <t>To promote any Charitable purpose for the people of Jamaica. To inculate &amp; disimate religious knowlegde in conformity with tenets of worship, discipline, rule, regulation, rituals cermonities,&amp; practices. To Establish Centrial or principal Church and other affiliate Chaurch.</t>
  </si>
  <si>
    <t>2 Dames road, woodford park, kingston 4</t>
  </si>
  <si>
    <t>To teach and spread the gospel of jesus christ. To create and foster the atmosphere for worship, fellowship, co-operation and the study of the bible. To establish schools or other facilities at which tuition and / or practical training in variety of skills will be made available.</t>
  </si>
  <si>
    <t>Cei@flowja.com</t>
  </si>
  <si>
    <t>18-20 West avenue, kingston 8</t>
  </si>
  <si>
    <t>Little london, little london p.o., westmoreland.</t>
  </si>
  <si>
    <t>Hepatitiscaribbean@gmail.com</t>
  </si>
  <si>
    <t>22 Belmont road, kingston 5</t>
  </si>
  <si>
    <t>Caribbeanmircofinancealliance@gmail.com</t>
  </si>
  <si>
    <t>Room 212, block h, alister mcintyre building, uwi, kingston 7</t>
  </si>
  <si>
    <t>Public policy think tank dedicated to the provision of impartial, evidenced-based knowledge to inform economic and social policy decision-making in Jamaica and the wider Caribbean.</t>
  </si>
  <si>
    <t>Grants and donations.</t>
  </si>
  <si>
    <t>Office of the deputy principal, assembly hall building, the university of the west indies,mona, st. Andrew.</t>
  </si>
  <si>
    <t>Actively use sociology in the production and dissemination of knowledge about the caribbean to facilitate the processes of conscientization, social change and development in the region.</t>
  </si>
  <si>
    <t>Caribbeansociologlcalsociation@gmail.com</t>
  </si>
  <si>
    <t>Grant funding.</t>
  </si>
  <si>
    <t>International donors.</t>
  </si>
  <si>
    <t>20 Lady musgrave road, kingston 5</t>
  </si>
  <si>
    <t>Unit #2, 202 old hope road, st. Andrew.</t>
  </si>
  <si>
    <t>To fulfil the Ethiopian Creed of feeding the hungry, clothing the naked, nourishg and providing asstance to those who are sick, protecting the aged, caring for infants and educating the less or uneducated ("core group").</t>
  </si>
  <si>
    <t>Chorfoundation@gmail.com</t>
  </si>
  <si>
    <t>Shop 38 princeville commercial centre, 92 constant spring road, kingston 10</t>
  </si>
  <si>
    <t>1A farquharson lane, port maria p.o., st. Mary</t>
  </si>
  <si>
    <t>To foster educational growth and acchievement , and to support higher education from elementary through to terrtiary institutions, and the dissemination and creation of various publications. Prividing scholarships, awards, honors, and recognition to the exceptional students.</t>
  </si>
  <si>
    <t>Primarily donations and sponorship.</t>
  </si>
  <si>
    <t>Suite 3, the ashlar, 71 manchester road, mandeville, manchester</t>
  </si>
  <si>
    <t>Central road, central village, st. Catherine</t>
  </si>
  <si>
    <t>2 Robert crescent, vineyard town, kingston 3</t>
  </si>
  <si>
    <t>To assist in the relife of sickness and to preserv the physical and mental well being of the needy person by provinding hospital aid and medication. To solicit, accepting and use contribution of funds and other property for the support of the objectives describe above. To improve health, economic and social condition of the sick and elderly throught the collection and distribution of food clothing and money on their behalf and to utilize the same and any other means which further the purpose.</t>
  </si>
  <si>
    <t>The bustamante hospital for children, arthur witn drive, kingston 5</t>
  </si>
  <si>
    <t>Pond piece, hopewell p.o.</t>
  </si>
  <si>
    <t>Un - unicorporated</t>
  </si>
  <si>
    <t>13 Fairview drive, montego bay</t>
  </si>
  <si>
    <t>Wales district, newport p.o., manchester.</t>
  </si>
  <si>
    <t>Changinglivesthroughlove@gmail.com</t>
  </si>
  <si>
    <t>Rocky point, lionel town p.o., clarendon.</t>
  </si>
  <si>
    <t>To help meet the basic needs (food, clothing, and shelter) of the indigent living in the community of rockky point and its environs.</t>
  </si>
  <si>
    <t>Donations, fundraisiers.</t>
  </si>
  <si>
    <t>Members contributions.</t>
  </si>
  <si>
    <t>5 Rennie streer, p.o. Box 42, ocho rios</t>
  </si>
  <si>
    <t>Chapelhavenoutreachroundation@gmail.com</t>
  </si>
  <si>
    <t>27 Palmetto avenue, kingston 6</t>
  </si>
  <si>
    <t>20Th street, greater portmore, 2 north, greater portmore p. O., st. Catherine</t>
  </si>
  <si>
    <t>To promote the development and advancement of education among participants as well as community members in an effort to attain better standards of living. To educate the youngsters in and throughout the communities in jamaica about the technical and practical aspects of football (Soccer). To use the sport of football to teach discipline and self control to youths at rick in jamaica. To reduce crime and violence in jamaica by providing educational opportunities for at rick or disengaged youths.</t>
  </si>
  <si>
    <t>3 Montgomery road, kingston 9</t>
  </si>
  <si>
    <t>Donations</t>
  </si>
  <si>
    <t>2 Timbertrail road, mandeville p.o., manchester .</t>
  </si>
  <si>
    <t>To assist poor and vulnerable persons in rual communities in jamaican by providing board structure houses. To assist with the alleviation of poverty for needy residents in rual communities in jamaica.</t>
  </si>
  <si>
    <t>Taniachatjamaican@gmail.com</t>
  </si>
  <si>
    <t>None at this time</t>
  </si>
  <si>
    <t>9 Monk street, spanish town, st. Catherine</t>
  </si>
  <si>
    <t>2 Cottage drive, gregory park</t>
  </si>
  <si>
    <t>Info@childrenofhopefoundation.net</t>
  </si>
  <si>
    <t>28 Haining road, kingston 5</t>
  </si>
  <si>
    <t>Donations. And income generating projects.</t>
  </si>
  <si>
    <t>Jamaica boilers limited.</t>
  </si>
  <si>
    <t>To plan , coordinate and execute evangelistic actitvies, with the aim of the conversion of persons to christ, both in jamaica and abroad.</t>
  </si>
  <si>
    <t>Currently , any expenses are out of pocket from the directors, however, plans in place to apply for grant funding where needed, from local and international grant funding organizations, including, but not limited to. Jamaica broilers group foundation, social development commission, jn foundation, digicel foundation.</t>
  </si>
  <si>
    <t>Mount rosser, ewarton p.o., st , catherine.</t>
  </si>
  <si>
    <t>Newellshermer4321@gmail.com</t>
  </si>
  <si>
    <t>Donations. Fund raising events</t>
  </si>
  <si>
    <t>50 Hagley park road, kingston 10</t>
  </si>
  <si>
    <t>Tithes &amp; offerings (gift).</t>
  </si>
  <si>
    <t>Daley's grove, newport p.o., manchester.</t>
  </si>
  <si>
    <t>The spreading- preaching of the Gospel of Jesus Christ. Educating of the Human Race. Social Program in Uplifting the Lives of People.</t>
  </si>
  <si>
    <t>Cccwcnewport@gmail.com</t>
  </si>
  <si>
    <t>Lot 14 portmore town centre, brideport p.o., st. Catherine.</t>
  </si>
  <si>
    <t>Lot 985, 7 snapper way, braeton, bridgeport p.o., st. Catherine</t>
  </si>
  <si>
    <t>Cldcministry00@gmail.com</t>
  </si>
  <si>
    <t>48 Duke street, kingston 10.</t>
  </si>
  <si>
    <t>To support, promote, advocate and / or advance the rights, care, education, character, health, welfare and well-being of children including but not limited to, impoverished, orphaned, disadvantaged and abandoned children residing within Jamaica.</t>
  </si>
  <si>
    <t>Donations and funding from christel house international.</t>
  </si>
  <si>
    <t>15 Summit heights, kingston 9</t>
  </si>
  <si>
    <t>Dennis@herkomission.org</t>
  </si>
  <si>
    <t>11 Devon house road, kingston 10</t>
  </si>
  <si>
    <t>31 South camp road, kingston 4</t>
  </si>
  <si>
    <t>Accounting.us@jw.org</t>
  </si>
  <si>
    <t>Voluntary donations.</t>
  </si>
  <si>
    <t>10 Millsborough avenue, kingston 6</t>
  </si>
  <si>
    <t>Gifts from private individuals, interest income.</t>
  </si>
  <si>
    <t>Shaws drive, lucea p.o. Box 50</t>
  </si>
  <si>
    <t>To spread the word of jesus christ</t>
  </si>
  <si>
    <t>8 Simmonds drive, highgate, st. Mary</t>
  </si>
  <si>
    <t>Mginter@csministries.org</t>
  </si>
  <si>
    <t>22 Tharpe street, falmouth</t>
  </si>
  <si>
    <t>Gordonsfuneralservice@gmail.com</t>
  </si>
  <si>
    <t>Top hill road, lyssons p.o., st. Catherine</t>
  </si>
  <si>
    <t>Thecogiclyssons@gmail.com</t>
  </si>
  <si>
    <t>Tithes, offerings,gifts, donations, legal designation, deed, will or otherwise.</t>
  </si>
  <si>
    <t>28 Barbados avenue, kingston 5.</t>
  </si>
  <si>
    <t>To teach the word of god to all people. To help those in need of emotional support. To help the community by up hold moral princeples.</t>
  </si>
  <si>
    <t>Cgijamaica.org@gmail.com</t>
  </si>
  <si>
    <t>Tithes. Offerings. Freewill offerings. Gifts.</t>
  </si>
  <si>
    <t>Lot 106 llandilo housing scheme, savanna-la-mar p.o.</t>
  </si>
  <si>
    <t>20 Waltham park road, kingston 13.</t>
  </si>
  <si>
    <t>Religious activities. Community welfare. Catering to the needs of the aged and indigent.</t>
  </si>
  <si>
    <t>Cicworshipcentre.kgn@gmail.com</t>
  </si>
  <si>
    <t>11 Elgin road, kingston 5.</t>
  </si>
  <si>
    <t>Religious related: teaching &amp; preaching the word of god. Education related: training etc in educational areas. Health related: exposing others to healthy living life style.</t>
  </si>
  <si>
    <t>Pamelacallum99@gmail.com</t>
  </si>
  <si>
    <t>Offerings, tithes, and fundraiser.</t>
  </si>
  <si>
    <t>To proclaim the Gospel of Jesus Christ for the transformation of lives . To instruct and counsel in the teachings of the scriptures and it's bearing on the believer's life of faith and c</t>
  </si>
  <si>
    <t>15 Whittingham road, spanish town p.o., st.catherine.</t>
  </si>
  <si>
    <t>95 Waltham park road, kingston 11.</t>
  </si>
  <si>
    <t>21A gordon town road, kingston 6</t>
  </si>
  <si>
    <t>Mainly from tithes and offering.</t>
  </si>
  <si>
    <t>40 Manchester road, mandeville, manchester.</t>
  </si>
  <si>
    <t>To mold students into well-rounded professionals in an atmosphere that encourage intellectual curiouity and character building. To train teachers equiped with skills to meet the demands of education in the new.</t>
  </si>
  <si>
    <t>Desyrun@yahoo.com</t>
  </si>
  <si>
    <t>Church without walls jamaica limited</t>
  </si>
  <si>
    <t>13 Lakeside drive, bull bay p.o., st. Andrew .</t>
  </si>
  <si>
    <t>7 Oxford road, kingston 5</t>
  </si>
  <si>
    <t>To Establish and Maintain churches of christ patterned after the plan set out in the new testament to promote christain worship and religious instruction. Provide facilities for, camp, children homes, medical clinics. To acquire, hold, manage &amp; deal with properities in accordance with the act of incorporation and our constitution. To encourage member congregations to operate according to the pattern set form in the new testament.</t>
  </si>
  <si>
    <t>28 Commission road, kingston 2.</t>
  </si>
  <si>
    <t>Churchhillministries@gmail.com</t>
  </si>
  <si>
    <t>53 Water lane, kingston.</t>
  </si>
  <si>
    <t>Mount salus district, stony hill p.o., kingston 9. St. Andrew.</t>
  </si>
  <si>
    <t>Tithes &amp; offerings</t>
  </si>
  <si>
    <t>Content gap, stony hill p.o., st.andrew.</t>
  </si>
  <si>
    <t>Brownpaulette49@yahoo.com</t>
  </si>
  <si>
    <t>7 Windsor road, st. Ann' s bay, st. Ann.</t>
  </si>
  <si>
    <t>Members/ conventions. Fundraising/ fish fry.</t>
  </si>
  <si>
    <t>Food for the poor.</t>
  </si>
  <si>
    <t>Bodles crescent, old harbour p.o., st. Catherine.</t>
  </si>
  <si>
    <t>Citylight2020mission@gmail.com</t>
  </si>
  <si>
    <t>7 Love lane, four paths p.o., clarendon</t>
  </si>
  <si>
    <t>Fundraising, and dues.</t>
  </si>
  <si>
    <t>3 Sevens road, may pen p.o. Clarendon,</t>
  </si>
  <si>
    <t>Provide care and protection for the most vulnerable within the parish of Clarendon to be executed in line with the Poor Relief Laws and Regulations. Providing nursing care, hygienic needs for residents, a proper diet based feeding program and facilitating partnerships with Medical Officers in ensuring the delivery of quality health aid.</t>
  </si>
  <si>
    <t>Clarendonpc@mlge.gov.jm</t>
  </si>
  <si>
    <t>Government of jamaica.</t>
  </si>
  <si>
    <t>Comfort castle district, comfort castle p.o. Portland.</t>
  </si>
  <si>
    <t>Comma district, mango valley p.a., st. Mary.</t>
  </si>
  <si>
    <t>Lot 378 winchester terrace, coral gardens, montego bay</t>
  </si>
  <si>
    <t>14 Queen street, titchfield hill, port antonio, portland.</t>
  </si>
  <si>
    <t>To assist the youth in jamaica, particularly in portland, by means of education, mentoring and spiritual guidance as well as the sick, the aged and the poor through programmes of caring, sharing and training.</t>
  </si>
  <si>
    <t>Bsmithiam@yahoo.com</t>
  </si>
  <si>
    <t>St. Anthony's roman catholic church.(jamaica).</t>
  </si>
  <si>
    <t>Donation from individuals/churches overseas, grant funding- heart trust/nta, local business and private.</t>
  </si>
  <si>
    <t>Cornwallcollege@hotmail.com</t>
  </si>
  <si>
    <t>Donations, and grants.</t>
  </si>
  <si>
    <t>Cornwall college old boys association, p.t.a, etal.</t>
  </si>
  <si>
    <t>Cornwall college old boys association</t>
  </si>
  <si>
    <t>1 Orange street, montego bay</t>
  </si>
  <si>
    <t>Midegade@gmail.com</t>
  </si>
  <si>
    <t>Lot 379 catherine hall, montego bay # 2 p.o., montego bay, st. James.</t>
  </si>
  <si>
    <t>Ccda2014@yahoo.com</t>
  </si>
  <si>
    <t>Lot 416 bahamas avenue</t>
  </si>
  <si>
    <t>Diddyrayjones@yahoo.com</t>
  </si>
  <si>
    <t>To advance the religious, missionary, educational, charitable, humanitarian, health, and welfair purposes of the church of jesus christ of latter-day saints ('church")</t>
  </si>
  <si>
    <t>Tithings and grant income</t>
  </si>
  <si>
    <t>Church members.</t>
  </si>
  <si>
    <t>Tithes, donations, offerings</t>
  </si>
  <si>
    <t>72 Half-way-tree road, kingston 10</t>
  </si>
  <si>
    <t>37 Molynes road, kingston 10</t>
  </si>
  <si>
    <t>Race track district, denbigh p.o., clarendon</t>
  </si>
  <si>
    <t>Cambridge meadows, cambridge p.o.</t>
  </si>
  <si>
    <t>2-2B shortwood road, kingston 8, st.andrew.</t>
  </si>
  <si>
    <t>Will be seeking donations from various international and local organisations. Some of the donors we currently partner with are the chase fund &amp; sandals foundation.</t>
  </si>
  <si>
    <t>The chase fund. Sandals foundation.</t>
  </si>
  <si>
    <t>Creativeministry_music@yahoo.com</t>
  </si>
  <si>
    <t>Crowder district, grange hill p.o., westmoreland.</t>
  </si>
  <si>
    <t>To disseminate the gospel of jesus chtrst throughout the island of jamaica. To organize and administer educational and religious sunday school programmes.</t>
  </si>
  <si>
    <t>Lot 5, port henderson road, bridgeport p.o., st. Catherine.</t>
  </si>
  <si>
    <t>To bring a positive change to the lives of community members by improving their social, educational and economic status.</t>
  </si>
  <si>
    <t>T.muriel@yahoo.com</t>
  </si>
  <si>
    <t>Contributions.</t>
  </si>
  <si>
    <t>Construction solutions limited.</t>
  </si>
  <si>
    <t>8 Belmont road, kingston 5.</t>
  </si>
  <si>
    <t>To receive, distribute, and minister and manage monetary contributions from the lottery companies; pursuant to 59G of the Betting Gaming and Lotteries Act in connection with Culture, Health, Arts, Sports Development and Early Childhood Education.</t>
  </si>
  <si>
    <t>Chase12@cwjamaica.com</t>
  </si>
  <si>
    <t>122 - 126 Tower street</t>
  </si>
  <si>
    <t>Mile gully p.o., manchester.</t>
  </si>
  <si>
    <t>Assist educational institutions in rural area with access to the needed resources to improve delivery of educational material. Promoting increased awarness and safeguards against online human trafficking.</t>
  </si>
  <si>
    <t>Foundation@emrockonline.com</t>
  </si>
  <si>
    <t>315 Barry road, bridgeport p.o., westchester, portmore, st. Catherine.</t>
  </si>
  <si>
    <t>Assiist women and children in the communities with food, clothing, immediate needs job search, health.</t>
  </si>
  <si>
    <t>Darliston district, darliston p.o.</t>
  </si>
  <si>
    <t>Leroythompson@hotmail.com</t>
  </si>
  <si>
    <t>Heywood spring district, islington p o st. Mary</t>
  </si>
  <si>
    <t>Buksfield, 7 perth road, ocho rios p.o., st. Ann</t>
  </si>
  <si>
    <t>51 Maiden lane, kingston cso.</t>
  </si>
  <si>
    <t>To foster homes and foreign work, and to support theological instuttions and the dissemination and creation of various publications. To improve the health, economic and social conditions of indigent children and elderly persons throughout Jamaica through the collection and distribution of food clothing and money on their behalf and to utilize same and any other means which will further the purpose.</t>
  </si>
  <si>
    <t>Marnov1011@yahoo.com</t>
  </si>
  <si>
    <t>Donations and purchase from income.</t>
  </si>
  <si>
    <t>164 Henderson drive, dela vega city, spanish town p.o., st. Catherine.</t>
  </si>
  <si>
    <t>Facilitate, promote, and coordinate sustainable commonunity development programmes and projects for the benefit of the residents of Dela Vega City and it's environs.</t>
  </si>
  <si>
    <t>Delavegacitybenevolentsociety@gmail.com</t>
  </si>
  <si>
    <t>Csjp. Jsif.</t>
  </si>
  <si>
    <t>Tithes, offerings.</t>
  </si>
  <si>
    <t>28 Unity drive, kingston 11.</t>
  </si>
  <si>
    <t>134 Caribbean park, tower isle, st. Ann</t>
  </si>
  <si>
    <t>214 Spanish own road, kingston 11</t>
  </si>
  <si>
    <t>The relief of poverty, suffering, and distress among citizens and or residents of jamaica wherever situated.</t>
  </si>
  <si>
    <t>Donations from thrid parties.</t>
  </si>
  <si>
    <t>31 Padmore drive, kingston 10.</t>
  </si>
  <si>
    <t>Csc solutions - employer</t>
  </si>
  <si>
    <t>Rocky hill district, santa cruz p.o., st . Elizabeth.</t>
  </si>
  <si>
    <t>To asist with the advancement of education of less fortunate students at the primary and secondary level , who reside within the environs of st. Elizabeth, manchester and westmoreland.</t>
  </si>
  <si>
    <t>43 St.andrew park, kingston 10.</t>
  </si>
  <si>
    <t>Duanetlaw@yahoo.com</t>
  </si>
  <si>
    <t>1 Downer avenue, kingston 5</t>
  </si>
  <si>
    <t>Diabetesja@kasnet.com</t>
  </si>
  <si>
    <t>14 Ocean boulevard, kingston</t>
  </si>
  <si>
    <t>To communicate the gospel of jesus throughout Jamaic and the Caribbean, so that the benefits of the gospel can effectuate economic, socal, educational, and spiritual. To advance educational institutions at all levels (from kindergarten to university level) so as empower individual to be well round citizens, spiritually, economically, socially, mentally and physically.</t>
  </si>
  <si>
    <t>2 Champlain aveue, three oaks, kingston 20.</t>
  </si>
  <si>
    <t>Dillgin1@gmail.com</t>
  </si>
  <si>
    <t>Villa 15, casa monte estate, old stony hill road, kingston 9.</t>
  </si>
  <si>
    <t>Identify areas of greatest need within Dinthill Technical High School and provide supplementary resources. Promote activities that contribute to the improvement of sound academic programmes.</t>
  </si>
  <si>
    <t>Chartable contributions, grants.</t>
  </si>
  <si>
    <t>Tinaionie@yahoo.com/the disciplesofchrist8@gmail.com</t>
  </si>
  <si>
    <t>Green park sandy bay, may pen p o clarendon</t>
  </si>
  <si>
    <t>Divinerevelation2015@gmail.com</t>
  </si>
  <si>
    <t>Financial aids comes from board members.</t>
  </si>
  <si>
    <t>Delores beckord.</t>
  </si>
  <si>
    <t>7 Salisbury avenue, kingston 6</t>
  </si>
  <si>
    <t>Donations /contributions from companies and individuals.</t>
  </si>
  <si>
    <t>55 Mountainview avenue, block 2, apt. 7, Kingston 2.</t>
  </si>
  <si>
    <t>To provide help or resources for persons with a specific need.</t>
  </si>
  <si>
    <t>To foster home and foreign mission work, and to support theolgical institutions and the dissemination and creation of various publications.</t>
  </si>
  <si>
    <t>Donations and sponsorships.</t>
  </si>
  <si>
    <t>Lot 34 moneaque gardens, moneaque p.o., st. Ann.</t>
  </si>
  <si>
    <t>To promote and recognize the cademic excellence of students who attain outstanding academic performance at donald quarrie high school.</t>
  </si>
  <si>
    <t>Dues. Fund raising. Sponsors. Gifts. Public soliciting. Print / electronic / social -media.</t>
  </si>
  <si>
    <t>Calvin.whyte@gmail.com</t>
  </si>
  <si>
    <t>41 Rhone crescent, claremont gardens, old harbour, st. Catherine</t>
  </si>
  <si>
    <t>Douglas castle district, mcnie p.a., st. Ann</t>
  </si>
  <si>
    <t>Facilitate the establishment and management of a greenhouse facility. Facilitate skills training and educational activities such as environmental awareness for the douglas castle and mcnile communities.</t>
  </si>
  <si>
    <t>Mcniec.d.c@gmail.com</t>
  </si>
  <si>
    <t>37 York main road, seaforth p.o., st. Thomas.</t>
  </si>
  <si>
    <t>Dreamlivesfoundation@gmail.com</t>
  </si>
  <si>
    <t>61 University crescent, kingston 6, st. Andrew.</t>
  </si>
  <si>
    <t>Funding is deriverd from voluntary contributions, donations from members, friends, local and overseas group of persons, proceeds from events, grants and pledges.</t>
  </si>
  <si>
    <t>Unit 20 seymour park, 2 seymour avenue, kingston 10</t>
  </si>
  <si>
    <t>Donations. Fundraisiers.</t>
  </si>
  <si>
    <t>Accompong town, bethsalem p.a., st. Elizabeth.</t>
  </si>
  <si>
    <t>To preach the Word of God. Win souls for the Kingdom of God. Serve/Help the Community.</t>
  </si>
  <si>
    <t>Sanannah district, hayes p.o., clarendon</t>
  </si>
  <si>
    <t>Cujohnson10@yahoo.com</t>
  </si>
  <si>
    <t>370 Duncan ave. Duncans bay</t>
  </si>
  <si>
    <t>64A molynes road, kingston 10</t>
  </si>
  <si>
    <t>Info@dynamiclifefoundation.org</t>
  </si>
  <si>
    <t>354 Palladium drive, horizon park, spanish town, st.catherine.</t>
  </si>
  <si>
    <t>Eaglewingoutreachministries@gmail.com</t>
  </si>
  <si>
    <t>128 Cardiff hall, runaway bay, st. Ann</t>
  </si>
  <si>
    <t>5 Pembroke road, kingston 2.</t>
  </si>
  <si>
    <t>To established and support on ongoing basis programmes and projects which promotes education and trainning opportunities for residents of east kingston &amp; port royal including but not limited to early childhood education, primary, and high schools as well as tertiary and vocational institutions.</t>
  </si>
  <si>
    <t>Eastkingstonportroyal@gmail.com</t>
  </si>
  <si>
    <t>Lot 15 - 17 seymour avenue, kingston 10</t>
  </si>
  <si>
    <t>To provide a god centered, christian based atmosphere for all persons in our community that they can develop a relationship with Jesus Christ. Community and national development through individual Empowerment. The changing of lives and communities through the proclamation of the Gospel and Christian mentorship.</t>
  </si>
  <si>
    <t>Edtministriesja@gmail.com</t>
  </si>
  <si>
    <t>1A new green road, mandevile p.o., manchester</t>
  </si>
  <si>
    <t>Fund raising and donations.</t>
  </si>
  <si>
    <t>Pirates plaza, shop 6 - 7 paisley, may pen p. O., clarendon</t>
  </si>
  <si>
    <t>Woodland district, cross key p.o., manchester</t>
  </si>
  <si>
    <t>Tithings and offerings</t>
  </si>
  <si>
    <t>Shop # 6 leader plaza, 41 main street, mandeville p.o.box 1963, manchester</t>
  </si>
  <si>
    <t>Ecclesiaworshipcenter@yahoo.com</t>
  </si>
  <si>
    <t>Gifts, donations, and offerings.</t>
  </si>
  <si>
    <t>35 Eden park, port maria p.o., st. Mary</t>
  </si>
  <si>
    <t>Edengospelworkersministry17@mail.com</t>
  </si>
  <si>
    <t>Liguanea, 12 murray drive, kingston 6</t>
  </si>
  <si>
    <t>To assist needy students from early childhood to teriary education to achieve educational excellene. To foster positive social development of jamaica.</t>
  </si>
  <si>
    <t>Btashana@gmail.com</t>
  </si>
  <si>
    <t>50 1/4 Deanery road, kingston 3</t>
  </si>
  <si>
    <t>Offerings from members, gifts, and donations from ministry partners,</t>
  </si>
  <si>
    <t>Heartease district, williamsfield p.o., manchester.</t>
  </si>
  <si>
    <t>Offerings and fundraising events.</t>
  </si>
  <si>
    <t>55 Union street, montego bay</t>
  </si>
  <si>
    <t>Info@epocc.org.uk</t>
  </si>
  <si>
    <t>16 1/2 Lower elletson road, kingston 16.</t>
  </si>
  <si>
    <t>32 Covington close, kingston 10</t>
  </si>
  <si>
    <t>2 Olivier road, kingston 8</t>
  </si>
  <si>
    <t>Tithes, offerings, donations, school fees, school books sales, canteen income and interest income.</t>
  </si>
  <si>
    <t>12 Slipe road, kingston5.</t>
  </si>
  <si>
    <t>Grants and fundraising activities.</t>
  </si>
  <si>
    <t>Morant bay, 1b walkers plaza, morant bay p. O. St. Thomas</t>
  </si>
  <si>
    <t>Donations. And fundraising activities.</t>
  </si>
  <si>
    <t>2-6 Grenada crescent, kingston 5, st. Andrew</t>
  </si>
  <si>
    <t>To establish and maintain a place of religious worship and prayer in accordance with the customs and principltes of christianity. To do missionary works, including setting-up christian spiritual revival centers overseas and to support missionary work. To do the charitable works of aiding and improving the lives of low-income persons and familiies of all groups of people and backgrounds who are in need of a sanctuary that provides common and necessary resource and direction in areas of health, social support and advocacy by providing such individuals with food, clothing, health information, and screens at health events at no cost to them.</t>
  </si>
  <si>
    <t>Bhalawoffice@cwjamaica.com</t>
  </si>
  <si>
    <t>Enfield p.o., st. Mary</t>
  </si>
  <si>
    <t>Enfieldcdc2016@gmail.com</t>
  </si>
  <si>
    <t>Blackwoodtashana91@gmail.com</t>
  </si>
  <si>
    <t>1B norwood avenue, kingston 5</t>
  </si>
  <si>
    <t>To promote the awareness of issues that affect the health and well-being of all citizens in Jamaica; To foster research into issues of environmental health and protection; To support all legislation and the use of other resources aimed at protecting the environment. To promote the education and training of persons in environmental research, management, conservation and protection in Jamaica or any other part the world.</t>
  </si>
  <si>
    <t>Ehf@cwjamaica.com</t>
  </si>
  <si>
    <t>5 Cedar close, pines of karachi, kingston 6.</t>
  </si>
  <si>
    <t>Bartons district, old harbour p.o., st. Catherine.</t>
  </si>
  <si>
    <t>Samblack20@msn.com</t>
  </si>
  <si>
    <t>9 - 11 Phoenix avenue, kingston 10</t>
  </si>
  <si>
    <t>Equality4allja.finance@gmail.com</t>
  </si>
  <si>
    <t>Fundraising, donations.</t>
  </si>
  <si>
    <t>23 Lady musgrave road, kingston 5</t>
  </si>
  <si>
    <t>Equestrianfederationjamaica@gmail.com</t>
  </si>
  <si>
    <t>Donations, membership dues, fundfasing activities.</t>
  </si>
  <si>
    <t>29 Seashore drive, bull bay p.o., saint andrew</t>
  </si>
  <si>
    <t>Esher district, highgate p.o., st. Mary.</t>
  </si>
  <si>
    <t>Promote education and skill training among its members and citizens of the community by partnering with entities such as HEART Trust/NTA, colleges and universities.</t>
  </si>
  <si>
    <t>Eshermartinca@gmail.com</t>
  </si>
  <si>
    <t>Dues, fundraising, and donations.</t>
  </si>
  <si>
    <t>Essex hall, lawrence tavern p.o., st. Andrew.</t>
  </si>
  <si>
    <t>Facilitate the provision of amenities to include water supply, electricity and other developmental activities to the Essex Hall Community over the long term, with the assistance of Government and other relevant stakeholders. Facilitate Skill Trainning and educational activities for the Essex Hall Community.</t>
  </si>
  <si>
    <t>Essexhallca@mail.com</t>
  </si>
  <si>
    <t>Dues, grants, donations.</t>
  </si>
  <si>
    <t>C/o alpart sports club, nain p.o., st. Elizabeth</t>
  </si>
  <si>
    <t>Evc.associates@gmail.com</t>
  </si>
  <si>
    <t>Funds are earned from service contracts with alpart.</t>
  </si>
  <si>
    <t>89 Maxfield avenue, kingston 13</t>
  </si>
  <si>
    <t>Propogation of the gospel of jesus christ. Increasing the membership of the church by way of evangelism. Facilitating early childhood education through sponsorship of basic schools.</t>
  </si>
  <si>
    <t>Membership tithes and freewill offerings, external contributions and pledges.</t>
  </si>
  <si>
    <t>Bob marley foundation. Church members</t>
  </si>
  <si>
    <t>7 Keesing avenue, hagley park, kingston 10</t>
  </si>
  <si>
    <t>EVE For Life was founded in 2008 in response to a dire need for support to women and children living with or affected by HIV and AIDS. Women in Jamaica face the brunt of the epidemic as caregivers and breadwinners for infected husbands and children. Statistics show that women account for 42 per cent of cases in Jamaica. In the age group15 to 24 years old, infected women more than double the number of men.Women and children are increasingly seeking psychosocial support and skills to help them to live normal lives. Eve for Life seeks to fill that gap. EVE for Life was registered in February 2009 as a non- governmental organization (NGO) with charitable status.</t>
  </si>
  <si>
    <t>2 Recreation drive, ewarton p o st. Catherine</t>
  </si>
  <si>
    <t>9 Hugh shearer crescent, kingston 12.</t>
  </si>
  <si>
    <t>To foster the development of inner city children at the primary and secondary school level, through the utilization of amature sports.</t>
  </si>
  <si>
    <t>Exodusacademy2016@gmail.com</t>
  </si>
  <si>
    <t>Dr. Aston king highway, spring gardens, montego bay</t>
  </si>
  <si>
    <t>Accounts@fairfielddacademyja.com</t>
  </si>
  <si>
    <t>1 Fairfield road, c/o lot 812 st. Georges parkway, willowdene, spanish town p. O., st. Catherine</t>
  </si>
  <si>
    <t>Fairfieldedapostolic@gmail.com</t>
  </si>
  <si>
    <t>1 Henry crescent, fairview park, spanish town, st. Catherine.</t>
  </si>
  <si>
    <t>Dontations. Tithes. Contributions</t>
  </si>
  <si>
    <t>Suit # 101, 34 annette crescent, kingston 10.</t>
  </si>
  <si>
    <t>Support@fcbtrust.org</t>
  </si>
  <si>
    <t>1 - 3 Renfield avenue, kingston 20, st. Andrew</t>
  </si>
  <si>
    <t>Florence hill district, lawrence tavernce p.o., st. Andrew.</t>
  </si>
  <si>
    <t>Collections/contributions.</t>
  </si>
  <si>
    <t>York district, seaforth</t>
  </si>
  <si>
    <t>Greenvale, sommerset road, mandeville p o manchester</t>
  </si>
  <si>
    <t>To spread the gospel of jesus according to the fundamental truth of the holy scriptures with the object of reaching the unsaved for and pointing them to the lord jesus chirt as their saviour. To promote christian fellowship among all born again believers.</t>
  </si>
  <si>
    <t>37 Escarpment road, hermitage, kingston 7.</t>
  </si>
  <si>
    <t>Tithes &amp; offerings / donations.</t>
  </si>
  <si>
    <t>Old england district, old england p.o., manchester.</t>
  </si>
  <si>
    <t>Naggo head square, naggo head, portmore, st. Catherine</t>
  </si>
  <si>
    <t>We are located at Lots 13 &amp; 14 Portmore Town Centre, St. Catherine jamaica w.i. We are ably led by God's chosen and obedient servants Bishop Dr. Delford Davis and his wife Minister Petrova Davis for over two decades. This website is intended to provide you with resources and information about our ministry at various levels. Please enjoy your visit and please come again.</t>
  </si>
  <si>
    <t>Faithhealingministry@yahoo.com</t>
  </si>
  <si>
    <t>Lodgie green district, grantham p o clarendon</t>
  </si>
  <si>
    <t>Lot 999 porto bello heights, montego bay</t>
  </si>
  <si>
    <t>Faithliftersministry2@yahoo.com</t>
  </si>
  <si>
    <t>Ocho rios, ocho rios p.o., st. Ann.</t>
  </si>
  <si>
    <t>To contribute to community development through outreach activities, projects, and programmes. To undertake charitable works in accordance with the Chirtian faith.</t>
  </si>
  <si>
    <t>Dunbeholden district, greater portmore p.o., st. Catherine</t>
  </si>
  <si>
    <t>To improve the health, economic and social conditions of indigent children and elderly persons throughout jamaica through the collecvtion and distribution of food , care packages, medical supplies, clothing and money on their behalf and to utilize same any other mean which will further the purpose.</t>
  </si>
  <si>
    <t>(876) 375-9375. (876) 292-0780.</t>
  </si>
  <si>
    <t>Faithmiraclebapist@gmail.com</t>
  </si>
  <si>
    <t>Offerings, tithes, donations, and fund raising.</t>
  </si>
  <si>
    <t>Personal donations. Community donations.</t>
  </si>
  <si>
    <t>50 Race track avenue, may pen, clarendon</t>
  </si>
  <si>
    <t>Gypsum drive, eleven miles, bull bay, st. Thomas.</t>
  </si>
  <si>
    <t>Commodore district, linstead p.o., st .catherine.</t>
  </si>
  <si>
    <t>(876) 369-0845. (876) 773-8197.</t>
  </si>
  <si>
    <t>Duanvale district, duanvale p.o., trelawny.</t>
  </si>
  <si>
    <t>Ustacam@yahoo.com</t>
  </si>
  <si>
    <t>6 Bustamante highway, kingston 14.</t>
  </si>
  <si>
    <t>6 Norman aveenue, kingston 2.</t>
  </si>
  <si>
    <t>Fitzblacks@gmail.com</t>
  </si>
  <si>
    <t>Lot 31 spring farm, pimento way, rosehall , monetgo bay</t>
  </si>
  <si>
    <t>Nate@faithfulfewministry.org</t>
  </si>
  <si>
    <t>Hatfield, mandeville p.o., manchester.</t>
  </si>
  <si>
    <t>Lot 1910 mystique way, waterford, st. Catherine.</t>
  </si>
  <si>
    <t>Faithfulhands2018@yahoo.com</t>
  </si>
  <si>
    <t>Brighton district, brighton p.o., st. Elizabeth.</t>
  </si>
  <si>
    <t>2 Rhynie drive, unity hall, montego bay, st. James</t>
  </si>
  <si>
    <t>64 Hagley park road, kingston 10</t>
  </si>
  <si>
    <t>Academic support, through literacy and numeracy classes, supervised homework, one to one tutoring and supplemental academic instruction. Applied learning instruction such as baking and sewing. Sport, Spiritual and health activities such as counselling, mentoring, anger management, social skills training, devotional exercise, drug and alcohol prevention. Parental involvement activities through parenting workshops and educational re-training. Nutritional support through weekly nutritious meals.</t>
  </si>
  <si>
    <t>Facesjamaica@gmail.com</t>
  </si>
  <si>
    <t>Fund raising, donations, and counselling.</t>
  </si>
  <si>
    <t>Proposals funded by donations.</t>
  </si>
  <si>
    <t>1 Ceclio avenue, kingston 10</t>
  </si>
  <si>
    <t>Lot 50 rhyme park, rose hall, montego bay, st.james.</t>
  </si>
  <si>
    <t>File not seen to update information</t>
  </si>
  <si>
    <t>2B grafton road, kingston 3</t>
  </si>
  <si>
    <t>27 Kenbooth close, kingston 20, st.andrew</t>
  </si>
  <si>
    <t>Feladorevents@gmail.com</t>
  </si>
  <si>
    <t>Salary, sponsors, outreach, and fundraising.</t>
  </si>
  <si>
    <t>Grace kennedy. Little g-go international. Digicel jamaica</t>
  </si>
  <si>
    <t>45 Earls court drive, golden acres, spanish town p.o., st. Catherine.</t>
  </si>
  <si>
    <t>To provide medical assistance to persons suffering from prostate cancer. To have lecture to provide information to the citizens of Jamaica on prostate cancer. To provide items or fiance assistance to prostate cancer survivors or their families.</t>
  </si>
  <si>
    <t>8 - 10 Eureka road, kingston 5</t>
  </si>
  <si>
    <t>Fhcfoundation@fhccu.com</t>
  </si>
  <si>
    <t>To assist the Ferncount High School (FHS), by contributing to the development of the intellectual, physical, spiritual and emotional wellbeing of the student body.</t>
  </si>
  <si>
    <t>Fhs75to80@gmail.com</t>
  </si>
  <si>
    <t>Personal contributions from members of the organization, fundraisers, donations, and sponsorship from other agencies.</t>
  </si>
  <si>
    <t>27 Hampton cresecent, washington gardens, kingston 20.</t>
  </si>
  <si>
    <t>Fiwiculchjm@gmail.com</t>
  </si>
  <si>
    <t>Shop # 14, hayles plaza, p.o., box 665, santa cruz, st. Elizabeth.</t>
  </si>
  <si>
    <t>To improve the lives and wellbeing of needy and physically disabled persons who are without the means to take care of themselves of to improve their situtation. To proclaim the Christian gospel throughout the world, entreating people to accept Jesus Christ as their saviour and to change their lifestyle to one that please God.</t>
  </si>
  <si>
    <t>Donations and fundraising.</t>
  </si>
  <si>
    <t>From the inspectorate list</t>
  </si>
  <si>
    <t>98-100 Brunswick avenue, spanish town p.o., st.catherine</t>
  </si>
  <si>
    <t>For the purpose of establishing and maintaining a place for the worship of almighty god, our heavenly father. To provide for christian fellowship for those of like precious faith where the holy ghost may be honoured according to our distinctive testimony. To assume our share of the responsibility and privilege of propagating the gospel o f jesus christ by all available means, both at home and overseas, we whose name appear upon the roster under the aove date, do hereby recognise ourselves as a local church in fellowship with the open bible standard church of jamaica, and adopt the following articles of church order and submit ourselves to be governed by them.</t>
  </si>
  <si>
    <t>Kermittpj@yahoo.com</t>
  </si>
  <si>
    <t>Suite # 6. 14 Canberra crescent, kingston 6.</t>
  </si>
  <si>
    <t>By assisting with the stimulation and development of students' interest in the field of education, primarily enterprenurship and to assist in acquiring of educational materials, books, equipment and computers for schools and other learning institutions.</t>
  </si>
  <si>
    <t>Lot 52, florence hall, trelawny</t>
  </si>
  <si>
    <t>To advance education by establishing and operating a public basic school for poorest communities in and surrounding Florence Hall, and particularly in Florence Hall Village, Falmouth as supported by the Ministry of Government services, Ontario, Canada. To provide the basic care of food and clothing, for sustainable living for the children of Florence Hall Village on an ongoing basis.</t>
  </si>
  <si>
    <t>Burnside valley, redhills, st. Andrew</t>
  </si>
  <si>
    <t>Flourishmentorshipprogram@gmail.com</t>
  </si>
  <si>
    <t>2 - 6 Carlton crescent, kingston 10</t>
  </si>
  <si>
    <t>1392 4Th manatee way, braeton, bridgeport p.o., st. Catherine.</t>
  </si>
  <si>
    <t>Black stonedge district, st. Ann</t>
  </si>
  <si>
    <t>To provide aid for single parents who faced financial challenges in sending their kids to school. To provide fiancial assistance for medical purpose/emergencies cases with emphasis on kids care and elderly. To provide food iteams to single parents family and the elderly. To help reduce illiteracy rate among the children in St. Ann's. To hold Annual Treats for children and distribute iteams in keeping with the saeson (toys, Books, Games, Bag Packs etc.).</t>
  </si>
  <si>
    <t>Donations by persons and companies.</t>
  </si>
  <si>
    <t>2B manor court, kingston 8</t>
  </si>
  <si>
    <t>Eldaazan@gmail.com</t>
  </si>
  <si>
    <t>77-79 Molynes road, kingston 10.</t>
  </si>
  <si>
    <t>To support public initiatives which contributes to: eradicating extreme poverty, hunger, crime and, violence;ensuring enironmental sustainability.</t>
  </si>
  <si>
    <t>19 Gordon town road, kingston 6.</t>
  </si>
  <si>
    <t>Donations, and income from the clinic operated by the foundation.</t>
  </si>
  <si>
    <t>2B tavistock terrace, kingston 6</t>
  </si>
  <si>
    <t>1. The aim of the Ministries is to facilitate and promote positive Christ-like development. 2. To serve the physical needs of the poor, less fortunate, mentally challenged homeless and needy persons in different communities across Jamaica. 3. To restore hope and dignity to the poor, less fortunate, mentally challenged homeless and needy persons in different communities across Jamaica. 4. To provide financial suppost the poor, less fortunate, mentally challenged, homeless and needy persons in different communities across Jamaica. 5. To inspire, motivate, and pray for each individual to achieve their God given potential. 6. To bring a positive change to the lives of the people within communities, thus improving their social and economic status</t>
  </si>
  <si>
    <t>152 Constant spring road, kingston 8</t>
  </si>
  <si>
    <t>Franmins@gmail.com</t>
  </si>
  <si>
    <t>Donations, fundraisings, project funds.</t>
  </si>
  <si>
    <t>Fsaadja@gmail.com</t>
  </si>
  <si>
    <t>Donations. Grants.</t>
  </si>
  <si>
    <t>Freetown, freetown p.a., clarendon.</t>
  </si>
  <si>
    <t>The church treasure most times shares the cost of barrel clearance and sometimes donors sends money to take care of the cost of clearing ythe barrels.</t>
  </si>
  <si>
    <t>To provide .operate,aid support, and maintain or asisst in providing, operating, aiding spporting and maintaining for the benefit of persons in poor and distressed circumstances. A nursing home, hospital, hospital beds, hospotal rooms, a wing or wings in any established hospital; and to supply medical assistance and treatment and nursing care for the poor in the community.</t>
  </si>
  <si>
    <t>Fmaj@cwjamaica.com</t>
  </si>
  <si>
    <t>Income derived from rental of building.</t>
  </si>
  <si>
    <t>Interest income derived from capital deposited with the company by lodges.</t>
  </si>
  <si>
    <t>Unit 16,m19 southern cross boulevard, freeport</t>
  </si>
  <si>
    <t>40 Market street, montego bay, st. James</t>
  </si>
  <si>
    <t>Lot 94, rio nuevo resorts, boscobel p.o., st. Mary.</t>
  </si>
  <si>
    <t>Personal &amp; donations.</t>
  </si>
  <si>
    <t>10 Hargreaves avenue, mandeville, manchester.</t>
  </si>
  <si>
    <t>To provide shelters for battered women and children. To feed the hungry and homeless persons. To provide sponsorship for students. To assist with relief for disaster victims. Etc.</t>
  </si>
  <si>
    <t>Friendsinneedcharity@yahoo.com</t>
  </si>
  <si>
    <t>17 Thant crescent, bridgeport p.o., st. Catherine.</t>
  </si>
  <si>
    <t>92 Coleyville avenue, washington gardens, kingston 10</t>
  </si>
  <si>
    <t>To collabrate with individuals and Organisations sharing similar objectives to such facilities island wide. To pay all codts, charges and expenses incurred or sustained in or about the promotion and establishment of the company, or which are in the nature of preliminary expensed including therein, the cost of the printing and stationery and expenses attendant upon the formation of agencies, sub-committees and branches.</t>
  </si>
  <si>
    <t>To promote the advancement of health and prevention, treatment and mitigation of disease for the public benfit, by supporting the Hope Institute in its provision of care and services to seriously and terminally ill patients.</t>
  </si>
  <si>
    <t>Donations. Fund raising events. Dividends.</t>
  </si>
  <si>
    <t>Barco caribbean. (Jamaica). Jmmb limited (jamaica).</t>
  </si>
  <si>
    <t>32 Hargreves avenue, mandeville p.o., manchester.</t>
  </si>
  <si>
    <t>To mobilized, encourage, and maintain the interest of the public in the well-being of patients. To support the public hospitals. To improve and maintain the relotionship and association between voluntary bodies.</t>
  </si>
  <si>
    <t>1 Paradise road, paradise park, savanna-la-mar</t>
  </si>
  <si>
    <t>Arthur wint drive, kingston 5</t>
  </si>
  <si>
    <t>Golding avenue, kingston 7</t>
  </si>
  <si>
    <t>Dandmgaynair@gmail.com</t>
  </si>
  <si>
    <t>13, Lakehurst drive, kingston 8</t>
  </si>
  <si>
    <t>Mainly from projects &amp; activities by friends of the national chest hospital.</t>
  </si>
  <si>
    <t>Private donors, churches, corporations in usa.</t>
  </si>
  <si>
    <t>Mobilize resourse to improve standard of living, healthcare and academic support for youth. Menitor youth through small group and teanwork in highly interactive enironments. Educate and train youth through scholastic and skills training programs. Partner with other to engage youth in community and nation.</t>
  </si>
  <si>
    <t>10 Miles, bull bay p.o., st. Andrew.</t>
  </si>
  <si>
    <t>1(876) 816-6003. 1(876) 938-4243</t>
  </si>
  <si>
    <t>Fulllifedelminbb@gmail.com</t>
  </si>
  <si>
    <t>2 Dorsetshire avenue, kingston 8</t>
  </si>
  <si>
    <t>To empower youth in jamaica, through mentorship, to creat better communities through workshops ans seminars. To improve education resoursces in schools and learnng institutions through building and distributions of books, computers, educational materials and equipments. To raise funds to support projects among childrens homes and schools.</t>
  </si>
  <si>
    <t>8 Mahogany road, kingston 6.</t>
  </si>
  <si>
    <t>Gameoflife876@outlook.com</t>
  </si>
  <si>
    <t>Personal fund. Games of life charty games.</t>
  </si>
  <si>
    <t>Sherwin williams.</t>
  </si>
  <si>
    <t>12 Union square, cross roads, kingston 5.</t>
  </si>
  <si>
    <t>580 Osprey drive, florence hall village, falmouth</t>
  </si>
  <si>
    <t>School fee (principally) and donations.</t>
  </si>
  <si>
    <t>Main street, christiana, p.o.box 44, manchester.</t>
  </si>
  <si>
    <t>Contribution from the kirby's family.</t>
  </si>
  <si>
    <t>1 Alabaster close, eltham meadows, spanish town, st. Catherine.</t>
  </si>
  <si>
    <t>To assist homes and foreign mission work, and to support theological institutions and the dissemination and creation of various publications.</t>
  </si>
  <si>
    <t>103 Main street, ocho rios, p.o., st.ann</t>
  </si>
  <si>
    <t>68 Woodpecker avenue, hellshire hills, p.a., st. Catherine</t>
  </si>
  <si>
    <t>32 Penn avenue, kingston 11.</t>
  </si>
  <si>
    <t>Donations, offerings, &amp; kinds.</t>
  </si>
  <si>
    <t>20 West strathmore, kingston 8</t>
  </si>
  <si>
    <t>1 Bahama close, dillsbury meadows, kingston 6</t>
  </si>
  <si>
    <t>To assist in providing the needed resources to those less fortunate ( families and individuals) throughout Jamaica through fundraising and donations. To raise awareness of poverty in Jamaica.. Providing perishables (food) and non-perishables (Clothing etc)</t>
  </si>
  <si>
    <t>24 Charlemont avenue, kingston 6.</t>
  </si>
  <si>
    <t>Gwfund@yahoo.com</t>
  </si>
  <si>
    <t>355 Spring valley, tower isle, st. Mary</t>
  </si>
  <si>
    <t>To assist in acquring of educational material, books, school shoes, equipment and computers for schools and other learning institutions in Jamaica. To improve the social and psychological health of children in children's homes throughout. The collection and distribution of school shoes, food and clothing on their behalf and to utilize any other means which will help to further this cause.</t>
  </si>
  <si>
    <t>Paisley district, border p.o., st. Andrew.</t>
  </si>
  <si>
    <t>Givingbacktthf@gmail.com</t>
  </si>
  <si>
    <t>2 Red hills road, morant bay p.o., st.thomas.</t>
  </si>
  <si>
    <t>Charitable organization. Catering for children, elderly and the vulerable.</t>
  </si>
  <si>
    <t>Water lane district p. A., clarendon</t>
  </si>
  <si>
    <t>Theo3063@yahoo.com</t>
  </si>
  <si>
    <t>Collections from church.</t>
  </si>
  <si>
    <t>24 A boundbrook crescent, port antonio p.o., portland.</t>
  </si>
  <si>
    <t>Fundraising activities. Out of pocket.</t>
  </si>
  <si>
    <t>Shop 15-16, 2a westmain drive, kingston 20.</t>
  </si>
  <si>
    <t>Globalstarzz1@gmail.com</t>
  </si>
  <si>
    <t>111 1/2 Redhills road, kingston 19.</t>
  </si>
  <si>
    <t>Glorygrace623@gmail.com                                                                            gloryagrace111@gmail.com</t>
  </si>
  <si>
    <t>Offerings, and gifts.</t>
  </si>
  <si>
    <t>1225 Michael manley boulevard, windsor heights, central village, st. Catherine.</t>
  </si>
  <si>
    <t>2 Sunrise drive, kingston 19.</t>
  </si>
  <si>
    <t>Sewtonations@yahoo.com</t>
  </si>
  <si>
    <t>9 Beverley path glendale, kingston 20</t>
  </si>
  <si>
    <t>Fund raising, donations from members, sponsorships, and public gatherings/events.</t>
  </si>
  <si>
    <t>51 Slipe road, kingston 5.</t>
  </si>
  <si>
    <t>Naggo head, 5 casino drive, bridgeport p o st. Catherine</t>
  </si>
  <si>
    <t>Shops 4 and 5 caledonia complex, 3 1/2 caledonia road, mandeville, manchester</t>
  </si>
  <si>
    <t>To Peach and teach the gospel of jesus christ to the the people of jamaica and foregin lands by radio, by recording by printed work and by personal evangegelism. To establish corpoarte places of religious worship, colleges, and universities to conduct religious services and general evangelism.</t>
  </si>
  <si>
    <t>4 Lewis street, c/o p.o.box</t>
  </si>
  <si>
    <t>97 Albion road, montego bay, montego bay #1 p.o.,</t>
  </si>
  <si>
    <t>Evertonreid40729@gmail.com</t>
  </si>
  <si>
    <t>21 Chosen few avenue, kingston 20</t>
  </si>
  <si>
    <t>To foster health, wealth, love and well-being by inspiring and empowering individuals for growth. To improve the health, economic and social conditions of indigent children, unemplyed and elderly person throughout jamaica through information, service, advocacy and the collection and distribution of food, clothing and money on their behalf and to utilize same and means which will further purpose.</t>
  </si>
  <si>
    <t>4 Ballater avenue, kingston 10</t>
  </si>
  <si>
    <t>Jayhamilton720@gmail.com</t>
  </si>
  <si>
    <t>Balaclava, balaclava p.o., st. Elizabeth.</t>
  </si>
  <si>
    <t>Church21@hotmail.com</t>
  </si>
  <si>
    <t>Braeton gate, hellshire main road, old braeton, st. Catherine</t>
  </si>
  <si>
    <t>Goodwill district, chatham p.a.</t>
  </si>
  <si>
    <t>To advance education</t>
  </si>
  <si>
    <t>Hoardie@hotmail.com</t>
  </si>
  <si>
    <t>C/o eltham park primary school, gordon boulevard, spanish town p.o. St.catherine.</t>
  </si>
  <si>
    <t>To enhance the creation of community development activities. To make representation and recommendation to the revelant authorities for the improvent of the community activiites.</t>
  </si>
  <si>
    <t>Harmony hall district, highgate p.po., st. Mary.</t>
  </si>
  <si>
    <t>Tithes &amp; offerings. Gifts. Charity programs.</t>
  </si>
  <si>
    <t>Graham wholesale</t>
  </si>
  <si>
    <t>Hasberry grove, bendon district, st. Catherine.</t>
  </si>
  <si>
    <t>Miler_sophia88@yahoo.com</t>
  </si>
  <si>
    <t>Salary, donations. And fundraising.</t>
  </si>
  <si>
    <t>David rose . June rose. Sophia miller.</t>
  </si>
  <si>
    <t>15 Martin christie street, great pond, ocho rios, st.ann.</t>
  </si>
  <si>
    <t>Cheapside, junction p.o., st. Elizabeth</t>
  </si>
  <si>
    <t>Mygtrm@yahoo.com</t>
  </si>
  <si>
    <t>Offendings &amp; donations.</t>
  </si>
  <si>
    <t>King's house, hope road, kingston 6</t>
  </si>
  <si>
    <t>P.o. Box 86, 64 harbour street, kingston</t>
  </si>
  <si>
    <t>The advancement of good citizenship or community development.</t>
  </si>
  <si>
    <t>Grace kennedy &amp; staff donations.</t>
  </si>
  <si>
    <t>Gracekennedy group. Gracekennedy staff.</t>
  </si>
  <si>
    <t>New bowens, 12 first street, may pen p.o., clarendon</t>
  </si>
  <si>
    <t>29 Studio one boulevard, cross roads, kingston 5</t>
  </si>
  <si>
    <t>6 Tangerine road, kingston 11.</t>
  </si>
  <si>
    <t>To assist with individuals, mainly community members, the sick, the poor, children and the elderly. To promote social and spiritual development to every person, institution.</t>
  </si>
  <si>
    <t>Gracefellowship19@gmail.com</t>
  </si>
  <si>
    <t>37 Dewsbury avenue, kingston 6.</t>
  </si>
  <si>
    <t>Denominational support and offerings</t>
  </si>
  <si>
    <t># 12 Fronter driver, port maria, st. Mary.</t>
  </si>
  <si>
    <t>Gracejailministry@gmail.com</t>
  </si>
  <si>
    <t>Donations &amp; sponsorship.</t>
  </si>
  <si>
    <t>Grace kennedy loimted.</t>
  </si>
  <si>
    <t>Alaska drive, p.o. Box 3463, west end negril</t>
  </si>
  <si>
    <t>Lot 1 haughton court, esher</t>
  </si>
  <si>
    <t>313 Carlton crescent, spot valley, montego bay, # 1 p.o., st. James.</t>
  </si>
  <si>
    <t>To provide charitable health related and educational services to the residents of jamaica of jamaica and Caribbean nations in accordance with all applicable requirements for an oraganization that is tax exempt under Section 501©(3) of the Internal Revenue Code of the United States of America.</t>
  </si>
  <si>
    <t>Josephgreatshape@gmail.com</t>
  </si>
  <si>
    <t>3 Tangerine place, kingston 10</t>
  </si>
  <si>
    <t>To provide Dental Services, at affordable cost throughtout jamaica, with emphasis being placed among those who are economically and socially disadvantaged, and to achieve this objective by any means whatever appropriate to the Company.</t>
  </si>
  <si>
    <t>Dcsmilemobile@gmail.com</t>
  </si>
  <si>
    <t>Main street, central village p.a., st. Catherine.</t>
  </si>
  <si>
    <t>Shop # 26, red hills mall, 105 red hills road, kingston 19.</t>
  </si>
  <si>
    <t>Greaterworks@hotmail.com</t>
  </si>
  <si>
    <t>Members dues, tithes, offerings, and donations.</t>
  </si>
  <si>
    <t>Johnson.ricardo20@yahoo.com</t>
  </si>
  <si>
    <t>21 Sullivan avenue, kingston 8.</t>
  </si>
  <si>
    <t>6 Norbrook mews, kingston 8</t>
  </si>
  <si>
    <t>Transitional programs for young adults with autim. Vocational training for young adults with autism.</t>
  </si>
  <si>
    <t>1 Palace road, greendale, spanish town, st. Catherine.</t>
  </si>
  <si>
    <t>The advancement of good citizenship or community development in greendale. To improve the education standards of youths and adults in the commnuity.</t>
  </si>
  <si>
    <t>Fund raising , events, dues, and donations.</t>
  </si>
  <si>
    <t>Lot 2, clifton hill, gordon town p.o., st. Andrew</t>
  </si>
  <si>
    <t>Grove place district, litchfield p.a., manchester.</t>
  </si>
  <si>
    <t>To promote education in out community. To assist children in and around rual areas of the Grove Place Community with back to school supplies such as books, pens, pencils, and school uniform etc. To provide grants and scholarships for children.</t>
  </si>
  <si>
    <t>Drapers district, drapers p.a., portland.</t>
  </si>
  <si>
    <t>11 Millsborough avenue, kingston 6.</t>
  </si>
  <si>
    <t>12 Trafalgar road, kingston 5</t>
  </si>
  <si>
    <t>Guardiangroupfoundation@myguardiangroup.com</t>
  </si>
  <si>
    <t>Donations, sponsorship, fundraising.</t>
  </si>
  <si>
    <t>107 Old hope road, kingston 6</t>
  </si>
  <si>
    <t>Promote Cultural, music, Educational or other altruistic charitable programmes for where it is situated in the parish of St.Andrew and Jamaica at large for the benfit of children and youth in Jamaica and enable them to make a positive contribution to Society. Promote and foster the support and development of benevolent, social and economic development projects to benefit underprivileged persons regardless of race, gender or political or religious affiliation in Jamaica.</t>
  </si>
  <si>
    <t>66A chisholm avenue, kingston 13.</t>
  </si>
  <si>
    <t>Windward road, 32 outlook avenue, kingston2.</t>
  </si>
  <si>
    <t>6 Norbrook close, kingston 8, st. Andrew</t>
  </si>
  <si>
    <t>Help4102@gmail.com</t>
  </si>
  <si>
    <t>Water cres, savanna-la-mar,savanna-la-mar</t>
  </si>
  <si>
    <t>Pathology department, university hospital of the west indies, mona, kingston 7.</t>
  </si>
  <si>
    <t>Identily persons living with this (Hoemphilia). Rare bleeding disorder to provide emotional and psychological support. Aduacatingfor better care and treatment of patients with the bleeding disorder at healthcare centers, schools, work place ete.</t>
  </si>
  <si>
    <t>23 Rheo loop, bellevue, southfield</t>
  </si>
  <si>
    <t>Eltham backstreet</t>
  </si>
  <si>
    <t>Rnelson.hhm@gmail.com</t>
  </si>
  <si>
    <t>104 Mountain view avenue, kingston 3.</t>
  </si>
  <si>
    <t>Facilitate, promote and coordinate sustainable community development programmes and projects for the benefit of residents of Hampstead Park Community and its environs.</t>
  </si>
  <si>
    <t>Hampsteadparkcc@gmail.com</t>
  </si>
  <si>
    <t>2 St. John's road, spanishtown p.o., st. Catherine.</t>
  </si>
  <si>
    <t>To improve the health, economic and social conditions of children and young persons in the communities in the environ of Hampton Green Missionary Church (HGMC)., Spanish Town, Jamaica through the collection and distribution of food, clothing, and money on their behalf and to utilize same and means which will further the purpose.</t>
  </si>
  <si>
    <t>Hgmc@cwjamaica.com</t>
  </si>
  <si>
    <t>Malvern p.o., st. Elizabeth</t>
  </si>
  <si>
    <t>Hampton@cwjamaica.com</t>
  </si>
  <si>
    <t>To provide for relife of aged and elderly persons in jamaica who are in need. To relieve financial hardship, sickness and poor health amounst elderly persons.</t>
  </si>
  <si>
    <t>Hannahsheritage@yahoo.com</t>
  </si>
  <si>
    <t>Watson taylor drive, lucea, hanover</t>
  </si>
  <si>
    <t>Hanoverpc@mlge.gov.jm</t>
  </si>
  <si>
    <t>Happy grove high school, hector's river</t>
  </si>
  <si>
    <t>Improve The well beings of Students . Improve Physcal learning environment of Students. Advance the education of students.</t>
  </si>
  <si>
    <t>Happygroveclassof98@gmail.com</t>
  </si>
  <si>
    <t>287 Chenniel court, phase 1, eltham park, st. Catherine</t>
  </si>
  <si>
    <t>To assist the less fortunate and offer care to the needy across jamaica. To promote healthy lifestyle and living through different health fairs and educational activities.</t>
  </si>
  <si>
    <t>Happyhomefoundation@yahoo.com</t>
  </si>
  <si>
    <t>Shop 13 - 14 st. Andrew plaza, 90b red hills road, kingston 20</t>
  </si>
  <si>
    <t>Harvestword@yahoo.com</t>
  </si>
  <si>
    <t>Foreign and local donations.</t>
  </si>
  <si>
    <t>28 Mannings hill road, p.o.box 935, kingston 8</t>
  </si>
  <si>
    <t>Tithes, offerings, donations, and interest earned on deposits.</t>
  </si>
  <si>
    <t>Spalding, spalding p.o., manchester.</t>
  </si>
  <si>
    <t>Hswajamaica@gmail.com</t>
  </si>
  <si>
    <t>319 Hague heights falmouth</t>
  </si>
  <si>
    <t>Soniammorris</t>
  </si>
  <si>
    <t>374 Keswick avenue, cumberland, portmore, st. Catherine.</t>
  </si>
  <si>
    <t>To provide care and support to indigent citizens and the homeless throughtout Jamaica, so as to ensure a better standard of living. To improve the health and social condictions of indigent citizens and the homeless throughout Jamaica, through the collection and distrbution of food and clothings on their behalf and to utilize some and by other means which will further the purpose. To advence the chirstian faith to the indigent and homeless and any other who may so desire.</t>
  </si>
  <si>
    <t>Loveandcompassion52@gmail.com</t>
  </si>
  <si>
    <t>Partners locally &amp; internationally.</t>
  </si>
  <si>
    <t>New green district, mandeville p.o., manchester.</t>
  </si>
  <si>
    <t>To preach the everlasting gospel. To prepare a people for the second advert of jesus christ.</t>
  </si>
  <si>
    <t>Ministryhlc5@gmail.com</t>
  </si>
  <si>
    <t>Tithes, offerings, specical offerings.</t>
  </si>
  <si>
    <t>Pb&amp; j resort ii (jamaica), limited and other donations.</t>
  </si>
  <si>
    <t>Lot 68-69 hellshire glades, slate close, hellshire park p.a., st. Catherine</t>
  </si>
  <si>
    <t>To improve the well - being of all its citizen through the development and maintenance of civil pride, harmony and good will within the Hellshire Glades Phase 1, Community and its environs. Assist in promoting a united neighbourhood via working collabouration to improve quality of life and the beautification of the Community for the enjoyment of all its residents.</t>
  </si>
  <si>
    <t>Baforsythe@hotmail.com</t>
  </si>
  <si>
    <t>Main street, bog walk, st. Catherine</t>
  </si>
  <si>
    <t>To improve the economic and socal conditions of indigent persons in need, such as the homeless, battered women, single parents, the elderly, youths, children and persons with special needs throughtout jamaica. To provide them with food, clothing, monies, school supplies, educational materials, equipment, tuition of students, short term shelter and to be mentored to, by train counselors.</t>
  </si>
  <si>
    <t>Members contributions and donations.</t>
  </si>
  <si>
    <t>613 Belle air, runaway bay</t>
  </si>
  <si>
    <t>5 Texton road, kingston 5, st.andrew.</t>
  </si>
  <si>
    <t>Feed the homless and the unfortunates around Jamaica. Assist with acquisition of books, computers, educational materals, and sporting gears and equipment for school; and teaming institution.</t>
  </si>
  <si>
    <t>Feedthelessfortunate@yahoo.com</t>
  </si>
  <si>
    <t>104 Walthan park road, kingston 10.</t>
  </si>
  <si>
    <t>Donations . Contributions.</t>
  </si>
  <si>
    <t>Wakefield, wakefield district, linstead p.o., st.catherine.</t>
  </si>
  <si>
    <t>Donations. Directors' packet.</t>
  </si>
  <si>
    <t>Con's plaza, main street, discovery bay p.o., st.ann.</t>
  </si>
  <si>
    <t>Offerings &amp; fundraising activities.</t>
  </si>
  <si>
    <t>Portland cottage vere, potland cottage p.a., clarendon.</t>
  </si>
  <si>
    <t>105K red hills road, kingston 10</t>
  </si>
  <si>
    <t>Albion road, p.o. Box 6, montego bay</t>
  </si>
  <si>
    <t>1289 Mineral heights boulevard, may pen p.o.,</t>
  </si>
  <si>
    <t>Hadeliverancechurch@yahoo.com</t>
  </si>
  <si>
    <t>Members &amp; fund rasing (concerts).</t>
  </si>
  <si>
    <t>5 Barclay street, savanna-la-mar</t>
  </si>
  <si>
    <t>Hbacsau@yahoo.com</t>
  </si>
  <si>
    <t>Unit 30, 2 1/2 kingsway, kingston 10.</t>
  </si>
  <si>
    <t>Holinesschristianchurch@yahoo.com</t>
  </si>
  <si>
    <t>70 Manor view drive, kingston 8, st. Andrew.</t>
  </si>
  <si>
    <t>Copporev@yahoo.com</t>
  </si>
  <si>
    <t>80 Half way tree road, kingston 10</t>
  </si>
  <si>
    <t>To provide support towards the developmemnt and improvement of the education, amateur sporting endeavors and health of the student of holmwood technical high school.</t>
  </si>
  <si>
    <t>Castle mountain district, bethel town p.o.,</t>
  </si>
  <si>
    <t>3 Norbrook close, kingston 8.</t>
  </si>
  <si>
    <t>Church: serv the spiritual needs of the orthodox christians in jamaica. Charty: serv the needs of the poor and others in need.</t>
  </si>
  <si>
    <t>Sokratis_dimitriadis@yahoo.com</t>
  </si>
  <si>
    <t>Whitehall disrict, giddy hall p.o. St. Elizabeth.</t>
  </si>
  <si>
    <t>Offerings</t>
  </si>
  <si>
    <t>3 Kerr road, kingston 20</t>
  </si>
  <si>
    <t>To provide care and support to vulnerable senior citizens residing in kingston who suffer from lifestyle related health issues, with the intention to expand across the island. To improve education of jamaica children and young adults who wish to enchance their education, learn life-long learning skills and employability through training courses or work experience wheather provided locallty or internationally.</t>
  </si>
  <si>
    <t>Info@homeandawayjamaica.com</t>
  </si>
  <si>
    <t>26 Lawrence drive, homestead, spanish town p.o., st. Catherine.</t>
  </si>
  <si>
    <t>Marysangster48@gmail.com</t>
  </si>
  <si>
    <t>48 Studio one boulevard, kingston 5.</t>
  </si>
  <si>
    <t>To build, support, and promote educational advocay by working and partnering with foreign missions, cooperate organizations and other volunteers, in identifying, supporting and assisting each child with their educational needs, withinh the the qwider community of hope bay.</t>
  </si>
  <si>
    <t>Hopebayeducationcentre@gmail.com</t>
  </si>
  <si>
    <t>Container office, council lane, hope bay p.o., hope bay, portland.</t>
  </si>
  <si>
    <t>Lot 721 norwood gardens, montego bay</t>
  </si>
  <si>
    <t>Brumalia town centre, 2 perth road, mandeville p.o., manchester</t>
  </si>
  <si>
    <t>Personal funds initially.</t>
  </si>
  <si>
    <t>2 A caledonia crescent, kingston 5.</t>
  </si>
  <si>
    <t>Princessfield district, linstead p.o., st. Catherine.</t>
  </si>
  <si>
    <t>Yvonneysweet@yahoo.com</t>
  </si>
  <si>
    <t>20 Kim drive, lauriston, st. Catherine.</t>
  </si>
  <si>
    <t>To provide a place of worship to the Lord our God where anyone can come for salvation, healing and deliverance. Our teachings are based on the Bible. To evanangelize the Word of God and to bring salvation to the nations by institutionalizing programs conductive to Christian development. To provide care, help and relief to our members and the wider community based on our ability and opportunity.</t>
  </si>
  <si>
    <t>Hopeunitedcog@gmail.com</t>
  </si>
  <si>
    <t>Government, private sector and overseas donations.</t>
  </si>
  <si>
    <t>Cedar valley, stanbury grove, sligoville p.o., st.catherine.</t>
  </si>
  <si>
    <t>Hopietaylorbrown@gmail.com</t>
  </si>
  <si>
    <t>335 Winnona drive, block m, garvey meade, bridgeport p.o., st.catherine.</t>
  </si>
  <si>
    <t>Houseoflifeministriesintl2018@gmail.com</t>
  </si>
  <si>
    <t>Lot 223 belmore avenue, cedar grove estate, portmore, st. Catherine.</t>
  </si>
  <si>
    <t>7 Bullock lane, spanish town, st. Catherine</t>
  </si>
  <si>
    <t>Huldahs05ministries@gmail.com</t>
  </si>
  <si>
    <t>38 Queen street, morant bay p.o., st. Thomas.</t>
  </si>
  <si>
    <t>Preaching of God by the word and deed to local community and the world. Spiritual, physical, and social welfair of its members and community.</t>
  </si>
  <si>
    <t>Dyke road, waterford p.o., st. Catherine.</t>
  </si>
  <si>
    <t>Collection of dues.</t>
  </si>
  <si>
    <t>Lot 92 creighton hall, white horses,  morant bay p.o., st. Thomas .</t>
  </si>
  <si>
    <t>To improve the health, economic, and and social conditions of indigent children and elderly persons throughout jamaica through the collection and distribution of food, clothing, medical supplies and equipment and money on money on their behalf and to util</t>
  </si>
  <si>
    <t>Hyltonsaltruistic@gmail.com</t>
  </si>
  <si>
    <t>163 Old hope road, kingston 6.</t>
  </si>
  <si>
    <t>Admin@icanjamaica.org</t>
  </si>
  <si>
    <t>2 St. Lucia avenue, kingston 5</t>
  </si>
  <si>
    <t>To proclaim and spread the Word of God in Jamaica and all over the world. To engage in sending workers to do missionary work throughout the world.</t>
  </si>
  <si>
    <t>Tele : (876) 926-9040-7                                                                              fax: (876) 929-6641</t>
  </si>
  <si>
    <t>From fellow subsidiary companies with in the icwi group of companies.</t>
  </si>
  <si>
    <t>To support women and men in the fight of breast, prostata and other forms of Cancers. To educate and improve the health of persons in jamaica through seminars, rallies, walkathons, and any other means which will further the purpose. To help with the expense associated with screening for cancers and also to fund as many mamograms annually.</t>
  </si>
  <si>
    <t>10 Mackville terrace, kingston 19</t>
  </si>
  <si>
    <t>Donations from personal funds, volunteers, partnership with corporate organizations, government and non- government organizations.</t>
  </si>
  <si>
    <t>593 - 595 Spanish town road, p.o. Box 224, kingston 11</t>
  </si>
  <si>
    <t>Donations will be made to the foundation by the subscriber, i.g.l. Limited as well as to seek donations from other organization and individuals.</t>
  </si>
  <si>
    <t>43 Congreve park, gerbera avenue, bridgeport p.o., st. Catherine.</t>
  </si>
  <si>
    <t>Info@jamjf.com</t>
  </si>
  <si>
    <t>2 Carmelo drive, oasis villa, kingston 8.</t>
  </si>
  <si>
    <t>To create or find opportunities to provide asstance with food, clothing, and education for children who are in need of assistance from the proceeds of the operation of Lemon-Aid stands. The prevention or relife of child poverty and the advancement of education for children either directly or through the support of other charitable entities and endeavors.</t>
  </si>
  <si>
    <t>13 Harpers lane, port antonio, portland.</t>
  </si>
  <si>
    <t>To foster the interest of the immaculate conception high school by faciliating and providing forums through which the school's curriculum offerings can be reviewd, assessed, and evaluated with a view to improve the capcity of the school and the quality of education delivered.</t>
  </si>
  <si>
    <t>Donations and membership fee.</t>
  </si>
  <si>
    <t>School fee/ investment interests/ donations.</t>
  </si>
  <si>
    <t>Gibraltar district, clover p.a., st. Ann.</t>
  </si>
  <si>
    <t>Donations from the church and corporate jamaica.</t>
  </si>
  <si>
    <t>Shop 9, jet plaza, grange lane, gregory park, st. Catherine</t>
  </si>
  <si>
    <t>Andre_alsage@hotmail.com</t>
  </si>
  <si>
    <t>Red cross (jamaica).</t>
  </si>
  <si>
    <t>8 Hellshire drive, independence city, gregory park p.o., st. Catherine.</t>
  </si>
  <si>
    <t>To practice observe and teach the principle of Christ and the Apostles as governed and dictated by the New Testament in the island of Jamaica. To conduct rallies and crusades through the island of Jamaica. To establish Bible clubs in Homes, in Elementary private and Secondary schools in the island of Jamaica.</t>
  </si>
  <si>
    <t>Contact@inmed.org</t>
  </si>
  <si>
    <t>85 West road, kingston 12.</t>
  </si>
  <si>
    <t>To advance community development and good citizenship in innercity communities throughout jamaica. Foster the holistic growth and development of innercity youths socially, educationally, as well through exposure to financial programmes.</t>
  </si>
  <si>
    <t>Innercity for christ ministries. Errol henry. Orion insurance brokers.</t>
  </si>
  <si>
    <t>Chudleigh district, shooters hill, manchester.</t>
  </si>
  <si>
    <t>Ii.tech@ymail.com</t>
  </si>
  <si>
    <t>D161 longville park, free town, clarendon</t>
  </si>
  <si>
    <t>To foster, facilitate and promote programmes for the development of reasearch and practice in educational adminstration, management and leadership. To establish and promote programmes aimed at delivering high standards in the study, practice and preparation of educational adminstrators, managers and leaders.</t>
  </si>
  <si>
    <t>Iealjinfo@gmail.com</t>
  </si>
  <si>
    <t>7 Spaulding lane, kingston 5.</t>
  </si>
  <si>
    <t>To assist with the acquisition of books, computers, educational material, sporting gears and equipment for schools and learning institutions in jamaica.</t>
  </si>
  <si>
    <t>4 Duke street, kingston</t>
  </si>
  <si>
    <t>20 Orange crescent, kingston 8, st. Andrew</t>
  </si>
  <si>
    <t>To procaim . Preach. Conduct. Organize and Coordine Lectures, Seminars, Programmes, Outreach and Missions for the propagation of the gospel of jesus chirst for family develop ment. Improve interpersonal relationships . To improve the Quality of life. To Provide trainning programs to help develop leadership quality based on inner healing. To provide personal or familiar spiritual orientation.</t>
  </si>
  <si>
    <t>Waterloo district, santa cruz p o, st. Elizabeth</t>
  </si>
  <si>
    <t>Waterloopapostolicchurch@yahoo.com</t>
  </si>
  <si>
    <t>15 Cassia park roadkingston 10 kingston, jamaica</t>
  </si>
  <si>
    <t>The Foursquare Church continues to make an impact today with a vibrant community of credentialed ministers, leaders, missionaries and congregation members in the U.S. And around the world.</t>
  </si>
  <si>
    <t>Imssdajamaica@gmail.com</t>
  </si>
  <si>
    <t>1151 St. Hildas road, green acres, st. Catherine</t>
  </si>
  <si>
    <t>Rdeliverance@gmail.com</t>
  </si>
  <si>
    <t>3 Aylsham heights, kingston 8</t>
  </si>
  <si>
    <t>Iskfjamaica@gmail.com</t>
  </si>
  <si>
    <t>Lot # 1 gibralter heights, oracabesssa p.o., st.mary.</t>
  </si>
  <si>
    <t>34 Lady musgrave road, # 18, kingston 5.</t>
  </si>
  <si>
    <t>Iwca.jamaica@gmail.com</t>
  </si>
  <si>
    <t>Donations from founding members.</t>
  </si>
  <si>
    <t>22 Derrymore road, kingston 10</t>
  </si>
  <si>
    <t>Intlyouthcharity@gmail.com</t>
  </si>
  <si>
    <t>Sponsorship for competitions.</t>
  </si>
  <si>
    <t>15 Durie drive, kingston 8.</t>
  </si>
  <si>
    <t>To create opportunities that will allow students and unemployed young people, aged between 11 - 29 years old to gain marketable skills in entrepreeurship, business management, and the creative industries which will result in capacity building and the identification and economic opportunities. This youth based bussiness training, coaching and mentoring programme will provide paractical on-the-job experience gained from the association's affiliated and third party entities.</t>
  </si>
  <si>
    <t>Hello@iriekidzfoundation.org</t>
  </si>
  <si>
    <t>Unit # 5, 115 hope road, kingston 6, st. Andrew.</t>
  </si>
  <si>
    <t>To operate a non-profit organisation whose is to promote and encourage the improvement and advancement of education and to offer scholarships tenable at secondary schools, colleges and universities in jamaica.</t>
  </si>
  <si>
    <t>54 Rosalie avenue, kingston 11.</t>
  </si>
  <si>
    <t>To advance the gospel of the kingdom of god throughout the length and breath of jamaica so that people will come to know, love and serve the Most High God and his Son Jesus Christ.</t>
  </si>
  <si>
    <t>8 Gibraltar hall road, kingston 7</t>
  </si>
  <si>
    <t>To promote the advancement of education and health. To develop skilled Hospital/Health Care workers and strong nation health systems.</t>
  </si>
  <si>
    <t>Nirving@itech-caribbean.org</t>
  </si>
  <si>
    <t>63B deanery road, kingston 3</t>
  </si>
  <si>
    <t>32 1/2 Duke street, kingston cso</t>
  </si>
  <si>
    <t>To promote community development in the Jackson town community by supporting educational institutions. To provide development programmes that cater to children and young persons from lower socio-economic backgrounds. To provide skills training so as to increase the economic viability of youths and adults.</t>
  </si>
  <si>
    <t>73 Manchester avenue, may pen p.o., clarendon.</t>
  </si>
  <si>
    <t>The advancement and development of education to students within the geograpical area of the parish clarendon. To assist the poor and needly in the parish of clarendon because of youth advanced age .</t>
  </si>
  <si>
    <t>Verley@cwjamaica.com</t>
  </si>
  <si>
    <t>Verley harrison. Norma brooks-parks.</t>
  </si>
  <si>
    <t>Salt marsh, falmouth p.o. Box 1914, trelawny</t>
  </si>
  <si>
    <t>Glengoffe, glengoffe p.o., st. Catherine.</t>
  </si>
  <si>
    <t>Shop # 92, portmore pines plaza, braeton highway, portmore, st. Catherine</t>
  </si>
  <si>
    <t>To support the relief of poverty by supporting housing programmes targeted at people in need. To promote the advancement of community development and promote religious harmony by supporting projects in community development and housing, without discriminating on the basis of race, religion, gender, ethnic heritage, colour, national orgin or physical disability.</t>
  </si>
  <si>
    <t>Info@braced-jamhabitat.org</t>
  </si>
  <si>
    <t>19 Edinburgh avenue, kingston 10.</t>
  </si>
  <si>
    <t>Provide fanancial resourse and access to technical resources to persons who are vistims of domestic violence and sexual and physical assault to allow them to rebuild and re-estab themselves.</t>
  </si>
  <si>
    <t>95 Old hope road, kingston 6, st . Andrew.</t>
  </si>
  <si>
    <t>To support the activities of the jamaica 4-H clubs in accessing project funding and other donations to augment training and implementation of project activities that will benefit its members. The ulimate object of the 4-H clubs is to mobilize, train and stimulate interest amongst youth to contribute to the development of the agriculture sector.</t>
  </si>
  <si>
    <t>Donations and sponsorship, income from projects.</t>
  </si>
  <si>
    <t>67 Church street, kingston.</t>
  </si>
  <si>
    <t>To foster and promote agriculture development. To empower and eduicate farmers. To advocate and lobby on behalf of farmers.</t>
  </si>
  <si>
    <t>Adminjas114@gmail.com</t>
  </si>
  <si>
    <t>3 Hendon drive, kingston 20.</t>
  </si>
  <si>
    <t>To develop the sport of golf in jamaica for the benefit of all jamaicans, which includes fostering the talent of young golfers across the island through various development programmes.</t>
  </si>
  <si>
    <t>Thrrough hosting qualifying tournaments, other events and sponsorship.</t>
  </si>
  <si>
    <t>8 Coventry drive, kingston 2</t>
  </si>
  <si>
    <t>9 Marescaux road, kingston 5</t>
  </si>
  <si>
    <t>Admin@jamdeaf.org</t>
  </si>
  <si>
    <t>Lot 100 edgecombe way, runaway bay p.o., st. Ann.</t>
  </si>
  <si>
    <t>Help amateur athletes with scholarships that have potential and would rather stay in jamaica and further their studies. Provide Stipend for amateur athletes so that they can maintain proper diet and traveling expenses to different athletics event. Purchase gears for amateur athletes. Educating people about the importance of exercising and proper diet. Chartable events: Example helps to feed the homeless . Help children and adult with reading.</t>
  </si>
  <si>
    <t>21 Hope road, kingston 10</t>
  </si>
  <si>
    <t>2B washington boulevard, kingston 20</t>
  </si>
  <si>
    <t>Member church assessment, contributions/donations.</t>
  </si>
  <si>
    <t>Content, mccook's pen, mccook's pen p.o.</t>
  </si>
  <si>
    <t>Part of the net profits of jamaica broilers group limited.</t>
  </si>
  <si>
    <t>Conducing cutting edge research the etiology of cancer in jamaica and optimal intervention strategies. Indentifying and replicating successiful cancer prevention strategies for jamaica.</t>
  </si>
  <si>
    <t>16 Lady musgrave road, kingston 5</t>
  </si>
  <si>
    <t>2 West ridge close, red hills p.o., st. Andrew.</t>
  </si>
  <si>
    <t>To foster homes and foreign mission work, and to support theological institutions and the dissemination and creation of various publications.</t>
  </si>
  <si>
    <t>6 Oxford road, kingston 5</t>
  </si>
  <si>
    <t>To promote culture ties between peoples of jamaica &amp; china. To undertake fundrasing activities and charitable donations whether in cash or kind.</t>
  </si>
  <si>
    <t>Jachinafriendship@gmail.com</t>
  </si>
  <si>
    <t>Subscriptions, fundraising events, donations.</t>
  </si>
  <si>
    <t>Mainly the child develoment agency, donations of cash &amp; kind, rental of property.</t>
  </si>
  <si>
    <t>Child development agency.</t>
  </si>
  <si>
    <t>189 Old hope road, kingston 6</t>
  </si>
  <si>
    <t>34 Lady musgrave, unit 18. Kingston 5.</t>
  </si>
  <si>
    <t>Strat up will be from directors but subseqently from persons and business that believe in organizational mission.</t>
  </si>
  <si>
    <t>12 Stuarton crescent, ensom city, spanish town, st. Catherine. (Suite #3, 1 beechwood ave, kingston 5.)</t>
  </si>
  <si>
    <t>To develop the abilities of HIV positive women in leadership skills, for improvement in personal and family life, more meaning participation in the HIV response and recognition of women's contribution to national development. To advocate and empower women who are HIV positive through educating on rights and responsibilities, as well as training in advocating skills. To provide Psycho/Social support to women living HIV/AIDS and educating where necessary, families and caregivers.</t>
  </si>
  <si>
    <t>Icw global and any other donors for projects.</t>
  </si>
  <si>
    <t>29 Dumbarton avenue, kingston 10</t>
  </si>
  <si>
    <t>Jamaicaconservation@gmail.com</t>
  </si>
  <si>
    <t>54 Chisholm avenue, kingston 13.</t>
  </si>
  <si>
    <t>Chisholm.avenue7thday@gmail.com</t>
  </si>
  <si>
    <t>Tithes, offerings, donations.</t>
  </si>
  <si>
    <t>37A bryant crescent, may pen, clarendon</t>
  </si>
  <si>
    <t>Grants and sponsorships</t>
  </si>
  <si>
    <t>Unit #10, stanton terrace, kingston 6.</t>
  </si>
  <si>
    <t>To provide epidemiological data and surveillance for children with down's syndrome in jamaica. To establish a national registry for patients with down's syndrome. To establish local trends and characteristics of the condition of the disease.</t>
  </si>
  <si>
    <t>46 Church street, kingston</t>
  </si>
  <si>
    <t>Info@jamaicadraughts.com</t>
  </si>
  <si>
    <t>7 Merridale avenue, kingston 10.</t>
  </si>
  <si>
    <t>Jamaicadyslexiaassociation@gmail.com</t>
  </si>
  <si>
    <t>The founder has been founding so far but shall be seeking funding from other interested parties.</t>
  </si>
  <si>
    <t>20 Hope road, kingston 10</t>
  </si>
  <si>
    <t>JET is a Non-Organization. JET's Mission is to asist in elevating the level of jamaica's education achievement by providing access to excellence in teaching methods and high quality education content in the hands of all students across the country without barriers or restrictions.</t>
  </si>
  <si>
    <t>Donations , grants, from donor organisations and government agencies.</t>
  </si>
  <si>
    <t>38 Top road, p.o. Box 16, brown's town, st. Ann</t>
  </si>
  <si>
    <t>Jeminc1876@gmail.com</t>
  </si>
  <si>
    <t>14 King street, st. Ann's bay p.o.</t>
  </si>
  <si>
    <t>209 Windward road, kingston 2</t>
  </si>
  <si>
    <t>Jfm_hr@adm.com</t>
  </si>
  <si>
    <t>Endowment from founder.</t>
  </si>
  <si>
    <t>Apt. #28, 8 Upper braemar avenue, kingston 10.</t>
  </si>
  <si>
    <t>Ultimate.jamaica1@gmail.com</t>
  </si>
  <si>
    <t>Members contributions / donations.</t>
  </si>
  <si>
    <t>Suite 20, seymour park, 2 seymour avenue, kingston 10</t>
  </si>
  <si>
    <t>To organise school clinics for children involved in sports to determine of illness which may cause morbidity. To collaborate as appropriate with Ministries of Government and Sports Organization to monitor health and wellness of school children. To cooperate with Cardiac Health Institutions to provide cardias care.</t>
  </si>
  <si>
    <t>Donations from directors and business selected.</t>
  </si>
  <si>
    <t>Denbigh drive, four paths p.o., clarendon.</t>
  </si>
  <si>
    <t>Lot 2, portmore town centre, gregory park p.o., st. Catherine.</t>
  </si>
  <si>
    <t>19 Hagley park road, kingston 10.</t>
  </si>
  <si>
    <t>Jamaicahandballfederation@gmail.com</t>
  </si>
  <si>
    <t>Sponsors. Tithes. Offerings.. Fund raising.</t>
  </si>
  <si>
    <t>Suite c, 16 cargill avenue, kingston 10. St. Andrew.</t>
  </si>
  <si>
    <t>Jisasec@yahoo.com</t>
  </si>
  <si>
    <t>Funding is derived from membership fees, donations, grants, and other voluntary contributions.</t>
  </si>
  <si>
    <t>2 Sevens road, may pen, may pen p.o., clarendon.</t>
  </si>
  <si>
    <t>Grants, public donations, membership dues, fundraising.</t>
  </si>
  <si>
    <t>10 College common, mona road, kingston 7</t>
  </si>
  <si>
    <t>3 York castle avenue, kingston 6</t>
  </si>
  <si>
    <t>Private donations.</t>
  </si>
  <si>
    <t>4 Ruthven road, kingston 10</t>
  </si>
  <si>
    <t>Jakidney.kids@gmail.com</t>
  </si>
  <si>
    <t>2 1/2 Kings way, kingston 10</t>
  </si>
  <si>
    <t>5 Kent avenue, white sand beach p.o., montego bay</t>
  </si>
  <si>
    <t>9 Lounsbury avenue, kingston 10</t>
  </si>
  <si>
    <t>Jamaica Little League Baseball and Softball Inc. Is responsible for initiating Little league Baseball and Softball programs across Jamaica and compete in Little League Baseball and Softball International Latin American Region</t>
  </si>
  <si>
    <t>3-3A richmond avenue, kingston 10</t>
  </si>
  <si>
    <t>By the way of donations, grants, fundraising activities.</t>
  </si>
  <si>
    <t>26 Pine boulevard, kingston 6</t>
  </si>
  <si>
    <t>Increase national awareness of mental health illness while reducing the stigm associated with mental health aswell as to increase the capacity of stakeholders to deal with persons facing mental health challenges. Lobby for the proper treatment and increase services offered to persons with mental health illness. Promote acceptance of mental health problems by encouraging, educating and inspriring persons to talk openly about mebtal health problems. Promote overall wellness and mental stability.</t>
  </si>
  <si>
    <t>C/o the medical association of jamaica, 19a windson avenue, kingston 5</t>
  </si>
  <si>
    <t>2 West kings house drive, kingston 10.</t>
  </si>
  <si>
    <t>Relief of sickness, preservation of health, and improvement in the quality of life for people living multiple myeloma, their families and caregivers.</t>
  </si>
  <si>
    <t>Membership dues, asponsorship gifts. Special events (virtual tea party).</t>
  </si>
  <si>
    <t>Nhf.</t>
  </si>
  <si>
    <t>Members subscriptions and from productions.</t>
  </si>
  <si>
    <t>15 Lisa terrace, lot 121 keystone, spanish town, st. Catherine.</t>
  </si>
  <si>
    <t>To promote sports and related acttivities to prevent crime. Assist with the financial needs which include but not limited to, travel expenses of qualified athletes and designated volunteers. To effectively build resilience among at risk youth in jamaica. Strengthen the life skills of youth. Promote healthy living through physical exercise.</t>
  </si>
  <si>
    <t>Ocrfoundation7@gmail.com</t>
  </si>
  <si>
    <t>9 Cunningham avenue, kingsto 6</t>
  </si>
  <si>
    <t>Donations by the international olympic committee, sponsors and interest income.</t>
  </si>
  <si>
    <t>17 Hillary avenue, kingston 10</t>
  </si>
  <si>
    <t>The pain clinic, kingston public hospital, kingston, north street, kingston cso</t>
  </si>
  <si>
    <t>The reduction of the prevalence of pain and its impact on the social, financial and health aspect of jamaican lives. To have recognized, and observed throughout the medical sector, the importance of pain management for all persons in jamaican. To liaise responsibly with pharmaceutical companies to encourage the appropriate management of pain. To become an Authoritative source for the management of pain.</t>
  </si>
  <si>
    <t>Japaincolloborative @gmail.com</t>
  </si>
  <si>
    <t>University of technology, 235 - 237 old hope road, kingston 6</t>
  </si>
  <si>
    <t>Jamaicapara@gmail.com</t>
  </si>
  <si>
    <t>Entity has not conducted any activity or business since its incorporation.</t>
  </si>
  <si>
    <t>Mizpah district, p.o., box 177, mandeville, manchester</t>
  </si>
  <si>
    <t>Donations, mainly from uk charity chart.</t>
  </si>
  <si>
    <t>1B norwood avenue, kingston 8</t>
  </si>
  <si>
    <t>16 Lady musgrave road, kingston 5.</t>
  </si>
  <si>
    <t>To provide support to breast cancer survivors.</t>
  </si>
  <si>
    <t>Jareachtorecovery@gmail.com</t>
  </si>
  <si>
    <t>Public fund raising. Donations.</t>
  </si>
  <si>
    <t>1. Voluntary Aid Society providing aid during war and peace to the sick and wounded. 2. Improvement of health and prevention of disease and the mitigation of suffering. 3. Adherence to Geneva Convention to act in matters of relief.</t>
  </si>
  <si>
    <t>Jrcs@jamaicaredcross.org</t>
  </si>
  <si>
    <t>Fundraising, incomee generating (first aid,etc), international donor support and government subvention.</t>
  </si>
  <si>
    <t>Government of jamaica. Jamaica red cross.</t>
  </si>
  <si>
    <t>To cater to the physical spiritual and material needs of the people of Jamaica. To provide a broad base and outreach program that caters to the less fortunate, disadvantages, Physcially Challenge. To provide food, clothing, housing, medical assistance and back to school assistance for children.</t>
  </si>
  <si>
    <t>148 Mountain view avenue, kingston 3, st.andrew.</t>
  </si>
  <si>
    <t>Funding providing by way of annual subsriptions, purchases and sales of ammunition to members, advertising/promotion of sporting events, entry fees for hosted events, donations from from members and sponsors of events.</t>
  </si>
  <si>
    <t>34 - 36 Old hope road, kingston 6.</t>
  </si>
  <si>
    <t>Encourage economic vitality through development activites among rural children and youth ages 6 - 29 years old. Enhance the character and create opportunities for rural youth through professional and business training. Facilitate business development and leardership training.</t>
  </si>
  <si>
    <t>55 Slipe road, shop # 13, kingston 5.</t>
  </si>
  <si>
    <t>To act as the governing body of Rugby Football Union in Jamaica. To manage and oversee the development of the sport in Jamaica. Supporting amateur ideals and the furtherance of the Olympian ethos.</t>
  </si>
  <si>
    <t>2B camp road, kingston 5</t>
  </si>
  <si>
    <t>Jamsave3000@hotmail.com</t>
  </si>
  <si>
    <t>To develop three (3) new olympic sports (skate boarding, surfing, and bmx). In jamaica. To build skate parks possibly in several parishes, public skate parks, high level training and leisure.</t>
  </si>
  <si>
    <t>14 1/2 Ripon road, kingston 5</t>
  </si>
  <si>
    <t>Membersip dues, sponsorship, donations, and fundraising from the sports development foundation.</t>
  </si>
  <si>
    <t>To raise awareness of science, technology, engineering, and mathematics (" stem") projects in jamaica, and encourage the bensfits of pursuing stem education in jamaica in the development of the jamaica society.</t>
  </si>
  <si>
    <t>Stemforgrowthja@outlook.com</t>
  </si>
  <si>
    <t>Donations and grants.</t>
  </si>
  <si>
    <t>Carimed foundation</t>
  </si>
  <si>
    <t>30A west minster road, kingston 10</t>
  </si>
  <si>
    <t>Jatkd_secretary@hotmail.com</t>
  </si>
  <si>
    <t>Dues from membership and examination fee, fundraising events,</t>
  </si>
  <si>
    <t>Info@jts.edu.jm</t>
  </si>
  <si>
    <t>Funds are recived from donations as well as tuition fees from students.</t>
  </si>
  <si>
    <t>2A braywick road, kingston 6</t>
  </si>
  <si>
    <t>34 Old hope road, kingston 5.</t>
  </si>
  <si>
    <t>Lot 2, flamstead, gordon town p.o., st. Andrew.</t>
  </si>
  <si>
    <t>Monitivating and mentoring our jamaican youths. Help to create safer communities through youth development. Empowering our youth with the necessary knowledge need to be successful in life.</t>
  </si>
  <si>
    <t>3 Trevennion park road, kingston 5.</t>
  </si>
  <si>
    <t>To ensure improvement in the quality of life PLHIV through counseling, training, education, nutrition and access to care and treatment. To reduce stigma and discrimination and positively influence the perception of the wider society at all levels about people living with HIV and AIDS. To disseminate information on Hospital/Health Care services and support so that members can make appropriate decision, access necessary medical and psycho-social care and adherence to treatment.</t>
  </si>
  <si>
    <t>Unit #6, 2 goodwood terrace, kingston 8</t>
  </si>
  <si>
    <t>343 Nova promenade, westgreen, montego bay</t>
  </si>
  <si>
    <t>2 Fagan avenue, kingston 8.</t>
  </si>
  <si>
    <t>Grants are recognized when received, they are included in the statement of revenue and expenses when used during the year, otherwise tthey are included in the statement of financial position as advances. Donations and transactions in respect of programs and special projects are accounted for on the cash basis.</t>
  </si>
  <si>
    <t>2B parkhurst drive, kingston 6.</t>
  </si>
  <si>
    <t>Provide finacal aid towards edcation for students in need attending hampton and munro college and other educational institutions in rual communities of south st. Elizabeth.</t>
  </si>
  <si>
    <t>10A west kings house road, kingston 8</t>
  </si>
  <si>
    <t>Lot 480 farm heights, montego bay #1 p.o.</t>
  </si>
  <si>
    <t>Richardsjanet37@gmail.com</t>
  </si>
  <si>
    <t>Calabash bay p.a., calabash bay, treasure beach</t>
  </si>
  <si>
    <t>Charity programmes. Fundraisers.</t>
  </si>
  <si>
    <t>41 Farewell avenue, kingston 19.</t>
  </si>
  <si>
    <t>To improve the social, spiritual, educational, economic, psychological, and physical needs of at rick children, individuals ; and families within the societies.</t>
  </si>
  <si>
    <t>5 Dorien avenue, kingston 20.</t>
  </si>
  <si>
    <t>To bring awareness of autism and other learning disabilities in schools, homes in jamaica on a whole through hosting of workshops, seminars in partnership with other organisation and groups.</t>
  </si>
  <si>
    <t>White water, 282 jacaranda boulevard north, spanish town p.o., st. Catherine</t>
  </si>
  <si>
    <t>Scandalcoruer10@yahoo.com</t>
  </si>
  <si>
    <t>30 Haining road, kingston 5</t>
  </si>
  <si>
    <t>Director's input &amp; donations, fundraising banquet.</t>
  </si>
  <si>
    <t>Lot 1 williamsfield gardens, williamsfield p.o.,</t>
  </si>
  <si>
    <t>JIREH BENEVOLENT SOCIETY seeks to help our materially poor Jamaican Brothers and SistersCompany OverviewCurrently our Society is involved in outreach in 6 main areas. These include:1. Back to School Project2. Feeding programme3. School assistant programme4. General Maintenance of the Elderly 5. Counselling of Teenagers6. Repair of houses and the building of structures for the destitute 7. Distribution of clothes, toiletries, shoes, mattresses etcGeneral InformationJireh Benevolent Society is a registered non-governmental organization whose sole aim is to help our materially poor Jamaican brothers and sisters.</t>
  </si>
  <si>
    <t>Creation foods, friends, food for the poor.</t>
  </si>
  <si>
    <t>Corsham district, malvern p.o.</t>
  </si>
  <si>
    <t>6 Haughton terrace, kingston 10</t>
  </si>
  <si>
    <t>To facilitate, support and promote nation building through direct contribution to non-profit entities whose primary function and or focus is to empower jamaicans through education personal development and financal independence. To facilitate, support and promote social, economic and development projects and initiatives that targets inner-city, less fortunate individuals to rise above their circumstances.</t>
  </si>
  <si>
    <t>Joanduncanfoundation@jmmb.com</t>
  </si>
  <si>
    <t>Apartment 3, 12 westy acre, mandeville, manchester.</t>
  </si>
  <si>
    <t>To improve the health, economic, and and social conditions of indigent children and elderly persons throughout jamaica through the collection and distribution of food, clothing, medical supplies and equipment and money on money on their behalf and to utilize same and any other means which will further the purpose.</t>
  </si>
  <si>
    <t>Jodianfoundation@gmail.com</t>
  </si>
  <si>
    <t>John's town, beckford town p.a., st.thomas.</t>
  </si>
  <si>
    <t>Advancement of Education. The advancement of Community Development. Advancement through various sports disciplines.</t>
  </si>
  <si>
    <t>6 Bonitto crescent, mandeville p.o., manchester.</t>
  </si>
  <si>
    <t>To advance and improve the education and empowerment of parents. To improve the social conditions of indigent children and their parents throughout jamaica through the collection and donation of food, clothsing and educational materials.</t>
  </si>
  <si>
    <t>Food for the poor. Grace kennedy.</t>
  </si>
  <si>
    <t>Junction district, point hill p.o., st. Catherine</t>
  </si>
  <si>
    <t>Director sharon lewis donate funds to chairty.</t>
  </si>
  <si>
    <t>Sharon lewis.</t>
  </si>
  <si>
    <t>83 Maxfield avenue, kingston 13.</t>
  </si>
  <si>
    <t>Jkellyfoundation@gmail.com</t>
  </si>
  <si>
    <t>7 West road, westchester, waterford p.o., st. Catherine.</t>
  </si>
  <si>
    <t>To raise awareness of childhood cancer. To offer moral support to children affected by cancer. To provide hospital visits and volunteer caregivers at patient's bedside.</t>
  </si>
  <si>
    <t>Sponsorship.</t>
  </si>
  <si>
    <t>To provide service to children/adults who have experienced and survive of child sexual abuse, in hope of improving overall well being and sense of purpose after being victimized.</t>
  </si>
  <si>
    <t>4 1/2 Camp road, kingston 4</t>
  </si>
  <si>
    <t>Joytown@cwjamaica.com</t>
  </si>
  <si>
    <t>42 Windward road, kingston 2</t>
  </si>
  <si>
    <t>36 Valdez road, spanish town, st. Catherine.</t>
  </si>
  <si>
    <t>The tithes &amp; offering of the congregation , and any other donors.</t>
  </si>
  <si>
    <t>Members</t>
  </si>
  <si>
    <t>Apartment # 4, 24 cedar close, pines of karachi, st. Andrew.</t>
  </si>
  <si>
    <t>To provide opportunities for the advancement of education among Jamaicans. To provide opportunities for the advancement of Culture among Jamaicans.</t>
  </si>
  <si>
    <t>Juliemalcolmfoundation@gmail.com</t>
  </si>
  <si>
    <t>37 Arnold road, kingston 5</t>
  </si>
  <si>
    <t>Sponsorship/partners.</t>
  </si>
  <si>
    <t>34 Elizabeth avenue, kingston 10.</t>
  </si>
  <si>
    <t>To organize , administer and found programmes and plans aimed generally at imnproving the quality of life for children and implement such plans and programmes whether at the national of community level that will help children in need to excel in ventures and endure through hardship. To foster the relief of provert, suffering and distress amont the children in need.</t>
  </si>
  <si>
    <t>Donation sponsorship.</t>
  </si>
  <si>
    <t>23 Dominica drive, kingston 5</t>
  </si>
  <si>
    <t>Hall's delight district, dallas p.o., st. Andrew.</t>
  </si>
  <si>
    <t>Kdcrosdalefoundation@gmail.com</t>
  </si>
  <si>
    <t>819 Salt avenue, mineral heights, may pen p.o., clarendon.</t>
  </si>
  <si>
    <t>Kareemconstantine@hotmail.com</t>
  </si>
  <si>
    <t>27 Upper waterloo road, kingston 10.</t>
  </si>
  <si>
    <t>To enhance the health, social and educational conditions of jamaican persons.</t>
  </si>
  <si>
    <t>Kemp hill district, race course p.o., clarendon.</t>
  </si>
  <si>
    <t>Barbican centre, 29 east kings house road, kingston 8.</t>
  </si>
  <si>
    <t>37 Bromley avenue, washington gardens, kingston 20.</t>
  </si>
  <si>
    <t>Increase awareness in jamaica about sexual violence. Provide trauma-focas counceling to persons exposed to sexual violence. Deliver training programmes to individual agencies on the prevention of sexual violence.</t>
  </si>
  <si>
    <t>Foundationkt@gmail.com</t>
  </si>
  <si>
    <t>Donation from directors.</t>
  </si>
  <si>
    <t>Guava ridge, mavis bank p.o., st. Andrew.</t>
  </si>
  <si>
    <t>26 Languard avenue, kingston 13.</t>
  </si>
  <si>
    <t>Kevindownswellministries@yahoo.com</t>
  </si>
  <si>
    <t>14 Frazer's boulevard, frazer's content, spanish town, st. Catherine.</t>
  </si>
  <si>
    <t>To facilitate and co-ordinate inter-agency involvement, collaboration and community participation towards the delvery of more sustainable projects and programme.</t>
  </si>
  <si>
    <t>Kevoy1@yahoo.com</t>
  </si>
  <si>
    <t>10 Altamont crescent, kingston 5</t>
  </si>
  <si>
    <t>Kicks4kids2012@gmail.com</t>
  </si>
  <si>
    <t>Belmont district, lawrence tavern p.o., st.andrew.</t>
  </si>
  <si>
    <t>Lot 168, 4 west, greater portmore, st. Catherine.</t>
  </si>
  <si>
    <t>To promote the advancement of the word of God using methods of teaching and preaching the written word as found in the Holy Bible. To promote social and spiritual development of every person, intitution and community affiliated with the organization.</t>
  </si>
  <si>
    <t>38 Halifax avenue, kingston 6</t>
  </si>
  <si>
    <t>Goforgodfamilychurch@gmail.com</t>
  </si>
  <si>
    <t>31 Hartwell gardens, may pen, clarendon.</t>
  </si>
  <si>
    <t>To improve the health, economic and social conditions of children and the elderly in cetrtain regions of jamaica by providing them with food, clothing, and other needed support. To supply children with educational supplies for school in an effort to promote education. This will be accomplished by the distribution of school bags, books and other school materials to individuals in the targeted communities. To supply children with toys at christmas time to promote developmental and socialization skills.</t>
  </si>
  <si>
    <t>Funds will be provided by the director, pastor emanuel azan, church members, friends and family members of pastor azan who resides in the states.</t>
  </si>
  <si>
    <t>Belvedere (blue mountain), red hills p.po., st.andrew.</t>
  </si>
  <si>
    <t>To improve the economic and social conditions of indigent children and elderly persons throughout that is affilliated with the association whether local, or internationally with the aim to improve lifestyle through counseling,teaching, and preaching the word of god. Serving clients both locally and overseas.</t>
  </si>
  <si>
    <t>Andrewmcphail87@gmail.com</t>
  </si>
  <si>
    <t>Tithes &amp; offerings. Gifts.</t>
  </si>
  <si>
    <t>64 Main street, ewarton p.o., st. Catherine</t>
  </si>
  <si>
    <t>22G old hope road, suite 11, kingston 5</t>
  </si>
  <si>
    <t>To empower and alleviate poverty of unattached youths through training and resource distribution. To provide a catalyst for global social and financial networking which positively impacts underdeveloped communitries. To actively participate in the rebranding of downtown kingston's cultural identity and assist in framing a positive narrative around its artistic and cultural history.</t>
  </si>
  <si>
    <t>Ngo/foundation donors. Multilateral donors. Corporate donors. Individual donors. International charity donors. Earned income from tours.</t>
  </si>
  <si>
    <t>Tourism enchancement fund.(jamaica).</t>
  </si>
  <si>
    <t>75A red hills road, kingston</t>
  </si>
  <si>
    <t>To promote the advancement of the christian faith within the jamaican population, for public benefit. To relieve the financial hardships and promote the welfair of the needy, the infirm, the aged, the disable, the widowed, the orphaned and other vulnerable, destitute or disadvantaged persons.</t>
  </si>
  <si>
    <t>Kingstonmeetingroomtrust@gmail.com</t>
  </si>
  <si>
    <t>12 Washingston boulevard, kingston 20.</t>
  </si>
  <si>
    <t>Kobc@cwjamaica.com                                                                         kingstonopenbiblechurch.org</t>
  </si>
  <si>
    <t>Donations\ contributions.</t>
  </si>
  <si>
    <t>10 Hyslope avenue, kingston 2.</t>
  </si>
  <si>
    <t>16 North avenue, kingstion 10.</t>
  </si>
  <si>
    <t>Kcfriendsacrossborders@gmail.com</t>
  </si>
  <si>
    <t>Dalmajames@gmail.co,</t>
  </si>
  <si>
    <t>Contributions from members donations and fund raising activities.</t>
  </si>
  <si>
    <t>Kiwanis foundation of jamaica.</t>
  </si>
  <si>
    <t>41 Queens avenue, kingston 10</t>
  </si>
  <si>
    <t>To give the human and spiritual rather than to the material values of life. To encourage the daily living of the Golden Rule in all human relationships. To promote the adoption and the application of higher social, business, and professional standards. To develop, by precept and example, a more intelligent, aggressive, and serviceable citizenship. To provide, through Kiwanis clubs, a practical means to form enduring friendships, to render altruistic service, and to build better communities. To cooperate in creating and maintaining that sound public opinion and high idealism which make possible the increase of righteousness, justice, patriotism, and goodwill.</t>
  </si>
  <si>
    <t>Kiwanisyoungprofessionalsjm@gmail.com</t>
  </si>
  <si>
    <t>Knollis district, bog walk p.o., st. Catherine</t>
  </si>
  <si>
    <t>P.o. Box 52, spalding, clarendon</t>
  </si>
  <si>
    <t>Lime: (876) 987-8056,(876) 987-8047 digi: (876) 564-8946,(876) 564-9022 fax: (876) 987-8048</t>
  </si>
  <si>
    <t>Knox.communitycollege@moey.gov.jm</t>
  </si>
  <si>
    <t>Shop 34, 94 a red hills road, kingston 19.</t>
  </si>
  <si>
    <t>5 Coopers drive, kingston 10.</t>
  </si>
  <si>
    <t>Mona business support sercices, mona uwi campus, kingston 6</t>
  </si>
  <si>
    <t>27 Red hills road, kingston 10</t>
  </si>
  <si>
    <t>Primarly lasco distributors ltd &amp; lasco manufacturers ltd and thereafter other sources.</t>
  </si>
  <si>
    <t>14 Glen way, mandeville, manchester.</t>
  </si>
  <si>
    <t>To pormote the advancement of education among children with emphasis on children entering high school in the parishes of Clarendon, Manchester, and St .Elizabeth. To feed and cloths the needy by way of distribution of food items and clothing annually in the parishes of Clarendon, Manchester, and St. Elizabeth.</t>
  </si>
  <si>
    <t>Dontations.</t>
  </si>
  <si>
    <t>1 Barnett lane montego bay, montego bay p.o.</t>
  </si>
  <si>
    <t>Leantoniosfoundation@gmail.com</t>
  </si>
  <si>
    <t>42 Cherry drive, kingston 8.</t>
  </si>
  <si>
    <t>Long bay district, long bay p.o., portland.</t>
  </si>
  <si>
    <t>Improve the children reading abilities and understanding of what they have read. Improve their computer skills. Guiding them on a career path.</t>
  </si>
  <si>
    <t>11 Lyndhurse road, kingston 5</t>
  </si>
  <si>
    <t>To improve the health, economic and social conditions of persons throughout Jamaica, through the collection &amp; distribution of foo, clothing, furnitures, and appliances; and money on their behalf. To assist in the advancement of education throughout Jamaica by the acquisition of books, computers, educational materals, sporting gears, &amp; equipments.</t>
  </si>
  <si>
    <t>Flagaman district, flagaman p.o., st. Elizabeth.</t>
  </si>
  <si>
    <t>32 Hope road, kingston 10</t>
  </si>
  <si>
    <t>Libertyprep@yahoo.com</t>
  </si>
  <si>
    <t>School fees, rent , and donations.</t>
  </si>
  <si>
    <t>93 Barnett street, montego bay</t>
  </si>
  <si>
    <t>Shadstewart@gmail.com</t>
  </si>
  <si>
    <t>Newport, p.o. Box 1491, newport, manchester.</t>
  </si>
  <si>
    <t>96 Maxfield avenue, kingston 13</t>
  </si>
  <si>
    <t>40 Rosemount crescent, montego bay</t>
  </si>
  <si>
    <t>Lfmijamaica@gmail.com</t>
  </si>
  <si>
    <t>15 Cassia park road, kingston 10.</t>
  </si>
  <si>
    <t>21 Jarrett terrace, montego bay, st. James</t>
  </si>
  <si>
    <t>Scott milk river, clarendon.</t>
  </si>
  <si>
    <t>The prevention or the relife of poverty through the provision of food, shelter, clothing and other suitable amenities for persons residing in the parish of clarendon.</t>
  </si>
  <si>
    <t>2Dhok65@gmail.com</t>
  </si>
  <si>
    <t>Fund raising, donations. Personal .</t>
  </si>
  <si>
    <t>Lot 310, moorlands manor, phase 3, mandeville, manchester.</t>
  </si>
  <si>
    <t>To provide educational, social and spiritual support to at risk youths; To promote the advancement of good citizenship through spiritual and educational empowerment; To give assistance to the 'youth arm' of churches, promoting and spreading the principles of the bible. To provide education grant to poor and needy youths; To promote and foster micro and small entrepreneurship among at risk youth through the use of technology.</t>
  </si>
  <si>
    <t>1A rodney hall road, linstead p.o., st. Catherine.</t>
  </si>
  <si>
    <t>Shop # 30, regal plaza, cross roads, kingston 5, st. Andrew.</t>
  </si>
  <si>
    <t>To work to meet the humanitarian needs of the north st. Catherine community, alleviate poverty and to encourage peace and understanding.</t>
  </si>
  <si>
    <t>Membership dues. Contributions from friens and family. Fund raising activities.</t>
  </si>
  <si>
    <t>Kaban ltd. Food for the poor (jamaica). Members dues and contributions.</t>
  </si>
  <si>
    <t>34 Lady musgrave road, # 19, kingston 5.</t>
  </si>
  <si>
    <t>To provide upliftment to heart patients at hospitals and health centres throughout Jamaica. To help improve the emotional and heart health of indigent heart patients throughout Jamaica. To provide financial support to indigent heart patients throughout Jamaica.</t>
  </si>
  <si>
    <t>Care@liveheart2heart.org</t>
  </si>
  <si>
    <t>To establish or improve the health, economic, educational, spiritual and social condition of indigent persons throughout Jamaica and elsewhere through the collection and distribution of food, clothing, money and any other domestic activities on their behalf.</t>
  </si>
  <si>
    <t>Contribution, donation, gifts, fundraising.</t>
  </si>
  <si>
    <t>11 Waltham road, mandeville, manchester</t>
  </si>
  <si>
    <t>Lot 62 crofts hill housing scheme, crofts hill district, crofts hill p.o.</t>
  </si>
  <si>
    <t>To improve health and social conditions of indigent children, elderly persons throughout jamaica through the collection and distribution of food, clothing and money on their behalf. To promote the education of children and young adults through the acquistion and distribution of books, computers, educational materials, sports gears and equipments for school and learning institutions in jamaica. To give relife to those persons who have experienced loss of home, furniture and other basic amenities through natural disaster.</t>
  </si>
  <si>
    <t>527B morning glory drive, longville park, clarendon.</t>
  </si>
  <si>
    <t>To improve the literecy level of children within inner city communities. To transform the overall image of the Pembrooke hall primary school. To foster programmes to assist the school and students to be ranked among the top preforming school in Gsat.</t>
  </si>
  <si>
    <t>Jwwalker@nht.gov.jm</t>
  </si>
  <si>
    <t>1 National heroes circle, kingston 4</t>
  </si>
  <si>
    <t>Lifelocal2003@hotmail.com                                                                                                                                                             lifejamaica@cwjamaica.com</t>
  </si>
  <si>
    <t>Donor agencies.</t>
  </si>
  <si>
    <t>Windsor district, thompson town p.o., clarendon.</t>
  </si>
  <si>
    <t>To advance and propagate the gospel globally. To advance religious and theological education through tertiary, ministerial and ecclesiastical training.</t>
  </si>
  <si>
    <t>10 Barnett street, momtego bay</t>
  </si>
  <si>
    <t>C/o foga daley, attorneys-at-law, 7 stanton terrace, kingston 6, st. Andrew.</t>
  </si>
  <si>
    <t>Portland cottage district, vere, portland cottage, clarendon</t>
  </si>
  <si>
    <t>Vnp_preciousjewels@yahoo.com</t>
  </si>
  <si>
    <t>33 Balmoral avenue, kingston 10.</t>
  </si>
  <si>
    <t>To spread message of the lord jesus christ to persons both locally and in foreign lands.</t>
  </si>
  <si>
    <t>Member's contribution.</t>
  </si>
  <si>
    <t>Haughton district, lacovia p.o. St. Elizabeth.</t>
  </si>
  <si>
    <t>To improve the social condictions of needy children and adults, the indegents and the elderly in Jamaica. To improve the health and well been of the indigence children, elderly in Jamaica.</t>
  </si>
  <si>
    <t>Members donations.</t>
  </si>
  <si>
    <t>Shop # 5, 8c grange lane, west cumberland, gregory park, st.catherine .</t>
  </si>
  <si>
    <t>12 Windsor road, nine milles, bull bay p.o., box, st. Andrew.</t>
  </si>
  <si>
    <t>Work with youths to prevent violence and trauma that impacts children and communities. Working with all those who interact with children to bring about life changing impact through art therapy, music, journalk, reading and other success habits. This initiative is called: inspiring our future 360 degrees.</t>
  </si>
  <si>
    <t>Personal savings, donations.</t>
  </si>
  <si>
    <t>Jermaine gordon.</t>
  </si>
  <si>
    <t>14 Belmont road, kingston 5</t>
  </si>
  <si>
    <t>C/o apartment, 18a winchester estate, 5 winchester road, kingston 5.</t>
  </si>
  <si>
    <t>To advance the potection and restoration of sexual purity and healthy families with jamaica and the wider Caribbean, with an emphasis on youth engagement, from a Judeo- christian perspective.</t>
  </si>
  <si>
    <t>Lot 733, braeton newtown, walkway 28, greather portmore p.o., st. Catherine.</t>
  </si>
  <si>
    <t>Goshen district, four paths p o clarendon</t>
  </si>
  <si>
    <t>104 Waltham park road, kingston 10.</t>
  </si>
  <si>
    <t>Orange hill district, brown's town p.o., st. Ann</t>
  </si>
  <si>
    <t>To end the poverty cycle in St. Ann and surrounding parishes through educational initiatives at our summer camp. Provide scholarships to youth in need to help alleriate financial costs of school as well as school supplies, textbooks. Host events which empower the youth to be educated, to help them change their future for the better.</t>
  </si>
  <si>
    <t>Esher district, lucea</t>
  </si>
  <si>
    <t>1595 Ocean boulevard, bogue village, montego bay</t>
  </si>
  <si>
    <t>Luciarutherfordtrust@gmail.com</t>
  </si>
  <si>
    <t>To encourage development of research programs designed to diagnosing, curing, and preventing Lupus Erythematosus.</t>
  </si>
  <si>
    <t>Contributions by membership fees. Donations.</t>
  </si>
  <si>
    <t>Membership fees.</t>
  </si>
  <si>
    <t>Menfainternational@yahoo.com                                                                    lighthousechurch20@yahoo.com</t>
  </si>
  <si>
    <t>Lot 3  industrial estate, naggo head, greater portmore,                          st. Catherine.</t>
  </si>
  <si>
    <t>Donatetojamaica@gmail.com</t>
  </si>
  <si>
    <t>Blackwood district, beckford kraal p.o., clarendon.</t>
  </si>
  <si>
    <t>To promote the gospel of our lord jesus christ to the people of jamaica foreign lands by radio, by recording, printed words by evangelistic services, revivals, street, personal evangelism and other methods.</t>
  </si>
  <si>
    <t>3 Upper waterloo close, kingston 8.</t>
  </si>
  <si>
    <t>58 Half-way-tree road, kingston 10. St. Andrew.</t>
  </si>
  <si>
    <t>Mammee bay south, st. Ann's bay p.o., st. Ann</t>
  </si>
  <si>
    <t>Pastorwarrenmanofgod@yahoo.com</t>
  </si>
  <si>
    <t>8 Shaw park avenue, ocho rios p o st. Ann</t>
  </si>
  <si>
    <t>10 Hagley park road, kingston 10</t>
  </si>
  <si>
    <t>To provide for the benfit, development, and improvement of the Manning's School.</t>
  </si>
  <si>
    <t>Debbie-ann.gordon@daglegal.com</t>
  </si>
  <si>
    <t>1 Eureka road, kingston 5</t>
  </si>
  <si>
    <t>To re-shape the values and attitudes of residents of inner city communities and develop skills to promote industrious and peaceful living. To develop the economic potential of communities by creating self sufficient households. To train and develop residents in the inner city communities to incresae access to the labour market.</t>
  </si>
  <si>
    <t>Mms@manpowerja.com</t>
  </si>
  <si>
    <t>3A henley road, kingston 11</t>
  </si>
  <si>
    <t>Hayes district, school lane, hayes p.o., clarendon.</t>
  </si>
  <si>
    <t>Belle plain drive, osbourne store p.o., clarendon</t>
  </si>
  <si>
    <t>Scott's hall, maroon town, castleton, st. Mary.</t>
  </si>
  <si>
    <t>To provide programs. Offer services and engage in the other activities that promote and support the development of Ditto Scotts Hall Maroons based in the Parish of St. Mary.</t>
  </si>
  <si>
    <t>Lawrence tavern, st. Andrew</t>
  </si>
  <si>
    <t>The Social condition of the needy through the collection &amp; distribution of foods, educational items, clothing, and life essentals.</t>
  </si>
  <si>
    <t>5 Ravinia mews, kingston 6</t>
  </si>
  <si>
    <t>207 Keswick mews, cumberland, gregory park p.o.,</t>
  </si>
  <si>
    <t>11 1/2 Swansea avenue, whitehall estate, kingston 8.</t>
  </si>
  <si>
    <t>Public and private donors and grants.</t>
  </si>
  <si>
    <t>National integrity action. Jamaica observer. Caribbean lifestyle communication ltd</t>
  </si>
  <si>
    <t>19A windsor avenue, cross roads, kingston 5.</t>
  </si>
  <si>
    <t>The promotion of medical and related art and scvience and to maintain the hornour and the interest of medical profession. To aid in the furtherance of measures designed to improve the public health and to prevent disease and disability.</t>
  </si>
  <si>
    <t>C/o olympia crown hotel, 53 molynes road, kingston 10.</t>
  </si>
  <si>
    <t>Grant4joy@gmail.com</t>
  </si>
  <si>
    <t>Rhoden hall, calderwood p.o.,</t>
  </si>
  <si>
    <t>46 Lady musgrave road, kingston 10.</t>
  </si>
  <si>
    <t>Improve the coping skills of families affected by mental illness. Promte and enhance the capabilities of persons with mental illnesses. Promote overall wellness and mental stability.</t>
  </si>
  <si>
    <t>Sligoville district, sligoville p.o., st. Catherine.</t>
  </si>
  <si>
    <t>Donations &amp; contributions</t>
  </si>
  <si>
    <t>Apartment no. 2, 22 Midland drive, kingston 20</t>
  </si>
  <si>
    <t>Alexandria district, alexandria p.o., st. Ann</t>
  </si>
  <si>
    <t>Cissa1@cwjamaica.com</t>
  </si>
  <si>
    <t>Corporate donations, donations from family. Members and individuals.</t>
  </si>
  <si>
    <t>Crissa limited.</t>
  </si>
  <si>
    <t>64 Hagley park road, kingston 10.</t>
  </si>
  <si>
    <t>Blacksmith lane, seaforth, st. Thomas.</t>
  </si>
  <si>
    <t>6 Rhoden crescent, kingston 20</t>
  </si>
  <si>
    <t>To help children and yound adults build selfesteem in still confidence and provide the nessary skill to succed in society. The foundation will briibge the gap in education, literracy, finances and health. Providing educatiobnal materials, classes for children to improve.</t>
  </si>
  <si>
    <t>44 Paddington terrace, kingston 6.</t>
  </si>
  <si>
    <t>To promote lifelong learning opportunities for all jamaican. To assist children overcome barriers of poverty and inequalities.</t>
  </si>
  <si>
    <t>55 Lady musgrave road, kingston 10.</t>
  </si>
  <si>
    <t>Donations from local entities.</t>
  </si>
  <si>
    <t>Arlene harris.</t>
  </si>
  <si>
    <t>138 Patterson avenue, half moon p.o.</t>
  </si>
  <si>
    <t>Educate youth about self esteem</t>
  </si>
  <si>
    <t>Lot 7, darlingford housing scheme, manchioneal p.o., portland.</t>
  </si>
  <si>
    <t>Missionfaithoutreachministries@gmail.com</t>
  </si>
  <si>
    <t>32 Eltham boulevard, eltham park, spanish town p.o., st .catherine.</t>
  </si>
  <si>
    <t>To assist with the acquisition of culinary supples for schools and learning institutions in jamaica. To support school meal programes.</t>
  </si>
  <si>
    <t>Not seen</t>
  </si>
  <si>
    <t>Webb road, palmers cross, may pen, clarendon.</t>
  </si>
  <si>
    <t>Carrying the gospel of Jesus Christ to individuals. Distributing bibles. Promote the education of children in the parish of Clarendon by providing, classroom materials, tutoring, reading materials and educational supplies. Help local schools by improving infrastructure, providing teacher resources and teacher training. To provide students with financial assistance in furthering their educations. To provide medical care and assistance in public clinics with the help of local and international doctors, nurses and dentist. Assist local families with home improvement / construction.</t>
  </si>
  <si>
    <t>Portland cottage, portland cottage p.a., vere,</t>
  </si>
  <si>
    <t>Winnilewis@gmail.com</t>
  </si>
  <si>
    <t>13 Queens avenue, richmond park, kingston 13</t>
  </si>
  <si>
    <t>Missionofcharityandlove@gmail.com</t>
  </si>
  <si>
    <t>9A hagley park road, half-way-tree p.o. Box 239, kingston 10</t>
  </si>
  <si>
    <t>Donations, and gifts from individuals, companies, ands churches.</t>
  </si>
  <si>
    <t>Lot 132 nw 2nd avenue, greater portmore p o st. Catherine</t>
  </si>
  <si>
    <t>To prevent and relieve poverty among the elderly, less fortunate and the children throughtout the island of jamaica by feeding, clothing, providing basic life necessities, housing solutions and educational assistance those in need of support. To imporve the health, economic, spiritual and social conditions of indigent children and elderly persons throughtout jamaica the collection and distribution of food, clothing and money on their behalf and to utilize same and any other means which will further the purpose.</t>
  </si>
  <si>
    <t>Braeton parkway, bridgeport p.o., st. Catherine</t>
  </si>
  <si>
    <t>73 - 75 Tower street, kingston c.s.o.</t>
  </si>
  <si>
    <t>To improve the health, Economic, and Social Conditions of indigent children and elderly persons throughout Jamaica. Througth the collection and distribution of food, clothing, and money on their behalf and to utilize same and any other means which will further the purpose.</t>
  </si>
  <si>
    <t>3 North street, kingston.</t>
  </si>
  <si>
    <t>To spread the good news by offering primarily the corporal works of mercy of jesus: feeding the hungry housing the homless, caring for street children and the sick including HIV/AIDS and Leprosy and secondarily through preaching, liturgy, music, teaching and Cacraments.</t>
  </si>
  <si>
    <t>Lot 557 lilliput district, p. O. Box 16, little river, rose hall, montego bay, st. James</t>
  </si>
  <si>
    <t>Lima district, adelphi p.o., st.james</t>
  </si>
  <si>
    <t>Cfaithprayers1801@gmail.com</t>
  </si>
  <si>
    <t>Richmond park district, richmond park p o clarendon</t>
  </si>
  <si>
    <t>Uplifting the undersened                                                                                                      Providing educational resources / health education. Mentorship.</t>
  </si>
  <si>
    <t>Mochovillage@gmail.com</t>
  </si>
  <si>
    <t>No. 50B 45 prospect close, kingston 3</t>
  </si>
  <si>
    <t>4 Belmopan close, uwi mona campus, kingston 7</t>
  </si>
  <si>
    <t>1(876) 970-2042 Or 2021                                                                                         1(876) 512-3066/7 or 9                                                       fax: 1(876) 970-0289</t>
  </si>
  <si>
    <t>7 Golding avenue, kingston 7</t>
  </si>
  <si>
    <t>Monexltd@yahoo.com</t>
  </si>
  <si>
    <t>The university of the west indies, mona campus, kingston 7</t>
  </si>
  <si>
    <t>The provision of management education to the private and public sectors, researching management related topics and provision of consultancy services to the private and public sectors and international bodies.</t>
  </si>
  <si>
    <t>21 Peters avenue, spring gardens, montego bay</t>
  </si>
  <si>
    <t>12B clegg close, appleton hall, montego bay # 1 p.o.,</t>
  </si>
  <si>
    <t>To prevent or relieve poverty and financial hardship among low income people and communities with special emphasis on vulnerable groups such as children, the elderly, and disabled persons.</t>
  </si>
  <si>
    <t>Moorlands camps, spur tree p.o., manchester</t>
  </si>
  <si>
    <t>40 Giltress street, kingston 10</t>
  </si>
  <si>
    <t>Spread the good news of Christ. Educate, uplift the body of believers. Build others through the word of god.</t>
  </si>
  <si>
    <t>178 Dolphin path, old harbour p.o. St. Catherine</t>
  </si>
  <si>
    <t>39448 Obsidian court, palmdale ca 93551, u.s.a.</t>
  </si>
  <si>
    <t>Overseas</t>
  </si>
  <si>
    <t>To improve the economic and socisl condictions of people in need in jamaica with st.thomas being the targeted parish. To assist with the educational development of less fortunate students in jamaica with st.thomas being the targeted parish.</t>
  </si>
  <si>
    <t>Donations &amp; fundrasing activities. Private foundations. Volunteers. Planned giving programmes. Family foundations.</t>
  </si>
  <si>
    <t>Chudleigh district, chudleigh p.a., manchester.</t>
  </si>
  <si>
    <t>To assist children aged 0-16 years old suffering from critical illnesses. To work in partnership with Spalding Hospital Children's Ward, to help the patients and their families. To help to raise funds for the extension of Children's Ward to provide a much needed safer/and better environment for the children in hospital and staff respectively.</t>
  </si>
  <si>
    <t>Naomi_samuda@yahoo.com</t>
  </si>
  <si>
    <t>2 Queen drive, p.o. Box 124, montego bay, st. James.</t>
  </si>
  <si>
    <t>66A mountain view avenue, kingston 2.</t>
  </si>
  <si>
    <t>Trevonese@yahoo.com</t>
  </si>
  <si>
    <t>Amity hall, goldengrove p.o., st. Thomas.</t>
  </si>
  <si>
    <t>Delmataylor15@yahoo.com</t>
  </si>
  <si>
    <t>We have concerts, rallies and donation for from head quarters something.</t>
  </si>
  <si>
    <t>Mount pleasant district, runaway bay p.o., st. Ann.</t>
  </si>
  <si>
    <t>To promote wholesome and health lifestyles among jamaican youth population between ages 6 and 20. To train and equip youth leaders to become effective mentors and role models to their peers. To train youth leaders with academic, technical and sports skills that will prepare them for entrance into the job market, institutions of higher learning and other opportunities.</t>
  </si>
  <si>
    <t>Olympia, clarke@mountpleasantacademy.com</t>
  </si>
  <si>
    <t>40 Main road, mount salem</t>
  </si>
  <si>
    <t>Milt_zon@juno.com</t>
  </si>
  <si>
    <t>Mount valley district, mocho p.o., clarendon.</t>
  </si>
  <si>
    <t>Nine miles district, claderwood p.o. St ann</t>
  </si>
  <si>
    <t>Offerings, tithes, donations.</t>
  </si>
  <si>
    <t>Old harbour, church pen, old harbour p o st. Catherine</t>
  </si>
  <si>
    <t>To preach and teach the gospel of jesus christ in all parishes throughout jamaica. To establish and operate places for religious and evangelistic worship as well as to conduct religious services and other religious activities. To promote the gospel ans work of christianity which would improve the welfare and living conditions of the jamaican people. To operate missions for the advancement of education for spiritual enhancement and charitable purposes.</t>
  </si>
  <si>
    <t>Mountzionter@outlook.com</t>
  </si>
  <si>
    <t>81B mountain view avenue, kingston 3.</t>
  </si>
  <si>
    <t>20 Walkers crescent, kingston 11</t>
  </si>
  <si>
    <t>1. To reach out to the homeless and less fortunate. 2. To meet their daily needs. 3. To empower them to help themselves.</t>
  </si>
  <si>
    <t>Www.movewithcompassionministry.org</t>
  </si>
  <si>
    <t>Ruflin district, runaway bay</t>
  </si>
  <si>
    <t>Evercamc@yahoo.com</t>
  </si>
  <si>
    <t>Lot 3, barbican mosquito cove, sandy bay, lucea p.o., hanover.</t>
  </si>
  <si>
    <t>To improve the health, economic and social condictions of indegent children and elderly persons throughout jamaica through collection and distribution of foods, clothings and money on their behalf and to utilize same and any other means which will further the purpose.</t>
  </si>
  <si>
    <t>Mowattcon@hotmail.com</t>
  </si>
  <si>
    <t>Burnt ground district, st. James</t>
  </si>
  <si>
    <t>61 Main street, ewarton, p.o., st. Catherine.</t>
  </si>
  <si>
    <t>Gofundme, past students, families and friends of bonnie martin.</t>
  </si>
  <si>
    <t>1 Mahoe drive, kingston 11</t>
  </si>
  <si>
    <t>Mscsec@mustardseed.com</t>
  </si>
  <si>
    <t>Lot 88 whitewater meadows, spanish town</t>
  </si>
  <si>
    <t>19 Morningside drive, montego bay #2 p.o., st james</t>
  </si>
  <si>
    <t>4 Spring way, norbrook, kingston 8</t>
  </si>
  <si>
    <t>Info@nakumbuka.org</t>
  </si>
  <si>
    <t>Moore town district, moore town p.o., portland</t>
  </si>
  <si>
    <t>To develop community programs &amp; intiative to engage the youths by skill work shops for young people to utitlize the natural resources in moore town and take to market. Build a sport complex in moore town ( cricket field, basketball court, and community centre). Train young People in grant proposal writing, resume writing, and interviewing skills (grant proposal submitted from Moore Town).</t>
  </si>
  <si>
    <t>37 Arnold road, kingston 5, st . Andrew.</t>
  </si>
  <si>
    <t>Improve the quality of the teaching of english (language and literature) english language arts at secondary levels in jamaica. Facilitate professional cooperation among, and development of members and sponsor/support/encourage/promote the scholarship of english teaching/learning.</t>
  </si>
  <si>
    <t>43 Half way tree road, kingston 5</t>
  </si>
  <si>
    <t>38 Gore terrace, kingston 10.</t>
  </si>
  <si>
    <t>Carberry court, p.o. Box 142, mona p.o., kingston 7</t>
  </si>
  <si>
    <t>Station road, little london, p.o., westmoreland.</t>
  </si>
  <si>
    <t>Assit the underserved, specifically housing, education, educational scholarships, community + economic development, feeding programmes, and medical assistances. Build hope, people and neighborhoods, homes, business, jobs expand the economic opportunity for the citizens national, local + international.</t>
  </si>
  <si>
    <t>Pdessaso@gmail.com</t>
  </si>
  <si>
    <t>Donations. Fundraising events.</t>
  </si>
  <si>
    <t>Pre-determined as large based on donations received)</t>
  </si>
  <si>
    <t>39 Hope road, kingston 10</t>
  </si>
  <si>
    <t>Manage and administer a National Education Endowment Fund on behalf of the Government of Jamaica; To receive, solicit and accept contributions, donations, grants, gifts devises or bequest of money, assets, property, etc. To manage and maintain school infrastructure</t>
  </si>
  <si>
    <t>6A oxford road, kingston 5</t>
  </si>
  <si>
    <t>Info@niajamaica.org</t>
  </si>
  <si>
    <t>Interschoolnib@yahoo.com</t>
  </si>
  <si>
    <t>60 Constant spring road, kingston 10.</t>
  </si>
  <si>
    <t>To provide for the preservation of health and relief of sickness though supplying and/or supplementing the cost of equipment, facilities and service ancillary for providing these purpose.</t>
  </si>
  <si>
    <t>Government subvention, grants &amp; donations.</t>
  </si>
  <si>
    <t>Teach children, who would otherwise not have the opportunity, how to play classical instruments for performance in an orchestra free of charge to the students; Use classical music education as a means of social intervention - Children are taught to read and write music and to play together in an orchestra. Promote among students confidence, self-esteem, self-awareness, teamwork. Discipline and other values necessary for success</t>
  </si>
  <si>
    <t>Jamaicayouthoechestra@yahoo.com</t>
  </si>
  <si>
    <t>Hope royal botanic gardens, kingston 6</t>
  </si>
  <si>
    <t>Hoperoyalbotanicgardens@gmail.com</t>
  </si>
  <si>
    <t>Goj</t>
  </si>
  <si>
    <t>The atrium, 32 trafalgar road, kingston 10</t>
  </si>
  <si>
    <t>Ncbfoundation@jncb.com</t>
  </si>
  <si>
    <t>Travellers beach resort, norman manley boulevard, negril</t>
  </si>
  <si>
    <t>Norman manley boulevard, negril p.o.,</t>
  </si>
  <si>
    <t>Janmack2005@yahoo.co.uk</t>
  </si>
  <si>
    <t>Lot 560 daytona, greather portmore, st. Catherine.</t>
  </si>
  <si>
    <t>To provide assessment services to young people, helping them to find pathways to success golds. To promote the development of chapters, clubs, social, cultural, economic. To promote community reform programmes.</t>
  </si>
  <si>
    <t>Trinityville, trinity p.o., st. Thomas</t>
  </si>
  <si>
    <t>Shop 21 and 22 washington plaza, 26-32 auburn terrace, kingston 19</t>
  </si>
  <si>
    <t>Suite 1a, 32 hagley park road, kingston 10</t>
  </si>
  <si>
    <t>To facilitae and provide long-term transitional care and job skills training for battered women and their children, homeless and orphans throughout jamaica through the collection and disbursement of money on their behalf to utilize same and any other means which will further the purpose. To provide medical, dental, mental care transportation for women of domestic violence and their children, homeless and orphans throughtout jamaica by means of building facilitates as well as providing medical and dental vans for Hospital/Health Care through the collection and disbursement of money on their behalf to utilize same and any other means which will further the purpose. The extent of service provided will be directly related to quanity of funding acquired. Doctors, social workers, mental health professionals and dentist will be paid by the organization, volunteer services will be provided, as well as the organization will donate to other institutions or agencies who offer those service.</t>
  </si>
  <si>
    <t>Oppfijamaica@gmail.com</t>
  </si>
  <si>
    <t>22 B old hope road, kingston 5.</t>
  </si>
  <si>
    <t>Cranbook estate, llanddovery, st. Ann's bay</t>
  </si>
  <si>
    <t>Gifts, donations, grants, teambuilding &amp; camping fee.</t>
  </si>
  <si>
    <t>To Establish and operate places for religious and evangelotic workshop and conduct religious services and other religious activities. To carry on benevolent and educational pursuits and especially to promote the religious improvements of general community of Jamaica.</t>
  </si>
  <si>
    <t>1 Munster road, kingston 13.</t>
  </si>
  <si>
    <t>To rebuild and restore the lives of disadvantaged children in Hampstead Park living in poverty, by providing a structured enironment with proper supervision, educational development, resources, suitable playgrounds and community centers, extra curriculum activties/sports, professional supervision/mentorship. Our overall efforts are to adocate the protection of children's rights by expanding their opportunities to reach their full potential. To develop an effective educational system for children at basic school level</t>
  </si>
  <si>
    <t>36 National heroes circle, kingston 4</t>
  </si>
  <si>
    <t>Lot 246, 8 west greater portmore, st.catherine.</t>
  </si>
  <si>
    <t>Dontations. Fundraising. Tithes &amp; offerings.</t>
  </si>
  <si>
    <t>1A port henderson road, dela vega city, spanish town, st. Catherine.</t>
  </si>
  <si>
    <t>Lot 17 twickenham park, spanish town p.o., st. Catherine</t>
  </si>
  <si>
    <t>Deeside district,wakefield p.o.,</t>
  </si>
  <si>
    <t>Jamestameica@yahoo.com</t>
  </si>
  <si>
    <t>Peggy_aiken1972@yahoo.com</t>
  </si>
  <si>
    <t>Newtownbaptistchurch@outlook.com</t>
  </si>
  <si>
    <t>Christiana p.o., manchester.</t>
  </si>
  <si>
    <t>To promote residental care, accommodation, meals, and other welfare and recreational services and to educate and rehabilitate young persons who by reason of their social and economic circumstances require the facilities of a place of safety.</t>
  </si>
  <si>
    <t>Lot 330 greater portmore, 4 east, 36 place, greater portmore p.o., st. Catherine</t>
  </si>
  <si>
    <t>To both preach &amp; teach the gospel of jesus christ. To win souls for the Kingdom of God. To assist persons within the community on a social level.</t>
  </si>
  <si>
    <t>Tithes, offerings, donations ,&amp; fund raisings.</t>
  </si>
  <si>
    <t>Lot 10, bridgeport, portland avenue, bridgeport p.o., st.catherine.</t>
  </si>
  <si>
    <t>Tithes &amp; offering.</t>
  </si>
  <si>
    <t>295 Mahde drive, bridgeview, bridgeport, portmore</t>
  </si>
  <si>
    <t>68 Annandale avenue, kingston 20.</t>
  </si>
  <si>
    <t>To foster develop ment of the technology arena in the caribbean and support growth in the sector. To empower youths throughout the caribbean by hosting various events and workshops that will help in acheveing the objective. To assist in guiding persons acquiring the necesssary skill set and resourses needed to make an impact in the technology sector.</t>
  </si>
  <si>
    <t>Info@nextgencreators.com</t>
  </si>
  <si>
    <t>Apt. B3, 11 seaview avenue, kingston 6</t>
  </si>
  <si>
    <t>Meadowbridge, 3a blackwood terrace, kingston 19.</t>
  </si>
  <si>
    <t>To promote the advancement of education for all persons in jama ica thus, enabling them to improve the quality of their lives. To relieve poverty and distress among the elderly, the indigent and the nation's poor by improving their health, economic and social conditiobns. To reduce crime and voilence in jamaica through the hosting of inter- community sporting activities, treats and social counseling, mentorship programmes as a means of fostering community unification and development.</t>
  </si>
  <si>
    <t>Ninjamanfoundation@gmail.com</t>
  </si>
  <si>
    <t>77 Shortwood road, kingston 8.</t>
  </si>
  <si>
    <t>8 Bryant crescent, may pen, clarendon</t>
  </si>
  <si>
    <t>To enhance  self-awareness and crital thinking skills in at-risk youths through mentorship and chracter building sessions. To encourage and support youth initiatives for development and welfare of the community through volunteerism. To decrese the Socio-aggressive culture among youths through conflict management sessions.</t>
  </si>
  <si>
    <t>Donation and fundraising.</t>
  </si>
  <si>
    <t>Shop # 13, spring plaza, 15-17 constant spring road, kingston8.</t>
  </si>
  <si>
    <t>To asist with the acquisition of books and computers equipment for school and inner-city youths. To feed the poor and less fortunate at lease twice per week. To help children and young adults with educational funding.</t>
  </si>
  <si>
    <t>29 Mannings hill road, kingston 8</t>
  </si>
  <si>
    <t>Mona campus, 8 ring road, kingston 7</t>
  </si>
  <si>
    <t>To promote the advancemrent of legal education and the study of lwa at norman manley law school. To financially contribute to and fund the development of the physical infrasstructure of and the facilities at norman manley law school.</t>
  </si>
  <si>
    <t>Contributions, donations, gifts.</t>
  </si>
  <si>
    <t>28 North street, kingston</t>
  </si>
  <si>
    <t>Nothhampton mountain, warminster district, warminster p.a., st. Elizabeth.</t>
  </si>
  <si>
    <t>61 Border avenue, kingston 19.</t>
  </si>
  <si>
    <t>To support education in Jamaica the caribbean and around the world. To promote E-learning in Jamaica the caribbean and around the world. To promote Notemaster E-learning platform in Jamaica, the caribbean and the world.</t>
  </si>
  <si>
    <t>Info@notesmaster.com</t>
  </si>
  <si>
    <t>7B diamond road,  stony hill,  kingston 9</t>
  </si>
  <si>
    <t>The improve economic, social and ecological condictions of individuals and communities through education, entrepreneurship, enterprise and economic     development. The promotion and furtherance of the education and development of jamaicans and the jamaican public on the eradication of poverity, social and economic underdevelopment, hunger, and human suffering. The soliciting, acceptance and use of contributions of funds and  other property for the support of the objects described above,</t>
  </si>
  <si>
    <t>33A martin street, spanish town p.o., st. Catherine.</t>
  </si>
  <si>
    <t>Old road district, kitson town p.a., saint catherine.</t>
  </si>
  <si>
    <t>To provide training opportunities to young people from disadvantaged community through the provision of workshops in farming, homework centre, after school and holiday clubs.</t>
  </si>
  <si>
    <t>Donations. Sponsorships. Grants.</t>
  </si>
  <si>
    <t>Lot 191 5 west nw 5th street, greater portmore, st. Catherine</t>
  </si>
  <si>
    <t>To secure sponsorship money from companies and organizations in jamaica to help high school students, and interested persons, hoping to study, aborad finance their college education. To educate student and persons in jamaica on available foeign colleges opportunities through the distribution of college materials, such as brochures, books, posters and materials of the sort received froom colleges, at no cost to the student or persons in jamaica.</t>
  </si>
  <si>
    <t>Loan from family members.</t>
  </si>
  <si>
    <t>14 Oak road, longville park, free town p.a., clarendon.</t>
  </si>
  <si>
    <t>9 Woodhaven avenue, kingston 19</t>
  </si>
  <si>
    <t>Oacjamaica@yahoo.com</t>
  </si>
  <si>
    <t>16 1/2 Windward road, kingston 2.</t>
  </si>
  <si>
    <t>Contributions from local and international funding agencies; donations from public and private sector companies and general funraising actitvities, also operation of social enterprise projects.</t>
  </si>
  <si>
    <t>Government of jamaica. (Ksamc).</t>
  </si>
  <si>
    <t>Davis plaza, davis district, st. Catherine</t>
  </si>
  <si>
    <t>To introduce others to the lord, teach them to obey his word, and nurture spiritual growth in all believers and also to encourage persons to develop a deeper relationship with god by establishing a church for worship, preaching, and bible studies in the name of Open Arms Seveth Day Ministries Limited. To promote church attendance and participation that will provide warm and lasting friendship and increase undrestanding of the teaching of Open Arms Seventh Day Ministries Limited principles through bulletin, outreach meeting, fellowship, social media, church members, missionaries, members of the Old Harbour Community and other media.</t>
  </si>
  <si>
    <t>Bottom albion district, p.o., box 23, knockpatrick, manchester</t>
  </si>
  <si>
    <t>To support the retired service men and women of the Curphey Home, the children and elderly citizens of Nairne Castle District, james hill clarendon and its environs and throughout the island of jamaica, through the collection and distribution of food, clothing and educational supplies. To provided relief to persons displaced by natural disasters and who have lost basic amenities</t>
  </si>
  <si>
    <t>Lot 2, 18 mulberry close, jacks hill</t>
  </si>
  <si>
    <t>Lot 126 coral spring village., falmouth, trelawny.</t>
  </si>
  <si>
    <t>23 Parkington plaza, kingston 10</t>
  </si>
  <si>
    <t>2 Corletts avenue, spanish town, st. Catherine</t>
  </si>
  <si>
    <t>Main street, discovery bay</t>
  </si>
  <si>
    <t>41 Bustamante highway, kingston 14</t>
  </si>
  <si>
    <t>Brendalinlittle866@gmail.com</t>
  </si>
  <si>
    <t>Pipministry@gmail.com</t>
  </si>
  <si>
    <t>Fundraisers. Selling. Offering/ tithes. Donations.</t>
  </si>
  <si>
    <t>50E deanery road, kingston 3</t>
  </si>
  <si>
    <t>40 Laws street, kingston</t>
  </si>
  <si>
    <t>38 Begonia drive, mona heights, kingston 7.</t>
  </si>
  <si>
    <t>Provide technical assistance to agricultural producers, agribusiness, community groups. Collaborate with government and non-government bodies on areas of specialization. Assist teaching institutions in areas of agriculturial specialization.</t>
  </si>
  <si>
    <t>4 Candlelight crescent, queensborough, kingston 19</t>
  </si>
  <si>
    <t>P.o. Box 117, 80 manchester road, mandeville</t>
  </si>
  <si>
    <t>Passcom@flowja.com</t>
  </si>
  <si>
    <t>57 St. James street, montego bay, st. James</t>
  </si>
  <si>
    <t>Kosministries@gmail.com</t>
  </si>
  <si>
    <t>22 Ward avenue, mandeville p.o., manchester.</t>
  </si>
  <si>
    <t>Providing gifted financially challenged kids the opportunity for a sustained education. Teach one. Help one, through education.</t>
  </si>
  <si>
    <t>Plowden district, cross keys p.o., manchester.</t>
  </si>
  <si>
    <t>Galloway logwood district, whithorn p. A., westmoreland</t>
  </si>
  <si>
    <t>Main street, cenral village, spanish town p.o., st. Catherine.</t>
  </si>
  <si>
    <t>Rohan4christ@yahoo.com</t>
  </si>
  <si>
    <t>Members.</t>
  </si>
  <si>
    <t>33 Trelawny avenue, riverton meadows, kingston 11.</t>
  </si>
  <si>
    <t>72 Balcombe drive, kingston 11</t>
  </si>
  <si>
    <t>Ppppministries@gmail.com</t>
  </si>
  <si>
    <t>Donations &amp; gifts</t>
  </si>
  <si>
    <t>10 Birdsucker mews, kingston 8.</t>
  </si>
  <si>
    <t>To advance the christian religion. To relieve those in poverity. To promote religious harmony and diversity.</t>
  </si>
  <si>
    <t>Members contributions.(jamaica)</t>
  </si>
  <si>
    <t>Cassava piece road, kingston 8.</t>
  </si>
  <si>
    <t>P.o., box 60, half-way-tree p.o., kingston 10.</t>
  </si>
  <si>
    <t>To promote and acquire provisions and equipment for needy schools, hospitals, homes for the elderly and other projects in need of charitable assistance. To print or publish any newspaper, periodical, books, or leaflets that promote a healthy, civic minded and desirable lifestyle. To assist indigent persons in abysmal situation.</t>
  </si>
  <si>
    <t>Pcebjam@gmail.com</t>
  </si>
  <si>
    <t>1C norbrook road, kingston 8</t>
  </si>
  <si>
    <t>Providing quality and wholesome musical entertainment, education and edification to the general public.</t>
  </si>
  <si>
    <t>Donations and concerts.</t>
  </si>
  <si>
    <t>Grange hill district, grange hill p.o</t>
  </si>
  <si>
    <t>2 Denver crecent, kingston 20.</t>
  </si>
  <si>
    <t>To proclaim the gospel and holy truth of the amighty god, and lord savior jesus christ and the holy spirit to the people of jamaica and foreign lands by radio, television recording, printed word and personal evangelism.</t>
  </si>
  <si>
    <t>3A somerset avenue, kingston, franklyn town p.o., st. Andrew.</t>
  </si>
  <si>
    <t>Pusey districy, point hill, point hill p.o., st. Catherine.</t>
  </si>
  <si>
    <t>To further develop the intellectual and mental cappcity and the natural curiosity of children with in the age-group of kindergarden to fifth snade.</t>
  </si>
  <si>
    <t>Pinnocksoasis@gmail.com</t>
  </si>
  <si>
    <t>Cumberland, 573 east carlston place, gregory park p.o., st. Catherine.</t>
  </si>
  <si>
    <t>65 East street, kingston</t>
  </si>
  <si>
    <t>Tele: (876) 602-8300,                                                                                            fax: (876) 622-0992</t>
  </si>
  <si>
    <t>C/o 1 smatt road, port antonio, portland.</t>
  </si>
  <si>
    <t>Cotton tree, port morant p.o., st thomas.</t>
  </si>
  <si>
    <t>Porter's mountain district, porter's mountain p.a., westmoreland.</t>
  </si>
  <si>
    <t>Improve, advance, promote broad-based awareness of students of the Porter's Mountain Primary school and enrich their academic, cultural and physical development to make higher education and meaningful career choices.</t>
  </si>
  <si>
    <t>2 West street, port antonio, portland.</t>
  </si>
  <si>
    <t>St. Georges sport complex, st. Georges avenue, buff bay, portland</t>
  </si>
  <si>
    <t>To provide welfair assistance to deserving persons living in the parish of Portland (stipen for School, Food, Allowance, Medical ). To undertake Community development projects.</t>
  </si>
  <si>
    <t>East harbour road, port antonio, portland.</t>
  </si>
  <si>
    <t>(876) 993-2765. Fax: (876) 993-3188</t>
  </si>
  <si>
    <t>38 West street, port antonio p.o., portland.</t>
  </si>
  <si>
    <t>Provide food, Shelter, Medcine, and Rehabilitation services to the homeless of Portland, Jamaica. Rehabilitation Clients (Homeless) to better health and less dependence with the goal of returning them to their families or communities. Provide an Environment that encourages better self-care and healthier Lifestyles, and learning Co-operative Social Skills.</t>
  </si>
  <si>
    <t>52 West trade way, portmore, bridgeport p.o., st.catherine.</t>
  </si>
  <si>
    <t>Facilitate religious services for uslims on a dialy basis to include to include congregational worship on fridays and daily counselling and other activities related of religious institutions.</t>
  </si>
  <si>
    <t>Tithes. Offerings</t>
  </si>
  <si>
    <t>Provide health &amp; wellness support to needy population. Promote support for the needy for basic healthcare for free. Provide home calls to needy at no cost.</t>
  </si>
  <si>
    <t>Private funds procured from pothula and parchment family only. No external solicitation will be made.</t>
  </si>
  <si>
    <t>Heathfield district, rose hall p. O. St. Elizabeth</t>
  </si>
  <si>
    <t>To foster and foregin mission work, and to sopprt theological institutions. To improve the health, economic and social conditions of indigent children and elderly persons throughout the community and jamaica at large, through the collection and distribution of food, clothes and money on their behalf and to utilize same and any other means which will further the purpose. To solicit, accept, and use contribution of funds and other property for the support of the objectives stated above.</t>
  </si>
  <si>
    <t>Johnson.sharon1967@gmail.com</t>
  </si>
  <si>
    <t>Palm sda church, palm district, treadways p.a., st.catherine.</t>
  </si>
  <si>
    <t>To advance the education for the young people of the palm treadways, redwood, york street, chesterfield, mount diablo, old harbour, tom's river and all surrounding communities by providing scholarships, grants and educational maternals.</t>
  </si>
  <si>
    <t>Caroldon_morgan@yahoo.com</t>
  </si>
  <si>
    <t>Sponsor. Contributions from church and fundraising ventures.</t>
  </si>
  <si>
    <t>Local sponsors- comp + individuals</t>
  </si>
  <si>
    <t>28 Retirement cresent, kingston 5</t>
  </si>
  <si>
    <t>Glasgow district, rose hill, rose hill p.a., manchester.</t>
  </si>
  <si>
    <t>1 A oliver road, kingston 8, st. Andew</t>
  </si>
  <si>
    <t>Friendsship, p.o.box 9, moneague, st.ann</t>
  </si>
  <si>
    <t>865 St. Thomas drive, albion estate, yallahs p.o., st .thomas.</t>
  </si>
  <si>
    <t>29 University close, kingston 7.</t>
  </si>
  <si>
    <t>To enhance and promote the knowledge and awareness of caribbean literature and / or art throughout jamaica and the rest of the world via the publication of periodicals available to the public;</t>
  </si>
  <si>
    <t>Grants.</t>
  </si>
  <si>
    <t>12 West road, mona, kingston.</t>
  </si>
  <si>
    <t>13 Capri road, brideport p.o., portmore, st.catherine.</t>
  </si>
  <si>
    <t>Personal funds and tithes and offerings.</t>
  </si>
  <si>
    <t>16 Bailey road, kingston 7, st. Andrew</t>
  </si>
  <si>
    <t>Mentor young girls how to become responisble and respectable young ladies. Mentor young girls and to empower women to succed in their endeavors and maintain a healthy balance in their physical, mental and spiritual lives. Introduce our young girls to different culture and economic background. Help our young girls understand the value of education, its road to success and provide tools they will need for such sucess. Address the issues our young girls face daily and find effective solutions. Help women reach their full potentials, in their personal and professional lives as well as their spiritual development, producing success in the enterpreneurship, in the competitive corporate arena, the demands and rewards and rewards of motherhood, in creating and maintaining healthy marriages and meaningful relationships.</t>
  </si>
  <si>
    <t>To provide a property for school or schools lecture classes and examination room or rooms, office or offices and all necessities and conveniences to students, teachers, lectures, clerks and officers leased or otherwise by the Society, and to afford the facilities for study research, cultivation, teaching and performance of tasks and duites allotted to them respectively.</t>
  </si>
  <si>
    <t>137 Old hope road, kingston 6</t>
  </si>
  <si>
    <t>24 Dumbarton avenue, kingston 10.</t>
  </si>
  <si>
    <t>Sandy bay, calabash bay, st. Elizabeth</t>
  </si>
  <si>
    <t>Project_link@hotmail.com</t>
  </si>
  <si>
    <t>6 North race course road, mandeville</t>
  </si>
  <si>
    <t>1 Holt close, kingston 11</t>
  </si>
  <si>
    <t>Prospect estates, ocho rios, rte 3, ocho rios p.o., st. Ann</t>
  </si>
  <si>
    <t>124 Old hope road, unit 2, kingston 6.</t>
  </si>
  <si>
    <t>753, 3 East, 32 way, greater portmore p.o., st . Catherine.</t>
  </si>
  <si>
    <t>Winning souls for Christ. Feed &amp; Care for the elderly, children, and less fortunate. Reaching out to the community,..... Spritiually, physically, and emotionally.</t>
  </si>
  <si>
    <t>21 Flamingo road, gregory park p.o., st. Catherine.</t>
  </si>
  <si>
    <t>Talisataylorrent@gmail.com</t>
  </si>
  <si>
    <t>Self funded &amp; funraisers.</t>
  </si>
  <si>
    <t>19 Vermont avenue, havendale, kingston 19.</t>
  </si>
  <si>
    <t>7 Houston avenue, allerdyce, kingston 8.</t>
  </si>
  <si>
    <t>To provide reintegration services for women, who have been trafficked and those at rick of trafficking. Connect at-rick women and commercial sex workers with a network of mentors,</t>
  </si>
  <si>
    <t>60 St. John's way, may pen, clarendon</t>
  </si>
  <si>
    <t>Donation, contribution, fund raising activties , and sponsorship.</t>
  </si>
  <si>
    <t>48 Gordon boulevard, ensom citry, spanish town, st. Catherine.</t>
  </si>
  <si>
    <t>To offer welfare assistance to retired and serving police officers.</t>
  </si>
  <si>
    <t>Seaview drive, hopewell p.o.</t>
  </si>
  <si>
    <t>Morganraymond301@gmail.com</t>
  </si>
  <si>
    <t>71 Duke street, kingston</t>
  </si>
  <si>
    <t>Reachdem@gmail.com</t>
  </si>
  <si>
    <t>Unit # 7, 1-3 aggrey court, 1-3 aggrey drive, kingston 10.</t>
  </si>
  <si>
    <t>38 Bonita crescent, whitehall h.s,negril p.o</t>
  </si>
  <si>
    <t>Recyclewithelegance@gmail.com</t>
  </si>
  <si>
    <t>79 Harbour street, kingston</t>
  </si>
  <si>
    <t>In accordance with a memorandum of understanding, financial contributions from the government of jamaica.</t>
  </si>
  <si>
    <t>Lot 24a, grove farm, bushy park p.o., st. Catherine.</t>
  </si>
  <si>
    <t>75A molynes road, kington 10</t>
  </si>
  <si>
    <t>To form young and adult men from different nations to the prebyterate in accordance with the norms of the Catholic Church. To take possession of the buildings and property assigned by the Roman Catholic Archbishop of Kingston as the perpetual seat of the Seminary and to provide for their running costs. To provide for the education and living expenses of the candidates to the prebyterate.</t>
  </si>
  <si>
    <t>Braeton boulevard, braeton phase 3, ferdie neita park, st. Catherine.</t>
  </si>
  <si>
    <t>To promote such other charitable purposes which the directors regard as beneficial and advantageous to the contribution to the advancement and promotion of christianity.</t>
  </si>
  <si>
    <t>87 - 89 Tower street, kingston</t>
  </si>
  <si>
    <t>Jamaica tourist board.</t>
  </si>
  <si>
    <t>New harbour village 3, phase 2, lot 574, 29 sliver street, old harbour, st. Catherine.</t>
  </si>
  <si>
    <t>To improve the health, economic, and social conditions of children and family throughout jamaica. To assist with books, computer, and educational resources and equipment for school. Working in partnership with persons in Jamaica .</t>
  </si>
  <si>
    <t>54 Waltham park road, kingston 11.</t>
  </si>
  <si>
    <t>10 William crescent, kingston 11</t>
  </si>
  <si>
    <t>Donations &amp; fundrasing activities.</t>
  </si>
  <si>
    <t>Mt.moriah district, mt. Moriah p.a., st. Ann.</t>
  </si>
  <si>
    <t>To provide support to the elderly in the near by communities and at hospitals. To provide support to children with school supplies &amp; grants via back to school treat (annually) within community. To provide assistnce to community church and other members of the community.</t>
  </si>
  <si>
    <t>Reid's family members.</t>
  </si>
  <si>
    <t>Lot 1, battersea road, mandeville p.o., manchester</t>
  </si>
  <si>
    <t>To foster local and foreign mission work, and to support theological institutions on the dissemination and creation of various religious publications.</t>
  </si>
  <si>
    <t>Tithes, offerings, gifts, and donations</t>
  </si>
  <si>
    <t>114 Cedar place plaza, cedar manior commercial, gregory park p.o., st. Catherine.</t>
  </si>
  <si>
    <t>37 Washington drive, windsor heights, st. Ann p.o., jwi</t>
  </si>
  <si>
    <t>75 Buckland ave, may pen p.o., clarendon, jamaica.</t>
  </si>
  <si>
    <t>Restoredholinesschurchsutton@yahoo.com</t>
  </si>
  <si>
    <t>Lincoln district, manchester</t>
  </si>
  <si>
    <t>To proclaim the christian gospel throughut the work, entreating people to accept jesus as their saviuor and to change their lifestyle to one that pleases God. To represent Chirst in the world and influence society with the ideals of God. To serve as a community of worship and fellowshi[p.</t>
  </si>
  <si>
    <t>Chocolate hole, junction p.o., st. Elizabeth.</t>
  </si>
  <si>
    <t>71 Parkway plaza, golden acres, spanish town p.o., st.catherine.</t>
  </si>
  <si>
    <t>25 Woodlawn avenue, kingston 20.</t>
  </si>
  <si>
    <t>Resurrectedgministries@gmail.com</t>
  </si>
  <si>
    <t>Corporate donations. Indiviual donations.</t>
  </si>
  <si>
    <t>15 Alex park way, lyssons p.o., st. Thomas.</t>
  </si>
  <si>
    <t>7 Harbour street, kingston.</t>
  </si>
  <si>
    <t>To promote the education of people in jamaica with limited access to professional and educational opportunities who are desirous od starting and maintaing sustainable micro business and ventures as a means of poverty alleviation, by providing business training and exposure,</t>
  </si>
  <si>
    <t>Development bank of jamaica. Inter-american development bank. National commercial bank jamaica limited. Participants contributions.</t>
  </si>
  <si>
    <t>Lot 19 commercial centre, rhyne park village, rose hall</t>
  </si>
  <si>
    <t>49 1/2 South camp road, kingston 4.</t>
  </si>
  <si>
    <t>Donations. Fundraising. Contributions.</t>
  </si>
  <si>
    <t>Cobbla district, p.o.box 147, christian p.o., manchester</t>
  </si>
  <si>
    <t>Feeding programmes. The relief of Poverty. Community outreach programme.</t>
  </si>
  <si>
    <t>Bullet tree district, old harbour, st. Catherine</t>
  </si>
  <si>
    <t>Food prepartion for the needy and mentally challenged. Providing furniture, housing, home improvement. Financial help. Assisting with school material supplies .</t>
  </si>
  <si>
    <t>Personal fund, donations, and fund raising.</t>
  </si>
  <si>
    <t>37 Hardwood drive, washington gardens, kingston 20.</t>
  </si>
  <si>
    <t>56 Hope road, kingston 6</t>
  </si>
  <si>
    <t>To relieve financial hardship, sickness and poor health amongst the elderly, youth and vulnerable women in poor or rural communities in jamaica.</t>
  </si>
  <si>
    <t>Salter's hill, john's hall p.o.</t>
  </si>
  <si>
    <t>Rock river, bunka tree p.a., st. Mary</t>
  </si>
  <si>
    <t>94 One love drive, negril, westmoreland</t>
  </si>
  <si>
    <t>21 Hopefield avenue, p.o.box 43, kingston 6, jamaica.</t>
  </si>
  <si>
    <t>Donation.(local&amp; overseas). Members dues.</t>
  </si>
  <si>
    <t>28 Cowper drive, kingston 20, st. Andrew.</t>
  </si>
  <si>
    <t>6 Central road, kingston 10.</t>
  </si>
  <si>
    <t>To supplement educational needs</t>
  </si>
  <si>
    <t>To lead and manage project to revitalize and regenerate Rose Town and improve the circumstances of persons who are in conditions of needs, hardship, or distress. To improve physical infrasturcture for the benefit of the community of Rose Town. To promote the advancement of education and learning within the Community.</t>
  </si>
  <si>
    <t>Fort, leith hall, morant bay p.o., st. Thomas.</t>
  </si>
  <si>
    <t>To lead, advocate, educate, collaborate and to prevent domestic violence and sexual abuse in jamaica.</t>
  </si>
  <si>
    <t>Siarchat@yahoo.com</t>
  </si>
  <si>
    <t>Government funds</t>
  </si>
  <si>
    <t>1 Moreton park avenue, kingston 10, st. Andrew</t>
  </si>
  <si>
    <t>84 Salkey avenue, kingston 20.</t>
  </si>
  <si>
    <t>Rossamazinghomecare@gmail.com</t>
  </si>
  <si>
    <t>Subscribes contributions.</t>
  </si>
  <si>
    <t>Donations and club members fees</t>
  </si>
  <si>
    <t>8 Oliver road, kingston 8, constant spring p.o., st. Andrew.</t>
  </si>
  <si>
    <t>Donations and funds from charity evemts.</t>
  </si>
  <si>
    <t>C/o institute of chartered accountants of jamaica, 8 ruthven road, kingston 10</t>
  </si>
  <si>
    <t>40 - 42 Sandhurst crescent, kingston 6</t>
  </si>
  <si>
    <t>8 Rockhampton drive, kingston 8</t>
  </si>
  <si>
    <t>Dance Education and Teaching - Classical Ballet. Student examination. Tertiary dance / teaching qualifications.</t>
  </si>
  <si>
    <t>Dianebernard@rad.org.jm</t>
  </si>
  <si>
    <t>58 Royal avenue, ainsley lodge, old harbour, st. Catherine</t>
  </si>
  <si>
    <t>Coordinating, financing and advancing the educational and other charitable activities of the Royell Foundation Inc. Providing Spiritual, emotional, financial assistance to students and families.</t>
  </si>
  <si>
    <t>427 Belle air, runaway bay p.o., st. Ann.</t>
  </si>
  <si>
    <t>To provide support to community development projects. To improve the quality of life for persons by assisting with specific issues including but not limited to education, sanition, mecdicine and health care, youth enterpreeurship, sustainable livelihoods and issues affecting children, the elderly and persons living with disabilities. To provide support to individuals and communities in the event of an emergency or natural disaster.</t>
  </si>
  <si>
    <t>30 Augusta drive, independence city, gregory park p.o. St. Catherine.</t>
  </si>
  <si>
    <t>Rural retreat, claremont , st.ann.</t>
  </si>
  <si>
    <t>To promote and implement programmes which seeks to beautify the phycal structure in designated communities within and around the community of rural retreat.</t>
  </si>
  <si>
    <t>Rrmc@gmail.com</t>
  </si>
  <si>
    <t>Members. Grants.</t>
  </si>
  <si>
    <t>Lot 27, 36 raphael drive, el prado verde, spanish town, spanish town p.o., st. Catherine.</t>
  </si>
  <si>
    <t>To foster, develop, extend and govern the sport throughtout Jamaica.</t>
  </si>
  <si>
    <t>15 Swansea avenue, kingston 8.</t>
  </si>
  <si>
    <t>Georgia district, morant bay p.o., st. Thomas</t>
  </si>
  <si>
    <t>Islington, friendship district, islington p o, st. Mary</t>
  </si>
  <si>
    <t>28-48 Barbados avenue, kingston 5</t>
  </si>
  <si>
    <t>All entities with the sagior group.</t>
  </si>
  <si>
    <t>Birdhill,salt spring po</t>
  </si>
  <si>
    <t>Rochellecawley@gmail.com</t>
  </si>
  <si>
    <t>Wire fence district, wire fence p.a., trelawny.</t>
  </si>
  <si>
    <t>25 Barbican road, kingston 6, st. Andrew.</t>
  </si>
  <si>
    <t>To promote arts creativity to the general public by establishing and maintaining a school for the Arts that will provide affordable studio, work space for artist and craftspeople on terms appropriate to their means.</t>
  </si>
  <si>
    <t>3 Haughton avenue, kingston 10</t>
  </si>
  <si>
    <t>2A ashenheim road, kingston 11</t>
  </si>
  <si>
    <t>To Donate educational, medical and rehabilitaion supplies, and provide rehabilitation services occupational  therapy, physcial therapy, speed nursey. Teaching.</t>
  </si>
  <si>
    <t>96 Great george street, savanna-la-mar</t>
  </si>
  <si>
    <t>Tel:(876) 955-2655/2798fax:(876) 955-2797</t>
  </si>
  <si>
    <t>Secretary_manager@yahoo.com</t>
  </si>
  <si>
    <t>5 Cumberland avenue, kingston 16</t>
  </si>
  <si>
    <t>9 Great house boulevard, kingston 6.</t>
  </si>
  <si>
    <t>Fundraising events and individual donations.</t>
  </si>
  <si>
    <t>6 Hibiscus drive, knockpatrick district, mandeville p.o., manchester.</t>
  </si>
  <si>
    <t>To pormote the value and visibility of the spiritual and physical needs of the children in our society at both national and international level through education, advocacy and empowerment.</t>
  </si>
  <si>
    <t>Old breaton, cressa lane, greater portmore, p.o., st. Catherine.</t>
  </si>
  <si>
    <t>Sayonefoundation@yahoo.com</t>
  </si>
  <si>
    <t>Soni's plaza, 1st floor, ocho rios p.o., st. Ann</t>
  </si>
  <si>
    <t>Apt. 8B oakland court, 129-133 constant spring road, kingston 8.</t>
  </si>
  <si>
    <t>Cave district, cave p.o.,</t>
  </si>
  <si>
    <t>To promote the maroon cultural throughout the communities through the hoilding of activities, festivals, seminars, and other means which will enhance the purpose.</t>
  </si>
  <si>
    <t>Botany bay district, white horses p.o., st.thomas.</t>
  </si>
  <si>
    <t>To facilitate training and continued education to improve employment opportunities and economic conditions of young adults in jamaica.</t>
  </si>
  <si>
    <t>Seaglassjam@gmail.com</t>
  </si>
  <si>
    <t>6 Glenmore road, kingston 16, st. Andrew</t>
  </si>
  <si>
    <t>13 Norbrook road, kingston 8, st andrew</t>
  </si>
  <si>
    <t>6 Balmoral avenue, kingston 10, st. Andrew.</t>
  </si>
  <si>
    <t>To provide comprehensive and sustainble vision care for the purpose of improving literacy, learning, and the future of Jamaican School children. To connect professionals, resources and exisiting non-profit organizations who will help See Better.Learn Better Inc. Limited create sustainable, transformative programs and generate resources and partnerships to assist marginalized communities of Jamaica.</t>
  </si>
  <si>
    <t>Swift river p.o., chelsea district, portland.</t>
  </si>
  <si>
    <t>To contribute to the advancement of education, by exposing jamaicans, through training workshops, to the ways in which they can use organic agriculture and technological solutions to provide for their families and improve the jamaican economy all while providing high-quality food and nutrition to their communities.</t>
  </si>
  <si>
    <t>Self funding.</t>
  </si>
  <si>
    <t>Tithes, offerings, contributions, donations, and sponsorships.</t>
  </si>
  <si>
    <t>Orange river, crooked river disrtrict, crooked river p.o., clarendon.</t>
  </si>
  <si>
    <t>Members. Church people. Family fund. And fundraising.</t>
  </si>
  <si>
    <t>245 Windsor avenue, coral gardens</t>
  </si>
  <si>
    <t>Pburnett04@gmail.com</t>
  </si>
  <si>
    <t>3 Felix fox boulevard, kingston</t>
  </si>
  <si>
    <t>Tele : (876) 922-1220                                                                                          1(876)   948-3102                                                                                                                            fax: (876) 922-6948                                                                                  1(876) 922-7344</t>
  </si>
  <si>
    <t>Donations from seprod limited and other corporate and individual donors.</t>
  </si>
  <si>
    <t>Box 289 fairview shopping centre mo-bay</t>
  </si>
  <si>
    <t>Servantsheartjamaica@yahoo.com</t>
  </si>
  <si>
    <t>Shop no. 5, 19 Grants pen road, kingston 8</t>
  </si>
  <si>
    <t>Banbury district, linstead p.po., st. Catherine.</t>
  </si>
  <si>
    <t>We are a group with the aim to increase awearness of the spriritual and religious aspect of life to children and other individuals within the environment of jamaica.</t>
  </si>
  <si>
    <t>Director's personal contributions. Donations</t>
  </si>
  <si>
    <t>Linstead chemical(jamaica).</t>
  </si>
  <si>
    <t>98 St. John's road, spanish town, st. Catherine.</t>
  </si>
  <si>
    <t>To promote the gospel of christ by the outreach work of relief and development assistance to the needy in jamaica. To receive gift, money or property for the purpose of carrying out the objectives of the company. To enagage and obtain financial support of missionaries, ministers, medical mission etc that that is necessary for the work of the company's church, school, missions, colleges, nursing homes or cause as the company may decide.</t>
  </si>
  <si>
    <t>Pleasant hill, sandy river district, kellits p.o., clarendon.</t>
  </si>
  <si>
    <t>Tithes. Offerting. Donations.</t>
  </si>
  <si>
    <t>Shop # 26, angel's plaza, spanish town p.o., st. Catherine.</t>
  </si>
  <si>
    <t>Donations and contributions</t>
  </si>
  <si>
    <t>14 Kings avenue, kingston 10.</t>
  </si>
  <si>
    <t>Fundraising activities, donations from persons locally and abroad</t>
  </si>
  <si>
    <t>1 Plymouth avenue, kingston 6.</t>
  </si>
  <si>
    <t>12A charlton road, apt.31, constant spring p.o., kingston 8.</t>
  </si>
  <si>
    <t>Grant hill, lawrence tavern p.o., st. Andrew.</t>
  </si>
  <si>
    <t>Lot 9, fairway subdivision, spur tree, p.o.box 1435. Manchester.</t>
  </si>
  <si>
    <t>To asist in the advancement of educational opportunities for persons especically young people ages 15 - 35 years old in and around jamaica. To incorporate the use of the word of god through religious training activities as a means of edifying participants in educational programs and bringing them closer to god.</t>
  </si>
  <si>
    <t>Directors contributions. Solicited funds from community.</t>
  </si>
  <si>
    <t>23 Old harbour road, spanish town, st. Catherine</t>
  </si>
  <si>
    <t>To improve the lives and living conditions of the senior citizens through social, basic, domestic, and medical aid. To  improve the health, social, mental, and academical lives of the children in the community. To contribute to the development of the community by affecting the lives of the youths and elders through a wholtic approach.</t>
  </si>
  <si>
    <t>42 Oncidium court, eltham park phase 3, spanish town, st. Catherine</t>
  </si>
  <si>
    <t>6Th floor, 28-48 babados avenue, kingston 5</t>
  </si>
  <si>
    <t>5 Portmore avenue, greater portmore p o st catherine</t>
  </si>
  <si>
    <t>Church members offerings and fund raising events.</t>
  </si>
  <si>
    <t>138 1/2 Church street, kingston</t>
  </si>
  <si>
    <t>17 Blythwood drive, beverly hills, kingston 6.</t>
  </si>
  <si>
    <t>Donations. Sponsorship. Grants.</t>
  </si>
  <si>
    <t>Tiffany augustine. Eugenie brown-myrie. Dejanee dunn.</t>
  </si>
  <si>
    <t>Shirehampton district, maidstone p.o., manchester.</t>
  </si>
  <si>
    <t>8 Timer path, kingston 19.</t>
  </si>
  <si>
    <t>To provide financial assistance to help needy students to pursue a four -year degree in teacher education. To improve the learning environment of the college and provide financial contributions towards the acquistion and refunbishing of educational resources for students.</t>
  </si>
  <si>
    <t>Donations. Fundraising activaties. Personal funds.</t>
  </si>
  <si>
    <t>Lot 25 enfiled district</t>
  </si>
  <si>
    <t>Barbara.hallwilliams@gmail.com</t>
  </si>
  <si>
    <t>Fruitful vale, fruitful vale p.o. Portland.</t>
  </si>
  <si>
    <t>Romainemitchell123@gmail.com</t>
  </si>
  <si>
    <t>40 August town road, kingston 7, st. Andrew</t>
  </si>
  <si>
    <t>Sizzlayouthfoundation1@gmail.com</t>
  </si>
  <si>
    <t>Firstfreevillage876@gmail.com</t>
  </si>
  <si>
    <t>Donations, contributions, and salary.</t>
  </si>
  <si>
    <t>Liston place, race course, harry watch p.o., manchester</t>
  </si>
  <si>
    <t>Mentoring and traing of young people especially in manchester. To feed and cloth the hungry and the needy by way of distribution of food items and clothing on a quarterly basis. To provide counseling to children on a quarterly basis.</t>
  </si>
  <si>
    <t>1 Rennie road, new buckfield, ocho rios</t>
  </si>
  <si>
    <t>Somerton district</t>
  </si>
  <si>
    <t>Ruby.crawford01@gmail.com</t>
  </si>
  <si>
    <t>22 East king's house road, kingston 6.</t>
  </si>
  <si>
    <t>4 Rosa place, kingston 6</t>
  </si>
  <si>
    <t>To foster and promote social and econmic development for the lives of women and girls in kingston and the jamaican society. To support the advancement of education for females in jamaica. To encourage goodwill confidence fellowship and Co-operation amongst females in Jamaica.</t>
  </si>
  <si>
    <t>Membership dues, and charitable donations from fundraising.</t>
  </si>
  <si>
    <t>26 Peter pan avenue, brandon hill p.o. Box 654, #2 p.o. Box montego bay</t>
  </si>
  <si>
    <t>Shop #3 lot 2 huntley, main street</t>
  </si>
  <si>
    <t>Daviddcclarke@gmail.com</t>
  </si>
  <si>
    <t>7B caledonia avenue, p.o. Box 1280, mandeville</t>
  </si>
  <si>
    <t>To establish and maintain a place for the worship of the one true god, to expound the word of god, to exhort the lord jesus christ, to honour the holy ghost, to spread the word of god according to the teaching and practice of the apostles, to convert souls to the lord jesus christ, to promte biblical christianity in jamaica and elsewhere by all legal and practical means, but especially by missionary and evangelistic work. To train and educate young men and women academically and in all subjects whatsover that may be included in an commercial, technical, scientific, classical or academic education, or may be conductive to knowledge and / or skill in any trade, vocation or calling.</t>
  </si>
  <si>
    <t>Evangelistingram@gmail.com</t>
  </si>
  <si>
    <t>John's town, oxford road, beckford town p.a., st.thomas.</t>
  </si>
  <si>
    <t>Facilitate training in organic farming, agriculture and natural building practices so as to improve the lives and economic opportunities of the people. To help build local, ecologically based, disaster resistant organic food systems in Jamaica thus improving food security.</t>
  </si>
  <si>
    <t>57 A east queen street, kingston.</t>
  </si>
  <si>
    <t>Provide afternoon programs of for youths in the Down town communities. To teach the gospel of jesus christ to the youths. Tp promote peace and love within communities</t>
  </si>
  <si>
    <t>Emancipation square, spanish town</t>
  </si>
  <si>
    <t>391 Livingston road, green acres, spanish town</t>
  </si>
  <si>
    <t>To safe guard and promote the interest of the retuening residents residing in spanish town and surrounding communities in the st. Catherine on the matter of housing, jobs, healthcare. Access information and the general welfair of the returning residents.</t>
  </si>
  <si>
    <t>63-67 Knutsford boulevard, kingston 5</t>
  </si>
  <si>
    <t>Spicy grove, oracabessa p.o., st. Mary</t>
  </si>
  <si>
    <t>Spicyinfo@spicygrovechildren.com</t>
  </si>
  <si>
    <t>Time and patience, linstead p.o. St. Catherine</t>
  </si>
  <si>
    <t>To  provide an environment for the members and the community to followship in an organized, scheduled and discipline manner .</t>
  </si>
  <si>
    <t>Kadenzie@gmail.com</t>
  </si>
  <si>
    <t>31 Phoenix avenue, kingston 10</t>
  </si>
  <si>
    <t>Grants</t>
  </si>
  <si>
    <t>Chase fund.</t>
  </si>
  <si>
    <t>47-49 Trinidad terrace, kingston 5.</t>
  </si>
  <si>
    <t>To provide specific training in the field of austism and to provide information to parents, students teachers, principals, and healthcare providers of children with autism.</t>
  </si>
  <si>
    <t>Spring village, bushy park p o st. Catherine</t>
  </si>
  <si>
    <t>To conduct community development activities. To empower residents through skills training and other personal and professional development. To build and maintain communal facilities to be utilized by residents to umprove Livelihood and their standard of living.</t>
  </si>
  <si>
    <t>Plowden district, alligator pond, manchester</t>
  </si>
  <si>
    <t>To promote christian values and provide educationional opportunities. To provide financial aid and support to established religious, educational and charitable institutions.</t>
  </si>
  <si>
    <t>Yvonetef@yahoo.com</t>
  </si>
  <si>
    <t>24 East kings house road, kingston 10.</t>
  </si>
  <si>
    <t>To promote the education of underprivileged young men, particularly those operating squeegees at road intersections in the town throughout jamaica, by providing academic and skills training instructions to them.</t>
  </si>
  <si>
    <t>10 Cecelio avenue, kingston 10</t>
  </si>
  <si>
    <t>(876) 926-5925-6. Fax: (876) 929-6144.</t>
  </si>
  <si>
    <t>Standrewhigh@sahs.edu.jm</t>
  </si>
  <si>
    <t>Government.</t>
  </si>
  <si>
    <t>4 Hagley park road, kingston 10, jamaica, w.i.</t>
  </si>
  <si>
    <t>Sapfoundation3@gmail.com</t>
  </si>
  <si>
    <t>Grace community centre, steer town , st. Ann's bay p.o ., st. Ann.</t>
  </si>
  <si>
    <t>Priory, st. Ann's bay, st. Ann</t>
  </si>
  <si>
    <t>Secretary_sapc@yahoo.com</t>
  </si>
  <si>
    <t>3 Goulbourne drive, molynes gardens, kingston 10</t>
  </si>
  <si>
    <t>To support material or financially members of the Glengoffe and Sue river Communities with back to school expenses and material. To improve the health, economic and social conditions of these in need in the Glengoffe and Sue river communities through the collection and distribution of such iteams as may be necessary to fullfill purposes as are availble.</t>
  </si>
  <si>
    <t>Personal donations, fundraising, external donations,</t>
  </si>
  <si>
    <t>Riversdale district, riversdale p.o., st. Catherine.</t>
  </si>
  <si>
    <t>Institution drive, santa cruz p.o., st. Elizabeth</t>
  </si>
  <si>
    <t>The st. Elizabeth Infirmary is a Department of the St. Elizabeth Parish Council governs by the Board of Supervision and the Poor Relief Act and funded by the Government of Jamaica along with contributions in cash and kind from NGO’s, Service Clubs, Churches and private individuals. It is home to the destitute, less fortunate and those abandon by their relatives. It is managed by a Matron and Assistant Matron, it is over 100 years old consist of a male and female ward and situated on Institution Drive, Santa Cruz (Bypass Road). The persons in the infirmary are provided for in a home style situation where all their needs are met such as; domestic, personal, social, medical care and medications 3 balance meals per day and 24 hours care provided by trained Practical Nurses / Hospital/Health Care Assistants. Persons are admitted through the Poor Relief Officers at the Parish Council Poor Relief Office Headed by the Inspector of Poor</t>
  </si>
  <si>
    <t>Stelizabethpc@yahoo.com</t>
  </si>
  <si>
    <t>St. Faith's district, glengoffe p.o., st. Catherine.</t>
  </si>
  <si>
    <t>To improve the health, economic and social condition of indigent children and elderly persons throughout St. Faith's district. And neighbouring communities within the parish of St. Catherine, through the collection and distribution of food, clothings and money on their behalf and to utilize some and any other means which will further the purpose.</t>
  </si>
  <si>
    <t>Stfrancisprimaryinfant@yahoo.com</t>
  </si>
  <si>
    <t>1 Leinster road, kingston 5</t>
  </si>
  <si>
    <t>16 Old hope road, kingston 5</t>
  </si>
  <si>
    <t>Spring gardens, buff bay p.o. Portland</t>
  </si>
  <si>
    <t>To preach and teach the word of god to all persons throughout jamaica and especially in the parish of portland so as to bring persons to an awareness of their dignity and that of all people. To raise a healthy generation of people who are spiritually emotionally andphysically equipped to use their god given talents to bring absolute permanent and positive growth to their families and communities and the parish of portland. To meet the needs of the whole man through the word of god by satisfying both the spiritual and pyhsical needs of each individual.</t>
  </si>
  <si>
    <t>To promote furtherance and encouragement of education of young people in st. Mary.</t>
  </si>
  <si>
    <t>Highgate, st.mary.</t>
  </si>
  <si>
    <t>Farmers height, port maria</t>
  </si>
  <si>
    <t>Speculation district, fyffes pen p.o.</t>
  </si>
  <si>
    <t>Lot 61, 77 lane, waltham park road, kingston 11.</t>
  </si>
  <si>
    <t>Hatfield, manchester</t>
  </si>
  <si>
    <t>To relief poverty and distress among the indigent, the elderly, the youth, the less fortunate and all person who are in need in jamaica so that they will be able live wholesome lives. To Assist in advancing educational opportuntities for inner city and rual young people so that they will have the means to become employable and thus be able to raise their standard of living. To assist in creating computer educational and technology opportunities for students from primary to teriary levels in order that may be able to become technologically savvy and thus have the skill set to access scholastic and employment opportunities in jamaica and abroad.</t>
  </si>
  <si>
    <t>131 Tower street, kingston.</t>
  </si>
  <si>
    <t>To implement projects relating to children's rights, child survival, education and development, prisoner rehabilitation, women's rights and community development. To undertake the dissemination of information trhrough education at all levels of society in respect of jamaica and all socio-economic conditions affecting Jamaica using music and all forms of media.</t>
  </si>
  <si>
    <t>Lot 42, tulip avenue, anchovy gardens, port antonio, portland.</t>
  </si>
  <si>
    <t>Chryssigee@gmail.com</t>
  </si>
  <si>
    <t>Still_kickin2018@hotmail.com</t>
  </si>
  <si>
    <t>1 Gordon town road, kingston 7</t>
  </si>
  <si>
    <t>Studentschirtianfellowship@yahoo.com,                         iscfja.org</t>
  </si>
  <si>
    <t>11 Lindsay cresecent, kingston 10.</t>
  </si>
  <si>
    <t>Provide  Financial  and  educatonal material aid through partnership with inner-city schools to improve disadvantage students economic and social development. Pro assistance to students experiencing financial difficulties while attending a tersurary institution, preventing the adverse condition of the continue or ccomplete their education;</t>
  </si>
  <si>
    <t>Jack's hill p.a., st. Andrew, liguanea p.o., kingston 6.</t>
  </si>
  <si>
    <t>Sugalifestyle@gmail.com</t>
  </si>
  <si>
    <t>Donations, sponsorship, and fundraising events.</t>
  </si>
  <si>
    <t>Gabrielle burgess. Randolph burgess.</t>
  </si>
  <si>
    <t>Bamboo district, bamboo p.o., st. Ann.</t>
  </si>
  <si>
    <t>To assist with acquisitions of books, computers, educational materials, sports gears, and equipments for schools such as basic, primary, and high school in the community of Bamboo District, St. Ann.</t>
  </si>
  <si>
    <t>9A sugar way, bushy park p.o., st. Catherine.</t>
  </si>
  <si>
    <t>Sunbeambrothers@yahoo.com</t>
  </si>
  <si>
    <t>Lot 10 gardenia close, yallahs p.o., st. Thomas</t>
  </si>
  <si>
    <t>To provide support counceling, mentoring, conflict resolution for the members of the association and other who may have needs of help. To assist with the acquisting of books, computers, educational materals to schools and learning institutions in jamaica.</t>
  </si>
  <si>
    <t>Contributions, donations.</t>
  </si>
  <si>
    <t>1 Sunrise crescent, montego bay 1 p.o., st. James</t>
  </si>
  <si>
    <t>Harvestfullgospelchurchofgod@gmail.com</t>
  </si>
  <si>
    <t>28 - 48 Barbados avenue, kingston 5</t>
  </si>
  <si>
    <t>Contributions</t>
  </si>
  <si>
    <t>Cornwall barracks, moore town p.o., portland.</t>
  </si>
  <si>
    <t>Online charity sales on itunes from album: "surfing medicine" volume 1.</t>
  </si>
  <si>
    <t>No funds generated locally.</t>
  </si>
  <si>
    <t>815 New harbour village 2, old harbour, st . Catherine.</t>
  </si>
  <si>
    <t>Yomormard@gmail.com</t>
  </si>
  <si>
    <t>5 Swallowfield road, kingston 5</t>
  </si>
  <si>
    <t>Info@swallowfieldchapel.org                                                                                                                                                                                                                       swallow@cwjamaica.com</t>
  </si>
  <si>
    <t>Donations and proceeds from fundraising.</t>
  </si>
  <si>
    <t>Lot 174 catherine mount, mount salem, montego bay</t>
  </si>
  <si>
    <t>Unit 27b barbican business centre, kingston 8.</t>
  </si>
  <si>
    <t>Public health awareness. Research. Assisting the needy with medical healthcare.</t>
  </si>
  <si>
    <t>Donations, and fund raising</t>
  </si>
  <si>
    <t>Med clnix ltd.</t>
  </si>
  <si>
    <t>92 Duke street, kingston</t>
  </si>
  <si>
    <t>Donations, collections, and interest.</t>
  </si>
  <si>
    <t>Thompson street dristrict, wire fence p.o.</t>
  </si>
  <si>
    <t>Tletifoundation@gmail.com</t>
  </si>
  <si>
    <t>Queens drive, montego bay, number 1 p.o.</t>
  </si>
  <si>
    <t>Supedwie@yahoo.com</t>
  </si>
  <si>
    <t>Tangle river district, point p.o.</t>
  </si>
  <si>
    <t>Alvadsteven@yahoo.com</t>
  </si>
  <si>
    <t>37 Windsor avenue, suite #4, kingston 5</t>
  </si>
  <si>
    <t>125 Marrakech drive, stewart town p.o., st. Mary.</t>
  </si>
  <si>
    <t>Provide assistance to the local church. Provide free medical care in the parish of St. Mary. Provide assistance for the indigenous people of St. Mary nu erecting small homes free of cost.</t>
  </si>
  <si>
    <t>Lot 354, east greater portmore, st. Catherine.</t>
  </si>
  <si>
    <t>Servejamaica@hotmail.com</t>
  </si>
  <si>
    <t>Torada heights, flower hill avenue, montego bay</t>
  </si>
  <si>
    <t>10 Shaw park road, ocho rios, st. Ann</t>
  </si>
  <si>
    <t>6 Parkway drive, hopedale, spanish town p.o., st. Catherine.</t>
  </si>
  <si>
    <t>5 Eden avenue, kingston 13.</t>
  </si>
  <si>
    <t>To provide an opportunity for young men &amp; women to ehance the knowlegde and skills that will assist them in personal development.</t>
  </si>
  <si>
    <t>1 Beechwood avenue, kingston 5.</t>
  </si>
  <si>
    <t>To organize and carry out hospital meetings, street meetings, crusades, conventions, concerts and youth services so as to bring the gospel to different communities ( and by extension the wider world) the sick and the unsafe.</t>
  </si>
  <si>
    <t>Temple.faithdeliverance@gmail.com</t>
  </si>
  <si>
    <t>4-6 Fairway avenue, kingston 10</t>
  </si>
  <si>
    <t>To provide scholarship/grants to high school students who attend the Emmauel apostolic Church, 12 Slipe Road, and to students living in the surroinding communitites.</t>
  </si>
  <si>
    <t>61 Red hills road, kingston 20</t>
  </si>
  <si>
    <t>25 Tennis way, kingston 8</t>
  </si>
  <si>
    <t>8 Almond drive, bridgeview, bridgeport p.o., st. Catherine.</t>
  </si>
  <si>
    <t>To operate an effective post-institution program for girls exiting the provision of state care. To provide and manage a temporary transitional living space for girls and young adult women, ( not older than 22 years old) who are no longer apart of the state-runned facility.</t>
  </si>
  <si>
    <t>6-8 Central avenue, kingston 4, kingston gardens</t>
  </si>
  <si>
    <t>The Apostolic Church of Jamaica is a non - profit organization. Its principal objectives is to provide spiritual leadership guidance, foster growth and unity in the youth movement national. For evangelism.</t>
  </si>
  <si>
    <t>Church members. Donations. Tithes. Offerings,</t>
  </si>
  <si>
    <t>Mount pelier district, sandy bay p.o.</t>
  </si>
  <si>
    <t>Tomlinsonmarcia83@gmail.com</t>
  </si>
  <si>
    <t>1 Arthur wint drive, kingston 5</t>
  </si>
  <si>
    <t>To identify. Promote and develop support mechanisms for the development and management of the Edna Manley College of the Visual and Performing Art (hereinafter referred to as "the College") and any other institution committed to the development of the Art in Jamaica; To support the development of the arts in Jamaica by whatever means permitted by the Company's Articles of Incorporation; To develop and support the create of opportunities for students, faculty and staff members to study, host exhibitions and conduct research pertinent to their course of studies at the College or at any other institution committed to the development of the arts in Jamaica; To undertake measures for the relief of poverty, suffering and distress among past and present students, faculty and staff members of the College or any other institution committed to the development of the arts in Jamaica. The persons eligible for relief hall include but shall not be limited to the aged, indigent and disabled.</t>
  </si>
  <si>
    <t>8 Cargill avenue, kingston 8</t>
  </si>
  <si>
    <t>Acpjtreasurer@gmail.com</t>
  </si>
  <si>
    <t>Lot 59 new paisley, may pen p.o., clarendon</t>
  </si>
  <si>
    <t>Assisting Children &amp; Adults with Disabilities. Assisting Children &amp; Adults who are impoverished. To educate and impove the social conditions of Children and adults who suffers from disabilities.</t>
  </si>
  <si>
    <t>Barita@cwjamaica.com</t>
  </si>
  <si>
    <t>Good hope road, martha brae, falmouth</t>
  </si>
  <si>
    <t>Barringtonthompsonnr@yahoo.com</t>
  </si>
  <si>
    <t>Forty acre district, orange bay p.o., portland.</t>
  </si>
  <si>
    <t>38 South camp road, kingston 4.</t>
  </si>
  <si>
    <t>To provide assistance to persons with intellectual and physical challenges for the improvement of their lives and status through empowering and enabling opprtunities.</t>
  </si>
  <si>
    <t>Members subscription, voluntary donations from friends and family.</t>
  </si>
  <si>
    <t>Water works p.a.</t>
  </si>
  <si>
    <t>Main street, kellits, kellits p.o., clarendon.</t>
  </si>
  <si>
    <t>Ministry. Community service. Outreach.</t>
  </si>
  <si>
    <t>94 1/4 Old hope road, kingston 6</t>
  </si>
  <si>
    <t>Caribsharebiogas@gmail.com</t>
  </si>
  <si>
    <t>8 Linmar close, kingston 8</t>
  </si>
  <si>
    <t>To raise funds from voluntary and other sources for carrying out various types of cancer research projects. To make grants or otherwise provide funding to such individuals and/or organizations who are engaged in cancer research activities.</t>
  </si>
  <si>
    <t>Fund raisings, donations.</t>
  </si>
  <si>
    <t>176 Old hope road, kingston 6</t>
  </si>
  <si>
    <t>Info@cbajamaica.com</t>
  </si>
  <si>
    <t>22 Barbican road, kingston 6</t>
  </si>
  <si>
    <t>Randlewis@gmail.com</t>
  </si>
  <si>
    <t>6 Dayton avenue, kingston 10</t>
  </si>
  <si>
    <t>65 Carawina avenue, kingston 20.</t>
  </si>
  <si>
    <t>25 Mountain view avenue, kingston 2</t>
  </si>
  <si>
    <t>O'connors lane, mount salem</t>
  </si>
  <si>
    <t>Spread the word of god</t>
  </si>
  <si>
    <t>Promote evangelism throughout the island of Jamaica. To establish and operate places of religious worships, churches colleges, universities and to conduct religious services and general evangelism.</t>
  </si>
  <si>
    <t>Nazarene@cwjamaica.com</t>
  </si>
  <si>
    <t>2 East street, denbigh p.o., clarendon.</t>
  </si>
  <si>
    <t>To provide social, medical intervention services to the homeless population of the Parish of Clarendon. To  operate a residential facility providing short term and long term care for the members of the homeless population of Clarendon. To operate and provide shelter services for the homeless  population of Clarendon would experience displacement through natural disaster events.</t>
  </si>
  <si>
    <t>4 Elizabeth avenue, kingston 10.</t>
  </si>
  <si>
    <t>Thedewfund@gmail.com</t>
  </si>
  <si>
    <t>925, 1St snapper way, braeton, bridgeport p o st. Catherine</t>
  </si>
  <si>
    <t>To promote the education of children to ensure their attainment of a high standard of literacy and to advance their opportunites for a better standard of living. To promte programmes for the relife of poverty and distress among the elderly and less fortunate persons in the rural areas.</t>
  </si>
  <si>
    <t>Tdcf.ltd@gmail.com</t>
  </si>
  <si>
    <t>Barking lodge district, barking lodge pa, st. Thomas.</t>
  </si>
  <si>
    <t>Improve the conditions of schools in the community so that the students can learn in a safe and healthly environment. Assisting the less fortunate, children and elderly.</t>
  </si>
  <si>
    <t>Delorisdawkinsfoundation@gmail.com</t>
  </si>
  <si>
    <t>Donations and personals income.</t>
  </si>
  <si>
    <t>6 Glebeville avenue, kingston 10.</t>
  </si>
  <si>
    <t>Membership, events, funding, workshops.</t>
  </si>
  <si>
    <t>5 Gibraltar camp way, mona, kingston 7.</t>
  </si>
  <si>
    <t>Byles district, kitson town p.a., st. Catherine.</t>
  </si>
  <si>
    <t>To foster homes and foreign mission work, and to support theological institutions and the dissemination and creation of vaious publications. To improve the health, economic and social condition of indigent children and elderly persons throughout jamaica through the collection and distribution of food clothing and money on their behalf and to utilize same and any other meanss which will futher the purpose.</t>
  </si>
  <si>
    <t>45 1/2 Smith lane, kingston.</t>
  </si>
  <si>
    <t>Gordon town, idustry village, gordon town p.o., st.andrew.</t>
  </si>
  <si>
    <t>To promote programmes for the the relief of poverty and distress among the homeless, mentally challenged, and less fortunate persons in the community of gordon town and surrounding communities.</t>
  </si>
  <si>
    <t>Donations. Fundraising.</t>
  </si>
  <si>
    <t>The provide educational services to children and young people in the lacovia and surrounding areas. To sponsor a readind club to enchance literacy and encourage reading and the search for knowledge.</t>
  </si>
  <si>
    <t>12 Hopeton mews, kingston 8</t>
  </si>
  <si>
    <t>Currently funded by gef small grant facility project.</t>
  </si>
  <si>
    <t>Lot 329, winona drive, garveymeade, bridgeport p.o., st. Catherine</t>
  </si>
  <si>
    <t>Awarding Scholarship / bursaries to students of the St. Mary all age primary school / St. Mary's college.</t>
  </si>
  <si>
    <t>Lot 1e, portmore mall, st. Catherine</t>
  </si>
  <si>
    <t>11-15 Mcgregor square, kingston 5</t>
  </si>
  <si>
    <t>42 Bedward crescent, august town, kingston 7</t>
  </si>
  <si>
    <t>Fund raising activities and donations.</t>
  </si>
  <si>
    <t>3 St. Joseph's avenue, kingston 3</t>
  </si>
  <si>
    <t>Gahexecutivemail@gmail.com</t>
  </si>
  <si>
    <t>Goldeneye, oracabessa, st.mary</t>
  </si>
  <si>
    <t>Tourist enchancement fund. Undp. Us embassy. Eu embassy.</t>
  </si>
  <si>
    <t>Little london, broughton district, little london p.o., westmoreland</t>
  </si>
  <si>
    <t>To provide free education and facilies for children 2-6 years of age with the aim of providing a solid educational background. To provide improve Medical care for the Citizens of Jamaica. To alterviate poverty and distress amongst the citizens and children of Jamaica.</t>
  </si>
  <si>
    <t>Www.jujutours.com                                                                                              www. Jujutours.com/charity.php</t>
  </si>
  <si>
    <t>New danks, sangter's heights, chapleton p.o., clarendon.</t>
  </si>
  <si>
    <t>The avalon offices, 22d old hope road, kingston 5.</t>
  </si>
  <si>
    <t>Donations,tithes, and offerings gifts, fundraising activities.</t>
  </si>
  <si>
    <t>1 - 3 Stratharin avenue, apartment 9, ruthven gardens, kingston 10</t>
  </si>
  <si>
    <t>125 Manchester road, mandeville p.o.,</t>
  </si>
  <si>
    <t>Donation, sponsorships</t>
  </si>
  <si>
    <t>Lot 213, grape avenue, vineyard estates, bushy park p.o., st. Catherine.</t>
  </si>
  <si>
    <t>905 Palmerston road, portsmouth, waterford p. O.</t>
  </si>
  <si>
    <t>Drdr.reid3@gmail.com</t>
  </si>
  <si>
    <t>Solicit donations , and fund raising.</t>
  </si>
  <si>
    <t>10-16 Grenada way, kingston 5</t>
  </si>
  <si>
    <t>To bring awareness and create responsive initiatives to broad range of donors who through volunteer efforts make charitable donations to health for life and wellness foundation limited. To work directly with donors and volunteers to facillitate donations to various health facilities in jamaica and to facilitate the donations process and timeline to maintain integrity of health related equipment and medication donations.</t>
  </si>
  <si>
    <t>Healthforlifeandwellnessja@gmail.com</t>
  </si>
  <si>
    <t>Issa trust foundation. Falmouth methodist church mission.</t>
  </si>
  <si>
    <t>28 Beechwood avenue, kingston 5</t>
  </si>
  <si>
    <t>23 Balmoral avenue, kingston 10</t>
  </si>
  <si>
    <t>Contributions\ donattions.</t>
  </si>
  <si>
    <t>The heart institute of the caribbean .</t>
  </si>
  <si>
    <t>651 2 North, greater portmore, st. Catherine.</t>
  </si>
  <si>
    <t>Lot 1 ironshore estate, montego bay , st. James</t>
  </si>
  <si>
    <t>To provide a voluntary, non-profit mechanism for promoting an awareness and encouraging a wider and positve understanding and appreciation of the significance and implications of human resourec. Development (HRD) and it Appropriate applications for improving the productivity of jamaican businesses, the productivity of the nation as a whole, thereby impacting on the quality of life in jamaica. To foster and promote improved relationship between organization</t>
  </si>
  <si>
    <t>Membership fees. Workshop registration. Annual conference registration.</t>
  </si>
  <si>
    <t>Main street, annatto bay, st. Mary</t>
  </si>
  <si>
    <t>To promote programmes for the relife of poverty and distress, asist in the reduction of crime and violence among the homeless and the less fortunate persons throughout jamaica. To help improve the health and social condiction of children and young persons from socia-economic background throughtout jamaica through the collection and distribution of food and education iteams, clothing and life essential (toiletries).</t>
  </si>
  <si>
    <t>Public and private grants and donations.</t>
  </si>
  <si>
    <t>Church house, 2 caledonia avenue, kingston 5, jamaica.</t>
  </si>
  <si>
    <t>35 Charles street, kingston</t>
  </si>
  <si>
    <t>66 D tavern drive, kingston, jamaica.</t>
  </si>
  <si>
    <t>Conventions.</t>
  </si>
  <si>
    <t>10 Kings house avenue, kingston 6.</t>
  </si>
  <si>
    <t>Fund-raising/membership fee.</t>
  </si>
  <si>
    <t>Main street priory p.a.</t>
  </si>
  <si>
    <t>3 Jackson street, p o box 123, may pen, clarendon</t>
  </si>
  <si>
    <t>Frontier, port maria p.o. St. Mary</t>
  </si>
  <si>
    <t>8 Manchester street, spanish town, st. Catherine.</t>
  </si>
  <si>
    <t>7 Upper musgrave avenue, kingston 10</t>
  </si>
  <si>
    <t>143 Constant spring road, kingston 8</t>
  </si>
  <si>
    <t>Donations locally &amp; internationally.</t>
  </si>
  <si>
    <t>111 1/2 Old hope road, kingston 6</t>
  </si>
  <si>
    <t>Jsb@cwjamaica.com</t>
  </si>
  <si>
    <t>Jaid@cwjamaica.com</t>
  </si>
  <si>
    <t>Lot 4, osbourne district, discovery bay p.o., box 151</t>
  </si>
  <si>
    <t>William.massias@gmail.com, jamaicanorthodoxmission</t>
  </si>
  <si>
    <t>Shop # 2 94b old hope road , kingston 6.</t>
  </si>
  <si>
    <t>144 Belvedere road, red hills</t>
  </si>
  <si>
    <t>Unit 29b seymour park, 2 seymour avenue, kingston 6</t>
  </si>
  <si>
    <t>We are committed to reponding to the needs of the world's poorest children and families by addressing their basic human needs. Our vision is to meet basic human needs in a manner that goes beyond what is typically considered charity.</t>
  </si>
  <si>
    <t>Jagua2020@gmail.com</t>
  </si>
  <si>
    <t>149 Kenhill drive, kingston 20</t>
  </si>
  <si>
    <t>Rosemchin1013@aol.com</t>
  </si>
  <si>
    <t>Donatations from international organizations.</t>
  </si>
  <si>
    <t>6 Knutsford boulevard, kingston 5</t>
  </si>
  <si>
    <t>2A north street, kingston</t>
  </si>
  <si>
    <t>53 Duke street, kingston.</t>
  </si>
  <si>
    <t>To develop interest in fencing, provide opportunity and encourge participation particularly in schools but also by persons living in Jamaica. Regardless of gender, age, ability, ethnicity, cultural and socio-economic background. Through this, we aim to foster healthy living, grow the amature sport of fencing and further provide support to those most at risk youth and those living with a disability.</t>
  </si>
  <si>
    <t>9 Goodwood terrace, kingston 10.</t>
  </si>
  <si>
    <t>Suit 46, 15 hope road, kingston 10.</t>
  </si>
  <si>
    <t>To help prepare young adults discover what careers they are passionate about and equip them with the tools and resources to become successful in their chosen fields.</t>
  </si>
  <si>
    <t>23 Glenhaven close, may pen p.o., clarendon</t>
  </si>
  <si>
    <t>Tp provide mentorship and guidance to young men and women of inner-city kingston and through jamaica.</t>
  </si>
  <si>
    <t>Charity donations.</t>
  </si>
  <si>
    <t>8 East bell road, kingston 11.</t>
  </si>
  <si>
    <t>30 Beechwood avenue, kingston 5</t>
  </si>
  <si>
    <t>The kingston lions club foundation, inc. Is a not-for-profit charitable organization established in 1986 and is recognized by New York State and the Internal Revenue Service as such. The purpose of the Lions Foundation is to raise money and disburse it for charitable uses.The Foundation is governed by nine board members elected from the Kingston Lions CIub, a service organization in Kingston, New York. The Kingston Lions Club Foundation was formed to receive tax deductible gifts from individuals and businesses, as allowed by law, for charitable purposes.The Foundation bases its grants on service to the community and need, Over the years, the Foundation has donated more than $140,364.00 to many area organizations.</t>
  </si>
  <si>
    <t>Masonic building, 11 - 15 mcgregor square, kingston 5</t>
  </si>
  <si>
    <t>Lodgestjohn623@yahoo.com</t>
  </si>
  <si>
    <t>23 Auckland drive, kingston 10</t>
  </si>
  <si>
    <t>To main objective is to raise funds to rescue abandoned and abused animals in jamaica through grant funding and foster homing by volunteers. We will also educate the public on proper animal care and treatment through fundraisers and public speaking events. This foundation shall provide medical services and spay and neuter services at low costs to the public through volunteer services and grant funding. This foundation shall arrange search and resues for emergency situation in kingston and surrounding areas with funds donated to the organization.</t>
  </si>
  <si>
    <t>Lot 941 garyling pathway, seaview gardens, phase 1, kingston 11</t>
  </si>
  <si>
    <t>Create or enhance an awarness in the importnce of mathematics to club members. Through mathematics, develop self discipline in Members. Encourge members to be goal oriented, and to make sucess their goals.</t>
  </si>
  <si>
    <t>Themathclub@gmail.com</t>
  </si>
  <si>
    <t>To implement and support the promotion, production, management and operation of social, cultural, educational, health or other charitable programmes,</t>
  </si>
  <si>
    <t>1A marescaux road, kingston 5.</t>
  </si>
  <si>
    <t>To assist in fostering the education interest of the Mico University College by offering scholarships to needy students, financing cultural, activities, and assisting with the development of special infrastructure facilities. To stimulate critical analysis of educational issues among its members and the society generally by organizing Memorial Lectures, seminars and workshops.</t>
  </si>
  <si>
    <t>1447 Gina way, waterford p.o., st. Catherine.</t>
  </si>
  <si>
    <t>To give back to the waterford community, School Supplies, toys, clothes etc. To give back to the elderly, food, groceries, household products.</t>
  </si>
  <si>
    <t>Themintofoundation@gmail.com</t>
  </si>
  <si>
    <t>Sponsorship / donations.</t>
  </si>
  <si>
    <t>P.o box # 2 640 cccd - campus- granville drive, granville montego bay</t>
  </si>
  <si>
    <t>Theacademicspecialist@gmail.com</t>
  </si>
  <si>
    <t>27 Worrell crescent, kingston 20</t>
  </si>
  <si>
    <t>Mullet hall, chapelton p.o., clarendon</t>
  </si>
  <si>
    <t>Nardaleepowis@gmail.com</t>
  </si>
  <si>
    <t>7 - 9 Harbour street, kingston</t>
  </si>
  <si>
    <t>Multicarefoundation@icdgroup.net</t>
  </si>
  <si>
    <t>178 Spanish town road, kingston 11</t>
  </si>
  <si>
    <t>1 Devon road, kingston 6</t>
  </si>
  <si>
    <t>15D east avenue, kingston 13.</t>
  </si>
  <si>
    <t>None currently.</t>
  </si>
  <si>
    <t>Gifts.</t>
  </si>
  <si>
    <t>Mark bogart. Bill rohr.</t>
  </si>
  <si>
    <t>Suite #9, national arena, arthur wint drive, kingston 6</t>
  </si>
  <si>
    <t>Nfjmanager@yahoo.com</t>
  </si>
  <si>
    <t>5 Alexander road, kingston 13, st. Andrew</t>
  </si>
  <si>
    <t>Donations, fundraising, tithes, and offering.</t>
  </si>
  <si>
    <t>Among other things gifts, donations, and bequests of money and real and / or personal property for the purposes of the charitable trust.</t>
  </si>
  <si>
    <t>Shoppe #14 &amp; 15 half moon shopping village, rose hall, st. James</t>
  </si>
  <si>
    <t>32-33 Bauite crescent, may pen p.o., clarendon.</t>
  </si>
  <si>
    <t>272 Kenton road, bridgeport, st. Catherine.</t>
  </si>
  <si>
    <t>To make any charitable donation either in cash or assets for the furtherance of the objectives of the foundation,</t>
  </si>
  <si>
    <t>31 Upper waterloo road, lee gore business centre, unit 1b, kingston 10.</t>
  </si>
  <si>
    <t>Parry town district, ocho rios , ocho p.o.,</t>
  </si>
  <si>
    <t>To provide meals, grocery, shelter, clothing, and healthcare to less fortunate persons globally who are constrained in the provision of meals, grocery, shelter, clothing, and healthcare for themselves.</t>
  </si>
  <si>
    <t>11-13 Kingsway manor, kingston 10.</t>
  </si>
  <si>
    <t>To provide scholarships for students and teachers of the proforming arts. To solict, accept and use contributions of funds and other property for the support of the objects describe above.</t>
  </si>
  <si>
    <t>Paisley settlement, 30 francis avenue, may pen, clarendon</t>
  </si>
  <si>
    <t>209 Mickleton boulevard, linstead, st. Catherine</t>
  </si>
  <si>
    <t>3 Mercliffe place, p.o. Box 477, may pen</t>
  </si>
  <si>
    <t>Poweroffaithdm_maypen@yahoo.com</t>
  </si>
  <si>
    <t>Coombs lane, anchovy district, montego bay</t>
  </si>
  <si>
    <t>Suite 16, cross roads, 22 trafalgar road, kingston 5</t>
  </si>
  <si>
    <t>To raise awareness about premature birth, permature babies, and preterm labor in Jamaica. To raise awareness about the need of premature babies. To provide finanical and emotional support to families of premature babies.</t>
  </si>
  <si>
    <t>Donations, and fund raising.</t>
  </si>
  <si>
    <t>Senior accounting services ltd. The frendley lodge.</t>
  </si>
  <si>
    <t>Chateu district, may pen, clarendon.</t>
  </si>
  <si>
    <t>58 Hagley park road, kingston 10.</t>
  </si>
  <si>
    <t>Providing opportunities and programmes for assistance in education, life skills, and self-help training, as well as opportunities for lifetime training and support for children and young adults with autism. The facilitation of programmes aimed at equipping children and young adults with autism to reach their highest potential for independence, productivity, and fulfillment in life.</t>
  </si>
  <si>
    <t>31 Coconut crescent, kingston 11.</t>
  </si>
  <si>
    <t>Donation</t>
  </si>
  <si>
    <t>To provide mentorship programs for children throughout jamaica. To provide motivation programs for children throughout jamaica.</t>
  </si>
  <si>
    <t>Info@reachonechild.org</t>
  </si>
  <si>
    <t>Directors.</t>
  </si>
  <si>
    <t>77 Manchester avenue, may pen, clarendon</t>
  </si>
  <si>
    <t>3 Mcgregor square, kingston 5, cross road, st. Andrew</t>
  </si>
  <si>
    <t>To preach the Gospel of Jesus Christ in all parts of the Country. Coordinating and advancing the religious and other charitable activites of the Redeemed Christian Church of God in prisons, orphanages and other such institutions. To organize evangelism and visitation teams that will regularly visit, pray with and preach to inmate in prisons, hospitals, orphanages and other such institutions.</t>
  </si>
  <si>
    <t>37 Windor avenue, kingston 6</t>
  </si>
  <si>
    <t>Therescuepackagefoundation@gmail.com</t>
  </si>
  <si>
    <t>45 Passagefort drive, waterford p.o., portmore</t>
  </si>
  <si>
    <t>To relieve poverty, in the Islington community of St . Mary and other communiteies across jamaica. To advance education among the disadvantaged people in the Islington community of St. Mary, and other communities across jamaica.</t>
  </si>
  <si>
    <t>41 Queen avenue, kingston 10.</t>
  </si>
  <si>
    <t>To promote, encourage, and fdurther the education of individuals in primary, secondary, and tertiary instuitions; including social and physical training.</t>
  </si>
  <si>
    <t>Kingston &amp; st. Andrew</t>
  </si>
  <si>
    <t>To provide an opportunity for young men &amp; women to enhance the knowledge and skills that will assist them in personal development.</t>
  </si>
  <si>
    <t>105 Hope road, kingston 6</t>
  </si>
  <si>
    <t>36 Hopefield avenue, kingston 6, st. Andrew.</t>
  </si>
  <si>
    <t>35 Hope road, kingston 10</t>
  </si>
  <si>
    <t>8 St. Lucia avenue, kingston 5</t>
  </si>
  <si>
    <t>Projectmanager.spje@gmail.com</t>
  </si>
  <si>
    <t>2E camp road, kingston 5</t>
  </si>
  <si>
    <t>To promote and encourage the work of St. John's Ambulance in all its aspects. To promote encourage all works of humanity and charity, for the relife of distress, suffering, sickness, and danger without any distinction as to race, class or creed ; and extension of the great principles of the Order of St. John embodies in its mottoes "For the Faith" and " for the Service of Mankind".</t>
  </si>
  <si>
    <t>To promote economic development in the parish of st.thomas, jamaica by attracting local and international investments to start or further develop business, improve access to education and develop infrastructure.</t>
  </si>
  <si>
    <t>Director and members.</t>
  </si>
  <si>
    <t>Beverley hills, 62 shenstone drive, kingston 6.</t>
  </si>
  <si>
    <t>To improve the health , economic and social conditions of those in need throughout jamaica by providing financial assistance to students assist with education.</t>
  </si>
  <si>
    <t>Apartment 1, 14 annette crescent, kingston 10, st. Andrew.</t>
  </si>
  <si>
    <t>Foster the transition of the jamaican educational system to fit a more technologically influential era and support the continued evolution of education and learning in the public sector. Provide students, parents, educators and policy makers with meaningful research and resources that allows them to think differently about the educational system and its practices.</t>
  </si>
  <si>
    <t>21 Erin avenue, kingston 20, st. Andrew.</t>
  </si>
  <si>
    <t>To promote and encourage the improvement and advancement of edcation for members of top leinster, job hill and adjoining communities. To assist with the allevaiation of poverty for residents in top leinster. Job hill and adjoining communities.</t>
  </si>
  <si>
    <t>81-83 Hope road, kingston 6.</t>
  </si>
  <si>
    <t>To promote love and goodwill among Africans at home and abroad and thereby to maintain the sobriety of africa and to disseminate the ancient Ethiopian Christian culture among its members and to promote reparation to Africa, in particular, Ethiopia.</t>
  </si>
  <si>
    <t>Ttijamaica@gmail.com</t>
  </si>
  <si>
    <t>15A lady musgrave road, kingston 5</t>
  </si>
  <si>
    <t>14-16 Metcalfe street, kingston 14</t>
  </si>
  <si>
    <t>7 St christopher crescent, brown's town, st. Ann</t>
  </si>
  <si>
    <t>4 Keswick road, kingston 2.</t>
  </si>
  <si>
    <t>141-143 Maxfield avenue, kingston 10.</t>
  </si>
  <si>
    <t>Jamaica@universal.org                                                                                                jamaicaoffice2@universal.org</t>
  </si>
  <si>
    <t>Tithes &amp; offerings.</t>
  </si>
  <si>
    <t>15 Wellington drive, kingston 6.</t>
  </si>
  <si>
    <t>Trust created in 1902 by jane eliza verley to maintain the home for gentlewomen.</t>
  </si>
  <si>
    <t>2 Bell road, kingston 11.</t>
  </si>
  <si>
    <t>The advancement of edcation. The advancement of health or saving lives. The advancement of good citizenship or community development,</t>
  </si>
  <si>
    <t>68 Irwindale, montego bay</t>
  </si>
  <si>
    <t>Clarkep098@gmail.com</t>
  </si>
  <si>
    <t>1 West main drive, p.o. Box 173, kingston 20</t>
  </si>
  <si>
    <t>Promote jamaican heritage through archaeological conservation in order to preserv the history of traditional construction methods in st. Elizabeth and educate future generations on the historical significance of these methods and how these methods can be used for sustainable construction methods and practices in the future.</t>
  </si>
  <si>
    <t>Chester-castle district, chester-castle p.o.</t>
  </si>
  <si>
    <t>Steeledonald223@gmail.com</t>
  </si>
  <si>
    <t>Pear tree grove, pear tree grove p.o., st.mary.</t>
  </si>
  <si>
    <t>Thewaytoheavenministry@gmail.com</t>
  </si>
  <si>
    <t>Donations from private sector and individuals</t>
  </si>
  <si>
    <t>West Jamaica Conference of SDA Catherine Hall, Mt. Salem, p.o. Box 176, montego bay</t>
  </si>
  <si>
    <t>To award scholarships, exhibitions, bursaries or maintenance allowances tenable at any school, university or other educational establishment apprroval by the foundation for young jamaican women who wish to obtain advanced training in any area in whch they have previously obtained tertiary training and are need of financal assistance.</t>
  </si>
  <si>
    <t>Womansclub70@gmail.com</t>
  </si>
  <si>
    <t>47 Beechwood avenue, kingston 5</t>
  </si>
  <si>
    <t>14 Walker's crescent, kingston 11.</t>
  </si>
  <si>
    <t>Fundraising . Soliciting donations.</t>
  </si>
  <si>
    <t>General foods supermarket. Fitfarm gym. Dr. Marston thomas. Audrey allwood.</t>
  </si>
  <si>
    <t>Polly ground district, ewarton p.o., st. Catherine.</t>
  </si>
  <si>
    <t>To assist with the prevention or relife of poverty for the elderly persons, the church community, the less fortunate and vulnerable children within the policy ground district community.</t>
  </si>
  <si>
    <t>Family members</t>
  </si>
  <si>
    <t>Suit 1a, 32 hagley park road, kingston 10.</t>
  </si>
  <si>
    <t>37 Main street, mandeville p.o., manchester</t>
  </si>
  <si>
    <t>Our mission is to go, rescue &amp; raise up orphaned and abused children in the name of jesus.</t>
  </si>
  <si>
    <t>279 Spanish town road, kingston 11.</t>
  </si>
  <si>
    <t>Banton town district, top hill p.o. St. Elizabeth</t>
  </si>
  <si>
    <t>Facilitate skill training and educational activities sucxh environmental awareness for the top hill and banton town communities.</t>
  </si>
  <si>
    <t>Church offerings</t>
  </si>
  <si>
    <t>24 1/2 Tower avenue, kingston 11</t>
  </si>
  <si>
    <t>To improve the lifestyle of the youth and senior citizens. To solicit accept and use contributions of funds to support the objects. To laise collaborat with local qand international bodies.</t>
  </si>
  <si>
    <t>Mcleaddanielle91@gmail.com</t>
  </si>
  <si>
    <t>Banbury district, lemon ridge road, linstead p.o., st. Catherine.</t>
  </si>
  <si>
    <t>Stewart town, trelawny.</t>
  </si>
  <si>
    <t>Transformed life church</t>
  </si>
  <si>
    <t>Offering and donations.</t>
  </si>
  <si>
    <t>Treasure beach, calabash bay p.a</t>
  </si>
  <si>
    <t>Treasurebeachdmo@gmail.com</t>
  </si>
  <si>
    <t>Old wharf road, calabash bay p.a., treasure beach</t>
  </si>
  <si>
    <t>Rodney street, falmouth, trelawny</t>
  </si>
  <si>
    <t>Trelawnymc.gov.jm</t>
  </si>
  <si>
    <t>Flagstaff square</t>
  </si>
  <si>
    <t>Prepare, protect maroon heritage</t>
  </si>
  <si>
    <t>Michael.grizzle@yahoo.com</t>
  </si>
  <si>
    <t>5 Lyndhurst road, kingston</t>
  </si>
  <si>
    <t>9 Meadowbrook avenue, kingston 19.</t>
  </si>
  <si>
    <t>Retreat district, content, retreat, p.o. Box 2, st. Mary</t>
  </si>
  <si>
    <t>4131 Nw 79th avenue, sunrise, fl 33351</t>
  </si>
  <si>
    <t>Mission is to open our hearts and hands presenting the whole gospel: in word and in deed to the poor and needy first in Thomas and beyond.</t>
  </si>
  <si>
    <t>Peter's retreat, lawrence tavern p.o. Box 35, st.andrew.</t>
  </si>
  <si>
    <t>Triumphantapostolicwc@gmail.com</t>
  </si>
  <si>
    <t>Donations. Tithes. Offerings. Fund rasing</t>
  </si>
  <si>
    <t>24-26 Kingsway drive, willowdene, spanish town, st. Catherine.</t>
  </si>
  <si>
    <t>Barett hall district, little river p.o.,</t>
  </si>
  <si>
    <t>Triumphantzionchurch@gmail.com</t>
  </si>
  <si>
    <t>Dromilly district, bounty hall p.a.</t>
  </si>
  <si>
    <t>Lititz district, watson hill p.o., st. Elizabeth.</t>
  </si>
  <si>
    <t>To assist members of the church and community in which we operate.</t>
  </si>
  <si>
    <t>91 Sundown crescent, kingston 10</t>
  </si>
  <si>
    <t>Burnt ground district, santa cruz p.o., st. Elizabeth.</t>
  </si>
  <si>
    <t>Preacherlowes@live.com</t>
  </si>
  <si>
    <t>Church road, bog walk p.o., st. Catherine.</t>
  </si>
  <si>
    <t>17 Parkington plaza, kingston 10.</t>
  </si>
  <si>
    <t>Shop f 22, james warehouse plaza, 26 hargreaves auenue, mandeville p.o. Manchester.</t>
  </si>
  <si>
    <t>Improve the health, economic and social conditions of homeless and destitute persons in Jamaica. Conduct Health Fairs to Local citizens free of charge. Use contribution of cash, clothing and food for the support of those who are homeless or in need of food and clothing within the island.</t>
  </si>
  <si>
    <t>19 Hacienda way, kingston 8.</t>
  </si>
  <si>
    <t>To facilitate the preaching of the Gospel of Jesus Christ and the kingdom of god to all the world in the accordance with the instruction of jesus christ and holy scripture. To make disciples in all nations and care for those disciples.</t>
  </si>
  <si>
    <t>Oferings from members and donations from prospective members.</t>
  </si>
  <si>
    <t>216 Marcus garvey drive, kingston 11</t>
  </si>
  <si>
    <t>The Union Gardens Foundation was established to guide the development of the Union Gardens infant school project and similar initiatives. The Foundation is a duly registered charitable organization under the 2013 Charities Act.The Union Gardens Foundation is guided by a Board of Directors comprised of Glen Christian (Chairman); Gary ‘Butch’ Hendrickson, Chairman, National Baking Company; Melanie Subratie, Vice Chairman of Musson ( Jamaica) Limited; Howard Mitchell, immediate past chairman of the National Housing Trust; and Simone Murdock, Group Marketing Executive of Kingston Wharves Limited. Donors of cash and kind to date include: Cari-Med &amp; Kirk Distributors Foundation, National Baking Company Foundation, the Musson Group, the Sandals Foundation, Advanced Integrated Systems (AIS), Kingston Wharves Ltd., Jamaica National Building Society, Stewart Industrial, BH Paints, CHASE Fund, Arc Manufacturing, and Delta Supplies Limited.</t>
  </si>
  <si>
    <t>Cari-med limited. National baking company</t>
  </si>
  <si>
    <t>3 Hector street, kingston 5</t>
  </si>
  <si>
    <t>12 Carlton crescent, kingston 10</t>
  </si>
  <si>
    <t>Synod@ucjci.com</t>
  </si>
  <si>
    <t>Promotion of religion and racial harmony and good relations. Educating the general public in the promotion of the Jewish Culture. Such other charitable purpose as the Board of Directors may determine.</t>
  </si>
  <si>
    <t>Shaareshalom@cwjamaica.com</t>
  </si>
  <si>
    <t>Batside, port henderson, bridgeport p.o., st. Catherine.</t>
  </si>
  <si>
    <t>10 Moxy circle, medowale, portmore, gregory park p.o., st. Catherine.</t>
  </si>
  <si>
    <t>1 Lady musgrave road, kingston 5.</t>
  </si>
  <si>
    <t>The purpose of the united nations women's guild is to assist children in need throughout the world and to serve as a mutal bond and center of interest for women connected with the United Nations and it specialized agencies. Fund raising for needy High School Girls and children at Pre-Schoolers Centre at the ?Jamaica School for the Deaf.</t>
  </si>
  <si>
    <t>45 Eastwood park road, kingston 10</t>
  </si>
  <si>
    <t>Contributions/donations. Income/offerings. Church titthes. Pledges.</t>
  </si>
  <si>
    <t>Fern hill district, st. Andrew</t>
  </si>
  <si>
    <t>Mona, kingston 7.</t>
  </si>
  <si>
    <t>Teaching(medical, doctor,nurse). Research. Healthcare.</t>
  </si>
  <si>
    <t>Info@uhwi.gov.jm</t>
  </si>
  <si>
    <t>17 Worthington avenue, kingston 5, st. Andrew</t>
  </si>
  <si>
    <t>37 Shortwood road, kingston 8.</t>
  </si>
  <si>
    <t>Suite no. 15, 95 Maxfield avenue, kingston 10</t>
  </si>
  <si>
    <t>To promotion of Christian religious worship. To giving attention to social needs of congregonts and persons in adjoining communities.</t>
  </si>
  <si>
    <t>17 Roosevelt avenue, kingston 6</t>
  </si>
  <si>
    <t>237 Old hope road, kingston 6</t>
  </si>
  <si>
    <t>Organizing administering and funding programs of student aid. Developing and improving the facilities at the University of Technology.</t>
  </si>
  <si>
    <t>Income mainly from investments.</t>
  </si>
  <si>
    <t>16 Gibraltar camp way, mona, kingston 7</t>
  </si>
  <si>
    <t>2 Gibraltar camp way, kingston 7</t>
  </si>
  <si>
    <t>Donations, interest and other funds.</t>
  </si>
  <si>
    <t>Sir alister&amp; lady mcintyre.</t>
  </si>
  <si>
    <t>25 West road, the university of the west indies, mona, kingston 7</t>
  </si>
  <si>
    <t>To promote and execute research in medicine and health in order to reduce rick of disease.better treat disease and promote the health of the jamaican population as well as similar populations in developing countries.</t>
  </si>
  <si>
    <t>16 Soth avenue, kingston 10.</t>
  </si>
  <si>
    <t>To promote and advance the education of jamaicans particularly in the field of information technology. To promote and advance culture and heritage in jamaica for the benefit of the public through the provision of financial support and the use of technology.</t>
  </si>
  <si>
    <t>Royale computers &amp; accessories ltd.</t>
  </si>
  <si>
    <t>Lot 123, greenwich acres housing scheme, st. Ann's bay p.o.,</t>
  </si>
  <si>
    <t>Velorie75@yahoo.com</t>
  </si>
  <si>
    <t>34 Bowens road, kingston 13.</t>
  </si>
  <si>
    <t>Advance of Education and Training, recreation, environment, improvement, social and economic well-being. To make and sell clothes to donate overseas. Profit made will go to charity for children and adults. Relieve poverty.</t>
  </si>
  <si>
    <t>Vibesandpassion@gmail.com</t>
  </si>
  <si>
    <t>73 - 75 Halfwaytree road, kingston 10.</t>
  </si>
  <si>
    <t>Vmbs allocated funds from profits.</t>
  </si>
  <si>
    <t>129 Rhone's park estate , old harbour</t>
  </si>
  <si>
    <t>Godschild_95@hotmail.com</t>
  </si>
  <si>
    <t>To advancement of community development, promotion of civil responsibility, and good citizenship etc. The promotion of good health, includes the prevention of sickness, disease of human suffering; as well as the promotion of eaten healthy etc. The advancement of sports or games which promotes health by involving physical or mental skills etc.</t>
  </si>
  <si>
    <t>Vfphdministries@gmail.com</t>
  </si>
  <si>
    <t>Bottom halse hall, may pen p o, clarendon</t>
  </si>
  <si>
    <t>29 Sunset crescent, lot 354, new harbour village, old harbour p.o., st. Catherine.</t>
  </si>
  <si>
    <t>To provide annual scholarships to support students of the wait-a-bit all age school in the parish of trelawny.</t>
  </si>
  <si>
    <t>Colvilleholgate@aol.com</t>
  </si>
  <si>
    <t>474 Tangerine crescent, eltham view, spanish town</t>
  </si>
  <si>
    <t>To promote, preserve and increase the knowledge of jamaica musical history through vinyl records. To contribute to the development of music in state run homes and other institutions.</t>
  </si>
  <si>
    <t>A Jamaican non-profit network working to prevent violence. The VPA was launched in November 2004, as a network for organizations working to prevent violence. Using a multi-sectoral approach to unite around a shared vision for the prevention and reduction of crime and violence in Jamaica, the VPA’s main objectives are: 1. To support the promotion of primary prevention of violence, integrated community development and public education2. To increase collaboration and exchange of information between organizations on violence prevention3. To lobby for the integration of violence prevention into social and educational policies, thereby enhancing the promotion of gender and social equality</t>
  </si>
  <si>
    <t>Donations, sponsorship.</t>
  </si>
  <si>
    <t>43 Wellington drive, kingston 6</t>
  </si>
  <si>
    <t>To promote, support and administer all type of projects for the creation of jobs/employment, and in particular deal with the problems of youth unemployment. To promote and support the establishment and maintenance of proper medical and health facilities. To promote and support the creation of environmentally sound projects and to support legislation/ laws on issues affecting the environment regulation.</t>
  </si>
  <si>
    <t>Karose@cwjamaica.com</t>
  </si>
  <si>
    <t>582 W main street new britain, ct 06053 (13 collins road, east albion, yallahs p o st. Thomas</t>
  </si>
  <si>
    <t>Provide Social Service Suppport to low income Families. Provide after school tutoring to children of low income families.</t>
  </si>
  <si>
    <t>Lot 8 vennon's drive, montego bay , st. James.</t>
  </si>
  <si>
    <t>To promote christian fellowship</t>
  </si>
  <si>
    <t>Blackness district, beckford kraal p.o., clarendon</t>
  </si>
  <si>
    <t>To promote the christian gospel in communities throughout jamaica. To engage in preaching of the christian gospel, prayer and bible teaching in churches, schools and other public places and private residences. Showing christian based films, dvd, organising christian music concerts and dramas, organising prayer meetings, camping trips and give financial help to those in need.</t>
  </si>
  <si>
    <t>Warroomministries@gmail.com</t>
  </si>
  <si>
    <t>Donations and gifts.</t>
  </si>
  <si>
    <t>To proclaim the Gospel of jesus Christ, to the people of jamaica and the world through, social media, recordings, print media and by one and one evangelism. . To conduct evangelism meetings, crusades and to do follow up new believers meetings to make sure that converts are channel to a local church. . To fellowship with other churches and the general public through christians programs that foster moral respect and love for each other. Eg (the national prayer breakfast). . To establish empowerment programs, in homes, school, community cenre on the role and responsibility of the family unit to the national develpoment of a country or state. .To improve the health, economic and social conditions of the indigent children and elderly person throughtout Jamaica and to help in alleviating illiiteracy, poverty, crime and violence in the society.</t>
  </si>
  <si>
    <t>Scripturecontroll@gmail.com</t>
  </si>
  <si>
    <t>The prevention or relief of poverity within the inner-city communities island-wide, by assisting them in the acquisition of needed resources for schools and improve living condictions.</t>
  </si>
  <si>
    <t>Fancyfrenz876@gmail.com</t>
  </si>
  <si>
    <t>To advance the educational development of needy students in battle site and adjoining districts in st. Mary by providing educational materials such as, books, school, shoes, and computers.</t>
  </si>
  <si>
    <t>Fund raising. Indiviual gifts. Events. Company donations.</t>
  </si>
  <si>
    <t>22 Stockfarm road, stony hill p.o., kingston 9.</t>
  </si>
  <si>
    <t>Awaken the minds of our children &amp; youths, help them realize that they are the future heroes and leaders of the world.</t>
  </si>
  <si>
    <t>Wearetheheroesfoundation@gmail.com</t>
  </si>
  <si>
    <t>16 Brunswick street, suit #5, astonio plaza, spanish town, st. Catherine.</t>
  </si>
  <si>
    <t>Info@wearetomorrowfoundation.org</t>
  </si>
  <si>
    <t>Stony hill road, port antonio p.o., portland.</t>
  </si>
  <si>
    <t>A non-profit oranization established to provide social support to reduce the risks and vulerabilities of adolescents and youth, the physaicaslly impaired and homeless community in portland.</t>
  </si>
  <si>
    <t>1(876) 379-5692. 1(876) 707-4089.</t>
  </si>
  <si>
    <t>Director's personal contributions.</t>
  </si>
  <si>
    <t>Shanique rogers. Cornell skervin.</t>
  </si>
  <si>
    <t>Lot 402, greater portmore, 7 east, greater portmore p.o., st. Catherine.</t>
  </si>
  <si>
    <t>To provide counceling and rescue for battered and abused women. To improve the health, economic, and social condictions of battered and abused women throughout Jamaica, through counselling, and collection of and distribution of food, clothes, money on their behalf and to utilize same and any other means which will futher the purpose.</t>
  </si>
  <si>
    <t>Lot 26, nashville sub division, mandeville, manchester</t>
  </si>
  <si>
    <t>Princy27@hotmail.com</t>
  </si>
  <si>
    <t>Copse p.a., hanover</t>
  </si>
  <si>
    <t>To support the actititives of the Westwood High School and its Aluminas.</t>
  </si>
  <si>
    <t>1 Old road, ocho rios, ocho rios p.o., st. Ann .</t>
  </si>
  <si>
    <t>For the advancement of the environmental protection and improvement of the marine eco-system of white river and its environs both on land and sea.</t>
  </si>
  <si>
    <t>Donatations and grants</t>
  </si>
  <si>
    <t>Spanish town p.o., st. Catherine</t>
  </si>
  <si>
    <t>Office@whitewatermedos.org.jm</t>
  </si>
  <si>
    <t>18 Jupiter close, 8 miles, bull bay p.o., st. Andrew.</t>
  </si>
  <si>
    <t>22 Brumalie gardens, mandeville, mandevile p.o.,</t>
  </si>
  <si>
    <t>Gregorywilliamson85@gmail.com</t>
  </si>
  <si>
    <t>Windsor castle, carron hall p.o., st. Mary.</t>
  </si>
  <si>
    <t>Facilitate, promote, and coordinate sustainable community development programmes and projects for the benefit of the residents of the Windsor Castle Community and its environs. Act as the main consultative body on behalf of the residents within the Windsor Castle Communities, on matters common to the parish and affecting each community; for example, matters dealing with social skills, sports, civic awareness, utilities, public transportation, disaster preparedness, government etc.</t>
  </si>
  <si>
    <t>Windsor heights community centre, windsor heights, central village, st. Catherine</t>
  </si>
  <si>
    <t>Kari_genus@yahoo.com</t>
  </si>
  <si>
    <t>1A goodwood terrace, kingston 10</t>
  </si>
  <si>
    <t>Milton.samuda@samuda-johson.com</t>
  </si>
  <si>
    <t>4 Ellesmere road, kingston 10</t>
  </si>
  <si>
    <t>Lot 116 meadowsvale, retirement, montego bay</t>
  </si>
  <si>
    <t>Bevon.lindsay2gmail.com</t>
  </si>
  <si>
    <t>To promote the education and advancement of women in law through the holding of seminars and conferences. The relief of women experiienceing financial hardship whilst studying law or law related courses or attempting to advance in the legal profession.</t>
  </si>
  <si>
    <t>12 Ocean boulevard, kingston.</t>
  </si>
  <si>
    <t>To promote education, training and career opportunities for women in the maritime sector. To pursue initiatives to encourage gender diverity in all issues relating to the work and well-being of women in the sector.</t>
  </si>
  <si>
    <t>Wimarcaribbean@gmail.com</t>
  </si>
  <si>
    <t>15 Plastic way, kingston 10.</t>
  </si>
  <si>
    <t>7 Balmoral avenue, kingston 10.</t>
  </si>
  <si>
    <t>Donations. Fund raising events. Services.</t>
  </si>
  <si>
    <t>Harmons district, harmons p.o., manchester</t>
  </si>
  <si>
    <t>Lilliput, montego bay,</t>
  </si>
  <si>
    <t>Latoya_morgan@live.com</t>
  </si>
  <si>
    <t>417 Euston drive, willowdene, spanish town, st. Catherine.</t>
  </si>
  <si>
    <t>Worldcomoutmininti@gmail.com</t>
  </si>
  <si>
    <t>Offerings, donations from ministry partners, family members, conregants.</t>
  </si>
  <si>
    <t>14 Bracknell avenue, kingston 6.</t>
  </si>
  <si>
    <t>Tp promote and foster the development and growth of the talent and skills of the amateur sport of wt taekwondo with the aim of uplifting the social, health and economic well-being and awareness of youths in jamaica.</t>
  </si>
  <si>
    <t>(876) 927-4696. (876) 946-0472</t>
  </si>
  <si>
    <t>Worldkoreantaewondojamaica@gmail.com</t>
  </si>
  <si>
    <t>Sports development foundation.</t>
  </si>
  <si>
    <t>Richardescott@live.com</t>
  </si>
  <si>
    <t>447 16Th avenue, west cumberland, portmore, st. Catherine</t>
  </si>
  <si>
    <t>To Pormote and facilitate the holostic development and children across jamaica through: sports, education, health, skills training and the creation of a safe environment. Work in collaboration with HEART Trust and other organization with similar Objection and Power to provide training in area such as electrial engineering, plumbing, tiling, barbering, cosmetology and other areas in which these children might express an interest.</t>
  </si>
  <si>
    <t>Derkbeckford@gmail.com</t>
  </si>
  <si>
    <t>Thompson town p.o., gloucester district, clarendon</t>
  </si>
  <si>
    <t>Provide pastor care and counceling to the community /members. Provide spiritual advancement christian educqation for children of all ages. Provide outreach programs and benvolence support to the poor and needy (Relief of Poverty).</t>
  </si>
  <si>
    <t>Worship_cm@yahoo.com</t>
  </si>
  <si>
    <t>22 Regal plaza, kingston 5</t>
  </si>
  <si>
    <t>Unit#2, 4 waterloo avenue, kingston 10.</t>
  </si>
  <si>
    <t>Providing support and care to underprivileged persons living in the community of cockburn gardens in order to ensure a better standards of living to those persons.</t>
  </si>
  <si>
    <t>Director's contribution.</t>
  </si>
  <si>
    <t>33 Kings drive, kingston 6</t>
  </si>
  <si>
    <t>Daley's grove, newport, mandeville. P.o., manchester.</t>
  </si>
  <si>
    <t>To grow in the lord and in the power of his might through prayer, bible studies, fasting, worship, and praise.</t>
  </si>
  <si>
    <t>Jambisco. Seprod. Kirk fp limited. Stewart auto group.</t>
  </si>
  <si>
    <t>Lot 60 ne 29th avenue, 2 north, greater portmore, st. Catherine.</t>
  </si>
  <si>
    <t>Bulstode, grange hill p.o., westmoreland</t>
  </si>
  <si>
    <t>Jacqueline @yeshuadeliverancemission.com</t>
  </si>
  <si>
    <t>Suite# 3, liguanea business centre, 144-146 old hope road, kingston 6.</t>
  </si>
  <si>
    <t>Kleisha_r@hotmail.com</t>
  </si>
  <si>
    <t>York castle road, brown's town p.o., st.ann.</t>
  </si>
  <si>
    <t>To advance the education and welfare of students attending the york castle high school in jamaica by the provision of grants, scholarships and donations.</t>
  </si>
  <si>
    <t>C/o york town primary school, york town p.a., clarendon.</t>
  </si>
  <si>
    <t>To promte sporting events with a view towards enchancing Civic pride, harmony and goodwill among the residents of the York Town Community and its environs. To enchan the social skills of Community members and assist in improving their general welfair interms of educational, recreational and economic needs. To provide and facilitate skills training opportunities for improvement of the community members.</t>
  </si>
  <si>
    <t>3 Montclair drive, kingston 6.</t>
  </si>
  <si>
    <t>To use sport as a tool to promote positive life skills. To promote greater oppreciation for positive use of leisure time. To promote friendships among youth.</t>
  </si>
  <si>
    <t>47B souh camp road, kingston 4.</t>
  </si>
  <si>
    <t>To provide valuable and high-quality educational services and tools to youths in need. To afford youths the oportunity to quality education that they would otherwise be deprived.</t>
  </si>
  <si>
    <t>Lot 16, bogue, bogue district, bogue p a</t>
  </si>
  <si>
    <t>Richmond, priory, st. Ann's bay p.o., st. Ann</t>
  </si>
  <si>
    <t>Youthmentoringministry@gmail.com</t>
  </si>
  <si>
    <t>Donations. Contributions. Fundrasings. Income- programmes .</t>
  </si>
  <si>
    <t>Swallowfield chapel.</t>
  </si>
  <si>
    <t>7 Harbour street</t>
  </si>
  <si>
    <t>Yute@icdgroup.net</t>
  </si>
  <si>
    <t>P.o. Box 198, reading, st. James</t>
  </si>
  <si>
    <t>To obtain formal educational training. To gain and keep meaningful employment and/ or become successful enterpreenurs. To provide quality and measurable sports-for-development programme in jamnaica, aimed at the most vulnerable learners prepareing for the labour market. To provide effective learning &amp; training tools, competent and passionate.</t>
  </si>
  <si>
    <t>Youthdevelop.yfdn@gmail.com</t>
  </si>
  <si>
    <t>Apt. 4, 42 Shenstone drive, kingston 6</t>
  </si>
  <si>
    <t>Spring gardens, spanish town p.o., st. Catherine.</t>
  </si>
  <si>
    <t>To empower, equipped, and edcate youths towards becoming respected citizens in their communiteis and island wide.</t>
  </si>
  <si>
    <t>40 Waike's avenue, gregory park p.o., st. Catherine</t>
  </si>
  <si>
    <t>Lot 149 garlic close, fairy hill estates, fairy hill, portland</t>
  </si>
  <si>
    <t>To foster home and foreign mission work, and support educational institution and the dissemination and creation of various publications. To assist with the aquisition of books, computers, educational supplies, sporting gears, and equipments for schools in jamaica. To improve the health, economic and social condictions of indigent children and babies who are hospitalized in Port Antonio, through collection of food, clothing, toyes etc.</t>
  </si>
  <si>
    <t>Cascade district, green hill p.o., portland.</t>
  </si>
  <si>
    <t>2 Annette crescent, kingston 10</t>
  </si>
  <si>
    <t>Palmers cross district p.a., may pen, clarendon.</t>
  </si>
  <si>
    <t>Zionmissioncc1@yahoo.com</t>
  </si>
  <si>
    <t>Companies office of jamaica.</t>
  </si>
  <si>
    <t>Café blue. Campion college. Caribbean boilers. Caribtrix. Catherine's peak. Copycat. Drt communications. Everything fresh. Ex-o-pest. Igl. Ingenbio.</t>
  </si>
  <si>
    <t>Avis johnson.(new jersey, usa). Olynthia whyte.(brooklyn, usa). P. Mcbean.(florida, usa).</t>
  </si>
  <si>
    <t>Aids heathcare foundation head office.</t>
  </si>
  <si>
    <t>All funds recived from parent company located overseas.</t>
  </si>
  <si>
    <t>Aaa electrical supplies. Berts auto. Acts church. Better price book store. Alex imports limited. All island banana growers. Cari-med ltd. C&amp;w hardware. Cabby's auto. Case college.</t>
  </si>
  <si>
    <t>J. Dennis-irvine. Y. Burris. Rosemarie rowe. B. Fisher-johnson. Ms. Kelly. J. Satchwell. Rev. A. Brown.</t>
  </si>
  <si>
    <t>Arlene gardens gospel assembly. ($ 1,124,508.57). Bethel gospel assembly. ($ 1,144,919.88). Calvary gospel assembly. ($ 798,000.00). Carmel gospel assembly. ($ 45,700.00). Denbigh gospel assembly. ($ 314,213.20). Duhaney park gospel assembly. ($ 1,329,159.10). Elim gospel assembly. ($451,921.93). Emmanuel gospel assembly. ($ 1,397,383.57). Exchange gospel assembly. ($ 893,500.00).</t>
  </si>
  <si>
    <t>Sonia henry (contract).</t>
  </si>
  <si>
    <t>Guardian life - $ 20,000.00. Jnsh (paints labour day project). - $52,942.00. Delroy webster (donation) - $80,000.00. Pts(donation) - $300,000.00. Elan vanilla (donation) - $ 8,500.00. Subscriptions - $ 50,000.00.</t>
  </si>
  <si>
    <t>Hamilton &amp; co. (Charterd accountant). Joseph movie cast &amp; crew</t>
  </si>
  <si>
    <t>David rex harmon(usa). Calvary baptist church, pa. (Usa).</t>
  </si>
  <si>
    <t>Berean church of god int'l- (usa). Berean church of god int'l- (canada).</t>
  </si>
  <si>
    <t>Berean church of god int'l (jamaica,usa, canada).</t>
  </si>
  <si>
    <t>Ministry of education ($6,535,951.00). Sagicor ($ 748,000.00). Evan williams / design colla ($ 384,898.00). Ja. Redevelopment foundation ($ 330,000.00). Continental bakery ($ 283,635.00). Food for poor ?($ 160,280.00). Obasare &amp; co. ($ 160,000.00). Sherwin williams &amp; co. ($ 129,500.00). Cable &amp; wireless. ($ 70,140.00). Symptai consulting ($80,000.00). Argyle industries ($ 50,000.00). Yolanda nunez. ($ 50,000.00). Stella morris church ($ 52,600.00). C.b.foods ($ 48,000.00). Bethel baptist church. ($ 47,500.00). Kiwanis club ($ 46,000.00). Grace kennedy. ($ 29,158.00). First church ($ 30,240.00). Royal lodge. ($ 30,000.00). Guardian general. ($ 22,000.00). Jampop. ($ 25,000.00). Total : ($ 9,312,902.00).</t>
  </si>
  <si>
    <t>Tanyanitia baily williams. Winsome phillips. Alicia "sheika" lindo. Luel peck. Raymond &amp; claire davis. Neil morgan. Tanieka phillips. Errol phillips. Shaunette crossley- grinnel.</t>
  </si>
  <si>
    <t>Nhw consultancy- auditor. ($80,000.00).</t>
  </si>
  <si>
    <t>Velma fredrick .($ 272,000.00). Carol greave .($ 179,000.00). Howard duncan and company.($ 20,000.00). Company consultants limited.($ 17,762.50).</t>
  </si>
  <si>
    <t>Auditor - a.l. Palmer. (Chartered accountant).</t>
  </si>
  <si>
    <t>Members dues</t>
  </si>
  <si>
    <t>European union. Biopama (barbados).</t>
  </si>
  <si>
    <t>Macaids. ($ 24,819,536.00). Giveout. ($ 842,565.00). Coc. ($ 824331.00). Msmgf/m(p)act. ($868,889.00). Rcnf. ($14,877,874.00). Misallaneous. ($9,598,165.00). Ucfs. ($57,507,145.00). Idpc. ($57,507,145.00). Idpc. ($7,262,488.00). Crb, ($ 2,629,566.00). Caricom. ($ 8,368,771.00). Eu. ($ 2,374,667.00). Tides/rustin. ($764,510.00). Wri. ($ 20,137,312.00). Oecs. ($ 123,224,355.00).</t>
  </si>
  <si>
    <t>Cari-med group limited. Kirk-fp limited. Chase fund.</t>
  </si>
  <si>
    <t>Bethiehem missionary church.(new york, usa).</t>
  </si>
  <si>
    <t>Cacc- dean brown ministries (new york). ($ 1,867,371.00). Marlene roper, ($ 747,810.00). Patricia rose. ($ 729,000.00). Sandra chambers. ($ 586,700..00).</t>
  </si>
  <si>
    <t>Jw . Congregation support inc. ($ 8,158,336.00). Regligious order of jehovah's withness. ($ 3,262,048.00). Rsf sourcing group, llc. ($ 2,208,334.00). Watchtower bible and tract soceity of new york, inc. ($ 110,971,330.00). (178) Congregations of jehovah's withness in jamaica. ($ 41,445,200.00).</t>
  </si>
  <si>
    <t>Raymond anderson (landlord). Pkf aulous f. Madden &amp; co. Dhl(jamaica)ltd. Companies office of jamaica. Ncb capital markets ltd. Inc ltd of 115 hope road.kgn 6. Victoria mutual wealth mgnt. Jamaica central securities dep. Post&amp; telecommunication dept. Other miscellaneous payes</t>
  </si>
  <si>
    <t>Tithes &amp; offerings. Holy day offerings. Donations/love funds etc.</t>
  </si>
  <si>
    <t>Sagicor auditorium. Mico. Girls guide auditorium. Eden garden. Holy childhood.</t>
  </si>
  <si>
    <t>Companies office of jamaica. ($ 118,050.00). Gleaner advertisement. ($ 7,000.00). Garbage disposal. ($ 6,500.00). Utilities. ($232,456.97). Land tax. ($ 53,460.00).</t>
  </si>
  <si>
    <t>Most donations(tithes &amp; offerings) are received anonymously.</t>
  </si>
  <si>
    <t>Ian walters.</t>
  </si>
  <si>
    <t>Glad tidings. Wholelife. Bold church. Calvary assebly. Ocean way. Anne bingham</t>
  </si>
  <si>
    <t>Campbell adams &amp; co- accounting. National water commission. Jamaica public service. Flow jamaica / lime. Levi madden. (Trucking of water). Richard foster.(pest control). Garth campbell. (Garbage disposal). Emil stewart .(security). Saint andrew farm and garden supplies. Master mac. Continental baking. Tyre warehouse. Lumber depot. Bert's auto.</t>
  </si>
  <si>
    <t>Simone davis.(atlanta, usa). Mitchell queen. (Florida, usa). Prophete. Morris. (Florida, usa). Bishop salmon. (Canada).</t>
  </si>
  <si>
    <t>Heather reid.</t>
  </si>
  <si>
    <t>Ken holgate &amp; company.</t>
  </si>
  <si>
    <t>Peter g. Mais (attorney-at-law).</t>
  </si>
  <si>
    <t>5 Of donors exceeded the limit of 5,000us$. Their contribution is about a 10.28% of our total yearly donators wich to remain anonymous.</t>
  </si>
  <si>
    <t>Jamaica information service. Dot personnel service (jamaica). Kpmg chartered accountant. Inpri jamaica limited. D.o.kelly &amp; assoicates. Home &amp; garden care limited. Hot off the press. Adlib studio. Independent radio company limited. Woodrow whiteley &amp; associates. Burrowes &amp; wallaces. Quality blue printing &amp; reprographic. Designjam architects.</t>
  </si>
  <si>
    <t>Scs solutions (employer).</t>
  </si>
  <si>
    <t>Companies offices of jamaica. Lenworth robinson. (Accountant).</t>
  </si>
  <si>
    <t>John smith &amp; senior accounting services</t>
  </si>
  <si>
    <t>Delores beckford. (J$ 171,000.00).</t>
  </si>
  <si>
    <t>Melva radway (director).(canada).</t>
  </si>
  <si>
    <t>Juliet steel.(usa). Franklyn barrows.(usa). Maxine williams. (Canada). Maureen laidley.(usa).</t>
  </si>
  <si>
    <t>All donations receivied are from offerings or fund raising drives.</t>
  </si>
  <si>
    <t>Delroy miller / john wiggan. (Accountants).</t>
  </si>
  <si>
    <t>Stephen b. Reid &amp; associates,(accountant). New green baptist church. Judith johnson,</t>
  </si>
  <si>
    <t>4. (Directors only).</t>
  </si>
  <si>
    <t>H.a. Barakat&amp; co. - Accountant.</t>
  </si>
  <si>
    <t>Medhand aleme church.(canada).</t>
  </si>
  <si>
    <t>April 24. 2017</t>
  </si>
  <si>
    <t>Bob marley foundation. ($ 246,500.00). Church members - home for the aged. ($ 210,000.00). Church members - cathedral building fund. ($ 430,554.00).</t>
  </si>
  <si>
    <t>Robinson &amp; associates. (Annual financial audits). Jps. Nwc.</t>
  </si>
  <si>
    <t>Companies office of jamaica.(annual returns and other fees).</t>
  </si>
  <si>
    <t>Companies office of jamaica. Pollyanna caterers. Paper place. Hot off the press. Nisshidas gymnastics. Valin sinclair. Clement vassel. Colin reid. Pricesmart. Lp azar. Flow. Jps. Harman sales.</t>
  </si>
  <si>
    <t>United states embassy.</t>
  </si>
  <si>
    <t>Digicel foundation. United states embassy. Little G-go production. Grace kennedy. Tropik entertainment. Bounty foundation. Resilience automotive. Kas shipping</t>
  </si>
  <si>
    <t>No indication of any specific donor - 2019.</t>
  </si>
  <si>
    <t>Ventry foo, b.sc, m.sc, f.c.a. (Chartered accountant). Companies office of jamaica.</t>
  </si>
  <si>
    <t>Saint elizabeth mission society ($ 5,258,609.10). Franciscan blessing ($ 1,193,176.54). Acor ($ 1,941,654.14). Afm ($ 5,369,947.32).</t>
  </si>
  <si>
    <t>Jamaica customs agency</t>
  </si>
  <si>
    <t>Us$ 7,433.00</t>
  </si>
  <si>
    <t>Us$ 30,047.00</t>
  </si>
  <si>
    <t>Arawak lodge ($566,129.00). Sussex lodge ($150,00.00). Hamilton lodge ($13,000.00). Allied masonic degrees ($ 17,000.00). Morin chapter rose croix. ($48,450.00). Col fab. ($ 200,325.02). Kingston rose croix ($ 29,350.00). Jamaica rose croix. ($ 20,000.00). Distict grand lodge of bermuda .(us$ 3,000.00). Moore keys ($129,200.00). Royal lodge ram 240 ($ 11,500.00). Centenary conclave.($ 12,000.00). Kingston lodge. ($ 250,000.00). Fhb lodge ($67,000.00). Hamony lodge ($100,000.00). Royal hra.($69,000.00). Univerity hra.($40,000.00). Pbs. ($40,000.00). Freedie hammarty. ($ 13,000.00). West jamaica chapter #740.($ 20,000.00). District grand lodge of jamaica and the cayman islands. (Us$ 4,433.00). Provincial grand lodge ($475,000.00).</t>
  </si>
  <si>
    <t>National children home. Company office of jamaica. Jamport ltd. Winston taylor &amp; associates. Ncb. Ymca. Mico. Sandy hewitt. Danique amikey.</t>
  </si>
  <si>
    <t>Football for world,(u.s.a)</t>
  </si>
  <si>
    <t>Sherwin williams ($ 70,000.00). Football for the world,(payment in kind). ($ 402,000.00).</t>
  </si>
  <si>
    <t>Referees.($ 28,000.00). Uwi security and police station. ($ 56,165.00). Host. ($ 5,000.00). Auxiliary staff.($ 3,000.00).</t>
  </si>
  <si>
    <t>Mailpac group limited. Sagicor life jamaica limited. First hertiage co-operatives. Trence seymour. D+m uniforms limited. The art &amp; print limited. Dick kinead. Vaughn morgan. Minott equipment &amp; chemicals. Duwayne brown. Williams sales co. I print digital limited. Lisa marson. Kingston ymca. Spainsh grain store. Coldfield manufacturing. Sport gear limited.</t>
  </si>
  <si>
    <t>Kirby's family.</t>
  </si>
  <si>
    <t>Ran marin. ($ 306,680.00).</t>
  </si>
  <si>
    <t>Company office ($ 2,000.00).</t>
  </si>
  <si>
    <t>Paul whylie ($ 1,000,000).</t>
  </si>
  <si>
    <t>Prophetess yvette nash.(usa).</t>
  </si>
  <si>
    <t>Onelove gospel ministry ground of truth church of god. (New jersey, usa). Dr, jerry roache. (Houston, texas, usa). Members of gospel foundation living overseas. (Usa).</t>
  </si>
  <si>
    <t>Mark miller.</t>
  </si>
  <si>
    <t>David rose. June rose. Sophia miller. Mark miller.</t>
  </si>
  <si>
    <t>Lpa accounting services.</t>
  </si>
  <si>
    <t>Novelty party rental. ($ 15,000.00). University hospital. ($ 18,535.31). Marcia vidal.($ 3,000.00).</t>
  </si>
  <si>
    <t>Sovereign grace central. Various soveregin grace churches. Tithes and offerings. General fundraising.</t>
  </si>
  <si>
    <t>Joel bain (member of staff). Sheldon campbell ( bookkeeping). Balance &amp; compliance enterprise limited. (Auditing ).</t>
  </si>
  <si>
    <t>Consultant seconded to mona school of business and management - mr. James moss-solomon.</t>
  </si>
  <si>
    <t>Great sharp inc (usa). ($ 22,146,421.00). Rotary club of lucea. ($ 19,730,340.00).</t>
  </si>
  <si>
    <t>Apostolic christian harvestcall (an american entity).</t>
  </si>
  <si>
    <t>Tina carpenter. ($ 25,000). Trudy brimm.($15,000). Casa maria (refund)($7,000). Rev maxine gordon ($123,413). Norma bailey ($88,500). Belinda mason.($21,000). Lorna balfour'($20,000). Richardo gordon ministries.($ 10,000). Niomi smith.($87,000).</t>
  </si>
  <si>
    <t>Members and donations</t>
  </si>
  <si>
    <t>Faith cathedral deliverance centre.(members contributions)</t>
  </si>
  <si>
    <t>Mr &amp; mrs alvin smith ($ 40,000.00).</t>
  </si>
  <si>
    <t>Tithes &amp; offerings. ($ 4,875,913.00)</t>
  </si>
  <si>
    <t>Winnifred picard. (Accountant).</t>
  </si>
  <si>
    <t>Ministry of agriculture. Pepsi company ltd. National environment and planning agency (nepa).</t>
  </si>
  <si>
    <t>Surry hotel management. Av concept ltd. Every blooming thing. Dennis duncan. Ebony printers. Vincent chin-pen. Law offices of mitchell hanson. Pricesmart. Supervalue supermarket. University of the west indies. Edna manley college for visual arts. Peppa thyme. Select brands ltd. Spankles productions. Specialised imaging solutions ltd. Massy gas products. Novety party rentals. United brothers caterers ltd.</t>
  </si>
  <si>
    <t>Red cross,(jamaica).</t>
  </si>
  <si>
    <t>Usaid.</t>
  </si>
  <si>
    <t>Football. ($ 118,409,115.62). Champs. ($ 15,372,038.64). Subsidies to schools (champs).($ 15,404,800.00). Subsidies to schools. (Football).($3,350,000.00). Basketball.($ 3,625,099.00). Cricket.($ 1,696,194.70). Junior football.($ 6,881,130.18). Hockey.($ 800,000.00). Netball.($ 4,051,391.00). Swimming.($ 184,500.00). Table tennis.($ 452,104.00). Girls football.($ 1,946,280.00). Allowance &amp; emoluments. ($ 6,150,568.55). Uttilities. ($ 1,117,570.23). Office related matters.($ 6,540,010.25). Purchase of new property,($57,447,500.00). Renovation of new property, ($ 19,107,295.00).</t>
  </si>
  <si>
    <t>Sport development foundation. Tourism enhancement fund.</t>
  </si>
  <si>
    <t>Jamaica open golf tournament. Bdo chartered accountant.</t>
  </si>
  <si>
    <t>Digicel foundation</t>
  </si>
  <si>
    <t>Global financing. ($ 201,867,030.82). Church financing (pastoral). ($ 26,285,108.33). Rental (income). ($1,413,205.00). School of ministry. ($878,923.50). Youth ministry. ($ 3,308,944.03). General assembly. ($ 14,139,749.77). Utc fees. ($2,063,252.52). Other mission contributions. ($ 6,992,297.70). Other contribution. ($212,875.00).</t>
  </si>
  <si>
    <t>Mission. ($ 15,686,992.00). Christian education.($268,824.00). Youth related ministries. ($ 3,389,097.12). Pastoral services. ($169,580,680.00). Administrative support. ($48,943,404.00). Interest expenses. ($842,883.46). School ministry.($2,451,680.87). General assembly.($15,614,544.40).</t>
  </si>
  <si>
    <t>Claudette cooke. Moreland camp ministries. Signature woman. Covenant city church. Joy town community.</t>
  </si>
  <si>
    <t>Ainsley walker.(audit). Pauline nelson/ zobronel limited. (Company secretarial). Electro world,(electronic equipment). Golden bowl restaurrant. (Provision of food). Stella maris church.(room rental). Juta tours,(transportation). China garden restaurant(porvision of food). Frenchman's cove, (provisions of food). New imperial court restaurant. (Provision of food). Hot off the press.(priniting). Jamaica pegasus,(provision of food). Express litho,(graphic design). Triple t's restaurant. (Provision of food). Ee-z go travel ltd. (Travel agency).</t>
  </si>
  <si>
    <t>Salaries &amp; wages. ($1,252,922.00). Security. ($117,290.00). Home supplies.($ 5,940.00). Gramts. ($ 735, 400.00).</t>
  </si>
  <si>
    <t>Joseph tait/jamaica college old boys association (ny). ($ 27,172,641.00). Jamaica college old boys association (florida). ($ 8,022,534.00). American friends of jamaica. ($ 3,835,400.00). R. Danny william book sale, (continental baking company).($ 3,250,000.00). R, danny williams book sales.(ncb). ($ 3,250,000.00). R.danny williams book sale (sagicor). ($ 3,250,000.00). R.danny williams book sale.(jamaica boilers). ($ 1,950,000.00). R.danny williams book sale (jn bank). ($ 1,300,000.00). Richard byles. ($1,500,000.00). Christopher williams. ($ 1,000,000.00).</t>
  </si>
  <si>
    <t>Shaun myers. Customs broker limited. Myers, fletcher &amp; gordon. Penelope budhall. Cynthia o' sullivan. S.king. Kim hoo fatt. Janitorial traders limited. Columbus communications / flow/ cable &amp; wireless. Desktop solutions limited. Diane powell. Robert harris.</t>
  </si>
  <si>
    <t>Linnette barnett. Rosetta spencer. Cleveland hayden. National council for senior citizens. Pastor ashley morgan.</t>
  </si>
  <si>
    <t>Ncb foundation. Kris weller. Sophia brown. Jamaica property charity committee. Rev. Dr. Agorom dike.</t>
  </si>
  <si>
    <t>Jayson robinson. Mr. Anglin.</t>
  </si>
  <si>
    <t>Members registration fee - $ 100,000. Butcher block (donation) - $ 30,000. Jamaica broilers (donation) - $ 100,000. Elite diagnostics (donation) - $ 40,000.</t>
  </si>
  <si>
    <t>Constant spring golf club . Company office of jamaica . Rohan c.h. Townsend, fca, aat .</t>
  </si>
  <si>
    <t>Stephanie cain .($ 360,000.00). Velma smith. ($24,000.00).</t>
  </si>
  <si>
    <t>Baby bop kids. Chang's trading company limited. Concerme consultants company ltd. (Lngenbio). Diverse printers ltd. Dr. Tasha cooke. Ennis medical &amp; dental supplies.</t>
  </si>
  <si>
    <t>Companies office of jamaica. Jamica customs agency. Post office box rental.</t>
  </si>
  <si>
    <t>Ctia wivelen foundation.</t>
  </si>
  <si>
    <t>No major donors.</t>
  </si>
  <si>
    <t>Commonwealth games. (Expense). Central american and caribbean games.(expense). Olympic games.(expense). Member association assistance.(expenses). Pan american games.(expenses). Media coverage. National olympic committee (expenses). Other game (expenses).</t>
  </si>
  <si>
    <t>Central hardship &amp; relief trust. ($ 24,937,710.00). Dfl importers limited. ($6,760,000.00). Caribbean production. ($ 4,660,734.00). Matthews and clarke ltd. ($1,500,000.00). Unitrade plus ltd. ($ 1,896,000.00). Other. ($7,187,616.00).</t>
  </si>
  <si>
    <t>International federation of red cross. International committee of red cross. United nations. Canadian red cross.</t>
  </si>
  <si>
    <t>Pasis street culture association (france).</t>
  </si>
  <si>
    <t>Paris street culture association.(france).</t>
  </si>
  <si>
    <t>Cari-med foundation.</t>
  </si>
  <si>
    <t>Ted weitzel (foreign gift). Jeremy steup of mca inc. (Foreign gift). Missionary church inc. (Foreign gift). Annmaire walt-smith (local gift). Renel &amp; veronica small (foreign gift). Rev. Rennard &amp; blossom white (local gift). Towere hill missionary church (local gift). Hycinth morris - derrick welli (local gift). Mr &amp; mrs. Alston henry - (local gift).</t>
  </si>
  <si>
    <t>Albert s. Walker &amp; company (accountant).</t>
  </si>
  <si>
    <t>Jmmb ($119,472,775). Jmmb team members ($8,093,957).</t>
  </si>
  <si>
    <t>Total freedom foundation.(usa). Indiviuals doners.(usa).</t>
  </si>
  <si>
    <t>Food for the poor. Grace kennedy. Total freedom foundation.(usa). Indiviuals doners.(usa).</t>
  </si>
  <si>
    <t>Sharon lewis ($ 336,000.00).</t>
  </si>
  <si>
    <t>Community children treat, ($ 305,000.00).</t>
  </si>
  <si>
    <t>Morant villa- retreat 2019. ($ 370,800.00). J2f retreat- t.shirts. ($19,000.00). Individual payouts. ($ 185,166.00). Downtown payless wholesale.( $ 52,830.00).</t>
  </si>
  <si>
    <t>Pastor azan. U.s army special forces association. Life point church.</t>
  </si>
  <si>
    <t>Inter-american development.(usa). American friends of jamaica.(usa).</t>
  </si>
  <si>
    <t>Lasco distributors ltd. ($ 19,327,000.00). Lasco manufactured ltd.($ 15,908,000.00). Lasco financial services. ($ 9,200,000.00).</t>
  </si>
  <si>
    <t>Davis pest control. Lindel hall. Chritopher williams. Wellworth electrical.</t>
  </si>
  <si>
    <t>Debby donaldson.(jamaica). Linda campbell. (Ottawa, canada). Pansy walsh.(united states)</t>
  </si>
  <si>
    <t>Lions club international foundation,</t>
  </si>
  <si>
    <t>United states agency for international development.</t>
  </si>
  <si>
    <t>National commercial bank (santa cruz, st. Elizabeth). Paul smith. Rose smith.</t>
  </si>
  <si>
    <t>Us embassy(trinidad&amp;tabgo). Global engagement centre - usa,</t>
  </si>
  <si>
    <t>Us embassy (trinidad &amp; tobago). (Usd $ 62,000.00)(jmd$ 8,343,948.00). National integrity action. (Usd$ 6,275.00)(jmd$811,085.00). Roy williams-private foundation. (Usd$5,000.00)(jmd$667,570.00). Global engagement centre - usa. (Usd$240,000.00)(jmd$19,605,432.00). Jamaica observer.(jmd$3,272,000.00). Caribbean lifestyle communication ltd.(in-kind). (Usd$56,900.00)(jmd$7,594,796.00).</t>
  </si>
  <si>
    <t>Stocks &amp; securities limted ( investment advice). Corporate Assistance limited. (Corporate secretarial ). Schonell ellis, (legal). Ashburn c. Simon &amp; company. (Auditing &amp; accountanting). Juliet aarons. (Adminstration). Lewin maroo. (Treasury). Venecia stone. (Secrrariat).</t>
  </si>
  <si>
    <t>Arlene harris. ($ 129,000.00).</t>
  </si>
  <si>
    <t>Children;s treat.($ 48,000.00).</t>
  </si>
  <si>
    <t>Jamaica stock exchange. ($ 50,000.00). Private sector organization of jamaica. ($ 3,557,393.23). Sagicor life jamaica ltd. ($ 10,000.00). Jamaica civil aviation authority. ($ 1,362,891.00). Ncb(uwi talent lab). ($ 7,707,856.08)(Us$ 57,200.00).</t>
  </si>
  <si>
    <t>Slashroot foudation(google). ($ 3,871,180.05). International devcelopment research centre. ($ 27,479,975.72). Ncb(students research project). ($ 2,000,000.00). Ncb(uwi talent lab). ($ 9,518,090.85). Vincent hosang program. ($ 4,920,284.00). Other- public forum. ($ 60, 000.00).</t>
  </si>
  <si>
    <t>Staff contributions.</t>
  </si>
  <si>
    <t>Donations recived. ($ 4,928,770.00). Rental of camp site - local campers. Rental of camp site - u.s. Campers. Catering sales - local campers. Catering sales - u.s. Campers. Tuck shop sales. Sports equipment rental. Memorabilia sales. Lord cottage rental. Miscellaneous.</t>
  </si>
  <si>
    <t>Janitorial wages. Janitorial expenses. Tuck shop purchases. . Salaries and wages. Casual labour. Audit, accounting &amp; professional fees. Public utilities. Fire, general health insurance. Security. Staff trianinng &amp; welfare. Advertisement. Meal &amp; entertainment. Other site &amp; equipment expense. Depreciation.</t>
  </si>
  <si>
    <t>Small gift donors.(usa). Money gifters.(usa). Email solicatation.(usa). Monthly gifters.(usa).</t>
  </si>
  <si>
    <t>Collection of offerings. ($ 591,700.00).</t>
  </si>
  <si>
    <t>Accounting fees</t>
  </si>
  <si>
    <t>Bonnie martin.</t>
  </si>
  <si>
    <t>Ecommerce .</t>
  </si>
  <si>
    <t>Gp&amp;e consulting group .(usa). Corporate sponsors.(usa).</t>
  </si>
  <si>
    <t>Co-orporate sponsors group grants. Gp&amp;e consulting group.</t>
  </si>
  <si>
    <t>360 Recycle manufacture limited. 755-Pbxs. 876 Eqipped limited. Accupower jamaica ltd. Adalyn collins. Adele clarke. Advance locksmith &amp; mobile services. Agency for inner city renewal (air). Aklamar couriers. Alex dennis. Alex myrie. Allied protecter ltd. Bureau of standards jamaica.</t>
  </si>
  <si>
    <t>Company registration costs. Stipend - secretarial fees.(company registration). Printing &amp; photocopying expense. Travelling expense.</t>
  </si>
  <si>
    <t>Nita's kidz foundation inc.</t>
  </si>
  <si>
    <t>Myers, fletcher &amp; gordon (attorneys-at-law). C.r.hylton &amp; co. (Chartered accountant). Meridian kohler (tutor). Karen seymour-johnson (tutor). Natalie farrell--ross (tutor). Hugh wilson. (Tutor</t>
  </si>
  <si>
    <t>Patrick smikle ($ 170,850). Eric smellie ($ 293,626). John payne ($ 638,972).</t>
  </si>
  <si>
    <t>Casey smith. Sms group inc. Paulett williams. Ingrid johnson. Joan james. Niccholas de la motte.</t>
  </si>
  <si>
    <t>Account fee. Logo design. Auditor remuneration.</t>
  </si>
  <si>
    <t>Canadian /jamaican medical assurance society. British high commission.</t>
  </si>
  <si>
    <t>Government of jamaica. ($ 4,429,905.79). American friends of jamaica. ($ 3,386,760.00). Food for poor. ($ 2,600,000.00). Canadian /jamaican medical assurance society. ($ 1,943,400.00). British high commission. ($1,757,906.95). Fund raising. ($ 2,787,660.00). Kingston city run. ($ 640,000.00). Jamaica foundation for life. ($233,381.00).</t>
  </si>
  <si>
    <t>Salaries. ($4,184,178.00).</t>
  </si>
  <si>
    <t>1,251 Donors</t>
  </si>
  <si>
    <t>Sharon parkinson - jones.(usa). Mavis gibson. (Canada).</t>
  </si>
  <si>
    <t>Companies office of jamaica .($ 15,400.00). Shipping &amp; wharfage fee. ($ 23,270.00).</t>
  </si>
  <si>
    <t>Government of jamaica</t>
  </si>
  <si>
    <t>Director's contributions. ($ 887,705.00)</t>
  </si>
  <si>
    <t>Purchase of medical supplies.($662,850.00)</t>
  </si>
  <si>
    <t>Barbara payton. (Canada). Claudette lawrence. (Usa). Anthony griffiths. (Usa).</t>
  </si>
  <si>
    <t>Prince clays fond(netherlands).</t>
  </si>
  <si>
    <t>Prine clays fond.(netherland).</t>
  </si>
  <si>
    <t>Jermaine edwards ($150,000.00). Bobette bolton ($ 70,000.00). Joseph moore ($ 150,000.00). Mertis westcarr ($ 50,000.00). Patrina nelson ($ 58,000.00). Go fund me campaign ($ 65,522.00). Patrick campbell ($ 50,000.00). Marvin mccalla ($ 50,000.00). Owen taylor ($ 25,000.00).</t>
  </si>
  <si>
    <t>Puma international.</t>
  </si>
  <si>
    <t>Puma. ($ 20,000.00Usd). Jamaica tourist board. ($ 28,000.00Usd).</t>
  </si>
  <si>
    <t>Persons within u.s diaspora.(united states). Persons within canada diaspora.(canada). Persons within u.k diaspora.(united kingdom).</t>
  </si>
  <si>
    <t>Bishop howard brown.(canada). Vanessa miller. (Usa). Vetn (virtunus entertainment television network. (Usa).</t>
  </si>
  <si>
    <t>Bishop howard brown.(canada). Vanessa miller. (Usa). Vetn.(virtunus entertainment television network).(usa).</t>
  </si>
  <si>
    <t>Rita humpries - lewis. Our lady of the angels prep. School. Franciscan sister. Food for the poor. Special collection from our churches. Others.</t>
  </si>
  <si>
    <t>Chelton industry. Arcstar enterprises. Ankara limited. King alarm services limited. General food supermarket. Fontana pharmacy. Harissa limited. Guardian life limited. Massy technologies. Allied insurance brokers limited. Tejas limited. Archer, cummings and co. Star dot star. Ebony business printers. Asura security company.</t>
  </si>
  <si>
    <t>No major donors, - funfraising events.</t>
  </si>
  <si>
    <t>Salary / wages. Office management.</t>
  </si>
  <si>
    <t>The foundation does not have donors except for donations received for sagicoe sigma run which funds received from thousands of individuals through registration and donations, corporate companies and small business.</t>
  </si>
  <si>
    <t>Offerings, tithes</t>
  </si>
  <si>
    <t>Trafalgar trvel ltd. ($ 207,565.00). Nick mcclure. ($ 50,000.00). Pricewaterhousecoopers ltd. ($ 785,675.00).</t>
  </si>
  <si>
    <t>Palmer &amp; associates - accounting. Ken holgate &amp; company - auditing.</t>
  </si>
  <si>
    <t>Pricewaterhousecoopers. Halls of learning. Lisa d' oyen. Melissa davies.</t>
  </si>
  <si>
    <t>Ingg cookhorns.(canada).</t>
  </si>
  <si>
    <t>Seventh day church of god outreach ministries inc, buffalo, ny. (Usa).</t>
  </si>
  <si>
    <t>Seventh day church of god outreach ministries inc. Buffalo, ny. (Usa).</t>
  </si>
  <si>
    <t>Members contributions. ($ 583,845.00).</t>
  </si>
  <si>
    <t>Warm whispers ministries (oversea) members.</t>
  </si>
  <si>
    <t>Warm whisper ministries (overseas) ministries.</t>
  </si>
  <si>
    <t>Jamaica public services co. Ltd.(utilty provider). National water commisssion.(utilty). Digicel jamaica ltd.(utilty). Flow jamaica ltd.(utilty). Mega mart jamaica ltd(suppliers). Pricemart ltd.(suppliers).</t>
  </si>
  <si>
    <t>Acor grant . ($ 1,950,000.00). St. Elizabeth mission society. ($ 935,000.00). Ministry of education. ($ 8,634,890.00).</t>
  </si>
  <si>
    <t>Althea gyles.(accounting officer). Ronald gordon.(school's coach). Patricia ramikie gordon.(school's librarian).. Tera tech solutions. J&amp;e industries. Emkay sports ltd. Awining r us. Century business machine. Tropicool.</t>
  </si>
  <si>
    <t>St. Hugh's high school alummi class of 1979 - ( $ 1,064,000).</t>
  </si>
  <si>
    <t>Baker tilly strachan lafayette ( chartered accountant), - audit fees.</t>
  </si>
  <si>
    <t>Dellmonty clarke. Pastor s. Barracks. Dionoh douglas</t>
  </si>
  <si>
    <t>Prime sports jamaica ltd. ($ 160,479,036.00).</t>
  </si>
  <si>
    <t>Mariame mcintosh robinson- $ 250,000.</t>
  </si>
  <si>
    <t>Sandra wright.(miami, florida). Judah tabernacle of praise.(queens, new york).</t>
  </si>
  <si>
    <t>Fund raising</t>
  </si>
  <si>
    <t>Company office of jamaica. Dawn woodstock (caterer for fundraiser). Sagicor bank jamaica limited (re: loss on exchange).</t>
  </si>
  <si>
    <t>All donations receivied from kelvin roberts.</t>
  </si>
  <si>
    <t>Wisynco group limited. ($ 5 M). Guardian life limited. ($ 1.30M). Clement mccalla. ($ 1.30M). Donald phillibert. ($ 5.67M). Puma international. ($2.60M). P.j. Patterson. ($1.00M).</t>
  </si>
  <si>
    <t>Tank weld metals ltd. B&amp;d constructions. Calabar old boys association. Carlisa enterprises ltd. Ciwi trading. Island ice &amp; beverage. Issa. Jamaica baptiste union. Jewellery collections. Melloy distritors. Pure natural limited.</t>
  </si>
  <si>
    <t>St. Francis outreach. Anonymous. Anonymous. Our lady of good cousil church/school. Lisa &amp; dennar baxter. Everald redder. Betty lou krishler. Anonymous.</t>
  </si>
  <si>
    <t>Peter lee &amp; associates. (Accountant). St. Joseph infant school. St. Joseph's teacher's college. St. Francis primary. Alvernia prep school.</t>
  </si>
  <si>
    <t>William chong. Pauline sawyers. Alex staple. Robert steele. Ann marie rookwood. Kimesha brown. Beverley williams brown. Dahlia ashman. Kaydian brown.</t>
  </si>
  <si>
    <t>Hyde park insurance services inc. ($ 134,099.00). Janeis lindsay - richards. ($ 114,066.50).</t>
  </si>
  <si>
    <t>Solomon grove baptist church</t>
  </si>
  <si>
    <t>National health fund. Bustamante Hospital for Children. Diabetes Association of Jamaica. Kingston public hospital. Princess margaret hospital. Missionaries of the Poor Medical Facilities. Ministry of Health and Wellness Vector Management Programme.</t>
  </si>
  <si>
    <t>Embassy of japan in (jamaica).</t>
  </si>
  <si>
    <t>The heart institute of the caribbean . Embassy of japan.(jamaica).</t>
  </si>
  <si>
    <t>Capleton, jones &amp; company. (Chartered accountant).</t>
  </si>
  <si>
    <t>Caribbean council for the blind. European commission grant. Scholarship fund- (digicel). Eye care plus - (the digicel foundation). Scholarship fund - (marlon king). Gk capital.</t>
  </si>
  <si>
    <t>Mark bogart,($33,233.00). Bill rohr. ($ 27,104.00).</t>
  </si>
  <si>
    <t>Shari howell(staff gifts)($50,337.00). Gma accounting. ($ 10,000.00).</t>
  </si>
  <si>
    <t>Dawn baxter. Debra dixon. Beryl hunter. Maxine farquharson. Doreen reid. Inez grant. Theresa aguilar. Tamara johnson. Joan sawyers.</t>
  </si>
  <si>
    <t>Simome mignott. ($255,150.00). Monique cotterell.($255,150.00). Daily garrick.($49,000.00). Althea williams.($10,000.00).</t>
  </si>
  <si>
    <t>Trustees</t>
  </si>
  <si>
    <t>Sport project ($ 30,000.00). Labour day project ($ 35,000.00). Community feeding programme.($ 30,000.00). Housing project.($ 45,000.00). School meals.($ 30,000.00). Tutorial support.($ 30,000.00). Other admininstrative. ($ 35,482.00).</t>
  </si>
  <si>
    <t>The miss. Verley trust (uk).</t>
  </si>
  <si>
    <t>M&amp;l caskets. Ceta king. Food for poor. M&amp;f block factory. Mr. Boyd - building materials. Mr. Glenroy - hessinf (cash). Mr. Ewards - canada (cash). Mr. Cooper - cash.</t>
  </si>
  <si>
    <t>Stephen b. Reid &amp; associates,(accountant). Companies offices of jamaica. Jones business management service limited.</t>
  </si>
  <si>
    <t>Accounting fee.($ 25,000.00). Cleaning supplies. ($ 6,880.00). Water. ($ 5,500.00). Maintence and repairs, ($ 2,893,707.00). Stipend, ($ 89,500.00). Workmen expenses, ($ 435,000.00).</t>
  </si>
  <si>
    <t>Clarence edwards. (Usa). Nevin powell. (Usa).</t>
  </si>
  <si>
    <t>Pierre mossis homeless program.</t>
  </si>
  <si>
    <t>Cari-med limited. National baking company.</t>
  </si>
  <si>
    <t>Council for world mission(cwm). Presbyterian church (usa).</t>
  </si>
  <si>
    <t>Angela foote- office manager. Archie dunkley - organist. Donald pinnock - resident caretaker. Linda johnson - office attendant. Patesha stephenson - accounting services. Carlton c. Hibbert - auditor. Michael myrie - landscaping serevice. Christopher williams - contractor. Nunes scheffield deleon &amp; company - legal services. Anna young - legal services.</t>
  </si>
  <si>
    <t>National youth department. Campsite development. Radio programme. Utilities.</t>
  </si>
  <si>
    <t>4555*                                                                                *(Estmated).</t>
  </si>
  <si>
    <t>9127*                                                                                  *(Estimated).</t>
  </si>
  <si>
    <t>6547*                                                          *(Estimated).</t>
  </si>
  <si>
    <t>Tithes offenings. Collections. Special envelopes. Rental church hall. Outreach - other. Special projects bldg fund. Special contribution &amp; donation. Interest income.</t>
  </si>
  <si>
    <t>Pastor allowances. Musican allowances. Janitorial &amp; m/v expenses. Wages - church offices . Accountant services. Business registration.</t>
  </si>
  <si>
    <t>Vmbs.</t>
  </si>
  <si>
    <t>Waltham park new testment church of god. W.b. Trophies. United way. Tax administration jamaica. University of technology jamaica. Krystal clear productions. Len's catering services. Manchester teacher's association.</t>
  </si>
  <si>
    <t>Michael &amp; barbara simpson. Church of god of deliverance. Cecil &amp; julie dinnal. Granary care. Morris &amp; brabra simpson.</t>
  </si>
  <si>
    <t>Paul cole &amp; associates (accounting fees).</t>
  </si>
  <si>
    <t>Little jamaica uk. (England).</t>
  </si>
  <si>
    <t>Little jamaica uk.(england).</t>
  </si>
  <si>
    <t>Donations and grants received, including from the directors and members.</t>
  </si>
  <si>
    <t>Karlene edwards.(florida usa). Rosalee anderson.(florida usa). Debbie henry.(new york usa). Robert edwards.(florida usa).</t>
  </si>
  <si>
    <t>Donations from charity, ($ 389,004.00).</t>
  </si>
  <si>
    <t>Charitable grants ($ 50,000.00). Rental expenses. ($ 180,000.00).</t>
  </si>
  <si>
    <t>National water commission. Jamaica public service. Company office of jamaica .</t>
  </si>
  <si>
    <t>Received letter from Registrar of Companies for voluntary removal of its Company from the list of registered companies. Hence, it does not exist and is without a Constitution, which is necessary in order to get Charity Status.</t>
  </si>
  <si>
    <t>Ridgemount united trust limited</t>
  </si>
  <si>
    <t>53 Main street, mandeville p.o., manchester</t>
  </si>
  <si>
    <t>Info@you-jamaica.com</t>
  </si>
  <si>
    <t>Nastad-jamaica limited.</t>
  </si>
  <si>
    <t>C/o dunncox, 48 duke street , kingston.</t>
  </si>
  <si>
    <t>1 River lane, martha brae, trelawny</t>
  </si>
  <si>
    <t>Educare foundation jamaica limited</t>
  </si>
  <si>
    <t>41 Coke drive, santa cruz p.o., st. Elizabeth</t>
  </si>
  <si>
    <t>Educarefj@gmail.com</t>
  </si>
  <si>
    <t>Errol gallimore</t>
  </si>
  <si>
    <t>Registration has been revoked with effect from june 29, 2021.</t>
  </si>
  <si>
    <t>Jerusalem school room deliverance center limited.</t>
  </si>
  <si>
    <t>Nestle jamaica nutrition and health foundation limited</t>
  </si>
  <si>
    <t>1 South street, ferry pen, st. Andrew</t>
  </si>
  <si>
    <t>Info.nestle@jm.nestle.com</t>
  </si>
  <si>
    <t>Love light zone church .</t>
  </si>
  <si>
    <t>1 Grants pen avenue, kingston 8.</t>
  </si>
  <si>
    <t>Tanesha facey</t>
  </si>
  <si>
    <t>Youth opportunities unlimited (y.o.u)</t>
  </si>
  <si>
    <t>Suite 2 - west, 4 1/2 camp road, kingston 4.</t>
  </si>
  <si>
    <t>Insight christ prophetic ministry limited.</t>
  </si>
  <si>
    <t>23 Midland drive, kingston 20.</t>
  </si>
  <si>
    <t>The power and authority of jesus ministry limited.</t>
  </si>
  <si>
    <t>61 Manchester avenue, may pen p.o., clarendon.</t>
  </si>
  <si>
    <t>To establish and operate a mission for the promotion and advancement of religion and education and for other charitable purpose. To facilitate through workshops, traineeships, and related programming an improved understanding of the mission of Jesus Christ.</t>
  </si>
  <si>
    <t>Pastorville36@gmail.com</t>
  </si>
  <si>
    <t>Lot 131 catherine hall,white sands</t>
  </si>
  <si>
    <t>Merv94@gmail.com</t>
  </si>
  <si>
    <t>Momj's hinds foundation limited</t>
  </si>
  <si>
    <t>Rose hill district</t>
  </si>
  <si>
    <t>Momjshindfoundation@gmail.com</t>
  </si>
  <si>
    <t>To establish and operate places for religious and evangelistic worship education, religious improvement.</t>
  </si>
  <si>
    <t>Revocation order: january 3, 2020.</t>
  </si>
  <si>
    <t>To provide the prevention of communicable diseases, such as HIV, viral hepatitis, or similar public health conditions, and ensuring access to treatment and support services for such disease.</t>
  </si>
  <si>
    <t>(Voluntary revocation by entity) February 15, 2018.</t>
  </si>
  <si>
    <t>To promote good health&amp; well-being in the population amongst those who have or at risk of developing cardiovascular disease (High blood pressure, diabetes, high cholesterol) and stokes by prevention and early detection through health screening, advice, consultation and monitoring.</t>
  </si>
  <si>
    <t>(876) 393-1291 1(876) 966-3073</t>
  </si>
  <si>
    <t>East albion, red hills, yallahs p.o., st. Thomas.</t>
  </si>
  <si>
    <t>Order made under section22(1)€ concerning the nestle jamaica health and wellness foundation limited registraytion # ca100-1039c made under this hand january 3, 2022.</t>
  </si>
  <si>
    <t>To encourage, promote, manage, and operate nutrition, health, wellness, social, cultural, educational or other charitable programmes; To foster support for companies, institutions, funds, trust and social and economic development projects and conveniences to benfit underprivileged or deserving persons regardless of race, gender or political or religious affiliation; To advance the nutrition, health and welfare of children to enable them to live healthier and happier lives and make a positive contribution to society;</t>
  </si>
  <si>
    <t>Order made under section22(1)€ concerning the nestle jamaica health and wellness foundation limited registraytion # ca100-1039c made under this hand january 6, 2022.</t>
  </si>
  <si>
    <t>The object for which the company is established is to promote, advance and develop the physical, mental, intellectual, emotional, social and spirital capacities of young person and children (particulary those in secondary and high school) so that they may grow to full maturity as individuals of society and of their communities; and that their welfare and conditions of life may be improved.</t>
  </si>
  <si>
    <t>1(876) 759-2080 / Fax: 1(876) 759-2081</t>
  </si>
  <si>
    <t>This entity was re registered from saint edmund trust ( ca100-488c) (001-967-444) to saint edmund trust (2016) .</t>
  </si>
  <si>
    <t>1(876) 633-9256 1(876) 633-9257 Mobile: 1(876) 409-7294(flow) 1(876) 385-5323 1(876) 291-9344(digicel)</t>
  </si>
  <si>
    <t>Merv Jack and Jill Children's Aid</t>
  </si>
  <si>
    <t>To advance good health, social and economic conditions for the elderly, Children, young persons and adultsfrom a lower socio-economic background in and around the parish of Manchester.</t>
  </si>
  <si>
    <t>CA100-1225C</t>
  </si>
  <si>
    <t>001-118-722</t>
  </si>
  <si>
    <t>CAIN100NR-161C</t>
  </si>
  <si>
    <t>CAIN100NR-127C</t>
  </si>
  <si>
    <t>CAIN100NR-118C</t>
  </si>
  <si>
    <t>CAIN100NR-162C</t>
  </si>
  <si>
    <t>CAIN100NR-116C</t>
  </si>
  <si>
    <t>003-152-111</t>
  </si>
  <si>
    <t>002-977-001</t>
  </si>
  <si>
    <t>002-950-162</t>
  </si>
  <si>
    <t>002-998-823</t>
  </si>
  <si>
    <t>002-949-695</t>
  </si>
  <si>
    <t>Friends Healing &amp; Deliverance Ministry Limited</t>
  </si>
  <si>
    <t>Judian &amp; Friends Charity Limited</t>
  </si>
  <si>
    <t>Negril Pup Rescue Limited</t>
  </si>
  <si>
    <t>Providence Apostolic Church Limited</t>
  </si>
  <si>
    <t>Retreat, Brown's Town P.O., St. Ann</t>
  </si>
  <si>
    <t>Freefield District, Brown's Town, Brown's Town P.O., St. Ann</t>
  </si>
  <si>
    <t>Nompariel Road, Negril P.O., Westmoreland</t>
  </si>
  <si>
    <t>Seaview Heights, Montego Bay #1 P.O., St. James</t>
  </si>
  <si>
    <t>Braco, Duncans P.O., Trelawny</t>
  </si>
  <si>
    <t>To promote and encourage people in and around the parish of St. Ann to serve Jesus Christ our Lord, God and Saviour. To advance the the teachings of Christianity in and throughout the lives of all people in around the Parish of St. Ann so that they will find everlasting peace and joy.</t>
  </si>
  <si>
    <t>To promote the alleviation or relief of poverty for the less fortunate and disadvantaged persons who are unable to access the basic necessities of life in Jamaica. To promote the development and growth of education for all the poor and unattatched children, youths and adults in Jamaica.</t>
  </si>
  <si>
    <t>To promote Jesus Christ as the one and only redeemer and healer of all lives to the people in and around the parish of St. James and across the other parishes of Jamaica so that in serving Jesus they will gain everlasting happiness and deliverance from the evil, death and destruction that have descended upon the earth. To promote Christianity to the people and around the parish of St. James and across the other parishes of Jamaica as the religion that will bring them everlasting peace, eternity, love and joy.</t>
  </si>
  <si>
    <t>To promote the relief of poverty amoung all the poor and destitute adults, elderlies, children and unattatched youths throughout the communities in the parish of Trelawny and other communities in other parishes in Jamiaca through free and easy access to the basic necesseties in lifee such as food, clothes and education that are essential for an adequate standard of living. To promote good health and the savving of lives of all the less fortunate and destitute people in and around the parish of Trelawny and across all the other parishes in Jamaica through health health outreach actions that will guarantee access to proper and basic health care and treatments.</t>
  </si>
  <si>
    <t>876-997-1272</t>
  </si>
  <si>
    <t>876-815-1286</t>
  </si>
  <si>
    <t>judmars@yahoo.com</t>
  </si>
  <si>
    <t>laurjohn65@gmail.com</t>
  </si>
  <si>
    <t>Ackee For Charity Limited</t>
  </si>
  <si>
    <t>Acts Of The Apostles Ministry Limited</t>
  </si>
  <si>
    <t>Adonai Healing Temple Ministries International</t>
  </si>
  <si>
    <t>Aeolus Valley Association Youth Club Benevolent Society</t>
  </si>
  <si>
    <t>All Nations New Testament Church Of God Fellowship</t>
  </si>
  <si>
    <t>Aqua Programme Management Limited</t>
  </si>
  <si>
    <t>Assembly Hall Of Jehovah's Witnesses Jamaica Limited</t>
  </si>
  <si>
    <t>Association Of Caribbean Higher Education Administration (Achea) Limited</t>
  </si>
  <si>
    <t>Back2life Foundation</t>
  </si>
  <si>
    <t>Berean Church Of God International</t>
  </si>
  <si>
    <t>Bible Way Church Of God In Christ Jesus Limited</t>
  </si>
  <si>
    <t>Blessings And Honour Ministries</t>
  </si>
  <si>
    <t>Bluesboy Foundation</t>
  </si>
  <si>
    <t>Ca Wayne Barton Foundation Limited</t>
  </si>
  <si>
    <t>Calvary Evangelistic Assembly</t>
  </si>
  <si>
    <t>Camp Star Foundation</t>
  </si>
  <si>
    <t>Care &amp; Compassion International Limited</t>
  </si>
  <si>
    <t>Cari-Med Foundation</t>
  </si>
  <si>
    <t>Caribbean Association Of Otolaryngologists Limited</t>
  </si>
  <si>
    <t>Caribbean Coastal Area Management Foundation</t>
  </si>
  <si>
    <t>Caribbean Sociological Association (Casa) Limited</t>
  </si>
  <si>
    <t>Chance 2 Mental Wellness And Recovery Hub Jamaica</t>
  </si>
  <si>
    <t>Changing Lives Through Love Limited</t>
  </si>
  <si>
    <t>Channels Of Hope Limited</t>
  </si>
  <si>
    <t>Chat Jamaican Foundation Limited</t>
  </si>
  <si>
    <t>Chrissy's Foundation</t>
  </si>
  <si>
    <t>Christian-Agents Aiming (To) Reach Everyone (C.A.R.E)</t>
  </si>
  <si>
    <t>Church Of God International Limited</t>
  </si>
  <si>
    <t>Church Of God Of The Mountain Assembly Of Jamaica</t>
  </si>
  <si>
    <t>Church Of Jesus Christ Blessing Plan Ministry</t>
  </si>
  <si>
    <t>Church Of Our Lord Jesus Christ Of The Apostolic Faith</t>
  </si>
  <si>
    <t>Citylight Mission Through Faith International Limited</t>
  </si>
  <si>
    <t>Cleft Of The Rock Outreach Ministries Limited</t>
  </si>
  <si>
    <t>Compassionate Franciscan Sisters Of The Poor Limited</t>
  </si>
  <si>
    <t>Congregation Of The Oratory Of Saint Philip Neri</t>
  </si>
  <si>
    <t>Cornwall College Old Boys' Association, Class Of 1990</t>
  </si>
  <si>
    <t>Crc Foundation Limited</t>
  </si>
  <si>
    <t>Crowder Evangelical Methodist Church</t>
  </si>
  <si>
    <t>Csl Foundation Limited</t>
  </si>
  <si>
    <t>Cybersafeja  - Emrock Foundation Limited</t>
  </si>
  <si>
    <t>D.I.V.A.S Return With Life Inc. Limited</t>
  </si>
  <si>
    <t>Deliverance United Church Of God Limited</t>
  </si>
  <si>
    <t>Destiny Changers Mentorship Outreach Foundation Limited</t>
  </si>
  <si>
    <t>Dexter 3d Pottinger Foundation Limited</t>
  </si>
  <si>
    <t>Disciples Of Christ (Jamaica)                                                           (Formerly: Friends Of Labour And Delivery Limited)</t>
  </si>
  <si>
    <t>Discipleship And Restoration Ministries</t>
  </si>
  <si>
    <t>Dolya Foundation</t>
  </si>
  <si>
    <t>Donald Quarrie High School Alumni Limited</t>
  </si>
  <si>
    <t>Douglas Castle/Mcnie C.D.C Benevolent Society</t>
  </si>
  <si>
    <t>Duncan Bay Association Benevolent Association</t>
  </si>
  <si>
    <t>Earthstrong Agro Ngo Limited</t>
  </si>
  <si>
    <t>Eden Street Development Company Limited</t>
  </si>
  <si>
    <t>Education Is The Key To Success</t>
  </si>
  <si>
    <t>Epiphany Bible Ministry Of The L.H.M.M. Jamaica Limited</t>
  </si>
  <si>
    <t>Faith And Courage Benevolent Trust Limited</t>
  </si>
  <si>
    <t>Faith Miracle Bapist Ministry Limited</t>
  </si>
  <si>
    <t>Faith Substance Zion Church Of God</t>
  </si>
  <si>
    <t>Faith Truth And Life Worship Centre</t>
  </si>
  <si>
    <t>Felador Foundation Limited</t>
  </si>
  <si>
    <t>Fingers From The Heart Ministries</t>
  </si>
  <si>
    <t>Following The Blueprint Ministry Limited</t>
  </si>
  <si>
    <t>Friends Of Mandeville Regional Hospital</t>
  </si>
  <si>
    <t>Friends Of Savanna-La-Mar Hospital Limited</t>
  </si>
  <si>
    <t>Full Life Welfare Foundation Limited</t>
  </si>
  <si>
    <t>George And Jasmine Kirby Trust</t>
  </si>
  <si>
    <t>Gift Of Love  (G.O.L)  Foundation Jamaica Limited</t>
  </si>
  <si>
    <t>Global Outreach And Empowerment Ministries</t>
  </si>
  <si>
    <t>Glory Outreach Ministry Limited</t>
  </si>
  <si>
    <t>Good Is Good Thrift Store And Foundation Limited</t>
  </si>
  <si>
    <t>Gospel Foundation Church Of Jamaica Limited</t>
  </si>
  <si>
    <t>Gospel Gate Ministries Give A Helping Hand To Jamaicans Limited</t>
  </si>
  <si>
    <t>Grace Kennedy Foundation</t>
  </si>
  <si>
    <t>Grace Temple Fellowship Of Churchs Limited</t>
  </si>
  <si>
    <t>Ha Ivriy Min Yahweh Limited</t>
  </si>
  <si>
    <t>Harriet Hall Foundation, Inc</t>
  </si>
  <si>
    <t>Havenhill Baptist Church</t>
  </si>
  <si>
    <t>Heart &amp; Soul Cancer Foundation Of Jamaica</t>
  </si>
  <si>
    <t>Heaven's Last Call Ministry Limited</t>
  </si>
  <si>
    <t>Heirs Of Promise Enterprises Limited</t>
  </si>
  <si>
    <t>Help The Children Stay In School</t>
  </si>
  <si>
    <t>High Hopes Foundation Limited</t>
  </si>
  <si>
    <t>Holy Christian Life Grace Centre: Fire Of God Ministries Limited</t>
  </si>
  <si>
    <t>Hope Dreams And Help For Jamaica</t>
  </si>
  <si>
    <t>Hope For A Child Foundation</t>
  </si>
  <si>
    <t>Huldah's Ministries 7th Day Church Of The Open Door</t>
  </si>
  <si>
    <t>Hylton's Family Altruistic Foundation Limited</t>
  </si>
  <si>
    <t>I Can Foundation Limited                                                                                                                                                          (Formerly: Via For Change Foundation Limited)</t>
  </si>
  <si>
    <t>Id Pioneers Limited</t>
  </si>
  <si>
    <t>I'luja Collective Limited</t>
  </si>
  <si>
    <t>Immanuel Wisdom Centre Apostolic Church Limited</t>
  </si>
  <si>
    <t>Innercity Foundation Limited</t>
  </si>
  <si>
    <t>International Samaritan Jamaica Limited</t>
  </si>
  <si>
    <t>Israel, Church Of God 7th Day Commandment Way Limited</t>
  </si>
  <si>
    <t>Jacob &amp; Lillian Harrison Foundation</t>
  </si>
  <si>
    <t>Jamaica 2d World Foundation Limited</t>
  </si>
  <si>
    <t>Jamaica Church Of Excellence</t>
  </si>
  <si>
    <t>Jamaica Council Church Of God 7th Day</t>
  </si>
  <si>
    <t>Jamaica Debates Commission</t>
  </si>
  <si>
    <t>Jamaica Free Baptist Limited</t>
  </si>
  <si>
    <t>Jamaica Innovative Initiative Foundation Limited</t>
  </si>
  <si>
    <t>Jamaica Multiple Myeloma Support Group Limited</t>
  </si>
  <si>
    <t>Jamaica Reach To Recovery Limited</t>
  </si>
  <si>
    <t>Jamaica Skate Culture Foundation Limited</t>
  </si>
  <si>
    <t>Jamaica Stem For Growth Foundation</t>
  </si>
  <si>
    <t>Jamaicans Abroad Helping Jamaicans At Home (Jahjah) Foundation</t>
  </si>
  <si>
    <t>Janet &amp; Rupert Banton Foundation</t>
  </si>
  <si>
    <t>Jmmb  Joan Duncan Foundation</t>
  </si>
  <si>
    <t>Jodian Pantry Foundation Limited</t>
  </si>
  <si>
    <t>Joining Hands In Unison Limited</t>
  </si>
  <si>
    <t>Karl And Nell Hendrickson Foundation Limited</t>
  </si>
  <si>
    <t>Kenneth &amp; Yvonne Loshusan Foundation Limited</t>
  </si>
  <si>
    <t>Kingdom Worshippers Ministries International</t>
  </si>
  <si>
    <t>Kingston Creative Limited</t>
  </si>
  <si>
    <t>Kiwanis Club Of Kingston Limited</t>
  </si>
  <si>
    <t>Leadership Lab Ja Limited.</t>
  </si>
  <si>
    <t>Lighthouse Of Faith Ministries International Limited</t>
  </si>
  <si>
    <t>Ligthouse Of International Foursquare Evangelism (L.I.F.E) Bible College Limited.</t>
  </si>
  <si>
    <t>Liive Acts Limited. (One Will Foundation Limited).</t>
  </si>
  <si>
    <t>Likkle Deeds Of Kindness Limited.</t>
  </si>
  <si>
    <t>Lions Club Of North Saint Catherine Limited.</t>
  </si>
  <si>
    <t>Live Heart2heart Limited.</t>
  </si>
  <si>
    <t>Love Demonstration &amp; Prophetic Ministry Intl.</t>
  </si>
  <si>
    <t>Love Has Hands Foundation.</t>
  </si>
  <si>
    <t>Mammee Bay Restoration And Divine Word Ministries.</t>
  </si>
  <si>
    <t>Mcclement's Helping Hands  Children Foundation Limited.</t>
  </si>
  <si>
    <t>Medical Association Of Jamaica.</t>
  </si>
  <si>
    <t>Mentally Challenged And Homeless Foundation (Mcahf) Limited.</t>
  </si>
  <si>
    <t>Mind Body &amp; Soul Health Ministry, Inc. T/A Mbs Health Ministry</t>
  </si>
  <si>
    <t>Mission Faith Outreach Evangelistic Ministries International Limited.</t>
  </si>
  <si>
    <t>Mission Food Possible Limited.</t>
  </si>
  <si>
    <t>Montego Bay Community Home For Girls Limited</t>
  </si>
  <si>
    <t>Motra Foundation Limited</t>
  </si>
  <si>
    <t>Mount Faith Deliverance Tabernacle .</t>
  </si>
  <si>
    <t>Moving Church Of God , Incorporated Jamaica Limited</t>
  </si>
  <si>
    <t>Myrie's 2017 Foundation.</t>
  </si>
  <si>
    <t>National Association Of Teachers Of English</t>
  </si>
  <si>
    <t>National Community Development Organization.</t>
  </si>
  <si>
    <t>National Conservation Trust Fund Of Jamaica (Nctfj). Limited.</t>
  </si>
  <si>
    <t>Ncb Foundation</t>
  </si>
  <si>
    <t>New Generation Church Of Jesus Christ Limited.</t>
  </si>
  <si>
    <t>New Life Christian Outreach Ministries International Limited.</t>
  </si>
  <si>
    <t>New Life Community Church International (Nlcci) Limited.</t>
  </si>
  <si>
    <t>New Vision Of Love Church Of God Limited.</t>
  </si>
  <si>
    <t>No More Shame Foundation.</t>
  </si>
  <si>
    <t>Northampton Mountain National Baptist Church Limited.</t>
  </si>
  <si>
    <t>Northgate Youth And Family Development Foundation</t>
  </si>
  <si>
    <t>Out Of Many Smile Jamaica Limited</t>
  </si>
  <si>
    <t>P.I.P International Deliverance Ministry Limited.</t>
  </si>
  <si>
    <t>Pathways International Foundation Limited</t>
  </si>
  <si>
    <t>Pcn-Kids, Inc.</t>
  </si>
  <si>
    <t>Pentecostal Church Of God International Movement Central Village Limited.</t>
  </si>
  <si>
    <t>Pentecostal Gospel Showers Limited.</t>
  </si>
  <si>
    <t>People Of Praise, (Jamaica) Limited.</t>
  </si>
  <si>
    <t>Pinnock's Oasis Limited.</t>
  </si>
  <si>
    <t>Port Morant Life Mission Foundation Limited.</t>
  </si>
  <si>
    <t>Portland Infirmary.</t>
  </si>
  <si>
    <t>Powered By A Dream Foundation Limited.</t>
  </si>
  <si>
    <t>Practical Empowerment Ministry Limited.</t>
  </si>
  <si>
    <t>Predestined Limited.</t>
  </si>
  <si>
    <t>Pree Literature Limited.</t>
  </si>
  <si>
    <t>Princesses And Ladies Inc. Limited.</t>
  </si>
  <si>
    <t>Prospect Outreach Foundation Limited.</t>
  </si>
  <si>
    <t>Purpose Driven Woman Limited.</t>
  </si>
  <si>
    <t>Random Acts Of Kindness.</t>
  </si>
  <si>
    <t>Red Ground Children's Ministry Inc.</t>
  </si>
  <si>
    <t>Reid's Family &amp; Friends Community Foundation Limited.</t>
  </si>
  <si>
    <t>Restoration Fellowship Missions</t>
  </si>
  <si>
    <t>Restoration Of Life Mission In Christ</t>
  </si>
  <si>
    <t>Restored Holiness Church Of God Inc. (T/A  Suttons Outreach Ministries.)</t>
  </si>
  <si>
    <t>Restoring The Broken Ministries Limited.</t>
  </si>
  <si>
    <t>Resurrected Garvey Ministries Limited.</t>
  </si>
  <si>
    <t>Revup Caribbean Limited.</t>
  </si>
  <si>
    <t>Rise Up Nation Outreach Foundation Limited</t>
  </si>
  <si>
    <t>Rise With Hope Ministries (Ja) Limited.</t>
  </si>
  <si>
    <t>Rock Of Virtue Limited</t>
  </si>
  <si>
    <t>Rual Retreat Multipurpose Community Center Limited.</t>
  </si>
  <si>
    <t>Sas Unlimited Organization Inc. T/A Rehab Rockaz.</t>
  </si>
  <si>
    <t>Scm Scholarship Fund Foundation Limited.</t>
  </si>
  <si>
    <t>Seeds Of Paradise Limited.</t>
  </si>
  <si>
    <t>Send The Light Ministries (Jamaica) Limited</t>
  </si>
  <si>
    <t>Serving Arms Jamaica (Saj) Limited</t>
  </si>
  <si>
    <t>Set Apart Women Driven To Purpose Limited.</t>
  </si>
  <si>
    <t>Seventh Day Church Of God Outreach Ministries Inc, T/A 7th Day Cogom.</t>
  </si>
  <si>
    <t>Seventh Day Maranatha Reform Movement Church Limited.</t>
  </si>
  <si>
    <t>Shadeen Anglin Ministries International Limited.</t>
  </si>
  <si>
    <t>Shanika Sutton Prophetic Ministries Limited.</t>
  </si>
  <si>
    <t>Shared Resources Foundation Limited.</t>
  </si>
  <si>
    <t>Shining Hope Foundation Jamaica Limited.</t>
  </si>
  <si>
    <t>Shortwood Teacher's College Batch Of 1975 Limited.</t>
  </si>
  <si>
    <t>Showers Of Blessings Deliverance Ministries International Limited</t>
  </si>
  <si>
    <t>Sligoville First Free Village Development Association Limited.</t>
  </si>
  <si>
    <t>Sod Children Workshop Abasheba Spiritual Deliverance</t>
  </si>
  <si>
    <t>Sos Children's Village Of Jamaica Foundation</t>
  </si>
  <si>
    <t>Spoken Word Apostolic Tabernacle Church Limited.</t>
  </si>
  <si>
    <t>Spotlight On Autism Awareness In Jamaica (Saaj) Limited.</t>
  </si>
  <si>
    <t>Squeegee Academy International Limited.</t>
  </si>
  <si>
    <t>St. Andrew High School For Girls</t>
  </si>
  <si>
    <t>St. John Bosco Children's Home.</t>
  </si>
  <si>
    <t>St. Paul's Apostolic Church Of Jesus Christ Limited</t>
  </si>
  <si>
    <t>Steths 92 Alumni Limited</t>
  </si>
  <si>
    <t>Sugalifestyle Charities Limited.</t>
  </si>
  <si>
    <t>Sunrise Harvest Full Gospel Church Of God Limited</t>
  </si>
  <si>
    <t>Sustained By Grace Ministries And Outreach Limited.</t>
  </si>
  <si>
    <t>Sy-Ark Institute Limited.</t>
  </si>
  <si>
    <t>T.L.E.T.I Foundation International Limited</t>
  </si>
  <si>
    <t>T.O.R.C.H Of Hamashyach Assembly Limited</t>
  </si>
  <si>
    <t>Team For Medical Missions.</t>
  </si>
  <si>
    <t>Tehillah Life Ministries &amp; Development Centre International Limited.</t>
  </si>
  <si>
    <t>Temple Of Light, Centre For Spiritual Living (Formerly: Temple Of Light Church Of Religious Science Of Kingston, Jamaica. Formerly: The Metaphysical Study Group Of Jamaica)</t>
  </si>
  <si>
    <t>The Ark Of The Covenant Fellowship Ministries Limited</t>
  </si>
  <si>
    <t>The Church Of God (Seventh Day).</t>
  </si>
  <si>
    <t>The Church Of Jesus Christ Word Of Faith</t>
  </si>
  <si>
    <t>The Committee For The Upliftment Of The Mentally Ill</t>
  </si>
  <si>
    <t>The Goldeneye Foundation                                                                                                                                                                                   (Formerly: The Oracabessa Foundation)</t>
  </si>
  <si>
    <t>The Hand Of God Foundation. (Formerly The Hand Of God Foundation Limited).</t>
  </si>
  <si>
    <t>The House Of The Living God, The Assembly Of The Church Of Jesus Christ Limited</t>
  </si>
  <si>
    <t>The International Assembly Of Apostolic Believers Evangelistic Association.</t>
  </si>
  <si>
    <t>The Jeanette Grant-Woodham Education Foundation Limited.</t>
  </si>
  <si>
    <t>The Lesma Ellis Foundation .</t>
  </si>
  <si>
    <t>The National Powerlifting Association Of Jamaica Limited.</t>
  </si>
  <si>
    <t>The Navigators For Christ Limited.</t>
  </si>
  <si>
    <t>The Peridot Gem Charity Foundation Limited.</t>
  </si>
  <si>
    <t>The Power Of Prayer And Praise Outreach Ministries Limited</t>
  </si>
  <si>
    <t>The St.Thomas Renaissance Foundation. Inc. Jamaica Limited.</t>
  </si>
  <si>
    <t>The Terry Rebuben Health And Education Fund.</t>
  </si>
  <si>
    <t>The Top Leibster &amp; Jobs Hill Community  Development Foundation Limited.</t>
  </si>
  <si>
    <t>The Voice To Dream Limited</t>
  </si>
  <si>
    <t>The Ware Collective Limited.</t>
  </si>
  <si>
    <t>The Way Of Holiness Church Of The Lord Jesus Christ Of The Apostle Faith Limited</t>
  </si>
  <si>
    <t>The Wjc Transforming Lives Foundation Limited</t>
  </si>
  <si>
    <t>The Caring Group Limited.</t>
  </si>
  <si>
    <t>Thelma Rhoden Foundation Limited.</t>
  </si>
  <si>
    <t>Treasure Beach Destination Management Organisation (Dmo) Limited</t>
  </si>
  <si>
    <t>Ucgia Jamaica Limited</t>
  </si>
  <si>
    <t>Uwi Regional Endowment Fund</t>
  </si>
  <si>
    <t>Village Of Hope Limited</t>
  </si>
  <si>
    <t>Vision Makers Worldreach T/A Youth Enhancement Services &amp; Pregnancy Resource Centre Of Jamaica</t>
  </si>
  <si>
    <t>Western Regional Foundation For Disabled Children Limited</t>
  </si>
  <si>
    <t>Williamson Of Pike Foundation Limited</t>
  </si>
  <si>
    <t>Woman Of God Charity Organisation Limited</t>
  </si>
  <si>
    <t>World To Life Church International</t>
  </si>
  <si>
    <t>Youth With A Mission</t>
  </si>
  <si>
    <t>Yutes4change Foundation Limited</t>
  </si>
  <si>
    <t>CAIN100-903C</t>
  </si>
  <si>
    <t>Offerings and Gifts</t>
  </si>
  <si>
    <t>CAIN100-235C</t>
  </si>
  <si>
    <t>CAIN100-1943C</t>
  </si>
  <si>
    <t>003-048-152</t>
  </si>
  <si>
    <t>Thompson &amp; Troupe Foundation Limited</t>
  </si>
  <si>
    <t>Raymonds Settlement, Hayes, Clarendon</t>
  </si>
  <si>
    <t>The Barita Foundation                                                                                                                                                  (Formerly : The Barita Education Foundation)</t>
  </si>
  <si>
    <t>CAIN100-276C</t>
  </si>
  <si>
    <t>Barita Investments ltd</t>
  </si>
  <si>
    <t>CAIN100-216C</t>
  </si>
  <si>
    <t>CAIN100-177C</t>
  </si>
  <si>
    <t>CAIN100-1494C</t>
  </si>
  <si>
    <t>CAIN100-851C</t>
  </si>
  <si>
    <t>CAIN100-230C</t>
  </si>
  <si>
    <t>Donations and Fundraising.</t>
  </si>
  <si>
    <t>CAIN100-1421C</t>
  </si>
  <si>
    <t>medium</t>
  </si>
  <si>
    <t>CA100-1114C</t>
  </si>
  <si>
    <t>CA100NR-12C</t>
  </si>
  <si>
    <t>CA100NR-6C</t>
  </si>
  <si>
    <t>CAIN100-187C</t>
  </si>
  <si>
    <t>Opportunities for tertiary education for children and young persons who are deprived of this by their social and economic circumstances.</t>
  </si>
  <si>
    <t>002-851-598</t>
  </si>
  <si>
    <t>marvin@maiaja.org</t>
  </si>
  <si>
    <t>1(876) 470-7333</t>
  </si>
  <si>
    <t>CAIN100-1531C</t>
  </si>
  <si>
    <t>CAIN100-1504C</t>
  </si>
  <si>
    <t>CAIN100-798C</t>
  </si>
  <si>
    <t>Donations, Dues, and Fundraising.</t>
  </si>
  <si>
    <t>CAIN100-237C</t>
  </si>
  <si>
    <t>CAUN100-1553C</t>
  </si>
  <si>
    <t>CAIN100-26C</t>
  </si>
  <si>
    <t>15 - 20  regular volunteers (serving at different times).</t>
  </si>
  <si>
    <t>CAIN100-166C</t>
  </si>
  <si>
    <t>CAIN100-816C</t>
  </si>
  <si>
    <t>Flen,int@gmail.com</t>
  </si>
  <si>
    <t>(876) 234-2006.                                                                                 (876) 576-6219.</t>
  </si>
  <si>
    <t>large</t>
  </si>
  <si>
    <t>CAIN100-1404C</t>
  </si>
  <si>
    <t>CAIN100-76C</t>
  </si>
  <si>
    <t>Just Charity                                                                                                                      (Jamaica United Social Trust) Limited</t>
  </si>
  <si>
    <t>CAIN100-225C</t>
  </si>
  <si>
    <t>CAIN100-1916C</t>
  </si>
  <si>
    <t>003-035-328</t>
  </si>
  <si>
    <t>Messiah Yahshua's Reach Global Outreach Limited.</t>
  </si>
  <si>
    <t>To carry on benevolent and educational pursuits and especially to promote the religious improvements of the general community of jamaica and the doing of all oter such things as are incidental are conducive there to.</t>
  </si>
  <si>
    <t> christopherhewitt993@gmail.com</t>
  </si>
  <si>
    <t>876-870-0982</t>
  </si>
  <si>
    <t>CAAP100-262C</t>
  </si>
  <si>
    <t>V    - Vest Act (within Parliament)</t>
  </si>
  <si>
    <t>Donation, sisters' salaries, sisters' pensions, interest on investments.</t>
  </si>
  <si>
    <t>001-180-335-0013</t>
  </si>
  <si>
    <t>000-052-183</t>
  </si>
  <si>
    <t>The Salvation Army</t>
  </si>
  <si>
    <t>3 Waterloo Road, Kingston 10.</t>
  </si>
  <si>
    <t>CAIN100-1557C</t>
  </si>
  <si>
    <t>CAIN100-1451C</t>
  </si>
  <si>
    <t>CAOS100-715C</t>
  </si>
  <si>
    <t>CAUN100-57C</t>
  </si>
  <si>
    <t>CAUN100-2C</t>
  </si>
  <si>
    <t>Valda Hope Foundation Limited</t>
  </si>
  <si>
    <t>12 Sharrow Drive, Waterworks, kingston 8</t>
  </si>
  <si>
    <t>CAIN100-822C</t>
  </si>
  <si>
    <t>CAIN100-198C</t>
  </si>
  <si>
    <t>CAIN100-86C</t>
  </si>
  <si>
    <t>CAIN100-473C</t>
  </si>
  <si>
    <t>CAIN100-92C</t>
  </si>
  <si>
    <t>Jamaica National Building Society Foundation</t>
  </si>
  <si>
    <t>(876) 320-1861</t>
  </si>
  <si>
    <t>roniey123@yahoo.com</t>
  </si>
  <si>
    <t>CAIN100NR-439C</t>
  </si>
  <si>
    <t>CAIN100-778C</t>
  </si>
  <si>
    <t>CAIN100-424C</t>
  </si>
  <si>
    <t>CAIN100-215C</t>
  </si>
  <si>
    <t>CAIN100-1158C</t>
  </si>
  <si>
    <t xml:space="preserve">The request by the RCO to have its name removed from the Charities Register is supported for the following reasons:
The RCO is no longer an incorporated body under the Companies Act
The RCO was not registered as an unincorporated body
The RCO requested removal from the Charities Register via letter dated July 26, 2022
Prior to submission of the request dated July 26, 2021, the RCO had submitted a similar request to the COJ dated July 6, 2021
The request to the COJ was accepted and approved on July 9, 2021
The COJ's website was checked on August 6, 2022 which reflected the RCO's status as 'removed'
The RCO sent an advisory to the TAJ dated July 23, 2021 regarding de-registration under the Companies Act
The last Annual Return filed by the RCO was for 2018
The last Financial Statements filed by the RCO was for 2018
The RCO's charitable registration expired on November 17, 2019
 </t>
  </si>
  <si>
    <t>CAIN100-799C</t>
  </si>
  <si>
    <t>CAIN100-746C</t>
  </si>
  <si>
    <t>st.catherine</t>
  </si>
  <si>
    <t>jiifoundation1@gmail.com</t>
  </si>
  <si>
    <t>(876) 819-4523.                                                                                                                                 (876) 333-7016.</t>
  </si>
  <si>
    <t>CAIN100-768C</t>
  </si>
  <si>
    <t>Researcher.</t>
  </si>
  <si>
    <t>CAIN100NR-585C</t>
  </si>
  <si>
    <t>CAIN100NR-40C</t>
  </si>
  <si>
    <t>CAIN100NR-33C</t>
  </si>
  <si>
    <t>CAIN100NR-8C</t>
  </si>
  <si>
    <t>CAIN100NR-182C</t>
  </si>
  <si>
    <t>CAIN100-1948C</t>
  </si>
  <si>
    <t>002-973-715</t>
  </si>
  <si>
    <t>Heavensent Foundation Limited</t>
  </si>
  <si>
    <t>Building A. Aqueduct Flats, UWI, Mona Campus, Kingston 7</t>
  </si>
  <si>
    <t>Individual donations, grants, and corporate sponsorship.</t>
  </si>
  <si>
    <t>CAIN100-1559C</t>
  </si>
  <si>
    <t>CAIN100-1512C</t>
  </si>
  <si>
    <t>CAIN100-112C</t>
  </si>
  <si>
    <t>20 Perth Road, mandeville, manchester</t>
  </si>
  <si>
    <t>CAIN100-811C</t>
  </si>
  <si>
    <t>CAIN100-117C</t>
  </si>
  <si>
    <t>CAIN100-1945C</t>
  </si>
  <si>
    <t>003-015-840</t>
  </si>
  <si>
    <t>Santokie Foundation Limited</t>
  </si>
  <si>
    <t>2 Glen almond drive, kingston 8</t>
  </si>
  <si>
    <t>CAIN100-1503C</t>
  </si>
  <si>
    <t>CAIN100-102C</t>
  </si>
  <si>
    <t>CAIN100-435C</t>
  </si>
  <si>
    <t>CAIN100-1412C</t>
  </si>
  <si>
    <t>CAIN100-1505C</t>
  </si>
  <si>
    <t>Donations, sponsorship, income generated from sales of goods and services.</t>
  </si>
  <si>
    <t>CAIN100-914C</t>
  </si>
  <si>
    <t>CAIN100-1098C</t>
  </si>
  <si>
    <t>Donations, fundraising, sponsorship.</t>
  </si>
  <si>
    <t>CAIN100-1869C</t>
  </si>
  <si>
    <t>003-050-106</t>
  </si>
  <si>
    <t>Grace Divine Charity Limited</t>
  </si>
  <si>
    <t>1 Michigan Close, kingston 19</t>
  </si>
  <si>
    <t>donations</t>
  </si>
  <si>
    <t>CAIN100-1535C</t>
  </si>
  <si>
    <t>CAIN100-792C</t>
  </si>
  <si>
    <t>CAIN100-1208C</t>
  </si>
  <si>
    <t>CAIN100-190C</t>
  </si>
  <si>
    <t>CAIN100-403C</t>
  </si>
  <si>
    <t>CAIN100-148C</t>
  </si>
  <si>
    <t>Est.- 28,500</t>
  </si>
  <si>
    <t>Est. - 4,800</t>
  </si>
  <si>
    <t>Est. - 23,700</t>
  </si>
  <si>
    <t>app.- 1,550.</t>
  </si>
  <si>
    <t>CAIN100-126C</t>
  </si>
  <si>
    <t>CAIN100-1562C</t>
  </si>
  <si>
    <t>CAIN100-214C</t>
  </si>
  <si>
    <t>CAIN100-184C</t>
  </si>
  <si>
    <t>CAIN100-1577C</t>
  </si>
  <si>
    <t>The Women's Club Foundation (2020) limited.</t>
  </si>
  <si>
    <t>CAIN100NR-166C</t>
  </si>
  <si>
    <t>003-180-808</t>
  </si>
  <si>
    <t>The Beverley Robinson Foundation Limited</t>
  </si>
  <si>
    <t>57 Rosemount crescent, montego bay 1 p.o., saint james</t>
  </si>
  <si>
    <t>CAIN100-1520C</t>
  </si>
  <si>
    <t>Building 38 main street, bogwalk, p.o. box 100, linstead p.o., st.catherine</t>
  </si>
  <si>
    <t>CAIN100-1109C</t>
  </si>
  <si>
    <t>(876) 371-2322                                                                                                                                (876) 454-9600.</t>
  </si>
  <si>
    <t>CAIN100-1589C</t>
  </si>
  <si>
    <t>Info@joanlatty.com</t>
  </si>
  <si>
    <t>Donations and Contributions.</t>
  </si>
  <si>
    <t>CAIN100-1537C</t>
  </si>
  <si>
    <t>20 1/2 Duke street, kingston cso</t>
  </si>
  <si>
    <t>missionariesofcharitysisters@gmail.com</t>
  </si>
  <si>
    <t>CAIN100-456C</t>
  </si>
  <si>
    <t>info@gsijamaica.org</t>
  </si>
  <si>
    <t>CAIN100-1980C</t>
  </si>
  <si>
    <t>003-171-850</t>
  </si>
  <si>
    <t>The Honeyhill Community Transformation Foundation Limited</t>
  </si>
  <si>
    <t>7 Clifton drive, kingston 19</t>
  </si>
  <si>
    <t>To improve the health, economic, and social conditions of indigent children, young people, pregnant teenagers, teenage mothers and elderly persons in kingston and st.andrew through the collection and distribution of food, clothing and money on their behalf and to utilize same and any other means which will further the purpose.</t>
  </si>
  <si>
    <t>CAIN100-387C</t>
  </si>
  <si>
    <t>CAIN100-254C</t>
  </si>
  <si>
    <t>CAIN100-1900C</t>
  </si>
  <si>
    <t>002-991-136</t>
  </si>
  <si>
    <t>180 Degree Foundation</t>
  </si>
  <si>
    <t>To advance the education of jamaican students at the pre-primary and primary school levels and young adults who require remedial assistance.</t>
  </si>
  <si>
    <t>Agape Missional Christian Church Of Our Lord Jesus Christ Apostolic Limited</t>
  </si>
  <si>
    <t>Cac 2000 Foundation Limited</t>
  </si>
  <si>
    <t>Caring Hands Of Rastafari Limited</t>
  </si>
  <si>
    <t>Cybersafeja - Emrock Foundation Limited</t>
  </si>
  <si>
    <t>Disciples Of Christ (Jamaica) (Formerly: Friends Of Labour And Delivery Limited)</t>
  </si>
  <si>
    <t>Elect Church Of God Seventh Day ( Formerly: Heartease Church Of God Seventh Day Limited)</t>
  </si>
  <si>
    <t>Faith Deliverance Ministry International</t>
  </si>
  <si>
    <t>Faith Motivation &amp; Children Outreach Foundation Limited</t>
  </si>
  <si>
    <t>Flow Foundation (Lime Foundation)</t>
  </si>
  <si>
    <t>Foundation For International Self Help Development (Jamaica) Limited</t>
  </si>
  <si>
    <t>Fresh Fire Ministries International</t>
  </si>
  <si>
    <t>Gift Of Love (G.O.L) Foundation Jamaica Limited</t>
  </si>
  <si>
    <t>Guardsman Group Foundation Limited</t>
  </si>
  <si>
    <t>Hanover Infirmary (*Hanover Parish Council*)</t>
  </si>
  <si>
    <t>Harvestcall Jamaica (Apostolic Christian World Relief Of Jamaica)</t>
  </si>
  <si>
    <t>Hope Bay Climate Change Cocoa Farmers Field School Limited</t>
  </si>
  <si>
    <t>Humble Heart Church Of God Inc. Limited</t>
  </si>
  <si>
    <t>I Can Foundation Limited (Formerly: Via For Change Foundation Limited)</t>
  </si>
  <si>
    <t>Immaculate Conception High School Alumnae Association Limited</t>
  </si>
  <si>
    <t>Inmed Caribbean (Partnerships For Children)</t>
  </si>
  <si>
    <t>International Center Of Integral Theotherapy Limited</t>
  </si>
  <si>
    <t>It's Not About Me Ministries Limited</t>
  </si>
  <si>
    <t>Jamaica Community Of Positive Women (Jcw+)</t>
  </si>
  <si>
    <t>Jmmb Joan Duncan Foundation</t>
  </si>
  <si>
    <t>Just Charity (Jamaica United Social Trust) Limited</t>
  </si>
  <si>
    <t>Jwn Foundation (J. Wray &amp; Nephew)</t>
  </si>
  <si>
    <t>Kiwanis Club Of Friends Across Borders Jamaica Limited.</t>
  </si>
  <si>
    <t>Love And Restoration Ministries (Larm) Limited.</t>
  </si>
  <si>
    <t>M.E.R.C.I (Multi-Purpose Emergency Recovery Center Incorporation) Limited</t>
  </si>
  <si>
    <t>Mcclement's Helping Hands Children Foundation Limited.</t>
  </si>
  <si>
    <t>Miracle Ministry Full Gospel Mission Limited.</t>
  </si>
  <si>
    <t>Priesthood Of Thunder Restoration Ministries International Limited.</t>
  </si>
  <si>
    <t>Restored Holiness Church Of God Inc. (T/A Suttons Outreach Ministries.)</t>
  </si>
  <si>
    <t>Roman Catholic Bishop Of Mandeville (Branch Of The Roman Catholic Bishop Of Mandeville)</t>
  </si>
  <si>
    <t>The Barita Foundation (Formerly : The Barita Education Foundation)</t>
  </si>
  <si>
    <t>The Goldeneye Foundation (Formerly: The Oracabessa Foundation)</t>
  </si>
  <si>
    <t>The Pink Butterfly Foundation Limited</t>
  </si>
  <si>
    <t>The Poverty Alleviation And Empowerment Foundation (Name Change)</t>
  </si>
  <si>
    <t>The Top Leibster &amp; Jobs Hill Community Development Foundation Limited.</t>
  </si>
  <si>
    <t>CAIN100-205C</t>
  </si>
  <si>
    <t>CAIN100-1419C</t>
  </si>
  <si>
    <t>CAIN100-1936C</t>
  </si>
  <si>
    <t>002-775-000</t>
  </si>
  <si>
    <t>54 shortwood road, kingston 8, st.andew</t>
  </si>
  <si>
    <t>To alleviate finanical hardship amonst women and yound girls from disadvantaged backgrounds through the provision of employment and educational opportunities.</t>
  </si>
  <si>
    <t>CAIN100-1492C</t>
  </si>
  <si>
    <t>(876) 367-2429</t>
  </si>
  <si>
    <r>
      <t>Flow Foundation                                                                                                                                                                                     (</t>
    </r>
    <r>
      <rPr>
        <sz val="12"/>
        <color rgb="FFFF0000"/>
        <rFont val="Arial"/>
        <family val="2"/>
      </rPr>
      <t>Lime Foundation</t>
    </r>
    <r>
      <rPr>
        <sz val="12"/>
        <rFont val="Arial"/>
        <family val="2"/>
      </rPr>
      <t>)</t>
    </r>
  </si>
  <si>
    <t>CAIN100-196C</t>
  </si>
  <si>
    <t>CAIN100-1972C</t>
  </si>
  <si>
    <t>003-184-765</t>
  </si>
  <si>
    <t>2 Clieveden avenue, liguanea, kingston 6</t>
  </si>
  <si>
    <t>(876) 815-5286</t>
  </si>
  <si>
    <t>effiomw@gmail.com</t>
  </si>
  <si>
    <t>Gallagher Ins.Brokers jamaica ltd.</t>
  </si>
  <si>
    <t>Jamaica national group</t>
  </si>
  <si>
    <t>Happy Home Foundation (Formerly: Happy Home Foundation Limited)</t>
  </si>
  <si>
    <t>Improve Jamaica Limited (Formerly: East Central St. Catherine Marching Band Limited )</t>
  </si>
  <si>
    <t>CAIN100-142C</t>
  </si>
  <si>
    <t xml:space="preserve">Donations                               </t>
  </si>
  <si>
    <t>(876) 922-1400-9.                                                                                                           (876) 612-5932</t>
  </si>
  <si>
    <t>CAIN100-105CNR</t>
  </si>
  <si>
    <t>CAIN100-172CNR</t>
  </si>
  <si>
    <t>003-175-898</t>
  </si>
  <si>
    <t>Montego bay raquet club, apartment # 2, sewell avenue, montego bay # 1 p.o., st.james</t>
  </si>
  <si>
    <t>003-170-519</t>
  </si>
  <si>
    <t>Phoenix Dialysis Support Services Charity Limited</t>
  </si>
  <si>
    <t>Bickersteth District, mountpelier p.o., st.james</t>
  </si>
  <si>
    <t>CAIN100-119CNR</t>
  </si>
  <si>
    <t>See Better Learn Better Inc. Limited.</t>
  </si>
  <si>
    <t>The Deloris Dawkins Foundation Limited</t>
  </si>
  <si>
    <t>The Early Church Of God In Christ Limited</t>
  </si>
  <si>
    <t>The Evangelical Church Of God</t>
  </si>
  <si>
    <t>The Exodus Foundation</t>
  </si>
  <si>
    <t>The Faces Of Change Foundation Limited</t>
  </si>
  <si>
    <t>Tri-City Tabernacle Limited</t>
  </si>
  <si>
    <t>Triumpant Hope Apostolic Inc. Ministries</t>
  </si>
  <si>
    <t>Triumphant Church Of Jesus Christ Apostolic Limited</t>
  </si>
  <si>
    <t>True Mission Church Of Jesus Christ Apostolic Limited</t>
  </si>
  <si>
    <t>True Overcomers Church Of God International Ministries Limited</t>
  </si>
  <si>
    <t>True United Sisters (Tus)</t>
  </si>
  <si>
    <t>Twc Ministries</t>
  </si>
  <si>
    <t>U.F.J. Ministries Limited</t>
  </si>
  <si>
    <t>U.T.G. Initiative Foundation Limited</t>
  </si>
  <si>
    <t>United Congregation Of Israelites Limited</t>
  </si>
  <si>
    <t>United Hands Of Hope</t>
  </si>
  <si>
    <t>United Nations Women's Guild</t>
  </si>
  <si>
    <t>University Hospital Of  The West Indies</t>
  </si>
  <si>
    <t>University Of The Commonwealth Caribbean Foundation - U.S., Inc  (Uccf)</t>
  </si>
  <si>
    <t>Upper Room Community Church</t>
  </si>
  <si>
    <t>Vashi Khemlani Foundation Limited</t>
  </si>
  <si>
    <t>Victory Faitha Potter's House Deliverance Ministries Limited</t>
  </si>
  <si>
    <t>Vilma Willets Foundation Limiited</t>
  </si>
  <si>
    <t>War Room Ministries</t>
  </si>
  <si>
    <t>We Are Fancyfrenz Jm Limited</t>
  </si>
  <si>
    <t>We Are One Foundation Limited</t>
  </si>
  <si>
    <t>We Are The Heroes Foundation Limited</t>
  </si>
  <si>
    <t>We Are Tomorrow Foundation Limited</t>
  </si>
  <si>
    <t>We Care-Fpgh Limited</t>
  </si>
  <si>
    <t>We Touch One Heart Foundation Limited</t>
  </si>
  <si>
    <t>Webster's Counselling Services International Limited</t>
  </si>
  <si>
    <t>Westwood Old Girls Association Limited</t>
  </si>
  <si>
    <t>White River Marine Association</t>
  </si>
  <si>
    <t>Wickie Wackie Citizens Association</t>
  </si>
  <si>
    <t>Windsor Castle Social Services Home Economics Benvolent Society</t>
  </si>
  <si>
    <t>Women In Law Limited</t>
  </si>
  <si>
    <t>Women In Maritime Association Caribbean Limited</t>
  </si>
  <si>
    <t>Women On A Mission Mentoring And Making A Difference Corp Limited</t>
  </si>
  <si>
    <t>Women's Health Network Jamaica</t>
  </si>
  <si>
    <t>Word Reach Foundation Limited</t>
  </si>
  <si>
    <t>World Community Outreach Ministies International Limited</t>
  </si>
  <si>
    <t>World Korean Taekwondo Jamaica Limited</t>
  </si>
  <si>
    <t>Worship Conference Ministries And Counselling Centre</t>
  </si>
  <si>
    <t>Xenacious Foundation Limited</t>
  </si>
  <si>
    <t>Y.E.Y. Global  Ministries Limited</t>
  </si>
  <si>
    <t>Yabba Pot Production And Promotions Limited</t>
  </si>
  <si>
    <t>Yahsolutions Foundation</t>
  </si>
  <si>
    <t>Yeshua Deliverance Mission Limited</t>
  </si>
  <si>
    <t>York Castle Foundation</t>
  </si>
  <si>
    <t>York Town Community Foundation Benevolent Society</t>
  </si>
  <si>
    <t>Youth Arise: Community Development Foundation Of Hanover Limited</t>
  </si>
  <si>
    <t>Youth Education Association Limited</t>
  </si>
  <si>
    <t>Yova Inc Limited</t>
  </si>
  <si>
    <t>Zion Apostolic Healing And Deliverance Church Of Jesus Christ (Apostles Foundation) Ministry Limited</t>
  </si>
  <si>
    <t>Zion Mission Church Of Christ Inc</t>
  </si>
  <si>
    <t>Advocate For Conviction Humility Awareness Integrity Growth &amp; Empowerment Jamaica Limited</t>
  </si>
  <si>
    <t>Albert And Friends Foundation Limited</t>
  </si>
  <si>
    <t>Al Mutaqeen Foundation Ltd</t>
  </si>
  <si>
    <t>Alpha Trumpet Sound Didactic International Ministries Limited</t>
  </si>
  <si>
    <t>Association Of Friends And Families Of Substance Abusers (Afafosa) Co  Ltd</t>
  </si>
  <si>
    <t>Beulah Church Of God Seventh Day Evangelical Inc Limited</t>
  </si>
  <si>
    <t>Born Again Shiloh Apostolic Inc  Limited</t>
  </si>
  <si>
    <t>Branson Centre Of Entrepreneurship  Caribbean Limited</t>
  </si>
  <si>
    <t>Busy Bee Educational Enrichment  Inc</t>
  </si>
  <si>
    <t>C Palmer Project Of Hope Limited</t>
  </si>
  <si>
    <t>Camperdown Alumni  St. Andrew Chapter Limited</t>
  </si>
  <si>
    <t>Care Jam Non Profit Organization Inc. Limited</t>
  </si>
  <si>
    <t>Caribbean Association Of Tertiary Level Academic Literacies Practitioners Limited</t>
  </si>
  <si>
    <t>Caribbean Conference Of Seventh Day Christians Limited</t>
  </si>
  <si>
    <t>Cari Med Foundation</t>
  </si>
  <si>
    <t>Church Hill Ministries Limited</t>
  </si>
  <si>
    <t>City Of Refuge  Shiloh Apostolic  End Time Prophetic Ministry</t>
  </si>
  <si>
    <t>Diana/L Walters Charity Foundation Limited</t>
  </si>
  <si>
    <t>Duke St Apostolic Church Of Christ Limited</t>
  </si>
  <si>
    <t>Faith Prayer &amp; Love Ministries Apostolic Limited</t>
  </si>
  <si>
    <t>Feed The Fight Breast Cancer Awareness Foundation</t>
  </si>
  <si>
    <t>Fhs 1975 1980 Company Limited</t>
  </si>
  <si>
    <t>For Jamaica  Inc  T/A Beds N' Stuff</t>
  </si>
  <si>
    <t>Gateway To Success Vocational &amp; Inter Personal Skills Development Academy Limited</t>
  </si>
  <si>
    <t>God Is Love  Pentecostal Church Limited</t>
  </si>
  <si>
    <t>Good Behaviour Better Jamaica Limited</t>
  </si>
  <si>
    <t>Governor General Jamaica Trust Limited</t>
  </si>
  <si>
    <t>Great Shape Inc</t>
  </si>
  <si>
    <t>Greendale Twickenham Gardens Citizens Association Limited</t>
  </si>
  <si>
    <t>CAIN100-1065C</t>
  </si>
  <si>
    <t>Donations and fundraisers</t>
  </si>
  <si>
    <t>CAIN100-116C</t>
  </si>
  <si>
    <t>CAIN100-58C</t>
  </si>
  <si>
    <t>CAIN100-304C</t>
  </si>
  <si>
    <t>4 -campuses</t>
  </si>
  <si>
    <t>CAIN100-125C</t>
  </si>
  <si>
    <t>2D camp road, kingston 4.</t>
  </si>
  <si>
    <t>CAIN100-1961C</t>
  </si>
  <si>
    <t>003-168-875</t>
  </si>
  <si>
    <t>Island City Lab Limited</t>
  </si>
  <si>
    <t>12 Roehampton Circle, kingston 19</t>
  </si>
  <si>
    <t>CAIN100-1870C</t>
  </si>
  <si>
    <t>002-858-738</t>
  </si>
  <si>
    <t>New Dawn Outreach Ministries International Limited</t>
  </si>
  <si>
    <t>51 Arnold road, kingston 5</t>
  </si>
  <si>
    <t>CAIN100-152C</t>
  </si>
  <si>
    <r>
      <t xml:space="preserve">New Future Foundation Inc, - The Jamaican Chapter Limited                                                                                                                                                                       ( Formerly:  </t>
    </r>
    <r>
      <rPr>
        <sz val="12"/>
        <color rgb="FFFF0000"/>
        <rFont val="Arial"/>
        <family val="2"/>
      </rPr>
      <t>Olof Palme Peace Foundation International - The Jamaican Chapter Limited</t>
    </r>
    <r>
      <rPr>
        <sz val="12"/>
        <rFont val="Arial"/>
        <family val="2"/>
      </rPr>
      <t>).</t>
    </r>
  </si>
  <si>
    <t>CAIN100-120C</t>
  </si>
  <si>
    <t>Volunteers (local &amp; foregin).</t>
  </si>
  <si>
    <t>approx. 1000 (local / foreign)</t>
  </si>
  <si>
    <t>CAIN100-1955C</t>
  </si>
  <si>
    <t>003-145-000</t>
  </si>
  <si>
    <t>Windsor Lodge True Faith Temple Apostolic</t>
  </si>
  <si>
    <t>Windsor lodge, somerton P.O., st.james</t>
  </si>
  <si>
    <t>shellycargil@gmail.com</t>
  </si>
  <si>
    <t>(876) 344-6720                                                                                      (876) 331-8489                                                                                   (876) 469-6776                                                                                                                   (876) 909-3229                                                                                      (876) 837-6883</t>
  </si>
  <si>
    <t>A research-based organization that identifies and produces urban planning policies and best practices that aim to make jamaica's towns and cities more resileint and sustainable.</t>
  </si>
  <si>
    <t>To support healthcare organization in jamaica. To improve the health and economic and social condition of indigent children and elderly people throughtout jamaica.</t>
  </si>
  <si>
    <t>To advance education through the collection and distribution of funds, educational materials, food and clothing to the children in the community. To contribute to the the education and youth development for the children in Raymond District, Clarendon and surrounding communities.</t>
  </si>
  <si>
    <t>To feed the less fortunate in and round the community of windsor lodge with nourishing meals and clothing. To disseeminate the gospel of jesus and conduct religious services.</t>
  </si>
  <si>
    <t>CAIN100-1956C</t>
  </si>
  <si>
    <t>003-164-349</t>
  </si>
  <si>
    <t>4 Cherry gardens avenue, kingston 8</t>
  </si>
  <si>
    <t>(516) 232-5470                                                                                                             (876) 483-0021.                                                                                                                                                               (301) 653-5917.</t>
  </si>
  <si>
    <t>marienwilliams@gmail.com                                                                               dzdncfd@aol.com</t>
  </si>
  <si>
    <t>CAIN100-853C</t>
  </si>
  <si>
    <t>Tithes, contributions, gifts</t>
  </si>
  <si>
    <t>CAIN100-1561C</t>
  </si>
  <si>
    <t>Congregation members, and Personal funds.</t>
  </si>
  <si>
    <t>CAIN100-310C</t>
  </si>
  <si>
    <t>0</t>
  </si>
  <si>
    <t>1</t>
  </si>
  <si>
    <t>CAIN100-1602C</t>
  </si>
  <si>
    <t>Chartable donations</t>
  </si>
  <si>
    <t>CAin100-286C</t>
  </si>
  <si>
    <t>276</t>
  </si>
  <si>
    <t>CAin100-980C</t>
  </si>
  <si>
    <t>5-10 person.</t>
  </si>
  <si>
    <t>CAin100-1210C</t>
  </si>
  <si>
    <t>CAIN100-513C</t>
  </si>
  <si>
    <t>CAIN100-896C</t>
  </si>
  <si>
    <t>Communityunlockedja@gmail.com</t>
  </si>
  <si>
    <t>(876) 335-8109.                                                                                                         (876) 977-0094.</t>
  </si>
  <si>
    <t>CAIN100-2009C</t>
  </si>
  <si>
    <t>003-157-806</t>
  </si>
  <si>
    <t>M.A.N.U.P Foundation Limited</t>
  </si>
  <si>
    <t>6 Mona Mews, kingston 6, st.andrew</t>
  </si>
  <si>
    <t>To provide career awareness and quality mentorship to young men from varied backgrounds and communities across jamaica , to positively impact and contribute back to the country.</t>
  </si>
  <si>
    <t>CAIN100-261C</t>
  </si>
  <si>
    <t>CAIN100-479C</t>
  </si>
  <si>
    <t>CAIN100-219C</t>
  </si>
  <si>
    <t>CAIN100-1637C</t>
  </si>
  <si>
    <t>pentecostaldeliveranceministry2020@gmail.com</t>
  </si>
  <si>
    <t>1(876) 316-3446.                                                                      (876) 327-2498</t>
  </si>
  <si>
    <t>CAIN100-122C</t>
  </si>
  <si>
    <t>CAIN100-1626C</t>
  </si>
  <si>
    <t>CAIN100-802C</t>
  </si>
  <si>
    <t>CAIN100-492CNR</t>
  </si>
  <si>
    <t>003-170-438</t>
  </si>
  <si>
    <t>Dawkins P.H.A.S.E. 1 Global Limited</t>
  </si>
  <si>
    <t>Alice Eldemire drive, Montego bay 1 p.o.,st.james</t>
  </si>
  <si>
    <t>CAIN100-350C</t>
  </si>
  <si>
    <t>NCB Financial Group limited</t>
  </si>
  <si>
    <t>Over 3,212</t>
  </si>
  <si>
    <t>CAIN100-562C</t>
  </si>
  <si>
    <t>CAIN100-745C</t>
  </si>
  <si>
    <t>CAIN100-1220C</t>
  </si>
  <si>
    <t>CAIN100-1191C</t>
  </si>
  <si>
    <t>CAIN100-392C</t>
  </si>
  <si>
    <t>Funds are contributed by individuals &amp; private sector organisations / companies</t>
  </si>
  <si>
    <t>CAIN100-1181C</t>
  </si>
  <si>
    <t>Power And Authority Of Jesus Ministry</t>
  </si>
  <si>
    <t>61 Manchester Avenue, May Pen p.o., Clarendon</t>
  </si>
  <si>
    <t>(876) 409-7294                                                                              (876) 385-5323                                                                          (876) 291-9344</t>
  </si>
  <si>
    <t>pastororville36@gmail.com</t>
  </si>
  <si>
    <t>CAIN100-1622C</t>
  </si>
  <si>
    <t>CAIN100-248C</t>
  </si>
  <si>
    <t>Members' subscriptions, contributions, scientific meeting registration fees.</t>
  </si>
  <si>
    <t>Scientific meeting Sponsors.</t>
  </si>
  <si>
    <t>CAIN100-346C</t>
  </si>
  <si>
    <t>Investments, grants, donations, and contributions from benefactors.</t>
  </si>
  <si>
    <t>CAIN100-604C</t>
  </si>
  <si>
    <t>(876) 891-1723</t>
  </si>
  <si>
    <t>info@youthsforexcellence.org</t>
  </si>
  <si>
    <t>65 (25 nales, 30 females).</t>
  </si>
  <si>
    <t>CAIN100-1997C</t>
  </si>
  <si>
    <t>Society For Education And Technology Foundation Limited</t>
  </si>
  <si>
    <t>002-995-816</t>
  </si>
  <si>
    <t>15 Belvedere crescent, p.o.box 41, red hills, st. andrew</t>
  </si>
  <si>
    <t>CAIN100-2001C</t>
  </si>
  <si>
    <t>003-201-805</t>
  </si>
  <si>
    <t>Patricia House Foundation Limited</t>
  </si>
  <si>
    <t>Banbury, Linstead p.o., st. Catherine</t>
  </si>
  <si>
    <t>Richmond fellowship jamaica limited</t>
  </si>
  <si>
    <t>CAIN100-1929C</t>
  </si>
  <si>
    <t>003-105-008</t>
  </si>
  <si>
    <t>James 127 Limited</t>
  </si>
  <si>
    <t>11 South avenue, kingston 10</t>
  </si>
  <si>
    <t>denine.hammond@gmail.com                                                                              Phh.hammond@gmail.com</t>
  </si>
  <si>
    <t>(876) 441-5191.                                                                                                                                                 (876) 463-8808.                                                                                           (876) 402-4394.</t>
  </si>
  <si>
    <t>CAIN100-267C</t>
  </si>
  <si>
    <t>CAIN100-397CNR</t>
  </si>
  <si>
    <t>CAUN100-164CNR</t>
  </si>
  <si>
    <t>003-183-602</t>
  </si>
  <si>
    <t>Vision Of Hope Foundation</t>
  </si>
  <si>
    <t>Lot 183 Pitfour Blvd. Granville, St.james</t>
  </si>
  <si>
    <t>Fundraising, and donations also sponsorship.</t>
  </si>
  <si>
    <t>CAIN100-314C</t>
  </si>
  <si>
    <t>CAIN100-1378C</t>
  </si>
  <si>
    <t>Fundraising , contributions</t>
  </si>
  <si>
    <t>CAIN100-194C</t>
  </si>
  <si>
    <t>002-870-266</t>
  </si>
  <si>
    <t>6 Pimento hill, montego bay, st.james</t>
  </si>
  <si>
    <t>CAIN100-504CNR</t>
  </si>
  <si>
    <t>003-044-807</t>
  </si>
  <si>
    <t>26 Belgrade loop, kingston 19, kingston</t>
  </si>
  <si>
    <t>CA100NR-5CNR</t>
  </si>
  <si>
    <t>CAIN100-247C</t>
  </si>
  <si>
    <t>Association Of Friends And Families Of Substance Abusers (Afafosa) Co Ltd</t>
  </si>
  <si>
    <t>Bob Marley Foundation Limited (Formerly :The East Bay Foundation).</t>
  </si>
  <si>
    <t>Born Again Shiloh Apostolic Inc Limited</t>
  </si>
  <si>
    <t>Branson Centre Of Entrepreneurship Caribbean Limited</t>
  </si>
  <si>
    <t>Busy Bee Educational Enrichment Inc</t>
  </si>
  <si>
    <t>Camperdown Alumni St. Andrew Chapter Limited</t>
  </si>
  <si>
    <t>City Of Refuge Shiloh Apostolic End Time Prophetic Ministry</t>
  </si>
  <si>
    <t>Fairfield International Academy Limited ( Formerly: Rose Hall Academy Limited)</t>
  </si>
  <si>
    <t>For Jamaica Inc T/A Beds N' Stuff</t>
  </si>
  <si>
    <t>God Is Love Pentecostal Church Limited</t>
  </si>
  <si>
    <t>Great Smiles Mobile Project Limited (Formerly: Dent Care Smile Clinic Foundation Limited)</t>
  </si>
  <si>
    <t>New Future Foundation Inc, - The Jamaican Chapter Limited ( Formerly: Olof Palme Peace Foundation International - The Jamaican Chapter Limited).</t>
  </si>
  <si>
    <t>Shepherd House International Limited (Formerly: First Love Church Limited).</t>
  </si>
  <si>
    <t>The Daphine Evadne Wallcott Fund For Wards Of The State (The Dew Fund).</t>
  </si>
  <si>
    <t>The Missionary Church Association In Jamaica [To Include Branches 0001 - 0022]</t>
  </si>
  <si>
    <t>The Palmyra Foundation Limited (Books4 Kids Jamaica Limited)</t>
  </si>
  <si>
    <t>University Hospital Of The West Indies</t>
  </si>
  <si>
    <t>University Of The Commonwealth Caribbean Foundation - U.S., Inc (Uccf)</t>
  </si>
  <si>
    <t>Y.E.Y. Global Ministries Limited</t>
  </si>
  <si>
    <t>CAIN100-2043C</t>
  </si>
  <si>
    <t>003-235-114</t>
  </si>
  <si>
    <t>Veen Vijay Mansukhani Foundation Limited</t>
  </si>
  <si>
    <t>Shop # 8, 17 Constant Spring road, Kingston 10</t>
  </si>
  <si>
    <t>Donors</t>
  </si>
  <si>
    <t>CAIN100-64C</t>
  </si>
  <si>
    <t>tsfgore@gmail.com</t>
  </si>
  <si>
    <t>CAIN100-837C</t>
  </si>
  <si>
    <t>CAIN100-1989C</t>
  </si>
  <si>
    <t>003-140-628</t>
  </si>
  <si>
    <t>CAIN100-466C</t>
  </si>
  <si>
    <t>J. Wray &amp; nephew limited. (J$ 167,059,000.00).</t>
  </si>
  <si>
    <t>CAIN100-814C</t>
  </si>
  <si>
    <t>CAIN100-283C</t>
  </si>
  <si>
    <t>CAIN100-452C</t>
  </si>
  <si>
    <t>Acts International Women's Foundation Limited</t>
  </si>
  <si>
    <t>Ag Dawes Memorial Education Foundation Limited</t>
  </si>
  <si>
    <t>Bob Marley Foundation Limited                                                                                                                                                (Formerly :The East Bay Foundation).</t>
  </si>
  <si>
    <t>Caribbean Association Of Insurance And Financial Advisors (Caraifa) Foundation</t>
  </si>
  <si>
    <t>Crissa Foundation                                                                                                                                                                                          (Formerly: Minerva Issa Charities)</t>
  </si>
  <si>
    <t>Culture Health  Arts Sports And Education (Chase)  Fund Limited</t>
  </si>
  <si>
    <t>Eagle's Wing Outreach Ministries International (Ewomi)                           ( A Ministry Of Second Change) Limited</t>
  </si>
  <si>
    <t>Fairfield International Academy Limited                                                                                                          ( Formerly: Rose Hall Academy Limited)</t>
  </si>
  <si>
    <t>Friends Of Kendal Primary School Foundation Limited</t>
  </si>
  <si>
    <t>Grace And Staff Community Development Foundation Limited</t>
  </si>
  <si>
    <t>Grace Jail And Prison  Ministry Of Jamaica Limited</t>
  </si>
  <si>
    <t>Great Smiles Mobile Project Limited                                                                                                                  (Formerly: Dent Care Smile Clinic Foundation Limited)</t>
  </si>
  <si>
    <t>Hanover Infirmary                                                                                                                                                                (*Hanover Parish Council*)</t>
  </si>
  <si>
    <t>Happy Home Foundation                                                                                                (Formerly: Happy Home Foundation Limited)</t>
  </si>
  <si>
    <t>Improve Jamaica Limited                                                                                                                        (Formerly:  East Central St. Catherine Marching Band Limited )</t>
  </si>
  <si>
    <t>Kkottongnae Of Jesus Foundation Limited</t>
  </si>
  <si>
    <t>Liive Acts Limited.                                                                                                                                                                                                    (One Will Foundation Limited).</t>
  </si>
  <si>
    <t>Lloyd Walker Jnr's Home Work Programme Limited</t>
  </si>
  <si>
    <t>New Future Foundation Inc, - The Jamaican Chapter Limited                                                                                                                                                                       ( Formerly:  Olof Palme Peace Foundation International - The Jamaican Chapter Limited).</t>
  </si>
  <si>
    <t>Shepherd House International Limited                                                                                                                                             (Formerly: First Love Church Limited).</t>
  </si>
  <si>
    <t>Sheriel International Ministry Of Hope Inc. Limited</t>
  </si>
  <si>
    <t>The Daphine Evadne Wallcott Fund For Wards Of The State                                                                                                                                  (The Dew Fund).</t>
  </si>
  <si>
    <t>The Lay Magistrate Association Of Jamaica, St. James Chapter.</t>
  </si>
  <si>
    <t>The Missionary Church Association In Jamaica                                                                                                                                                                  [To Include Branches 0001 - 0022]</t>
  </si>
  <si>
    <t>The Palmyra Foundation Limited                                                                                                                                              (Books4 Kids Jamaica Limited)</t>
  </si>
  <si>
    <t>The Poverty  Alleviation And Empowerment Foundation                                                          (Name Change)</t>
  </si>
  <si>
    <t>Crissa Foundation (Formerly: Minerva Issa Charities)</t>
  </si>
  <si>
    <t>Culture Health Arts Sports And Education (Chase) Fund Limited</t>
  </si>
  <si>
    <t>Grace Jail And Prison Ministry Of Jamaica Limited</t>
  </si>
  <si>
    <t>CAIN100-1493C</t>
  </si>
  <si>
    <t>Donation, Fund, and Raising.</t>
  </si>
  <si>
    <t>(876) 362-0352</t>
  </si>
  <si>
    <t>valrie.clarke@gmail.com</t>
  </si>
  <si>
    <t>CAIN100-2031C</t>
  </si>
  <si>
    <t>000-202-827</t>
  </si>
  <si>
    <t>10 Winchester road, kingston 10.</t>
  </si>
  <si>
    <t>CAIN100-145CNR</t>
  </si>
  <si>
    <t>003-045-200</t>
  </si>
  <si>
    <t>1 Creek Street, montego bay,montego bay #1 p.o., St james</t>
  </si>
  <si>
    <t>Lifeline Apostolic Church Of Jesus Chirst Limited</t>
  </si>
  <si>
    <t>The Jamaica Society For The Prevention Of Cruelty To Animal / Jspca</t>
  </si>
  <si>
    <t>CAIN100-1291CNR</t>
  </si>
  <si>
    <t>CAIN100-1873C</t>
  </si>
  <si>
    <t>002-976-340</t>
  </si>
  <si>
    <t>Shak's Hope Foundation Limited</t>
  </si>
  <si>
    <t>42 Ellesmere Drive, Kingston 19, st.andrew</t>
  </si>
  <si>
    <t>(876) 550-1409                                                                                 (876) 851-4189</t>
  </si>
  <si>
    <t>CAIN100-2046C</t>
  </si>
  <si>
    <t>003-126-129</t>
  </si>
  <si>
    <t>259 Moorlands Estate, Mandeville p.o.,manchester</t>
  </si>
  <si>
    <t>CAIN100-2018C</t>
  </si>
  <si>
    <t>003-190-137</t>
  </si>
  <si>
    <t>Yolanda Mitchell Foundation Limited</t>
  </si>
  <si>
    <t>33 New Green road, mandeville p.o., Manchester.</t>
  </si>
  <si>
    <t>succinct_2000@yahoo.com</t>
  </si>
  <si>
    <t>(876) 926-0625                                                                                                    (876) 593-2257</t>
  </si>
  <si>
    <t>CAIN100-2008C</t>
  </si>
  <si>
    <t>003-206-599</t>
  </si>
  <si>
    <t>80 Lady Musgrave, road, building B, suite. 17A kingston 6</t>
  </si>
  <si>
    <t>contact@wisdomphilanthropy.org</t>
  </si>
  <si>
    <t>(876) 648-6507                                                                                                                                                           (876) 678-0702</t>
  </si>
  <si>
    <t>Wisdomphilantropy Limited</t>
  </si>
  <si>
    <t>Risk Levels</t>
  </si>
  <si>
    <t>Other Foundations</t>
  </si>
  <si>
    <t>Trust</t>
  </si>
  <si>
    <t>Overseas Charities Operating in Jamaica</t>
  </si>
  <si>
    <t>Churches</t>
  </si>
  <si>
    <t>Schools(Government/Private)</t>
  </si>
  <si>
    <t>Benevolent Societies</t>
  </si>
  <si>
    <t>Muslim Groups/Foundation</t>
  </si>
  <si>
    <t>Alumni/Past Students'associations</t>
  </si>
  <si>
    <t>Company Based Foundations</t>
  </si>
  <si>
    <t>Unincorporated Groups</t>
  </si>
  <si>
    <t>Govt.Based Trust/Charities</t>
  </si>
  <si>
    <r>
      <t>Disciples Of Christ (Jamaica)                                                           (Formerly:</t>
    </r>
    <r>
      <rPr>
        <sz val="12"/>
        <color rgb="FFFF0000"/>
        <rFont val="Arial"/>
        <family val="2"/>
      </rPr>
      <t xml:space="preserve"> Friends Of Labour And Delivery Limited</t>
    </r>
    <r>
      <rPr>
        <sz val="12"/>
        <rFont val="Arial"/>
        <family val="2"/>
      </rPr>
      <t>)</t>
    </r>
  </si>
  <si>
    <t>CAIN100-1583C</t>
  </si>
  <si>
    <t>CAIN100-437C</t>
  </si>
  <si>
    <t>Bodles Crescent, Free Town P.A.,St.catherine</t>
  </si>
  <si>
    <t>CAIN100-1159C</t>
  </si>
  <si>
    <t>CAIN100-1935C</t>
  </si>
  <si>
    <t>001-979-752</t>
  </si>
  <si>
    <t>One Way Apostolic faith Mission Limited</t>
  </si>
  <si>
    <t>6 Newark auenue, kingston 11, St.andrew</t>
  </si>
  <si>
    <t>(876) 758-1318.                                                                                      (876) 368-1508.</t>
  </si>
  <si>
    <t xml:space="preserve">chadgoldlaw@gmail.com  </t>
  </si>
  <si>
    <t>feb 9. 2022</t>
  </si>
  <si>
    <t>1(876) 350-4483.                                                                                                   (876) 868-0779.                                                                                                          (876) 784-4303</t>
  </si>
  <si>
    <t>CAIN100-1216C</t>
  </si>
  <si>
    <t>Personal funds, and tithes &amp; offerings.</t>
  </si>
  <si>
    <t>George anthony Pottingers</t>
  </si>
  <si>
    <t>CAIN100-1986C</t>
  </si>
  <si>
    <t>003-186-369</t>
  </si>
  <si>
    <t>To facilitate, promote and coordinate sustainable community development programs and project for the benefit of the residents across various communities in Jamaica.</t>
  </si>
  <si>
    <t>CAIN100-1472C</t>
  </si>
  <si>
    <t xml:space="preserve">Personal </t>
  </si>
  <si>
    <t>CAIN100-1642C</t>
  </si>
  <si>
    <t>Charitable, sponsorships, and Donastions.</t>
  </si>
  <si>
    <t>CAIN100-1601C</t>
  </si>
  <si>
    <t>Mmbers of the Foundation.</t>
  </si>
  <si>
    <t>Members of the Foundation.</t>
  </si>
  <si>
    <t>CAIN100-553C</t>
  </si>
  <si>
    <t>CAIN100-1988C</t>
  </si>
  <si>
    <t>003-183-408</t>
  </si>
  <si>
    <t>Old Harbour Communities Church Leaders Fraternal</t>
  </si>
  <si>
    <t>Main street, old harbour p.o., st. catherine.</t>
  </si>
  <si>
    <t>To become a body / an association of church learders which seek to present the gospel in a unified way throughouit the communities of old harbour.</t>
  </si>
  <si>
    <t>CAIN100-434C</t>
  </si>
  <si>
    <t>CAIN100-84C</t>
  </si>
  <si>
    <t>Endowment from Flow</t>
  </si>
  <si>
    <t>CAIN100-11C</t>
  </si>
  <si>
    <t>1(876) 755-3886                                                                                               (876) 905-3204.</t>
  </si>
  <si>
    <t>CAIN100-682C</t>
  </si>
  <si>
    <t>CAIN100-2056C</t>
  </si>
  <si>
    <t>003-082-237</t>
  </si>
  <si>
    <t>Wakefield district, c/o Gillian Perkins Thomas,Buxton town p.a., St.catherine</t>
  </si>
  <si>
    <t>To provide support and opportunities for enhancing the development of the wakefield primary school through structured engagement with the school's alumni and its current school population.</t>
  </si>
  <si>
    <t>Andrene lyew (United States).</t>
  </si>
  <si>
    <t>Andrene Lyew (united states).</t>
  </si>
  <si>
    <t>CAIN100-2022C</t>
  </si>
  <si>
    <t>002-220-822</t>
  </si>
  <si>
    <t>Alpha and Omega Deliverance Ministries</t>
  </si>
  <si>
    <t>White shop district, spaulding p.o.,clarendon</t>
  </si>
  <si>
    <t>(876) 880-3852                                                                (876) 367-8047                                                                (876) 787-5964</t>
  </si>
  <si>
    <t>harleancooper@yahoo.com</t>
  </si>
  <si>
    <t>CAIN100-2050C</t>
  </si>
  <si>
    <t>003-113-337</t>
  </si>
  <si>
    <t>Martins Preparatory School &amp; Fabulous Kids Care Limited</t>
  </si>
  <si>
    <t>40A Nanchester road, mandeville, manchester</t>
  </si>
  <si>
    <t>CAIN100-391C</t>
  </si>
  <si>
    <t>CAIN100-1588C</t>
  </si>
  <si>
    <t>Sponsors,Contributions, and Donations.</t>
  </si>
  <si>
    <t>CAIN100-1281C</t>
  </si>
  <si>
    <t>Donations and fund raising.</t>
  </si>
  <si>
    <t>164                                              leaders (76).                                                                        Missionaries (88).</t>
  </si>
  <si>
    <t>CAIN100-389C</t>
  </si>
  <si>
    <t>CAIN100-812C</t>
  </si>
  <si>
    <t>CAIN100-145C</t>
  </si>
  <si>
    <t>CAIN100-1487C</t>
  </si>
  <si>
    <t>Grant funding</t>
  </si>
  <si>
    <t>approx.                                                           $ 4,000,000.00.</t>
  </si>
  <si>
    <t>CAIN100-317C</t>
  </si>
  <si>
    <t xml:space="preserve">Out of director's pocket. Donations,                                   </t>
  </si>
  <si>
    <t>Progressive grocers of jamaica.</t>
  </si>
  <si>
    <t>CAIN100-765C</t>
  </si>
  <si>
    <t>Tithes, Offerings, and special contribution from partners.</t>
  </si>
  <si>
    <t>CAIN100-2017C</t>
  </si>
  <si>
    <t>003-207-714</t>
  </si>
  <si>
    <t>Children Without Limits Limited</t>
  </si>
  <si>
    <t>Wood hall, wood hall p.o., clarendon.</t>
  </si>
  <si>
    <t>CAIN100-2066C</t>
  </si>
  <si>
    <t>003-173-011</t>
  </si>
  <si>
    <t>College of Agriculture, Science, and Education Alumni Association Limited</t>
  </si>
  <si>
    <t>11 Eureka crescent, kingston 5, st.andrew</t>
  </si>
  <si>
    <t>CAIN100-1954C</t>
  </si>
  <si>
    <t>003-112-977</t>
  </si>
  <si>
    <t>Mayday 7th Day Church of The Living God International limited</t>
  </si>
  <si>
    <t>Mayday district, mandeville p.o., manchester.</t>
  </si>
  <si>
    <t>CAIN100-1957C</t>
  </si>
  <si>
    <t>003-147-509</t>
  </si>
  <si>
    <t>National Healthcare Enhancement Foundation Limited</t>
  </si>
  <si>
    <t>CA100-1461C</t>
  </si>
  <si>
    <t>002-804-565</t>
  </si>
  <si>
    <t>Heart &amp; Cowell's Foundation Limited</t>
  </si>
  <si>
    <t>Lot 385 Daytona, 15th place, 28 pathway, greater portmore, st.catherine.</t>
  </si>
  <si>
    <t>(876) 868-3250.                                                                                                        (876) 505-1137.</t>
  </si>
  <si>
    <t>handsinhandswithaheart@gmail.com</t>
  </si>
  <si>
    <t>pentabao@cwjamaica.com                                                                                 pentabproperty@cwjamaica.com</t>
  </si>
  <si>
    <t>(876) 922-6978.                                                                   (876) 922-8036.                                                                 (876) 922-4351.</t>
  </si>
  <si>
    <t>(876) 403-7560.                                                                (876) 926-4950.</t>
  </si>
  <si>
    <t>maranathamins@live.com</t>
  </si>
  <si>
    <t>lesia_waltspaiding@yahoo.com</t>
  </si>
  <si>
    <t xml:space="preserve">1(876)902-1394.                                                                             (876) 987-9748.                                                                   (717) 395-5581.                                                                                                                                 (876) 357-3748.                                                                                  </t>
  </si>
  <si>
    <t>CAIN100-1666C</t>
  </si>
  <si>
    <t>(876) 881-8767.                                                                                     (876) 414-3729.</t>
  </si>
  <si>
    <t>CAIN100-1967C</t>
  </si>
  <si>
    <t>003-084-531</t>
  </si>
  <si>
    <t>Paul &amp; Dana Jesus Communities Ministries Limited</t>
  </si>
  <si>
    <t>Boone hall district, stonyhill, stonyhill p.o., st.andrew.</t>
  </si>
  <si>
    <t>647-232-5074.                                                                                       (876) 414-5643.</t>
  </si>
  <si>
    <t>CAIN100-2014C</t>
  </si>
  <si>
    <t>003-180-182</t>
  </si>
  <si>
    <t>For Marriage Only Limited</t>
  </si>
  <si>
    <t>15 East path, calabar mews, kingston 20.</t>
  </si>
  <si>
    <t>(876) 531-5194</t>
  </si>
  <si>
    <t>praisechastity@yahoo.com</t>
  </si>
  <si>
    <t>cymbaljoyatkinson@hotmail.com</t>
  </si>
  <si>
    <t>(876) 874-9796.                                                                                (876) 284-6790.</t>
  </si>
  <si>
    <t>C    - Company Act</t>
  </si>
  <si>
    <t>CAIN100-173C</t>
  </si>
  <si>
    <t>CAIN100-1229C</t>
  </si>
  <si>
    <t>Donations and contrbutions</t>
  </si>
  <si>
    <t>f.statment:                                                                december 31, 2021.</t>
  </si>
  <si>
    <t>CAIN100-905C</t>
  </si>
  <si>
    <t>Sponsorships and gate receipts from attending the relays.</t>
  </si>
  <si>
    <t>Youth For Development Network</t>
  </si>
  <si>
    <t>CAIN100-1247C</t>
  </si>
  <si>
    <t>jrministries2010gmail.com</t>
  </si>
  <si>
    <t>(876) 927-9458</t>
  </si>
  <si>
    <t>gbaston@campioncollege.com</t>
  </si>
  <si>
    <t>850 Banjie terrace, norwood gardens, montego bay #1, p.o. box 6962, st. james.</t>
  </si>
  <si>
    <t>CAIN100-1526C</t>
  </si>
  <si>
    <t>CAIN100-342C</t>
  </si>
  <si>
    <t>CAIN100-1298C</t>
  </si>
  <si>
    <t>Stephanied.abrahams@gmail.com</t>
  </si>
  <si>
    <t xml:space="preserve">The Ashe Company </t>
  </si>
  <si>
    <t>CAIN100-442C</t>
  </si>
  <si>
    <t>Donations and Grants.</t>
  </si>
  <si>
    <t>Director of JAWIC</t>
  </si>
  <si>
    <t>(876) 754-9334.                                                                                   (876) 908-2970</t>
  </si>
  <si>
    <t>director@wycliffecaribbean.org</t>
  </si>
  <si>
    <t>Norbrook Chateaux#8, 1C Norbrook road, kingston 8.</t>
  </si>
  <si>
    <t>Donations and offering collections.</t>
  </si>
  <si>
    <t>CAIN100-347C</t>
  </si>
  <si>
    <t>Donations received; income from advertising, fundraising, activies; property and facilities rental.</t>
  </si>
  <si>
    <t>CAIN100-1970C</t>
  </si>
  <si>
    <t>003-162-982</t>
  </si>
  <si>
    <t>Jamaica Conch Restoration Project Limited.</t>
  </si>
  <si>
    <t>6A Holborn road, kingston 10</t>
  </si>
  <si>
    <t>To educate the local community on the importance of restoring conch in the local marine ecosystem, through weekly educational site visits to facilitate students, researchers, and other members of the local and wider community to explore the facility.</t>
  </si>
  <si>
    <t>917-860-2935</t>
  </si>
  <si>
    <t>islandgigs@yahoo.com</t>
  </si>
  <si>
    <t>C A R E Extended Foundation Limited</t>
  </si>
  <si>
    <t>Alaphiah campbell byfield donations from salary ($84,500.00).</t>
  </si>
  <si>
    <t>CAIN100-2038C</t>
  </si>
  <si>
    <t>002-866-358</t>
  </si>
  <si>
    <t>Daisy Homes Inc. Limited</t>
  </si>
  <si>
    <t>56B Chevy chase, kingston 19, meadowbrigde p.o., st. andew.</t>
  </si>
  <si>
    <t>(876) 656-5430</t>
  </si>
  <si>
    <t>daisyhomesinc@yahoo.com</t>
  </si>
  <si>
    <t>Grace kennedy.</t>
  </si>
  <si>
    <t>CAIN100-1971C</t>
  </si>
  <si>
    <t>002-922-860</t>
  </si>
  <si>
    <t>Mount Faith Shabach Outreach Ministries International limited</t>
  </si>
  <si>
    <t>45 3/4 Nelson street, buff bay p.o., portland</t>
  </si>
  <si>
    <t>To give the human and spiritual rather than to the material values of life. To encourage the daily living of the Golden Rule in all human relationships. To promote the adoption and the application of higher social, business, and professional standards. To</t>
  </si>
  <si>
    <t>(876) 285-8517                                                                                                         (876) 362-6184</t>
  </si>
  <si>
    <t>mountfaith07@yahoo.com</t>
  </si>
  <si>
    <t>Tithes, offerings, special contributions/ donations, annual church functions (includes crusade &amp; convention 3 times per year).</t>
  </si>
  <si>
    <t>CAIN100-410C</t>
  </si>
  <si>
    <t>001-779-451</t>
  </si>
  <si>
    <t>CAIN100NR-1161C</t>
  </si>
  <si>
    <t>To operate as a religious entity to spread the gospel of jesus christ to fourteen (14) parishes in jamaica, other caribbean countries and the world at large.</t>
  </si>
  <si>
    <t>(876) 512-4124                                                                                (876) 426-6821</t>
  </si>
  <si>
    <t>williamnarda@yahoo.com</t>
  </si>
  <si>
    <t>CAIN100NR-1201C</t>
  </si>
  <si>
    <t>CAIN100NR-344C</t>
  </si>
  <si>
    <t>CAIN100-138C</t>
  </si>
  <si>
    <t>CAIN100-1070C</t>
  </si>
  <si>
    <t>1(876) 927-8124                                                                                                                             1(876) 363-8926.</t>
  </si>
  <si>
    <t>CAIN100-322C</t>
  </si>
  <si>
    <t>Inter Secondary Schools Sports Association</t>
  </si>
  <si>
    <t>CAIN100-1198C</t>
  </si>
  <si>
    <t>CAIN100NR-109C</t>
  </si>
  <si>
    <t>CAIN100-854C</t>
  </si>
  <si>
    <t>CAIN100-1934C</t>
  </si>
  <si>
    <t>002-998-602</t>
  </si>
  <si>
    <t>Freedom Imaginaries Limited</t>
  </si>
  <si>
    <t>Stony hill, Aguilar road, kingston 9, st.andrew</t>
  </si>
  <si>
    <t>CAIN100-13C</t>
  </si>
  <si>
    <t>CAIN100-1993C</t>
  </si>
  <si>
    <t>003-057-119</t>
  </si>
  <si>
    <t>Auld's Academy &amp; Charity Foundation Limited</t>
  </si>
  <si>
    <t>60 Seville meadows, mandarine close, spanish town p.o., st.catherine.</t>
  </si>
  <si>
    <t>CAIN100-358C</t>
  </si>
  <si>
    <t>Mowatt's Construction, Concrete &amp; Equipment Rental Foundation Limited.</t>
  </si>
  <si>
    <t>B A B S Foundation</t>
  </si>
  <si>
    <t xml:space="preserve">International Samaritan Jamaica </t>
  </si>
  <si>
    <t>CAIN100-269C</t>
  </si>
  <si>
    <t>Sponsorships and donations.</t>
  </si>
  <si>
    <t>CAIN100-2021C</t>
  </si>
  <si>
    <t>003-213-277</t>
  </si>
  <si>
    <t xml:space="preserve">The Israelite school of Universal Practical Kmowledge (ISUPK) Jamaica Limited </t>
  </si>
  <si>
    <t>Race course district, race course p.o.box 08, clarendon</t>
  </si>
  <si>
    <t>CAIN100-1055C</t>
  </si>
  <si>
    <t>002-668-033</t>
  </si>
  <si>
    <t>Hype Care Foundation Limited</t>
  </si>
  <si>
    <t>Upper stadmore, red hills, st. andrew.</t>
  </si>
  <si>
    <t>(876) 595-4997</t>
  </si>
  <si>
    <t>CAIN100-1977C</t>
  </si>
  <si>
    <t>003-167-356</t>
  </si>
  <si>
    <t>Waltham Park Community Club Limited</t>
  </si>
  <si>
    <t>83 Walthham park road. Kingston 11</t>
  </si>
  <si>
    <r>
      <t>M. E. N. F. A. International (</t>
    </r>
    <r>
      <rPr>
        <sz val="12"/>
        <color rgb="FFFF0000"/>
        <rFont val="Arial"/>
        <family val="2"/>
      </rPr>
      <t>Mentoring For All</t>
    </r>
    <r>
      <rPr>
        <sz val="12"/>
        <rFont val="Arial"/>
        <family val="2"/>
      </rPr>
      <t>) Limited</t>
    </r>
  </si>
  <si>
    <t>CAIN100-1930C</t>
  </si>
  <si>
    <t>876-979-5850.                                                                                                (876) 952-6215                                                                                                                  cel: (876) 569-5788                                                                                                                     fax: (876) 979-5855.</t>
  </si>
  <si>
    <t>information@sos-jamaica.org</t>
  </si>
  <si>
    <t>G.O.J and local donors</t>
  </si>
  <si>
    <t>003-291-464</t>
  </si>
  <si>
    <t>Helpful Citizens Incorporated</t>
  </si>
  <si>
    <t>213 Hems Close, Montego Bay</t>
  </si>
  <si>
    <t>To be able to ship charitable food, household items from the USA to assist theose in need in Jamaica</t>
  </si>
  <si>
    <t>904-509-6484</t>
  </si>
  <si>
    <t>bawilson.doc@gmail.com</t>
  </si>
  <si>
    <t>CAIN100-253C</t>
  </si>
  <si>
    <t>CAIN100-2095C</t>
  </si>
  <si>
    <t>003-236-480</t>
  </si>
  <si>
    <t>2 waterloo road, kingston 10</t>
  </si>
  <si>
    <t>CAIN100-709C</t>
  </si>
  <si>
    <t>CAIN100-1219C</t>
  </si>
  <si>
    <t>CAIN100-748C</t>
  </si>
  <si>
    <t>CAIN100-933C</t>
  </si>
  <si>
    <t>CAIN100-1973C</t>
  </si>
  <si>
    <t>002-964-163</t>
  </si>
  <si>
    <t>True Faith Deliverance Ministry Limited</t>
  </si>
  <si>
    <t>Marlie gate, old harbour p.o., st.catherine</t>
  </si>
  <si>
    <t>(876) 480-8767                                                                                   (876) 847-9494</t>
  </si>
  <si>
    <t>deliverancetruefaith870@gmail.com</t>
  </si>
  <si>
    <t>CAIN100-1597C</t>
  </si>
  <si>
    <t>1(876) 988-7638                                                                                   (876) 988-9196</t>
  </si>
  <si>
    <t>CHURCH@PFMFAMILY.ORG</t>
  </si>
  <si>
    <t>CAIN100-521C</t>
  </si>
  <si>
    <t>Donations, and Grants.</t>
  </si>
  <si>
    <t>CAIN100-1675C</t>
  </si>
  <si>
    <t>FUTURELEADERSOFJAMAICA2011@GMAIL.COM</t>
  </si>
  <si>
    <t>Donations and Contribution.</t>
  </si>
  <si>
    <t>CAIN100-2041C</t>
  </si>
  <si>
    <t>001-728-954</t>
  </si>
  <si>
    <t>Midland Bible Institute</t>
  </si>
  <si>
    <t>Curatoe hill, p.o.,box 400,may pen,clarendon</t>
  </si>
  <si>
    <t>(876) 632-7175                                       (876) 632-7170.                                                            cell: (876) 391-4622.</t>
  </si>
  <si>
    <t>midlandbible1971@gmail.com</t>
  </si>
  <si>
    <t>CAIN100-1184C</t>
  </si>
  <si>
    <t>876-795-3380.                                                                                                           (876) 374-6704</t>
  </si>
  <si>
    <t>CAIN100-1279C</t>
  </si>
  <si>
    <t>kerstakas@gmail.com</t>
  </si>
  <si>
    <t>1(770) 966-5212.                                                                                   (876) 290-1695.</t>
  </si>
  <si>
    <t>CAIN100-2092C</t>
  </si>
  <si>
    <t>003-290-115</t>
  </si>
  <si>
    <t>Konbit Limited</t>
  </si>
  <si>
    <t>Lydford, crescent park, lydford p.a., st. ann.</t>
  </si>
  <si>
    <t>(876) 531-8777</t>
  </si>
  <si>
    <t>kcoleman77@yahoo.com                                                           rcoleman1975@yahoo.com</t>
  </si>
  <si>
    <t>CAIN100-673C</t>
  </si>
  <si>
    <t>(876) 404-6755</t>
  </si>
  <si>
    <t>CASUT@YAHOO.COM</t>
  </si>
  <si>
    <t>CAIN100-1645C</t>
  </si>
  <si>
    <t>Giving by members, charitable contributions, charitable projects.</t>
  </si>
  <si>
    <t>CAIN100-93C</t>
  </si>
  <si>
    <t>CAIN100-1591C</t>
  </si>
  <si>
    <t>SANTANIO.HUSI@FIRSTROCK.COM</t>
  </si>
  <si>
    <t>9 Highridge cresent, may day, mandevill, manchester</t>
  </si>
  <si>
    <t>CAIN100-1962C</t>
  </si>
  <si>
    <t>002-842-432</t>
  </si>
  <si>
    <t>Manchester High School Endowment Trust Fund Limited</t>
  </si>
  <si>
    <t>9 Perth road, mandeville, mandeville p.o., manchester</t>
  </si>
  <si>
    <t>The business district, 22b old hope road, kingston 5</t>
  </si>
  <si>
    <t>CAIN100-2034C</t>
  </si>
  <si>
    <t>003-221-326</t>
  </si>
  <si>
    <t>Overcomers Prayer and Healing Ministry International Limited</t>
  </si>
  <si>
    <t>York castle, york castle p.a., st.ann</t>
  </si>
  <si>
    <t>(876) 584-3740.                                                                                  (876) 839-2784</t>
  </si>
  <si>
    <t>carlaneshadennis@gmail.com</t>
  </si>
  <si>
    <t>CAIN100-975C</t>
  </si>
  <si>
    <t>CAIN100-1688C</t>
  </si>
  <si>
    <t>002-909-642</t>
  </si>
  <si>
    <t>Urban Tails</t>
  </si>
  <si>
    <t>31 Studio one boulevard,kingston 5</t>
  </si>
  <si>
    <t>CAIN100-1349C</t>
  </si>
  <si>
    <t>(876) 740-4582                                                                          (876) 218-3597                                                                              (876) 340-1646</t>
  </si>
  <si>
    <t>CAIN100-2004C</t>
  </si>
  <si>
    <t>003-209-466</t>
  </si>
  <si>
    <t>Mission of Sight, Inc</t>
  </si>
  <si>
    <t>Suite # 1, superior plaza, 11 caledonia road, mandeville p.o., manchester</t>
  </si>
  <si>
    <t>(876) 922-1800-2</t>
  </si>
  <si>
    <t>CAIN100-505C</t>
  </si>
  <si>
    <t>CAIN100-414C</t>
  </si>
  <si>
    <t>The advancement of education, and religion.</t>
  </si>
  <si>
    <t>CAIN100-871C</t>
  </si>
  <si>
    <t>sheona.muschett@gmail.com</t>
  </si>
  <si>
    <t>002-908-174</t>
  </si>
  <si>
    <t>World Christian Revival Ministry Foundation</t>
  </si>
  <si>
    <t>Lilliput, rose hall p.o.</t>
  </si>
  <si>
    <t>CAIN100NR-98C</t>
  </si>
  <si>
    <t>(876) 922-6670</t>
  </si>
  <si>
    <t>876-407-7743                                                                                                   (876) 847-5043                                                                                                 (876) 426-9878</t>
  </si>
  <si>
    <t>CA100-1408C</t>
  </si>
  <si>
    <t>(876) 344-0378                                                                                         (876) 567-7688                                                                        (876) 539-3405</t>
  </si>
  <si>
    <t>taulbiyah9@gmail.com                                                                                                       realmr2003@yahoo.com</t>
  </si>
  <si>
    <t>Dontations from the church and corporate jamaica</t>
  </si>
  <si>
    <t xml:space="preserve">(876) 905-5008                                                                          </t>
  </si>
  <si>
    <t>Fbmi@freshbreadadmin.com                                                                                                                              freashbreadmin@hotmail.com</t>
  </si>
  <si>
    <t>876-952-1522                                                                                    (876) 979-1522.                                                                                            fax: (876) 952-1522.</t>
  </si>
  <si>
    <t xml:space="preserve">july </t>
  </si>
  <si>
    <t>earthstrong.ja@gmail.com</t>
  </si>
  <si>
    <t>(914) 512-6065</t>
  </si>
  <si>
    <t>heavengateway1@yahoo.com</t>
  </si>
  <si>
    <t>(876) 873-9095.                                                                                                                         (404) 425-6385.</t>
  </si>
  <si>
    <t>(876) 979-2767                                                                                           (876) 289-8270                                                                                                  (876) 395-6521.</t>
  </si>
  <si>
    <t>cfsopmothergeneral@gmail.com</t>
  </si>
  <si>
    <t>Ceoadmin@portlandmc.gov.jm                                                                                                   portlandpc1@yahoo.com</t>
  </si>
  <si>
    <t>876-878-8491.                                                                                        (876) 359-6240</t>
  </si>
  <si>
    <t>pastorlgordon@hotmail.com</t>
  </si>
  <si>
    <t>876-877-5077                                                                                                          (876) 955-4353</t>
  </si>
  <si>
    <t>BREDS The Treasure Beach Foundation</t>
  </si>
  <si>
    <t>(876) 826-6800</t>
  </si>
  <si>
    <t>raunbarrett@gmail.com</t>
  </si>
  <si>
    <t>(876) 969-7894                                                      fax: (876) 924-2927</t>
  </si>
  <si>
    <t>hello@wmwja.org                                                                                                                                                                   info@wmwja.org</t>
  </si>
  <si>
    <t>876-883-8216.                                                                                                                  (876) 918-1051.                                                                                         (876) 335-8503</t>
  </si>
  <si>
    <t>brown.evadney@gmail.com                                                                                                  cbbuck54@aol.com</t>
  </si>
  <si>
    <t>(876) 982-4875                                                                 (876) 314-2956</t>
  </si>
  <si>
    <t>juney_hill@hotmail.com</t>
  </si>
  <si>
    <t>(876) 966-5161                                                                                                                (876) 966-5163</t>
  </si>
  <si>
    <t>(876) 282-1765</t>
  </si>
  <si>
    <t>jimbowaters@msn.com</t>
  </si>
  <si>
    <t>(876) 952-5500                                                        (876) 952-5502                                                   (876) 952-4066</t>
  </si>
  <si>
    <t>info@stjamespc.gov.jm                                                                                      stjamespc@mige.gov.jm</t>
  </si>
  <si>
    <t>(876) 966-2630.                                                                                                       (876) 966-9732                                                                                                      fax: (876) 966-9732</t>
  </si>
  <si>
    <t xml:space="preserve">Suite c12 fairview park, alice eldemire drive, montego bay                                                                                                                                                   </t>
  </si>
  <si>
    <t>(876) 323-3659                                                       (876) 540-0305</t>
  </si>
  <si>
    <t>stc.earle@yahoo.com</t>
  </si>
  <si>
    <t>1(876) 622-5990.                                                                                      1(876) 422-3066.</t>
  </si>
  <si>
    <t>CAIN100NR-110C</t>
  </si>
  <si>
    <t>876-952-3672                                                                                                                      fax: (876) 979-0642</t>
  </si>
  <si>
    <t>home@ywammobay.com</t>
  </si>
  <si>
    <t>westhaven2012@hotmail.com</t>
  </si>
  <si>
    <t>(876) 956-4912                                                                                 (876) 468-1133                                                                             (876) 956-4912</t>
  </si>
  <si>
    <t>(876) 971-2001-3                                                               cell: (876) 469-2001.                                                                      fax: (876) 971-2000.</t>
  </si>
  <si>
    <t>info@yesprogamme.org</t>
  </si>
  <si>
    <t>(876) 632-4000.                                                     (876) 388-2006.</t>
  </si>
  <si>
    <t>arden@thepalmyrafoundation.com</t>
  </si>
  <si>
    <t>wangfordl@gmail.com</t>
  </si>
  <si>
    <t>CAAP100-311C</t>
  </si>
  <si>
    <t>Tithes, and Offerings</t>
  </si>
  <si>
    <t xml:space="preserve"> (876) 968-5990/7644                                                                                                                            fax: (876) 968-7605</t>
  </si>
  <si>
    <t>The UHWI Renal Foundation</t>
  </si>
  <si>
    <t>True United Sisters (TUS)</t>
  </si>
  <si>
    <t>TWC Ministries</t>
  </si>
  <si>
    <t>UWI Development And Endowment Fund</t>
  </si>
  <si>
    <t>UWI Solutions For Developing Countries Limited</t>
  </si>
  <si>
    <t>The Mico Old Students Association (MOSA). Limited.</t>
  </si>
  <si>
    <t>The Human Resource Management Association Of Jamaica (HRMAJ)</t>
  </si>
  <si>
    <t>The GSI Foundation Jamaica.</t>
  </si>
  <si>
    <t>The Charitable Association For The Franciscan Sisters Of Allegany (CAFSA)</t>
  </si>
  <si>
    <t>ACRJ Foundation Limited</t>
  </si>
  <si>
    <t>ASI Prayer Ministry Limited</t>
  </si>
  <si>
    <t>Association Of Caribbean Higher Education Administration (ACHEA) Limited</t>
  </si>
  <si>
    <t>Inter-American Development bank (IDEAS Energy innovation Contest).</t>
  </si>
  <si>
    <t>CAIN100-1964C</t>
  </si>
  <si>
    <t>003-116-948</t>
  </si>
  <si>
    <t>Hibisus Foundation Limited</t>
  </si>
  <si>
    <t>10 Craig close, kingston 13</t>
  </si>
  <si>
    <t>To promote and encourage the improvement and advancement of education for residents in TOWER HILL and adjoining communities.</t>
  </si>
  <si>
    <t>ano.sewell@gmail.com                                                                                                         mnbennett2009@hotmail.com</t>
  </si>
  <si>
    <t>(876) 527-1000.                                                                                            (876) 485-1276</t>
  </si>
  <si>
    <t>(876) 795-2695                                                                                                                                  (876) 974-4598                                                                                                  (876) 960-9142</t>
  </si>
  <si>
    <t>Tcjcentre_hq@yahoo.com                                                                                                               jrhhb@cwjamaica.com</t>
  </si>
  <si>
    <t>2 (fulltime)                                                            2(mission teams)</t>
  </si>
  <si>
    <t xml:space="preserve">(876) 310-6775                                                                                             (876) 458-7477 </t>
  </si>
  <si>
    <t>psankeytech@gmail.com</t>
  </si>
  <si>
    <t>Granville,p.o.box 38, St. james.</t>
  </si>
  <si>
    <t>(876) 530-8338</t>
  </si>
  <si>
    <t>mariehowell690@gmail.com</t>
  </si>
  <si>
    <t>rescuetc@yahoo.com                                                                                      rescuetc@bellsouth.net</t>
  </si>
  <si>
    <t>(876) 922-6310                                                                    (876) 994-1467</t>
  </si>
  <si>
    <t>CAIN100-2049C</t>
  </si>
  <si>
    <t>003-262-545</t>
  </si>
  <si>
    <t>Global Charity for All Limited</t>
  </si>
  <si>
    <t>12B Collie smith drive, kingston 12</t>
  </si>
  <si>
    <t>(876) 355-2784                                                                   (876) 588-3835</t>
  </si>
  <si>
    <t>(876) 593-8283                                                               (876) 471-7529</t>
  </si>
  <si>
    <t>blackaleciasherly@gmail.com                                                                              krmlaw876@gmail.com                                                                                                                         randy@bbrfitness.com</t>
  </si>
  <si>
    <t>CAIN100-1608C</t>
  </si>
  <si>
    <t>Donations, Tithes, Offerings, and Fundraising,etc.</t>
  </si>
  <si>
    <t>Wongatarr@hotmail.com                                                                                        tricitytabernacle@gmail.com</t>
  </si>
  <si>
    <t>1(876) 387-5472                                                                         1(876) 969-2202                                                                                   (876) 454-0193</t>
  </si>
  <si>
    <t>CAIN100-2080C</t>
  </si>
  <si>
    <t>003-295-869</t>
  </si>
  <si>
    <t>C/o Neville gunter, fairfield mountain, red bank, hatfield p.o., manchester.</t>
  </si>
  <si>
    <t>(876) 429-9629</t>
  </si>
  <si>
    <t>royirs02@aol.com</t>
  </si>
  <si>
    <t>shannettegordon@gmail.com</t>
  </si>
  <si>
    <t>(876) 974-8616                                                                         (876) 578-5492</t>
  </si>
  <si>
    <t>nydf@northgateglobal.com</t>
  </si>
  <si>
    <t>Philadelphia life centre.</t>
  </si>
  <si>
    <t>(516) 268-7406                                                                                                   +1(441) 296-9954</t>
  </si>
  <si>
    <t>jfinlay@newfortressenergy.com</t>
  </si>
  <si>
    <t>Charitable donations.($61,479,695.00).</t>
  </si>
  <si>
    <t>(876) 952-5619.                                                                                                                      fax: (876) 940-0659</t>
  </si>
  <si>
    <t>manager@mbmp.org</t>
  </si>
  <si>
    <t>Pier one complex, howard cook blvd. montego bay, st.james</t>
  </si>
  <si>
    <t>P.o.box 660, montego bay bay #2, st.james</t>
  </si>
  <si>
    <t>876-601-5059                                                                   (876) 883-7183</t>
  </si>
  <si>
    <t>Mbmelodyhome@gmail.com                                                                                                 noidacooke@hotmail.com                                                                                                                                      coleyville30@hotmail.com</t>
  </si>
  <si>
    <t>(876) 299-5016</t>
  </si>
  <si>
    <t>moesha_wallace@yahoo.com</t>
  </si>
  <si>
    <t>dsatchwell@yahoo.com                                                                                                              info@mistybluecancercare.com</t>
  </si>
  <si>
    <t>(876) 797-8677</t>
  </si>
  <si>
    <t>judywilliam860@yahoo.com</t>
  </si>
  <si>
    <t>(876) 802-5948</t>
  </si>
  <si>
    <t>sandra.brown1@hotmail.com</t>
  </si>
  <si>
    <t>(876) 331-7319                                                                 (876) 392-1964</t>
  </si>
  <si>
    <t>(876) 407-4471                                                                  (876) 955-5192</t>
  </si>
  <si>
    <t>clyde_vasell@yahoo.com</t>
  </si>
  <si>
    <t>(876) 582-2829                                                                  (876) 326-8071</t>
  </si>
  <si>
    <t>lifepaklucea@gmail.com</t>
  </si>
  <si>
    <t>18 Molynes road, kingston 10 / 92 barnett street, montego bay.</t>
  </si>
  <si>
    <t>CAIN100-1455C</t>
  </si>
  <si>
    <t>drarlene@gmail.com</t>
  </si>
  <si>
    <t>Mattiew jamaica limited, T/a dermakare.(jamaica).</t>
  </si>
  <si>
    <t>CAIN100-2073C</t>
  </si>
  <si>
    <t>003-275-221</t>
  </si>
  <si>
    <t>Let's Talk Under The Reggae Tree Foundation Limited</t>
  </si>
  <si>
    <t>45 Beaumont road, hermitage, Kingston 7.</t>
  </si>
  <si>
    <t>To provide educational supplies and financial support for children ages 6 years to 18 years old registered under the foundation, in at-risk communities in jamaica, to ensure access to better opportunities for their educational advancement.</t>
  </si>
  <si>
    <t>CAIN100-297C</t>
  </si>
  <si>
    <t>CAIN100-1495C</t>
  </si>
  <si>
    <t>002-840-308</t>
  </si>
  <si>
    <t>Freedom Skate Park Foundation Limited</t>
  </si>
  <si>
    <t>58 Halfwaytree road, kingston 10.</t>
  </si>
  <si>
    <t>CAIN100-449C</t>
  </si>
  <si>
    <t>CAIN100-2118C</t>
  </si>
  <si>
    <t>003-198-901</t>
  </si>
  <si>
    <t>Donald and Ceceline Taffe Foundation Limited</t>
  </si>
  <si>
    <t>Treadways district, linstead p.o., st.catherine</t>
  </si>
  <si>
    <t>(876) 374-4503.                                                         (876) 418-9609.                                                                               (876) 834-2234.</t>
  </si>
  <si>
    <t>taffezaliwrx@gmail.com                                                                                sophia_brown@yahoo.com</t>
  </si>
  <si>
    <t>Nigel taffe</t>
  </si>
  <si>
    <t>lisadunnjm@yahoo.com                                                                                     thashadunn@yahoo.com</t>
  </si>
  <si>
    <t xml:space="preserve">rachael@three-sixty-degrees.com                                                                </t>
  </si>
  <si>
    <t>(876) 285-1697                                                                           (876) 324-2286</t>
  </si>
  <si>
    <t>100Heartsinc@gmail.com                                                                                        iskyy13@gmail.com                                                                                           neve1172@gmail.com</t>
  </si>
  <si>
    <t>leshaw57@hotmail.com                                                                                                   angeldona977@gmail.com</t>
  </si>
  <si>
    <t>(876) 392-1127                                                                                            (876) 715-4324                                                                           (876) 533-3757</t>
  </si>
  <si>
    <t>1(876) 457-7897                                                                                         (876) 457-7897</t>
  </si>
  <si>
    <t>CAOS100-2068C</t>
  </si>
  <si>
    <t>003-270-262</t>
  </si>
  <si>
    <t>Reevolve International Relief Foundation (RIRF)</t>
  </si>
  <si>
    <t>23 Almond drive, hillview gardens, yallahs p.o., st.thomas.</t>
  </si>
  <si>
    <t>CAIN100-2093C</t>
  </si>
  <si>
    <t>001-979-736</t>
  </si>
  <si>
    <t>Freedom Hall Church Of God Limited</t>
  </si>
  <si>
    <t>Boscobel views, boscobel p.o., st. mary</t>
  </si>
  <si>
    <t>(876) 583-7021</t>
  </si>
  <si>
    <t>arieltriton97@gmail.com                                                                                                   criley8918@aol.com</t>
  </si>
  <si>
    <t>1(876) 463-8136.                                                                   1(876) 782-2905.</t>
  </si>
  <si>
    <t>(876) 579-9773                                                               (876) 896-4949</t>
  </si>
  <si>
    <t>cveira@stewartsautosales.com                                                                                                         gabriellawood@gmail.com</t>
  </si>
  <si>
    <t>Ichsalumnae1932@gmail.com                                                                                                                 stacey@abacusjamaica.com</t>
  </si>
  <si>
    <t>CAIN100-559C</t>
  </si>
  <si>
    <t>(876) 568-8043                                                                          (876) 331-4808</t>
  </si>
  <si>
    <t>Henry McDonald.- Professional accountant.</t>
  </si>
  <si>
    <t>Mistyblue Cancer Care Foundation Limited</t>
  </si>
  <si>
    <t>babsfoundation@gmail.com</t>
  </si>
  <si>
    <t>(876) 891-1417</t>
  </si>
  <si>
    <t>app.50</t>
  </si>
  <si>
    <t>CAIN100-1532C</t>
  </si>
  <si>
    <t>Aqua foundation.- (forest park, georgia, usa).</t>
  </si>
  <si>
    <t>Main street, discovery bay, discovery bay, st.ann</t>
  </si>
  <si>
    <t>natoya.anderson@yahoo.com</t>
  </si>
  <si>
    <t>1(876) 783-3404                                                                                                   (876) 470-7333</t>
  </si>
  <si>
    <t>ecrserv@yahoo.com</t>
  </si>
  <si>
    <t xml:space="preserve">876 928 4407                                                                                           (876) 403-1710                                                                                    (876) 424-5046                                                                                      </t>
  </si>
  <si>
    <t>frannera23@yahoo.com                                                                                                                                        milgram57@yahoo.com</t>
  </si>
  <si>
    <t>(876) 312-4305                                                                             (876) 546-2418</t>
  </si>
  <si>
    <t>jmn_patterson@yahoo.co.uk</t>
  </si>
  <si>
    <t>flodarby@hotmail.com                                                              rosemariehenry@gmail.com</t>
  </si>
  <si>
    <t>(876) 931-7677                                                                                  (876) 383-7452</t>
  </si>
  <si>
    <t>(876) 927-5299</t>
  </si>
  <si>
    <t xml:space="preserve">rowelex2015@gmail.com                                          </t>
  </si>
  <si>
    <t>CAIN100-1717C</t>
  </si>
  <si>
    <t>002-949-709</t>
  </si>
  <si>
    <t>Each One Reach One Helpline Limited.</t>
  </si>
  <si>
    <t>Ritchies district, spalding p.o.,clarendon.</t>
  </si>
  <si>
    <t>CAIN100-2122C</t>
  </si>
  <si>
    <t>003-147-029</t>
  </si>
  <si>
    <t>Prayer Transforming Ministries International Limited.</t>
  </si>
  <si>
    <t>Macca tree district, browns hall, st.catherine</t>
  </si>
  <si>
    <t>(876) 903-1930                                                                   (876) 8960518</t>
  </si>
  <si>
    <t>prayer_2@hotmail.com</t>
  </si>
  <si>
    <t>(876) 203-9663                                                                                        (876) 545-7855                                                                (876) 327-2147</t>
  </si>
  <si>
    <t>lasdav@cwjamaica.com                                                                      avaldab@gmail.com</t>
  </si>
  <si>
    <t xml:space="preserve">(876) 984-2126                                                                                                                        (876) 345-1042                                                        (876) 344-9982                                                                                                 (876) 344-0217                                                                                            (876) 344-9951                                                                                                                        (876) 574-9945                                                                                                                            </t>
  </si>
  <si>
    <t>(876) 823-5697                                                                        (876) 781-2220                                                                                               (876) 842-4456                                                                                                 (876) 383-7235</t>
  </si>
  <si>
    <t xml:space="preserve">cmpbll_jnr2010@yahoo.com                                                                                          andramarc@hotmail.com                                                                           stuartandrade@hotmail.com                                                                         janetconie@gmail.com   </t>
  </si>
  <si>
    <t>1(876) 370-5464                                                                              (876) 595-7992                                                                                       (876) 385-3777</t>
  </si>
  <si>
    <t>Abccharity@hotmail.com                                                                                                   brownsteve876@gmail.com                                                                                                                     tonilovesjabari@gmail.com</t>
  </si>
  <si>
    <t>CAIN100-368C</t>
  </si>
  <si>
    <t>(876) 908-0486                                                                                                (876) 834-7124                                                                                                               (876) 883-0319                                                        (876) 363-9667                                               (876) 931-6456</t>
  </si>
  <si>
    <t>58 Arlington avenue, westchester gardens, spanish town, st. catherine</t>
  </si>
  <si>
    <t>Protected Charity</t>
  </si>
  <si>
    <t>(876) 357-8454                                                                                     (876) 829-4544</t>
  </si>
  <si>
    <t>bramwell_refuge@hotmail.com</t>
  </si>
  <si>
    <t xml:space="preserve">(876) 983-8346              </t>
  </si>
  <si>
    <t>jerine_singh@hotmail.com</t>
  </si>
  <si>
    <t>(876)966-5148,                                                                                  (876)618-5999                                                                         Fax:  (876)966-5157</t>
  </si>
  <si>
    <t>elligroup@aol.com</t>
  </si>
  <si>
    <t>(876) 848-9755</t>
  </si>
  <si>
    <t>Beit Shalom Limited</t>
  </si>
  <si>
    <t>no annual report seen on file</t>
  </si>
  <si>
    <t>nicole.campbell@yahoo.com</t>
  </si>
  <si>
    <t xml:space="preserve">(876) 489-2555                                                                           (876) 887-3089                                                      </t>
  </si>
  <si>
    <t>2nd floor, jampro building, 18 trafalgar road, kingston 10</t>
  </si>
  <si>
    <t>(876) 534-8763                                                    203-919-2005</t>
  </si>
  <si>
    <t>at least 12</t>
  </si>
  <si>
    <t>(876) 920-2173                                                                      (876) 995-4051</t>
  </si>
  <si>
    <t>lorna@nicholsonphillips.com</t>
  </si>
  <si>
    <t>30 Marcliff, white river, st. mary</t>
  </si>
  <si>
    <t>Admin@breadbasketministries.com                                                                                                                                          breadbasketministries@yhaoo.com                                                                                                                                      darrl.aaron.yap@gmail.com</t>
  </si>
  <si>
    <t>1(876)994-1367                                                          (876) 822-4433</t>
  </si>
  <si>
    <t>about 40 (short term).</t>
  </si>
  <si>
    <t>(876) 855-8546                                                           (876) 620-5120                                                                                  (876) 542-4022                                                                             (876) 997-5571                                                                           (876) 486-5574                                                                                                        (876) 869-6849</t>
  </si>
  <si>
    <t>bkbhartimody@yahoo.com                                                                                                                        hemalatasanghi@yahoo.com</t>
  </si>
  <si>
    <t>Back To The Hord Path Church Of God Limited</t>
  </si>
  <si>
    <t>Personal donations.</t>
  </si>
  <si>
    <t>january 31, 2017.                                                   (Income statment)</t>
  </si>
  <si>
    <t xml:space="preserve">(876) 460-6131.                                                                       (876) 850-5368.                                                                                             (562) 774-3292. </t>
  </si>
  <si>
    <t>admin@btsjpinc.org                                                                                                        agardener@btsjpinc.org</t>
  </si>
  <si>
    <t>(876) 859-2559</t>
  </si>
  <si>
    <t>bornagainmystic@gmail.com                                                                                       greensuzan@yahoo.com</t>
  </si>
  <si>
    <t>bridgetsandals_ja@yahoo.com</t>
  </si>
  <si>
    <t>Apt.#67, block b1, victoria housing scheme, 49 whitehall avenue, kingston 8.</t>
  </si>
  <si>
    <t>CAIN100-1573C</t>
  </si>
  <si>
    <t>US$7,274.00</t>
  </si>
  <si>
    <t>US$170</t>
  </si>
  <si>
    <t>(876) 802-0573</t>
  </si>
  <si>
    <t>CareJam NonProfit Organization Inc. Limited</t>
  </si>
  <si>
    <t>CAIN100-499C</t>
  </si>
  <si>
    <t>CAIN100NR-188C</t>
  </si>
  <si>
    <t>003-260-178</t>
  </si>
  <si>
    <t>The Zachariah Education Foundation Limited</t>
  </si>
  <si>
    <t>5 Barclay Street, Savanna. La. Mar, P.O. Box 38 Westmoreland</t>
  </si>
  <si>
    <t>The advancement of education and the relief of poverty</t>
  </si>
  <si>
    <t>876-850-8802</t>
  </si>
  <si>
    <t>tjnepaul@hotmail.com</t>
  </si>
  <si>
    <t>Donations Received</t>
  </si>
  <si>
    <t>Donations Received (USD)</t>
  </si>
  <si>
    <t>Donations Disbursed</t>
  </si>
  <si>
    <t>Total Expenditure</t>
  </si>
  <si>
    <t>St Mary High School Alumni Foundation Limited</t>
  </si>
  <si>
    <t>God's Family Ministries International</t>
  </si>
  <si>
    <t>CA100-515C</t>
  </si>
  <si>
    <t>Christ Centred Gospel Network (Ccgntv) Limited</t>
  </si>
  <si>
    <t>Priory School Trust Society</t>
  </si>
  <si>
    <t>CA100-1048C</t>
  </si>
  <si>
    <t>National Foundation For Development Of Science And Technology</t>
  </si>
  <si>
    <t>Mount Zion Apostles Of Christ Outreach Ministries</t>
  </si>
  <si>
    <t>CA100-22C</t>
  </si>
  <si>
    <t>The Humanity Divine Libertarians Foundation Of Jamaica</t>
  </si>
  <si>
    <t>CA100-301C</t>
  </si>
  <si>
    <t>Telos Apostolic Temple</t>
  </si>
  <si>
    <t>CA100-1213C</t>
  </si>
  <si>
    <t>Holy Mount Zion Pentecostal Healing Church</t>
  </si>
  <si>
    <t>CA100-1022C</t>
  </si>
  <si>
    <t>Rose Vision Of Hope Domestic Violence Shelter For Women Limited</t>
  </si>
  <si>
    <t>CA100-1173C</t>
  </si>
  <si>
    <t>Caribbean Training &amp; Education Center For Health (C-Tech)</t>
  </si>
  <si>
    <t>Stand Up For Jamaica Limited - Surf</t>
  </si>
  <si>
    <t>The Power Of Faith Deliverance Ministry Inc</t>
  </si>
  <si>
    <t>Lupus Foundation Of Jamaica</t>
  </si>
  <si>
    <t>CA100-1510C</t>
  </si>
  <si>
    <t>CA100-46C</t>
  </si>
  <si>
    <t>Association Of Business Persons</t>
  </si>
  <si>
    <t>CA100-24C</t>
  </si>
  <si>
    <t>CA100-52C</t>
  </si>
  <si>
    <t>Jamaica Society For The Blind</t>
  </si>
  <si>
    <t>CA100-41C</t>
  </si>
  <si>
    <t>Surfing Medicine International</t>
  </si>
  <si>
    <t>Media Institue Of The Caribbean Limited</t>
  </si>
  <si>
    <t>CAIN100-1331C</t>
  </si>
  <si>
    <t>Jamaica Council Of Church Of God 7th Day</t>
  </si>
  <si>
    <t>CA100-191C</t>
  </si>
  <si>
    <t>Youth For Arts &amp; Recreational Development (Yard) Empire</t>
  </si>
  <si>
    <t>Jamaica House Of Prayer (Jahop)</t>
  </si>
  <si>
    <t>CA100-161C</t>
  </si>
  <si>
    <t>CA100-622C</t>
  </si>
  <si>
    <t>CA100-220C</t>
  </si>
  <si>
    <t>Elect Church Of God Seventh Day</t>
  </si>
  <si>
    <t>CAIN100-134C</t>
  </si>
  <si>
    <t>CA100-474C</t>
  </si>
  <si>
    <t>Live Heart2heart</t>
  </si>
  <si>
    <t>St Francis Primary And Infant School</t>
  </si>
  <si>
    <t>Kingdom Outreach International</t>
  </si>
  <si>
    <t>CA100-895C</t>
  </si>
  <si>
    <t>St Mary Education Trust</t>
  </si>
  <si>
    <t>CA100-1478C</t>
  </si>
  <si>
    <t>National Conservation Trust Fund Of Jamaica (Nctf) Limited</t>
  </si>
  <si>
    <t>CA100-1313C</t>
  </si>
  <si>
    <t>Scm Scholarship Fund Foundation Limited</t>
  </si>
  <si>
    <t>Evidence Of The Gospel Ministries</t>
  </si>
  <si>
    <t>Holiness Apostolic Deliverance Church Of Jesus Christ Inc Limited</t>
  </si>
  <si>
    <t>CA100-1425C</t>
  </si>
  <si>
    <t>Improve Ja Limited</t>
  </si>
  <si>
    <t>CA100-534C</t>
  </si>
  <si>
    <t>University Hospital Of The West Indies Private Wing</t>
  </si>
  <si>
    <t>CA100-256C</t>
  </si>
  <si>
    <t>Help Us Feed The Less Fortunate Limited</t>
  </si>
  <si>
    <t>The Laws Street Trade Training Centre</t>
  </si>
  <si>
    <t>CA100-89C</t>
  </si>
  <si>
    <t>Living Waters Christian Centre</t>
  </si>
  <si>
    <t>CA100-260C</t>
  </si>
  <si>
    <t>Jamaica Mental Health Advocacy Network</t>
  </si>
  <si>
    <t>CA100 - 1139C</t>
  </si>
  <si>
    <t>Women In Marine Association Caribbean Limited</t>
  </si>
  <si>
    <t>CA100 - 1617C</t>
  </si>
  <si>
    <t>Usain Bold Foundation</t>
  </si>
  <si>
    <t>Acts Of The Holy Spiritr Minisrtries International</t>
  </si>
  <si>
    <t>Franciscans Ministries</t>
  </si>
  <si>
    <t>CA100-292C</t>
  </si>
  <si>
    <t>The Hand Of God Foundation</t>
  </si>
  <si>
    <t>CA100- 886C</t>
  </si>
  <si>
    <t>Missionaries Of Charity Sisters Of Mother Teresa</t>
  </si>
  <si>
    <t>CA100-1232C</t>
  </si>
  <si>
    <t>The Lions Club Of Kingston Sight Foundation</t>
  </si>
  <si>
    <t>CA100 - 269C</t>
  </si>
  <si>
    <t>CA100 - 216C</t>
  </si>
  <si>
    <t>True United Sisters Foundation</t>
  </si>
  <si>
    <t>CA1001363C</t>
  </si>
  <si>
    <t>Leadership Development Initiative</t>
  </si>
  <si>
    <t>Angel Of Love Jamaica</t>
  </si>
  <si>
    <t>CA100-61C</t>
  </si>
  <si>
    <t>CA100 - 505C</t>
  </si>
  <si>
    <t>CA100 - 89C</t>
  </si>
  <si>
    <t>Aqua Programme Mangement Limited</t>
  </si>
  <si>
    <t>The National Powerifting Association Of Jamaica</t>
  </si>
  <si>
    <t>Alpha Boys School</t>
  </si>
  <si>
    <t>Reggae Marathon</t>
  </si>
  <si>
    <t>CA100 - 096C</t>
  </si>
  <si>
    <t>CA100 - 903C</t>
  </si>
  <si>
    <t>Winrock International Institute For Agricultural Development</t>
  </si>
  <si>
    <t>Pothula &amp; Parchment Inc. Limited</t>
  </si>
  <si>
    <t>CA100 - 1449C</t>
  </si>
  <si>
    <t>Our Daily Bread Ministries (Formerly Radio Bible Class/Rbc Ministries)</t>
  </si>
  <si>
    <t>Hedonism Ii Foundation</t>
  </si>
  <si>
    <t>Jubilee Christian Church International Inc (House Of Glory</t>
  </si>
  <si>
    <t>CA100-17C</t>
  </si>
  <si>
    <t>The Angelic Ladies Society Limited</t>
  </si>
  <si>
    <t>CA100-162C</t>
  </si>
  <si>
    <t>CA100-239C</t>
  </si>
  <si>
    <t>The Lesma Ellis Foundation</t>
  </si>
  <si>
    <t>CA100-103C</t>
  </si>
  <si>
    <t>The Universal Church Of The Kingdom Of God</t>
  </si>
  <si>
    <t>CA100-1544C</t>
  </si>
  <si>
    <t>Jamaica Free Baptist</t>
  </si>
  <si>
    <t>Open Arms Development Centre</t>
  </si>
  <si>
    <t>CA100-1132C</t>
  </si>
  <si>
    <t>Jamaica Broilers Group Foundation</t>
  </si>
  <si>
    <t>CA100-359C</t>
  </si>
  <si>
    <t>The Ashe Company</t>
  </si>
  <si>
    <t>Love And Power Ministries Deliverance Centre</t>
  </si>
  <si>
    <t>CA100-930C</t>
  </si>
  <si>
    <t>Uwi Solutions For Developing Countries (Sodeco)</t>
  </si>
  <si>
    <t>Portland Arts And Vocational Education Centre</t>
  </si>
  <si>
    <t>Jamaica National Building Society</t>
  </si>
  <si>
    <t>Westwood Old Girls Association</t>
  </si>
  <si>
    <t>The Corporation Of The Church Of Jesus Christ Of Latter-Day Saints</t>
  </si>
  <si>
    <t>The Gsi Foundation Jamaica</t>
  </si>
  <si>
    <t>Sports Developemtn Foundation</t>
  </si>
  <si>
    <t>CA100-15C</t>
  </si>
  <si>
    <t>CA100-303C</t>
  </si>
  <si>
    <t>C.A.R.E. Extended Foundation Limited</t>
  </si>
  <si>
    <t>CA100-804C</t>
  </si>
  <si>
    <t>CA100-217C</t>
  </si>
  <si>
    <t>New Generation Ministries</t>
  </si>
  <si>
    <t>The Health For Life And Wellness Foundation</t>
  </si>
  <si>
    <t>CA100-509C</t>
  </si>
  <si>
    <t>Reach, Inspire, Ignite Limited</t>
  </si>
  <si>
    <t>Shaggy Make A Difference Foundation Limited</t>
  </si>
  <si>
    <t>Immaculate Conception High School Alumnae Association</t>
  </si>
  <si>
    <t>CA100-1233C</t>
  </si>
  <si>
    <t>New Testament Church Of God, Jamaica</t>
  </si>
  <si>
    <t>CA100-176C</t>
  </si>
  <si>
    <t>CA100-940C</t>
  </si>
  <si>
    <t>Victoria Mutual Foundation Limited</t>
  </si>
  <si>
    <t>CA100-1086C</t>
  </si>
  <si>
    <t>United Way Of Jamaica</t>
  </si>
  <si>
    <t>The Foundation For International Self-Help Development (Ja) Limited - Fish</t>
  </si>
  <si>
    <t>Seaglass Ministries Jamaica Limited</t>
  </si>
  <si>
    <t>CA100-361C</t>
  </si>
  <si>
    <t>CA100-156C</t>
  </si>
  <si>
    <t>CA100-1294C</t>
  </si>
  <si>
    <t>The Navigators For Christ</t>
  </si>
  <si>
    <t>CAIN100-1462C</t>
  </si>
  <si>
    <t>Seventh Day Church Of God International Ministries</t>
  </si>
  <si>
    <t>Women In Law</t>
  </si>
  <si>
    <t>CA100-1242C</t>
  </si>
  <si>
    <t>National Education Trust</t>
  </si>
  <si>
    <t>Notemaster Foundation Limited</t>
  </si>
  <si>
    <t>Hudlah's Ministries 7th Day Church Of The Open Door</t>
  </si>
  <si>
    <t>The Jamaica Child Evangelism Fellowship Incorporated</t>
  </si>
  <si>
    <t>Jamaica College</t>
  </si>
  <si>
    <t>Irie Kidz Foundation</t>
  </si>
  <si>
    <t>Philharmonic Orchestra Of Jamaica</t>
  </si>
  <si>
    <t>CA100-1521C</t>
  </si>
  <si>
    <t>Pree Literature Limited</t>
  </si>
  <si>
    <t>Pursued International Foundation</t>
  </si>
  <si>
    <t>Life In Abundance Jamaica Limited</t>
  </si>
  <si>
    <t>Heart &amp; Cowell's Foundation</t>
  </si>
  <si>
    <t>CA100-1674C</t>
  </si>
  <si>
    <t>Kingston Ymca</t>
  </si>
  <si>
    <t>The Percy And Alice Change Education Foundation</t>
  </si>
  <si>
    <t>The Barita Foundation</t>
  </si>
  <si>
    <t>Give A Shoe Foundation</t>
  </si>
  <si>
    <t>The Brandon Fenton Foundation</t>
  </si>
  <si>
    <t>CA100-1506C</t>
  </si>
  <si>
    <t>Institute Of Technology And Innovation</t>
  </si>
  <si>
    <t>The Caribbean Associtaion Of Orthopaedic Surgeons</t>
  </si>
  <si>
    <t>Making An Impact All-Together Foundation</t>
  </si>
  <si>
    <t>Jacob And Lillian Harrison Foundation</t>
  </si>
  <si>
    <t>CAIS100-568C</t>
  </si>
  <si>
    <t>Kiwanis Foundation Of Jamaica</t>
  </si>
  <si>
    <t>CA100-1165C</t>
  </si>
  <si>
    <t>Moved With Compassion</t>
  </si>
  <si>
    <t>CA100-989C</t>
  </si>
  <si>
    <t>Dedicated And Devoted Associated Charity (Dada) Limited</t>
  </si>
  <si>
    <t>The Vi And Adeeb Foundation Limited</t>
  </si>
  <si>
    <t>Love March Movement</t>
  </si>
  <si>
    <t>Darliston Baptict Church</t>
  </si>
  <si>
    <t>Restoring The Broken Ministries Limited</t>
  </si>
  <si>
    <t>New Generation Church Of Jesus Christ Limited</t>
  </si>
  <si>
    <t>Epiphany Bible Ministry Of The Lhmm Jamaica Limited</t>
  </si>
  <si>
    <t>CA100-1826C</t>
  </si>
  <si>
    <t>Environmental Foundation Of Jamaica</t>
  </si>
  <si>
    <t>Holmwood Technical Past Students Association International Chapter</t>
  </si>
  <si>
    <t>CA100-306C</t>
  </si>
  <si>
    <t>CAIN100-</t>
  </si>
  <si>
    <t>K D Crossdale Foundation Limited</t>
  </si>
  <si>
    <t>Jwn Foundation</t>
  </si>
  <si>
    <t>Faithful Few Mt Zion Temple</t>
  </si>
  <si>
    <t>Nishida Gymnastic &amp; Fitness Centre Limited</t>
  </si>
  <si>
    <t>CA100-398C</t>
  </si>
  <si>
    <t>Seaside Deliverance Ministry Limited</t>
  </si>
  <si>
    <t>CA100-132C</t>
  </si>
  <si>
    <t>Christian Community Services</t>
  </si>
  <si>
    <t>Church Of The Open Bible</t>
  </si>
  <si>
    <t>CA100-573C</t>
  </si>
  <si>
    <t>The Woman's Club Foundation Of Jamaica (2020) Limited</t>
  </si>
  <si>
    <t>New Vision Deliverance Ministry Church Of God</t>
  </si>
  <si>
    <t>Sanaa Studios Limited</t>
  </si>
  <si>
    <t>National Supply Foundation Limited</t>
  </si>
  <si>
    <t>Iyf International Youth Fellowship</t>
  </si>
  <si>
    <t>Sligoville First Free Village Development Association</t>
  </si>
  <si>
    <t>CA100-1776C</t>
  </si>
  <si>
    <t>Herro Blair Foundation</t>
  </si>
  <si>
    <t>CA100-1587C</t>
  </si>
  <si>
    <t>The Pinto Mullings Foundation Limited</t>
  </si>
  <si>
    <t>No More Shame Foundation</t>
  </si>
  <si>
    <t>Love Thy Neighbour Foundation</t>
  </si>
  <si>
    <t>Love Through Giving</t>
  </si>
  <si>
    <t>Running Events Jamaica Foundation</t>
  </si>
  <si>
    <t>Compassionate Franciscan Servants Of The Poor Limited</t>
  </si>
  <si>
    <t>Sunbeam Children's Home Limited</t>
  </si>
  <si>
    <t>More Grace Redemptive Centre, Inc. T/A City Of Grace Christian Church</t>
  </si>
  <si>
    <t>Cac 2000 Foundation</t>
  </si>
  <si>
    <t>Association Of Caribbean Higher Education Administrators (Achea)</t>
  </si>
  <si>
    <t>CA100NR-33CNR</t>
  </si>
  <si>
    <t>Fresh Bread Ministries</t>
  </si>
  <si>
    <t>Faith Deliverance Ministries International</t>
  </si>
  <si>
    <t>The Incorporated Lay Body Of The Church In The Province Of The West Indies Diocese Of Jamaica &amp; The Cayman Islands</t>
  </si>
  <si>
    <t>Christian Benevolent Outreach</t>
  </si>
  <si>
    <t>Pilgrims Union International Church Of God Limited</t>
  </si>
  <si>
    <t>The Harris Family Foundation Inc</t>
  </si>
  <si>
    <t>Jamaica Conservation And Development Trust</t>
  </si>
  <si>
    <t>Princesses And Ladies Inc Limited</t>
  </si>
  <si>
    <t>CA100-938C</t>
  </si>
  <si>
    <t>Bloom Jamaica Foundation</t>
  </si>
  <si>
    <t>The Partnership And Love Foundation Limited</t>
  </si>
  <si>
    <t>CA10-1429C</t>
  </si>
  <si>
    <t>Jamaica Methodist District</t>
  </si>
  <si>
    <t>Partners Technical Exchange Jamaica Limited</t>
  </si>
  <si>
    <t>CA100-1380C</t>
  </si>
  <si>
    <t>Linstead Disabled Group Limited</t>
  </si>
  <si>
    <t>CA100-570C</t>
  </si>
  <si>
    <t>CA100-1051C</t>
  </si>
  <si>
    <t>CA100-1006C</t>
  </si>
  <si>
    <t>Rehoboth Born Again Apostolic Ministries</t>
  </si>
  <si>
    <t>Bob Marley Foundation</t>
  </si>
  <si>
    <t>Rita Marley Foundation Jamaica</t>
  </si>
  <si>
    <t>CA100-206C</t>
  </si>
  <si>
    <t>The Ware Collective Limited</t>
  </si>
  <si>
    <t>Team Lack And Friends Mercy House Jamaica Limited</t>
  </si>
  <si>
    <t>Culture, Health, Arts, Sports And Education (Chase) Fund</t>
  </si>
  <si>
    <t>CA100-582C</t>
  </si>
  <si>
    <t>Christel House Jamaica</t>
  </si>
  <si>
    <t>International Women's Coffee Alliance Jamaica</t>
  </si>
  <si>
    <t>Mind Body And Soul Helath Ministry Inc</t>
  </si>
  <si>
    <t>CA100-469C</t>
  </si>
  <si>
    <t>The Phillip And Christine Gore Family Foundation</t>
  </si>
  <si>
    <t>Council Of Voluntary Social Services (Cvss)</t>
  </si>
  <si>
    <t>CA100-1424C</t>
  </si>
  <si>
    <t>International Youth Charity Foundation</t>
  </si>
  <si>
    <t>Vision Apostolic House Of Prayer</t>
  </si>
  <si>
    <t>Guardian Group Foundation</t>
  </si>
  <si>
    <t>The Minto Family Foundation Limited</t>
  </si>
  <si>
    <t>Redemptoris Mater Seminary Of Kingston</t>
  </si>
  <si>
    <t>Gospel Gate Ministries Give A Helping Hand To Jamaica Limited</t>
  </si>
  <si>
    <t>Say One Foundation</t>
  </si>
  <si>
    <t>Portmore Outreach Ministries International</t>
  </si>
  <si>
    <t>Jamaica 4h Foundation</t>
  </si>
  <si>
    <t>CA100-1501C</t>
  </si>
  <si>
    <t>Pdm Pentecostal Deliverance Ministry</t>
  </si>
  <si>
    <t>School Of The Ambassadors Ministries</t>
  </si>
  <si>
    <t>CA100-1056C</t>
  </si>
  <si>
    <t>Alligator Head Foundation</t>
  </si>
  <si>
    <t>U.F.J. Ministries</t>
  </si>
  <si>
    <t>CAIN100-1359C</t>
  </si>
  <si>
    <t>Spring Village Development Benevolent Society</t>
  </si>
  <si>
    <t>CA100-917C</t>
  </si>
  <si>
    <t>Treasure Beach Destination Management Organisation Limited</t>
  </si>
  <si>
    <t>CA100-1075C</t>
  </si>
  <si>
    <t>CA100-1221C</t>
  </si>
  <si>
    <t>Jamaica Skeet Club</t>
  </si>
  <si>
    <t>Teams For Medical Missions</t>
  </si>
  <si>
    <t>CA100-7C</t>
  </si>
  <si>
    <t>St Patrick's Foundation</t>
  </si>
  <si>
    <t>International Proxy Parents</t>
  </si>
  <si>
    <t>Portland Chairty Fund Limited</t>
  </si>
  <si>
    <t>Shelly-Ann Frazer Pryce Pocket Rocket Foundation</t>
  </si>
  <si>
    <t>CA100-820C</t>
  </si>
  <si>
    <t>Inmed Caribbean</t>
  </si>
  <si>
    <t>Natural Releaf Charities Limited</t>
  </si>
  <si>
    <t>CA100-1393C</t>
  </si>
  <si>
    <t>Morning Glory Ministries International</t>
  </si>
  <si>
    <t>CA100-848</t>
  </si>
  <si>
    <t>The Preemie Foundation Of Jamaica</t>
  </si>
  <si>
    <t>CA100-1090C</t>
  </si>
  <si>
    <t>House Of Life Ministries International</t>
  </si>
  <si>
    <t>CA100-1374C</t>
  </si>
  <si>
    <t>CA100-218C</t>
  </si>
  <si>
    <t>Guddehyah Foundation Limited</t>
  </si>
  <si>
    <t>CA100-1663</t>
  </si>
  <si>
    <t>Kiwanis Club Of Friends Across Borders</t>
  </si>
  <si>
    <t>Mona School Of Business And Management</t>
  </si>
  <si>
    <t>CA100-538C</t>
  </si>
  <si>
    <t>CA100-599C</t>
  </si>
  <si>
    <t>The Grace Workshop Ministries Limited</t>
  </si>
  <si>
    <t>International Samaritan Jamaica</t>
  </si>
  <si>
    <t>Deliverance United Church Of God</t>
  </si>
  <si>
    <t>Gibson-Mccook Relays Lijmited</t>
  </si>
  <si>
    <t>Kareem's Collection Drive</t>
  </si>
  <si>
    <t>The United Church In Jamaica And The Cayman Islands</t>
  </si>
  <si>
    <t>CA100-1152c</t>
  </si>
  <si>
    <t>The Chasbel Memorial Scholarship Endowment Trust Fund</t>
  </si>
  <si>
    <t>CAUN100-863C</t>
  </si>
  <si>
    <t>Top Hill Banton Town Farmers Benevolent Society</t>
  </si>
  <si>
    <t>Agape Missional Christian Church Of Our Lord Jesus Christ Apostolic</t>
  </si>
  <si>
    <t>Annointed Word Of Hope And Truth Ministry Limited</t>
  </si>
  <si>
    <t>Rose Town Foundation</t>
  </si>
  <si>
    <t>Set Apart Women Driven To Purpose</t>
  </si>
  <si>
    <t>Jamaica Skate Culture Foundation</t>
  </si>
  <si>
    <t>Lighthouse Of International Foursquare Evangelism (L.I.F.E.) Bible College Limited</t>
  </si>
  <si>
    <t>Our Lady's Rosary Congregation Of The Holy Cross</t>
  </si>
  <si>
    <t>Ballards Valley Farmers' Benevolent Society</t>
  </si>
  <si>
    <t>Trumpet Call Ministries</t>
  </si>
  <si>
    <t>Ecclesia Worship Center In Christ</t>
  </si>
  <si>
    <t>CA100-1040C</t>
  </si>
  <si>
    <t>New Apostolic Church, Jamaica</t>
  </si>
  <si>
    <t>The Peridot Gem Charity Foundation Limited</t>
  </si>
  <si>
    <t>Balmoral Educational Trust (Now Oneschool Global Jamaica)</t>
  </si>
  <si>
    <t>CA100-861C</t>
  </si>
  <si>
    <t>Mission Food Possible Limited</t>
  </si>
  <si>
    <t>The Charitable Association Of The Franciscan Sisters Of Allegany</t>
  </si>
  <si>
    <t>CA100-47C</t>
  </si>
  <si>
    <t>The Human Resource Management Association Of Jamaica</t>
  </si>
  <si>
    <t>CAIN100-702C</t>
  </si>
  <si>
    <t>CA100-19C</t>
  </si>
  <si>
    <t>The R.O.C. Foundation</t>
  </si>
  <si>
    <t>Kerry Ann Thompson Foundation</t>
  </si>
  <si>
    <t>CAIIN100-329C</t>
  </si>
  <si>
    <t>CAIN100-1607C</t>
  </si>
  <si>
    <t>CAIN100-1643C</t>
  </si>
  <si>
    <t>Charity Number</t>
  </si>
  <si>
    <t xml:space="preserve">Church Without Walls Jamaica </t>
  </si>
  <si>
    <t>EDUCARE Foundation Jamaica Limited</t>
  </si>
  <si>
    <t>Jamaica Yoga Association Limited</t>
  </si>
  <si>
    <t>Space Museum</t>
  </si>
  <si>
    <t>CAAP100-156C</t>
  </si>
  <si>
    <t>Donations Disbursed (USD)</t>
  </si>
  <si>
    <t>harleancooper@yahoo.com                                                                                      desyrun@yahoo.com</t>
  </si>
  <si>
    <t>(876) 377-2876                                                                   (876) 331-7319</t>
  </si>
  <si>
    <t>bfraser177@gmail.com</t>
  </si>
  <si>
    <t>(876) 880-8178                                                                               (876) 848-1967</t>
  </si>
  <si>
    <t>bushyparkpc@gmail.com</t>
  </si>
  <si>
    <t>(876) 892-0052                                                            (876) 389-8570</t>
  </si>
  <si>
    <t>7-10 (varies).</t>
  </si>
  <si>
    <t>Caribbean Hepatitis Alliance Limited</t>
  </si>
  <si>
    <t>1(876) 322-6662                                                                                                    (876) 852-5235</t>
  </si>
  <si>
    <r>
      <t xml:space="preserve">Crissa Foundation                                                                              (Formerly </t>
    </r>
    <r>
      <rPr>
        <sz val="12"/>
        <color rgb="FFFF0000"/>
        <rFont val="Arial"/>
        <family val="2"/>
      </rPr>
      <t>Minerva Issa Charities</t>
    </r>
    <r>
      <rPr>
        <sz val="12"/>
        <rFont val="Arial"/>
        <family val="2"/>
      </rPr>
      <t>)</t>
    </r>
  </si>
  <si>
    <t>CAIN100-1210C</t>
  </si>
  <si>
    <t>1(876) 978-9109                                                                         (876) 383-8128                                                                (876) 667-7173</t>
  </si>
  <si>
    <t>81B Tavern drive, kingston 6.</t>
  </si>
  <si>
    <t>Donations and contributions.</t>
  </si>
  <si>
    <t>1(876) 830-8459                                                                                            (876) 335-6721</t>
  </si>
  <si>
    <t>neishlinkoya@hotmail.com                                                                                                                                                                capafministries@gmail.com</t>
  </si>
  <si>
    <t>(876) 922-9716.                                                    (876) 482-5205</t>
  </si>
  <si>
    <t>jmorrismcintyre@yahoo.com</t>
  </si>
  <si>
    <t>CAIN100-1985C</t>
  </si>
  <si>
    <t>003-103-960</t>
  </si>
  <si>
    <t>New Caribbean Foundation</t>
  </si>
  <si>
    <t>1E Braemar avenue, kingston 10</t>
  </si>
  <si>
    <t>CAIN100-1340C</t>
  </si>
  <si>
    <t>To foster the development of christian camping in jamaica at large through educational and training programmes, research, conference, seminars, publications , and exhibitions for the benefit of children and adults in jamaica.</t>
  </si>
  <si>
    <t>(876) 353-8079.                                                              (876) 485-2080</t>
  </si>
  <si>
    <t>ccijamaica.org@gmail.com</t>
  </si>
  <si>
    <t>Cew's Foundation Limited</t>
  </si>
  <si>
    <t>(876) 891-9493</t>
  </si>
  <si>
    <t>roanbrown@gmail.com</t>
  </si>
  <si>
    <t>(876) 344-3065                                                                      (876) 919-7717</t>
  </si>
  <si>
    <t>chyatt@charlesyatt.org                                                                                                      jhyatt@charleshyatt.org</t>
  </si>
  <si>
    <t>001-071-823</t>
  </si>
  <si>
    <t>(876) 920-8278-9                                                                                                                        (876) 960-2848-9                                                                                                  Fax: (876) 960-2850</t>
  </si>
  <si>
    <r>
      <t>The Hand Of God Foundation. (</t>
    </r>
    <r>
      <rPr>
        <sz val="12"/>
        <color rgb="FFFF0000"/>
        <rFont val="Arial"/>
        <family val="2"/>
      </rPr>
      <t>Formerly The Hand Of God Foundation Limited</t>
    </r>
    <r>
      <rPr>
        <sz val="12"/>
        <rFont val="Arial"/>
        <family val="2"/>
      </rPr>
      <t>).</t>
    </r>
  </si>
  <si>
    <t>markal72@yahoo.com</t>
  </si>
  <si>
    <t>(876) 353-4116</t>
  </si>
  <si>
    <t>livingwell@carrotjarrett.com                                                                                                                         cjf@carrot.jarret.com</t>
  </si>
  <si>
    <t>CAIN100-2051C</t>
  </si>
  <si>
    <t>003-208-389</t>
  </si>
  <si>
    <t>St. John's Community Kids Limited</t>
  </si>
  <si>
    <t>Retirement district, john's hall p.o.,st.james.</t>
  </si>
  <si>
    <t>CAIN100-2059C</t>
  </si>
  <si>
    <t>003-221-814</t>
  </si>
  <si>
    <t>Dudley &amp; Olga Francis Keane Fashions Foundation Limited</t>
  </si>
  <si>
    <t>10A worthington avenue, apartment 54 kingston 10</t>
  </si>
  <si>
    <t>(876) 388-1825</t>
  </si>
  <si>
    <t>info@floridasouthrealty.com                                                                  fhaedley80@gmail.com                                                                     dfk09@yahoo.com</t>
  </si>
  <si>
    <t>CAIN100-335C</t>
  </si>
  <si>
    <t>Yard sale, cook out, members dues, selling cushians, and selling pillows.</t>
  </si>
  <si>
    <t>decmber 31, 2020</t>
  </si>
  <si>
    <t>community members.</t>
  </si>
  <si>
    <t>A M Grant Foundation</t>
  </si>
  <si>
    <t>Association Of Friends And Families Of Substance Abusers (AFAFOSA) Co Ltd</t>
  </si>
  <si>
    <t>Chosen To G L O W Ministries</t>
  </si>
  <si>
    <t>Servant's Heart Jamaica Inc (T/A Eden Deaf Mission)</t>
  </si>
  <si>
    <t>The By-Ways And Hedges Youth For Christ Ministry, Inc. (T/A The By-Ways A/H Youth For Christ Ministry Inc).</t>
  </si>
  <si>
    <t>University Of The Commonwealth Caribbean Foundation - U.S., Inc (UCCF)</t>
  </si>
  <si>
    <t>Word Of Yah Evangelism (WYE) Limited</t>
  </si>
  <si>
    <t>CA100-773C</t>
  </si>
  <si>
    <t>002-171-660</t>
  </si>
  <si>
    <t>God's Hands Extended Limited</t>
  </si>
  <si>
    <t>64 Paddington terrace, kingston 6, st.anfrew</t>
  </si>
  <si>
    <t>(876) 826-9790 (ja contact).                                                                                                                  (917) 756-4604 (US contract).</t>
  </si>
  <si>
    <t>godshands_extended@yahoo.com</t>
  </si>
  <si>
    <t>1(876) 862-6201.                                                                                         1(876) 799-5571</t>
  </si>
  <si>
    <t>(876) 809-0061                                                                     (876) 505-3060                                                                                                            (876) 381-5092                                                                                                             (876) 322-4614</t>
  </si>
  <si>
    <t>(876) 905-5008                                                                                 (876) 420-7672</t>
  </si>
  <si>
    <t>yvonne.godfrey@jm.ey.com                                                                                        wastanbury@yahoo.com</t>
  </si>
  <si>
    <t>foxysophia1244@gmail.com</t>
  </si>
  <si>
    <t>1(876) 344-4524                                                                                    (876) 529-2936</t>
  </si>
  <si>
    <t>elishathomas@yahoo.com</t>
  </si>
  <si>
    <t>Kingsley cooper.-($50,000.00).</t>
  </si>
  <si>
    <t>(876) 948-7381</t>
  </si>
  <si>
    <t xml:space="preserve">recyclingpartnersltd@gmail.com                                                                                                                             debbie-ann.gordon@dalegal.com                                                                                           </t>
  </si>
  <si>
    <t>Recycling Partners of Jamaica</t>
  </si>
  <si>
    <t>Corner of duke &amp; port royal streets, kingston CSO</t>
  </si>
  <si>
    <t>(876) 367-1929                                                       (876) 442-1430</t>
  </si>
  <si>
    <t>msmathy04@yahoo.com                                                                 clemetson731@gmail.com</t>
  </si>
  <si>
    <t>(876) 323-2233                                                                                    (876) 920-5288                                                                                    (876) 322-9718</t>
  </si>
  <si>
    <t>covelifemin@gmail.com                                                                                                                             osbourneb@gmail.com                                                                                                                                        sheronbetancourt@gmail.com</t>
  </si>
  <si>
    <t xml:space="preserve"> 1 Orange street, montego bay</t>
  </si>
  <si>
    <t>(876) 849-5145                                                                 (876) 367-9382</t>
  </si>
  <si>
    <t>nadashkim@gmail.com                                                                                    anwill25@hotmail.com</t>
  </si>
  <si>
    <t>Ccpalumni15@gmail.com                                                                                                                      bennystwhite@yahoo.com                                                                             shernettewhyte22@gmail.com</t>
  </si>
  <si>
    <t>Info@letsfightbreastcancer.org                                                                                                                                                        cancerawareness2010@gmail.com</t>
  </si>
  <si>
    <t>1(876)520-7323                                                             (876) 321-8990</t>
  </si>
  <si>
    <t>(876) 341-0910                                                      (876) 886-2149</t>
  </si>
  <si>
    <t>Fandpcentre@yahoo.com                                                                                             BEVISCOTT@YAHOO.COM</t>
  </si>
  <si>
    <t>1(876) 865-6030                                               (876) 327-7132                                                                              (876) 981-2799</t>
  </si>
  <si>
    <t>Fmcogsyd@yahoo.com                                                                                                    bmvfplants@yahoo.com</t>
  </si>
  <si>
    <t>A&amp;n robinson &amp; associates.(auditors / accountants).</t>
  </si>
  <si>
    <t>(876) 571-4438                                                                  (876) 423-1210                                                                    (876) 429-1786</t>
  </si>
  <si>
    <t>nanntte.waller@gmail.com                                                                                      bevsimmo@gmail.com</t>
  </si>
  <si>
    <t>Info@equipjamaica.com                                                                                               karen@karenbrown.ca                                                                                                                    camishab@hotmail.com</t>
  </si>
  <si>
    <t>(876) 787-5964.                                                                                            (876) 546-1949</t>
  </si>
  <si>
    <t>1(876) 999-6399                                                        (876) 313-5523</t>
  </si>
  <si>
    <t>Epicf.jm@yahoo.com                                                                             sleslie_29@yahoo.com</t>
  </si>
  <si>
    <t>charmaine.edmondson@gmail.com</t>
  </si>
  <si>
    <t>1(876) 906-3428                                                                                           (876) 815-5333                                                                         (876) 816-4746                                                                                    (876) 533-3014</t>
  </si>
  <si>
    <t>Telso Apostolic Temple Incoporated</t>
  </si>
  <si>
    <t>1(876) 404-8771                                                                            1(876) 539-2935                                                                                                  1(876) 472-9129.</t>
  </si>
  <si>
    <t>latoyaknowles08@gmail.com                                                                                         jeffery51@gmail.com                                                                                          deonte.born@yahoo.co.uk</t>
  </si>
  <si>
    <t>CAIN100-862C</t>
  </si>
  <si>
    <t>Jamaica National Children's Home</t>
  </si>
  <si>
    <t>CAUN100-511C</t>
  </si>
  <si>
    <t>CAIN100-606C</t>
  </si>
  <si>
    <t>CAIN100-2096C</t>
  </si>
  <si>
    <t>003-312-887</t>
  </si>
  <si>
    <t>Life Revamped Foundation Limited</t>
  </si>
  <si>
    <t>5 cherry drive, kingston 8</t>
  </si>
  <si>
    <t>(876) 467-2868                                                                           (876) 352-5180</t>
  </si>
  <si>
    <t>michaeldavidwebb54@gmail.com                                                                                                              sheenarampual@gmail.com</t>
  </si>
  <si>
    <t>Faithfulmountzionhouseofprayer@yahoo.com                                                                                                                      queenwarriorj@yahoo.com</t>
  </si>
  <si>
    <t>1(876) 841-7969                                                                                                                                       (876) 536-4969                                                                                               (876) 442-8575                                                                                       (876) 459-0522</t>
  </si>
  <si>
    <t>jcwatson79@yahoo.com</t>
  </si>
  <si>
    <t>Faith Motivation and Children Outreach Foundation</t>
  </si>
  <si>
    <t>Faith Movtivation and Children Outreach Foundation</t>
  </si>
  <si>
    <t>faithoutreachint@hotmail.com</t>
  </si>
  <si>
    <t>(876) 850-0620                                                                                                           (876) 631-2703</t>
  </si>
  <si>
    <t xml:space="preserve"> (876) 828-7325                                               (876) 476-2090                                                              (876) 837-5979                                                                  (876) 788-0010</t>
  </si>
  <si>
    <t>(876) 417-7753</t>
  </si>
  <si>
    <t>dwightkinght80@yahoo.com</t>
  </si>
  <si>
    <t>kaydiansimpson123@gmail.com</t>
  </si>
  <si>
    <t>310-567-6950                                                                (876) 899-9009</t>
  </si>
  <si>
    <t>ufjministry@gmail,com                                                             semroy18@rocketmail.com</t>
  </si>
  <si>
    <t>Location</t>
  </si>
  <si>
    <t>1(8760 905-0484                                                                        (876) 931-0081                                                                         (876) 833-7631                                                                     (876) 905-0484                                                        (876) 445-6762</t>
  </si>
  <si>
    <t>elegantestates@yahoo.com</t>
  </si>
  <si>
    <t>(876) 533-8270                                                                  (876) 350-9413                                                                       (876) 330-4695</t>
  </si>
  <si>
    <t>1(876) 797-0055                                                                       (876) 797-0055                                                                       (876) 278-7863</t>
  </si>
  <si>
    <t>jonathanwalker631@yahoo.com                                                                                      thirteen1213@yahoo.com                                                                                       darkstalleon_530@yahoo.com</t>
  </si>
  <si>
    <t>(876) 321-8379</t>
  </si>
  <si>
    <t>aynassociateslaw@gmail.com                                                              sharen_reid@yahoo.com                                                                                                               sharellereid@hotmail.com</t>
  </si>
  <si>
    <t>Fundraising, and donations.</t>
  </si>
  <si>
    <t>DLF source of funds currently comes from donations and contracted services such as as curriculum content creation for social programmes.</t>
  </si>
  <si>
    <t xml:space="preserve">1(876) 417-4533                                  </t>
  </si>
  <si>
    <t>Gethsemane Emmanuel Healing Temple Limited</t>
  </si>
  <si>
    <t>Info@girlzwithgoals.com                                                                                                girl.goals@gmail.com</t>
  </si>
  <si>
    <t>1(876)596-3401                                                      (876) 885-6149</t>
  </si>
  <si>
    <t>(876) 501-3147                                                                    (876) 809-3769</t>
  </si>
  <si>
    <t>Donations and our contribution.</t>
  </si>
  <si>
    <t>RICKANESCOTT@GMAIL.COM                                                                                    leonclunis@hotmail.com</t>
  </si>
  <si>
    <t xml:space="preserve"> (876) 831-1350                                                                (876) 791-7768                                                                  (876) 347-8452                                                                                                                                (876) 354-2213                                                                                 (876) 784-5560                                                                 (876) 580-1876                                                                    (876) 578-0227</t>
  </si>
  <si>
    <t>helpachildja@gmail.com                                                                        zaieta.skyers@gmail.com</t>
  </si>
  <si>
    <t>(876) 620-8852</t>
  </si>
  <si>
    <t>godsgloria@hotmail.com</t>
  </si>
  <si>
    <t>1(876) 831-2678                                                            (876) 819-3346                                                                                                     (876) 909-0229                                                                     (876) 789-3321                                                             (876) 360-3713                                                                                    (876) 831-2678</t>
  </si>
  <si>
    <t>Fosrichfoundation@flowja.com                                                                                                             thurjoseph@yahoo.co.uk</t>
  </si>
  <si>
    <t>(876) 440-1908</t>
  </si>
  <si>
    <t>revgrey@rogers.com</t>
  </si>
  <si>
    <t>1(876) 334-3578                                                                     (876) 458-0851</t>
  </si>
  <si>
    <t>georgemoodiecaresfoundation@gmail.com                                                                                                                          moodie.george@yahoo.com</t>
  </si>
  <si>
    <t>George Moodie Cares Foundation Liumited.</t>
  </si>
  <si>
    <t>002-753-952</t>
  </si>
  <si>
    <t>(876) 792-8736</t>
  </si>
  <si>
    <t>mi7408s04@yahoo.com                                                                                                         nehemiahprophet@gmail.com                                                                                    pparke@gcfc.edu.jm</t>
  </si>
  <si>
    <t>(876) 319-6742                                                        (876) 324-6505</t>
  </si>
  <si>
    <t>pastor13jason@gmail.com                                                                      phionherron@gmail.com</t>
  </si>
  <si>
    <t>nvaj18@hotmail.com                                                                    antoinettedaniel08@yahoo.com</t>
  </si>
  <si>
    <t>(876) 969-9637                                                                         (876) 366-5758                                                                                  (876) 422-0676</t>
  </si>
  <si>
    <t>(876) 772-4505                                                (876) 776-0901</t>
  </si>
  <si>
    <t>josephinejohnson641@gmail.com</t>
  </si>
  <si>
    <t>(876) 291-9144</t>
  </si>
  <si>
    <t>FHC Foundation</t>
  </si>
  <si>
    <t>(876) 336-4480                                                                   (876) 372-9562</t>
  </si>
  <si>
    <t>gadtabernacle@gmail.com                                                                                                         jermiemcgregor@yahoo.com</t>
  </si>
  <si>
    <t>1(876) 984-7438                                                                       1(876) 878-3591                                                                       (876)878-3591</t>
  </si>
  <si>
    <t>Christtemple105@yahoo.com                                                                                                             jlee@jpsco.com</t>
  </si>
  <si>
    <t>sean@greenblockd.com                                                          cblake@greenblockd.com</t>
  </si>
  <si>
    <t>1(876) 535-6000                                                            (876) 889-5375                                                                   (876) 578-2865</t>
  </si>
  <si>
    <t>1(876) 620-5751                                                                           (876) 298-6779                                                                                               (876) 381-2861</t>
  </si>
  <si>
    <t>Gfgefoundation@gmail.com                                                                                                   martin@tsija.com                                                  michelemalewis@gmail.com</t>
  </si>
  <si>
    <t>1(876) 749-4849                                                            (876) 368-7000</t>
  </si>
  <si>
    <t>Greendale_twickenhamgardens@yahoo.com                                                                       taxresultant@yahoo.co.uk</t>
  </si>
  <si>
    <t>Greendale Twickenham Garden Citizen Association Limited</t>
  </si>
  <si>
    <t>CA100-1525C</t>
  </si>
  <si>
    <t>Greendale Twickenham Garden Citizens Association Limited</t>
  </si>
  <si>
    <t>CA100-1392C</t>
  </si>
  <si>
    <t>trudian.hunt@yahoo.com</t>
  </si>
  <si>
    <t>(876) 357-97772                                                                               (876) 340-1810                                                                    (876) 854-9123                                                                               917-696-4222                                                                                               (876) 809-7682</t>
  </si>
  <si>
    <t>markwalker2@hotmail.com</t>
  </si>
  <si>
    <t>shereesmith311@yahoo.com</t>
  </si>
  <si>
    <t>Sponsorships.</t>
  </si>
  <si>
    <t>CAIN100-136C</t>
  </si>
  <si>
    <t>(876) 288-7378                                                                      (876) 364-6472</t>
  </si>
  <si>
    <t>buchanan.shanice92@yahoo.com</t>
  </si>
  <si>
    <t>Gospel Light Church of The Apostolic Faith of Our Lord and Saviour Jesus Christ</t>
  </si>
  <si>
    <t>loraineedwards@yahoo.com</t>
  </si>
  <si>
    <t>(876) 856-0793</t>
  </si>
  <si>
    <t>(876) 758-6645                                              (876) 758-0681                                                        (876) 508-0070</t>
  </si>
  <si>
    <t>bishopdelroywillis1@yahoo.com</t>
  </si>
  <si>
    <t>(876) 362-5109                                                              (876) 836-4040                                                   (876) 437-3063                                                   (876) 419-4444                                      (876) 545-8194</t>
  </si>
  <si>
    <t>Goodbehaviourbetterjamaica@gmail.com                                                                                                                  robertsonj.d.r@gmail.com</t>
  </si>
  <si>
    <t>Charity@goingspiredja.com                                                                                                         reeceracquel@gmail.com</t>
  </si>
  <si>
    <t>1(876) 775-3370                                                                  (876) 546-1257</t>
  </si>
  <si>
    <t>Godliveswithinministries@gmail.com                                                                                                       glwstudio@gmail.com</t>
  </si>
  <si>
    <t>(876) 296-8203                                                                    (876) 332-9925</t>
  </si>
  <si>
    <t>rochellessmith876@gmail.com                                                                                                 troyjames3kids@gmail.com                                                                                                                          shawnaleelawrence4@gmail.com</t>
  </si>
  <si>
    <t>1(876) 919-4197                                                                                         (876) 909-3378</t>
  </si>
  <si>
    <t>CAIN100-2115C</t>
  </si>
  <si>
    <t>003-344-649</t>
  </si>
  <si>
    <t>Zion Fire House Ministries</t>
  </si>
  <si>
    <t>Hart street, old harbour p.o., st.catherine</t>
  </si>
  <si>
    <t>(876) 874-3140                                                                                     (876) 816-0433</t>
  </si>
  <si>
    <t>donawilliamson34@gmail.com                                                                                                                                             barrettmaureen49@gmail.com</t>
  </si>
  <si>
    <t>CAIN100-2114C</t>
  </si>
  <si>
    <t>003-220-222</t>
  </si>
  <si>
    <t>Seafield Past Students Association</t>
  </si>
  <si>
    <t>Seafield district, guy's hill p.o., st.catherine</t>
  </si>
  <si>
    <t xml:space="preserve">(876) 374-9816                                                                     (876) 450-1718                                                                                   (876) 839-7377                                                                                                      (876) 374-9816                                                      </t>
  </si>
  <si>
    <t>seafieldpsa@gmail.com</t>
  </si>
  <si>
    <t>Higherlevelministry@gmail.com                                                                                                    michaelspencer225@gmail.com                                                                                                                             desrineburrell@gmail.com</t>
  </si>
  <si>
    <t>wcwkgn@hotmail.com                                                                                                                          donrubi@verizon.net</t>
  </si>
  <si>
    <t>1(876) 361-2048                                                                            (876) 929-3900                                                                         (876) 361-2048                                                                         (876) 842-5216</t>
  </si>
  <si>
    <t>305-310-0734                                                                                                    (876) 948-1227</t>
  </si>
  <si>
    <t>Kataylor1819@yahoo.com                                                                                                               kelly.akin@duncox.com</t>
  </si>
  <si>
    <t>Hbcccffs.pmo@gmail.com                                                                                                      kbsk107@ymail.com</t>
  </si>
  <si>
    <t xml:space="preserve">(876) 283-7272                                                                  (876) 890-7445                                                                                                                  (876) 478-5552                                                                         (876) 406-9093                                                                               </t>
  </si>
  <si>
    <t>(876) 570-5262                                                                          (876) 540-8432                                                                                44(0) 203-289-5262</t>
  </si>
  <si>
    <t>1(876) 837-6899                                                                            (876) 334-4827</t>
  </si>
  <si>
    <t>1(876) 279-6338                                                                           (876) 426-5926</t>
  </si>
  <si>
    <t>greejen@hotmail.com                                                                                         frazerdennesha@yahoo.com</t>
  </si>
  <si>
    <t>1(876) 774-4751                                                                                               (876) 808-7915</t>
  </si>
  <si>
    <t>Highlyblessfoundation@gmail.com                                                                                                                                    farabigail@yahoo.com                                                                                                                                                    meleciahewitt07@gmail.com</t>
  </si>
  <si>
    <t>(876) 562-5216                                                                            (876) 316-3912                                                             (876) 562-5216                                                                 (876) 983-0232                                                                 (876) 430-4507                                                                (876) 855-5646                                                                     (876) 593-1284                                                        (876) 668-3369</t>
  </si>
  <si>
    <t xml:space="preserve">(876) 868-9318                                                             (876) 749-7057                                                      (876) 387-5146    </t>
  </si>
  <si>
    <t>lx_parkinson@hotmail.com                                                                            moniquecrobbie19@gmail.com</t>
  </si>
  <si>
    <t>CAIN100NR-192C</t>
  </si>
  <si>
    <t>The Lilliput Ministries International Limited</t>
  </si>
  <si>
    <t>Lilliput District, Montego Bay #1 P.O. Box 471. St.James</t>
  </si>
  <si>
    <t>To advance religion.</t>
  </si>
  <si>
    <t>876-392-5292</t>
  </si>
  <si>
    <t>maranathalilliput@yahoo.com</t>
  </si>
  <si>
    <t>LJDR  Davis Foundation</t>
  </si>
  <si>
    <t>LJDR Davis Foundation Ltd</t>
  </si>
  <si>
    <t>LJDR Davis Foundation Limited</t>
  </si>
  <si>
    <t>(876) 399-7714                                  Fax:(876)  974-9264</t>
  </si>
  <si>
    <t>CAIN100-1638C</t>
  </si>
  <si>
    <t>002-855-640</t>
  </si>
  <si>
    <t>Friends Of Watson Taylor Park Limited</t>
  </si>
  <si>
    <t>4 Almond drive, lucia p.o., hanover</t>
  </si>
  <si>
    <t>(876) 851-3830                                                        (876) 597-6151                                                                                    (876) 756-2719                                                   (876) 544-2767</t>
  </si>
  <si>
    <t>campbeljo@gmail.com                                                                                   cecilia588@hotmail.com                                                                                                                      donaldallen@sbcglobal.net</t>
  </si>
  <si>
    <t>member of staff(2)                                                                                                 fultime workers (2)                                                                                                 casual wqorkers/voluteers who serve every now and then (3)</t>
  </si>
  <si>
    <t>CAIN100-2083C</t>
  </si>
  <si>
    <t>003-288-307</t>
  </si>
  <si>
    <t>Love Answer All Limited</t>
  </si>
  <si>
    <t>263 Harrison avenue, morris meadows, gregory park p.o., st. catherine</t>
  </si>
  <si>
    <t>(876) 450-1124                                                                                                 (876) 429-8921</t>
  </si>
  <si>
    <t>CAOS100-854C</t>
  </si>
  <si>
    <t>CAOS100-845C</t>
  </si>
  <si>
    <t>Medical Association of Jamaica</t>
  </si>
  <si>
    <t>CAIN100-154C</t>
  </si>
  <si>
    <t>Primarily from voluntary contributions of members and visitors, who meet in furtherance of the church's objectives.</t>
  </si>
  <si>
    <t>Grace Jail and Prison Ministry of Jamaica</t>
  </si>
  <si>
    <t>Grace Jail and Ministry of Jamaica Limited</t>
  </si>
  <si>
    <t>002-207-702</t>
  </si>
  <si>
    <t>CAIN100NR-1277C</t>
  </si>
  <si>
    <t>Life Pak Foundation Limited</t>
  </si>
  <si>
    <t>The Leadership Development Initiative</t>
  </si>
  <si>
    <t>Advice@mentorinc.org                                                                                               marc.frankson@gmail.com                                                                                                                                              iwarburton.law@gmail.com</t>
  </si>
  <si>
    <t>1(876) 901-1936                                                                                                         1(876) 620-0223                                                                              (876) 473-6308                                                                                                                   (876) 447-3927</t>
  </si>
  <si>
    <t>003-327-949</t>
  </si>
  <si>
    <t>CAIN100-1303C</t>
  </si>
  <si>
    <t>CAIN100-2098C</t>
  </si>
  <si>
    <t>003-286-185</t>
  </si>
  <si>
    <t>Victory Over Past (VOP) Foundation Limited</t>
  </si>
  <si>
    <t>Bushy park, bushy park p.o., st.catherine</t>
  </si>
  <si>
    <t>(876) 438-2256                                                                         (876) 486-6649</t>
  </si>
  <si>
    <t>victoryoverpastfoundation@gmail.com                                                                                        sicnarfms@gmail.com                                                                                                                          kimone.shaw@gmail.com</t>
  </si>
  <si>
    <t>CAIN100-465C</t>
  </si>
  <si>
    <t>001-482-238</t>
  </si>
  <si>
    <t>Pals Jamaica</t>
  </si>
  <si>
    <t>7 North street, kingston</t>
  </si>
  <si>
    <t>(876) 450-6968                                                                           (876) 383-7250                                                                         (876) 999-9511                                                              (876) 819-6105                                                (876) 922-3400-9</t>
  </si>
  <si>
    <t>(876) 844-4713                                                                          (876) 869-9864                                                                                  (617) 283-0611</t>
  </si>
  <si>
    <t>Jaccri_uwi@gmail.com                                                                                                                                                                             info@jaccri.org                                                                                                                                               stevenhsmith93@gmail.com                                                                                                                                 dinglespence@gmail.com</t>
  </si>
  <si>
    <t>(876) 822-1763                                                                                                    (876) 404-9036</t>
  </si>
  <si>
    <t>nuavek@aol.com                                                                                                               roger.salmon14@gmail.com                                                                                                                                  jamaicaamericanfootballassoc@yahoo.com</t>
  </si>
  <si>
    <t>CAIN100-603C</t>
  </si>
  <si>
    <t xml:space="preserve">(876) 383-3115                                                                          (876) 973-0730                                                                                             </t>
  </si>
  <si>
    <t>CAIN100-2025C</t>
  </si>
  <si>
    <t>003-175-626</t>
  </si>
  <si>
    <t>NRJ Foundation Limited</t>
  </si>
  <si>
    <t>2nd floor, 3 ardenne road, kingston 10</t>
  </si>
  <si>
    <t>(876) 926-7545</t>
  </si>
  <si>
    <t>humanresource@monymuskrums.com</t>
  </si>
  <si>
    <t>CAIN100-1672C</t>
  </si>
  <si>
    <t>alvinrowe@gmail.com                                                                                                                                 brighteyye@gmail.com                                                                                        alvin674@gmail.com</t>
  </si>
  <si>
    <t>CAIN100-856C</t>
  </si>
  <si>
    <t>(876) 927-4371-5                                                              (876) 927-5081.                                                                  (302) 397-1974.                                                                            (876) 462-9367.</t>
  </si>
  <si>
    <t>Jailbreakdeliverancechurch@gmail.com                                                                                                                                                          jdministries.org@gmail.com</t>
  </si>
  <si>
    <t>Institute For Mobilization, Partnerships &amp; Actions For Community Transformation (IMPACT). Limited</t>
  </si>
  <si>
    <t>(876) 469-0480                                                                   (876) 988-0859                                                                                    (876) 925-3415                                                                       (876) 384-2185</t>
  </si>
  <si>
    <t>maziewalker@gmail.com                                                                                                cunningham.gray@gmail.com</t>
  </si>
  <si>
    <t>(876) 375-3846                                                                (876) 536-4838                                                               (876) 432-3565</t>
  </si>
  <si>
    <t>ishallimpact@yahoo.com                                                                                  peterstewart429@gmail.com</t>
  </si>
  <si>
    <t>(876) 924-1719                                                                                 (876) 924-2141                                                                                    fax:(876) 969-3076</t>
  </si>
  <si>
    <t>Immaculate.prep@gmail.com                                                                                                                 ichs@cwjamaica.com                                                                                                                           fsaadja@gmail.com                                                                                                              ichsprincipal@cwjamaica.com</t>
  </si>
  <si>
    <t>Ilujacollective@gmail.com                                                                                                                            nicholasparnell@gmail.com</t>
  </si>
  <si>
    <t>(876) 383-4656</t>
  </si>
  <si>
    <t>info@irisjohnsonfoundation.com                                                                              denniesa@yahoo.com                                                                                                                                 desyrun@yahoo.com</t>
  </si>
  <si>
    <t>keneisha21porter@gmail.com                                                                                                                                                                   glenhype1@gmail.com                                                                                                                                                kporter@hypecares.org</t>
  </si>
  <si>
    <t>1(876) 999-0304                                                                   (876) 969-5610</t>
  </si>
  <si>
    <t>Faith Deliverance Ministries Iinternational</t>
  </si>
  <si>
    <t>CAIN100-2116C</t>
  </si>
  <si>
    <t>003-328-856</t>
  </si>
  <si>
    <t>Betta Farms Foundation Limited</t>
  </si>
  <si>
    <t>Lot 7, temple hall, kingston 9, St.andrew.</t>
  </si>
  <si>
    <t xml:space="preserve">(876) 308-0560                                                                               (876) 470-9119                                                                       (876) 778-8317 </t>
  </si>
  <si>
    <t xml:space="preserve">bettafoundationja@gmail.com               </t>
  </si>
  <si>
    <t xml:space="preserve">(876) 343-6325                                                         (876)610-4104                                                                           (876) 861-1613                                                                                     (876) 463-2878 </t>
  </si>
  <si>
    <t>buntystarr@hotmail.com                                                                                michelesolomon8@gmail.com                                                                                        hinesnatanish@yahoo.com</t>
  </si>
  <si>
    <t>(876) 776-9136</t>
  </si>
  <si>
    <t>royhwh@gmail.com</t>
  </si>
  <si>
    <t>(876) 445-6802                                               (876) 893-9862                                                (876) 596-4651                                                                                            (876) 340-5121                                                                                (876) 562-3156                                                                                (876) 875-5320</t>
  </si>
  <si>
    <t>drofslag@gmail.com                                                                                                        bjmontique68@gmail.com</t>
  </si>
  <si>
    <t>douglasanta@gmail.com</t>
  </si>
  <si>
    <t>(876) 746-8789                                                                 (876) 852-2929                                                                                        (876) 423-4383</t>
  </si>
  <si>
    <t>Fdmichurch@gmail.com                                                                                                  ameikle2013@gmail.com                                                                                                               paulsawyers32@gmail.com</t>
  </si>
  <si>
    <t>(876) 603-1485.                                                                                 (876) 509-2949.                                                                (876) 834-8461.</t>
  </si>
  <si>
    <t>jampentecostal1955@gmail.com</t>
  </si>
  <si>
    <t>CA100-823C</t>
  </si>
  <si>
    <t>(876) 564-3770</t>
  </si>
  <si>
    <t>joam@joamltd.org</t>
  </si>
  <si>
    <t>(876) 361-3166.                                                                 (876) 544-8762</t>
  </si>
  <si>
    <t>nataliecorthesy@yahoo.com                                                                                                              dcglisa@hotmail.com</t>
  </si>
  <si>
    <t>adamanufacturingjamaica@gmail.com</t>
  </si>
  <si>
    <t>1(876) 927-4199                                                                   (876) 978-8523</t>
  </si>
  <si>
    <t>Jfcdhealth@gmail.com                                                                                                growthtools@msm.com</t>
  </si>
  <si>
    <t>0.                                                    variable depending on project.</t>
  </si>
  <si>
    <t xml:space="preserve">(876) 999-7441.                                          (876) 978-9881.                                                                                                (876) 926-6046.                                                  (876) 589-5153.                                                              (876) 508-9540. </t>
  </si>
  <si>
    <t xml:space="preserve">fayw@cwjamaica.com                                                                    saak1970@hotmail.com                                                                                                                             cstafford@cwjamaica.com                                                                                                  vtecpwrd@yahoo.com                                                                         </t>
  </si>
  <si>
    <t>Teamjjt@gmail.com                                                                                                                          info@jamaicamusicaltheatre.com</t>
  </si>
  <si>
    <t>1(876) 926-3562-4                                                               (876) 848-4431</t>
  </si>
  <si>
    <t>85 hope road, kingston 6</t>
  </si>
  <si>
    <t>Famplanja@gmail.com                                                                                                                      famplan.finance@gmail.com</t>
  </si>
  <si>
    <t>IPPF Cash grant.- $21,436,168.00.</t>
  </si>
  <si>
    <t>1(876) 922-3209                                                                           (876) 978-5162</t>
  </si>
  <si>
    <t>ftcogopfi@gmail.com</t>
  </si>
  <si>
    <t>(876) 869-6907.                                                                  (876) 399-4258.                                                                              (876) 322-8046.                                                           (876) 919-3529.                                                      (876) 9789752.</t>
  </si>
  <si>
    <t>Jetlive1@gmail.com                                                                                         ral@cwjamaica.com                                                                                                 vormsby@bkjm.com                                                                                                               maxine_henrywilson@yahoo.com                                                                                                                                rosyvonne2@gmail.com                                                                                                                                            dcampbelllaw@cwjamaica.com</t>
  </si>
  <si>
    <t>(876) 474-0370.                                                      (876) 826-9232.                                                              (876) 382-2157.                                                            (876) 866-4693.</t>
  </si>
  <si>
    <t>11.                                                                            including the 6 members.</t>
  </si>
  <si>
    <t>(876) 521-8494                                                 0114-475-920-8764.</t>
  </si>
  <si>
    <t>culturalhealth@hotmail.com</t>
  </si>
  <si>
    <r>
      <t>Jamaica Community Of Positive Women                                                                                                 (</t>
    </r>
    <r>
      <rPr>
        <sz val="12"/>
        <color rgb="FFFF0000"/>
        <rFont val="Arial"/>
        <family val="2"/>
      </rPr>
      <t>JCW+</t>
    </r>
    <r>
      <rPr>
        <sz val="12"/>
        <rFont val="Arial"/>
        <family val="2"/>
      </rPr>
      <t>)</t>
    </r>
  </si>
  <si>
    <t xml:space="preserve">(876) 906-6884                                                                           (876) 312-5955                                                                           (876) 881-6970.                                                                               (876) 323-0144                                                                                                </t>
  </si>
  <si>
    <t>Lovehope2015@gmail.com                                                                                                                                 jna.anderson@gmail.com                                                                                                                                          srobinsondavis@gmail.com</t>
  </si>
  <si>
    <t>(876) 926-2139                                                                 fax: (876) 926-4760.</t>
  </si>
  <si>
    <t>Admin@nuttallhospital.org                                                                                                    ceo@nuttallhospital.org</t>
  </si>
  <si>
    <t>Info@canjiinnternational.com                                                                               abitey1@yahoo.com</t>
  </si>
  <si>
    <t>20.                                                                       10 males and 10 females</t>
  </si>
  <si>
    <t>50.                                                       20 males and 30 females.</t>
  </si>
  <si>
    <t>Stacy.ann@jamaicafoundation.org                                                                                             stacyannc@icloud.com</t>
  </si>
  <si>
    <t>1(876) 889-3695                                                                                                                     (876) 507-2651.                                                               (876) 520-5279.                                                    (876) 345-7782.</t>
  </si>
  <si>
    <t>Jymotivators@gmail.com                                                                                                   richardsonrodain@yahoo.com                                                                                                      rodrickchance@gmail.com                                                                  aharris372@gmail.com                                                                                                                               pierclaw@yahoo.com</t>
  </si>
  <si>
    <t>(876) 818-5922                                                                                      (876) 995-2972                                                                                  (876) 383-2436                                                                                      (876) 361-3058                                                                                                        (876) 448-4923                                                                      (876) 322-5600                                                                                                                           (876) 820-9526</t>
  </si>
  <si>
    <t>adrianamair@yahoo.com                                                                                dcintaward@cwjamaica.com                                                                                     richardmarkchen@gmail.com                                                                                   dmck@mckoylaw.com                                                                                                   stephanie_woolcook@yahoo.com                                                                                                      owenwr@gmail.com                                                                          cdenny64@gmail.com</t>
  </si>
  <si>
    <t>(876) 551-8650                                                                                    (876) 469-1938                                                                      (876) 473-3310</t>
  </si>
  <si>
    <t>vice-chairman@jamaicarugby.org                                                                            dekoolone56@gmail.com                                                                   cornwallcountyrugby@yahoo.com</t>
  </si>
  <si>
    <t>Jamaica Rural Youth Foundation Limited</t>
  </si>
  <si>
    <t xml:space="preserve">1(876) 539-8001                                                                     (876) 805-8699.                                                                             </t>
  </si>
  <si>
    <t>melanie.wynter@gmail.com</t>
  </si>
  <si>
    <t>1(876) 961-0191                                                                            1(876) 282-4240                                                                    1(876) 869-9522                                                                (876) 363-7255                                                                         (876) 416-4175</t>
  </si>
  <si>
    <t>Stewartmark123@gmail.com                                                                                              vermastewart@gmail.com                                                                                                                 karengottshalk@yahoo.com</t>
  </si>
  <si>
    <t xml:space="preserve">(876) 383-5845                                                                       (876) 924-2347                                                                                         (876) 373-4246                                                             (876) 551-8841                                                                                         </t>
  </si>
  <si>
    <t>shermarze226@yahoo.com                                                                                                                 shanemoi961@yahoo.com</t>
  </si>
  <si>
    <t>CAIN100-2139C</t>
  </si>
  <si>
    <t>003-315-878</t>
  </si>
  <si>
    <t>Esirom Foundation Limited</t>
  </si>
  <si>
    <t>Unit # 20, 13 West kings house road, kingston 10.</t>
  </si>
  <si>
    <t>(876) 386-1096                                                              (876) 891-0755</t>
  </si>
  <si>
    <t>alex@esirom</t>
  </si>
  <si>
    <t>CAIN100-1612C</t>
  </si>
  <si>
    <t>sara.lam.walker@gmail.com                                                                                        malcolm.tanice@yahoo.com                                                                                               angelicladiessociety@gmail.com</t>
  </si>
  <si>
    <t>CAIN100-1681C</t>
  </si>
  <si>
    <t>CAIN100-2072C</t>
  </si>
  <si>
    <t>001-843-982</t>
  </si>
  <si>
    <t>The Rock Tower Limited</t>
  </si>
  <si>
    <t>17 Mark lane, kingston, cso.</t>
  </si>
  <si>
    <t>To provide relief from poverty, deprivation, distress, and hardship and to promote the welfare of persons in jamaica through visual arts and other creative mediums.</t>
  </si>
  <si>
    <t>(876) 344-9699                                                          (876) 818-7664</t>
  </si>
  <si>
    <r>
      <t>Creative Language-Based Learning (</t>
    </r>
    <r>
      <rPr>
        <sz val="12"/>
        <color rgb="FFFF0000"/>
        <rFont val="Arial"/>
        <family val="2"/>
      </rPr>
      <t>CLBL</t>
    </r>
    <r>
      <rPr>
        <sz val="12"/>
        <rFont val="Arial"/>
        <family val="2"/>
      </rPr>
      <t>) Foundation Limited</t>
    </r>
  </si>
  <si>
    <t>1(876) 398-5469                                                                       (876) 579-4805                                                           fax: (876) 946-0031</t>
  </si>
  <si>
    <t>Admin@creativelearning.info                                                                                                      mandymelville@clblfoundation.org</t>
  </si>
  <si>
    <t>(876) 986-7890                                                                                        fax: (876) 986-1552</t>
  </si>
  <si>
    <t>CAIN100-581C</t>
  </si>
  <si>
    <t>Kckcmin@gmail.com                                                                                                                 shavajnikt@gmail.com</t>
  </si>
  <si>
    <t>1(876) 310-0525.                                                                             (876) 789-8079</t>
  </si>
  <si>
    <t>CAIN100-583C</t>
  </si>
  <si>
    <t>CAIN100NR-193C</t>
  </si>
  <si>
    <t>001-718-894</t>
  </si>
  <si>
    <t>Haddo District, Ramble P.O. Hanover</t>
  </si>
  <si>
    <t>876-334-5119</t>
  </si>
  <si>
    <t>apdcoj@gmail.com</t>
  </si>
  <si>
    <t>CAUN100NR-75C</t>
  </si>
  <si>
    <t>(876) 314-7878                                                                                       (289) 541-3920                                                                       (347)224-1552</t>
  </si>
  <si>
    <t>CAIN100-2064C</t>
  </si>
  <si>
    <t>003-278-620</t>
  </si>
  <si>
    <t>Bam Moms Club Limited</t>
  </si>
  <si>
    <t>Unit # 18, musgrave professional suites, 34 lady musgrave road, kingston 5.</t>
  </si>
  <si>
    <t>(876) 428-3336.                                                                     (876) 506-4064</t>
  </si>
  <si>
    <t>bammomsclub@gmail.com                                                                                   adrianm2000@hotmail.com                                                                                                        soymetal@yahoo.com</t>
  </si>
  <si>
    <t>CAIN100-285C</t>
  </si>
  <si>
    <t>CAIN100-2129C</t>
  </si>
  <si>
    <t>003-190-676</t>
  </si>
  <si>
    <t>Greater Love &amp; Divine Works Apostolic Church Limited</t>
  </si>
  <si>
    <t>Africa district, old harbour p.o., st.catherine</t>
  </si>
  <si>
    <t>To proclaim,preach and propagate the gospel of jesus christ to the people of jamaica and foreign lands by radio, television, recording, printed word and by personal evangelism and to provide for fellowship of all members and those who adhere to the christian faith for the advancement of religion in jamaica.</t>
  </si>
  <si>
    <t>gldwapostolic@gmail.com                                                                                                              ianwilliams798@gmail.com</t>
  </si>
  <si>
    <t>(876) 390-5809                                                                                  (876) 545-3581                                                                                      (876) 373-8867</t>
  </si>
  <si>
    <t>CAIN100-595C</t>
  </si>
  <si>
    <t>001-615-114</t>
  </si>
  <si>
    <t>Mt.Zion Sanctuary Assemblies Of Jamaica Church Of Seventh Day Limited</t>
  </si>
  <si>
    <t>160 Main street, ocho rios p.o., st.ann</t>
  </si>
  <si>
    <t>(876) 820-0550                                                        (876) 632-7401                                                       (876) 631-1543                                                                   (876) 899-6221                                                                            (876) 995-6120.                                                                      (876) 887-2006                                                                                       (876) 899-6221                                                                           (876) 440-1505                                                                           (876) 442-0597                                                                        (876) 275-6477                                                                     ()876) 365-1049</t>
  </si>
  <si>
    <t>19mountzionassemblies@gmail.com</t>
  </si>
  <si>
    <t>CAIN100-1365C</t>
  </si>
  <si>
    <t>1(876) 291-3110                                                                      (876) 561-4870</t>
  </si>
  <si>
    <t>22B old hope road, kingston 5</t>
  </si>
  <si>
    <t>CAIN100NR-16C</t>
  </si>
  <si>
    <t>1(876) 627-6240                                                             (876) 816-5130.                                                                                (876) 772-7176.                                                                                      (876) 848-6073.                                                                            (876) 816-5130.</t>
  </si>
  <si>
    <t xml:space="preserve">Lifebiblecollegeja2019@outlook.com                                                                                                micharie.thomas@gmail.com                                                                                                             foursquarecp@cwjamaica.com                                                                                                            gphillips@lbcja.edu.jm                                                                                                                                     </t>
  </si>
  <si>
    <t>CAIN100-2000C</t>
  </si>
  <si>
    <t>003-194-876</t>
  </si>
  <si>
    <t>Windy manor, stanmore, malvern p.o., st.elizabeth</t>
  </si>
  <si>
    <t>MOJAHbusiness@gmail.com                                                                  virginia.burke@gmail.com                                                                                               patricia.r.francis@gmail.com                                                                                     alounassamba@gmail.com                                                                                   laletadavismattis@gmail.com                                                                                                                                                           inansiart@gmail.com</t>
  </si>
  <si>
    <t>(876) 966-5001                                                                          (876) 850-8482                                                                   (876) 357-5833.                                                                                     (876) 293-4436.                                                             (876) 531-9174.                                                               (876) 350-6193.</t>
  </si>
  <si>
    <t xml:space="preserve">1(876) 929-7432                                                                  (876) 339-2822                                                                                 (876) 928-5863                                                                                 (876) 656-9491.                                                                        </t>
  </si>
  <si>
    <t>Info@hmf.com.jm                                                                                                    cameron.burnet@jamaicanteas.com                                                                                                               johnmahfood@jamaicanteas.com                                                                                                                             charles.barrett@jamaicanteas.com                                                                                                       jonathan.mahfood@jamaicanteas.com</t>
  </si>
  <si>
    <t>CAOS100-2132C</t>
  </si>
  <si>
    <t>003-376-672</t>
  </si>
  <si>
    <t>Dollar For Humanity Inc</t>
  </si>
  <si>
    <t>1 Osbourne street, harrison town, ocho rios p.o., st.ann</t>
  </si>
  <si>
    <t>dollar.humanity@gmail.com</t>
  </si>
  <si>
    <t>(876) 872-2714                                                                          1(561) 7702617 786                                                                                                            (876) 872-2714                                                                                     (876) 544-1151                                                                                                     (876) 867-4488</t>
  </si>
  <si>
    <t>CAIN100-2127C</t>
  </si>
  <si>
    <t>002-852-730</t>
  </si>
  <si>
    <t>True And Holy Ministries</t>
  </si>
  <si>
    <t>6 Burke road, old harbour,st.catherine</t>
  </si>
  <si>
    <t>wiltrowers@yahoo.com</t>
  </si>
  <si>
    <t>(876) 327-0943                                                        (876) 820-3630                                                                              (876) 320-7665                                                             (876) 337-0270</t>
  </si>
  <si>
    <t>CAIN100-178C</t>
  </si>
  <si>
    <t>1(876) 784-2916                                                                         (876) 424-0215                                                                            (876) 934-4111                                                                                     (876) 429-0408                                                                               (876) 363-7002.                                                                          (876) 564-7065.                                                                            (876) 779-9465                                                                                     (876) 571-0818                                                                                       (876) 579-7903                                                                            (876) 357-2886</t>
  </si>
  <si>
    <t>CAIN100-1679C</t>
  </si>
  <si>
    <t xml:space="preserve">1(876) 943-1361                                                               (876) 298-7861.                                                                  (876) 943-1361.                                                                             (876) 850-8996.                                                                             (876) 816-1764.                                                                                     (876) 298-7861.                                                                 (876) 356-0239.                                                                            </t>
  </si>
  <si>
    <t>trezawnahgordon@gmail.com                                                                                                         wordreachfoundation@gmail.com                                                                                                      kinglykevin@yah</t>
  </si>
  <si>
    <t>Ksattaentries@gmail.com                                                                                                                  ksattajamaica@gmail.com</t>
  </si>
  <si>
    <t>1(876) 483-1570                                                   1(876) 446-1615                                                                                                     (876) 502-4987.                                                                                                (876) 483-1570</t>
  </si>
  <si>
    <t>1(876) 327-6552                                                                                                                      (876) 867-4461                                                                                              (876) 808-6320</t>
  </si>
  <si>
    <t>(876) 796-9969.                                                         (876) 667-2365.</t>
  </si>
  <si>
    <t xml:space="preserve">Sb-reid@hotmail.com                                                                                                           samreid@cwjamaica.com                                                                                     matthewreid22@live.com                                                                                               danielreid@live.com                                                                                                            celest.reid11@gmail.com                                                                                           </t>
  </si>
  <si>
    <t>matthew.lyn@mycbgroup.com                                                                                                       cahendrickson@natbake.com                                                                                            amykerr.ja@gmail.com</t>
  </si>
  <si>
    <t>Kempshillhighpsa@gmail.com                                                                                                         michele25@yahoo.com</t>
  </si>
  <si>
    <t>CAIN100-83C</t>
  </si>
  <si>
    <t>(876) 281-0788.                                                                                    (416) 844-3703</t>
  </si>
  <si>
    <t>kinglindon2@gmail.com                                                                                       ingletonmoyalee@gmail.com</t>
  </si>
  <si>
    <t>1(876) 844-2612.                                                                         1(876) 926-4811.</t>
  </si>
  <si>
    <t>sherene@kjcm.org</t>
  </si>
  <si>
    <t>1(876) 319-8191                                                        (876) 770-7361</t>
  </si>
  <si>
    <t>desmclarty@gmail.com                                                                                                                                     vivienematherson@yahoo.com</t>
  </si>
  <si>
    <t>(876) 815-0478.                                                                           (876) 507-7973.                                                                        (876) 853-9332.                                                                              (876) 402-7347.                                                                      (876) 789-5401</t>
  </si>
  <si>
    <t>royskyers@yahoo.com</t>
  </si>
  <si>
    <t>1(876) 930-3918                                                                  (876) 890-4104</t>
  </si>
  <si>
    <t>(876) 375-5286.                                                                                  (876) 771-3445</t>
  </si>
  <si>
    <t>ps149.6toend@yahoo.com                                                                                                                         melodympalmer@gmail.com                                                                                                                                 barrettspecial@yahoo.com</t>
  </si>
  <si>
    <t>kingston &amp; st. andrew</t>
  </si>
  <si>
    <t>1(876) 562-3053                                                                1(876) 321-9205                                                          (876) 389-0145</t>
  </si>
  <si>
    <t>Cureandconquer@gmail.com                                                                                                                  ramsaykenroy@gmail.com                                                                                                                     meliss.ramsay1975@gmail.com</t>
  </si>
  <si>
    <t>orchidblessin@yahoo.com</t>
  </si>
  <si>
    <t>(876) 390-5915.                                                                    (876) 513-9360.                                                                          (876) 312-6958.</t>
  </si>
  <si>
    <t>Johntownja@gmail.com                                                                                                                  perkinsneil@125@gmail.com</t>
  </si>
  <si>
    <t>(876) 870-3085.                                                                         (876) 772-8627.                                                                                    (876) 569-0172</t>
  </si>
  <si>
    <t xml:space="preserve">paularos072@hotmail.com                                                                                                                                     nicola.murray@taj.gov.jm                                                                                                          </t>
  </si>
  <si>
    <t>Jehugappy10@gmail.com                                                                                          yvonne-henderson@sky.com</t>
  </si>
  <si>
    <t>1(876) 882-0356.                                                                         (876) 310-8875.</t>
  </si>
  <si>
    <t>(876) 494-2634.                                                                                        (876) 463-5061.                                                                                                       (876) 799-0188.                                                                                    (876) 362-4546.</t>
  </si>
  <si>
    <t>Chrisberry94@yahoo.com                                                                               elinsuth@yahoo.com</t>
  </si>
  <si>
    <t>CAAP100-90C</t>
  </si>
  <si>
    <t>treasury@ncu.edu.jm                                                                                                                          lincolin.edwards@ncu.edu.jm                                                                                                                                                                                                     president@ncu.edu.jm</t>
  </si>
  <si>
    <t xml:space="preserve">1(876) 963-7200-4                                                                 (876) 963-8552                                                                         (876) 963-7145                                                                    (876) 281-0120                                                                       </t>
  </si>
  <si>
    <t>(876) 470-7299</t>
  </si>
  <si>
    <t>contactlannet@gmail.com</t>
  </si>
  <si>
    <t>(876) 880-3725.                                                         (876) 846-9346.                                                             (876) 476-5835.</t>
  </si>
  <si>
    <t>lawrencestepheany@gmail.com</t>
  </si>
  <si>
    <t>1(876) 960-1791                                                               (876) 929-2438.                                                                         (876) 929-6091.                                                                              (876) 298-6855                                                                          (876) 564-7774.                                                                                   (876) 404-5842.</t>
  </si>
  <si>
    <t>Rmahfood@gmail.com                                                                                                                                mahfood@gmail.com                                                                                                                 sandramahfood@gmail.com                                                                                                                              elethia@hotmail.com                                                                                                                                rmahfood@hawkeye@hawkeye.com.jm</t>
  </si>
  <si>
    <t>(876) 335-3562                                                   (876) 369-4171                                                       (876) 417-3109.                                                              (876)410-9642.                                                                         (876) 336-3562.                                                                                       (876) 774-5898.                                                    (876) 382-0765.                                                         (876) 384-2970</t>
  </si>
  <si>
    <t>Rosehall026@gmail.com                                                                                    lionclub700@yahoo.com</t>
  </si>
  <si>
    <t>CAIN100-1992C</t>
  </si>
  <si>
    <t>003-200-736</t>
  </si>
  <si>
    <t>Fraser Foundation Limited</t>
  </si>
  <si>
    <t>393 Keswick circle, gregory park p.o., st.catherine.</t>
  </si>
  <si>
    <t>(813)419-9838.                                     (813) 966-1478.                                                                                                               (876) 308-6345.                                                                               (876) 489-1107</t>
  </si>
  <si>
    <t>dexter@fraserfootballfoundation.org                                                                                                       amoy@fraserfootballfoundation.org                                                                           jason@fraserfootballfoundation.org                                                                                         kimone@fraserfootballfoundation.org</t>
  </si>
  <si>
    <t>CAIN100-2094C</t>
  </si>
  <si>
    <t>003-316-874</t>
  </si>
  <si>
    <t>Ocean Of Faith Foundation Limited</t>
  </si>
  <si>
    <t>Prospect landsettlement,port antonio p.o., portland.</t>
  </si>
  <si>
    <t>(876) 781-8783                                                                                        (876) 581-5955                                                                                                   (876) 851-5722</t>
  </si>
  <si>
    <t>t.opal@yahoo.com                                                                  w.thompson227@gmail.com                                                                                                        powerskilia@yahoo.com                                                                                             shanayo_fr@hotmail.com</t>
  </si>
  <si>
    <t>1(876) 389-0258                                                                                      (876)504-0300.                                                                     (876) 359-0258.                                                                                    (876) 285-4419.                                                                          (876) 899-3371.                                                                               (876) 373-9150.</t>
  </si>
  <si>
    <t>kayds_mac@yahoo.com                                                                              support@lionhighfoundation.org                                                                                                                    amharieforchildren@gmail.com</t>
  </si>
  <si>
    <t>(876) 470-8308                                                                          (876) 885-4270                                                                       (876) 564-3824.                                                                           (876) 819-2322.</t>
  </si>
  <si>
    <t>ilahslemonaidfoundation@gmail.com                                                                       kmchuck.smith@gmail.com                                                                              theandavis@gmail.com                                                                            tishan@engineroombrandhouse.com                                                                   sashapeat.bsp@gmail.com</t>
  </si>
  <si>
    <t>CAIN100-593C</t>
  </si>
  <si>
    <t>1(876) 864-2272                                                                       (876) 873-3121.                                                                                                         (876) 875-1893</t>
  </si>
  <si>
    <t>Pastoredwards20@gmail.com                                                                                          kayla_2marie@yahoo.com</t>
  </si>
  <si>
    <t>1(876) 885-9198                                                            (876) 418-7872                                                                    (647) 282-0426</t>
  </si>
  <si>
    <t>yolandefender@gmail.com                                                                                                                           taniasbrega@gmail.com</t>
  </si>
  <si>
    <r>
      <t>Love And Restoration  Ministries (</t>
    </r>
    <r>
      <rPr>
        <sz val="12"/>
        <color rgb="FFFF0000"/>
        <rFont val="Arial"/>
        <family val="2"/>
      </rPr>
      <t>LARM</t>
    </r>
    <r>
      <rPr>
        <sz val="12"/>
        <rFont val="Arial"/>
        <family val="2"/>
      </rPr>
      <t>) Limited.</t>
    </r>
  </si>
  <si>
    <t>1(876) 470-3937                                                                                    (876) 798-5492.                                                                        (876) 543-0377</t>
  </si>
  <si>
    <t>Pa.smith2@yahoo.com                                                                                                                         rosalapapa@yahoo.com</t>
  </si>
  <si>
    <t>1(876) 528-9543                                                     (876) 845-5155                                                            (876) 481-2226                                                                    (876) 383-7476                                                                                 (876)  867-3408.</t>
  </si>
  <si>
    <t>Loveandpowerministries@gmail.com                                                                                                            lennoxwillis51@gmail.com</t>
  </si>
  <si>
    <t>CAIN100NR-177C</t>
  </si>
  <si>
    <t>003-271-587</t>
  </si>
  <si>
    <t>Wings Kidz Limited</t>
  </si>
  <si>
    <t>7 Dome street, montego bay # 1 p.o., st.james</t>
  </si>
  <si>
    <t>roy5557@gmail.com</t>
  </si>
  <si>
    <t>(876) 436-2577.                                                                                   (876) 288-2809.                                                (876) 816-8002.                                                                           (876) 782-4589.</t>
  </si>
  <si>
    <t>1(876) 771-1947                                                                (876) 423-0030                                                                                 (876) 796-7630</t>
  </si>
  <si>
    <t>Iamforjesus18@gmail.com                                                                                           howmrks@gmail.com                                                                                              faithdrove7@gmail.com                                                                                               ranrow@yahoo.com</t>
  </si>
  <si>
    <t>(876) 291-5919                                                                (876) 857-3510                                                                        (876) 323-1085.                                                        (876) 296-9219.                                                                  (876) 482-0137</t>
  </si>
  <si>
    <t>ureggaet@yahoo.com                                                                                                   edmondlobban93@yahoo.com                                                                                                       deanrhoden1983@gmail.com                                                                                                  mauricemason@gmail.com                                                                                         terryannjessica@gmaIL.com</t>
  </si>
  <si>
    <t>CAIN100-2117C</t>
  </si>
  <si>
    <t>003-293-238</t>
  </si>
  <si>
    <t>Carol's Foundation Limited</t>
  </si>
  <si>
    <t>carolsfoundation2021@yahoo.com</t>
  </si>
  <si>
    <t>(876)787-5964                                                            (876) 370-1465                                                                 (876) 554-2393</t>
  </si>
  <si>
    <t>Caribbean Association Of Insurance And Financial Advisors (CARAIFA) Foundation</t>
  </si>
  <si>
    <t>Caribbean Sociological Association (CASA) Limited</t>
  </si>
  <si>
    <t>Creative Language-Based Learning (CLBL) Foundation Limited</t>
  </si>
  <si>
    <t>Culture Health Arts Sports And Education (CHASE) Fund Limited</t>
  </si>
  <si>
    <t>Jamaica Community Of Positive Women (JCW+)</t>
  </si>
  <si>
    <t>Jamaica Youth Business Trust Limited (JYBT)</t>
  </si>
  <si>
    <t>Love And Restoration Ministries (LARM) Limited.</t>
  </si>
  <si>
    <t>125 Manchester road, mandeville, manchester</t>
  </si>
  <si>
    <t>Shop # 4, flex mall, 1170 porto bello, montego bay p.o. Box # 1</t>
  </si>
  <si>
    <t>Office 4, 27 lady musgrave road, kingston 5</t>
  </si>
  <si>
    <t>5 1/2 Mona road, kingston 6</t>
  </si>
  <si>
    <t>33 1/2 Waltham park road, kingston 13.</t>
  </si>
  <si>
    <t>Non-such district, look out P. A. Portland</t>
  </si>
  <si>
    <t>85 St. John's road, spanish town p.o., st. Catherine</t>
  </si>
  <si>
    <t>66A brunswick avenue, spanish town p.o., st.catherine</t>
  </si>
  <si>
    <t>8 Oliver road, knigstob 8, st .andrew</t>
  </si>
  <si>
    <t>Franklyn town, 7a victoria street, kingston 16.</t>
  </si>
  <si>
    <t>9 - 15 Phillip road, kingston 11</t>
  </si>
  <si>
    <t>88 Logwood crescent, greenwich acres, ocho rios. P.o., st. Ann.</t>
  </si>
  <si>
    <t>3 - 4 Carnation drive, reid's pen, 7 east braeton, st.catherine.</t>
  </si>
  <si>
    <t>56 Shelley avenue, duhaney park, kingston 20.</t>
  </si>
  <si>
    <t>3 Fort george road, kingston 9, stony hill p.o., st. Andrew.</t>
  </si>
  <si>
    <t>Hedonism ii, rutland point, lucea, hanover.</t>
  </si>
  <si>
    <t>7A pitt street, falmouth, trelawny.</t>
  </si>
  <si>
    <t>187 1\2 Spanish town road, kingston 13.</t>
  </si>
  <si>
    <t>Jackson town district, jackson town, trelawny</t>
  </si>
  <si>
    <t>152C constant spring road, kingston 8.</t>
  </si>
  <si>
    <t>1 Ripon road, kingston 5</t>
  </si>
  <si>
    <t>Lot 26, nashville sub division, mandeville p.o., manchester.</t>
  </si>
  <si>
    <t>Central village, st. Catherine</t>
  </si>
  <si>
    <t>Lot 21 - 22 nashville, mandeville, manchester</t>
  </si>
  <si>
    <t>20 Lady musgrave road, kingston 6, saint andrew.</t>
  </si>
  <si>
    <t>14 - 20 West avenue, p.o. Box 121, constant spring, kingston 8.</t>
  </si>
  <si>
    <t>Suite 13 - 15, udc office centre building, 12 ocean boulevard, kingston.</t>
  </si>
  <si>
    <t>6 Albert street, p.o. Box 8674, kingston 16.</t>
  </si>
  <si>
    <t>Kiwanis secretariat, grounds of chest hospital, 36 1/2 barbican road, kingston 6.</t>
  </si>
  <si>
    <t>10 James Avenue, Ocho Rios, St.Ann (9 Evelyn street, ocho rios p o, st. Ann).</t>
  </si>
  <si>
    <t>Gordon town, p. O., st. Andrew.</t>
  </si>
  <si>
    <t>Ashley district glengoffe p.o., st. Catherine</t>
  </si>
  <si>
    <t>1 Garbally drive, spanish town, st. Catherine.</t>
  </si>
  <si>
    <t>64 Turtle Place, New Harbour Village No.2 Old Harbour, St.Catherine.</t>
  </si>
  <si>
    <t>20 Main street, may pen p.o., clarendon.</t>
  </si>
  <si>
    <t>Suit #5, 70 half-way-tree road, kingston 10, st. Andrew (10 - 11 caledonia avenue, kingston 5).</t>
  </si>
  <si>
    <t>37 Arnold road, caenwood centre, allen hall building, kingston 4</t>
  </si>
  <si>
    <t>Shop 1a, 25 studio one boulevard, cross roads, kingston 5</t>
  </si>
  <si>
    <t>Dahlia drive, new town phase 1, p.o. Box 56 hayes, clarendon jamaica w.i.</t>
  </si>
  <si>
    <t>Cross roads, 6 caledonia avenue, kingston 5, jamaica.</t>
  </si>
  <si>
    <t>40 Cinnamon crescent, kingston 11.</t>
  </si>
  <si>
    <t>10 West kensigton, greather portmore, st. Catherine</t>
  </si>
  <si>
    <t>38 Mannings hill road, kingston 8, st. Andrew</t>
  </si>
  <si>
    <t>Lot 7 dairy road, discovery bay, discovery bay p.o</t>
  </si>
  <si>
    <t>1603 Duncans road, waterford p.o., portmore, st. Catherine.</t>
  </si>
  <si>
    <t>21 A old stony hill road, kingston 8.</t>
  </si>
  <si>
    <t>234 3 West, greater portmore p.o., st. Catherine.</t>
  </si>
  <si>
    <t>Vineyard town, 3 friendship park crescent, kingston 3, st. Andew.</t>
  </si>
  <si>
    <t>C/o constant spring golf club, 152 - 158 constant spring road, kingston 8</t>
  </si>
  <si>
    <t>19A union street, montego bay</t>
  </si>
  <si>
    <t>Pitfour, willow drive, lot #83, granville, montego bay, st. James.</t>
  </si>
  <si>
    <t>62 Shortwood road, kingston 8, st andrew.</t>
  </si>
  <si>
    <t>16 Russell drive, lakeside park, discovery bay p.o., st.ann.</t>
  </si>
  <si>
    <t>Lot 172/3 santa marie, rock hall p.a., waugh hill, st. Andrew.</t>
  </si>
  <si>
    <t>The towers, 7th floor, 25 dominica drive, kingston 5.</t>
  </si>
  <si>
    <t>1 A auburn avenue, patrick city, kingston 20.</t>
  </si>
  <si>
    <t>Lacovia didstrict, lacovia p.o., st.elizabeth</t>
  </si>
  <si>
    <t>Oracabessa district, oracabessa, st. Mary.</t>
  </si>
  <si>
    <t>201C east edgeware road, southhaven, yallahs p.o., st.thomas.</t>
  </si>
  <si>
    <t>Unit 54, the trade centre, 30 - 32 red hills road, kingston 19.</t>
  </si>
  <si>
    <t>Shop # 29, beecham plaza, 76 main street, ocho rios p.o., st. Ann.</t>
  </si>
  <si>
    <t>White hall district, highgate p.o., st. Mary.</t>
  </si>
  <si>
    <t>26 Upper elletson road, kingston / 5 lissant road, kingston.</t>
  </si>
  <si>
    <t>57 Battle site, rio nuevo, tower isle p.o., st. Mary.</t>
  </si>
  <si>
    <t>Cascade district, boroughbridge p.o., st.ann.</t>
  </si>
  <si>
    <t>P.o. Box 6 kingston 4 jamaica, w.i.</t>
  </si>
  <si>
    <t>59 1/2 Spanish town road, denham town, kingston 13.</t>
  </si>
  <si>
    <t>Technology innovation centre (suite #1) university of technology, 237 old hope road, kingston 6.</t>
  </si>
  <si>
    <t>To facilitate programmes geared towards assisting children hospitals in jamaica to equipping paediatric wards with medical equipment for the benefit of children who use these facilities.</t>
  </si>
  <si>
    <t>To proclaim, practice and spread the word of god to the people of jamaica and foreign lands by radio, by television, by recording, by printed word and by personal evangelism</t>
  </si>
  <si>
    <t>To relieve poverty, illiteracy, and distress among the destitute and or aged members of the jamaican society.</t>
  </si>
  <si>
    <t>Advance or foster children's education in jamaica by providing and assisting in the provision of school supplies for students at the primary, seconadry, and tertiary level; and awarding scholarships and grants tenable at any university, college, or institution of higher or further education.</t>
  </si>
  <si>
    <t xml:space="preserve">To carry on the objects and operations of the rotary club of kingston's 2012/13 project subtitled "BACK2LIFE". To continue the philosophy set out for the RIO COBRE JUVENILE CORRECTIONAL CENTRE in SPANISH TOWN; </t>
  </si>
  <si>
    <t>To contribute to to the advancement of health of pregnant women (expectant mothers) and new mothers in jamaica by providing access to pre and post-natal services to women who are economically challened, so that they can manage the stressors and challenges of prgnancy, labour and delivery and postpartum experience.</t>
  </si>
  <si>
    <t>To proclain the gospel and holy truth of the almighty god and lord and saviour jesus christ.to the people of jamaica and foreign lands. To establish and operate places of religious worship and conduct religious services.</t>
  </si>
  <si>
    <t>To promote the advancement of religion / christian education, through partnership with local and international group / entities provide support / assistance to those faced with socio-economic challenges or ill health .</t>
  </si>
  <si>
    <t xml:space="preserve">Worship service (to advance the spiritual principles and practices of the word of god. </t>
  </si>
  <si>
    <t>Spread the word of god. To assist the poor , needy, homeless. Provide support for children in this and surrounding communities.</t>
  </si>
  <si>
    <t xml:space="preserve">To Promote the Advancement of RAJA YOGA Meditions. To promote studies and research. To relieve poverty mental and physical sickness and distress. </t>
  </si>
  <si>
    <t>To provide help to those in need by way of contributing to the social and economic development of the nation.</t>
  </si>
  <si>
    <t>To assist the elderly and the less fortunate, by seeking donation primarily in the form of medical supplies, food iteams, or clothing.</t>
  </si>
  <si>
    <t>To improve health, economic, and social conditions of persons throughout jamaica. To relieve the health cost of many jamaicans by proving greater access to cost efficient healthcare.</t>
  </si>
  <si>
    <t>To provide mental health care and rehabilitation and to promote awareness and advocacy. To establish facilities to enable the rehabilitation process.</t>
  </si>
  <si>
    <t>To promote and advance programme to geared towards improving the economic, social and career goals. To provide freeding, clothing, and other relevant assistance to persons in the periphery of society. To offer counselling to persons in needs.</t>
  </si>
  <si>
    <t>To provide assistance to the College of Agriculture, Science, and Education by way of aligning with local and overseas learning institutions.</t>
  </si>
  <si>
    <t>Provide emergency relief to impoverished communities nationally and internationally if a natural disaster occurs. Assist relief to any community in need in a time of disaster,</t>
  </si>
  <si>
    <t>To promote the prevention and relief of poverty for poor people in the TREADWAYS DISTRICT and othe districts in the Parish of ST.CATHERINE, by providing them with the basic necessities of life such as food, clothes and shelters.</t>
  </si>
  <si>
    <t>The advancement of education. The advancement of good citizenship or community development. The advancement of arts, culture, hertiage, or science.</t>
  </si>
  <si>
    <t>To relieve poverty and hunger for the disabled, elderly, underprivilege children, mentally ill children, homeless and those affected by natural disasater such as Fire, Hurricane, Storm or Violence in the Parish of North West Clarendon known as deep rual of hilly terrain district and communities including communities from Mocho to Morgans Pass, Frankfield to Spaldings, Ritchies to James Hill.</t>
  </si>
  <si>
    <t>To educate and assist jamaicans in cultivating practices that will protect the environment. (Environmental protection or improvement)</t>
  </si>
  <si>
    <t>To cultivate, promote and extend the teachings and practices of the BIBLE. To recive tithes, freewill offerings, gifts and bequests in order to promote the purposes of the corporation.</t>
  </si>
  <si>
    <t>To advance the principle and beliefs of the christian faith by providing program(s) for high school students of jamaica, such program(s) will promote the virtue of a chase life style, in keeping with biblical standards, in order to stem the tide of rampant, undisciplined sexual behaviour among jamaica's youths.</t>
  </si>
  <si>
    <t>Provide gears,(boots,jerseys.etc) , balls and equipments for children to participate in football in the community/ schools as structured extra curricular activities at no cost to children. Host events and provide opportunities for children to play football in family/ friendly. Inclusive and supportive environments.</t>
  </si>
  <si>
    <t>The purpose of Freedom Hall Church of God is to preach the word of god with special emphasis on winning men of all nationalities of jesus christ who died for all.</t>
  </si>
  <si>
    <t>To carry out or commission research and studies on critical human rights issues in Jamaica- particlarly issues related to unsustainable development, climate changes, and racial and gender-based discriminations- and dissemin ate the useful results of this resarch and studies to the public tp promote education and public awareness.</t>
  </si>
  <si>
    <t>The freedom skate park foundation limited was created to develop the sport of skateboarding and other related sports in jamaica. This includes the work of the freedom skate park in BULL BAY, which is a community based skate park that is free and open to all to utilize.</t>
  </si>
  <si>
    <t>To assist with educational opportunities to students of kendal primary school in Hanover.</t>
  </si>
  <si>
    <t>To spread the gospel , of jesus christ to all nations and establishing churches.. Spport our partners and members to achieve their potential. To empower widows and ophans with knowledge / self-relieve skills or resource which can help them become.</t>
  </si>
  <si>
    <t>The advancement of religion by promoting and preaching the gospel of the kingdom of god and advancing the christian faith according to the principles of the bible.</t>
  </si>
  <si>
    <t>To assist and provide food , clothings to church throughout the island of JAMAICA. To improve the health economic education and social conditions of children, families, and elderly persons throughout communities in JAMAICA as the needs and resources are available.</t>
  </si>
  <si>
    <t>To carry out religious rites, rituals, processes and procedures for the spiritual and wellbeing of its members as according to written word of the bible.</t>
  </si>
  <si>
    <t>To estabilsh and operate places for religious worship and conduct religious services and religious activities to spread the great news of salvation to humanity.</t>
  </si>
  <si>
    <t>To assist the sick, the elderly, the poor, community members, school, and individual persons through out communities in such as health, education, economic and social development though the collection and distribution of food supplies, clothing, and monetary intervention.</t>
  </si>
  <si>
    <t>To provide food, clothing, school supplies, and other items for daily living to the less fortunate and underserved children and families of jamaica.</t>
  </si>
  <si>
    <t>Build community centres for children and adults to encourage study and the advancement of community development. Uplift the community and relief those in need because of youth, advanced age, financial hardship or other disadvantage. Distribute school supplies to the students of the community.</t>
  </si>
  <si>
    <t>Church organization, non-profit insstitution, involve in community amd social intervention.</t>
  </si>
  <si>
    <t>To educate the jamaica public in methods of voluntary family planning and child spacing compatible with the particular religious and moral beliefs of different individuals, and in the dangers of overpopulation, disease and immorality.</t>
  </si>
  <si>
    <t>To alleviate hunger poverty, and homelessness among poor children, homeless people and the elderly, particularly windows and fatherless children, in ST.CATHERINE, KINGSTON AND ST.ANDREW. This will be accomplished through biennial food and clothing drives, with the drop-off location being our office at 11 SOUTH AVENUE, KINGSTON 10, furthermore, we shall solicit monetary gifts from our donors regularly in order to meet the requirements of the aforementioned vulnerable groups.</t>
  </si>
  <si>
    <t>To improve the health and social condiction of children diagnosed with sickle cell throughout jamaica, through the collection of food clothing and money on their behalf and to utilize same and any other means which further the process.</t>
  </si>
  <si>
    <t>To improve the socio-economic wellbeing of jamaica children in need through the collection and distribution of food, clothing and money, and to utillize same and any other means which will further the purpose.</t>
  </si>
  <si>
    <t>To improve the health, economic and social conditions of indigent children and elderly persons.</t>
  </si>
  <si>
    <t>To advance good health, social and economic conditions for elderly, children, young persons and adults from a lower socio-economic background in and around the parish of kingston.</t>
  </si>
  <si>
    <t>To ensure the long term sustainable educational development of the community of LUCEA, and adjoining communities through chartable endeavours.</t>
  </si>
  <si>
    <t>To establish as a charitable trust for the purposes of generating income to provide financial support for the MANCHESTER HIGH SCHOOL ('the school') in the manner specifically described below in perpetuity.</t>
  </si>
  <si>
    <t>Educate, train, and provide care for toddler and pre-teens in structured class sessions, reflecting the classroom syllabus for kindergarten and primary education, by stimulating the main area of development in child growth.</t>
  </si>
  <si>
    <t>The advancement of education in a christian environment in jamaica and the world through the midland bible institute. The advancement of christian religion.</t>
  </si>
  <si>
    <t>To advance health and/or save lives for all people including individuals in developing nations. To establish comprehensive vision centres and/ or other medical facilities which will serve as volunteer mission centre for experienced medical practioners.</t>
  </si>
  <si>
    <t>To advancement of religion by promoting and preaching the gospel of the kingdom of god and advancing the christian faith according to the principles of the bible.</t>
  </si>
  <si>
    <t>To create an institutional museum complex in Jamaica extending its outreach to all people, through virtual access and collaboration with peoples and institutions worldwide. To establish and maintain museum galleries, theatre, halls, gardens or other places for the dissemination, encouuragement and development of culture, science, history and subjects connected with the functions of the Association.</t>
  </si>
  <si>
    <t>The advancement of public health services in jamaica. To promote, protect, preserve, and advance all or any aspects of the health and wellness of the general public locally.</t>
  </si>
  <si>
    <t>Peaching out to call people in order to teach them the gospel of jesus christ and to baptise them with water and the holy spirit.</t>
  </si>
  <si>
    <t>To contribute to the prevention andreduction of poverty in jamaica by raising awareness on systemic challenges which stymie the development and growth of the jamaican society and economy through commissioning of research, presenting the findings of the research to the public, and the holding conferences, seminars, town hall meetings, events to discuss the aforesaid findings, and thereafter, aid the implementation of the aforesaid findings to reduces poverty in jamaica.</t>
  </si>
  <si>
    <t>To aim in the advancement of good citizenship and the development of jamaica communities. To aid in the prevention and relief of poverty by facilitating the growth of business in jamaica.</t>
  </si>
  <si>
    <t>To advance the edcational welfare of children throughout jamaica by providing educational supplies, equipment, and support to jamaica schools.</t>
  </si>
  <si>
    <t>To advance the education of children in and around Port Antonio portland and other parishes in jamaica. To help with the relief of poverty amongst the children, elderly, homeless individuals and less fortunate within port antonio and other parishes in jamaica.</t>
  </si>
  <si>
    <t>To establish and promote techniques and prodcedures for handling and resolving conflict and differences of all types in jamaica witout resorting to the use of violence (hereinafter called "the said techniques and procedures").</t>
  </si>
  <si>
    <t>To contribute to the advancement of health by providing holistic care, treatment, and recovery services as well as opportunities for social reintegraTION FOR ADOLESCENTS, YOUTH ADULTS AND FAMILIES STRUGGLING WITH PROBLEMATIC DRUG-USE</t>
  </si>
  <si>
    <t>The purpose of the organization is to glorify God by conducting religious services and teaching and training people in the truth of GOD'S WORD, the bible calling people to repentance from sin and to faith in the Kingdom of God.</t>
  </si>
  <si>
    <t>The advancement of education by the operation of an all-male secondary school for the admission of students with underpriviled backgrounds on the basis of full scholarships, which shall include the provision of instruction, guidance, accommodation, uniforms and books.</t>
  </si>
  <si>
    <t>To provide wholistic health to members of the society through outreach,education, and benevolent giving.</t>
  </si>
  <si>
    <t>To educate about SICKLE CELL by bring awareness and helping to improve their quality of life. To improve health, economic and social conditions, support the SICKLE CELL Unit.</t>
  </si>
  <si>
    <t>To advance the educational development of needy students in the FREE TOWN DISTRICT and its adjoining districts in the parish of CLARENDON by providing educational materials such as: books, school supplies, computers , and other educational materals.</t>
  </si>
  <si>
    <t>To advance the educational opportunities for children with learning difficulties (including but not restricted to DYSLEXIA) by transforming their learning experience thus preparing them for educational success.</t>
  </si>
  <si>
    <t>Advocate for the full integration of persons with disabilities into society.</t>
  </si>
  <si>
    <t>To provide shelter and care for the sick and homeless.</t>
  </si>
  <si>
    <t>Prevention of relief of poverty. The advancement of education.</t>
  </si>
  <si>
    <t>Teen challege jamaica is a 12 - 18 months residental faith base drug and alcohol rehabilitation centre.</t>
  </si>
  <si>
    <t>Providing organic waste/pig manure, these famers received an extra income source to strength their liveihood and farmimg viability as well as to reduce rural poverty, which is essentially CaribShare's social mission.</t>
  </si>
  <si>
    <t>No information was seen on file (registration was done online).</t>
  </si>
  <si>
    <t>To support the charities and benevolent activities of the GLENLYON LODGE no.346 S.C. To provide relief of poverty within our jamaica society by fostering education in public schools at the basic, primary, and secondary through the provision of physical, intellectural, emotional, and financial support.</t>
  </si>
  <si>
    <t xml:space="preserve">To provide scholarships and bursaries to needy and financially challenged students. To foster relationships between leading institutions, professional practitioners and scholars to aid with scholarships , bursaries and grants to schools at the primary, secondary, and tertiary level. </t>
  </si>
  <si>
    <t>To improve the socio-ecomic wellbeing of the the citizens of jamaica through the collection and distribution of food, clothing and money, and utillize same and means which will further the purpose. To promote and encourage the advancement of herbrew israelite culture in jamaica through the provision and access to educational materials and equipment.</t>
  </si>
  <si>
    <t xml:space="preserve"> To promote the compassionate treatment of animals through education, advocacy, veterinary care and the placing of unwanted animals in loving homes. We strive towards the improvement of conditions at the pounds and abattoirs, as well as the racetrack and riding establishments in Jamaica. One of our major goals is to amend the 1965 Cruelty to Animals Act and the Pound Laws, increasing the fines to levels which will constitute a real deterrent, and giving the JSPCA more authority to take suitable action against those who inflict harm, pain or suffering on animals.</t>
  </si>
  <si>
    <t>To operate the day to day business of the church. To improve the physical and aesthetic condition of the church. To improve areas in the community in need of monetary contribution.</t>
  </si>
  <si>
    <t>To relieve the sufffering of animals in need of care ans attention and, in particular, to provide and maintain rescue homes or other facilities for the reception, care and treatment of such animals.</t>
  </si>
  <si>
    <t>To promote and advance education for the needy and financially challenged students in jamaica through collaboration with leading institutions, professional practitioners and scholars to aid with scholarships, school fees, equipment and grants to schools at the primary, secondary, and tertiary level.</t>
  </si>
  <si>
    <t>1. Skills training &amp; education. 2. Counseling &amp; violence intervention. 3. Character, life-skills education &amp; mentoring. 4. Training in Parenting skills. 5. Working experience / job placement.</t>
  </si>
  <si>
    <t>To advance educational opportunity for the unfortunate children in the WALTHAM PARK COMMUNITY. To advance community development in the development area and the health of citizen of WALTHAM PARK COMMUNITY. To provide relief for the elderly shut-in and homeless.</t>
  </si>
  <si>
    <t>To aid/relief to individuals experiencecing financial hardship or poverty and other disadvantages (includingf temporary disadvantages such as the effects of a public disaster or public emergency) in jamaica and globally.</t>
  </si>
  <si>
    <t>The advancement of primary school education for all children in jamaica. The promotion of health and the saving of lives for all residents of jamaica.</t>
  </si>
  <si>
    <t>To work towards improving literacy and numerracynumeracyf the children In lower performing schools located in inner-city communities to allow students to excel academically and build necessary self-esteem, thus contributing in the long term to the social and economic fibre of Jamaican society.</t>
  </si>
  <si>
    <t>To disseminate the gospel of jesus christ and to operate places for religious worship and evangelistic studies.</t>
  </si>
  <si>
    <t>To foster and improve areas of education through music, and to support all genre of music to the advancement of all ages of people in the wider society. To improve the areas of sports throughtout jamica. To assist with the acquisition of books, computers, educational materials, sporting gears, and equipment for schools and learning institutions in jamaica.</t>
  </si>
  <si>
    <t>To relieve poverty, deprivation and distress among the poor disadvantaged children in the Jamaican Society (here in after called "the recipients"). To relieve poverty and distress among, and provide financial assistance for the immediate family members of the recipients, where necessary to address the needs of the family caused by poverty. To increase their access to a doctor, dentist, vaccines and medicine.</t>
  </si>
  <si>
    <t>To promote growth of safe, prosprerous stable communities in jamaica. To Prepare Communities in Jamaica for for Present &amp; future grobal Change. To support etstablishment of sustainble livehood, physscal &amp; social infracstructure.</t>
  </si>
  <si>
    <t>To promote the care, health, safety, and upbringing of children and young people by: 1. Supporting and assisting those in need, their famillies and caretakers. 2. Promoting their health through medicine, medical treatment and otherwise, and 3. Advancing their education.</t>
  </si>
  <si>
    <t>To Assist high school drop outs achieve a mimium of 3 CSEC subjects in the first instance. To asist persons who have successfully attained 3 CSEC subjects through ACRJ Foundation with an additional 3 CSEC subjects towards tertiary level qualification. To assist inner city persons acquire select skill sets such as: plumbing, electrical, hair dressing etc. To assist with reducing crime and violence through educating the most vulnerable populous to these crimes.</t>
  </si>
  <si>
    <t>To foster homes and foreign mission work, and to support theological institutions and the dissemination and creation of various publications. To improve the health, economic and social conditions of indigent children and elderly persons throughout Jamaica through the collection and distribution of food of food clothing and money on their behalf and to utilize same and any other means which will further the purpose .</t>
  </si>
  <si>
    <t>To promote, develop, foster, encourage, and maintain the adult learning centre of jamaica and its interests and its activities(including the interests and welfare of it staff, students, physical facilities and affiliated organizations. To respond to the the need of the jamaican adult population for assistance in becoming literate and numerate.</t>
  </si>
  <si>
    <t>To provide personal care, food and assistance to the Less Fortunate citizens of Jamaica. To Mentor and Motive young adults and children to improve the future. To provide assistance to the community while spreading the Gospel of Christ.</t>
  </si>
  <si>
    <t>To communicate the Gospel of Jesus both locally and overseas as effectively and efficiently as possible; To help improve the health and social condition of the less fortunate persons throughout jamaica through the collection and distribution of food and clothing; To foster community value and recognition of Social responsibility; To build strong families so that children can have a home environment in which they can strive and grow to become productive citizens within our society. To foster educational support to our youth and children in our community.</t>
  </si>
  <si>
    <t>To promote generally an understanding the moral and spiritual values propounded by Islam. To do and promote charity and to promote and advance the welfare and well being of people at large. To advance religious and secular education.</t>
  </si>
  <si>
    <t>Praying Facility, marriage ; Da'wah ; Mediation ; Islamic Legal Advise ; Birth ;Death ; Jumah prayer ; and visit and the dissemination of Islamic Material to school, prisons and Hospitals.</t>
  </si>
  <si>
    <t>To Support the establishment of the East Portland Fish Sanctuary with a view to creating a vible sustainable future for that region, and give marine life in Portland a chance to recover from over-fishing. To protect six (6) square kilometer of critical and ecologically sensitive coastal ressources in the East Portland area of jamaica. To establish viable and sustainable projects that projects that protect the fish sanctuary from exploitation and abuse; To protect the fish sanctuary from illegal fishing and exploitation through propher enforcement.</t>
  </si>
  <si>
    <t>To foster community development in undrdeveloped and impoverish communities throughout the Parish of ST.ANDREW via seeking to tackle social issues such as: 1. Illiteracy 2. Poor healthcare. 3. Poor infrastructure. 4. Starvation.</t>
  </si>
  <si>
    <t>Relieving proverty of persons of low income by proving food, clothing, and basic healthcare.</t>
  </si>
  <si>
    <t>To provide social care and economic support to the members of the assoication, congregants, the homeless, indigent children, and elderly persons of Angels, and surrounding communities in St. Catherine. To engender christian growth and personal empowerment to ensure a better standard of living for those we serve.</t>
  </si>
  <si>
    <t>To promote True Evangelism in the christian sphere. All themes, functions are based on the Holy Bible which was given to us by His unending love for Humanity. To foster homes and foreign mission work and to establish theological institutionas and the dissemination and creation of various publication.</t>
  </si>
  <si>
    <t>To Advance Christian Principles importan of helping . To provide Training and Certification. To provide assistance To Communities.</t>
  </si>
  <si>
    <t>To develop venus for the holding of events that will enable members of the public access to experirence artistic and cultural works. To host and or provide grants and or sponsorship for events and exhibitions that will showcase the various artforms, including but not limited to drawing painting photography music dance and theatre, whether by local or foreign artistes. To give grants or scholarships or otherwise provide financial assistance or benefits to students of the Arts.</t>
  </si>
  <si>
    <t>To provide monetary assistance to the family. To asist the dependents who attend school in kind and monetary support. To partner with psychosocial and legal entities that will provide legal and psychosocial services to the family members as is necessary while they grife and come to terms with the loss and unforesen changes. To provide legal services, monetary asistance, dependent school.</t>
  </si>
  <si>
    <t>To act with charitable concern for and to help not only members of the church but also outsiders in need of any help which this Church can give. To develop and carry out social, educational, evangelistic and musical actions for all; both members and outsiders. To support and encourage communication and extension of the Christian life and witness by sound and comprehensive preaching anf teaching of the Holy Scriptures to all. To recognize, support and co-operate with the various ministries establish by god to equip believers to fulfill their respective function as members of the body of Christ. To facilitate regular meeting to strengthen the faith of members.</t>
  </si>
  <si>
    <t>Facilitate the provision of amenities to include water supply to the ballards River Community and its Environs over the long term, with the aassistance of Government and other relevant stakeholders; Facilitate training and educational activities to include Skills Training and Environmental Awareness; Assist in the provision of extension services to farmers via collaboration with Rural Agriculture Development Authority (RADA) and other Stakeholders; Make respresentation to the relevant authorities geared towards addressing priority community concerns.</t>
  </si>
  <si>
    <t>To promote research in coastal erosion and sand accretion empathizing the adverse effects of climate and man-made environmental changes. Promotion, encouragement and support for effects at all levels of society to protect, preserv and improve the costal environment of jamaica; Promotion of public awareness of the importance of protection, preservation and sound management of jamaica's coast asto the effect of beach erosion; Support for and cooperation with efforts of local and foreign Non-profits entities and governmental organizations which share the same similar or related objects as those of the foundation.</t>
  </si>
  <si>
    <t>To advance the educational development of students in infant schools in LAWRENCE TAVERN, ST.ANDEW thereby ensuring an equal opportunity to quality education.</t>
  </si>
  <si>
    <t>To Love and do good to all humanity and help in every way possible to foster and spiritual growth, as well as the development of all people. To uphold the the teachings of Jesus Christ, adhere to the teachings of the faith and walk in holinese as we have him as an example . To proclaim freedom for the imprisoned, renew sight to the blind and good news to the poor.</t>
  </si>
  <si>
    <t>Promote spiritual development to indiviuals near and far. Seek souls for the kingdom of god by preaching the goepel.</t>
  </si>
  <si>
    <t>To support and enchance health and wellness in the parish of St. Elizabeth. To mobilize, encourage and maintain the interest of the public, in the well being of the patients at the Black River Hospital. To Supplement The resources of the St. Elizabeth Health Service by providing funds, services and amenities as the Foundation see it.</t>
  </si>
  <si>
    <t>To promte the gospel of jesus christ To enhance the life of people worldwide To establish faulilies locally and abroad for evangelistic outreach.</t>
  </si>
  <si>
    <t>To educate and empower indigenous populations of developing countries to mobilize for sustainable economic development, specific to their needs; To educate and make the general public aware of conditions in developing countries through Eco-tourism; To use all funds, whether income or principal, and whether acquired by gift or contribution or otherwise, shall be devoted to the said purposes;</t>
  </si>
  <si>
    <t>To bring people into a saving relationship with Jesus christ, to nurture them to spiritual maturity and to equip them for service to mankind so that the lord may be glorified. To create and sustain a fellowship of people who practice obedience to the will of god To create a fellowship of believers who are committed to the world-wide mission of the Lord Jesus Christ</t>
  </si>
  <si>
    <t>To preach the words of god throughout Jamaica in order to win souls for the Kingdom of God. To Have a outreach Program to assist in caring for the poor and homeless in and around our church community.</t>
  </si>
  <si>
    <t>To improve the health, economic and social conditions of indigent children and elderly persons throughtout Jamaica through the collection and distribution of food, clothing, and money on their behalf and to utilize same and any other, means which will</t>
  </si>
  <si>
    <t>To promote industry an commerce for the public benefit, by supporting young persons and persons of limited means in their establishment and operation of businesses that will create jobs of limited means in their establishment and operation of business that will create jobs and generate an income for themselves and their employees, in order to promote economic growth within low-income and underdeveloped communities and to relieve unemployment and reduce poverty levels in society at large; To promote the education of people in Jamaica and the Caribbean region, by advancing the business training and exposure of persons with limited access to professional and educational opportunities, in order to foster their social and economic advancement.</t>
  </si>
  <si>
    <t>Breds the treasure beach foundation objects under which it is establishes are exclusively charitable, to relieve poverty, suffering and distress among the people in jamaica and in particular the people of treasure beach in the parish of ST ELIZABETH and its environs to assist in the maintenance and support of educational institutions and health facilities.</t>
  </si>
  <si>
    <t>Faciliate, promote, and coordinate sustainable community development programmes and projects for the benefit of the residents of the Brooks Level. Act as the main consultative body on behalf of various Community Based Organizations (CBO's) and residents within the Brooks Level Communities, on matters common to the parish and affecting each community; for example, matters dealing with sports, civic awareness, utilities, public transportation, disaster preparedness, government etc.</t>
  </si>
  <si>
    <t>To spread the word of god using methods of teaching and preaching the writen word as found in the holy bible; maintain doctrine principles and uphold the supreme and exclusive sufficiency and authority of the holy scriptures.</t>
  </si>
  <si>
    <t>To assist in achieving holistic / sustainable development of bushy park phase 2, so to improve the socail and economic lives of the residents there in. To educate and inform our communities on issues affecting imapacting the development of the community and opportunities available. To promote matters of civic social, educational good governance and cultural nature.</t>
  </si>
  <si>
    <t>To love and do good to all humanity and help in every way possible to foster and spiritual growth, as well as the development of all people. To uphold the teachings of jesus chirst, adhere to the teachings of the faith and walk in holiness as we have him as on example .</t>
  </si>
  <si>
    <t>The objects for which C.A.R.E. EXTENDED FOUNDATION LIMITED is established are : 1. To improve the education, health, economic and social conditions of children and families throughout jamaica through the collection and distribution of food, clothing and money on their behalf and to utlize same and any other means which will further the purpose. 2. To empower children and families to leaverage their highest potential, resulting in improved social condictions and poverty alleviation.</t>
  </si>
  <si>
    <t>To promote and improve the education of children in jamaica, including children with disabilities, in primary schools and any other learning institutions in jamaica, in order to facilitate intellectual and moral development, social and economic advancement for the attainment of gainful employment in adulthood. To advance education by providing scholarships based on academic merit to allow primary school graduates, including children with disabilities, to attend high school ;</t>
  </si>
  <si>
    <t>Engage youth ages 13-25 in training and activities tailored to inspire behavioural transformation facilittated by youth leaders. Collaborate with state agencies and civil society in order to bolster the company's capicity to carry out its mandate. To provide guidance and support to unattached youth</t>
  </si>
  <si>
    <t>To proclaim the gospel and holy truth of the almighty god, our lord and saviour jesus christ to the people of jamaica and foreign lands by radio, by recording, by printed word and by personal evangelism.</t>
  </si>
  <si>
    <t>To provide clothing, food, medical care, shelteer, and other assistance to persons of all ages who because of circumstances of ill health - either mental or physcal, poverty or other causes beyond their control find themselves living on the streets of the parish of manchester and the island of jamaica, destitute and not having any vivible means of support ( hereinafter referred to as " street people" ).</t>
  </si>
  <si>
    <t>To promote peace and non-violence through the afro-brazilian marshal art /dancel sprrt of capoeira. To raise environmental awareness and promote harmonious livivng with nature. To allebrate poverty through non-traditional skills trainning.</t>
  </si>
  <si>
    <t>The sole purpose of the charity is to operate for public benefit as a professional institution, provide educational and professional support to its members, To provide advancement of forensic science and to be the Authoritative voice for the profession in the region. The CAFS shall be maintained as a charity, and no part of its net income or any assets ensuring will be to the benefit of any of its members or settler of the organization, or of any private individual.</t>
  </si>
  <si>
    <t>To promote and encourage projects and programmes, aimed at enhancing community development and wellness, among the general public in jamaica and other Caribbean membership territories; including Trinidad and tabago, barbados, antigua &amp; barbuda, belize, st. Lucia, dominica, cayman, grenada, St. Vincent and the grenadines.., To encourage and promote a greater degree of consciousness and response towards child care among the people of jamaica and the caribbean. To foster the relife of poverty, suffering and distress among the people of jamaica and the caribbean region.</t>
  </si>
  <si>
    <t>1. To improve and develop a higher proficciency in the Academic Literacies by facilitating continuous professional development of practioners/Educators within this area. 2. To assist students and educators within the area at secondary and tertiary level both within Jamaica and the Caribbean to develop greater literacy skills and facilitate the transmission of the same through the use, creation and implementation of wide range of appropriate teaching strategies. 3. To assist students with special needs and indigent students through the collection and distribution of various forms of literary materials and the procurement of monetary support so as to facilitate the advancement of their education pursuits. 4. To facilitate the organization of practioners within this area so as to maximize on the wide array of expertise within Jamaica and the Carbbean. This will facilitate a more reseach based approach to Teaching.</t>
  </si>
  <si>
    <t>To provide schools where the deaf may be educated in communication, language, and other areas so as to be able present the gospel of Jesus Christ to them,</t>
  </si>
  <si>
    <t>To promote charitable purpose for the benefit of the community and in partticular the furtherance of religion, the promotion of the christian faith and Christian instructions by publishing Christian literature of the following decriptions: books magazines, music, songs, postcards, greeting cars, reading and writing materials and stationery general. To perform charitable works. To fund projects. To obtain funds.</t>
  </si>
  <si>
    <t>To focus on education, screeing, advocacy and support for the hepatitis community throughtout Jamaica. To dedicate to increase, and promote health, and wellness throughout, as well as reducing the incidence of preventabale liver related chronic diseases and lifestyle.</t>
  </si>
  <si>
    <t>To assist post-hurricane rebuilding in Caribbean islands affected by Hurricane Irma and Maria through: 1. The hosting of benefit concert and telethon; and 2. The provision od equipments and building supplies received from Donations.</t>
  </si>
  <si>
    <t>Aid in the development of a responsible and sustainable microfinance industry in the Caribbean in order to advance financial access for the poor and vulnerable; to facilitate access to and use of a board range of appropriate financial products that lead to increased economic well-being and opportunity and decrease vulnerability of poor households in the Caribbean; To partner and work with microfinance practitioners, country-level networks, private sector operators, policy makers and donors to create linkages and develop financial systems and innovative practices that work for microfinance providers and economic active poor households; to increase the commitment, incentives and capacity of microfinance service providers to serve poor, low-income and underserved people in the Caribbean. To positively impact the sustainable delivery of quality microfinance services by research, advocacy, policy dialogue and information-sharing and capacity-building, conduct through seminars, workshops and other means; To co-operate with ant organization, corporate body or individual, and with the government of any country in promoting or carrying out any of the abovementioned objects.</t>
  </si>
  <si>
    <t>To partner with the ministries of health ands other stakeholders to provide technical assistance in health system strengthening and health workforce development for the prevention, surveillance, care and treatment of priority diseases.</t>
  </si>
  <si>
    <t>To assist with the advancement of education for needy primary and secondary schools students in KNOLLIS DISTRICT, BOG WALK, ST. CATHERINE, and adjoining communities by granting scholarships and providing educational items.</t>
  </si>
  <si>
    <t>To enhance the social skills of members, and assist in improving their general welfair in terms of educational, recreational and economic need. Provide and faciliate skill training opportunities for empowerment of Community members. Under take fundraising and other such activities that will enable the Society to Fulfill its goals.</t>
  </si>
  <si>
    <t>To improve the health, economic, and social conditions of the indigent, children and elderly persons throughtout jamaica, through the collection and distribution of food, clothing, money, medical supplies and equipment on their behalf and to utilize same and any other means which will further the purpose.</t>
  </si>
  <si>
    <t>Provide care and support to the underserved people of the Ocho Rios community to ensure a better standard of living for these persons. Provide adequate opportunity that will enhance the development of the underserved youths in Ocho Rios both socially and academically catering for their indiviual needs and aspirations whereby piloting them to effectively use their talents to assist in nation building</t>
  </si>
  <si>
    <t>The purpose of the Foundation is to promote the legacy of the late Jamaican Actor, Playwright, Director, author and Broadcaster, Charles Hayatt Sr. The Foundation shall promote the said legacy by providing for assistance to and fostering collaboration with deserving individuals, groups, educational institutions and other initiatives or projects geared at promoting, supporting and developing Arts, Entertainment and Culture in Jamaica. The Foundation shall promote and foster initiatives, programmes or projects aimed at establishing or enhancing visual and performing arts training programmes or workshops: and on promoting, enhancing and developing local theatre, flim, television, and radio in general for the benefit of local communities the nation as a whole.</t>
  </si>
  <si>
    <t>To educate and spread awareness of sickle cell disease thoughout jamaica and around the world and to find a cure for sickle cell. . To provide opportunities and solutions for those with sickle cell disease and/ or sickle cell trait so that they may attain their full potential.</t>
  </si>
  <si>
    <t>To establish and operate place of religious worship and to conduct religious services and other religious activites .</t>
  </si>
  <si>
    <t>Be a Cooperating branch of the Jurisdiction Cooperate with other member branches Continue as an active spiritual stakeholder in society See to the spiritual, social and economic well being of congregation Provided pastoral guidance, counseling and evangelism Proviide necessary assistance to members of the society.</t>
  </si>
  <si>
    <t>To enchance the governace and development of the body christ through a sprit o excellent, to assist the needy churches in leadership structure, training, and formation.</t>
  </si>
  <si>
    <t>To promote, arrange and control camps, conferrences and conventions for the specific purpose of making Jesus Chirt know to boys and girls and men and women, and for helping to develop the spiritual life of those who profess and call themselves Christians; and To be strictly non-polititcal, notwithstanding the political persuasions and / orviews of any or all of its members.</t>
  </si>
  <si>
    <t>To provide residential care, accomodation, meals, and other welfare and recreational services and to educate and rehabilitate young persons who by reason of their social and economic circumstance require the facilities of a place of safety.</t>
  </si>
  <si>
    <t>To increase christian faith in Jamaica. To educate and empower men, women and children about the knowledge of God; and to offer free spiritual maturity to them.</t>
  </si>
  <si>
    <t>To promote programmes for the relife of poverty and distress among the less fortunate persons in clarendon. To promote the advancement of education among children, with emphasis to the children of darlow basic school in clarendon. To provide improvement of the the physical facilities of darlow basic school for the purpose of fostering and environment that is safe and comfortable.</t>
  </si>
  <si>
    <t>To foster an interactive relationship between school, community and the diaspora in creating and motivating capacity building thus enchancing the quality of life of citizens of COMFORT CASTLE and it ENVIRONS.</t>
  </si>
  <si>
    <t>The aims and objects of the Society are to treat with issues that relate to the community of Comma and its environs, as per the following: facilitate the provision of amenities to include water supply, electricity and other developmental activities to Government and other relevant stakeholders: Facilitate skills training and educational activities for the Comma community and its environs:</t>
  </si>
  <si>
    <t>To develop Heritage Cave Sight and grounds was once a popular visiting site for the communities and the general public for its Horticultural diversity and beauty. The caverns inside this cave has a remarkable history which must be preseved. This heritage site has been closed to the community for many years and left to ruin. Community Unlock is seeking to save and reopen it and teach about its history.</t>
  </si>
  <si>
    <t>Advocate for the full integration of persons with disabilities into Society through lobbying of Government and Private institutions for basic rights and privileges: promote the inclusion of persons with diasabilites in all facets of society. Encourage development of civic pride and spirit of patroitism in the community.</t>
  </si>
  <si>
    <t>To serve as a community of worship and fellowship. To represent Christ in the world and influence society with the ideals of God. To procalm the Christiian gospel throughout the world, entreating people to accept Jesus Christ as their saviour and to change their lifestyle to one that pleases God.</t>
  </si>
  <si>
    <t>To provide educational, religious care and spport to the less forturnate children and their families in the race track, and adjoining communities in order to ensure a better standards of living for there persons. To provide a sponsorship programm that provides mentorship &amp; support for children and parents with terminal illness or dealing with a sudden death or loss.</t>
  </si>
  <si>
    <t>To facilitate techer training in the Lindamood-bell ® or any other learning processes methodologies. To develop an island-wide network of early childhood and special needs teachers skilled in diagnosing the impact sensory cognitives deflicits have on a child's learning ability and tracking these deficits with process-based instruction. To enable educators to support all young learners with reaching their potential, regardless of learning styles or learning challenges.</t>
  </si>
  <si>
    <t>To promotes the education of needy students and young adults including disables, to assist with the improvement of the health of the nation's poor, sick and destitute by proving access to medical care.</t>
  </si>
  <si>
    <t>To conduct fundraising initiatives in furtherance of the objects. To host summer school annually to assist with the reduction of illiteracy rate among children in Drewsland and its environs. Provide homecare for the shut-ins, these include trimming/combing hair, bathing, providing a hot meal and beverages on a daily basis.</t>
  </si>
  <si>
    <t>For the public's benefit, the assistance of people in jamaica, mainly youth, via the advancememt of education using the promotion of business knowlegde</t>
  </si>
  <si>
    <t>To improve the Quality of life for those persons in the greater of needs. Looking for and creating innovative solutions to support.</t>
  </si>
  <si>
    <t>To assist the health department by assisting anyone with Lupus in any Country. To help anyone with Lupus in purchasing mediations. To assist with Surgical bills for persons with Lupus and to assist with funding for finding the cure for Lupus.</t>
  </si>
  <si>
    <t>The beneficiary of the the fund is the dinthill Technical high School. The Main objectives of the fund are : Capital development of Dinthill Teachnical High School Students Welfair in the form of Scholarships, assisting with final year examination fees and Nutritional needs, and Sports which include purchasing gears and equipment for teams representing the school.</t>
  </si>
  <si>
    <t>Provide a means by which patients in the department of Obstetrics and Geynaecology at UHWI could benefit, through the increased provision of necessary equipment and other physcal resources, and also with a view for increase education of the public at large with respect to relevant issues in Obstettics and Gynaecology.</t>
  </si>
  <si>
    <t>To improve the wellbeing of the less fortunate children. To upgrade the education and social status of our young adults. To enhance the life of elderly to live more comfortable as senior citizens. To provide temporary basic needs for the street people and homeless. To provide education funding and assistance. To provide seasonal Hospital/Health Care. To provide housing solutions for the less fortunate and homeless.</t>
  </si>
  <si>
    <t>To advance education among youth, and in particular in early chilhhood educational instutitions through the provision of resources and support for the sound development of those institutions. To facilitate and advance the education and vocational training of adults. To advance the rights of the child so as to provide an environment where children can be safe and protected and grow into contributing citizens of jamaica. To provide assistance to other registered charitable organizations other charitable entities which are carrying on charitable purposes as outline in the Charities Act of 2013.</t>
  </si>
  <si>
    <t>Reaching Every age grow with the gospel of jesus christ in jamaica and foreign lands. To provide care and support for senior citizen and the less fortunate in franklyn town community To accept donations of any kind.</t>
  </si>
  <si>
    <t>To foster and promote social and economic development for the improvement of lives and status of the less privileged persons in jamaica through empowerment and enbling opportunities.</t>
  </si>
  <si>
    <t>To Preach the gospel and further the cause of the Kingdom of God in jamaica and other lands together with promoting and maintaining churches and missions in jamaica and other lands. Providing fellowship and means of Cooperation between Churches of similar faiths and doctrines by promoting, establishing and maintaining certain districts therein which can be self-governing in so far as same does not conflict with the objects and purpose of the organisation, being nevertheless subject to the jurisdiction and control of the said organization. To improve the economic and social condictions of disadvantaged persons throughout jamaica.</t>
  </si>
  <si>
    <t>To provide sustainable projects, Programs, And infrastructures designed to alleviate poverty.</t>
  </si>
  <si>
    <t>Transform the lives of citizens within the communiteis around the church through the teaching of god's woed and the spreading the gospel of jesus chirst through the proclamation of god's word. Empowerment of men within the communities around the church to through mentorship (spiritually and socially) and assist in the provision of training and the midguided and delinquent youths in the communities to impove their social and economic conditions through education. Provision of opportunities for the elderly, shut-ins and other less fortunate to access basic social and econmical goverment and NGO's program.</t>
  </si>
  <si>
    <t>To provide assistance to needy persons by providing avenues for jobs/ employmemt based on their abilities. To create and provide ways in which persons can be educated on matters pertaining to their health and wellness. To provide an atmosphere in which persons can nuture spiritual growth and maturity through christian evangelistic efforts.</t>
  </si>
  <si>
    <t>Saving of Souls for the kingdom of god. Giving aid to the elderly and indegent folks in and around the community. Reaching out to the Youths in an effort to reduce crime.</t>
  </si>
  <si>
    <t>To operate a non-profit organization whose purpose is to empower persons with intellectual disabilities to experience more fulfilling lives. To identify proven therapeutic interventions and programmes that can be made available in jamaica with the support of the relevant experts. To identify and target children with intellectual disbilities individually or in groups who would be supported to access these therapies.</t>
  </si>
  <si>
    <t>To widen the scope of social welfair currently being offered by the emmanuel apostolic church with its headquarter situated at 12 Slipe Road, kingston 5, and to assist nationwide efforts to reduce poverty and its associated effects on persons residing in the inner city areas surrounding the church and the members of the church congregation.</t>
  </si>
  <si>
    <t>The relife of children in need because of ill health, disabilities, financal hardships, and other disadvantages.</t>
  </si>
  <si>
    <t>To offset the cast of clearing contributions sent through Customs.</t>
  </si>
  <si>
    <t>To promote the empowerment of people living in jamaica through educational and social partnerships with communities. To encourage good citizenship and community building amogst residents of inner-city communities through volunteerism in planning and supervising community development projects.</t>
  </si>
  <si>
    <t>To assist in and provide for poverty alleviation of lower socio-economic, marginalized and indigent members of the Society by providing: financial support for medical expenses; low cost of rental housing to the homeless and indigent; To establish outreach programmes to provide the following to arginalized communities of the Jamaican society: providing counselling services for those persons in distress, providing access to free legal advise, offering seminars, conferences and meeting hich will improve the quality of life of these persons; To promote programmes geared toward reducing the vullnerability of persons to and the spread of HIV and AIDS within marginalized communities in Jamaica.</t>
  </si>
  <si>
    <t>The objects for which the company is establish are : 1. To proclam the gospel of jesus christ to the people of jamaica and foreign lands through the Media (electronic media, social media, print media, etc), recordings and by personal evangelism. 2. To operate a mission for the advancement of education and for charitable purposes and to that end to organize and administer Educational Summer Camps for youths and to grant scholarships into any suitable institution in jamaica and foreign Nations . To assist in the care of widows/windowers of deceased members of the Company, to visit, instruct and aid the poor in their homes and generally to do religious and charitable works in and throughpout the Island of Jamaica. To establish and maintain in the island of jamaica and elsewhere, circulating libraries and also reading and writing rooms and reference library and to furish the same respectively with books, reviewing magazine, newspapers and other publications including instrumental and vocal music.</t>
  </si>
  <si>
    <t>To proclaim the gospel of jesus christ and make disciplies of all mem. To carry out the commission as stated in St. Matt 28 vs 19-20 to take the gospel to every person in all nations to the earth. To help improve the social condictions of the poor and distressed people in the Ewarton Community.</t>
  </si>
  <si>
    <t>To promote evangelism throughout the Island of Island. To estabish and operate places of religious worship, churches, colleges, univerities, and to conduct religious services and general evangelism. To proclaim the gospel of jesus christ to the people of jamaica and foreign lands by radio, by recordings, by printed words and by personal and mass evangelism. To cooperate with all evangelical and Pentecostal churches and organizations whenever possible</t>
  </si>
  <si>
    <t>To provide social care and economic support to the members of the assoication, congregants, the homeless, indigent children, and elderly persons of FAIRVIEW PARK, and surrounding communities in St. Catherine.</t>
  </si>
  <si>
    <t>To provide activities, and porgrammes commonly provided by primary, high and teriary institutions to enhance the educational experiences of the persons attending them. To establish mentorship programmes to ensure that the youth within the communities that we serve, obtain the best education possible . To assist with the acquistion of books, and educational materials.</t>
  </si>
  <si>
    <t>To establish and operate places for religious and evangelistic worship and conduct religious services and other religious activities and to carry on benevolent and educational pursuits and especially to promote the religious improvements of the general community of jamaica and the doing of all such other things as are incidental or conductive there to</t>
  </si>
  <si>
    <t>To estabish and operate places for religious and evangelistic worship and conduct religious services and other religious activities and to carry on benevolent and educational pursuits and especially to promote the religious impovements of the general community of jamaica and doing of all such other things as are incidental or conductive .</t>
  </si>
  <si>
    <t>To improve the health economic and socical conditions of indigent children and elderly. Persons throughtout Jmaica through the collection and distribution of food, clothing, and money on their behalf. And to utilize same and any other mean which will.</t>
  </si>
  <si>
    <t>The advancement of good citizenship or community development The prevention of relief of poverty The promotion of religious or racial harmony or equality or diversity.</t>
  </si>
  <si>
    <t>To provide religious education, missionary, evangelical, moral, cultural and charitable work. To establish, maintain, and conduct schools, institutions, daycare, any and all related establishments for purposes of religious instruction and education.</t>
  </si>
  <si>
    <t>To improve the Health, Economic &amp; Social Jamaica, through the collection of food, clothing, sporting equipment and other iteams to improve the lives of the less fortunate. To improve the educational status of Children, through the distribution of books, educational materials and sporting gears. To increase public awareness of the Environment, part-taking in beach clean ups &amp; beautification of Communities.</t>
  </si>
  <si>
    <t>To support vulnerable families in jamaica and other nations of the world to tackle their identified and prioritized family life related needs, with a special emphasis on the needs of the male and female heterosexual family leaders. To identify emotionally, spiritually, socially or physically vulnerable families and work through/with churches and community setup to promote family life wholeness activities among these families.</t>
  </si>
  <si>
    <t>To supply school children with educational books, pens, bags, etc in the BRIGHTON, ST.ELIZABETH COMMUNITY, and OTHER PARISHES WITHIN JAMAICA.</t>
  </si>
  <si>
    <t>To Assist individuals, mainly homeless; through collection and distribution of food, clothing, and monetary assistance. To promote social development of persons and the communities associated with Fi Wi Culcha Charity Limited. To obtain funds deemed acceptable and further develop the assoiation.</t>
  </si>
  <si>
    <t>To teach the young ladies who participate, valuable life lessons they may never have the opportunity to learn otherwise. To expose participants to information and experiences they may not otherwise have the opportunity to garner by having professional, experience speakers address them, and by</t>
  </si>
  <si>
    <t>To provide new bedding ….. New bed frames, bunks, cribs, mattresses, sheetings, and pillows for residents in Orphanages and Places of safety throughout Jamaica.</t>
  </si>
  <si>
    <t>To make a difference in the lives of people in FreeTown and surrounding environs. To work with other outreach groups and partners to help alleviate some of the many needs through a feeding Programme. To help in acquiring school materials such as books, computers, and other supplies as needed.</t>
  </si>
  <si>
    <t>To help the most vulnerable citizens to access goods and services so they can achieve social functioning. To empower citizens by mentioring and teaching them skills which can makes them become self -reliant.</t>
  </si>
  <si>
    <t>The advancement of health or saving of lives by: Co-ordinate activities relating to public hospitals and the provision of quality health care for all.</t>
  </si>
  <si>
    <t>To upgrade the WATSON TAYLOR PARK. To colleborate with local, regional and international bodies to upgrade park to raise awareness of public responibility for up keep of park environs.</t>
  </si>
  <si>
    <t>To improve the health economic and social wellbeing of indegent children and elderly throughout jamaica, by contribution food, cloyhing, medcine as well as finanical where possible.</t>
  </si>
  <si>
    <t>To provide educational and training programmes for persons with special needs throughout Jamaica and the Caribbean. To establish facilities which create sensitve and stimulating environment for the furtherance, development and implementation of academic and vocational skills training for special education. To provide assistance in the management of persons of all ages, genders, socio-economic, and cultural groups with special needs in the development of their capabilities for nation building.</t>
  </si>
  <si>
    <t>Enable the grant of educational scholarships to an individual/individuals who fit the following criteria: enrolled in a secondary of tertiary institution in manchester, saint elizabeth, clarendon, saint ann or trelawny being futher particularised under schedule 1 as amended from time to time.</t>
  </si>
  <si>
    <t>To improve economic and social conditions, of persons throughout Jamaica and to utilize same and any other means which will further the purpose through education and training. To assist with the acquisition of books, computers, educational materials and equipments for the betterment of Jamaican Youths and entrepreneurs. To liaise collaborate with or to conduct exchange programs with local and international bodies, organization and institutions having similar or compatible interest.</t>
  </si>
  <si>
    <t>To promote programmes and/ or initiative geared towards the increase of the amateur sport of track and field amounst all social strata in Jamaica. To increase the awareness of track and field as a recreational sport and other topics relevant to track and field in Jamaica with a view to developing the sport generally.</t>
  </si>
  <si>
    <t>To promote the education and vocational training of Jamaican students with special emphasis on students pursing studies in Morden Languages or related disciplines.</t>
  </si>
  <si>
    <t>To preach the Gospel of Jesus to all people for purpose of positive transformation in spirit, soul, and body. To improve the health, economic and social conditions of indigent children and elderly persons throughout jamaica through the collection and distribution of food clothing and money on their behalf to utilize same and other means which will futher the purpose. To teach the principles and doctrines of the bible to children and adults and biblically guide persons to put their faitrh and trust in trust in the Lord Jesus Christ in order to establish a lifestyle that is benifical to all people.</t>
  </si>
  <si>
    <t>To alleviate poverty and illiteracy among children up 18 years old, that are in need of financial assistance and counseling in jamaica. Provide assistance to single parents who are in financial crisis, through the donation of food, groceries, clothing, and toiletries. Provide assistance to children in children's homes.</t>
  </si>
  <si>
    <t>To establish and operate schools at the primary, secondary, and tertiary level providing academic, vocational, technical and theological training. To operate a mission for the advancement of education and for charitable purposes and to that end to organise and administer education camporees for youths, to grant schlarships for advancement of education.</t>
  </si>
  <si>
    <t>To improve the health, economic and social condictions of indegents children and elderly persons throughtout jamaica through the collection and distribution of food, clothing, mediacl supplies, equipment and toiletries and utilze same and other means which further the purpose.</t>
  </si>
  <si>
    <t>Operating pentecostal church christian training community services</t>
  </si>
  <si>
    <t>God my Provider Charity Limited seek to eliminate poverty within the soceity by: 1. To educate and train members of the society to become agents of change by participation in various self-help programs such as skill-trained workshop and educational seminar. 2. To relief poverty and distress among the homeless, indigent and poor by creating opportunities for impoving their sense of well-being. 3. To foster Volunteerism, by collaborating with the Church of God of Prophecy in hosting social activities such as Breakfast programs and back to School Treats. 4. To provide perishables (food) and non-perishables (clothing etc.) to the Naggo Head Community and its environment.</t>
  </si>
  <si>
    <t>To advance the teachings of Christianity in and throughout the lives of all peopl throughout the communities of Montego Bay in the Parish of St James and all the communities across the other parishes of Jamaica so that they will find peace, joy solace and everlasting happiness.</t>
  </si>
  <si>
    <t>To educate, and promote awareness of, the public regarding issues of civic responsibility and good citizenship; To promote and implement a public behaviour programme that influences the good behaviour of persons in public spaces; To promote and support the recognition and institutionalisation of the jamaica standard guilde for public behaviour document throughout (Communities in) jamaica; To promote integrity in the conduct of persons for greater transparency and accountability; To promote meaningful research into the causes, manifestation, and effects of poor public behaviour, and attending solution thereof;</t>
  </si>
  <si>
    <t>To operqate a non-profit organization whose purpose is to facilitate the creating of jobs and other socioeconnomic development opportunities especically among the youths in Jamaica.</t>
  </si>
  <si>
    <t>To establish and operative places for religious and evangelistic worship and conduct religious services and other religious services and other religious activities and to carry on benevolent and educational pursuit and especially to promote the religious improvements of the general pursuits and especially to promote the religious improvement of the general community of Jamaica and the doing of all such other things as are incidental or conductive thereto; To establish and operate basic schools, Bible Colleges and to grant liberal art and Theological degrees. To care for the sick, to visit and encourage the people in the home and general to do religious and charitable works in and throughout the island of Jamaica; To foster homes and foreign mission work, and to support bible colleges and publish religious newspapers and periodicals of all kinds; To improve the health, economic and social conditions of indigent children and elderly person throughout Jamaica through the collection and distribution of food clothing and money on their behalf and to utilize same and any other means which will further purpose; To assist with the acquisition of books, computers, educational material, sporting gears and equipment for schools and learning institutions in Jamaica.</t>
  </si>
  <si>
    <t>Heritage protection, through the protection and preservation of the buildings and grounds of the Kings House as well as the promotion of the historty, traditions and aesthetic value of the buildings, grounds, furnishings and artifacts within the King's House property.</t>
  </si>
  <si>
    <t>To enlighten and spread the word of god through weekly Sunday services and mid week services and crusades. To improve the health, economic and socal conditions of indegent children and elderly persons. To meet the needs of people via outreach ministries in order to feed persons both spiritually and physcally.</t>
  </si>
  <si>
    <t>To build and maintain transitional housing for women &amp; their children( from the parishes of kingston &amp; st. Andrew, st. Catherine, and clarendon.) who are victims of intimate partner violence, with the object of facilitating healing and improving the conditions of life for the inhabitants.</t>
  </si>
  <si>
    <t>Grace jail &amp; prison mintry has its sole purpose to ministered to spiritual needs incarerated men and women in jamaica jails and prisons. We aim to do this through premantly visitations. We seeks to introduce in mates to god's word to provide stability to imates.</t>
  </si>
  <si>
    <t>To develop and promote the arts, health, culture and sports; To establish and carry on programmes for the development of education and skills of people in Jamaica; To promote and encourage study and research into all areas of the environment and of environmental sciences and to facilitate the publication of the results.</t>
  </si>
  <si>
    <t>To promote religious programmes and cause for the advancement of the following in Jamaica. I. Good citizenship, ii. Community development, iii. Youth welfare, iv. Religious welfare, v. Spread the gospel throughout the island of jamaica.</t>
  </si>
  <si>
    <t>To teach and spread the gospel of Jesus Chirst using all available methods and to establish facilities locally and abroad for evangelical outreach. To prevent anf relieve poverty to the indigent and poor throughout Jamaica. To provide for the education advancement of the nation's poor by establishing learning institutions from kindergarden to tertiary throughout Jamaica.</t>
  </si>
  <si>
    <t>Assist the needy and less fortunate in the Community</t>
  </si>
  <si>
    <t>To promote healthy living by providing nutritious breakfast to children in need of care and support. To promote the advancement of education by providing technological devices, such as computers, tablets ect. To assist with learninging of students who are in need of such equipment.</t>
  </si>
  <si>
    <t>Provide financial support to students who show a potential for excellence in education. Identify students who need support to pursue their educational dreams. Promote excellence in education by providing support for projects that advances reading writing and other literary projects.</t>
  </si>
  <si>
    <t>To support the prevention and relief of poverty in North West St. Andrew. To promote the advancement of good citizenship and community development in North West St. Andrew.</t>
  </si>
  <si>
    <t>To improve the health, education, economic, and social condition of jamaicans, especially children and elderly persons. To promote healthly lifestlye programmes throughtout jamaica by working closely with Government and Quasi-Government organisations to provide equippment and basic health service including screenings, prventating care seminars and workshops. To promote community development particularly within rural and inner-city communities in jamaica through programmes designed to provide facilities, scholarships; technical, practical financial and assistance for education, study and training or other means of self-development undertaken by select members of the community;</t>
  </si>
  <si>
    <t>To assist girls between the ages of twelve (12) and eighteen (18) years old who are victims of domestic violence, including emotional, economic, sexual and physical abuse. To provide emergency and transitional housings, economic support and a diversified continuum of service focused on the empowerment, self - sufficiency and safety of young girl. To provide housing appliances, food, tools, machinery and other iteams for the less young girl. To help with the procurement of books, PCs, sporting gears and other educational materials for school locale. To create a food a clothing drive for the less fortunate and elderly.</t>
  </si>
  <si>
    <t>Improve the lives of children and the elderly with the acquisition of books, school materials, and medical supplies to enhance the lives of those living in homes, place of safety and are of lower socio-economic status living within the communities of the Kingston 13 area. Encourage children and teens to gravitate towards positive thinking and the need to get educated in order to improve their status in society. Promote community development particularly in the inner-city community of Kingston 13 within that region.</t>
  </si>
  <si>
    <t>To alleviate poverty by giving gifts in kind to children and youth assoicated with or in the care of women who are recipients of the outreach efforts of Hannah's Heritage.</t>
  </si>
  <si>
    <t>The Provision of institutional care for the aged and infirmed who are unable to take care of themselves and who have no family to do so. The Provision medical care and nutritional support to those who are mentally and physically challenged. The Provision of rehabilitative support to the residents of the institution.</t>
  </si>
  <si>
    <t>To provide assistance to indigent students across jamica in ensuring that they will be able to sucessfully complete their education. To promote healing to family units locally and internationally, in oder to build a better community. To generally improve economic and social conditions of the less fortuneate across jamaica.</t>
  </si>
  <si>
    <t>To improve the health, economic and social condictions of indigent children and elderly persons throughout jamaica through the collection and distribution of food, clothing and money on their behalf and to utilize same and any other means which will further the purpose.</t>
  </si>
  <si>
    <t>To assist with the stimulation and development of students' interest in the field of education, primarily enterpreneurship , and to assist in aquiring educational materirals , books, equipment, and computers for schools and other learning institutions.</t>
  </si>
  <si>
    <t>To promote and encourage the advancement of education among poor and underprivileged children and young persons. To support the relife of poverty faced by poor underprivileged children. To promote the advancement of good citizenship and commity development by identifying charitable and educational causes to which PB&amp;J Resort II (Jamaica) Limited may make contributions and to facilitate BP&amp;J Resort II (Jamaica) Limited making such contributions. To promote such other charitable purpose which the directors regard as benefical and advantageous to relieving poverty or increasing the access to education in the Negril area.</t>
  </si>
  <si>
    <t>To uplift community of WAKEFIELD LINSTEAD with charitable help and Donations.</t>
  </si>
  <si>
    <t>Church formation welfare &amp; support.</t>
  </si>
  <si>
    <t>To spread the Word of God using methods of teaching and preaching the written. Word as found in the Holy Bible ; maintain doctrine principles and uphold the supreme and exclusive sufficiency and authorty of the Holy Scripture.</t>
  </si>
  <si>
    <t>To proclaim the gospel of jesus christ through evangelistic work at home and aboard . To enage in mission projects and support community projects. To improve the welfare of persons in the church environs by providing health, economic and social assistance. To aid the indigents (adult and children) and elderly persons by providing food, clothing and where possible shelter. To assist with the acquisition of books, educational materals, tablets, computers etc. For school and community centres across jamaica. To help with vocational training at the community level with partners to reduce unemployment within the district.</t>
  </si>
  <si>
    <t>To plan, manage and stage fundraising activities and to use the proceeds therefrom in the furtherance of its objectives.</t>
  </si>
  <si>
    <t>To create opportunities for communication and social interaction amomg the members including the arrangement of of social and recreational function. To provide proper management and accountability for all senior citizens resources of the Association for the benefit of the community and its seniors.</t>
  </si>
  <si>
    <t>Enchancing the educational profile and training of farmers within agriculture throughtout Jamaica. Accessing international and local networks to help to improve employment opportunities. Providing opportunities for income generation and sustainability to help to provide aid in the prevention or relief of poverty.</t>
  </si>
  <si>
    <t>To assist in the relief of proverty and distress among and the provision of financial assistance, development aid relief and supplies for individuals in need and communities in Jamaica.</t>
  </si>
  <si>
    <t>To bring a positive change the lives of young homeless people throughout jamaica in order to improve their social and econmic status by: 1. Empowering young homeless persons to become self-reliant, create opportunity for skill development without differentiation on the grounds of race, colour, nationality, creed or sex. 2. Promoting Volunterrism within Soceiety with emphasis on youth volunteers. 3. To assist the homeless young people 18 years and older whose education has not gone beyond Grade school or High school in acquiring an employable or marketable skills so they will be os assistance to their families and to the soceity on a whole. 4. To get more Jamaicans involved in caring for for the different needs of the homeless.</t>
  </si>
  <si>
    <t>To improve the health, social, and economic conditionns of indigent children and elderly persons throughtout jamaica, through the collection and distribution of clothing and funds on their behalf and to utilise these funds or any other means to fulfill our purpose. To foster homes and foreign missions, work to support theological institutions and the dissemination and creation of various publications.</t>
  </si>
  <si>
    <t>To offer financial assistance to less fortunate indivduals with various needs through donations. Fundraising to aide in the donation of hospital beds for supplies to the Spanish town Hospital. Aide children with supplies, text books &amp; other necessities pertinent to their scholastic &amp; educational needs.</t>
  </si>
  <si>
    <t>To establish and operate places of the religious worship and to conduct religious servies. To train ordain and grant credentials to suitable, qualified persons as Pastors, Evangelists, Ministers, Deacons, and Missionaries. To host conventions, crusades, and evangelistic meeting inside and outside of the church. To empower persons who are unable to read by teaching them to become literate in order to manage their own affairs.</t>
  </si>
  <si>
    <t>To campaign, lobby, and make representations to the relevant local authorities on behalf of its members; To provide for the general maintenance, improvement, upkeep and beautification of the amenities on the beach; To collaborate with Government and Non-Government organizations to provide training for its members in moden fishing practices, environmental awareness and laws governing the environment, the sea and fishing administration; Foster good community relations by contributing to the development of the community in which the Society operates; Receive dues and contributions from members in the furtherance of the interest of the Society;</t>
  </si>
  <si>
    <t>The advancement of education by inter alia providing financcial support to school and other institutions of learning, the provision of scholarships and aid to students including the supply of books, stipends, scholarships, exhibitions, prizes, grants, awards, educational career support, bursaries and other incentives for the purpose of the advancement of knowledge, education and literacy.</t>
  </si>
  <si>
    <t>To advance the education of youths ages 12 - 25 years ( especially at-risk youths) by helping them to discover who they are, realizing their potential and understand the purpose for which they were created so that they can live fulfiled/ successful lives. To provide resources and training for fathers and the leathers of youth-oriented organizations. To operate a fund for povertyalleviation and educational advancement for indigent youth.</t>
  </si>
  <si>
    <t>Foster, Develop, Promote, Administer, Manage and grow the practice and spirit of the amateur sport of Judo throughout Jamaica and in the school of Jamaica. Develop the practice of the amateur sport of Judo throughout Jamaica for all categories of the Population; To provide facilities and support for the practice of other legal martial art; To promote Olympic Spirit (Olympic Charter).(The Olymic spirit is to contribute to building a peaceful and better world by educating youths through sports practiced without discrimination of any kind, which required mutal understanding with a spirit of friendship, solidarity, and fair play).</t>
  </si>
  <si>
    <t>To create a culture of inclusivity, deversity, equity and peace in Jamaica through resaech, education and community project. To drive environmental consciousness and sustainable environment practice in Jamaica through education, research and community projects. To promote and provide start-up support to initiative that are worker owned and run (Co-op development support) and skills training to all persons.</t>
  </si>
  <si>
    <t>To promote and implement educational and skills training programmes with a special focus on raising funds assist in obtaining educational faciliies and futhering the development of education, with an emphasis on Youth, throughout the island of jamaica in partnership with stakeholders; a wide range of donors, benefactors and grantors nationally and internationally.</t>
  </si>
  <si>
    <t>The promotion of charity for the benefit of the people living in landfill communities such as riverton city (kingston) , retirement disposal facility in granville (st. James), and the haddon district disposal facility (st. Ann) by way of carrying out the following objectives : 1. To organize , conduct or sponsor scholarships, facilities and activities aimed at uplifting the socio-economic well-being and educating capacity of individuals living in these communities.</t>
  </si>
  <si>
    <t>To promote and encourage for the public benefit, for the advancement of amature sport specifically amature martial arts in the island, and no other sport will be promoted; To promote self-development of the members through the maxims of seeking perfection of character, being faithful, effect, respect for others, refraining from violent behavior, volunteerism and fellowship amongst all members of the Association by the practice of Karate as a martial art and related activities in support of the objects and charitable purposes of the association; To apply member ' subscriptions, taking from annual fees, grading &amp; tournament events, and any other receipts, in paying expenses and in maintaining a reserve fund and, out of such fund, to make such donations to charitable institutions or for the promotion of charitable, sporting or similar purposes, as the association shall from time to time determine;</t>
  </si>
  <si>
    <t>Develop and Implement S.T.E.M Programmes and Porjects. Advance research in integrated optics and photonics. Bring together people from across the globe to collaborate on cutting-edge research and development activities in the fields of Science, Technology, and other areas of Human Activity.</t>
  </si>
  <si>
    <t>Enhancing the educational profile of women within the coffee industry throughout Jamaica. Accessing international and local networks to help to improve employment opportunities. Providing opportunities for income generation and sustainability to help to provide aid in the prevention or relief of poverty.</t>
  </si>
  <si>
    <t>For the public benefit, to develop a positive mindset in youth population, ages 18 to 30 years, by providing training camps, mind education lectures and organising programmes of physical, educational and other activities. To promote mission and outreach work that will advance faith in jesus christ, for the public benefit, to the citizenry in jamaica, in particular, but not exclusively by creating and disseminating various publications, hosting bible or parenting skills seminars, youth development camp &amp; participating in community outreach activities. To provide opportunities for true volunteerism, for the purpose of this schedule defined as 'opportunities to live for someone other than self'.</t>
  </si>
  <si>
    <t>To promote the relief of suffering and distress among persons who have tested positive with HIV virus and persons who have contacted AIDS. To provide financial, spiritual, emotional and physical support to those living with AIDS.</t>
  </si>
  <si>
    <t>To advance amateur sport that is American Football for youth at the primary, secondary, tertiary and club level To engage at risk youths in American Football and skill training programs. To use American Football as a vehicle to involve youth in community projects. To provide Trainning for individuals and students in tertiary instituttions as coaches and officals.</t>
  </si>
  <si>
    <t>To aid and improve the spiritual, moral, educational, industrial and social condition of the deaf in Jamaica; To encourage and aid all scientifically approved efforts for the prevention of deafness and conversation of hearing; To maintain and administer the affairs of St. Christopher's School, Lister Mair/ Gilby School and any others which the Association may establish in the future for the oral academic and vocational training of deaf children; To assist the deaf to obtain and retain employment and to earn a livelihood; To encourage or carry on any other activities that may be to the benefit and interest of the deaf.</t>
  </si>
  <si>
    <t>To promote the education, therapeutic, intervention and skills training need of individuals with an autism spectrum disorder (ASD) as well as promoting and advocating for autism awareness and research; To raise funds, establish and maintain a facility or facilities within Jamaica to facilitate administrative, education, therapeutic &amp; skills training needs of persons with an autism spectrum disorder; To inform, promote and develop for the benefit of the public an awareness and sensitization programme in respect of persons with an autism spectrum disorder; To liaise, consult, lobby and work with the Government of Jamaica, non-government organizations, international organizations and all relevant private and public sector entities and individuals with respect to autism and the autism spectrum disorder; To provide for the training, support, educational, advocacy and skills training needs for persons with autism as well as parents, caregivers, teachers, family members and wider public relating to autism as well as the autism spectrum disorder.</t>
  </si>
  <si>
    <t>To conduct a non-profit making home for the purpose of caring for boys To provide for religious, educational training and development and to promote their spiritual, moral, mental, physcal and material welfair and to do any and all things as provide by law for maintaining and operating a home or homes for this purpose</t>
  </si>
  <si>
    <t>To catalyse the transformation of Jamica College into a first class institution of learning and physical development which moulds yong men into thoughful, well rounded leaders of society; To influence and facilitate the creation and maintenance of a physical environment which features such grounds structure and facilities as will embed in the young men a sense of being in the presence of excellence grandeur and history and motivate them to conduct themselves accordingly; To raise and secure the funds and resources necessary to assit the school's administration and Board of Mangement to achieve these ends.</t>
  </si>
  <si>
    <t>Providing support services to children and senior citizens through outreach, educational, wellness and enrichment programmes Preparing and providing relief due to natural disasters including protection of the environment and creating disaster preparedness training and mobilization of communities Participating in community development programmes supporting children, senior citizens and disadvantaged members of society.</t>
  </si>
  <si>
    <t>The Teaching and spreading the gospel as taught by the international church of god in chirst Trandforming Lives. The prevention and relief of poverty.</t>
  </si>
  <si>
    <t>To provide a form where the jamaica public can see and assess the positions of the contenders for public office on the same issue, at the same time, and in a non-partisan setting.</t>
  </si>
  <si>
    <t>1. Promoting the game of draughts locally and internationally by organizing and participating in draughts events and tournaments. 2. Introducing the game in schools as an extracurriclar activity which fosters logical thinking towards problem solving and decision making. 3. Enchance the overall skill of draughts players locally so that they will be able to participate competitively on the the international stage.</t>
  </si>
  <si>
    <t>To Promote and Establish public Awareness of Dyslexia throughout Jamaica. To develop, facilitate and provide best practices for evaluating and educating persons experiencing Dyslexia in Jamaica. To establish educational Facilities, lend support and advice on matters of dyslexia for the furtherance, development, and the implementation of new and improved workable practices and policies derived from research findings.</t>
  </si>
  <si>
    <t>To promote the support amateur ultimate disc in Jamaica. To raise funds that may be required by the Association to carry out its activities. To enter into any arrangement with any international bodies, companies or persons and accept grants of money, donations, gift and other assistance with a view to promoting the objectives of the association.</t>
  </si>
  <si>
    <t>To improve the health, economic and social conditions of indigent children abd elderly persons throughtout jamaica through the collection and distribution of food, clothing, and money on their behalf and to utilize same and any other means which will further the purpose.</t>
  </si>
  <si>
    <t>To encourage, educate, promote, develop and foster the sport of handball as an amateur sport in jamaica for the helth, well-being and benefit of the general public in jamaica as the national representatives body in Jamaica. To respect, and prevent any infringement of, the statutes, regulations, directives, and decisions of International Handball Federation (IHF), and Continental Pan-American Team Handball Federation (Continental Federation), as well as the rules of the Game, and ensure that these are also respected by its Members., To control and supervise all international handball matches of all form played in the territory of Jamaica, and affiliate and cooperate with international and other organisations, including IHF and the Continental Federation.</t>
  </si>
  <si>
    <t>Education through sporting Competitions. Independent schools representatives.</t>
  </si>
  <si>
    <t>Provide support and relief for Jamaica citizens who have been involved in or exposed to criminal activities and / or unemployment, alleciate poverty for disenfranchised Jamaicans by providing training and employment opportunities in the area of Agriculture.</t>
  </si>
  <si>
    <t>To encourage and promote world peace and understanding throught international and intercultural exchange programmes or other similar charitable or educational means; and To encourage and promote an understanding of diverse cultures, language and peoples.</t>
  </si>
  <si>
    <t>To Establish, maintain and mange food banks for the provision of meals to needy children in jamaican schools, students athletes and other groups with special nutritional needs. To establish, maitain and manage an office and such facilitate that maybe be used for the attaiment of the objects of the the company in jamaica and throughout the world. To develop and establish educational programmes for the nutritional care of people in jamaica and in particular all school children.</t>
  </si>
  <si>
    <t>Establishing and operating a law school; obtaining and maintaining accreditation for law programmes; supporting the development of the Law School.</t>
  </si>
  <si>
    <t>To promote research in medicine, Hospital/Health Care and related subjects which now or hereafter may be deemed by law to be charitable; To raise funds by way of voluntary subscriptions, donations, gifts, fundraising banquets, other foundations and multilateral agencies; To provide assistance (both financial and otherwise) to persons in Jamaica who may need medical and/or surgical services (local/overseas) and to establish links with other organizations both local and overseas which can rend assistance in this regard.</t>
  </si>
  <si>
    <t>To promote for the public benefit and encourage, for the advancement of Arts and Culture, musical and dramatic art in the island; To promote goodwill, volunteerism and fellowship amongst all members of the Association by means of musical productions and related activates organized in support of the objects and charitable purposes of the Association; To apply member's subscriptions, takings from productions, including revenues from programme advertising, and any other receipts, in paying expenses and in maintaining a serve fund and, out of such fund, to make such donations to charitable institutions of for the promotion of charitable, artistic or similar purposes, as the Association shall time to time determine; To apply the income and property of the Association, whencesoever derived, solely towards the promotion of Art and Charity, and consistently with the charitable purpose of the charitable organization. No portion thereof shall be paid or transferred directly or indirectly by way of dividend, bonus, or otherwise however by way of profit for personal benefit of any member of the Association or other person. Nothing herein shall prevent the payment in good faith of reasonable compensation to any officer or member or servant of the Association for services actually rendered in furtherance of the objects set forth herein</t>
  </si>
  <si>
    <t>Effiecient and effective management of the accomodation, protection, care, education, and training of youths deprived of a normal home life and also mentally and physically challenged children and other young persons. To maintain Tranparency by ensuring the proper management and maintaince of records to facilite regular reports on the management of the Home's assets, Liabilities, and responsibilities to Methodist Synod, Government ministries and agencies for audit trails and repors etc. To maintain an atmonphere conducive to harmony, safety and wholesome development of all residents and staff based on Christian Principles</t>
  </si>
  <si>
    <t>To encourage interest in the Olympic Games and to foster the aims ad ideals of the Olympic Movement throughout Jamaica; To organise and coordinate Jamaica's participation in the Olympic Games ad any other Games of Festivals of Sport held under the patronage of the International Olympic Committee, Pan American Games, Commonwealth Games, Central American Games or any other organizations that the Association might deem appropriate; To asset governing bodies of Olympic sports in Jamaica n the preparation of competitors in their respective sports.</t>
  </si>
  <si>
    <t>Promote the principles and value of Paralympism in Jamaica, regionally and internationally. Collborate with the Jamaica Paralympic Association (JPA) in advancing Parlympism and the Parlympic movement in jamaica, regionally or internationally. Provide Social, vocational, professional and humanitarian support to current and former para athletes;</t>
  </si>
  <si>
    <t>To preach the gospel and further the cause of the kingdom of god in jamaica and other lands together with promoting and maintaining churches and missions in jamaica and other lands. Providing fellowship and means of Cooperation between Churches of similar faiths and doctrines and certain districts therein which can be self governing in so far as same does not conflict with the objects and purpose of the pentecostal church being nevertheless subject to the jurisdiction and control of the said jamaica pentecostal church of jamaica.</t>
  </si>
  <si>
    <t>To promote the advancement of human rights in oder to improve the quality of the present and future lives of all Jamaicans. The relief of persons who are in conditions of need, hardship or distress as a result of breaches or alleged breaches of their Constitutional, Legal, or Human Rights. To promote the further education of the public on their Constitutional, Legal, and Human Rights and on any other issues affecting national life, Human Rights and the quality of life of all Jamaicans.</t>
  </si>
  <si>
    <t>Enhancing and empowering the youth of inner city communities through training and mentorship programmes; Fostering better relationship between the police and inner city residents; Nurturing effective leadership for community organisations.</t>
  </si>
  <si>
    <t>To improve the health, economic &amp; social conditions of indegent children and elderly persons throughout jamaica through the collection and distribution of foods, clothing and monetary on their behalf and utalize some and other incomes which will further purpose. To solicit, accept and use contributions of funds and other propertiy for support of the objects discrible above</t>
  </si>
  <si>
    <t>To provide support towards the development and improvement of the education, sporting, endeavours and health of the youths of the community of sommerton and adjoining communities in the parish of st.james. To provide support, scholarships and/ grants for jamaican students pursueing students in the performing arts at any tertiary institute in jamaica.</t>
  </si>
  <si>
    <t>To Develop, implement and operate social intervention projects for social improvement o f jamaica . To initiate and undertake all manner of community development interventions and on going programmes. To promote personal development of community members and facilitate economic human resource development.</t>
  </si>
  <si>
    <t>To improve the economic and social conditions of a community by the empowerment of the members of such community through programmes and systems geared toward personal and community development.</t>
  </si>
  <si>
    <t>To promote, improve, advance and enrich the academic, cultural, philosophical, social, and physical development of Kemps Hill High School. To form a bond between the institution (its students, teachers, administrators, board of governors and other stakeholders) and past students in Jamaica and abroad.</t>
  </si>
  <si>
    <t>To assist the indegent children, adults and the elderly in the underdeveloped communities of Kingston and East Rual St. Andrew, by assisting with health checks, and medications and distribution of food and clothing for the needy. To improve the social and economic conditions of said communities by repairing roads, improving water condicyions, assist farmers and help with the development of other skills. This will be done with the permission and support of the relevant authorities.</t>
  </si>
  <si>
    <t>The collection and distribution of food items, medical supplies and clothing for children and the elderly. To assist in acquiring educational materials, books, equipment and computers for school such as primary, secondary, and tertiary institutions in jamaica. To assist needy students in their educational path.</t>
  </si>
  <si>
    <t>To preach the Gospel &amp; further the kingdom of god in Jamaica, To provide chartable service to the communities where we serve . To enphasise foster moral principles and create leadership.</t>
  </si>
  <si>
    <t>Development &amp; Promotion of The sport of Table Tennis.</t>
  </si>
  <si>
    <t>To establish a breakfast program at Woburn Lawn Infant and Primary School to assist in the student's mental and physical development. To provide clothing and foot wear to assist in ensuring a better standard of living for the students.</t>
  </si>
  <si>
    <t>To exercise all types of works of charity, including more specifically but without limiting the generality of the proceeding, providing assistance to the poor, to orphan, to young people, the sick and disable and unprivileged members of society.</t>
  </si>
  <si>
    <t>Develop the leardership skills of young people through service to their communities through the establishment of service leardership clubs in primary and preparartory shools ,secondary schools and tertiary institutions.</t>
  </si>
  <si>
    <t>To provide neo-natal intensive care facilities available at all hospital in Jamaica to provide a better standard of care for premature babies born in Jamaica. To solicit, accept and use contributions of fund and other property for the support of the objects descibed above. To liaise, collaborate with or to conduct exchange programmes with local and international bodies, organisations or institutions having similar or compatible interest(s) described in the objects set out above.</t>
  </si>
  <si>
    <t>Distribution of Assistance to basic schools in need, improving the social condition of those who are most needy. Beautification projects in schools Assisting basic schools with books, computers, and other supplies as the need arises where possible.</t>
  </si>
  <si>
    <t>Empower, uplift and assist infants and youths in the parish of St.Catherine and Clarendon and the wider surrounding Parishes. Assist infants and youths at the primary level of education with school supplies, grants and funding for through fund rasing projects. Improve infacstructure at these schools as well as treats for these schools. Improve play areas and landscaping of these surroundings.</t>
  </si>
  <si>
    <t>The prevention or relief of poverty by assisting small farmers and persons who are less fortunate to grow vegetables and other crops; and to relieve persons, particular jamaicans, in need by reason of their social and economic circumstances. The advancement of education by providing scholarships or bursaries and to assist with the acquisition of books and computers for schools.</t>
  </si>
  <si>
    <t>To provide college and career perparation and leadership development for low income youth. To increase access to global higher education for low-income youth. To prepare students for the college admission process and higher education as a whole through workshops, classes and one on one consultations at no cost to the student,</t>
  </si>
  <si>
    <t>To support and encourage communication and extension of christian life and witness by sound expository preaching and teaching of biblical principles to all people, both within the church and elsewhrere; not only by conventional mean, but by all means which will accomplish such communication, extension, teaching and preaching. To act with charitable concerns for and to help not only members of this church, but all people in need of amy help which this church can give, regardless of race, social postion or religious affiliation.</t>
  </si>
  <si>
    <t>To preach and teach the word of god. To do outreach ministry the community around. To have a feeding program for the home less elderly.</t>
  </si>
  <si>
    <t>To promote and implement social development programs (coaching programs, youth at high risk programs, adult/youth community based programs and environmentally friendly programs, health care promotional programs, youth development talents) with special focus on education, self-esteem development, conflict resolution, effective communications, economic empowerment and job creation throughout the island of jamaica in partnership with stakeholders; a broad range of donors, benefactors and grantors nationally and internationally.</t>
  </si>
  <si>
    <t>To assist with individuals, mainly community members, the sick, the poor, children and the elderly. To promote social and spiritual development to every person, institution and community that is affiliated with the association. To organize and carry out : Hospital, Meetings, Street Meetings, and Youth Services to different Communities.</t>
  </si>
  <si>
    <t>Preaching and teaching of the gospel through such media as online plateform, social media apps, publications and traditonal means of personal and mass communication.</t>
  </si>
  <si>
    <t>To promote activities which support the integrity and function of the Long Mountain ecosystem for the benefit of the people in the Kingston Metropolitan area, the people of jamaica, and visitors to jamaica.</t>
  </si>
  <si>
    <t>To promote the word of God and witness to others. To offer care and support for people in and around the community in in order to imporve their social, economic, spiritual and physical welfair.</t>
  </si>
  <si>
    <t xml:space="preserve">To assist in providing homes for needy individuals throughout jamaica by providing. .Financial assistance for home repairs. Building materials cover labour cost . Erecting starter homes collaborating with overseas, local partners and other charities, where needed in order to achieve this objective. </t>
  </si>
  <si>
    <t>Providing low income families I Jamaica the means to earn a better Education. Providing funding through fund raising for educational materials.</t>
  </si>
  <si>
    <t>To help improve the social condition of the needy throughout jamaica through the collection and distribution of food and educational items, clothing and life essentials (toiletries). To obtain, collect and receive money and fubds by and any of the following means . By way of grants, contributions, donations, voluntary subscriptions, gifts, devices, bequests, legacies and any other lawful and acceptable methods of raising funds; through organized fundraising of any kind;</t>
  </si>
  <si>
    <t>To promote the advantcement of education among children of the luna community and it's environs to ensure they attain good standards of literacy. To facillitate the provision of supplies to satisfy the basic needs of the needy in the luna community. To facilitate the provision of professional Hospital/Health Care service and critical information to promote health and safety awareness among the residents of luna, who otherwise would not have been exposed to such service/ information due to their inability to afford or access it.</t>
  </si>
  <si>
    <t>To decrase jamaica's carbon footpaint " Carbon Dioxide (CO2) &amp; Methane (CH4)" to reduce the amount of hazardous b non-biodegrade " Glass&amp;Plastic" waste in jamica's dump.</t>
  </si>
  <si>
    <t>Provide financial resourses and access to technical resources to persons who are in need of assistance due to disasters and catastrophes to allow such persons to survive, rebuild and re-establish themselves; provide crisis management and emergency supplies to persons in jamaica who are victims of earthquake, hurricane, tsunami, floods or other natural disasters provide grant to qualified applicants to cover medical and funeral expenses; provide financial relief and medical food supplies to malnourished persons.</t>
  </si>
  <si>
    <t>To provide scholarships and grant to students at the primary, secondary and teritary levels. To provide back-to-school supplies : educational materials, computers and books to students in need. To host back-to-school actitvitites such as health fairs and fun days.</t>
  </si>
  <si>
    <t>To educate youth all across jamaica between the ages of 5 and 25, starting with the childhood sector, about the teachings and philosophy of the Rt. Excellent marcus mosiah garvey.</t>
  </si>
  <si>
    <t>To improve the life chances of invisible children throughout the Caribbean region through the collection and distribution of resourses including food, clothing and money on their behalf and to utilise the same and other means which will further this purpose. Invisible children are persons below 18 years of age who are dependent on their parents (who are in prison, recently release from prison or were recently removed from an oversea jurisdiction) for sustenance and Social protection.</t>
  </si>
  <si>
    <t>To provide assistance to at risk children and youth living in poverty both in Canada and Jamaica. To provide social, cultural, and educational programmes, including the awarding of scholarships that helps to meet the needs of the membership and the community.</t>
  </si>
  <si>
    <t>To promote poverty alleviation and relief from its distress for all poor and underprivileged people living in the Rhoden Hall District and other Districts in the Parish of St. Ann in Jamaica so that they will be better able to survive and enjoy a better standard of living each day.</t>
  </si>
  <si>
    <t>To assist needy children with school work and school necessities in the hagley park area in oreder to improve school performance and self worth. To assist elderly and handicapped persons in the hagley park area with food, clothing and medical attention. To promote worship, and communication for citizens in the hagley park area for better comunity social life.</t>
  </si>
  <si>
    <t>To promote the gospel of our lord jesus chirt to the people of jamaica and foreign lands by radio, by recordings, by printed word, by evagelistic services, revivals, street corner meetings, open air and tent services, personal evangelism and other methods.</t>
  </si>
  <si>
    <t>To provide sustaining projects, programs, events, (including fund raisers but limited toj, to alleviate poverty and promote community growty and development in CANE HEAP and adjoining communities, as its goal is to provide resources for the rural child. To promote growth and community development to at risk youth. To educate the youth and famillarize them in practical farming techniques and training in agricultural equipment as a means of empowering them to successful lives.</t>
  </si>
  <si>
    <t>To convey the gospel to the enire world by radio, television, printed word and by personal evangelism. To operate missions to to care for the elderly, invalids and needy members of congregation and generally to do charitible works.</t>
  </si>
  <si>
    <t>To help improve the health economic and social conditions of families and elderliy persons in the communities of Kingston and St . Andrew and across jamaica. To provide help to the elderly in order to ensure a better standards of living . To help educate young and old male and female, on matters of gender equity as well as matters of equity in society ranging from race, economic condition and otherwise.</t>
  </si>
  <si>
    <t>To improve the health, economic and social condictions of indigent children and elderly persons in the Old harbour community and its environs by distributing of food and clothings. To assist in the education development through tutoring in literacy along with the provision of books, computers, educational materials, sports gears and equipments for community youth organizations, churches, schools and learning institutions in old harbour community and its environs.</t>
  </si>
  <si>
    <t>To communicate the Gospel of Jesus Christ both locally and overseas as effectively and efficiently as possible; To help improve the health and social condition of the less fortunate persons throughtout Jamaica through the collection and distribution of food and clothing; To foster community values and recognition of Social responsibility; To give educational support to our youth and children in our community; To build strong families so that children can have a home environment in which they can strive and grow to become productive citizens within our Society.</t>
  </si>
  <si>
    <t>The operation of a christian mission. The liaison and collaboration with other like-minded churches in pursuit of the spreading of the word of christ. To stage events including rallies, crusades and other similar events in jamaica for the purpose of recruiting missionaries for christian mission either in jamaica or internationally.</t>
  </si>
  <si>
    <t>To help mount rosser community. To help the mount rosser primary and infant school. To build a community library.</t>
  </si>
  <si>
    <t>To promote the well being of people in need of physical, mental, psychological, moral and spiritual help through the island of Jamaica and in particular to promote and encourage the implementation of programmes and projects for the betterment of the living conditions and developemnt of the people; To establish homes for malnourished, abandoned, physically handicapped and/or mentally retarded children; To aid in the relief of poverty, suffering and distress amongst men, women and children; To provide such disabled perons with tools, implements, machine, materials, books and educationa training whereby they may be able to work for their own benefit and advancement; To establish and carry on colleges, schools, or training centres, where people may receive an education in reading, writing, arithmetic, composition, music, sciences, arta, agriculture, industry, business training, commerce, manufacturing, marketing, plumbimbing, building, drawing, construction, mechanics and all or any other branches of human knowledge, training or endeavour.</t>
  </si>
  <si>
    <t>Spreading the Gospel of Jesus Christ, as taught by the Roman Catholic Church among the poorest of the poor; To have real and personal property transferred and vested in it for religious, charitable and educational purposes.</t>
  </si>
  <si>
    <t>Act as a ceremonial reminder of the millions of africans who perished in the african slave trade and the middle passage, particularly those who resisted. Serve to link us to our african past in a more reverend way. Give us a sense of greater historical and cultural depth, thus fostering greater longevity in out planning and deeper contemplation before action. Inculcate greter regard for human life and greater sensitivity to the benefits of family life. Advance the education of african history and traditions among the general public in jamaica and abroad by bringing awareness and creat responsive intiative that would senitize the public about the importance of honouring our ancestors.</t>
  </si>
  <si>
    <t>To improve the economic and social condictions of the children and elderly persons throughtout the generation of jamaica through the collection and distribution of food, clothing and money, and utilize the same and any other means that will futher the purpose.</t>
  </si>
  <si>
    <t>To Promote for the benefit of the public the conservation, protection, management, and expansion of the National Protected Areas systems of jamaica by providing a sustainable flow of funds to support, without limitation, enforcement, infrastructure, monitoring needs and other activities that contribute substantially to the conservation, protection and maintence of biodiverity within the National Protected areas systems or any other area of environmental significance of Jamaica.</t>
  </si>
  <si>
    <t>To improve the health, economic and social condictions of indigent children and elderly persons in the parishes of st. James, st. Ann, st. Mary. Community and its environs by distributing of food and clothings and money on their behalf, expanding into wider jamaica thereafter.</t>
  </si>
  <si>
    <t>Worship evangelism ministry/missions discipleship</t>
  </si>
  <si>
    <t>To bring children to a clear knowledge and conviction about Jesus Christ; To form in them wholesome character; to direct them to have an active and meaningful life at home, school, church and in the Nation; To do and perform educational, religious, recreational and charitable works in every description in and throughout the island of Jamaica</t>
  </si>
  <si>
    <t>To promte the advancement of the christian religion; To promote the advancement of good citizenship and community development through religious and educational activities. To estabish or aid in the continuation of programmes geared towards the enhancement of the general welfair of the youths; To estabish, maintain and provided church, schools, and other like institutions exclusively for religious, educational and charitable purposes; To support the relife of poverty by promoting micro and small entrepreneurial ventures among underprivileged, needy, or deserving young persons</t>
  </si>
  <si>
    <t>To evangelize the communities around the church Attend to the welfare of the communities and our membership. To engage the social and spiritual tendencies of our people.</t>
  </si>
  <si>
    <t>To promote the education of children and young adults including the disabled, to ensure their attainment of high standards of literacy and advance their opportunities for a better standard of living. To identify and distribte educational supplies to schools and individuals such as but not limited to backpacks, books, pencils, and computers.</t>
  </si>
  <si>
    <t>To engage in mobilizing, prepareing and sponsoring missionaries to all Nation of the Earth. To engage in the posting of missionaries to all nations of the earth and providing for the physical and social sustenance of such serving missionaries on mission field through regular subventions which cover the basic needs of such missionaries. To establish schools of ministry, organize ministers conferences, sponsor and organize short bible courses aimed at equipping gospel ministers and missionaries for the work of mission.</t>
  </si>
  <si>
    <t>Enchance opportunities for social mobility. Implement networking sysytem with school and church. Enrichment of the educational cum-development experience of students and area youth including increased access to information technology.</t>
  </si>
  <si>
    <t>To provide tertiary education of individuals who ordinarily would not be able to access same; To provide quality Christ-cantered education achieved through academic excellence, social interaction, spiritual &amp; physical development and a strong work ethic, thereby fitting each student for committed professional service to country and to God</t>
  </si>
  <si>
    <t>To assist in reducing the rate of teenaged pregancy through mentorship and to provide scholarship etc. For teenaged mothers to complete their education and training. To volunteer and encourage others to assist in providing a pair of hands to volunteer at hospitals, schools, churches, homes, and prisons etc.</t>
  </si>
  <si>
    <t>To proclain, preach and propagate the gospel of Jesus chirst . To provide fellowship of the followship of the members and all those who adhere to the chirstian faith as stated in schedule 1.</t>
  </si>
  <si>
    <t>To carry on the ministry of evangelism through 1.. Preaching the gospel in the opn air . 2. Conducting special evangelistic campaigns. 3. Preparing and training Churches.</t>
  </si>
  <si>
    <t>To help to eradicate homelessness in Kingston &amp; Jamaica by: operating drop in centres for food, clothings, and general hygiene; residental &amp; transitional housing for homeless persons. Conduct rehabicition activies such as Academic Training and pactical skills trainibg for homeless person. Operate Social enterprise projects for benefit of the Homeless.</t>
  </si>
  <si>
    <t>To promote the preaching of the gospel/ministry through the publication and distribution of books, tracts, multimedia such as DVDs and the internet. To host street meetings as a means of ministering the Word of God to the lost To establish centers for fellowship and worship services in the public and private places such as meeting halls and homes. To relieve the distress of the poor by providing them with food, clothing, shelter, and money, and employment.</t>
  </si>
  <si>
    <t>To gain a deeper trust with communities and gaining national recogniton as being dedicated to a charitable objective and social good. To obtain funding that is only open to organization with chartiable status. To obtain the legal benefits afforded to Charities under the charities Act (tax exemptions and lock on assets for only charitable use).</t>
  </si>
  <si>
    <t>The ojects for which Operation Help The People Limited is established are: a. To impove the health, economic and social conditions of persons especially children, adolescence, and young adults throughout jamaica. 2. The association shall have the following powers, inter alia, which shall be exercised solely in the furtherance of the objects of the company as are Charitable. A. To appoint officers and servants as the company may deem fit for carrying out its objects and to define their duties and fix the amount of their emolument or compensation if any. B. To appoint committees and clubs and teams for carrying out the policies of the company and make rules governing their functions and duites.</t>
  </si>
  <si>
    <t>To promote and achieve its objects the congregation needs to reach out to people of good will within and ouside of jamaica for material assistance and therefore needs all the benefits available under the Charitable Acts to Matimize its Efforts.</t>
  </si>
  <si>
    <t>Assist in the relief of poverty and distress among and the provision of financial assistance, development and the relief and supplies for individuals in need and the communities in Jamaica suffering damage and loss as a result of fire, earthquake, hurricane flood and other disaster; To improve the health, economic and social conditions of indigent children and elderly persons throughout Jamaica through the collection and distribution of food clothing and money on their behalf and to utilise same and any other means which will further the purpose; To assist with the acquisition of books, computers and educational materials for schools and learning institutions in Jamaica.</t>
  </si>
  <si>
    <t>To provide for the relief of poverty for the indigent and elderly persons throughout jamaica. To advance education at the early childhood level to primary level for the less fortunate in the parish of st. Catherine and it's environs, provide mentorship &amp; empowerment for youths.</t>
  </si>
  <si>
    <t>An organization dedicated to lifting human consciousness to greater levels of self awareness, co-creativity and responsibility so as to create a more peaceful, harmonious and progressive world.Guiding Principles - What do we believe?1. We exist in a Source of infinite possibilities2. Our existence is multi-dimensional – physical, mental, emotional, intellectual &amp; spiritual3. We are beings of consciousness co-creating in a field of subtle energy, influencing matter4. Our consciousness expands in an evolving process as we unfold to our full potential5. Our life is fulfilled by living at full potential at all levels of being6. All life is interconnected and each impacts on the other. The well-being of one is important to the well-being of the wholeMission - Why do we exist-our purpose?1. Awaken individuals to higher levels of self awareness, co-creativity and responsibility2. Guide individuals to realize their full potential at all levels of being3. Train and develop leaders4. Create Blue Star Centers globally for self development and community serviceStrategic Areas - Where do we direct our action?Individual Coaching &amp; Group Programs for self developmentSpirituality (Fellowship, Honoring sacred traditions, Inter-faith dialogue)EducationManagement &amp; LeadershipHealing &amp; WellnessCounseling &amp; TherapyEnvironmental AwarenessSocial Awareness (Poverty, Seniors, Youth, Prisons)Communication (Media, Publications, Website)Mutual cooperation with other Groups in areas of similar interest</t>
  </si>
  <si>
    <t>Voilent free Community that provide employment. Empower youths and good parenting Skill. Encourage economic development and proper social infrasture.</t>
  </si>
  <si>
    <t>To Hold confere4nces in Schools, Churches, public platforms using all available media. To print books, produce informational material which may be used to educate the public concerning the Movement/ Company. To promote programmes that teach the necessity of caring and sharing among students, friends meaningfully contributing to their schools, churches, communities and nation thus in order to achieve self-fullment, and to help bring about wholesme social transformation.</t>
  </si>
  <si>
    <t>To preach the gospel of jesus christ to bring about an improvement toward the spiritual well being of the people in the various communities within the country of jamaica to impact the lives of the people.</t>
  </si>
  <si>
    <t>To provide school supplies to rural area schools which are in need. To provide construction material and kitchensupplies to rural area schools wich are in need.</t>
  </si>
  <si>
    <t>To foster homes and Foregin mission work and support church. To improve the health, economic and social conditions of indigent children. To Assist with the acquisition of books, computers, educational materials and sports gears</t>
  </si>
  <si>
    <t>To Teach and preach the gospel of christ to people and cather to the total man. ( Physically, Spiritually, and Emotionally ).</t>
  </si>
  <si>
    <t>The aim of the association is to facilitate and promote positive Christ-like development. To provide educational materials and supplies for students in different communites across Jamaica. To Serv the needs of the poor, less fortunate and needy in different communities across Jamaica.</t>
  </si>
  <si>
    <t>To provide chartiable service to the community of port antonio and its environs. To expand our scope of founding for the establishment and operation of a renal unit for Port antonio.</t>
  </si>
  <si>
    <t>To assist with the acquisition of books, computers, educational materials, sporting gears, and equipments for schools ans learning institutions in jamaica.</t>
  </si>
  <si>
    <t>To Equip and transform at risk youth in jamaica to more fully realize their god given potential, by providing pertinent vocational skills designed to transform youths into self ufficient adults.</t>
  </si>
  <si>
    <t>To improve the health, economic and social conditions of indigent children and elderly person throughout Jamaica through the collection and distribution of food, clothing and money on their behalf and utilise same abd any other means which will further the purpose; To asit with the acquistition of books, cuputers, educational material sporting gears and equipment for schools and learning institutions in Jamaica; To care for the sick and visit and encourage the peole in the homes and generally to relogious and charitabe works in and throughout the island of Jamaica.</t>
  </si>
  <si>
    <t>To establish and carry on school of dance. To train students to attain proficiency in dance technique and to facilitate and guide the spiritual development of students; To conduct dance workshops for children and adults: To conduct training of persons for outreach ministry activities. To carry out fundrasining activities to assist in the carrying out of the objects. To purphase or otherwise acquire equipment and materials in the pursuit of the aims of the Company.</t>
  </si>
  <si>
    <t>To spread the word of God using methods of teaching and preaching the written word as found in the Holy Bible; maintain doctrine principles and upload the supreme and exclusive sufficiency and authority of the holy Scriptures.</t>
  </si>
  <si>
    <t>To establish, acquire and manage house of refuge for women and young girls through local and foreign missions; to work with the residents towards restoration and trandformation through and social tranformation and empowerment programmes, release transformed women into the society to positively impact the world.</t>
  </si>
  <si>
    <t>To improve the health, Economic, and Social Conditions of indigent children and elderly persons throughout Jamaica. Through the collection and distribution of food, clothing, and money on their behalf to utilize same and any other .</t>
  </si>
  <si>
    <t>To empower youth and adult in jamaica, through workshops and seminars. To improve economic and social conditions of youth and adult through the collection &amp; distribution of food items, clothing &amp; educational items.</t>
  </si>
  <si>
    <t>To communicate the gospel of jesus christ by mean of the spoken word and any other means. To promote religious association by believers in the gospel of jesus christ, in accordance with the teaching of the bible. To pursue religious and social activities with a view to relieving poverty and distress among the aged members of the society.</t>
  </si>
  <si>
    <t>To improve the health, economic and social condictions of indigent children and elderly persons throughout jamaica through the collection and distribution of food clothing, medical supplies and equipment and money on their behalf and to utilize same and any means which will further the purpose..</t>
  </si>
  <si>
    <t>To establish and operate places of religious worship and to conduct religious services for the awakening of a spiritual revival, henceforth, developing and implementing programs such as cell groups, community evangelism and visitation to aid individual growth, both spiritually and naturally. To train, ordain and grant credentals to suitably qualified person as Ministers, elders, deacons, evangelists, missionaries and other relevant offices, To operate missions for the advancement of education, for spiritual enhancement and charitable purposes.</t>
  </si>
  <si>
    <t>To foster homes that will act as restorative centres for young women who have been battered, and abused. To improve economic, social, emotional and spiritual wellbeing of these young women throughout jamaica through the provivision of a varied currculum that includes the creative arts, career development and counselling.</t>
  </si>
  <si>
    <t>To encourage children and adults across jamaica to read on a regular basis. To encourage parents across jamaica to encourage their children to read on a regular basis. To assist with the acquisition of books and reading material to donate to learning institutions and state homes located across Jamaica.</t>
  </si>
  <si>
    <t>The Company is committed to the advancement of environment protection and improvement for and on behalf of the jamaican people by reducing, inter alia, plastic pollution in jamaica; The Company for the purpose of the prevention and relief of poverty will make every effort to identify, employ and purchase plastics and other recyclable materials from at-risk individuals, including but not limited to, recycling collectors registered by the housing opportunity, prosperity, employment programme unit ( or such other names as it may from time to time be known as) of the Ministry for Economic Growth and job Creation, the former jamaican Emergency Employment Programme unit of the Ministry of Transport, Work, and Housing, and or other organizations operated and organized for similar charitable purposes; and The Company for the purpose of good citizenship and community development will identify communities and establish redemption centres (Satelliite depots) across the island.</t>
  </si>
  <si>
    <t>Facilitate the provision of amenities to include water supply to the community of Reddington over the long term, with the assistance of Government and other relevant stakeholders. Facilitate skills training and educational activities such as Environmental Awareness for The Reddington Community.</t>
  </si>
  <si>
    <t>To promote the advantcement of health and the advancement of amateur sport by encouraging the development of long distance runining and walking in jamaica; and To promote such other charitable purpose which the directors regards as beneficial and advantageous to the advancement of good health among jamaicans by encouraging persons that would otherwise engage in an unhealthly sedentary lifestyle to instead adopt an active physical lifestyle approved by health professional that benefits themselves and their community.</t>
  </si>
  <si>
    <t>To foster homes, and foreign mission work, and to support theological institution and the disemination and creation of various publications. To improve the health, economic and social conditions of indigent children and elderly persons throughout jamaica through the collection and distribution of food, clothing and money on their behalf and to utilize same and other means which will further the purpose. To assist with acquistion of books, computers, educational materials, sporting gears and equipments for schools, and learning institutions in jamaica.</t>
  </si>
  <si>
    <t>To render assistance to senior citizens and train caretakers for the elderly. To assist families in acquiring equipments to ease the suffering or dis comfort of love ones with mobility issues. To provide transportation to centre and to medical appointment.</t>
  </si>
  <si>
    <t>Provide representation for citizens within the community on matters of common interest: plan, coordinate, implement, monitor, and control development activities within the commnuity.</t>
  </si>
  <si>
    <t>To improve health, economic and social conditions of indegent, children, and elderly persons throughout Jamaica. To assist with the acqusition of books, computers, educational materials, sporting gears and equipment for school and learning institutions in Jamaica. Provide Housing for indigent Children.</t>
  </si>
  <si>
    <t>To reach out out to the poor and needy among us in rebuilding homes, rehabilitate lives, house visits, donating food, clothes and medical supplies. To share the good news of salvation, reaching the lost at any cost through pratical Christians outreach activities, empowering individuals through teaching the word of God. To be involve in the outreach ministry such visiting correctional institution, hospital visits, boy homes, girls homes and street ministry feeding the homeless and poor among us.</t>
  </si>
  <si>
    <t>To promote and encourage the advancement of education among needy and disadvantaged children and young adults. To promote community development by supporting educatonal institutions and development programmes that cater to children and young person from lower socio-economic backgrounds. To promote the advancement of human rights and conflict resolution. To promote such other charitable educational causes which the Directors regard as beneficial and advantageous to the people of jamaica.</t>
  </si>
  <si>
    <t>To assist in acquiring of educational material, books, equipment and computer for schools and other learning institution in jamaica. To improve the health and economic and social conditions of indigent children and elderly people throughtout jamaica. The collection and distribution of food, toiletries, cosmetics, clothing, electronics, appliances, tents, chairs, tables, paints, buliding materials, bounce houses, utensils, pot, pans and water slides on the their behalf and to utilize any other means which will help to further this cause. To liaise, collaborate with and work with local and international organizations or institutions having similar or compatible interest described in the set objects above.</t>
  </si>
  <si>
    <t>To assist and educate persons in school, Teachers Training Colleges and Tertiary Institutions through the award of donations and/or scholarship to further their education; To assist in the development and promotion of and to support organizations which are established to provide an academic education or skill training in any trade; To undertake and transact all kinds of agency and all kinds of business relating to the gathering and distribution of knowledge and of information of every sort and kind which an individual may legally undertake or transact.</t>
  </si>
  <si>
    <t>To establish churches and conduct revival meeting, camps, various crusades, children rallies and to organize Christian concerts and increase mission service in Jamaica at large and outside, for the spread and promotion of the Word of God.</t>
  </si>
  <si>
    <t>Charitable Schoolarships Asistance School Supplies and Donations.</t>
  </si>
  <si>
    <t>To promote health programmes geared towards improving the health, fitness, and wellbeing of people from all socio- econmic background in jamaica. To provide for children of economically disadvantaged backgrounds an opportunity to enagege in postive activities through social interactions with persons of similar status, in order to relieve the stress of poverty among them and to develop positive social and emotional skills.</t>
  </si>
  <si>
    <t>Improve the Standards of living of children and the elderly in the district of Georgia and other surrounding communities in the Parish of St. Thomas. To advance the educational abilities of children in the targetted communites so that they will increase numeracy and literacy skills and be better men and women help aid and assist children and the elderly persons throughout the district and adjoining communities.</t>
  </si>
  <si>
    <t>To provide services in rual communities to enhance educational growth and development. Increase Literacy in the Community. Foster indepence and intellect thus empowering life of communities</t>
  </si>
  <si>
    <t>Improve Socio-Economy of children and elderly</t>
  </si>
  <si>
    <t>To relieve poverty in the Constant Spring community of st.Andrew in particular and the wider inner city communities of kingston via other institutions, such as food for the poor, lawes street trade training center among others. To advance education among the disadvantaged people in the communities outlined above. To support and give assistance to community projects in and around the constant spring and wider communities of kingston and St. Andrew.</t>
  </si>
  <si>
    <t>The program will be a cohesive and systematic one which involves exposure to education, spirituality, community service and volunteerism, character/personality development, grooming and deportment, national and civic pride, mentorship.</t>
  </si>
  <si>
    <t>To improve the life style of the youth and senior citizens throughout the community of Old Braeton through the collection and distribution of resources including : Food, Clothing, and Money on their behalf to utilise the same and any other means which will further this purpose.</t>
  </si>
  <si>
    <t>This Association is formed exclusively: 1. The Promotion of Religion. 2. The Participation of Public worship Service discipleship. 3. Evangelism: sharing the good news of Jesus Christ . 4. Ministry/ Mission: Feeding Programmes, Meeting needs of the Community both Spiritual &amp; Physical.</t>
  </si>
  <si>
    <t>To assist academically gifted students of manchester high school who have demonstrate financial needs and are involved in extracurricular activities that have a meaningful impact on the society.</t>
  </si>
  <si>
    <t>To promote the relief of poverty for all poor people in the Cave District and all the other districts in the parish of Westmoreland so that they will have a better standard of living</t>
  </si>
  <si>
    <t xml:space="preserve"> To benefit students of the seafield infant and primary school in st. Mary by providing school fees to offer breakfast , lunch and back to school supplies to students of both schools.</t>
  </si>
  <si>
    <t>To support the relief of poverty by providing former inmates with assistance with seeking legitmate career enhancement activites and by encouraging their entrepreneurship skils; To support the relief of poverty by providing guidance and support to children and families living in or facing financial hardship; To promote the advancement of education by supporting programmes that provide mentoring and skills trainning for inmates, former inmates, juvenile delinquents and adults that have not formally completed a secondary-level academic programme.</t>
  </si>
  <si>
    <t>To organise and establlish a local church by the direction of the Lord jesus Christ. And under the leadership of the holy spirit in accordance with all the commandments and provisions as set forth in the holy bible.</t>
  </si>
  <si>
    <t>To improve the health, economic and social conditionss indigent children and elderly persons throughout jamaica through the collection and distribution of food charity and money on their, utilize same and any other means which the organization's purpose will further. To assist the acquisition of books, computers, educational material, sporting gears, and equipment for school and learning institution in jamaica.</t>
  </si>
  <si>
    <t>To promote and encourage the advancement of education among poor and inner city children and young persons; Top support the relief of poverty face by inner-city children and young persons; To promote education initiatives to benefit the youth; To promote the advancement of good citizenship and community development by identifying charitable and educational causes which Seprod Ltd may make contributions and to facilitate Seprod Ltd. Making such contributions</t>
  </si>
  <si>
    <t>Engage in activities for the relife of poverty, etc in the island of jamaica. Provide assistance the needy in areas including medical, health, education.</t>
  </si>
  <si>
    <t>To promote the education of jamaican youths with special emphasis on high school student athetes. To promote poverty alleviation primarily by assisting inner-city youths to develop careers in the field of sports and in particular, the area of athletics. To promote and preserve jamaica's sports heritage to maintain and advance jamaica's world-wide prominence in the field of sports with speacial emphasis on athletics. To promote healthy lifestyles and provide financial and other support, inspiration and motivation for jamaican youth and in particular for children in jamaica's children's homes and places of safety.</t>
  </si>
  <si>
    <t>The objects for which the association is established are such of the following as are exclusively for charitable, religious and educational purpose: To provide a ministry of the word of god and spread the gospel of jesus christ through the planting of churches, the organization of para-church ministries and institutions in order to reach any person irrespective of race, color and nationality. To propagate the gospel of jesus christ to all parts of the world through any means that is appropriate, so long as it is contrary to the laws of the land.</t>
  </si>
  <si>
    <t>To offer teenage mothers to rebuild their future by: 1. Identifying psychosocial issues that warrant psychotherapy and provide the appropriate services. 2. Assisting with the re-enrolment in academic institution through financial support. 3. Providing career counselling and life skill education. Life skill education includes: developing soft skill such as, proper communication, interpersonal relationships, etiquette etc.</t>
  </si>
  <si>
    <t>To promote community development in the August Town community by supporting educational institution. To provide development programmes that cater to children and young persons from lower socio-economic background. To provide recreational and educational opportunities to improve the quality of life for the youths of the community. To facilitate programmes and intitiatives which seek to focus the attention of the community at large on social programmes with a view to create a sense of individual and community responsibiliity and participation in remedying the problems of the community.</t>
  </si>
  <si>
    <t>To assist with the alleviation of poverty for residents in sligoville and adjoining district. To also establish programs to improve the infrastructure within the community. To promote unification of community members so as to assist in the reduction of crime among young people.</t>
  </si>
  <si>
    <t>The Association is formed to promote the Development of Music and provide educational opportunities for talented musicians. It is also formed to preserve the work and the musical legacy of the Late Sonny Bradshaw.</t>
  </si>
  <si>
    <t xml:space="preserve">We work for children who are orphaned, abandoned or whose famillies are unable to care for them, we give these children the opportunity to build lasting relationships within a family. Our family approach in the SOS Children's Villiage is based on four principles: 1. Each child needs a mother. 2. Grow up most naturally with brothers and sisters. 3. In their own. 4. Within a supportive village environment. </t>
  </si>
  <si>
    <t>Caters to the relief of those in neeed of physical and financial assistance ( by way of interest free loans) to inner- city tertiary level students who are interested in participating in the work and travel programme but are unable to afford the programme fees. The foundation believes that the invalueable experience gain through the cultural exposure contributes to both personal and professional development of the partcipants and to become self-sufficient.</t>
  </si>
  <si>
    <t>To provide Social and spiritual programmes for all ages as well as active development work in health, education, skills training and senior citizens care in inner city communities in the parish of St. Andrew. To educate, relieve and rehabiliitate persons who by reason of their social and econmic circumstance are unable to gain employment and to further their formal education by providing for such persons workshops and such other training facilities as will enable them to acquire and develop vocational skills. To improve the resilience of females through training in character building, leadership development, conflict resolution, decision making and human sexuality skills training and behaviour modication to young men and women in the parish.</t>
  </si>
  <si>
    <t>To promote cultureal development within the community. To promote self relance and problem solving within the community. To promote good parenting and education for every child. To promote amateur sports development in west central st. Catherine.</t>
  </si>
  <si>
    <t>To contribute to the improvement and preservation of education. To foster the interest of St.Mary High School. To bring those educated at St.Mary High scool in close, constant contact with each other and with the Ama Mater.</t>
  </si>
  <si>
    <t>To provide accomodation, care and protection for the poor, indegent and destitute citizens of the parish in which they resides.</t>
  </si>
  <si>
    <t>To further the religious and charitable work of the roman catholic church in jamaica and in particular within the communities served by the by the stella maris parish church and to that end: 1. To advance chistian principles in all human relationships; 2. To promote education in the principles and application of christian social and personal morality; 3. To promote new approaches towards dealing with the special needs and problems of the area served by the community.</t>
  </si>
  <si>
    <t>To promote educational programs aimed at improving Science, Technology, Engineering, and Mathematics (STEM), skills of children, youth and adults, so that they are able to improve academically and also learn to exercise critical thinking in social relationships and learn to develop positive inter-personal and social skills, communication skills and creativity. To provide educational materials, such as PC, tablets, robots, programming software, mathematical tools to assist the children, youth and adults to develop their fluency in technology.</t>
  </si>
  <si>
    <t>To foster homes and foreign mission work, and to support theological institutions and the dissemination and creation of vairous publications. To improve the health, ecomomic and social conditions of indigent, children and elderly persons throughtout jamaica through the collection and distribution of food clothing and money on their behalf and to utilize same and any other means which will futher the purpose</t>
  </si>
  <si>
    <t>To ensure the holistic development of each child into adult commited to nation building.</t>
  </si>
  <si>
    <t>Fostering and creating International Co-operation between traditional healers and surfers to develop sustainable medicinal plant systems for coastal communities. All members and/ or employees of will promote and protect the right of indigenous communities in which they agree to coordinate projects. All research conducted will be communicated and approveld by the indigenous communities in which we work and this will be documented with informed consent agreements that will be signed by all partcipants.</t>
  </si>
  <si>
    <t>Support Disadvantaged Children, mentoring and train young people to improve social condition</t>
  </si>
  <si>
    <t>To advance education for all children, with special emphasis to children that reside in the rural and inner-city communities within Jamaica. In additional, the Corporation shall attempt to enhance the parent's and teacher's role in the education of the child by increasing their knowledge of education and its processes; by increasing their mutual understanding of the children, and also by providing an opportunity for parents and teachers to wok together for the good of the child; The Corporation will also seek to bring into closer relation the home and the school, that parents and teachers may cooperate intelligently in the education of children and youth, and to develop between educators and the general public such united efforts, as will secure for all children and youth, the highest advantages in education.</t>
  </si>
  <si>
    <t>To improve the social and economic conditions of young teenage mothers and the elderly throughout jamaica through collection and distribution of food and clothing as well as money on their behalf and assist them with equipments for skills training and equipment for school and other learning institutions in jamaica.</t>
  </si>
  <si>
    <t>Continue in Prison Rehab, Provide Education &amp; Training for individuals affiliated to Team Work</t>
  </si>
  <si>
    <t>To collaborate with educational, cultural and other institutions and organizations in Jamaica and elsewhere, to further the development of sporting activities and in particular tennis; To promote the development of the culture of Jamaica with specific reference to tennis through education and training, research, conference, seminars, publications, exhibitions or otherwise; select candidate o represent Jamaica in international tennis competitions and conduct fund raising activates for the company consistent with the development of tennis in Jamaica</t>
  </si>
  <si>
    <t>To promote exclusively charitable and educational programmes and activities for the students of Calabar High School. To pormote and encourage knowledge creativity, independence and assertiveness on the part of each student for the wholistic development of intellectual prowess, integrity and soundness of character ground in strong moral and spiritual values.</t>
  </si>
  <si>
    <t>To foster homes and foregin mission work, and to support theologial institutions and the dissemination and creation of various publications. To improve the health, economic and social conditions of indigent persons throughout Jamaica Through the collection and distribution of food, clothing and money on their behalf and to utilize same and any other means which will further the person. To assist with the acquisition of books, computers, educational materials, sporting gears and equipment for schools and learning institutions in Jamaica. To solicit, accept and use contributions of funds and other property for the support of the objects described above. To liaise, collaborate with or to conduct exchange programmes with local and international bodies, organizations or institutions having similar or compatible interest describeed in the object set out above.</t>
  </si>
  <si>
    <t>The Association is a chartiable organization that is established for: 1. The advancement of medical knowledge among physicians. 2. The improvement of Hospital/Health Care within Jamaica. 3. The promotion of Continuing Medical Education. 4. The maintenance of proper standards of medical and ethical practice. 5. The encouragement and promotion of basic and clinical research.</t>
  </si>
  <si>
    <t>To foster homes and foreign mission work, and to support theological institutions and dissemination and creation of various publications. To assist with the acquisition of books, computers, educational materirals, sporting gears and equipment for schools and learning institutions in jamaica.</t>
  </si>
  <si>
    <t>To continue the operations of Calabar High School. To provide for advance the education and training for pastoral and missionary work in connection with the Jamaica Baptist Union. To perform educational, regional, and charitable work in jamaica. To obtain, collect and receive money and fund via contribution, donations, legacies, fundraising and gifts.</t>
  </si>
  <si>
    <t>Our aim is to help anymore who is a victim of hungger on the street by cooking and boxing food and hancing out to the people on the streets, our aim is to help boy's homes and girls' homes, supplying them with food iteams clothes that were collected, donated purchase by us and monetary donations and to do movtivational speeches,</t>
  </si>
  <si>
    <t>The Teaching and spreading the gospel as taught by the international church of god in chirst Trandforming Lives. Addressing social needs of members &amp; community plus providing welfair for minsters health.</t>
  </si>
  <si>
    <t>To award scholarship and grants to wards of the state to facilitate the acquisition of formal training in a skill alowing them to become self-sufficient, confident, socially responsible members of the jamaican society.</t>
  </si>
  <si>
    <t>To engagge communities in the appreciation of Caribbean Literature and to provide and assist in the provision of facilities for learning and reaction in the interest of social welfair and the improvement of the condictions of life of the beneficiaries. To promote the advancement of education in art, culture and heritage and particularly in the literary arts through programmes that provide education for writers. To encourage social dialogue through the creative industries. To work with youths to encourage their engagement in Caribbean literature and to foster an appreciation of creative writing as a career option.</t>
  </si>
  <si>
    <t>To provide support and assistance financial or otherwise for the construction and expansion of buildings used in early childhood education (ECD); To co-ordinate, assist engage and support the rehabilitation of school buildings used in ECD which suffered damage or destruction by hurricane "Gilbert"; To provide support (financial or otherwise) for research projects designed to advance ECD in Jamaica; To provide support (financial or otherwise) for teachers and other professional involved in the development and advancement of ECD in Jamaica</t>
  </si>
  <si>
    <t>Registrated non-profit organization. Caters to the need of the destitute, elderly, shut-in, mentally and physically challenged, street and homeless people . Cater to needy children and anyone else who need the service.</t>
  </si>
  <si>
    <t>To training and counsel members of the society to become agents of change by participation in various self-help programs. Empowering the less fortunate by facilitating skills training. By providing pershables (foods) and non-perishables (clothing etc) iteams, providing food to homeless and less fortunate persons in all parishes in jamaica. Provide shelter / accommodation to the homeless. To promote volunteerism within society.</t>
  </si>
  <si>
    <t>To conduct evangelism meeting, crussades and to do follow up new believers meetings to make sure that converts are channel to a local church. To fellowship with other churches and the general public through christian programs that that foster moral respect and love for each other. Eg (the national prayer breakfast). To establish empowerment programs, in homes, school, community centers on the role and responsiability of the family unit to the national development of the a country. To improve the health, econmic and social conditions of the indigent children and eldely person throughout jamica and to help in alleviating illiteracy, poverty, crime and violence in the society.</t>
  </si>
  <si>
    <t>Promote the pervention, early diagnosis and effective treatement of heart and vascular diseases; Improve access to quality cardiovascular care for all the citizens of the carribean. Raise funds to support infracstructural, programmes development, establishment of specialize services and expertise at the heart institute of the Carribbean.</t>
  </si>
  <si>
    <t>To use, apply, give, devote, accumulate or distribute from time to time all or part of the funds or funds of the Hospital for Sick Children Foundation and /or the income thereform to or for the benefit of the Hospital for Sick Children; To use, apply, give, devote, accumulate or distribute from time to time a all or part of the funds or funds of the Hospital for Sick Children Foundation and /or the income thereform to or for the benefit of any other hospital, university or medical association or any association, foundation or person in respect of activates relating to the health of Children</t>
  </si>
  <si>
    <t>To promote telecast and other electronic evangelism with a vision to reach other for Christ; To facilitate motivation of Christian believers n evangelistic activities while ministering to the total man; to provide for those in need by mean of clothing, feeding and sheltering</t>
  </si>
  <si>
    <t>To organise fund raising events, in order to geberate income for the charitable and educational aims of the Association. To encourage friendship among its members. To provide and enhance the awareness of the members and the general public about the situation of underprivileged children in Jamaica. To fund scholarship grants and bursaries for underprivileged students and to assist with the provision of books and every other type of educational or financial assistance which the Association considers appropriate. To promote or assist in promoting activities aimed at improving the Association as a whole.</t>
  </si>
  <si>
    <t>The Build, develop and managed skate parks to facilitate the sport of amateur skateboarding in Jamaica. To arrange, oversee and manage tournament, matches and any other competition in Jamaica from time to time promote by the Federation or its members. To implement the process for the selection of national team representative at all levels and to appoint such managers and support officials as may be necessary for the preparation and management of national amateur Skateboard teams.</t>
  </si>
  <si>
    <t>To improve the health and economic and social condictions of indigent children and elderly people throughtout Jamaica. The collection and distribution of food and clothing on their behalf and to utilize any other means which will help to further this cause To liaise, collaborate with and work with local and international organizations or institutions having similar or compatible interest described in the set objects above. To assist in acquiring of educational materials, books, equipments, and computers for schools and other learning institution in Jamaica.</t>
  </si>
  <si>
    <t>To promote the advancement of education of persons in schools and other educational institutions. To relieve poverty by providing or assisting in the provision of education, training, health can activities and various forms of support. To promote community participation in healthy recrectional activites.</t>
  </si>
  <si>
    <t>To improve the health, economic and social conditions of indigent children and elderly persons throughtout Jamaica through the collection and distribution of food, clothing, and money on their behalf and to utilize same and any other, means which will further the purpose.</t>
  </si>
  <si>
    <t>To promote in jamaica The educational institution known as the Mico University College, the Diagnostic and Therapeutic Centre for handicapped children and the hostel for students associated to the Mico.</t>
  </si>
  <si>
    <t>To organise and establish places of religious worship and to conduct religious service and other religious activities; To diffuse religious and moral instructions founded on the commandments of god and the gospel of jesus christ and to do religious and chartable works in and throughout the island of jamaica; To promote health and temperance by the teaching and diffusion of true religious principles as to the conduct of life</t>
  </si>
  <si>
    <t>To educate &amp; train the youth of the Mullet Hall Community through Sports &amp; Skills training for job creation &amp; Self-employment. Resulting in rounded individuals to develop a letter community. To build a sustainable community.</t>
  </si>
  <si>
    <t>To enhance the lives of inner-city youth in East, West and Central Kingston and Greater Portmore and the disabled and mentally ill through the delivery of training and allowing active participation in programmes in sports, the visual arts and the performing arts; To create opportunities through structured activities for the youth to achieve and shine, building character, pride and self-esteem while also instilling positive values and attitudes, and the promotion of tolerance and good inter-personal relations among children from diverse backgrounds and often contentious communities;</t>
  </si>
  <si>
    <t>To improve health, economic and social conditions of indegent, children, and elderly persons throughout Jamaica. To assist with the acqusition of books, computer</t>
  </si>
  <si>
    <t>To promote public awareness of the importance of marine environmental quality in Oracabessa Bay, St. Mary, jamaica through education at all levels of society, including but not limited to implementing enforcement mechanisms. To support and lobby local and foreign government and private sector programmes, environmental quality and control in Oracabessa Bay, St. Mary, jamaica. To identify, protect and manage ecologically significant natural areas and the life they support in Oracabessa Bay, Saint Mary, Jamaica, including but not limited to the management of special fishery conservation areas in Oracabessa Bay, Saint Mary, Jamaica.</t>
  </si>
  <si>
    <t>Promote the Education of Children</t>
  </si>
  <si>
    <t>To promote facilitate and support nation building. To promote the health, economic and social conditions of the indigent and other less priviledged children &amp; the elderly. To render assistance to poor patients throughthe provision of medical assistance &amp; healthcare.</t>
  </si>
  <si>
    <t>To disseminate the Gospel of Jesus Christ and the word of God in Jamaica and elsewhere to the end that the people of God may be conformed to the image of Jesus Christ; To involve every member of this Church, and people of the Community, where possible in activates and fellowship for their Support and development, spiritually and otherwise; To act with Charitable concern for, and to help, not only all members of the Church, but also men in need of any help which this Church can give, regardless of race, social position or religious affiliation to develop and carry out programmes both within and without this church.</t>
  </si>
  <si>
    <t>The advancement of the christian religion, The advancement of Education, the relief of poverty, and other charitable objectives benefical to society or the community of mankind as a whole.</t>
  </si>
  <si>
    <t>Support the work of education through educational institutions it owns ( Campion College and St. George's College, and by providing subsidised labour and adminstrative assistance to other education institutions.</t>
  </si>
  <si>
    <t>To promote research in the field of nephrology to better understand the causes and symptons of diseases of the kidney with a view to eradicating the diseases; To establish medical fafcilities in Jmaica dedicated to the investigation, diagnosis and treatment of all forms; To acquire surgical and other medical equipment and pharmacuticals for dianosis and treatments of Kidney diseases.; To accept and receive gifts, donations and other legcies for the benefit of the organization.</t>
  </si>
  <si>
    <t>The fellowship shall serve as an agency of church establishment / church extension to facilitate the teaching and the spreading of the gospel of jesus christ by means of the spoken word and by the distribution of bibles and other christian literature. To give spirital guidance and skill training in the areas of computer literacy ; person, young and old to become useful, employable, independent, law-abiding citizens.</t>
  </si>
  <si>
    <t>To provide an enriched community for families and individuals and to support all efforts in this regard for the benefit of the community. Improve health, economic and social conditions of indigent children, and elderly persons throughout the Rollington Town Community and its environs through the collection and distribution of Food, clothing money on their behalf, and to utilize same and any other means which will further the purpose .</t>
  </si>
  <si>
    <t>To expound the teachings of jesus christ as enunciated by The Universal Foundation for Better Living Inc., to all persons, iffespective of nationality, creed, religious affiliation or gender. To promote christian unity, growth and the spiritual welfare of all persons.</t>
  </si>
  <si>
    <t>To promote and encourage the advantancement of education among children in the kingston 20 neighborhood To Support the relief of poverty. To implement, facilitate and provide scholarships, mentorships for youths</t>
  </si>
  <si>
    <t>To provide facilities to address in a practical way some of the problems faced by women; To provide an organized framework for sustaining and upgrading work amongst women in Jamaica towards raising their consciousness and action in promoting women's right; To provide advice and counselling services to women, service through a maternal and child health clinics, family life education and planning services, demonstration/workshop on matter of the family living and general counselling and referrals to other services.</t>
  </si>
  <si>
    <t>To proclain, preach and propagate the gospel of Jesus chirst . To provide fellowship of the followship of the members and all those who adhere to the chirstian faith as</t>
  </si>
  <si>
    <t>Carry out Chartable purpose for relief of poverty. The provision of facilities for the benefit of citizens and residents of JAMAICA, the undertaking of Community Projects. The collabration with other charitable organizations operating in JAMAICA towards the provision of services.</t>
  </si>
  <si>
    <t>To provide the business community with business education training and resources</t>
  </si>
  <si>
    <t>Establish non-partisan free association of individuals, Community based Organisations, Non-Government Organizations existing in the commuities of Trench Town and its environs; Act as the consultative body on behalf of the various Community Based Organizations (CBOs), Non-Government Organizations (NGOs) and residents within Trench Town and its environ on matters common to the parish and affecting each community; for example matters dealing with utilies, sports, civic awareness, public transportation, disaster preparations and goverance etc.</t>
  </si>
  <si>
    <t>To objects for which Evangelical Ministry is Established is to establish and operate a mission for the advncement of education and other charitable purposes. To establish and operate a mission for the promtion and advancement of religion and education. To provide assistance to persons within the community who are in need of care and protection.</t>
  </si>
  <si>
    <t>To organize missionary work for the teaching of the gospel of god, within, without and throughout the island of jamaica, west indies.</t>
  </si>
  <si>
    <t>To acquire, hold, purchase, and receive. Lease possession and enjoy any lands or interest therein and all other property real, personal or mix To assist persons by the ministering and counseli ng of such persons. To organize, adminster and fund any programmes for the development and improvement of health and education appoint to cation of residents in selected communities island wide, based on their Socio-economic needs.</t>
  </si>
  <si>
    <t>Minister to the spiritual and physical need of members. Minister to the Spiritual and Physical needs of the community. To provide help and resources to the community and the less fortunate.</t>
  </si>
  <si>
    <t>To promote the life and gospel of Jesus Christ to all people in the District of Barrett Hall and other Districts in the Parish of St. James so that they will find renewal in the bosson of God and save their souls</t>
  </si>
  <si>
    <t>To Share The Gospel, Provide Assistance where necessary</t>
  </si>
  <si>
    <t>To improve the education, economical, health, living and social conditions of unemployed and unskilled mother/women and their children as well as underprivileged children, youths at risk, teen mothers and senior citizens throughout St. Catherine and the wider jamaica, through the facilattion, initiattion and implementation of relevant programmes and projects.</t>
  </si>
  <si>
    <t>To improve the health, economic and social condictions of indegents children and elderly persons throughtout jamaica through the collection and distribution of food, clothing, mediacl supplies, equipment and toiletries and utilze same and other means wh</t>
  </si>
  <si>
    <t>To establish, construct, equip, furnish, maintain, manage, control and operate at Mona in the parish of St. Andrew on lands provided by the University Hospital Board of Management, a private wing of the University Hospital which shall be capable of providing accommodation for patients and facilities for the instruction of medical students at the graduate and under-graduate level; To seek to prevent and to diagnose and treat illnesses, diseases and medical conditions of all types and any injury or disability requiring medical treatment, surgical attention, clinical observation and/or nursing care; To undertake research into the medical problems arising from all types of illnesses, diseases and medical condition whatsoever and into the methods of alleviating suffering arising therefrom and to publish or arrange for the publication of such research.</t>
  </si>
  <si>
    <t>To organized and facilitate charitable and Educational purposes. To facilitate the future growth and expansion of the University College of the Carbbean (UCC)., now UNVIERSITY OF THE COMMONWEALTH CARIBBEAN (UCC); through research development and acquisition of loacl and international philantthropic investments. To build enduring partnerships and community relations.</t>
  </si>
  <si>
    <t>To proclaim, preach and propagate the gospel of jesus chirst and to provide for fellowship of the member's and those who adhere to the chirstian fauth To establish, operate, manage and equip churches, assemblies and places of religius worship and for religious exercise and observances.</t>
  </si>
  <si>
    <t>Vision: Creation of opportunities through education and cultural development for a positive change. Mission: The Usain Bolt Foundation is dedicated to the legacy for happy children; to enhance the character of children through educational and cultural development, as they live their dreams. Values: The Foundation promotes the following:Healthy and safe environmentEffective use of a recreational facilityA child opportunity to ‘Dare to Dream’StewardshipKnowledge and philanthropy start with accurate informationResponsible use of the financial resourcesEffectiveness of the Foundation</t>
  </si>
  <si>
    <t>To provide financial support to the auxillary needs of jamaican students.</t>
  </si>
  <si>
    <t>Advance education through improvement of literacy in children of St. Anns and environs. Relive poverty by helping children and senior citizens with food and clothings Provide financial assistance to allercate poverty and distress among citizen of jamaica.</t>
  </si>
  <si>
    <t>To promote any c charitable purpose for the benefit of the publice of jamaica and in particular the advancement of education, improvement in Hospital/Health Care and relief of poverty, distress and sickness. To seek to eliminate financial exclusion, and improve financial capability, resilience and lifetime wellbeing, through the provision of financial education, counseling and information on consumer protection.</t>
  </si>
  <si>
    <t>To provide assistance in the form of GRANTS / SCHOLARSHIPS to primary / secondary / tertiary students with financial needs in the OLD HARBOUR and WIDER ST. CATHERINE AREA, so that they can have the opportunity to start or to continue their educational journey.</t>
  </si>
  <si>
    <t>To improve the Academic development of children in the Halse Hall area by helping through tutoring and educational resourceing. To bring a breakfast program and after school nutrition program to the kids of Hales Hall. To provide personal professional and spiritual counseling to young adults and adults within the Halse Hall Community.</t>
  </si>
  <si>
    <t>Reaching under prividiged youth through music. Provide a vehicle to foster creativity through music &amp; social Development. Means of going back to the Jamaican Society.</t>
  </si>
  <si>
    <t>Undertake community development programmes geared towards the economic and social empowerment of community members. Provide for the general maintaince, building improvement, upkeep and beautification of community based facilities. Assist in provision and maintenance of general security for the Community and its environs.</t>
  </si>
  <si>
    <t>Empower the youths through skill training programmes, Education to be change agents within the community. Establish long term partnership with charitable Organization, SDC, NGO to Structure the Community and establish the society while being the vehicle to promote development . Promote, Facilitate and coordinate sustainable community development programmes and benefit.</t>
  </si>
  <si>
    <t>To increase the productivity, improve the nutrition, advance the well-being and accelerate the social and economic development of people.</t>
  </si>
  <si>
    <t>To raise public awareness of the causes of sexual violence in society; to improve the image of women in the media as one way of reducing sexual violence, by monitoring, the media, analyzing media images and lobbying for positive changes; To educate, stimulate and develop the awareness of women as to their social rights and responsibilities, through the use of the media, counseling and education; To encourage and motivate women to find innovative ways to solve the problems in their communities; through the use of the media, counseling and education; To encourage and motivate women to find innovative way to solve the problems in their communities through centres, workshops, and close interaction with roles models; To get involved in training women in areas including but not limited to creative writing, drama workshop, educational displays, films and videos; To get involved in the production of training material including audio visual and printed; and to organize workshops in communities to highlight the problems of sexual violence and all forms of sexual abuse, physical, psychological and verbal abuse, drug abuse, child abuse, sexual promiscuity, teenage pregnancy and how to confront and overcome these problems.</t>
  </si>
  <si>
    <t>The Trust's school are non-secrtarian and shall provide pre-school, preparatory and a high school education for boys and girls . The schools have a two-fold purpose 1.. To guide students academic growth through development of analytical thinking skills and the acquisition of study habits; and 2. To foster each child's social, physical, emotional, spiritual and ethical maturity.</t>
  </si>
  <si>
    <t>To promote advocacy for children by facilitatating communication with families in under serve communities, by doing so we will beging the initial process to alleviate poverty by establishing guildelines for the optimal educational goals for the children's future.</t>
  </si>
  <si>
    <t>To establish and operate health and social care service for women and their families in under served communities and in valuerable population, through community missions and doing all such things are incidental or conclusive there</t>
  </si>
  <si>
    <t>The Objects of the Company are to: 1. Provide a creative base for for the advancement of arts and culture among at rick- youths in inner-city communities, penal institutions and schools throughout jamaica and the caribbean. 2. Relieve poverty among at - rick- youths and their parents/ guardians by facilitating community outreach and mentorship programmes involving the creative arts.</t>
  </si>
  <si>
    <t>To bring awareness and creative responsive initiatives to a broad range of socio-economic conditions affecting jamaica. To improve the economic and social condition of elderly persons and the needy throughtout jamaica.</t>
  </si>
  <si>
    <t>To reduce youth unemployment by empowering youths to become successful social enterpreneurs who care about people and our planet while pursuing reasonable profits. To promote the development, acquisition and implementation of green technologies for sustainable energy, food security and water harvesting, purification and distribution. To promote personl responsibility, ethical behaviour and respect for human rights, such as the right to life, liberty and justly earned property</t>
  </si>
  <si>
    <t>To provide youth upliftment in St. Ann's Bay &amp; it's environs through our Mentoring Program. To provide financial assistance where needed to children &amp; young persons from a lower socio- Economic background that are in school. To provide remedial learning so as to increse the economic viability of youth &amp; adults.</t>
  </si>
  <si>
    <t>Spreading the gospel Education &amp; skills Training. Welfair &amp; support.</t>
  </si>
  <si>
    <t>To promote and preserve the health welfare, and the physical well-being of the economically challenged by engaging in charitable work projects: kingston public hospital U.W.I hospital</t>
  </si>
  <si>
    <t>Personal funds, donations, and sub-vention.</t>
  </si>
  <si>
    <t>Congregant contributions.</t>
  </si>
  <si>
    <t>Contributions, gifts</t>
  </si>
  <si>
    <t>Donations, dues, and contributions.</t>
  </si>
  <si>
    <t>Doreen duffus-hue.(jamaica)</t>
  </si>
  <si>
    <t>Marica m. Gardner.(canada). Winsome gallimore.(USA).</t>
  </si>
  <si>
    <t>Donor, local &amp; international charities and profitable organizations.</t>
  </si>
  <si>
    <t>Grants, contributions, fundraising activities</t>
  </si>
  <si>
    <t>Savings, donations, fundraising activities.</t>
  </si>
  <si>
    <t>Tithes, offering, gifts, fundraising</t>
  </si>
  <si>
    <t>Donations, tithes &amp; offerings</t>
  </si>
  <si>
    <t>Tithes and offerings</t>
  </si>
  <si>
    <t>Self(shernett hall). Donations from family &amp; friends.</t>
  </si>
  <si>
    <t>Vm foundation.</t>
  </si>
  <si>
    <t>Personal</t>
  </si>
  <si>
    <t>Contributions, tithes , offerings, and directors packet</t>
  </si>
  <si>
    <t>Donations,gifts.</t>
  </si>
  <si>
    <t>Donations &amp; tithes</t>
  </si>
  <si>
    <t>Offering, tithes, and donations.</t>
  </si>
  <si>
    <t>Offering, tithes, and donations</t>
  </si>
  <si>
    <t>Tithes, offerings, and donations.</t>
  </si>
  <si>
    <t>Fundraising</t>
  </si>
  <si>
    <t>Offerings, tithes, donation, and fundraising activities.</t>
  </si>
  <si>
    <t>Insurance / donations</t>
  </si>
  <si>
    <t>Wealthplus management</t>
  </si>
  <si>
    <t>Members, tithes, offerings, and donations.</t>
  </si>
  <si>
    <t>Donations and offerings.</t>
  </si>
  <si>
    <t>Contributions and donations</t>
  </si>
  <si>
    <t>Grants, donations (corporate and individual).</t>
  </si>
  <si>
    <t>Proceeds from special events and other donations.</t>
  </si>
  <si>
    <t>Heart trust / nta, income generated from projects.</t>
  </si>
  <si>
    <t>Family / members</t>
  </si>
  <si>
    <t>Donations, contributions.</t>
  </si>
  <si>
    <t>Car-med limited. Chase fund. Kirk didtribution limited.</t>
  </si>
  <si>
    <t>Personal savings, subscriptions, donations</t>
  </si>
  <si>
    <t>Membership offerings, tithes, donations.</t>
  </si>
  <si>
    <t>Donations, tithes, and offerings.</t>
  </si>
  <si>
    <t>Fundraising and donations</t>
  </si>
  <si>
    <t>Social performance taskforce. (Usa).</t>
  </si>
  <si>
    <t>Chronixx music group and any potential partners.</t>
  </si>
  <si>
    <t>Contributions from personal and individuals.</t>
  </si>
  <si>
    <t>Fundraising, sponsors, donors, partners with chain of hope jamaica.</t>
  </si>
  <si>
    <t>Contributions ,gifts, pledges, sales, rentals, donations, events and caterings</t>
  </si>
  <si>
    <t>Donations of indiviuals and churches abroad.</t>
  </si>
  <si>
    <t>Donations, gifts, memberships, and training programes fees.</t>
  </si>
  <si>
    <t>Subventions</t>
  </si>
  <si>
    <t>Parent company donations, tithes, basic school fees.</t>
  </si>
  <si>
    <t>Conventions and tithes</t>
  </si>
  <si>
    <t>Offering</t>
  </si>
  <si>
    <t>Tithes and offerings from members of the organisation.</t>
  </si>
  <si>
    <t>Offerings, tithes, donations, fundraising, and concert / rally</t>
  </si>
  <si>
    <t xml:space="preserve">Local companies </t>
  </si>
  <si>
    <t>Past students of the college.</t>
  </si>
  <si>
    <t>Fund-raising, donations.</t>
  </si>
  <si>
    <t>Dues, donations, grants, and fund raising.</t>
  </si>
  <si>
    <t>Gifts, pledges, and contributions.</t>
  </si>
  <si>
    <t>Donations, tithes, and grants.</t>
  </si>
  <si>
    <t xml:space="preserve">Donations, members contributions, </t>
  </si>
  <si>
    <t>Donations from directors and family</t>
  </si>
  <si>
    <t>Fund raising , donations.</t>
  </si>
  <si>
    <t>Sandra ambersky.(uk). Pansey laing. (Usa). Wainwright laing.(usa). Ambruse laing.(usa).</t>
  </si>
  <si>
    <t>Dontations, sales, stage-shows</t>
  </si>
  <si>
    <t>Dollar humanity (USA)</t>
  </si>
  <si>
    <t>Donations and personial funds</t>
  </si>
  <si>
    <t>Nigel taffe. (Usa).</t>
  </si>
  <si>
    <t>Tithes, offering, and fund raising.</t>
  </si>
  <si>
    <t>Donations. And volunteers</t>
  </si>
  <si>
    <t>Friends and family (canada, usa).</t>
  </si>
  <si>
    <t>Voluntary contribution from members</t>
  </si>
  <si>
    <t xml:space="preserve">Members </t>
  </si>
  <si>
    <t>Original funds: debt swap agreement between the governments of the united states and jamaica under enterprise for the americas initiatives. Subsequent funds: sought from a range of funds and donor sources.</t>
  </si>
  <si>
    <t>Unicef</t>
  </si>
  <si>
    <t>Tithes, offering</t>
  </si>
  <si>
    <t>Donations, sponsorship, and fund raising.</t>
  </si>
  <si>
    <t>Tithes and offering of members</t>
  </si>
  <si>
    <t>Offerings, tithes, donations</t>
  </si>
  <si>
    <t>Tithes and offering</t>
  </si>
  <si>
    <t>Donations and free will tithes of offerings</t>
  </si>
  <si>
    <t>Gwest radiology.(montego bay). Island radiology.(ocho rios). Microlab limited.(montego bay/ kingston).</t>
  </si>
  <si>
    <t>Sda church.(USA). Yvonne dunkley. (Usa).</t>
  </si>
  <si>
    <t>Donations from various organizations</t>
  </si>
  <si>
    <t>Personal income</t>
  </si>
  <si>
    <t>Donations and contribution.</t>
  </si>
  <si>
    <t>Tithes, offerings, special fund-raisings, special pleages, special gifts.</t>
  </si>
  <si>
    <t>Flowja</t>
  </si>
  <si>
    <t>Maranantha gospel hall, (jamaica). Olivet gospel hall,(jamaica).</t>
  </si>
  <si>
    <t xml:space="preserve">Stewards ministries.(usa). Bethany chapel SC,(usa). Miami gospel chapel (FL,usa). Grace gospel chapel. (NY,usa). Good tidings gospel chapel.(NY,usa). Galilee gospel chapel,(NY,usa). </t>
  </si>
  <si>
    <t>Voluntary contributions, donation from the members of the company, friends and other persons, proceeds from events, grants and pledge</t>
  </si>
  <si>
    <t>Contributions / donations.</t>
  </si>
  <si>
    <t>Tangible donations(football boots +equipments). Cash donations.</t>
  </si>
  <si>
    <t>Dexter fraser.(usa). Marsha amoy fraser.(usa). Fraser football foundation.(usa).</t>
  </si>
  <si>
    <t>Offering, tithes, and fundraising.</t>
  </si>
  <si>
    <t>Freedom hall church of god, - (USA).</t>
  </si>
  <si>
    <t>Founder</t>
  </si>
  <si>
    <t>Help jamaica.(germany). Flipping youthg inc.(united kingdom).</t>
  </si>
  <si>
    <t>Thrift shop</t>
  </si>
  <si>
    <t>Donations and fundraising</t>
  </si>
  <si>
    <t>Clayton williams</t>
  </si>
  <si>
    <t>To engage in fundraisng activities and raise funds from voluntary and other resources</t>
  </si>
  <si>
    <t>Dr &amp; mrs. B. Driedger(canada).</t>
  </si>
  <si>
    <t>Donations, sponsorships, events.</t>
  </si>
  <si>
    <t xml:space="preserve">Tities and offering </t>
  </si>
  <si>
    <t>Donations and foundraising</t>
  </si>
  <si>
    <t>Sda</t>
  </si>
  <si>
    <t>Tithes(10% of the income of all the members of the church). Free wiil offerings of members and friends of the church. Fund raising events organized by the various assemblies.</t>
  </si>
  <si>
    <t>Members of the church(jamaica)</t>
  </si>
  <si>
    <t>Margerita ewan(usa). Foundation for the disabled inc.(usa).</t>
  </si>
  <si>
    <t>Gifts, sponsorship, personal funds for mission from team members, pleages, fundraisng efforts.</t>
  </si>
  <si>
    <t>Assistance from saving &amp; investments</t>
  </si>
  <si>
    <t>Sponsors, fundraising, and own funding.</t>
  </si>
  <si>
    <t>Foundraising and donations</t>
  </si>
  <si>
    <t>Contributions, volunteers, fund raising, soliceting</t>
  </si>
  <si>
    <t>Proceeds from the fondation;s fundraisers, donations, and sponsorship from indiviuals and other entities.</t>
  </si>
  <si>
    <t>Dues, contributions, donations, &amp; fundraising activites.</t>
  </si>
  <si>
    <t>Pension,tithes,offering,Collections and donations.</t>
  </si>
  <si>
    <t xml:space="preserve">Joseph george smith.(jam). Gilda may smith.(jam). </t>
  </si>
  <si>
    <t>Yvonne smith.(jam/uk).</t>
  </si>
  <si>
    <t>Offering &amp; donations</t>
  </si>
  <si>
    <t>Tithes, offerings</t>
  </si>
  <si>
    <t>Public sorces &amp; funding agencies</t>
  </si>
  <si>
    <t>Personal income and donations</t>
  </si>
  <si>
    <t>Gorstew limited. Aic limited. Sprod group. Kingston Wharves limited.</t>
  </si>
  <si>
    <t>Donations from companies individual &amp; directors, and contributions.</t>
  </si>
  <si>
    <t>Dues</t>
  </si>
  <si>
    <t>Fund raising events, donations dues</t>
  </si>
  <si>
    <t>Fundraising, donations from alumni</t>
  </si>
  <si>
    <t>Donations, gifts, grants, and fundraising.</t>
  </si>
  <si>
    <t>Membership fees, and dues.</t>
  </si>
  <si>
    <t>Fund raising in ordr to get funds (cake sales &amp; cook outs).</t>
  </si>
  <si>
    <t>Private and public contributions.</t>
  </si>
  <si>
    <t>Jennifer smith (usa).</t>
  </si>
  <si>
    <t>Grant and offerings</t>
  </si>
  <si>
    <t>Donations from the general membership of the church.</t>
  </si>
  <si>
    <t>Tithes and offerings, fundraising events, gifts, donations from local churches.</t>
  </si>
  <si>
    <t>Tithes and offerings, fundraising events.</t>
  </si>
  <si>
    <t>Personel donations, savings</t>
  </si>
  <si>
    <t>Dues fortnightly ($100.00 or $50.00).</t>
  </si>
  <si>
    <t>Donations, grant funding</t>
  </si>
  <si>
    <t>Professor donald g. Morgan and public funding in jamaica and overseas</t>
  </si>
  <si>
    <t>Pro. Donald g. Morgan,(usa).</t>
  </si>
  <si>
    <t>Funding for the church comes from tithes, offering or fundraisers random contributions.</t>
  </si>
  <si>
    <t>Donations from members.</t>
  </si>
  <si>
    <t>Titthes and offerings</t>
  </si>
  <si>
    <t>Rally, collection, fund raising</t>
  </si>
  <si>
    <t>Can drive</t>
  </si>
  <si>
    <t>Igl limited (jamaica).</t>
  </si>
  <si>
    <t>School fees, grants, and donations</t>
  </si>
  <si>
    <t>Moe</t>
  </si>
  <si>
    <t>Collections, and donations.</t>
  </si>
  <si>
    <t>Donations, contributions</t>
  </si>
  <si>
    <t>Donations / fund raiser</t>
  </si>
  <si>
    <t xml:space="preserve">Tuition fees. Subventions (nuyp). </t>
  </si>
  <si>
    <t>Heart trust (nta).</t>
  </si>
  <si>
    <t>Tithes/offering</t>
  </si>
  <si>
    <t>Grant funding (USA). Local fundraising.</t>
  </si>
  <si>
    <t>International samaritan (michigan USA)</t>
  </si>
  <si>
    <t>Fees</t>
  </si>
  <si>
    <t>Canada fund for Local Initiatives. (Canada). Coffee quality institute.(usa).</t>
  </si>
  <si>
    <t>Donation and contributions.</t>
  </si>
  <si>
    <t>International foundation grants. Local foundation grants. Fundraising.</t>
  </si>
  <si>
    <t>Open society foundation.(usa).</t>
  </si>
  <si>
    <t>Contributions from members, collections @ meetings; gifts from indiviuals and othe organizations.</t>
  </si>
  <si>
    <t>Donations from house of issa limited and its subsidaiaries.</t>
  </si>
  <si>
    <t>Contributions from members, volunteers and sponsors.</t>
  </si>
  <si>
    <t>Tithes / offerings</t>
  </si>
  <si>
    <t>Grants and trading of agricultural commodities.</t>
  </si>
  <si>
    <t>Fundraising, donations</t>
  </si>
  <si>
    <t>Digicel foundation.</t>
  </si>
  <si>
    <t>Gifts / intrest income</t>
  </si>
  <si>
    <t>International funding agencies</t>
  </si>
  <si>
    <t>Sponsorship, donations, fundraising in various wats.</t>
  </si>
  <si>
    <t>Dues and donations</t>
  </si>
  <si>
    <t>Tithes, offerings, harvest, and fundraising events.</t>
  </si>
  <si>
    <t>Fund raising / donations.</t>
  </si>
  <si>
    <t>Fees, levies, subscriptions, donations, sponsorship, grant funding, entry or usage charges, and / or other such approved sources under attendant legislation in jamaica.</t>
  </si>
  <si>
    <t>Enrolment fees, membership clubs, donations and subventions.</t>
  </si>
  <si>
    <t>Wellcome trust uk</t>
  </si>
  <si>
    <t>The JNBS Fondation received funding from JN Group and external funders (National &amp; international).</t>
  </si>
  <si>
    <t>Jnbs</t>
  </si>
  <si>
    <t>Donations, gifts, grants, fundraising local and international.</t>
  </si>
  <si>
    <t>Membership fees, grants, and donations.</t>
  </si>
  <si>
    <t>Gifts, tithes, offerings, and donations.</t>
  </si>
  <si>
    <t>Members of the churches</t>
  </si>
  <si>
    <t>Churches and other christian based charities mainly in the USA, (recently some funding from the from child development agency (CDA).</t>
  </si>
  <si>
    <t>Tithes, offering and donations</t>
  </si>
  <si>
    <t>World rugby (governing body), sports development foundation, and jamaica olympic association.</t>
  </si>
  <si>
    <t>World rugby.</t>
  </si>
  <si>
    <t>School fees and donations.</t>
  </si>
  <si>
    <t>Sponsorships/ donations.</t>
  </si>
  <si>
    <t xml:space="preserve">Gloria foskin. Florida (usa). Nadine and Donovan Dillon. New york (usa). Gena stewart. Jamaica/ new york (USA). Peter and Beatrice Roberts, new york (USA). Amy anderson, florida, (usa). Pat baccus-bowen, florida (usa). Valeria Muir, florida, (usa)                                                                                              </t>
  </si>
  <si>
    <t>Donations, and fundraising.</t>
  </si>
  <si>
    <t>Donations from individuals and organizations, and fundraisers.</t>
  </si>
  <si>
    <t>Grants, donations, contributions.</t>
  </si>
  <si>
    <t>Donations made from past students of kemps hill high school.</t>
  </si>
  <si>
    <t>Kenneth loshusan &amp; sons limited. Grant marketing co. Limited. First capital corporation limited.</t>
  </si>
  <si>
    <t>Michael stewart.</t>
  </si>
  <si>
    <t>Donatios and contributions.</t>
  </si>
  <si>
    <t>Donations, and contributions of membership and well-wishers.</t>
  </si>
  <si>
    <t>Daromale international trading jamaica ltd. Peter goldson. Dr. Peter swaby.</t>
  </si>
  <si>
    <t>Hope worldwide. Caribbean mission society.</t>
  </si>
  <si>
    <t>Donations / gifts.</t>
  </si>
  <si>
    <t>Through donations and fundraising efforts.</t>
  </si>
  <si>
    <t>Fundraising, donations, and sponsorship.</t>
  </si>
  <si>
    <t>Konbit nfp (usa).</t>
  </si>
  <si>
    <t>Diaspora members.</t>
  </si>
  <si>
    <t>Let's talk under the reggae tree.-(USA). Jimmy Mac foundation &amp; Greater Hartford west indies loin clud.-(USA). Airy allstate insurance group.-(usa).</t>
  </si>
  <si>
    <t>Voluntary contributions.</t>
  </si>
  <si>
    <t xml:space="preserve">Contributions of members. </t>
  </si>
  <si>
    <t>Digicel foundation. ARC limited.</t>
  </si>
  <si>
    <t>Gifts and offerings.</t>
  </si>
  <si>
    <t>Donations, tution fees, application fees, transcript fees.</t>
  </si>
  <si>
    <t>International church of the foursquare gospel (jam).</t>
  </si>
  <si>
    <t>Louis sparks- foursquare church.(california). Itl (overseas-usa). Reid&amp;kim crow.(USA).</t>
  </si>
  <si>
    <t>Grants, fundraising, &amp; donations</t>
  </si>
  <si>
    <t>Savings</t>
  </si>
  <si>
    <t>Usaid / sdc - donations.</t>
  </si>
  <si>
    <t>Sdc</t>
  </si>
  <si>
    <t>Fund raising &amp; donationn</t>
  </si>
  <si>
    <t>Christopher issa(jamaica).</t>
  </si>
  <si>
    <t>Tanya williams(england).</t>
  </si>
  <si>
    <t>Donations- personal and corporate.</t>
  </si>
  <si>
    <t>Dues, donations, and grants.</t>
  </si>
  <si>
    <t>Dontations and contributions</t>
  </si>
  <si>
    <t>Fundraising activities</t>
  </si>
  <si>
    <t>Sandra brown</t>
  </si>
  <si>
    <t xml:space="preserve">Members subscription. Income from the symposium. Seminars. Sponsorships. Other similar events. </t>
  </si>
  <si>
    <t>Donations &amp; pension fund contributions.</t>
  </si>
  <si>
    <t>Elisheva e. Mckenzie-fahie.</t>
  </si>
  <si>
    <t>Ken maclin fahie. (Usa). Maria fernandez. (Usa). Thomas green. (Usa).</t>
  </si>
  <si>
    <t>Fees, donation locally and overseas.</t>
  </si>
  <si>
    <t>United states and canada</t>
  </si>
  <si>
    <t>Fund raising, sponsorship donation</t>
  </si>
  <si>
    <t>Donations, fundraising</t>
  </si>
  <si>
    <t>Voluntary contributions, fund raising, CDA, and other organizations and fund agencies.</t>
  </si>
  <si>
    <t>Cda</t>
  </si>
  <si>
    <t>Donors nepa, t&amp;f fisheries divison.</t>
  </si>
  <si>
    <t>Facey. Government funds- TEF.</t>
  </si>
  <si>
    <t>Unesco. Idb.</t>
  </si>
  <si>
    <t>Betting, gaming &amp; lotteries commission. National commercial bank. National baking foundation. Car-med limited. J. Wray &amp; nephew foundation. Cibc first caribbean. Bat project. Guardian life limited. Ravers limited. Crif information bureau.</t>
  </si>
  <si>
    <t>Chase fund. Ministry of education.</t>
  </si>
  <si>
    <t>Church members (jamaica)</t>
  </si>
  <si>
    <t>Founding members and affiliates.</t>
  </si>
  <si>
    <t>Donations, fee/tuition, competition &amp; grading.</t>
  </si>
  <si>
    <t>Donations, fund raising, grants.</t>
  </si>
  <si>
    <t>Northgate enterprise limited</t>
  </si>
  <si>
    <t>Donations, and sponsorship.</t>
  </si>
  <si>
    <t>Operational income, rental income, fundraising activities, dues.</t>
  </si>
  <si>
    <t>Self, donations, family members, charity events, church's community, and friends.</t>
  </si>
  <si>
    <t>Wayne thompson.(usa). Oneil dayes.(usa). Ingrid wilson-thompson.(usa).</t>
  </si>
  <si>
    <t>Member's contribution. Offerings. Fund raising.</t>
  </si>
  <si>
    <t>Premier family life ministries (new jersey U.S.A). Bountiful Harvest apostolic ministries (new york, U.S.A). One way apostolic faith mission (fort lauderdale,U.S.A).</t>
  </si>
  <si>
    <t>Rev.joseph lewis- (usa).</t>
  </si>
  <si>
    <t>Rjrgleaner communication group</t>
  </si>
  <si>
    <t>The jamaica social investment fund</t>
  </si>
  <si>
    <t>Usaid. (Usa). American friends of jamaica.(USA).</t>
  </si>
  <si>
    <t>Donations. Personal funds.</t>
  </si>
  <si>
    <t>Dana demontagnac (usa/jamaica). Paul demontagnac(jamaica).</t>
  </si>
  <si>
    <t>Roslyn lewis-mcCrane.(usa). Vivienne green.(usa).</t>
  </si>
  <si>
    <t>Tithes, offerings, donations, and gift.</t>
  </si>
  <si>
    <t>Fundraising, contributions from members, and donations.</t>
  </si>
  <si>
    <t>Tithes, offerings, grants</t>
  </si>
  <si>
    <t>Tithes and ofering</t>
  </si>
  <si>
    <t>Fundraising, and donors.</t>
  </si>
  <si>
    <t>Dues, grants, and donations.</t>
  </si>
  <si>
    <t>Eu- hr/fmv2. Eu - governance/cbsi2. Organization of American States/OAS. American FDriends of Jamaica/AFJ.</t>
  </si>
  <si>
    <t>Donations, grants, and contributions from benefactors.</t>
  </si>
  <si>
    <t>Donna leeds (USA). Steve case (USA)</t>
  </si>
  <si>
    <t>Income from personal loan</t>
  </si>
  <si>
    <t>Fundraising activities. Expected funding from family, friends &amp; companies.</t>
  </si>
  <si>
    <t>Contributions &amp; donations</t>
  </si>
  <si>
    <t>Solicitation of donations, foreign, and domestic.</t>
  </si>
  <si>
    <t>Donations from local and international donors, fund raising and income from investments soley for the charitable organization.</t>
  </si>
  <si>
    <t>Usa</t>
  </si>
  <si>
    <t>Subvention from central government</t>
  </si>
  <si>
    <t>Donations, and contributions</t>
  </si>
  <si>
    <t>Jacquline scott-lawrence.</t>
  </si>
  <si>
    <t>Nicholas and debra demko. (Usa).</t>
  </si>
  <si>
    <t>Primary donor is the European Union.</t>
  </si>
  <si>
    <t>Donations, Government, and Fundraising.</t>
  </si>
  <si>
    <t xml:space="preserve">Women's centre                                                                                                          </t>
  </si>
  <si>
    <t>Donations, fundraising, and grants.</t>
  </si>
  <si>
    <t>Dontaions and grants.</t>
  </si>
  <si>
    <t>Ministry of health through the global fund.</t>
  </si>
  <si>
    <t>Development funds to construct biodigester facility, biogas sales</t>
  </si>
  <si>
    <t>Dbj/ncb.</t>
  </si>
  <si>
    <t>Donors and grants.</t>
  </si>
  <si>
    <t>Contributions from members of the church. Donations from other indiviuals or organisation both local and overseas</t>
  </si>
  <si>
    <t>Fundraising, grifts, rental income</t>
  </si>
  <si>
    <t>Great britain methodist.</t>
  </si>
  <si>
    <t>Subvention from the minsitry of education, ministry of labour, and social security, grants, donations, and membership fee.</t>
  </si>
  <si>
    <t>Ministry of education. Ministry of labour.</t>
  </si>
  <si>
    <t>The Organization fund itself.</t>
  </si>
  <si>
    <t xml:space="preserve">Subscription grants and donations. </t>
  </si>
  <si>
    <t>Members dues and fundraising</t>
  </si>
  <si>
    <t>Tithes, offering &amp; donations</t>
  </si>
  <si>
    <t>Fundraising, cash donations and book donations.</t>
  </si>
  <si>
    <t>Sponsorship &amp; donations.</t>
  </si>
  <si>
    <t>Tithes, offerings, and donations, event fundraising.</t>
  </si>
  <si>
    <t>The salvation army.</t>
  </si>
  <si>
    <t>Usa. Uk. Canada. Normay. Switzerland. Australia.</t>
  </si>
  <si>
    <t>Donations and gifts, dividents and interest foreign exchange gain.</t>
  </si>
  <si>
    <t xml:space="preserve">Sponsors. Grants                                            </t>
  </si>
  <si>
    <t>Thompson &amp; troupe family. (England &amp; United States of America). Friends. (England &amp; United States of America).</t>
  </si>
  <si>
    <t>Contributions and Donations, grants.</t>
  </si>
  <si>
    <t>Voluntary contributions</t>
  </si>
  <si>
    <t>Tithes, offerings, donations, and fundraising.</t>
  </si>
  <si>
    <t>Mama bloss fashions ltd. (Jam)</t>
  </si>
  <si>
    <t>Offerings and tithes</t>
  </si>
  <si>
    <t>Fund raising function.</t>
  </si>
  <si>
    <t>Members fee. Contributions and fundraising.</t>
  </si>
  <si>
    <t>Operating income.</t>
  </si>
  <si>
    <t>University of the west indies.</t>
  </si>
  <si>
    <t>Julia lower,-(Director).</t>
  </si>
  <si>
    <t>Donations, fundraising.</t>
  </si>
  <si>
    <t>Shaneil mcgawn-francis. Althea mitchell.</t>
  </si>
  <si>
    <t>Ionte henry (USA). Regine hylton (USA).</t>
  </si>
  <si>
    <t>Donations, earning from fund-raisers, student contributions</t>
  </si>
  <si>
    <t>Tithes, offerings, and contributions</t>
  </si>
  <si>
    <t>Ministry of finance via. Child development Agency.</t>
  </si>
  <si>
    <t>Donor funding, contributions, and grants.</t>
  </si>
  <si>
    <t>The members tithes &amp; offerings</t>
  </si>
  <si>
    <t>80% Of funding is received from international donors, the other 20% is realized from membership fees, sales of materials and services and individual contributions.</t>
  </si>
  <si>
    <t>From donations in cash and kind from members of the church of god (seveth day) willowdene and its affiliates in jamaica and overseas as well as private donors.</t>
  </si>
  <si>
    <t>Willowdene church of god(seventh day).</t>
  </si>
  <si>
    <t>Gifts, donations, contributions, and other subscriptions.</t>
  </si>
  <si>
    <t>Public &amp; private donors and international partners.</t>
  </si>
  <si>
    <t>Corporations. Government. Personal contributions.</t>
  </si>
  <si>
    <t>Donations fund raising</t>
  </si>
  <si>
    <t>Saving from investments &amp; past employments, protect proposals, fundraising events.</t>
  </si>
  <si>
    <t>Donations application for grants fundraising bids for local regional and international projects.</t>
  </si>
  <si>
    <t>Betting, gaming &amp; lotteries commission, Guardsman group chas e ramson</t>
  </si>
  <si>
    <t>Contributions from members , churches in the association and overseas contributions for projects.</t>
  </si>
  <si>
    <t>Delroy webster. Archibald hammond, leonard bishop. Donald hinds. Overil reid. Angel gray. Brainard miller. Donna smith.</t>
  </si>
  <si>
    <t>Grant funding donations fundraising.</t>
  </si>
  <si>
    <t>Miguel's boxing &amp; fitness gym brixton, south london, (united kingdom).</t>
  </si>
  <si>
    <t>Donations fundraising grant proposal.</t>
  </si>
  <si>
    <t>Donations, goervnment subvention, local grant giving organizations, international grants giving organizations, operations of tours and cyber center.</t>
  </si>
  <si>
    <t>National environment and planning. National fisheries authority.</t>
  </si>
  <si>
    <t>Subscriptions seminars grants trainnig.</t>
  </si>
  <si>
    <t>Development bank of jamaica inter-american development bank.</t>
  </si>
  <si>
    <t>Director's contributions director's donations.</t>
  </si>
  <si>
    <t>Local and international donors/ funders. Funding from goj- ministry of health, contributions from corporate entities, project participants and well-wishers.</t>
  </si>
  <si>
    <t xml:space="preserve">Donations, contributions, fund raising. </t>
  </si>
  <si>
    <t>Contributions, donations, farm and souvenir sales and other revenue are recognized when received.</t>
  </si>
  <si>
    <t>Membership dues fundraising activities, sponsorship, donations.</t>
  </si>
  <si>
    <t>Donations collection plate / offerings. Fundraising activities.</t>
  </si>
  <si>
    <t>Carreras. Windalco, ncb foundation. The gleaner company. Jamaica boilers. Jn bank.</t>
  </si>
  <si>
    <t>Public donations grants</t>
  </si>
  <si>
    <t>Burger king. Amber stewart, others.</t>
  </si>
  <si>
    <t>Fund raising, tithes, gifts .</t>
  </si>
  <si>
    <t>Fhc credit union ltd, donations, and fundraisning.</t>
  </si>
  <si>
    <t>Tithes &amp; offerings gifts, donations.</t>
  </si>
  <si>
    <t>Solid base foundation, individuals.</t>
  </si>
  <si>
    <t>Individual donations, corporate / foundation donations, board / gear rental park/ venue rental, grant funding.</t>
  </si>
  <si>
    <t>Offerings donations</t>
  </si>
  <si>
    <t>Tithes, offerings and donations.</t>
  </si>
  <si>
    <t>Devon williams.(USA) Marie williams.(USA).</t>
  </si>
  <si>
    <t>Nikita edwards (director). Ransford smith (director), horace lewis (director).</t>
  </si>
  <si>
    <t>Donations from church affiliates, other charties &amp; the business, community.</t>
  </si>
  <si>
    <t xml:space="preserve">Member contributions. Tithes, offerings             </t>
  </si>
  <si>
    <t>Dontations / Contributions local and overseas donors (business and indiviuals).</t>
  </si>
  <si>
    <t>Member contributions. Tithes, offerings paid through daily gatherings or special contributions.</t>
  </si>
  <si>
    <t>Donations yearly fundraising events.</t>
  </si>
  <si>
    <t>Proven investments limited. Laureus project. Environmental foundation of jamaica project. Icwi groups. C.b. Facey foundation. Miss global international beauty pagent. American friends of jamaica. Fhi360 project. Running events ja. Jamaica energy partners. Kerstin fox.</t>
  </si>
  <si>
    <t>Donations and sponsorship.</t>
  </si>
  <si>
    <t>Grants membership fee</t>
  </si>
  <si>
    <t>Government subventions local funding agencies.</t>
  </si>
  <si>
    <t>Scotiabank. Proven, flow. Ncb. Pan jam, vmbs.</t>
  </si>
  <si>
    <t>Donor funds, grant funding, fund-raising.</t>
  </si>
  <si>
    <t>Children development agency (CDA), ministry of youth and culture, ministry of labour and social security, the jamaica methodist district churches and oter sympathetic indiviuals.</t>
  </si>
  <si>
    <t>Sports development foundation jamaica olympic association</t>
  </si>
  <si>
    <t>Ministry of labour delta supply co.ltd</t>
  </si>
  <si>
    <t>Fund raising. Donations, sponsorship.</t>
  </si>
  <si>
    <t>Fundraising Events, donations-cash/kind.</t>
  </si>
  <si>
    <t>Jimmy cliff. Fundraising activities. Dwight richards.</t>
  </si>
  <si>
    <t>Grants/funding from (1). Grupo campari (2). J.wray &amp; nephew limited (3). Donor agencies that may partner with jwn foundation.</t>
  </si>
  <si>
    <t>Grants from subscrbers grants from donors.</t>
  </si>
  <si>
    <t>Donations fund raising.</t>
  </si>
  <si>
    <t xml:space="preserve">Tithes offerings contributions donations fundraisers: local &amp; overseas. </t>
  </si>
  <si>
    <t>Donations/contributions grants, fundraising events.</t>
  </si>
  <si>
    <t>Donations personal income</t>
  </si>
  <si>
    <t>Gifts, fundraisng, tithes and offerings.</t>
  </si>
  <si>
    <t>Donations partnership grants.</t>
  </si>
  <si>
    <t>Tuition parent teacher association school fundraiser</t>
  </si>
  <si>
    <t>Donations contribution</t>
  </si>
  <si>
    <t>Contributions tithes &amp; offerings</t>
  </si>
  <si>
    <t>Contributions donations. Activties .</t>
  </si>
  <si>
    <t>Offerings collections.</t>
  </si>
  <si>
    <t>Offering from the members of the church, special contributions in cash and kind from well-wishers of the church as well as some of the members.</t>
  </si>
  <si>
    <t xml:space="preserve">Directors grants. Goverment funds. Private donors. </t>
  </si>
  <si>
    <t>In kind donations, fundraising, sponorships, local dontations, international dontations, sub-vention funding from MOHW.</t>
  </si>
  <si>
    <t xml:space="preserve">Moh, local private sector, </t>
  </si>
  <si>
    <t xml:space="preserve">International donors (Diaspora). USA,Canda,UK, other, friends of jamaica . Ngos. ( JAMAICA, USA, Canda, UK, and others)                                                                                                         </t>
  </si>
  <si>
    <t>Contribution from tithes, donations offerings.</t>
  </si>
  <si>
    <t>Donations fundraising activities personal funds</t>
  </si>
  <si>
    <t>Wisynco group limited. Pepsi-cola jamaica limited, gk foods and services limited. Jamaica beverages limited, trade winds citrus limited. Seprod limited. Lasco manufacturing limited.</t>
  </si>
  <si>
    <t>Donations and proceeds from processed events held.</t>
  </si>
  <si>
    <t>Rehoboth church of god. Sharon gordon, laval gordon. Lelieth furze.</t>
  </si>
  <si>
    <t>Local donations. Overseas donatations raffles.(fundraising activities).</t>
  </si>
  <si>
    <t>Chase fund. Supreme ventures digicel foundation betting gaming &amp; lotteries commission / bglc. Global funds/moh. Pioj fhi360</t>
  </si>
  <si>
    <t xml:space="preserve">Apostolic nunciature rome Archdiocese of cincinnati. Arcdiocese of denver. Archdiocese of st. Louis. </t>
  </si>
  <si>
    <t>Sports development foundation, corporate jamaica , jamaica rugby league, and international federation.</t>
  </si>
  <si>
    <t>Contributions, dontations from indiviuals and company.</t>
  </si>
  <si>
    <t>Offerings, and gifts from members of the church body.</t>
  </si>
  <si>
    <t>Fundraising, corporate / indiviual donations.</t>
  </si>
  <si>
    <t>Self public at large american express company smile amazon.</t>
  </si>
  <si>
    <t>Cororate Donors JSE Listings multilelerals Groud funding</t>
  </si>
  <si>
    <t xml:space="preserve">Jmmb scotiabank carreras musson cb facey ncb sagicor fdn digicel fdn grace kennedy sandals fdn svl barnet ltd sje ral barita afj sagicor financial </t>
  </si>
  <si>
    <t>Private individuals, companies, sponsorships.</t>
  </si>
  <si>
    <t>Sos kinderdorf international 65%, G.O.J &amp; local donors 35%</t>
  </si>
  <si>
    <t>Ministry of education, school fees, donations.</t>
  </si>
  <si>
    <t>Donations, grants. Dues.</t>
  </si>
  <si>
    <t>Ministry of education, st. Elizabeth mission society. Quest security . Institute of sports. N.h.t. N.c.b</t>
  </si>
  <si>
    <t>Donations, from over seas specific to current ministry projects which leaves no surplus.</t>
  </si>
  <si>
    <t>Donations, gifts, pledges</t>
  </si>
  <si>
    <t>Donations, fund raising.</t>
  </si>
  <si>
    <t>The foundation is solely funded by barita investments limioted.</t>
  </si>
  <si>
    <t>Contributions. Donations, legacies. Fundraisng and gifts.</t>
  </si>
  <si>
    <t>Calabar alumi assn. Digicel donald c. Phillibert.</t>
  </si>
  <si>
    <t>Member's subscriptions contributions scientific meeting registration fees.</t>
  </si>
  <si>
    <t>Donations government subventions.</t>
  </si>
  <si>
    <t>Fundraising activities membership dues.</t>
  </si>
  <si>
    <t>Food for the poor weston haughton. Una morgan.</t>
  </si>
  <si>
    <t>Marine trust. Global environment, individual donors. Tef. Undp. Us &amp; eu embassies.</t>
  </si>
  <si>
    <t>Veterinary clinic fundraising activities miscellanenus dontations of goods.</t>
  </si>
  <si>
    <t>The joseph assignment global initiative - (USA).</t>
  </si>
  <si>
    <t>Fundraising activities.</t>
  </si>
  <si>
    <t>Grants, fundraising appeals to the public.</t>
  </si>
  <si>
    <t>Donations gifts. Pledges.</t>
  </si>
  <si>
    <t>Tithes &amp; offerings. Special projects, donations &amp; contributions. Campaign income. Class registration. Sales of merchandise.</t>
  </si>
  <si>
    <t>Family and Friends donations Annual Fundraising Website Donations</t>
  </si>
  <si>
    <t>Donatations and contributions.</t>
  </si>
  <si>
    <t xml:space="preserve">Donation (oversea). Membership fees /dues. Fundraising </t>
  </si>
  <si>
    <t>From the shareholding company(WALLENFORD COFFEE COMPANY LIMITED,) as well as Donations, and Gifts from willing companies and individuals who endeavour to support abd contribute to the Foundation's cause.</t>
  </si>
  <si>
    <t>Annual christmas treat, homework programs.</t>
  </si>
  <si>
    <t>LLE Watson limited. Delmarr's Enterprise limited, Food for the Poor.</t>
  </si>
  <si>
    <t>Business patron/founder</t>
  </si>
  <si>
    <t>Fundraising activities, creatives workshops, production/promotion of art/ music.</t>
  </si>
  <si>
    <t>Personal funds gifts donations grants bequest of money</t>
  </si>
  <si>
    <t xml:space="preserve">Donations, staff fees, tuittion/outreach </t>
  </si>
  <si>
    <t>Grace Kennedy limited. Jutc seprod foundation Digicel foundation</t>
  </si>
  <si>
    <t>Barita investments.($3,000,000.00). Ministry of culture, gender, ent,&amp; sports.($999,893.00). National health fund.($780,000.00). Robert bacchus.($125,000.00). Miscellaneous donations.($106,985.00).</t>
  </si>
  <si>
    <t>Winston watson.($3,500,000.00).</t>
  </si>
  <si>
    <t>Kerane powell (keyboard player). Jovanan burrows (drumers). Savation army (rental). Dwayne dobbs (rental)</t>
  </si>
  <si>
    <t>Revenue comprises income from donations, grants, gifts, and other contributions to the company.</t>
  </si>
  <si>
    <t>Worty park estate limited.- ($ 70,000.00). Okeki nelson.-($ 641,123.00).</t>
  </si>
  <si>
    <t>Jamaica boilers group foundation. Lloyd badal. Byron bruce.</t>
  </si>
  <si>
    <t xml:space="preserve">Donation &amp; subscription.- ($ 917,121.00). </t>
  </si>
  <si>
    <t>Cheque deposite by anonymous. - Us$188.47@120.85 = jmd$ 22,776.60. Lorna phillips. - ($ 200,000.00). CVSS / United Way of Jamaica. - Grant- ($ 375,000.00).</t>
  </si>
  <si>
    <t>Tithes - ($ 2,534,560.00). Offering - ($ 1,002,846.75). Missions - ($ 182,652.00). Sunday school - ($ 90,780.00).</t>
  </si>
  <si>
    <t>Donations / love offering / windows / welfare - ($ 151,010.00).</t>
  </si>
  <si>
    <t>Offerings .-($36,730.00). Tithes.- ($146,660.00). Fundraising income.-($39,000.00). Seminar income.-($ 43,000.00). Street ministry income.- ($ 79,790.00).</t>
  </si>
  <si>
    <t>Milscka christie - $ 20,000.00</t>
  </si>
  <si>
    <t xml:space="preserve">Bob Marley scotia trust ($15,733,990.00). Tuff gong international ($63,580,320.00). Sponsorship- bob marley's 76th birthday celebration. ($1,800,000.00). Other income ($247,500.00). </t>
  </si>
  <si>
    <t>Welfare &amp; Sunday school.</t>
  </si>
  <si>
    <t>Offerings. - ($57,664.67). Tithes.- ($ 10,548.28). Donations.- ($ 1,364,869.09).</t>
  </si>
  <si>
    <t>Donation.- ($ 36,896.87).</t>
  </si>
  <si>
    <t>Self donations</t>
  </si>
  <si>
    <t>Motor vehicle expenses. Import related expenses.</t>
  </si>
  <si>
    <t>Daesha Campbell (school leaving grant). $4,500.00. Faithlyn Byfield (home repair grant). $65,000.00. Nicole wedderburn (ocean morgan). $15,000.00.</t>
  </si>
  <si>
    <t>Subvention.(heart trust) - ($10,352,272.00).</t>
  </si>
  <si>
    <t xml:space="preserve">Rodney robinson (accountant).($298,002.00). George kirby. ($182,763.00). </t>
  </si>
  <si>
    <t>Donation, - ($31,018.00).</t>
  </si>
  <si>
    <t>School supplies. -($31,018.00).</t>
  </si>
  <si>
    <t>Overseas (Family members/friends).</t>
  </si>
  <si>
    <t>Donations for charity,-($ 61,000.00).</t>
  </si>
  <si>
    <t>Shipping &amp; freight charges. Transportation. Haulage contractors. Customs clearance charges. Audit fee.</t>
  </si>
  <si>
    <t>Tithes, offering, &amp; donation. -($4,389,377.00). Bible school contribution.- ($8,047,850.00). Special programmes.- ($1,775,300.00).</t>
  </si>
  <si>
    <t>Admin &amp; general.- ($14,637,818.00). Finance &amp; policy.- ($1,318,343.00).</t>
  </si>
  <si>
    <t>World hepatitis alliance.-($260,000.00).</t>
  </si>
  <si>
    <t>Think web limited - (contractor). Capleton jones &amp; co- (Chartered Accountant). Yvette nunes- (consultant). Lakoya douglas-(consultant). Peter ezechia- (landlord).</t>
  </si>
  <si>
    <t>Cash contribution.-($1,060,971.00). Gifts.- ($1,413,195.00).</t>
  </si>
  <si>
    <t>Ministry of health.-(global fund). USAID through jamaica AIDS support for life. United national's children education fund(UNICEF). Heart trust /nta. CB Facey foundation.</t>
  </si>
  <si>
    <t>46 Persons receivied payments through the organiization.</t>
  </si>
  <si>
    <t>Personal funds / director's injection.</t>
  </si>
  <si>
    <t>Vintoria bernard (chartered accountant).</t>
  </si>
  <si>
    <t>Donations.-($0.00).</t>
  </si>
  <si>
    <t>Bank service charge.-($7,000.00).</t>
  </si>
  <si>
    <t>Palmer &amp; associates.</t>
  </si>
  <si>
    <t>Tithes.-($9,100.00). Offerings.-($34,412.00).</t>
  </si>
  <si>
    <t>Operating expenses.-($31,900.00). Audit fee.-($5,000.00).</t>
  </si>
  <si>
    <t>General fundraising.-($2,391,851.00). Canda fund.-($274,556.00). Digicel foundation.-($100,000.00).</t>
  </si>
  <si>
    <t>Chirstmas porject.-($1,243,515.00). General projects.-($88,754.00). Charitable contributions.-($80,000.00).</t>
  </si>
  <si>
    <t>Community outreach. - ($12,950.00)</t>
  </si>
  <si>
    <t>Fund raising - ($31,391.00). Fund raising.-($17,000.00).</t>
  </si>
  <si>
    <t>Each od donors exceeded the limit of 5,000 US$, their contribution is about a 9.5% of our total yearly donation donators wish remain anonymous.</t>
  </si>
  <si>
    <t>Milton maye._($695,000.00).</t>
  </si>
  <si>
    <t>Donations and subsciptions.-($789,700.00).</t>
  </si>
  <si>
    <t>Customs duty.-($202,000.00). Transportation.-($80,000.00). Donations.-($502,725.00).</t>
  </si>
  <si>
    <t>Dewar wiggian &amp; co</t>
  </si>
  <si>
    <t>Digicel.-($302,912,835.10). Comic relief.-($36,116,798.07).</t>
  </si>
  <si>
    <t>Contributions.-($292,500.00).</t>
  </si>
  <si>
    <t>Expenses-office and charitable registration expenses.-($90,000.00).</t>
  </si>
  <si>
    <t>Palm seveth day adventist church (treadways, st. Catherine).</t>
  </si>
  <si>
    <t>Mattlew jamaica limited.-($ 831,901.00).</t>
  </si>
  <si>
    <t>Marlene and kenneth hartley. ($ 25,000.00). Lisa white.-($ 20,000.00). Sylvia dallas.-($18,000.00). Ruth josephs.-($ 38,000.00).</t>
  </si>
  <si>
    <t>Alwyn barnett.-($85,760.00). Mobery ruby.-(expecting).</t>
  </si>
  <si>
    <t>Goj - tfca. Goj - sccaf. Eu / forestry department.</t>
  </si>
  <si>
    <t>Sdf ($ 1,938,000.00). Joa.($118,005.00). Federation Equestrian International (covid relief funds). ($ 1,564,869.00).</t>
  </si>
  <si>
    <t>Global fund ($ 12,161,812.10). Jamaica Social investment fund ($ 1,823,750.00). Undp ($ 8,489,100.00). Unicef ($ 19,327,601.00). Unepa ($5,706,893.00). Women's Voice and Leadership- Caribbean ($ 3,546,005.01).</t>
  </si>
  <si>
    <t>Tithes ($ 2,519,835.04). Offerings ($ 175,464.39). Thanksgiving offerings. ($ 48,000.00). Pledges- honoured/redeemed. ($ 4,950.00). Special/Sacrificial seed. ($ 296,907.30). HQ contributions. ($ 139,748.30).</t>
  </si>
  <si>
    <t>Rosemarie ogitvie.-($259,008.00). Owen miller.-($259,008.00). Meleian manhertz hamilton.-($111,072.00).</t>
  </si>
  <si>
    <t>Members (tithes, offerings)</t>
  </si>
  <si>
    <t>Jps, osweld barclay</t>
  </si>
  <si>
    <t>Contributions.-($544,962.00).</t>
  </si>
  <si>
    <t>Donations / offerings.</t>
  </si>
  <si>
    <t>Accounting fee. - ($ 20,000.00). Feeding programme.- ($39,245.00). Utilities.-($35,989.00). Deprection.-($15,000.00).</t>
  </si>
  <si>
    <t>Meals.-($50,000.00).</t>
  </si>
  <si>
    <t>Fhc credit union.- ($2,885,000.00).</t>
  </si>
  <si>
    <t xml:space="preserve">First rock capital holdings </t>
  </si>
  <si>
    <t>Santanio Husi - Operations Officer and Secretary. Bdo chartered accountant - auditors. Firstrock capital resource limited - accountants.</t>
  </si>
  <si>
    <t xml:space="preserve">Contribution / donation. -($91,500.00)    </t>
  </si>
  <si>
    <t>Feeding programme.-($30,000.00).</t>
  </si>
  <si>
    <t>Manchester parish council (assist in feeding the homeless). -($240,000.00). Yasus afari poetry in motion (charity concert donation).- ($25,000.00).</t>
  </si>
  <si>
    <t>Eulin joseph.</t>
  </si>
  <si>
    <t>Rohan gilfillian.-($35,000.00). Carlene edwards.-($35,000.00). Rose gray.-($10,000.00).</t>
  </si>
  <si>
    <t>Donation.-($80,000.00).</t>
  </si>
  <si>
    <t xml:space="preserve">Go fund me cash received.-($85,800.00)(US$600.00). Membership contribution.-($28,600.00)(US$200.00). </t>
  </si>
  <si>
    <t>Charitable acts.-($85,800.00)(US$600.00). Fund Raising expense.-($8,580.00)(US$60.00).</t>
  </si>
  <si>
    <t>Camille johnson. ($510,000.00).</t>
  </si>
  <si>
    <t xml:space="preserve">Contributions(director's pledge).-$10,000.00. Fund raiser (BBQ).-$49,000.00. Sponsorship/donations.-$0.00. </t>
  </si>
  <si>
    <t>Groceries.-$36,500.00. Transportation cost (covered by CTD pledge.-$2,500.00. Printing of tickets (parchment paper).-$300.00/25 sheets.</t>
  </si>
  <si>
    <t>Paul samuels contributed $ 7,353,604.00 for the year ended 31st dec. 2017. All others contributed less than 10% of the total.</t>
  </si>
  <si>
    <t>Pastor junior colquhoun and doreen mccallum (secretary/office adminstrator).</t>
  </si>
  <si>
    <t>Dues.- ($696,000.00)</t>
  </si>
  <si>
    <t>Food for the poor. Jamaica biscuit company limited.</t>
  </si>
  <si>
    <t>Desland mckenzie</t>
  </si>
  <si>
    <t>Contributions.-($2,302,250.60).</t>
  </si>
  <si>
    <t>Charity educational, social &amp; welfare outreach program.-($2,302,250.60).</t>
  </si>
  <si>
    <t>Rev. Michael spencer</t>
  </si>
  <si>
    <t>Contribution -companies.-($586,950.00).</t>
  </si>
  <si>
    <t>Programme cost - workshops.-($1,275,000.00).</t>
  </si>
  <si>
    <t>Cyreca mcgaw-smith. Companies Office of Jamaica.</t>
  </si>
  <si>
    <t>Igl limited.</t>
  </si>
  <si>
    <t>The Consultancy inc. Paul barrett. Keisha tracey. Stuccon Designs and construction company limited.</t>
  </si>
  <si>
    <t>Heart trust/nta. Heart trust/ nta (nuyp).</t>
  </si>
  <si>
    <t>Najuequa barnes (consultant). Ancillary staff. Administrative and Academic Staff. Trainee (Stipend payments).</t>
  </si>
  <si>
    <t>Tithes/offerings._($2,149,106.40).</t>
  </si>
  <si>
    <t>Grants from International Samaritian foundation LLC -($ 40,987,380.00). Indiviual donations - ($ 193,000.00).</t>
  </si>
  <si>
    <t xml:space="preserve">Couples swept-away (charity golf). Couples tower isle (charity golf). Digicel jamaica (sponsorship). Fraser fontainer &amp; kong ltd (sponsorship). House of issa (scholarship). </t>
  </si>
  <si>
    <t xml:space="preserve">Advertising cost ($248,956.00). Charitable related payments.($ 8,189,914.00). Contractor.($411,985.00). Other poeratingh expenses.($736,142.00). </t>
  </si>
  <si>
    <t>Company registration - $27,212.40</t>
  </si>
  <si>
    <t>Dr. Donnett anderson,-$ 186,764.00.</t>
  </si>
  <si>
    <t>Daly garrick daly (accountant). -</t>
  </si>
  <si>
    <t>Abc fire management projection. Biopama. Franklinia. Larsi. Nmbca. Sa ja research. Tnc. Cb boundry marking (cb facey). Efj sccaf. Ministry of finance. Mcges 2019-2020. Nrca/nepa.</t>
  </si>
  <si>
    <t>Gwendolyn mcleish.-$152,000.00.</t>
  </si>
  <si>
    <t>Chambers henry &amp; partners. Companies Office of Jamaica. Bank of Nova Scotia.</t>
  </si>
  <si>
    <t>Offerings.-$210,500.00. Harvest.-$30,700.00. Rally.-$32,800.00.</t>
  </si>
  <si>
    <t>Sponsorship income - ($500,000.00). Annual membership dues - ($ 1,091,500.00).</t>
  </si>
  <si>
    <t>Wellcome trust uk. ($ 8,448,173.56). Undp spotlight initiative. ($ 1,484,173.13). Emory university. ($ 1,553,661.29).</t>
  </si>
  <si>
    <t>Accounting &amp; audit fees.-($49,375.00). Contributions.-($132,842.00). Meetin expenses.-($87,500.00).</t>
  </si>
  <si>
    <t>Raymond martin.-$159,700.00. Jamaica producers.-$15,000.00.</t>
  </si>
  <si>
    <t>Puma &amp; christopher samuda.</t>
  </si>
  <si>
    <t>Salada foods.-$200,000.00. Jn groups up.-$ 673,000.00. Cibc frist caribbean.-$2,220,000.00. Icwi.-$1,000,000.00.</t>
  </si>
  <si>
    <t>Jamaica relief ministries.(USA). ($14,152,567.00). Child development agency.(CDA). ($3,099,429.00).</t>
  </si>
  <si>
    <t xml:space="preserve">Mr. Dalton mcwhinney -($200,000.00). Delta supply co. Ltd - ($160,000.00). Nikesia longbridge -($2,000.00)                                                </t>
  </si>
  <si>
    <t>The existing donors are outside of jamaica.</t>
  </si>
  <si>
    <t>Cb.facey foundation.-($3,079,618.00).</t>
  </si>
  <si>
    <t>Ouidanesbeth-dunn. ($25,000.00) (Audit fee).</t>
  </si>
  <si>
    <t>Jamaica boiler foundation.-$15,000,000.00. Jamaica boilers group.- $ 3,019,992.00. Major richard cookke.-$ 3,025,000.00.</t>
  </si>
  <si>
    <t>Matthew jb. Melisa wisdom. Jovan clarke. Nashan jones. Michele lewinson. Hiab leakemariam. Anonymous.</t>
  </si>
  <si>
    <t>Legal &amp; professional fees: ($595.00).</t>
  </si>
  <si>
    <t>Michael stewart. ($ 192,600.00).</t>
  </si>
  <si>
    <t xml:space="preserve">Daromale international trading jamaica ltd. Peter goldson. Dr. Peter swaby. Hope worldwide. Caribbean mission society. </t>
  </si>
  <si>
    <t>Saff. Vanhaze development ltd. Jp-co oxford place. Levi ramsamugh. Winston brown. Courtleigh hotel. Mellonie freckleton-boothe. Scout Association of Jamaica. Jamaica college. Hot Off the Press. Empire stationery.</t>
  </si>
  <si>
    <t>Any contributions received is from members of the congreation.</t>
  </si>
  <si>
    <t>No major donors, donations are from members of the club.</t>
  </si>
  <si>
    <t>Tuition income. Donations.(local, overseas, and organizations).</t>
  </si>
  <si>
    <t xml:space="preserve">Pwc marketing &amp; communications.(JMD$372,044.00). Sagicor group jamaica.(JMD$200,000.00). </t>
  </si>
  <si>
    <t>Becka sports.(JMD$19,338.00).</t>
  </si>
  <si>
    <t>Accountants</t>
  </si>
  <si>
    <t>Contributions from subvention. ($ 9,454,498.00). Donations from students. ($ 432,511.00).</t>
  </si>
  <si>
    <t>Sandra brown.</t>
  </si>
  <si>
    <t>Church and affiliated organisations particularly of the christian brethren assemblies.</t>
  </si>
  <si>
    <t>Contributions.-($838,794.00). Saints assistance , mission.-($ 81,819.00). Tithes &amp; offerings.-($1,823,250.00).</t>
  </si>
  <si>
    <t>Administration.-($1,130,287.00). General.-($482,417.00). Operations.-($257,443.00). Building.-($712,304.00).</t>
  </si>
  <si>
    <t>Treat day donation.-($198,769.40). Fundraier clothes sale.-($166,553.00). Other donations,-($71,808.00)</t>
  </si>
  <si>
    <t xml:space="preserve">Treat day expenses.-($57,302.00). Clothes sale expenses.-($5,510.00)                                                                                                                      </t>
  </si>
  <si>
    <t>Tithes. ($480,000.00). Offering.($100,000.00). Special contribution/donations. ($200,000.00). Annual church functions. ($250,000.00).</t>
  </si>
  <si>
    <t>Caribbean biodiversity fund. ($18,041,721.92).</t>
  </si>
  <si>
    <t>Betting, gaming &amp; lotteries commission - ($ 1,000,000.00). National commercial bank - ($ 1,000,000.00). National baking foundation - ($ 1,000,000.00). Car-med limited - ($ 1,000,000.00). J. Wray &amp; nephew foundation - ($1,000,000.00). Cibc first caribbean - ($ 500,000.00). Bat project - ($163,552.00). Guardian life limited - ($ 100,000.00). Ravers limited - ($50,000.00). Crif information bureau - ($30,000.00).</t>
  </si>
  <si>
    <t xml:space="preserve">Cherise bruce-douglas - manager. Prudence gentles - fundraising consultant. </t>
  </si>
  <si>
    <t>Diapora (USA, Canda, UK, and others). Local private sector (jamaica). Friends of jamaica (USA, UK, Canda and others). NGOs (jamaica, USA, UK, Canda, and others).</t>
  </si>
  <si>
    <t>Ncb financial group limited.</t>
  </si>
  <si>
    <t>Contributions. -($ 74,731,336.00).</t>
  </si>
  <si>
    <t>Philadelphia life centre ($1,200,000.00). Northgate enterprise limited ($710,000.00).</t>
  </si>
  <si>
    <t>Sebastian simpson - $ 50,000.00. Sheila bailey-Higgs - $ 50, 000.00. Dwvane watson - $ 40,000.00. Angela roye - $ 30,000.00.</t>
  </si>
  <si>
    <t xml:space="preserve">Tithes &amp; offering                                                                       </t>
  </si>
  <si>
    <t>Manfred memorial ($ 12,281,127.69).</t>
  </si>
  <si>
    <t>Priham trust &amp; mictchell green foundation.</t>
  </si>
  <si>
    <t>Winrock international grant. ($2,728,193.00). General donations. ($1,101,585.00).</t>
  </si>
  <si>
    <t>Balance &amp; compliance enterprise limited. Stephen silvera.</t>
  </si>
  <si>
    <t>The princes foundation. ($7,482,364.00). Jamaica social investment fund. ($2,972,947.00).</t>
  </si>
  <si>
    <t>Active home centre..</t>
  </si>
  <si>
    <t>Professional fee. - $191,000.00. Filing fees. - $ 50,000.00. Bank charges. - $ 6,452.00.</t>
  </si>
  <si>
    <t>Child development agency. Sos kinderdrarf international. Sos sponsorship department. General donation - public. Corporate donation - business that are invited to pledge. Corporate donation - business pledging on own volition.</t>
  </si>
  <si>
    <t>Government subventions</t>
  </si>
  <si>
    <t>Sandals foundation. ($ 900,025.00). UN Women (spotlight grant). ($ 1,500,000.00). Caribbean vulnerable communities. ($ 1,087,500.00).</t>
  </si>
  <si>
    <t>Mckenley &amp; associates -auditors. Damani Francis - parttime staff.</t>
  </si>
  <si>
    <t>Itunes onlime charity album donations. ($ 70,738.00).</t>
  </si>
  <si>
    <t>Volunteers expenses were covered for travel and food accommodations to complete charity tasks, we have no paid staff or paid contractors or consultants.</t>
  </si>
  <si>
    <t xml:space="preserve">Springvale bapist church(canada)- $8,514,269.00. Ground zero ministries(usa)- $775,000.00. Stafford crossing(usa)- $1,379,520.00. </t>
  </si>
  <si>
    <t>Anika lopez c/o lion pride jamaica (kingston&amp; montego bay).-$173,000.00. Ann=marie moore c/o real city parents.-$29,965.00. Shop my closet.-$10,000.00.</t>
  </si>
  <si>
    <t xml:space="preserve">Fhi360. Jasl/usaid. Moh/usaid. Global fund. </t>
  </si>
  <si>
    <t>Barita Investment ltd. ($34,381,667.00).</t>
  </si>
  <si>
    <t>Artvark fdn ($ 7,200,000.00). Dbj ($ 4,000,000.00).</t>
  </si>
  <si>
    <t>Instye Jamaica limited. Scholefield, nunes, deleon, and company. Echos consulting. Surrey paving &amp; aggregate company. Orville minott.</t>
  </si>
  <si>
    <t>Sagicor bank jamaica limited</t>
  </si>
  <si>
    <t xml:space="preserve">Donations in kind - ($ 51,175,558.00). </t>
  </si>
  <si>
    <t xml:space="preserve">Donations in kind - ($51,175,558.00). Cash donations - ($ 195,581.00). Bank fees - ($ 3,402.00). </t>
  </si>
  <si>
    <t>Contributions / sponsorship consist of the McLead family and friends, sponsorship / donation amount total .- ($9,250,995.00).</t>
  </si>
  <si>
    <t>Windrush ($ 826,159.00). Mukklethrift ($ 539,000.00).</t>
  </si>
  <si>
    <t>Funds are only received from our head office in chicago.</t>
  </si>
  <si>
    <t>Oliver campbell (independent auditor). Kirk whyte (website maintenance).</t>
  </si>
  <si>
    <t xml:space="preserve">Sarah newland-martin. Hilary napier perkins. Audrey butler. Navardo euwing. Nickardo dunkley. Hector samuda. </t>
  </si>
  <si>
    <t>Michigan state university. Netsweeper (barbados) inc. Yale university. Yellow media ltd. Caribbean community climate change centre. Caribbean Centre for Renewable Energy and Energy efficiency (CCREEE).</t>
  </si>
  <si>
    <t xml:space="preserve">Michell hanson. Thwaites finson sharp. Daly garrick daly. National public service. Rose stewart. Lorna black. </t>
  </si>
  <si>
    <t>Jamaica teas limited. - $ 1,600,000.00</t>
  </si>
  <si>
    <t xml:space="preserve">Whitefield all aged school. Sampars cash and carry . House of tranquilty                                                 </t>
  </si>
  <si>
    <t xml:space="preserve">Donations from THS ($ 3,468,000.00). Home &amp; things ($ 350,000.00). Amalgamated dist ($ 500,000.00). Capital hardware ($ 450,000.00). J&amp;j dabdoub ($ 100,000.00). Jamaica tea's ($ 70,000.00). </t>
  </si>
  <si>
    <t>Donations.-($1,213,600.00).</t>
  </si>
  <si>
    <t>No major donors all tithes &amp; offerings.</t>
  </si>
  <si>
    <t>International aid- service fee. Kingway charities. Map international. Vinette francis- accountant.</t>
  </si>
  <si>
    <t>Sagicor foundation. ($250,000.00).</t>
  </si>
  <si>
    <t>Julia lowe - director.</t>
  </si>
  <si>
    <t>Outreach back to school program- $ 10,000.00. Youth meeting expense- $ 8,000.00. Traveling and transportation - $ 1,500.00. Companies office of jamaica - $33,650.00. Accounting fees- $15,000.00. Community children's treat- $70,000.00</t>
  </si>
  <si>
    <t>Donor funding, contributions and grants.</t>
  </si>
  <si>
    <t>Partners for youth empowerment (PYE) Global. (Us$ 2,495.85). Multicare youth foundation. (J$931,000.00). RISE Life management services/ united nations development programme (UNDP). (J$1,489,820.00).</t>
  </si>
  <si>
    <t xml:space="preserve">LP.Azar ltd. Hotoffthepress. Zoom video communications. Canva graphics. Island car rental. Innovation systems limited. Microsoft office suites. Bogle &amp; company chartered accountants. Select 'n' start limited. Pricesmart jamaica limited. Jmg communications limited. </t>
  </si>
  <si>
    <t>Donations. ($100,000.00).</t>
  </si>
  <si>
    <t>Medical expenses. ($196,554.00).</t>
  </si>
  <si>
    <t>Paulett brown, danhope radiology services. Dib block factory. Lumber depot ltd. Tax administration of jamaica. Patricia smith, roy whittingham. Wisemen, kayah johnkunu band. Chiching. Moore town maroons.</t>
  </si>
  <si>
    <t>Carmen rives. ($645,266.20). Mavis bryson &amp; nicole johnson. ($ 100,000.00). Vip atrractions. ($ 50,000.00). Fable picture. ($ 67,755.00). Geejam music inc. ($ 129,550.00). Mark eagan. ($ 86,457.00). Re mercy education, ($ 126,550.00). Dr. Susan lowe, ($ 58,354.00). Manifesto jamaica. ($ 70,000.00). Eva lue. ($ 30,000.00). National gallery. ($ 412,749.98). American friends of jamaica. ($ 3,622,700.00). Sisters of mercy of america. ($16,993,815.18). Senator johnson smith. ($ 85,696.89). People bridge-(orcy). ($ 235,295.81). Bob marley foundation, ($ 647,500.00).</t>
  </si>
  <si>
    <t>A.south electrical. Access financial services limited. Ace pest control. Adhessive brand limited. Alden's auto services limited. Allied cesspool emptier limited. Appliance traders limited. Assoc, board of royal sch. Of music, audale martin, automobile valuations &amp; consultants, b.d. Gregg &amp; bro. Limited. Baking enterprises limited. Bank of nova scotia. Berger paints jamaica limited. Bresheh. C.o.k. Co-op. Campbell's office supplies. Camral construction.</t>
  </si>
  <si>
    <t>Schoolarship.- ($453,200.00). Donation st. Mrtin de porres school.- ($ 14,885.00). Fundraising expenses.- ($ 314,828.00).</t>
  </si>
  <si>
    <t>Ken holgate &amp; co.-(accountant). Staff: Erdley brown, sharon nembhard.</t>
  </si>
  <si>
    <t>Internet (flow). Conpanies office of jamaica. Donated paint to ms. Kelly.</t>
  </si>
  <si>
    <t>E.henderson, k, davis. V. Robinson. Bryan's photo studio. Creavtive screen printing . Flow / digicel. (Telephone charges). Pamela bailey &amp; assoc. Banner.</t>
  </si>
  <si>
    <t>Collections from directors.- ($ 334,000.00). Collectors from tithes &amp; offerings.- ($ 133,379.00).</t>
  </si>
  <si>
    <t>Staff (fulltime): carl wilkinson. Duke allen. Claudette purrier. 2 Days per week: julia carnegie (office cleaning).</t>
  </si>
  <si>
    <t>Doreen banks sharifa brock-lewin. Jacqueline brown-griffiths, elicia campbell. Maxine campbell. Stacey-ann donaldson. Carl ellis. Autense france. Kadieann garricks. Maverne grants. Angeleta grey. Eileen harvey-smith. Yanique hopkins. Roshae johnson. Samanta miller. Deviann patman. Arlene reid. Janett stern-boyd. Tanishe wade-megghross. Stacey-ann williams.</t>
  </si>
  <si>
    <t>Tithes - ($ 1,620,310.00). General offering - ($ 223,140.00) special offering - ($ 25,000.00). Youth week offering - ($ 32,715.00).</t>
  </si>
  <si>
    <t>Welfair - ($ 402,000.00). Back to school / church treat - ($ 23, 090.00)</t>
  </si>
  <si>
    <t>Travelling/missionary outreach.- ($14,900.00). Fundraising expenses.- ($28,000.00). Seminar expenses.- ($12,000.00).</t>
  </si>
  <si>
    <t>Miramar christian centre (usa). Glory clarke's welding works and developmemt ltd, food for the poor.</t>
  </si>
  <si>
    <t>Ian walters (charitered accountant). Walker's place of safety.(donations). The golden age home. (Donations).</t>
  </si>
  <si>
    <t xml:space="preserve">Staff - alicia williams. Hamilton Watson &amp; associates (chartered accountants). Tyrone lim, Mitzie Williams, kyle nelson. </t>
  </si>
  <si>
    <t>Myers shipping inc ltd, Adolph Levy &amp; bro ltd. Kingston warves ltd - jamaica customs.</t>
  </si>
  <si>
    <t>Lisandra rickards, lauri-ann ainsworth. Dmitri dawkins. Keisha hudson. Gizelle riley,</t>
  </si>
  <si>
    <t>Christopher barton ($ 168,764.04). The arthur jackson company ($ 343,125.00). Siva r. Narla ($ 122,760.00). Premier window cleaning, llc ($ 68,625.00). Siva &amp; sreelatha narla ($ 68,345.00).</t>
  </si>
  <si>
    <t>Scholarship fund. ($ 921,080.00). Audit / accountant fees.($ 25,000.00). Raffle items. ($ 89,660.00). Shipping charges. ($ 0.00).</t>
  </si>
  <si>
    <t>The foundation has no staff members. Accounts : thomas spence &amp; associates. Professional fees: myres fletchers &amp; gordon.</t>
  </si>
  <si>
    <t xml:space="preserve">AGM april 2016 raffle1 AGM april 2016 raffle 2 and donation. </t>
  </si>
  <si>
    <t>Gallagher insurance brokers continental baking co bpm financial national commercial bank jn general insurance members dues digicel foundation</t>
  </si>
  <si>
    <t>Development bank of jamaica inter-american development bank. Social performance taskforce. (Usa).</t>
  </si>
  <si>
    <t>Rent/lease: richard and judith harrison. Dawn carter. Other contracts: total travel services. King alarm services. Cedarose limited. Discount computers and services limited company.</t>
  </si>
  <si>
    <t>Sonia lloyd ($50,000.00) finsol partners and company ($80,000.00).</t>
  </si>
  <si>
    <t>Michigan section christian camp&amp; conference centre (tim hertzler). - ($311,000.00).</t>
  </si>
  <si>
    <t>Alecia dixon brian miller collector of taxes. Companies office of jamaica. Global directories ja. NTCOG(New Testament Church of God). Petronella blanken. Suzette royal.</t>
  </si>
  <si>
    <t>Fishers umethodist church ($1,990,088.00). Maple run friends church. ($2,711,709.00). Bill &amp; janet loveace. ($1,148,647.00). Don &amp; debbie thompson, ($1,501,500.00). Delphi umc. ($2,042,868.00). Pete &amp; ladeanna jones. ($1,472,521.00). Waringstown presbyterian. ($1,525,561.00).</t>
  </si>
  <si>
    <t>Mjr(ret'd) patrick alken (commissioned land surveyorv staff members). Staff: lorna laidley. Apryylle-dawn lewis-haye. Gary messado. Melrose palmer. Bruce polson. Rawle tyson. Harry walcott. Na-kaydla webb.</t>
  </si>
  <si>
    <t>Past students of the college local companies.</t>
  </si>
  <si>
    <t>The roman catholic archdiocese. St. Anthony's roman catholic church.</t>
  </si>
  <si>
    <t>Heart trust/ nta ($ 2,510,375.68). National unattached youth programme. ($22,181,131.12). Ministry of finance. ($540,000.00). United states donors. ($ 373,798.00). Hawkeye electronic security ltd. ($260,000.00). Cornerstone ministry int'l ($7,254, 395.00) .</t>
  </si>
  <si>
    <t>Contractors: rapid ture value carib. Super value home centre. Empire supermarket. Eli foster. Cable &amp; wireless jamaica. National water commisssion. Jamaica public service co. Ltd. Columbus communications ja. Ltd. Digicel jamaica. Hawkeye electronic security co. Ltd. Post and telecommunication. Vc's electrical depot ltd. Dunn's electrical . Collector of taxes. Collector of customs. Companies office of jamaica.</t>
  </si>
  <si>
    <t>Ace refriberation ltd. Acid security service ltd. Albert brown painting service ltd. Alexa tamara cheryl brown, alexcia pest control and construction . Bdo. Collector of taxes. Errols repair service.</t>
  </si>
  <si>
    <t>Dennis kerr. Christopher brodber. Joseph brown. Rosalynd murray, roshell mckenzie. Abc electrical. Campbell's office supplies. Cable &amp; wireless business(flow). Companies office of jamaica. Covenant city church, dave hamilton. Jamaica public service. Hl rapid true value. Fros rich company, family life ministry, digicel. Hot off the press. National commercial bank.</t>
  </si>
  <si>
    <t>Cac 2000 limited chase fund. Coldwell banker realty. Gb energy. Mandy melville. Mrl management ltd t/a zoety. Quintin hugh sam. Shane chin. C.b. Facey foundation. Edgechem. Glenrosa limited. Home &amp; things. Icwi group foundation. Jamaica social investment fund. Maritime &amp; transportation service. Mcnair limited. Nakash construction &amp; equipment . National supply. Rita humphries - lewis. Sandals foundation. Stewarts auto sales. Superme ventures. Zoukie trucking.</t>
  </si>
  <si>
    <t>Private sector organization of jamaica. Cac 2000 limited. S hotels montego bay. Petra edwards. Gander publishing lindamood-bell learning processes. The knutsford court hotel. Island car rental limited. Appfinity technologies limited.</t>
  </si>
  <si>
    <t>Companies offiec of jamaica. Tax administration of jamaica. Beverley c. Clarke. (Accountant).</t>
  </si>
  <si>
    <t>Development bank of jamaica (dbj) - j$ 1,000,000.00. Caibbean development bank - us$ 373,251.00</t>
  </si>
  <si>
    <t>New port fersan jamaica. Morgan's forest primart school. John's hall primary school. Frankfield primary school. Royal decameron club caribbean. Peckham cdc. Peckham new testament church of god. Stationery &amp; office supplies ltd. Cpu supplies, stewarts hardware</t>
  </si>
  <si>
    <t>Astrea foundation, british high commission. Sigrid rausing trust. Tides foundation. Dutch embassy. Viiv heathcare2. Moh/usaid. Digicel foundation. European union canadian commission, comic relief</t>
  </si>
  <si>
    <t>Jispo alpart jamaica $ 70,000.00</t>
  </si>
  <si>
    <t>Staff: lenworth blake. Valine levy. Camilla rochester. Bronia sinclair. Consultant(s): donald gittens (legal). Howard m. Duncan &amp; co. (Auditing).</t>
  </si>
  <si>
    <t>N&amp;m robinson and associates (chartered accountants). Mr. Dane guthrie - architect. King alarm security.</t>
  </si>
  <si>
    <t>Personal donations. (Jamaica) community donations.(jamaica)</t>
  </si>
  <si>
    <t>Tithes / offerings.- ($3,377,309.00).</t>
  </si>
  <si>
    <t>H2j jamaica broilers (hipro). South east christian church. Marcia crawford.</t>
  </si>
  <si>
    <t>Joan murphy. Vision 2030/ jeremy virgo. Rohan mitchell. Michelle smith. Kedisha ebanks. Tricia-ann morris, fiona burke. Kerrica mcgregor.</t>
  </si>
  <si>
    <t>Contactor: oliver nelson. Jaqueline mcgibbon. Carol priestley. Consultants: michael thompson. Victor huge. Audit: f.c. Swaby &amp; co.</t>
  </si>
  <si>
    <t>Bank of nova scotia biomedical lab. Caribbean hearing centre. Cb foods, champion battery, collector of tax. Companies office of jamaica. Consolidated bakeries. Family pride supermarket extra subjects committee. Eye &amp; optical first rate janitorial &amp; stationery.</t>
  </si>
  <si>
    <t>Honey bun. Jamalco. Patricia duncan sutherland. Jennifer barnes. Clifton edwards. Delroy lindo. Maica impact foundation. Tanya taylor. Stoplight wholesale. Cleveland barnes. Nikky pryce. Cb. Chicken. Michael barnett, gurvan whirely. Joan duncan foundation. Nasshard thompson. Clenton burke. Heather nooks. Kindom outreach international</t>
  </si>
  <si>
    <t>Susan couch fundraiser for cancer ($ 500,000.00)</t>
  </si>
  <si>
    <t>Aulous f. Madden &amp; company (chartered accountant). - Audit fees. Fundraising expenses. Companies offices of jamaica.</t>
  </si>
  <si>
    <t>Ministry of education. ($2,600,00.00). H.e.a.r.t trust. ($ 958,752.00). Daivd hall. ($ 100,000.00). V.i.p attractions ($ 130,000.00). United way of jamaica. ($ 20,000.00). Peter beckford. ($ 10,000.00)</t>
  </si>
  <si>
    <t>Joan dacasta. Veronica smith. Food for the poor first venture grab and go total station</t>
  </si>
  <si>
    <t>Donations and pledges other miscellaneous income.- ($ 549,000.00).</t>
  </si>
  <si>
    <t>Audit fees company offices of jamaica.</t>
  </si>
  <si>
    <t>Musician &amp; drummer: damian faller, gravin green. Companies office of jamaica. Mckenley &amp; associates (charitered accountant).</t>
  </si>
  <si>
    <t>Abtax - accounting and payroll services. Gordon's agency (broker). Damion clayton, (trucking services). Mr. Brown - movement's trucking. (Trucking services). Paul mccullough (crane lift). Cam's repair in lucea, car repair in mobay, nicole gooden, (temp labor). Kevin clarke. (Rent). Marlando watt.(autobody work).</t>
  </si>
  <si>
    <t>Kvg. Jody white. Berdie dixon daley. King alarm. Elite guard. Hawkeye. Shane williams. Warren franklin. Harrissa. Rentokil minott services. Cvm. Power of faith. Mtm. Kc. Boadcasting.</t>
  </si>
  <si>
    <t>Contribution.-($150,000.00). Dues.-($101,000.00) fundraising.-($548,000.00). Rental of hall.-($105,000.00)</t>
  </si>
  <si>
    <t>Guardian life limited. - ($ 28,370,000.00) Other income (interest earned).-($3,792.00).</t>
  </si>
  <si>
    <t>Solease limited (tier 1 grid tied solar system for bustamante hospital for children). $ 1,044,988.97. Shania pascoe (tuition). Immaculate conception high school. $ 45,000.00.</t>
  </si>
  <si>
    <t>Norman manley law school. Food for the poor. Hot off the press. Petroleum corp. Courtleigh hotel companies office of jamaica.</t>
  </si>
  <si>
    <t>Audit fee ($ 40,000.00) legal &amp; professional fees ($ 36,000.00)</t>
  </si>
  <si>
    <t>Holmwood past students (south florida) $ 227.200.00. Holmwood past students (canada) $ 234,400.00. Holmwood past students (eastern chapter) $ 107,320.00.</t>
  </si>
  <si>
    <t>Charles sutherland &amp; associates- $ 45,000.00.</t>
  </si>
  <si>
    <t>Rita humphries- lewis . ($ 5,000,000.00). Donette chin -loy chang. ($ 1,500,000.00). Janet sharp. ($ 150,000.00).</t>
  </si>
  <si>
    <t xml:space="preserve">MOE bookstore sales exam fees                                                                                                  </t>
  </si>
  <si>
    <t>Rhona's flowers. ($42,080.97 / $ 36,121.00). Vincent chin pen. ($84,000.00) Kingston hireage.($67,760.00) sherwin williams. ($79,264.56). Mico students. ($4,500.00) Patsy lyn catering.($52,200.00).</t>
  </si>
  <si>
    <t>Inter-american development bank ((idb) ($ 30,403,713.93).</t>
  </si>
  <si>
    <t>Football: wisynco.(sponsorship).($22,000,000.00). Digicel. ($15,000,000.00). Restaurants of jamaica.($ 15,000,000.00). Sportsmax. ($10,000,000.00). Tip friendly .(sponsorship).($ 3,000,000.00). Kirk distributors.($ 3,000,000.00). Greenfield media. ($ 6,100,000.00). Gate receipts. ($ 30,151,633.00). Boys' &amp; girls' champs: gracekennedy. ($70,155,906.57). Lucozade- beverage. (Sponsorship). ($ 3,000,000.00). Puma.($ 7,582,372.01). First global bank.($ 10,000,000.00). Greenfield media. ($ 11,600,000.00). Sales of magazines.($ 504,050.00). Advertisements in magazines.($ 1,610,725.00). Sponsored events. ($ 3,000,000.00). Ticket sales.($ 57,597,840.29). Cricket: ggracekennedy,(league competition). ($ 7,000,000.00). Umpire feed(refund from schools). ($ 234,600.00). Penaltie (late registrations). ($ 230,630.00). Affiliation fee from schools.($ 852,000.00). Girls football: tip friendly society. (Sponsorship).($ 2,500,000.00). Referees' fee (refund from schools).($ 29,713.00).</t>
  </si>
  <si>
    <t>Property loan payments.-($1,694,138.00) national events.-($496,491.00). Annual returns.-($30,300.00). Bank charges.-($1,000.00)</t>
  </si>
  <si>
    <t xml:space="preserve">A&amp;m Business Solutions ltd. Sandrina davis Trvian jones monique brisco                                                                                     </t>
  </si>
  <si>
    <t>Paperboy ja. Ltd. The university chorale. Image one. Tent city rental ltd. Bank of nova scotia. Chang's trading co. Ltd practical stationery &amp; gift centre. Rainforest seafoods. Coldfield manufacturing ltd. Arm band plus. Universal cash &amp; carry ltd. Iya ltd. Kathyrn chang. Jus food ltd. Claudette willmot. Omar gordon. Kingston &amp; st. Andrew mun. Corp. Emkay sport ltd. Shalk electronic security national housing trust. Liguanea drug &amp; garden centre. Promise learning centre. Roy nicholson. Dwayne redwood. St. Andrew high school for girls. Azan supercentre michael richards. Yasmin brown. Kingston ymca. Eustace lee ltd. Mohan bepat. Mars entertainment.</t>
  </si>
  <si>
    <t>Sole donor: jamaica broilers group ltd.</t>
  </si>
  <si>
    <t>Major donors : 2019 waterhouse football club. Dennis harris - unicomer. Association of surgeons in jamaica. Dunn cox- estate of phylis neita. Fremasons association of jamaica, united lodge of england (stg 5,000). Jn bank. Cibc first caribbean. Kiwanis club of providence. Major screening partners 2019: national health fund. Pink smile promise. Guardian group.</t>
  </si>
  <si>
    <t xml:space="preserve">Staff : (30 staff members ). Consultants: Zahra miller, Owen Evelyn orlando Robinson, contractors: Edwin Ffrench Wilfred Pascoe. </t>
  </si>
  <si>
    <t xml:space="preserve">Scotiabank.-$5,000,000.00. Proven.-$ 4,500,000.00. Flow.-$ 4,200,000.00. Ncb.-$ 3,000,000.00. Panjam.-$ 2,000,000.00. Vmbs.-$1,000,000.00. Jn.-$ 1,000,000.00. Grants: usaid.-$ 28,200,175.00. </t>
  </si>
  <si>
    <t>RJR/TVJ creative production &amp; training centre. Gleaner/star. Jamaica observer. Caribbean media corporation. Phase 3.</t>
  </si>
  <si>
    <t>Wendy hart / american friends of jamaica. Caribbean broilers / cb foods ltd. Jn foundation. Cecil boswell facey foundation, general accident insurance.</t>
  </si>
  <si>
    <t>Tourism enhancement fund. Natural resources conservation auth, irwin andrew porter foundation. Enviromental law alliance worldwide. Wisynco. Total jamaica.</t>
  </si>
  <si>
    <t>SPONSORSHIP FUNDS: FACEY COMMODITY ($100,000.00) invitataional meet 2019. CARIBBEAN PRODUCERS OF JAMAICA.($250,000.00) invitational meet 2019. JAMAICA BROILERS/REGGAE JAMMIN'($1,000,000.00) prep champs 2019. Sports development foundation ($1,500,000.00). Prep champs 2019. Cari-med.($400,000.00). Prep champ 2019. Edufocal.($60,000.00) prep champs 2019. Medical disposables.($ 50,000.00) prep champs 2019. Restaurants association(little caesars pizza).($ 1,800,000.00). Prep champs 2019. Seprod.($100,000.00) prep champ 2019. Facey commodity.($ 100,000.00) prep camps 2019. Go-GSAT.($50,000.00) Prep champs 2019. Colin's book &amp; more. ($250,000.00) Invitational meet 2019. Tastee.($ 500,000.00). Football &amp; netball 2019. Lho education.($200,000.00) football &amp; netball 2019.</t>
  </si>
  <si>
    <t>Grace kennedy ltd. National health fund. Loshsan supermarket, medical disposables &amp; supplies. Progressive grocers of jamaica. Pharmaceutical society of jamaica. Jamaica assoiation of insurance &amp; finacial advisors (jaifa). Kiwanis club of young professionals.</t>
  </si>
  <si>
    <t>Medical gifting of masks to nurses association - ($255,000.00). Medical gifting to diabetic association - ($ 45, 000.00)</t>
  </si>
  <si>
    <t>Membership Dues.-($22,208.00) Symposisum fees.-($30,023.00) other.-($1,140.00). Fundraising.-($0.00). Contributions.-($993,380.00).</t>
  </si>
  <si>
    <t>Marketing sponsorship. Ioc top vii sponsorship. Grants - noc office administration. Pam pam games grant. Paso preparation grant. Digicel sponsorship. Starlight production sponsorship. Lasco distributors sponsorship. Commonwealth games travel grant. Olympic solidarity scholarship. Ioc grants, mayberry investments sponsorship, activities of noc, advance sports management course. .</t>
  </si>
  <si>
    <t>Derek blake jamaica horticultural society.</t>
  </si>
  <si>
    <t>Tithes.-$23,725,020.00 general offerings.-$4,439,375.00</t>
  </si>
  <si>
    <t>Consultants: dunncox - (attorney -at -law). K.b real estate co, ltd - (valuators), baler,tilly, strachan - (auditors). Treybridge accounts services ltd. Staff: ruth cowan - (administrator). Dionne bogle-berry - (nurse). Lavern blake-harrison - (nurse). Teckla douglas - (nurse). Nicole francis - (nurse).</t>
  </si>
  <si>
    <t>Cable &amp; wireless. Carolind graham Dr. Gillian wharf.</t>
  </si>
  <si>
    <t>Milex security services ltd. King alarm. Audrey charley, paul turner. Chalcass medals &amp; trophies. Digicel cable &amp; wireless. Camcorp industry ltd. Nunez concrete construction. Minnott services ltd. Jacqueline richards. Jamaica packaging . Peak bottling co. Ltd. Kristoff moodie, christopher smith, granville smart.</t>
  </si>
  <si>
    <t xml:space="preserve">Collector of tax NWC. Jps. Flow. King alarm services. Digicel comprehensive fire services. Auditor- Alwyn b. Walters. Mack's general meats. </t>
  </si>
  <si>
    <t>Sports development foundation ($ 1,400,000.00). Ministry of culture, gender. Entertainment and sport ($ 1,109,896.00)</t>
  </si>
  <si>
    <t>Ministry of health - usaid. Cvc. Pancap. Global fund. Unaids.</t>
  </si>
  <si>
    <t>Sue byars.($1,000.00). Shell williams. ($ 250.00). Keisha gavin.($150.00). Susan rios,($ 260.00). Dr. Stone.($200.00). Fb donors.($ 409.00). J2f jn pan. ($ 180.00). Kylie griffiths.($ 30.00). Church everlasting hope min. ($ 500.00). Gofundme, donations. ($ 1,226.00) Constanza segovia. ($ 25.00).</t>
  </si>
  <si>
    <t>Jamaica customs agency kingsley shipping scholarship: Deshon Green. Scholarship: rushean robinson. Companies Offices of Jamaica Emkay Sports (plaques for awards). F.c. Swaby &amp; co.</t>
  </si>
  <si>
    <t>Richards, edwards, theoc &amp; associates (lawyers). Antoinette forrester (accuntant). Lorna campbell. (Administration). Yvonne wilson (auditor), sylvia dallas (ict). Leap technologies (broadcasting). Naljan engineering works ( quantity surveyors). Llewelyn allen &amp; associates. ( Quantity surveyors).</t>
  </si>
  <si>
    <t>National self serv wholesale ltd. Logic one limited. Electrical depot limited, crystal vehcle sales ltd.</t>
  </si>
  <si>
    <t>STAFF: Rosalee hamilton. Tahirah fraser. Errol findley. Jermaine walters. CONSULTANTS: paul irving. Mavis gilmour. Anna kay NcLauglin, CORPORATE SOCIAL PAYMENT: nurses association of jamaica. Charline brevitt. Idea factory ltd. Samantha brown thompson. Surrey hotel management. Keisha riley harrow. Adrian brown. CONTRACTORS: christ church - vineyard town. GD films. Heisconsults. Vanus investments. Rosen plaza (USA). Ujaa(usa). Econo office &amp; school supplies.</t>
  </si>
  <si>
    <t>Ministry of education. Swallowfield chapel. Heerchap family fund. Individual via swallowfield chapel sundry.</t>
  </si>
  <si>
    <t>Church community food for the poor. Members. Fund raising, jamaica boilers.</t>
  </si>
  <si>
    <t>Manpower &amp; maintenance service limited. MANPOWER &amp; MAINTENANCE business services limited. Institute for workforce education &amp; development. Madline hinchcliffe. Oddette webster claudia mcgaw. Christine smith-haldane. Rose richard karina allen</t>
  </si>
  <si>
    <t xml:space="preserve">Audit fees utilities                                                                                  </t>
  </si>
  <si>
    <t>Isabella leigh. Inshan backredee. Bekim rauseo. Mirranda krapf. Imtiaz mohammed. James clancy. David ho. Brant houston. Dionne jackson-miller. Lissa grant. Chloe dacosta.</t>
  </si>
  <si>
    <t>Donations in cash: mr. Chin stanley. Mrs. Mercia fraser. Grace hoo. Mrs. Chadram&amp;family. Mr. Sebastian&amp;family. Good sherhard catholic church. Dexter yapp. Marie's watson. Proveti rosalie. Jean polack. Gloria edwards. Dean fontaine. Mr. Junior. Dawn hanson. Mr. Joseph.&amp; family. Annonimus. Mrs. Chandram&amp; family. Donations in cheques : jack sullivan.($200,000.00). Grace hoo.($25,000.00). St.vincent de pual.($30,000.00). Donald chen.($5,000.00). Archbishop of kingston.($52,500.00). Alpha infant school.($70,000.00). Stanley chin.($25,000.00).</t>
  </si>
  <si>
    <t>Listing of staff: kingston: (part-time). Tanto palmer, paulelet rowe. Jean matthew. Beverly frankinson, kesia robinson, dawn lewis. Lynvel phillps. Melica howell. Avril morgan. Ann maria. Carla merritn. Yvonne pith. Joyce coache. Rose mary anderson. Lisa wisdom. Fulltime: richardo mccalla.(driver). St. Elizabeth (balaclava): (part-time) marcia robinson, christine moris. Joan farquaharson. Sharmine astley. Corine brown. Evans murnas. Elizabeth jones. Kenisha carter. Kimala calley. Sherine swaby. Sheika palmer. Adriette brown. Full-time: stephen south. (Driver).</t>
  </si>
  <si>
    <t>Samuels hardware. Armour security service ltd. Total tools rental &amp; electrical sup. Guardsman armoured limited, affordable 101 planners and develop.</t>
  </si>
  <si>
    <t>Mount of god tabernacle. - $ 504,895.59</t>
  </si>
  <si>
    <t>Sian walker. - $ 291,500.00</t>
  </si>
  <si>
    <t>1. Mustard seed communities - USA Office. 2. Circle of Hands Foundation - USA 3. National continental bakery. 4. Imperial optical.</t>
  </si>
  <si>
    <t>Staff: danellia aitcheson. Chanac dooley. Contractors: boleck jamaica limited. Pagbo limited. Consultants: Jamaica business development corporation.</t>
  </si>
  <si>
    <t>Chinese garden. Garden services nursery. Rental.</t>
  </si>
  <si>
    <t>Pledges tithes/offerings.</t>
  </si>
  <si>
    <t>Global Oved Seminary and University - J$ 171,900.00</t>
  </si>
  <si>
    <t>Rick &amp; barbara fraser. (Miami, florida, usa). Items: school fees &amp; lunch ($ 20,100.00). Clothing. ($ 5,000.00). Books/bags.($16,100.00). Youth programme.($ 46,000.00). Children treat. ($ 11,000.00). Camp fees,($ 18,000.00). Sweet home missionary baptist church, cutler bay, florida, usa, ityems: school suplies(books, pencils, bags, sharpeners). ($ 30,000.00). Brenda mitchell, (valleyfield,nl, canada). Items: treat for elderly, ($ 16.000.00). Sonia flash- gordon,(39 brough ct, browmamville, on l1c 0b7). Items: school supplies: ( story books, stationary, crayons). ($ 20,000.00).</t>
  </si>
  <si>
    <t>Companies office of jamaica. Jamaica customs agency. Beverley clarke (charitered accountant). Scholarship and grants, accounting fees. Shipping. Welfair - food supplies. Transportation.</t>
  </si>
  <si>
    <t>Wee angels day care for teachers' stipend. Companies office of jamaica (fees). Penality for late filing of tax return, professional fees - audit. Scholarship grants.</t>
  </si>
  <si>
    <t>Staff: ann renford. Marica morgan. Terry-ann allen. Tyrone smith. Consultants: andre cunningham. Cgm gallagher insurance company. Cooper and company. Jereme renford. Rbc/our daily bread, grand rapids. Turbopay limited. Contractors: american airlines. Ariel harper. Baldwin grant brooklyn supermarket cable&amp; wireless(lime). Choose life international. Cok credit union. Collector of taxes. Columbus communications.</t>
  </si>
  <si>
    <t>The church congregation.(offerings collected $ 738,989.00) persons overseas.($ 936,270.00). Elvy morrison. Usa. (2 Barrels containing school supplies). Pastor keith blake .usa. (2 Barrels of toys and school supplies). Dawn washington. (2 Cases of exercise books and other school supplies). Tastee jamaica ltd. (200 Patties for back to school treat and child month celebration). Tank weld. (5 Metal doors, zinc and lumbers).</t>
  </si>
  <si>
    <t>Orlando Dawkins ndrea Fuller micheal farr</t>
  </si>
  <si>
    <t>1 Staff member : jadeen smith.</t>
  </si>
  <si>
    <t>Fundraiser permit - jacap. Fundraiser permit - jamms. Fundraiser premit - municipal- st. Thomas. The release production. Tevelvision jamaica - rjr gleaner group. Walmart (school bags, stationary, tablets). Carlisa ltd. Freelance designz &amp; printery. Wilds rides. Jamaica public service. National water commission, jamaica customs. Taylor made events &amp; pr management.</t>
  </si>
  <si>
    <t>Welfare expenses plus donations</t>
  </si>
  <si>
    <t>Contributions: stewarts auto sales. Stewarts motors. Guardsman. Others: colour me happy fundraiser. Other miscellaenous donations.</t>
  </si>
  <si>
    <t>Chase fund. Supreme ventures digicel foundation betting gaming &amp; lotteries commission / bglc. Global funds/moh. Pioj fhi360 eu- hr/fmv2. Eu - governance/cbsi2. Organization of American States/OAS. American FDriends of Jamaica/AFJ.</t>
  </si>
  <si>
    <t>Phoenix printery, Getsocial W.b. Trophies ltd. Royale computers jus foods ltd. Empire stationery. The willman sales. Jigswag entertainment. Interactive office solutions. Paperboy ja. Copycat ltd. One stop computers.</t>
  </si>
  <si>
    <t>Chirstmas treat, clothing, food supplies, household items, over the counter pharmaceuticals &amp; school supplies. Judith fuller. ($ 155,000.00). Eric opare.($ 77,500.00). Dwayne watson. ($ 155,000.00). Daine watson, ($ 155,000.00). Director.($ 1,764,658.00).</t>
  </si>
  <si>
    <t>1. The foundation does not employ staff directly, the foundation's operations / administration is done by team members employed by sagicor group jamaica. 2. Payments are made frequently to scholars parents, universities, contractors for adopt-a-school projects, other vendors for events, graphic design, equipment for sigma run beneficiaries, etc. Whistling frog.(advertising agency). Damion brown.(video production company). Christopher rankine.(contractor- adopt - a- school). Medical link( supplier of medical equipment for sigma run beneficiaries). Surrey hotel management / pegasus hotel). University of west indies, university of technology(jamaica). Northern caribbean unverisity.</t>
  </si>
  <si>
    <t>Charles evans ($ 10,000.00). Dania sammott ($ 14,300.01) dawn lamb-terrelong ($ 13,946.00) EJ(anonymous donor through Dania Sammott) ($35,290.04). Sharon barnes-simmonds ($13,637.44). Mhs alumni toronto chapter ($11,743.98). Lettice morgan ($120,000.00). Nikki hosein ($27,274.89). Hopeton brandford ($25,000.00). Charles francis ($14,400.00) Andrew Thompson ($10,000.00). Karlene evans ($10,000.00). Sheryll lewis ($9,000.00). Cornwall campbell ($8,000.00).</t>
  </si>
  <si>
    <t>Scholarships disbursement ($200,000.00).</t>
  </si>
  <si>
    <t>Steven a. Williams - staff. Maleika n. Williams. - Staff. Millen &amp; associates - public accountants.</t>
  </si>
  <si>
    <t>Bee keeping project - $ 774,500.00. Goat rearing project - $ 71,084.00.</t>
  </si>
  <si>
    <t>Selvyn sewell shelly-ann thompson- clarke, dudley polack. Jestina cormack. Fitzroy thomas. Leroy brown. Micheal miller.</t>
  </si>
  <si>
    <t>Maria carla gullotta. Katrian clarke. Rickardo pinnock. Jezzanna buchanan levoy paul orlando robinson.</t>
  </si>
  <si>
    <t>Gabrielle burgess. (Jamaica) randolph burgess. (Jamaica).</t>
  </si>
  <si>
    <t>Government of jamaica/CPFSA - $21,207,150.00. Sunbeam Association for mission (SAM) - $5,434,000.00. Shiloh Courtroom of Heaven - $ 2,838,000.00 Marcus Anderson (USA) -$400,000.00. Jamaica boilers group limited. - $250,000.00.</t>
  </si>
  <si>
    <t>Seventh-day Adventist Church of god outreach ministries ($ 45,000.00). Lacksine gordon - ($ 30,000.00).</t>
  </si>
  <si>
    <t>Embassy of the peoples republic of china $ 1.9 million .</t>
  </si>
  <si>
    <t>Avis (vehicle rental). Peter blaise hart (venue/accommodation hire). Air bnb (accommodation). Price right, novelty trading. Pushpa's ziggy's juici mega mart lee fx. Loshusa. Triple t. Toss and roll hilo. Rubis</t>
  </si>
  <si>
    <t>Anthony king. Garnet williams milton robothan. Brown ried &amp; asscociates. Guy symes.</t>
  </si>
  <si>
    <t>Jamaica Partners / Medical Dental Mission, Global Health Ministry Mission, Deconess Hospital Mission, Organisation for International Development, Helping Hands Dental Clinic. Orbis medical mission. Jamaica ecumenical mutual mission, canada friends eye clinic medical mission. Health care international medical; mission.</t>
  </si>
  <si>
    <t>Sun bloc hirage. Oliver campbell - auditor. Supreme systems jamaica ltd. Sharmac graphics, herald printers. Copycat. Company office of jamaica.</t>
  </si>
  <si>
    <t>GRANTS: minstry of labour &amp; social security.-($19,148,242.00). Minstry of education.-($206,275,301.00). Minstry of labour.-($907,000.00). H.e.a.r.t.-($428,000.00). DONATIONS: digicel foundation.-($1,000,000.00). University of technology(tag drive).-($330,000.00). CVSS United way.-($200,000.00).</t>
  </si>
  <si>
    <t>Sports development foundation - ($ 1,700,000.00). Barita. ($ 1,500,000.00).</t>
  </si>
  <si>
    <t xml:space="preserve">Adult blind club ($ 23, 530.00) . Prescription glassess 16 persons - ($120,300.00). Doctor's visit 5 persons - ($ 15,000.00). Screening: in-house 5 persons - ($ 1,750.00). </t>
  </si>
  <si>
    <t xml:space="preserve">Flow star dot star wave media group limited stewart hardware PNP women's movement opal adisa lemars wholesale iya limited. </t>
  </si>
  <si>
    <t>Gore development - ($42,317,689.60) desmond mcKenzie - ($ 40,000.00) robert panton (deceased) - ($ 19,400.00)</t>
  </si>
  <si>
    <t>Evan williams. Novlene ragbar errol campbell sherona forrester sonia lee jimmy hylton</t>
  </si>
  <si>
    <t>The friendly lodge - j$ 437,500.00. Senior accounting services - j$ 12,500.00</t>
  </si>
  <si>
    <t>Cherine tanya anderson . Patrick st. George lindsay.</t>
  </si>
  <si>
    <t xml:space="preserve">Uk donor - The Eliza verley trust. ($ 3,990,242.00). Ja.donor- henry isaac lowe. ($40,342,190.00). </t>
  </si>
  <si>
    <t xml:space="preserve">Staples walmart. Target. Backpacksusa.com </t>
  </si>
  <si>
    <t>Delroy harris (accountant) ( $ 100,000.00).</t>
  </si>
  <si>
    <t>John wong ena wong john wong II Bishop ronnie hayse Bishop claude barton ossie martin</t>
  </si>
  <si>
    <t>Maintaince sanitary utilities (JPS/NWC). Musician minister's salary.</t>
  </si>
  <si>
    <t>Nevin powell ($ 1,610,640.00). Clarence powell ($ 2,641,583.82). Yvette goodrich ($ 161,064.00). Kenneth gray ($ 1,342,200.00). Dr. Matthew torrington ($ 5,889,707.82).</t>
  </si>
  <si>
    <t>Anthony coore. ($ 600,000.00). Chryle jones.($ 350,000.00). A large portion of our income cames from offerings at annual event we have ( between september and october) where many persons from usa were present.</t>
  </si>
  <si>
    <t>Members welfair b.b. Holmes &amp; company. ($ 18,500) .</t>
  </si>
  <si>
    <t>X-pert pest control. Gorgeous floers. Classic rental 24/7 productions ltd. Royale computers. Neville mclead. Robert henderson.</t>
  </si>
  <si>
    <t>Church members. Havesttime. Evangelism. Partners in mission. Partners in business. Sunday school, youth department women followship ingathering. Men's fellowship. Conference contribution. Income/ offering. Convention income, campground pledge. Admin. Support. Church/ ministerial assistance.</t>
  </si>
  <si>
    <t>Gencom accounting &amp; business solutions.-($100,000.00) Foga Daley.-($29,000..00).</t>
  </si>
  <si>
    <t>Tithes offerings fundraising HEART.</t>
  </si>
  <si>
    <t>Amazon.com the home depot eventgroove print walmart dollar tree bj wholesale the webstaurant store the whaffle house.</t>
  </si>
  <si>
    <t>Website development, training and development. Uniforms. Medical expense. Accounting fees. Utilities.</t>
  </si>
  <si>
    <t>Delpha dyer young. Sis. Gayle. Karen parangasighn. Caribbean missions - nacy kraffman. Link sisters. Myles family, mr &amp; mrs. Fagan. Althea dixion. Dr. Anderson. Rolston dyer,</t>
  </si>
  <si>
    <t>Cash donations: marlens beckford ($ 195.0000.00). Elesa scoot. ($ 40,000.00). Rene herrera ($ 27,500.00). New hope cog members.($ 0.00). Maria messam.($ 43,000.00). In kind donations: administrative fees.($48,500.00). Jay ann wilmott - dance instructor.($ 30,000.00). Program materials. ($235,000.00).</t>
  </si>
  <si>
    <t>Newly registered charity</t>
  </si>
  <si>
    <t>Branches: 1. Acts of the holy spirit ministries international (trn# 001-786-733-0001). 2. Acts of the holy spirit ministries international (trn# 001-786-733-0002).</t>
  </si>
  <si>
    <t>Protected charity</t>
  </si>
  <si>
    <t>Newly registred charity</t>
  </si>
  <si>
    <t xml:space="preserve">Branches: alpha boys school 000-180-335-0001. Alpha primary school 000-180-335-0004. Alpha infant school 000-180-335-0003. Convent of mercy academy 000-180-335-0006. Alpha convent 000-180-335-0007. Jessie ripoll 000-180-335-0009. Mt.st.joseph prep 000-180-335-0010. St.john bosco 000-180-335-0013. </t>
  </si>
  <si>
    <t>The word "limited" removed dated: august 30, 2016</t>
  </si>
  <si>
    <t>3 Months cert issued</t>
  </si>
  <si>
    <t>Removes the word : "limited" august 22, 2016</t>
  </si>
  <si>
    <t>Change of address.</t>
  </si>
  <si>
    <t>Duplicate certificate: 11/19/2015 change of address: february 18, 2020.</t>
  </si>
  <si>
    <t>Intention to suspend registration.</t>
  </si>
  <si>
    <t xml:space="preserve">Duplicate certificate: 11/19/2015 change of address: february 18, 2020. </t>
  </si>
  <si>
    <t>New registered charity</t>
  </si>
  <si>
    <t>Notice of change: january 24, 2019.</t>
  </si>
  <si>
    <t>Removal of the word 'limited'</t>
  </si>
  <si>
    <t>Newly registered charity local contact: ms. Dione reid dioneid2015@gmail.com</t>
  </si>
  <si>
    <t>Renewal charity: june 30, 2022.</t>
  </si>
  <si>
    <t>Removal of limited: december 16, 2019.</t>
  </si>
  <si>
    <t>No. Of branches: gospel foundation church of god limited. (Jack river, jacks river, oracabessa p.o., st. Mary) . Gospel foundation church of god limited. ( Alexander hummerton, alexanderia p.o., st ann.). Gospel foundation church of god limited. (Richmond, richmond, richmond p.o., st, mary.)</t>
  </si>
  <si>
    <t>Newly registered rco</t>
  </si>
  <si>
    <t>Duplicate certificate: 8/5/2015</t>
  </si>
  <si>
    <t>Incorporation of on change of name</t>
  </si>
  <si>
    <t>Kingston location: 34a lady musgrave road kingston 5.</t>
  </si>
  <si>
    <t>Newly registred</t>
  </si>
  <si>
    <t xml:space="preserve">Duplicate certificate: 8/5/2015                                                          </t>
  </si>
  <si>
    <t>The entity had previously received an objection. (Charity status).</t>
  </si>
  <si>
    <t>Newly registered charity.</t>
  </si>
  <si>
    <t>Period of suspension: 8 january 2018 - 8 april 2018</t>
  </si>
  <si>
    <t>Change of address to local address : 4/14/2016 overseas address: 40 grizzly lane, fortson, georegia 31808</t>
  </si>
  <si>
    <t>Newly registrered charity</t>
  </si>
  <si>
    <t xml:space="preserve">Newly registrered: branches: one way apostolic (temple hall, st.andrew) one way apostic (74 creat george st. Savanna-la-mar, westmoreland). One way apostic (knollis district, bog walk, st.catherine) one way apostolic (bull bay, st.andrew) one way apostolic (323 spanish town rd, kingston) one way apostolic (shelly road, st. Ann). One way apostolic (134 1/2 red hills road, red hill p.o., st. Andrew). </t>
  </si>
  <si>
    <t>Note: file cant be found at the time of renewal januray 29, 2021.</t>
  </si>
  <si>
    <t>The foundation was instructed to report the loss, theft or misplacement of its charity certificate to the police, and to present the receipt from the police to the dcfs.</t>
  </si>
  <si>
    <t>Revocation order: september 30, 2017.</t>
  </si>
  <si>
    <t>On the file at musgrave: address : 237 old hope road, kingston 6.</t>
  </si>
  <si>
    <t>Newly registered charity: online registration.</t>
  </si>
  <si>
    <t>Newly registered charted</t>
  </si>
  <si>
    <t>No certificate on file</t>
  </si>
  <si>
    <t>New registration</t>
  </si>
  <si>
    <t xml:space="preserve">Affiliate: bethel tabernacle united pentecostal church trn # 000-756-422-0004. </t>
  </si>
  <si>
    <t>Trn</t>
  </si>
  <si>
    <t>Legal Person (Lp)                                              Or                                               Legal Arrangement (La)</t>
  </si>
  <si>
    <t>Board Of Directors</t>
  </si>
  <si>
    <t>Source Of Funding</t>
  </si>
  <si>
    <t>Local Doner(S)</t>
  </si>
  <si>
    <t xml:space="preserve"> International Doner(S)  (Jurisdiction/Country)</t>
  </si>
  <si>
    <t xml:space="preserve"> Annual Report  /                                File Status</t>
  </si>
  <si>
    <t>Total                                                        Contribution/Donation Received                                             J$</t>
  </si>
  <si>
    <t>Total                                               Contribution/Donation Received                                                                                                (Other Currency).</t>
  </si>
  <si>
    <t>Total                                                Contribution/Donation Disbursed                                                J$</t>
  </si>
  <si>
    <t>Total                                                                                            Contribution/Donation                                                                Disbursed                                                                                            (Other Currency).</t>
  </si>
  <si>
    <t>Total Amount                                                                                                        Expended For                                                                           J$</t>
  </si>
  <si>
    <t>List Of Major Donors.</t>
  </si>
  <si>
    <t xml:space="preserve"> List Of Contractors/ Consultants.</t>
  </si>
  <si>
    <t>Numbers Of Members</t>
  </si>
  <si>
    <t>No. Of Males</t>
  </si>
  <si>
    <t>No. Of Females</t>
  </si>
  <si>
    <t>State No. Of Volunteers.</t>
  </si>
  <si>
    <t>No. Of Branches.</t>
  </si>
  <si>
    <t>Soyini t. Gordon. Adrian d. Mitchell.</t>
  </si>
  <si>
    <t>Shian morgan. (Jam). Areka stone. (Jam). Gillean stone.(jam).</t>
  </si>
  <si>
    <t>Josefina consuelo surtide, cfsop. Myrna b. Velasco, cfsop. Devina b. Buena, cfsop.</t>
  </si>
  <si>
    <t>Deloris beckford. Dexton burton. Portia bramwell.</t>
  </si>
  <si>
    <t>Derrick patterson. (Jam) beatrice buchanan.(jam) ameka osbourne.(jam) kevin phillps.(usa)</t>
  </si>
  <si>
    <t>Steve edwards. (Jam). Leon powell. (Jam). Adelfena edwards.(jam).</t>
  </si>
  <si>
    <t>Alexander morrissey. Francis ashton michael morrissey.</t>
  </si>
  <si>
    <t xml:space="preserve">Dexter fraser.(jam/usa). Marsha amoy fraser.(jam/usa). Jason fraser.(jam/canada). Kimone golding.(jam/canada). </t>
  </si>
  <si>
    <t>Cecelia campbell livingston. Roydell shakespare. Zebulah aiken. Valrie campbell james.</t>
  </si>
  <si>
    <t xml:space="preserve"> Joseph g. Smith. (Jam) gilda m. Smith. (Jam) janet m. Goffe. (Jam/uk) yvonne smith. (Jam/uk) shelly e. Nicholson.(jam).</t>
  </si>
  <si>
    <t>Keresha king-williams.(jamaican). Patrick williams.(jamaican). Kenroy james.(jamaican). Radhaline wright-james.(jamaican).</t>
  </si>
  <si>
    <t>Stacy-ann christian barbara boxhill.</t>
  </si>
  <si>
    <t xml:space="preserve">Gwendolyn mcleish. Leopold maye. </t>
  </si>
  <si>
    <t>O'shane mckenzie. Dale myrie. Cecil edwards. Noel julius.</t>
  </si>
  <si>
    <t>Shakira maxwell joan stephen. Abisail crighton. Christopher harper. Dervan patrick pauline pink-bond. Cynthia pitter</t>
  </si>
  <si>
    <t>Joanne elizabeth sale. Simone michelle lee. Warren montgomery peterson burrowes.</t>
  </si>
  <si>
    <t>Audrey chin. Sonia brown. Lambert innis. Joan robinson. Ava timerlake. Patricia fletcher. Kelvin ehukhametalor.</t>
  </si>
  <si>
    <t>Kwok hung chin. Bailin fang. Yuchuang hu.</t>
  </si>
  <si>
    <t>Lyndon a. Latore. Oery o. Warren.</t>
  </si>
  <si>
    <t xml:space="preserve">Garth staple. Natalie fearon. </t>
  </si>
  <si>
    <t>Natalie gail simone corthesy. Lisa bryan-smart. David pierre gordon douglas. Lias ann vasciannie. Victor manuel salazar chang.</t>
  </si>
  <si>
    <t xml:space="preserve">Dr. Fay whitbourne. Dr. Venice bernard-wright. Dr. Sandra knight. </t>
  </si>
  <si>
    <t>Samantha chin-yee. Carolyn chin-yee. Danielle stiebel-johnson. Anna-kaye jones. Rebecca tortello. Michele gage. Angela bisasor. Michael daley. Lucette cargil. Lynda mair.</t>
  </si>
  <si>
    <t>Peter morrison. Nicolette whyte-morrison</t>
  </si>
  <si>
    <t>Dorienne rowan campbell. Joseph isaac lindsay. Raymond martin. Kerri-ann bennett. Trevor brown.</t>
  </si>
  <si>
    <t xml:space="preserve">Dalton harris. Georgia henry-brown. Himron bennett. Donald walters. Herbert kissoon. Jeri fowler. Kayan powell. Orett samuels sharon kissoon. Leroy emmanuel powell. Rosalee thomas. Tommy lee. </t>
  </si>
  <si>
    <t>Carolind graham. Michael lesile. Eugenie ffrench.</t>
  </si>
  <si>
    <t>Hope munroe susan moore martin gooden errol jones roasemary neale irving beverley harris treves dasilva. Dennis townsend michael gordon</t>
  </si>
  <si>
    <t>Mark stewart verma stewart rose bennett.</t>
  </si>
  <si>
    <t>Jerry benzwick keisha-ann down patrick alexander.</t>
  </si>
  <si>
    <t>Melanie wynter dahlia dwyer</t>
  </si>
  <si>
    <t>Arthur st. Patrick barrows. Tai anthony heslop-dacosta. Ackeem anthony lawrence. Joleen i.s, masters. Carlyle g. Gray. Andre kemar sinclair. Jason a mckay. Peter w. Lue.</t>
  </si>
  <si>
    <t>Pierce st.orvil lawrence. Rodrick nathaniel chance. Rodain malcolm richardson. Zoie ann inderia harris.</t>
  </si>
  <si>
    <t>Pearline hammond denine hammond</t>
  </si>
  <si>
    <t>Christine h. Stenne.(jam). Douet stennett.(jam). Elinor marie barton-sutherland.(jam).</t>
  </si>
  <si>
    <t>Yvonne j. Henderson.(jam) debbi ann english.(jam).</t>
  </si>
  <si>
    <t>Patsy clarke. (Jam/canada). Paule walters-rose.(jam/canada).</t>
  </si>
  <si>
    <t>Herms stanley. Neil perkins. Randy edwards.</t>
  </si>
  <si>
    <t>Sharon lewis.(jam/usa). Alton samuels.(jam). Phillip lewis.(jam/usa).</t>
  </si>
  <si>
    <t>Kenroy ramsay.(jam). Melissa battieste-ramsay.(jam).</t>
  </si>
  <si>
    <t>Wayne palmer. (Jam) melody palmer. (Jam) pualine barrett.(jam). Warrington brown.(jam). Barrington fearon.(jam). Pearline buter.(jam).</t>
  </si>
  <si>
    <t>Michele matthews. Dwayne davis. Yanique ramdial. Winston fagon.</t>
  </si>
  <si>
    <t>Kevin downswell. Marsha downswell.</t>
  </si>
  <si>
    <t>Khalil amadi densingh munroe. (Jamaican). Erica boswell munroe.(jamaican).</t>
  </si>
  <si>
    <t>Serene shauna marriott. (Jam) simone georgia nicholson. (Jam) orane giscombe. (Jam)</t>
  </si>
  <si>
    <t>Roy skyers. Ruth skyers. Ivan blake. Junior tucker.</t>
  </si>
  <si>
    <t>Owen walcott. (Jam) grace walcott. (Jam) jamaes ho-on. (Jam) euric williams. (Jam) maurice salkey. (Jam) andre chin. (Jam) barrington houston. (Jam) stephen grant.(jam)</t>
  </si>
  <si>
    <t>Ronald decasseres. (Jam) andre chambers. (Jam) paul wilson. (Jam) james clarke. (Jam) errol gordon.(jam).</t>
  </si>
  <si>
    <t>Lindon j. King. (Jam/canada). Moyalee l. Ingleton.(jam).</t>
  </si>
  <si>
    <t>Paulette kirkland. (Jam) christopher benjamin. (Jam) charlene kirkland. (Jam) bridgette steele. (Jam) raquel hinds. (Jam) monic guissard. (Jam) stacey ann powell.(jam).</t>
  </si>
  <si>
    <t>Jermaine young (jam) dalea bean. (Jam) romona morgan. (Jam) shauna mclead. (Jam) (jam) kris-michael robinson. (Jam) roxann lewis.(jam) lamoi smith. (Jam) chantal bennett. (Jam) phiona martin.(jam)</t>
  </si>
  <si>
    <t>Edmond lobban.(jam). Dean rhoden.(jam). Maurice mason.(jam). Terry-ann james.(jam).</t>
  </si>
  <si>
    <t>Howard a. Marks. (Jam). Lawrence rowe. (Jam) roger stephenson. (Jam). Carlene powell. (Jam) joyeelyn stephenson.(jam).</t>
  </si>
  <si>
    <t>Roy allen.(jam). Angella alen.(jam). Lennox heholt. (Jam). Orlando smith.(jam).</t>
  </si>
  <si>
    <t>Reuben davis .(jam) gareth phillips. (Jam) michelle thomas.(jam).</t>
  </si>
  <si>
    <t>Kristina chuck-smith. (Barbadian/jam). Thea-nicole davis. (Jam). Tishan lee.(jam). Sasha peat.(jam).</t>
  </si>
  <si>
    <t xml:space="preserve">Steven chin. (Jam) deborah belcher.(jam). Keteis brissett. (Jam). Alfred brissett.(jam). Mehbrok-tsehairahel scott.(jam). </t>
  </si>
  <si>
    <t xml:space="preserve">Marleen e. Stephenson.(jam). Evan j. Collins.(jam). Roderick baldwin.(jam). Sonia harding.(jam). Philbert jenoure.(jam). Glenroy harding.(jam). Marica mckenzie.(jam). </t>
  </si>
  <si>
    <t>Derrick paul mahfood.(jam). Sandra mae mahfood,(jam). Denese epethia tucker.(jam).</t>
  </si>
  <si>
    <t>Wilbert cameron. Winston anthony mullings. Loren gauntlet palmer. Dickie anthony lawson. Neville george milton. Alrick belvitt. Milton clarence campbell.</t>
  </si>
  <si>
    <t>Virginia burke. Patricia r. Francis. Aloun a. Dnomet-assamba. Nancy m. Burke.</t>
  </si>
  <si>
    <t>Sterling soares jp. Jacqueline mighty, megan deans, vincent lawrence oj. H.wayne powell od,jp. Vivian crawford. Crafton miller cd,jp. Rev. Judith atkinson-linton. Dr. Carl bruce. Dr. Leslie gabay. Patrick mcintosh. Prof. Terrence forrester. J.jaren bailey dias. Diocese of jamaica and the cayman islands.</t>
  </si>
  <si>
    <t xml:space="preserve">Michael rose. (Jam). Wayne thompson,(jam/usa). Herfier thompson.(jam). Donovan thompson.(jam) richard mair.(jam). Ingrid thompson.(jam/usa). </t>
  </si>
  <si>
    <t>Sara-lou morgan-walker. Tanice malcolm.</t>
  </si>
  <si>
    <t>Bishop. Patrick f. Wilson-jp. Min.valerie l. Wilson. Elder aston w. Crossman. Oversee naomi white. Bishop. Fitroy a, wilson. Bishop. Devon johnson-jp. Overseer seion b. Dinnall. Min. Winnifred morris min. Tricia dinnall. Min. Lester mccalla. Min. Carol johnson. Rev. John lilly- pastor. Rev. Stephen knight- pastor.</t>
  </si>
  <si>
    <t>John mahfood. Cameron burnet charles barrett. Jonathan mahfood.</t>
  </si>
  <si>
    <t>Davian trowers. (Jam) wilmot trowers.(jam) blossome joy lounds-trowers.(jam) shoebert wellesley twiddle.(jam).</t>
  </si>
  <si>
    <t>Kevin d. Bell. (Jam) carmeleta bell. (Jam) alicia petergayle christie. (Jam) trezawnah k. Gordon. (Jam) conroy c. Meeks.(jam).</t>
  </si>
  <si>
    <t>Tafariparkes@hotmail.com                                                                                                            paula.lewis01@yahoo.com</t>
  </si>
  <si>
    <t>1(876) 325-5606                                                                       (876) 343-9441.                                                                            (876) 405-7352.</t>
  </si>
  <si>
    <t xml:space="preserve">(876) 509-7773.                                                       (876) 968-7116.                                                  (876) 550-2670.                                                                                                                          </t>
  </si>
  <si>
    <t>Leadershiplabjamaica@gmail,com                                                                                                                         steph.k.barrett@gmail.com                                                                                                                    h-wyatt@hotmail.com                                                                                         jessica.royes@gmail.com</t>
  </si>
  <si>
    <t>Stephanie Barrett.(Jam). Jordan Leigh Wyatt.(Jam). Camille Dobney.(Jam). Jessica Roye.(Jam).</t>
  </si>
  <si>
    <t>William Mahfood.(Jam).                                                                     Sister Mary Benedict Chung Rsm.(Jam).                                                                                    Paul George Williams Cooper.(Jam).                                                                                              Ashley Gambrill-Rousseau.(Jam).                                                                                 Craig Anthony Hendrickson.(Jam).                                                                                                                          Maxwell Wesley Gordon Jardim.(Jam).                                                                                                                                        Rachel Anne Zacca.(Jam).</t>
  </si>
  <si>
    <t>1(876) 922-4960                                                                                                Fax: 1(876)  967-4657                                                                        (876) 420-5354</t>
  </si>
  <si>
    <t>Istreet@cwjamaica.com                                                                                                                             rachelz@tankweld.com</t>
  </si>
  <si>
    <t>Continental Baking Co.Ltd.($250,000.00 / Month($3,000,000 Pa).</t>
  </si>
  <si>
    <t>Jamaica Youth Business Trust Limited (Jybt)</t>
  </si>
  <si>
    <t>Ljdr Davis Foundation Limited</t>
  </si>
  <si>
    <t>Medical Association Of Jamaica</t>
  </si>
  <si>
    <t>Neville G. Owens.(Jam).                                                                                        Jennefier E. Owens.(Jam).                                                                                                      Marorie A. Daniels.(Jam).                                                                                                                                     Emmanuella S. Owens.(Jam).</t>
  </si>
  <si>
    <t>1(876) 929-3968-9                                                               (876) 929-3969.                                                                       (876) 787-3855.                                                                                (876) 285-6549.                                                              (876) 422-9320.                                                                      (876) 545-8962.</t>
  </si>
  <si>
    <t>Loveandfaithchurch@hotmail.com                                                                                                               loveandfaithchurch.ministries@gmail.com</t>
  </si>
  <si>
    <t>tithes, and offerings / donations.</t>
  </si>
  <si>
    <t>tithes, donation-building fund.</t>
  </si>
  <si>
    <t xml:space="preserve">Laika A.Blake.(Jam).                                                                        Trudy-Ann Tishana Williams.(Jam).                                                                                                </t>
  </si>
  <si>
    <t>(876) 592-9881.                                                             (876) 858-9350.</t>
  </si>
  <si>
    <t>laikablake@gmail.com                                                                                                        trudyannwilliams92@gmail.com</t>
  </si>
  <si>
    <t>donations, fundraising activities, and other business.</t>
  </si>
  <si>
    <t>Rachael S. Coleman.(Usa).                                                                                    Kristopher Lee Coleman.(Usa.</t>
  </si>
  <si>
    <t>Charlene Roberts.(Jam).                                                                           Althea Roberts.(Jam).                                                                      Rashida Leiba.(Jam).</t>
  </si>
  <si>
    <t>(876) 429-5025.                                                                 (876) 305-2734.                                                                       (876) 837-4592.</t>
  </si>
  <si>
    <t xml:space="preserve">char_roberts@hotmail.com                                                                                     althearoberts78@gmail.com                                                                                          </t>
  </si>
  <si>
    <t>Dean Simpson.(Jam).                                                                       Ornella Bennett.(Jam).                                                                       Phillip Lee.(Jam).                                                                                 Paul Ellis.(Jam).                                                                                   Steadman Fuller.(Jam).</t>
  </si>
  <si>
    <t>To promote educational and skills training programmes and activities for the advancement of present and future generations.</t>
  </si>
  <si>
    <t>(876) 469-0189.                                                          (876) 472-6797.                                                                     (876) 421-5073.                                                                   (876) 840-0139.                                                                 (876) 581-9564.</t>
  </si>
  <si>
    <t>steadman.fuller@gmail.com                                                                                             paul_ellis126@yahoo.com                                                                                                       philliplee.1981@yahoo.com                                                                                       bennettot.1989@gmail.com                                                                   simpsonda@jncb.com</t>
  </si>
  <si>
    <t>Canute L. Mckenzie.(Jam).                                                                Ann-Marie Jones-Mckenzie.(Jam).                                                                                                                 Kevin Douglas.(Jam).                                                                                  Damian Morrison.(Jam).</t>
  </si>
  <si>
    <t>1(876) 537-4736.                                                          1(876) 336-8131.</t>
  </si>
  <si>
    <t>Logoschurchofjesuschrist@gmail.com                                                                                                   annmck3175@gmail.com                                                                                                                   canutecass@yahoo.com</t>
  </si>
  <si>
    <t>4 Branches:                                                                                                                                            Logo Church(Denbigh).                                                                                                                 Logos Church(Scotts Pass).                                                                                                                                      Logos Church(Porus)                                                                               Logos Church(Windsor).</t>
  </si>
  <si>
    <t>Trevor Spence.(Jam).                                                                         Glenroy F. Lattery.(Jam).                                                                    Gloria M. Nelson.(Jam).                                                           Albert P . Daley.(Jam).                                                            Frankilin J. Mcdonald.(Jam).                                                            Marcia E. Hextall.(Jam).                                                                                           Prudence M. Strachan.(Jam).                                                                       Sheila B. Grant.(Jam).</t>
  </si>
  <si>
    <t>Tele / fax; (876) 967-3655,                                                                                    (876) 783-1427,                                                                                                                      (876) 826-0111</t>
  </si>
  <si>
    <t>United States Agency For International Development.(Usaid),                                                                                                          Total Income Received During The Period: ($50,114,449.95).</t>
  </si>
  <si>
    <t>Hurbert Sinclair.(Building).                                                                          Alvin Dixon.(Building).                                                                      Panchue Welch.                                                                  Bryan Allen.</t>
  </si>
  <si>
    <t>(876) 840-7439                                                               (876) 290-6700</t>
  </si>
  <si>
    <t>Lloyd H. Millen.(Jam).                                                                                                       Marian A, Pearf-Millen.(Jam).</t>
  </si>
  <si>
    <t>free will contributions from individuals and grants, gifts, and earnings from proporties of the association accordingly.</t>
  </si>
  <si>
    <t>Rev527glory@gmail.com                                                                                                                               lloydmillen@yahoo.com                                                                                                                      millen_marian@yahoo.com</t>
  </si>
  <si>
    <t>1(876) 854-9301                                                                              1(876) 445-6208                                                            (876) 858-9567                                                                    (876) 850-1656                                                             (876) 556-8434                                                                                                    (876) 894-7633.                                                                                (876) 378-4142.</t>
  </si>
  <si>
    <t>donation, dues</t>
  </si>
  <si>
    <t>scholarship expenses/book.                                                                           Vouchures.</t>
  </si>
  <si>
    <t>Christopher Lawson Whyms-Stone.(Jam).                                                                             Andreas Oberli.(Jam).</t>
  </si>
  <si>
    <t>(876) 978-9147.                                                                   (876) 944-8366.</t>
  </si>
  <si>
    <t>whimstone@gmail.com                                                                                                                       naf-hope@cwjamaica.com</t>
  </si>
  <si>
    <t>Jermaine D. Gordon.(Jam).                                                                                                                   Devon D. Mercurious.(Jam).</t>
  </si>
  <si>
    <t>(876) 383-2358.                                                        (876)315-3515                                                          (876) 363-3367</t>
  </si>
  <si>
    <t>Lovehashandsfoundation@gmail.com                                                                                colouryourthoughts@gmail.com                                                                                                          marshaapurcell@gmail.com                                                                                                       dmercuriours@gmail.com</t>
  </si>
  <si>
    <t>personal savings.($250,000.00).                                                                       Donations and gifts-six donors.($300,000.00).</t>
  </si>
  <si>
    <t>Nicolette Boxe.(Jam).                                                               Dulcie Boxe.(Jam).                                                                     Christina Hines.(Jam).</t>
  </si>
  <si>
    <t>(876) 870-8884.                                                    (876) 548-4169                                                                                      (876) 801-1098                                                                    (876) 386-7019                                                                                (876) 366-6847.                                                                         (876) 982-7608.</t>
  </si>
  <si>
    <t>Destinychangers365@gmail.com                                                                                           hineschristina716@gmail.com                                                                                                                                                 boxenicolette@yahoo.com</t>
  </si>
  <si>
    <t>Global Charity For All Limited</t>
  </si>
  <si>
    <t>One Way Apostolic Faith Mission Limited</t>
  </si>
  <si>
    <t>CAIN100-980C</t>
  </si>
  <si>
    <t>CAIN100-286C</t>
  </si>
  <si>
    <t>Faith Motivation And Children Outreach Foundation</t>
  </si>
  <si>
    <t>Grace Jail And Ministry Of Jamaica Limited</t>
  </si>
  <si>
    <t>Crissa Foundation (Formerly Minerva Issa Charities)</t>
  </si>
  <si>
    <t>LJDR Davis Foundation</t>
  </si>
  <si>
    <t>Faith Movtivation And Children Outreach Foundation</t>
  </si>
  <si>
    <t>Gospel Light Church Of The Apostolic Faith Of Our Lord And Saviour Jesus Christ</t>
  </si>
  <si>
    <t>Grace Jail And Prison Ministry Of Jamaica</t>
  </si>
  <si>
    <t>Ljdr Davis Foundation</t>
  </si>
  <si>
    <t>Mount Faith Shabach Outreach Ministries International Limited</t>
  </si>
  <si>
    <t>Recycling Partners Of Jamaica</t>
  </si>
  <si>
    <t>Kingston &amp; St.Andrew</t>
  </si>
  <si>
    <t>St.Mary</t>
  </si>
  <si>
    <t>St.Thomas</t>
  </si>
  <si>
    <t>Omar frith.(jam).                                                                                                         Hidran Mckulsky.(jam).                                                                                            Nicole mclaren-campbell.(jam).                                                                 ian levy.(jam).                                                                                  merle donaldson.(jam).                                                                                                                                    robert williams.(jam).                                                                                                                      o'neal mundle.(jam).                                                                            novelette howell.(jam).                                                                            duane smith.(jam).                                                                                                  hugh croskery.(jam).                                                                                                         bindley sangster.(jam).</t>
  </si>
  <si>
    <t>receipts from lotteries &amp; gaming.</t>
  </si>
  <si>
    <t>(876) 908-4137.                                                                                       (876) 908-4144.                                                                                                   Fax: 908-4139</t>
  </si>
  <si>
    <t>Directors And Secretary</t>
  </si>
  <si>
    <t>Sandra Ann Marie Hylton (Director), and Joery Oneike Constantine Green (Secretary)</t>
  </si>
  <si>
    <t>Yvonnette Joy Francis, (2) Rudolph Dean Francis, (3) Grace Malcolm, (4) Annie Glasgow, (5) Gail (Antoinette Kirkland - Sec and Dir).</t>
  </si>
  <si>
    <t>Ensign Holness, (2) (Sharon Holness - Secretary and Director)</t>
  </si>
  <si>
    <t>Paul Thorbourne, (2) Christopher Davis (Sec. &amp; Dir.), (3) Hillary Dennis, (4) Hermina Reid, (5) Annette Piper; and (6) Cynthia Burton</t>
  </si>
  <si>
    <t>Samantha Clarke (Director and Secretary), (2) Sophia Morrison (Director)</t>
  </si>
  <si>
    <t>Sandria Watkis-Madden, (2) Patrice Barton-Pink, (3) Michael Thomas, (4) Lawrence Edwards; and Sherroine Elliott (Secretary)</t>
  </si>
  <si>
    <t>Dennis Stanberry, (2) Horace Brown, (3) Michael Smart, (4) Vivienne Christie; and (5) Treshana Lewis - Secretary</t>
  </si>
  <si>
    <t>Ronald Graham, (2) Barbara Chamberlain, (3) Basil Cameron, (4) Glenmour Miller, (5) Paul Lyn, (6) Rudolph Brown, (7) Elroy Ricketts, (8) Rupert Ashman, (9) Nelson Barton, (10) Gordon Cowans, (11) Lincoln Foster, (12) Delroy Harris; and Petrona Marshall (Secretary)</t>
  </si>
  <si>
    <t>To improve the academic performance of at-risk and indigent children in Jamaica.</t>
  </si>
  <si>
    <t>876-327-3090</t>
  </si>
  <si>
    <t>lecia.allen@gmail.com</t>
  </si>
  <si>
    <t>CAIN100-498C</t>
  </si>
  <si>
    <t>TOTAL ASSET</t>
  </si>
  <si>
    <t>1(876) 969-0924                                                            (876) 539-5369.                                                                        (876) (876) 969-1060.</t>
  </si>
  <si>
    <t>CAIN100-94C</t>
  </si>
  <si>
    <t xml:space="preserve">Oneil Grant.(jam).                                                                                                                                               Edmund Jones.(jam).                                                                                                           Beverley Stewart.(jam).                                                                                                                      Leodis Douglas.(jam).                                                                                                                                                                                            </t>
  </si>
  <si>
    <t>first heritage co-operatives credit union limited.(jam).</t>
  </si>
  <si>
    <t>Dwight Fletcher.(jam).                                                                             Joan Fletcher.(jam).                                                                                                 Maurice Bailey.(jam).                                                                                  Jacqueline Coke-Lloyd.(jam).                                                                                               Paul Russell.(jam).                                                                          Charmaine Daniels.(jam).                                                                              Arlene Martins.(jam).</t>
  </si>
  <si>
    <t>1(876) 631-9208                                              1(876) 631-9204                                                                       (876) 587-8619                                                                      (876) 484-7780</t>
  </si>
  <si>
    <t>Administration@hetransforms.me                                                                                                                                                  pastor.j.fletcher@gmail.com                                                                                                                     dwightafletcher@gmail.com</t>
  </si>
  <si>
    <t>the advancement of religion for the public benefit by holding services, prayers meeting, bible studies and broadcasts.                                                                        Alleviation of poverty by providing or assisting in the provision of education, training, healthcare projects, grants.</t>
  </si>
  <si>
    <t xml:space="preserve">(876) 902-6464.                                                                (876) 383-9795.                                                                                     (876) 367-7920.                                                                                   </t>
  </si>
  <si>
    <t>delmapryce3@gmail.com</t>
  </si>
  <si>
    <t>Lloyd Anthony Johnson.(jam).                                                                   Indel edwards.(jam).                                                                                                                Viviene mcpherson.(jam/usa).                                                                                                                        washburn watson.(usa).                                                                         rainford j.a. palmer.(usa).                                                                                        mark anthony gordon.(usa).                                                                                                                 delma v. pryce.(jam/uk).</t>
  </si>
  <si>
    <t>bethlehem moravian college is grant-aided institution for promotion of education. The institution is located at MALVERN, in the parish of St. Elizabeth. The government subvention account is concerned with the reciving of monthly government grants from the ministry of education for use in the operation of the college.</t>
  </si>
  <si>
    <t xml:space="preserve">lowel morgan.  (jam)                                                                                   Heather murray.  (jam)                                                                   Dr. Kofi young.   (jam)                                                       Dr. paul gardener.   (jam)                                                                                                       bruce scott.  (jam)                                                                                                      derrick hendricks.   (jam)                                                                       vivienne scott. (jam)                                                                                          seymour martin.    (jam)                                                                                                        yvonne clarke. (jam)                                                                                                                      kamala miller-bent.   (jam)                                                                                                     nomy wright. (jam)                                                                                                                              oliver peart.   (jam)                                                               kerry ann miller.  (jam)                                                                                     Dr p. marshal.     (jam)                                                                                       Rev. jarmaine gibson.   (jam)                                                                                        </t>
  </si>
  <si>
    <t>government subvention/ school fee.</t>
  </si>
  <si>
    <t>CAIN100-2105C</t>
  </si>
  <si>
    <t>003-310-329</t>
  </si>
  <si>
    <t>DMF Foundation Limited</t>
  </si>
  <si>
    <t>35 Orion avenue, harbour view, kingston 17.</t>
  </si>
  <si>
    <t>to promote the education of needy students and young adults including the disabled, to ensure their attainment of a high standard of literacy and to their opportunities for a better standard of living.</t>
  </si>
  <si>
    <t>Jennifer ann-marie shirley-brown.(USA).                                                                                                                             Paulette Cislyn Grants.(JAM/USA).                                                                                                  Matthew Peter D. Prendergast.(JAM).                                                                                       Osmond Miller.(USA).                                                  Monique P. Reid.(JAM).</t>
  </si>
  <si>
    <t>(876) 427-5000                                                                         (876) 503-3701                                                                               (876) 519-8992                                                                          (876) 387-9991</t>
  </si>
  <si>
    <t>support@dmffoundationltd.com                                                                                              dwainbookhamitchell@gmail.com</t>
  </si>
  <si>
    <t>lascelle davis.(jam).                                                               Avolda baghaloo.(jam).</t>
  </si>
  <si>
    <t>Havia Thomas.(jam).                                                                                        Eunice Brown.(jam).                                                                        Edward brown.(jam).                                                                                verona nash-pasley.(jam).                                                                         marco mcintosh.(jam).                                                                                        maxine brown-rankine.(jam).</t>
  </si>
  <si>
    <t>1(876) 649-6878                                              (876) 841-2359.                                                                           (876) 421-4246.                                                        (876) 832-8912.                                                                           (876) 820-1371                                                        (876) 546-9345                                                                                               (876) 829-7335.</t>
  </si>
  <si>
    <t>Triumphanthavia@gmail.com                                                                                           maxineerankine9@gmail.com</t>
  </si>
  <si>
    <t>nicola farquherson-hyde.(jam).                                                                                                           Shantella hyman.(jam).                                                                                      Julissa spence.(jam).                                                                                                daville henry.(jam).</t>
  </si>
  <si>
    <t>Andelofpulse@yahoo.com                                                                                                                     pulsetrucking@yahoo.com</t>
  </si>
  <si>
    <t>kimesha ann walters.(jam).                                                                                            Kevin jermine stewart.(jam).                                                                                                        everton anderson.(jam).                                                                                                erica hermions james-king.(jam).                                                                                                                         simone murdella vanghan.(jam).</t>
  </si>
  <si>
    <t>1(876) 409-7300                                                              (876) 838-8808                                                                             (876) 541-8957                                                                 (876) 461-4867                                                                  (876) 896-0421</t>
  </si>
  <si>
    <t>kimesha.walters@gmail.com                                                                                                    ericajk@hotmail.com                                                                                                                 svaughan290@gmail.com                                                                                                                 everton_an@yahoo.com                                                                                                                                 kevjjstewart@gmail.com</t>
  </si>
  <si>
    <t>gregory john sarno.(USA).                                                                            Jermaine Adrian Butler.(jam).</t>
  </si>
  <si>
    <t>jermaine.butler@beachrecoveryfoundation.org                                                                                      gregory.sarno@beachrecoveryfoundation.org</t>
  </si>
  <si>
    <t>jermaine patterson.(jam/uk).</t>
  </si>
  <si>
    <t>Marcia Gayle.(jam/usa).                                                                         Ainsley Bartley.(jam).                                                                                    Debbie ann Reid.(jam).                                                                      Rose Francis-Simpson.(jam).                                                                    Shellian Russell-Jones.(jam).                                                                             Judy-anne Orie-Facey.(jam).</t>
  </si>
  <si>
    <t>(876) 373-4001                                                                (876) 353-9444                                                                  (876) 881-9114</t>
  </si>
  <si>
    <t>Info@al-mutaqeenftja.com                                                                       mmaknoon@gmail.com                                                                                              userabdul@yahoo.co.uk                                                                                                     rajgulab@gmail.com</t>
  </si>
  <si>
    <t>dameyan Cole.(jam).                                                                                   Patrine Cole.(jam).</t>
  </si>
  <si>
    <t>(876) 789-2450.                                                                              (876) 533-6518.</t>
  </si>
  <si>
    <t>Agapetaberacleja@gmail.com                                                                                                                        dameyan2k@gmail.com                                                                                               enirtap@yahoo.com</t>
  </si>
  <si>
    <t>matthew reynolds                                                                          neville wright                                                                                 ardian reynolds                                                                                                                  beverley reynolds                                                                                      toni-ann nicita stewart</t>
  </si>
  <si>
    <t>Sophia tracy ann simpson.(jam).                                                                                           Eugenie simpson.(jam).                                                                          Karlene templ-anderson.(jam).</t>
  </si>
  <si>
    <t xml:space="preserve">(876) 378-0168                                             (876) 480-8659                                                                              (876) 838-8203                               </t>
  </si>
  <si>
    <t>Aviamariasimpsonfoundation@gmail.com                                                                                                                        simpsontracyann@gmail.com</t>
  </si>
  <si>
    <t>(876) 507-7895                                                        (876) 297-3806                                                                (876) 706-9395                                                                                                  (876) 446-2257                                                                                                          (876) 476-2607                                                           (876) 389-7073                                                               (876) 362-7004</t>
  </si>
  <si>
    <t>dues, registration/entrance fee, and donation-contribution.</t>
  </si>
  <si>
    <t>CAIN100NR-68C</t>
  </si>
  <si>
    <t>CAIN100-418C</t>
  </si>
  <si>
    <t>Donovan Betancourt.(jam).                                                                               Orett Parker.(jam).                                                                                                        Joseph Small.(jam).                                                                           Sandra Johnson.(jam).</t>
  </si>
  <si>
    <t>DTHSAAJA@GMAIL.COM                                                                                                        veronica.graham@gmail.com                                                                                                                       dbetancourt@inamimanagement.com                                                                                                                             deborengineer@gmail.com</t>
  </si>
  <si>
    <t>(876) 836-6784.                                                                                      (876) 561-9053.                                                                    (876) 383-7611.</t>
  </si>
  <si>
    <t>ADMIN@hanovercharities.com                                                                                                          accounting@hanovercharities.com</t>
  </si>
  <si>
    <t>donations, events fundraisers</t>
  </si>
  <si>
    <t>CAIN100-28C</t>
  </si>
  <si>
    <t>1(876) 978-5760-4                                                                (876) 927-1085</t>
  </si>
  <si>
    <t xml:space="preserve">_juggan-brown@guardsmangroup.com                                                                                                                                                               sutherlandsonja5@gmail.com </t>
  </si>
  <si>
    <t>Owen G.Thomas.(jam).                                                                        Devon L. Anderson.(jam).                                                               Miguel Baker.(jam).                                                                           Noel Simms.(jam).                                                                                                Clive Bailey.(jam).                                                                                                                                                 Collville Webb.(Jam).                                                                                          Lionel Morgan.(jam).                                                                             Una Graham.(jam).                                                                                        Yvette Webb.(jam).</t>
  </si>
  <si>
    <t>(876) 986-4650</t>
  </si>
  <si>
    <t>betheltempleapostolic@yahoo.com</t>
  </si>
  <si>
    <t>tithes, general offerings, fund raising, gifts, social prorammes.</t>
  </si>
  <si>
    <t>social programes.</t>
  </si>
  <si>
    <t>Georgia Elliott.(jam).                                                                  Dwight Elliott.(jam).</t>
  </si>
  <si>
    <t>keneth drummon.(jam).                                                          Prince Hall.(jam).                                                                               Coleen Richards.(jam).</t>
  </si>
  <si>
    <t xml:space="preserve">Harold Brady.(jam).                                                                    Beverline Brown-Smith.(jam).                                                                       Seleca Walker.(jam).                                                                Clarice Campbell.(jam).                                                                    Barbara Joseph.(jam).                                                               </t>
  </si>
  <si>
    <t>(876) 969-6639                                                         (876) 845-9597                                                                                    (876) 877-0229                                                                                     (876) 845-9597                                                                                       (876) 382-8909                                                                                                                   (876) 476-6992</t>
  </si>
  <si>
    <t>Afafosja@yahoo.com                                                                                                    rosecod@yahoo.com</t>
  </si>
  <si>
    <t>fundraising, and donations.</t>
  </si>
  <si>
    <t>Claire C. Craig.(Trinidadian).                                                                                                                   Kasiane Reid.(jam).                                                                            Marvette Facey-Thompson.(jam).                                                                                                       Paul Payton.(jam).                                                                                             Michelle Holness.(jam).                                                          Kasiane Reid-Martin.(jam).</t>
  </si>
  <si>
    <t>(876) 550-0827                                                                                                      1(868) 473-0644                                                                                                  (876) 579-7349                                                                                                        (876) 817-0646                                                                                        (876) 822-5920</t>
  </si>
  <si>
    <t>acheacaribbean.org@gmail.com                                                                                                                                                                  kasiane.martin@gmail.com                                                                                        claire.craig@sta.uwi.edu                                                                                                       marvette.faceythompson@uwi.mona.edu.jm                                                                                                                                       paule.payton@gmail.com                                                                                       maholness@yahoo.com</t>
  </si>
  <si>
    <t>membership fees, confrence fees, and sponsorships.</t>
  </si>
  <si>
    <t>membership fees - ($ 171,155.00).</t>
  </si>
  <si>
    <t>charitable programmes- ($60,330.00).</t>
  </si>
  <si>
    <t>CAUN100NR-3C</t>
  </si>
  <si>
    <t>CAIN100NR-64C</t>
  </si>
  <si>
    <t>Miguel Collins.(jam)(recording artist).                                                                                           Aston Collins.(jam).                                                                  Homer Harris.(jam).                                                                                                                                        Khrista-Gae Sangster,(secretary)(jam).</t>
  </si>
  <si>
    <t>miguel collins.-($ 468,000.00).                                                                                                                                               Donation from member of parliament Fayval Williams.-($99,000.00).</t>
  </si>
  <si>
    <t>CAIN100-1990</t>
  </si>
  <si>
    <t>003-179-001</t>
  </si>
  <si>
    <t>Legacy Church Of Faith International Limited</t>
  </si>
  <si>
    <t>Trail Gully, Ewarton p.o., St.Catherine.</t>
  </si>
  <si>
    <t>to spreading the message of fath,hope, and love through the teaching, practice of biblical principles and evangelism.</t>
  </si>
  <si>
    <t>Tami Wynell Robinson.(american).                                                                                                                                  Dorthea sharmaine burr.(american).                                                                                                          Harlean Cooper.(jam)(contact person).</t>
  </si>
  <si>
    <t>harleancooper@yahoo.com                                                                                                                                                                tamigodslady@gmail.com                                                                                       info@burrentrprise.net</t>
  </si>
  <si>
    <t>corporations, individuals, offerings, and fundraising.</t>
  </si>
  <si>
    <t>no legacy loss inc.(usa).                                                                                           Legacy church inc.(usa).                                                                                               Serenity outreach inc.(usa).                                                                                     bless hands handy man services llc.(usa).</t>
  </si>
  <si>
    <t>(876) 787-5964                                                                     (813) 410-2474                                                                             (813) 346-8142                                                                                      (876) 321-6021</t>
  </si>
  <si>
    <t>Calvin Henry.(jam).                                                                                        Urihah Nelson.(jam).                                                  Hermeline Henry.(jam).</t>
  </si>
  <si>
    <t xml:space="preserve">(876) 428-3604                                                                                              (876) 373-4371                                                                            (876) 772-9848                                                            </t>
  </si>
  <si>
    <t xml:space="preserve">holyredeemed.church@gmail.com                                                                                    henry_ralston@yahoo.com                                                                                      </t>
  </si>
  <si>
    <t>1(876) 929-8920-9                                                                             (876) 936-7057                                                  (876) 944-8433                                                                                                       (876) 929-4510                                                                 (876)382-3144                                                                            (876) 936-7114                                                                   (876) 755-1710</t>
  </si>
  <si>
    <t xml:space="preserve">Dr. the Hon.Raby D.Williams.(jam).                                                             Stephen B. Facey.(jam).                                                     Christopher W. Zacca,C.D.,J.P.(jam).                                                                                  Mark M.A. Chisholm,J.P.(jam).                                                                                                            Marjorie M. Fyffe-Campbell.(jam).                                                                                                    Janice Ann Maureen Grant-Taffe.(jam).                                                                                 </t>
  </si>
  <si>
    <t xml:space="preserve">janice_granttaffe@sagicor.com                                                                          rdanny_williams@sagicor.com                                                                                                                                                     christopher_zacca@sagicor.com                                                               </t>
  </si>
  <si>
    <t>app,-350</t>
  </si>
  <si>
    <t>app.-400</t>
  </si>
  <si>
    <t>App.-350</t>
  </si>
  <si>
    <t>app,-350.</t>
  </si>
  <si>
    <t>app,-150.</t>
  </si>
  <si>
    <t>adonaihealingtemplemin@gmail.com                                                                                                                                 Karen_watson70@yahoo.com                                                        kavelyee@yahoo.com</t>
  </si>
  <si>
    <t>(876) 378-4880                                                 (876) 779-6973                                                                (876) 809-9149</t>
  </si>
  <si>
    <t>tithes &amp; offerings, and contributions</t>
  </si>
  <si>
    <t>David Green.(musician).                                                                                                      Anthony Summers.(Musician).                                                              Delray Dawkins.(Musician).</t>
  </si>
  <si>
    <t>charmaine A. wilks.(jam).                                                                                                         Kevin O. campbell.(jam).                                                                                    Ingrid V.G. blythe.(jam).</t>
  </si>
  <si>
    <t>Action Community Building Relationships In Diverse Generation Environment Limited  (AC BRIDGE).</t>
  </si>
  <si>
    <t>Quest1045@me.com                                                                                                    winstonquest@gmail.com</t>
  </si>
  <si>
    <t>1(876) 890-0682                                                          (876) 434-6855</t>
  </si>
  <si>
    <t>Winston Donnovan Dane Quest.(jam)                                                                                   Richardo Anthony  Quest.(jam).</t>
  </si>
  <si>
    <t>subscription dues and donations.</t>
  </si>
  <si>
    <t>dues and convention contribution.                                                                                    Donations , special services, and grants.</t>
  </si>
  <si>
    <t>Advocate For Conviction Humility Awareness Integrity Growth &amp; Empowerment Jamaica Limited.                                      (Advocate for C.H.A.N.G.E Jamaica).</t>
  </si>
  <si>
    <t>Info@afcjamaica.org                                                                                                                 ikehsa@gmail.com                                                                                                   asheki.spooner@afcjamaica.org                                                                                                jspooner@afsjamaica.org                                                                                                    daine.allen@afcjamaica.org</t>
  </si>
  <si>
    <t>1(876) 833-9753.                                                                                     (876) 596-6619.                                                                                            (876) 544-3976                                                                  (876) 450-7413                                                                               (876) 263-7199</t>
  </si>
  <si>
    <t>Alice Graham-(jam).                                                                           Nydell C.Mulling-(jam).                                                      Roye Montague-(jam).                                                               Telbert Robert-(jam).</t>
  </si>
  <si>
    <t>1(876) 793-0444                                                                                        (876) 296-3243                                                            (876) 784-0793                                                       (876) 327-6573                                                                             (876) 384-3009</t>
  </si>
  <si>
    <t>(876) 619-8487                                                                  (876) 556-5125                                                       (876) 758-8155</t>
  </si>
  <si>
    <t xml:space="preserve">Carol Robertson-(jam).                                                                                          Sheldon Burkett-(jam).                                                                                                       Grace Lindo-(jam)                                                                                            Carter Moore-(american)                                                                                        Lola Wright-(jam)                                                                                                       Patti Stoudt-(jam).                                                                                                                      Maria Lawrence-brown-(overseas resident)                                                                                       Jean Lowrie-chin-(jam)                                                                                                                     Kent Mogler-(overseas resident)                                                                                                                        Ben Beukema-(oversea resident).                                                                                                                     Leon Joel Samms-(jam)                                                              </t>
  </si>
  <si>
    <t>donations, auxiliary fees, sales, and fundraisiers.</t>
  </si>
  <si>
    <t>harvest call jamaica-($28,071,050.00).                                                                             Student christian fellowship-($30,674.30).                                                                                        Calvary missionary-($2,000.00).                                                     sweden missionary-($24,805.00)                                                                                       calvary missionary sunday school- ($5,000.00)                                                                          sonia kennedy-($30,000.00).                                                                              keith delaphena-($30,000.00).                                                                                                                           Carib.Christ.Centre intl-($91,574,481.70).</t>
  </si>
  <si>
    <t>4 Cassia Park Road, kingston 10.</t>
  </si>
  <si>
    <t>CAIN100-1255C</t>
  </si>
  <si>
    <t>002-213-699</t>
  </si>
  <si>
    <t>The Lighthouse Mission Church Of God In Christ Jamaica</t>
  </si>
  <si>
    <t>Moreland Hill District,Delveland p.o., Westmoreland</t>
  </si>
  <si>
    <t>To spread the word of god to the people of jamaica and foreign lands.                                                                                                                      To improve economic and social conditions of children and elderly.</t>
  </si>
  <si>
    <t>Johnathan lee Vorce-(american).                                                                                                                                                  Gerald paul Johnson-(jam).                                                                                                   Marvia Smith-Cooper-(jam).</t>
  </si>
  <si>
    <t>(876) 842-7914                                                                                 (876) 854-0096                                                                                                                   (813)335-1575</t>
  </si>
  <si>
    <t>johnson2966@hotmail.com                                                                             jvorce14@gmail.com                                                                                               marviasmith@gmail.com</t>
  </si>
  <si>
    <t>offerings and tithes</t>
  </si>
  <si>
    <t>churches</t>
  </si>
  <si>
    <t>tithes, offerings, and donations.</t>
  </si>
  <si>
    <t xml:space="preserve">Wakefield Primary Association St.Catherine </t>
  </si>
  <si>
    <t xml:space="preserve">benjamin St.nicholas fraser.-(jam).                                                                                                  Asheka Robinson.-(jam).                                                                                                                   Diandra McPherson.-(jam).                                                                                                                        Sineal Smith.-(jam).                                                                                                                                 Toni-Ann Martin.-(jam).                                                                                </t>
  </si>
  <si>
    <t>(876) 792-9764                                                                          (876) 566-7419                                                                  (876) 804-0755                                                                                         (876) 594-3693                                                                                                   (876) 377-5918</t>
  </si>
  <si>
    <t>Reanno D. Gordon.(Recording Artist)-(jam).                                                                                   Andraye A.Gordon.-(jam).</t>
  </si>
  <si>
    <t>turfmusicent1@gmail.com                                                                                                        wandadrye@yahoo.com</t>
  </si>
  <si>
    <t>1(876) 301-8464.                                                                                  (929)444-8866                                                                                                (876)480-6505                                                                                             (876) 990-2374                                                                                                                         (347)469-3261</t>
  </si>
  <si>
    <t>Dewl2016@gmail.com                                                                                         drwljam.20@gmail.com</t>
  </si>
  <si>
    <t>Mecca T. Jones.-(american).                                                                                        Tevina willis.-(american).                                                                                     Orvin R. Vernon.-(jamaican).</t>
  </si>
  <si>
    <t>Wembley B. McGowan.-(jam).                                                                                                           Veniesha Lindo-McGowan.-(jam).</t>
  </si>
  <si>
    <t>1(876) 331-7319                                                                                                 (876) 883-3005                                                  (876) 318-5034</t>
  </si>
  <si>
    <t>Desyrun@yahoo.com                                             wmcgowanjr@yahoo.com</t>
  </si>
  <si>
    <t>(876) 619-0942                                                                                          (876) 619-0944                                                                                                                    (876) 962-0701                                                                        (876) 962-2662</t>
  </si>
  <si>
    <t>info@ctc.edu.jm                                                                                                                      garth.anderson@ctc.edu.jm                                                                                                                                                                                                                 faith-marie.mcleod@ctc.edu.jm</t>
  </si>
  <si>
    <t>Bishal Gurung-(nepal).                                                                               Bijay Gurung.-(Cayman islands).                                                                                 Hans-johann kelly.-(Cayman islands).                                                                                                                 Renee campbell._(jam).</t>
  </si>
  <si>
    <t>(876) 896-1156.                                                                           (876)798-5849</t>
  </si>
  <si>
    <t>Campbellrenee91@gmail.com                                                                                                             hanskelly82@gmail.com</t>
  </si>
  <si>
    <t>1(876) 904-9040                                               (876) 398-4090                                                           (876) 462-8065                                                                       (876) 904-9045</t>
  </si>
  <si>
    <t>Shermer E. Newell.-(jam).                                                                           Shanique S.D.Sinclair.-(jam).</t>
  </si>
  <si>
    <t>(876) 460-1234.                                                                      (876) 217-3416</t>
  </si>
  <si>
    <t>to assist in the advancement of education for needy primary and secondary school students throughout jamaica by granting scholarships and providing educational items.                                                                                                    To assist finanically incapable parents or guardians with back to school expenses for their child/ward in community area selected by the organization.</t>
  </si>
  <si>
    <t>heather marie depass.-(american).                                                                                      Christopher Depass.-(american).</t>
  </si>
  <si>
    <t>(516) 655-1384                                                                             (876) 426-7470                                                               (516) 655-1386</t>
  </si>
  <si>
    <t>childrenwithoutlimits@yahoo.com                                                                                                                       christenedepass@yahoo.com                                                                                    chrisdepass@ymail.com</t>
  </si>
  <si>
    <t>donations, personal funds, fundraising, and contributions</t>
  </si>
  <si>
    <t>Paul Giscombe.-(jam).                                                                              Claudia Rattigan.-(jam).                                                                             Rodney Price.-(Recording Artist)(jam).                                                                                                           Jessique Mullings.-(jam).</t>
  </si>
  <si>
    <t>Headley R. Bourne.-(jam).                                                                                              Rodney A. Clarke.-(jam).                                                                                Orville C. Morgan.-(jam).</t>
  </si>
  <si>
    <t xml:space="preserve">(876) 450-7829                                                                               (876) 350-2556                                                                               (876) 857-3036                                                                                    </t>
  </si>
  <si>
    <t>(876) 830-5704                                                                       (876) 531-7558                                                                                           (876) 545-3932                                                                                                    447940429652                                                                                                                                  4479139-1030</t>
  </si>
  <si>
    <t>Evette McKenzie-Blake.-(jam).                                                                                        Richard C. Robinson.-(jam).                                                                   Oscar Valentine.-(British).                                                                                                        Ruby E. Valentine.-(British).                                                                                             Niron Wynter.-(British).                                                                                        Devonnie Wilson Knight.-(jam).</t>
  </si>
  <si>
    <t>to promote and encourage the development and growth of talents and skills, and activities concerning track and fioeld athletes in primary and perparatory schools (ages 7-12) mainly in Central Jamaica.</t>
  </si>
  <si>
    <t xml:space="preserve">Deon Hemmings-McCatty.-(olympian)(jam).                                                                                                                             Twitty-ann Sajabi.-(jam).                                                                           Maxine Jackson-Smith.-(jam).   </t>
  </si>
  <si>
    <t>(876) 630-8041                                                                    (876) 779-6058                                                                                                                            (876) 962-1852                                                                                               (876) 881-8530</t>
  </si>
  <si>
    <t>hur400di@aol.com                                                                                      ttsajabi@gmail.com</t>
  </si>
  <si>
    <t>(876) 977-0121                                                                                     (876) 469-4380                                                                        (876) 489-4652                                                                                  (876) 829-3986                                                                                       (876)( 818-2045                                                                                    (876) 577-7631                                                                       (876) 395-9906.</t>
  </si>
  <si>
    <t>membership dues</t>
  </si>
  <si>
    <t xml:space="preserve">Ian O. Boxill.-(jam/Barbadian).                                                                                                                             Orville W.Taylor.-(Broadcaster/Lecturer)(jam).                                                                                         Heather E. Ricketts.-(Grenadian).                                                                                                                                                    Aldrie Jennifer Henry-Lee.-(St.lucian).                                                                                               Deborah K. Fletcher.-(jam)                                                  </t>
  </si>
  <si>
    <t>Joseph J. Bogdanovich.-(Entertainment Promoter)(Grenadian).                                                                                                 Barrington H. Daley.-(jam).</t>
  </si>
  <si>
    <t>Downsound1@yahoo.com                                                                                                                   brojapa@hotmail.com</t>
  </si>
  <si>
    <t>Rev.Dr.Alston Henry.-(jam).                                                                                     Dr.Alfred Sangster.-(jam).                                                                                                     Mardell Leair-Hyatt.-(jam).                                                                                Dr. Dieumeme Noelliste.-(Haitian).                                                                        Dr. Herbert Jacobsen.-(American).                                                               Dr. Kenrick Burgess.(Trinidan).                                                                              Phillip Slivera.-(jam).                                                                        Dalvern Williams.-(jam).                                                                            Edouard Lassegue.-(Haitian).                                                                           Dr.Tim Erdel.-(American).                                                                                              Dr. Henley Morgan.-(jam).</t>
  </si>
  <si>
    <t>Queries.cgst@gmail.com                                                                                                  dalwil2@hotmail.com                                                                                                      info@cgstonline.org</t>
  </si>
  <si>
    <t>Osmond E. Welsh.-(Jam).                                                                          Blossoma Hughenna Welsh.-(jam).                                                                   Gretel Stamp.-(jam).                                                                  Everald A. Taylor.-(jam).                                                Andrea Marie Hinds.-(jam).                                                                    Marylin Welsh.-(jam).</t>
  </si>
  <si>
    <t>(876) 854-1954                                                                                       (876) 963-5464                                                   (876) 361-4641                                                 (876) 457-0634                                                           (876) 509-9243                                                                                                           (876) 385-4087                                                (876) 996-1408</t>
  </si>
  <si>
    <t>amhinds333@yahoo.com                                                                                dajumpp@yahoo.com                                                                                  everaldtaylor@yahoo.com                                                                                     welshmarylin@yahoo.com                                                                                         ossiewelsh@cwjamaica.com</t>
  </si>
  <si>
    <t>endowment, contributions, and donations.</t>
  </si>
  <si>
    <t>Sandra M. Smith.-(jam).                                                                                  Dalton Galloway.-(jam).</t>
  </si>
  <si>
    <t>(876) 408-6349                                                                     (876) 307-2992</t>
  </si>
  <si>
    <t>Bridet M. Brown.-(jam).                                                                                 Jonathan D. Buchanan.-(jam).</t>
  </si>
  <si>
    <t>Elmore Chambers.-(jam).                                                                            Pauline Brissett.-(jam).                                                                         Benard Fealey.-(jam).                                                          Marvin Brown.-(jam).                                                                        Cecille Fuller.-(jam).</t>
  </si>
  <si>
    <t>(876) 387-2803                                                                 (876) 391-1847                                                                     (876) 394-6542                                                                          (876) 374-1563                                                                            (876) 467-8014</t>
  </si>
  <si>
    <t>elmorechambers@gmail.com                                                                                                                          fenley50@yahoo.com                                                                                 brownmarvinco3@gmail.com</t>
  </si>
  <si>
    <t>pauline &amp; brendan bain.                                                                        Judith &amp; douglas cover                                                                    topaz christian fellowship ltd.</t>
  </si>
  <si>
    <t>United bible societies.-(united kingdom).</t>
  </si>
  <si>
    <t>sales of literature, donations, and united bible cocieties.</t>
  </si>
  <si>
    <t>Helene Blanche Coley-Nicholson,-(media Broadcaster)(jam).                                                           Barrington Whyte.-(jam).                                                                                Pauline M. Bain.-(jam).                                                                                    Dean Burrowes.-(jam).                                                                                         Bernard Piotr Latus.-(polish).                                                               Lennox Roger Kirby.-(jam).                                                                                            Meric Dale Walker.-(jam).</t>
  </si>
  <si>
    <t>(876) 391-9337                                                                         (647) 209-9763                                                               (876) 368-7095                                                          (876) 988-1648                                                                                                                   (876) 898-5899                                                                    (876) 479-4016</t>
  </si>
  <si>
    <t>happyeyes759@hotmail.com</t>
  </si>
  <si>
    <t xml:space="preserve">the mayor of savanna-la-mar.                                                                                                         Deputy mayor                                                                                                                         councilors                                                                                                                    secretary manager                                                                                                                                                                         director of adminstration                                                                                                              inspector of poor                                                                                                                            matron infirmary.                                                                                                                                                           </t>
  </si>
  <si>
    <t>government funding</t>
  </si>
  <si>
    <t>sasunlimitedinc@gmail.com</t>
  </si>
  <si>
    <t>(646) 326-8968                                                                                                                               (876) 463-8069</t>
  </si>
  <si>
    <t>1(876) 924-1610                                                                   1(876) 755-2066                                                              (876) 383-5147                                                               (876) 382-7439                                                                                               (876) 361-3543</t>
  </si>
  <si>
    <t>Csgs@cwjamaica.com                                                                        tgoody46@hotmail.com</t>
  </si>
  <si>
    <t>corporation and individual donations, and fund raising events (primarily golf and sports related).</t>
  </si>
  <si>
    <t>provide an avenue for disadvantaged youth and adults to develop their technical and intellectual skills through initiatives focused on opporttunities for continued /further studies / training.</t>
  </si>
  <si>
    <t>donation/grants/sanmerna paper product limited.</t>
  </si>
  <si>
    <t>Donna Ventura.-(jam).                                                                          Frank Ventura.-(canadian).                                                                                Lois Sherwood.-(jam).</t>
  </si>
  <si>
    <t>Info@sanaastudios.com                                                                                                          sanaastudiosv@gmail.com</t>
  </si>
  <si>
    <t>1(876) 977-4792                                                                                             (876) 382-4303                                                        1(876) 822-7528                                                        (876) 920-2004                                                         (876) 929-1153</t>
  </si>
  <si>
    <t>Trudy-ann Davis.-(jam).                                                                                                Kassayassingh Lawrence.-(jam).</t>
  </si>
  <si>
    <t>1(876) 778-0982.                                                                                        1(876) 667-0850.                                                                             1(876) 397-8713.                                                                                            (876) 361-9156                                                                                    (876) 597-7419</t>
  </si>
  <si>
    <t>Restoringthebroken@outlook.com                                                                                                                         kassayalawrence@yahoo.com                                                                                                                                tndavis01@gmail.com</t>
  </si>
  <si>
    <t>donations and fundraising</t>
  </si>
  <si>
    <t>michelle daley (lawyer)-$36,000.00                                                                pett-anne samuels (legal clerk)- $14,000.00                                                                                    rolstan edwards.(field officer)-$ 30,000.00                                                                                blondy burell.(customer service representatives)- $ 22,000.00                                                                                                                        carlen mccook-allen.(vice-principal)-$ 30,000.00                                                                       marti mclead (public health nurse)-$ 10,000.00                                                           giovaughnie hewitt (project manager(ict))-$ 11,000.00</t>
  </si>
  <si>
    <t>beveley clarke-accountant                                                                                 companies office of jamaica                                                                                 tax adminstration of jamaica                                                                dezign hub</t>
  </si>
  <si>
    <t>CAIN100-954C</t>
  </si>
  <si>
    <t>CAIN100-1727C</t>
  </si>
  <si>
    <t>(876) 700-6378                                                                  (876) 995-9297</t>
  </si>
  <si>
    <t>CAIN100-754C</t>
  </si>
  <si>
    <t>Heather Reid.-(jam).                                                                             Himla Elliot.-(jam)</t>
  </si>
  <si>
    <t>Rev.Joseph D. Bell.-(american).                                                                                               Phillp E. Gordon.-(jam).                                                                                                         Susan H. Bell.-(american)</t>
  </si>
  <si>
    <t>send the light international inc.-($215,875.00).</t>
  </si>
  <si>
    <t>hew,chin &amp; co.-($75,000.00).</t>
  </si>
  <si>
    <t>Stephanie Allen.-(jam/united kingdom).                                                                         Enid M. Stewart.-(jam).</t>
  </si>
  <si>
    <t>1(876) 384-6695                                                                                                                     +44 7972 643324</t>
  </si>
  <si>
    <t>enidstewart45@gmail.com                                                                   stephanieallenaug@gmail.com</t>
  </si>
  <si>
    <t>Period 2020/21</t>
  </si>
  <si>
    <t>no contributions were collected over the period 2019/20.</t>
  </si>
  <si>
    <t>(876) 922-1500</t>
  </si>
  <si>
    <t>iyahcureproduction@gmail,com                                                                                                           frastwinz@gmail.com                                                                                                execsol1@hotmail.com</t>
  </si>
  <si>
    <t>Dr.Lincoln Russell Robinson,-(jam).                                                                                Sheryll ann-Marie Lewis.-(jam),                                                                                             Charles Orlando Patterson.-(jam).                                                                          Nicola Elizabeth Trought.-(jam).                                                                                         Cornwall Hugh Campbell.-(jam).</t>
  </si>
  <si>
    <t>1(876) 371-2634                                                                  (876) 815-3191                                                                   (876) 371-2634                                                                       (876) 802-6107                                                                     (876) 484-0432                                                                     (876) 580-6279                                                                       (876) 403-8853</t>
  </si>
  <si>
    <t>Seanmorganscholarship@gmail.com                                                                                                            sherroti@yahoo.com                                                                                              Lncln_robinson@yahoo.com                                                                                                         charock01@yahoo.com                                                                                                            netrought@yahoo.com                                                                                                          cornwallcampbell@hotmail.com</t>
  </si>
  <si>
    <t>1(876) 383-5767                                                                               (876) 388-6299</t>
  </si>
  <si>
    <t>Briana@cornerstonejamaica.org                                                                                                          anika@cornerstonejamaica.org</t>
  </si>
  <si>
    <t>(876) 387-3583                                                                                          . 786-305-1043.</t>
  </si>
  <si>
    <t>Steven Williams.-(jam)                                                                              Maleika Williams.-(jam)                                                                                       kerri-ann Mitchell.-(jam).                                                                                      Andrew Morris.-(jam).                                                                                 Priyanka Jobson._(jam).</t>
  </si>
  <si>
    <t xml:space="preserve">1(876) 771-6069                                                             (876) 853-6906                                                               (876) 459-4352                                                              (876) 571-4610                                                       (876) 381-5006                                  (876) 429-2655                                                                         </t>
  </si>
  <si>
    <t>Skyhouseinfo@gmail.com                                                                                                        skywhy1@gmail.com                                                                                                        maleika.williams07@gmail.com                                                                                                              kerriann.mitchell@gmail.com                                                                                                    drewmori17@gmail.com                                                                                                   priyankajobson@gmail.com</t>
  </si>
  <si>
    <t>CAIN100-232C</t>
  </si>
  <si>
    <t>4C Norwich Avenue, Kingston 11</t>
  </si>
  <si>
    <t>Augustine Odih.-(jam/nigerian).                                                                               Clara Odih.-(jam/nigerian).                                                                                               Kharim d. Anderson.-(jam).                                                                                                                                 Dianne N. Williams.-(jam).</t>
  </si>
  <si>
    <t>1(876) 923-1040                                                                                                (876) 326-6034                                                                                           (876) 574-7128                                                                                                                                    (876) 631-7108</t>
  </si>
  <si>
    <t>Deeperlifejamaica@yahoo.com                                                                                                  diannedelivered@yahoo.com                                                                                                                                              augustineodih@yahoo.com                                                                                                     clara_odih@yahoo.com                                                                                                                     superkid29@yahoo.com</t>
  </si>
  <si>
    <t>10-15.-(Varies).</t>
  </si>
  <si>
    <t>7-10.-(varies).</t>
  </si>
  <si>
    <t>(876) 215-6690                                                                     (876) 514-2031                                                                                                                  (876) 329-3519</t>
  </si>
  <si>
    <t>membership fees, tithes, and offerings.</t>
  </si>
  <si>
    <t>Shanikasuttonpm@gmail.com                                                                                                  najwakayesimpsompson@gmail.com                                                                                           kevron20@gmail.com</t>
  </si>
  <si>
    <t>(876) 802-1934                                                                                                      (876) 806-6297                                                                                   (876) 815-6336</t>
  </si>
  <si>
    <t xml:space="preserve">Paulette D. Hayles.-(American).                                                                                                                                 Daniel Hayle.-(American).                                                                                                          Sonia B. Swanson.-(american).                                                                                                                                                 Levi A. Hayles.-(jam).                                                            </t>
  </si>
  <si>
    <t xml:space="preserve">Outreachministries431@gmail.com                                                                                                   </t>
  </si>
  <si>
    <t>to improve the health and social conditions of chronically ailing persons throughout jamaica through the provding of emotional, spiritual, psychological and physical/financial comfort to these indiviuals; showing the love and kindness of God.</t>
  </si>
  <si>
    <t xml:space="preserve">Dr.Triston Henry.-(jam).                                                                                                                               Latoya Mile.-(jam)                                                                                                Kemar Letman.-(jam).                                                                                                           Patricea Blair.-(jam).                                                                                                          Janesha Bryce-Rainford.(jam)                                                                                                 Ruel Rainford.-(jam).                    </t>
  </si>
  <si>
    <t>(876) 416-1939                                                                           (876) 840-1160                                                                         (876) 543-4608                                                                (876) 393-5922</t>
  </si>
  <si>
    <t>bryceyc@hotmail.com                                                                                                lmilesjpc@gmail.com                                                                                          enedek@hotmail.com</t>
  </si>
  <si>
    <t>grants, sponsorship, membership ,and fundraising.</t>
  </si>
  <si>
    <t>Selvyn Sewell.-(jam)                                                                        Canute Sewell.-(jam).                                                                                          Winston Reid.-(jam).                                                                                         Chrisana S. Lawrence.-(jam).                                                                     Claudia Mills-Dillon.-(jam).</t>
  </si>
  <si>
    <t>1(876) 649-0373                                                                 (876) 370-1269                                                                                                      (876) 331-6110                                                                                                                 (876) 448-2611                                                                    (876) 374-8616                                              (876) 425-5638                                                                              (876) 864-8247</t>
  </si>
  <si>
    <t>International.ministries@yahoo.com                                                                                   kenease@gmail.com                                                                                                                  drselvynsewell@gmail.com                                                                                                                    chrisanalawrence@yahoo.com</t>
  </si>
  <si>
    <t>(876) 375-3829                                                                                              (876) 631-9801                                                                                                                (876) 419-5109                                                                           (876) 858-0428                                                                               (876) 468-1178</t>
  </si>
  <si>
    <t>shekinah_iomi@yahoo.com                                                                                              angellabless@gmail.com                                                                                  angellabless7@yahoo.com</t>
  </si>
  <si>
    <t>Anakazo@yahoo.com                                                                                                         aeyedu@gmail.com                                                                                                                                                 dgyedu@icloud.com</t>
  </si>
  <si>
    <t>church members                                                                       uk mission                                                                                barbados mission                                                                                     georgetown mission                                                   st. lucia mission.                                                                                 dominica mission                                                                               belize mission                                                                       suriname mission</t>
  </si>
  <si>
    <t>Benjamin Brown.-(jam).                                                                                                   Hyacinth Brown.-(jam).</t>
  </si>
  <si>
    <t>(876) 365-6423                                                                            (876) 373-6099                                                                        (876) 988-9025</t>
  </si>
  <si>
    <t>CAIN100-1927C</t>
  </si>
  <si>
    <t>Melonia May Waugh.-(jam).                                                                     Eugenie Brown-Myrie.-(jam).                                                                             Tiffany Augustine.-(jam).</t>
  </si>
  <si>
    <t xml:space="preserve">(876) 822-4635                                                                (876) 429-5301                                                                                (876) 482-2166                                                                              (876) 570-4679 </t>
  </si>
  <si>
    <t>Shininghopefoundationjn@gmail.com                                                                                                                     tiffanyaugustine@hotmail.com                                                                                                                            eugenie_myrie@yahoo.com                                                                                                                                            river_58@hotmail.com</t>
  </si>
  <si>
    <t>(876)831-1652                                                                                                (876) 872-4541                                                                  (876) 401-5441</t>
  </si>
  <si>
    <t>cmblackwood@gmail.com                                                                                                                 berylmyke@gmail.com</t>
  </si>
  <si>
    <t>Richard McDonald.-(jam).                                                                          Claudette Levy.-(jam).                                                                                              Beryl Myke.-(american).                                                                                                 Emelia Hamilton.-(jam).</t>
  </si>
  <si>
    <t xml:space="preserve">Tomlin Scarlett.-(jam).                                                                                              Melton Douglas.-(jam).                                                                                                           Richard Hilton.-(jam)                                                                                              Michael Bernard.-(jam).                                                                                           Guy Symes.-(jam).                                                                                                                                                                                     </t>
  </si>
  <si>
    <t xml:space="preserve">(876) 756-1886                                                                                       (876) 426-1041 </t>
  </si>
  <si>
    <t>guysymes@gmail.com</t>
  </si>
  <si>
    <t>Sonia Black.-(jam)                                                                               Vinnese Diad.-(jam)                                                                            Doris Bloomfield.-(jam)                                                                                         Ellen Campbell-Grizzle.-(jam).                                                                             Maxine Wedderburn.-(jam).                                                               Denise Henry.-(jam).</t>
  </si>
  <si>
    <t>1(876) 831-2678                                                                            (876) 822-1432</t>
  </si>
  <si>
    <t>dnhfavoured@gmail.com                                                                                               sonia.black@uwimona.edu.jm</t>
  </si>
  <si>
    <t>(876) 927-3544</t>
  </si>
  <si>
    <t>ochioriosjazz@yahoo.com</t>
  </si>
  <si>
    <t>Eunice Ingram,(elaine).(jam/usa).                                                        Isiah Thomas.(jam),                                                                         Marjorie Beckford.(jam),                                                            Dawn Thomas.(jam).                                                                     Mavis Allen.("jam)                                                                          Alila Golding.(jam).                                                                            Eukent Higgins.(jam).</t>
  </si>
  <si>
    <t>(876) 841-7846                                                    (876) 548-5551                                                                       561-307-6628</t>
  </si>
  <si>
    <t>member voluntary, contribution, and donations.</t>
  </si>
  <si>
    <t xml:space="preserve">Jonathan Williams.(attorney at law)-(jam).                                                                                                        Marshalee Robertson. (legal Secretary).-(jam).                                                       </t>
  </si>
  <si>
    <t xml:space="preserve">(876) 922-5283                                                                  (876) 787-0112                                                                                         (876) 534-8694 </t>
  </si>
  <si>
    <t>jchewilliams@gmail.com                                                                                         marshaleealexia@hotmail.com</t>
  </si>
  <si>
    <t>Sponsorship , fund-raising</t>
  </si>
  <si>
    <t>CAIN100-1624C</t>
  </si>
  <si>
    <t>Caibbean Philanthropic Alliance Limited</t>
  </si>
  <si>
    <t>31 Red Hills Road,Kingston 10.</t>
  </si>
  <si>
    <t>To relieve , and advance the reduction of poverty, by ;matching unskilled and unemployed persons to jobs through developing a virtual database where youth from varioous communities across jamaica may submit their resumes to be part of that database from which our corporate donors and partners may identify and interview potential employees and/or interns; seed-funding small, sustainable income-generating communitity project (e.g. chicken-rearing) for unskilled and unemployed persons.</t>
  </si>
  <si>
    <t>Rosalea Hamilton.-(jam).                                                                                                        Lissa Grant.-(jam).                                                                                  Milton Jefferson Samuda.-(jam).</t>
  </si>
  <si>
    <t>(876) 906-7473                                                                   (876) 881-9269                                                          (876) 358-1122                                                                       (876) 754-5637-8.</t>
  </si>
  <si>
    <t>cariphilianlliance@gmai.com                                                                                                                                  thefirm@samuda-johnson.com</t>
  </si>
  <si>
    <t>Grace ann Taylor.-(jam).                                                                                                                 Hortense Gregory-Nelson.-(jam).                                                                   Maria Morrison.-(jam).                                                                                Alex Carruthers.-(jam).</t>
  </si>
  <si>
    <t>Spicy Grove Youth Centre</t>
  </si>
  <si>
    <t>(876) 708-5020                                                                                                                                              (876) 708-5455                                                                  (876) 316-4321                                                                                                                (876) 317-4591</t>
  </si>
  <si>
    <t>Springdev@gmail.com                                                                                                                    nat_sam1@yahoo.com                                                                                        wayne.saunderson56@gmail.com</t>
  </si>
  <si>
    <t>donations,dues, training fees,grants, fundraising, and income generation activites.</t>
  </si>
  <si>
    <t xml:space="preserve">(876) 943-0034                                                                                                                                (876) 934-1466                                                                     (876) 488-6399                                                                        (876) 943-0034                                                                                        (876) 877-3675                                                                               (876) 943-4146                                                             (876) 572-5029                                                                                                                  </t>
  </si>
  <si>
    <t>donations,membership dues, and fundraising.</t>
  </si>
  <si>
    <t>(876) 881-5151                                                                             (876) 864-4615                                                                    (876) 469-2794                                                     (876) 470-8960                                                                        (876) 443-9348</t>
  </si>
  <si>
    <t xml:space="preserve">info@sparechangefund.com                                                                                                                    office@discoverytechnologiesja.com                                                                                                                                                         norbricks@yahoo.com                                                                                     </t>
  </si>
  <si>
    <t>member's income. Fund raisning events.</t>
  </si>
  <si>
    <t xml:space="preserve">Rainford Wilks.-(jam)                                                                          Marion Bullock-Ducasses.-(jam).                                                                                Julette Parkes.-(jam)                                                                        Jennifer Ferguson.-(jam).                                                                                  Winston Ulett.-(jam).                                                                                      Ryan Peralto Jr.-(jam).                                                                                 Genevieve Reid.-(jam).                                                                        Audley Hewett.-(jam).                                                                                      Karyn Quallo.-(jam). </t>
  </si>
  <si>
    <t xml:space="preserve">(876) 995-8584                                                                                                                         (876) 793-9854                                                                                                     </t>
  </si>
  <si>
    <t>Gibsonrelayscommittee@gmail.com                                                                                     genrei876@gmail.com</t>
  </si>
  <si>
    <t xml:space="preserve">Dr. Lascelles G. Newman, Jp.-(jam).                                                                                             Donald Jone.-(jam).                                                                                           Andrea Tinker.-(jam).                                                                                                 Tony Patel.(broadcaster).-(jam).                                                                                                                            Dr. Nigel Elliot._(jam)                                                                                                               Ruby Anderson.-(jam).                                                                                                               Valerie Magnus.-(jam).                                                                         Douglas Folkes.-(jam).                                                         Marie Cassery-Rademacher.-(jam).                                                                               Kelvin St.Clair Roberts.-(jam).                            </t>
  </si>
  <si>
    <t>1(876) 881-7720                                                          (876)  351-8727</t>
  </si>
  <si>
    <t>donations, sponsors, fund raising events</t>
  </si>
  <si>
    <t>KPMG                                                                        Intelligent multimedia limited.                                                                                                           Jamaica social investment fund                                                                                                                        guardian group.                                                                                            grace kennedy.</t>
  </si>
  <si>
    <t>kpmg                                                                                            intelligent mulimedia limited                                                                                    individuals                                                                            fundraising events.</t>
  </si>
  <si>
    <t>Squeegeeacademyintl@gmail.com                                                                                                                              yjollystone@outlook.com                                                                                  soapberry1@yahoo.com</t>
  </si>
  <si>
    <t>Pro. The Hon. Barbara Bailey.-(jam).                                                                                     Ms. Glen Lee.-(jam)                                                                                                               Mrs. Marlize McCartney._(jam).                                                                               Mrs. Patricia Sinclair-McCalla.-(jam).                                                                              Hon. Dorothy Pine-McLarty.-(jam).</t>
  </si>
  <si>
    <t xml:space="preserve">Claudiah Caster.-(jam).                                                                                                                                                 Rovel patrick morns.-(jam).                                                         </t>
  </si>
  <si>
    <t>government</t>
  </si>
  <si>
    <t>April 2015- march 2016</t>
  </si>
  <si>
    <t xml:space="preserve">Government </t>
  </si>
  <si>
    <t>Theresa Christie.-(jam/american).                                                                                        Frederica Whyte.-(jam).</t>
  </si>
  <si>
    <t>Ricawhyte@yahoo.com                                                                                            ricardo11236@gmail.com</t>
  </si>
  <si>
    <t>1(876) 286-5942                                                                                                         1-347-323-3908</t>
  </si>
  <si>
    <t>Hyacinth Henry.-(jam)                                                                                                Joan Roper,-(jam).</t>
  </si>
  <si>
    <t>1(876) 537-9410                                                             (876) 536-3751</t>
  </si>
  <si>
    <t>joanroper2017@gmail.com</t>
  </si>
  <si>
    <t>tithes and offering</t>
  </si>
  <si>
    <t xml:space="preserve">Karen Patrice Demetrius.-(jam).                                                                                                                         Willhelm Alexander Von Lecky.-(jam).                                                                                             Vincent Leopold Hoo.-(jam).                                                                                        </t>
  </si>
  <si>
    <t>1(876) 289-6392                                                               (876) 843-7981</t>
  </si>
  <si>
    <t>Ftblueprint7@gmail.com                                                                                                                    demetrk@hotmail.com                                                                                                                                              marvonkal28@gmail.com                                                                                                                              dwaynewelds@yahoo.com                                                                                                                  wilhelm.lecky@yahoo.com</t>
  </si>
  <si>
    <t>pearline powell.-(new york, usa).                                                                                            Hyacinth johnson-brown.-(new york, usa).                                                                       Andrew blake.-(minisota, usa).                                                                             Alma Parkes.-(UK).</t>
  </si>
  <si>
    <t>donation, tithes, and offerings</t>
  </si>
  <si>
    <t>parish council of st. mary.</t>
  </si>
  <si>
    <t>Stmarypc@yahoo.com                                                                                                                  stmaryinfirmary@yahoo.com</t>
  </si>
  <si>
    <t>(876) 994-2212                                                                                                   (876) 994-2648                                                                                                        (876) 994-9410                                                                                               (876) 994-2900                                                                                                      fax: (876) 994-2372                                                                                           (876) 994-2498                                                                                                       (876) 725-0319</t>
  </si>
  <si>
    <t>Andria Ann Neath,-(jam)                                                                                              Erica May Barnett-Haughton.-(jam).                                                                                      Bebra Fiona Rigg.-(American)                                                                                                                                                                                           Nicole Norman.-(American).                                                                                        Denise Clarke-Michael.-(American).                                                                                       Paul Orlanda Sinclair.(American).                                                                                                                Nicholas Vic Taylor.-(American).                                                                                            Belinda Bryan-Georgiev.-(jam).</t>
  </si>
  <si>
    <t xml:space="preserve">(876) 577-9374                                                                                    (876) 564-6785                                                                                                                            </t>
  </si>
  <si>
    <t>royalneat@gmail.com                                                                                         highlyfavouredhaughton@yahoo.com</t>
  </si>
  <si>
    <t>donations and membership fees</t>
  </si>
  <si>
    <t>Omar Francis.-(jam).                                                                            Bidalyn Plummer.-(jam).</t>
  </si>
  <si>
    <t>1(876) 457-8413                                                     (876) 909-3242                                                                       (876) 350-2761</t>
  </si>
  <si>
    <t>biddyp54@hotmail.com                                                                                     jawhitely@hotmail.com                                                                  omar.francis_29@hotmail.com</t>
  </si>
  <si>
    <t>proceeds are derived from Retired Citizens ae well as funding from other business and organizations.</t>
  </si>
  <si>
    <t xml:space="preserve">Stacy Swan.-(American).                                                                                                Emily Magee.-(American).                                                                                 </t>
  </si>
  <si>
    <t>(876) 861-2972                                                                                                         904-654-7073                                                                        904-359-8735</t>
  </si>
  <si>
    <t>sswain1972@aol.com                                                                                           emagee@foley.com</t>
  </si>
  <si>
    <t>private donations</t>
  </si>
  <si>
    <t>t. john</t>
  </si>
  <si>
    <t>Administrator@stjohnbosco.org.jm                                                                                                                  sfrazer@sistersofmercy.org                                                                                                   mchun@sistersofmercy.org                                                                                                                                administrator@sjbvocational</t>
  </si>
  <si>
    <t>Sister Susan Frazer.-(american).                                                                             Sister Benedict Chung.-(jam).                                                                                  Marbarret Russell.-(jam).</t>
  </si>
  <si>
    <t>Hermine Metcalfe.-(jam).                                                                                    Clovis Metcalfe.-(jam).                                                                                                     Marcia Erskine,-(Trinidadian).                                                                                              Errol Holmes.-(jam).                                                                   Justice Ian Forte.(jam).                                                                               Llyod Hibbert.-(jam).                                                                                                              PatrickLeight Anthony Aldred.-(jam).                                                                                                  Maric Angela Chin-See.-(jam).</t>
  </si>
  <si>
    <t>1(876) 937-1891                                                                                              (876) 322-6642                                                                                          (876) 361-9206</t>
  </si>
  <si>
    <t>Stpats@cwjamaica.com                                                                                                                clovis.metcalfe@gmail.com                                                                                                                            chairman@stpatricksfoundation.org</t>
  </si>
  <si>
    <t>Dr. Gwendolyn Melhado.-(osf).                                                                                 Dr. Moses Peart.                                                                                               Heston Hutton.                                                                                   Sr.Mary Colette Graham.-(fms)                                                                                                                                   Dr. Suzanne Arscott.                                                                            Sr. Maureen Clare Hall.-(osf).                                                                      Sr. Trinita Solnek.-(osf).                                                              Sr. Teresita Desouza.</t>
  </si>
  <si>
    <t>Info@sjtc.edu.jm                                                                                                                                                                                           sjtcjamaica@hotmail.com                                                                                                                            sttcjamaica@hotmail.com</t>
  </si>
  <si>
    <t>students tuition fee and government subvention.</t>
  </si>
  <si>
    <t>l</t>
  </si>
  <si>
    <t>CAIN100-340C</t>
  </si>
  <si>
    <t xml:space="preserve"> 21 East Street, Kingston.                                                                                                                                                                 (change of location: 12 Kingslyn avenue, kingston 10).</t>
  </si>
  <si>
    <t>PeterGoldson.-(jam)                                                                                                               Mariame McIntosh.-(jam).                                                                                                         Wynette Miller-Terrelonge.-(Guyanese).                                                                                     Renee Rattray.-(Jam).</t>
  </si>
  <si>
    <t>1(876) 320-7588                                                                                (876) 381-1331                                                                                       (646) 655-0601</t>
  </si>
  <si>
    <t>Compliance@mfg.com.jm                                                                                                                        wynette@terrelonge.orgf</t>
  </si>
  <si>
    <t>Corporate Donations                                                                                                            individuals (dircetor) donations.</t>
  </si>
  <si>
    <t>derek Osbourne.-(jam).                                                                              George Scott.-(jam).                                                                                         Wayne Evans.-(jam).                                                                                                          Shirley Pryce.-(jam).                                                                                                                           Josepphinie Coleman.-(jam).                                                                                                          Sonia Grace Lloyd.-(jam).</t>
  </si>
  <si>
    <t xml:space="preserve">1(876) 382-5096.                                                                          (876) 486-5659                                                                  (876) 793-0703                                                                                 </t>
  </si>
  <si>
    <t>Derekosbourne@hotmail.com                                                                                channelsofhopejm@gmail.com                                                                                                         soniaglloyd@gmail.com</t>
  </si>
  <si>
    <t>CAIN100-1963C</t>
  </si>
  <si>
    <t>God Sent Outreach Ministry Limited</t>
  </si>
  <si>
    <t>989 Chepstow Road, Waterford P.O., St. Catherine.</t>
  </si>
  <si>
    <t>to better able to assist those in need.</t>
  </si>
  <si>
    <t>Maudrie Garrique                                                                                              Kerin Galway                                                                                       Curdel Daley                                                                                                            Kereen Francis                                                                                              Marcia Jones</t>
  </si>
  <si>
    <t>godsentoutreach@gmail.com                                                                                            mgarriques47@gmail.com                                                                                                                  keringgalway@yahoo.com</t>
  </si>
  <si>
    <t>(876) 539-5091                                                                      (876) 480-3435                                                  (876) 323-6544</t>
  </si>
  <si>
    <t>from director</t>
  </si>
  <si>
    <t>Tel: (876) 920-6317                                                               (876)926-7163,                                                                               (876) 920-6317|                                                                          fax: (876) 960-5053</t>
  </si>
  <si>
    <t>CAIN100-1363C</t>
  </si>
  <si>
    <t>Karen Sudu.-(jam).                                                                         Cora Clemetson.-(jam).                                                                                      Salomie Roberts.-(jam).                                                                                     Ripton McLean.-(jam).                                                                                              George Stephenson,-(jam).                                                                                         Beulah Reynolds.-(Jam).                                                                                            Barbara Henry.-(jam).</t>
  </si>
  <si>
    <t>(876) 312-9508                                                                              (876) 834-1994                                                                                                          (876) 519-1606                                                                     (876) 421-0404</t>
  </si>
  <si>
    <t>trueunitedsisters@gmail.com                                                                                                            karebsudu1@gmail.com</t>
  </si>
  <si>
    <t xml:space="preserve">Horace A. Levy.-(jam).                                                                                             Andre J, Schwab.-(jam).                                                                                                          Dacia L.Leslie.-(jam).                                                                                                                                            Maria C. Gullotta.-(jam).                                                                                                        Danielle Andrade.-(jam).                                                                                           George A. Young.-(jam).                                                                                      </t>
  </si>
  <si>
    <t xml:space="preserve">1(876) 948-8973                                                                 (876) 392-7341                                                                                                                  </t>
  </si>
  <si>
    <t>STANDUPFORJAMAICA02@GMAIL.COM                                                                                                                                   dandrade.law@gmail.com</t>
  </si>
  <si>
    <t>Norman Deans.-(canada).                                                                                       Sheree Deans.-(canada).                                                                            Megan Lee Chin,-(jam).                                                                                                      Ferdinand Williams.-(jam).</t>
  </si>
  <si>
    <t>1(876) 427-2055                                                               (876) 427-0658                                                                                         905-791-9939                                                                              416-302-7379</t>
  </si>
  <si>
    <t>contributions from members, family members and friends.</t>
  </si>
  <si>
    <t>to mentor, motivate, and train young people to meet their objectives in life.                                                                                                                                               To give, raise and generate funds and materials to help in the development of institutions in the parish of ST.ANN.</t>
  </si>
  <si>
    <t xml:space="preserve">(876) 997-7888                                                      (876) 333-8965            </t>
  </si>
  <si>
    <t>leo.steely@cwjamaica.com</t>
  </si>
  <si>
    <t>proceeds from sales and bookings, contributions from diospra, compensations from speaking engagements, gifts.</t>
  </si>
  <si>
    <t>this Charity was renewed in Montego Bay Office.</t>
  </si>
  <si>
    <t>Suga lifestyle Charities Limited.</t>
  </si>
  <si>
    <t>Gabrielle Melissa-Anne Burgess.-(jam).                                                                                                                          Randolph Walters Burgess.-(jam).</t>
  </si>
  <si>
    <t>(876) 422-3769                                      (876) 425-5487</t>
  </si>
  <si>
    <t>Rose Marie Haughton,-(jam).                                                                                                                            Nicholas Haughton.-(jam),                                                                                                          Genel Archer.(jam).</t>
  </si>
  <si>
    <t>Sunflowerministries2016@gmail.com                                                                                      rosie1965haughton@yahoo.com                                                                                                            nicholas.nh@gmail.com                                                                                                                                archergenel@gmail.com</t>
  </si>
  <si>
    <t>veronica A Campbell.-(USA).                                                                                       Easton McKinley.-(jam).                                                                                       Simone Knight.-(USA).                                                                                             Gifford Bowers.-(USA).                                                                                                             Monica H . Gordon.-(USA).</t>
  </si>
  <si>
    <t xml:space="preserve">1(876) 497-2347                                                                                                 954-774-7162                                                                     954-540-8210 </t>
  </si>
  <si>
    <t>vcampgirl@gmail.com</t>
  </si>
  <si>
    <t>Remi Walters.-(french).                                                                                                                         Kimberley Harris.-(jam).                                                                                                              Kayla Anissa Wheeler.-(jam).</t>
  </si>
  <si>
    <t>(876) 847-4644.                                                                       (876) 873-8882                                                                          (876) 554-3433</t>
  </si>
  <si>
    <t>Foundation@jamaica-skate-culture.org                                                                                                    kh@jamaica-skate-culture.org.jm</t>
  </si>
  <si>
    <r>
      <t xml:space="preserve">Temple Of Light, Centre For Spiritual Living                                                                                                                           (Formerly: </t>
    </r>
    <r>
      <rPr>
        <sz val="12"/>
        <color rgb="FFFF0000"/>
        <rFont val="Arial"/>
        <family val="2"/>
      </rPr>
      <t>Temple Of Light Church Of Religious Science Of Kingston, Jamaica. Formerly: The Metaphysical Study Group Of Jamaica)</t>
    </r>
  </si>
  <si>
    <t xml:space="preserve">Christene King.-(jam).                                                                      Mrs. Jennifer Livingstone.-(jam).                                                                                                               Dennis Chung.-(jam)                                                                                                    Theo Smith.-(jam).                                                                            Tamu Davidson.-(jam).                                                                                                                              Paul Chisholm.-(jam).                                                                                                               Janet Morris-Henry.-(jam).                                </t>
  </si>
  <si>
    <t>Contributions, subscriptions, donations from our congregants, and  supporters your ministry.</t>
  </si>
  <si>
    <t>Rev. michael Reckord                                                                                  prison ministry                                                                                           poetry and prose events                                                                   small business association,                                                                                                            the estate of Dr. Elma Lumsden,                                                                                           st andrew north rotary club.                                                                                     Prof. Howard Spencer.</t>
  </si>
  <si>
    <t>1(876) 631-5640                                                                      (876) 467-7899</t>
  </si>
  <si>
    <t>Westwoodite@gmail.com                                                                                   claudinewatkis@gmail.com</t>
  </si>
  <si>
    <t>CAIN100-891C</t>
  </si>
  <si>
    <t>Constant Spring, p.o.box 426, kingston 8.                                                                                                                                 (Westwood High School, Stewart Town p.o., Trelawny).</t>
  </si>
  <si>
    <t>Viswanadham Pothula.-(American).                                                                                               Sandra Pothula.-(jam).</t>
  </si>
  <si>
    <t>Vishpothula@yahoo.com                                                                                                                       jmpstar.pothula@gmail.com</t>
  </si>
  <si>
    <t>Steven Marston.                                                                   Gia Abrahams.                                                                                                                  Grace McDowell- Nash.                                                                                                                       Kimberly Suzanne Chin-see Wong.                                                                                                        Patrick A.H. Smith.                                                                                                                         Andrea M. Cowan.                                                                                                                    Dane D. McGregor.</t>
  </si>
  <si>
    <t>(876) 909-3001</t>
  </si>
  <si>
    <t>smartsol@cwjamaica.com</t>
  </si>
  <si>
    <t>Angella Bullens.-(jam).                                                                   Stacy-Leigh T. Bullens.-(jam).</t>
  </si>
  <si>
    <t>Faithascensionhouseofgod@gmail.com                                                                                                stbllns@gmail.com                                                                                                                      angellabullens@gmail.com</t>
  </si>
  <si>
    <t>The United Rollington Foundation (TURF) Limited.</t>
  </si>
  <si>
    <t>Trevino Young.-(jam)                                                                                              Andrew Livington.-(jam).                                                                                                  Trevor Young.-(jam).</t>
  </si>
  <si>
    <t>theunitedrollingtonfoundation@gmail.com                                                                                                               Charity@theurfoundation.com                                                                                                                   youtaf@hotmail.com                                                                                                               andy_livingtson@yahoo.com                                                                                                                            taayoung@hotmail.com                                                                                                                            twynzz55@yahoo.com</t>
  </si>
  <si>
    <t>(876) 541-4444                                                                                                    (876) 809-3153                                                                     (876) 340-1067                                                                          (876) 513-0360                                                  (876) 535-6605</t>
  </si>
  <si>
    <t>Magraret Adams.-(jam).                                                                          Nigel Chen-See.-(jam).                                                                                                    David Stephen Henriques.-(jam).                                                                           Shalom Hodara.-(jam).                                                                                                       Israel Pinchas.-(jam).                                                                                                                    Paul Matalon.-(jam).                                                                                                                                                                    Michael Matalon._(jam).</t>
  </si>
  <si>
    <t>(876) 922-5931                                                                                                         (876) 869-5350                                                                                                      (876) 382-6200                                                                                   (876) 383-6048</t>
  </si>
  <si>
    <t>Shaareshalom@cwjamaica.com                                                                                                                  maggieadam65@gmail.com                                                                                                                                 nchensee@nationalsupply.com</t>
  </si>
  <si>
    <t>Dr.Winsome Oban.-(jam).                                                                                                     Erma Clarke.-(jam).                                                                                         Karlene England.-(jam).                                                                                                                   Menzie Oban.-(jam).                                                                                                      Cleveland Parke.-(Jam).</t>
  </si>
  <si>
    <t xml:space="preserve">876-953-2707                                                                                    fax: (876) 953-9451                                                                                               (876) 953-2791                                                          (876) 315-5546                                 </t>
  </si>
  <si>
    <t>Teamwork@cwjamaica.com                                                                                                                      weoban@gmail.com</t>
  </si>
  <si>
    <t>cable &amp; wireless                                                                                     cleaning solution ltd.                                                                                                     Collector of Taxes.                                                                                                                                         companies offices of jamaica</t>
  </si>
  <si>
    <t>(876) 632-5006                                                                                 (876) 622-0790                                                                         (876)  622-0970</t>
  </si>
  <si>
    <t>info@teachittokids.org                                                                                                                                                                  l.cole@teachittokids.org                                                                                                          l.lindsay@teachitokids.org</t>
  </si>
  <si>
    <t>Laurence Lindsay.-(jam).                                                                          Lloyd Cole.-(jam).                                                                                      Rohan Cole.-(overseas).                                                                                  Lisa Cole.-(overseas).                                                                         ylvie Alexandre.-(overseas).                                                                       Markie Petrie.-(overseas).</t>
  </si>
  <si>
    <t>michelle-ann tinglin.-(jam)                                                                                 michael lorenzo tinglin.-(jam).                                                               Heather finlayson.-(jam).</t>
  </si>
  <si>
    <t>(876) 782-0111                                                                        (876) 908-2207                                                            (973)462-2545                                                    (973) 498-5237</t>
  </si>
  <si>
    <t>tinglinmichelle@gmail.com                                                                                           tinglinmichael@gmail.com                                                                                                                     paigedeon@hotmail.com                                                                                               kashinamoore@cwjamaica.com</t>
  </si>
  <si>
    <t>Marvin Lemard.-(jam).                                                                                 Ramoy Lemard.-(jam).</t>
  </si>
  <si>
    <t>(876) 330-7182.                                                                                                                          (876) 345-8373</t>
  </si>
  <si>
    <t>John Heater.-(american).                                                                                                            Neville Tomlinson.-(jam).                                                                  Joseph Ramcharan.-(jam).                                                                                                      Arlene Ramcharan.-(jam).</t>
  </si>
  <si>
    <t>(876) 447-6849                                                                  (876) 349-1232                                                                                    (876) 999-7898                                                                                (876) 812-9950</t>
  </si>
  <si>
    <t>john@t4mm.org</t>
  </si>
  <si>
    <t>Guy Anthony Ragosta.-(american).                                                                                 Summer Merie Ragosta.-(american).                                                                                                                    Richard Joseph Irving.-(jam).</t>
  </si>
  <si>
    <t>(876) 309-8807                                                       530-312-5098</t>
  </si>
  <si>
    <t>Surfingmedicine@gmail.com                                                                                                                 summermarie@gmail.com                                                                                                                                      r2rving@gmail.com</t>
  </si>
  <si>
    <t>Peter McConnell.-(jam).                                                                  Chistopher Berry.-(jam).                                                                   Heather Goldson.-(jam).                                                                                                                                    Nyssa-Kaye Darby.-(jam).</t>
  </si>
  <si>
    <t>Svfoundation@svlotteries.com                                                                                   svsecretariat@svlgrp.com</t>
  </si>
  <si>
    <t xml:space="preserve">Cartland Palmer.-(jam).                                                                              Dismore Robinson.-(jam).                                                                                              Michael Palmer.-(jam/Canada).                                                                                  Cecil Peters.-(jam).                                                                                                                           Hubert Hall.-(jam).                                                                                             Curtis Brown.-(jam).                                                                                                               symonia Tapper-Card.-(jam).                                                                                       </t>
  </si>
  <si>
    <t>1(876) 618-0647                                                     1(876) 332-2113                                                           1(876) 884-5865                                                         (876) 374-3989                                                                              (876) 370-7654                                                            (876) 836-0598                                                                                                          (876) 371-3377                                                           (876) 847-0546                                                                                          416-876-7177</t>
  </si>
  <si>
    <t>Carl Domville.-(jam).                                                                                                                                                                                         Dave Domville.-(jam).</t>
  </si>
  <si>
    <t xml:space="preserve">1(876) 931-6456                                                                       1(876) 577-8859                                                                            (876) 367-4809                                                                                                           </t>
  </si>
  <si>
    <t>Cddomville@yahoo.com                                                                                                   ddomville20043@hotmail.com</t>
  </si>
  <si>
    <t>Scholarship Payments.-($141,000.00).</t>
  </si>
  <si>
    <t>returns from investments</t>
  </si>
  <si>
    <r>
      <t xml:space="preserve">Church Of The Open Bible                                                                                                                 (formerly: </t>
    </r>
    <r>
      <rPr>
        <sz val="12"/>
        <color rgb="FFFF0000"/>
        <rFont val="Arial"/>
        <family val="2"/>
      </rPr>
      <t>Kingston Open Bible Church</t>
    </r>
    <r>
      <rPr>
        <sz val="12"/>
        <rFont val="Arial"/>
        <family val="2"/>
      </rPr>
      <t>)</t>
    </r>
  </si>
  <si>
    <t>CAAP100-573C</t>
  </si>
  <si>
    <t>Franklyn King.-(jam).                                                              Eric Hosin.-(jam).                                                                        Kevin Nembhard.-(jam).                                                                    Dwight Shelly.-(jam).                                                                            Gary Howell.-(jam).                                                                Sandra Braimbridge.-(jam).                                                                                                         Lilla Campbell-Wiggan.-(jam).                                                              Ian Anderson.-(jam).</t>
  </si>
  <si>
    <t>members</t>
  </si>
  <si>
    <t>Veron Asvern Rankine.-(American).                                                                                                      Anrtta Rebecca Rankine.-(American).                                                                                        Andrew Charles Bell.-(Jam).</t>
  </si>
  <si>
    <t>1(876) 305-2490.                                                   (876) 793-4886                                                                     (876) 362-6027                                                                        (876) 793-4886</t>
  </si>
  <si>
    <t>Vtruth7@yahoo.com                                                                                                          vrankine55@gmail.com</t>
  </si>
  <si>
    <t>Msmissionaries@mustardseed.com                                                                                               Mscsec@mustardseed.com</t>
  </si>
  <si>
    <t>jamaican government.-(GOJ).                                                                                                Public Donations.</t>
  </si>
  <si>
    <t>Nicaraguan Government,                                                                                                                                                                               Domincan Republic Government.</t>
  </si>
  <si>
    <t>local / foreign donations.</t>
  </si>
  <si>
    <t>accounting fee.                                                                          Audit fees.                                                                            Management fees.</t>
  </si>
  <si>
    <t>CAUN100-163C</t>
  </si>
  <si>
    <t>Donnelle Christian, (2) Jemelia Davis, (3) Stacy-Ann Davis; and Secretary, Donnelle Christian</t>
  </si>
  <si>
    <t>James Lechler and Hugh Graham (Directors); Hugh Graham (Secretary)</t>
  </si>
  <si>
    <t>Karen Brown and Camisha Brown (Directors) &amp; Karen Brown (Secretary)</t>
  </si>
  <si>
    <t>Vincent Grant (Director) and Shelly-Ann Kelly (Secretary)</t>
  </si>
  <si>
    <t>Arlene and Sudine Holding (Directors), and Artnel Simon (Secretary)</t>
  </si>
  <si>
    <t>Secretary: Dr. Stephanie D Young-Azan, Directors: Raymond N Azan, Dr. Stephanie D Young-Azan, Alexander R Azan and Adam N Azan</t>
  </si>
  <si>
    <t>Olivia Yee (founder), Olive Yee (Secretary), Debbieann Powell, Director  and Samntha Sergeant, Director)</t>
  </si>
  <si>
    <t>(876) 974-3699                                                  (876) 564-8118                                                                                 (876) 974-3699                                                                                            (876) 878-1001                                                                 (876) 381-0276                                                                                   (876) 869-8888                                                                        (876) 878-5326</t>
  </si>
  <si>
    <t>morrow101@mac.com                                                                                  korver@frontier.net                                                                                                                                    kylemais@jamaicann.com                                                                                                            john@iar.jamaica.com                                                                                                                   dfergusbelnavis@gmail.com                                                                                                         mpprotz@gmail.com</t>
  </si>
  <si>
    <t>Cawayne Barton Foundation Limited</t>
  </si>
  <si>
    <t>Christopher Barton.-(USA).                                                                                                               Carlton Barton,-(jam).                                                                                  Mario Pratt.-(jam).</t>
  </si>
  <si>
    <t xml:space="preserve">1(876) 859-2856.                                                                          703-254-6851.                                                               (876) 869-0492                                                            </t>
  </si>
  <si>
    <t xml:space="preserve">Info@cawaynebartonfoundation.org                                                                                                   barton.christopher@gmail.com                                                                                                          mariopratt@hotmail.com                                                                    </t>
  </si>
  <si>
    <t>002-901-994</t>
  </si>
  <si>
    <t xml:space="preserve">Leroy S. Laing.(pastor),-(jam).                                                                                                Claudia Kay Grant.-(jam).                                                                                                        Lorna Grace Senior.-(jam).                                                                                                             Vashti Petrolin Deloris Wilson.-(jam).                                                                                                 Sylvanous Augustus Fray.-(jam)                                                                                Herland Lyscient Graham.-(jam).                                                                                                                                                                                           Desreen Annmarie Marquis.-(jam).                                                                                             Sherdon Daniel Forbes.-(jam).                                                                                                       Lawrence Egerton Nalty.-(jam).                                                                                                           Harold Augustus Wright.-(jam).                                                                                                              Vicent Alexander Wright.-(jam).                                                                                             Shawn Sylverter Allen.-(jam).                                                                                                                                   Stephen Alexander Richards.-(jam).                                                                                                                                      Hugh Sean McCalla.-(jam).                                                                                                                       Angella Maria Ennever.-(jam).                                                                      </t>
  </si>
  <si>
    <t>1085.-(1100 less 15 board members).</t>
  </si>
  <si>
    <t>285.-(300 less 15 board of directors).</t>
  </si>
  <si>
    <t>285.-(300 LESS 15 BOARD OF DIRECTORS).</t>
  </si>
  <si>
    <t xml:space="preserve">Anointed Word Of Hope And Truth Ministry </t>
  </si>
  <si>
    <t>1(876) 545-1287                                                                                    (876) 209-3527</t>
  </si>
  <si>
    <t>Patrice Minott-chulan.-(jam).                                                                    Cheryl Minott.-(jam).                                                                                     Patrick Minott.-(jam).</t>
  </si>
  <si>
    <t xml:space="preserve">Wordhopetruth@gmail.com                                                                                        minottpatrice@yahoo.con                                                                                                         thilanminott@gmail.com                                                                                                      </t>
  </si>
  <si>
    <t>tithes, offerings, and donations</t>
  </si>
  <si>
    <t>Rev. Fitroy beckford.-(jam).                                                                                                          Rev. Leonard R. Kolb.-(American).                                                                                                                               Karl Stefan Heinzelmann.-(German).                                                                                jeannette Solatka.-(American).                                                           Rev. Shorn Stephenson.-(Jam).                                                                                                   Rev. Karl E Orlofski.-(American).</t>
  </si>
  <si>
    <t>shorn.stephenson@NAC-USA.0rg                                                                                                                                        carmstrong@nsdco.com                                                                                                                              jeannette.solatka@nac-usa.org</t>
  </si>
  <si>
    <t>Stanley Ferguson.-(jam/usa).                                                                                      Norma Herny.-(jam/usa).                                                                               Earl Donaldson.-(jam/usa).</t>
  </si>
  <si>
    <t>1(876) 813-1681                                                            (876) 770-4243</t>
  </si>
  <si>
    <t>Stanleyferuson1@gmail.com                                                                                                         normahenry99@gmail.com                                                                                                      edonaldson0811@gmail.com                                                                                                 r.lenworth@yahoo.com</t>
  </si>
  <si>
    <t>the St. Catherine Municipal Corporation.</t>
  </si>
  <si>
    <t xml:space="preserve">(876) 984-3111-2                                                                                   (876) 907-0296                                                                                                   </t>
  </si>
  <si>
    <t>stcatherinemc@migcd.gov.jm</t>
  </si>
  <si>
    <t>CAIN100-1877C</t>
  </si>
  <si>
    <t>002-900-084</t>
  </si>
  <si>
    <t>Chesscot United Youth Services Limited</t>
  </si>
  <si>
    <t>Rose Garden, Long Bay P.O., Portland</t>
  </si>
  <si>
    <t>Identify coaches and volunteers in the community, who can provide skills sets and expertise in their respective sports, as well with local community centre (such as FAIR PROSPECT BENEVOLENT SOCIETY and CASTLE COMMUNITY CENTRE) to provide appropriate gathering sites:</t>
  </si>
  <si>
    <t>Chester McCreath.-(jam)                                                                        Sue Miles.-(american).                                                                                                Melvina Stewarty.-(jam).                                                                             Herlett Kennedy.-(jam).                                                               Chavel Romah.-(jam).</t>
  </si>
  <si>
    <t>(876) 485-7085                                                          484-808-2576                                                                     (876) 366-7405                                                                              (876) 913-7702                                                                         (876) 406-9880</t>
  </si>
  <si>
    <t>suemiles52@gmail.com                                                                                chestermccreath@gmail.com</t>
  </si>
  <si>
    <t xml:space="preserve">grants                                                                                  </t>
  </si>
  <si>
    <t>friends of jamaica.                                                                     Mystic rhoods productions.-(usa).</t>
  </si>
  <si>
    <t>Anthony Richards.-(jam).                                                                    Jennifer Stran.-(jam).                                                                 Errol Bolt.-(jam).                                                      Ian Murhead.-(jam).                                                                                            Paul Nelson.-(jam).                                                                                        Fabrian Watson.-(jam).                                                                                   Dawn Batts.-(jam).                                                                       Barbara Richards.-(jam).                                                                             Pixley Irons.-(jam).</t>
  </si>
  <si>
    <t xml:space="preserve">devon Keith Daley.-(jam).                                                                                     Nordia Carridice-Rhoomes.-(jam).                                                                                                     </t>
  </si>
  <si>
    <t>(876) 482-4861.                                                                             (876) 449-4773</t>
  </si>
  <si>
    <t>Timdc2020@gmail.com                                                                                                     phyllisdaley2003@gmail.com                                                                                                                                 nordiacarridice@yahoo.com</t>
  </si>
  <si>
    <t>Densil Willims.-(jam).                                                                                                Patrine Williams,-(jam).                                                                                              Ayesha Whyte.-(jam).                                                                                                  Marcia Hutchinson.-(jam).                                                                                                      Tracey-ann Wheatle.-(jam).                                                                                       Phillis Biggs.-(jam).                                                                                            Lana McPharson.-(jam).                                                                                              Dorothy James.-(jam).                                                                        Carol Campbell.-(jam).</t>
  </si>
  <si>
    <t>1(876) 335-6066                                                               (876) 495-6983                                                                              (876) 593-1673</t>
  </si>
  <si>
    <t>10-20 (members from the church).</t>
  </si>
  <si>
    <t>10-20(members from the church).</t>
  </si>
  <si>
    <t>Devon Gayle.-(jam).                                                                        Aneisha Rose.-(jam).                                                                     Annett Samuels.-(jam).                                                                    Shemar Millwood.-(jam).</t>
  </si>
  <si>
    <t>1(876) 479-6958                                                     (876) 572-0826                                                                (876) 813-8804                                                                  (876) 353-7071</t>
  </si>
  <si>
    <t>Dgfoundation20@gmail.com                                                                                devon_jnr@yahoo.com                                                                                       the new_aneisha1@yahoo.com                                                                                                     annettsamuels@gmail.com                                                                                         shemar_millwood@gmail.com</t>
  </si>
  <si>
    <t xml:space="preserve">Gregory Peart.(jam).                                                                     Damion Green.-(jam).                                                                                                                           Oliver Bryan.-(jam).                                                                                                 Rohan White.-(jam).                                                                                                                           Richardo Aiken.-(jam).                                                                                                          Dewi West.-(jam).               </t>
  </si>
  <si>
    <t>(876) 432-1701                                                                  (876) 770-0672                                                            (876) 631-0771                                                                                      (876) 858-6977                                                                  (876) 446-5948                                                               (876) 822-7910                                                (876) 340-2119</t>
  </si>
  <si>
    <t>cbar99loc@gmail.com                                                                                      simycree@gmail.com                                                                              gregorypeart@gmail.com</t>
  </si>
  <si>
    <t>membership fees, dues, fundraising, finanicing from individuials from local / foregin.</t>
  </si>
  <si>
    <t>to educate under-served communities on the benefits of sustainable agriculture and building climate change resilience, the primary purpose of the organization is to educate these communities on enironmentally friendly methods of approaching agricultujre in order to create livelihoods for themselves while protecting the planet.</t>
  </si>
  <si>
    <t>Andrew Bruce.-(american).                                                                           Cristina Rosa Matalon.-(jam/italian).</t>
  </si>
  <si>
    <t>(876) 885-0771                                                                                                (876) 975-9568                                                           (876) 927-6977                                                                               (876) 817-9317</t>
  </si>
  <si>
    <t>planetjamaica@gmail.com</t>
  </si>
  <si>
    <t>private sector donations, grant funding, and foundraising.</t>
  </si>
  <si>
    <t>John Azar.-(jam).                                                                          Dwayne Pagon.-(jam).                                                            Errol Campbell.-(jam).                                                                                     Simon Casserly.-(jam).                                                                             Ian Murray.-(jam).                                                                                       Stephen Steel.-(jam).                                                      Nigel casserly.-(jam).                                                                  Gabriela Azar.-(jam).                                                                 Peter Shoucair.-(jam).                                                             Stefan Wilson.-(jam).                                                                               Maureen Rankin.-(jam).                                                              Richard Ferdinand.-(jam).                                                                     Yussuf Migoko.-(jam).</t>
  </si>
  <si>
    <t>Admin2@tennisjamaica.org                                                                                                                                admin@tennisjamaica.org                                                                                          accounts@tennisjamaica.</t>
  </si>
  <si>
    <t>sport development foundation, donations, and fundraising</t>
  </si>
  <si>
    <t>david sanguinetti                                                                  joyce james                                                                                                      david issacs</t>
  </si>
  <si>
    <t>(876) 455-2288</t>
  </si>
  <si>
    <t>cyrusjohnson007@yahoo.com</t>
  </si>
  <si>
    <t>Richard Hall.-(jam).                                                                         Lisa Hall.-(american).</t>
  </si>
  <si>
    <t>404-974-8264                                                                               678-517-9984</t>
  </si>
  <si>
    <t>lisclayton77@hotmail.com                                                                                                          rahall.hall@gmail.com                                                                                                                      restoring.human.indepenence@gmail.com</t>
  </si>
  <si>
    <t>Marsha Johnson.-(jam).                                                                             Donna Walker.-(jam).</t>
  </si>
  <si>
    <t>Joyce Chin.-(american).                                                                                    Michael Banbury.-(jam).                                                                             Karen Phillips.-(jam).                                                                           Pauline Reid.-(jam).                                                                                   Sheree Martin.-(jam).                                                                                       Veront satchell.-(jam).</t>
  </si>
  <si>
    <t>(876) 925-7625                                                                                         (876) 977-7685                                                              (876) 492-7079</t>
  </si>
  <si>
    <t>Terry Lee.-(jam/usa).                                                                               Rose Thomas.-(jam).                                                                              Franklin Binger.-(jam).</t>
  </si>
  <si>
    <t>1(876) 799-1311.                                                                                                                    1(876) 403-5895.                                                (876) 476-0866                                                                                    (876) 403-5895                                                                                  +(917)855-5594</t>
  </si>
  <si>
    <t>Bywayshedgesffc@gmail.com                                                                                                                                      carriedeanmiller25@gmail.com                                                                                                                               rosepuseythomas@gmail.com</t>
  </si>
  <si>
    <t>tithes &amp; offering</t>
  </si>
  <si>
    <t>Micheal boyne.-(jam).                                                                   Trevor Ferguson.-(jam).                                                                 Mike Mills.-(jam).                                                                     Rohans Wilks.-(jam).                                                                               Andrene Chung.-(jam).                                                         Karen Phillips.-(jam).                                                                              Tanesha Davis.-(jam).</t>
  </si>
  <si>
    <t>1(876) 946-1105                                                                    (876) 809-1740                                                                              (876) 322-4182                                                                                                 (876) 817-8187                                                              (876) 509-0605                                                                                                    (876) 858-0366                                                                                     (876) 909-8070                                                                                           (876) 383-5806                                                                                   (876) 812-2812</t>
  </si>
  <si>
    <t>Babyoprahfoundation@gmail.com                                                                                                                      karensamuel35@gmail.com</t>
  </si>
  <si>
    <t>Clinel Walker.-(jam).                                                                 Sheree Brown.-(jam).</t>
  </si>
  <si>
    <t>lisawalker42081@gmail.com                                                                                  brownsherree5@gmail.com</t>
  </si>
  <si>
    <t>(876) 542-8462                                                                           (876) 438-4218</t>
  </si>
  <si>
    <t>Kelvin Roberts.-(jam).                                                                   Caryl Fenton.-(jam)..                                                                  Deanne Pryce.-(jam).</t>
  </si>
  <si>
    <t>1(876) 831-2678                               (876) 909-0229                                                                              (876) 818-4389                                                                                  (876) 789-3321</t>
  </si>
  <si>
    <t>kelmar@cwjamaica.com                                                                                                   kelseyl@cwjamaica.com                                                                                 deanne.pryce@cwjamaica.com</t>
  </si>
  <si>
    <t>earl jarrett.-(jam).                                                                     Barbara alexander.-(jam).                                                                                        Nicholeen DeGrasse-Johnson.-(jam).                                                                     leslie chang.-(jam).                                                            Lynda Mair.-(jam).                                                            Eva Lewis.-(St. Lucian).                                                                              Danaielle Stiebel.-(jam).                                                                  Marica Erskine.-(trinidadian).</t>
  </si>
  <si>
    <t>(876) 922-0061                                                        (876) 822-6756                                                        (876) 920-4051</t>
  </si>
  <si>
    <t>artsfoundation@emc.edu.jm                                                                                                                             jezeel.martin@mfg.com.jm</t>
  </si>
  <si>
    <t>(876) 503-2532</t>
  </si>
  <si>
    <t>pastor13jason@yahoo.com</t>
  </si>
  <si>
    <t>Karl B. Johnson.-(jam).                                                                            Norva Rodney.-(jam).                                                                    Phillip A. Rattray.-(jam).</t>
  </si>
  <si>
    <t>Info@jbu.org.jm                                                                                                                karl.johnson@jbu.org.jm                                                                                                 revbc@gmail.com                                                                                                    phillip@cwjamaica.com</t>
  </si>
  <si>
    <t xml:space="preserve">R.Christopher Rose.-(jam).                                                                        Mark Minott.-(jam).                                                                               Camille Quan Soon.-(Trinidad).                                                                                                                            Jithendra Vijayendra.(jam).                                                             Ayana Crichlow.-(Barbados).                                                                          Derrick McDowell.-(jam).                                                                                  Gail Caruth.-(Bermuda).                                                                            Trevor Seepaul.-(Trinidad).                                                                                                          </t>
  </si>
  <si>
    <t>SECRETARY.TCOS@GMAIL.COM                                                                                           recrose21@yahoo.com                                                                                                    markminott129@hotmail.com</t>
  </si>
  <si>
    <t>Stephen Facey.-(jam).                                                                                  Laura Facey Cooper.-(jam).                                                                          Paul Facey.-(jam).                                                                            Elizabeth Ward.-(jam).                                                                                   Joanna Banks.-(jam).</t>
  </si>
  <si>
    <t>1(876) 929-4510-11                                                                                                          (876) 560-5555                                                                       (876) 881-7754                                                                  (876) 381-0123                                                                                (876) 771-9907                                                                                                                     (876) 870-8432</t>
  </si>
  <si>
    <t>donation, investment income</t>
  </si>
  <si>
    <t>Christiana victoria Ellis.-(jam).                                                                              Donald Anthony Johnson.-(jam).                                                                                                 Clive Winston Saunders.-(jam).                                                     Karen Joy Campbell-O'connor.-(jam).</t>
  </si>
  <si>
    <t>1(876) 486-4718                                                      (876) 501-6541                                                                                     (876) 373-4450                                                                                   (876) 882-7002                                                               (876) 835-3970</t>
  </si>
  <si>
    <t>Henry Harley.-(jam).                                                                        Junior Gordon.-(jam).                                                                 Edwin Scott.-(jam).                                                                          Ashbourne Wynter.-(jam).                                               Glendon Wallace.-(jam).                                                                   Sanjay Hamilton.-(jam).                                                                           Marlon Symister.-(jam).</t>
  </si>
  <si>
    <t xml:space="preserve">(876) 765-8442                                                                                                        </t>
  </si>
  <si>
    <t>hemilharley@gmail.com                                                                     edwinvscott@gmail.com</t>
  </si>
  <si>
    <t>contribution of members.(tithes and offering), donations.</t>
  </si>
  <si>
    <t>overseas church members.(usa, canada, united kingdom, and cayman islands.).\</t>
  </si>
  <si>
    <t>caring hearts, helping hands.</t>
  </si>
  <si>
    <t>Nicole Mata.-(american).                                                                                     Romario G. Perkins.-(jam).                                                                      Shanna-Kay Shantell Davis.-(jam).</t>
  </si>
  <si>
    <t>(876) 589-2287.                                                                                                                                       (876) 425-4413                                                                                       1(917) 224-2706</t>
  </si>
  <si>
    <t>Thecaringgroup@gmail.com                                                                                                                        shanna.hughes22@gmail.com                                                                                                romario.perkins@gmail.com</t>
  </si>
  <si>
    <t>Ronald Grey.-(jam).                                                                                  Valin Smith.-(jam).                                                                    Brian Doyley.-(jam).                                                                              Lilian McDonald.-(jam).                                                                        Delroy Lue.-(jam).                                                                            Althea Clarke.-(jam).                                                                Caydion Campbell.-(jam).                                                              Marica Dunbar.-(jam).</t>
  </si>
  <si>
    <t>1(876)  933-7489                                                              (876) 372-7085                                                                          (876) 886-9116                                                                   (876) 455-6164                                                              (876) 770-1163                                                                                 (876) 620-8184                                                                  (876) 740-6532                                                                         (876) 990-0555                                                                        (876) 368-7305.</t>
  </si>
  <si>
    <t>member churches and members of churches.</t>
  </si>
  <si>
    <t>Sheron Henry.-(jam).                                                                     Joy Palmer.-(jam).                                                              Claudette White.-(jam).                                             Wyvolyn Gager.-(jam).</t>
  </si>
  <si>
    <t>Fees.- (Annual Returns)</t>
  </si>
  <si>
    <t>Sheryl Notice.-(jam).                                                                          Robert B. Notice.-(jam).                                                                                       Jannel Camille Alexander.-(jam).</t>
  </si>
  <si>
    <t xml:space="preserve">1(876) 593-9371                                                                     (876) 384-0563                                                         (876) 470-2872 </t>
  </si>
  <si>
    <t>Wilfred A. Nembhard.-(jam).                                                                               Eudora Nembhard.-(jam).                                                                                      Calvert Thomas.-(jam).                                                                            Edris Thomas.-(jam).                                                                              Rennie A. Lyons.-(jam).                                                                               Mavis Ferguson.-(jam).                                                                                       Hyacinth Barrett.-(jam).                                                    Blossom Wright-Smith.-(jam).</t>
  </si>
  <si>
    <t xml:space="preserve">1(876) 354-7660                                                                                                    (876) 312-2329                                                                                                                         </t>
  </si>
  <si>
    <t>ecog.ja@gmail.com                                                                                             blossommsmith@gmail.com</t>
  </si>
  <si>
    <t>tithes, offerings, donations, and members support.</t>
  </si>
  <si>
    <t>Dion Barrett.-(jam).                                                                           Talijhe Bowen.-(jam).</t>
  </si>
  <si>
    <t>(876) 622-4578                                                                                   (876) 567-9338                                                                       (876) 347-9928</t>
  </si>
  <si>
    <t>dionjb26@yahoo.com                                                                          talijhebowen@gmail.com</t>
  </si>
  <si>
    <t>contributions, donations, and fund raising.</t>
  </si>
  <si>
    <t>Bishop. Harold A. Haughton.-(jam).                                                           Superintendent William Smiley.-(jam).                                                                                      Superintendent Leasen Burnett.-(jam).                                                                                                                     Superintendent Kenneth A. White.-(jam).                                                                                                    Superintendent Michael Robinson.-(jam).                                                                                            Pastor. David Haynes.-(jam).                                                                                          Pastor. Constantine Walker.-(jam).                                                                       Elder Reneny Walker.-(jam).                                                                     Mother Daisy King-Haughton.-(jam).</t>
  </si>
  <si>
    <t xml:space="preserve">(876) 793-4757                                                                           (876) 986-9612                                                                         (876) 366-9806 </t>
  </si>
  <si>
    <t>leaderwhite06@yahoo.com                                                                                            hah4620002002@yahoo.com                                                                sword2smiley@yahoo.com                                                                                                            renenywalker@yahoo.com                                                                       michael.a.robinson07@gmail.com</t>
  </si>
  <si>
    <t>national ingathering, national meetings, and department meetings.</t>
  </si>
  <si>
    <t>Millicent Graham.-(jam).                                                             Joni Jackson.-(jam).                                                                      Velma Pollard.-(jam).                                                                             Ann-Marie Bonner.-(jam).</t>
  </si>
  <si>
    <t>Drawingroomproject@gmail.com                                                                                              jonijackson@gmail.com                                                                                                                                        technologyid@gmail.com</t>
  </si>
  <si>
    <t>Elsa Leo-Rhynie.-(jam).                                                                Hon. Earl Jarrett, OJ, CD, JP.-(JAM).                                                                                          Williams McLead.-(jam).                                                                                          Keith Brown.-(jam).                                                                                                         Marva Gordon.-(jam).                                                                                                       Fay Corothers.-(jam).</t>
  </si>
  <si>
    <t xml:space="preserve">info@dudleygrantecd.org.jm                                                                                                    Drbg_trust@yahoo.com                                                                                                                              dfay.cor@gmail.com                                                                                                                                       earl@ingroup.com                                                                                                                                                      </t>
  </si>
  <si>
    <t>6 trustees</t>
  </si>
  <si>
    <t>6 (trustees).</t>
  </si>
  <si>
    <t>Carl Dalbert Dawkins.-(jam).                                                           Leroy Hope.-(jam).                                                                          Icyline Dawkins.-(jam).                                                             Alecia Powell-Hope.-(jam).</t>
  </si>
  <si>
    <t>1(876) 476-1825                                               (876) 480-7634                                                                              (876) 340-0967                                                                                           (876) 476-1825                                                            (876) 442-2776                                                         (876) 328-2725</t>
  </si>
  <si>
    <t>Tecogodinchirst200@gmail.com                                                                                             aleciahoppow@yahoo.com                                                                                 leehope43@gmail.com</t>
  </si>
  <si>
    <t>offerings, gifts</t>
  </si>
  <si>
    <t>(876) 863-4999.                                                                (876) 863-4399</t>
  </si>
  <si>
    <t xml:space="preserve">Donovanmcnee@gmail.com                                                                                                                </t>
  </si>
  <si>
    <t xml:space="preserve">  Donovan Lloyd McNee.-(jam).                                                                   Samantha Natalia McNee.-(jam).</t>
  </si>
  <si>
    <t>Patsy Prussia.-(jam)                                                                         Peter-john Rowe.-?(jam).                                                                                                              Dorren Rowe.-(jam).                                                                                   Ann Marie Stewart.-(jam).                                                                   Ryan Williams.-(jam).</t>
  </si>
  <si>
    <t>(876) 887-6521                                                                       (876) 988-3530</t>
  </si>
  <si>
    <t>patrose.prussia@gmail.com                                                                                                                                                            locke716@gmail.com                                                                                                           row_dor@yahoo.com                                                                              amstewart34@gmail.com                                                                           rywill_x@yahoo.com</t>
  </si>
  <si>
    <t>Michael Carter.-(jam).                                                                        Kaliese Carter.-(jam).                                                             Sharron Thompson.-(jam).</t>
  </si>
  <si>
    <t xml:space="preserve">Godcentre1@hotmail.com                                                                                                                                   sharronthja@gmail.com                                                                                                                            </t>
  </si>
  <si>
    <t xml:space="preserve">tithes, offerings, pledges, </t>
  </si>
  <si>
    <t>in excess of 100 persons</t>
  </si>
  <si>
    <t>in excess of 50 persons.</t>
  </si>
  <si>
    <t>Charles  A. O'Connor.-(jam).                                                                    Wilson Look-Kin.-(jam).                                                               Carl Domville.-(jam).                                                       Howard Ennis.-(jam).                                                                         Lenmox Turner.-(jam).                                                                Warren McDonald.-(jam).                                                         Howard Barrett.-(jam).                                                                     Martin Williamson.-(jam).                                                            Craig Foreman.-(jam).</t>
  </si>
  <si>
    <t>clientservices@cocnjamaica.com                                                                                                                cfforeman@gmail.com</t>
  </si>
  <si>
    <t>Mr. Errol Greene J.P.                                                                               Mrs. Sabrina Cross - Warner J.P                                                                                Mrs. Marsha Henry-Martin                                                                      Ms. Susan Moore                                                                    Rev. Whitson Williams J.P.                                                                    Mr. Fabian Brown J.P.                                                                                                    Mrs. Dione Jennings                                                                                Mrs. Hyacinth Robinson                                                                                                                  Mr. Robert Hill J.P.                                                                                     Ms. Pearl Barrett O.D.                                                                                                         Lt. Col. Desmond Clarke O.D.  J.P.                                                               Mr. Matthew Smith Barrett J.P                                                                                             Dr. Pauline Weir J.P.                                                                                        Mr. Lawrence Madden                                                                                                Mrs. Mavis Farquharson                                                                                                           Mr. Hodine Williams J.P.                                                                    Mr. Andrew Swaby                                                                                                              Mr. Adrian Smith                                                                                        Ms. Claudette Crooks                                                                                              Cllr. Alvin Francis O.D. J.P.</t>
  </si>
  <si>
    <t xml:space="preserve">Clarion Phillpots.-(jam).                                                                                    Hatshepsut Eshe Nakpangi Gray.-(jam).                                                                                                                     </t>
  </si>
  <si>
    <t>(876) 592-3538                                                         (876) 789-2845</t>
  </si>
  <si>
    <t>Anewjamaica@yahoo.com                                                                                                                      anewjamaica72@yahoo.com                                                                                                  hgrat530@gmail.com</t>
  </si>
  <si>
    <t>american friends of Jamaica</t>
  </si>
  <si>
    <t>american friends of jamaica.</t>
  </si>
  <si>
    <t xml:space="preserve">Andrea Carroll.-(jam).                                                                                        Marjorie Grant.-(jam),                                                                                           Jeanine Tribley.-(jam).                                                                                                                                     Jeannette Wood.-(jam).                                                                                              Christopher Blackwell.-(jam).                                                                                                      Marika Kessler.-(jam).                                                                                          </t>
  </si>
  <si>
    <t>Andra.carroll@islandoutpost.com                                                                                                    crownone2010@yahoo.com</t>
  </si>
  <si>
    <t>The Goldeneye Foundation                                                                                                      (Formerly: The Oracabessa Foundation)</t>
  </si>
  <si>
    <t>The Goldeneye Foundation                                                                                   (Formerly: The Oracabessa Foundation)</t>
  </si>
  <si>
    <t>Kenneth Raymond.-(jam).                                                                      Ian Gordon.-(jam).                                                                          Lillieth Power- Raymond.-(jam).                                                            Leighton West.-(jam).                                                                   Desrine Powis- Gordon.-(jam).</t>
  </si>
  <si>
    <t>Thegospeltab@gmail.com                                                                                                                               desrinegordon6@gmail.com</t>
  </si>
  <si>
    <t>Channels Of Hope.</t>
  </si>
  <si>
    <t>Michael Blair.-(jam).                                                                   Marlon Brown.-(jam).</t>
  </si>
  <si>
    <t xml:space="preserve">(876) 297-4611.                                                               (876) 297-4611.                                                                            (876) 406-2572.                                                                         </t>
  </si>
  <si>
    <t>Pres.powerlfjm@gmail.com                                                                                                gensec.powerlfjm@gmail.com</t>
  </si>
  <si>
    <t>donation.-($492,136.00).                                                                                            Sponsorship.-($160,000.00).                                                                                            Affilation fees.-($55,000.00).</t>
  </si>
  <si>
    <t xml:space="preserve">membership fee.                                                              Audit fee.                                                                                                          </t>
  </si>
  <si>
    <t xml:space="preserve">Dasline Harris.-(jam/USA).                                                                             Michael Harris.-(jam).                                                                                                      Marline Clarke- Johnson.-(jam).                                                                                                                     Vernice Lynch.-(jam).                                                                                                      Sharon Young.-(Secretary)(US citizen).                                                                                                                </t>
  </si>
  <si>
    <t>Info@kimnikvisions.org                                                                                                                 syoung71799@gmail.com                                                                                                               marlinejohnson@hotmail.com                                                                                                                                      lynch.vernice@yahoo.com</t>
  </si>
  <si>
    <t>Andrei Cooke.-(jam).                                                                      Kevin Harvey.-(jam).                                                                                                                Hurley Taylor.-(jam).                                                                               Heather Reid-Jones.-(jam).                                                                                       Ava-Gay Timberlake.-(jam).</t>
  </si>
  <si>
    <t>USD$9,129,499.27</t>
  </si>
  <si>
    <t>(876) 906-2105                                                                         1(876) 926-6492,                                                                                                       1(876) 926-4378,                                                                                                                                                  1(876) 926-3195,                                                                       Fax: 1(876) 754-6441</t>
  </si>
  <si>
    <t>Private Capital Contributions</t>
  </si>
  <si>
    <t>heart institute of the caribbean.                                                                                          Embassy of Japan.</t>
  </si>
  <si>
    <t>1(876) 334-7637                                                     (876) 258-9011</t>
  </si>
  <si>
    <t>Thehouseofthelivinggod2018@gmail.com                                                                                                                    gillysgas2015@gmail.com                                                                                                                           trixtom@yahoo.com</t>
  </si>
  <si>
    <t>1(876) 350-4183                                                                               (876) 889-1592                                                                         (876) 857-3834                                                                                  (876) 518-9670</t>
  </si>
  <si>
    <t>David Williams.-(jam).                                                                 Shovonne Phillips.-(jam)                                                                              Vincent Edwards.-(jam).                                                                                                                        Dorrell Blake.-(jam).                                                                                                                                                Laslelles Hillock.-(jam/USA).                                                             David Atari Williams.-(USA).                                                                                      Ellen Session.-(jam).                                                                       Reuben Morgan.-(jam).                                                                     Robin Luke Boswell.-(jam).                                                                                                                 Heru Menelik.-(jam).                                                                                                              john Gilbert Varnom,-(british).</t>
  </si>
  <si>
    <t>Humanitydivineliberaterians@gmail.com                                                                                                            HDLFOJ2016@gmail.com                                                                                                          passionatelyoverthetop@gmail.com</t>
  </si>
  <si>
    <t>Keith Ellis.-(jam).                                                                                                                                                 Frances yeo.-(jam).                                                                                              Dr. Donnovan Thomas .-(jam).                                                                                                    faith thomas.-(jam).                                                                                                               bruce scott.-(jam).                                                                                         Dr. Raphael Thomas.-(jam).                                                                                    janneth mornan-green.-(jam),                                                                                               george leveridge.-(jam).                                                                                               josef thomas.-(jam).                                                                                                        marjorie shaw.-(jam),</t>
  </si>
  <si>
    <t>1(876) 869-3403                                                                   (876) 818-3254.                                                                              (876) 383-3785</t>
  </si>
  <si>
    <t>Clihelpingpeoplelive@gmail.com                                                                                                         donovanthomas1@gmail.com                                                                                                                          faiththomas@chooselifeintl.org                                                                                           ziahallis@gmail.com                                                                                                                  franyeo@gmail.com</t>
  </si>
  <si>
    <t xml:space="preserve">sonja Robinson.-(jam).                                                                                 Andre Tadashi Chin.-(jam).                                                                                   Angela Eleanor Clarke.-(jam).                                                                                                                                      Michelle-Ann Letman.-(jam).                            </t>
  </si>
  <si>
    <t>sonja@instam.org                                                                                                                           aclarke_40@hotmail.com                                                                                                                                    michelle.letman@gmail.com</t>
  </si>
  <si>
    <t>(876) 613-3181.                                                                                        (876)345-0876                                                                                   (876) 373-6222                                                                                                                      (876) 531-3031                                                                                                         (876) 810-9673                                                                                              (876) 418-2306</t>
  </si>
  <si>
    <t>tithes, and donations</t>
  </si>
  <si>
    <t>Major. Robert neish.                                 christopher samuda.                                                                                       Brenda cuthbert.                                                                         Carmen patterson.                                                                               Courtney lodge.                                                                                                         Suzanne harris-henry.                                                                                          Dave myrie.</t>
  </si>
  <si>
    <t>(876) 447-6405.                                                                  (876) 501-6920.                                                                         (876) 893-2959                                                                        (876) 463-8872                                                                                   (876) 362-4314                                                                                                (876) 793-7356.                                                                             (876) 395-6928                                                                                            (876) 909-1244                                                                                   (876) 543-9416</t>
  </si>
  <si>
    <t>Womendriventopurpose@gmail.com                                                                                                                                                   andreabarrett@gmail.com                                                                                    walsondian789@gmail.com</t>
  </si>
  <si>
    <t>subscriptions.</t>
  </si>
  <si>
    <t>(876) 276-2310.                                                                                             (876) 436-6707</t>
  </si>
  <si>
    <t>marjorie.mccreavy@gmail.com                                                                              morissa.mccreavy@yahoo.com</t>
  </si>
  <si>
    <t>donations / personal finance.</t>
  </si>
  <si>
    <t>aval medical supplies.-(jam).                                                                                                          Marjorie McCreavy.-(jam).</t>
  </si>
  <si>
    <t>bridgette Roberts.-(usa).                                                             Monar contracting.-(canada).</t>
  </si>
  <si>
    <t>admins &amp; operative Expenses.</t>
  </si>
  <si>
    <t>CAIN100-1415C</t>
  </si>
  <si>
    <t>Hilton Blenman.-(barbarian).                                                                        Carmen Pencle.-(jam).                                                                    Andrea Dawes.-(jam).                                                                                                               Ruth Long.-(jam).                                                                                                     Fern Anderson-Edwards.-(jam).                                                                                                                     Michael Scott.-(jam).                                                                                Richard Sandcroft.-(jam).                                                                             Rohan Wishart.-(jam).</t>
  </si>
  <si>
    <t>(876) 449-4238.                                                                                             (876) 646-7439</t>
  </si>
  <si>
    <t>jamaica_childe@hotmail.com                                                                    jcefjamaica@yahoo.com                                                                                                      hiltonblenman@gmail.com</t>
  </si>
  <si>
    <t>donations, individual, and entities.</t>
  </si>
  <si>
    <t>good news across ja.                                                                                                   Camp expense.                                                                                   Fun in the sun.                                                                                radio                                                                             funraising.</t>
  </si>
  <si>
    <t>Richardo Stratchan.-(jam).                                                                                                  John Hardly.-(jam).                                                                          Jim Whittington.-(USA).                                                                                     Susan Bone.-(USA).                                                                         Creda Campbell.-(jam).</t>
  </si>
  <si>
    <t>1(876) 758-3562                                                                                                            (876) 812-4625                                                                      Cell: 1(876) 331-1540                                                                                       (876) 369-2026</t>
  </si>
  <si>
    <t xml:space="preserve">Calltoserve@flowja.com                                                                                              creda@cwjamaica.com                                                                                  margague@cwjamaica.com                                                                                      jim@jimwhittington.com                                                                                                                                        </t>
  </si>
  <si>
    <t>funds are source from overseas church affiliates,community fund raising activities, funds from sales of building block factory and water purfication plants.</t>
  </si>
  <si>
    <t>world deliverance international</t>
  </si>
  <si>
    <t>mission contribution.-($10,000.00).</t>
  </si>
  <si>
    <t>CAIN100-1186C</t>
  </si>
  <si>
    <t>kinda, donations.</t>
  </si>
  <si>
    <t>flava resterant.</t>
  </si>
  <si>
    <t>brooklyn nets.-(american).                                                                                 Twinpeaks.-(american).                                                                    Ozone refungation.-(american).</t>
  </si>
  <si>
    <t>1(876) 388-7716                                                                                (876) 863-8815                                                                     (876) 368-9340                                                               (876) 368-9340.</t>
  </si>
  <si>
    <t>Marfac2kill@gmail.com                                                                                        ppollyanna538@gmail.com                                                                              moredarnellpat@yahoo.com</t>
  </si>
  <si>
    <t>membership dues.                                                                                               Donations and grants                                                                                           sponsors,                                                                                                        fundraisers.</t>
  </si>
  <si>
    <t>go fund me donations.                                                                                      Charitable school supplies.</t>
  </si>
  <si>
    <t>velana melissa creary.-(jam/usa).                                                                  Donna marie stewart.-(jam/usa).                                                             Carl anthony stewart.-(jam/usa).                                                                                              dawnette althea stewart.-(jam).                                                       darnell patricia moore.-(jam).</t>
  </si>
  <si>
    <t>CAIN100-1386C</t>
  </si>
  <si>
    <t>Roman catholic archbishop of kingston, benefactors of the faithful who follow the neo-catechumenal way, private citizens and institutions.</t>
  </si>
  <si>
    <t>archbishop of kingston.</t>
  </si>
  <si>
    <t>redemptorismaterjamaica@gmail.com                                                                                                 merinifrancescomaria@libero.it                                                                                                     equipeantilleinglesi@gmail.com                                                                                           anthonymeton@gmail.com                                                                      charlybell@davide.it</t>
  </si>
  <si>
    <t>(876) 420-9030                                                                                                  (876) 987-6567                                                                                        1(876) 927-9915                                                                                1(876) 619-1234/5</t>
  </si>
  <si>
    <t>James Campbell,                                                         Alice Campbell.                                                                       Dr, Shalane Campbell.</t>
  </si>
  <si>
    <t>To establish and carry on educational support of a deserving and / or deserving students of CAMPION COLLEGE.                                                                                                       To assist with the acquisition of books, computers, educational materials, sporting gears and, equipment for CAMPION COLLEGE.</t>
  </si>
  <si>
    <t>(876) 870-1397</t>
  </si>
  <si>
    <t>cam_jim2004@yahoo.com</t>
  </si>
  <si>
    <t>Request by the Charity members</t>
  </si>
  <si>
    <t xml:space="preserve">Grace Lois Maureen Palmer.                                                                              Brendan Bain.                                                               Napoleon Black.                                                              Byron Buckley.                                                                            Corrinne Lane Elizabeth Ford.                                                                               harvey gordon.                                                                              patrick james.                                                                                   angella walters.                                                                                  germaine williams.                                                                                                         raphael thomas.                                                                                   christopher clarke                                                                                           patricia thompson.                                                                        calvin isaacs.                                                                                                             winston george litchmore.                                                                    lloyd earl burnett.                                                                                                                  lola citilla carey.                                                                                     ransford hugh cummings,                                                                                                                                           james lloyd ramsay.                                                                                                    lancelot mason henry.                                                                      </t>
  </si>
  <si>
    <t>norvaleesha dyer.                                                                                       Marsha gooden.                                                                                                                   Hamlet nation.                                                                      jermaine weathers.</t>
  </si>
  <si>
    <t>to assist vulnerable families cater to their basic social, health and educational needs through conducting home visits, liaing with relevant social agencies and assisting with resources required to meet these needs.</t>
  </si>
  <si>
    <t>(876) 884-4043.                                                             (876) 783-2680.</t>
  </si>
  <si>
    <t>marshajg@hotmail.com</t>
  </si>
  <si>
    <t>Marcus Garvey In Schools (Mgis) Foundation</t>
  </si>
  <si>
    <t>Major.effiom balfour whyte.-(jam).                                                                                                     Deborah tahirih gerda amos.-(jam).                                                                                                   chukwuemeka earl cameron.-(british).                                                                                             julius w. garvey.-(american).                                                                                                                     rupert charles lewis.-(jam).                                                                                                                    millicent hylene robinson dacota.-(jam).                                                                     clinton alexander hutton.-(jam).</t>
  </si>
  <si>
    <t xml:space="preserve">Madline Audrey Hinchcliffe.-(jam).                                                                                                               Garth Hinchcliffe.-(jam).                                                                                                 Mary Sorum.-(jam).                             </t>
  </si>
  <si>
    <t>Debbie-Ann Gordon Crawford.-(jam).                                                                              Philip  Andrew Gray.-(jam).                                                                                 Lona Brown.-(jam).                                                                                                 Osmond Clarke.-(jam).                                                                                 Lynden Heaven.-(jam).                                                                                    LeRoy Bookal.-(jam).</t>
  </si>
  <si>
    <t>(876) 371-3284                                                                         (876) 997-3011</t>
  </si>
  <si>
    <t>JANT5755@GMAIL.COM                                                                                                                           carl.bruce02@uwimona.edu.jm</t>
  </si>
  <si>
    <t>Carl Anthony Richardo Bruce.-(jam).                                                                         Errol Darlington McKenzie.-(jam).                                                                          Grantley St. John Stephenson.-(jam).                                                                                Willard Elbert Brown.-(jam).                                                                                    Janice Ann Maureen Grant Taffe.-(jam).                                                                           Keith Duncan.-(jam).                                                                                                              Hope Johnson.-(jam).                                                                                                                 Dr. Lundie Richards.-(jam).</t>
  </si>
  <si>
    <t>Bishop. Leroy Osbourne.-(jam).                                                                                                                Angella v. Osbourne.-(jam).                                                                            Claudette myers.-(jam).                                                                                          jennifer kenton.-(jam).                                                                                                      angella hoffman.-(jam).                                                                                                eustace rowe.-(jam).                                                                                                                            oretta myers.-(jam).</t>
  </si>
  <si>
    <t>tithes, and offerings.</t>
  </si>
  <si>
    <t>Ministrymission77@gmail.com                                                                                                         angielee_4life@yahoo.com                                                                                                             miracleministry2017@gmail.com</t>
  </si>
  <si>
    <t>1(876)982-4521                                                                                           (876) 370-6997                                          (876) 473-3588                                       (876) 314-3093</t>
  </si>
  <si>
    <t>tithes, offerings, and dorm unit &amp; other facilities</t>
  </si>
  <si>
    <t>naval harley.                                                                      Joan harley-smith.                                                                  Michael walters.                                                                          devon levy.                                                               leonie clarke.</t>
  </si>
  <si>
    <t>(876) 926-7062                                                                         (876) 379-5519                                                    (876) 771-8491.                                                               (876) 350-2830.                                                               (876) 833-9444.</t>
  </si>
  <si>
    <t>naval.harley@yahoo.com                                                                                          devontevy@hotmail.com                                                                                                                  joanharleysmith@gmail.com                                                                                                                                         inekabrydson@hotmail.com                                                                                                                                                                           lpclarke13@gmail.com</t>
  </si>
  <si>
    <t>Andew Warren..-(jam).                                                            Liesa Warren.-(jam).                                                                 Samantha Morgan.-(jam).</t>
  </si>
  <si>
    <t>tithes, offerings, love gifts, and donations.</t>
  </si>
  <si>
    <t>1(876) 982-2050.                                                                              (876) 416-0216</t>
  </si>
  <si>
    <t>offerings.-($334,625.00).                                                                         Tithes.-($930,152.00).                                                                                  Love gifts.-($556,000.00).</t>
  </si>
  <si>
    <t>Elisheva Elmay McKenzie-Fahie.-(jam).                                                              Ken Maclin Fahie.-(U.S V.Island/jam).</t>
  </si>
  <si>
    <t>(876) 784-8290.                                                                                        (876) 546-1825</t>
  </si>
  <si>
    <t>yahreach@yahoo.com                                                                                                       innova4u@yahoo.com</t>
  </si>
  <si>
    <t>Odette Evadney James.-(jam).                                                                         Tanya Renae Brown.-(jam).                                                                                        Theresa Tamara Douglas.-(jam).</t>
  </si>
  <si>
    <t>(876) 834-9389                                                         (876) 804-9432                                                                          (876) 279-6648</t>
  </si>
  <si>
    <t>mcahfto@gmail.com                                                                                                                                harleancooper@yahoo.com                                                                                                  odettejames48@gmail.comtheresadouglas246@gmail.com</t>
  </si>
  <si>
    <t>Elizabeth Lan Pan.-(american).                                                                                                 Joyce Chang Lee.-(american).                                                                    Gilberto Gianareas Galarza.-(Panmanian).</t>
  </si>
  <si>
    <t>1(876) 704-6074                                                                                                            949-527-4622                                                                                                949-527-4721</t>
  </si>
  <si>
    <t>Alorica Inc.- a technology driven client resource management organization.</t>
  </si>
  <si>
    <t>Gina.castro@tmf_group.com                                                                                                   cece-pan@alorica.com                                                                                               giberto.gianareas@alorica.com                                                                                                    gina.castro@TMF-Group.com</t>
  </si>
  <si>
    <t>Joan Browne.-(Caadian).                                                                                      Carol Narcisse.-(jam).                                                             Frank Knight .-(jam).                                                              Renaire Watson.-(Jam).                                                                    Patricia Tyson.-(Jam).                                                            Jenifer DaCres.-(jam).                                                                                        Karen Buchanan.-(jam).                                                                      Patricia Phillipsneen-Donald.-(Secretary).</t>
  </si>
  <si>
    <t>1(876) 340-0883.                                                                             (876) 776-6579                                                                               (876) 455-3650.</t>
  </si>
  <si>
    <t>Mensana@gmail.com                                                                              patriciahopeyphillips@gmail.com                                                                                                                                          carol.narcisse@gmail.com                                                                                                                  browneashford@gmail.com                                                                                                       frank.knight@cwjamaica.com                                                                                                             wrenaire@hotmail.com                                                                                                            tysonnorman@hotmail.com                                                                                                      jennymdacres@gmail.com                                                                                                                   buchanan.kb@gmail.com</t>
  </si>
  <si>
    <t>donations.-($89,635.00).                                                                                        Members contribution.-($17, 600.00).</t>
  </si>
  <si>
    <t>Maurice Colquhoun.-(jam).                                                                             Jason Baker.-(jam).                                                            Craig McNally.-(jam).                                                               Athony Townsend.-(jam).</t>
  </si>
  <si>
    <t>(876) 430-8987.                                                                       (876) 463-1276.                                                                (876) 551-0169                                                                                 (876) 469-4252                                                                         (876) 295-2115</t>
  </si>
  <si>
    <t>manupfoundation2022@gmail.com                                                                                            jay.nickedu@gmail.com                                                                                                         mcolquhoun1@gmail.com                                                                                                                      craigmcnally@yahoo.com                                                                                                          atownsend@amtja.page</t>
  </si>
  <si>
    <t>Mclymont's Helping Hands Children's Foundation Limited.</t>
  </si>
  <si>
    <t>Shivan McLymont.-(canadian).                                                                              Melodie McLymont.-(Canadian).                                                    Maximilian Campbell.-(jam)..</t>
  </si>
  <si>
    <t>1(876) 529-9395                                                                              1(876) 881-6553                                                    (876) 995-3715</t>
  </si>
  <si>
    <t>M_helpinghands_cf@outlook.com                                                                                                     melvan23@gmail.com</t>
  </si>
  <si>
    <t>donations, fundraising activities.</t>
  </si>
  <si>
    <t>Dacia Lotoya Leslie.-(jam).                                                                                          Debbie Dionne Hope.-(jam).</t>
  </si>
  <si>
    <t>1(876) 460-4120                                                           (876) 561-3005.</t>
  </si>
  <si>
    <t>Mayelthandgwendolynfoundation@gmail.com                                                                                                  dacials@gmail.com                                                                                                    dwyerdebbie@hotmail.com</t>
  </si>
  <si>
    <t xml:space="preserve">(876) 546-9160                                                                                   (876) 412-2748                                                               (876) 799-1868                                                                       (876) 462-7364                                                                </t>
  </si>
  <si>
    <t>gillian.whittle@yahoo.com                                                                      jameel_gayle@yahoo.com</t>
  </si>
  <si>
    <t>Jameel Gayle.-(jam).                                                                                      Tashina Campbell.-(jam).                                                                           Elizabeth Parker.-(jam).                                                                                        Kashain Miller.-(jam).                                                                                        Gillian Whittle.-(secretary).                                                                              patricia miller.-(jam).</t>
  </si>
  <si>
    <t>donations.-($1,044,132.00).</t>
  </si>
  <si>
    <t>(876) 568-1888.                                                     770-733-6212                                                (876) 365-4824</t>
  </si>
  <si>
    <t>dorna gray.-(jam).                                                                                             Maureen cole.-(American).</t>
  </si>
  <si>
    <t>cole.maureen@yahoo.com                                                                                mea-wallace@hotmail.com</t>
  </si>
  <si>
    <t xml:space="preserve">personal </t>
  </si>
  <si>
    <t>*</t>
  </si>
  <si>
    <t>Melissa Martin.-(jam).                                                                       Sheldon Reid.-(jam).                                                                           Tiffany Martin.-(jam).</t>
  </si>
  <si>
    <t>(876) 277-5630.                                                                          (876) 585-2172.                                                                             (876) 803-8029.</t>
  </si>
  <si>
    <t>fabulousmartins2011@gmail.com                                                                                                mmmartin21@yahoo.com                                                                                                        sreid6877@gmail.com</t>
  </si>
  <si>
    <t>Rudolph Pink.-(jam).                                                                              Oscar Williams.-(jam).                                                                                    Winston Williamson.-(jam).                                                                             Joseph White.-(jam).</t>
  </si>
  <si>
    <t>(876) 586-4324                                                         (876) 393-4116</t>
  </si>
  <si>
    <t>rudolphpink@gmail.com</t>
  </si>
  <si>
    <t>membership, donations, and grants.</t>
  </si>
  <si>
    <t>annual returns &amp; secretarial.-($15,500.00).                                                                                Utilities.-($5,000.00).</t>
  </si>
  <si>
    <t>CAIN100-1530C</t>
  </si>
  <si>
    <t>Dionne Mckoy.-(jam/usa).                                                                         Aisha-lee McKoy-Moore.-(jam/usa).                                                                    Dianne McKoy.-(jam/usa).</t>
  </si>
  <si>
    <t>dionne.mckoy@gmail.com                                                                                                                 rlodge@fogadaley.com                                                                                           aishaglamalee@gmail.com                                                                                                                                            cooliegal41@yahoo.com</t>
  </si>
  <si>
    <t>CAIN100-1407C</t>
  </si>
  <si>
    <t>Daphne Cawley.-(jam).                                                                                           Venisha Rowe.-(jam).                                                                             Tajna Barrett.-(jam).                                                                               Taniesha Rowe.-(jam).                                                                      Mavis Williams.-(jam).                                                                                                                            Daniel Rosales.-(American).                                                                         Dayton Rowe.-(jam).</t>
  </si>
  <si>
    <t>Driministries1@verizon.net                                                                                                         maxrobert173@gmail.com</t>
  </si>
  <si>
    <t>Steven Anthony Douglas.-(jam).                                                                Camille Camla Pandohie.-(jam).                                                                          Neiko Wilson.-(secretary).</t>
  </si>
  <si>
    <t>1(876)634-5207                                                                       (876) 782-8332                                                                                 (876) 634-5207                                                                      (876) 899-5865                                                                                                                (876) 551-7076.</t>
  </si>
  <si>
    <t>Jamaicaskateboardfed@gmail.com                                                                                                                           camille.pandohie@gmail.com                                                                                                                      wneiko@gmail.com                                                                    skateboard.palace@gmail.com</t>
  </si>
  <si>
    <t>matt mercer.                                                                          Transformer rails.                                                                                                                        Rasta Couture.                                                                                                        Anthony Clarke.</t>
  </si>
  <si>
    <t>Hall, Wilson &amp; Associates.                                                                                                Ishimoto's Gym.</t>
  </si>
  <si>
    <t>Omar Woodham.-(jam).                                                                                  Marica Reid.-(jam)                                                                                           Carol Saunders-Hammond.-(jam).                                                                                  Valerie Carter.-(jam).                                                                                                        Rosemarie Forrest.-(jam).                                                                                  Nicholas Henry.-(jam).                                                                                Marvin Johnson.-(jam).</t>
  </si>
  <si>
    <t>1(876) 788-3439                                                     (876) 225-3026                                                                   (876) 419-8471                                                                                (876) 579-5209                                                                                               (876) 324-4162                                                                             (876) 362-6438                                                                         (876) 564-8966                                                                                                       (876) 336-3326</t>
  </si>
  <si>
    <t>Jgwef@jeanettegrantwoodham.com                                                                         omar_woodham@yahoo.com                                                                                                               saunderscarol1983@gmai.com                                                                          valerieyvettercarter@gmail.com                                                                                                                mackyscully@gmail.com                                                                                                                                  nicholas44@hotmail.com</t>
  </si>
  <si>
    <t>fundraising activities.                                                                                   Donations.</t>
  </si>
  <si>
    <t>spencer's tailoring                                                                          stewarts auto sales.                                                                                                           Carerras group of companies.</t>
  </si>
  <si>
    <t>april 31, 2015</t>
  </si>
  <si>
    <t>donation</t>
  </si>
  <si>
    <t>fundraising expenses</t>
  </si>
  <si>
    <t>to improve the living condition of persons in jamaica by providing food, clothing, and medical supplies,                                                                                                                                              to assist school children living in jamaica with school supplies such as bags, books computers, pencils, pens, and literature items.</t>
  </si>
  <si>
    <t>elijahnembhard@gmail.com                                                                                                                            dalehaye62@gmail.com                                                                                                                                     toneymax5@gmail.com</t>
  </si>
  <si>
    <t>(876) 412-2370                                                                  (876) 590-3333                                              (876) 587-8583.                                                                         (876) 460-8668.                                                                         (876) 412-2307.</t>
  </si>
  <si>
    <t>Johnny Nembhard.-(jam/UK).                                                                                                      Dale Haye.-(Secretary).                                                                                                                 Anthony Lynch.-(jam).</t>
  </si>
  <si>
    <t>Zoe McHugh.-(jam).                                                                                                 Celia Jackson.-(jam).                                                                                                    Clauda Barnes.-(jam).                                                                                               Dahlia Taylor.-(jam).                                                                                        Elizabeth Osbourne.-(jam).                                                                                    Collet Kirkcaldy.-(jam).                                                             roma Greenaway .-(jam).                                                                                                          Carol Charlton.-(jam).</t>
  </si>
  <si>
    <t>JOYOUSMCHUGH@GMAIL.COM                                                                                              cpjj2000@yahoo.com                                                                                                                         dahliataylor@gmail.com                                                                                                                                 lizosbourne@hotmail.com                                                                                                                           rl_greeneway@yahoo.com.</t>
  </si>
  <si>
    <t>Wembley McGowan.-(jam).                                                                               Simeon Gordon.-(jam).                                                                                           Mavis Rubie.-(jam).                                                                                 Paul Sawyers.-(jam)                                                                                   Florence Gordon.-(Secretary).</t>
  </si>
  <si>
    <t>(876) 437-8572                                                                    (876) 545-6960                                                             (876) 849-0228                                                            (876) 853-3377                                                               (876) 831-7517                                                                           (876) 423-4383.</t>
  </si>
  <si>
    <t>Biblewayjamaicadioceses@gmail.com                                                                                                    florencegordon@hotmail.com</t>
  </si>
  <si>
    <t>Elizabeth Philips.-(jam).                                                                          Lisa McGregor-Johnston.-(jam).                                                                            Simone Pearson.-(Secretary)(jam).                                                                             Dahlia Kelly.-(jam).                                                                  Pamela philips-Campbell.-(jam).                                                                           Carson Hamilton.-(jam).</t>
  </si>
  <si>
    <t>Headoffice@jpjamaica.com                                                                                             spearson@jpjamaica.com                                                                                                                    imj@jpjamaica.com                                                                                                       kelly.patsy@gmail.com                                                                                                      philips@pmrlawja.com                                                                                                                                 carson_online2@yahoo.com</t>
  </si>
  <si>
    <t>donations from private companies and individuals.</t>
  </si>
  <si>
    <t>1(876) 906-3503                                                                  (876) 381-4747                                                            (876) 990-2491                                                                                (876) 399-1876.                                                                                            (876) 587-8708                                                                       (876) 319-9240                                                                           (876) 823-1557</t>
  </si>
  <si>
    <t>donations.-($750,000.00).</t>
  </si>
  <si>
    <t>Samuel A. Roberts.-(jam).                                                                       Frances Francis.-(jam).                                                                                                              Altiman   Jagaroo.-(jam).                                                                                                                 Fredricka Simpson,-(jam).                                                                                       Gloria Minott-Slivera.-(jam).</t>
  </si>
  <si>
    <t>(876) 409-9132.                                                         (876) 771-6285                                                          (876) 281-4296                                                         (876) 589-6522                                                           (876) 447-1324.                                                                        (876) 374-7372</t>
  </si>
  <si>
    <t>Paul Channer.-(jam).                                                                           Richard Bowes.-(jam).                                                                               Albert Newton.-(jam).                                                                         Mavis Channer.-(Secretary).</t>
  </si>
  <si>
    <t>(876) 773-0237.                                        (876) 964-6756.                                           (876) 852-4451.                                                      ((876) 839-9689.                                                                                     (876) 474-1157.                                                         (876) 817-3843.                                                                            (876) 433-4872.</t>
  </si>
  <si>
    <t xml:space="preserve">Srfoundationltd@yahoo.com                                                                             runhope1@hotmail.com                                                                                                                                    bowes_r@yahoo.com                                                                                                                        salbertnewton1968@gmail.com                                                                mayrechann@yahoo.com                                                                                                                            </t>
  </si>
  <si>
    <t>Dr. Javed Anjum.-(indian).                                                                                   Mymoon Shaik.-(indian).</t>
  </si>
  <si>
    <t>1janjum@gmail.com                                                                                       mshaik1967@gmail.com</t>
  </si>
  <si>
    <t xml:space="preserve">(876) 997-8963                                                        (876) 361-7469                                                                             </t>
  </si>
  <si>
    <t>Most.Rev.Joseph Everard Harris.-(Trinidadian).                                                                                                                    Fr. Richard Ho Lung, MOP.-(jam).                                                                                                                Bro. Rodel D. Tabianao,MOP.-(filpino).                                                                                                                         Bro. Augustine Abigba, MOP.-(Ugandan).                                                                                                              Bro. Jagjit Kulu,MOP.-(Indian).                                                                         Bro. Lawrence L. Mendoza,(Secretary)-(filipino).                                                                                                                         Bro. Jo-Ann Belmonte, MOP.-(Canadian).                                                                                 Bro. Roger Lague Loremia, MOP.-(filipino).</t>
  </si>
  <si>
    <t xml:space="preserve">1(876) 922-2218.                                                                             (876) 922-2676.                                                                                                                   </t>
  </si>
  <si>
    <t>Mopja@missionariesofthepoor.org                                                                                                    Fr.renzmendoza@gmail.com                                                                                               archbishopjh@gmail.com                                                                                             mopfounder81@gmail.com</t>
  </si>
  <si>
    <t xml:space="preserve">contributions, fundraising, </t>
  </si>
  <si>
    <t>contributions, fund raising, interest from apostolate funds.</t>
  </si>
  <si>
    <t>Neville Johnstone.-(jam).                                                                                              Clinton Henry.-(jam).</t>
  </si>
  <si>
    <t>(876) 869-5437.                                               (876) 453-0265</t>
  </si>
  <si>
    <t>clintonhenry@yahoo.com                                                                 necjohnstone@yahoo.com</t>
  </si>
  <si>
    <t>Dr.Douglas R. McCloy.-(american).                                                                                        Rhonda McCloy.-(american).                                                                                           Denise Thiel.-(american).                                                                                                                    Laura Clase.-(american).                                                                                                         Sharon Griner.-(american).                                                                                     Dr.Brian Stahi.-(american).                                                                                   Dr. Andrew Feltz.-(american).                                                                             Dr. Ty Clase.-(american).</t>
  </si>
  <si>
    <t xml:space="preserve">Debbie-ann.gordon@daglegal.com                                                                                                  sharongriner4@gmail.com                                                                                                             doug.mccloy@missionofsight.org                                                                                                                                     </t>
  </si>
  <si>
    <t>Orianna Johnson.-(secretary).                                                                                                  Mrs. Ethon C. Johnson,-(Canadian).                                                                                                        Mrs. Nicole Tammara Johnson-Mighty.-(Canadian).</t>
  </si>
  <si>
    <t>1(876) 614-1874                                                                                                   (647) 909-9409                                                                                      (416) 659-4556</t>
  </si>
  <si>
    <t>Nicole@missionofmercyja.org                                                                                                      orianna.johnson@gmail.com                                                                                                          ethon,johnson@gmail.com                                                                                                           nicolejmighty@gmail.com</t>
  </si>
  <si>
    <t>decmber 31, 2018</t>
  </si>
  <si>
    <t>ethon johnson ministries international.-($ 649,921.30).</t>
  </si>
  <si>
    <t xml:space="preserve">Daisy Osbourne.-(jam).                                                                                                         Doreen Melville.(Secretary).                                                                                                 </t>
  </si>
  <si>
    <t>jason henzell.                                                                         Norma moxam.                                                                           Tamesha dyght-jones.                                                                                                    adina parchment.                                                                        dennis abrahams.                                                                oneil james.                                                                    duwayne wiggan.</t>
  </si>
  <si>
    <t>876-965-3455                                                                                (876) 562-0000                                                                        (876) 564-1000.                                                                                                          (876) 469-0353                                                                               (876) 420-1389.                                                                                (876) 435-3779.                                                                              (876) 844-9803</t>
  </si>
  <si>
    <t>jason@jakeshotel.com                                                                                                                                 nbmoxam@gmail.com                                                                                                            tamesha.dyght@gmail.com                                                                                                                      adin@jakeahotel.com                                                                                                                                               dennisarahams@yahoo.com</t>
  </si>
  <si>
    <t>rohan s. bowes.,-(jam).                                                                                                 Sacha marcia gillette.-(jam).                                                                             Shanique staza micthell.-(secretary)(jam).                                                                              curine pauletta haase.-(jam)</t>
  </si>
  <si>
    <t xml:space="preserve">1(876) 401-5768                                                                                          (876) 756-1009                                                                     (876) 569-9493                                                                           (876) 796-1494.                                                                       (876) 425-0362                                                                                   (876) 569-9493                                                                                       (876) 890-3899              </t>
  </si>
  <si>
    <t>Cmzcgod@gmail.com                                                                                                      secretary_s.mitchell@yahoo.com                                                                                                                   bishoprohanbowes@yahoo.com                                                                                                                                    sachagillette1@gmail.com                                                                                                                   pastorc.haase@gmail.com</t>
  </si>
  <si>
    <t xml:space="preserve">catherine mccarthy.-(american).                                                                Winsome lewis.-(secretary)(jam).                                                                Eustace lewis.-(jam).                                                          micheal gregory.-(jam).                                                                  </t>
  </si>
  <si>
    <t>1(876) 416-6110.                                                                          (876) 808-7017.                                                                                 (876) 990-6583.                                                                          (876) 284-9889.</t>
  </si>
  <si>
    <t>tithes &amp; offerings</t>
  </si>
  <si>
    <t>Len Scott. -(american)                                                                Edna O'Dell.-(american).                                                                Aimee Scott.-(american).                                                                         Donnie Kilgore.-(american).</t>
  </si>
  <si>
    <t>Iscott@missionfour18.org                                                                                                        ascott@missionfour18.org</t>
  </si>
  <si>
    <t>Geneva Green-Bennett is authorized to conduct business on behalf of mission four 18 limied, she serve as assistance to the Excutive director.                                                                                                    Tele: (876) 835-7318.</t>
  </si>
  <si>
    <t>1(931)249-1027                                                                                                      931-249-0347.                                                                      (876) 835-7318.</t>
  </si>
  <si>
    <t>1(876) 328-2263.                                                                                                                                (876) 773-7407.                                                                (876) 473-3385.</t>
  </si>
  <si>
    <t>Angella Annamarie Comrie.-(jam).                                                                          Samonique Rushanae Comrie.-(Secretary)(jam).                                                                                                      Daivd Lorenzo Lamar Comrie.-(jam).</t>
  </si>
  <si>
    <t>Veronica Gordon.-(usa).                                                           John Comrie.-(usa).                                                          Shanaye Roper.-(usa).</t>
  </si>
  <si>
    <t>Marsha Valaria Mitchell.-(jam).                                                                       Winsome Mitchell.-(jam).                                                                                    Tiffany Natasha Mitchell.-(Secretary)(jam).</t>
  </si>
  <si>
    <t>1(876) 403-0354                                                               (876) 468-6989.                                                             (876) 897-7802.</t>
  </si>
  <si>
    <t>winmitch101@yahoo.com                                                                              marshavmitchell@gmail.com                                                                                   moniquejam16@gmail.com</t>
  </si>
  <si>
    <t>raising funds from public sector &amp; community support</t>
  </si>
  <si>
    <t>kingston &amp; St.Andrew</t>
  </si>
  <si>
    <t>Ishenkumba Kahwa.-(jam).                                                                  Kenneth Magnus.-(jam).                                                                         Dr.Howard Reid.-(jam).                                                            Philip Alexander.-(jam).                                                              Canute Miller.-(jam).                                                                         Mable Tenn.-(jam).                                                                     Marlene McLean.-(Secretary).</t>
  </si>
  <si>
    <t>Mias@uwimona.edu.jm                                                                           marlenejmclean@gmail.com                                                                                    howard.reid@uwimona.edu.jm</t>
  </si>
  <si>
    <t>analytical and consultancy services,                                                                                          course fees,                                                                                   project fees.</t>
  </si>
  <si>
    <t>analytical services.-($6,939,226).</t>
  </si>
  <si>
    <t>adminstratives cost.                                                                                     Salaries &amp; wage -academic.</t>
  </si>
  <si>
    <t>Mt. Alvernia High School.</t>
  </si>
  <si>
    <t xml:space="preserve">Stacey Reynolds.-(jam).                                                                        Paulette Clarke- Robinson.-(jam).                                                            Lileth Turnquest-West.-(jam).                                                                                                                 Dawn Jones.-(jam).                                                                                                          Rev. Carl Clarke.-(jam).                                                     </t>
  </si>
  <si>
    <t xml:space="preserve">(876) 817-4032.                                                                                     (876) 432-4500.                                                                      (876)953-3551.                                                                               (876) 334-4206                                                                                                             (876) 920-8879.                                                                                       (876) 421-4275.                                                            </t>
  </si>
  <si>
    <t>dawnchinejones@yahoo.com                                                                  staceyreynolds@cwjamaica.com                                                                            lillyq@cwjamaica.com                                                                                               rodpmar69@yahoo.com                                                                                   cfcstgc1984@yahoo.com</t>
  </si>
  <si>
    <t>donations, and grants from Mt. Avernia high school past students association, P.T.A,:ETAL</t>
  </si>
  <si>
    <t>Clevelette Anderson.-(Secretary)(jam/American).                                                                                    Maureen Russell.-(jam/American).                                                                                                                        Rakinne Foote.-(American).</t>
  </si>
  <si>
    <t>David Lawe.-(american).                                                                                           Michele Lawe.-(american).                                                                Andre' Lawe.-(Secretary)(american).                                                                                                                       Jacqueline Missick.-(american).</t>
  </si>
  <si>
    <t>(718) 693-7074.                                                                       (876) 294-3839</t>
  </si>
  <si>
    <t>info@thecityofgrace.org                                                                                                                drenyc4eva@gmail.com                                                                                                 pmlawe@thecityofgrace.org                                                                                     dolawe@aol.com                                                                                                                    jackeemissick@yahoo.com</t>
  </si>
  <si>
    <t>donations, fundraising, tithes, and offering.</t>
  </si>
  <si>
    <t>the city of grace ,  Inc.-(new york, usa).</t>
  </si>
  <si>
    <t>ongoing fundraising from indiviuals in jamaica</t>
  </si>
  <si>
    <t>the city of grace, inc.-($346,000.00).</t>
  </si>
  <si>
    <t xml:space="preserve">Chadrick Charles Husslin.-(jam).                                                                                                                Maria Carolina Azar.-(jam).                                                         </t>
  </si>
  <si>
    <t>1(876) 379-7116                                                                                 (876) 773-1393.                                                                           (876) 383-3026.</t>
  </si>
  <si>
    <t>Nationbuildersja@gmail.com                                                                                        chadhallel89@hotmail.com                                                                                                         pmbaa@yahoo.com</t>
  </si>
  <si>
    <t>from group members &amp; organizations.</t>
  </si>
  <si>
    <t>Jeffrey Hall.-(jam).                                                                Lisa harrison.-(secretary)(jam).</t>
  </si>
  <si>
    <t>(876) 922 3795.                                                           (876) 942-3426.                                                        (876) 322-5295.                                                        (876) 926-3503</t>
  </si>
  <si>
    <t>Nationalmuseumfoundation@gmail.com                                                                                                 lisah@harrisonlawja.com                                                                                                                jhall@jpjamaica.com</t>
  </si>
  <si>
    <t>Courtney Shaw</t>
  </si>
  <si>
    <t>1(876) 648-1037.                                                                          (876) 250-7055.                                                                      (876) 367-2783.                                                             (876) 557-7734.                                                    (876) 477-1971.                                                                           (876) 648-1037.</t>
  </si>
  <si>
    <t>Kevin Marsh.-(Secretary)(jam),                                                                                              Andrey Sibley.-(jam).                                                                           Ramon Williamson.-(jam).                                                                                 Mikhail Sanmuda.-(jam).                                                                                       Tanya Richards.-(jam).                                                                            Mickoyon Paisley.-(jam).                                                                Owayne Pennant.-(jam).                                                                        Christina Johnson.-(jam).                                                                          Wendy Ann Green.-(jam).                                                            Andrew Walker.-(jam).</t>
  </si>
  <si>
    <t>Dorothy E. Noel.-(jam).                                                                                     Junette M. Grandison.-(jam).                                                                    Natesha Lindsay.-(jam).                                                                                          Novelette McLean-Francis.-(jam).                                                                                  Gennette Clacken.-(jam).</t>
  </si>
  <si>
    <t>1(876) 388-7716.                                                            (876) 818-3084.                                                                                           (876) 874-6155.                                                            (876) 405-6894.                                                              (876) 394-5814.                                                       (876) 362-0218.</t>
  </si>
  <si>
    <t>natejamaica@yahoo.com                                                                                                 gen_claken@hotmail.com                                                                                      grandy68@yahoo.com                                                                                 lindsay.natesha2@gmail.com</t>
  </si>
  <si>
    <t xml:space="preserve">Donations, grants. </t>
  </si>
  <si>
    <t>Cecille Bernard.-(jam).                                                                                  Paulette Waite.-(jam).                                                                        Maurice Goldson.-(jam).                                                                             Melrose Davies.-(jam).                                                                                         Rev.Christine Gooden-Benguche.-(jam).                                                                                    Rev. Claudette Campbell.-(jam).                                                                                  Rev.Wayneford McFarlane.-(jam).                                                                                Rev, George Malrain.-(jam).                                                                                    Patrick Saulter.-(jam).</t>
  </si>
  <si>
    <t>Jamaicanationalchildrenshome@yahoo.com                                                               prwaite@hotmail.com</t>
  </si>
  <si>
    <t>Top hill p.o., st.elizabeth/ Gulfport, MS 39507 USA.</t>
  </si>
  <si>
    <t>Dr.Ammie Brooke Riley.-(american).                                                                                                    Sharon Elanie Bent.-(american).                                                                                                                   Michelle Karen Wieger.-(american).                                                                                     Karla Parchment.-(Secretary)(jam).                                                                                                                            Michelle Lynn Brown.-(american).                                                                                                                  Judith Neil Riley.-(american).                                                            Dr. Karen Awayer.-(american).</t>
  </si>
  <si>
    <t>(876) 422-2763.                                                                     (876) 309-6610.                                                                 (876) 436-7586.</t>
  </si>
  <si>
    <t>karla.parchment@gmail.com                                                                                  abriley_3@yahoo.com</t>
  </si>
  <si>
    <t>donation &amp; fundraising.-($ 5,500.00).</t>
  </si>
  <si>
    <t>Aenon town,Aenon Town P.O., clarendon.</t>
  </si>
  <si>
    <t>(876) 844-3570.                                                                                               (876) 858-9196.                                                                     (876) 782-8464.</t>
  </si>
  <si>
    <t>Sel_jr58@yahoo.com                                                                                           candy-gez@yahoo.com                                                                     candii2020@gmail.com</t>
  </si>
  <si>
    <t xml:space="preserve">Gezel Morgan.-(secretary)(jam).                                                                                                                                      Selvin Powell.-(jam).                                                                            I.Evans.-(jam).                                                                                          N. Facey.-(jam).                                                              A. Micthell.-(jam).                                                                          K. Mitchell.-(jam).                                                                              </t>
  </si>
  <si>
    <t>members.</t>
  </si>
  <si>
    <t>Damion Omari Eflong Brown.-(jam).                                                                         Dr. Yonique Caleisha Campbell.-(jam).                                                                                     Karen Julia Alecia Baghaloo.-(jam).                                                                        Dahlia PetaGay Wright.-(jam).                                                                                     Dr. Sanneta Samantha Myrie.-(jam).                                                                               Ms. Alyssa Lauren Chin.-(jam).                                                                                    Demetrie Antonio Adams.-(jam).                                                                                    Bidalyn Lillieth Plummer.-(jam).                                                                                           Kadian Latoya Birch.-(Secretary)(jam).</t>
  </si>
  <si>
    <t>(876) 413-0614.                                                     (876) 317-8744.                                                                                           (876) 469-1545                                                                  (876) 881-7150.</t>
  </si>
  <si>
    <t>courtney.cephas@moh.gov.jm                                                                              birchk@moh.gov.jm                                                                                         damionbrown@gmail.com                                                                                             yonique.campbell1102@uwimona.edu.jm</t>
  </si>
  <si>
    <t>6 Montgomery road, Kingston 8.</t>
  </si>
  <si>
    <t xml:space="preserve">Christine Staple-ebanks                                                                                         Sasha Hill-Gayle.                                                                                                              Jennifer Staple-Gowdie.                                                                                                              Simone Sobers.                                                                                                       Karaine Holness.                                                                                                 Robert Ebanks.                                                                                                                              Yvonne O. Coke.                                                                                                         Karlene Crossdale-Castro.                                                                               Dr. Kay-Ann Bookall.                                                                                                           Dr. Lisa Vascianne.                               </t>
  </si>
  <si>
    <t>revenue from trainning, donations, and  sponsorship.</t>
  </si>
  <si>
    <t xml:space="preserve">Info@nathanshelpinghandsfoundation.org                                                                                                             nathanebanksfoundation@gmail.com                                                                                                                           info@nefjamaica.org   </t>
  </si>
  <si>
    <t>(876) 857-4425.                                 (876) 622-7600                                                                    (876) 631-0595.</t>
  </si>
  <si>
    <t>project and training.                                                           Seminar and workshop.                                                                Sponsorship.</t>
  </si>
  <si>
    <t>Maxwell Phillips.-(Director/Sectary)(jam).                                                                                       Erva Jean Srevens.-(jam).</t>
  </si>
  <si>
    <t>(876) 472.0750.                                                                       (876) 440-2874.</t>
  </si>
  <si>
    <t>d_emagewear@yahoo.com                                                                             Stevenseunaids.org</t>
  </si>
  <si>
    <t>Yashika Lopez.-(Director/secretary)(jam).                                                                                                  Anika Lopez.-(jam).</t>
  </si>
  <si>
    <t>info@mylordshouseint.org                                                          rudybriscoe@gmail.com                                                                                          veeessjay@hotmail.com</t>
  </si>
  <si>
    <t>(876) 281-9634.                                                       (876) 359-0394                                                                          (876) 809-4141</t>
  </si>
  <si>
    <t>Rudolph Briscoe.-(jam),                                                                                      Vernon Jones.-(Secretary)(jam).                                                                                                           Carole Briscoe.-(jam).                                                                                                              External Overseas:    Bis. Roylee Johnson.                                                              Apos. Wayne Palmer.                                                                                                          Board of Reference  :                                                              Rev. Dr. Clinton Chrisholm                                                                                         Rev. Dr. Peter Garth.                                                                          Rev. Dr. A. Pamella Johnson.                                                                                    Rev. N.George Miller.                                                                    Elder Stephen Roomes.</t>
  </si>
  <si>
    <t>gifts and offerings.</t>
  </si>
  <si>
    <t>carole Briscoe.-($ 264,000.00-tithes &amp; Offering).                                                               Rudolph Briscoe.-($ 55,000.00-Tithes &amp; Offering).                                                                                  George Campbell.-($ 160,000.00-Tithes&amp;Offerings).                                                                Micheal Barnes.-($ 132,000.00.-tithes&amp;offerings).                                                         Sandra Jones.-($ 240,000.00.-tithes&amp;offerings).</t>
  </si>
  <si>
    <t>Angels Citz. Assoc.-($186,000.00.-rent &amp; utillities).                                                              Rudolph Briscoe.-($ 480,000.00.-stipend).                                                                 Alton Hyton.-($ 95,000.00.-Vehicle repairs).                                                                             Zaid Williams.-($ 144,000.00.-Musician's Stipend).</t>
  </si>
  <si>
    <t>M R P Community Inc.</t>
  </si>
  <si>
    <t>Veronica Martin.-(Secretary)(Overseas Resident).                                                                                                         Bonie Martin.-(Overseas Resident).                                                                   Beverley McKinght.-(Oversea Resident).                                                                                      Patricia Austin.-(Overseas Resident).                                                                         Mennett Anieeta Green.-(jam).</t>
  </si>
  <si>
    <t>Mountrosserprimaryschool@gmail.com                                                                                              nahele1001@gmail.com                                                                                                                            pat_austin4@yahoo.com                                                                         mennettbeckford10@gmail.com</t>
  </si>
  <si>
    <t>(876) 926-3423 .                                                   (876) 418-8359.</t>
  </si>
  <si>
    <t>Beverley Neil.-(Secretary/director)(Jam).                                                                                           Deboran Francis.-(jam).</t>
  </si>
  <si>
    <t>(876) 410-2742.                                                                     (876) 338-6130.                                                                                  (876) 420-1600.</t>
  </si>
  <si>
    <t>dfjamaica@gmail.com                                                                                     swneil@cwjamaica.com</t>
  </si>
  <si>
    <t>family members,</t>
  </si>
  <si>
    <t xml:space="preserve">Jody Ann Cameron.-(jam).                                                                                                                                            Samantha Bennett.-(jam).                                                                                         Courtney Beason.-(jam).                                                                                                                                   Cazmine Beason.-(jam).                                                                                                                jaunth Waugh.-(Secretary)(jam).                                                                                                                                                                                    </t>
  </si>
  <si>
    <t>Mvntcogacademy@gmail.com                                                                                     jasam_2932@yahoo.com</t>
  </si>
  <si>
    <t>contributions, donations from the church.</t>
  </si>
  <si>
    <t>Winsome Barnes.-(jam).                                                                                           Lenford Smart.-(jam).                                                                    Robertha McDonald.-(Deceased).</t>
  </si>
  <si>
    <t>1(876) 421-1129.                                                     (876) 424-3513                                                                  (876) 327-9388.                                                              (876) 805-8339.</t>
  </si>
  <si>
    <t>winbarnzy@yahoo.com</t>
  </si>
  <si>
    <t>(876) 450-2370.                                               (876) 894-2283.                                                 (876) 871-1522.                                                    (876) 321-7223.</t>
  </si>
  <si>
    <t>Jonathan Walker.-(jm),                                                                                                                      Natalie Walker.-(secretary)(jam).                                                                    Oswald Green.-(jam).                                                                                                 Lara Hepburn.-(jam).</t>
  </si>
  <si>
    <t>natliewhitewalker@gmail.com.com                                                                                                jonathanwalker1011@gmail.com                                                                                                                                               owaldgreen40@gmail.com</t>
  </si>
  <si>
    <t>fundraising and donations.</t>
  </si>
  <si>
    <t>Ebenezer Rehabilitation Centre For The Mentally Challenged / Homeless</t>
  </si>
  <si>
    <t>change of name:                                                                    from Ebenezer Home For The Mentally Challenged.            As of date:  July 11, 2019.</t>
  </si>
  <si>
    <t>George Sloley.-(jam).                                                                        Kenneth Vanhorne.-(jam).                                                                                Paulette E. Wheeler.-(British).                                                                         Stanhope Delroy Scott.-(jam).                                                                Myrna Bailey.-(jam).                                                                          Joan Clarke.-(Secretary)(jam).</t>
  </si>
  <si>
    <t>1(876) 467-7269.                                                                (876) 963-3557.                                                                    (876) 622-2741.                                                                             (876) 467-7269.                                                                                             (876) 797-3111.</t>
  </si>
  <si>
    <t>Ebenezerhome15@gmail.com                                                                  joanlox@hotmail.com                                                                                                                                          geosloley@yahoo.com</t>
  </si>
  <si>
    <t>food for the poor.-($42,5000.00).                                                            Manchester parish council.-($2,020,229.00).                                                                               New beulah moravian church.-(100,000.00).</t>
  </si>
  <si>
    <t>samanthahalosergeant@gmail.com                                                                                                    olivia_yee@hotmail.com                                                                                                          oyee353@gmail.com</t>
  </si>
  <si>
    <t>(876) 279-4239.                                                                       (876) 574-5996.                                               (876) 968-6686                                                                        (876) 873-2993.</t>
  </si>
  <si>
    <t>Shop # 9-11 city plaza, Congrieve Park, Port Henderson, Portmore, St.catherine.</t>
  </si>
  <si>
    <t>Avalyn Samuels.-(jam).                                                          Nicola Cuffe.-(Secretary)(jam).                                                                 Keith Samuels.-(jam).                                                                                  Karay Samuels.-(jam).                                                                   Junior Campbell.-(jam).                                                                                     Marica Campbell.-(jam).                                                            Robert Haughton-Jones.-(jam).</t>
  </si>
  <si>
    <t xml:space="preserve">1(876)412-3302.                                                                                             (876) 343-4174.                                                                                                            (876) 278-3952                                                                                  (876) 892-1289                                                                 (876) 572-8995.                                                                       </t>
  </si>
  <si>
    <t>Avalynsamuel@yahoo.com                                                                                                                                                   nikky6000@hotmail.com</t>
  </si>
  <si>
    <t>offering &amp; tithes.</t>
  </si>
  <si>
    <t>tithes &amp; offerings.</t>
  </si>
  <si>
    <t>Laura Johnson &amp; Associates.-(accountants).</t>
  </si>
  <si>
    <t>Cosma Baker.-(jam).                                                                              Carol Baker.-(Secretary)jam).</t>
  </si>
  <si>
    <t>(876) 496-0436.                                                                          (876) 871-1810.                                                                      (876) 496-0436 .                                                                                                            (876) 465-2887</t>
  </si>
  <si>
    <t>ndomiglobal@gmail.com                                                                                                dorcaling@yahoo.com                                                                              chendelimports@yahoo.com</t>
  </si>
  <si>
    <t>Offering, tithes, and  grift</t>
  </si>
  <si>
    <t>Kadah Harriott.-(jam).</t>
  </si>
  <si>
    <t>Dawnett Ferguson.-(U.S.A).</t>
  </si>
  <si>
    <t>(876) 560-4751.                                                            (876) 560-4751.                                                                (876) 822-2170.</t>
  </si>
  <si>
    <t>newcaribbeanfoundation@gmail.com                                                                                                                                                       howsam1@icloud.com                                                                                                  m.dentonltd@gmail.com                                                                                             pphillips@cwjamaica.com</t>
  </si>
  <si>
    <t>Howard S.  Mitchel, CD JP.-(jam).                                                          Maureen M. Denton.-(secretary)(jam).                                                               Peter David Phillips.-(Member of Parliament)(jam).</t>
  </si>
  <si>
    <t>Winston Williams.-(jam).                                                                Franceella Martin.-(Secretary)(jam).</t>
  </si>
  <si>
    <t>1(876) 367-6805                                                                                       (876) 367-8217.                                                                                                            407-844-0994</t>
  </si>
  <si>
    <t>tithes ,and offerings.</t>
  </si>
  <si>
    <t>cfmoutreach@att.net                                                                                                                                          willonamissionforsouls@gmail.com                                                                                                                     fhbmartin@gmail.com</t>
  </si>
  <si>
    <t>107 Hagley park road, Hagley Park P.O., St. Andrew</t>
  </si>
  <si>
    <t>Damian Ffriend.-(jam).                                                                                   Sheldon Graham.-(jam).                                                                  Sanya Steen-Ffriend.-(Secretary)(jam).                                                                                                                                               Enid Fuller.-(jam).                                                                            Stacy-Ann McKenzie Richards.-(jam).</t>
  </si>
  <si>
    <t>1(876) 847-2273                                                                           1(876) 906-4354.                                                                                        (876) 452-2407.                                                                      (876) 871-4930.                                                                    (876) 276-8385.                                                                                         (876) 366-2566.                                                                                    (876) 509-7619.</t>
  </si>
  <si>
    <t>Netaministries20@gmail.com                                                                                          netamin@newebenezertab.org                                                                                        ssteen@newebenezertab.org                                                                                                                   dffriend@gmail.com                                                                                                              sheomagra@hotmail.com                                                                                                 enid_fuller@yahoo.com                                                                                                                        staceyannrichards83@gmail.com</t>
  </si>
  <si>
    <t>donations and grants_members and social partners.</t>
  </si>
  <si>
    <t>Bernice Bent.-(british).                                                                                        Lovel Bent.-(british).                                                                                              Nehemiah Jess.-(british).                                                                         Wilbert Robinson.-(british).                                                                         Marie St. Hilaire.-(british).                                                                     Deloris Williams.-(british).                                                                                                                          Marie edwards.-(Secretary)(jam).</t>
  </si>
  <si>
    <t xml:space="preserve">1(876) 519-9411.                                                             (876) 934-8358.                                                (876) 422-0758             </t>
  </si>
  <si>
    <t>donations from members.</t>
  </si>
  <si>
    <t>Naturalreleafcharities@gmail.com                                                                                                                    pastorbentla@hotmail.com                                                                                                                                                 newlifebrethren@gmail.com                                                                                                                      soultranscoltd@hotmail.com                                                                                                             newlifeassembly@tiscali.co.uk</t>
  </si>
  <si>
    <t>donations and gifts.-($125,884.00).</t>
  </si>
  <si>
    <t>John S. Bassie &amp; Co,-(Attorneys-at-law).                                                                                                  Bogle &amp; Company Charted Accountants.                                                                                Musicians.</t>
  </si>
  <si>
    <t>George Elleson.-(jamaica).                                                                            Claudette Sandra Thomas.-(Secretary)(jam).</t>
  </si>
  <si>
    <t>(876) 919-8276                                                                                (876) 829-1258</t>
  </si>
  <si>
    <t>Claudette101ideas@gmail.com                                              gelleson3@gmail.com</t>
  </si>
  <si>
    <t>Lois Wright.-(Secretary)(jam).                                                                                 Beresford Nelson.-(jam).                                                                  Everal Edwards.-(jam).                                                                            Andrew Walters.-(jam).                                                                   Andrea Higgins.-(jam).                                                                             Steve Allen.-(jam).</t>
  </si>
  <si>
    <t>To empower inner-city youth through skills training and job creation to enhance their personal, family, and community development prospects.</t>
  </si>
  <si>
    <t>(876) 276-5036                                                              (876) 997-0798.                                                               (876) 345-7527.                                                  (876) 881-5858.                                                             (876) 455-3935                                                          (876) 382-1741.</t>
  </si>
  <si>
    <t>beresnelson@yahoo.com                                                                  hisworkmanshipeph210@cwjamaica.com                                                                                     wrightlois@hotmail.com</t>
  </si>
  <si>
    <t>Clifton Cameron.-(jam)                                                                                                                    Colia Lewis.-(jam).                                                                                                      Dwight Gordon.-(jam).                                                                   Trevor Anderson.-(jam).</t>
  </si>
  <si>
    <t>Chiston_2000@yahoo.com                                                                                                                           shemari_a@yahoo.com                                                                                                                              colialewis@gmail.com</t>
  </si>
  <si>
    <t>Robert george Campbell.-(jam).                                                                       Troy Grant.-(jam).                                                                                                      Chinnese Nicola Morrison.-(jam).</t>
  </si>
  <si>
    <t xml:space="preserve">(876) 983-9055                                                                                    (876) 507-2169                                                                          (876) 416-1265                                                                  </t>
  </si>
  <si>
    <t>chinnesemorrison@gmail.com                                                                                      nmsirtroy@yahoo.com                                                                      robertgeorgecam@yahoo.com</t>
  </si>
  <si>
    <t>Everett brown.(jam). Peter kerr.(bah). Rodrick sands.(bah). Cheryl rille.(bah). Audrey brown.(jam). Charles bracken.(usa). Mark garland.(turk &amp; caicos). Anthony curtis.(bah). Meric walker.(jam). Daphne barr.(bah). Carla ann roper.(jam). Desiree rolle-forbes.(bah). Dennis brown.(jam). Witford reid.(usa). Bancroft barwise.(jam). Karl archer.(jam). Dr. Gamaliel florez education.(usa). Dennis samuels.(jam). Leon higgs.(bah). Reinaido dracket.(caymanian). Steve cornwall.(turks&amp;caicos). Adiai biythe.(jam). Eric danny clarke.(bah). Charies braken.(usa). Harold clayton.(usa). Linford a. Pierson,(caymanian). Andrey sewell.(jam). Michael henry."(jam). Glen samuels.(jam). Levi johnson.(jam). Eric nathan.(jam). Clasford woolery.(jam).</t>
  </si>
  <si>
    <t xml:space="preserve">asheki Hanefah Spooner.-(Secretary)(jam).                                                                                                                          Jacqueline A. Simmonds-Spooner.-(Secretary)(jam).                                                                                     Gavin T. Badchkam.-(jam).                                                                       Idean Lambert.-(jam).                                                                </t>
  </si>
  <si>
    <t>church offering, fundraising, donations, and contributions.</t>
  </si>
  <si>
    <t>(876) 496-6425.                                                                       (876) 477-7315.                                                         (876) 478-9494.                                                                (876) 596-6619</t>
  </si>
  <si>
    <t>Nmnbchurch@gmail.com                                                                                                          jacquelinespooner3@gmail.com                                                                                 birdcamp1985@yahoo.com                                                                                   ikehsa@gmail.com</t>
  </si>
  <si>
    <t>crusade offerings                                                                      Day service offerings.                                                               Fundraising.                                                                               pledges                                                                           special services</t>
  </si>
  <si>
    <t>To promote cultural awareness between Republic Of Turkey, and Jamaica.                                                                                                          The advancement of education by operating educational institutions and awarding scholarships to students asisting with tuition and conducting students exchange programmes between Jamaica, and The Republic Of Turkey.</t>
  </si>
  <si>
    <t>Eyup Ensar Ozturk.-(Turkish).                                                                           Yesim Ozturk.-(secretary)(Turkish).</t>
  </si>
  <si>
    <t>Consultant:                                                                           Ms. Laurel Gregg                                                                                          Hugh Abel Levy &amp; Company                                                                167 Mountain View Avenue, Kingston 6.                                                        (876) 978-2806-7.                                                              Email: hugh.levy@cwjamaica.com</t>
  </si>
  <si>
    <t>(876) 546-2220.                                                                     (876) 546-2230</t>
  </si>
  <si>
    <t>ensarozturk@hotmail.com                                                                                                jordeozj@hotmail.com</t>
  </si>
  <si>
    <t>donations, sponsorship.</t>
  </si>
  <si>
    <t>Loxene Smith-Mason.-(jam).                                                                                                Vincent Clarke.-(jam).                                                                            Jenifer Clarke.-(jam).                                                                                                        Errol George Mason.-(jam).</t>
  </si>
  <si>
    <t>(876) 835-2297.                                                                     (876) 775-9195                                                                         (876) 336-2420                                                                                (876) 779-6574</t>
  </si>
  <si>
    <t>Harleancooper@yahoo.com                                                                                                          egmason_ja@hotmail.com                                                                                        loxenemason@gmail.com                                                                                           LTD.@yahoo.com</t>
  </si>
  <si>
    <t>tithes                                                                                                   offerings                                                                                             member's contributions.</t>
  </si>
  <si>
    <t>administratives expenses.                                                                                                                                     Outreach programmes.</t>
  </si>
  <si>
    <t>(876) 930-2039                                                      (876) 962-3545.                                                                              (876) 943-5011.</t>
  </si>
  <si>
    <t>Contact Person:                                                                        Paulette Brown.                                                                              (876) 394-1186.                                                                             brownpaulette49@yahoo.com</t>
  </si>
  <si>
    <t xml:space="preserve">mulloboo@yahoo.com                                                                           msgrant361@yahoo.com                                                                                        blessdavid1@yahoo.com                                                                                          paul.joel2006@gmail.com                                                                                                      </t>
  </si>
  <si>
    <t>contributions                                                              donations.</t>
  </si>
  <si>
    <t>Children Service.                                                                         Contributions and Donations                                                                 Miscellaneous income</t>
  </si>
  <si>
    <t xml:space="preserve">Dana Demontagnac.-(secretary/Director)(jam).                                                                                                                                         Paul Demontagnac.-(jam).                                           </t>
  </si>
  <si>
    <t>(876) 414-2942                                                                          (876) 563-5551                                                                          (352) 438-6790</t>
  </si>
  <si>
    <t>PDJCMinistry@gmail.com                                                                                                                                                  pauldemontagnac7@gmail.com                                                                                                                                 danademontagnac@gmail.com</t>
  </si>
  <si>
    <t>Dr. Judith Leiba-Thomas.-(jam).                                                                     Dr. Kevin Goulbourne.-(jam).                                                                 Ms. Collete Kirlew.-(jam).                                                                    Mr. Gregory Pullen.-(jam).                                                                        Mr. Michael Tucker.-(Secretary)(jam).</t>
  </si>
  <si>
    <t>(876) 564-7739                                                                      (876) 317-8407                                                           (876) 797-1008                                                                   (876) 383-1400                                                                          (876) 381-3111</t>
  </si>
  <si>
    <t>MTUCKER@NCDA.ORG.JM                                                                                                          thengojourney@gmail.com</t>
  </si>
  <si>
    <t>(876) 480-1649.                                                                  (876) 437-6970.                                                        (876) 859-9166.                                                              (876) 790-2519                                                                        (876) 579-8829.</t>
  </si>
  <si>
    <t>robert.mcgill@gmail.com                                                                                 garcia@trelawnypc.org                                                                                leolawrence1958@gmail.com                                                                    mack_pauli@yahoo.com</t>
  </si>
  <si>
    <t>Pauline McKenzie.-(jam).                                                             Leo Lawrence.-(jam).                                                                    Robert McGill.-(jam),                                                             Theresa Lawrence.-(jam).                                                              Garica McLean.-(Secretary)(jam).</t>
  </si>
  <si>
    <t>2c East Bell Road, Kingston 11</t>
  </si>
  <si>
    <t>(876) 923-8933                                                                        (876) 362-5598                                                                  (876) 313-3742                                                                             (876) 926-2751</t>
  </si>
  <si>
    <t>Nikeisha Jodi-Ann Brown.-(jam).                                                                                    Maxine Angella Jarrett.-(Secretary)(jam).                                                                             Webster Edwards.-(jam)</t>
  </si>
  <si>
    <t>b_nikeisha@yahoo.com                                                            maxinejarrett@ymail.com                                                                               ed@flowja.com</t>
  </si>
  <si>
    <t>Revenune comprises subventions received from the Heart Trust NTA for the provision of trainning in technically skills.</t>
  </si>
  <si>
    <t xml:space="preserve">(876) 388-7083                                                                         </t>
  </si>
  <si>
    <t>Annette Bodden-Whisker.-(jam/oversesa residence).                                                                                 Tensha Andrea Thorpe.-(Secretary)(jam).</t>
  </si>
  <si>
    <t>terishathorpe@yahoo.com                                                                                           xodus@btinternet.com</t>
  </si>
  <si>
    <t>Director's personal donations and  external sources.</t>
  </si>
  <si>
    <t>CAOS100NR-19C</t>
  </si>
  <si>
    <t>Hideaway Lane, Red Ground District, Negril P.O., Westmoreland</t>
  </si>
  <si>
    <t xml:space="preserve">Jamie Burkhead.-(U.S.A).                                                                                  Denise Burkhead.-(U.S.A).                                                                                                Tamara (Tammy) Howard.-(U.S.A).                                                                                                     Jeannie Burkhead.-(Secretary)(U.S.A).                                                                                 </t>
  </si>
  <si>
    <t xml:space="preserve">(876) 894-8986                                                    (859) 539-4639                                                                   (502) 316-3597                                                                       (859) 494-6352                 </t>
  </si>
  <si>
    <t>helpthekids2017@gmail.com                                                                                                centralcog@yahoo.com</t>
  </si>
  <si>
    <t>Donations                                              Contributions                                                                             Fundraising</t>
  </si>
  <si>
    <t>Central church.-(U.S.A).</t>
  </si>
  <si>
    <t xml:space="preserve">central church                                                                                     anna bennett                                                                                                              HCA Foundation                                                                           Jean Peruski                                                                                                                  </t>
  </si>
  <si>
    <t xml:space="preserve">Yasmin Chong.-(Secretary)(jam).                                                                                              Allison Perat.-(jam).                                                                            </t>
  </si>
  <si>
    <t>1(876) 925-2501                                                                            1(876) 905-5008                                                          (876) 618-8818</t>
  </si>
  <si>
    <t>rcompark@gmail.com                                                                                    allisonpeart.7020@gmail.com                                                                    yasminchong.7020@gmail.com                                                                                                                 yvonne.godfrey@jm.ey.com</t>
  </si>
  <si>
    <t>Lot 1, Campbell Pen, Red Hills, Red Hills P.O., St. Andrew</t>
  </si>
  <si>
    <t>Lot 35 Spring Farm Drive, Little River P.O., Montego Bay, St.James</t>
  </si>
  <si>
    <t>Chaya Mushka Wilhelm.-(Secretary)(American).                                                                             Yaakov Raskin.-(American).</t>
  </si>
  <si>
    <t xml:space="preserve">(876) 452-3223                                                                     (876) 596-2034                                                                                 (876) 630-4400                                                                                                                                                                                                            </t>
  </si>
  <si>
    <t>Rabbi@chabadofijamaica.com                                                           rabbi@jewishjamaica.com                                                                                                                 mushkeewill@gmail.com                                                                                                                   yraskin770@gmail.com</t>
  </si>
  <si>
    <t>(876) 382-3742                                                                    (876) 754-3562                                                                                               (876) 978-2471                                                                    (876) 282-1503                                                                                (876) 962-4737                                                                                    (876) 942-2943                                                        (876) 832-7295                                                                                        (876) 932-8341</t>
  </si>
  <si>
    <t>noel.smith@smithandassociatesjm.com                                                                                   erccrawfordjamaica@gmail.com                                                                                     c.earlsamuels@gmail.com                                                                                             robinsonbarrington@gmail.com                                                                             parkesjimm@gmail.com                                                                                                        juggan-brownv@guardsmangroup.com                                                                                                 whittad@hotmail.com                                                                                   recardo.nathan@pwc.com</t>
  </si>
  <si>
    <t>Noel Smith.-(Secretary)(jam)                                                                      Eric Crawford.-(jam).                                                                          Carton Samuels.-(jam).                                                                          Barrington Robinson.-(jam).                                                                             Ralph Parkes.-(jam).                                                                        Valerie Juggan-Brown.-(Jam).                                                                  Daivd A. Whittaker.-(jam).                                                                            Recardo Nathan.-(jam).                                                                               Ronald Sutherland.-(jam).                                                                                                     Horace McCormack.-(jam).</t>
  </si>
  <si>
    <t>Chantaeu Munroe.-(Secretary)(jam).                                                             Ryan Campbell.-(jam).</t>
  </si>
  <si>
    <t>Beignitedja@gmail.com                                                                                                    riijamaicanow@gmail.com                                                                                                                            chantaeumunroe@gmail.com</t>
  </si>
  <si>
    <t>1(876) 314-2490.                                                                               (876) 342-8070                                                                                           (876) 322-8869.                                                                             (876) 894-3815</t>
  </si>
  <si>
    <t>Femeventsmarketing@gmail.com                                                                                  esther.ichs.thomas@gmail.com                                                                                                              heather_willy@yahoo.com                                                                                                         donnapeng@yahoo.com</t>
  </si>
  <si>
    <t>personal</t>
  </si>
  <si>
    <t>Keisha Ann Thomas.-(jam).                                                                Esther Ann Thomas.-(secretary)(jam).                                                                      Heather Andrea Wilberforce.-(jam).                                                     Donna Angella Pengelley.-(jam).</t>
  </si>
  <si>
    <t>Daniela Morris.-(Secretary)(jam).                                                                                Prince David Emanuel Morris.-(jam).                                                                                Paul Ray Anthony Adair.-(jam).</t>
  </si>
  <si>
    <t>1(876) 410-6798.                                                                         (876) 999-1736                                                                                      (876) 572-4279.                                                                                (876) 389-3620.</t>
  </si>
  <si>
    <t>Princemorr2000@yahoo.com                                                                                                      daniecamitchell44@yahoo.com                                                                                      dimesshope@gmail.com</t>
  </si>
  <si>
    <t>Claudette Clarke.-(jam).                                                                                 Bethina Edwards.-(Secretary)(jam).                                                                                Cynthia Noble.-(jam).                                                                                  Sharon Gordon.-(jam).                                                                                                 Geraldine Cobran-Barr.-(jam).                                                                 Negrita Anglin-Chin.-(jam).</t>
  </si>
  <si>
    <t>(876) 822-7009.                                                                              (876) 883-2795.                                                                              (876) 815-6835                                                                                                (876) 872-8424.                                                                    (876) 939-7392.                                                                                      (876) 392-2902.</t>
  </si>
  <si>
    <t>stepbet@gmail.com                                                                                             clandette2729@yahoo.com                                                                                                                                            patricanoble@yahoo.com                                                                                     sharilug@yahoo.com                                                                                gbarr26@yahoo.com                                                                                            pidosha@yahoo.com</t>
  </si>
  <si>
    <t>(876) 634-5354.                                                    (876) 401-7279.                                                                            (876) 392-7933.                                        (876) 403-1725.</t>
  </si>
  <si>
    <t>Chantel Amoy Whitter.-(jam).                                                                      Nadine Amazene Alexander.-(jam).                                                         Hugh George Welsh.-(Secretary)(jam).</t>
  </si>
  <si>
    <t>Pemministry@yahoo.com                                                            beauty-falls@yahoo.com                                                                                           nadinemjcea@gmail.com                                                                                                                         muzikville.workshop@gmail.com</t>
  </si>
  <si>
    <t>Donations, and Personal contributions from directors.</t>
  </si>
  <si>
    <t>1(876) 853-3501                                                                   (876) 873-8378.</t>
  </si>
  <si>
    <t>Tania Mignott.-(Secretary)(jam).                                                                        Bishop. Samuel St.Aubyn Miller.-(jam).</t>
  </si>
  <si>
    <t>Powerlineministrieschurch@gmail.com                                                                                                       tania262001@yahoo.com</t>
  </si>
  <si>
    <t>grift from powerline church in fort lauderdale which proceeds from tithes and offerings.</t>
  </si>
  <si>
    <t>powerline worship centre.-(florida,U.S.A).</t>
  </si>
  <si>
    <t>RAPHA  International Grace Ministries Limited</t>
  </si>
  <si>
    <t>Lavern Blackwood.-(secretary)(jam).                                                                                                      Oneil Smith.-(jam).                                                                               Carla Smith.-(jam).</t>
  </si>
  <si>
    <t>(876) 381-7559                                                                                         (876) 301-5008                                                                      (876) 815-6229</t>
  </si>
  <si>
    <t>oneilsmith1975@gmail.com                                                                                             raphaintlgrace@gmail.com</t>
  </si>
  <si>
    <t xml:space="preserve">Leroy Anthony Palmer.-(jam/overseas resident)                                                                                              Donald Manley Coke.-(jam).                                               Dennis Anthony Morgan.-(jam).                                                                                                  Kenroy Alfredo Watson.-(Secretary)(jam).                                             </t>
  </si>
  <si>
    <t>1(876) 501-1432                                                             (914) 299-8856                                                                        (876) 367-0082                                                                                 (876) 889-0082                                                                                (876) 501-1432</t>
  </si>
  <si>
    <t xml:space="preserve">Assak123@yahoo.com                                                                palmerleroy1@yahoo.com                                                                                     cliffanders65@gmail.com                                                                                                             dennis.morgan@jcf.gov.jm                                                                                           </t>
  </si>
  <si>
    <t>Camara Richards.-(jam).                                                                           Odean White.-(jam).                                                                                   Alysia White.-(jam).                                                                             Camille Jackson.-(jam).                                                                           Terresha Simmonds-Nairne.-(jam).                                                                Lotoya N.F.Essue.-(secretary)(jam).</t>
  </si>
  <si>
    <t xml:space="preserve">1(876) 812-9213.                                                                       (876) 433-9077                                                                                                (876) 313-5932                                                                                                                     (876) 452-3085                                                                       (876) 818-6282                                                                                               (876) 420-3115                                                                                                (876) 812-9213                    </t>
  </si>
  <si>
    <t>camcamjm@yahoo.com                                                                                              odeanwhite@gmail.com                                                                                   lacreatrice@gmail.com                                                                                     camillejackson06@yahoo.com                                                                             tls.nairne@gmail.com                                                                                            fancyfacelotoya@gmail.com</t>
  </si>
  <si>
    <t>donations, and fundraising.</t>
  </si>
  <si>
    <t>Arlene Antoinette Walters.-(jam).                                                          Shauntel Angelica Walters.-(Secretary)(jam).</t>
  </si>
  <si>
    <t>1(876) 582-8163                                                                                 (876) 773-0273</t>
  </si>
  <si>
    <t>dcane41williams@gmail.com                                                                                                 shauntel.walters1@gmail.com</t>
  </si>
  <si>
    <t>Dania-Kae Kirkland.-(Secretary)(jam).                                                             Ryan Reynolds.-(jam).                                                                Dawnette Reynolds.-(jam).</t>
  </si>
  <si>
    <t xml:space="preserve">  (876) 890-2355                                                                  (876) 529-8596</t>
  </si>
  <si>
    <t>Pureinheartministriesintl@gmail.com                                                                                          dani_kae@yahoo.com                                                                               daniakae.kirkland@gmail.com                                                                                                              ryanisraelmark@gmail.com                                                                                                                       crissydsmart@yahoo.com</t>
  </si>
  <si>
    <t>Marjorie May McCreavy.-(Secretary)(jam).                                                                                  Morissa Avianne McCreavy-Roberts.-(jam).</t>
  </si>
  <si>
    <t>(876) 808-6314                                                 (876) 758-2802                                                      (876) 503-6698                                                                                       (876) 590-2164                                                                   (876) 573-6647</t>
  </si>
  <si>
    <t>prophetichouseoffaith@gmail.com                                                                                        snewtonbryant@yahoo.ie                                                                                                                                kc.palmer@yahoo.com</t>
  </si>
  <si>
    <t>Sybil Octavia Newton-Bryant.-(Secretary)(Jam).                                                                   Kenton Carshell Palmer.-(jam).                                             Sonia Morrison-Campbell.-(jam).                                                   Jennifer Annmarie Black.-(jam).                                                                                                    Carleen Smith-Edwards.-(jam).                                                                              Lileth Dale-Morrison.-(jam).                                                                     Natisha Thompson.-(jam).                                                                                                            Junior McCausland.-(jam).                                                                                      Oneil Crumble.-(jam).                                                                                          Maxine Taylor.-(jam).                                                                                  Kevon Newman.-(jam).                                                                    Nicholas Truner.-(jam).                                                                                                               Doreen Morgan.-(jam).                                                                                                                            Krista -kay Miller.-(jam).                                                                     Amoy Bernard.-(jam).                                                                                            Hortence Litchmore.-(jam).                                                                                                 Amoy  Constable.-(jam)                                                                                         Dexandre Marriott.-(jam).                                                                                          Imani Scarlet.-(jam).                                                                                                                     Lelejth Baxter-McCauseland.-(jam).                                                                                                   Makedan Hudson.-(jam).</t>
  </si>
  <si>
    <t>donations, contributions, and subscrriptions.</t>
  </si>
  <si>
    <t>(876) 926-5462                                                        (876) 296-1938</t>
  </si>
  <si>
    <t xml:space="preserve">Stacy-ann Monique Valentine Barrett.-(jam).                                                                          Grel Thompson.-(Secretary)(British).                                                                                                              Bridgette Belinda Barrett.-(jam).                                                                                           </t>
  </si>
  <si>
    <t xml:space="preserve">bridgettebarrett@project-abroad.org                                                                                  kayhendricks@projects-abroad.org                                                                                  stacyannbarrett@projects-abroad.org                                                                              gregthompson@projects-abroad.co.uk                                                     </t>
  </si>
  <si>
    <t>Project Ice Jamaica  Limited.</t>
  </si>
  <si>
    <t>Antoinette Daniels.-(jam).                                                                                                           Natasha Valarie Vassell.-(secretary)(jam).                                                                                                Carlington Martinez.-(jam).</t>
  </si>
  <si>
    <t>(876) 422-0676                                                                            (876) 784-0166                                  (876) 825-2405</t>
  </si>
  <si>
    <t>danielstwenty13@gmail.com                                                             carlingtonroymartines@gmail.com                                                      nvaj18@hotmail.com</t>
  </si>
  <si>
    <t>CAUN100NR-69C</t>
  </si>
  <si>
    <t>47 Church street, Montego Bay, St. James</t>
  </si>
  <si>
    <t xml:space="preserve">Rosalee Brown.-(jam)                                                                                  Annmarie Brown-Chattoo.-(Secretary)(jam).                                                                                                       Alonia Dahlia Ellington.-(jam).                                                                                                                 Konard-Allan Jevon Brown.-(jam)                                                                                             </t>
  </si>
  <si>
    <t>876-489-8017                                                                             (876) 356-3409                                                                        (876) 489-8017                                                                               (876) 612-1155                                                                 (876) 421-5259                                                                          (876) 339-3931</t>
  </si>
  <si>
    <t>Inhealthja@gmail.com                                                                                                                    asbchattoo@gmail.com                                                                                                     ellingtonad@gmail.com                                                                                                                                   rosalee.m.brown1@gmail.com</t>
  </si>
  <si>
    <t>marilyn mcnish.                                                                                                          Barbara pusey.                                                                                                            Angela williams                                                                                                       vanessa white barrow.                                                                                                             lorene whinstanley.                                                                                                 andean simmonds lewis.</t>
  </si>
  <si>
    <t>ajala kings graphic design (logo).-$3,700.00.                                                                         HbJamaica wedsite designs down payment website.-$ 29,899.00.</t>
  </si>
  <si>
    <t>Adama Shennesa Blagrove.-(american).                                                                                                      Wayne Anthony Blagrove.-(jam).</t>
  </si>
  <si>
    <t>876-374-3858.                                                                                                         (876) 374-4656</t>
  </si>
  <si>
    <t>Blagrove5@gmail.com                                                                                                                                      montegobayautismcenter@gmail.com</t>
  </si>
  <si>
    <t>CAIN100NR-608C</t>
  </si>
  <si>
    <t>Southfield District, Southfield P.O., St. Elizabeth</t>
  </si>
  <si>
    <t>(876) 990-6776                                                                                (876) 345-7381                                                                             (876) 793-2013</t>
  </si>
  <si>
    <t>Dkjunction@yahoo.com                                                                                                     kevinjosephs02@gmail.com                                                                                  hmkinkead@gmail.com</t>
  </si>
  <si>
    <t>Devon Kinkead.-(jam).                                                                              Kevin Josephs.-(jam).                                                                 Hyacinth Kinkead.-(Secretary)(jam).</t>
  </si>
  <si>
    <t>CAIN100NR-43C</t>
  </si>
  <si>
    <t>Fairview Town Centre, Bogue, Montego Bay #1 P.O., Saint James</t>
  </si>
  <si>
    <t>Kevin O'brien Chang.-(jam).                                                                             Anne Chang.-(Secretary)(jam).                                                   Raymond Therrien.-(Canadian).                                                                                           Shinque Chang.-(jam).</t>
  </si>
  <si>
    <t>876-946-2630                                                                  (876) 952-3866                                                            (876) 363-9283                                                                                 (876) 399-3758                                                                                    (876) 877-7177</t>
  </si>
  <si>
    <t>anne.chang@fontanapharmacy.com                                                                                    ray.therrien@fontanapharmacy.com                                                                           kob,chang@fontanapharmacy.com                                                                   foundation@fontanapharmacy.com</t>
  </si>
  <si>
    <t>fundraising, sponsorships, and fontana limited contributions.</t>
  </si>
  <si>
    <t>The Committee For The Upliftment Of The Mentally ILL</t>
  </si>
  <si>
    <t>Isaac Dylan Drive, Brandon Hill, Montego Bay, Saint James.</t>
  </si>
  <si>
    <t>Lynda Marie Langford.-(jam).                                                                         Sonia Daley-Clarke.-(jam).                                                                                Muriel Ann Newnham.-(jam).                                                                                      Gail Elise Graham.-(jam).                                                                         Catherine DeLisser.-(jam).</t>
  </si>
  <si>
    <t>876-952-8737.                                                                        (876) 361-2373                                                                                (876) 991-4621                                                                                    (876) 388-2202</t>
  </si>
  <si>
    <t>Cumi@cwjamaica.com                                                                                            sonkev@hotmail.com                                                                                                          trinadelisser@gmail.com                                                                                                    annewnham@gmail.com</t>
  </si>
  <si>
    <t>contributions, fundraising.</t>
  </si>
  <si>
    <t>Teresa Walling.-(secretary)(overseas).                                                                      Rick Ladd.-(overseas).                                                                                  Adam Gerber.-(Overseas).</t>
  </si>
  <si>
    <t>Innercity Foundation</t>
  </si>
  <si>
    <t>(876) 967-9735.                                               (876) 822-0552                                                         (876) 8322169                                                                   (876) 783-6482                                                (876) 891-1119                                                                                              (876) 885-8732</t>
  </si>
  <si>
    <t>Errol  Henry.-(jam).                                                                     Blondell Wilson-henry.-(jam).                                                                                              Otis Whyte.-(Secretary)(jam).                                                                                   Ackelie Burrell.-(jam).                                                         Phillippa Henry.-(jam).</t>
  </si>
  <si>
    <t>Innercitybusinessprojects@gmail.com                                                                                                          errolbhenry@gmail.com                                                                             otiswhyte@gmail.com                                                                                                   hillippahenry@gmail.com                                                                                                                     ackelieburrell@gmail.com                                                                                           blonhenry@yahoo.com.</t>
  </si>
  <si>
    <t>Innercity for christ ministries.                                                                                                                               Errol henry.                                                                                                   Orion insurance brokers.</t>
  </si>
  <si>
    <t xml:space="preserve">Innercity Foundation </t>
  </si>
  <si>
    <t>casual worker                                                                                 office expenses                                                                                              donations to community projects                                                                                 innercity sport club                                                                           innercity for christ ministry.                                                                            ttt radio                                                                                                                    others</t>
  </si>
  <si>
    <t>(876) 897-8522                                                                            (876) 4545413</t>
  </si>
  <si>
    <t>Indefenceofquality@gmail.com                                                                                                                   silvia.kouwenberg@uwimona.edu.jm</t>
  </si>
  <si>
    <t>Mark Clifford.-(Secretary)(jam).                                                                   Silvia Kouwenberg.-(Dutch).</t>
  </si>
  <si>
    <t>CAIN100-889C</t>
  </si>
  <si>
    <t>70 Claude O'Reagan Close, Twickenham Park, St.Catherine</t>
  </si>
  <si>
    <t>Mark Johnson.-(jam).                                                                              Nicole Fray-Johnson.-(Secretary)(jam).</t>
  </si>
  <si>
    <t>marq.jon@gmail.com                                                                       proverb31v10@yahoo.co.uk                                                                                           markjohnson.pmp@gmail.com                                                                                      nicolefrayjohnson@gmail.com</t>
  </si>
  <si>
    <t>Donations &amp; Fundraisers.</t>
  </si>
  <si>
    <t>donations.</t>
  </si>
  <si>
    <t>Delford Davis.-(jam).                                                                  Howard Grandison.-(jam).                                                             Janet Small.-(jam).                                                                Sonia Palmer.-(jam).                                                               Rohan Cobourne.-(jam).                                                                                  Claudia Wade-Gordon.-(Secretary)(jam).</t>
  </si>
  <si>
    <t>churchpfmfamily.org                                                                    cwadegordon@yahoo.com</t>
  </si>
  <si>
    <t>1(876) 829-1525                                                   1(876) 988-7638                                                      (876) 988-9196                                                                               (876) 376-9721                                                            (876) 433-3011                                                                  (876) 988-9196                                                                     (876) 544-2306                                                                          (876) 342-2991.</t>
  </si>
  <si>
    <t>Christian Outreach Ministry.                                                                                             Church of God in Christ.                                                                           Evangelistic Church of Christ.                                                         Faith Assemblies.</t>
  </si>
  <si>
    <t>Broadcast expenses.</t>
  </si>
  <si>
    <t>Portland Rehabilitation Management</t>
  </si>
  <si>
    <t>Dr. Paul scott Rhodes.-(american).                                                                                   Camille Tucker.-(jam).                                                                                                                Elizabeth Drouhard.-(american).                                                                          Zachary Wagner.-(american).                                                                   Janene Laing.-(jam).                                                          samantha Clement.-(american).                                                       Nellie Ann Walker.-(Secretary).</t>
  </si>
  <si>
    <t>1(876) 993-2587                                                                  (876) 993-9166.                                                                            Fax: 1(876) 993-2117                                                          (876) 393-7290                                                                     (876) 428-6532.</t>
  </si>
  <si>
    <t xml:space="preserve">tucker@tuckerlawllc.com                                                                  prmjamaica@gmail.com                                                                                                  bdrouhard@gmail.com                                                                       janene.laing@gmail.com                                                                                                          </t>
  </si>
  <si>
    <t>Roosie Rutherford-Smith.(jam).                                                                  Janette Marie James.-(jam)                                                                      Opal Denise Levene.-(secretary)(jam).</t>
  </si>
  <si>
    <t>1(876) 918-1333                                                                           1(876) 354-7067                                                           (876) 530-4208                                                           (876) 487-8523</t>
  </si>
  <si>
    <t>Portersmountain2019@gmail.com                                                                               roosiersmith@hotmail.com                                                                                            janjames1960@gmail.com</t>
  </si>
  <si>
    <t>fundraising &amp; donations.</t>
  </si>
  <si>
    <t xml:space="preserve">Port Morant Life Mission Foundation </t>
  </si>
  <si>
    <t>Vinette Johnson.-(jam).                                                                                              Tennyson Hunt.-(jam).                                                                             Caroline McKenzie.-(Secretary)(jam).</t>
  </si>
  <si>
    <t>bishoptennyson@gmail.com                                                                                                     carolmcken66@gmail.com</t>
  </si>
  <si>
    <t>(876) 375-4712                                               (876) 874-7518                                                          (876) 356-0600                                                                (876) 874-7518                                                        (876) 874-7517</t>
  </si>
  <si>
    <t>Richard White.-(jam).                                                                              Mercedes Allen-Bunsie.-(Secretary)(jam).                                                                                 Beverley Dryden.-(jam).                                                                                       Sylvia McKenzie.-(jam).                                                                     Donaild Thompson.-(jam).                                                                                   Heather Knox.-(jam)                                                                          Andrea Morre.-(jam).</t>
  </si>
  <si>
    <t>1(876) 993-2644                                                 (876) 366-5230                                                     (876) 875-7408                                                                 (876) 388-5968</t>
  </si>
  <si>
    <t>richiejm2003@yahoo.com                                                                  mercedar@yahoo.com                                                                        heatherknox30@yahoo.com</t>
  </si>
  <si>
    <t>Kerry-Ann McLead.-(Secretary)(jam).                                                                              Derval Thompson.-(jam).                                                                               Stephan Harris.-(jam).                                                                                          Cornelius Josephs.-(jam).</t>
  </si>
  <si>
    <t>1(876) 771-7761                                                    (876) 323-0938                                                              (876) 363-4381                                                                           (876) 969-5887                                                        (876) 845-8564</t>
  </si>
  <si>
    <t>derval8851764@gmail.com</t>
  </si>
  <si>
    <t>tithes, freewill offerings.</t>
  </si>
  <si>
    <t xml:space="preserve">Maxine Henry-Wilson.-(Chair)(jam).                                                                                           Deanna Ashley.-(jam).                                                                             Audrey Richards.-(jam).                                                                                               Elizabeth Ann Jones.-(jam).                                                                      Fay McIntosh.-(jam).                                                                                                             Jessica Jones.-(jam).                                                                                                                            Sharon Reid.-(jam).                                                                                                     Keeva Ingram.-(jam)                                                                                                           Margaret Bernal.-(jam).                                                                         Terry Ann Heffes.-(jam).                                                          Julaine Lumsden.-(jam).                                                                                       Nicole Roberts.-(jam).                                                                                     Carol Coore.-(jam).                                                      Christine Stibel.(jam).                                                                                                           Shirley-Anne Eaton.-(Secretary)(jam).              </t>
  </si>
  <si>
    <t>(876) 754-9713                                                                                  (876) 881-8924                                                                           (876) 321-1498                                                                                       (876) 574-5722</t>
  </si>
  <si>
    <t>sahsfoundation@sahs.edu.jm                                                                                                 shirleyanneaton@gmail.com                                                                               mahw2018@gmail.com</t>
  </si>
  <si>
    <t>donations, fund raising events.</t>
  </si>
  <si>
    <t>Contributiors:                                                                                                                  Elsa Leo-Rhynie.-($30,000.00).                                                                                       Estate Margaret Rose White Saint-Albin.-($256,400.00).                                                                                              St. Andrew Old Girls Assoc. UK Chapter.-($ 31,544.00).</t>
  </si>
  <si>
    <t>Patrice Tallor.-(Secretary)(jam).                                                                               Eusa Samuels.-(jam).                                                                 Bonita Samuels.-(guyanese).                                                                   Angella O'meally.-(jam).                                                                 Winny Richards.-(jam).</t>
  </si>
  <si>
    <t>1(876) 420-4314                                                                           1(876) 985-1837                                                                         (876) 836-4163                                                    (876) 344-2348                                                                (876) 344-2377                                         (876) 383-0117                                                                                                         (876) 335-2385</t>
  </si>
  <si>
    <t>Helpoutreach@live.com                                                                                         pruetaylor15@yahoo.com                                                                                                                       esau_samuels@yahoo.com                                                                                                              bonita_samuels@yahoo.com                                                                                                 omeallyangella@gmail.com                                                                                                             kingrichards1999@gmail.com</t>
  </si>
  <si>
    <t>Purchase of food iteams, and serving supplies.</t>
  </si>
  <si>
    <t>Patsie Hurd-Brown.-(Secretary)(jam).                                                                                                   Terry Hayden.-(british).</t>
  </si>
  <si>
    <t>1(876) 845-1253                                                                                           44+75-486-7279.</t>
  </si>
  <si>
    <t>Terrhayden1@gmail.com                                                                                              terry.hayden@gmail.com</t>
  </si>
  <si>
    <t>AG Dawes Memorial Education Foundation Limited</t>
  </si>
  <si>
    <t>CAIN100NR-119C</t>
  </si>
  <si>
    <t>Yvonne Michelle Newman Chin.-(Secretary)(jam),                                                                                                                         Wayne Lincoln-Sutherland.-(jam).                                                                          Patricia May Makeba-Sutherland.-(jam).                                                                   Radcliffe George Daley.-(jam).                                                            Sadie Clare Elenor Ramsay- Lewis-(jam).</t>
  </si>
  <si>
    <t>partnershipandloveja@gmail.com                                                                                                                 ynewmanchin@gmail.com                                                                                                                          waynes@cwjamaica.com                                                                 patricas@cwjamaica.com                                                                                                                                             radcliffegdaley65@hotmail.com                                                                                                             sadielewis2010@hotmail.com</t>
  </si>
  <si>
    <t>Marc Frankson.- (jam)                                                                             Ida-gay Warburton-Frankson.-(jam).                                                                           Jehan White.-(jam).                                                               Warren Thompson.-(jam).</t>
  </si>
  <si>
    <t xml:space="preserve">Jacqueline Thompson.-(Secretary)(jam).                                                                                                                              Joan -marie  powell.-(jam).                                                                                                  rachel mckinley.-(jam).                                                                            marsha cope=riley.-(jam).                                                                                               robert arthurs.-(jam).                                                                                                                             rory burchenson.-(jam).                                                                                                                                kaydene desilva.-(jam).                                                                                            kimberley lue lim.-(jam)                                                                                                                             jason-peter moses.-(jam).                                                                                                             tamara thompson.-(jam).                                                                                                          donald wehby.-(jam)                                                                                                                           suzanne nam.-(jam).                                                                                                                  Lloyd anthony lawrence.-(jam).                                                                                                                            romario creary.-(jam).                                                            </t>
  </si>
  <si>
    <t>jacqueline.thompson@gkco.com                                                           tamara.thompson@gkco.com</t>
  </si>
  <si>
    <t>(876) 855-2627.                                                    (876) 312-1498.                                                                                 (876) 480-8453</t>
  </si>
  <si>
    <t>Bishopbrown692@gmail.com                                                                                                                                         stef-stew@yahoo.com</t>
  </si>
  <si>
    <t xml:space="preserve">stephanie joy brown-stewart.-(Secretary)(jam).                                                                                                                             bishop.Willfred m.brown.jp.-(jam).                                                                                     Michael a,brown.-(jam / oversesa residence).                                                                          elmater williams.-(jam).                                                                      icyline brown.-(jam).                                                                                                   andrea brown.-(jam).                                                                                                 hazel ashemede.-(jam).                                                                                                                  </t>
  </si>
  <si>
    <t>donations.                                                                             Weddings.                                                               Book sales.                                                                       Funernals.</t>
  </si>
  <si>
    <t>prakash chatani.</t>
  </si>
  <si>
    <t>cassel dunkley.-(overseas residence).</t>
  </si>
  <si>
    <t>gross income</t>
  </si>
  <si>
    <t>accounting fees.                                                                            Property tax.                                                                                                                                         Utilities.</t>
  </si>
  <si>
    <t xml:space="preserve">Oliver overett.-(jam)                                                                                  Suzanne robinson-davis.-(jam)                                                                                                          Judith nadine anderson.-(Secretary)(jam). </t>
  </si>
  <si>
    <t>contact person:                                                           Christine Veira                                          (876) 579-9773                                                                   cveira@stewartsautosales.com</t>
  </si>
  <si>
    <t>Duane Stephenson.-(jam).                                                                            Gabrielle Wood.-(jam)                                                                                                  Christopher Alliston Wood.-(secetary)(jam).</t>
  </si>
  <si>
    <t>CAIN100-251C</t>
  </si>
  <si>
    <r>
      <t>Roman Catholic Bishop Of Mandeville                                                                                   (</t>
    </r>
    <r>
      <rPr>
        <sz val="11"/>
        <color rgb="FFFF0000"/>
        <rFont val="Arial"/>
        <family val="2"/>
      </rPr>
      <t>Branch Of The Roman Catholic Bishop Of Mandeville</t>
    </r>
    <r>
      <rPr>
        <sz val="12"/>
        <rFont val="Arial"/>
        <family val="2"/>
      </rPr>
      <t>)</t>
    </r>
  </si>
  <si>
    <t>Diosofmville@gmail.com                                                                                                                               tcgivans@mandevillediocese.org</t>
  </si>
  <si>
    <t>CAIN100-2176</t>
  </si>
  <si>
    <t>003-357-902</t>
  </si>
  <si>
    <t>Heaven Strong Arm Ministry Limited</t>
  </si>
  <si>
    <t>Kendal District, Manchester</t>
  </si>
  <si>
    <t>Kharim Wright.-(Secretary)(jam).                                                            Gawayne Forbes.-(jam).</t>
  </si>
  <si>
    <t>(876) 431-5556.                                              (876) 813-2319.</t>
  </si>
  <si>
    <t>kharimwright@gmail.com                                                                            fgawayne@gmail.com</t>
  </si>
  <si>
    <t>tithes and offerings</t>
  </si>
  <si>
    <t>Ulama Simpson.-(USA).                                                                                       Keysha Taff.-(USA).</t>
  </si>
  <si>
    <t>7 Golding Avenue, Elleston Flats, Mona, Kingston 7</t>
  </si>
  <si>
    <t xml:space="preserve">Petagae McCook.-(Secretary)(jam).                                                                               Genevieve Reid.-(jam).                                                                                    Michelle Chin-Fatt.-(jam).                                                                                  Grace Burnett.-(jam).                                                                                Moya Leiba Barnes.-(jam).                                                                      Elizabeth Buchanan-hind.-(jam).                                                                 </t>
  </si>
  <si>
    <t>genrei876@gmail.com                                                                                              petagaemccook@hotmail.com</t>
  </si>
  <si>
    <t>(876) 793-9854                                                            (876) 486-1984</t>
  </si>
  <si>
    <t>Jennifer Sharrier - Honorary Director, Wayne Lawrencew, Pamela Richards, Magdalene Plummer (Directors), and Debbie Ellis (Company Secretary)</t>
  </si>
  <si>
    <t>Richard lake.                                                      Maxine henry-wilson.                                                                  Rose davies.                                                                    Delrose campbell.                                                                        Valda ormsby.                                                              Greg bell.                                                                       Racquel goddard.</t>
  </si>
  <si>
    <t>Clinton Gayle                                                        , Dave Smith,                                                                  Lady Jane Omoigui,                                                          Sashana Gayle (Directors);                                                                       and Sashana Gayle (Secretary)</t>
  </si>
  <si>
    <t>Alayne Bennett,                                                                                          Gerald Tyndale,                                                                                  Racquel Forbes (Directors);                                                                                                                                 and Jody-Ann Gaff (Director/Secretary)</t>
  </si>
  <si>
    <t>Nancy Elizabeth,                                                                               King Kennard,                                                                                           Annettee Lucille (Directors);                                                                                     and Shelly Jean Tonge-Seymour (Secretary)</t>
  </si>
  <si>
    <t>CAIN100-1567C</t>
  </si>
  <si>
    <r>
      <t xml:space="preserve">New Temple Mt. Ephraim Church Of God Limited.                                                                                                              (Formerly : </t>
    </r>
    <r>
      <rPr>
        <sz val="12"/>
        <color rgb="FFFF0000"/>
        <rFont val="Arial"/>
        <family val="2"/>
      </rPr>
      <t>new temple mt. Ephraim zion church of god limited</t>
    </r>
    <r>
      <rPr>
        <sz val="12"/>
        <rFont val="Arial"/>
        <family val="2"/>
      </rPr>
      <t>).</t>
    </r>
  </si>
  <si>
    <t xml:space="preserve">Fairy hill, fairy hill district, portland. </t>
  </si>
  <si>
    <t>Albert Anderson.-(jam).                                                                                            Marilyn Rose.-(Secretary)(jam).</t>
  </si>
  <si>
    <t>1(876) 852-8066                                                                  (876) 860-5864                                                                           (876) 467-3966</t>
  </si>
  <si>
    <t>offerings                                                            tithes                                                             donations.</t>
  </si>
  <si>
    <t>church congregation.</t>
  </si>
  <si>
    <t>Barrington Hall.-(jam).                                                               Maureen Hall.-(jam).                                                                Donals McKenzie.-(Secretary)(jam).                                                              Damien Williams.-(jam).                                                       Andrea Reid.-(jam).                                                                      Saed Mattar.-(jam).</t>
  </si>
  <si>
    <t>1(876) 822-5500                                                                          (876) 792-1215                                                                    (876) 538-7241                                                                                 (876) 322-2398                                                                           (876) 845-9234                                                                                         (876) 833-6023.</t>
  </si>
  <si>
    <t>Ekklesiabiblefellowship@gmail.com                                                                                            mad63jm@yahoo.com                                                                                                 subarhall@yahoo.com                                                                                    rrickid@yahoo.com                                                                                                                      radicalwalk2@gmail.com</t>
  </si>
  <si>
    <t>offerings                                                                               fundraiser.                                                                                          Pledges.                                                                                         donations.</t>
  </si>
  <si>
    <t>Sophia Thomas.-(Staff).                                                                                                   Contribution/pastoral care.-($19,000.00).                                                                                                       Special offering contribution.-($92,590.00).                                                                                                                     Assistance/ stipend to members.-($4,000.00).</t>
  </si>
  <si>
    <t>Old braeton road, greater portmore p.o., st. Catherine</t>
  </si>
  <si>
    <t>Steve Walker.-(Secretary)(jam).                                                                          Vivian Simms.-(jam)                                                             Nicole Salmon.-(jam).                                                                   Grace Walker.-(jam).                                                                        Milton Powell.-(jam).                                                                              Garfield Walker.-(jam).                                                                         Claudette Plummer.-(jam).</t>
  </si>
  <si>
    <t>1(876)  989-5931                                                                                    1(876) 365-3281                                                                  (876) 471-5069                                                                                           (876) 485-1962                                                           (876) 357-4092                                                                                                            (876) 817-1103.                                                                      (876) 342-0652                                                                                                  (876) 369-2736.                                                                         (876) 982-8166.</t>
  </si>
  <si>
    <t>tithes &amp; offerings.-($1,830,312.00)                                                       Fund Raising.-($300,000.00).                                                                 Donations.-($125,000.00).</t>
  </si>
  <si>
    <t xml:space="preserve">charity / outreach.-($128,000.00).                                                                    </t>
  </si>
  <si>
    <t>407 Travellers Way, Magil Palm, Spanish Town, St. Catherine.</t>
  </si>
  <si>
    <t>Trenita Robinson.-(Secretary)(Jam/Overseas residence).                                                                                             Cutie King.-(Jam/Overseas residence).</t>
  </si>
  <si>
    <t>Nitaskidsfoundationinc@gmail.com                                                                                          trobinson@nitaskids.org                                                                                                   cking@wci.org                                                                                             mscutiie@gmail.com</t>
  </si>
  <si>
    <t>347-469-5119                                                             617-412-0312                                                                   (876) 367-1093</t>
  </si>
  <si>
    <t xml:space="preserve">Doris Gross.-(Secretary)(German).                                                                          Andrea Dempster.-(jam).                                                                                       Kim-Marie Spence.-(jam).                                                                              Gillian Mullings.-(jam).                                                                                     Allan Daisley.-(American).                                                                                               </t>
  </si>
  <si>
    <t>(876) 481-4888.                                                             (876) 381-4767                                                                 (876) 358-0257                                               (876) 829-4146                                                   1(404) 641-1743.</t>
  </si>
  <si>
    <t>andrea@kingstoncreative.org                                                 dcgross@porticolltd.com                                                                              andread@bookophillia.com                                                               gillianmullinggs@yahoo.com                                                           Kimmarie.spence@gmail.com                                                                adaisley @ gmail.com</t>
  </si>
  <si>
    <t>grant funding local.                                                                             Grant funding overseas.                                                                  Artisan store.                                                                       core funding.</t>
  </si>
  <si>
    <t>CAIN100-1895C</t>
  </si>
  <si>
    <t>002-792-958</t>
  </si>
  <si>
    <t>Kemar Dixon Foundation</t>
  </si>
  <si>
    <t>Lot 551, 18th Avenue, West Cumberland, Gregory Park, St. Catherine.</t>
  </si>
  <si>
    <t>promotes well-being, mainly by supporting educational and community development processes.</t>
  </si>
  <si>
    <t>Adama Shanice Bryan.-(secretary)(jam).                                                                                              Priness Jacqueline Bryan-colley.-(jam).</t>
  </si>
  <si>
    <t>(876) 459-0254                                                 (876) 281-7371</t>
  </si>
  <si>
    <t>kemardixonfoundation@gmail.com                                                                                                        princessbryancolley@gmail.com</t>
  </si>
  <si>
    <t>salary</t>
  </si>
  <si>
    <t>CAIN100NR-86C</t>
  </si>
  <si>
    <t>Donya-Gay Chin.-(Secretary)(jam).                                                                                          Vivienne Coy.-(jam).</t>
  </si>
  <si>
    <t xml:space="preserve">876-589-4157.                                                              (876) 798-0757.                                                                                                   (876) 312-8802.                                                                                                     </t>
  </si>
  <si>
    <t>Vcoy@cwjamaica.com                                                                                                      tppministriesltd@gmail.com                                                                                                 cnashelle@yahoo.com</t>
  </si>
  <si>
    <t>contributions, donations, fundraising, and gifts.</t>
  </si>
  <si>
    <t>CAIN100NR-22C</t>
  </si>
  <si>
    <t>fundraising income.-($ 180,600.00)</t>
  </si>
  <si>
    <t>Janice McGrowther.-(Secretary)(jam).                                                                                      Glen Octavious Samuels.-(jam).                                                                         Donovan Fitzgerald Williams.-(jam).                                                                                    Marion Barrett-Popkin.-(jam).                                                                    Janice Natardia McGrowther.-(jam).                                                                       Sonia Janette Clarke-Bowen.-(jam).                                                                                        Sachoy Lafania-Davieka Ellis.-(jam).                                                                     Odessa La' Valencia Jackson.-(jam).                                                                 France Kiping Delaro Chambers.-(jam).                                                                                                               Vicent Guyadene Rose.-(jam).                                                                                                          Stephen Drummond.-(jam).</t>
  </si>
  <si>
    <t xml:space="preserve">876-374-3955                                                                      (876) 448-0092                                                                                (876) 419-0547.                                                                     (876) 401-0417.                                                               (876) 375-3955.                                                                                    (876) 457-3328                                                                                                 (876) 288-1697.                                                                                    </t>
  </si>
  <si>
    <t xml:space="preserve">Jnm_1@hotmail.com                                                                                                               wjctransforminglivesfoundation@gmail.com                                                                                                      gosamuels2003@yahoo.com                                                                          domarliberty@yahoo.com                                                                                            mbarrett@westjamaica.org                                                                                              francechambers@gmail.com                                                                                                                vrose_wjc7@hotmail.com                                                                                   </t>
  </si>
  <si>
    <t>CAIN100NR-574C</t>
  </si>
  <si>
    <t>9 Dacosta drive, p.o. Box 96, St.Ann</t>
  </si>
  <si>
    <t>Una Bourne.-(Secretary)(jam).                                                                                                                               Paulette Bourne.-(jam).</t>
  </si>
  <si>
    <t>876-821-3813                                                            (876) 414-9226                                                                (876) 471-4394                                      (876) 2769824</t>
  </si>
  <si>
    <t>insideoutchurchint@gmail.com                                                                                paulette.bourne@yahoo.com</t>
  </si>
  <si>
    <t>Donation.-($591,000.00).                                                                           Collections.-($1,900.00).</t>
  </si>
  <si>
    <t>CAIN100NR-522C</t>
  </si>
  <si>
    <t>Andrene Coates.-(Secretary)(jam).                                                                                                  Robert Coates.-(jam).</t>
  </si>
  <si>
    <t>876-373-7044                                                                                          (876) 373-7370</t>
  </si>
  <si>
    <t>visionairesapostolic@yahoo.com                                                                                               andrenecoates@gmail.com                                                                                                                                                      rocoatesjp@gmail.com                                                       Bob_coates@hotmail.com</t>
  </si>
  <si>
    <t xml:space="preserve">inilek wilmot.-(Secretary)(jam).                                                                                     David murray.-(jam)                                                                                  Jonathan Gosse.-(jam).                                                                                Melvyn Tennant.-(jam).                                                                                                       Hugh Fannell.-(jam).                                                                                                           Ian Dawson.-(jam).                                                                                            Sandy Tatham.-(jam).                                                                                       </t>
  </si>
  <si>
    <t xml:space="preserve">(876) 366-9133                                                  (876) 416-5371                                                                     (876) 469-7113                                                     (876) 470-7113                                                          (876) 470-8139                                                                  (876) 880-0069                                                            (876) 345-0951                                                               (876) 454-1750                                                                   (876) 855-1122                                                               </t>
  </si>
  <si>
    <t xml:space="preserve">Inliek.wilmot@oracabessafoundation.org                                        david_murray1@yahoo.com                                                                                                  jonathangosse@me.com                                                                                           melvyn_tennant@yahoo.com                                                                                                                          bluemarlinjamaica@gmail.com                                                                                                                                                                            </t>
  </si>
  <si>
    <t>Yanique Watson.-(secretary)(jam).                                                                                       Desiree Tulloch-Reid.-(President)(jam).                                                                                                                          Cedric McDonald.-(jam).                                                                          Algernon O'neil.-(jam).                                                                                                  Pete Smith.-(jam).                                                                  Olga Browne.-(jam).                                                                  Marion Ebanks.-(jam).                                                                                   Sybil McLean.-(jam).                                                       Audrey Malcolm.-(jam).                                                                            Allison Miller-Green.-(jam).                                                                       Krista-Ramone Trowers.-(jam).                                                                             Racquel Lowe- Jones.-(jam).                                                                                    Joel Holding.-(jam).</t>
  </si>
  <si>
    <t xml:space="preserve">(876) 754-8458                     (876) 459-9421                                                      (876) 574-4954.                                                                  </t>
  </si>
  <si>
    <t>Info@lupufoundationjamaica.org                                                                                yanique.watson@gmail.com                                                                       rheumjamaica@ymail.com</t>
  </si>
  <si>
    <t>Rohan tulloch.-(jam)                                                                      Lester shields.-(jam).                                                                     Peter mcisaac.-(jam).                                                                                   Felician abraham.-(jam)                                                    Ricardo perkins.-(Secretary)(jam).</t>
  </si>
  <si>
    <t>sjjamaica@gmail.com                                                                       ricardoperkins7@gmail.com</t>
  </si>
  <si>
    <t>Wenford S. Henry.-(Secretary)(jam).                                                                                       Everett Brown.-(jam).                                                                                   Levi Johnson.-(jam).                                                                                           Adlai Blythe.-(jam).</t>
  </si>
  <si>
    <t>1(876) 962-3417                                                              (876) 427-0313                                                                                        (876) 656-8569</t>
  </si>
  <si>
    <t>Adrajamaica@gmail.com                                                                              whenry@jmunion.org                                                                                 ebrown@jmunion.org</t>
  </si>
  <si>
    <t>jamaica union conference of SDA.</t>
  </si>
  <si>
    <t>ADRA International.-(USA).</t>
  </si>
  <si>
    <t>CAIN100-293C</t>
  </si>
  <si>
    <t>CAIN100-378C</t>
  </si>
  <si>
    <t>Northern Caribbean University P.O., Mandeville, Manchester.</t>
  </si>
  <si>
    <t>1(876) 961-4501                                                                               (876) 620-7301                                                                                                                (876) 365-1310.                                                                    (876) 389-9774.</t>
  </si>
  <si>
    <t xml:space="preserve">Beverley Henry.-(Director/Secretary)(jam).                                                                                                  Karlene Carnegie.-(jam).                                                                                       Cliff Riley.-(jam).                                                                                             Patricia Carnegie-Waugh.-(jam/ overseas resident).                                                                         Yvonne Carnegie-Thomas.-(canadian/ overseas resident).                                                                                                        Dennis Shakes.-(jam/ overseas resident).                                                                                                                              Carl Leslie Henry.-(jam/ overseas resident).                                                                                    </t>
  </si>
  <si>
    <t>bihenryster@gmail.com                                                                                    carlhenry@yahoo.com                                                                                                       cliff.riley@yahoo.com                                                                                            karlenecarnegie@gmail.com                                                                                                                trail43@aol.com</t>
  </si>
  <si>
    <t xml:space="preserve">Annette Kelly.-(Secretary)(jam).                                                                         Audrey Marie Reid Humes.-(jam/oversesa resident).                                                                                                                   Allison Sheree Keen.-(jam).                                                                               Rudolph Anthony Clarks.-(jam/ overseas resident).                                                                                                                                                                                                   </t>
  </si>
  <si>
    <t>1(876) 667-7756                                                       (876) 473-6249                                                    (876) 933-9813                                                  (876) 864-2368</t>
  </si>
  <si>
    <t>Audrey,rffresources.co.uk                                                                   allisheree@yahoo.com                                                                                clarke731@mgn.com                                                                            pablo.annette930@gmail.com</t>
  </si>
  <si>
    <t>Secretary: Natoya Shernett Anderson                                                                                      ; Directors:Natoya Anderson,                                                                                Destynie Morrison,                                                               Evris Chisholm</t>
  </si>
  <si>
    <t>Marlene Lennox.-(Secretary)(jam).                                                                              Dr. Arthur Reid.-(jam).                                                                Andreen Joy Francis.-(jam).                                                                          Jennifer Reid.-(jam).                                                                       Annette Wright-thomas.-(jam).                                                                  Dulsie Johnson.-(jam).                                                                                 Rayon McCoy Forbes.-(jam).</t>
  </si>
  <si>
    <t>(876) 603-4338                                                           (876) 625-0359                                                       (876) 962-1734</t>
  </si>
  <si>
    <t>kimie28@hotmail.com                                                                                              artreid35@yahoo.com                                                                                                     reidarthur36@yahoo.com                                                                         ccljamaica@yahoo.com                                                                            ccljamaica@hotmail.com</t>
  </si>
  <si>
    <t>Evadney McLean.-(Secretary)(jam).                                                                                 Clifford Rose.-(jam).</t>
  </si>
  <si>
    <t>(876) 447-8644                                                 (876) 408-3334</t>
  </si>
  <si>
    <t>evadneymclean@yahoo.com                                                                                              cliffordrose876@gmail.com</t>
  </si>
  <si>
    <t>Adrian Neil Walker.-(jam).                                                                                  Sandreen Teeka Thomas.-(Secretary)(jam).</t>
  </si>
  <si>
    <t>(876) 426-1994                                               (876) 569-5906</t>
  </si>
  <si>
    <t xml:space="preserve">walkerbigs90@gmail.com                                                                                             thomassandreen4759@gmail.com                                                                  </t>
  </si>
  <si>
    <t>Hodeem Miller.-(jam).                                                                                                        Shadae Miller.-(Secretary)(jam).</t>
  </si>
  <si>
    <t>(876) 534-1512                                                      (876) 399-1390</t>
  </si>
  <si>
    <t>jamaicaread@gmail.com                                                                                     miller.hodeem@gmail.com                                                                                     shadaemiller@hotmail.com</t>
  </si>
  <si>
    <t>Reddington Farmers Association Benevolent.</t>
  </si>
  <si>
    <t>Juno Pen District, Enfield, St.Mary</t>
  </si>
  <si>
    <t>Pauline Bruce.-(Secretary)(jam)                                                                      Leroy Fitzgerald.-(jam).                                                                   George Lewis.-(jam).                                                                          Pricess Lewis.-(jam).                                                                   Carol Osabgoro.-(jam).                                                                                 Rohan Thompson.-(jam).                                             Anthony Gutzmore.-(jam).</t>
  </si>
  <si>
    <t>(876) 443-3125                                                       (876) 531-1438                                                                 (876) 425-1752                                         (876) 317-0087                                                               (876) 808-4276                                           (876) 773-4302</t>
  </si>
  <si>
    <t xml:space="preserve">Reddingtonfarmersgroup@gmail.com                                                                        lewmargp@gmail.com                                   </t>
  </si>
  <si>
    <t>dues, fundraising, and donations, registration fee.</t>
  </si>
  <si>
    <t>Marcia Smith.-(Secretary)(jam).                                                                        Kathleen Wisdom.-(jam).                                                                   Wilbert Wisdom.-(jam).</t>
  </si>
  <si>
    <t>(876)818-4022                                                         (876) 999-7886                                                       (876) 372-8990                                        (876) 794-8180</t>
  </si>
  <si>
    <t>Wisdomsprinter@gmail.com                                w2wisdom@gmail.com</t>
  </si>
  <si>
    <t>Elaine Monica Edwards.-(Secretary)(jam).                                                                                          Sharon Duncan.-(jam).                                                                                                   Victor Duncan.-(jam).</t>
  </si>
  <si>
    <t>(876) 850-4764                                                      (876) 802-1954                                                                    (876) 773-0864</t>
  </si>
  <si>
    <t>Patrine Brown.-(Secretary)(jam/overseas resident).                                                                                                          Cynthia King.-(Trinidian/USA).                                                                      Milton Chaffee.-(USA).                                                                                                 Garnet Nelson.-(jam/ overseas resident).                                                                                 Carine Cavel Hall-Brown.-(jam/overseas resident).                                                                                                                                       Akeel Channer.-(jam/overseas resident).                                                                                                      Lennoy Pendergast.-(jam).</t>
  </si>
  <si>
    <t xml:space="preserve">(876) 787-0400                                                     (876) 790-7647                                   </t>
  </si>
  <si>
    <t xml:space="preserve">lenoyprendy@yahoo.com                                                                 cking6683@aol.com                                                                mchaffee611@comcast.net                                                                         garnetnelson@verizon.net                                                               patrinebrown@gmail.com                                                                 loseforlife2@gmail.com                                                          achanner28@gmail.com                                                   </t>
  </si>
  <si>
    <t>CAIN100-1164C</t>
  </si>
  <si>
    <t>Renay Tiakay Reid.-(Secretary)(jam).                                                                                 Glenmore Livingston Cain.-(jam).                                                                        Davena Latoya Cain.-(jam).</t>
  </si>
  <si>
    <t>(876) 858-5923                                                      (876) 542-1802                                                    (876) 445-7505</t>
  </si>
  <si>
    <t>Refugeforthehurt@gmail.com                                                        renay.17reid@gmail.com                                                                        pastorglc4@gmail.com                                                                       davenacain604@gmail.com</t>
  </si>
  <si>
    <t>tithes &amp; offerings from members</t>
  </si>
  <si>
    <t>charitable contributions.</t>
  </si>
  <si>
    <t>Vincent Anthony Chen.-(Secretary)(jam).                                                                          Stephen Nicholas Jerome Newland.-(barbadian/usa).                                                                     George Allanmore Alleyne.-(jam).                                                                         Wayne Uriah Beecher.-(jam).                                                                                                            James Edward Delano Rawle.-(jam).</t>
  </si>
  <si>
    <t>Info@lascochinfoundation.org                                                                                                                     vincentchenlaw@gmail.com                                                                              jamesr@lascoja.com</t>
  </si>
  <si>
    <t>1(876) 504-2027                                                (876) 622-7212                                                            (876) 749-5272</t>
  </si>
  <si>
    <t>CAIN100-2067C</t>
  </si>
  <si>
    <t>003-243-281</t>
  </si>
  <si>
    <t>The Little Theatre Movement 2022 Foundation Limited</t>
  </si>
  <si>
    <t>4 Tom Redcam Drive</t>
  </si>
  <si>
    <t>to provide developmental training in the performing arts - such as music, dance, drama and theatre technology, through workshops, semminars, and master classes. In order to improve the performance quality and increase participation in National Festival of the Arts Completions and Performances for Students, Adults, and community groups in Jamaica.</t>
  </si>
  <si>
    <t>Marisa Benian.-(Secretary)(jam).                                                                                               Roger Hinds.-(jam).                                                                                              Donald Amiel.-(jam).</t>
  </si>
  <si>
    <t>(876) 926-6129                                                               (876) 365-8459                                                                 (876) 285-2888                                                        (876) 877-9329</t>
  </si>
  <si>
    <t>ltmfoundation2022@gmail.com                                                             marisabenain@gmail.com                                                                                 keith.amiel@mycbgroup.com                                                                                          rh@shippingja.net</t>
  </si>
  <si>
    <t>donations, fundraising, theartre rental</t>
  </si>
  <si>
    <t>003-164-993</t>
  </si>
  <si>
    <t>Cassandra Barham.-(Secretary)(jam).                                                                          Merton Blair.-(jam).                                                                 John Scott.-(jam).</t>
  </si>
  <si>
    <t>(876) 530-0844                                                                  (876) 580-0768                                                          (876) 560-0732</t>
  </si>
  <si>
    <t>cdavisbarham@yahoo.com                                                                                               gbbarham@gmail.com                                                                                 merton.blair@yahoo.com                                                         scott.john@gmail.com</t>
  </si>
  <si>
    <t>tithies, offerings, and gifts</t>
  </si>
  <si>
    <t>john wilson scott.                                                                       Claudine campbell-Bryan.                                                               Racquel Williams.</t>
  </si>
  <si>
    <t xml:space="preserve">john wilson scott.                                                          Claudine campbell-bryan.                                                                       Racquel william.                                                          </t>
  </si>
  <si>
    <t xml:space="preserve">Rev.gareth barham.-(pastor).                                                                          Barrington payne.-(accountant).                                                                                      </t>
  </si>
  <si>
    <t>RSVP Foundation</t>
  </si>
  <si>
    <t>Shelly-Ann Cummings.-(Secretary)(jam).                                                        Sefton Cummings.-(jam).</t>
  </si>
  <si>
    <t>1(876) 406-0839                                                       (876) 521-7108</t>
  </si>
  <si>
    <t>shelly_morgan8@yahoo.com                                                                        cummings2002@yahoo.com</t>
  </si>
  <si>
    <t>members contributions and donors.</t>
  </si>
  <si>
    <t>Tracia Miller.-(Secretary)(/jamoverseas resident).                                                                                                                             Lilly Roye.-(/jam/oversesa resident).                                                                    Lorna Roye.-(jam/overseas resident).                                                           Nicola roye.-(jam/overeas resident).</t>
  </si>
  <si>
    <t xml:space="preserve">local contact:                                                           Joycelin Wynter                                                  (876) 471-9559                                                          (876) 502-1200.                                                            email: joy2charles@yahoo.com                                                                                             Address:  58 Royle Avenue , Ainsley Lodge, old harbour, st. catherine.                  </t>
  </si>
  <si>
    <t>1(876) 482-5212                                                            (876) 471-9559                                        (876) 502-1200                        410-736-9802</t>
  </si>
  <si>
    <t>Lroye@hotmail.com                                                                   joy2charles@yahoo.com                                                          laroy444@gmail.com                                                                              nnroye@gmail.com                                                                            tracyvmiller@yahoo.com</t>
  </si>
  <si>
    <t>Diane Constance Bernard.-(national manager caribbean)(UK).</t>
  </si>
  <si>
    <t>CAOS100-719C</t>
  </si>
  <si>
    <t>Jemella Davis.-(Secretary)(jam).                                                                 Marie Powell.-(jam).                                                                            Robert Gibbs.-(jam).                                                                                        Eugene Ffolkes.-(jam).                                                                       Jacqueline Wallder.-(jam).                                                                          Lloyd Eubank-Green.-(jam).                                                                                    Kemmehi Lozer.-(jam).</t>
  </si>
  <si>
    <t>(876) 456-9362                                                                  (876) 924-3796                                              (876) 819-2686                                                 (876) 361-0936                                              (876) 877-7280                                           (876) 926-0945                                                   (876) 422-5141</t>
  </si>
  <si>
    <t>jemelia.davis@yahoo.com                                                                                   lloyd1946@flowja.com</t>
  </si>
  <si>
    <t>CAIN100-141C</t>
  </si>
  <si>
    <t>C/o YMCA, 21 Hope Road, Kingston 10.</t>
  </si>
  <si>
    <t xml:space="preserve">Sasha Baxter.-(secretary)(guyanese/ overseas resident).                                                          Steven hudson.-(jam).                                                                                    ryan strachan.-(jam).                                                                                                         alva wood.-(jam).                                                                                               mureen thomas.-(jam).                                                                                        pauline alcott.-(jam).                                                                                      linval freeman.-(jam).                                                                                      karsten johnson.-(jam).                                                                                                       donna hobson.-(jam).                                                                            carolyn gardner.-(jam).                                                                                   andre moulton.-(jam).                                                                             Da'nielle Bazzoni-Lawrence.-(jam).                                                              derrick wilks.-(jam).                                                                                                                 condell stephenson.-(jam).                                                                         </t>
  </si>
  <si>
    <t>Kingstonrotary@cwjamaica.com                                                                                   sashabaxter@mail.com                                                                            alva.wood@atms.com.jm                                                                                           palcott@hotmail.com</t>
  </si>
  <si>
    <t>Bernadine Florence Simpson.-(Secretary)(jam).                                                                 Bertina Hannah MaCaulay.-(jam).                                                               Iyatunde Chloe Moore.-(jam).</t>
  </si>
  <si>
    <t>1(876) 906-5356                                       (876) 836-9136                                                     (876) 344-4039                                        (876) 909-7874</t>
  </si>
  <si>
    <t>fundraising</t>
  </si>
  <si>
    <t>roomtogrowja@gmail.com                                                      macaulay@cwjamaica.com                                                                                   bernadine@cwjamaica.com                                                                        tunde.moore@totaltravelja.com</t>
  </si>
  <si>
    <t>Marvett McKenzie.-(Secretary)(jam).                                                                                        Leighton Powell.-(jam).                                                                              Kert powell.-(jam).                                                                                         Okiel Gardner.-(jam).</t>
  </si>
  <si>
    <t>1(876) 864-9711                                                               (876) 425-9253                                                            (876) 447-4489                                                    (876) 866-6732</t>
  </si>
  <si>
    <t>Romans12biblestudy@gmail.com                                                                          mckenziemarvett@gmail.com                                                                                      leightonpowell24@yahoo.com                                                                           powellkert@yahoo.com                                                                              okielgardeneraa3c@gmail.com</t>
  </si>
  <si>
    <t>funds came from members.</t>
  </si>
  <si>
    <t>Trevor Fearon.-(Secretary)(jam).                                                    Noel Courtney DaCosta.-(jam).                                                Brian Richard Schmidt.-(jam).                                                                Jennifer Maureen Grant.-(jam).                                                              Anthony Vernon Chang.-(jam).                                                          Christopher Neil Barnes.-(jam).</t>
  </si>
  <si>
    <t>C/o Jamaica Chamber of Commerce, 58 Half Way Tree Road, Kingston 10</t>
  </si>
  <si>
    <t>(876) 877-7722                                                                             (876) 855-0332                                            (876) 999-9511                               (876) 383-8657                                            (876) 322-1381                                        (876) 922-3400</t>
  </si>
  <si>
    <t>trevor.fearon@gmail.com                                                                                                     igrant000@gmail.com                                                                                          dragonschmidt@gmail.com                                                                                         ndac@cwjamaica.com                                                                                                             tony.avcfal@gmail.com                                                                                           christopher.barnes@gleanerjm.com                                                                             chantal.bennett@hotmail.com</t>
  </si>
  <si>
    <t>11                                     (including members).</t>
  </si>
  <si>
    <t>67 Hanover street, kingston CSO</t>
  </si>
  <si>
    <t>Shakelia Champagnie.-(Secretary/director)(jam).                                                                 Alec Champagnie.-(jam).</t>
  </si>
  <si>
    <t>1(876) 368-8519                                                   (876) 323-9302</t>
  </si>
  <si>
    <t>Stipend for artists in training(mural project).-$500,000.00.                                                                                                                Food Supplies.-$ 130,000.00.                                                                               personal Hygiene Products.- $70,000.00</t>
  </si>
  <si>
    <t xml:space="preserve">Jambisco.- $50,000.00.                                                                       Seprod.- $ 80,000.00.                                                                Kirk FP.- $ 70,000.00.                                                                                Stewart Auto Group.-$ 500,000.00.                                  </t>
  </si>
  <si>
    <t>Alecchampagnie6470@gmail.com                                                          shakeliachampagnie@gmail.com                                              yabba6770@gmail.com</t>
  </si>
  <si>
    <t>Monique Novelette Thomas.-(Secretary/jam).                                                                                      Omar George Clunis.-(jam).                                                                  Ryan Reid.-(jam).</t>
  </si>
  <si>
    <t>1(876) 783-6890                                            (876) 408-4807                                                                      (876) 206-5968</t>
  </si>
  <si>
    <t>Rockriverupliftmentfoundation@gmail.com                                                                                            moniquethomas48@yahoo.com</t>
  </si>
  <si>
    <t>donations and personal contributions by directors.</t>
  </si>
  <si>
    <t>Stephanie Marley.-(Secretary/jam).                                                                          Alferita Marley.-(jam).                                                                                 Cedella Marley.-(jam).                                                                                Sharon Marley.-(jam).                                                                                 Serita Stewart.-(jam).</t>
  </si>
  <si>
    <t>Marleyfoundation@cwjamaica.com                                                                                                       rosemary@ritamarleyfoundation.org                                                                                             legal@bobmarleymuseum.com                                                                                            marley_stephanie@yahoo.com                                                                                                   cedella@bobmarly.com</t>
  </si>
  <si>
    <t>online donations.-$ 35,960.00.                                                                     public broadcasting corp of jamaica.-$ 42,000.00.                                                               royal rita.-$ 43,000.00.                                                                                       Stephanie marley.- $ 47,950.00.                                                                    FEDCO.- $49, 574.40.                                                                                              vikings production.- $60,000.00.                                                          wissynco group.-$ 65, 000.00.                                                                          rosemay duncan.-$90,700.00.                                                                 steven herbert.-$ 110,569.00.                                                                            ghetto youths foundation.-$226,376.00.                                                                                 university of forte hare.-$913,213.44.                                                                                      Dr. alferita marley.-$2,393,163.00.                                                                                 hope road merchandise.-$4,116,426.00.</t>
  </si>
  <si>
    <t>Jennie Delores Webb-Connor.-(Secretary/jam).                                                                                                      Mark Donald Burn Nicely.-(jam).</t>
  </si>
  <si>
    <t>nicelyprin@gmail.com                                                                          jenniedwconnor@gmail.com</t>
  </si>
  <si>
    <t>(876) 425-4432                                                        (876) 933-2200                                            (876) 450-2014</t>
  </si>
  <si>
    <t>Melecia Bryan.-(Secretary/jan).                                                                  Renee Lamont.-(jam).</t>
  </si>
  <si>
    <t>(876) 825-2385                                                     (876) 310-6878</t>
  </si>
  <si>
    <t>Reneelamant95@gmail.com                                                                                                       mslindsay65@gmail.com                                                                                 melbryan104@gmail.com</t>
  </si>
  <si>
    <t>Patricia Andrea Archibald-Henry.-(Secretary/jam).                                                                                             Jemila A. Henry.-(jam).                                                                            Hakim N. Henry.-(jam).</t>
  </si>
  <si>
    <t>1(876) 872-00889                                                                   (876) 649-5052                                                         (876) 401-6178</t>
  </si>
  <si>
    <t>Trithj@yahoo.com                                                                         jemila_henry@yahoo.com</t>
  </si>
  <si>
    <t>Crystal Rose Marie Williams.-(Secretary/jam).                                                                Opal Rose Marie Gregg-Richards.-(jam).</t>
  </si>
  <si>
    <t>(876) 868-0733                                                         (876) 473-9004                                                     (876) 558-1579.</t>
  </si>
  <si>
    <t>Opalrichards2014@gmail.com                                                           williamscrystal192@gmail.com</t>
  </si>
  <si>
    <t xml:space="preserve">jacqueline Stewart Lechler.-(Secretary/jam).                                                               Diana Stewart.-(jam).                                                                               Duncan Stewart.-(jam).                                                                                    </t>
  </si>
  <si>
    <t>1(876) 928-5041                                                 (876) 383-2386</t>
  </si>
  <si>
    <t xml:space="preserve">Jwilliams@steawartautosales.com                                                                    jackie@stewartsautosales.com                                                                  diana@stewartsautosales.com                                                                             duncan@stewartsautosales.com                                                                         </t>
  </si>
  <si>
    <t>Contact Person:                                                                          Christine Veira.-(Executive Assistant) via:                                                                 telephone: (876) 579-9773.                                                                email : cveira@stewartsautosales.com</t>
  </si>
  <si>
    <t xml:space="preserve">Angella Wray-Thompson.-(Secretary/Director/jam).                                                                                                        Glenford Thompson.-(jam).                                                                                 David Foreman.-(jam)                                                                                                                         Neleta Brooks.-(jam).                                                                                      Sharon byfield-Stewart.-(jam).                                                                                  </t>
  </si>
  <si>
    <t>Petagay Ann Morrison.-(Secretary/jam).                                                                                       Patrick Allen Morrison.-(jam).                                                                        Kemeisha Camelia Morrison.-(jam).                                                                      Simone Alicia Baptiste.-(jam).</t>
  </si>
  <si>
    <t xml:space="preserve">(876) 426-0568                                                                (876) 894-3213                                                           (876) 858-3134                                               (876) 847-7450                                                              (876) 296-3296                                                           </t>
  </si>
  <si>
    <t>sharedknowledgeinternational@gmail.com                                                               annmorrisonp@gmail.com                                                                            simalibap@yahoo.com                                                                        kimmikay38@gmail.com</t>
  </si>
  <si>
    <t>Shanika Sutton.-(jam).                                                                                                       Kevron Sutton.-(jam).                                                                                                  Najwa Simpson.-(Secretary/jam).</t>
  </si>
  <si>
    <t>Keron Sutton.-$150,000.00.                                                          Shanika Sutton.-$212,000.00</t>
  </si>
  <si>
    <t>Shadeen Anglin.-(jam).                                                                                              Lydia Harris.-(Secretary/jam).                                                                                                      Aldeen M. Campbell.-(jam).</t>
  </si>
  <si>
    <t>Shadeenanglin@gmail.com                                                                            harrislydia31@gmail.com                                                                          campbellaldeen7@gmail.com</t>
  </si>
  <si>
    <t>tithes and offerings.</t>
  </si>
  <si>
    <t>Nadine Mighty.-(jam).                                                                                  Emma Brown.-(jam).                                                                                Karan Mighty-Byfield.-(jam).                                                                                                             Jacqueline Beckford.-(jam).                                                                                    Andrea Clarke-Barrett.-(Secretary/jam).                                                                                                         Dian Dunbar-Watson.-(jam).                                                                                                       Tamisha Hudson.-(jam).                                                                                    Shequan Ebanks.-(jam).</t>
  </si>
  <si>
    <t>Seedsofparadisejamaica@gmail.com                                                                      gferg001@fiu.edu</t>
  </si>
  <si>
    <t>Gia A. Bess.-(american).                                                                          Todd Hobson.-(american).                                                                                                                  Clara Pink.-(Secretary/cuban-american).</t>
  </si>
  <si>
    <t>Siccaturie Alcock.-(Recording Artisit(Secretary)(jam).                                                                                           Terefe Mason.-(jam/united kingdom).                                                                                             Robert Hibbert,-(jam)</t>
  </si>
  <si>
    <t>Jacqueline Phillips.-(Secretary/jam).                                                             Lloyd Lattibeaudiere.-(jam).                                                             Jone Williams.-(jam).</t>
  </si>
  <si>
    <t>1(876)884-3219                                                 (876)845-9123                                                                  (876) 850-5764</t>
  </si>
  <si>
    <t>Maroonindigenousculturalgroup@gmail.com                                                                                      jacquelinephillips99@gmail.com                                                                                        lattiford@hotmail.com                                                                      jone.walters@yahoo.com</t>
  </si>
  <si>
    <t>membership dues,donations, and grants.</t>
  </si>
  <si>
    <t>(876) 552-4244                                              (876) 407-6653</t>
  </si>
  <si>
    <t>santokieba@jncb.com                                                 kervinsantokie@gmail.com</t>
  </si>
  <si>
    <t>Belinda Alicia Elizabeth  Santokie.-(Secretary/jam).                                                       Kervin Augustus Mohammed  Santokie.-(jam).</t>
  </si>
  <si>
    <t>michael anderson.-(jam/canadian).                                                                                                                    Richard robinson.-(jam).                                                                             Christine Andreson.-(/Secretaryjam).                                                                                    Beverley Anderson.-(jam).                                                                                         Eulalee Findley.-(jam).</t>
  </si>
  <si>
    <t>Nigel Barrington Davy.-(jam).                                                                                         Ian Garbutt.-(jam).                                                                                                   Neville Anthony Gooden.-(Secretary/jam).</t>
  </si>
  <si>
    <t>Boys town                                                                 Constant Spring Golf Club.                                                                  Mustard Seed Homes                                                                     PALS.                                                                          Seven Oaks Wildlife.                                                                   The Animal House.                                                            Montego Bay Animal Haven.                                                          Law Street Trade Trainnig Centre.</t>
  </si>
  <si>
    <t>Donald Chong.                                                                        Mary Brown's Service Station.                                                                         Velna Summers.                                                        Applicance Traders Limited.</t>
  </si>
  <si>
    <t>Neville Brown.-(Secretary/jam).                                                                                         Antoinette Monique Brown.-(jam).</t>
  </si>
  <si>
    <t>1(876) 866-0432                                         (876) 878-6580</t>
  </si>
  <si>
    <t>brownantoinette25@yahoo.com</t>
  </si>
  <si>
    <t>Leonard Frances.-(Secretary/Oversea Resident).                                                                                                     Eunice Deacon.-(Usa/jam).</t>
  </si>
  <si>
    <t>646 359-7613                                                         347 615-6663</t>
  </si>
  <si>
    <t>Eunice.deacon@yahoo.com                                                                                  rlenny55@yahoo.com</t>
  </si>
  <si>
    <t>Donations and from fund raising events.</t>
  </si>
  <si>
    <t xml:space="preserve">donations.-$ 358,757.50.                                                              </t>
  </si>
  <si>
    <t>donations.- $358,757.50.                                                            Professional fees.-$25,000.00.</t>
  </si>
  <si>
    <t>Annesha Lawson.-(Secretary/jam).                                                                     Donna Forbes-Adams.-(jam/overseas resident).</t>
  </si>
  <si>
    <t>1(876) 585-5494                                                                                                   808 854-1416</t>
  </si>
  <si>
    <t>seffoundationjm@gmail.com                                                                        nellyallison3@hotmail.com</t>
  </si>
  <si>
    <t>1(876) 970-3447                                                                                                                     1(876) 970-2910.                                                         (876) 383-6543.                                                       (876) 881-4000.                                                               (876) 999-4844.                                                                     (876) 620-7278.                                                                             (876) 817-0675.                                                                (876) 999-1302                                                                    (246)231-2115.                                                        (876) 560-5555.</t>
  </si>
  <si>
    <t>Info@capricaribbean.org                                                      manager@carpicaribbean.org                                                                       alvin.wint@uwimona.edu.jm                                                                                          dking@capicaribbean.org                                                                        wesshug@gmail.com                                                                             mcbeand@cwjamaica.com.                                                                                   ebrown@diversiboard.com                                                                               marla@marladukharan.com                                                                                              stephenfacey@panjam.com.</t>
  </si>
  <si>
    <t>Nicol Walker.-(Secretary/jam).                                                                        Alvin Wint.-(jam).                                                            Damien King.-(jam).                                                           Wesley Hughes.-(jam).                                                            Dale Webber.-(jam).                                                             David McBean.-(jam).                                                                 Eleanor Brown.-(Can/jam).                                                          Marla Dukharan.-(Trinidadian).                                                             Stephen Facey.-(jam).</t>
  </si>
  <si>
    <t>national integrity action.                                                                                     European union.                                                                                             DFID UK.                                                                                               Embassy of the united states of america.                                                                                    medici ventures.                                                                                               institute for sustainable development.                                                                       continental baking company.</t>
  </si>
  <si>
    <t>nataina lummen.                                                                                                   Damien king.                                                                                                       Diana mcCaulay.                                                                                                                               suzanne shaw.</t>
  </si>
  <si>
    <t xml:space="preserve">Monday Imoikor.-(Secretary/Nigerian).                                                        Ernest Madu.-(Nigerian/local resident).                                                             Dainia Baugh.-(jam/overseas resident).                                                                                                               Basil Wayne Kong.-(jam).                                                                                     </t>
  </si>
  <si>
    <t xml:space="preserve">1(876) 906-2105-8                                                                                          Fax: 1(876) 906-4413                                                                        576 457-7505.                                                                         706 938-0990                                                                 </t>
  </si>
  <si>
    <t xml:space="preserve">Foundation@caribbeanheart.com                                                                                        kprice@caribbeanheart.com                                                                                        mimoikor@caribbeanheart.com                                                            emadu@caribbeanheart.com                                                                                          dbaugh@caribbeanhearth.com                                                                                                  basilkong@bellsouth.net                                                                                                 </t>
  </si>
  <si>
    <t>april 31, 2023</t>
  </si>
  <si>
    <t>CAIN100-2048C</t>
  </si>
  <si>
    <t>003-228-851</t>
  </si>
  <si>
    <t>Hummingbird Charities Inc. Limited</t>
  </si>
  <si>
    <t>Guanaboa Vale District, Kitson Town p.a., St.Catherine</t>
  </si>
  <si>
    <t>to improve the health of children, adults and senior citizens living withing the WATERMOUNT COMMUNITY and adjoining districts in St. Catherine through the acquiring of medical equipment and supplies for donation to health centers and hospitals.</t>
  </si>
  <si>
    <t>(876) 428-2495                                                       (876) 350-2761                                                         (876) 339-2633</t>
  </si>
  <si>
    <t>shanedalling@yahoo.com                                                           biddyp54@hotmail.com                                                  morvarhule@yahoo.com</t>
  </si>
  <si>
    <t>CAIN100NR-131C</t>
  </si>
  <si>
    <t>(876) 977-7174                                                                                                       1(876) 4649 6960/ 3775                                                                                                                      Fax: (876)  977-4622/ 3151                                                                                   1(876) 702-3939                                                                                         (876) 881-8924</t>
  </si>
  <si>
    <t>Shirley-Ann Eaton.-(Secretary/jam).                                                                                              William mahfood.-(jam).                                                                       Audrey tugwell-henry.-(jam).                                                                 steven Gooden.-(jam).                                                    Sterling Frost.-(jam).                                                                 Minia Israel.-(jam).                                                            Allison Peart.-(jam).                                                              David McBean.-(jam).                                                 Marcia Roye.-(jam).                                                                                        Donovan Stanberry.-(jam).                                                                                            Heather Ricketts.-(jam).</t>
  </si>
  <si>
    <t>Msbm@uwimona.edu.jm                                                                          shirley.eaton@uwimona.edu.jm</t>
  </si>
  <si>
    <t>CAIN100-901C</t>
  </si>
  <si>
    <t>marion verona wiltshire-robinson.-(Secretary/jam).                                                                        Alivea primrose thomas.-(jam)                                                caddine mellessa williamson.-(jam).                                                                 jennifer may robinson.-(jam).                                                             lamar patrica jones.-(jam).                                                                      garfield christopher huslin.-(jam).                                                                        christopher george mcintosh.-(jam).</t>
  </si>
  <si>
    <t>(876) 842-3420                                                      (876) 625-8755                                                       (876) 484-2226                                                                (876) 393-4048                                                (876) 330-6999                                                  (876) 771-1994                                                     (876) 303-9889                                         (876) 789-2036</t>
  </si>
  <si>
    <t>faithclaimministriesL9@gmail.com                                      wiltshire.marion@yahoo.com                                                                        chrismc1628@yahoo.com                                                                                caddine@cwjamaica.com                                                                                       layjay876@gmail.com</t>
  </si>
  <si>
    <t>offerrings, tithes, contributions, bank interest, loan interest, and exchange gain.</t>
  </si>
  <si>
    <t>selwyn davis.-$35,000.00.                                                              rita hawthorn.-$25,000.00.                                                                        merna powell.-$6,000.00.                                                                         marjorie murray.-$15,000.00.                                                                   maleica malcolm.-$10,000.00.                                                                           members convention contributions.-$66,500.00.                                                                                                       members contributions to outreach ministry.-$65,000.00</t>
  </si>
  <si>
    <t>entire congregation.-(132).</t>
  </si>
  <si>
    <t>CAIN100-919C</t>
  </si>
  <si>
    <t>Lot 6, Steel Close, Kingston 9, St.Andrew</t>
  </si>
  <si>
    <t>Sheryll Brown.-(Secretary/jam).                                                              Calton Stewart.(Jam).                                                                               Shelly-Ann Swaby.(Jam).                                                                                      Kaydian Stewart.(Jam).                                                                                     Carlalee Gowie.(Jam).                                                                            Tanya Byndloss.(Jam).                                                                    Kurtk Mcleary.(Jam).</t>
  </si>
  <si>
    <t>Chinstew@yahoo.com                                                                                c2s2b@hotmail.com                                                                       livetogivejamaica@gmail.com</t>
  </si>
  <si>
    <t>CAIN100-450C</t>
  </si>
  <si>
    <t>Toki Russell.-(Secretary/jam).                                                                                  Bruce Fletcher.-(jam).                                                        Joan Jones-McAuff.-(jam).                                                 Georgia Simpson.-(jam).</t>
  </si>
  <si>
    <t>(876) 409-0994                                                  (876) 825-2299.                                                      (876) 475-7716.                                                             (876) 329-7151.                                                 (876) 772-9913.</t>
  </si>
  <si>
    <t>donations                                              services</t>
  </si>
  <si>
    <t xml:space="preserve">operationsaveja@gmail.com                                                                                  annointed_blessed2@hotmail.com                                                                              bruceaf_100@yahoo.com                                                                                              Ge_simpson@hotmail.com                                                                                    jdavisjones@yahoo.com </t>
  </si>
  <si>
    <t>edward richards.-$100,000.00.                                                                 kohath march.-$19,000.00.                                                                michael mcanuff-jones.-$240,000.00.                                                        stephen royes.-$412,000.00.                                                                 sandra johnson.-$30,000.00.                                                                            richard delisser.-$30,600.00.                                                                             ernest pate.-$30,000.00.                                                                          kelvin ehikhametalor.-$100,000.00.                                                   ian neita.-$110,000.00.                                                                                  hawkeye jamaica.-$60,000.00.                                                                    ranger protection &amp; Security limited.-$50,000.00.                                                       swallowfield chapel.-$120,000.00.                                                                        seven hills foundation.-$146,693.09.                                                                           church services.-$600,000.00.                                                                 ministry of culture, entertainment &amp; sports.-$1,550,000.00.                                                                                          jamaica broilers group foundation.-$1,000,000.00.                                              wenlock limited.-$450,000.00.</t>
  </si>
  <si>
    <t>newstalk universal media (mogava raising boys).                                                                  Power 106 (mogava raising boys).                                                                            Jayson downer (Mogava projects).                                                                       love 101 (osj leading change webinars).</t>
  </si>
  <si>
    <t>0                                                         (no street pastors, because of covid-19)</t>
  </si>
  <si>
    <t>Lavern Gibson-Eccleston</t>
  </si>
  <si>
    <t>David clarke.                                                                  Tal stokes.                                                           Muna issa.                                                                                          Richard chen.                                                                                      Adriana mair.                                                                        Derrick mckoy                                                                              stephanie ann woolcook-murdock.                                                                                                              Owen francis.                                                                                                               Christopher denny.</t>
  </si>
  <si>
    <t>Mary Avery.-(Secretary/american).                                                                             Zac Zager.-(american).                                                       Stephanie Moxley.-(american).                                                             Tameka Samulels-jones.-(Canada).                                                           Trevor Golding.-(American).                                                              Sheldon Golding.-(jam)..                                                                   Kadian Edwards.-(jam).</t>
  </si>
  <si>
    <t>Ed@bluemountainprojects.org                                                                                                                            director@bluemountainprojects.org                                                                            z@zeninfinity.com                                                             mavery42@gmail.com                                                                                                                                      stephanie.moxley@gmail.com                                                                                                                   tsamuels.jones@ufl.edu                                                                                 golding.trevor@gmail.com                                                      sheldongrant876@gmail.com                                                                                                                  brownkadian309@gmail.com</t>
  </si>
  <si>
    <t>(876) 359-3070                                              (202) 288-3951                                                  (920) 896-2941                                                                  (876) 482-5277                                                             (876) 367-1214</t>
  </si>
  <si>
    <t>Lelieth Furze.-(Secretary/jam-american).                                                                          Sharon Gordon.-(jam-american).                                                                                     Laval Gordon.-(jam-american).</t>
  </si>
  <si>
    <t xml:space="preserve">1(860) 833-8138.                                                                              (876) 569-6996.                                                                   </t>
  </si>
  <si>
    <t xml:space="preserve">sgordon@rehodothinternational.inc                                                leliethghcs@gmail.com                                                             </t>
  </si>
  <si>
    <t>clothing                                                                                                             food supplies.                                                                                                  School supplies.                                                                                  shipping fees.                                                                           accunting fees.                                                                                                registration fees.                                                                                                annual returns and other fees.</t>
  </si>
  <si>
    <t>The Jamaica Skateboard Federation</t>
  </si>
  <si>
    <t>CAIN100-1141C</t>
  </si>
  <si>
    <t>Shop # 13, 98 Molynes Road, Kingston 20</t>
  </si>
  <si>
    <t>Persons acting on behalf of the charity:                                                            Mr.Alastair MaCbeath.-(Treasurer).                                                       (876) 421-6872.                                                                                                   Verleyhome@gmail.com.                                                                 Mrs.Judith Hanson.-(all legal matters).                                                                 (876) 978-2258                                                       (876) 999-3663.                                                     jhanson@mitchellhansonlaw.com</t>
  </si>
  <si>
    <t>Keith Rigbye.-(Chairman).                                                              Kathleen Francis.-(Secretary).                                                                    Jennifer Greaves.                                                                  Rose Marie McLver.                                                                                       Sally Fulton.-(Ladies Chairman).                                                                                          Jean Hudson.                                                                           Rachel Zacca.                                                                               Alastair MaCbeath.-(Treasurer).</t>
  </si>
  <si>
    <t>Gray Robinson.-(american).                                                                                                         Anika Robinson.-(Secretary\jam).                                                                                     Caitlin Toney.-(american).                                                                             Marjie Sandlow,-(american).                                                                                 Scott Glickson.-(american).</t>
  </si>
  <si>
    <t>Wayne  Saunderson.-(jam).                                                                                     Ucal Gayle.-(jam)                                                                          Sutcliff Campbell.-(jam)                                                                           kenford Edwards.-(jam).                                                                                                                       Natalie Phillips-whitely.-(jam)                                                                                                                                 A. Martin.-(jam).                                                                                                                  Lileth Givans.-(jam).                                                                                                      natalee samuels-ming.-(Secretary\jam).</t>
  </si>
  <si>
    <t xml:space="preserve">spotlightautism@gmail.com                                                           wildrose390@aol.com                                                           ronnyiwrong06@hotmail.com                                                            enamac1618@gmail.com                                                                          ronnyi06@hotmail.com                                                      </t>
  </si>
  <si>
    <t>charitable</t>
  </si>
  <si>
    <t>Dr. Ronald Wrong.-(Canada).</t>
  </si>
  <si>
    <t xml:space="preserve">(876) 908-4007                                                                              (876) 631-6702                                                               (876) 374-7074                                       1(973) 479-7028                                                                                              1(778) 883-3191                                                                           1(973)752-7085                                                                               </t>
  </si>
  <si>
    <t>Contact Person:                                                               Shenell Lyn                                                     (876) 881-5151.                                                    (876) 513-8350.</t>
  </si>
  <si>
    <t>Ray-Saint Michael A. Williams.-(Secretary/Director/jam).                                                                          Camille S. Kidd.-(jam).                                                                                                              John M. Sinclair.-(jam).                                                                                  Sean G. Reid.-(jam).</t>
  </si>
  <si>
    <t>Gloria I. Davis.-(jam)                                                                         Stephen C. Batchelor.-(jam).                                                                  Joyce Morrison.-(jam).                                                                                              Selbourne S. Grandison.-(jam).                                                                           Zephaniah L. James.-(jam).                                                                                                                                 Lorie Binns.-(Secretary\jam).</t>
  </si>
  <si>
    <t>ionie360@yahoo.com                                                                                     jnorr61@gmail.com</t>
  </si>
  <si>
    <t>Nomi Shirley.-(Secretary/american).                                                                 Nicola Sirley-phillips.-(jam).                                                               Blondel Shirley-Atwater.-(jam).</t>
  </si>
  <si>
    <t>1(876) 276-7040                                                        (876) 289-6979                                                                   (876) 421-8838                                                         (876) 874-4678</t>
  </si>
  <si>
    <t>thesourcefarm@gmail.com                                                             nomi@thesourcefarm.com                                                             nicola@thesourcefarm.com</t>
  </si>
  <si>
    <t>Grants.-(local &amp; international).                                                                    Donations.-(indiviuals &amp; corporations).                                                               Management fees.-(training programs).                                                                                   (EFJ) Environmental Foundation of Jamaica.</t>
  </si>
  <si>
    <t>the main donors were: USAID under the FAVACA-VEGA programme.-(jmd $3.30M); Environmental Foundation of Jamaica.-(jmd$0.87M);                                                                                    on the land (OTL) fees.-(jmd$1.76M).</t>
  </si>
  <si>
    <t xml:space="preserve">Paula Lorraine Dixon.-(Secretary/british).                                             Keith Alponso Dixon.-(jam).                                                                                            Karla Donna Marie Hylton.-(jam).                                                           Ruby Dixon.-(jam).                                                                               </t>
  </si>
  <si>
    <t>(876) 352-7858                                         (876) 899-0697                                                 (876) 899-0697                                    (876) 564-1347</t>
  </si>
  <si>
    <t>info@setfoundation.com                                                                               paulalddixon@gmail.com                                                           dixon1450@gmail.com                                                                                    karlahylton@yahoo.com</t>
  </si>
  <si>
    <t>(876) 927-6957                                         (876) 383-0137                                                        (876) 809-2057                                                              (876) 579-7020.</t>
  </si>
  <si>
    <t>INFO@PROJECTSTARJA.COM                                                                                            keith@projectstar.com                                                                                imegam@psoj.org                                                                                kxscott@gmail.com</t>
  </si>
  <si>
    <t xml:space="preserve">Jmmb scotiabank, carreras musson, cb ,facey, ncb, sagicor fdn, digicel fdn, grace kennedy, sandals fdn, svl, barnet ltd, sje, ral, barita, afj, sagicor financial </t>
  </si>
  <si>
    <t>Chandru Lalchand Chatlani.-(Secretary/Trinidian).                                                                 Jaya Sabnani.-(badados).                                                        Sean Finnigan.-(british).                                                      Ajat Gope Mahbubani.-(grenada).                                               nisha chugani.-(malaysia).</t>
  </si>
  <si>
    <t>Rdaswani@gmail.com                                                                                           motianim@yahoo.com                                                                            chandru.chatlani@gmail.com                                                                              elkay@caribsurf.com                                                                                          seanji007@gmail.com                                                                                      fortuneconnection@gmail.com                                                                                            nishadb25@gmail.com</t>
  </si>
  <si>
    <t xml:space="preserve">(876) 623-5254                                                                         </t>
  </si>
  <si>
    <t>Jason Anthony Simon.-(Secretary/american).                                                                Sheriel Eileen Brown.-(jam/american).                                                       Jonathan Deshawn Simon.-(american).                                         Nathaniel Willims.-(jam/american).</t>
  </si>
  <si>
    <t>siministry@gmail.com                                                                               sheri11207@hotmail.com                                                                    jason.simson39@gmail.com                                                                          micey11226@me.com                                                 jsimon2900@gmail.com</t>
  </si>
  <si>
    <t>Kaydean Wesley.-(secretary/jam).                                                  Bruce James.-(jam/ceased).                                                                  Paula Pinnock-McLeod.-(jam).                                               Raphael Walker.-(jam).                                                      Colleen Montaque.-(jam).                                                                Jeffery Gordon.-(jam).                                                   Shelly-Ann Fraser-Pryce.-(jam).                                                          Donovan Walker.-(jam).                                               Jermaine McCalpin.-(jam/overseas resident).</t>
  </si>
  <si>
    <t>1(876) 929-5755                                                  (876) 390-3628                                           (876) 837-4453                                                        (876) 995-6402                                                      (876) 468-3642                                    (876) 361-1602.                                          (876) 390-3628</t>
  </si>
  <si>
    <t>Info@pocketrocketfoundation.com                                                 farwalks@gmail.com                                                                          dcwalker@hmf.com.jm                                                             colleen_bm@hotmail.com                                                         jefferyanthony@yahoo.com                                                                              shelli100m@gmail.com                                                                           jaymakapee@yahoo.com                                                         kaydean_webley@yahoo.com                                                                 ppmcorp@gmail.com</t>
  </si>
  <si>
    <t xml:space="preserve">shelly-ann fraser-pryce.                                                Grace kennedy limited.                                               </t>
  </si>
  <si>
    <t>American Friend of Jamaica.</t>
  </si>
  <si>
    <t>shelly-ann fraser-pryce.-($100,000.00).                                             Grace Kennedy limited.-($250,000.00).                                       American Friends of Jamaica.-($62,361.30).                                        Other.-($240,000.00).</t>
  </si>
  <si>
    <t>CAIN100NR-48C</t>
  </si>
  <si>
    <t>Bounty Hall, Wakefield p.o., Trelawny.</t>
  </si>
  <si>
    <t>Lot 246, Catherine Hall, Montego Bay, p.o.box 7026, Reading, St. james.</t>
  </si>
  <si>
    <r>
      <t>Elect Church Of God Seventh Day                                                                                              ( Formerly</t>
    </r>
    <r>
      <rPr>
        <sz val="12"/>
        <color rgb="FFFF0000"/>
        <rFont val="Arial"/>
        <family val="2"/>
      </rPr>
      <t>: Heartease Church Of God Seventh Day Limited</t>
    </r>
    <r>
      <rPr>
        <sz val="12"/>
        <rFont val="Arial"/>
        <family val="2"/>
      </rPr>
      <t>)</t>
    </r>
  </si>
  <si>
    <t>Jamaica National Building Society Building Foundation Ltd</t>
  </si>
  <si>
    <r>
      <t xml:space="preserve">The Missionary Church Association In Jamaica                                                  </t>
    </r>
    <r>
      <rPr>
        <sz val="12"/>
        <color rgb="FFFF0000"/>
        <rFont val="Arial"/>
        <family val="2"/>
      </rPr>
      <t xml:space="preserve"> [To Include Branches 0001 - 0022</t>
    </r>
    <r>
      <rPr>
        <sz val="12"/>
        <rFont val="Arial"/>
        <family val="2"/>
      </rPr>
      <t>]</t>
    </r>
  </si>
  <si>
    <t>CAIN100-712C</t>
  </si>
  <si>
    <t xml:space="preserve">Christopher Tyme.-(Secretary/jam).                                                                         Lowel George Morgan.-(jam).                                                                         Carol Andrea Phillips.-(jam).                                                                  Gail Allison McLean.-(jam).                                               Paul Ebanks.-(jam).                                                                        Karen Bhoorasingh.-(jam).                                                            Pualette Stephenson-taylor.-(jam).                </t>
  </si>
  <si>
    <t>1(876) 964-9376.                                               (876) 964-2259                                                    (876) 381-4333                                                               (876) 383-0101</t>
  </si>
  <si>
    <t>Georgekirbyhardware@yahoo.com                                                               cnmtyme@yahoo.com                                                                 lmorgan@nsdco.com                                                                                           gcowan@gmail.com                                                                          pebanks@provenwealth.com</t>
  </si>
  <si>
    <t>donations to schools &amp; other expenses.</t>
  </si>
  <si>
    <t xml:space="preserve">Brian Miller.-(Secretary/jam).                                                                      Keith smith.-(jam).                                                                                leon atkins.-(jam).                                                                           Sonia Drysdale.-(British/jam).                                                                              clifford johnson.-(jam).                                                                  maxine smith.-(jam).                                                                               audrey phiilips.-(jam).                                                                                   lorna sampson.-(jam).                                                    </t>
  </si>
  <si>
    <t>(876)939-4119                                                                                                     (876) 939-5337                                                        (876) 381-0043</t>
  </si>
  <si>
    <t xml:space="preserve">plccc16@gmail.com                                                        blm1515@hotmail.com                                            keith_smith58@hotmail.com                                                                              leoatkins@yahoo.com                                                                            </t>
  </si>
  <si>
    <t>no major donors; 100% of funds received were from members and visitors during the year.</t>
  </si>
  <si>
    <t>andre royal                                                                      astley watson                                                                                        audrey phillips                                                                     bobby wilmot                                                                          brandram henderson (west indies) ltd.                                                     brian miller.</t>
  </si>
  <si>
    <t>1(876) 618-3142                                                            (876) 361-6003                                                        1(876) 927-4050-2                                                                            (876) 401-0175                                                         (876) 318-3418                                        (876) 577-3146                                                   (876) 551-5267</t>
  </si>
  <si>
    <t>ja4hfoundationltd@gmail.com                                                                  retepblake@yahoo.com                                                                   tpeter2005@yahoo.ca                                                                    donaldgordon460@gmail.com                                               collin_virgo@yahoo.com</t>
  </si>
  <si>
    <t xml:space="preserve">grants from united nations development programme.-$ 8,897,762.00.                                                                    Sponsorships.-$ 450,000.00.                                       interest income.- $ 5,033.00.                             </t>
  </si>
  <si>
    <t>training and seminars.-$2,843,388.00.                                              other expense.-$33,438.00.                                                              audit fees.-$25,000.00.</t>
  </si>
  <si>
    <t>2nd street, four paths settlement, may pen, clarendon</t>
  </si>
  <si>
    <t>Allison Fairclough-Williams.-(Secretary/jam).                                              Gabriel Williams.-(jam).</t>
  </si>
  <si>
    <t>(876) 397-2655.                                             (876) 362-9924.                                       (876) 317-0251.</t>
  </si>
  <si>
    <t>Alleysmoke@yahoo.com                                                                                       mountzionfourpaths@gmail.com</t>
  </si>
  <si>
    <t xml:space="preserve">Dr. Deanna Ashley.-(Secretary/jam).                                                         William mahfood.-(jam).                                                       Dr. angela burke-ramsay.-(jam).                                                                  margaret bolt.-(jam).                                                   kathleen a.j. moss.-(jam).                                                        sidney mcGill.-(jam).                                                  denise mcFarlane.-(jam).                                                               Rev. charles dufour.-(jam).                                            r. danver williams.-(jam).                                                        elizabeth ward.-(jam).                                                                damian hutchinson.-(jam).                                                                    donna duncan-scott.-(jam).                                                   </t>
  </si>
  <si>
    <t>Vpajamaica@gmail.com                                                                                        deannaashley1@gmail.com</t>
  </si>
  <si>
    <t>CAIN100-675C</t>
  </si>
  <si>
    <t xml:space="preserve">sarah thomas.-(secretary/jam/overseas resident).                                                                                         Carvel ebanks.-(jam).                                                                          Bobby clarke.-(jam).                                                                     camar green.-(jam).                                                                          </t>
  </si>
  <si>
    <t>(876) 792-0421                                                                             (876) 304-7778                                                    (541)662-0696                                                 (876) 857-7632                                                               (876) 883-0596                                                  (876) 304-7778</t>
  </si>
  <si>
    <t>treasurebeachturtlegroupja@gmail.com                                                                      sktoregon@aol.com</t>
  </si>
  <si>
    <t>CAIN100-1218C</t>
  </si>
  <si>
    <t>Harwood District, Tweedside P.A., Clarendon</t>
  </si>
  <si>
    <t xml:space="preserve">Projectofhope05@yahoo.com                                                                                                           symoniacard@yahoo.com                                                                                               cartlandpalmer@yahoo.com                                                                                                          </t>
  </si>
  <si>
    <t>Joan Morrison.-(secretary/jam).                                                                   Deika morrison.-(jam).                                                        Kassim morrison.-(jam).                                                          novar patrick mcdonald.-(jam).                                                   terri-karelle reid.-(jam).</t>
  </si>
  <si>
    <t>1(876) 970-4108                                                          (876) 946-3996                                                               (876) 878-4506</t>
  </si>
  <si>
    <t>Info@dogoodjamaica.org                                                                          joan@dogoodjamaica.org                                                                             deika@dogoodjamaica.org                                                                             kassim@dogoodjamaica.org                                                                               npmcdonald@hmf.com.jm                                                                                           terrikarelle@gmail.com</t>
  </si>
  <si>
    <t>price philanthropies.-(US$25,000.00).                                                                  Food for the poor (on behalf of indiviual donor).-(jmd$220,549.00).                                                                                   pricesmart.-(jmd$268,090.00).                                                                        jamaica cosmetic dental services.-(jmd$50,000.00).                                                  proceeds from sales of tickets from "irie + ital' fund raising event.-(jmd$773,712.00).</t>
  </si>
  <si>
    <t>scotiabank.(bank changes).                                                                                      Unique media design.                                                                                     KPMG.                                                                                                         jakes hotel.                                                                                                          spanish court hotel.                                                                                                 carleen samuels.                                                                                                          krystal royes.                                                                                                                                           zonya rodney.                                                                                                          justine henzell.                                                                                               food for the poor.(consolidator of purpchases for books bought overseas).                                                                                                 dennis bennett.</t>
  </si>
  <si>
    <t>CAIN100-19C</t>
  </si>
  <si>
    <t>Afeef lazarus.-(jam).                                                                                    Earl Jarrett.-(jam).                                                       Catherine parke-Thwaites.-(jam)                                   Kathryn Pearson.-(secretary/jam).                                    micheal abrahams.-(jam).                                           lincoln robinson.-(jam).                                                          matthew taylor.-(jam).                                                    venslow greaves.-(jam).</t>
  </si>
  <si>
    <t xml:space="preserve">1(876) 927-4265                                                                            (876) 919-1307                                                </t>
  </si>
  <si>
    <t>Jcsaccount@cwjamaica.com                                                                       alazarus@lival.co                                                                              ejarrett@jnbs.com                                                 kpearson@lival.co                                                              micabe_199@yahoo.com                                                                                       matmish@gmail.com                                                                        parkethwaites@gmail.com</t>
  </si>
  <si>
    <t xml:space="preserve">the orginal file not seen:                                                                                     february 20, 2024           </t>
  </si>
  <si>
    <t>876-381-8903                                                                    (876) 546-4246</t>
  </si>
  <si>
    <t>colinrc81@gmail.com</t>
  </si>
  <si>
    <t>Sally,porteous@gmail.com                                                                     sporteous@jamaica.christellhouse.org                                                                           rjack@jamaica.christelhouse.org                                                                                         kelly.akin@dunncox.com</t>
  </si>
  <si>
    <t>Christel house international inc. - ($ 73,832,713.00).                                                                                 Food for the poor.-($ 592,411.00).</t>
  </si>
  <si>
    <t>Staff                                                                                                         alicia francis.                                                                                   Contractor/consultants:                                                                                                                    dunncox. Daly garrick daly.                                                                                    T.w. Metals tri-star engineers.                                                                                                   Jamaica premix concrete.                                                                                        Caribbean cement co. Ltd.                                                                                   Jamaica aggregates.                                                                                                                        Marjoblac quary &amp; block factory.                                                                                   Jeremy brown.                                                                                  Berkley spence.                                                                                                         Cad in action.                                                                                                                                          Satyn consultants taylor architects.</t>
  </si>
  <si>
    <t>Shannakay Savery.-(secretary/director/jam).                                                      Andre Savery.(jam).</t>
  </si>
  <si>
    <t>(876) 277-5769                                 (876) 499-8489                                    (876) 486-5652</t>
  </si>
  <si>
    <t>Yutaro Furuta.-(director/secretary/jam).                                                           Daegian Ivan Lee.-(jam).</t>
  </si>
  <si>
    <t>(876) 863-3971                                                     (876) 342-8057</t>
  </si>
  <si>
    <t xml:space="preserve">fruta.yutaro@gmail.com                                                                                                       daejivanlee@yahoo.com                                                                                                                                                                   </t>
  </si>
  <si>
    <t>Stellamarisfoundation@gmail.com                                                                                    lturnquest26@yahoo.com                                                                                  bevlo260@gmail.com</t>
  </si>
  <si>
    <t>1(876) 941-2000-1                                                                                 Fax: 1(876) 925-3520                                                            (876) 755-4632                                       (876) 820-8720                                                                                        (876) 970-0760                                 (876) 380-7625</t>
  </si>
  <si>
    <t>fund raising, subventions, donations, rent, projects and special events, student registration, tuition, and solar project grants.</t>
  </si>
  <si>
    <t xml:space="preserve">Sis. Patricia Solnek O.S.F.-(Secretary/director/jam).                                                     Sis. Maureen Clare Hall.-(director/american).                                                                  </t>
  </si>
  <si>
    <t>1(876) 630-0484                                                                          1(876) 307-9664                                                  (876) 924-6888-9.                                                          (876) 895-8897.</t>
  </si>
  <si>
    <t>Stjosehsinfant@cwjamaica.com                                                                             fsaadja@gmail.com                                                        trinsol@gmail.com                                                          mclare199@gmail.com</t>
  </si>
  <si>
    <t>grants, donations, salaries paid by the ministry of education.</t>
  </si>
  <si>
    <t>M.O.E Path                                                                                        M.O.E Building maintainance                                                                          regular M.O.E Grant                                                                                 special building grant (M.O.E).                                                                                  block drive fund raising .-(parents).                                                                       donations to feeding programme.-St. Elizabeth mission society.                                                                                                    ac donation.-(J.T.A. Credit union).                                                                   donation to kitchen equipment.-(Charity).                                                     school contribution and clubs.-(parents).                                                                    building grant.-(franciscan sisters of allegany (usa)).</t>
  </si>
  <si>
    <t>M.O.E.-(ministry of education).</t>
  </si>
  <si>
    <t>francisan sisters 0f allegany.(USA).</t>
  </si>
  <si>
    <t>dwight nelson.-(accountant).                                                                                    Wesley blake.-(auditor).                                                                                        Nickesha jones.-(part-time dance club teacher).                                                         kaysia gray.-(part-time football club teacher).                                                     floyd cassanova .-(part-time music club teacher).                                                         annette clarke-dixon.-(part-time cleaner).                                                               gerald ferron.-(part-time groundman).                                                                                 mavis mcBean.-(part-time cleaner).                                                                    jacqueline dixon.-(part-time cleaner).                                                            janet hill.-(part-time relief cleaner).</t>
  </si>
  <si>
    <t>Carleen Nicola Hall.-(secretary/jam).                                                                  Jacquline Andrea Scott-Lawrence.-(jam).</t>
  </si>
  <si>
    <t>(876) 839-4426                                  (876)387-9974                                                   (876) 550-4871</t>
  </si>
  <si>
    <t>jaslawr@gmail.com                                                                       carleen.hall06@gmail.com</t>
  </si>
  <si>
    <t>1(876) 922-2558                                                                                                              Fax: 1(876) 967-7752                                                                      (876) 924-6888</t>
  </si>
  <si>
    <t>St.aloyprim@yahoo.co.uk                                                                           fsaadja@gmail.com                                                                        mclare499@gmail.com</t>
  </si>
  <si>
    <t>M.O.E. Government Grant.</t>
  </si>
  <si>
    <t>franciscan sister of allegany.-(usa).</t>
  </si>
  <si>
    <t>grants , and donations.</t>
  </si>
  <si>
    <t>M.O.E. Path.                                                                                 M.O.E. Government grant.                                                                   Franciscan sister of allegany.                                                            fundraising.-fun day (school annual).                                                                   fundraising.-P.T.A.</t>
  </si>
  <si>
    <t xml:space="preserve">A.S.Cambridge ltd.                                                                                          ABC Electrical sales.                                                                                                                     Aldon henry.                                                                                                             Allied Insurance Brokers.                                                                                        Andrea Bell.                                                                                               Aneeke christian.                                                                                                            Annette Edwards.                                                                                                       Annette Wynter-Hill.                                                                                                                     Anthony Brown.                                                                                                            Appliance Traders.                                                  </t>
  </si>
  <si>
    <t>CAIN100NR-181C</t>
  </si>
  <si>
    <t>003-139-581</t>
  </si>
  <si>
    <t>Seed of Faith Revival Church Limited</t>
  </si>
  <si>
    <t>Strathbogie District, Savanna-la-mar p.o., Westmoreland</t>
  </si>
  <si>
    <t>Yvonne A. Stewart.-(Secretary/american).                                                   Daniel Travis Stewart.-(american).                                         Nancy L. Stewart.-(american).</t>
  </si>
  <si>
    <t>(876) 452-3088.                                                                      (876) 452-2930.                                                        (876) 452-2493.</t>
  </si>
  <si>
    <t>Travis@jesuswayjam.org                                                                 yvstew@yahoo.com</t>
  </si>
  <si>
    <t>Paul Christopher Smith.-(Secretary/jam).                                                               Andre Leon Anthony Robinson.-(jam).</t>
  </si>
  <si>
    <t>(876) 317-3722.                                            (876) 226-5678.                                                (876) 591-9899.</t>
  </si>
  <si>
    <t>Pcsmith1010@gmail.com                                                                            kayadwan144@gmail.com</t>
  </si>
  <si>
    <t>Members :                                                       Paul  C. Smith.                                                                                     Andrea L.A. Robinson.</t>
  </si>
  <si>
    <t xml:space="preserve">Rev. Bernice Benjamin.-(Secretary/jam).                                                 Bishop. Dabson M. James.-(jam).                                                              Pastor. Shirley James.-(jam).                                                               chrisine mattis-myrie.-(jam).                                                                       joan crawford.-(jam).                                                                                     trevor benjamin.-(jam).                                                </t>
  </si>
  <si>
    <t>(876) 880-0608                                                        (876) 527-3096                                                            (876) 405-9802</t>
  </si>
  <si>
    <t>bernicebenjamin00@gmail.com                                                                         triumphanthopeltw65@gmail.com</t>
  </si>
  <si>
    <t xml:space="preserve">Emily Pang.-(Secretary/overseas resident).                                                        Sonia Baxendale.-(chair/overseas resident).                                                           Lalit aggarwal.-(overseas resident).                                                                    kevin au-yeung.-(overseas resident).                                                                              jordan banks.-(overseas resident).                                                                     jordan bitove.-(overseas resident).                                                                                        emily burnett.-(overseas resident).                                                                             erin donohue.-(overseas resident).                                                                       doug farley.-(overseas resident).                                                                                                  mary federau.-(overseas resident).                                                                              stephen forbes.-(oversea resident).                                                                       john francis.-(overseas resident).                                                                                                                                 nilam ganenthiran.-(overseas resident).                                                                       jordan gnat.-(overseas resident).                                                                        wesley j. hall.-(overseas resident).                                                                                                                   </t>
  </si>
  <si>
    <t>Cfacey@faceylaw.com                                                              emil.pang@sickkidsfoundation.com</t>
  </si>
  <si>
    <t>37 (overseas)</t>
  </si>
  <si>
    <t>0 (in jamaica)</t>
  </si>
  <si>
    <t>26 (0 in jamaica)</t>
  </si>
  <si>
    <t>11 (0 in jamaica).</t>
  </si>
  <si>
    <t>37 (overseas).</t>
  </si>
  <si>
    <t>0 (in jamaica).</t>
  </si>
  <si>
    <t>Yvonne Anderson.-(secretary/jam).                                                                Franz Fletcher.-(jam).                                                                Dianne Fletcher.-(jam).                                                  Michelle Smith.-(jam).                                                    Ingrid Larmond.-(jam).                                        Dailion Blake.-(jam).</t>
  </si>
  <si>
    <t>(876) 334-4000.                                                             (876) 832-2527.                                                       (876) 458-1428                                                           (876) 508-4774.                                                     (876) 823-1752.                                                  (876) 818-3439</t>
  </si>
  <si>
    <t>fletch751@gmail.com                                                      thctfoundation@gmail.com                                                  yvonne.triump@gmail.com                                                             pastord.fletcher@gmail.com                                                                          rocktemple@cnjamaica.com                                          dailionblake@gmail.com</t>
  </si>
  <si>
    <t>contributions</t>
  </si>
  <si>
    <t xml:space="preserve">accounting fees.                   </t>
  </si>
  <si>
    <t>to foster good relationships between the chinese and other communities with the aim of eliminating all racial barriers.                                                                    To present to the people of jamaica by lectures, movies, slide show , exhibitions and other means, those aspect of chinese culture, which will enchance the  multi-culture tradition in jamaica and lead to nation building.                                                                                               to foster among the chinese community the adaptation of those aspect of jamaican culture which would help to make them better citizens.</t>
  </si>
  <si>
    <t>Dr. jane shu ling lui-lym.-(secretary/ jam/canadian).                                                                                      Prof. A. Anthony chen.-(jam).                                                                      Edward wong chew onn.-(jam).                                                   Dr. kai meng lui.-(jam).                                                             Mrs. set yoon smith.-(jam).                                                         Sr. theresa lowe ching.-(jam).</t>
  </si>
  <si>
    <t>(876) 938-0568                                    (876) 470-7484                                                       (876) 631-2530                                                            (876) 927-5951                                                     (876) 923-6875                                               (876) 632-9960                                  (876) 927-4858</t>
  </si>
  <si>
    <t>Chineseculturalassociationja@gmail.com                                                                        shuilym@yahoo.co.uk                                                                     anthony.chen@uwimona.edu.jm</t>
  </si>
  <si>
    <t>ujima farmers market rental of property twice a month, Orchid Village Plaza rebtal of property for parking and Jamaica Dance Company rental of part of the building.</t>
  </si>
  <si>
    <t>Jeanette La Caille-Delvaille.-(online applicant).</t>
  </si>
  <si>
    <t xml:space="preserve">Tasha-kay Taylor.-(Secretary/jam).                                                                                   Norman campbell.-(chairman/jam)                                                                   paulette neil.-(jam)                                                                                                          theresa hawthorne.-(jam).                                                                                                         collin howell.-(jam).                                                                                                    jeanette samuels-morris.-(jam).                                                                                                                                                                          </t>
  </si>
  <si>
    <t xml:space="preserve">(876) 406-1872                                                              (876) 373-8116                                                          (876) 987-3226                                                                   (876) 582-0684 </t>
  </si>
  <si>
    <t>kayashlee1@gmail.com                                                                                                    normancampbell73@gmail.com                                                                           jeanettesamuels47@yahoo.com</t>
  </si>
  <si>
    <t>spreading the gospel.                                                                                   Extending social otreach by helping to provide for material needs of various persons.                                                                                       providing a sense of belonging for persons without much family ties.</t>
  </si>
  <si>
    <t>tithes, and offering from members.</t>
  </si>
  <si>
    <t>Maxleen e. Lyons.-(secretary/jam).                                                               Pastor. Dennis Kelly.-(jam).                                                                          Ruby a. Kelly.-(jam).                                                                                                              patsy m. garrison.-(jam).                                                                                      neville a, rockwood.-(jam).                                                                                     gay clunis.-(Secretary/jam).</t>
  </si>
  <si>
    <t xml:space="preserve">(876) 934-3644                                   (876) 589-1969                                                (876) 939-5974                                                      (876) 317-2885                                                   (876) 354-8489                                                                (876) 227-1750                                                      (876) 461-4738            </t>
  </si>
  <si>
    <t>teddy5018@yahoo.com                                                  churchdayton1973@gmail.com                                                                   patsygee47@gmail.com                                                                       n.rockwood@yahoo.com                                                                                         gayclunis@yahoo.com</t>
  </si>
  <si>
    <t>Delores Morris.-(Secretary/jam).                                                          Beverley Gilroy.-(jam).                                   Patricia Graham Smith.-(jam).                                                                David Bignal.-(jam).                                                         Syreta Hutchinson.-(jam).                                                  Grace-ann Airey.-(jam).</t>
  </si>
  <si>
    <t>(876) 807-3513                                                        (876) 487-8457                                             (876) 889-5934                                                (876) 540-3128                                                   (876) 977-9050                                                 (876) 425-6980</t>
  </si>
  <si>
    <t>minister.smith@yahoo.com</t>
  </si>
  <si>
    <t>Carol Lewis.-(Secretary/jam).                                                                       Calvert Thomas.-(jam).                                                                      Mark Reid.-(jam).</t>
  </si>
  <si>
    <t>(876) 948-3221                                                       (876) 819-5653                                          (876) 381-1882</t>
  </si>
  <si>
    <t>lewiscarol70@yahoo.com                                                                                  bishopthomas@gmail.com                                                                                        mak.bass@yahoo.com                                                                     eachqt_1@yahoo.com</t>
  </si>
  <si>
    <t xml:space="preserve">Patrice Watson.-(Secretary/jam).                                                                Miriam Levy.-(jam).    </t>
  </si>
  <si>
    <t>(876) 386-7211                                             (876) 433-2278</t>
  </si>
  <si>
    <t>Gemoutreachministry@gmail.com                                                                                covenantdaughter1@gmail.com</t>
  </si>
  <si>
    <t>1(876) 396-8139                                                             (876) 386-2704                                                     (407) 687-3339</t>
  </si>
  <si>
    <t xml:space="preserve">1(876) 788-0010                                                                   1(876) 367-4481                                                 (876) 433-9985                                               (876) 383-6322                                                                  (876) 367-4481                                                   (876) 332-9560                                                                       (876) 788-0010                                                         (876) 492-9125                                                                 (876) 842-5778                                                                          (876) 362-8302                                                </t>
  </si>
  <si>
    <t>New.vivsion.cog123@gmail.com                                                                   kaycourtney321@gmail.com                                                                                      devonjgordon@gmail.com                                                      debragordon38@yahoo.com                                                                                        campbellsean864@gmail.com                                                                                    brownlur@yahoo.com                                                                                camiletyrell@gmail.com</t>
  </si>
  <si>
    <t>CAIN100-598C</t>
  </si>
  <si>
    <t xml:space="preserve">Sickle Cell Trust </t>
  </si>
  <si>
    <t>Sickle Cell Unit, the university of The West Indies, Mona, Kingston 7</t>
  </si>
  <si>
    <t>Developing services for sickle cell disease.                                                                                    Developing instruments for education about sickle cell disease.                                                                   to act as an advocate in all mattens concerning the welfair od persons suffering from sickle cell disease.</t>
  </si>
  <si>
    <t>appeals to corporations, agencies, charities &amp; the general public.</t>
  </si>
  <si>
    <t xml:space="preserve">Naomi Watkins.-(secretary/jam).                                                                                             Jennifer knight-madden.-(jam).                                                                         </t>
  </si>
  <si>
    <t>(876) 392-1159                                      (876) 373-9756</t>
  </si>
  <si>
    <t>jennifer_knight@yahoo.com                                                                    jennifer.knightmadden@uwimona.edu.jm                                               watkinsnaomi@gmail.com</t>
  </si>
  <si>
    <t>Debbie-ann gordon.-(secretary/jam).                                             Andrew mahfood.-(jam).                                                    Christopher bicknell.-(jam).                                                  Sr. mary benedict-(jam).                                                 Jean lowrie-chin.-(jam).                                                       Prof. michael lee.-(jam).                                                  william mahfood.-(jam).</t>
  </si>
  <si>
    <t>1(876) 984-5005                                                          (876) 922-1800-2                                                    (876)749-9044                                                            (876) 749-9081</t>
  </si>
  <si>
    <t>Info@foodforthepoorja.org                                                                                    exec@foodforthepoorja.org                                                                debbie-ann.gordon@daglegal.com                                                                                  andrew@wisynco.com                                                               williamm@wisynco.com</t>
  </si>
  <si>
    <t>Food For the Poor</t>
  </si>
  <si>
    <t>CAOS100NR-182C</t>
  </si>
  <si>
    <t>C/o Pembroke Hall Primary School,                                           Potosi Avenue, Kingston 20.</t>
  </si>
  <si>
    <t>CAIN100-950C</t>
  </si>
  <si>
    <t>Wilfred Bailey.-(Secretary).                                                                                               Shannah Wickham.-(jam).                                                                        Stacy-Ann Knight.-(jam).</t>
  </si>
  <si>
    <t>Juliet Salmon.                                                         Douglas Lindo.                                                         Lascelles Newman.                                                         Marc Ramsay.                                                      Djuvane Brownne.                                                          John Carberry.                                                   Lisa Lindo.                                                            Stephanie Milford.-(C/o Aspiresec limited)(Secretary).</t>
  </si>
  <si>
    <t>Info@moonlandscamp.com                                                                               Secretary@aspiresec.com                                                                     julietsalmon63@gmail.com                                                                                       daclindo@gmail.com</t>
  </si>
  <si>
    <t>1(876) 294-6991                                                                  (876) 906-3402                                                          (876) 381-3698                                                           (876) 579-7313</t>
  </si>
  <si>
    <t>Donna Muirhead.-(Secretary).                                                        Ian Muirhead.-(minister of religion)(jam).                                        Yasmin Muirhead.-(jam).                                                        Metz Peterkin.-(jam).                                                      Erceline Peterkin.-(jam).                                               Joanna Thomas.-(jam).                                                    Omitta Anderson.-(jam).</t>
  </si>
  <si>
    <t>(876) 755-8722                                                      (876) 884-1398</t>
  </si>
  <si>
    <t>ianhallelujah@yahoo.com</t>
  </si>
  <si>
    <t>Tithes, Offerings, Fundraising, Donations, an Gifts.</t>
  </si>
  <si>
    <t>CAIN100-439C</t>
  </si>
  <si>
    <t>876-379-9666</t>
  </si>
  <si>
    <t>janette_sunset@yahoo.com</t>
  </si>
  <si>
    <t>CAIN100-2131C</t>
  </si>
  <si>
    <t>001-650-793</t>
  </si>
  <si>
    <t>Global Missions Limited</t>
  </si>
  <si>
    <t>To spread the gospel of jesus christ using all available methods; to establish facilities locally and aboard for evangelistic outreach, to build , maintain,expand and otherwise support churches , offer interdenominational training and assistance to missionaries involved in christian outreach.</t>
  </si>
  <si>
    <t>John Neville Wright.-(Secretary/jam).                                                                           Hycinth Elizabeth Wright.-(jam).                                                          Phyllis Mitchell.-(jam).</t>
  </si>
  <si>
    <t>(876) 923-0316                                              (876) 456-6366                                                       (876) 896-1253                                                                                           (876) 321-1286</t>
  </si>
  <si>
    <t>phyllimitch@gmail.com</t>
  </si>
  <si>
    <t>CAIN100-2141C</t>
  </si>
  <si>
    <t>003-378-080</t>
  </si>
  <si>
    <t>Operation D.E.E.D Limited</t>
  </si>
  <si>
    <t>Building B, Suite 3, 11 Ardenne Road, kingston 10</t>
  </si>
  <si>
    <t>The purpose of providing charitable services to at-risk youth living in the PORTMORE and SPANISH TOWN Communities, by way of carrying out the following.                                                                                         1. to advance good citizenship in order to improve the quality of life for youth in and around the PORTMORE and Spanish Town communities by providing skills training.</t>
  </si>
  <si>
    <t>Amelia Beckford.-(Secretary/jam).                                                  Renee Cole.-(jam).                                              Nickeisha Brown-Smith.-(jam).                                            Ionie Smith.-(jam/overseas resident).</t>
  </si>
  <si>
    <t>(876) 475-0136                                                                                 (876) 844-2470                                                      (876) 836-3757                                                      (347) 471-5730</t>
  </si>
  <si>
    <t xml:space="preserve">renc0603@gmail.com                                                            brownsmith7@gmail.com                                                                     idsmith2023@gmail.com                                                                  ameliabeckford25@gmail.com </t>
  </si>
  <si>
    <t>Self-funding                                                       donations                                               fundraising Activites.</t>
  </si>
  <si>
    <t>CAIN100-197C</t>
  </si>
  <si>
    <t>002-027-526</t>
  </si>
  <si>
    <t>The Masonic Homes</t>
  </si>
  <si>
    <t xml:space="preserve">To asist in relieving the financial hardship and homelessness of aged and or infirmed persons by the establishment, organization, operation, and financing of:                                                                                                                    1. homes                                                                                                       2. Asisted home living arrangement.                                                                                                          3.Essntal (medical related) modifications to private dwellings;                                                                                     4. Asist with organizing, operating, and financing of day camp for senior citizens.                                                                                                                                        5. providing medical equipment, including wheelchairs.                                                                6. Asist with Children's homes. </t>
  </si>
  <si>
    <t xml:space="preserve">Sterling Soares.jp.-(Secretary/jam).                                                                Donald S. Reynolds.-(jam).                                                                  Carlton Stephen.-(Jam).                                                             Keron Burrell.-(jam).                                                                                Linton Andrew.-(jam).                                                     Kerth Foster.-(Jam).                                                                  George Reynolds.-(jam).                                                                                       Warren McDonald.-(jam).                                                          Raynold McFarlane.-(jam).                                                                 Leighton McKnight.-(jam).                                    </t>
  </si>
  <si>
    <t>(876) 990-3472                                   (876) 929-4934                                 (876) 919-8168                                                      (876) 833-8380                                                         (876) 869-5049                                                        (876) 579-6934                                          (876) 999-0068                                                          (876) 383-0720</t>
  </si>
  <si>
    <t>ssoares@cwjamaica.com                                                     reynoldsdonald5@gmail.com                                                                                linton_a@hotmail.com                                                                               ayejedi@live.co.uk</t>
  </si>
  <si>
    <t>Dues of members.</t>
  </si>
  <si>
    <t>1(876) 937-4300                                                             (876) 757-8585</t>
  </si>
  <si>
    <t xml:space="preserve">May Corrine James.-(Secretary).                                              Flavio Alves.-(brazilian)                                                             Shirley Maria Armond Alves.-(brazilian).                                                      Ricardo Natel Dasilva.-(Brazilian).                                                           Cecil Clifton Campbell. -(jam)                                                               Terry Mabeline Donegal.-(jam).                                                               </t>
  </si>
  <si>
    <t>CAIN100-1707C</t>
  </si>
  <si>
    <t>Lisa Franklin-Banton.-(Secretary/jam).                                                         Sheldon Lyn.-(American).                                                                    Jamel Banton.-(jam).                                                         Shawn Banton.-(American).</t>
  </si>
  <si>
    <t xml:space="preserve">1(876) 884-2836                                                             (876) 577-3798                                                            (202) 577-3798                     </t>
  </si>
  <si>
    <t>incfranklin77@gmail.com                                                                           janetandrupertbantonfoundation@gmail.com                                                               sheldon.lyn@gmail.com                                                                      jamesbanton@gmail.com                                                             banton_shawn@yahoo.com</t>
  </si>
  <si>
    <t>salary and savings from all donors.</t>
  </si>
  <si>
    <t>jamel banton and lisa franklin-banton,.-(jam).</t>
  </si>
  <si>
    <t>sheldon lyn.-(USA).                                                 Shawn Banton.-(USA).</t>
  </si>
  <si>
    <t>Stepheany simone lawrence.(jam).                                                                 Christopher lawrence.(jam).                                                                                   Sophia saunders forrest.(jam).</t>
  </si>
  <si>
    <t>christopher Lianos                                                            james webb,                                                                                          lloyd pinnock                                                                                                                                  bruce terrier                                                                         john mackay                                                                         derek jones                                                                                              rodina reid.</t>
  </si>
  <si>
    <t>(876) 422-2527.                                                                    (876) 886-9234                                                            (234) 639-3297</t>
  </si>
  <si>
    <t>Info@princessessandladies.org                                                                               sfrancis-grant@princessesansladies.org                                                                                 cdennis@princessesandladies.org                                                                                       sshand-reid@princessesandladies.org                                                                                                   howard@princessesandladies.org                                                                                                              clinke@princessesandladies.org                                                         pklincke@princessesandladies.org</t>
  </si>
  <si>
    <t>Simone Francis-Grant.-(Secretary/jam).                                                              Chris-Ann Dennis.-(jam).                                                                     Simone Shand-Reid.-(jam).                                                         Howard Shand.-(jam).                                                                       Cynthia Lincke.-(American).                                                                        Patrick Lincke.-(American).                                                                           Kim Parker.-(american).                                                                                     Benvenute Johnson.-(south african).</t>
  </si>
  <si>
    <t>Ashleigh McAnuff-Williams.-(Secretary/jam).                                                                              Sharon Neil Smith.-(jam).                                                               Coleen Gooden-Grant.-(jam).                                         Esther Tyson.-(jam).                                                                Newton Duncan.-(jam).                                                           Arnold Aiken.-(jam).                                                        Barrington Davidson.-(jam).                                                     Audrey McKenzie.-(jam)                                                                  Dr. Sharon Earle Edwards.-(jam).                                                                                        Rev. Trevor Edwards.-(jam).                                                                      Professor Maureen Samms Vaughan.-(jam).                                                                                      Robert Gibbs.-(jam).                                                                     Esther Tyson.-(jam).                                                                     Stacey Beckford.-(jam).                                                           Michael McAnuff-Jones.-(jam).                                                      Emru Williams.-(jam).                                                          Maurice McIntyre.-(jam).                                                        Newton Duncan.-(jam).                                                            Sharon Neil Smith.-(jam).</t>
  </si>
  <si>
    <t>Flmjamaica@gmail.com                                                           mcanuff.law@gmail.com                                                                                    snsmith@pmlaw.com                                                                      colleengooden@hotmail.com                                                         esther.tyson@gmail.com                                                                     medicnd@gmail.com                                                                arnolda@cwjamaica.com                                                                                emru.williams@gmail.com</t>
  </si>
  <si>
    <t>donations from individuals.-($733,632.00).                                                Donations from Churches.-($373,635.00).                                         Donations from organisations.-($300,000.00).</t>
  </si>
  <si>
    <t>Verona Williams.-(Secretary/jam).                                                            Andrew Norman.-(jam).                                                          Donnette Norman.-(jam).</t>
  </si>
  <si>
    <t>(876) 579-8924                                                (876) 342-3674                                       (876) 353-8962                                            (876) 469-3984</t>
  </si>
  <si>
    <t>Passionandpurityja@yahoo.com                                                                                                   verona.williams@hotmail.com                                                                             oprain2005@yahoo.com</t>
  </si>
  <si>
    <t>re-registered January 4, 2018, orginally named St. Edmund trust</t>
  </si>
  <si>
    <t>The Saint Edmund Trust 2016</t>
  </si>
  <si>
    <t>The advancement of CAMPION COLLEGE and the education of the PUPILS attending it.</t>
  </si>
  <si>
    <t>Grace Bston.-(Secretary/jam).                                                                                                                                                               Most.Rev.Charles Defour.                                                                                Most.Rev. Kenneth Richards.                                                                          Andrew Mahfood.                                                                                Peter Goldson.                                                                                        Adam Stewart.                                                                                                Christopher Berry.                                                                               Christopher Issa.</t>
  </si>
  <si>
    <t>contributions, donations.</t>
  </si>
  <si>
    <t>trust donation.                                                                                        Other donation.</t>
  </si>
  <si>
    <t>benfit payments                                                                                                  staff incentives.</t>
  </si>
  <si>
    <t>Janet and Rupert Banton Foundation</t>
  </si>
  <si>
    <t>to provide the healthcare of persons suffering from renal failure by providing assistance including financial support.                                                            To promote programs to support the physical, mental and emotional well - being od persons suffering from renal failure.                                                                                 to educate the public about renal failure and associated medical conditions through various methodologies.</t>
  </si>
  <si>
    <t>Lavern Latoya Morgan.-(secretary/jam).                                                           Leeroy Powell.-(jam).                                                   Patteema Peaches Borah.-(jam).</t>
  </si>
  <si>
    <t>(876) 378-9717                                         (876) 428-3819                                                      (876) 847-3531</t>
  </si>
  <si>
    <t>leeroyderp@yahoo.com                                                        patteemasmith@yahoo.com                                                       mlavern1981@yahoo.co.uk</t>
  </si>
  <si>
    <t>contributions / fund raising.</t>
  </si>
  <si>
    <t>Roger Hinos.-(Secretary/jam).                                                                     Marisa Benain.-(jam).                                                                      Natalie Moncrieffe.-(jam).</t>
  </si>
  <si>
    <t>(876) 813-8824                                                                   (876) 365-8459                                                            (876) 577-9329                                                            (876) 358-1758</t>
  </si>
  <si>
    <t xml:space="preserve">marisabenain@gmail.com                                                       rh@shippingja.net                                                                  exclusivenatalie@gmail.com                                                                                                             </t>
  </si>
  <si>
    <t>donations, fundraising.</t>
  </si>
  <si>
    <t>Sanya Grant.-(Secretary/jam).                                                                                                      Ayrisha Robb.-(chairman/jam).                                                                                          Alburn Porter.-(jam).                                                                         Millicent Higgins.-(jam).                                                     Winniefred Munroe.-(jam).                                                                Cynthia Reid.-(vice-chairman/jam).                                                                Malene Wight.-(jam).</t>
  </si>
  <si>
    <t xml:space="preserve">(876) 934-9799                                                                 (876) 324-2109                                                                                  (876) 934-2242                                                      (876) 412-3305                                                            (876) 286-7350                                                    (876) 286-7350                                                                                       (876) 370-0789                                                                                         (876) 923-8332                                                                           </t>
  </si>
  <si>
    <t>Moac411@gmail.com                                                                              lawyerrobb@cwjamaica.com                                                                               sanjay83us@yahoo.com</t>
  </si>
  <si>
    <t>offerings and tithes.</t>
  </si>
  <si>
    <t>Tithes and offering.</t>
  </si>
  <si>
    <t>charity , pastor's stipend, .</t>
  </si>
  <si>
    <t xml:space="preserve">Branches:                                                                                                                                 Bamboo missionary Church.-0001.                                                                                           Waterford Missionary Church.-0002.                                                                                               Calvary Missionary church.-0003                                                                                   Hopewell Missionary Church.-0004.                                                                                       Beulah Missionary church.-0005.                                                                                    Mineral Heights Missionary.-0006.                                                                                    Bethel Missionary church.-0007.                                                                                        Barrett town church.-0008.                                                                                                           Tower hill Missionary.-0010.                                                                                                    Portmore Missionary church.-0011.                                                                               first Missionary church.-0022.                                                                                            Greather portmore missionary church.-0012.                                                                               Hephzibah missionary church.-0013.                                                                   Mike town missionary church.-0014.                                                                                    Eltham missionary church.-0015.                                                                                                       Queensbury missionary church.-0016.                                                                                   Emmanuel missionary church.-0017.                                                                         Shalom missionary church.-0019.                                                                                                belmont missionary church.-0018.                                                                                       Rosemount missionary church.-0020.                                                                Heathfield missionary church.- 0021.      </t>
  </si>
  <si>
    <t>(876) 924-1378                                                         (876) 931-5126                                                (876) 791-0486.                                                         (876) 475-1963                                                                  (876) 847-8412                                                                                (876) 506-7126                                                           (876) 818-6031                                                       (876) 371-2634                                                   (876) 354-2009</t>
  </si>
  <si>
    <t>Mcaj@cwjamaica.com                                                                lenoxkirby56@gmail.com                                                                  jacobmclean@gmail.com                                                                             pasalmon43@yahoo.com                                              s_lascelles@yahoo.com                                                            linley.reynolds@gmail.com                                                                    sherroci@yahoo.com                                                                                 stephenluke.simpson@yahoo.com                                 ojmorrison@hotmail.com                                                                               cnigel321@hotmail.com.</t>
  </si>
  <si>
    <t>Grace Missionary Church.-(jam).                                                         Portmore Missionary church.- (jam0.</t>
  </si>
  <si>
    <t xml:space="preserve">Grace Missionary church.                                                       First Missionary church.                                                    Tower Hill missionary church.                                                            Portmore Missionary church.                                                          hampton green missionary church.                                                  calvary missionary church.                                                            emmanuel missionary church.                                                   belmount missionary church.                                                                                      hopewell missionary church.                                                                       rosemount missionarychurch.                                </t>
  </si>
  <si>
    <t>Lennox r, kirby.-General secretary.                                    Cynthhia Osbourne.- administrator.                                         Kadine Stewart.-clerical assistance.                                                                  Claudette ainsworth.- Part-time Contrractor.                                                              Lascelles McKenzie.-Consultant (accounting).                                Mckenley &amp; Associates.-Auditors.                                                                        Philbert Duffus.- Caretaker.                                                                                                                               Alicia wilson.- Cleaner.</t>
  </si>
  <si>
    <t>43 (some of which are circuited).</t>
  </si>
  <si>
    <t>Burrcell Duhaney.-(Secretary/jam).                                                         Sylvester Tulloch.-(jam).                                                                                     Peter John Gordon.-(jam).                                                                           Pansy Hamilton.-(Jam).                                                                Audrey Williams.-(jam).                                                                              Alfred Thomas.-(jam).                                                        Maria Jones.-(jam).                                                                                                            Dave Jeffery.-(Jam).                                           Ray Howell.-(jam).</t>
  </si>
  <si>
    <t>(876) 665-7788.                                                          (876) 381-0966                                                            (876) 371-2250                                                          (876) 276-5917                                                                  (876) 853-0058                                                                    (876) 977-0167                                                               (876) 322-7187                                                                 (876) 361-1297</t>
  </si>
  <si>
    <t>Micofoundation@yahoo.com                                                                                duhaneyburchell@gmail.com                                                                           sylvester.tuloch@gmail.com                                                                    pjmgordon@hotmail.com                                                                                       pansyhamilton@gmail.com                                                                                alfredithomas@gmail.com                                                                                          jonesmaria@gmail.com                                                                                            rayhow2015@gmail.com                                                                                        daveojeffery@hotmail.com</t>
  </si>
  <si>
    <t>The Mico Foundation</t>
  </si>
  <si>
    <t>Contribution, remittances, and fundraising.</t>
  </si>
  <si>
    <t>Lot G6, Blanche Close, Caribbean Estate, Greater Portmore P.O., St. Catherine.</t>
  </si>
  <si>
    <t>(876) 340-9553                                                                    (876) 809-7704                                                                             (876) 829-9360                                                              (876) 627-6213</t>
  </si>
  <si>
    <t>jodyanngaff@gmail.com                                                                            alaynebennett@hotmail.com                                                                               gtyndale@icloud.com                                                                      ramalaik@yahoo.com</t>
  </si>
  <si>
    <t>(876) 809-3186                                                 281-301-4063</t>
  </si>
  <si>
    <t>mfeliciaf@gmail.com                                                michaelfrancis116@gmail.com</t>
  </si>
  <si>
    <t>Michael Francis.-(Secretary/jam).                                                  Monique Francis.-(american).</t>
  </si>
  <si>
    <t>james@stewartautosales.com                                                                             pearlington@paramountjm.com                                                                               hgraham@cwjamaica.com</t>
  </si>
  <si>
    <t>34 Lady Musgrave Road, Unit #18, Kingston 5, Jamaica, W.I.</t>
  </si>
  <si>
    <t>Melody Gordon.-(Secretary/jam).                                                            Daniele Gallimore.-(jam).                                                                    Maj. Ian Campbell.-(Retired/american).</t>
  </si>
  <si>
    <t>Ian Campbell.                                                              Steve Jeffrey.                                                    Mark Golding.</t>
  </si>
  <si>
    <t>to provide a facilitiy for learning, public awareness, vocational training, sports and recreation to local area youths.                                                                       To assist with acquisition of books, computers, and educational materials for schools and learning institutions in jamaica.                                                                to initiate systems and develop programmes for the purpose to supporting educational development, community development , and good neighbourliness.</t>
  </si>
  <si>
    <t>Leslie Hayden.-(Director/Secretary/American).                                                   Everton Sinclair.-(jam).</t>
  </si>
  <si>
    <t>(876) 434-6199                                                       (876) 298-6670</t>
  </si>
  <si>
    <t>contributions, and sponsorships.</t>
  </si>
  <si>
    <t>newjackcityent@gmail.com                                                                                     lesliefiercefoundation@gmail.com</t>
  </si>
  <si>
    <t>(876) 312-0354.                                                                  (876) 995-7546</t>
  </si>
  <si>
    <t>Thekingstonfencingclub@gmail.com                                                                                                    schmickjan@gmail.com                                                                                                     coach@thekingstonfencingclub.org</t>
  </si>
  <si>
    <t>donations, contributions</t>
  </si>
  <si>
    <t>Janet rosemarie Schmick.-(Secretary/jam).                                                             Kurt frank junior  Schmick.-(jam/canada).</t>
  </si>
  <si>
    <t>The JPS Foundation Limited</t>
  </si>
  <si>
    <t>Donations, jamaica public service company limited.</t>
  </si>
  <si>
    <t>Elaine Shaw-Lowe.-(secretary/jam).                                                                           Derryck Shaw.-(jam).                                                        Uriel Shaw.-(jam).                                                    Garfield Miller.-(jam).                                          Wilfred Shaw.-(jam).                                            Ann McBean.-(jam).</t>
  </si>
  <si>
    <t>1(876) 875-5571                                                                       1(876) 388-7787                                                                   (876) 592-5420                                                            (876) 426-0025                                                        (876)  481-3595                                                      (876) 473-4165</t>
  </si>
  <si>
    <t>Hearteasechurchofgoodseventhday@gmail.com                                                                                       indian556@hotmail.com                                                                                       everaldshaw@yahoo.com                                                                           hotannamack@yahoo.com</t>
  </si>
  <si>
    <t>tithes, offerings, donations, and fundraising events.</t>
  </si>
  <si>
    <t>appro. 15</t>
  </si>
  <si>
    <t>Elect Church Of God Seventh Day                                                                                              ( Formerly: Heartease Church Of God Seventh Day Limited)</t>
  </si>
  <si>
    <t>appro. 15.</t>
  </si>
  <si>
    <t>approx. 11.</t>
  </si>
  <si>
    <t>Approx. 7</t>
  </si>
  <si>
    <t>53 Knutsford Boulevard, Kingston 5</t>
  </si>
  <si>
    <t>(876) 298-5991                                                         (876) 469-1409</t>
  </si>
  <si>
    <t>sanyagoffe@gmail.com                                                                                             ggoffe@hmf.com.jm                                                                            jbrown@hmf.com.jm                                                                                                                smgoffe@hmf.com.jm</t>
  </si>
  <si>
    <t>Sanya m.  Goffe.-(secretary/american).                                                    Garvin Goffe.-(jam).</t>
  </si>
  <si>
    <t>registration fees.                                                 Grant funding.                                                      Interest income.                                                                 Donations from PSOJ.</t>
  </si>
  <si>
    <t>PSOJ</t>
  </si>
  <si>
    <t>The American Friends of Jamaica.-(USD$3,900.00)                                                         (JMD$492,882.00).(donations on may 14, 2018).</t>
  </si>
  <si>
    <t>15 teachers.</t>
  </si>
  <si>
    <t>(876) 999-7268                                                 (876) 929-9677.                                                  (876) 430-6791.                                       (876) 472-6841.</t>
  </si>
  <si>
    <t>pojlimited@gmail.com                                                               slstimpson@hmf.com.jm                                                           fhalliburton@gmail.com                                                                 andrew_ho_grace@hotmail.com                                                                                altheaneblett23@gmail.com</t>
  </si>
  <si>
    <t>Stuart Leighton Stimpson.-(C/o hart,muirhead, fatta)(Secretary).                                                                                      Franklin Emile Haliburton.-(jam).                                            Andrew Stehen Ho.-(jam).                                                     Althea Carla Grace Neblett.-(Barbadian/ oversea resident (can)).</t>
  </si>
  <si>
    <t>C.B. Facey foundation.                                                            Dairy Industries (jamaica) limited.                                                       Andrew Ho.                                                                                      Dr. Althea Neblett.                                                                Vm Wealth Management.                                                            National Baking Co.Limited / Gary Hendrickson.                              Groupsman Group.</t>
  </si>
  <si>
    <t>Musicians for events.</t>
  </si>
  <si>
    <t xml:space="preserve">Lois Manradgh.-(Secretary/jam).                                                                          Percival Alton Smith.-(jam).                                                                                       Michael Jackson.-(jam).                                </t>
  </si>
  <si>
    <t>1(876) 431-6482                                                                   (876) 294-6976.                                                       (876) 431-6482                                                          (876) 792-7069                                                      (876) 390-0702</t>
  </si>
  <si>
    <t>Ipmanradgh@gmail.com                                                                              devjackie@yahoo.com                                                                            michughjackson@gmail.com</t>
  </si>
  <si>
    <t>CAIN100-1152C</t>
  </si>
  <si>
    <t>Sector F, 114 Cecille Avenue, Edgewater, Gregory Park p.o., St. Catherine</t>
  </si>
  <si>
    <t>Kay Marie Ffolkes-Grant.-(Secretary/jam).                                                      Donovan Suthby Beersingh.-(jam).                                                 Jennifer Elese Slivera.-(jam).                                                           Peter Roderick-Earle Malcolm.-(jam).                                                                                               Norma Lurene Plummer.-(jam).</t>
  </si>
  <si>
    <t>1(876) 988-2879                                                         (876) 815-3592                                                        (876) 999-3220                                                    (876) 310-3111.                                                       (876) 817-8958                                               (876) 365-6783</t>
  </si>
  <si>
    <t>donovanbeersingh2012@hotmail.com                                                                           kffolkesgrant@yahoo.com                                                                        fcswabyco@cwjamaica.com</t>
  </si>
  <si>
    <t>Accounting &amp; Audit fees.                                                                 Missions &amp; Projects support.</t>
  </si>
  <si>
    <t xml:space="preserve">God Family Ministry International </t>
  </si>
  <si>
    <t>Removal of Limited:                                                           March 26, 2024</t>
  </si>
  <si>
    <t>Joy-Linda Manning.-(Secretary/jam).                                                          Otis Manning.-(jam).</t>
  </si>
  <si>
    <t>(876) 356-6487                                                                    (876) 503-1291.</t>
  </si>
  <si>
    <t>joyofjamaica@gmail.com                                                         otismanningjamaica@gmail.com                                                               gfmikgn@gmail.com</t>
  </si>
  <si>
    <t>tithes, offerings, and Donations.-($ 14,320,942.00).</t>
  </si>
  <si>
    <t xml:space="preserve">utilties.                                                                                            Cleaning and sanitation.                                                                                        Conventions &amp; Regligous Functions.                                                                         rental                                                                                    Repairs &amp; maintenance.                                                                                                      transportation costs.                                                                                                professional fees.                                                                                                              Di founding pastor &amp; wife salary                                                                                                            wages                                                                                                                                                 </t>
  </si>
  <si>
    <t>Kevin Rodriguez.-(Secretary/jam).                                                                           Joseph Mutidjo.-(jam).                                                Anthony Lewis.-(jam).                                                              Locksley Robinson.-(jam).</t>
  </si>
  <si>
    <t>(876) 927-7538                                                                       (876) 397-0044                                                           (876) 279-2494                                                                    (876) 997-9811                                                                                     (876) 973-8592</t>
  </si>
  <si>
    <t>Popkingstonja@gmail.com                                                                           kevin.m.rod@gmail.com                                                                                    jmutidjo@yahoo.com                                                                                   tlewjam60@gmail.com                                                                                                                locksleyjam@gmail.com</t>
  </si>
  <si>
    <t xml:space="preserve">feeding programme                                                                                         scholorships/ grants.                                                                                                                          Audit fees.                                                                                                      </t>
  </si>
  <si>
    <t>Marion Russell.-(Secretary).                                                                                             Newton Amos.-(jam).                                                      Michael Fennell.-(jam).                                                                                            George Soutar.-(Chairman).                                                                     Lloyd Pommells.-(jam).                                                                                        Lillian Reid.-(jam).                                                                                  Molly Rhone.-(jam).                                                               Compton Rodney.-(jam).                                                                      Alexander Shaw.-(jam).                                                       Annmarie Spence-Heron.-(jam).                                                                           Denzil Wilks.-(jam).</t>
  </si>
  <si>
    <t>(876) 960-3717                                                                                                      (876) 833-5656                                                                            (876) 908-0005</t>
  </si>
  <si>
    <t>Sdf@cwjamaica.com                                                               charmaine.hanson@sdf.org.jm                                                                           generalmanager@sdf.org.jm</t>
  </si>
  <si>
    <t>contributions through the CHASE Fund.</t>
  </si>
  <si>
    <t>infrasture projects                                                        grants to national associations.                                                               Grants to government agencies.                                                                                   grants to special projects.                                                                special allocation fund                                                                  grants - others.</t>
  </si>
  <si>
    <t>To conduct and maintain a place of worship for all individuals that desire to fulfill the word of god.                                                                                   To advance the socio-economic agenda for the united holy revival church international incorporated, a U.S.based, (non-profit religious organization).</t>
  </si>
  <si>
    <t>Petulia e. Paisley.-(secretary).                                                                           Antoinette v. dreckette.-(american).                                                          George w. lovemore.-(jam).                                                            richard pingling.-(british).                                                    winston sanster.-(jam).                                                  leroy a .bent.-(jam).                                                               Vola d. morgan.-(jam).</t>
  </si>
  <si>
    <t xml:space="preserve">(876) 854-4468.                                     (876) 981-2823.                                                                     (876) 931-1010.                                                                 (876) 367-0611.                                                                  (876)854-4468.                                            (876) 981-2832.                                             </t>
  </si>
  <si>
    <t>lambert_jermaine@yahoo.com                                                                          adreckette@yahoo.com                                                                                littlezionstar@yahoo.com</t>
  </si>
  <si>
    <t>tithes, offerings, contributions, and fund raising.</t>
  </si>
  <si>
    <t>conference fees.                                                                        Utilities.                                                                           Traveling.                                                                             stationery &amp; suppies.</t>
  </si>
  <si>
    <t>Blossom Laidlow.-(Secretary).                                                                                                                                Adrian C. Robinson.-(chairman).                                                            Prof. Everand Barton.-(UHWI).                                                               Winston k. Carr.-(banker).                                                         Henry G. Sterling.                                                                               Adedamola k. Soyibo.-(medical doctor).                                                                                    Maolynne e.y.Miller.-(medical doctor).</t>
  </si>
  <si>
    <t xml:space="preserve">(876) 924-2902.                                                (876) 322-1066.                                                    (876) 929-2902.                                                  (876) 853-4449.                                                (876) 391-5680.                                                   (876) 977-5353.                                             (876) 818-3588.                                         (876) 927-3314.                                              (876) 322-3232                                                                (876) 990-8622.                </t>
  </si>
  <si>
    <t>blaidlaw@cwjamaica.com</t>
  </si>
  <si>
    <t>Shernett Johnson-Walker.-(Secretary/jam).                                                Patrick Brown.-(american).                                                                     Gary Mitchell.-(jam).                                                                                 Keith Christie.-(jam).</t>
  </si>
  <si>
    <t>(876) 806-6441.                                          (876) 410-6171.                                                                         (876) 358-1118.                                             (876) 413-5970.                                               (876) 426-8666.</t>
  </si>
  <si>
    <t>empowered2travel@gmail.com                                                                    tcgat11@gmail.com                                                                            keithchristiejm@gmail.com</t>
  </si>
  <si>
    <t>Kareem Omar Davies.-(Secretary/jam).                                                                   Oraine Ricardo Godfrey.-(jam).                                                              Sheldon J. Slivera.-(jam).</t>
  </si>
  <si>
    <t>1(876) 312-8295                                                                (876) 419-2124.                                                                                 (876) 364-4233.</t>
  </si>
  <si>
    <t>kareem.davies@outlook.com                                                   sheldon.silvera@gmail.com                                                     oraine.godfrey@gmail.com</t>
  </si>
  <si>
    <t>donations, grants.</t>
  </si>
  <si>
    <t>Herfa Mae Brown.-(Secretary/jam).                                                    Lileith Adassa Chambers-Abraham.-(Jam/overseas residence).</t>
  </si>
  <si>
    <t xml:space="preserve">(876) 833-6656.                                                                                               646-629-5079                                                                           (876) 788-6377 </t>
  </si>
  <si>
    <t>lchambers123@aol.com                                                                     hkellybrown757@gmail.com</t>
  </si>
  <si>
    <t>out of pocket.                                                      Donations.                                                                                 Fundraising events.                                         Gifts.</t>
  </si>
  <si>
    <t>Lilyi on call home care agency.-(USA).                                                                                          Institute of health training &amp; academices.-(USA)</t>
  </si>
  <si>
    <t>Christine Watson.-(Secretary/jam).                                                                           Malton Edwards.-(american).                                                                     Tishauna Mullings.-(jam).                                                                    Newton Esworth Williams.-(jam).                                                                     Nicklaus Audie Shoultz.-(jam).                                                         Travis Audie Smith.-(American).                                                                            Janet Harrison.-(jam).                                                                                     Kimberly Cummings.-(jam).                                                             Paul Watson.-(jam).</t>
  </si>
  <si>
    <t>(876) 796-3852.                                                                     (876) 299-3818                                                                             860-869-7055                                                           (876) 389-8083                                                                       (876) 408-0132                                           (876) 796-3852.                                                                             (876) 568-3475                                                                                     (876) 793-4660.</t>
  </si>
  <si>
    <t>Stthomasrenaissance@gmail.com                                                                       malnott@yahoo.com                                                                         lifecoachmullings@gmail.com                                                                                                newilliams45@gmail.com                                                                                         santa_klaaz@hotmail.com                                                                                              tass53@gmail.com                                                                                                                        linkupdiyouths@gmail.com                                                                                           kimileecum@gmail.com                                                                                              taouuka@yahoo.com</t>
  </si>
  <si>
    <t>Novar Patrick McDonald.-(Secretary/Jam).                                                    Earl Jarrett.-(jam).                                                                John Hall.-(jam).                                                                   Clembert Powell.-(jam).                                                             Oral McCook.-(jam).                                                                     Marie Clemetson.-(jam).                                                               Aulous Madden.-(jam).                                                         Oral Kan.-(jam).</t>
  </si>
  <si>
    <t>(876) 929-9677.                                        (876) 926-1344.                                                               (876) 926-1400.                                                            (876) 978-2577.                                                                       (876) 926-7656.                                                                  (876) 922-1074.                                                                                 (876) 569-0025.                                                                            (876) 929-9677.</t>
  </si>
  <si>
    <t xml:space="preserve">St_johnjamaica@cwjamaica.com                                                                                npmcdonald@gmail.com                                                                                        ejarrett@jnbs.com                                                                                   neurologicaljohn@hotmail.com                                                                                   oralm@ogmintegrated.com                                                                                           jasoncelvaille@gmail.com                                                                                                      aulous@cwjamaica.com                                                                                                   oralkhan@gmail.com                                                                                                          </t>
  </si>
  <si>
    <t>donations &amp; contributions.</t>
  </si>
  <si>
    <t xml:space="preserve">ambulance services.                                                                                        Home nursing.                                                                               Donations.                                                                                         first aid training.                                                                                                 first aid coverage.                                                                                                  </t>
  </si>
  <si>
    <t>C/o Chancellor Insurance Agency,                                         14 Dominica Drive, Kingston 5, St. andrew.</t>
  </si>
  <si>
    <t>Shanice salmon.-(secretary/jam).                                                                 Horace Collins.-(jam).                                                                          Okeeno McLead.-(jam)</t>
  </si>
  <si>
    <t xml:space="preserve">(876) 452-7296                                         (876) 551-5075.                                             (876) 535-9459. </t>
  </si>
  <si>
    <t>Newkingstonrotaract@gmail.com                                                                                          shanicerotaract@gmail.com                                                                                                     horacecollins19@gmail.com                                                                                        okeenorx@gmail.com</t>
  </si>
  <si>
    <t>Romain Virgo.-(Entertainer/ recording artist/ jam).                                                                             Elizabeth Blagrove.-(Secretary/jam).                                                                      Nicholas Browne.-(jam).</t>
  </si>
  <si>
    <t>(876) 891-2006.                                        (876) 423-9000.                                             (876) 590-3978.                                               (876) 891-2006.</t>
  </si>
  <si>
    <t>Foundation@romainvirgomusic.com                                                                          lizabeta88@hotmail.com                                                                           nicholasjbrown@gmail.com                                                                         romainrvirgo@gmail.com</t>
  </si>
  <si>
    <t>proceeds from execited performance contracts.</t>
  </si>
  <si>
    <t>Felicia O'Sullivan.-(Secretary/jam).                                                          Recisa Fearon.-(jam/ overseas).                                                              Wayne Thorpe.-(jam).</t>
  </si>
  <si>
    <t>(876) 368-5648                                                        (876) 452-2899.                                                 1-973-580-4690</t>
  </si>
  <si>
    <t>therisingsunfoundationforkids@gmail.com                                              walexthorpe@yahoo.com                                                                       mscongenifel@yahoo.com                                                                             recisadarkangel@yahoo.com</t>
  </si>
  <si>
    <t>donor, and fundraising.</t>
  </si>
  <si>
    <t>personal  funding</t>
  </si>
  <si>
    <t>Purchase-(supplies).                                                                                                     Office expenses.                                                                                           Annual returns.                                                                                                         Custom duty &amp; Brokerage.</t>
  </si>
  <si>
    <t>1(876)920-2260                                                                                                            1(876) 475-0883                                                                                 (876) 758-1909                                                            (876) 475-0883                                                                (876) 422-8122                                                                                     (876) 475-0883                                                                                                 (876) 875-4845                                                                                    (876) 589-1011</t>
  </si>
  <si>
    <t>Jesushousekgn@rccgna.org                                                                                        watson.donnette@yahoo.com                                                                                       ckflash2000@yahoo.com                                                                                             rkamalu@ymail.com                                                                                                      gkamalu@yahoo.com</t>
  </si>
  <si>
    <t>tithes, offering, and donations.</t>
  </si>
  <si>
    <t>Karlene Black.-(secretary/jam).                                                                             George e. Kamalu.-(Nigerian/local resident).                                                                        Deborah Kamalu.-(jam).                                                             Cecilia Flash.-(jam).                                                                                   Donnette Price.-(jam).                                                                              Jerry A. Bayeshea.-(nigerian/local resident).                                                       Rachael Bayeshea.-(jam).                                                                       George Flash.-(jam).                                                                     Theresa Kennedy.-(jam).</t>
  </si>
  <si>
    <t xml:space="preserve">(876) 585-1200.                                                                                      (876) 277-3225                                                             (876) 351-9767                                                        (876) 277-3225                                                       (876) 346-4307                 </t>
  </si>
  <si>
    <t>compserv@cwjamaica.com                                                                      jerrybayeshesa54@gmail.com                                                                                  tonyakinpelu@yahoo.com                                                               olaitan_adeoye@yahoo.com                                                                                                                            paulinebarrowes@yahoo.com                                                                             titilakin2008@yahoo.com</t>
  </si>
  <si>
    <t xml:space="preserve">David Adeoye.-(Secretary/nigerian).                                                                                    Olatubosun Akinpelu.-(nigerian/local resident).                                                                                         Titilayo Akinpelu.-(nigerian/ local resident).                                                                                   Pauline Higgins-Barrowes.-(jam).                                                                                      Jerry Adebayo Bayeshea.-(nigerian/local resident).                                 </t>
  </si>
  <si>
    <t>collection and donations.</t>
  </si>
  <si>
    <t>USD $1,514.00</t>
  </si>
  <si>
    <t>visitors.-($24,500.00).                                                                              Pastor David Adewuyi                                                                                  pastor in charge on province.                                                                             the redeemed christian church of god                                                           rivers province 3, nigeria.-(USD$514).                                                                         the redeemed christian</t>
  </si>
  <si>
    <t>Olantunbosun Akinpelu.-(pastor).                                                                            Raymon Bromfield.-(keyboardist).</t>
  </si>
  <si>
    <t>Museum Of Jamaica Ancestral Heritage (MOJAH) Limited</t>
  </si>
  <si>
    <t>Nicolette Christie.-(Secretary).</t>
  </si>
  <si>
    <t>(876) 456-9949                                                                   (876) 923-6948                                                          (876) 874-3938</t>
  </si>
  <si>
    <t>maddenoniel@yahoo.com                                                                              presidentccsdc@gmail.com</t>
  </si>
  <si>
    <t>Stephen Johnson.-(Secretary/jam).                                                                Diane Edwards.-(jam).                                                                   Lambert Innis.-(jam).                                                                     Roger Warren Irvive.-(jam).                                                         Sherard Gregory-Hugh Little.-(jam).                                                          Leila McWhinney-Dehaney.-(jam).                                                               Michelle Ann Patricia Smith.-(jam).                                                                        Heather Dawn Michelle Goldson.-(jam).                                                                    Omar Andre Brown.-(jam).                                                                Chain of Hope UK.-(british).</t>
  </si>
  <si>
    <t>Chain of Hope.-(united Kingdom).                                                            Gulf of Life International.-(USA).</t>
  </si>
  <si>
    <t>Kigston Freeport Terminal.-(jam).                                                                             Grand Palladium Hotel.-(Jam).</t>
  </si>
  <si>
    <t>2.                                                                                 (Contract workers)</t>
  </si>
  <si>
    <t>9.                                                                    (board members).</t>
  </si>
  <si>
    <t>CAIN100-168C</t>
  </si>
  <si>
    <t>2.                                    contract worker.</t>
  </si>
  <si>
    <t>9.                                     board members.</t>
  </si>
  <si>
    <t>chainofhopeja@outlook.com                                                                                                 stephen.johnson@johnsonanddowner.com</t>
  </si>
  <si>
    <t>(876) 968-5336                                                                                                                (876) 990-3700                                                                                 (876) 931-9807.                                                         (876) 990-3971</t>
  </si>
  <si>
    <t>Chain Of Hope (jamaica)</t>
  </si>
  <si>
    <t>chain of hope (uk).                                                               Kingston Freeport terminal.                                                                 Grand palladium hotel jamaica.                                                                   gift of life international (USA).</t>
  </si>
  <si>
    <t>Mrs. Nola Phillpotts-Brown.                                                           Sarah Lily Tulloch.                                                            Colando Hutchinson.</t>
  </si>
  <si>
    <t>2.                                              contract workers.</t>
  </si>
  <si>
    <t>9.                                                           board members.</t>
  </si>
  <si>
    <t>51.                                        national members associations.</t>
  </si>
  <si>
    <t>51.                                                 national member Associations.</t>
  </si>
  <si>
    <t>Ryan Foster.-(secretary/jam).                                                                        Jacqueline Cowan.-(jam)                                                            Fabian Stewart.-(jam).                                                                                         Christopher Samuda.-(jam).                                                                  Laurel Smith.-(jam).                                                                                                 Michael Frater.-(jam).                                                                                                   Raymond Anderson.-(jam).                                                                                                             Gary Peart.-(jam).                                                                                                                   Nichole Case.-(jam).                                                                                                           Robert Scott.-(jam).                                                                                                                                  Yvonne Kong.-(jam).</t>
  </si>
  <si>
    <t>Nocjam@cwjamaica.com                                                                         ryan.foster@joa.org.jm                                                                                              christopher.samuda@joa.org.jm                                                                                  jacqueline.cowan@joa.org.jm                                                                                               robert.scott@joa.org.jm                                                                                                        nichole.case@joa.org.jm</t>
  </si>
  <si>
    <t>Franciscan Sisters of Allegany Limited</t>
  </si>
  <si>
    <t>St. Francis Primary and Infant School</t>
  </si>
  <si>
    <t xml:space="preserve">Cassandra D. Anderson.-(Secretary/jam).                                                                                      Carol Rose Brown.-(jam).                                                                                                          Rohan Anthony Grant.-(jam).                                                                                                     Errol Norris Holmes.-(jam).                                                                                                                         Sanya Elizabeth Ann Marks- Robinson.-(jam).                                                                                        Hidran Ray McKulsky.-(jam).                                                         John Raymond Rampair.-(jam).                                                                                                                                Ryan-Kwesi Reid.-(jam)                                                                                                      Joy Roberts.-(jam).                                                                                        Darren Patrick O'neil Virtue.-(jam).                                                                                                                                 Andrew Saleem Warwar.-(jam).                                                                                                           Ann-Dawn Young Sang.-(jam).                                                                                                                                       </t>
  </si>
  <si>
    <t xml:space="preserve">netinfo@moe.gov.jm                                                                                                    info@net.org.jm                                                                                     cassandra.anderson@net.org.jm                                                                                                     ryan.reid@firstrock.com                                                                                                    aswarwar@gmail.com                   </t>
  </si>
  <si>
    <t>Anne Lucy Apio.-(Secretary).                                                         Lissy Augusthy.-(indian).</t>
  </si>
  <si>
    <t>John Alan Richard Finlay.-(Secretary/British).                                                                                            Christopher Stephen Guinta.-(american).</t>
  </si>
  <si>
    <t>Sonja Sutherland.-(secretary/jam).                                                                           Kenneth Benjamin,O.J, C.D, J.P.-(jam).                                                                                  Vinay Walia.-(jam)                                                                                                                Valerie Juggan-Brown.-*(jam).                                                                                         Pamela Lawson.-(jam).                                                                                                                                      Dr. Saphire Longmore-Dropinski.-(sentor/jam).                                                                                                  Sheila Benjamin-McNeil.-(jam).                                                                                                  Evan Williams .-(jam).</t>
  </si>
  <si>
    <t>keri-gaye brown.-(secretary/jam).                                                           Courtney St. Aubyn Campbell.-(jam).                                                                           Pauleen Pamela Reid.-(jam).                                                                                      Michael St. Aubyn Boyne.-(jam).                                                                     Valrie Fiona Grant.-(jam).                                                                                           Veronica Campbell-Brown.-(jam/overseas residents).                                                                                  Lorna Gow-Morrison.-(jam).                                                                                  Vivienne Eleanor jones.-(jam).                                                                             Anthony Donovan Harriott.-(jam).                                                                                                           Noel Courtney DaCosta.-(jam).</t>
  </si>
  <si>
    <t>Vmfoundation@myvmgroup.com                                                                                                    keri-gaye.brown@myvmgroup.com</t>
  </si>
  <si>
    <t>Sharon Gillett-Chambers.-(secretary/jam).                                                              Michael Gillett-Chambers.-(jam).                                                Jeehan Miller.-(jam).                                                            Taariq Abdul-Majeed.-(jam).                                                               Rahanah Khan-Francis.-(jam).                                         Douglas Waite.-(jam).</t>
  </si>
  <si>
    <t>Jamaicaislamiccharty@gmail.com                                                                                                          sharon.gillettchambers@gmail.com                                                                                               michael.gillettchambers@gmail.com</t>
  </si>
  <si>
    <t>(876) 932-3350                                                             (876) 822-9932</t>
  </si>
  <si>
    <t>Anthony Meton.-(italian).                                                                                      Alma Capozucca.-(italian).                                                                                Charles Neil Bell.-(united kingdom).                                                                                   Francesco Maria Merini.-(Secretary/italian).</t>
  </si>
  <si>
    <t>Bruce Polson.-(secretary/jam).                                                           Michael McAnuff-Jones.-(jam).                                                          Harry Walcott.-(jam).                                                            Rawle Tyson.-(jam).                                                            Broderick Bowes.-(jam).                                                         Andre Quallo.-(jam).                                                                  Lawrence Madden.-(jam).                                                             Lorna laidley.-(jam).                                                               Floyd Wilson.-(jam).                                                                                       Gary Messado.-(jam).                                                                Raul Pinnock.-(jam).</t>
  </si>
  <si>
    <t>1(876) 927-1146                                                            (876) 298-5116                                                                        (876) 382-5811.</t>
  </si>
  <si>
    <t xml:space="preserve">Clf_jm@yahoo.com                                                                                        bruce.poison@clfja.org                                                                                                   </t>
  </si>
  <si>
    <t>Yana Rochelle Samuels.-(secretary/jam).                                                              Clement Hugh Lloyd Lawrence.-(jam).                                                                  Jacqueline Lansiline Cuthbert.-(jam).                                                Dwight O'neil Balli.-(jam).                                                                Tanikie Majorie McClarthy Allen.-(jam).                                                                          Marsha Haughton.-(jam).                                                                      Philippe Jean, Marie, Roger, Joseph Beyer.-(jam).</t>
  </si>
  <si>
    <t>1(876) 926-9007-9                                                            (876) 551-1999.</t>
  </si>
  <si>
    <t>Diane C.Ellis.-(Secretary/jam).                                                                     Ian Cuthbert Kelly.-(jam).                                                        Alfred Francis.-(jam).                                                           Dr. Jurgen D. von Dueszeln.-(jam).                                                                      Richard Lake.-(jam).,                                                                                Delrose Annmarie Campbell.-(jam).                                                                         Gina Patricia Harrison.-(jam).</t>
  </si>
  <si>
    <t>1(876) 967-4903.                                                                                (876) 449-2545                                                                                                                                      Fax: 1 (876) 922-0155</t>
  </si>
  <si>
    <t>Racedirector@reggaemarathon.com                                                                                         frandan55@gmail.com</t>
  </si>
  <si>
    <t>Lorna Hammond.-(secretary/Canadian).                                                                 Anthony Ashwood.-(jam).                                                                            Maxine Williams.-(Canadian).                                                             Franklin Barrows.-(jam).                                                          Sydney McFarlance.-(jam).</t>
  </si>
  <si>
    <t>Donaldquarrieschool1977@gmail.com                                                                                                        L3harmon@yahoo.ca                                                                                  barryashwood@ymail.com                                                                                              mcfarlanesydney14@gmail.com</t>
  </si>
  <si>
    <t>(876) 322-2470                                                   416-889-5676.                                                       (876) 421-0300.                                                                                        (876) 489-1443                                                                             (876) 488-0540.</t>
  </si>
  <si>
    <t>Alaphiah Campbell-Byfield.-(secretary/jam).                                                               Paul Byfield.-(jam).</t>
  </si>
  <si>
    <t>1(876) 983-6094                                                  (876) 371-1624</t>
  </si>
  <si>
    <t>Careextended@gmail.com                                                                                adcbyfield@yahoo.com</t>
  </si>
  <si>
    <t xml:space="preserve">Lana Lewis.-(secretary/jam).                                                                                           </t>
  </si>
  <si>
    <t>Spiritual Impact Outreach Ministries Limited</t>
  </si>
  <si>
    <t>CAIN100NR-170C</t>
  </si>
  <si>
    <t>003-209-875</t>
  </si>
  <si>
    <t>Byndloss District, Linstead P.O., St. Catherine.</t>
  </si>
  <si>
    <t>Tessa Dunkley.-(secretary/jam).                                                    Paul Dunkley.-(jam).</t>
  </si>
  <si>
    <t>(876) 310-9913.                                   (876) 351-4044.</t>
  </si>
  <si>
    <t>whytetessa@gmail.com                                                      paul_dunkley@yahoo.com</t>
  </si>
  <si>
    <t>Colin Lecesne.-(secretary/jam).                                                                           Greenland Noel.-(jam).                                                          Kelly Joseph.-(jam).                                                                 Kiddoe Trevor.-(jam).                                                                      Martin Thorne Teasha.-(jam).                                                        Modest Andre.-(jam).                                                            Parker Marlene.-(jam).                                                    Swaby Peter.-(jam).</t>
  </si>
  <si>
    <t>1(876) 920-4220/1                                                             (876) 781-3108.                                                                      (876) 882-3653.</t>
  </si>
  <si>
    <t>Kcocinja@gmail.com                                                                                           colinlecesne@gmail.com                                                                                 hopeja@gmail.com                                                                                           ripj92@yahoo.com</t>
  </si>
  <si>
    <t xml:space="preserve">Lauris Gray.-(secretary/jam).                                                              Phillip Silvera.-(jam).                                                           Faye Silvera.-(jam).                                                          </t>
  </si>
  <si>
    <t>1(876) 944-2771                                                         (876) 381-6275.                                                           (876) 321-5359.                                                                          (876) 466-4725.</t>
  </si>
  <si>
    <t>Tcfellowshipja@gmail.com                                                                        lauris.gray@icloud.com                                                                                                philsilvera@gmail.com                                                                                      fayval2005@yahoo.com</t>
  </si>
  <si>
    <t>I'LUJA Collective Limited</t>
  </si>
  <si>
    <t>Re-registration</t>
  </si>
  <si>
    <t>Re-Registration</t>
  </si>
  <si>
    <t>Ignite IGL Foundation</t>
  </si>
  <si>
    <t>1(876) 541-5916                                                                 (876) 513-9222.                                                           (876) 864-2414</t>
  </si>
  <si>
    <t>Cherine anderson.-(secretary/jam).                                                     Patrick lindsay.-(jam/overseas resident).</t>
  </si>
  <si>
    <t>Promiselearningcentre@yahoo.com                                                                       dandylaw2011@yahoo.com                                                                                                                   thepromisefoundation1@gmail.com</t>
  </si>
  <si>
    <t xml:space="preserve">Yvonne McBean.-(Secretary/jam).                                                                                                       Randolph Dandy.-(Chairman).                                                                                   Dr. Maureen Samms-Vaughn.-(jam).                                                                                         Darrington Hylton.-(jam)                                                                                                                             Marjorie Hylton.-(jam)                                                                                                                   Yvonne Webber-Bryan. -(jam).                                                                                                                                              Carol Wilson.-(jam).                                                                                                        Errol Chambers. -(jam).                                                                                                                         Nicola Aitken.-(jam).                                                                                                                                                                   Dorothy Downer.-(jam).                                                                                                        </t>
  </si>
  <si>
    <t>1(876) 906-8283.                                                                      (876) 376-8904.                                                                                       1(876) 631-5164                                                                        1(876) 376-8904                                                            1(876) 424-0573                                                                    Fax: 1(876) 632-3143</t>
  </si>
  <si>
    <t xml:space="preserve">Kerry-Ann Sinclair.-(secretary/jam).                                                          Michelle Smith.-(pastor/founder).                                                                                Janet A Howe.-(director).                                                                                     </t>
  </si>
  <si>
    <t xml:space="preserve">(876) 837-5975.                                                                        (876) 560-8666.                                                                           (876) 882-5080.                                                                     </t>
  </si>
  <si>
    <t>thepowerofchange@yahoo.com                                                                       jahnett@yahoo.com                                                                                   smith_m_68@hotmail.com</t>
  </si>
  <si>
    <t>gifts</t>
  </si>
  <si>
    <t>CAIN100-101C</t>
  </si>
  <si>
    <t>Dianne Ashton-Smith.-(Secretary/jam).                                                                   Noel daCosta.-(jam).                                                     Arthur Hamilton.-(jam).                                                  Cavell Francis- Rhiney.-(jam).                                                            Joy Roberts-williams.-(jam).                                                          Jordache Wilson.-(jam).</t>
  </si>
  <si>
    <t>1(876) 923-9291-9                                                                           Fax: 1(876) 675-2126                                                     (876) 675-5131.</t>
  </si>
  <si>
    <t>Dandgfoundation@heineken.com                                                                             dianne.ashton-smith@heineken.com</t>
  </si>
  <si>
    <t>contributions.-($37,363,071.00).</t>
  </si>
  <si>
    <t>Project Expenses.</t>
  </si>
  <si>
    <t>Stephney Buchanan.-(secretary/jam).                                                                 Bridette Foster.-(jam).                                                                       Lance Wellington.-(jam).                                                              Elaine Wellington.-(jam).</t>
  </si>
  <si>
    <t xml:space="preserve">  (876) 546-3332                                                     (876) 304-3447.                                                         (876) 873-3354.                                              (876) 331-2409.                                              </t>
  </si>
  <si>
    <t>Blackrushan@gmail.com                                                                    brope34@yahooo.com                                                                            elainewellington123@gmail.com</t>
  </si>
  <si>
    <t>(876) 907-9337.                                                   (876) 371-0307.                                              7189-495-6385.                                            (876) 819-4609.</t>
  </si>
  <si>
    <t>Anthony o. Bentley.-(director/secretary/jam).                                                     Delroy Smith.-(jam/overseas resident).                                                                                   Delroy Burgess.-(jam).                                                          Euphema Smith.-(jam).                                                                        Dorothy Campbell.-(jam/ overseas resident).                                                                                      Owen Gayles.-(jam).</t>
  </si>
  <si>
    <t>triumphantministrieswillowdene@yahoo.com                                                                                          babykj_danhi@yahoo.com</t>
  </si>
  <si>
    <t>tithes, offering,</t>
  </si>
  <si>
    <t>tithes, offerings.</t>
  </si>
  <si>
    <t xml:space="preserve">Rev. Merlyn Hyde-Riley.-(secretary/jam).                                                                      Rev. Kark Johnson.-(jam).                                                                                     Rev. Oral Campbell.-(jam).                                                                                             Rev. Johnathan Hemmings.-(jam).                                                                                                 Samuel Bowen.-(jam\overseas resident)).                                                                                   Fitzroy Ellis.-(jam).                                                                        Rev. Horace Rose.-(jam).                                                                                                        Ivy Ridley.-(jam).                                                                               Constance Mathews.-(jam).                                           </t>
  </si>
  <si>
    <t xml:space="preserve">(876) 632-3836.                                                                                         (876) 945-0198.                                                   (876) 869-8597.                                                                       (876) 994-0864.                                                           (876) 771-7614.                                                            (876) 972-9608.                                                               (876) 322-3565.                                                                    (876) 975-4745.                                           (876) 434-1725.                                                                 1(860)726-5479.                                                                                         1(860) 726-4953.                                                                                                                  </t>
  </si>
  <si>
    <t xml:space="preserve">bowensamuel3@gmail.com                                                                                         merlyin@hotmail.com                                                            learoycampbell@gmail.com                                                       oral14@hotmail.com                                                               jdelle8@yahoo.com                                                                                             revhrose@yahoo.com                                                                            john.hemmings01@hotmail.com                                                     </t>
  </si>
  <si>
    <t>donations, fees, and fund raising.</t>
  </si>
  <si>
    <t>hearts trust/nsta.-(jam).                                             Early Childhood Commission.-(jam).</t>
  </si>
  <si>
    <t>Lott Carey foreign missions.-(usa).                                                                  Friendship memorial baptist church.-(usa).</t>
  </si>
  <si>
    <t>ECC, Heart Trust/NTA, Lott Carey, Friendship Memorial Baptist Church.</t>
  </si>
  <si>
    <t xml:space="preserve">Sonia Whyte.-(vice 2nd).                                             Pastor. Peaches Watson-Creary.-(president).                                                            Zann Locke.-(vice 1st).                                                                      Romario Prendergast.-(Secretary).                                                                              Alicia Whyte.-(Ass.Secretary).                                                      Deacon, Devaro Bolton.-(Treasurer).                                                                           Blondell Henry.-Ass.Treasurer).                                                         </t>
  </si>
  <si>
    <t>(876) 499-3263.                                                      (876) 789-0335.                                          (876) 339-7405.                                                 (876) 513-3835.</t>
  </si>
  <si>
    <t>Peachescreary1@gmail.com                                                                djb52_1@yahoo.com                                                                    romarioprendergast@gmail.com                                                           jerrol618@gmail.com                                                              blonhenry@yahoo.com</t>
  </si>
  <si>
    <t>member fees, project funding, and donations.</t>
  </si>
  <si>
    <t xml:space="preserve">Templeoflight@cwjamaica.com                                                                                                christeneking@gmail.com                                                                                     willijen@hotmail.com                                                    d.chung45@yahoo.com                                                                   theoanthonysmith@gmail.com                                                                                                      tamdav@gmail.com                                                                                                             paul.chisolm@gmail.com                                                                                                              </t>
  </si>
  <si>
    <t>Lovettey Bailey.-(Secretary/jam).                                                              Lesia Gregory.-(jam).                                                 Mark Gregory.-(jam).                                                                               Javan Pinto.-(jam).                                                                            Dennis L. Richards.-(jam).                                                                                                     Jezeel Martin.-(jam).</t>
  </si>
  <si>
    <t>(876) 381-9787.                                                         (876) 825-2197.</t>
  </si>
  <si>
    <t xml:space="preserve">thepintomullingsfoundation@gmail.com                                                                    lovetteybailey@gmail.com                                                                         jezeelmartin@gmail.com                                                                 gedgetgregory@gmail.com                                                                                               digimixstudios@gmail.com                                                                               javanpinto17@gmail.com                                                                                                  dennisrichards@gmail.com                                                                                                             </t>
  </si>
  <si>
    <t>Sis. Patrricia Sarah Solnek O.S.F.-(Secretaryamerican).                                                                                             Christine abbott-rodriguez.-(jam).                                                         Sr. helen rose yee sang.-(jam).                                                        Dr. Debra O'Connor.-(jam).                                                        hannah hagarty.-(jam).</t>
  </si>
  <si>
    <t>1(876) 925-2819                                                 (876) 924-6888-9.</t>
  </si>
  <si>
    <t>Immaculate.prep@gmail.com                                                                                                                 ichs@cwjamaica.com                                                                                                   fsaadja@gmail.com</t>
  </si>
  <si>
    <t>mary v. keating.-(secretary/jam).                                                   Patricia s, solnek. O.s.f.-(american).                                                           Colleen m chen. O.s.f.-(jam).                                                                 salma aitcheson.-(jam).                                                           ian forte.-(jam).                                                                       karl vendryes.-(jam).                                                                  angella patterson.-(jam).                                                       jeanne croskery.-(jam).                                                                            sis. teresita m. desouza.o.s.f.-(jam).</t>
  </si>
  <si>
    <t>1(876) 924-6888-9                                                            (876) 925-9668.</t>
  </si>
  <si>
    <t>Fsaadja@gmail.com                                                                   marykeating@cwjamaica.com</t>
  </si>
  <si>
    <t>jezeel martin.-(secretary/jam).                                                                              Avril scarlett.-(jam).                                                                                   Damien williams.-(grenadian).                                                                                       jermaine mcCalpin.-(jam).</t>
  </si>
  <si>
    <t xml:space="preserve">(876) 822-6756.                                               </t>
  </si>
  <si>
    <t>jezeelmartin@gmail.com                                                  avrilscarlett@hotmail.com                                                                          radicalwalk2@gmail.com                                                               jmccalpin@gmail.com</t>
  </si>
  <si>
    <t>sis. Mary rose bumpus, rsm.-(secretary/american).                                                                        Sis. Susan frazer,rsm.-(american).                                                             Sis. Jane Hotstream,rsm.-(american).                                                                    sis. patricia coward,rsm.-(american).                                              sis. terri bednarz, rsm.-(american).</t>
  </si>
  <si>
    <t xml:space="preserve">1(876) 928-1344                                                                                         1(876) 928-8013.                                                   (876) 316-1354.                                                        (876) 963-0611.                                               </t>
  </si>
  <si>
    <t>Somja_bo@hotmail.com                                                                             mbumpus@sistersofmercy.org                                                                                              jhotstream@sistersofmercy.org</t>
  </si>
  <si>
    <t>Judy Chin.-(secretary/jam).                                           Nigel chen see.-(jam).                                               Donovan Chen See.-(jam).</t>
  </si>
  <si>
    <t xml:space="preserve">(876) 969-6377-81 EXT 228.                                                                (876)969-6377-81 EXT 230.                                                             (876) 969-6377-81 EXT 235.                                                     </t>
  </si>
  <si>
    <t>NCHENSEE@NATIONALSUPPLYJM.COM                                                                               JCHIN@NATIONALSUPPLYJM.COM                                                                                          NCHENSEE@NATIONALSUPPLYJM.COM                                                                    DCHENSEE@NATIONALSUPPLYJM.COM</t>
  </si>
  <si>
    <t>Vilma Ramerize.-(scretary/american).                                                    Lorna Rawle.-(jam/overseas resident).                                                      Claudius smith.-(jam/overseas resident).                                                                      claudia smith.-(jam/overseas resident).                                                              lenworth rawle.-(jam).                                                              Barbara johnson.-(jam).</t>
  </si>
  <si>
    <t>(876) 346-7067.                                                               (876) 356-5570.                                                          (917) 207-0136.                                                       (917) 763-2811.                                (646) 854-8559                                                       (917) 826-2069</t>
  </si>
  <si>
    <t>Info@unitedmissionofgoodwill.org                                                                                   vilmarameriz@yahoo.com                                                                                                       lornacamrawle@yahoo.com</t>
  </si>
  <si>
    <t>Laleta Davis-Mattis.-(secretary).                                                  Hilary McDonaild-Beckles.-(barbadian).                                                       Dale Webber.-(jam).                                                                        Andrea McNish.-(jam).                                                                   Minna Israel.-(jam).                                           Lisa Taylor.-(grenadian).                                                              Prof. Brian Copeland.-(trinidadian).</t>
  </si>
  <si>
    <t>1 (876) 970-1836/7                                                            (876) 899-1087                                                                                                                  Ext 2998/2999                                                                                                                  fax: 1(876) 977-2851</t>
  </si>
  <si>
    <t>Legalunit@uwimona.edu.jm                                                                                laleta.davismattis@uwimona.edu.jm                                                                         lisataylor@spiceisle.com                                                              carla.henry02@uwimona.edu.jm                                                                                                 hbeckles@uwichill.edu.bb                                                                                              dale.webber@uwimona.edu.jm</t>
  </si>
  <si>
    <t>audit fee.                                                                                                                Scholarships and bursaries.</t>
  </si>
  <si>
    <t xml:space="preserve">His Grace Most Rev. Kenneth D.O. Richards, D.D.-(Archbishop of Kingston/jam).                                                                                                                    Gregory R. Ramkissoon.-(jam).                                                                    </t>
  </si>
  <si>
    <t>(876) 978-6567.                                           (876) 927-9915.                                                (876) 619-1234/5.                                                             (876) 361-2769.</t>
  </si>
  <si>
    <t xml:space="preserve">Chancery@kingstonarchdiocese.org                                                                                 rcabkgn@cwjamaica.com                                                                                          </t>
  </si>
  <si>
    <t>difficult to ascentain.</t>
  </si>
  <si>
    <t>Difficult to Ascentain.</t>
  </si>
  <si>
    <t>Suite # 1, Sylvan Avenue, Kingston 5</t>
  </si>
  <si>
    <t>Clair Plummer.-(Secretary/jam).                                                                              Lloyd Smalling.-(foundation director/ jam).</t>
  </si>
  <si>
    <t>1(876) 803-6058                                                                                        (876) 853-0068.</t>
  </si>
  <si>
    <t>Info@bloomjamaica.org                                                                                 lloydsmalling@gmail.com                                                                                  lloydsmalling@wealthplusgroup.com                                                                                                lloyd@thebloomfund.org</t>
  </si>
  <si>
    <t>17                                                   (including 2 board members).</t>
  </si>
  <si>
    <t>CAIN100-769C</t>
  </si>
  <si>
    <r>
      <t xml:space="preserve">G.O.L. Foundation Jamaica Limited                                                      ( </t>
    </r>
    <r>
      <rPr>
        <sz val="12"/>
        <color rgb="FFFF0000"/>
        <rFont val="Arial"/>
        <family val="2"/>
      </rPr>
      <t>Gift of Love</t>
    </r>
    <r>
      <rPr>
        <sz val="12"/>
        <rFont val="Arial"/>
        <family val="2"/>
      </rPr>
      <t xml:space="preserve"> ).</t>
    </r>
  </si>
  <si>
    <t>Shauna Isaacs.-(secretary/jam).                                                                    Ayesha Allen.-jam).                                                                    Ramaar Allen.-(jam).                                          Ramon Rhoden.-(jam).                                                                 Jodie-Kay Kerr.-(jam).</t>
  </si>
  <si>
    <t>1(876) 844-3954                                                           1(876) 469-4373.                                                            (876) 374-3428.                                                                                        (876) 844-3954.                                                                     (876) 470-8838.                                  (876) 470-8713.</t>
  </si>
  <si>
    <t>Giftoloveja@gmail.com                                                                            shaunaisaacs@gmail.com                                                                                ayeshaadawes@gmail.com                                                                   ramaaraallen@gmail.com                                        ramonrhoden@gmail.com                                                                       jodiek.kerr@gmail.com</t>
  </si>
  <si>
    <t>Contributions, members dues, and donations.</t>
  </si>
  <si>
    <t>contributions, and membership dues.</t>
  </si>
  <si>
    <t>wealthplus management group service limited.</t>
  </si>
  <si>
    <t>Alphia Allen.-(director/secretary/jam).                                                            Sedrick Anthony Allen.-(jam).                                                                    Desmond Charles Seville.-(jam).</t>
  </si>
  <si>
    <t>(876) 452-6532.                                                         (876) 479-0925.                                                        (876) 909-6002.                                             (876) 335-3688.</t>
  </si>
  <si>
    <t>pbaveghems@fitconsultancyltd.com                                                       sophiaallen00@gmail.com                                                           dseville001@gmail.com</t>
  </si>
  <si>
    <t>donations and personal.</t>
  </si>
  <si>
    <t>Yahna Peart-Garricks.-(Secretary/jam).                                                                                    Garth Garricks.-(jam).</t>
  </si>
  <si>
    <t>(876) 985-4193                                                          (876) 839-2896                                                            (876) 873-2755</t>
  </si>
  <si>
    <t>Keesapeart2@hotmail.com                                                                     worlchanger46@yahoo.com</t>
  </si>
  <si>
    <t>Denise Lynn Pecci.-(secretary/american).                                                         Gregory Scott Netro.-(american).                                                                   Richard Alexander Pecci.-(american).                                                          Errol Ovando Williamson.-(jam).                                                   Gracelin Faith Williamson.-(jam).</t>
  </si>
  <si>
    <t>(876) 860-3886.                                               (876) 421-8124.                                       904-334-8754.                                                 904-412-5630.                                                 904-860-0427.</t>
  </si>
  <si>
    <t>Coke,  Coke, &amp; FernAndes.                                                                     ( attorney-at-law &amp; notary Public).                                                                                                           (876) 926-4346, (876) 946-0510.                                                            ccflawfirm@yahoo.com</t>
  </si>
  <si>
    <t xml:space="preserve">denise@tinyhope.org                                                                          gsnetro@hotmail.com                                                              alex@tinyhope.org                                             greg@tinyhope.org                                                                                grawill2@yahoo.com                                                            </t>
  </si>
  <si>
    <t xml:space="preserve">Inquiry.timeout@gmail.com                                                                              sfrancis.timeout@gmail.com                                                                                </t>
  </si>
  <si>
    <t>1(876) 321-6090                                                                                1(876) 353-9548                                                             (876) 486-7372                                                  (876) 339-4759.</t>
  </si>
  <si>
    <t>offering and tithes</t>
  </si>
  <si>
    <t>CAIN100-250C</t>
  </si>
  <si>
    <t xml:space="preserve">Daphne Kelly.-(secretary/jam).                                                                                                            Calman Barrett.-(jam).                                                                       Dorothy Whyte.-(jam).                                                                                Christine Senior.-(jam).                                                                     Lorna Lee.-(jam).                                                                                   Nikeisha Swell-Lewis.-(jam).                                                                           Elaine Wallace.-(jam).                                                              Onica Grannum.-(jam).                                                                                  Karl McKen.-(jam).                                                       </t>
  </si>
  <si>
    <t>Admin@wrocjamaica.org                                                          wrocjamaica@gmail.com                                            lornaloislee@hotmail.com.</t>
  </si>
  <si>
    <t>(876) 929-8873                                           (876) 960-6067.                                                (876) 426-6808.</t>
  </si>
  <si>
    <t>local fundraising,    Donations.</t>
  </si>
  <si>
    <t>Inter-American foundation.-(USA).                                                      Equality Fund.-(Canada).</t>
  </si>
  <si>
    <t>donations.                                                                                          Fundraising.                                                                                                          Net sundry income.</t>
  </si>
  <si>
    <t xml:space="preserve">project expenses, </t>
  </si>
  <si>
    <t>Sarah Ann Hodges.-(secretary/jam/Uk).                                                 Carol Maralyn Campbell.-(jam).                                                      Enith Martin Williams.-(jam/american).                                                            Peter john Francis.-(jam).                                                              Courtney Colin Cooke.-(american).</t>
  </si>
  <si>
    <t xml:space="preserve">(876) 383-3239.                                             (876) 946-1633.                                             (876) 826-8818.                                        (876) 275-2475.                                                    </t>
  </si>
  <si>
    <t xml:space="preserve">thewarecollective@gmail.com                                                          ann.k10a@cwjamaica.com                                                                                revolutiongallery.ja@gmail.com                                                                                                       peter.k10a@cwjamaica.com                                                                 </t>
  </si>
  <si>
    <t>Dr. Noel Lyan &amp; Peter Francis.-(jamaica).</t>
  </si>
  <si>
    <t>American Isstitute of Archtects.-(USA).                                                                                Dr. Courtney Cola.-(USA).</t>
  </si>
  <si>
    <t>membership dues,                                     individual donations.                                                      Corporate donations.                                                             Sales of T-shirts.</t>
  </si>
  <si>
    <t>courtney coke.                                                     Peter francis.                                                                              Carol campbell.                                                                   Ann hodges.                                                                        Digicel.                                                               grosvenor galleries.                                                  creative building finishers.                                                                                  bruce loshusan.                                                                            pat ramsey.                                                                        margaret mcghee.</t>
  </si>
  <si>
    <t>sun islands                                                                                              hot off the press                                                                                                                       wondon catering services.</t>
  </si>
  <si>
    <t>Alecia Jones.-(secretary/jam).                                                Patricia Keith.-(jam/oversea resident).                                                  Andre Blackwood.-(jam).</t>
  </si>
  <si>
    <t>(876) 373-7566.                         (876) 897-6028.                                                     561-578-1141.</t>
  </si>
  <si>
    <t>voiceforjamaicatoday@gmail.com                                                   pkeithjohn@aol.com                                            allijones221@gmail.com                                                andrepblackwood@gmail.com</t>
  </si>
  <si>
    <t>donations / fundraising.</t>
  </si>
  <si>
    <t>Francelet Aljoe.-(secretary/jam).                                                                                                  James H. Aljoe.-(jam).                                                                 Clifton U. Wilks.-(jam).                                                                              Wesley J. Allison.-(jam).                                                                  Derrick S. Coward.-(jam).</t>
  </si>
  <si>
    <t>minjoe2005@yahoo.com</t>
  </si>
  <si>
    <t>(876) 364-4488.                                                                       (876) 973-9257.                                                                                (876) 366-3948.                                                          (876) 818-5213.                                                     (876) 396-2360.</t>
  </si>
  <si>
    <t>members contributions, fundraising, and gifts.</t>
  </si>
  <si>
    <t>tithes, offerings, Sunday school offering, offering from funerals, and rally.</t>
  </si>
  <si>
    <t>tithes paid to pastor.                                                                                      Donations to musician.                                                                                     Contribution re-chairing rally.                                                                                                                                                       assisting with member funeral.                                                                                                           contribution to shut-ins.                                                                          awards to students</t>
  </si>
  <si>
    <t>Ethel Trucker.-(secretary/jam).                                                        Lydia Malcolm.-(jam).                                                                                   Lovest Asmar.-(jam).                                                                  Janet Malcolm-Rose.-(jam).                                                         Hyacinth Malcolm.-(jam).</t>
  </si>
  <si>
    <t>1(876) 346-4809.                                                                               (876) 424-7716.                                                                        (876) 802-1279.                             (876) 504-7757.                                              (876) 463-1449</t>
  </si>
  <si>
    <t>tithes &amp; Offerings.                                                                                                                                          Donations / contributions.</t>
  </si>
  <si>
    <t>operation Expenses.</t>
  </si>
  <si>
    <t>1(876) 577-0825.                                                                            (876) 330-6170.                                                                   (876) 470-7915.                                                      (876) 784-9763.                                                            (876) 818-9866.                                                    (876) 2539361.</t>
  </si>
  <si>
    <t>tawana.gray@gmail.com                                                            josiah_jb@hotmail.com                                                                                            admin@unitedhandsofhope.com                                                                                      veonmoodie@gmail.com                                                                    wellesleya.blair@gmail.com</t>
  </si>
  <si>
    <t>Josette Benjamin.-(secretary/jam).                                                     Ainaley Blair.-(jam/overseas residence).                                                            Tawana Gray.-(jam).                                                                       Veon Moodie.-(jam).                                                                         Wellesley Blair.-(jam).                                                        Yvonn Blair.-(jam).                                                                Katus Watson.-(jam/overseas residence).                                                                             Beverley Blair-Morris.-(jam).</t>
  </si>
  <si>
    <t>Tawana Gray.-(jam).</t>
  </si>
  <si>
    <t>Katus Watson.-(USA).</t>
  </si>
  <si>
    <t>donations and contributions.</t>
  </si>
  <si>
    <t>Timonthy Cartwright.-(USD 75,000.00).</t>
  </si>
  <si>
    <t>Busy Bee Educational Enrichment Inc. T/A Hives Resource Center</t>
  </si>
  <si>
    <t>Joyce Brooks-Myrie.-(secretary/overseas residence).                                                                  Alison Brooks-Wilson.-(overseas residence/ american).                                                                     Andrew Wilson.-(overseas residence/ jam).                                                    Noel Brooks.-(overseas residence/ jam).                                                                                            Nerrise Roberts-Copeland.-(jam).</t>
  </si>
  <si>
    <t xml:space="preserve">954-336-0191 .                                                               (876) 393-2892.                                                         954-465-5340.                                                       973-382-2089.                                                                 </t>
  </si>
  <si>
    <t>Bbeecenter@gmail.com                                                               brooks1674@bellsouth.net                                                                                             wilsonandrew@gmail.com                                                                            ndbrooks31@gmail.com                                                                                                      nerrise_roberts@yahoo.com</t>
  </si>
  <si>
    <t xml:space="preserve">Marcella Young.-(secretary/jam).                                                                      Angela pryce-plunkett.-(jam).                                                                David Henry.-(jam).                                                                      Daniel Pryce.-(jam).                                                             Dave Garcia.-(jam).                                                                        Ian McNaughton.-(jam).                                                                  Kalando Wilmoth.-(jam).                                                                                            Betrand Smith.-(jam).                                                                                                            Maureen Hayden-cater.-(jam).                                                                     Maurice Smith.-(jam).                                                    </t>
  </si>
  <si>
    <t xml:space="preserve">Yry.swallow@gmail.com                                                                          marcellayoung@swallowfieldchapael.org                                                                                     angelaplunkett@swallowfieldchapel.org                                                                                            davidhenry@swallowfieldchapel.org                                                                              </t>
  </si>
  <si>
    <t>Gul Mansukhani.-(secretary/indian/local resident).                                                                                    Malini Mansukhani.-(indian/local resident).</t>
  </si>
  <si>
    <t>(876) 809-0706.                                                                              (876) 564-4411.                                                                       (876) 283-1509.                                                                                 (876) 968-4032                                                    (876) 564-4411.</t>
  </si>
  <si>
    <t>filing fee.-(companies office of jamaica).-($39,500.00)                                                            Formation fee.-($200,000.00).                                                              Stamp.-($8,625.00).</t>
  </si>
  <si>
    <t>Contributions/ donations.-($248,125.00).</t>
  </si>
  <si>
    <t>Sandra Boyne.-(secretary/jam).                                                                              Hillary Beckles.-(barbadian).                                                                  Dennis Lalor.-(jam).                                                          Earl Jarrett.-(jam).                                                       Noel Levy.-(jam).                                                         Terrence Forrester.-(jam).</t>
  </si>
  <si>
    <t>Sodeco@uwimona.edu.jm                                                                                   sandra.boyne@uwimona.edu.jm                                                                                      terrence.forrester@uwimona.edu</t>
  </si>
  <si>
    <t xml:space="preserve">Nicole Foga.-(Secretary/jam).                                                                    Winsome Wilkins.-(jam).                                                                       Dr. Maureen Samms Vaugh.-(jam).                                                                         Stephen Shaw.-(jam).                                                                                                                                       Dr.Kevin Jones.-(jam).                                                                                                                        Zein Mary Nakash.-(jam).                                                                 Nugent Walker.-(jam).                                                                           </t>
  </si>
  <si>
    <t>Info@usainboltfoundation.org                                                                                              admin@usainbolt.com</t>
  </si>
  <si>
    <t xml:space="preserve">1(876) 927-6302.                                                              (876) 927-4371.                                                                        (876) 631-7568.                                                                               </t>
  </si>
  <si>
    <t>Olesya Ammar.-(secretary/russian/local resident).                                                                                              Julia Isabel Lowe.-(director/jam).</t>
  </si>
  <si>
    <t xml:space="preserve">(876) 322-1694.                                                                   (876) 862-6825           </t>
  </si>
  <si>
    <t>urbantails2020@gmail.com                                                                                            olesya.ammas@gmail.com                                                                             info@depassandco.com</t>
  </si>
  <si>
    <t>Camille Boyd-Lawes.-(secretary/jam).                                                      Leonard Lawes.-(jam).</t>
  </si>
  <si>
    <t>1(876) 407-6609                                                                       (876) 375-3054.</t>
  </si>
  <si>
    <t>camileboydlawe@gmail.com                            pastorleonardlawes@gmail.com</t>
  </si>
  <si>
    <t>Leonie Lewis-Haynes.-(secretary/jam).                                                       Sephlin Myers-Thomas.-(jam).                                                       Avis Stewart.-(jam).                                                              Gloria Brown.-(jam).                                                        Merita Waugh.-(deceased).                                                                     Vincent Satchell.-(jam).                                                                              Marie Mallett.-(jam).</t>
  </si>
  <si>
    <t xml:space="preserve">(876) 544-4928.                                  (876) 386-9784.                                                                 (876) 905-3136.                                                      (876) 385-0901.                                                        </t>
  </si>
  <si>
    <t xml:space="preserve">mtsephlin@hotmail.com                                                                  sweetslew_sim@yahoo.com                                                                                 wingie_lewis@yahoo.com                                                     tilergirl@yahoo.com                                                      realmckoy18@gmail.com                                         </t>
  </si>
  <si>
    <t>Wayneford McFarlane.-(secretary/jam).                                                              Everald Galbraith.-(jam).                                                            Christine Gooden Benguche.-(jam).                                                Sheron Henry.-(jam).                                                            Worrick Bogle.-(jam).                                                        Maureen Wright.-(jam).                                                   Barrington Litchmore.-(jam).                                               Wayne White.-(jam).                                                         Purdence Brown.-(jam).                                                   Ossel Campbell.-(jam).                                                       Patrick Gordon.-(jam).</t>
  </si>
  <si>
    <t>Mainoffice@jamaicamethodistorg                                                                                                wayneform@gmail.com                                                                                                 christine_benguche@yahoo.com                                                                                 wayneawhite@yahoo.com</t>
  </si>
  <si>
    <t>Matthew charles hendrickson lyn.-(secretary/jam).                                                                                                               Craig anthony hendrickson.-(jam).                                                                              Amy elizabeth kerr.-(jam).</t>
  </si>
  <si>
    <t>(876) 383-8889.                                                                                 (876) 383-8118.                                                            (876) 443-8888.</t>
  </si>
  <si>
    <t>Avril  Ranger.-(secretary/jam).                                                                        Carole Johnson.-(jam).                                                      Don Smith.-(jam).                                                              Abdon Campbell.-(jam).                                                           Robert Moo Young.-(jam).                                                Patricia Bowen.-(jam).</t>
  </si>
  <si>
    <t>(876) 995-1591.                                                    (876) 374-4314.                                                        (876) 906-2607.                                      (876) 260-9431.                                             (876) 909-8516.                                               (876) 374-4314.                                 (876) 471-0426.                                              (876) 995-1591.</t>
  </si>
  <si>
    <t>Kiwanisfoundationjamaica@gmail.com                                                                                            kfjtreasurer1990@gmail.com                                                     kfjpresident@gmail.com                                                                       ravril@hotmail.com</t>
  </si>
  <si>
    <t xml:space="preserve">Joseph M. Matalon.-(jam).                                                        Rohan Ambersley.-(jam).                                                                        Makeba Bennett-Easy.-(jam).                                                                          Vikram Dhiman.-(jam).                                                 Sandra Glasgow.-(jam).                                                              Renee Rattray.-(jam).                                                                                 Patricia Sutherland.-(jam).                                                       Ali Matalon.-(jam).                                                                       Monique Williams.-(jam).                                                     Alicia Glosgow-Gentles.-(jam).                                                                                           </t>
  </si>
  <si>
    <t>Cristina Matalon.-(secretary/jam).                                                              Joseph Mayer Matalon.-(jam).                                                         Sandra Alicia Carol Glasgow.-(jam).                                             Sanya Melina Goffe.-(jam).                                                 Kimala Nicole Bennett.-(jam).                                                  Mayer Joseph Matalon.-(jam).                                                                Danielle Ruth Terrelonge.-(jam).                                                                   Marc Guya Omsharan Persaud.-(trinidian).</t>
  </si>
  <si>
    <t>(876) 819-3311.                                       (876) 631-6521.                                                  (876) 817-9317.                                                              (876) 927-922-6670.                                                              (876) 819-3311.</t>
  </si>
  <si>
    <t>Firstangelsjamaica@gmail.com                                                     cristinam@icdgroup.net                                                                    matalonj@gmail.com                                                                    sandrag@revupcaribbean.com</t>
  </si>
  <si>
    <t>1(876) 833-1418.                                                            (876) 316-1057.                                               (876) 833-1418.                                                             (876) 869-3403.                                                               (876) 420-8249.                                                                (876) 541-1780.                                                                             (876) 835-3657.</t>
  </si>
  <si>
    <t>Omjamaica@gmail.com                                                                                       info.jamaica@om.org                                                                                          scottandersonm@gmail.com                                                                          donovanthomas@chooselifeintl.com                                                                            alex.robinson@mfg.com.jm                                                                                                          dawn.batts@om.org                                                                                         paul.robotham@om.org</t>
  </si>
  <si>
    <t>Vivienne Grant-Barrett.-(secretary/jam).                                                                   Kareem LaTouche.-(jam).</t>
  </si>
  <si>
    <t>1(876) 388-5023                                                                      (876) 387-1996</t>
  </si>
  <si>
    <t>Yl.jamaica@gmail.com                                                                           viverge@hotmail.com</t>
  </si>
  <si>
    <t>CAIN100-2153C</t>
  </si>
  <si>
    <t>003-244-890</t>
  </si>
  <si>
    <t>Teens Outreach Programmes Limited</t>
  </si>
  <si>
    <t>25 Nugent Street, Spanish Town, St. Catherine.</t>
  </si>
  <si>
    <t>To improve the health, econmoic, and social conditions of the indegent children, elderly persons throughtout Jamaica through collection and distribution of food clothing, money on their behalf and to utilize same any other means which will futher the purp</t>
  </si>
  <si>
    <t>Allia Rhonda Leith-Palmer.-(secretary/jam).                                                                                                                  Heidi Pretoria Leith.-(jam).</t>
  </si>
  <si>
    <t>(876) 315-5759.                                    (876) 833-3048.</t>
  </si>
  <si>
    <t>teensoutreachprogrammes@gmail.com                                                  heidileith@yahoo.com                                                      allia.leith@hotmail.com</t>
  </si>
  <si>
    <t>donation in cash,                                                      donation in kind,                                                 and fundraising.</t>
  </si>
  <si>
    <t xml:space="preserve">allia rhonda leith-palmer.-(jam).                                                                       Heidi pretoria leith.-(jam). </t>
  </si>
  <si>
    <t>Sherdene bent.-(cayman islands).                                                                  Cleveland stewart.-(cayman islands).</t>
  </si>
  <si>
    <t>UTG Initiative Foundation Limited</t>
  </si>
  <si>
    <t>Tanesha Meloney Johnson.-(director/secretary/jam).                                                                        Adidja Palmer.-(jam).                                                                  Akheel Palmer.-(jam).                                                                   Aiko Palmer.-(jam).</t>
  </si>
  <si>
    <t>julietbailey@cwjamaica.com</t>
  </si>
  <si>
    <t>contact:                                                        juliet Y. Bailey.                                                (Attorneys-At-law).</t>
  </si>
  <si>
    <t>1(876) 392-2100.                                                            (876) 587-5690.                                                 (876)920-0233-4.                                       (876) 883-2971.</t>
  </si>
  <si>
    <t>1(876) 324-6884.                                      (876) 362-3200.                                                        (876) 257-0858.</t>
  </si>
  <si>
    <t>Twccentre@gmail.com                                                                        dr.grahamjp@gmail.com                                                           anthonette.graham@gmail.com                                                                       shadenegraham@yahoo.com</t>
  </si>
  <si>
    <t>members, and donors</t>
  </si>
  <si>
    <t xml:space="preserve">Anthonette Sophia Stewart-Graham.-(Secretary/jam).                                                                                         Shadene Stacey Graham.-(jam).                                                                                        Dr. Miguel Neil Graham.J.P., M.O.-(jam).                                                                           </t>
  </si>
  <si>
    <t xml:space="preserve">Claudette Boyd.-(secretary/jam).                                                             Stanley Clarke.-(chairman\jam).                                                       Constance Bodley.-(treasurer/jam).                                                  Wilburn Barton.-(member/jam).                                                              Hubert Wellham.-(member/jam).                                                              Edlin Thompson.-(member/jam).                                                      Lester Murray.-(member-PEC/jam).                                                  Neilson Waithe.-(jam).                                                                     </t>
  </si>
  <si>
    <t>1(876) 928-2457.                                                                (876) 351-2402.                                                      (876) 261-0933.                                                      (876) 829-3344.                                                         (876) 793-9441.                                                 (876) 793-4120.</t>
  </si>
  <si>
    <t>Unitasofjamaica@yahoo.com                                                                             claudettebd@gmail.com                                                                          bsgclarke46@gmail.com                                                       constance-bodley@hotmail.com</t>
  </si>
  <si>
    <t>Donations, Grants.</t>
  </si>
  <si>
    <t xml:space="preserve"> -</t>
  </si>
  <si>
    <t>environmental foundation of jamaica.-(1,300,000.00).</t>
  </si>
  <si>
    <t xml:space="preserve">Id Pioneers </t>
  </si>
  <si>
    <t xml:space="preserve">leiseth Chambers.-(secretary/jam).                                                        Raquel Virtue.-(jam).                                                          Donna Duncan-Scott.-(canadian/jam).                                               Althea Walters.-(jam).                                                             Austin Brown.-(jam).                                                                                      Andre Brown.-(jam).                                                                         John Meeks.-(jam).                                      </t>
  </si>
  <si>
    <t xml:space="preserve">Idpioneers@gmail.com                                         leiseth.chambers@gmail.com                                                              adminsupport@idpioneers.org                                                                </t>
  </si>
  <si>
    <t>donation/contribution.-cash.                                                                   Fundraising.</t>
  </si>
  <si>
    <t>Deborah Ann Dolson.-(secretary/jam).                                            Jacqueline Dawson Forbes.-(jam).</t>
  </si>
  <si>
    <t>1(876) 416-1894                                            (876) 420-3610.                                                 (876) 830-4689.</t>
  </si>
  <si>
    <t>ppwministry05@gmail.com                                                                      jacqueline_pwarrior@hotmail.com                                                               jehovah_debbie@hotmail.com</t>
  </si>
  <si>
    <t>The Percy and Alice Chang Education Foundation</t>
  </si>
  <si>
    <t xml:space="preserve">Valda Hope Foundation </t>
  </si>
  <si>
    <t>Valda Hope Foundation</t>
  </si>
  <si>
    <t>Jodian Aris.-(secretary/jam).                                                                          Kimberly Salmon.-(jam).                                                                                      Valda Salmon.-(jam).</t>
  </si>
  <si>
    <t>(876) 554-1272.                                                      (876) 396-7085.                                                        (876) 462-9105.                                                           (201) 688-4539.</t>
  </si>
  <si>
    <t>valdahopefoundation@gmail.com                                                                   jodian.aris@gmail.com                                                                   kimsam488@gmail.com                                                                   vhsalmon@gmail.com</t>
  </si>
  <si>
    <t>Alphie Mullings-Aiken.-(director/secretary/jam/overseas resident).                                                                                 Paul Lalor.-(jam).                                                          Kayan Sudlow.-(jam).                                                      Chaluk Richards.-(jam).                                                           Matthew Lyn.-(jam).                                                          Roxann Linton.-(jam).</t>
  </si>
  <si>
    <t>1(876) 967-4975                                                                        (876) 632-3572</t>
  </si>
  <si>
    <t>Contactus@jajamaica.org                                                      alphiesimone@gmail.com                                                                          roxannplinton@gmail.com                                                                    plalor@icwi.com</t>
  </si>
  <si>
    <t>Logos Hope Book Ship (worldwide).</t>
  </si>
  <si>
    <t xml:space="preserve">Marjorie Scott-Anderson.-(Secretary\jam).                                                        Dr. Donovan Thomas.-(jam).                                           Alex Robinson.-(jam).                                                                 Dawn Batts.-(jam).                                                           Paul Robotha.-(jam).                                                         Jayson Robinson.-(jam).                                                              </t>
  </si>
  <si>
    <t>CAIN100-2126C</t>
  </si>
  <si>
    <t>003-087-557</t>
  </si>
  <si>
    <t>HMCH St. Thomas Limited</t>
  </si>
  <si>
    <t>White Horse, Yallahs p.o., St. Thomas</t>
  </si>
  <si>
    <t>to contribute to the advancement of education by providing educational resources such as books, tablets, laptops, and scholarships for students in need in the parish of ST.THOMAS.                                                                                            To contribute to the advancement of health by providing medical supllies, including wheelchairs for persons who are sicks, the elderly and those in need in the parish of ST. THOMAS.</t>
  </si>
  <si>
    <t>Annica Graham.-(Secretary/jam).                                                                Hyacinth Grant.-(jam).                                                                     Annastassia Martin.-(jam).</t>
  </si>
  <si>
    <t>(876) 509-8055.                                                       (876) 416-2339</t>
  </si>
  <si>
    <t>hmchstthomas@gmail.com                                                                     hmchstthomaslimited@gmail.com                                                      hyacinthgrant55@gmail.com</t>
  </si>
  <si>
    <t>personal finacining</t>
  </si>
  <si>
    <t>hyacinth Grant</t>
  </si>
  <si>
    <t>CAIN100-62C</t>
  </si>
  <si>
    <t>Geoffrey Messado.-(secretary).                                                                       Melianie Subratie.-(jam).                                                                    Susan Scott.-(jam).                                                        Dianne Hanson.-(jam).                                                       Biondell Walker.-(jam).</t>
  </si>
  <si>
    <t xml:space="preserve">(876) 553-2913.                                                         (876) 923-7311.   </t>
  </si>
  <si>
    <t>gmessado@tgeddesgrant.com                                                        lisa.doyen@mussonfoundation.com                                                         info@mussonfoundation.com</t>
  </si>
  <si>
    <t>musson(jamaica) limited.</t>
  </si>
  <si>
    <t>2B Lemon Lane, Kingston 8</t>
  </si>
  <si>
    <t xml:space="preserve">Fabian L. Scott.-(secretary/jam).                                                                              Charles W. Corbin Jr.-(american).                                                                             Berkie G. Myers.-(jam).                                                          Eric D. Scott.-(jam).                                                  Delroy F. Edwards.-(jam).                                                                                             Dave Stampp.-(jam).                                                                                                     Luther W. Georges.-(American).                        </t>
  </si>
  <si>
    <t>1(876) 630-9000                                                                         (876) 630-3344                                                                                                       Fax: 1(876)  630-9001</t>
  </si>
  <si>
    <t>141.-(members of the religious order.                                             74.-voluteers.</t>
  </si>
  <si>
    <t>141.- members of the religious order.                                      74.- voluteers</t>
  </si>
  <si>
    <t>CAIN100-2097C</t>
  </si>
  <si>
    <t>001-882-180</t>
  </si>
  <si>
    <t>Kairos Network Limited</t>
  </si>
  <si>
    <t>60 Bedward Crescent, August Town, Kingston 7</t>
  </si>
  <si>
    <t>Andrae Cole.-(secretary/jam).                                                    Helen Ann Brown.-(jam).                                                                         Jubilee Brown-Service.-(jam).                                                                 kirkland Rowe.-(jam).                                                                                Earlando Gardener.-(jam).</t>
  </si>
  <si>
    <t>(876) 977-9667                                               (876) 536-0528.                                                          (876) 397-0014.                                               (876) 570-1885.                                                    (876) 822-1416.                                                (876) 391-0785.                             (876) 632-9056                                                          (876) 820-2095.</t>
  </si>
  <si>
    <t>kaironetworkjamaica@gmail.com                                                                  andrae2020@gmail.com                                                                    helenann)brown@yahoo.com                                                              jubilee.service@yahoo.com                                                        kirkrowe@hotmail.com                                                                                                                              egardener777@gmail.com</t>
  </si>
  <si>
    <t>gifts, contributions, offerings from members, and community resource centre.</t>
  </si>
  <si>
    <t>Donations.-(members).</t>
  </si>
  <si>
    <t>(876) 309-7207.                               (876) 633-0415.                                                         (876) 862-9199.</t>
  </si>
  <si>
    <t>fundraising                                                              restricted gifts                                                          pledges                                                                church offering                                                                   gifts                                                                             seed faith                                                              tithes</t>
  </si>
  <si>
    <t>denishambrown@yahoo.com                                                      aneitabrown@yahoo.com                                                    ratson777@yahoo.com</t>
  </si>
  <si>
    <t>Feed the Fight Breast Cancer Awareness</t>
  </si>
  <si>
    <t>CAIN100-1015C</t>
  </si>
  <si>
    <t>CAIN100NR-70C</t>
  </si>
  <si>
    <t>CAIN100NR-1408C</t>
  </si>
  <si>
    <t>Montego Bay Community Home for Girls</t>
  </si>
  <si>
    <t>Visionaries Apostolic</t>
  </si>
  <si>
    <t>CA100NR-1150C</t>
  </si>
  <si>
    <t>CAIN100-068C</t>
  </si>
  <si>
    <t>CAIN100-8C</t>
  </si>
  <si>
    <t>CAIN100-522C</t>
  </si>
  <si>
    <t xml:space="preserve">Shereeca Powell.-(secretary/jam).                                                      Gersham McLearn.-(jam).                                                                   Clovis Brown.-(jam).                                                                                   Donavin    Wright McCalum.-(jam)                                                                                         Kella-ray Miles.-(jam).                                                                                               Rodrick Burrell.-(jam).                                                                                                         Dorothy Suthland.-(jam).                                                                                       RacquelBrown.-(jam).                                                                                                               Dennis Jackson.-(jam).                  </t>
  </si>
  <si>
    <t>(876) 346-5144.                                                  (876) 471-3676.                                                                                             (876) 995-6653.                                                          (876) 847-9858.</t>
  </si>
  <si>
    <t>Firstfreevillage876@gmail.com                                                                       sligovilleheritagefoundationbs@gmail.com</t>
  </si>
  <si>
    <t>apirl 19, 2024</t>
  </si>
  <si>
    <t xml:space="preserve">Tevin Gibbons..                                                                               Dr. Glenda Precod.-(president).                                                                Audrey Williams.-(1st v-president).                                                Raymond Green.-(2nd v-president).                                                                                   Dr. Marston Thomas.-(tresurer).                                                Barbara Cohen.-(asst. tresurer).                                                                 Melanie Lee.-(secretary).                                                                                                                 Viviene McLeary.-(Asst.secretary).                                                                                    Dr.Asburn Pinnock.-(Honorary member).                                                                       </t>
  </si>
  <si>
    <t>Mucaamosa@yahoo.com                                                                                         mosaalumni@gmail.com</t>
  </si>
  <si>
    <t>(876) 920-3046.                                                          (876) 929-5260-6.</t>
  </si>
  <si>
    <t>Nikeisha Pryce.-(director/secretary/ jam).                                                        Derrick Hyatt.-(director).                                                              Kaydian Clowson.-(jam).</t>
  </si>
  <si>
    <t>(876) 438-2349.                                           (876) 528-7034.                                          (876) 573-0293</t>
  </si>
  <si>
    <t>godfatherhy@yahoo.com                                                           nikeisha.pryce@gmail.com                                                 chowell.law@gmail.com</t>
  </si>
  <si>
    <t>Sydney Stephens.-(secretary/american).                                                                       Williams Sardone.-(american).                                                      Errol Mallett.-(american).</t>
  </si>
  <si>
    <t>To  bring medical technologies to Jamaica to enable the free treatment of patients suffering from various health problems including but not limited to kidney stones.</t>
  </si>
  <si>
    <t>321-676-0664                                                    908-242-8600.                                           914-715-8453.                                                                    contact: (876) 922-4509.                                                      (876) 967-0676.</t>
  </si>
  <si>
    <t xml:space="preserve">travivosid@aol.com                                                                                                                                                     </t>
  </si>
  <si>
    <t xml:space="preserve">contact:                                                         Cavelle Johnston C/o                                                                Townsend, Whyte, &amp; Porter.                                                                                               cavelle.johnston@twpattorneys.com                                           </t>
  </si>
  <si>
    <t>Ojay Henry.-(secretary/jam).                                                           Ruth-ann Pinnock.-(jam).                                                                 Iris Soutar.-(jam).                                                          Lorene Pinnock.-(jam).                                                       Androski Spicer.-(jam).</t>
  </si>
  <si>
    <t>(876) 502-4546.                                                    (876) 824-6043.                                                       (876) 564-2127.                                               (876) 375-4042.                                                    (876) 550-0041.                                                 (876) 968-6136</t>
  </si>
  <si>
    <t>Info@handsinunison@gmail.com                                                                                          handsinunison@gmail.com                                                                      ruthpinnock1@gmail.com                                                                            iris.soutar@gmail.com                                                                                   rene_pin06@gmail.com                                                                                                   ojayhenry@handsinunison@gmail.com                                                                           ojayhenery.handsinunison@gmail.com                                                                                           androski.business@outlook.com</t>
  </si>
  <si>
    <t>Karen Ann Marie Yee.(secretary/jam).                                                                                                                           Kavel Yee.(jam).</t>
  </si>
  <si>
    <t>Stacian Grier.-(secretary/jam).                                                          Marcia austin-nelson.-(jam).                                                                           Joan goldson.-(jam).                                                                            maxine stephenson.-(jam).                                                       Beverley ellis.-(jam).</t>
  </si>
  <si>
    <t>(876) 414-7598.                                                           (876) 414-7598.                                                                       (876) 438-0295.</t>
  </si>
  <si>
    <t>angel_stacian@yahoo.com                                                                sarahdenison91@gmail.com                                                       marcia.nelson@gmail.com</t>
  </si>
  <si>
    <t>Kingston &amp; St. Andrew Table Tennis Association (KSATTA) Limited</t>
  </si>
  <si>
    <t>CAIN100-2202C</t>
  </si>
  <si>
    <t>003-506-258</t>
  </si>
  <si>
    <t>Algray Cummings One By One Foundation Limited</t>
  </si>
  <si>
    <t>Rosewell District, Rosewell P.a., Clarendon</t>
  </si>
  <si>
    <t xml:space="preserve">(876) 368-7361.                                         (876) 302-2000.                                                1(64) 287-6778.                                                            (876) 798-5825.                             </t>
  </si>
  <si>
    <t>alraycummings00@gmail.com                                                   mark197636@hotmail.com                                                                                andreajmartin1971@gmail.com                                                                        nufoundlife@gmail.com stevanguy8@gmail.com</t>
  </si>
  <si>
    <t>fund from directors.</t>
  </si>
  <si>
    <t>71 - 73 Old harbour road, spanish town, st. Catherine</t>
  </si>
  <si>
    <t>Christine Simpson.-(secretary/jam).                                         Harris Simpson.-(jam).                                                                   Courtney Reynolds.-(jam).                                                                  Lincoln Raymond.-(jam).                                                                      Chris-ann Simpson- Harvey.-(jam).</t>
  </si>
  <si>
    <t>1(876) 665-3306                                                                      (876) 577-8040.                                                         (876) 331-2355.                                               (876) 832-1338.                                        (876) 818-3883.                                                               (876) 349-8261.                                                                 (876) 822-0132.</t>
  </si>
  <si>
    <t xml:space="preserve">Courtsofpraisac@gmail.com                                                                      simpsonbishop2016@gmail.com                                                                             christineeatonsimpson@gmail.com                                                                </t>
  </si>
  <si>
    <t xml:space="preserve">offerings.-($664,969.00).                                                                             Tithes.-($5,956,821.00).                                                                      Building fund.-($2,820,776.00).   </t>
  </si>
  <si>
    <t>Donations.-($10,000.00).                                                                                   Wefair.-($50,000.00).</t>
  </si>
  <si>
    <t>CAIN100-1C</t>
  </si>
  <si>
    <t>5 Pamella Drive, Kingston 20</t>
  </si>
  <si>
    <t>Trshi Widmer.-(Secretary/jam).                                                                    Erin Davis.-(American).                                                                                     Blake Widmer.-(American).</t>
  </si>
  <si>
    <t xml:space="preserve">1(876) 587-3833                                                                           (876) 581-3644.-(text only).                                                                                      (876) 588-8096.                                                 </t>
  </si>
  <si>
    <t xml:space="preserve">Bwidmer@harvestcall.org                                            tashiannica@gmail.com                                                                      erinndavis83@gmail.com                                                                            </t>
  </si>
  <si>
    <t>CAIN100-88C</t>
  </si>
  <si>
    <t>CAIN100NR-82C</t>
  </si>
  <si>
    <t>Lois Walters.-(secretary/jam).                                                                    Michael jones.-(jam).                                                                                     Karl williams.-(jam).                                                                                      colin barnett.-(jam).                                                                                   carlene chin.-(jam).                                                                                   leodis a. douglas.-(jam).                                                                         melissa anderson.-(jam).                                                                        colinnette wilson.-(jam).                                                                    colin ebanks.-(jam).                                                                              lois parkes.-(jam).                                                                                    cassida a. jones-johnson.-(jam).</t>
  </si>
  <si>
    <t xml:space="preserve">1(876) 969-0743.                                                                      (876) 420-6731.                                                             </t>
  </si>
  <si>
    <t>Rmaj@cwjamaica.com                                                                        humanresourcesmanja@gmail.com                                                                      lois007walters@gmail.com</t>
  </si>
  <si>
    <t>membership fees.-($1,363,700.00).                                                           Workshops.-($10,336,500.00).                                                         Sponsorship.-($1,255,000.00).                                                                  Coference Registration.-($11,433,429.00).                                         booth.-($615,500.00).</t>
  </si>
  <si>
    <t>Staff                                                                                                      Consultants.</t>
  </si>
  <si>
    <t>2 - 4 Pacific Boulevard, Seaview Gardens, kingston 11</t>
  </si>
  <si>
    <t>donations &amp; fees.</t>
  </si>
  <si>
    <t>C/o 25 Dominica drive, kingston 5</t>
  </si>
  <si>
    <t>CAIN100-127C</t>
  </si>
  <si>
    <t>35.-(OVERSEAS)</t>
  </si>
  <si>
    <t>35.-(OVERSEAS).</t>
  </si>
  <si>
    <t xml:space="preserve">37.-(OVERSEAS). </t>
  </si>
  <si>
    <t>(876) 352-3748.                                                                   (876) 291-7873.                                                                    (876) 451-6811.                                                      (876) 772-4832.                                                                  (876) 352-3748.</t>
  </si>
  <si>
    <t>Aldenetaylor84@hotmail.com                                                      sheridonwisdom@yahoo.com                                                       auth_reid@yahoo.com</t>
  </si>
  <si>
    <t>donations.-($596,800.00).</t>
  </si>
  <si>
    <t>shipping, freight, and customs duties                                                      meals and entertainments</t>
  </si>
  <si>
    <t>CAAP100-859C</t>
  </si>
  <si>
    <t xml:space="preserve">Rev.Delroy Allen.JP,.-(General Secretary).                                Donald Johnson.-(jam).                                                         Carlos Gordon.-(jam).                                                             Noel Lowe.-(jam).                                                               </t>
  </si>
  <si>
    <t>1(876) 967-1848.                                      (876) 334-4657.                                                             (876) 373-4450.                                                    (876) 469-3611.                                           (876) 995-6929.                                          (876) 779-7704.                                         (876) 334-4657.</t>
  </si>
  <si>
    <t>Acjnationlcouncil@gmail.com                                                      delroyg64@gmail.com                                                                acjnationaloffice@gmail.com                                                                don_aldjohnson@yahoo.com                                           gordonc84@gmail.com                                                                     nlowe1955@gmail.com</t>
  </si>
  <si>
    <t>Tithes and offerings                                      special donations                                                        missionary ingathering</t>
  </si>
  <si>
    <t>Hfj@mail.infochanja.org                                                                                                                etullochreid@gmail.com                                                                     accounts@heartfoundationja.org                                                                 info@heartfoudationja.org</t>
  </si>
  <si>
    <t>81 Dalling Street, Savanna-la-mar p.o., westmoreland.</t>
  </si>
  <si>
    <t>C.B. Bucknor.-(director/local resident).                                                   Joan Hudson.-(director/jam)</t>
  </si>
  <si>
    <t>Ruth Jones.-(secretary/jam).                                                 Karen Codrington-Lawrence.-(jam).                                                              Rudolph Stevens.-(jam).                                                        Claudia Allen-Burton.-(jam).                                                               Evadney McKay.-(jam).</t>
  </si>
  <si>
    <t>1(876) 929-4565.                                                                 (876) 460-6744.                                                                       (876) 381-5755.                                                                (876) 791-1712.                                                               (876) 889-5613.                                                            (876) 433-4904.</t>
  </si>
  <si>
    <t>Womenshealthnetworkja@gmail.com                                                                                 karencod123@gmail.com                                                                                             gynaedoc123@gmail.com                                                                                   ruth.tj@hotmail.com                                                                                                                     claudiaallenburton@gmail.com                                                                                   edmckay55@icloud.com</t>
  </si>
  <si>
    <t>donations                                                             sponsorships                                                                    other fees, fundraising.</t>
  </si>
  <si>
    <t>CAIN100NR-471C</t>
  </si>
  <si>
    <t xml:space="preserve">Verona Cole.-(secretary/jam).                                                               Joseph Campbell.-(jam).                                                          Vincent Cole.-(jam).                                                                          Carole Campbell.-()jam).                                                              Aston A. Molloy.-(jam).                                                                        </t>
  </si>
  <si>
    <t>cgmajamaica@yahoo.com                                                                         revcampbellcgma@yahoo.com</t>
  </si>
  <si>
    <t>Sonia Worrell.-(secretary/canadian).                                                 Angela Oliver.-(american).                                                                Peta-Gaye Simpson.-(jam).                                                          Andrew Bachelor.-(canadian).                                                               Christina Bachelor.-(american).                                             Ingrid Bachelor.-(jam/overseas resident).                                            Byron Bachelor.-(jam/overseas resident).</t>
  </si>
  <si>
    <t>Moqhris@gmail.com                                                                                 sonia@rujohnfoundation.com                                                                       petagye@rujohnfoundation.com                                                                         ingrid.bachelor@gmail.com</t>
  </si>
  <si>
    <t>Andray Blatche.-($ 70,000.00).                                                      Christina Bachelor.-($5,000.00).                                                      Lorna Edwards.-($7,725.00).</t>
  </si>
  <si>
    <t>(876) 382-4261                                                                                      (876) 425-7672</t>
  </si>
  <si>
    <t>The Pan Jamaica Building,                                  60 Knutsford boulevard, kingston 5.</t>
  </si>
  <si>
    <t>Cbfacey@panjam.com                                                                    stephenfacey@panjam.com                                               annaward@panjamaica.com</t>
  </si>
  <si>
    <t>Yvonne Bailey.-(secretary/jam).                                              Dr.Simone Badal.-(jam).                                                            Pete Smith.-(jam).                                                         Camisha Miller.-(jam).</t>
  </si>
  <si>
    <t>(876) 325-7366.                                 (876) 551-0181.                                                   (876) 997-0746.                                                   (876) 399-6441.</t>
  </si>
  <si>
    <t>simone.badal@uwimona.edu.jm                                                    vonnebailey@gmail.com                                                           pete.smith@cwjamaica.com                                                          camisha.miller02@gmail.com</t>
  </si>
  <si>
    <t>donations.-($138,760.00).</t>
  </si>
  <si>
    <t>Tuition and Exam Expense.-($ 48,615.00).                                                                          School Assistance other.-($20,000.00).</t>
  </si>
  <si>
    <t>1(876) 924-1719                                                                                (876) 775-4208.                                     (876) 776-5504.</t>
  </si>
  <si>
    <t>Phenion@comcast.net                                                                  cha@chambershenry.com</t>
  </si>
  <si>
    <t xml:space="preserve">(876) 846-4073                                                      (876) 442-8742                                            </t>
  </si>
  <si>
    <t>venitiajolie@itelinternational.com                                                                              mhogarth@MHCOlegal.com                                                                                                     lisa.lake@bransoncentre.com</t>
  </si>
  <si>
    <t>cordene@hetransforms.me                                                                                             admin@180degreeja.org                                                                                     pastormarsha@hetransforms.me                                                                              180degreefoundation@gmail.com                                                                              sonya.l.stewart@gmail.com</t>
  </si>
  <si>
    <t xml:space="preserve">1(876) 851-4189                                                                                            (305) 600-1402.                                                                                 (876) 613-3516.                                                                   (876) 383-8439.                                                                                      </t>
  </si>
  <si>
    <t>Jacquelin Mighty.-(secretary/jam).                                                           Earl Jarrett.-(jam).                                                                  Vincent Lawrence.-(jam).                                                    Crafton Miller.-(jam).                                                                     Alvaro Casserly.-(jam).</t>
  </si>
  <si>
    <t>Diocesan.secretary@anglicandiocese.com                                           earl@jngroup.com                                                            vmlawrence@cwjamaica.com                                         sheryledwards@craftonsmiller.com                                                                   aacasserly@cwjamaica.com</t>
  </si>
  <si>
    <t>Est - 4,800.</t>
  </si>
  <si>
    <t>Est - 23, 700.</t>
  </si>
  <si>
    <t>1,550                                                    approx.</t>
  </si>
  <si>
    <t>1-305-687-3977                                                                                   1-323-860-5200.                                                               1-323-467-8450.</t>
  </si>
  <si>
    <t>President@aidshealth.org                                                      claudia.immerzeel@ahf.org</t>
  </si>
  <si>
    <t>AIDS Healthcare Foundation Head Office.</t>
  </si>
  <si>
    <t>contractors, employees.</t>
  </si>
  <si>
    <t>(876) 399-0967                                         (876) 413-6108.                                                     516-912-6642.                                                              901-618-5000.</t>
  </si>
  <si>
    <t>Leonard.smith@ymail.com                                                    garfieldkng@yahoo.com                                                                            wongatarr@yahoo.com</t>
  </si>
  <si>
    <t>CAIN100-238C</t>
  </si>
  <si>
    <t>Dr.Glenda Bennett.-(secretary/jam).                                                                            Herbert Gayle.-(jam).                                                                             Claudette Richards-Pious.-(jam).                                                    Gary Evans.-(jam).</t>
  </si>
  <si>
    <t>(876) 463-6823.                                                         (876) 791-1533.                                                             (876) 379-0459.</t>
  </si>
  <si>
    <t xml:space="preserve">claudettepious@yahoo.com                                                          glndbnntt@yahoo.com                                                                  gerlinjm@yahoo.com                                                            herbert.sgayle@gmail.com                                                                            whinstead@yahoo.com                                                                               </t>
  </si>
  <si>
    <t>(876) 889-0060.                                                                   (876) 790-6510.                           1(917) 613-1376.                                                (876) 898-6301.                                                                                  (876) 783-5397.                                                            (876) 479-1362.</t>
  </si>
  <si>
    <t>Ellesha Ainsworth Johnson.-(secretary/jam).                                                 Noreen Wilson Gilzean.-(jam).                                                                               Valmore Holt.-(american).                                                                       Romell Roache.-(jam).                                                                  Gloria Wright.-(jam).                                                                          Joan Reid.-(jam).</t>
  </si>
  <si>
    <t>Icylinewallacecancerfoundation@gmail.com                                                                                      elleshaainworth@yahoo.com                                                           noreengilzean@hotmail.com                                                                                     rev.dr.roache@gmail.com                                                                     gloriewright1957@gmail.com                                                                                          joanreid213@gmail.com</t>
  </si>
  <si>
    <t>1(876) 971-6682.                                                           (876) 885-6692.                                                                   (876) 388-9375.                                                           (876) 831-1348.                                                      (876) 326-9078.                                                           (876) 337-3316.                                                              (876) 551-5427.</t>
  </si>
  <si>
    <t xml:space="preserve">Aoths.ministriesintl@gmail.com                                                                         wardma45@hotmail.com                                                      dorrettblake@gmail.com                                                                             blakejamielee@gmail.com                                      pastorstephenblake@gmail.com                                                                                          </t>
  </si>
  <si>
    <t xml:space="preserve">membership fees.                                                                    Dance school rental.                                                                                        Carole mclean.                                                                                           </t>
  </si>
  <si>
    <t>Sereta Maxine Brown.-(secretary/jam).                                                                  Ritchie Richard Taylor.-(jam).                                                                       Dennis Anthony Robinson.-(jam).                                                    Carmel Miranoa Jones.-(jam).</t>
  </si>
  <si>
    <t>(876) 802-1575.                                                 (876) 690-2082.                                          (876) 535-9611.                                       (876) 372-0047.                                                          (876) 802-1575.</t>
  </si>
  <si>
    <t>xineboop@aol.com                                                           ritchie_taylor@yahoo.com</t>
  </si>
  <si>
    <t xml:space="preserve">Rosemarie Wilks.-(secretary/jam).                                                       Brian Slivera.-(chairman).                                                                     Joy Nicholson.-(director).                                                                 Rupert Riley.-(director).                                                      Angela Ramlal-Williams.-(director).                                                                     Calvin Williams.-(director).                                                               Lessep Dawkins.-(director).                                                           Dean Burrowes.-(director).                                                 Hermon Edmondson.-(director).                                                             </t>
  </si>
  <si>
    <t>(876) 926-5041.                                 (876) 323-3190.                                          (876) 335-7571.</t>
  </si>
  <si>
    <t>Bethanygospel@yahoo.com                                                                          missionofcompassion1993@gmail.com                                                         rosemariewilks@yahoo.com                                                                              wilksrosemarie@gmail.com                                                                  silver@fastmail.fm</t>
  </si>
  <si>
    <t>15-20</t>
  </si>
  <si>
    <t>bethany fellowing.-($130,000.00).                                        Fay McIntosh.-($150,000.00).                                             Contributions from patients.-($109,000.00).                                                           Mazie Palmer.-($29,485.00)(US$250).                                                 Cynthia Jones.-($11, 794.00)(US$100).                                          Fay Brown.-($11,794.00)(US$100).</t>
  </si>
  <si>
    <t>Campbell, Adams and Company.-(Auditors).-($ 35,000.00)</t>
  </si>
  <si>
    <t>Radius holdings llc (overseas company) .-                                             ($ 925,000.00).</t>
  </si>
  <si>
    <t xml:space="preserve">(876) 356-7958.                                               (876) 583-7427.                                           (876) 877-2990.                                                            (876) 817-2118.                                                    814-583-7427.-(USA).                                                                       913-609-8218.-(USA).                                                            </t>
  </si>
  <si>
    <t xml:space="preserve">blair@wonbyonetojamaica.com                                                                   bryan@wonbyonetojamaica.com                                             clinton@wonbyonetojamaica.com                                                 </t>
  </si>
  <si>
    <t>donations from american participants / volunteers / partners.</t>
  </si>
  <si>
    <t>members .-(USA).</t>
  </si>
  <si>
    <t>CAIN100-2191C</t>
  </si>
  <si>
    <t>001-671-618</t>
  </si>
  <si>
    <t>Associated Faith Assemblies of God Limited</t>
  </si>
  <si>
    <t>610 Maise avenue, Friendship Meadows, Spanish Town, Spanish Town p.o., St. Catherine</t>
  </si>
  <si>
    <t>Letonia Smith-Brown.-(secretary/jam).                                                                             Carol O. Gayle.-(jam).                                                       St. Elmo  Taylor.-(jam).</t>
  </si>
  <si>
    <t>(876) 827-1826.                                   (876) 462-5250.                                             (876) 602-4824.                                           (876) 772-6307.                                                          (876) 456-4747.                                     (876) 981-3017.</t>
  </si>
  <si>
    <t>shirleyjadds@gmail.com                                                           darrydray2@gmail.com</t>
  </si>
  <si>
    <t>Tithes, Special Offering, and general offering.</t>
  </si>
  <si>
    <t>Partner in mission &amp; outreach int. 14-190 Marycroft ave. woodbridge, ontario L4L5y2.-(Canada).</t>
  </si>
  <si>
    <t xml:space="preserve">Colette Laura Ann Tivy.-(secretary/jam).                                                                    Sharifa Lesha-Brock-Lewin.-(jam).                                                                                      Ives Mary-Joan Curtis.-(jam).                                                </t>
  </si>
  <si>
    <t>(876) 478-9486.                                                          (876) 489-9582.</t>
  </si>
  <si>
    <t>acir50@yahoo.com                                                                         sharibroc@yahoo.com                                                  colettetivy@gmail.com</t>
  </si>
  <si>
    <t>Paulin Lyons.-($10,000.00).</t>
  </si>
  <si>
    <t>Parents &amp; Students from the Communities.-(Sunset &amp; Knockpatrick).</t>
  </si>
  <si>
    <t xml:space="preserve">(876) 616-9336.                                                      (876) 388-9375.                                                    (876) 337-3316.                                                   </t>
  </si>
  <si>
    <t>Aoths.ministriesintl@gmail.com                                                            dorrettblake@gmail.com                                                           dmedwords.kerr@gmail.com                                                                     tiffany.hepzibah</t>
  </si>
  <si>
    <t>Amendment of Articles.                                                                                       Annual Returns.- Companies Offices.                                                                                     Office Supplies.                                                                                                          Audit Fess.</t>
  </si>
  <si>
    <t>Nicole Brown.-(secretary/ overseas resident).                                                             Garth Abiola.-(overseas resident).                                               Cathy-joe Chung-Abiola.-(overseas resident).                                                      Karl Ramsay.-(overseas resident).                                                            Kurt Brown.-( local resident).                                                                          Teddisha Hibbert-Hayles.-(local resident).                                                                     Yvonnie Whynes.-(local resident).</t>
  </si>
  <si>
    <t>(876) 506-0940.                                   (876) 840-3911.                                            (876) 381-4551.                                                       (516) 662-1401.                                                         (347) 244-5378.                                                      (404) 210-2113.                                                (876) 962-1219.                                               (678) 640-0491.</t>
  </si>
  <si>
    <t>garth.abiola@pcnkids.org                                                              nicole.browne@pcnkids.org                                                                            cathy.chungabiola@pcnkids.org                                                                  karl.ramsay@pcnkid.org                                                          kurt.brown@pcnkids.org                                                                     hibhayles@pcnkids.org                                                                 vyonnie.whynes@pcnkids.org</t>
  </si>
  <si>
    <t>Eslyn Palmer.-(secretary/jam).                                                               Patrick palmer.-jam).                                                                                    Britny palmer.-(jam).                                                                                     daneille palmer.-(jam).                                                                             Kirk hanson.-?(jam).                                                                                             Robert mannings.-(jam)                                                                               Paul hannam.-(overseas resident).</t>
  </si>
  <si>
    <t>palmermarcia58@gmail.com                                                                                                                                 prayerandwordtransformed@gmail.com                                                    prayerkey1964@yahoo.com                                                                  brit.palm@hotmail.com                                                                                         daneillepalmer@gmail.com                                                                                      palmermarcia58@gmail.com                                                                                              kirkhan@yahoo.com                                                                                                          rob.a.mannings@gmail.com                                                                                                    hannampaul8@gmail.com</t>
  </si>
  <si>
    <t xml:space="preserve"> Eksupar Griffiths.-(secretary/overseas resident).                                                                                          Dorin Griffiths.-(american).                                                                                 Icylyn Green-Whitfield.-(jam).                                                 Rodcliffe whitfield.-(jam).                                                        Alscott Griffiths.-(Trustee).                                                                                     Carolina Espinal.-(trustee)                                                                                           Scott Hobart.-(trustee)                                                                          Tyron Perryman.-(trustee)</t>
  </si>
  <si>
    <t xml:space="preserve">(876) 423-9491.                                       (876) 620-9340                                   (876) 809-7020.                                (876) 828-9126.                                               (876) 369-7179.                                       (876) 467-4377.                                                                           (876) 631-5521.                                     </t>
  </si>
  <si>
    <t xml:space="preserve">Florence Clarke.-(secretary/jam).                                                                    Noel donavan Esty.-(jam).                                               Karl neal harrison._(jam).                                                                Sandra eloween duncan-buchcaan.-(jam).                                                                               Wendy simone McGlashan.-(jam).                                                                  Obot Effiong Ite.-(nigerian).                                                                 faith angela black.-(jam).                                                                                               vanessa Dacres.-(jam).                                                        Shaka  fredrick Payne.-(jam).                                                                     norman oneil brown. -(jam).                                                                                                               </t>
  </si>
  <si>
    <t xml:space="preserve">florenceclarke40@gmail.com                                           noel.estyifjamaica.com                                                                                           eloween@ymail.com                                                                   obotite@yahoo.com                                                                                    vendacres1@outlook.com                                                        brownuniqueconstruction@gmail.com                                          </t>
  </si>
  <si>
    <t xml:space="preserve">contributions / donations </t>
  </si>
  <si>
    <t>Andrew McCalla.-(secretary).                                                               George louis cummings.-(jam).                                                                       Altman cotterell.-(jam).                                                                           john vincent mcFarlane.-(jam).                                                                                  robert henry fowler.-(jam).                                                                        richard john d fairclough.-(jam).                                                                                                            andrew woods.-(jam).                                                                               roger ian dayes.-(jam).                                                                                          george alex dougall.-(jam).                                                                                          randolph douglas brown.-(jam).                                                                                               ann hodges.-(jam).</t>
  </si>
  <si>
    <t>Pstrust@cwjamaica.com                                                         ad@jncb.com</t>
  </si>
  <si>
    <t xml:space="preserve">matthew benson.-(secretary/canadian).                                                    Andrew paton solomon michell green.-(british).                                       Alexander harold samuel green.-(british).                                                                                            basil anthony parker.-(jam).                                                                                                                </t>
  </si>
  <si>
    <t xml:space="preserve">Trishanna Miller-Thompson.-(secretary/jam).                                                Leonardo Thompson.-(jam).                                                               </t>
  </si>
  <si>
    <t>(876) 872-9865.                                                          (876) 587-7750.</t>
  </si>
  <si>
    <t>Rehoboth.b@yahoo.com                                                                        trishana_miller2000@yahoo.com                                                                                               leonardothompson@yahoo.com</t>
  </si>
  <si>
    <t>CAIN100-423C</t>
  </si>
  <si>
    <t>Paul Haughton.-(secretary/jam).                                                      Rohan Hinds.-(jam).                                               Ralrick Lindo.-(jam).                                         Evan Medley.-(jam).                                                            Andrew Yap.-(jam).                                                              Alexander Clarke.-(jam).</t>
  </si>
  <si>
    <t>1(876) 927-6126.                                                (876) 877-2542.                                                    (876) 362-9309.                                                   (876) 877-2543.                                            (876) 434-4423.                                          (876) 821-6841.                                         (876) 383-9902.                                                  (876)  815-1259.                                                         (876) 401-6615.</t>
  </si>
  <si>
    <t>Jarifle@gmail.com                                                                jarifle@cwjamaica.com                                                           honsecretjra@gmail.com                                                           cordlesswillo@yahoo.com                                                    keithhinds2014@gmail.com                                            rickylindojra@yahoo.om                                                           evanmedleyjra@gmail.com                                             coolandrew66@yahoo.com                                                                     alex-clark007@yahoo.com</t>
  </si>
  <si>
    <t>45 - 47 Barbados avenue, kingston 5</t>
  </si>
  <si>
    <t>Herbert A. Hylton.-(secretary).                                                     Afeef Lazarus.-(chairman).</t>
  </si>
  <si>
    <t>Fmaj@cwjamaica.com                                               herberta.hylton@gmail.com</t>
  </si>
  <si>
    <t>Chinsees@yahoo.com                                                                       achinsee@cvccoalition.org                                                      ro.anlew@gmail.com</t>
  </si>
  <si>
    <t>1(876) 631-7219.                                                     (876) 389-6872.                                            (876) 474-8847.</t>
  </si>
  <si>
    <t>rohan lewis.-(secretary/jam).                                                          Ian mcknight.-(jam).                                                            Jaevion nelson.-(jam).                                        Howard gough.-(jam).                                            santo rosario ramirez.-(dominican).                                                                 quincy mcEwan.-(guyanese).                                                           maria joan didier.-(st.lucian).                                                        ethel cornelly pengel.-(nederlandese).                                         dona dacosta martinez.-(trinidad &amp; toabago).                                                        juan pigot.-(surinamese).                                                                juliette bynoe-sutherland.-(american).                                                                                  kobe smith.-(guyanese).                                                     kerlin charles.-(grenadian).                                                                              gerald alfred.-(hatian).</t>
  </si>
  <si>
    <t>tasha manley.-(secretary).                                                                    Earl jarrett.-(jam).                                                               Parris lyew-ayee.-(jam).                                                      mary allen-smith.-(jam).                                                 jennifer martin.-(jam).</t>
  </si>
  <si>
    <t xml:space="preserve">1(876) 926-1344 .ext (5158)                                                   (876) 926-1344.ext  (4010).                                 (876) 551-5433.                                         </t>
  </si>
  <si>
    <t>Foundation@jnbank.com                                         jnfoundation@jngroup.com                                                               tasham@jngroup.com                                                    ejarrett@jngroup.com                                                                  parrislyew@gmail.com                                                                     maryallensmith@gmail.com                                                                           rpwlawyermartin@gmail.com</t>
  </si>
  <si>
    <t>Suzette Radlein.-(secretary).                                                   Dr.The Hon.Dennis Lalor.OJ.-(jam).                                                         Prof.The Hon. Gerald Lalor.OJ.-(jam).                                                                                             Paul Lalor.-(jam).                                                                                              Prof.The Hon. Elsa Leo-Rhynie.CD.-(jam).                                                                  Neol Levy.-(jam).</t>
  </si>
  <si>
    <t>Foundation@iciwi.com                                                     sradlein@icwi.com                                                                  vreynolds@icwi.com                                                                swolf@icwi.com</t>
  </si>
  <si>
    <t>contributions/ sponsors.</t>
  </si>
  <si>
    <t xml:space="preserve">Margaret Jobson.-(secretary/jam).                                              Una McPherson.-(jam).                                            Beverley Miller.-(jam).                                                           Vernett Bodden.-(jam).                                                              </t>
  </si>
  <si>
    <t xml:space="preserve">1(876) 819-2476.                                                   (876) 978-7545.                                                (876) 819-2476.                                            </t>
  </si>
  <si>
    <t>una.mcph@gmail.com                                                      meggiejobson@gmail.com                                                sisbev@gmail.com                                                                     vernettbodden@gmail.com</t>
  </si>
  <si>
    <t>Adeniyia Soyibo.-(Secretary/jam).                                                    Adedamola K. Soyibo.-(jam)</t>
  </si>
  <si>
    <t>(876) 276-7186.                                                (876) 322-3232.</t>
  </si>
  <si>
    <t>syark.institute@gmail.com</t>
  </si>
  <si>
    <t>contribution raised.-$303,024.00.                                                     contribution Service.-$ 30,000.00.</t>
  </si>
  <si>
    <t>Newly-registered</t>
  </si>
  <si>
    <t>CAIN100-2157C</t>
  </si>
  <si>
    <t>003-275-272</t>
  </si>
  <si>
    <t>Ja Ex-Services Men &amp; Women Foundation Limited</t>
  </si>
  <si>
    <t>1-2 Lydia drive, paisley avenue, may pen, clarendon</t>
  </si>
  <si>
    <t>to improve the well-being, economic and social conditions of ex-service men and women throughout JAMAICA through the collection and distribution of food, clothing, wheelchairs, and crutches on their behalf and to utilize same and any other means which will further the purpose.</t>
  </si>
  <si>
    <t>Ellian Scott.-(secretary).                                                          Stafford Grant.-(jam/overseas residents).                                                                                   Barbara Crooks.-(jam).                                                            Andrew Plummer.-(jam).</t>
  </si>
  <si>
    <t>(876) 329-8045.                                        (876) 373-9265.                            1(484) 767-4543.</t>
  </si>
  <si>
    <t>jaexservicemenwomenfndusa@gmail.com                                                                            stafgrant1545@gmail.com                                                                                       homesie2002@yahoo.com                                                                                           andchrplum@yahoo.co.uk</t>
  </si>
  <si>
    <t>donations.-(oversesa).                                                   Fundraising.</t>
  </si>
  <si>
    <t>Authentic Caribbean Foundation.-(USA).</t>
  </si>
  <si>
    <t>matthew@greenaap.bm                                                        andrew@green.bm                                                        alex@green.bm                                                    matthew@greenaap.bm                                                              bparker@lival.com                                                                alicia@prospect-villas.com</t>
  </si>
  <si>
    <t>Cecille Pennycooke.-(secretary/overseas resident).                                                                              Nigel D. Pennycooke.-(jam/overseas resident).</t>
  </si>
  <si>
    <t>1(876) 450-3393.                                                                          404-274-8163.</t>
  </si>
  <si>
    <t>aquaprog17@gmail.com</t>
  </si>
  <si>
    <t xml:space="preserve">Beulah fisher Johnson.-(secretary/jam).                                                   Richard Wilson.-(jam).                                                                    Heather Boyd-wilson.-(british).                                                                            Vanessa Harris.-(jam).                                            Jevaughn Satchchwell.-(jam).                                                                                               Costely Johnson.-(jam).                                                            </t>
  </si>
  <si>
    <t>(876)809-5451.                                                          (876) 801-1872.                                                      (876) 305-4419.                                    (876)206-6416.                         (876) 429-6482.                                            (876) 510-4922.</t>
  </si>
  <si>
    <t>Apostlearkint@gmail.com                                                  pastorjevaughnsatchwell@gmail.com                                                                              aacministryinternational@gmail.com</t>
  </si>
  <si>
    <t>1(876) 806-6081.                               (876) 829-0688</t>
  </si>
  <si>
    <t xml:space="preserve">Angelsopenbible@yahoo.com                                                                                lattylaing@yahoo.com                                                                          grace.charity72@gmail.com                                                     shgrizzle@gmail.com                                                 simonestewart@yahoo.com                                                                  </t>
  </si>
  <si>
    <t xml:space="preserve">Latoya Laing-smith.-(secretary/jam).                                                Norma Lurene Plummer.-(jam).                                         Sherylle Rose Grizzle.-(jam).                                                 Debbie Silburn.-(jam).                                                                  simone Shaw-stewart.-(jam).                                                                Patrick Burnett.-(jam).                                                                            .      </t>
  </si>
  <si>
    <t>Tithes &amp; offerings.- ($ 9,643,541.00).</t>
  </si>
  <si>
    <t>Veron Hussey.-(secretary/jam).                                                          Cecile Dixon.(american).                                                     Karen Miller.-(american).                                                            Nesta Vassel.-(american).</t>
  </si>
  <si>
    <t>1(876) 365-4395                                                      (876) 563-4201.                                                      954-593-6520.</t>
  </si>
  <si>
    <t>Tamhussey@yahoo.com                                                                                angelsfromheaven@live.com                                           camsaaccounting@gmail.com</t>
  </si>
  <si>
    <t>Iyatunde Moore.-(secretary/jam).                                                                        Claudine Liu.-(jam).                                                        Philp Liu.-(jam).                                                                   Jaqueline Chung.-(jam).                                                     Jessica Yap.-(jam).                                                               Tamara Chin.-(jam).                                                              Tessane Chin.-(jam).</t>
  </si>
  <si>
    <t>1(876) 986-6096                                                                    (876) 909-7874.</t>
  </si>
  <si>
    <t xml:space="preserve">Angelofloveja@gmail.com                                                                     tunde.moore@totaltravelja.com                                                                            </t>
  </si>
  <si>
    <t>Sponsorships</t>
  </si>
  <si>
    <t xml:space="preserve">donations.                                                                                          Fundraising.                                                                                                          </t>
  </si>
  <si>
    <t>st.mary's children's home.</t>
  </si>
  <si>
    <t>CAIN100-2223C</t>
  </si>
  <si>
    <t>003-202-283</t>
  </si>
  <si>
    <t>He Hears You Counselling Limited</t>
  </si>
  <si>
    <t>Blackwood Disrict, beckford kraal p.o., clarendon</t>
  </si>
  <si>
    <t xml:space="preserve">Andrelle Kevoy Thompson.-(secretary/jam).                                                                  Joel Kevaugh Thompson.-(jam).                                                     Michael Simpson.-(jam).                                                        Elaine Thompson.-(jam).                                                        </t>
  </si>
  <si>
    <t xml:space="preserve">(876) 882-3529                                  (876) 318-6921.                               </t>
  </si>
  <si>
    <t>(876) 318-6921.                                                               (876) 882-3529.</t>
  </si>
  <si>
    <t>hearmecounsel@gmail.com                                                                  andrellekthompson@gmail.com</t>
  </si>
  <si>
    <t>CAIN100-2149C</t>
  </si>
  <si>
    <t>Lelia M Dorman Caring is Sharing Foundation</t>
  </si>
  <si>
    <t>25 Burbank Avenue, Kingston 19</t>
  </si>
  <si>
    <t>providing multiple health care interventions for large groups in a specific location at assist with health issues and good health.</t>
  </si>
  <si>
    <t>Carol Marjorie Elaine Higgins.-(Secretary/jam).                                                           Donna Elaine Marie Dorman.-(jam).</t>
  </si>
  <si>
    <t>(876) 349-2107.                                      (876) 581-3471.</t>
  </si>
  <si>
    <t>chiggins2004@gmail.com                                                                               donnadorrman2017@gmail.com</t>
  </si>
  <si>
    <t>dorman family.                                                      Fundraiser.                                                  Donations.                                                                              Sponsorship.                                                           endowments.</t>
  </si>
  <si>
    <t>RISE Life Management Service</t>
  </si>
  <si>
    <t>(876) 967-3777-8                                                             (876) 503-1315.                                                     (876) 3837669</t>
  </si>
  <si>
    <t xml:space="preserve">Margareta Gaynair.-(director/secretary).                                               Doreen Elaine Thompson.-(jam).                                                           Sarah Newland-Martin.-(jam).                                                  Karen Margaret Thwaites.-(jam).                                                                                                  Madeline Veronica Webster.-(jam).                                                                            </t>
  </si>
  <si>
    <t>1(876) 926-1887                                                                      (876) 631-2328                                                                 (876) 956-1882.                                                        (876) 816-2558.                                                           (876) 969-6860</t>
  </si>
  <si>
    <t>Friends Of Mona Rehabilitation Centre</t>
  </si>
  <si>
    <t>Friends of Mona Rehabiliation Centre</t>
  </si>
  <si>
    <t>Friends of Mona Rehabilitation Centre</t>
  </si>
  <si>
    <t>123 Constant Spring Road, Unit 5, kingston 8</t>
  </si>
  <si>
    <t>Tamoy Singh Clarke.-(secretary/jam).                                                      Douglas Stiebel.-(jam).                                                       Sharon Donaldson.-(jam).                                                                    Sammatha Templer-Gayle.-(british-jam).                                                      Cecil Gordon.-(jam).                                                            Suzanne Nam.-(jam).                                                               Mirah LimTodd.-(jam).                                                              Danielle Andrade Goffe.-(jam).                                                            Carlette Camile Falloon.-(jam).                                             Yasmin Sabiha Benjamin.-(jam).</t>
  </si>
  <si>
    <t>Jamaicaenvironmenttrust@gmail.com                                                                                   tamoy.sigh@gmail.com</t>
  </si>
  <si>
    <t>Una Beverlyn Phillips.-(secretary/jam).                                                  Noel Keith Phillips.-(jam).                                             Fitzroy Thomas.-(jam).                                           Roy Higgins.-(jam).                                                        Wilfred James.-(jam).                                         Denise Musgrave-Thorpe.-(jam).                                                                  Ryan Hewitt.-(jam).</t>
  </si>
  <si>
    <t>(876) 925-2696.                                                          (876) 296-274.</t>
  </si>
  <si>
    <t>donation / contribution.</t>
  </si>
  <si>
    <t>there are no major donor as it is a faith ministry, it is supported by retired persons and less than 5 local churches.</t>
  </si>
  <si>
    <t>contributions.-($4,819510.00).</t>
  </si>
  <si>
    <t>gits &amp; donations.-($1101317.00)</t>
  </si>
  <si>
    <t>Office@aisk.com                                                                  ifitt@aisk.com                                                                                                            peter.melhado@gmail.com                                                                          paulscott@cwjamaica.com                                                                                dfergusbelnavis@gmail.com</t>
  </si>
  <si>
    <t>Acts International Women's Founation Limited</t>
  </si>
  <si>
    <t>Joanna Smith.-(secretary).                                                    Bryan Ffrench.-(jam).                                                           Rodrick Lewis.-(jam).</t>
  </si>
  <si>
    <t>(876) 279-8846                                  (876) 707-1532                                                   (876) 368-3939.</t>
  </si>
  <si>
    <t>bryan.ffrench12@gmail.com                                                                  anthony37.rl@gmail.com                                                                                  lifeintheword06@gmail.com</t>
  </si>
  <si>
    <t xml:space="preserve">tithes and offerings.                                                                          </t>
  </si>
  <si>
    <t>CAAP100-163C</t>
  </si>
  <si>
    <t>Caswell Hinds.-(secretary\jam).                                                          Patrick Joy Anson.-(jam).                                                   Shane Jermaine Gardener.-(jam).</t>
  </si>
  <si>
    <t>(876) 217-1355.                                                   (876) 348-2884.                                                      (876) 562-7991.</t>
  </si>
  <si>
    <t>caswellhinds72@mail.com                                                                           patriciaansonibtinternet.com</t>
  </si>
  <si>
    <t>management &amp; general.-($ 5,000.00).</t>
  </si>
  <si>
    <t>Donation.-($0.00).</t>
  </si>
  <si>
    <t>CAIN100NR-197C</t>
  </si>
  <si>
    <t>003-411-745</t>
  </si>
  <si>
    <t>Face Facts Fellowship International Limited</t>
  </si>
  <si>
    <t>Shop #2, 39 Church street, montego bay #2 p.o., st. James.</t>
  </si>
  <si>
    <t>Jhennell Harold.-(secretary/jam).                                                             Sophia Harold.-(jam).</t>
  </si>
  <si>
    <t>(876) 583-8213.                                                                                    (876) 436-2286.</t>
  </si>
  <si>
    <t>Suzette.harold@gmail.com                                                                             jhennell.harold@gmail.com</t>
  </si>
  <si>
    <t>nicola rhone.-($12,500.00).                                                                            Michelle townsend harpar.-($12,000.00).                                                      Barbara harold.-($7,733.97).                                                      juilett omeally.-($10,000.00).</t>
  </si>
  <si>
    <t>vicduncan123@gmail.com                                                                                             lordmy785@gmail.com</t>
  </si>
  <si>
    <t>CAOS100-1099C</t>
  </si>
  <si>
    <t>Lot #9 Portobello Heights, montego bay #1 P.O., St. James</t>
  </si>
  <si>
    <t>CAIN100-1161C</t>
  </si>
  <si>
    <t>68 Main Street, Ocho Rios P.O., St.Ann.</t>
  </si>
  <si>
    <t>Kerian dawkins.-(secretary/jam).                                                 Paulette Russell.-(jam).                                                  Albert Thomas.-(jam).                                            Jaredine Cole.-(jam).</t>
  </si>
  <si>
    <t>1(876) 448-0499.                                                               (876) 884-0874.                                                             (876) 372-6647.                                                                  (954) 548-6066.</t>
  </si>
  <si>
    <t>Dania Melissa Williams.-(secretary/jam).                                                     Kacia Kamarie Scott.-(jam).                                                              Denielle Wendy-ann Williams.-(jam).</t>
  </si>
  <si>
    <t>Kaciascott@hotmail.com                                                                                           agapeheartsja@gmail.com                                                               deniellewilliams@rocketmail.com                                                                           dania.m.williams@gmail.com</t>
  </si>
  <si>
    <t>Pastor@actschurchjamaica.org                                                            d.maragh@actschurchjamaica.org                                                                        office@actschurchjamaica.org</t>
  </si>
  <si>
    <t>1(876) 994-0915/2744.                                                                           1(876) 829-9058                                                   1(914) 210-0272</t>
  </si>
  <si>
    <t>1(876) 993-0336.                                                         (876) 899-1087.                                                                            (876) 357-5832.                                                                          (876) 467-0512.</t>
  </si>
  <si>
    <t>charitable donations and contribution.-($53,170,429.00).</t>
  </si>
  <si>
    <t>projects and donations.-($12,346,079.00).</t>
  </si>
  <si>
    <t>Alverniaprep@gmail.com                                                           fsaadja@gmail.com                                                                                   crismlrod@yahoo.com                                                     rys299@gmail.com                                                                               docdeboc@hotmail.com                                                                                      hmhagarty@gmail.com</t>
  </si>
  <si>
    <t xml:space="preserve">Pearnel Charles jr.-(director/secretary/member of parliament/jam).                                                                      Patrece P. Charles-Freeman.-(jam).                                                                                                                       </t>
  </si>
  <si>
    <t>Ranger and Associates.</t>
  </si>
  <si>
    <t>Maolynne Miller.-(chairman &amp; director).</t>
  </si>
  <si>
    <t>Titus Troyer.-(secretary).                                                    Kevin stutzman.-(field director)                                                    gaylord mullet.-(american).                                                          Samuel kanagy.-(american).                                                           dallas troyer.-(american).                                                                            floyd yoder.-(american).                                                                 charles duane cross.-(american).                                                             bradley stroll.-(american).                                                      verba cross.-(american).                                                             wesley hershberger.-(american).                                                   larry miller.-(jam).                                                                    joseph yoder.-(american).</t>
  </si>
  <si>
    <t>CAIN100-298C</t>
  </si>
  <si>
    <t xml:space="preserve">Donations in cash : adiasar jewelleries.                                                                  Shenell kynn.                                                                Steve warren.                                                                        gray chuck.                                                                       gabriel foster.                                                                               bancroft rose.                                                                    kenroy newell.                                                                             raiston small.                                                                                              yahnique chambers.                                                                               delrose stephens.                                                                    stefan daye.                                                                                       donations from can drive.                                                              executive members.                                                                                                donation in kind :    General Foods Supermarket.                                                                                                  Holy Grills &amp;  Chills.                                                                                                            members.                                                                                 wolmer's high school for boys.                                                                                   food drive.                                                                           nyoka.                                                                        </t>
  </si>
  <si>
    <t>Empowered To Soar Foundation</t>
  </si>
  <si>
    <t>1385 Bougainvillea way, Longville park H/S, free town p.a., clarendon</t>
  </si>
  <si>
    <t>Joel Lumsden.-(secretary/jam).                                                                  Shellivie Smith.-(jam).</t>
  </si>
  <si>
    <t>1(876) 312-5261                                                                                                 1(876) 819-5386.                                                                    (876) 797-9065.                                                                  (876) 575-2428.</t>
  </si>
  <si>
    <t>Urempweredtosoar@gmail.com                                                                  joellumsden23@gmail.com                                                                                       shelliviesmith@gmail.com</t>
  </si>
  <si>
    <t>3-5 forth street, p.o. box 1263, montego bay, st. james.</t>
  </si>
  <si>
    <t>Sarah Buckland.-(secretary/jam).                                                                          Leslie Buckland.-(jam).                                                                                                                                       Sonia Buckland.-(jam).</t>
  </si>
  <si>
    <t>(876) 302-0395.                                          (876) 791-2498.                                                  (876) 997-4385.                                                                 (876) 568-2761.</t>
  </si>
  <si>
    <t>Christ.the.1way@gmail.com                                S131993@yahoo.com                                                       s.buckland@outlook.com                                                                      sarah.buckland@uwimona.edu.jm                                                                             joe_buckland@yahoo.com                                                                                                          faithfulb7@yahoo.com</t>
  </si>
  <si>
    <t>Pamela Chin.-(secretary/jam).                                                    Carrington Morgan.-(jam).                                                                              Catherine Morgan.-(jam).                                                                         Carrington Morgan Jr.-(jam).                                                                     Trudy-ann Frith-Dixon.-(jam).</t>
  </si>
  <si>
    <t>citylifeja@gmail.com                                                                  pchin@cbjamaica.com</t>
  </si>
  <si>
    <t>Christopher Robinson.-(Secretaryjam).                                                            Oliver Jones.-(jam).                                                      Thomas James.-(jam).                                                                     Orville Johnson.-(jam).                                                                        Cerdric McDonald.-(jam)</t>
  </si>
  <si>
    <t>1(876) 920-3385-6                                                                                Fax: 1(876) 906-1804                                              (876) 383-6746.                                                                   (876) 925-9462.                                                   (876) 531-3517.                                                  (876) 383-7879.                                                                          (876) 342-9681.</t>
  </si>
  <si>
    <t>Jamedfoundation@gmail.com                                                                     robinsoncc@hotmail.com                                                         iaj@cwjamaica.com</t>
  </si>
  <si>
    <t>Richard Messado.-(secretary/jam).                                                           Hyacinth Willams.-(jam).                                                                        Desmond Clive Plunkett.-(jam).                                                              Christopher Levy.-(jam).                                                                                David Henry.-(jam).                                                                           Sharon Smith.-(jam).                                                                             Joylene Griffiths.-(jam).                                                                            Coleen Henry.-(jam).</t>
  </si>
  <si>
    <t xml:space="preserve">1(876) 920-6317.                                                 (876) 378-8965.                                                                         </t>
  </si>
  <si>
    <t>Sof@swallowfieldchapel.org                                                                 hyacinthwilliams@swallowfieldchapel.org</t>
  </si>
  <si>
    <t>cristina Matalon.-(secretary/jam).                                   Renee Rattray.-(jm).                                                            Paulette Mitchell.-(jam).                                                                        Josph M. Matalon.-(chairman/jam).                                                              Mandy Melville.-(jam).                                                              Jodie Gregg.-(jam).                                                     Debra Ann Archer.-(jam)</t>
  </si>
  <si>
    <t>Tamara Tucker.-(Secretary/jam).                                                       Most Rev.Kenneth Daid Richard.-(jam).                                                                                                                Gregory Ramkissoon.-(jam).                                                                         Robert Henry Fowler.-(jam).                                                                                  George William Cooper.-(jam).                                                           Cecil Dennis Morrison.-(jam).                                                                               Thalia Lyn.-(jam).                                                                                Richard Gomes.-(jam).                                                               Rev. Derrick Foster.-(jam).                                                 Daniella R. Gentles-Slivera.-(jam).                                                          Father. Garvin Augustine.-(Trinidadian).                                          Howard Samuel Mitchell.-(jam).                                                            Joseph Stockhausen.-(jam).</t>
  </si>
  <si>
    <t>appox 1000 (local &amp; foreign).</t>
  </si>
  <si>
    <t>003-369-862</t>
  </si>
  <si>
    <t xml:space="preserve">Andrea Kinlock.-(ecretary/jam).                                                                      Marica Gale.-(jam).                                                              Dervan Talyor.-(jam).                                                    Sherona Barracks.-(jam).                                                </t>
  </si>
  <si>
    <t xml:space="preserve">1(876) 870-3286.                                                 (876) 882-9139.                                                        (876) 870-3286.                                                        (876) 845-2659.                                                                (876) 587-2688.                                                        </t>
  </si>
  <si>
    <t>byways&amp;hedgestent@gmail.com                                                                                penteccitymissionhq@gmail.com                                                                                           akinlock@yahoo.com                                                                       ladygale7@yahoo.com                                                                                                              dervantaylor@yahoo.com                                                                                                  sheronabarracks@gmail.com</t>
  </si>
  <si>
    <t>contributions.-($ 2,457,675.00).</t>
  </si>
  <si>
    <t>Orville Plummer.-(secretary/jam).                                                   Roy Notice.-(jam).                                                                Alexnder Simms.-(jam).                                                                 Osbourne Fisher.-(jam).                                                              Rudolph Cox.-(jam).                                                         Stevenson Samuels.-(jam).</t>
  </si>
  <si>
    <t>(876) 927-7767.                   (876) 927-3712.            (876) 978-4058.            (876) 978-4193.                                       fax: (876) 978-2673.</t>
  </si>
  <si>
    <t>Newtestamentbishop@gmail.com                                                    generaloffice@ntcogjamaica.org                                                             oaplummer@gmail.com                                            pastorroynotice@hotmail.com</t>
  </si>
  <si>
    <t xml:space="preserve">Contributions From Tithes,                                                                 Donations.                                                                          Contributions from Sunday school.                                                                Contribution from Youth Fellow School.                                                  contribution from Rallies.                                                                    contributions from Missions.                                                                World mission for Bethel                                                                     contributions from Family Life Ministry.                                                                    Special Contribution.                                                                                          Contributions from Regular offering.                                                    Retired Ministry Offering.                                                                                                      Church Care Benefit Plan.                                                                Convention Offering.                                                                             Convention Centre Contribution.                                             Contribution to Disaster Relief Fund.                                                                            Contribution to fire and perils fund.                                                                               Contribution to Healh Insurance.                                                JMMB- NTCOG Pension scheme Contributions.                                     </t>
  </si>
  <si>
    <t>Cedar Grove Basic School support.                                                                 Bethel Bible College Support.                                                 Family Life Ministries Support.</t>
  </si>
  <si>
    <t>45 B Laws Street, Kingston CSO.</t>
  </si>
  <si>
    <t>Joan Latty.-(secretary/jam).                                                                          Patrick Stealing.-(jam).                                                               Pierre Stealing.-(jam).</t>
  </si>
  <si>
    <t>(876) 383-3820.                                         (876) 945-0212.                                                     (876) 822-6601.</t>
  </si>
  <si>
    <t>contributions.                                                                             Cash.                                                                                                  Donated goods.</t>
  </si>
  <si>
    <t xml:space="preserve">Andrew Blake.-(Secretary/jam).                                                                  Peter Ivey.-(jam).                                                        </t>
  </si>
  <si>
    <t>(876) 802-7773.                                             (876) 394-2570.</t>
  </si>
  <si>
    <t>Info@missionfoodpossible.com                                    anb.capricorn@gmail.com</t>
  </si>
  <si>
    <t>donations / fundraiser.</t>
  </si>
  <si>
    <t>company registration.                                                                                    Proffessional fees.                                                                                                  Accounting &amp;audit fees.</t>
  </si>
  <si>
    <t>Lovelda Robinson.-(secretary/director/jam).                                                     Jaelien Bailey.-(jam).                                                                                  Denario Brown.-(jam).                                                                     Helena Santa Wright.-(jam).                                                                 Sylvia Clarke.-(jam).                                                               Marlene Wilson-Christie.-(jam).                                                Owen Wilson.-(jam).</t>
  </si>
  <si>
    <t>1(876) 981-3128                                                   (876) 393-3176.                                                                 (876) 854-5314.</t>
  </si>
  <si>
    <t>Fairviewopenbible@yahoo.com                                             lovelywheels@yahoo.com</t>
  </si>
  <si>
    <t>contributions /donations.-($24,500.00).</t>
  </si>
  <si>
    <t>Companies office of Jamaica.-($24,500.00).</t>
  </si>
  <si>
    <t>Baptist Bible Fellowship Of Jamaica</t>
  </si>
  <si>
    <t xml:space="preserve">Desmond l mclarty.(jam).                                                            Viviene a. Gonzales matherson.-(Secretary/jam). </t>
  </si>
  <si>
    <t>Richard Gilroy.-(Secretary/jam).                                                                                Junior Thompson.-(jam).</t>
  </si>
  <si>
    <t>Dennis Raymond Cassanova.-(secretary).                                                      Vilma Newton-Palmer.-(jam).                                                      Dr. Cecil Sammuels.-(jam).                                                                      Angela Aveneil Cassanova.-(jam).                                       Wilhemina E. Hewitt.-(jam).</t>
  </si>
  <si>
    <t>Dawn-marie Lowery.-(secretary/jam).                                                       Albertha Bosuell james.-(jam).                                                     Frank Archer.-(jam).                                                                  Florence Patterson.-(jam).                                                         esmin Davis-white.-(jam).</t>
  </si>
  <si>
    <t xml:space="preserve">millicent sankey.-(jam).                                                                              Naraine McIntosh.-(jam).                                                 Velma Thomas.-(Secretary/jam).                                                        Andre Thompson.-(jam).                                                                 Petrina Dunn.-(jam).                                                                                  Rosemarie Spencer.-(jam).                                                                           Rosalee Lindsay.-(jam).                                                                                                                                                      Elleen Wallace.-(jam).   </t>
  </si>
  <si>
    <t>CAIN100-2197C</t>
  </si>
  <si>
    <t>003-405-524</t>
  </si>
  <si>
    <t>DH Dancers' Foundation Limited</t>
  </si>
  <si>
    <t>6 1/2 Love Street, Jones Town, Kingston 12</t>
  </si>
  <si>
    <t>To advance education,health, and promote good citizenship through dance to the residents of ARNETT GARDENS and its Environs.</t>
  </si>
  <si>
    <t>Corey Spauldings.-(secretary).                                                                                              Dianne Houlker.(jam/overseas resident).                                                          Earl Byron.-(jam).                                                                   Monique Clayton.-(jam).                                                                   Tamara Coley.-(jam).                                                                Natoya Allen.-(jam).                                                          Christopher Newell.-(jam).</t>
  </si>
  <si>
    <t>(876) 536-3081.                                        (876) 889-1279.                                                        347-262-1875.                                                     (876) 850-3467.</t>
  </si>
  <si>
    <t>dhdfinfo@gmail.com                                                        corey.spaulding@yahoo.com                                                    kaisone2009@hotmail.com                                                                       coleytam1501@gmail.com</t>
  </si>
  <si>
    <t>self-funding.</t>
  </si>
  <si>
    <t>Dianne Houlker.-(usa).</t>
  </si>
  <si>
    <t>dianne houlker.</t>
  </si>
  <si>
    <t>Rayon McLean.-(dir/secretary).                                                        Loius Mayne.-(jam).</t>
  </si>
  <si>
    <t>(876) 391-9388.                                                             (876) 280-1283.                                              (876) 453-7136.</t>
  </si>
  <si>
    <t>Quiltstage@gmail.com                                                                         rayon.mclean@gmail.com                                                                               louismayne@yahoo.com</t>
  </si>
  <si>
    <t>carreras limited.-($200,000.00).                                              Rayon mclean.-($270,000.00).                                                     Kystal tomlinson.-($100,000.00).</t>
  </si>
  <si>
    <t xml:space="preserve">Shereen Ramsay.-(dir/secretary).                                                                               Karrie hylton.-(jam/overseas residents).                                                     Arlene cameron.-(jam/overseas resident).                                                                             veloneek cameron.-(jam/overseas resident).                                                       bernice troupe.-(jam/ overseas resident).                                                                                               novlet troupe.-(jam/ overseas resident).                                                                              denton cooper.-(jam/ local resident).                                                            </t>
  </si>
  <si>
    <t>347-623-4895.                                        (876) 360-6668.</t>
  </si>
  <si>
    <t>thompsontroupefoundation@gmail.com                                                                     srrchambers@gmail.com</t>
  </si>
  <si>
    <t>Thompson &amp; troupe family. (England &amp; United States of America).                                                                                                        Friends. (England &amp; United States of America).</t>
  </si>
  <si>
    <t>CAIN100-1076C</t>
  </si>
  <si>
    <t>001-930-338</t>
  </si>
  <si>
    <t>1A Braemar Avenue, kingston 10</t>
  </si>
  <si>
    <t>CAIN100-249C</t>
  </si>
  <si>
    <t>CAIN100NR-57C</t>
  </si>
  <si>
    <t>ACDI / VOCA Limited</t>
  </si>
  <si>
    <t>(876) 632-0166.                                                                  (876)878-2955</t>
  </si>
  <si>
    <t>jaspices@acdivoca-jm.org                                                                  smegret@acdivoca.org                                                                            beanmath@gmail.com                                                                                     datwood@merid.org                                                 gyao@uschamber.com</t>
  </si>
  <si>
    <t xml:space="preserve">John Christopher Beaumont.-(Secretary).                                                                         Donna Marie Lowe Wai chung.-(jam).                                                                                   Pauline Andrene Beaumont.-(jam).                                                                                               Caryl Allison Fenton.-(jam).                                                                                        Anna Ruth Thwaites-Wallace.-(jam).                                                                                    Brian Anthony Clennon.-(jam).                                                                                      Stacy-ann Marie Newman.-(jam).                                              </t>
  </si>
  <si>
    <t>Genesisacademyjamaica@gmail.com                                                                            beaumontj.@yahoo.co.uk                                                                            pauline49uk@yahoo.co.uk</t>
  </si>
  <si>
    <t>CAIN100-628C</t>
  </si>
  <si>
    <t>RE-Registered</t>
  </si>
  <si>
    <t>Minette Bryan.-(secretary/jam).                                                                           Dorset Gabbidon-Pottinger.-(jam).                                                                                Amanda Rose.-(jam).                                                                              Charmanine lewis.-(jam).                                                                                                    Merrit Henry.-(jam).</t>
  </si>
  <si>
    <t xml:space="preserve">Jamaica@dressforsucess.org                                                                                       minetteb17@gmail.com                                                                      </t>
  </si>
  <si>
    <t>Sabean Duncan-Henry.-(secretary).                                                                                                      Andrew Henry.-(jam).                                                             Janice Dacres-Jones.-(jam).</t>
  </si>
  <si>
    <t>Reach@linkupforchrist.org                                                                                                   sabenadh@gmail.com                                                                             andrew_henry2k4@yahoo.com                                                                                    jdacresjones@yahoo.com</t>
  </si>
  <si>
    <t>1(876) 997-9070                                                                 Fax: 1(876) 632-2329                                                            (876) 540-6202.                                                                 (876) 997-9070.                                                       (876) 326-1932.</t>
  </si>
  <si>
    <t>grants</t>
  </si>
  <si>
    <t>Keslyn Gilbert-Stoney.-(Secretary/jam).                                                                    Taneshia Stoney-Dryden.-(C.E.O).                                                       Chorvelle Johnson-Cunningham.-(chairperson/board of governors).                                               Dsp.Natalie Palmer.-(J.C.F).                                                                                            Enith Willams.-(jam).                                                                          Wayne Wray.-(jam).                                                                           Marcia Erskine.-(jam).                                                                    Ian Forbes.-(jam).                                                                            Dr. Paulette Griffiths.-(jam).                                                                                                       Renee Menzie-Mcallum.-(jam).                                                                                    Grace Burnett.-(jam).                                                                  Devon Smith.-(jam).                                                                        Michelle Wilson-Reynoids.-(jam).                                                                                 Mariame McIntosh-Robinson.-(jam).                                                                                      Noel DaCosta.-(jam).                                                                 Stephannie Coy.-(jam).                                                                                        Elon Beckford.-(jam).                                                                   Carlton Stephen.-(jam).                                                                     Alvaro casserly.                                                                                       Charmaine Wright.                                                                                          Belinda Williams.</t>
  </si>
  <si>
    <t>Uwj35@hotmail.com                                                                 info@unitedwayofjamaica.org                                                  keslyng@yahoo.com                                                                                 taneshia.stonedryden@unitedwayofjamaica.org                                                                                                         codeja.johnson@unitedwayofjamaica.org</t>
  </si>
  <si>
    <t>1(876) 922-1033                                                          (876) 922-9424-7.                        (876) 322-6477.</t>
  </si>
  <si>
    <t>carreras.-($21,909,800.00).                                                       Windalco.-($17,007,269.00).                                                          Jets.-($3,850,000.00).                                                               scotiabank.-($3,142,309.00).                                                     seprod.-($600,000.00).</t>
  </si>
  <si>
    <t>re-registered</t>
  </si>
  <si>
    <t>(876) 925-0648.                                    (876) 397-5397.</t>
  </si>
  <si>
    <t>Warren Chang.-(secretary).                                                                                  Fay Allen.-(jam).                                                                                         Michelle Marie Kennedy.-(jam).                                                                                                                   Vanessa Salazar.-(american).                                                                fabian Wainwright.-(jam).                                                                                Fr.Ricardo Perkins,S,J.-(jam).                                                                          r.Aaron Bohr,S,J.-(american).</t>
  </si>
  <si>
    <t>faychangallen@yahoo.com                                                                                                  warrenchang4@gmail.com</t>
  </si>
  <si>
    <t>scholarships and Grants.-($1,025,000.00).</t>
  </si>
  <si>
    <t>CAIN100-492C</t>
  </si>
  <si>
    <t>CAIN100-255C</t>
  </si>
  <si>
    <t>Pauline S. Rose.-(secretary/jam).                                               Cynthia E. Andreson.-(jam).                                          Hope E. Brown.-(jam).</t>
  </si>
  <si>
    <t>1(876) 790-7091                                                                                                                (876) 913-0613                                                                    (876) 303-8999                                                                               (876) 850-7839</t>
  </si>
  <si>
    <t>linsteaddisabledgroup@gmail.com                                                                         hopbro@gmail.com                                                                     cynthia.anderson2009@yahoo.com</t>
  </si>
  <si>
    <t xml:space="preserve">auditor's remuneration.-($20,000.00).                                                                  Material for pillows.-($26,403.00).                                                                                      </t>
  </si>
  <si>
    <t xml:space="preserve">New Generation Ministries </t>
  </si>
  <si>
    <t xml:space="preserve">     </t>
  </si>
  <si>
    <t>Winston Forrest.-(Secretary/jam).                                                   Petronella Blanken.-(dutch).                                                              David Cook.-(jam).                                                      Margerette Pearce.-(jam).                                         Claudette Lear-Samuels.-(Jam).                                                              Rose Miller.-(jam).                                                                                  Diedre O'Connor.-(jam).                                                                         Darlene jones.-(jam).                                                                   Winston Forrest.-(jam).                                                                               Sarah Tibby.-(jam).</t>
  </si>
  <si>
    <t>1(876)610-6085.                                              (876) 815-9889.                                                                 (876) 293-6435.</t>
  </si>
  <si>
    <t>Newgenerationjm@gmail.com                                                                     janwinforrest@cwjamaica.com</t>
  </si>
  <si>
    <t>Anna Young.-(Secretary).                                                                                 Mark McIntosh.-(jam).</t>
  </si>
  <si>
    <t>1(876) 923-5850 / 9.                                                                       (876) 816-9331.                                                                    (876) 878-0177.</t>
  </si>
  <si>
    <t>Admin@wallenford.com                                                                              annapatr59@gmail.com                                                                   mark@wallenford.com</t>
  </si>
  <si>
    <t xml:space="preserve">Danah Cameron.-(secretary).                                                                          Robert Levy.-(chairman).                                                    Christopher Levy.-(trustee).                                                                                 Cladette Cooke.-(Exc.director).                                                                   Richard Sadler.-(trustee).                                                         Charles Roye.-(trustee).                                                                     Kurt Andeson.-(trustee).                                                                    </t>
  </si>
  <si>
    <t xml:space="preserve">jbgfoundation@jabgl.com                                                                                        Ccooke@jabgl.com                                                                dcameron@jabgl.com                                                                                         rlevy@jabgl.com                                                                                        </t>
  </si>
  <si>
    <t>Re-registered</t>
  </si>
  <si>
    <t>Liive Acts Limited.                                                                                                    (One Will Foundation Limited).</t>
  </si>
  <si>
    <t xml:space="preserve">Sean Major Campbell.-(Secretary).                                             Sandra Grey-Alvaranga.-(jam).  .                                                                           Sannia Laings Sutherland.-(jam).                                                                 Douglas Reid.-(jam).                                                                                   Davina Gayle-Williams.-(jam).                                                                                        Ruth Lisa May Jankee.-(jam).                                                          Christine Margaret Dalrymple.-(jam).                                                              </t>
  </si>
  <si>
    <t>Ja.for.justice@cwjamaica.com                                                                                               admin@jamaicanforjustice.org                                                                                               seanmajorcampbell@yahoo.com</t>
  </si>
  <si>
    <t>1(876) 755-4524                                                                                              Fax: 1(876) 755-4355.                                                                        (876) 548-8979.</t>
  </si>
  <si>
    <t>donations, grants, and fund raising.</t>
  </si>
  <si>
    <t>Anna Young.-(secretary).                                                                   Sing Chin.-(jam).                                                             Albert Lym.-(jam).                                                                         Gladstone Loshusan.-(jam).                                                 Bruce Loshusan.-(jam).                                                        Craig Chin.-(jam).</t>
  </si>
  <si>
    <t>1(876) 984-2014.                                                (876) 816-9331.                                                   (876) 924-2121.                                                       (876) 926-4147.</t>
  </si>
  <si>
    <t>ANNAPATR59@GMAIL.COM                                                                        singchin1@gmail.com                                                                               bloshusan@yahoo.com                                                        craigchin19@gmail.com</t>
  </si>
  <si>
    <t>donations.-($ 4,000,000.00).</t>
  </si>
  <si>
    <t>CAIN100NR-96C</t>
  </si>
  <si>
    <t>Caledonia District, Darliston P.O., westmoreland.</t>
  </si>
  <si>
    <t>Lavine Lynch.-(secretary).                                                         Rose Murdock.-(jam).</t>
  </si>
  <si>
    <t>(876) 442-6520.                                (876) 419-7061.</t>
  </si>
  <si>
    <t>rosemund@gmail.com                                                                      lavine_lynch17@yahoo.com</t>
  </si>
  <si>
    <t xml:space="preserve">accounting fees.                                                                         Allowances.                                                                                                                                       </t>
  </si>
  <si>
    <t>Tithes / offerings ($9,757718.85).</t>
  </si>
  <si>
    <t>Ryan Reynolds.-(staff).                                                                  Sherika Sterling.-(accountant).                                                                  Star One Protection.-(Security Company).</t>
  </si>
  <si>
    <t>Kimone Young.-(secretary/jam/director).                                                                            Patricia Young.-(jam).                                                                     Melva Radway.-(canadian).                                                                   Desmond Jumoyi Young.-(jam).</t>
  </si>
  <si>
    <t xml:space="preserve">(876) 371-2758                                                                                   (876) 944-2197.                                                                         (876) 308-4168.                                                                         (876) 322-2939.                                                                        </t>
  </si>
  <si>
    <t>Peclarkeyoung@gmail.com                                                                                                                    dolyafoundation@gmail.com                                                                                   kimoneyoung106@gmail.com                                                                              melva@radway.me                                                                                      dfolio.inc@gmail.com</t>
  </si>
  <si>
    <t>Melva Radway.-(we care community mission/member).-($17,356.80).                                                                 Patricia Young.-(member).-($90,866.13).</t>
  </si>
  <si>
    <t>joyce Henry.                                                                   Penwood Seventh-day Adventist Church.                                                 Dallas Primary and Junior High School.                                      Companies office of Jamaica.</t>
  </si>
  <si>
    <t>63 Hagley Park road, kingston 10.</t>
  </si>
  <si>
    <t>CAIN100-2177C</t>
  </si>
  <si>
    <t>002-052-725</t>
  </si>
  <si>
    <t>Remnant Lighthouse Church Limited</t>
  </si>
  <si>
    <t>Hampton Court, Golden Grove p.o., St. Thomas.</t>
  </si>
  <si>
    <t>To advance education for children at the basic school level and provide for the trainning of teenagers at the skills trainning level within the hampton court and surrounding communities.</t>
  </si>
  <si>
    <t>Eloise Williams.-(secretary/jam).                                                                      Romeo Williams.-(jam).                                                                                                            Natoya Williams-Mignott.-(jam).</t>
  </si>
  <si>
    <t>(876) 432-9329.                                                  (876) 469-6927.                                                      (876) 895-1048.</t>
  </si>
  <si>
    <t>williamseloise078@gmail.com                                                                            romeo.williams78@gmail.com                                                                        24natoyawilliams@gmail.com</t>
  </si>
  <si>
    <t>3rd floor, 24 northside plaza, liguanea</t>
  </si>
  <si>
    <t>Roseamund F. Walcott.-(secretary/jam).                                                                       Harry T. Walcott.-(jam).                                                                  Kelvin Ehikhametalor.-(jam).</t>
  </si>
  <si>
    <t>info@jahop.org                                                             rosamundwalcott@jahop.org                                                                                        harrywalcott@gmail.com                                                               metalor2001@yahoo.com</t>
  </si>
  <si>
    <t xml:space="preserve">(876) 631-9520.                                          (876) 843-8861.                                            (876) 631-9520.                                                (876) 620-5052.                                                          (876) 437-5310.                                             (876) 361-3993.                                                              </t>
  </si>
  <si>
    <t>CAAP100-304C</t>
  </si>
  <si>
    <t>The University of the West Indies Regional Headquarters, Hermitage Road, Mona, St. Andrew.</t>
  </si>
  <si>
    <t>Maurice smith.-(secretary).                                                                                     Prof.Sir Hilary Beckles.-(barbadian).                                                                      Dale Webber.-(jam).                                                                                   Andrea McNish.-(jam).                                                                            Laleta Davis Mattis.-(jam).                                                                   Prof. Brian Copeland.-(trinidadian).                                                                     Clive Landis.-(Uk/barbados).                                                               Francis Severin.-(dominican).</t>
  </si>
  <si>
    <t xml:space="preserve">(876) 970-1836/7.                                                       (876) 977-2851.                                           (876) 371-1797.                                                         </t>
  </si>
  <si>
    <t>Tania m. Sbrega. (Canada).                                                                                Paul n. Mullings. (Jam).                                                                 Yolande shara-lee fender.(secretary/jam).</t>
  </si>
  <si>
    <t xml:space="preserve">Myrna Hague Bradshaw Phd.-(Secretary/jam).                                                                                                                 Marjorie Whylie.-(jam).                                                                                                      Michael Whyte.-(jam).                                                      </t>
  </si>
  <si>
    <t>saroberts@yahoo.com</t>
  </si>
  <si>
    <t>Christopher Kassie.-(secretary/jam).                                                                                                    Nicolette Ann-Marie Goulbourne-Deerr.-(jam).                                                                                        Sheleisha Michelle Hamilton-Kassie.-(jam).</t>
  </si>
  <si>
    <t>Richard N. Robinson.-(jam).                                                                     Delroy Gayle.-(jam).                                                                                  Gray Richard.-(jam).                                                                                     Patrick Legg.-(jam).                                                                                                  Laverne Sweetland.-(jam).                                                            Janet Robinson.-(secretary/jam).                                                                                      Jacqueline R. Whyte.-(jam).                                                                                    Donna Thompson.-(jam).                                                                                                       David Foster.-(jam).</t>
  </si>
  <si>
    <t>Orvelee Douglas.-(secretary/jam).                                                                  Joanetta Doulas.-(Overseas Residents).                                                                              Orvy Douglas.-(Overseas Resident).                                                                      William George Newman.-(jam).                                                                  Brandon Douglas.-(jam.).                                                                   Judith Fairclough.-(Overseas Residents).</t>
  </si>
  <si>
    <t xml:space="preserve">1(876) 448-9777.                                                                          718-915-1297.                                                     718-288-9112.                                                     (876) 478-6394.                                                    718-6734348.                                                               347-789-8847.                                                                                             404-808-5118.                                                          (876) 286-0063.                           </t>
  </si>
  <si>
    <t>Orved23@gmail.com                                        mpudeaf@yahoo.com                                                               orvyd@yahoo.com                                                                 bdon.dougi@gmail.com                                                                  prophetesswparris@hotmail.com</t>
  </si>
  <si>
    <t>Asheki H.Spooner-(jam).                                                                                                Jacquneil H. Spooner-(secretary/jam).                                                                     Daineroy Allen-(jam).</t>
  </si>
  <si>
    <t xml:space="preserve">Natasha Garcia.-(secretary/jam).                                                                                          Daivd Brown.-(jam).                                                                              Gaston Thomas.-(jam).                                                                       Nicola Bailey.-(jam).                                                                                 Annette Murray.-(jam).                                                                                   Francine Swaby.-(jam).                                                       Vilda Staff.-(jam).                                                                Leroy bent.-(jam).                                                                        Leroy Hinds.-(jam).                                                 </t>
  </si>
  <si>
    <t>(876) 391-8659.                                                           (876) 817-4272.                                                           (876) 997-0225.</t>
  </si>
  <si>
    <t>tashburd@yahoo.com                                                                almandodb@hotmail.com                                                          gaston1cw.jamaica.com</t>
  </si>
  <si>
    <t>Faith-Marie McLeod.-(secretary/bursar).                                                            Rev.Barrington Soares-(jam).                                                                                      Rev.Charles Danvers-(jam).                                                                 Garth Anderson-(jam).                                                                                            Judith Reid-(jam).                                                                          Rev.Franklyn Jackson-(jam)                                                                                 Dr.Hopeton Falconer.-(jam).                                                                                         Stuart Barnes-(jam).                                                                     Karen McMillian-tyme-(jam).                                                                           Cordella Brown.-(jam).</t>
  </si>
  <si>
    <t>Cedella Marley.-(secretary/director/jam).                                                          Stephen Marley.-(jam).                                                                        Doreen Ann Crujerias.-(american).</t>
  </si>
  <si>
    <t>(876) 978-2991.                                                      (876) 809-0706.                                                  (876) 630-1588.                                                          (876) 630-1588.</t>
  </si>
  <si>
    <t>Legal@bobmarleymuseum.com                                    cedella@bobmarley.com</t>
  </si>
  <si>
    <t>66-72 1/2  Wildman street, kingston</t>
  </si>
  <si>
    <t>285.(300 less 15 borad members).</t>
  </si>
  <si>
    <t>Frbian Young.-(secretary/jam).                                                Michael Martin.-(jam).                                                              Radley Reid.-(jam).                                                                 Donald Patterson.-(jam).                                                                                  Errol Alberga.-(jam).                                                                          Glaister Ricketts.-(jam).                                         Glenroy Williams.-(jam).</t>
  </si>
  <si>
    <t>(876) 381-3786.                                               (876) 815-092.                                                                            (876) 995-9009.                                                  (876) 909-4090.                                                                            (876)381-3786.</t>
  </si>
  <si>
    <t>pattersondon1954@gmail.com                                                               bobnorm446@gmail.com                                                                   michaelmartin@flowja.com                                                                       radleyreid@hotmail.com</t>
  </si>
  <si>
    <t>donations and earning from investments.</t>
  </si>
  <si>
    <t>Paulette wilson-Richards.-(secretary/jam).                                                                                         Joshua Ogunniyi.-(nigerian/local resident).                                                                     Michael Bamidele Adebiyi.-(american).                                                       Kunle Adesina.-(nigerian).                                                             Remi Adesina.-(nigerian).                                                           Afolabi Otusanya.-(nigerian).</t>
  </si>
  <si>
    <t>(876) 837-5523.                                             (876) 433-2384.                                             (876) 330-8296.</t>
  </si>
  <si>
    <t>Jubileejamaica@yahoo.com                                                              di_wilrich@yahoo.com                                                                       joshuaniyi@yahoo.com</t>
  </si>
  <si>
    <t>Mona Campus, Kingston 7</t>
  </si>
  <si>
    <t>UHWITTWING@CWJAMAICA.COM                                                                                       rhondaadams58@yahoo.co.uk                                                                                             mathwaites@gmail.com                                                   myersh@cwjamaica.com</t>
  </si>
  <si>
    <t>Rhinda A. Goodison.-(secretary/jam).                                                              Laurene Augier.-(jam).                                                                       Vikram Dhiman.-(jam).                                                                           William David McConnell.-(jam).                                                                  Everton McDonald.-(jam).                                                                               Derek Mitchell.-(trinidadian).                                                                     Helen Myers.-(jam).                                                                           Andrea Sutherland.-(jam).                                                                    Mark Thwaites.-(jam).                                                                    Patrick Williams.-(jam).</t>
  </si>
  <si>
    <t>Diya Khemlani.-(secretary/inian).                                                                      Jeevan Khemlani.-(american).                                                                     Shashi Khemlani.-(indian).                                                                                          Pradeep Khemlani.-(indian).                                                                               Bhuvina Khemlani.-(indian).                                                                                                Danea Dixon.-(contact person).</t>
  </si>
  <si>
    <t>(876) 809-0706.                                                                       (876) 383-1821                                                                                          (876) 906-1067.</t>
  </si>
  <si>
    <t>Jack@royalecomputers.com                                                                             diya@royalecomputers.com                                                                                    dane.dixon@royalecomputers.com</t>
  </si>
  <si>
    <t>1 Laws street, kingston CSO</t>
  </si>
  <si>
    <t>Lecia Jackson.-(secretary).                                                         Christene McLean.-(jam).                                                                Sammuel McLean.-(jam).</t>
  </si>
  <si>
    <t>(876) 665-3144.                                                        (876) 809-7160.                                                (876) 410-7161.                                                           (876) 893-2236.</t>
  </si>
  <si>
    <t>cityoffugeendtimepropheticmi@gmail.com                                                          mcleanchristene@yahoo.com                                                        leciajackson13@gmail.com                                                     samuelmclean123@gmail.com</t>
  </si>
  <si>
    <t>church members</t>
  </si>
  <si>
    <t>CAIN100-372C</t>
  </si>
  <si>
    <t>2 Remilk Way, Three Oaks Garden, Kingston 19</t>
  </si>
  <si>
    <t>CAIN100NR-165C</t>
  </si>
  <si>
    <t>57 East Street, Kingston C.S.O</t>
  </si>
  <si>
    <t>Luna District, Border P.O., St. Andrew</t>
  </si>
  <si>
    <t>Lucinth Clarke-Mitchell.-(secretary/jam).                                                                            Dionne Marvel Clarke-Williams.- (jam).                                                                      Warren Williams.-(jam).                                                                                                      Earle Max-Andrew Danvers.-(jam).                                                      Ewan Penrose.-(jam).                                                                                           Oliver Clarke.-(jam).</t>
  </si>
  <si>
    <t>1(876) 552-0578                                                                 (876) 342-7802.                                                             (876)  379-6323.                                               (876) 863-6011.                                                      (876) 462-6794.                                                             (876) 845-3758.</t>
  </si>
  <si>
    <t>Lunacompassionate@gmail.com                                                               lucinth@hotmail.com</t>
  </si>
  <si>
    <t>Luna Compassionate Association Limited.-(USA Diaspora).- ($597,038.00).                                                                                                 Jamaica Public Service Foundation.- ($ 50, 000.00).</t>
  </si>
  <si>
    <t>STiDiamond Finance &amp; Consulting Services.- ($ 9,000.00).</t>
  </si>
  <si>
    <t>Eden Street, New Green, Manchester</t>
  </si>
  <si>
    <t xml:space="preserve">Judith Andrea Johnston.-(Secretary).                                                                                   Harthan Harrington Foster.-(jam).                                                             Lascelle Keith Johnson.-(jam).                                                                                   Joan Dawn McDaniel-(jam). </t>
  </si>
  <si>
    <t xml:space="preserve">(876) 441-9467.                                                          (876) 632-1717.                                           (876) 441-9467.                                                                </t>
  </si>
  <si>
    <t>Edenstreetdevelopment@yahoo.com                                                                  jandrea_jm@yahoo.co.uk</t>
  </si>
  <si>
    <t>CAIN100-2237C</t>
  </si>
  <si>
    <t>003-277-321</t>
  </si>
  <si>
    <t>Hardware &amp; Lumber Foundation Limited</t>
  </si>
  <si>
    <t>Hagley Park, 697 Spanish town road, Kingston 11.</t>
  </si>
  <si>
    <t>Poverty relief, Education, Amateur Sport or Religion, Health or Savings Life, Good Citizenship or Community Development, Help the in need.</t>
  </si>
  <si>
    <t>Paul St. Elmo Samuels.-(secretary).                                                           Olive Blossom Downer-Walsh.-(director).</t>
  </si>
  <si>
    <t>(876) 470-7790.</t>
  </si>
  <si>
    <t>olive.downer@hardwareandlumber.com</t>
  </si>
  <si>
    <t>Newly registered charity.- (online application).</t>
  </si>
  <si>
    <t>Merlyn Hyde-riley.-(Secretary).                                                                                          Glenroy Lalor.-(jam).                                                                     Ewan Millen.-(jam).</t>
  </si>
  <si>
    <t>Info@jbu.org.jm                                                                              merlyn.riley@jbu.org.jm                                               glenroy.lalor@gmail.com                                                                      generaltreasuruer@jbu.org.jm</t>
  </si>
  <si>
    <t>388</t>
  </si>
  <si>
    <t>Ren-nay Nattalia Robinson.-(secretary).                                                                                          Tyrone Timmon Augstus.-(jam).                                                       Ian Morrice Channer.-(jam).</t>
  </si>
  <si>
    <t>1(876) 354-7707.                                                      (876) 412-6754.                                                               (876) 416-2019</t>
  </si>
  <si>
    <t>Youthempoweringyouthja@gmail.com                                                                                       rennaynrobinson@gmail.com                                                                      timmon4augtus@gmail.com                                                          ianchanner89@gmail.com</t>
  </si>
  <si>
    <t>lisa michelle hennis.-(secretary).                                                                       Quiglen francis daubon.-(american/overseas resident).                                                                                           earline delsita richards.-(jam).                                                                                               owen johnson.-(jam).                                                                            peta-gay avadene brown.-(jam).</t>
  </si>
  <si>
    <t>1(876) 281-3457.                                                               (876) 341-4373.                                                        (876) 824-2139.                                              (876) 218-3211.                                                  (876) 549-7220.                                                (876) 540-5339.                                                                               (876) 341-4373.</t>
  </si>
  <si>
    <t>Promisechurch126@gmail.com                                                petagayjohnson14@yahoo.com</t>
  </si>
  <si>
    <t>Ann-Marie Edwards.-(Secretary).                                                                      Yvonne Delaney.-(jam).                                                                           Glendon Delaney.-(jam).                                                                            Cheryl Denton.-(jam).</t>
  </si>
  <si>
    <t xml:space="preserve">(876) 841-4820.                                                           (876) 898-6060.                                                                  (876) 866-0289.                                                                                                     (876) 388-9821.                                                                                                   </t>
  </si>
  <si>
    <t>annwardsktn@yahoo.com                                                                   auntcarol2003@gmail.com</t>
  </si>
  <si>
    <t xml:space="preserve">Dr. Nosente Bollo-Karmra.-(Secretary/canadian).                                                                             Dr. Rose Donkor.-(canadian).                                                         Dr. Albert Gyimah.-(Canadian).                                                                      Ms. Patricia Bebia-Mawa.-(canadian).                                                                  Mr.Ebenezer Asare.-(canadian).                                                          </t>
  </si>
  <si>
    <t>1(416) 667-9333.                                                                              (905)   846-3047.                                                                  905-846-3047.                                                          905-843-3766.</t>
  </si>
  <si>
    <t>165 (volunteers).</t>
  </si>
  <si>
    <t xml:space="preserve">Lisa Levee.-(secretary).                                                                   Margaret McCabe.-(british).                                                          Gray Harris.-(jam).                                                                     Muna Issa.-(bahamian).                                                                          Scarlett McCabe.-(british).                                                                                                                                                                                          </t>
  </si>
  <si>
    <t>1(876) 818-5077.                                                            (876) 383-5472.                                            (876) 905-5430.</t>
  </si>
  <si>
    <t>Jamaica@debatemate.com                                            lisalevee@msn.com</t>
  </si>
  <si>
    <t>Geoffrey Martin.-(director).                                                             Andrew Isaacs.-(secretary).                                                                          Melonia Waugh.-(jam).                                                                  Timon Waugh.-(jam).                                                                   Miriam Foster.-(jam).                                                             Doreen Dwyer.-(jam).                                                                            Tiffany Augustin.-(jam).</t>
  </si>
  <si>
    <t>1(876) 429-5301.                                      (876) 383-6658.                                              (876) 56-8555.                                                   (876) 594-5061.                                                                   (876) 582-8788.                                         (876) 570-4679.</t>
  </si>
  <si>
    <t>geoff-jan@yahoo.com                                              vives_58@hotmail.com                                               timonwaugh@yahoo.com                                                                    fostermiriam470@gmail.com                                                                                   doreendwyer18@gmail.com                                                  tiffanyaugustine@hotmail.com</t>
  </si>
  <si>
    <t>CAIN100-397c</t>
  </si>
  <si>
    <t>CAIN100-182C</t>
  </si>
  <si>
    <t>CAIN100-2193C</t>
  </si>
  <si>
    <t>003-426-980</t>
  </si>
  <si>
    <t>Blessings And Light Foundation Limtied</t>
  </si>
  <si>
    <t>23 Tennis Way, Norbrook, Kingston 8.</t>
  </si>
  <si>
    <t>no file seen to upload information</t>
  </si>
  <si>
    <t>Tools Hardware &amp; Supplies Foundation</t>
  </si>
  <si>
    <t>CAIN100-1197C</t>
  </si>
  <si>
    <t>CAUN100-2168C</t>
  </si>
  <si>
    <t>003-506-207</t>
  </si>
  <si>
    <t>Givers Of Tomorrow</t>
  </si>
  <si>
    <t>101 Belverdere Drive, Red Hills P.O., St. Andrew.</t>
  </si>
  <si>
    <t>To improve the education standards of impoverished youths between the ages of 3-25 to make them nation builders and future leaders of jamaica.                                                                                     Provide resources to support therelief of poverty for underprivilege citizens of jamaica in order to ensure a better standard of living for those persons.</t>
  </si>
  <si>
    <t>Shantell Creary.-(Secretary/jam).                                                      Shakhalia Walker-Reid.-(jam).                                                                     Caneck Reid.-(jam).                                                                   Michael Cooper.-(jam).</t>
  </si>
  <si>
    <t>(876) 773-4844.                                   (876) 834-5423.                                      (876) 455-5325.                                        (876) 402-3878.</t>
  </si>
  <si>
    <t>askgiveroftomorrow@gmail.com                                                       shantell.creary@gmail.com                                                                 shakhalia.walker@hotmail.com                                                           amexreid@gmail.com                                                                     m.cooperjnr@gmail.com</t>
  </si>
  <si>
    <t>board members,                                      donations,                                                   sponsorships,                                                      grants.                                                        Strategic partnerships.</t>
  </si>
  <si>
    <t>michael cooper.                                                   Shantell creary.                                            Caneck reid.                                                                            Shakhalia walker-reid</t>
  </si>
  <si>
    <t>CAIN100-2238C</t>
  </si>
  <si>
    <t>003-457-923</t>
  </si>
  <si>
    <t>The United Rosetta Miriam Project Limited</t>
  </si>
  <si>
    <t>Asia, 3 Sports Lane Drive, Pratville P.O., Manchester.</t>
  </si>
  <si>
    <t>Advancement of education in MANCHESTER COMMUNITY among disadvantaged youth so that they can receive the requisite qualifications to obtain future employment and finacial security.</t>
  </si>
  <si>
    <t>Karen Gallagher.-(secretary/oversea resident).                                                     Hewton Fider.                                                     Karen Clair.                                                                    Ezra Fider.                                                           Everton Fider.                                                                Tatlin Fider.</t>
  </si>
  <si>
    <t xml:space="preserve">(876) 825-7766.                            (876) 340-6674.                             (876) 373-4609.                                  (876) 863-5455.                                                 (876) 3406674.                                                      </t>
  </si>
  <si>
    <t>rosettamiriam.ja@gmail.com                                            hewfider@gmail.com                                                             karclaire@gmail.com                                                                   fiderezra@yahoo.com                                                                       eafider@yahoo.com                                                               tatlinfider@yahoo.com                                                           jhopenick12@gmail.com                                                         gfidnic@gmail.com                                                   kgallagher22@gmail.com</t>
  </si>
  <si>
    <t>Karen Taylor.-(secretary).                                                             Michael Taylor.-(kittitian).                                                                        Samantha Taylor.-(american).                                                     Samara Taylor.-(american).</t>
  </si>
  <si>
    <t>Gavin Lowe.-(secretary/jam).                                                          Everett Brown.-(jam).                                                              Levi Johnson.-(jam).                                                                  Adlai Blythe.-(jam).</t>
  </si>
  <si>
    <t>Margarret Adam.-(secretary/jam).                                                     Paul Matalon.-(jam).                                                        Israel Pinchas.-(jam).                                                                     Shalom Hodara.-(jam).                                                                         Terry Jo Hall.-(jam).                                                                   Michael Matalon.-(jam).                                                           Nigel Chen See.-(jam).                                                          Douglas Reid.-(jam).                                                                                                   marie Reynolds.-(jam).                                           Eleanor Hussey.-(jam).                                                               David Stephen Henriques.-(jam).                                                                     Christopher Mark Harris.-(jam).</t>
  </si>
  <si>
    <t>donations, offerings, and dues</t>
  </si>
  <si>
    <t>Francesca Tavares.-(secretary).                                                           Dr. Daniel Thomas.-(jam).                                                         Alison Facey.-(jam).</t>
  </si>
  <si>
    <t>(876) 889-3888.                                              (876) 892-9718.                                                                          (876) 434-4916.</t>
  </si>
  <si>
    <t xml:space="preserve">lovemarchmovement@gmail.com                                                                              francescatavares18@gmail.com                                                                                          </t>
  </si>
  <si>
    <t>CAIN100-2215C</t>
  </si>
  <si>
    <t>003-198-669</t>
  </si>
  <si>
    <t>Volunteers Incorporated 2022 Limited</t>
  </si>
  <si>
    <t>the purpose of this conflict of interest policy is to protect the integrity of the decision-making process of the 2000 visions project, ensure public trust, and safeguard the interests of voluteers incorporated by preventing any potential or actual conflicts of interest.</t>
  </si>
  <si>
    <t>(876)806-2808.                           (876) 821-5046.</t>
  </si>
  <si>
    <t>info@volunteersinc.org                                                         davorbailey@gmail.com                                                     yandavbailey@gmail.com</t>
  </si>
  <si>
    <t>director donations                                         partner donations                                                         sponsors.</t>
  </si>
  <si>
    <t>Candye Eyewear.-(jam).</t>
  </si>
  <si>
    <t>CAIN100-2130C</t>
  </si>
  <si>
    <t>003-310-051</t>
  </si>
  <si>
    <t>Bert's Auto Parts Foundation Limited</t>
  </si>
  <si>
    <t>72 Molynes Road, Kingston 10.</t>
  </si>
  <si>
    <t>the foundation aims to fulfil its charitable objectives by contributing to the relief of poverty, advancement of education, contribute to the advancement of health,and providing resources for individuals and institutions need. It will establish various programs initiatives, and collaborations to achieve these objectives.</t>
  </si>
  <si>
    <t>Tracy-ann c.Tomlinson.-(secretary).                               Bert e. Tomlinson.-(jam).                                                                    Joel g.c.Tomlinson.-(jam).                                                              Gari-paul a. Tomlinson.-(jam).                                                                     Bert e. Tomlinson jnr.-(jam).</t>
  </si>
  <si>
    <t>(876) 938-2378.                                                           (876) 409-3407.                                       (876) 889-8905.                                        (876) 279-7704.                                               (876) 859-4392.</t>
  </si>
  <si>
    <t>ttomlinson@bertsautoparts.com                                                        btomlinson@bertsautoparts.com                                                         jtomlinson@bertsautoparts.com                                                  gtomlinson@bertsautoparts.com                                            btomlinson@bertsautoparts.com</t>
  </si>
  <si>
    <t>bert's auto parts company limited</t>
  </si>
  <si>
    <t>Bert's auto parts company limited.-(jamaica).</t>
  </si>
  <si>
    <t>melindabrownstudio@gmail.com                                                                           simonegarvey77@gmail.com</t>
  </si>
  <si>
    <t>december 31, 2022</t>
  </si>
  <si>
    <t xml:space="preserve">howard mattis.                                                                                Lurline cain.                                                                                                         Sydney mcfarlane.                                                                              paul jackson.                                                                         carol ormsby.                                                                              ann marie massy.                                                                                                       dwight clark.                                                                                        sylvester nugent.                                                                                coral palmer.                                                                          patrick casey.                                                                                                                        sophia merrit.                                                                                                 jean wignal                                                                                    evan mullings.                                                                                           </t>
  </si>
  <si>
    <t>Fresh.fire.now@gmail.com                                                              freshfireja@gmail.com                                                           claud.ia@hotmail.com</t>
  </si>
  <si>
    <t>valrita jodson.-(accountant). Trn # 112-601-936.</t>
  </si>
  <si>
    <t>Kcdtf.tresurer@gmail.com                                                          kcdtfsecretariat@gmail.com</t>
  </si>
  <si>
    <t xml:space="preserve">Shirley Dawn Hamilton.-(secretary).                                                                    Reymond scott. -(chairman)                                                                                              Damian todd. -(Deputy Chairman).                                                                                                  Sen. Ransford Braham Q.C.                                                                 Bernard Channer.                                                                               Patrick McIntosh.                                                                      Sixto Coy.                                                                                        clive Nicholas C.D.                                                                         Hugh Reid.                                                                            Rudolph Wallace.                                                                       Michael Vaccianna.                                                   Dave Myrie.                                                                         Peta Gay Wynter.                                                         Richard Lindsay.                                          </t>
  </si>
  <si>
    <t>UCGIA- Jamaica Limited</t>
  </si>
  <si>
    <t>Paulette Brown-Stewart.-(secretary/jam).                                                       Charles Smith.-(american).                                                                   Anthony Coore.-(jam).                                                                      Cheryl Jones.-(british/local resident).</t>
  </si>
  <si>
    <t>1(876) 868-8380.                                                         (876) 829-1030.                                                       (876) 868-8380.                                              (876) 369-3500.                                                1(754) 227-7991.</t>
  </si>
  <si>
    <t>Acoore@gmail.com                                                                            joyce_stewart@cwjamaica.com                                                                chucks.ucg@gmail.com                                                       seige4123@yahoo.com</t>
  </si>
  <si>
    <t>CAIN100-2148C</t>
  </si>
  <si>
    <t>003-413-578</t>
  </si>
  <si>
    <t>Be a Blessing Outreach Coporation Jamaica Limited</t>
  </si>
  <si>
    <t>Kilancholly,Highgate P.O., St. Mary</t>
  </si>
  <si>
    <t>To enhance the educational and social development of children in MANCHESTER, KINGSTON, and ST. ANDREW through mentoring in academia and music, and dance,fostering cognitive and emotional growth alongside cultural awareness and appreciation.</t>
  </si>
  <si>
    <t>Alecia Tameka  Grey.-(Secretary/director/jam).                                                      Oje Ken Ollivierre.-(jam).                                                          Leon Malcolm.-(jam).                                                            Marc Jean._(jam).                                                          Alidin Stephenson.-(jam).                                                                  Beresford Walker.-(jam).                                                                 Pearline Boothe.-(jam).                                                                Marritta Stephenson.-(jam).</t>
  </si>
  <si>
    <t xml:space="preserve">(876) 855-8478.                                 </t>
  </si>
  <si>
    <t>blessingsandlightfoundation@gmail.com                                                                                         beablessing2023@gmail.com</t>
  </si>
  <si>
    <t>megamart.                                                      Butterkist limited.                                             Mother's food group.</t>
  </si>
  <si>
    <t>Clarks uk.- (united kingdom).</t>
  </si>
  <si>
    <t>Cooper &amp; company.-(auditor).                                                                            Temple beth shalon.-(accommodation).</t>
  </si>
  <si>
    <t>CAIN100-356C</t>
  </si>
  <si>
    <t>RE-REGISTERED CHARITY</t>
  </si>
  <si>
    <t>CAIN100-1647C</t>
  </si>
  <si>
    <t>COMMUNITY MEMBERS.</t>
  </si>
  <si>
    <t>CAIN100-2010C</t>
  </si>
  <si>
    <t>003-186-415</t>
  </si>
  <si>
    <t>God of Truth and Deliverance Church Limited</t>
  </si>
  <si>
    <t>Lower York, Seaforth P.O.,St.Thomas</t>
  </si>
  <si>
    <t>Prevention of relief of poverty.                                                                                    The advavncement of education.                                                                                             The advancement of religion.</t>
  </si>
  <si>
    <t xml:space="preserve">Shirley C. Douglas.JP.-(Secretary).                                               Kemisha Mesha Brown-Francis.-(jam).                                              Charlton Anthony Richards.-(jam).                                                        Winston Anthony Williams.-(jam).                                                         Augustus Collard.-(jam).                                                              Theresa Nicole Williams.-(jam).                                                                      Marsha Kerrine Paredon.-(jam).                                                                </t>
  </si>
  <si>
    <t>(876) 367-8217.                                  (876) 437-5515.                                                          (876) 396-4837.                                            (876) 598-7156</t>
  </si>
  <si>
    <t xml:space="preserve">willonamissionforsouls@gmail.com                                                                                                       paredonmarsha06@gmail.com                                                                              franciskemisha41@gmail.com                                                          augustuscollard@gmail.com                                                                   charltonrichards45@gmail.com                           </t>
  </si>
  <si>
    <t>offerings, tithes, and donations.</t>
  </si>
  <si>
    <t>personal / members.</t>
  </si>
  <si>
    <t>Janice Brown-Roberts.-(secretary/jam).                                                                Herro Blair.-(jam).                                                                Cheryl Syvester-james.-(jam).</t>
  </si>
  <si>
    <t>1(876) 923-7435.                                         (876) 884-9580.                                                         (876) 383-9172.                                            (876) 818-7846.</t>
  </si>
  <si>
    <t>Richard E. Thwaites.-(Secretary/jam).                                                                    Leighton Sasso.-(jam).                                                                                               Jordan Samuda.-(jam).</t>
  </si>
  <si>
    <t>1(876) 579-8591.                                     (876) 383-5912.                               (876) 381-2913.                                     (876) 527-9214.</t>
  </si>
  <si>
    <t>Jamaicaskeet@gmail.com                                                    info@jamaicaskeetclub.net                                                          debragor71@gmail.com                                                               evanthwaites@gmail.com                                                                       leightonsasso@gmail.com                                                                       khal2309@hotmail.com                                                                 jordansamuda@gmail.com</t>
  </si>
  <si>
    <t xml:space="preserve">Ncb Capital Markets Limited.-($984,800.00).                                                           Jamaica Producers group.-($150,000.00).                                                                        Jn General Insurance.-($592,821.00).                                                              Sports Development Foundation.-($800,000.00).                                                          Toyota Jamaica.-($544,288.00).                                                                        Azan's Supercentre.-($50,000.00).                                                   Jamaica Fiberglass products.-($30,000.00).                                                                  ATL Automotive.-($200,000.00).                                                                                   Meat Experts Limited.-($300,000.00).                                                                               </t>
  </si>
  <si>
    <t>Contractors:                                                                               george lewis.                                                                                                         Debra gore.                                                                                                          Oneil brown.                                                                                                               Frank smith.                                                                                                                                                                             Samuel black.</t>
  </si>
  <si>
    <t>bishopblair@yahoo.com                                                      checlaudanmani@yahoo.com</t>
  </si>
  <si>
    <t xml:space="preserve">phillip funeral home.-($10,000.00).                                                Beverley's transport.-($10,000.00).                                                                  Franklyn jackson and company.-($10,000.00).                                                      mr. george clue (attorney at law).-($20,000.00).                                                      michael kenny's total gas station.-($15,000.00).                                                   midland electrial.-($25,000.00).                                                                       miguel baker &amp;co.-($10,000.00).                                                    wayne brown (parish council).-($50,000.00).                                                                             mackem trading and distribution.-($10,000.00).                                                                                                                 elain robinson.-($5,000.00).                                                                          george kirbys hardware.-($10,000.00).                                                                              kevin downswell ministry.-($40,000.00).                                                                                       kenny's glass place.-($4,000.00).                                                                               corporate contributions.-($578,000.00).                                                                         </t>
  </si>
  <si>
    <t>artiste for gospel concert:                                                                       jabez.                                                                          Sandra brooks.                                                                                  jermaine gordon.                                                                 keesa peart.                                                                                    howard brown.                                                                           jeffery dawkins mc.                                                                                         bunny anderson.</t>
  </si>
  <si>
    <t>norma simmonds.-(jam).                                                                           Blossom j. dawkins.-(jam).                                                             Karen samuels.-(secretary/jam).</t>
  </si>
  <si>
    <t>CAIN100NR-79C</t>
  </si>
  <si>
    <t>CAIN100NR-1291C</t>
  </si>
  <si>
    <t>october 10, 2024</t>
  </si>
  <si>
    <t>october 28, 2024</t>
  </si>
  <si>
    <t>Voluntary Revocation</t>
  </si>
  <si>
    <t>1(876) 327-0351.                                                                    (876) 551-0641.                                                              (876) 327-0351.                                            (876) 909-0459.                                          (876) 809-0260.                                                    (876) 469-0025.                                                                                   (876) 439-0395.</t>
  </si>
  <si>
    <t>Orville Hill.-(secretary).                                                                          Iris Salmon.-(jam).                                                  Richard Rowe.-(jam).                                                                 John Campbell.-(jam).                                                              Dennis Archer.-(jam).                                                                    Oral Khan.-(jam).                                                                        Keith Byfield.-(jam).</t>
  </si>
  <si>
    <t>Info@yardempire.com                                                                  terrisalmon876@gmail.com                                               r.roweonly@gmail.com                                                               hillhome45@gmail.com                                                                campbeljo@gmail.com                                                    archerdennis@yahoo.com                                                          kestcdyfield@gmail.com                                                          oral.khan@gmail.com</t>
  </si>
  <si>
    <t>sponsorship, grants, fundraiser, contribution</t>
  </si>
  <si>
    <t>members contributions.-($190,671.00).                                             Sponsorship income.-media launch.-($170,000.00).                                                  Programme sponsorship income.-($560,107.00).                                                            fundraiser-father's day show.-($ 249,000.00).                                                             fundraiser.-jamaica sweeter.-($7,000.00).</t>
  </si>
  <si>
    <t xml:space="preserve">father's day.                                                                                              Media launch.                                                                              </t>
  </si>
  <si>
    <t>Kiwanis clubs.- 67.</t>
  </si>
  <si>
    <t>donations, and company resource.</t>
  </si>
  <si>
    <t>JWN Foundation                                                                                            (J. Wray &amp; Nephew)</t>
  </si>
  <si>
    <t>Jwnfoundation@campari.com                                                                                              yana.samuels@campari.com                                                                           DENISE.PINNOCK@CAMPARI.COM</t>
  </si>
  <si>
    <t xml:space="preserve">The Navigators For Christ </t>
  </si>
  <si>
    <t>Richard Messado.-(secretary/jam).                               Mark Bogart.-(american).                                                            Tolulope Bewaji.-(jam).                                                          Derrick Paul Mahfood.-(jam).                                                      Joel Arthur Bain.-(jam).                                                            Joel Anthony Moo-Young.-(jam).</t>
  </si>
  <si>
    <t>(876) 479-2219.                                                              (876)432-0979.</t>
  </si>
  <si>
    <t xml:space="preserve">1(876) 776-9843.                                                           </t>
  </si>
  <si>
    <t>Plant@gracefam.church                                                                    bills@gracefam.church                                                                             sheldoncampbell@gmail.com                                                                                joelbain@gmail.com                                                          seanetaylor@gmail.com</t>
  </si>
  <si>
    <t>Desiree Griffiths.-(secretary/jam).                                                     Beverley Griffiths.-(jam).</t>
  </si>
  <si>
    <t>school grants to chil.                                                                         Assistive Aids.                                                                        Clothing.                                                                               Household iteams.</t>
  </si>
  <si>
    <t>Wommmad@gmail.com                                                  bevgriff0424@yahoo.com</t>
  </si>
  <si>
    <t>CAIN100-1185C</t>
  </si>
  <si>
    <t>Deon S. Blake-Reid.-(director/secretary).                                                          Verona E. Blake.-(jam).</t>
  </si>
  <si>
    <t>Fincolcorp@hotmail.com                                                                          fincolrestore@gmail.com</t>
  </si>
  <si>
    <t>fincol corporation limited.-($ 250,000.00).                                                 Deon S. Blake-Reid.-($ 15,000.00).</t>
  </si>
  <si>
    <t>Fincol Restoration Ministries</t>
  </si>
  <si>
    <t>CAIN100-1630C</t>
  </si>
  <si>
    <t>1(876) 830-4854.                                                          (876) 783-7363.</t>
  </si>
  <si>
    <t>13 Gilbraltar Camp Way, University of the West Indies, Mona, Kingston 7</t>
  </si>
  <si>
    <t>Rosemarie Smalling.-(Secretary/jam).                                                                        Fieona Griffiths.-(jam).                                                        Hesay Buckly.-(jam).</t>
  </si>
  <si>
    <t>1(876) 403-9380.                                                            (876) 925-6921.                                                     (876) 291-4041.                                                                      (876)327-2903.                                                                             (876) 835-3887.</t>
  </si>
  <si>
    <t>Fieona.griffiths@gmail.com                                                                     gbsfoundation1@gmail.com</t>
  </si>
  <si>
    <t>Clebert S. Russell.-(national secretary/treasurer).                                                                                     Garth W. McKoy.                                                                                    Howard L. Francis.                                                                         Dale A. Fisher.</t>
  </si>
  <si>
    <t xml:space="preserve">Upcjamaica@gmail.com                                                                    unipenja@yahoo.com         </t>
  </si>
  <si>
    <t xml:space="preserve">Shayzan McBean.-(secretary/jam).                                                                     Courtney Gordon.-(jam).                                                                       Dexter Johnson.-(jam).                                                                                   Michelle Grant.-(jam).                                    </t>
  </si>
  <si>
    <t>Churchofgodinjamaica@gmail.com                                                                                       shayzanmcbean@gmail.com                                                                                            courtney_gordon@yahoo.com                                                                  dexevedex64@yahoo.com                                                                                                      magg30@gmail.com</t>
  </si>
  <si>
    <t>CAIN100-1698C</t>
  </si>
  <si>
    <t>Franz Shaw.-(secretary/jam).                                                        Rebecca Campbell.-(american).                                                                           Gregory Campbell.-(american).</t>
  </si>
  <si>
    <t xml:space="preserve">mission offerings.-($5,980,000.00)                                                                    Special service.-thift store income.-($1,515,955.00).               </t>
  </si>
  <si>
    <t>howad irvung.-(contractor).                                                                Patrick DeCosta.-(contractor).                                                                       Charlene Boyd.-(parttime staff).                                                                               Sunil Daniels &amp; Company.-(accountant firm).</t>
  </si>
  <si>
    <t>peter-gay eddy-(secretary/jam).                                                            Michael bernard.-(jam).                                                                     Harald granston.-(jam).                                                           carlton burrell.-(jam).                                                                 samuel fayette.-(jam).                                                           egbert myers.-(jam).                                                               robyn-kay deleon.-(jam).</t>
  </si>
  <si>
    <t>Emmanuelbasptist@cwjamaica.com                                                            petergayeddy@gmail.com                                                           mbernard@edcja.com</t>
  </si>
  <si>
    <t>Serika sterling.-(secretary/director/jam).                                                                         Steven sterling.-(jam).</t>
  </si>
  <si>
    <t>(876) 665-1210.                                     (876) 403-4033.                                            (876) 564-4297.</t>
  </si>
  <si>
    <t>preemiefoundationjamaica@gmail.com                                                                   serika.sterling@gmail.com                                                           sdsterling@sasjm.com</t>
  </si>
  <si>
    <t>CAIN100-185C</t>
  </si>
  <si>
    <t xml:space="preserve">Stephen Holland.-(secretary).                                     The Hon.Dennis Lalor O.J.-(chairman).                                             Paul Lalor.-(jam).                                                                         Reynold scott.-(jam).                                                         The Hon.Earl jarrett, O.J.,CD,JP.-(jam).                                          Noel Levy.-(jam).                                                      Stefan Maxwell.-(jam).                                                                                            Carla Sega.-(Exe.Dir).                                                </t>
  </si>
  <si>
    <t>Info@umidef.org                                                                           steveh9911@gmail.com                                                             dhlalor@icwi.com</t>
  </si>
  <si>
    <t>Donations.                                       Grant Funding.</t>
  </si>
  <si>
    <t>Lime Foundation.-(jam).                                                             Al Webb.-(jam).                                            Consolidated Bakery.-(jam).                                                  Grace Kennedy limited.-(jam).</t>
  </si>
  <si>
    <t>july 1, 2024</t>
  </si>
  <si>
    <t>december 31, 2023</t>
  </si>
  <si>
    <t>Charmane Codlin.-(jam).                                               Janett Farr.-(jam).                                                                                  Claudine Watkis.-(Secretary/jam).                                                                              Dawn McNaughton.-(jam).</t>
  </si>
  <si>
    <t>donations , fundraising, and Dues.</t>
  </si>
  <si>
    <t>Carimed.-(jam).                                                   D&amp;G Foundation.-(jam).                                                         Salamander.-(jam).</t>
  </si>
  <si>
    <t>Pamela Burke.-(Cayman Islands).</t>
  </si>
  <si>
    <t>december 31, 2024</t>
  </si>
  <si>
    <t>november 25, 2024</t>
  </si>
  <si>
    <t>CAIN100-2184C</t>
  </si>
  <si>
    <t>002-934-256</t>
  </si>
  <si>
    <t>Now Word International Ministries Limited</t>
  </si>
  <si>
    <t>Low Ground District, Rock River P.O., Clarendon.</t>
  </si>
  <si>
    <t>. The advancement of education.                                                              The advancement of religion.                                                                                              The   advancement of health or the saving of lives.                                                                                                                The advancement of arts, culture, heritage or science.                                                                                                                          the promotion of religious or rascial harmony or equality or diversity.</t>
  </si>
  <si>
    <t>Harifa Atkinson.-(secretary).                                                                  Samuel Blackwood.-(jam).                                                     Viviene Edwards-Taylor.-(jam).                                                   Evette Reid- Young.-(jam).                                                               Judith Annmarie Shirley Barnett.-(jam).                                                                 Marvalyn Blackwood.-(jam).</t>
  </si>
  <si>
    <t>(876) 429-5089.                                      (876) 807-3548.                             (876) 215-1140.                                        (876) 827-1194.                                  (876) 390-9005.</t>
  </si>
  <si>
    <t>ministriesnowword@gmail.com</t>
  </si>
  <si>
    <t>tithes, offerings, and gifts.</t>
  </si>
  <si>
    <t>1D - 1E Braemar Avenue, Kingston 5.</t>
  </si>
  <si>
    <t>CAUN100NR-87C</t>
  </si>
  <si>
    <t>file at montego bay, there is no information to put on data sheet.</t>
  </si>
  <si>
    <t>CAIN100NR-204C</t>
  </si>
  <si>
    <t>003-577-449</t>
  </si>
  <si>
    <t>Chrya Charities Limited.</t>
  </si>
  <si>
    <t>16 Mavis Craige Avenue, Mango Walk, Montego Bay 1 P.O., St. James</t>
  </si>
  <si>
    <t>CAIN100NR-202C</t>
  </si>
  <si>
    <t>003-463-893</t>
  </si>
  <si>
    <t>Impact Builders Limited</t>
  </si>
  <si>
    <t>Great Pond, Ocho Rios P.O., St. Ann</t>
  </si>
  <si>
    <t>Melanie Amanda Dillion.-(secretary).                                                                                  Jennifer Loi Lawrence.-(jam).                                                                     Georgia Lcilda Burke.-(jam).                                                                 Leonie Clarke - Golding.-(jam).</t>
  </si>
  <si>
    <t>(876) 493-1115.                                  (876) 584-8753.                                           (876) 880-1363.                                               (876) 896-2422.                                                           (876) 420-5975.</t>
  </si>
  <si>
    <t xml:space="preserve">Jennifermcmurrine@yahoo.com                                            ambministries_2011@yahoo.com                                                leonie_clarke17@yahoo.com                                                                      </t>
  </si>
  <si>
    <t>pastor Andrea Valentine.-(canada).                                                                    Portland municipal office.-(poor relief department).                                                                                   Faith Bowleg.-(USA).                                                                                          pastor Susan Hinton.-(USA).</t>
  </si>
  <si>
    <t xml:space="preserve">Re-registered                                                                                        Branch: emmanuel christian academy trn# 001-631-586-0001.            </t>
  </si>
  <si>
    <t>Shawn r.garraway. (Guyanese).                                                               Rene l. Hibbert. (Jamaican).                                                                          Alecia creary. (Jamaican).                                                     Temera creary. (Jamaican).</t>
  </si>
  <si>
    <t>Lannet hart.(jam).                                                           Liza mcgill.(usa).                                                           Alexander mcgill.(usa).</t>
  </si>
  <si>
    <t>Hanover Municpal Council</t>
  </si>
  <si>
    <t>Theresa Chin-Givans.-(Secretary)(jam).                                                                Bishop. John Persaud.-(guyanese).                                                                      Michael Rowe.-(vicar general).</t>
  </si>
  <si>
    <t>74 Redhill Road, Kingston 20</t>
  </si>
  <si>
    <t>Nicola Brown.-(Exec.officer/Secretary).                                                              Keith wellington.-(director).                                                       Colleen Montague.-(director)                                                      david Wilson.                                                                     Hazel Cameron.                                                           Livnvern Wright.                                                                     Richard Thompson.                                                Erica Ewbanks.</t>
  </si>
  <si>
    <t>Issa@cwjamaica.com                                                                            nbrown@issasports.com                                                                 stethsprincipal@gmail.com                                                                              colleen_bm@hotmail.com</t>
  </si>
  <si>
    <t>Rudolph Lennards.-(secretary/jam).                                                            Lloyd Hall.-(jam).                                                                                                                    Ueal Thompson.-(jam).                                                                Christopher Jones.-(jam).                                                            Phillip Pusey.-(jam).                                                                    George Williams.-(jam).                                                          Mark Powell.-(american).</t>
  </si>
  <si>
    <t>1(876) 860-8231.                                                               (876) 855-4069.                                                                              (876) 986-5147</t>
  </si>
  <si>
    <t xml:space="preserve">Gnrlbaptist_ja@yahoo.com                                                  lennardsr@yahoo.com                                                                                                             lloydvhall@yahoo.com                                                                </t>
  </si>
  <si>
    <t>Laurice Thomas.-(secretary/jam).                                                               Bernard Thomas.-(jam).</t>
  </si>
  <si>
    <t xml:space="preserve">1(876) 818-5152.                                               (876) 797-0453.                                                               </t>
  </si>
  <si>
    <t>thomaslaurice4@gmail.com</t>
  </si>
  <si>
    <t>1(876) 407-2195.                                                              (876) 819-3621.                                            (876) 407-2195.</t>
  </si>
  <si>
    <t>june Lewis.-(secretary/jam).                                                              Peter Depass.-(jam/overseas resident).                                                     Gordon Lewis.-(jam).</t>
  </si>
  <si>
    <t xml:space="preserve">Info@depassandco.com                                                                        june_lewis64@yahoo.com                                                                            peterdepass@cwjamaica.com                                                                         gordon.lewis72@gmail.com                                                                                        </t>
  </si>
  <si>
    <t>administrative expenses.-($304,200.00).</t>
  </si>
  <si>
    <t>CAIN100-793C</t>
  </si>
  <si>
    <t>Kathyrn Chang.-(secretary).                                                         Gayle Cunnigham.-(director)                                                           Sharon Carina Smile.-(jam).                                                                          Ingrid McDonald-Walker.-(jam).                                                                  Maria Elizabeth Myers-Hamilton.-(jam).                                                    Michelle Taylor.-(jam).</t>
  </si>
  <si>
    <t>Jasa.jm2k9@gmail.com                                                                                      gayleandchad@yahoo.com                                                                   sharonsmile20@hotmail.com                                                       mysterywalker@hotmail.com                                             maria_myershamilton@yahoo.com                                                            mat.mish@gmail.com</t>
  </si>
  <si>
    <t>IYF  International Youth Fellowship Limited</t>
  </si>
  <si>
    <t>Zaitor Mitchell.-(secretary).                                                        Noel Esty.-(jam).                                                          Stacia Veron.-(jam).                                                  Helen Minott.-(jam).                                                    Stacy Davis.-(jam).                                                                   Good News Mission.-(jam).                                                         Natalie Robinson.-(jam).                                                            Byung Joo Lim.-(american).</t>
  </si>
  <si>
    <t>Info@iyfjamaica.com                                                                                zaitorgibson@gmail.com</t>
  </si>
  <si>
    <t>1(876) 620-9340                                                              (876) 774-4466</t>
  </si>
  <si>
    <t xml:space="preserve">Gavin Powell.-(secretary).                                                           Paul young.-(jam).                                                               Chery Gordon-Shurtridge.-(jam).                                                           </t>
  </si>
  <si>
    <t>1 (876) 429-5517.                                                           (876) 297-0713.                                                                                 (876) 867-8837</t>
  </si>
  <si>
    <t>Cherylcgordon@yahoo.com                                                                      gavinpowell28@yahoo.com                                          paulyoungb12@gmail.com</t>
  </si>
  <si>
    <t>Terry-Ann Hylton.-(Secretary).                                                                                   Micheal Anthony Hudson.-(jam).                                                                                      Samuel Smalling.-(jam).                                                                                                        Marica Hudson.-(jam).                                                                                Roystan Loytin.-(jam).</t>
  </si>
  <si>
    <t>JOJO_HUDSON@HOTMAIL.COM                                                                                  tragreen12@gmail.com</t>
  </si>
  <si>
    <t>Clare Morgan.-($ 113,163.00).</t>
  </si>
  <si>
    <t>outreach</t>
  </si>
  <si>
    <t xml:space="preserve">Joedian Gray.-(secretary).                                                               Errol Hudson.-(jam).                                                                          Sonia Hyman.-(jam).                                                                                </t>
  </si>
  <si>
    <t xml:space="preserve">THSRENTAL@GMAIL.COM                                                                                   office@toolsja.com                                                                        grayjoedian80@gmail.com                                             huddy876@gmail.com                                                                  soniahyman20@gmail.com                                                                                                </t>
  </si>
  <si>
    <t>Dr.Charlene Coore Desai.-(secretary).                                                         Rodeny Keith Ferguson.-(american).                                                                                      Elisabeth Whitbeck wood.-(american).                                                                                                             Judy Kay Weishar.-(american).                                                                                        Joyjit Deb Roy.-(american).</t>
  </si>
  <si>
    <t>(876) 350-2315.                                                                   (876) 665-2393.                                                    (876) 884-8185</t>
  </si>
  <si>
    <t>diane.green@winrock.org                                                                              charlene.desai@winrock.org</t>
  </si>
  <si>
    <t>december 31, 2019</t>
  </si>
  <si>
    <t>15 Haining Road, Kingston 5.</t>
  </si>
  <si>
    <t>kelly Akin.-(Secretary/jam).                                                                            steadman fuller.-(jam).                                                       edward gabbidon.-(jam).                                                                                   charles dufour.-(jam).                                                                    william shagoury.-(jam).                                                              bart peterson.-(overseas resident).                                                   sasha shim-hue.-(jam).                                                    hidran mcKulsky.-(jam).                                                                                               sally porteous.-(jam)</t>
  </si>
  <si>
    <t>Nastassia Hedge-Whyte.-(secretary).                                                             Romeo Monteith.-(jam).                                                 Andrew Dixon.-(jam).                                                                                Adrian Hall.-(jam).                                                                            Roy Calvert.-(jam).</t>
  </si>
  <si>
    <t>Jamaicarugbyleague@gmail.com                                        nastassiahedge_01@hotmail.com                                                                        info@rljam.com</t>
  </si>
  <si>
    <t>(876) 787-7354                                                                1(876) 460-9901.                                                             (876) 842-5000.                                                                  (876) 404-6024.</t>
  </si>
  <si>
    <t xml:space="preserve">Hilary Perkins.-( acting secretary).                                                                   Trevor Spence.-(director).                                                                 Dr. Howard Harvey.-(dir).                                                                                        Deanna Williams.-(dir).                                                                             Lisa Adelle Jondeau.-(dir).                                                                Alvin Campbell.-(dir).                      </t>
  </si>
  <si>
    <t>1(876) 928-0801.                                                   (876) 754-9034.                                                               fax: (876) 929-9387.</t>
  </si>
  <si>
    <t>Black springs, Treasure Beach, Calabash Bay P.A., St. Elizabeth.</t>
  </si>
  <si>
    <t>Kymca@cwjamaica.com                                                          kingstonymca@gmail.com                                                                                        hilaryn_perkins@yahoo.com</t>
  </si>
  <si>
    <t>CAIN100-108C</t>
  </si>
  <si>
    <t xml:space="preserve">Kevoy Edwards.-(secretary).                                                                     Nathaniel Myers.-(jam).                                                     Richard Davis.-(jam).           </t>
  </si>
  <si>
    <t>Peter Mais.-(secretary).                                                               Jean Lowrie-Chin.-(jam).                                                            Owen James.-(jam).                                                           Warren McDonald.-(jam).                                                                     Sethurman Kumaraswamy.-(jam).                                                                             Dennis Jones.-(jam).                                                                          Vilma McDonald.-(jam).                                            Patricia Reid-Waugh.-(jam).</t>
  </si>
  <si>
    <t>Info@ccrponline.org                                                          maislaw4165@gmail.com</t>
  </si>
  <si>
    <t>Cristina Matalon.-(Secretary).                                                           Peter j. Thwaites.                                            Brian Richard Schmidt.                                                         Sandra Alicia Glasgow.                                                         Craig Donald Raynes Bernard.                                              Karen Joan Elizabeth Bhoorasingh.                                                   Desmond Dave Brooks.                                                Kimala Nicole Bennett.                                                        Mukisa Dahlia Ricketts.</t>
  </si>
  <si>
    <t>1(876) 927-3025.                                                 (876) 922-6670.</t>
  </si>
  <si>
    <t>Jacrimestop@yahoo.com                                                                                    jacrimestop@psoj.org</t>
  </si>
  <si>
    <t>Michael Sean Harris.-(secretary).                                                             Conroy B. Wilson.-jam).                                                              Michael Holgate.-(jam).</t>
  </si>
  <si>
    <t>Ashe@theashecompany.org                                                              aelsean@gmail.com                                                                    conroybwilson@theashecompany.org                                                                   michaelholgate@theashecompany.org</t>
  </si>
  <si>
    <t>Ena Wong.-(secretary).                                                                           John Wong.-(jam)                                                          Leonard Smith.-(jam).</t>
  </si>
  <si>
    <t xml:space="preserve">Hortense Lowver.-(secretary).                                                     Judith Rhoden.-(american).                                                                             </t>
  </si>
  <si>
    <t>Tenselowver@yahoo.com                                                                                   judithb64@gmail.com</t>
  </si>
  <si>
    <t>(876) 985-2643.                        (876) 457-2958.</t>
  </si>
  <si>
    <t>december 20, 2024</t>
  </si>
  <si>
    <t>CAIN100NR-203C</t>
  </si>
  <si>
    <t>Amity Community Outreach Limited</t>
  </si>
  <si>
    <t>003-515-940</t>
  </si>
  <si>
    <t>Amity District,St. Leonard's P.O., Westmoreland</t>
  </si>
  <si>
    <t>Community outreach: School supplies, road donation, religios activities, basic school; Donate supplies to the school and community families that are in extreme poverty; Donate food, clothing, electronic supplies for empowerment of communities including th</t>
  </si>
  <si>
    <t>003-185-729</t>
  </si>
  <si>
    <t>House of God International Outreach Ministries Limited</t>
  </si>
  <si>
    <t>44 Alexander Road, Kingston 13</t>
  </si>
  <si>
    <t>Angella Allen-Lawrence.-(secretary).                                                                Ann Eloise Harrison.-(jam).                                                               Rahja Harrison.-(jam).                                                                                 Joan Burton.-(jam).</t>
  </si>
  <si>
    <t>(876) 406-5402.                                                   (876) 346-0962.                                      (876) 898-7677.                                    (876) 796-3640.</t>
  </si>
  <si>
    <t>rahjaharrison@gmail.com                                                                      rameshlawrence13@gmail.com                                                                     annharrison506@gmail.com                                                                            joanburton26222@gmail.com</t>
  </si>
  <si>
    <t>Frederick Sutherland.-(secretary).                                                    Peter Chin.-(jam).                                                     Dr. Mark Newnham.-(jam).                                                   Vikram Dhiman.-(jam).</t>
  </si>
  <si>
    <t>Jamgolf2cwjamaica.com                                                      freddiecricket@gmail.com                                                                  peterchin@allianceinvestment.com                                                                     docmsnewnham@yahoo.com                                           vikram67@gmail.com</t>
  </si>
  <si>
    <t>Shaun Lawson-Freeman.-(Secretary/jam).                                                Hugh Wayne Powell.-(jam).                                                      Marva Christian.-(jam).                                                                   Vernon Sylvester McLeod.-(jam).                                               Bevan Anthony Callam.-(jam).                                                                 Maureen Irons-Morgan-(jam).                                                                       Caroline Millicent Brown.-(jam).                                                                                   Rosemarie Amy-Voordouw.-(jam).                                                                      Hugh Michael Thompson.-(jam).                                                        Yvonne Mc Clymont Grant.-(jam).</t>
  </si>
  <si>
    <t xml:space="preserve">1(876) 938-1757.                                                (876) 833-9651.                                                                            </t>
  </si>
  <si>
    <t xml:space="preserve">Openarmscentre@gmail.com                                                                                           shaunlawlaing@gmail.com                                                                            </t>
  </si>
  <si>
    <t>7.                                                              (Plus members of service clubs and organizations).</t>
  </si>
  <si>
    <t>7.                                                           (plus supportng voluntry members of service clubs  and organizations).</t>
  </si>
  <si>
    <t xml:space="preserve">James Anthony Clarke.-(secretary).                                              Richaed Trevvett.-(british).                                                       Douglas Brent Scott.-(canadian).                                                      David Kenneth Williams.-(Australian).                                                      Philip Adrian Chambers.-(jam).                                       Mark James DeCasseres.-(jam).                                                                </t>
  </si>
  <si>
    <t xml:space="preserve">1(876) 961-4043.                                                                    (876) 574-5434.                                                           </t>
  </si>
  <si>
    <t>Jamaicatrust@gmail.com                                                                                        anthony.clarke@creativeindustriesja.com</t>
  </si>
  <si>
    <t>Lauri-Ann Ainsworth.-(secretary).                                                 Lisa Lake.-(jam).                                                           Paula Kerr Jarrett.-(jam).                                                      Mark McIntouch.-(jam).                                                   Sally Fernandes.-(british).</t>
  </si>
  <si>
    <t>1(876) 632-5134.                                         (876) 334-6448.</t>
  </si>
  <si>
    <t xml:space="preserve">Sonja Sutherland.-(secretary/jam).                                                                           Kenneth Benjamin,O.J, C.D, J.P.-(indian/jam).                                                                                               Dorthy anderson.-(jam).                                                                                         Pamela Lawson.-(british/jam).                                                                            Lesley Ann Masterton.-(jam).                                                                                  </t>
  </si>
  <si>
    <t>(876) 929-0320.                                (876) 817-4595.</t>
  </si>
  <si>
    <t>jspca@yahoo.com                                                                                   sutherlandsonja5@gmail.com</t>
  </si>
  <si>
    <t>julia lowe.                                                                        Roderick lockwood.                                                                             Beverley levy.                                                                             neadene tufton.                                                                             heather / paul facey.                                                                          yvonne m. campbell.                                                                                     rosey mciver.                                                                              phoenix veterinary clinic.                                                                   total engergies marketing ja.                                                                                           glynne manley.</t>
  </si>
  <si>
    <t>Jhordan Channer.-(secretary).                                                                     Dorrainer Duncan.-Jam).</t>
  </si>
  <si>
    <t>(876) 551-3654.                                                                    (876) 561-3299.</t>
  </si>
  <si>
    <t>dorraine@islandcitylab.org                                        jhordan@islandcitylabs.org</t>
  </si>
  <si>
    <t>CAIN100-2253C</t>
  </si>
  <si>
    <t>Re-Registered</t>
  </si>
  <si>
    <t>Conrad Harris.-(secretary).                                                               Audrey stephnson.-(jam).                                                                              Dyntie davis.-(jam).                                                                                             lilieth barrett hamilton.-(jam).                                                                              Maurice Gordon.-(jam).                                                                                           barbara Mckoy.-(jam).                                                                                 daemion mclean.-(jam).                                                                                              donald rose.-(jam).                                                                                             germain barrett.-(jam).                                                                                        akeen cummings.-(jam).                                                                   andre fisher.-(jam).                                                                                                      heather lamm.-(jam).                                                                    lloyd howell.-(jam).                                                                                                       robert blake.-(jam).                                                                                                  ovestra king.-(jam).                                                                                       jerome jackson.-(jam).                                                                                              shanea bailey.-(jam).                                                                                       floyd smith.-(jam).                                                                                   moya mullings.-(jam).                                                                                   olivene burke.-(jam).</t>
  </si>
  <si>
    <t>government subscription.                                              Fundraising.                                                           Membership dues.                                                      Processds from vision center activities.                                                donations.                                                                     sales of glasses.                                                                   property rental.</t>
  </si>
  <si>
    <t>jamaica energy partners.                                             Jets united way of jamaica.                                                   Robyn king lloyd foundation.                                                  Students of immaculate.                                                          citi dental &amp; impant centre.                                                               montego bay airport.                                                                     tourism enchancement fund.                                                     holton spence.                                                               beverley dinham spence / stewart spence.</t>
  </si>
  <si>
    <t>leone family foundation.-(USA).</t>
  </si>
  <si>
    <t>est. 70</t>
  </si>
  <si>
    <t>CAIN100-2201C</t>
  </si>
  <si>
    <t>003-398-269</t>
  </si>
  <si>
    <t>Diabetes Clinicians of the Caribbean Limited</t>
  </si>
  <si>
    <t>Apartment 17, 9 - 11 Washington Drive, Kingston 10, St. Andrew.</t>
  </si>
  <si>
    <t>To provide continuing education opportunities for training diabetes clinicians and all other licensed healthcare providers, to enhance their ability to move effectively provide updated accurate information, guidance and support to people with diabetes in their community.</t>
  </si>
  <si>
    <t>andrea hunt.-(secretary).                                                                                Susan elizabeth hodges.-(jam).                                                         Marsall tulloch-reid.-(jam).                                                                           michael boyne.-(jam).                                                                             melody whitehgorne.-(jam).</t>
  </si>
  <si>
    <t>(876)388-0043.                             (876) 373-7760.</t>
  </si>
  <si>
    <t>ahuntguelph@hotmail.com</t>
  </si>
  <si>
    <t>members'contributions                                             sponsorships</t>
  </si>
  <si>
    <t>(876)845-5225.                                            (876) 442-1487.</t>
  </si>
  <si>
    <t>NADEAN NICHOLA JOHNSON.-(SECRETARY).                                                                 SHERNETT HALL.-(JAM).                                                                                        CHRISTOPHER A. AULD.-(JAM).</t>
  </si>
  <si>
    <t>auldsacademy@aacf.ca                                                                       nadz_jon@yahoo.com                                                                  hallshernett@outlook.com</t>
  </si>
  <si>
    <t>umar plummer.-(secretary).                                                       Sharon brown.-(jam).</t>
  </si>
  <si>
    <t>Jahrainmusic@gmail.com                                                            lady_bs59@yahoo.com                                                                  andreabicknell@yahoo.com                                                                               gullyvoice32@yahoo.com</t>
  </si>
  <si>
    <t>anthony frekleton.-(secretary).                                                            Wendy freckleton.-(jam).                                                              Donovan lennox.-(jam).                                                    Deauvadine McDervon Francis.-(jam).                                                           Edwin Charles Jones.-(jam).</t>
  </si>
  <si>
    <t xml:space="preserve">1(876) 625-0359.                                                     (876) 470-7969.                                                 (876) 881-5968.                                                          (876) 383-3282.                                                        </t>
  </si>
  <si>
    <t>candleinthedarkja@gmail.com                                             tonyfreckleton@gmail.com                                                                              deanfrancis499@gmail.com                                                  edwinc120@yahoo.com</t>
  </si>
  <si>
    <t xml:space="preserve">kristen broomfield-miller.-(secretary).                                                  Alvin davis.-(jam).                                                        Rudolph thomas.-(jam).                                                              </t>
  </si>
  <si>
    <t>1(876) 861-9304.                                           (876) 861-9304.                                             (876) 750-0520.                                             (876) 315-6477.                                                          (876) 565-1182.                                              (876) 861-9304.</t>
  </si>
  <si>
    <t>Locfoundation30@gmail.com                                                                                  brandnewtartfoundation@gmail.com                                                                krissitweeti@yahoo.com                                                                                 alvinad75@gmail.com                                                                              rg7thomas@yahoo.com</t>
  </si>
  <si>
    <t>15 a-17 Red Hills Road, unit # 20 kingston 10.</t>
  </si>
  <si>
    <t>Megan M. Lindo.-(secretary).                                                    Professor.Neville G. Ying, O.D.-(director).                                                       Derrick Nembhard.-(director).                                                             James Gill.-(director).                                                                Sharon M. Laidlaw.-(director).                                                         Dr. Adrian Spence.-(director).                                                          Maxine S.Smith.-(director).</t>
  </si>
  <si>
    <t>norman anderson.-(secretary).                                           Roderick james.-(jam).                                                          Dennis Brown.-(jam).                                                           Pauline Royal.-(jam).</t>
  </si>
  <si>
    <t>Lionsclubkingston@hotmail.com                                                 fitzmauriceanderson@gmail.com                                                                      karljames@gmail.com                                                         brown.dennis7239@gmail.com                                    prroyal@hotmail.com</t>
  </si>
  <si>
    <t>maizie phillips.-(secretary).                                                          Elaine thomas.-(jam).                                                              Terri-ann gordon.-(jam).                                                                       paulette mattis.-(jam).                                                                        maurice clacken.-(jam).                                                                             obed davis.-(jam)                                                                        devon williams.-(jam).                                                                    primrose barnett.-(jam).</t>
  </si>
  <si>
    <t>(876) 627-6240.                                     (876) 565-8910.</t>
  </si>
  <si>
    <t>nationaloffice@foursquareja.org                                                     gphillips@foursquareja.org</t>
  </si>
  <si>
    <t>company decision</t>
  </si>
  <si>
    <t>10.-(9 directors, 1 receptionist).</t>
  </si>
  <si>
    <t>CAIN100-2161C</t>
  </si>
  <si>
    <t>001-779-656</t>
  </si>
  <si>
    <t>Remnant assembly of Yahvah (seventh day)</t>
  </si>
  <si>
    <t>2 Tobia Road, kingston 11</t>
  </si>
  <si>
    <t>1. Prevention of relief of poverty.                                                                  2. The advancement of education.                                                                3. The advancement of religion.                                                                           4. the advancement of health, or the saving of lives.                                                                                                                      5. the advancement of good citizenship or coummunity development.                                                                      6. the relief of those in need because of youth, advanced age, ill-health, disability, finanical hardship or other disadvanatages (including temporary disadvantages such as effects of a public disaster or public emergency).</t>
  </si>
  <si>
    <t>Alecia Walters- Archie.-(secretary).                                                        Delroy Grant.-(jam).                                                               Gilbert Scot.-(jam).                                                          Elkana Hayden.-(jam).                                                              carol Davis-hunter.-(jam).</t>
  </si>
  <si>
    <t xml:space="preserve">(876) 410-5093.                                                                (876) 923-6896                           </t>
  </si>
  <si>
    <t>remnantofyahvah@gmail.com                                                              alecia.walters2009@gmail.com                                                         cmdavis27@hotmail.com</t>
  </si>
  <si>
    <t>tithes &amp; offerings                                                         special events.                                                               Donations                                                         free will contributions.</t>
  </si>
  <si>
    <t>Budget supplies.                                                                   Lama.                                                                            Jamaica Biscuit Company.</t>
  </si>
  <si>
    <t>Dionne -Dawn Binns.-(secretary).                                                              Donald McFarlane.-(Chairman).                                                             Glenville Henry.-(Treasurer).                                                   Clayton Calvin.-(Director).                                                                  Rachael Whitely.-(director).</t>
  </si>
  <si>
    <t>Newfcm@gmail.com                                                                      diondawn33@hotmail.com                                                                  donaldmcfarlane833@hotmail.com</t>
  </si>
  <si>
    <t>(876) 765-2596.                                                          (876) 846-4726.</t>
  </si>
  <si>
    <t>CAIN100-1228C</t>
  </si>
  <si>
    <t>Diana Hyman.-(director/secretary).                                       Tracey-ann Harriage-(jam).                                                  Paul d. Hyman.-(jam).</t>
  </si>
  <si>
    <t>1(876) 447-0935.                                                          (876) 367-7476.                                                                   (876) 305-3006.</t>
  </si>
  <si>
    <t>Neurmindinternational@gmail.com                                                                                                dscyman@gmail.com                                                          harriagetracey@gmail.com                                                                                   paulhyman@rocketmail.com</t>
  </si>
  <si>
    <t>membership fees, assessment test.</t>
  </si>
  <si>
    <t>(876) 960-1414.                                        (876) 960-1414.                                              (876) 579-6795.                                         (876) 773-0774.</t>
  </si>
  <si>
    <t>Covcitychurch@yahoo.com                                                                                    carolineeh@haylawja.com                                                                   winben5@yahoo.com                                                   oconnordiedre@yahoo.com</t>
  </si>
  <si>
    <t xml:space="preserve">Caroline P. Hay.-(secretary).                                                                       Winston bennett.-(jam).                                                                        Diedre O'connor.-(jam).                                                                   Major. Richard cooke.-(jam).                                                                     jeremy O'connor.-(jam).                                                                       richard brown.-(jam).                                        </t>
  </si>
  <si>
    <t xml:space="preserve">Tithes, offerings, donations.   </t>
  </si>
  <si>
    <t>Shena stubbs.-(secretary).                                                                 John-mark bartlett.-(jam).                                                                     Nathan Thomas.-(jam).                                                             Rosalee Sawyers.-(jam).                                                         Dean Taylor.-(jam).                                                               Varden Downer.-(jam).</t>
  </si>
  <si>
    <t>1(876) 926-0612.                                          (876) 564-1752.                                     (876) 926-0612.                                       (876) 312-3640.</t>
  </si>
  <si>
    <t xml:space="preserve">Thegraceworkshopministries@gmail.com                                                                           shenapat@yahoo.com                                                         profitablenow@gmail.com                                                       </t>
  </si>
  <si>
    <t>CAIN100-1558C</t>
  </si>
  <si>
    <t>Reinoh Bartlet-Spencer.-(secretary)                                                                        Eileen Leiba.-(jam).                                                         Joyce Thomas-Whittle.-(jam).                                                    Audrey Seivwright-Lawrence.-(jam).</t>
  </si>
  <si>
    <t>(876) 906-2415.                                                       (876) 434-9076.                                               (876) 994-0302.                                                         (876) 312-6373.</t>
  </si>
  <si>
    <t>Stcbatch1975@gmail.com                                                    spenobart@gmail.com                                                                  miahbar@yahoo.com                                                                         eleiba340@gmail.com                                                                               whitjoy51@gmail.com</t>
  </si>
  <si>
    <t>Hemrietta cassie.-(jamaica/usa).                                                                   Joycelin scott-brown.-(jamaica/canada).                                                                               Laurel sterling-thompson.-(jamaica/usa).                                                                 Marion smile.-(jamaica/usa).</t>
  </si>
  <si>
    <t>Hemrietta cassie(jamaica/usa).                                                   Joycelin scott-brown.(jamaica/canada).                                                                Laurel sterling-thompson.(jamaica/usa).                                                              Marion smile.(jamaica/usa).</t>
  </si>
  <si>
    <t>CAUN100-1628C</t>
  </si>
  <si>
    <t>(876) 355-0149.                                                     (876) 818-5160.                                              (876) 355-0149.                                                   (876) 770-8584.                                            (876) 434-6375.                                                       (876) 999-2636.                                    (876) 298-6875.</t>
  </si>
  <si>
    <t>pursued.international@gmail.com                                                               nadia.willie@gmail.com                                                               stacyann.smith85@gmail.com</t>
  </si>
  <si>
    <t>s</t>
  </si>
  <si>
    <t>Calvin Sutherland.-(Secretary).                                           Jimmy Chambers Cliff.-(jam).</t>
  </si>
  <si>
    <t>Jimmy cliff. Foundraising banquets.                                                                Dwight richards.</t>
  </si>
  <si>
    <t>Amoy Bernard-Morrison</t>
  </si>
  <si>
    <t xml:space="preserve">To foster fine arts, integrated learning practices, provide opportunities for training and development in the history and practice of fine arts. To foster relationship between leading institutions, artist, professionals practitioners and scholars of the international contemporary art world and their local carribbean counterparts. </t>
  </si>
  <si>
    <t xml:space="preserve">Claudia Johnson,-(secretary).                                                       Shaheed Muhammad.-(jam).                                                  Abdullah Muuhammad.-(jam).                                                            Hassan Al Saba.-(jam).                                                       Andrew Lattibeaudiere.-(jam).                                      </t>
  </si>
  <si>
    <t>1(876) 493-9878.                                               (876) 287-7138.                                                         (876) 833-9481.                                                                            (876) 782-0605.</t>
  </si>
  <si>
    <t>tresha_steele@yahoo.com                                                      masjidulazeez@gmail.com                                                                                                                abdulah.muhammadjm@gmail.com                                                                getshy44@hotmail.com</t>
  </si>
  <si>
    <t xml:space="preserve">Committee members donations,                                                                  members donations,                                                      crowd funding,                                                      fundrasinig                </t>
  </si>
  <si>
    <t>CAIN100-1051C</t>
  </si>
  <si>
    <t>Veleyhome@gmail.com                                                                                    landfrancis@htomail.com                                                                                              krigbye@ibec.co                                                                         notluff69@yahoo.com</t>
  </si>
  <si>
    <t>1(876) 927-6536.                                   (876) 830-4832.                                                        (876) 997-3193.                                                                   (876) 448-0675.</t>
  </si>
  <si>
    <t>Donna Oniss.-(secretary).                                                     Suzanne Shaw.-(jam).                                                                       Joni Jackson.-(jam).                                                                        Christine O'Sullivan.-(jam).                                                                    Nickeshia Lindsay.-(jam).                                                             Claire Bernard.-(jam).                                                                 Diane Brown-Allen.-(jam).                                                            Matthew Wallcae.-(jam).                                                                     Jamin Wedderburn.-(jam).                                                        Ingrid Parcehment.-(jam).                                                  Danielle Andrade-Goffe.-(jam).</t>
  </si>
  <si>
    <t>(876) 620-5374.                                   (876) 459-1805.                                 (876) 577-9001.                                        (876) 349-0128.</t>
  </si>
  <si>
    <t xml:space="preserve">The.netfj@gmail.com                                                            dblake@tnc.org                                                         </t>
  </si>
  <si>
    <t>National Conservation Trust Fund Of Jamaica (NCTFJ). Limited.</t>
  </si>
  <si>
    <t>Ranch Hill District, P.O. Box 112, Highgate P.O., St. Mary.</t>
  </si>
  <si>
    <t>Maxine Gordon.-(secretary).                                                       Dawnette Angus-Lewis.-(jam).                                                         Opal Lewis.-(jam).</t>
  </si>
  <si>
    <t>1(876) 560-6789.                                                                                    (876) 353-5866.                                                       (876) 359-4974.                                                 (876) 482-5629.</t>
  </si>
  <si>
    <t>Info@heavenblazingearthministriesintl.org                                                       prophetessmaxj67@gmail.com                                                   prophetmax@yahoo.com                                                                           lornabal@hotmail.com</t>
  </si>
  <si>
    <t>Elecia Edward-Myers.-(secretary).                                                                        Christopher Williams.-(jam).                                                                        Micheal Bernard.-(jam).                                                            Anthony Bell.-(jam).                                                                  Phillip Gore.-(jam).</t>
  </si>
  <si>
    <t>1(876) 970-1817.                                                      (876) 818-4440.                                                      (876) 881-7767.                                                    (876) 381-2631.</t>
  </si>
  <si>
    <t>Jcfoundation@cwjamaica.com                                                               michael_ber@msn.com</t>
  </si>
  <si>
    <t>CAIN100-78C</t>
  </si>
  <si>
    <t>2A Picadilly road, kingston 5</t>
  </si>
  <si>
    <t>re-registered charity.</t>
  </si>
  <si>
    <t xml:space="preserve">Ann Renford.-(secretary/jam).                                              Jesus Luis Garcia Seoane.-(spaniard).                                                       Edilson Freitas da Silva.-(brazilian).                                                         </t>
  </si>
  <si>
    <t>(876) 926-5552.                                       (876) 630-7141.                                                 (876) 960-3686.</t>
  </si>
  <si>
    <t xml:space="preserve">jamaica@odb.org                                                                             ann.renford@odb.org                                                                                     luis.seoane@odb.org                                                                       edilson.freitas@paodiario.org                                                                               </t>
  </si>
  <si>
    <t>46-48 Gore Terrace, Kingston 10.</t>
  </si>
  <si>
    <t>miguel tenorio.-(secretary/mexican).                                            Patrick medley.-(jam).                                                                 Wilbur walker.-(dominican).</t>
  </si>
  <si>
    <t>876-908-0943.                                                           (876) 877-5737.</t>
  </si>
  <si>
    <t>Ulettemr@ldschurch.org                                                                                        thecorporationofthechurchldsjamaica@churchofjesuschrist.org                                                                                 tenorioma@churchofjesuschrist.org                                                             medley@cwjamaica.com                                                                                    walkerw01@gmail.com</t>
  </si>
  <si>
    <t>398.-(leaders.-299, missionaries.-99).</t>
  </si>
  <si>
    <t>CAIN100-922C</t>
  </si>
  <si>
    <t>29A  Australia Road, Kingston 11</t>
  </si>
  <si>
    <t>Re-registered Charity</t>
  </si>
  <si>
    <t xml:space="preserve">Donna Arbonine.-(secretary/jam).                                                            Kirk Barham.-(jam).                                                                            Allegra Bennett.-(jam).                                                                    </t>
  </si>
  <si>
    <t xml:space="preserve">1(876) 649-5818                                                 1(876) 438-5706.                                                              (876) 279-7383.                                                                              </t>
  </si>
  <si>
    <t>Bornagain.gospeltemple@gmail.com                                                                                 donnaarboine@yahoo.com                                                                    kirk.barham@gmail.com                                                                  mimindabennett@gmail.com</t>
  </si>
  <si>
    <t>CAIN100-2250C</t>
  </si>
  <si>
    <t>003-688-909</t>
  </si>
  <si>
    <t>504 North West 7th Street, 8 West, Greater Portmore, St. Catherine.</t>
  </si>
  <si>
    <t>Provention of relief of poverty.                                                                                The advancement of religion.</t>
  </si>
  <si>
    <t xml:space="preserve">(876) 391-9459.                               (876) 293-1327.                    (876) 402-5495.             </t>
  </si>
  <si>
    <t xml:space="preserve">dtsminternational@gmail.com                                                       jodi.s.foster@gmail.com                                                       jheanellef@gmail.com                                          claudettefos@gmail.com             </t>
  </si>
  <si>
    <t>Offering, Donations</t>
  </si>
  <si>
    <t>CAIN100-2167C</t>
  </si>
  <si>
    <t>Winsome Wishes For Kids, Jamaica Limited</t>
  </si>
  <si>
    <t>75 Sunrise Cresent, Meadowbrigde, Kingston 19</t>
  </si>
  <si>
    <t>Present early childhood resources: introduce and distribute educational materials and tools  tailored to enhance learning at the early childhood level.</t>
  </si>
  <si>
    <t xml:space="preserve">Sharon M. Cawley-Johnson.-(director/secretary/jam).                                                                         Simone C. Sobers.-(jam).                                                 </t>
  </si>
  <si>
    <t xml:space="preserve">(917) 972-2514                             (876) 577-6226                     (876) 378-9871.                                              </t>
  </si>
  <si>
    <t>simone@wwkids.org                                                                   deckajohn2@gmail.com</t>
  </si>
  <si>
    <t>donations (members and others).                                                            Sponsorships,                                                            grants , and fundraising events.</t>
  </si>
  <si>
    <t>cofirstborn@gmail.com                                                                           marciablake2014@gmail.com</t>
  </si>
  <si>
    <t>(876) 667-1014                                                     (876) 566-4178.                                                         (876) 949-4052.                                                        (876) 997-2222.</t>
  </si>
  <si>
    <t>Unit # 18, seymour park,2 seymour avenue, kingston 5.</t>
  </si>
  <si>
    <t>Naudia Sinclair.-(secretary).                                                  Shannah Wickham.-(jam).                                          Beverley Palmer.-(britiish)                                                                 M.Maurice Manning.-(jam).                                                                          Phillip Earle.-(jam).                                                                                            Jomain McKenize.-(jam).                                                          Nafene Newsome.-(jam).</t>
  </si>
  <si>
    <t>adnin@uctruthjamaica.org                                                     sinclairnn@gmail.com                                                               shan_tan18@live.com</t>
  </si>
  <si>
    <t>1(876) 978-1141                                                                                             1(876) 978-1143                                              (876) 849-2676.</t>
  </si>
  <si>
    <t>voluntary revocation</t>
  </si>
  <si>
    <t>LJF Approved Jamaica Judo Association Limited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</si>
  <si>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</si>
  <si>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</si>
  <si>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</si>
  <si>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</si>
  <si>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</si>
  <si>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</si>
  <si>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</si>
  <si>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</si>
  <si>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</si>
  <si>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</si>
  <si>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</si>
  <si>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</si>
  <si>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</si>
  <si>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</si>
  <si>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</si>
  <si>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</si>
  <si>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</si>
  <si>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</si>
  <si>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</si>
  <si>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</si>
  <si>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</si>
  <si>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</si>
  <si>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</si>
  <si>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</si>
  <si>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</si>
  <si>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</si>
  <si>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</si>
  <si>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</si>
  <si>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</si>
  <si>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</si>
  <si>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</si>
  <si>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</si>
  <si>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</si>
  <si>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</si>
  <si>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</si>
  <si>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</si>
  <si>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</si>
  <si>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</si>
  <si>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</si>
  <si>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</si>
  <si>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1                                                                 (company).</t>
  </si>
  <si>
    <t>101                                       -(Kiwanis clubs)</t>
  </si>
  <si>
    <t>56                                                   national member associations.</t>
  </si>
  <si>
    <t>Est - 28,500</t>
  </si>
  <si>
    <t>Re-Registation of Charity</t>
  </si>
  <si>
    <t>march 7, 2025</t>
  </si>
  <si>
    <t>Sandra Marie Chambers.-(secretary).                                                      Dean anthony Brown.-(jam/usa).                                                          Joseph David Isbell.-(usa).                                                    Phillip E. Gordon.-(jam).</t>
  </si>
  <si>
    <t xml:space="preserve">Christalivekingston@yahoo.com                                                                 chasandram@gmail.com                                                                              </t>
  </si>
  <si>
    <t>Dean Brown Ministries.-(usa).</t>
  </si>
  <si>
    <t>Imelda Chin.-(secretary).                                               Christopher Issa.-(jam).                                                          Andrew Issa.-(jam).</t>
  </si>
  <si>
    <t>CAIN100-1658C</t>
  </si>
  <si>
    <t>10 Union square, cross roads, kingston 5.</t>
  </si>
  <si>
    <t xml:space="preserve">Alicia Aneita Reid.-(secretary).                                                 Ian G. McKnight.-(jam).                                                                Trevor Blake.-(jam).                                                              Machel Stewart.-(jam).                                                Andrea Chin-see.-(jam).                                                                           Garth Minott.-(jam).                                                                   Deborah Manning.-(jam).                                                              Gervaise McLead.-(jam).                                                                    Kandasi Levermore.-(jam).                                              Marilyn Thompson.-(jam).                                                                                 Omar Robinson.- (jam).                </t>
  </si>
  <si>
    <t>Headoffice@jamaicaaidssupport.com                                     alicia.a.ried@gmail.com</t>
  </si>
  <si>
    <t>CAIN100-2205C</t>
  </si>
  <si>
    <t>003-430-529</t>
  </si>
  <si>
    <t>Divine Truth and Revelation Ministry Limited</t>
  </si>
  <si>
    <t>Greendale Community Centre, Greendale, I Palace Road, Spanish Town P.O., St.Catherine.</t>
  </si>
  <si>
    <t xml:space="preserve">Nicola Raymond.-(secretary).                                         Crysta Dunbar.-(jam).                                                     Michelle Francis.-(jam).                                                                     Jacqueline Revers.-(jam).                                                                                  Isha Pennant-Carruthers.-(jam).                                                                                                            </t>
  </si>
  <si>
    <t>(876) 848-8482.                                         (876) 830-9777.                                                          (876) 201-5979.</t>
  </si>
  <si>
    <t>d.truthministry@gmail.com                                                                             latayabrown763@gmail.com                                               crystadunbar@yahoo.com                                   michey_boo@yahoo.com</t>
  </si>
  <si>
    <t>offering collections.</t>
  </si>
  <si>
    <t>CAIN100NR-97C</t>
  </si>
  <si>
    <t>Beecher street , lydford,P.A., ST. ANN</t>
  </si>
  <si>
    <t>Donald s. Reynolds-(JAM).                                                            paul a miller.-(JAM).                                                                             avril j britton.-(JAM).                                                                            Eda y. Mckenzie-sibblies.-(JAM).                                                       Lillieth b. Chambers.-(JAM).                                                                   Steven g. Riley.- (SECRETARY).                                                                     Janet a. Coley.-(JAM).                                                                                                   Joeth v. Jones-hall.-(JAM).</t>
  </si>
  <si>
    <t xml:space="preserve">Northstreetunitedchurch@gmail.com                                                            reynolds@cwjamaica.com                                                                                   steve_rilet91@hotmail.com       </t>
  </si>
  <si>
    <t>audra handal.-(secretary).                                                         Yvonne rose blakey.-(jam).                                                                               Yvonne dawn ridguard harris.-(jam).                                                                            richard anthony thompson.-(jam).                                                           james al merritt.-(american).                                                          vinod channrai.-(british).                                                                            duncan peter mark stewart.-(jam).                                                                          evan thomas rees.-(american).                                                                                   amanda louise jean seaga.-(jam/overseas resident).</t>
  </si>
  <si>
    <t xml:space="preserve">Audra@pavecentre.org                                                                       </t>
  </si>
  <si>
    <t>1(876) 993-3607.                                                305-510-2815.                                                        (876) 452-5200.</t>
  </si>
  <si>
    <t>micha Alleyne.-(secretary/overseas residence).                                                                                      Celia Blake.-(jam).                                                                    Christine O'Sullivan.-(jam).</t>
  </si>
  <si>
    <t xml:space="preserve">(202) 374-7154.                                                                                                                 (876) 942-2678.                                    626-759-4870.                                                  (876) 777-1135.                                                          (876) 469-1314.                                                        </t>
  </si>
  <si>
    <t>malene@freedomimaginaries.org                                                                                 micha.alleyne@papaiyo.com                                                                           celianblake@gmail.com                                                                                         osullivan.christine@gmail.com</t>
  </si>
  <si>
    <t>Open society foundation.(usa). -                                            ($ 14, 560,000.00).</t>
  </si>
  <si>
    <t>malene alleyne.                                                                                                   Alicia stone.                                                                                                   Richard Coutou.                                                                                          High Definition Media.                                                                                Language Savvy.</t>
  </si>
  <si>
    <t>CAIN100-420C</t>
  </si>
  <si>
    <t>Shauna Fuller Clarke's B.A.S.E. Foundation</t>
  </si>
  <si>
    <t>80 King Street, kingston.</t>
  </si>
  <si>
    <t>Re-Registered Charity</t>
  </si>
  <si>
    <t>march 13, 2025</t>
  </si>
  <si>
    <t>to provide support and information to women with endometriosis, promote research, and raise awareness of the disease.</t>
  </si>
  <si>
    <t>Sonia Fuller.-(secretary).                                                                        Shauna Fuller-Clarke.-(jam).                                                                   Richardo Clarke.-(jam).</t>
  </si>
  <si>
    <t>(876) 809-0521.                                                   (876) 818-9661.                                       (876) 772-1625.</t>
  </si>
  <si>
    <t>hello@basejamaica.com                                                               sovis@hotmail.com                                                                                          shauna.fuller@gmail.com                                                                      hello@ricardoclarke.com</t>
  </si>
  <si>
    <t>donations                                                                       sales from merchadise.-(ribbons, T-shirts).</t>
  </si>
  <si>
    <t xml:space="preserve">Andrew Tyndale.-(Secretar/ jam).                                              Lennox Deane.-(jam).                                                         Lloyd ennis.-(jam).                                                         Edward Granston.-(jam).                                                             Desmond Johnson.-(jam).                                                                    Rohan Hylton.-(jam).                                                                              George Malcolm.-(jam).                                              Hekima Reece.-(jam).                                                      Audley Stewart.-(jam).                                                                        Rohan Wishart.-(jam).                                                               </t>
  </si>
  <si>
    <t>(876) 383-4466.                                                (876) 451-0958.                                                       (876) 381-0085.                                      (876) 931-4974                                                                     (876) 755-4426                                                                                             Fax: (876) 941-1616.</t>
  </si>
  <si>
    <t>Havenhill@cwjamaica.com                                                                                                            office@havenbapistchurch.com                                                             tinmanains1@yahoo.com</t>
  </si>
  <si>
    <t>Harold Smith Trust Fund.-($ 667,153.00).</t>
  </si>
  <si>
    <t>approx. 90</t>
  </si>
  <si>
    <t>60 Knutsford Boulevard, Kingston 5, St. Andrew.</t>
  </si>
  <si>
    <t>CAIN100-1625C</t>
  </si>
  <si>
    <t>CAIN100-2211C</t>
  </si>
  <si>
    <t>003-372-359</t>
  </si>
  <si>
    <t>Black River In Motion (BRIM) Limited</t>
  </si>
  <si>
    <t>90 Hill Street, Black River, St. Elizabeth.</t>
  </si>
  <si>
    <t>to promote heritage, ciulture, history ; and art for the benefit of the public in the town of BLACK RIVER, ST. ELIABETH.</t>
  </si>
  <si>
    <t xml:space="preserve">Allison Mary Morris.-(secretary/jam).                                                        Daniel Fitzpatrick Clarke.-(jam/oversea resident).                               </t>
  </si>
  <si>
    <t xml:space="preserve">(876) 358-7780.                                                                                       330-3517-2315                                    </t>
  </si>
  <si>
    <t>musicallispeaking@hotmail.com                                                                             dafclarke@icloud.com</t>
  </si>
  <si>
    <t>donations.-($31,000.00).</t>
  </si>
  <si>
    <t>Peta-Gaye Flether.-(secretary/Jam).                                                              Kevin Flether.-(jam).</t>
  </si>
  <si>
    <t>1(876) 846-2568.                                                               (876) 434-9584.                                                                 (876) 422-4124.</t>
  </si>
  <si>
    <t>Newgencoj@gmail.com                                                               petagay.flether@gmail.com                                                            kflecha7@yahoo.com</t>
  </si>
  <si>
    <t>New Generation church of Jesus Christ Limited</t>
  </si>
  <si>
    <t>CAIN100-1746C</t>
  </si>
  <si>
    <t>P.O. Box 5326, Liguanea P.O., 115 Old Hope Road, Kingston 6.</t>
  </si>
  <si>
    <t>Rainford Wint.-(secretary\jam).                                                        Williams Watson.-(jam).                                                                        Joan Mcleggon.-(jam).                                                               Shaunalee Mais.-(jam).                                                   Treverald Carless.-(jam).</t>
  </si>
  <si>
    <t>(876) 906-1403-4.                             (876) 276-2213.                                                          (876) 361-4277.                                        (876) 553-8207.                       (876) 445-8700.                                          973-330-6881.</t>
  </si>
  <si>
    <t>Castac@hotmail.com                                       anthonywint@hotmail.com                                                                 adlibja@icloud.com                                                         joan.mclarty@diageo.com                                                         shaunalee.mais@gmail.com                                                                 strokey123tc@gmail.com</t>
  </si>
  <si>
    <t>61 (members).</t>
  </si>
  <si>
    <t>Stuart Stimpson.-(secretary/jam).                                                           Leslie Samuels.-(jam).</t>
  </si>
  <si>
    <t>(876) 927-1145                                                                                           (876) 383-3265                                                              (876) 860-4311</t>
  </si>
  <si>
    <t>info@dog-jm.org                                                                          stustimpson@gmail.com                                                    jamdoc77@gmail.com</t>
  </si>
  <si>
    <t>CAIN100-2262C</t>
  </si>
  <si>
    <t>003-580-733</t>
  </si>
  <si>
    <t>Operation Veterans Care Limited</t>
  </si>
  <si>
    <t>19 Herrick Avenue, Kingston 20</t>
  </si>
  <si>
    <t xml:space="preserve">To mitigate the harshness of poverty in the form of offering humanitarian relief to disadvantage and  distressed indiviual in poverty-stricken communities of ST. ANDREW and ST. CATHERINE.                                                                     </t>
  </si>
  <si>
    <t xml:space="preserve"> 786-776-1978.                                                 561-519-8145.                                                (876) 433-8191                           </t>
  </si>
  <si>
    <t>canyouthwhite@gmail.com                                                                  nyjolechristie@gmail.com                                                      janetwhiteevans@gmail.com</t>
  </si>
  <si>
    <t>contributions and donations.</t>
  </si>
  <si>
    <t>CAIN100-1129C</t>
  </si>
  <si>
    <t xml:space="preserve">Geraldine Adams.-(secretary).                                                      Prof. Dennis Gayle.-(jam/oversea resident).                                                                                        Geoffrey Messado.-(jam).                                                                       Audrey Flowers-Clarke.-(jam).                                                                          Irwine Clare.-(jam).                       </t>
  </si>
  <si>
    <t>1(876) 984-3814.                                               (876) 383-6798.                                                                      (876) 906-3000 ext. 3919;                                                                    (876) 809-3841.</t>
  </si>
  <si>
    <t>foundationadmin@ucc.edu.jm                                                               gadams@ucc.edu.jm                                                                                                     presidentermeritius@ucc.edu.jm</t>
  </si>
  <si>
    <t>university of the commonwealth caribbean.                                                                      UCC &amp; UCCF stakeholders (e.g. staff, students).                                                          Ucc Alumni Association.                                                               Jamaican Diaspora in the US.</t>
  </si>
  <si>
    <t>University of the Commonwealth Caribbean.-($5,780,000.00).</t>
  </si>
  <si>
    <t>Contractor: Auditor.-Joshua Haye &amp; Co.                                                                               Stephanie Wint,                                                                                                                   Susan Otuokon.</t>
  </si>
  <si>
    <t>University of The Commonwealth Caribbean Foundation -U.S.,Inc.</t>
  </si>
  <si>
    <t>University of The Commonwealth Caribbean Foundation - US., Inc.(UCCF)</t>
  </si>
  <si>
    <t>University of The Commonwealth Caribbean Foundation-US.,Inc.</t>
  </si>
  <si>
    <t>University of The Commonwealth Caribbean Foundation- US.,Inc (UCCF)</t>
  </si>
  <si>
    <t>CAIN100-2230C</t>
  </si>
  <si>
    <t>003-616-614</t>
  </si>
  <si>
    <t>Father Ho Lung &amp; Friend Foundation Limited</t>
  </si>
  <si>
    <t>To promote and exploit musical compositions and productions as a mean of advancing charitianity and christian values and from which to accrue and provide resources for housing, food, medical care, basic clothing and needs for those who have little or not consistent access to the same.</t>
  </si>
  <si>
    <t xml:space="preserve">Paula Shaw.-(secretary).                                                                          Richard Ho Lung.-(jam/Priest).                                                               Ronald Thwaites.-(jam).                                                        Nicholas Clarke.-(jam).                                                                  Peter Mais.-(jam).                                                                                       Jodi-ann Johnson.-(jam).                                                                                                                                                                            </t>
  </si>
  <si>
    <t>(876) 836-1444.                                                                    (876) 848-3017.                                                (876) 550-8987.</t>
  </si>
  <si>
    <t>fhfriendsmusic@gmail.com                                               goldp@hotmail.com                                                                        mopfounder81@gmail.com                                                                             jodiann.johnson@gmail.com</t>
  </si>
  <si>
    <t>musical productions                                     donations</t>
  </si>
  <si>
    <t>Sagicor Foundation</t>
  </si>
  <si>
    <t>Notice of Change:                                                             August 15, 2023</t>
  </si>
  <si>
    <t xml:space="preserve">contact@louisgrantmedicalcentre.org                                                                                          christina.brown@dunncox.com                                                                                                                                                                                                                                                        </t>
  </si>
  <si>
    <t>Christina Brown.-(secretary).                                                                                             Jamil Bennett.-(jam).                                                                                                                                 Bette Grant-Otunia.-(jam).                                                                                                     Dr. Leon Vaughan.-(jam).                                                                                                                   Dr. melissa Forbes.-(jam).                                                                                                      Pauline Grant.-(jam).                                                                                                                     Ambassador. Margaret Jobson.-(jam).                                                                               Prof. Wendel Abbel.-(jam).                                                                         Candice Carby.-(jam).                                                                                Dr,Sherard Little.-(jam).</t>
  </si>
  <si>
    <t>Tea Parties, Fish Fry, and Plays.</t>
  </si>
  <si>
    <t>jeanettermarielacaille@gmail.com                                                                                      doreenclemetsonscholarship@gmail.com                                                                                   doreenclemetsonscholarship.or</t>
  </si>
  <si>
    <t>(876) 537-7640.                                                                    (876) 926-6277.                                                   (876)962-6507.</t>
  </si>
  <si>
    <t>December 31, 2023</t>
  </si>
  <si>
    <t>The D.C. Sholarship Fund Limited.                                               (The Doreen Clemetson scholarship)</t>
  </si>
  <si>
    <t>Nyjole Christie.-(Secretary/American/Overseas Resident).                                                                          Canute B. White.-(American/Oversea Resident).                                            Enid White-Evans.-(jam).</t>
  </si>
  <si>
    <t>Matthew Alexander Hogarth.-(secretary\canadian\local resident).                                                                                                             Johann Epstein.-(jam).                                                                                                                      Lisa Michelle Lake.-(jam).                                                                       Catherine majorie Alexander.-(jam).</t>
  </si>
  <si>
    <t>Andre Davis.-(secretary).                                                                                                        Lisa Dunn.-(jam).                                                                                                                     Chaunika Reid.-                                                                                                                       Kahlil Harris.                                                                                                                                   Thasma Dunn.</t>
  </si>
  <si>
    <t>brian meister.-(secretary).                                                                                                              Syivia j. megret.-(american).                                                                                                                                      Timothy beans.-(american).                                                                              Asif m.shaikh.-(american).                                                                                                                 deborah m. atwood.-(american).                                                                                                                            erica bliss.-(american).                                                                                                                  andrew john gilbert.-(american).                                                                                                                 charles j. hall.-(american).                                                                                                                                  anthony latta.-(american).                                                                   luis sahmkow.-(american).                                                                                                                              guevera yao.-(Re'publique de cote D'Ivoire).</t>
  </si>
  <si>
    <t>Mauvallette Ward.-(secretary/jam).                                                                                                                            Dorrett Blake.-(jam),                                                                                                                                                                         Karen Bryan.-(jam).                                                                                                                                                                                         Stephen Blake.-(jam).                                                                                                                                       Deon Edwards-Kerr.-(jam).                                                                                                                                   Jamie-Lee Blake.-(jam).</t>
  </si>
  <si>
    <t>alvin rowe.(jam).                                                                                                               Jeneve lewis.(jam).                                                                                                                                                                             Donna marie phillips.(jam).                                                                                                                                            horace morgan.(jam).                                                                                                                          shaneian stewart.(jam).                                                                                                                                                          shamera rowe.(jam).</t>
  </si>
  <si>
    <t xml:space="preserve">Cynthia Callahan Davis.-(secetary/american).                                                                                                                                                               William Arroyo.M.D.-(american).                                                                                                                        Curley Bonds.M.D.-(american).                                                                                                                                                                            Steve Carlton,Esq.-(american).                                                                Condessa Curley,M.D.-(american).                                                                     Agapito Diaz.-(american).                                                                                                                                     Scott Galvin.-(american).                                                                                                                                          Diana Hoorzuk.-(south african).                                    </t>
  </si>
  <si>
    <t>Andrea Martin.-(Director/secretary/jam).                                                                                                                          Colin Cummings.-(jam).                                                                                                                                                               Algray Cummings.-(jam).                                                                                                                                            Bertland Mendez.-(jam/ overseas resident).                                                                                                                                                    Jafari McEachron.-(jam/overseas resident).</t>
  </si>
  <si>
    <t>Laleta Davis Mattis.-(secretary/jam).                                                                                                    Patricia Francis.-(jam).                                                                                                      Marcus Reyman.-(german).</t>
  </si>
  <si>
    <t>Mekaeel Maknoon.(jam).                                                                                                    Roy Rajor Golaub.(jam).                                                                                                                                               Abdulmalik Salahudin.(jam).</t>
  </si>
  <si>
    <t>Peta-gaye Pinnock.-(secretary).                                                                                 Leon Tayor.-(jam).                                                                                                                   Paul Henry.-(jam).                                                                                                                                           Daniel Lowe.-(jam/overseas resident).                                                                                                Micheal Britton.-(american/local resident).                                                                                               Cresenta Williams.-(jam).</t>
  </si>
  <si>
    <t xml:space="preserve">1(876) 281-0248.                                                               (876) 434-3938.                                                    </t>
  </si>
  <si>
    <t>Jamaicalittleleaguebaseball@gmail.com                                                    petapinnock@gmail.com</t>
  </si>
  <si>
    <t>Ashley Sutherland.-(Secretary/jam).                                                                                      Andrea Hall.-(jam/overseas resident).                                                              Paul Brown.-(jam/overseas resident).</t>
  </si>
  <si>
    <t>shakshope@gmail.com                                                                  homesrvcnet@hotmail.com                                                                          amartin@contax360.com</t>
  </si>
  <si>
    <t>Darryl Jean Robbinson.-(secretary/jam).                                                                     Noelle Patricia Rogers.-(jam).</t>
  </si>
  <si>
    <t>(876) 531-8710.                                                                 (876)298-3680.</t>
  </si>
  <si>
    <t xml:space="preserve">Blair Michael.-(secretary/american).                                                                                                Donald Wright.-(jam).                                                                                                                                    Bryan Fellers.-(american).                                                                                                      Clinton O'Connor.-(jam).                                                                                                                             Crystalynn Belt.-(american).                                                                            </t>
  </si>
  <si>
    <t>000-915-084-0002</t>
  </si>
  <si>
    <t>CAIN100-446C</t>
  </si>
  <si>
    <t>Christian Brethren Assemblies - Jamaica</t>
  </si>
  <si>
    <t>1G Hagley Park Plaza, Kingston 10</t>
  </si>
  <si>
    <t>Germaine Williams.-(secretary).                                                                   Uriel Boothe.-(jam).                                                                                                    Ruthan Grace Morrison- Anderson.-(jam).                                                                     Isaac Samuel Lewis.-(jam).                                                                            Dennis Morrison.-(jam).                                                                           Patrick Andre Thompson.-(jam).                                                                          francis Goldson.-(jam).                                                                                 Garfield Smith.-(jam).                                                                        Isaac Brown.-(jam).                                                                                        O'neil Clacken.-(jam).                                                                                         Paul Thompson.-(jam).                                                                                                           Stead Williams.- (jam).                                                                                                                       Roaan Brown.-(jam).                                                                                      Dr. Brendan Bain.-(jam).                                                                                                               Dr. Claudette Prendegast.-(jam).                                                                                                     Dr. Calvin Isaacs.-(jam).                                                                                   Sandra A.Johnson.-(jam).</t>
  </si>
  <si>
    <t xml:space="preserve">(876) 923-2330.                                                            (876) 906-0079.                               (876) 310-5185.                                                 </t>
  </si>
  <si>
    <t>christianbrethrenassembliesja@gmail.com                                    germzw@hotmail.com</t>
  </si>
  <si>
    <t>donations.                                                Personal &amp; Organizations.</t>
  </si>
  <si>
    <t xml:space="preserve">St. Ann </t>
  </si>
  <si>
    <t>CAIN100NR-89C</t>
  </si>
  <si>
    <t>(876) 483-7472</t>
  </si>
  <si>
    <t>CAIN100-2252C</t>
  </si>
  <si>
    <t>003-478-289</t>
  </si>
  <si>
    <t>St. Toolies District, Porus P.O., Manchester</t>
  </si>
  <si>
    <t>Provide educational support to students and young adults within ST. TOOLIES and surrounding communities in Jamaica.</t>
  </si>
  <si>
    <t>Leslie Emanuel Blake.-(Secretary/jam).                                                                                                   Winston Theophilus Blake.-(jam).                                                                                                    Lanique Latish Levy.-(jam).</t>
  </si>
  <si>
    <t>(876) 589-5390.                                                    (876) 852-6795.                                                              (876) 317-0004.</t>
  </si>
  <si>
    <t>sttooliesscharity@gmail.com                                                                       wblaken4@gmail.com                                                                                  lanique.levy@gmail.com</t>
  </si>
  <si>
    <t>family donations.</t>
  </si>
  <si>
    <t>Kerry Xavier Scott.-(secretary/Director/jam).                                                                                                                                       Keith Duncan.-(jam/canadian).                                                                                                           Imega Wadada Gordon Breese McNab.-(jam/british).</t>
  </si>
  <si>
    <t xml:space="preserve">Fiona Wheatle.-(Secretary/jam).                                                                         Conrad Reid.-(jam).                                                                                           Barrigton Hibbert.-(jam).                                                                                                                David Hall.-(jam).                                                                                          Sharon  McCarthy.-(jam).                                                                                         Leslie Nembhard.-(jam).                                                                                  Nigel Lewis.- (jam).                                                                                                                        Anthony White.- (jam).                                                                                                                                        </t>
  </si>
  <si>
    <t>Agajamwi@yahoo.com                                                                                 fiajahdai@@aol.com                                                                                                               desgouttes@gmail.com</t>
  </si>
  <si>
    <t xml:space="preserve">Karen Courtney Gardner.-(secretary/jam).                                                                                                                                                                                                          Devon gordon.-(jam).                                                                                                                                                   Debra morris-gordon.-(jam).                                                                                                                                                sean campbell.-(jam).                                                                                                                                                         lurine brown.-(jam).                                                                                                      camille tyrell.-(jam).                                                                </t>
  </si>
  <si>
    <t>Paul Nelson.-(jam).                                                                          Winston Mullings.-(Secretary)(jam).                                                                        Micheal Sylvester Grant.-(jam).                                                                     David Lee Ewen.-(jam).                                                                          Joseph beaton.-(jam).                                                                           Slowlyn Classius Bailey.-(jam).</t>
  </si>
  <si>
    <t>Fairview Baptist Bible College, McField District, Ramble P.O.Box 24, Hanover.</t>
  </si>
  <si>
    <t>Lot 33 Tucker Ave, Irwin, Montego Bay #2 P.O., St. James.</t>
  </si>
  <si>
    <t>CAIN100NR-171C</t>
  </si>
  <si>
    <t>003-219-542</t>
  </si>
  <si>
    <t>Wiltshire District, Montego Bay #1 P.O., St. James.</t>
  </si>
  <si>
    <t>Lot 36 kent housing scheme , darliston p.o. Box 63, Westmoreland.</t>
  </si>
  <si>
    <t>CAIN100NR-190C</t>
  </si>
  <si>
    <t>003-307-581</t>
  </si>
  <si>
    <t>Spiritual Hospital of Jesus Christ Limited</t>
  </si>
  <si>
    <t>2 Kerr Cresent, Montego Bay #1 P.O., St. James.</t>
  </si>
  <si>
    <t>CAIN100NR-71C</t>
  </si>
  <si>
    <t>CAIN100NR-211C</t>
  </si>
  <si>
    <t>003-757-234</t>
  </si>
  <si>
    <t>COPE,Jamaica Limited</t>
  </si>
  <si>
    <t>Shop #4, Carjars Plaza, 36 Mirriam Way, Montego Bay #1 P.o.,St. James.</t>
  </si>
  <si>
    <t>CAIN100NR-167C</t>
  </si>
  <si>
    <t>CAIN100-2217C</t>
  </si>
  <si>
    <t>001-688-502</t>
  </si>
  <si>
    <t>Resurrection Lighthouse Full Gospel Pentecostal Tabernacle Limited</t>
  </si>
  <si>
    <t>Herring Hill Lane, Church Pen, Old Harbour P.O., St. Catherine.</t>
  </si>
  <si>
    <t xml:space="preserve">Stephanie Bernard-Stephens.-(secretary/jam,).                                                                       Miley Russell.-(jam/can).                                                                       Sadie Facey.-(jam).                                                                                                             Kenroy Ellis.-(jam)                                                                                                        Sharon Bailey.-(jam).                                                                                                                              </t>
  </si>
  <si>
    <t xml:space="preserve">(876) 997-6491.                                                                 </t>
  </si>
  <si>
    <t>resurrectionlht@gmail.com                                                               stephanie.bernard16@gmail.com</t>
  </si>
  <si>
    <t>CAIN100-506C</t>
  </si>
  <si>
    <t xml:space="preserve">Ceceil Campbell- Livington.-(Secretary/jam).                                                                                                                           Emanuel azan.(jam/usa). </t>
  </si>
  <si>
    <t>azane55@hotmail.com                                                                                                                               cecelia1270@yahoo.com</t>
  </si>
  <si>
    <t>1(876) 557-0111                                                                                                                          (931) 980-0461                                                                                         (876) 545-0261                                                                                             (876) 824-5610.</t>
  </si>
  <si>
    <t>17 Ruthven Road, Building #1, Kingston 10.</t>
  </si>
  <si>
    <t>name change                                                                                                                         contact person:                                                                 Mrs. Tamar Johnson, (876) 783-0042, and tjohnson@ctech-caribbean.org</t>
  </si>
  <si>
    <t>info@ctech-caribbean.org                                                                                                                nirvingmattocks@ctech-caribbean.org                                                                                                canderson@itech-caribbean.org</t>
  </si>
  <si>
    <t xml:space="preserve">Natalie Irving-Mattocks.-(/director/secretary).                                                                                                  Clive Anderson.-(jam).                                                                        Cordel Green.-(jam).                                            </t>
  </si>
  <si>
    <t>Re-registered charity</t>
  </si>
  <si>
    <t>CAIN100-1312C</t>
  </si>
  <si>
    <t>Abiggail Evens.-(Secretary/jam).                                                             Rose Hewing.-(jam).                                                                                                                    Ishtar Govia.-(Trinidadian).                                                                                                                               Simone Williams.-(jam).                                                                                                                      Simone Clarke-Cooper.-(jam).                                                                                                             Bathsheba Shaw.-(jam).</t>
  </si>
  <si>
    <t>(876) 839-5123.                                                                                               (876) 889-7509.</t>
  </si>
  <si>
    <t>jamhan2012@gmail.com                                                                                            abigaitevans@gmail.com</t>
  </si>
  <si>
    <t>73 Harbour street, kingston</t>
  </si>
  <si>
    <t xml:space="preserve">Caroline Mahfood.-(Secretary/jam).                                                                                                                                             Fred W. Kennedy.-(jam).                                                                                                                                                 Cathine L. Kennedy.-(jam).                                                                           Allison McFarlane.-(jam).                                                                                                                                                           Chaluk Richards.-(jam).                                                                                                                                                                    Deidre Cousins.-(jam).                                                            Uriah P. Alexander.-(jam).                                                                                                                                                       Hilary Wehby.-(jam).                                                                                                                                                                               Carol Gentle.-(jam).                                                            Radcliffe Daley.-(jam).                                                                                                                                                                      Terry-Ann graver.-(jam).                                                                                                                                                             Julie Meeks-Gardener.-(jam).                                          </t>
  </si>
  <si>
    <t>Caroline.mahfood@gkco.com                                                                                                                                majorie.godfrey@gkco.com</t>
  </si>
  <si>
    <t>Yolanda Donaldson.-(secretary/jam).                                                            Rochelle Henry.-(jam).</t>
  </si>
  <si>
    <t>(876) 770-4919.                                                                        (876) 547-8942.                                                  (876) 288-1488.</t>
  </si>
  <si>
    <t>rochellehenry54@yahoo.com                                                                     ava1don@hotmail.com</t>
  </si>
  <si>
    <t>Shop # 11, 26 eastwood park road, kingston 10.</t>
  </si>
  <si>
    <t xml:space="preserve">Uchenna Clara Odimgbe.-(Secretary/local resident).                                                                       Patience Bazuaye-Alonge.-(jam).                                                                   Ajayi Alonge.-(jam).                                                                                    Cynthia Gayle-Carter.-(jam).                                                                                                   Andrea Anita Kelly.-(jam).                                                                                  </t>
  </si>
  <si>
    <t>Egmjamaica@yahoo.com                                                                                                            ucclaraodimgbe@yahoo.com                                                                       daalonge@yahoo.com</t>
  </si>
  <si>
    <t xml:space="preserve">The Hand Of God Foundation.                                                                           </t>
  </si>
  <si>
    <t>Suite # 4, Cross Roads, 22G Old Hope Road, Kingston 5.</t>
  </si>
  <si>
    <t>Judith McLead.-(secretary/jam).                                                                                      Damion McLead.-(jam).</t>
  </si>
  <si>
    <t>1(876) 314-2556.                                                                    (876) 432-4009.</t>
  </si>
  <si>
    <t>Royal25000@gmail.com                                                                                                       thehandofgodfoundation@gmail.com</t>
  </si>
  <si>
    <t xml:space="preserve">The Hand Of God Foundation. </t>
  </si>
  <si>
    <t xml:space="preserve">To mitigate the harshness of poverty in the form of offering humanitarian relief to disadvantage and  distressed indiviual in poverty-stricken communities of CLARENDON and ST. CATHERINE.                                                                               To assist in the advancement of education for needy primary and secondary students in CLARENDON and ST. CATHERINE.                                                                        </t>
  </si>
  <si>
    <t>Bob Marley Foundation Limited.                                                                                     (Formerly :The East Bay Foundation).</t>
  </si>
  <si>
    <t>Newly registered charity                                                                                       FILES IN MONTEGO BAY, NO INFORMATION ON DATA SHEET AT THIS TIME.</t>
  </si>
  <si>
    <t>Church Of The Open Bible                                                                                                                 (formerly: Kingston Open Bible Church)</t>
  </si>
  <si>
    <t>Disciples Of Christ (Jamaica)                                                                 (Formerly: Friends Of Labour And Delivery Limited)</t>
  </si>
  <si>
    <t>153 Kenhill Drive, Pembroke Hall, kingston 20.                                                                                                                          (39 Lady musgrave road, kingston 6).</t>
  </si>
  <si>
    <t>G.O.L. Foundation Jamaica Limited                                                      ( Gift of Love ).</t>
  </si>
  <si>
    <t>New Future Foundation Inc, - The Jamaican Chapter Limited                                                                                                                       ( Formerly: Olof Palme Peace Foundation International - The Jamaican Chapter Limited).</t>
  </si>
  <si>
    <t>New Temple Mt. Ephraim Church Of God Limited.                                                                                                              (Formerly : new temple mt. Ephraim zion church of god limited).</t>
  </si>
  <si>
    <t>Temple Of Light, Centre For Spiritual Living                                                                                                                           (Formerly: Temple Of Light Church Of Religious Science Of Kingston, Jamaica. Formerly: The Metaphysical Study Group Of Jamaica)</t>
  </si>
  <si>
    <t>The Louis Grant Medical Centre                                                                                                                                                     (formally: Foundation For International Self Help Development (Jamaica) Limited)</t>
  </si>
  <si>
    <t>The Missionary Church Association In Jamaica                                                   [To Include Branches 0001 - 0022]</t>
  </si>
  <si>
    <t>The Phillip And Christine Gore Family Foundation                                             (Name Change)</t>
  </si>
  <si>
    <t>Semoy Francis.-(secretary\jam).                                                                Winston Alexander Bell.-(jam)(deceased).                                                                               Joy Martin Bell.-(jam).                                                                   Primrose Jones.-(jam).                                                                                       Pualette Jones.-(jam).                                                                             Prudence Meredith.-(jam).</t>
  </si>
  <si>
    <t>The D.C. Sholarship Fund Limited.                                                            (The Doreen Clemetson scholarship)</t>
  </si>
  <si>
    <t>18/2/2025.                                                   21/3/2025</t>
  </si>
  <si>
    <t>Sas Unlimited Organization Inc                                                                                       (T/A Rehab Rockaz).</t>
  </si>
  <si>
    <t>Lot 402, 7 east, greater portmore p.o., st. Catherine.                                                                                              ( 645 west 239 St Apt 4G Riverdale, New York 10463).</t>
  </si>
  <si>
    <t>Stem Up Education                                                                         (Furta's Tech Heroes) .</t>
  </si>
  <si>
    <t>Face Facts Fellowship</t>
  </si>
  <si>
    <t xml:space="preserve">Jamaica Church of Excellence </t>
  </si>
  <si>
    <t xml:space="preserve">Love From Keywana Limited </t>
  </si>
  <si>
    <t xml:space="preserve">Mitzie Charity Missions Limited </t>
  </si>
  <si>
    <t>Northgate Youth and Family Development</t>
  </si>
  <si>
    <t>Rosalee M. Brown Kindred Foundation</t>
  </si>
  <si>
    <t>The Committee For The Upliftment of The Mentally Ill</t>
  </si>
  <si>
    <t>The Lay Magistrate Association of Jamica</t>
  </si>
  <si>
    <t xml:space="preserve">The Montego Bay Christian Academy </t>
  </si>
  <si>
    <t>The Way of Holiness Church of the Lord Jesus Christ of Apostle's Faith</t>
  </si>
  <si>
    <t>We Care Social Outreach Developmet Limited</t>
  </si>
  <si>
    <t xml:space="preserve">Williamson of Pike Foundation Limited </t>
  </si>
  <si>
    <t>Windsor Lodge True Faith Temple</t>
  </si>
  <si>
    <t xml:space="preserve">Wings Kidz Limited </t>
  </si>
  <si>
    <t xml:space="preserve">It's Not About Me Ministries Limited </t>
  </si>
  <si>
    <t xml:space="preserve">Haile Clacken Bipolar Foundation </t>
  </si>
  <si>
    <t xml:space="preserve">Negril Trust Fund Limited </t>
  </si>
  <si>
    <t>Goodwill School Alumni Foundation Ltd.</t>
  </si>
  <si>
    <t xml:space="preserve">Team Work Associates </t>
  </si>
  <si>
    <t xml:space="preserve">Amity Community Outreach Limited </t>
  </si>
  <si>
    <t>Inside Out Church International</t>
  </si>
  <si>
    <t>Apostle and Prophet Doctrine Church of Jamaica</t>
  </si>
  <si>
    <t>Westmoreland Treat 54 Foundation</t>
  </si>
  <si>
    <t xml:space="preserve">Jamaica Link Minitries </t>
  </si>
  <si>
    <t>Kkottongnae of Jesus Foundation Limited</t>
  </si>
  <si>
    <t>Lifeline Apostolic Church of Jesus Christ Limited</t>
  </si>
  <si>
    <t>MistyBlue Cancer Care Foundation Limited</t>
  </si>
  <si>
    <t>Compassionate Servants Franciscan Servants of the Poor Limited</t>
  </si>
  <si>
    <t xml:space="preserve">Score High Foundation Limited </t>
  </si>
  <si>
    <t xml:space="preserve">Associated Hanover Charities Limited </t>
  </si>
  <si>
    <t>Sunrise Harvest Full Gospel Church Of God LIMITED</t>
  </si>
  <si>
    <t xml:space="preserve">Christian Fellowship Church </t>
  </si>
  <si>
    <t xml:space="preserve">Help The Children Stay In School </t>
  </si>
  <si>
    <t>CAIN100NR-49C</t>
  </si>
  <si>
    <t>CAIN100-171CNR</t>
  </si>
  <si>
    <t>CAIN100NR-1391C</t>
  </si>
  <si>
    <t>CAIN100NR-417C</t>
  </si>
  <si>
    <t>CAIN100-167CNR</t>
  </si>
  <si>
    <t>CAIN100NR69C</t>
  </si>
  <si>
    <t>CAIN-182C</t>
  </si>
  <si>
    <t>CAIN100-175NR</t>
  </si>
  <si>
    <t>CAIN100 -574C</t>
  </si>
  <si>
    <t>CAIN100NR193C</t>
  </si>
  <si>
    <t>CAIN100NR-172C</t>
  </si>
  <si>
    <t xml:space="preserve"> CAIN100NR-79C</t>
  </si>
  <si>
    <t>CA100NR-127C</t>
  </si>
  <si>
    <t>CAIN100-49C</t>
  </si>
  <si>
    <t>CAIN100-1545CNR</t>
  </si>
  <si>
    <t>CAIN100NR-142C</t>
  </si>
  <si>
    <t>CAIN100NR-298C</t>
  </si>
  <si>
    <t>Jamaica Relief Ministries Incorporated</t>
  </si>
  <si>
    <t>Jamaicans Abroad Helping Jamaicans At home (JAHJAH</t>
  </si>
  <si>
    <t>claudia Drummond.-(secretary/jam),                                                                                                                                                                       Jack Drummond.-(jam).                                                                                                                                          Jack Drummond jnr.-(jam).                                                                               Maria Drummond.-(jam).                                                                                                                                                                                      Jermaine Drummond.-(jam).</t>
  </si>
  <si>
    <t xml:space="preserve">The promotion of religious or racial harmony or equality or diversity The advancement of religion </t>
  </si>
  <si>
    <t>Upper Room Light House Apostolic Church Limited</t>
  </si>
  <si>
    <t>Rev.lenworth anglin.(jam).                                                                                                      Major richard cooke.(ret'd)(jam).                                                                                        Claudette cooke.(jam).                                                                                              Sharon barrett.(jam). Charmaine rowe.(jam).                                                                                                                 Edna campbell.(jam).                                                                                                                     Desmon brown.(jam).                                                                                                      Valerie kerr.(jam). Charles ross.(jam).                                                                                                           Rev. Carrington ballin peter morgan.(jam).</t>
  </si>
  <si>
    <t>002-061-937</t>
  </si>
  <si>
    <t>Sligoville Heritage Foundation Benevolent Society</t>
  </si>
  <si>
    <t>Tristan Hall.-(secretary/jam).                                                                                     Shin Nishida.-(japanese/local resident).</t>
  </si>
  <si>
    <t>(876) 582-8160                                                                                            (876) 631-7249                                                                 (876) 290-0411.</t>
  </si>
  <si>
    <t>Hishida_gymnastics@outlook.com                                                                            charefma_kid@yahoo.com                                                            nishida_kumicho@hotmail.com</t>
  </si>
  <si>
    <t>Kirk Morris.-(secretary/jam).                                                                                  Ricky Pasco'e.-(jam).                                                                                   Renne Lloyd.-(jam).                                                                                                Kemesha Gobourrel.-(jam).                                                                                christopher donegal.-(jam).                                                                               Una Spencer.-(jam).                                                                                                Nigel Lewis.-(jam).</t>
  </si>
  <si>
    <t xml:space="preserve">1(876) 929-7340.                                                                                              (876) 430-0883.                                                          </t>
  </si>
  <si>
    <t>Inplus@hotmail.com                                                                               kwinmorris@yahoo.com                                                                           admin@myjnplus.org</t>
  </si>
  <si>
    <t>CAUN100-2221C</t>
  </si>
  <si>
    <t>003-536-700</t>
  </si>
  <si>
    <t>The Scott- Whiting Trust</t>
  </si>
  <si>
    <t>2 Caledonia Avenue, Kingston 5.</t>
  </si>
  <si>
    <t>is established is for the relief of poverty, hunger and malnutrition among the residents of jamaica and for the relief of those who are suffering from hardship as a result of drought, earthquarke, flood, hurricane, epidemic or other natural disasters or, who by reason of their social and economic condition, are in need of assistance.</t>
  </si>
  <si>
    <t xml:space="preserve">Howard Kingsley Ainsworth Gregory.-( Archbishop of the west indies/jam).                                                                                                              Wayne Powell.-(jam).                                                                                      Jacqueline Mighty.-(jam).                                                                                        Holilis Peter Lynch.-(jam).                                                                                     Marlene Aldred.-(jam).                                                                      </t>
  </si>
  <si>
    <t>(876) 926-2498.                                           (876) 816-1076.</t>
  </si>
  <si>
    <t>padepass@gmail.com                                              mighty@anglicandiocese.com</t>
  </si>
  <si>
    <t>trust funds under the will of margaret scott-whiting.</t>
  </si>
  <si>
    <t>The excutors of the will of margaret scott-whiting.-(United Kingdom).</t>
  </si>
  <si>
    <t xml:space="preserve">Deborah Chen.-(secretary).                                                                                                     Adrene S. Chung.-(chairman).                                                                                                                                                                                             Norman Fitz-Maurice Anderson.-(vice-chairman).                                                                                                                                             Robert Lindel Rhoden.-(treasure).                                                                                                                                                                                      Desmon Antonio Brown.-(director).                                                          Winsome Ann-marie Marsh.-(director).                                                                                Suzanne Yvonne Soares-Wynter.-(director).                                                                                                                                                          Susan Leslie Fox.-(director).                                                                Harriett Wendy Gardener.-(director).                                                                                       Aggrey Benjamin Irons.-(director).                                                                                                                                                                            Conrad Anthony Jackson.-(director).                                                   Hilda May Ming.-(director).                                                                                                                   Julette Winnifred Parkes-livermore.-(director).                                                                                                                                              Paula Kaye Samuda.-(director).                                                               Rainnford Jonathan Wilks.-(director).                                                                                             Hugh Mark Wong.-(director).                                                                                                                                                                                      Elaine Lydia Robinson.-(director).                                                           Daine St. Marie Buckley-Smith.-(director).                                                                             </t>
  </si>
  <si>
    <t>Aurtrene Ried.-(secretary/jam).                                                                                                                                       Sheridon Wisdom.-(jam).                                                                                                                                               Aldene Taylor.-(jam).</t>
  </si>
  <si>
    <t>Melinda ercia brown. -(Australian).                                                                                                                          Simone xavier garvey. -(Secretary/jam).</t>
  </si>
  <si>
    <t>Melinda Brown,-(contributions)</t>
  </si>
  <si>
    <t>L.barnes.                                                                                                                    G. Mcfarlane.                                                                                   C. Ellis.                                                                                                                    A.bell.                                                                                                                   S. Freeman.                                                                                     C. Chrissy.                                                                                                             P. Pratt.                                                                                                        A. Thomas.                                                                                             Bruce family.                                                                                                 Green family.                                                                                                                        C. Rose.</t>
  </si>
  <si>
    <t>Claudia forsythe.-(secretary).                                                                                                                      joseph andrew scott.(jam).                                                                                                                                     Dorothy scott.(jam).                                                                                                                                                                                            Ann McCarthy.(jam).                                                                                                                                                                                                                                                                    donn Griffiths.(jam).                                                                                                                                                                                             Randolph Watson.(jam).</t>
  </si>
  <si>
    <t>Claudette Foster.-(secretary).                                                                       Jodie-Ann S. Foster.-(jam).                                                                                                                             Jheanelle Foster.-(jam).</t>
  </si>
  <si>
    <t>Newly registered charity,                                                                            name change of charity: (removed "limited").-june 23, 2025.</t>
  </si>
  <si>
    <t xml:space="preserve">Designed To Stand Ministries International </t>
  </si>
  <si>
    <t>Simone Daley-Campbell.-(Secretaryjam).                                                                                                                       Lennox willis.(jam).                                                                                                                                                               Cherol willis.(jam).                                                                                                                                                                                   Barzelle p. Wright.(jam).                                                                                                                                                                   Natoya willis-dixon.(jam).</t>
  </si>
  <si>
    <t>Paul a. Smith.(jam).                                                                                                                  Rose a. Johnson-smith.(jam).                                                                                                   Raheem smith.                                                                                       Gianna smith.                                                               Sharon wright.                                                                                                                                   Deloris frazer.                                                                                                                                     Dorothy young.                                                                                                              Vangie calder.                                                                                                  Efred francis.                                                                                                                               Shauna kay thompson.                                                                                                                       Uriah frazer                                                                                                                              Kacian wellington.</t>
  </si>
  <si>
    <t>aroxidis3@yahoo.com                                                                                          rahiem123@yahoo.com                                                                                                                loveanswersall45@gmail.com</t>
  </si>
  <si>
    <t>vanenesa black                                                     marie lewars.                                                            Lisa grat.                                                                                            Mikhail thomas.                                                                                  tanya williams.                                                                                                                 sandra smith.                                                                            maxine mckenz.                                                                                               claudia dillion.                                                                          terri foster.                                                                         henry  cross.                                                               maureen brown.                                                                 marv gillespie.                                                                            dianne lindsay</t>
  </si>
  <si>
    <t>Phelicia  M.Campbell.-(Secretary/jam).                                                      Roxian Lewis.-(jam).</t>
  </si>
  <si>
    <t>CAOS100NR-12C</t>
  </si>
  <si>
    <t>Bethel town, Westmoreland.</t>
  </si>
  <si>
    <t>Denisha Robinson.-(secretary).                                                                                                                                                        Aneita Brown.-(jam).                                                                                                                                  Ralston Robinson.-(jam).</t>
  </si>
  <si>
    <t xml:space="preserve">Shellica Blair.-(secretary/jam).                                                                                                    Maureen Edwards.-(jam).                                                                                                         Rhoda Williams.-(jam).                                                                       Terranz S. De Lloyd Smith.-(jam).                                                                                                                                                       Arhodalea Williams.-(jam).                                                                                                         Collette Elethia.-(jam).                                                                                                                  </t>
  </si>
  <si>
    <t>(876) 668-6193.                                                                          (876) 853-0555.                                                                 (876)507-6330.                                                                               (876) 295-8612.                                                                               (876) 348-6808.</t>
  </si>
  <si>
    <t>walthamparkcommunityclub@gmail.com                                                                                                                            blair.ashhomoy@gmail.com                                                                                              wilsoncollette.458@gmail.com                                                                                                                        arhodalewilliams3@gmail.com                                                                                                                                              maureenedwards694@yahoo.com</t>
  </si>
  <si>
    <t>Kymone Davis.-(secretary/jam).                                                                                Novlet Davis.-(American).                                                                                       Lavern Gottshelk.-(jam).                                                                                Shellian Cooper.-(jam).                                                                                              Herma Brown.-(jam).</t>
  </si>
  <si>
    <t>monengle85@gmail.com                                                                                                                           brownreid4@gmail.com                                                                                         kymonedavis@gmail.com                                                                                                               ljdrfondation@gmail.com                                                                                                                 coopershellian@yahoo.com                                                                                           lgottshalk@gmail.com</t>
  </si>
  <si>
    <t>Merlin Agatha Berry.-(secretary/jam).                                                            Alfred N. Berry.-(jam).                                                                            Kesha R. Berry-Griffiths.-(jam).</t>
  </si>
  <si>
    <t>(876) 778-7742.                                                                                        (876)345-2001.                                                                                     (876) 830-1077.</t>
  </si>
  <si>
    <t>Lilieth Turnquest-Wilson.-(Secretary/jam).                                                                                                                                    Beverley eleanor Lopez.-(chairman/jam).                                                                                                                        Michael anthony chuck.-(jam).                                                                               Dr. annette alexis-wong.-(grenadian).                                                                                                                                                        michael george archer.-(jam).                                                                                                                                         valerie moodie.-(jam).                                                                                     marjorie fyffe campbell.-(jam).                                                                                                                                                                   Dr. patricia ann dunwell.-(jam).                                                                                                                                                peter george mais.-(jam).                                                                                         michelle yvonne jo-anne frederick johnson.-(jam).                                                                                                                          leroy anthony brown.-(jam).</t>
  </si>
  <si>
    <t>Tat5ea29otrl13@live.com                                                                                                                 vanalberry2004@yahoo.com                                                                            kshgriffiths@hotmail.com</t>
  </si>
  <si>
    <t>Sheldon Campbell.-(secretary/jam).                                                                                                                                                                            Joel Bain.-(jam).                                                                                                                                       Sean Taylor.-(jam).</t>
  </si>
  <si>
    <t xml:space="preserve">Nadia McKenzie.-(Secretary).                                                                                                                        Stacy-ann smith.-(jam).                                                                                                                                         Debranette Mattis.-(jam).                                                                                             Carrol Richards.-(jam).                                                                                                                                          Heather Dawn Lawson-Myers.-(jam).                                                                                                                            Lias Palmer.-(jam).                                                          </t>
  </si>
  <si>
    <t xml:space="preserve">Consultants:   margaret chin.                                                                          Shabnam rangwala.-(india).                                                                                          Patrice whitehorne-smith.                                                                          claire leadbeater.-(bahamas).                                                                                                    senta green.-(USA).                                                                           Dr. Mariale Hardiman.-(USA).                                                                                anjali Joshi.-(india).                                                                                            tracy barclay.-(USA).                                                                                                                 Contractual Service:  Pierre-cheri smallwood.                                                               shona webster,                                                                                        tasinena flemmings.                                                                                                                Accounting Services:     Shanna Pink .                                                                                             Audited Services:  Derrick Cornwall &amp; Associates.                                                                                                                          Auxilliary Service:         Patrick Rose.                                                                                                 Gitson                                                                                           </t>
  </si>
  <si>
    <t>Sonya Stewart.-(secretary/jam).                                                                                                                                                        Paul Bryan.-(jam).                                                                                                                                                              Charmaine Edmonson-Nelson.-(jam).                                                                                                                                  Lainsworth Walker.-(jam).                                                                                                                                                                            Karen Hoo.-(jam).                                                                                                                                                               Dwight Fletcher.-(jam).                                                                                                                                  Joan Fletcher.-(jam).</t>
  </si>
  <si>
    <t>Danaree Maragh.-(secretary/jam).                                                                                                                                              Winston Watson.-(jam).                                                                                                                                               Novelett Dallas.-(jam).                                                                                                                    Peter Robinson.-(jam).</t>
  </si>
  <si>
    <t xml:space="preserve">Dorrett Blake.-(secretary/jam).                                                                                                                          Deon Edwards-Kerr.-(jam).                                                                                                            Tiffany Monique Blake.-(jam).                                                                                                                              </t>
  </si>
  <si>
    <t>Garfield King.-(secretary/jam).                                                                                                                                          John Wrong.-(jam).                                                                                                                                               Leonard Smith.-(jam).</t>
  </si>
  <si>
    <t>carlene Francis.(jam).                                                                                                                        Sis. Marie Chin (RSM)(JAM).                                                                                                                                              Sis. M.Agatha Smith (RSM)(Belize).</t>
  </si>
  <si>
    <t>Sis. Patrricia Sarah Solnek O.S.F.-(Secretaryamerican).                                                                                                                           Christine abbott-rodriguez.-(jam).                                                                                            Sr. Helen Rose Yee Sang.-(jam).                                                                                 Dr. Debra O'Connor.-(jam).                                                                                                                                                                                           Hannah Hagarty.-(american).</t>
  </si>
  <si>
    <t>Dianne Belnavis.-(secretary/jam).                                                           Peter Melhado.-(chairman/jam).                                                                                                Paul B. Scott.-(jam).                                                                                                    Peta-rose Hall.-(jam).                                                                Sonia Wynter nee Chantrelle.-(jam).                                                         Cedriann Martin Chin-Asiong.-(trinidadian).                                                                  Jeffrey Ethan Campbell.-(jam).                                                                                    Renee Rattray.-(jam).                                                                                     Dennis Valdez.-(american).                                                                                                                                                                        Bruce Levy.-(british).                                                                                                                                                                        Emina Tudakovic.-(canadian).                                                                                         Patrick Hylton.-(jam).                                                                                                                                                                     Alex Gainer.-(american).</t>
  </si>
  <si>
    <t>Jameela Geddes.-(secretary/jam).                                                                                                                                                                                                                                   Diana Gray-Campbell.-(jam/overseas resident).                                                                                                                                                                                             Skyler McGeachy-Campbell.-(jam/overseas resident).                                                                                                                                                                                                                      Canyon River- Gray.-(jam).</t>
  </si>
  <si>
    <t>Raphael d. Barrett.(jam/grenadian).                                                                                                                                                                 Rachael D. Barrett.(jam).</t>
  </si>
  <si>
    <t xml:space="preserve">Carol Simpson-Robinson.-(secretary/jam).                                                                                                                          Lt.Col. Stacy thompson.-(retired military officer/jam).                                                                                                                                 Karen Thompson.-(artist/jam).                                                                                                                                           Claudia Alliman.-(jam).                                                                                                                                                                     Hope Barnett.-(jam).                                                                                                                                                                                                   Muhammed Omotola.                                         </t>
  </si>
  <si>
    <t>(876) 833-6044                                                                                           (876) 978-8511                                                                                                      (876) 383-4910                                                                                                              (876) 926-1616</t>
  </si>
  <si>
    <r>
      <rPr>
        <b/>
        <u/>
        <sz val="12"/>
        <color rgb="FF0000FF"/>
        <rFont val="Amasis MT Pro Light"/>
        <family val="1"/>
      </rPr>
      <t xml:space="preserve">Staff: </t>
    </r>
    <r>
      <rPr>
        <b/>
        <sz val="12"/>
        <color rgb="FF0000FF"/>
        <rFont val="Amasis MT Pro Light"/>
        <family val="1"/>
      </rPr>
      <t xml:space="preserve">      rosemary duncan.                                                                                                         </t>
    </r>
    <r>
      <rPr>
        <b/>
        <u/>
        <sz val="12"/>
        <color rgb="FF0000FF"/>
        <rFont val="Amasis MT Pro Light"/>
        <family val="1"/>
      </rPr>
      <t xml:space="preserve">Contractors/Consultants: </t>
    </r>
    <r>
      <rPr>
        <b/>
        <sz val="12"/>
        <color rgb="FF0000FF"/>
        <rFont val="Amasis MT Pro Light"/>
        <family val="1"/>
      </rPr>
      <t xml:space="preserve">                                                                           Theresa Manning.                                                                                               Leonard Nelson.</t>
    </r>
  </si>
  <si>
    <r>
      <t xml:space="preserve">Branches:          </t>
    </r>
    <r>
      <rPr>
        <b/>
        <sz val="12"/>
        <color rgb="FF0000FF"/>
        <rFont val="Amasis MT Pro Light"/>
        <family val="1"/>
      </rPr>
      <t xml:space="preserve">                                                                                                             Our lady of hope catholic basic school.                                                                  St. Anthony catholic basic school.                                                                               holy cross catholic church.                                                                         holy spirit catholic church.                                                                         our lady of assumption catholic church.                                                                                 our lady of dunsinane catholic church                                                              our lady of hope catholic church.                                                                          sacred heart catholic church.                                                                      st.john fisher catholic church/mission,                                                                                  st. joseph catholic church.                                st. paul of the cross cathedral.                                                                   st. vincent stambi catholic church.                                                              holy spirit foundation.                                                                                               catholic school of technology.                                                                                                  mount saint joseph catholic high school.                                                                                   st. croix catholic church.                                                                 st. vincent stambi catholic high school.                                                                               our lady of the annunciation basic school.                                                                                                st. margaret mary catholic church.                                                                            st. robert bellarmine catholic church.                                                           st. joseph catholic basic school.                                                                                             st. margaret mary basic and preparatory school.                                                                                           holy cross catholic basic school.</t>
    </r>
  </si>
  <si>
    <t>Main street, Salem, Runaway bay, St. Ann</t>
  </si>
  <si>
    <t>Leopold Williams, jp.-(jam).                                                                                           Diana Williams.-(Secretary\jam).</t>
  </si>
  <si>
    <t>CAIN100-1150C</t>
  </si>
  <si>
    <t>Charity was Renew in Monetgo Bay</t>
  </si>
  <si>
    <t>Jason Wright.-(secretary).                                                                      Howard Ward.-(jam).                                                              Wangford Lewis.-(jam).</t>
  </si>
  <si>
    <t xml:space="preserve"> (876) 869-6173.                                                                                               (876) 382-6110.                                               </t>
  </si>
  <si>
    <t>Donnett anderson. - (secretary/jam).                                                                                                       Tomigay anderson.-(jam).</t>
  </si>
  <si>
    <t>(876) 774-2253.                                                                                      (876) 369-9636.                                                              (876) 934-1156.</t>
  </si>
  <si>
    <t>Tel/fax: 1(876) 902-2079.                                                                                                                     1(876) 702-2079.                                                                                                               (876) 547-5722.                                                                                                                      (876) 702-2079.</t>
  </si>
  <si>
    <t xml:space="preserve">wanica Fedalis Purkiss.-(Secretary).                                                               Kim mair.-(jam).                                                                       kerry scott.-(jam).                                                                                              tanketa chance-wilson.-(jam).                                                                                                        easton williams.-(jam).                                                                                                                         richard cooke.-(jam).                                                                                               nashauna lalah.-(jam).                                                                                                jannett pullen.-(jam).                                                                  caroline mahfood.-(jam).                                                                                            oral khan.-(jam).                                                                                                   ramon small-ferguson.-(jam).                                                                                          dianna davis-smith.-(jam).                                                                          patrick newman.-(jam).                                                                                          kinberly marriott-blake.-(jam).                                                                   donna thomas.-(jam).                                                                                  ronald peter blake.-(jam).                                                                                               apryl ann walker.-(jam).                                                                                                               cartlon stewart.-(jam).                                                                  </t>
  </si>
  <si>
    <t>1(876) 922-9365-6.                                                                                               (876) 969-4676.                                                                   (876) 469-0469.</t>
  </si>
  <si>
    <t>European Union.-(EU).                                                                                        CPDC.-(Barbados).</t>
  </si>
  <si>
    <t>135.-(entities).</t>
  </si>
  <si>
    <t>info@cvssja.org                                                                                  w@wanicapurkissconsulting.com                                                                                      executivedirector@cvssja.org                                                                       projects@cvssja.org</t>
  </si>
  <si>
    <t>131.-(entities).</t>
  </si>
  <si>
    <t>1 St. Lucia avenue, Spanish Court, Office #14, kingston 5</t>
  </si>
  <si>
    <t>Elsada Darman.-(secretary/jam).                                                        Mercedes Anderson.-(jam).                                                    Monica Anderson.-(jam).                                                          Joan Fraser.-(jam).                                                           Beresford Nicholas.-(jam).                                                     Timothy Walker.-(jam).                                                   Crystal Lee-Brown.-(jam).                                                                                                Vivienne Christie.-(jam).</t>
  </si>
  <si>
    <t xml:space="preserve">(876) 759-5942.                                                                                  (876) 437-3163.                                                       </t>
  </si>
  <si>
    <t>SRICHARDSLAWOFFICE@GMAIL.COM                                                                                                                            cleerecover@gmail.com                                                                                 angeldarman@gmail.com</t>
  </si>
  <si>
    <t>CAIN100-726C</t>
  </si>
  <si>
    <t>thesanmernafoundation@gmail.com                                                                                 sanmernafoundationltd@gmail.com                                                                                                                                                    hapylovesad@yahoo,com                                                                     wmark21@hotmail.com                                                                                                           stephenjosephs2003@yahoo.com</t>
  </si>
  <si>
    <t xml:space="preserve">Robert White.- (Secretary/jam).                                                                                                                                          Mark White.-(jam)                                                                                                 Stephen Josephs.-(jam)                                                                                                             Paig Dixon.-(project manager/jam).                                                                                   </t>
  </si>
  <si>
    <t>(876) 791-2634.                                                                                             (876) 757-3506.                                                        (876) 822-3906.</t>
  </si>
  <si>
    <t>Stacy Ann-Marie Gallimore.-(secretary/jam).                                                                                                         Janice elizabeth palmer- tomlinson.(jam).                                                                   Susan jacqueline otuokon.(jam).                                                            Denise erskine jones.(jam).                                                                                                          Sharon marie smith.(jam).                                                                                                        Christine marie marrett.(jam).                                                         Yvette patricia johnson,(jam).                                                                                                   Tracey ann long-foster.(jam).                                                                                               Donna-marie julia anderson.</t>
  </si>
  <si>
    <t xml:space="preserve">sthughspsfoundation@gmail.com                                                                                                             sgallimore@sthughshigh.org                                                                                                                                          gallimorestacey1@gmail.com                                                                                                                                         angiebeck35@yahoo.com                                                                                                                            donjdyer@hotmail.com                                                                                                                                                            jpalmertomlinson@yahoo.com                                                                                                                  susanotuokon@yahoo.com                                                                                                                                       derskinej@yahoo.com                                                                                                                                                              sms_mkt@hotmail.com                                                                                                                                            christine.marrett@associate.uwi.edu                                                                                                                                                   yvettepjohnson@gmail.com                                                                                                                                        talong@hmf.com.jm                                                       </t>
  </si>
  <si>
    <t>CAIN100-2271C</t>
  </si>
  <si>
    <t>003-752-046</t>
  </si>
  <si>
    <t>M &amp; M Foundation Limited</t>
  </si>
  <si>
    <t>31 Molynes Road, Kingston 10, St. Andrew.</t>
  </si>
  <si>
    <t>To promote the education of youth by providing financial and other support for students and educational institution.                                                                                                                   To prevent and releave proverty, suffering and distress among under priviladged persons.</t>
  </si>
  <si>
    <t xml:space="preserve">Winnifred Mullings.-(secretary/jam).                                                       Donald Mullings.-(jam).                                                                                                            Gillian Mullings.-(jam).                                                                                 Richard Mullings.-(jam).                                                                             Danae Mullings-Makoso.-(jam).                                                                                   Donnique Mullings.-(jam).                                          </t>
  </si>
  <si>
    <t>(876) 858-2517.                                     (876) 399-2781.                                 (876) 631-5534.                               (876) 489-0957.</t>
  </si>
  <si>
    <t xml:space="preserve">dm@mmjamaica.com                                                                  wm@mmjamaica.com                                                                 gillianmullings@yahoo.com                                                                rm@mmjamaica.com                                                    </t>
  </si>
  <si>
    <t>Donnations from donors.</t>
  </si>
  <si>
    <t>M&amp;M Jamaica Limited.</t>
  </si>
  <si>
    <t>Main Street, Ocho Rios, St.Ann.</t>
  </si>
  <si>
    <t xml:space="preserve">Clifton George Reader.-(secretary).                                                        Marie Miller.-(jam).                                                                             Pedro Arroyo Moreno.-(Mexican).                                                         </t>
  </si>
  <si>
    <t xml:space="preserve">(876) 974-2200.                                                           </t>
  </si>
  <si>
    <t>pgu@macarigongora.com</t>
  </si>
  <si>
    <t>donations from donors.</t>
  </si>
  <si>
    <t>Maia Lee-Wilson.-(secretary).                                      Audrey Tugwell-Henry.                                                         Yanique Forbes-Patrick.                                                                     Nadine Heywood.                                                             Sheila Segree-White.                                                         Debra Spence.</t>
  </si>
  <si>
    <t>Phone: (876) 922-1000-9                                                                                                     fax: (876) 922-6548.                                                                              (876) 382-8262.                                                                         (876) 382-8285.</t>
  </si>
  <si>
    <t>Scotiafoundation@scotiabank.com                                                                                       maia.wilson@scotiabank.com                                                                            audrey.tugwellhenry@scotiabank.com</t>
  </si>
  <si>
    <t>scotiabank jamaica</t>
  </si>
  <si>
    <t xml:space="preserve">Dermot Ricketts.-(secretary).                                           Elisa Issa.-(jam).                                                     Glenn Lawrence.-(jam).                                          Paul Issa.-(jam).                                                 </t>
  </si>
  <si>
    <t xml:space="preserve">(876) 979-8960                                                                         (876) 469-0793.                                                                       (876) 381-1122.                                                                 (876) 383-4150.                                                              (876) 361-0707.                                                                                        </t>
  </si>
  <si>
    <t>daricketts@cwjamaica.com                                                                                                                         dermot@couples.com</t>
  </si>
  <si>
    <t>1A Mars drive, Harbour view, kingston 17, St. Andrew, jamaica.</t>
  </si>
  <si>
    <t>davor Andrain  Bailey.-(jam).                                                                            Yanique Kereisha Bailey.-(Secretary/jam).</t>
  </si>
  <si>
    <t xml:space="preserve">Gladstone Lewars.-(Secretary/jam).                                          Stephen Shelton.- (jam).                                                                        Derek Jones.-(jam).                                                          Dr.Peter Weller.-(jam).                                                              Ian Forbes.-(jam).                                            Christopher Williams.-(jam).                      </t>
  </si>
  <si>
    <t>(876) 977-2314.                                                                                                  (876) 995-8324.                                                                                        (876) 923-6109.</t>
  </si>
  <si>
    <t>tonyllewars@gmail.com                                                                                      derek@derek-jones.net</t>
  </si>
  <si>
    <t>Daine Watson.-(secretary/Overseas Resident).                                                                             Kardel Spence.-(jam).</t>
  </si>
  <si>
    <t xml:space="preserve">(876) 331-7319.                                                                                         (876) 790-6191.                                                                           (404) 510-1347.                                                                                                                                   </t>
  </si>
  <si>
    <t>kardspen@aol.com                                                                  dainewatson@yahoo.com</t>
  </si>
  <si>
    <t>Contributions,                                               donatations, etc.</t>
  </si>
  <si>
    <t>Six (6) branches with twenty-four (24) support groups.</t>
  </si>
  <si>
    <t xml:space="preserve">Fay gordon. -(Usa/jamaica).                                                                                              Lorraine pusey-harrison.-(canada/jamaica).                                                                                       Andrea pearce-coore.-(canada/canada). </t>
  </si>
  <si>
    <t>wakefieldprimaryalumniassociat@gmail.com                                                                                                                            wakefieldprimaryalumni7@gmail.com                                                                                                                        fayanngordon@gmail.com</t>
  </si>
  <si>
    <t>marcia h.blake.-(secretary).                                            Micheal junior hill.-(jam).                                                          Jacqueline marie sherry roberts.-(jam).                                           Orville salmon.-(jam).                                              aubrey morgan.-(jam).                                                                horace theodore bennett.-(jam).                                                                       miriam mae gordon.-(jam).                                        lloyd samuel allen.-(jam).                                           nerva davis.-(jam).                                                     everton anthony tyndale.-(Secretary / jam).</t>
  </si>
  <si>
    <t>contributions &amp; Donations</t>
  </si>
  <si>
    <t>CAIN100-2214C</t>
  </si>
  <si>
    <t>003-557-111</t>
  </si>
  <si>
    <t>The Wong-Lee Make A Difference Foundation Limited</t>
  </si>
  <si>
    <t>94 M Old Hope Road, Kingston 6.</t>
  </si>
  <si>
    <t>To foster homes and foreign mission work, to improve the health economic and social conditions of indigent children etc.                                                                                                To help to enhance the health and educational sectors in JAMAICA.</t>
  </si>
  <si>
    <t>Camille Patterson.-(secretary/jam).                                                              Edward Lee.-(jam).                                                                  Annette Wrong-Lee.-(jam).                                                                              Fernando Andrade.-(jam).                                                           Bonnie Lee.-(jam).</t>
  </si>
  <si>
    <t xml:space="preserve">(876) 320-7834                                       (876) 897-7898.                                                            (876) 822-8171.                                                      (876) 897-7898.                                                             (876) 345-1459.                                                    </t>
  </si>
  <si>
    <t>ann_wonglee@hotmail.com                                          wonglee@hotmail.com                                                               bonnieisin@hotmail.com                                                     kirk.lee12@gmail.com                                                                           camillepatterson65@gmail.com                                                                                 striker_lee@hotmail.com</t>
  </si>
  <si>
    <t>Doreen Christie.-(secretary/overseas resident).                                            Dr. Craig Brown.-(jam/American).                                                Dr. David Burke.-(american).                                            Dr. Michelle Hughes.-(american).                                                Dr. Dionne Findlay.-(american).</t>
  </si>
  <si>
    <t xml:space="preserve">(876) 489-7118.                                                                                        1-917-470-1728.                                                                 </t>
  </si>
  <si>
    <t>Info@zioncareinternational.org                                                                                                               BISHOP@zion@gmail.com                                                                                                                    craigbrown@zioncareinternational.org</t>
  </si>
  <si>
    <t>Anchovy, Oyster Bay, Port Antonio P.O., Portland.</t>
  </si>
  <si>
    <t>Arch Foundation.- (Liechtenstein).</t>
  </si>
  <si>
    <t>Alligatorheadfoundation@gmail.com                                                                            info@alligatorheadfoundation.org                                                                                    nickie@alligatorheadfoundation.org                                                                          laletadavismattis@uwimona.edu.jm                                                                                 laleta.davismattis@gmail.com</t>
  </si>
  <si>
    <t>veenavijayfoundation@yahoo.com                                                                                                                                        leciagaye@gmail.com                                                                                                  mansukhani_malini@yahoo.com                                                                              pavilianjeweller@yahoo.com</t>
  </si>
  <si>
    <t>Pavilion jewellers limited                                                                                                              classic jewllers co.ltd                                                                                                        jewellery collection.</t>
  </si>
  <si>
    <t>re-registed</t>
  </si>
  <si>
    <t>Marie Minto PHd.-(secretary).                                                                                  Paula S. Minto.-(jam).                                                                                  Robert Minto.-(jam).                                                                                Warren Minto.-(jam).                                                                                  Ewart Minto.-(jam),                                                                                 Anthony Minto.-(jam).                                                                       Maylin Minto.-(jam).                                                                      Ingrid Minto.-(jam).</t>
  </si>
  <si>
    <t>(876) 353-5290.                                                                                            (754) 323-8890.</t>
  </si>
  <si>
    <t>CA100-423</t>
  </si>
  <si>
    <t>CAIN100-1217C</t>
  </si>
  <si>
    <t>Nigel Nelson.-(Secretary/jam).                                                           Cyreta Henry.-(jam).                                                               Trudie-Ann Henry.-(jam).                                                                          Michelle Ann Frazer-Reid.-(jam).                                                     Shantell Henry-Gayle.-(jam).</t>
  </si>
  <si>
    <t>1(876) 804-4157.                                                                    (876) 398-5029.                                                                                    (876) 820-1487.                                                                       (876) 854-6523.                                                              (876) 450-9312.                                                                               (876) 398-5029.                                                                                    (876) 591-4876.</t>
  </si>
  <si>
    <t xml:space="preserve">friendsforchangefoundation@gmail.com                                                                                                       nigelnelson15@yahoo.com                                             henrycyreta@yahoo.com                                                  try_niquee@yahoo.com                                                   michellefrazer17@yahoo.com                                          shantell_henry@yahoo.com                                                                </t>
  </si>
  <si>
    <t>Regina Hylton.-(Secretary/ overseas residence).                                                               Shaneil McGawn-Francis.-(jam).                                                 Kimone Shaw.-(jam).                                                                  Althea Mitchell.-(jam).</t>
  </si>
  <si>
    <t>Regina Hunter.-(Us$ 100.00).                                                                                  Dougherty.-(US$50).                                                                           Karen Emanuel.-($ 17,200.00).                                                                            Bridget Nelson.-($14,826.20)                                                                                     Nickisha Henry.-($9,060.77).                                                                                                                 Pastor Dale Maragh.-(US$100.00).</t>
  </si>
  <si>
    <t>Delores Treasure.-(secretary/jam).                                                          Quewone Bailey.-(jam).                                                                  Leroy Dixon.-(jam).</t>
  </si>
  <si>
    <t>(876) 832-9309.                                                                                                 (876) 451-8479.                                                                            (876) 469-1037.                                                                            (876) 506-1732.</t>
  </si>
  <si>
    <t>deloristreasure@gmail.com                                                                                                baileyquewone@gmail.com                                                                                                           leroy27a@gmail.com4\</t>
  </si>
  <si>
    <t>Wesley gibbings. (Trinidadian).                                                                                                                                               Julian Rogers. (Barbadian).                                                                         Kiran Maharaj. (Trinidadian).                                                     Nazima raghubir.(guyananese).                                                                                                           Lissa Grant.(Secretary/jam)</t>
  </si>
  <si>
    <t>1(876) 846-0525                                                                           (876) 906-7423.                                                  (876) 358-1133</t>
  </si>
  <si>
    <t>Admin@mediainstituteofthecaribbean.com                                                                                                     medianinstitutecaribbean@gmail.com                                                                               grantlissl@gmail.com</t>
  </si>
  <si>
    <t>CAUN100-2277C</t>
  </si>
  <si>
    <t>003-959-589</t>
  </si>
  <si>
    <t>Charmain Brown's CAD Foundation</t>
  </si>
  <si>
    <t>3462 Navis Terrace, Cornwall Courts, Monetgo Bay P.O., St. James</t>
  </si>
  <si>
    <t>To educate and empower individuals to recognize the warning sign of coronary artery disease and to advocate for early, accessible screening.</t>
  </si>
  <si>
    <t>Shallay Nathalee Warren-Brimo.-(jam/secretary).                                                        Kirton Junior Demartin.-(jam).</t>
  </si>
  <si>
    <t xml:space="preserve">(876) 276-4625.                                                                                       (876) 276-4640.                                                                 (876) 477-2678.                                 </t>
  </si>
  <si>
    <t>cbrowncad@yahoo.com                                                                                                    stonebridgefinancial@yahoo.com                                                            shallaybrimo25@yahoo.com                                                               demartinkirton@yahoo.com</t>
  </si>
  <si>
    <t>donations.-(individuals).                                                   Corporate Sponsorship.                                                    Fundraising Events.                                                                                              Goverment Grants.                                                                            International Aid / Philan thropy.                                                                                                        Personal Contribution .-(Founder).</t>
  </si>
  <si>
    <t>CAIN100-2229C</t>
  </si>
  <si>
    <t>003-352-099</t>
  </si>
  <si>
    <t>Stand With Love Foundation</t>
  </si>
  <si>
    <t>Lot 3, Sydmouth Avenue, May Pen, May Pen P.O., Clarendon.</t>
  </si>
  <si>
    <t>To support vulnerable communities through acts of compassion, advocacy, and social intervention,</t>
  </si>
  <si>
    <t>Jean Taylor.-(jam).                                                                                          Peaches Watson-Creary.-(jam/Secretary).                                                      Paul P. Creary.-(jam).</t>
  </si>
  <si>
    <t>standwithlovefoundation@gmail.com                                                              peachesscreary3@gmail.com                                                                        taylor193@gmail.com</t>
  </si>
  <si>
    <t xml:space="preserve">(646) 402-4505.                                                   (876) 789-0335.                                                             (876) 515-0096.                                                 </t>
  </si>
  <si>
    <t>contributions, and donations</t>
  </si>
  <si>
    <t>jean taylor                                                                                                                  hoiratius glaze</t>
  </si>
  <si>
    <t>003-373-665.</t>
  </si>
  <si>
    <t>Jan pieter van der leer.-(jam).                                                                                                                        Bruce andrew loshusan.-(jam).                                                                                                                                             Mellissa ann loushan-chung.-(secertary/jam).                                                                                                                       Laura loushan.-(jam).</t>
  </si>
  <si>
    <t>CAIN100-1664C</t>
  </si>
  <si>
    <t>kylfoundation@loshusan.com                                                                                                      mellissachung@yahoo.com                                                                                                lauraloshusan@gmail.com</t>
  </si>
  <si>
    <t>Jennifer Scott.-(secretary/jam).                                                                                  Dale Webber.-(jam).                                                        Michael  Witter.-(jam).                                                                      Ian Watson.-(jam).                                                               Eleanor Jones.-(jam).                                                                                          Donna Blake.-(jam).                                                                          Gillian Guthrie.-(jam).                                                                          Robert Stephenson.-(jam).                                                                             Anthony McKenzie.-(jam).                                          Kinsley Henry.-(jam).                                                            Jadev Singh.-(jam).</t>
  </si>
  <si>
    <t>1(876) 960-6744.                                                              (876) 361-3146.                                         (876) 869-9698.                          (876) 877-7792.</t>
  </si>
  <si>
    <t>Info@efj.org.jm                                                                                               jennifierscott@cwjamaica.com                                                                             dale.webber@uwimona.edu.jm</t>
  </si>
  <si>
    <t>CAIN100NR-175C</t>
  </si>
  <si>
    <t>CAIN100NR-206C</t>
  </si>
  <si>
    <t>003-426-807</t>
  </si>
  <si>
    <t>Bella's Bucket of Blessings Limited</t>
  </si>
  <si>
    <t>Lilliput District, Lilliput P.O., Montego Bay, St. James.</t>
  </si>
  <si>
    <t>No Files for Information.</t>
  </si>
  <si>
    <t>002-033-976</t>
  </si>
  <si>
    <t>Danielle Elizabeth Stiebell-Johnson.-(Secretary).                                                                    Jean Lowrie-Chin.                                                              Francis Oçarroll.                                                              Pauline Ellen Murphy.                                                                         Charmaine Chiristine Daniels.                                                         Maria Mulcahy.</t>
  </si>
  <si>
    <t>Digicelfoundationja@digicelgroup.com                                                                                                      danielle.stibel@digicelgroup.com                                                                               charmaine.daniels@digicelgroup.com</t>
  </si>
  <si>
    <t>1(876) 922-7666.                                                                (876)557-3827.                                                                 (876) 848-4431.</t>
  </si>
  <si>
    <t>Spotlight On Autism Awareness In Jamaica (SAAJ) Limited.</t>
  </si>
  <si>
    <t xml:space="preserve">Amy Allen.-(Secretary/American).                                                                 Dr. Ronald l. Wrong.-(jam/Canada).                                                                    Lena McCalla-Njee.-(/JAM/American).                                                                                                                                               Amy Allen.-(american).                                                      </t>
  </si>
  <si>
    <t>Suit 3 &amp; 4 Cargill Avenue, Kingston 10</t>
  </si>
  <si>
    <t>Sharine Willis.-(secretary/jam).                                                                        Meg Georgia Gibson Henlin.-(jam).                                                                                      Stephanie Williams.-(jam).</t>
  </si>
  <si>
    <t xml:space="preserve">1(876) 908-3555.                                                  (876)828-3026.                                                               </t>
  </si>
  <si>
    <t xml:space="preserve">Womeninlaw@henlin.pro                                                                                                               sharinewillis@gmail.com                                       </t>
  </si>
  <si>
    <t>donations, sponsorship, and registion fees.</t>
  </si>
  <si>
    <t xml:space="preserve">Henlin Gibson Henlin.-($ 128,309.00).                                                                     </t>
  </si>
  <si>
    <t>Graphic Designer (Ryan Worrie).-($ 27,500.00).                                                                                                                                                                                              Web Designer (HB Jamaica).-($ 100,809.00).                                                                                                                                                Accountant. (DMT &amp; Associates).-($ 63,500.00).</t>
  </si>
  <si>
    <t xml:space="preserve">Francine Williams.-(secretary/jam).                                                           Monica Taylor.-(jam).                                                                   Dianne Clayton.-(jam).                                                                      </t>
  </si>
  <si>
    <t>1(876) 829-5507.                                                                                         (876) 579-3258.                                                    (876) 832-4199.</t>
  </si>
  <si>
    <t>Jamaica@iimfsupport.org                                                                                                  monica.taylor29@yahoo.com                                                                               franbar_williams@yahoo.com</t>
  </si>
  <si>
    <t>Revenue and other support contributions:                                          $ 1,323,025.00).</t>
  </si>
  <si>
    <t>St.Ann's bay Hospital.</t>
  </si>
  <si>
    <t>Dr.Ronald Blake.-(Secretary/jam).                                               Donald Gordon.-(jam).                                                  Collin Virgo.-(jam).                                                   Peter Thompson.-(jam).                                                                                               Charles Douglas.-(jam).                                                                                                     Garfield Ewart.-(jam).                                                              Alain Cox.-(jam).                                                                        Kayan Robinson.-(jam).                                                                                    Odean Bernard.-(jam).                                                                                                    Tanika Allen.-(jam).</t>
  </si>
  <si>
    <t>CAIN100-2289C</t>
  </si>
  <si>
    <t>003-249-786</t>
  </si>
  <si>
    <t>Rainforest Caribbean Foundation</t>
  </si>
  <si>
    <t>67 Slipe Road, Kingston 5</t>
  </si>
  <si>
    <t>To provide relief from poverty with emphasis on the welfare of indigent, children, orphans, the aged and or disables and otherwise socially disadvantaged.                                                    To promote and advance the health and wellbeing of the public by granting financial or other support to health care institutions and initiatives.</t>
  </si>
  <si>
    <t>Bethany Antoinette Young.-(Secretary/jam).                                                                      Shelagh May Jardim.-(jam).                                                   Zakary Jonathan Jardim.-(jam).                                         Roger Anthony Lyn.-(jam).                                                                Jerome Sebastian Miles.-(jam).                                                                           Brian Maxwell Jardim.-(jam).                                                                      Maxwell Wesley Gordon Jardim.-(jam).                                                          Benjamin  James Jardim.-(jam).</t>
  </si>
  <si>
    <t xml:space="preserve">(876) 978-1994                                                                                (876) 920-3148     </t>
  </si>
  <si>
    <t>foundation@rainforestcaribbean.com</t>
  </si>
  <si>
    <t>CAIN100-2233C</t>
  </si>
  <si>
    <t>003-590-364</t>
  </si>
  <si>
    <t>Future Makers Foundation Limited</t>
  </si>
  <si>
    <t>1 Waterloo Close, Spanish Town, St. Catherine</t>
  </si>
  <si>
    <t>Foster creative development in youth which aligns with our , objectives of raising the general public's awareness of the levels and impact of illiteracy in jamaica.</t>
  </si>
  <si>
    <t>Sarah McKenzie.-(Secretary).                                                                          Joel Nomdarkham.-(jam).                                                          Denar Brown.-(jam).                                                       Latoya West-Blackwood.-(jam).                                                        Nadine Nomdarkham.-(jam).</t>
  </si>
  <si>
    <t xml:space="preserve">(876) 842-6243.                                                     (876) 318-8795.                                                                  (876) 291-3522.                                                      (876) 822-2723.                                                                          (876) 457-8188                                                                              </t>
  </si>
  <si>
    <t>info@futuremakers30.com                                                                    sarahmartin002@gmail.com                                                      joel@amplifystu.com                                                           denar@amplifystu.com                                                                       latoya.westblackwood@gmail.com                                                                    nomdarkhamnadine@yahoo.com</t>
  </si>
  <si>
    <t>Corporate Donations,                                                       Individual Contributions.</t>
  </si>
  <si>
    <t>Amplify Studios Limited.-(jamica).</t>
  </si>
  <si>
    <t>56 Hope road, kingston 6, St. Andrew</t>
  </si>
  <si>
    <t>CAIN100-1648C</t>
  </si>
  <si>
    <t>6 Red Hill Road, Shop # 15, kingston 19</t>
  </si>
  <si>
    <t>September 4, 2025</t>
  </si>
  <si>
    <t>Jodi-Ann Nelson.-(secretary\jam).                                                                      Erica Raymond.-(jam).                                                                    Boswell Raymond.-(jam).</t>
  </si>
  <si>
    <t>1(876) 393-2801.                                                                    (876) 549-5049.                                                                (876) 541-4912.</t>
  </si>
  <si>
    <t>Eaglesdemi@gmail.com                                                            jojoan.nelson@gmail.com                                                                  ericapatraymond@gmail.com                                                                         harvest5000@gmail.com</t>
  </si>
  <si>
    <t>Jacquline Leckie.-(jam).                                                                                                                      Gail Hall.-(jam).                                                                                                                                   Jacinth Bennett.-(jam).                                                                                                             Opal White.-(jam),</t>
  </si>
  <si>
    <t>Jwn Foundation                                                                                                                   (J. Wray &amp; Nephew)</t>
  </si>
  <si>
    <t>re-registration</t>
  </si>
  <si>
    <t xml:space="preserve">Sharmeel Williams.-(secretary/jam)..                                                                                                 Alejandra Williams.-(jam).                                                                                Angela Whyne.-(jam).                                                                                                  Shamora Brown.-(jam).                                                                                              </t>
  </si>
  <si>
    <t>(876) 485-8344                                                                                                 (876) 571-7639.                                                 (876) 332-9207.                                                         (876) 887-0513.</t>
  </si>
  <si>
    <t>sgwilliams@gograndconnection.com                                                                                                          alejandrawilliams858@gmail.com                                                                                                        shamorabown7@gmail.com                                                                                          sharmeel.williams@outlook.com                                                                                                                  foundation.heavensent@gmail.com                                                                                                       sharmeel.williams@gmail.com                                                                                     whyneangela62@gmail.com</t>
  </si>
  <si>
    <t>Donations.-($ 476,300.00).                                                                                            Contributions.-($ 3,000.00).</t>
  </si>
  <si>
    <t>Community outreach.-($ 113,004.00).                                                          CAPE and CSEC Scholarships.-($ 117,440.00)</t>
  </si>
  <si>
    <t xml:space="preserve">Legalunit@uwimona.edu.jm                                      maurice.smith@uwimona.edu.jm                                                                                                carla.henry@uwi.edu.jm                                                                                        offcfin@uwimona.edu.jm                                                                </t>
  </si>
  <si>
    <t>CAIN100-972C</t>
  </si>
  <si>
    <t>Re-regristed</t>
  </si>
  <si>
    <t>bishopbbrown@gmail.com                                                                               nbrownhenry@gmail.com</t>
  </si>
  <si>
    <t>males= 30.                                                       females = 16.</t>
  </si>
  <si>
    <t>Kyle Mais.-(jam).                                                                                      Debra Korver.-(jam).                                                                                Belinda Collier-Morrow.-(jam).                                                                                                                                                             Dianne Belnavis.-(jam).                                                                                  John Bailey.-(jam).                                                                          Maria Protz.-(jam/Can/USA).                                                                           Reanne McKenzie.-(jam).</t>
  </si>
  <si>
    <t xml:space="preserve">Swallowfield Chapel </t>
  </si>
  <si>
    <t>christopher senior.-(jam).                                                                                    Richard messado.-(jam).                                                                                                       Roy Anderson.-(jam).                                                                                          dave Garcia.-(jam)                                                                                julian spence.-(jam)                                                                                    frances yeo.-(jam),                                                                         Alfred Rallyn.-(jam).                                                                   Nigel Chambers.                                                    David Henry.</t>
  </si>
  <si>
    <t>CAIN100-2268C</t>
  </si>
  <si>
    <t>003-797-350</t>
  </si>
  <si>
    <t>Kingdom Impact Jamaica Foundation Limited</t>
  </si>
  <si>
    <t>To undertake educational initiatives in primary and high schools across jamaica by providing financial assistance tyo schools and students.                                                                                        To provide relief to families in need who are impacted by domestic violence throughout jamaica.</t>
  </si>
  <si>
    <t>Ingrid Larmond.-(secretary/jam).                                                 Kal Larmond.-(jam).</t>
  </si>
  <si>
    <t>(876) 396-8108.                                        (876) 349-6551.</t>
  </si>
  <si>
    <t>nellokingdomculture@gmail.com                                                                               centon.larmond@gmail.com                                                                      leesah,larmond@gmail.com                                                                   ingridabrahams00@gmail.com</t>
  </si>
  <si>
    <t>self                                               family</t>
  </si>
  <si>
    <t>Rachel Myers.-(secretary/jam).                                                        Craig Hendrickson.-(jam).                                                Brian Jardim.-(jam).</t>
  </si>
  <si>
    <t>cahendrickson@natbake.com                                                        rahm@natbake.com                                                                      ncbfoundation@natbake.com</t>
  </si>
  <si>
    <t>1(876) 908-2032  .                                                                                       (876) 960-1156-8.                                                                                          Fax: 1(876) 960-1140</t>
  </si>
  <si>
    <t>contributions.-($ 99,999,997.00).</t>
  </si>
  <si>
    <t>Annette Clayton-Baker.-(secretary).                                                                      Dr. Charmaine Scott.-(jam).                                                         Kristina Kelly.-(jam).                                                          Christopher Lai.-(jam).                                                                         Judith Richards.-(jam).</t>
  </si>
  <si>
    <t>1(876) 978-0829.                                                                     (876) 839-2070.</t>
  </si>
  <si>
    <t>Jamaicadownssyndome@cwjamaica.com                                                                                               admin@downsyndromejamaica.com                                                                                                     anneday@cwjamaica.com                                                        anneclay1@gmail.com</t>
  </si>
  <si>
    <t>CAB100NR-80C</t>
  </si>
  <si>
    <t>Rmessado@outlook.com                                                                       bogart.mark@gmail.com                                                                               navigatorsjamaica@gmail.com</t>
  </si>
  <si>
    <t>Jamaica Island Nutrition Network (JINN)</t>
  </si>
  <si>
    <t>Noel Thompson.-(secretary/trinidadian).                                                                                       Ewin Burton.-(jam).                                                                                      Dr. Audia Barnett.-(jam).                                                           Dr. Tameka Stephenson- Harris.-(jam).                                                                                                         Vanessa White-Barrow.-(jam).</t>
  </si>
  <si>
    <t>1(876) 977-4561                                                    1(876) 322-3142.                                                                           (876) 399-1695.                                                 (879) 816-2815.</t>
  </si>
  <si>
    <t>Nutritionjamaica@gmail.com                                                                                                                                patriciatho@gmail.com                                                                            noelhugh@hotmail.com                                                                                 erwinm.burton@gmail.com</t>
  </si>
  <si>
    <t>7 Maji Boulevard, Garveymeade, St. Catherine</t>
  </si>
  <si>
    <t>Shavajni mcbean. -(Secretary/jam).                                                                      Vanessa mcbean.-(jam).</t>
  </si>
  <si>
    <t>Joan Mattis.-(secretary/jam).                                                                                        Aaron Mattis.-(jam).                                                                                Fredrick Boothe.-(jam).                                                                Jodian King.-(jam).</t>
  </si>
  <si>
    <t>1(876) 612-7707.                                                                          (876) 540-1018.                                                                             (876) 324-0999.                                                               (876) 852-1235.</t>
  </si>
  <si>
    <t>Vahp2014@gmail.com                                                                                    joanmattis@hotmail.com                                                           mattis_aaron@yahoo.com                                                                                      jdn_king@yahoo.com</t>
  </si>
  <si>
    <t>Marcus Garvey In Schools (MGIS) Foundation</t>
  </si>
  <si>
    <t>1A Trelawny Avenue, Riverton Meadows, Kingston 11.</t>
  </si>
  <si>
    <t xml:space="preserve">Dr. Lura Borland.-(Secretary).                                                                                       Cecile Hale.-(jam).                                                                                                  Carolyn Campbell.-(jam)                                                                                                 Lorna Gooden.-(jam).                                                                                       Steven Hudson.-(jam).                                                                                                            Janette Taylor.-(jam).                                                                                                              Al Johnson.-(jam).                                                                                                                     Patrick Prendergast.-(jam).                                                                        </t>
  </si>
  <si>
    <t>(876) 210-1715.                                             (876) 379-8541.                                                    (876) 371-3467.                                                   (876) 381-2069.                                                  (876) 378-5555.</t>
  </si>
  <si>
    <t xml:space="preserve">cecille.hale@gmail.com                                                                                                                       drauraborland@gmail.com                                      </t>
  </si>
  <si>
    <t xml:space="preserve">Janette Stewart.                                                                  Stephanie Scott.                                                           (Donations collected from funerals of one director and one member)                                    </t>
  </si>
  <si>
    <t>Supreme Ventures Foundation.-(jamaica).                                                                    Mrs. Janette Strwaet (past).-(jamaica).</t>
  </si>
  <si>
    <t>CAIN100-307C</t>
  </si>
  <si>
    <t>Dr. Pollyanna Howell-Chang.-(Secretary).                                                             Dr. Brian James.-(jam).                                                                     Dr. Kristen Little.-(jam).                                                                             Dr. Mike Millis.-(jam).                                                          Dr. Lesile Meade.-(jam).                                                                   Dr. Colin Abel.-(jam).                                                             Dr. Roger Carrington.-(jam).                                                                                   Prof. Marvin Reid.-(jam).</t>
  </si>
  <si>
    <t>(876) 946-1102.                                                   (876) 326-5305.                                                                      (876) 352-4138.                                                   (876) 520-5594.</t>
  </si>
  <si>
    <t>MAJSECRETARIAT@GMAI.COM                                                                                                                                       info@majdoctors.com                                                                                    pollyanna.howell.chang@gmail.com</t>
  </si>
  <si>
    <t>Love From Keywana Limited</t>
  </si>
  <si>
    <t>CAIN100-233C</t>
  </si>
  <si>
    <t>(876)929-6191-2</t>
  </si>
  <si>
    <t>Col. Edward Lyons, JP,.-(chife Secretary).                                                                                  Emmanuel Supre.-(territorial commander).                                                                  Lyndon Buckingham</t>
  </si>
  <si>
    <t>car.sba@car.salvationarmy.org                                                                                      edward.lyons@car.salvationarmy.org                                                                          emmanuel.supre@car.salvationarmy.org</t>
  </si>
  <si>
    <t>Last Risk Score</t>
  </si>
  <si>
    <t>Directors / Trustees</t>
  </si>
  <si>
    <t>Address of Director/Trustees</t>
  </si>
  <si>
    <t>Directors / Trustees TRN</t>
  </si>
  <si>
    <t>Date of last Fit &amp; Proper</t>
  </si>
  <si>
    <t>Revocation Reason</t>
  </si>
  <si>
    <t>Not seeing a file at the Norther Region Office</t>
  </si>
  <si>
    <t>Expired</t>
  </si>
  <si>
    <t>see remark</t>
  </si>
  <si>
    <t>No Revocation Order was sent to NR</t>
  </si>
  <si>
    <t>Not sure of the classification because there is no evidence of Articles of RGD docs
6A Form was submitted to revoke</t>
  </si>
  <si>
    <t>Sadie Collison
Hyacinth Burke-Smith</t>
  </si>
  <si>
    <t>Patrick Town, ellen Street P.O. Manchester
414 Helecaria, Coolshade, Richmond, St. Ann</t>
  </si>
  <si>
    <t>101-047-681
122-890-108</t>
  </si>
  <si>
    <t>Ensign Ministry</t>
  </si>
  <si>
    <t>Haughton Court, Lucea P.O. Hanover</t>
  </si>
  <si>
    <t>Tashana Blackwoood
Antoneisha Dunn</t>
  </si>
  <si>
    <t>Haughton Court, Lucea P.O. Hanover
24a Hudson street, Savanna-la-mar P.O. Westmoreland</t>
  </si>
  <si>
    <t>121-157-646
120-763-508</t>
  </si>
  <si>
    <t>File may have been managed in the Southern region</t>
  </si>
  <si>
    <t>CA100NR-71C</t>
  </si>
  <si>
    <t>Good is Good Thrift Store and Foundation Limited</t>
  </si>
  <si>
    <t>115 Albion Road, Montego Bay, St. James</t>
  </si>
  <si>
    <t>High</t>
  </si>
  <si>
    <t>Stephanie Hamilton
Milton Hamilton
Conroy Hamilton
Antonette Hamilton-Malcolm</t>
  </si>
  <si>
    <t xml:space="preserve">  </t>
  </si>
  <si>
    <t>Breach of the Charities Act and Regulations: failure to file Annual Return and Audited Financial statement</t>
  </si>
  <si>
    <t>No Revocation order was sent to NR</t>
  </si>
  <si>
    <t>Heirs of Promise Enterprises Limited</t>
  </si>
  <si>
    <t>156 morgan road, Montego Bay, St. James</t>
  </si>
  <si>
    <t>Vera Shymoniak
Juanita Smith</t>
  </si>
  <si>
    <t>187 Davis Road, Aliquippa, Pennsylvania 15001, USA
238 East Pennsylvania 16504, USA</t>
  </si>
  <si>
    <t>127-879-277 (Smith)</t>
  </si>
  <si>
    <t>Not seeing one on file</t>
  </si>
  <si>
    <t>Info for directors were captured from the Articles of Incorporation</t>
  </si>
  <si>
    <t>CA100NR-258C</t>
  </si>
  <si>
    <t>N/A</t>
  </si>
  <si>
    <t>Antonio McKoy
Nola Williams</t>
  </si>
  <si>
    <t>Lot 735 Westgate Hills, Montego Bay, St. James
McKenzie Drive, Flanker, Montego Bay, St. James</t>
  </si>
  <si>
    <t>See Remark</t>
  </si>
  <si>
    <t>Shrewsbury, Peterfield P.O. Westmoreland</t>
  </si>
  <si>
    <t>Wesmoreland</t>
  </si>
  <si>
    <t>Hartley Williams
Doris Williams
Kenneth Robinson
Barabara Brown
Faithlyn Willie</t>
  </si>
  <si>
    <t>Lot 29 Shrewbury Housing Scheme, Petersfield P.O. Westmoreland</t>
  </si>
  <si>
    <t>102-079-447
116-580-631
102-314-110
-</t>
  </si>
  <si>
    <t>May 15, 2015
May 15, 2015
May 30, 2015
May 30, 2015</t>
  </si>
  <si>
    <t>CA100NR-54C</t>
  </si>
  <si>
    <t>Milton Hall
Maria Swaine-Hall</t>
  </si>
  <si>
    <t>861 Johns Hall CloseWestgreen
Montego Bay, St. James
Lot 106 Crawford Street, Mt. Salem, Montego Bay</t>
  </si>
  <si>
    <t>129-087-866
128-469-714</t>
  </si>
  <si>
    <t>Have not received revocation order
Not enough information on file</t>
  </si>
  <si>
    <t>Lot 87 New Canaan, Dumfries P.O.</t>
  </si>
  <si>
    <t>Unincorporated</t>
  </si>
  <si>
    <t>Low</t>
  </si>
  <si>
    <t>O'Donnell Barnett
Marsha McDower-Smith
Veronica Hutchinson
Shawn Williams-Reid
Sharon Gordon
Brittney Miller</t>
  </si>
  <si>
    <t>Lot 87 New Canaan District, Dumfries P.O., St. James
same as above
Lot 79 Windward Close, Pitfour District, Granville P.O., St. James
Lot 3841 Kingstown Avenue, Cornwall Courts, Montgeo Bay, St. James
Anchovy Meadows, Anchovy P.O., St. James
Lot 87 new Canaan District, Dumfries P.O.</t>
  </si>
  <si>
    <t>125-895-623
119-125-676
115-052-127
104-237-040
102-692-980
124-999-603</t>
  </si>
  <si>
    <t>Not enough information on file</t>
  </si>
  <si>
    <t>Dominique Chapman
Leslie Steel</t>
  </si>
  <si>
    <t>Nompariel Road, Negril Westmoreland
Same as above</t>
  </si>
  <si>
    <t>127-556-222
127-527-672</t>
  </si>
  <si>
    <t>876 493-9157
876 218-5561</t>
  </si>
  <si>
    <t>domchapman68@gmail.com
lessteel56@gmail.com</t>
  </si>
  <si>
    <t>Breach of Charities Act - Failure to file</t>
  </si>
  <si>
    <t>Church of Our Lord Jesus Christ of the Apostolic Faith</t>
  </si>
  <si>
    <t>Roosevelt Avenue, Montego Bay</t>
  </si>
  <si>
    <t>low</t>
  </si>
  <si>
    <t>Andrew Cummings
Dudley Hamilton</t>
  </si>
  <si>
    <t>Lilliput District, Box 1046 Montego Bay
Lot 167 Pitfour Blvd. Box 1158, Montego Bay</t>
  </si>
  <si>
    <t>None was provided
None was provided</t>
  </si>
  <si>
    <t>876952-5189</t>
  </si>
  <si>
    <t>CA100NR-115</t>
  </si>
  <si>
    <t>1 Earl Drive, Albion #1 P.O. Montego Bay, St. James</t>
  </si>
  <si>
    <t>not sure of the info needed</t>
  </si>
  <si>
    <t>Patrick Harrison
Sandra Dean Richards
Bethsheba Sylvia Lee Love More
Vernon Riley</t>
  </si>
  <si>
    <t>1 Earl Drive, Albion #01 P.O., Montego Bay, St. James
458 Bahamas Avenue, Cornwall Courts, Montego Bay, St. James
Sea Castles, Rosehall, Montego Bay
Haughton Grove District, Ramble P.O., Hanover</t>
  </si>
  <si>
    <t>102-285-438
115-322-515
104-953-667
102-436-690</t>
  </si>
  <si>
    <t>876-350-3134</t>
  </si>
  <si>
    <t>ourchildrensfuturefoundation@gmail.com
richardssandra100!gmail.com
patrickharrison339@gmail.com
vernonriley66@gmail.com</t>
  </si>
  <si>
    <t>Cornwall College Old Boys Association Limited</t>
  </si>
  <si>
    <t>Orange Street, Montego Bay, St. James</t>
  </si>
  <si>
    <t>Ian Linton
garth Brown
Stephen Jennings
Ramon Clarke</t>
  </si>
  <si>
    <t>203 Northview Drive, Rhyme Park Village, St. James
811 Rhyne Park, Roshall, St. James
Lot 121 Barrett Hall, Rosehall, St. James
Lot 548 Ocean Wave Place, Bogue Village, Montego Bay, St. James</t>
  </si>
  <si>
    <t>102-481-512
100-105-467
104-781-114
-</t>
  </si>
  <si>
    <t>cornwallcollegeoldboys@gmail.com</t>
  </si>
  <si>
    <t>Caribbean Association of Otolaryngologists Limited</t>
  </si>
  <si>
    <t>Mount Salem Main Road P.O. Box 1623 P.O. #1</t>
  </si>
  <si>
    <t>Myrton Smith
Barbara Grandison
Andrew Manning
Halda Shaw</t>
  </si>
  <si>
    <t>9 Carmela Drive, Russell Heights, Kingston 8
1081 Taylor Road, Ironshore, Montego Bay
5 Cotton Tree Road, Mandeville, Manchester, Jamaica
6A Highland Drive, Kingston 19</t>
  </si>
  <si>
    <t>105-035-939
104-128-216
103-885-285
100-332-811</t>
  </si>
  <si>
    <t>Are These Children of a Lesser God Foundation Inc.</t>
  </si>
  <si>
    <t>341 Hartfiled South, Ironshore, Montego Bay</t>
  </si>
  <si>
    <t>Tina-Ann Kerr Thompson
Michelle Craige
Angella Samuels
Juliet Solomon-Rhodes
Marie Lightbourne</t>
  </si>
  <si>
    <t>1788 Kanawha Trail, Stone Mountain, Georgia 30087
1908 Paper Birch CV, Grayson GA 30017
2104 Forest Court, Snellville, Georgia 30078
400 W Peachtree Street, Unit 1316, Atlanta, GA 30308
5858 Silver Ridge Drive, Stone Mountain, Georgia 30087</t>
  </si>
  <si>
    <t>none was provided
129-819-549
122-542-420
130-426-512
126-319-081</t>
  </si>
  <si>
    <t>678-386-2929</t>
  </si>
  <si>
    <t>kerrthoompson@gmail.com
mcraigge@att.net
asamuels7@yahoo.com
rhodenjuliet@gmail.com
mclight1@hotmail.com</t>
  </si>
  <si>
    <t>Cleft of the Rock Outreach Ministries</t>
  </si>
  <si>
    <t>Retirement District, Montego Bay P.O. Box 2</t>
  </si>
  <si>
    <t>Dendrae Edwards
Loeon Power Jr
Clay Woodstock</t>
  </si>
  <si>
    <t>Spot Valley District, Montego Bay #1 P.O. St. James
Lot #1 Appleton Hall, Gwedolyn Close, Montego bay
Lot 3561 St. Georges Drive, Cornwall Courts, Montego Bat</t>
  </si>
  <si>
    <t>112-501-281
122-749-111
112-655-726</t>
  </si>
  <si>
    <t>Priory, St. Ann's Bay</t>
  </si>
  <si>
    <t>Tabitha Ann Gill
Lori Bennett Martin
Kathleen Wright</t>
  </si>
  <si>
    <t>Maries road, 440 17690, Vichy MO 65580, United States of America
16795 State Route Rolla, Missouri, 165401, U.S.A
Street Route East, 13240 Rolla, MO 65401, U.S.A</t>
  </si>
  <si>
    <t>129-063-894
123-864-879
129-063-967</t>
  </si>
  <si>
    <t>Not seeing F&amp;P on file; got info from Annual Return form</t>
  </si>
  <si>
    <t>876974-2301</t>
  </si>
  <si>
    <t>mpanday@parabizsolutions.com</t>
  </si>
  <si>
    <t>Shop 15 F &amp; S Complex, 29 - 31 Union Street, Montego Bay, St. James</t>
  </si>
  <si>
    <t>Kay Marie Francis
Marva Angela Matheson
Coleen Lawson
Whitcliffe Roberts
Phyllis Smith
Glenda Miller
Clifton Morris
Janice McGrowther
Lisa Golding</t>
  </si>
  <si>
    <t>28 Malcolm Drive, Bogue Heights, Montego Bay, St. James
Lot 218 Portview Drive, Pitfour, St. James
Lot 228 Primrose Road, Rosemount Gardens, Montego Bay, St. James
Lot 222 Phoenix Drive, Westgate Hills, Montego Bay, St. James
4 Valencia Drive, Rosemount, Montego Bay, St. James
Lot 30 Lynfred Manor, Hopewell, Hanover
Lot 346 Bogue Village, Montego Bay #1 P.O. Box 1309, St. James
862 Johns Hall Close, West Ocean, Montego Bay, St. James
194 Torao drive, Coral Gardens, Montego Bay, RoseHall P.O., St. James</t>
  </si>
  <si>
    <t>107-104-938
111-560-373
102-532-729
103-791-680
100-311-288
101-397-046
104-336-811
102-433-224
103-478-817</t>
  </si>
  <si>
    <t>Leeds District, Santa Cruz P.O.</t>
  </si>
  <si>
    <t>Claudett Reid-Lake
Beverley Samms</t>
  </si>
  <si>
    <t>Blowing Point, The Valley, Anguilla, BWI
Smoothland, Leeds District, Santa Cruz P.O., St. Elizabeth</t>
  </si>
  <si>
    <t>103-176-420
107-847-663</t>
  </si>
  <si>
    <t>876847-5643</t>
  </si>
  <si>
    <t>annsamms@yahoo.com
creidlake@gmail.com</t>
  </si>
  <si>
    <t>Education is the Key to Success</t>
  </si>
  <si>
    <t>184 Tortuga Drive, Greenwood, St. James</t>
  </si>
  <si>
    <t>st. James</t>
  </si>
  <si>
    <t>LA</t>
  </si>
  <si>
    <t>Tashana Brown
Sherika Samuels
Margie Spence
Alexa-Ray Coleman</t>
  </si>
  <si>
    <t>184 Tortuga Drive, Greenwood, St. James
4 Baptise Lane, Savanna-La-Mar P.O. Westmoreland
Lot 34 Catherine Hall Montego Bay
Lot 263 Catherine Hall, Montego Bay, St. James</t>
  </si>
  <si>
    <t>120-752-620
117-506-656
109-016-858
117-990-353</t>
  </si>
  <si>
    <t>Cornwall College Old Boys' Association, Class of 1990</t>
  </si>
  <si>
    <t>Michael Clarke
Michael Cole
Horace Binns</t>
  </si>
  <si>
    <t>30 Cambridge Meadows, Cambridge, St. James
27A Norwood Gardens, St. James
1551 Cornwall Court, Montego Bay, St. James</t>
  </si>
  <si>
    <t>101-571-895
100-011-578
103-994-874</t>
  </si>
  <si>
    <t>Unable to locate the file at NR
Have not received revocation order</t>
  </si>
  <si>
    <t>Have not received revocation order</t>
  </si>
  <si>
    <t>Lot 17 Piedmont, Greenside, Falmouth P.O.</t>
  </si>
  <si>
    <t>Fairview Shopping Centre, Montego Bay #1 P.O., St. James</t>
  </si>
  <si>
    <t>Mollie Plummer-Henry
Marsha McKenzie</t>
  </si>
  <si>
    <t>Chester Castle District, Chester Castle P.O., Hanover
Lot 645 providence Heights, Montego Bay P.O. #1, St. James</t>
  </si>
  <si>
    <t>109-063-791
109-497-074</t>
  </si>
  <si>
    <t>Not enough info on file
Have not received revocation order</t>
  </si>
  <si>
    <t>Regeves Cares Foundation Limited</t>
  </si>
  <si>
    <t>Bridgewater Boulevard, Discovery Bay P.O.</t>
  </si>
  <si>
    <t>Ingril Cheryl Spence
Heather White
Janz Jamieson
Shaundre Cowan
Lloyd Richards
Evelyn Spence
Donna Jackson</t>
  </si>
  <si>
    <t>Bridgewater Boulevard, Discovery Bay, St. Ann
Stewart Castle, Duncans, Trelawny
Lot 226 Ramtalie Boulevard, Cornwall Court, Montego Bay #1 P.O., St. James
35 Tryall Gardens, Sandy Bay, Hanover
22 Seaview Crescent, Discovery Bay Heights, St. Ann
Bridgewater Bouelvard, Discovery Bay, St. Ann
Lot 188 Cornwall Gardens, Montego Bay #1 P.O. Box 7648, St. James</t>
  </si>
  <si>
    <t>106-306-120
107-318-784
104-126-671
124-234-798
101-987-986
106-298-950
109-563-034</t>
  </si>
  <si>
    <t>Restoration of Life Mission in Christ</t>
  </si>
  <si>
    <t>002-895-685</t>
  </si>
  <si>
    <t>The Venetian, Strata 2344, 1113 Sterling Avenue Th#3, ironshore, Montego Bay, st. James</t>
  </si>
  <si>
    <t>Incorporation</t>
  </si>
  <si>
    <t>Camesha Dowdell
Kereena Blake</t>
  </si>
  <si>
    <t>27 Hedge Brook Lane, Stamford, Connectcut 06903, USA
10 Saddletree Lane, Harrison, New York 10528, USA</t>
  </si>
  <si>
    <t>132-383-489
120-981-912</t>
  </si>
  <si>
    <t>Failure to comply with provisions under the Charities Act and Regulations</t>
  </si>
  <si>
    <t>Not enough information on file
Not seeing any F&amp;PQ on file (Used last AR to acqure info on directors)</t>
  </si>
  <si>
    <t>CAIN100NR-321C</t>
  </si>
  <si>
    <t>59 Mount Salem Main Road, Montego Bay</t>
  </si>
  <si>
    <t>Hope Rosewelt
Frank Rosewelt
Sonia Pickering
Nadia Williams</t>
  </si>
  <si>
    <t>12 Dunbar Blvd, Montego Bay, St. James
12 Dunbar Blvd, Montego Bay, St. James
2 Sewell Avenue, Montego Bay, St. James
Lot 221 Providence Heights, Montego Bay, St. James</t>
  </si>
  <si>
    <t>101-380-205
106-896-709
100-506-313
101-960-174</t>
  </si>
  <si>
    <t>internationalworshipcenter@yahoo.com</t>
  </si>
  <si>
    <t>39 Mango Walk Country Club, Montego Bay #1 P.O.</t>
  </si>
  <si>
    <t>Tennecia Tydale
Hugh Tydale</t>
  </si>
  <si>
    <t>39 Mango Walk Country club, Montego Bay #1 P.O., St. James
Dundee District, Maroon Town P.O., St. James</t>
  </si>
  <si>
    <t>117-909-645
107-627-779</t>
  </si>
  <si>
    <t>Tennecia10@gmail.com</t>
  </si>
  <si>
    <t>Not enough information on file
Notice of Change (Form 7) was submitted but not seeing F&amp;PQ for the new directors; new &amp; old directors listed</t>
  </si>
  <si>
    <t>CAUN100NR-40C</t>
  </si>
  <si>
    <t>Hope Dreams &amp; Help for Jamaica</t>
  </si>
  <si>
    <t>Rufflin Street, Runaway Bay</t>
  </si>
  <si>
    <t>Ivan Coore
Clerene Campbell (old)
Ornella Josephs (old)
Garfield Riley
Carolyn Coore
Jasmine Ellis</t>
  </si>
  <si>
    <t>Rufflin Street, Runaway Bay P.O., St. Ann
Same as above
Not seeing any home address
Main Street, Runaway Bay, St. Ann
Rufflin Street, Runaway Bay P.O., St. Ann
Main Street, Runaway Bay, St. Ann</t>
  </si>
  <si>
    <t>114-154-198
118-909-045
121-876-403
110-963-903
-
109-161-947</t>
  </si>
  <si>
    <t>C/O Fontana Pharmacy, Fairview Mall, Bogue, St. James</t>
  </si>
  <si>
    <t>Winston Blackwood</t>
  </si>
  <si>
    <t>2 Shellway, Bogue Village, St. James</t>
  </si>
  <si>
    <t>102-871-906</t>
  </si>
  <si>
    <t>horatiostoneman@gmail.com</t>
  </si>
  <si>
    <t>Galloway District, Bethel Town P.O., Westmoreland</t>
  </si>
  <si>
    <t>Ricardo Johnson
Jannel McIntosh</t>
  </si>
  <si>
    <t>Galloway District, Bethel Town P.O., Westmoreland
Bethel Town, Bethel Town P.O., Westmoreland</t>
  </si>
  <si>
    <t>117-845-515
124-369-758</t>
  </si>
  <si>
    <t>CAIN100NR-139C</t>
  </si>
  <si>
    <t>Harriet Hall Foundation</t>
  </si>
  <si>
    <t>Norwood Gardens, Montego Bay P.O. #1, St. James</t>
  </si>
  <si>
    <t>Shanneil Duffus
Taedeen Stanley
Chantal Hibbert</t>
  </si>
  <si>
    <t>Norwood Gardens, Montego Bay P.O., St. James
4325 Skyline Blvd, Cape Coral, 33914
Lot 109 bethel Town, Bethel Town P.O., Westmoreland</t>
  </si>
  <si>
    <t>121-261-859
-
122-101-286</t>
  </si>
  <si>
    <t>EarthStrong Agro NGO Limited</t>
  </si>
  <si>
    <t xml:space="preserve">Feb </t>
  </si>
  <si>
    <t xml:space="preserve">Somerton International Bible Way Apostolic Church Limited </t>
  </si>
  <si>
    <t xml:space="preserve">             Low</t>
  </si>
  <si>
    <t>CA100NNR-93C</t>
  </si>
  <si>
    <t xml:space="preserve">Tangle River Missionary Baptist Church Limited </t>
  </si>
  <si>
    <t>Alva Don Steven
Sharon Reid-Steven
Gossett Reid</t>
  </si>
  <si>
    <t>Summer Hill District, Montego Bay #2 P.O., St. James
Same as above
Tangle River District, Falmstead Garden P.A., St. James</t>
  </si>
  <si>
    <t>105-597-619
-
104-839-996</t>
  </si>
  <si>
    <t>CA100NR-14C</t>
  </si>
  <si>
    <t>Carmen Wilson-Rozier
Gary Randolph-Rozier
Althea Pryce</t>
  </si>
  <si>
    <t>283 Holland Estate, Falmouth, Trelawny
Same as above
-</t>
  </si>
  <si>
    <t>117-786-047
128-213-209
129-229-539</t>
  </si>
  <si>
    <t>Not enough documentation on file</t>
  </si>
  <si>
    <t>We Care-FPGH Limited</t>
  </si>
  <si>
    <t xml:space="preserve">The Bryon Wiggan Charity Foundation </t>
  </si>
  <si>
    <t>CA100NR-98C</t>
  </si>
  <si>
    <t>angellarose1968@gmail.com</t>
  </si>
  <si>
    <t>Region Registered2</t>
  </si>
  <si>
    <t>Rowena Buddington.-(Secretary).                                                                         Marlene Ann Beckford.-(jam).                                                                          Maj. Richard Cooke.-(jam).</t>
  </si>
  <si>
    <t xml:space="preserve">(876) 745-8631                                           (876) 817-5370.                                                 (876) 383-5226. </t>
  </si>
  <si>
    <t>ziggysoulministry@gmail.com                                                                                             mpomells@yahoo.com                                                                        majorc@flowja.com</t>
  </si>
  <si>
    <t>Elesa Scott                                                                                                       New Hope Church of God.                                                                                                                Maria Messam.                                                                                                                           Joy Town Foundation</t>
  </si>
  <si>
    <r>
      <t>Youth Hub International Limited                                                                                                                (formally:</t>
    </r>
    <r>
      <rPr>
        <sz val="11"/>
        <color rgb="FFFF0000"/>
        <rFont val="Arial"/>
        <family val="2"/>
      </rPr>
      <t xml:space="preserve"> Raymond &amp; Friends Changing Lives Limited</t>
    </r>
    <r>
      <rPr>
        <sz val="11"/>
        <rFont val="Arial"/>
        <family val="2"/>
      </rPr>
      <t>)</t>
    </r>
  </si>
  <si>
    <t>CAIN100NR-25C</t>
  </si>
  <si>
    <t xml:space="preserve">1(876) 283-4965.                                                                                                    (876) 439-9093.                                                                      (876) 585-4744                                                                                                 </t>
  </si>
  <si>
    <t>William Willson,-(Secretary / british).                                                                         Melanie Subratie'-(jam).                                                                            Kevin Bourke,-(jam/canadian).                                                                                                                           Lisa D'Oyen.-(jam).                                                              Tabetha Phillips.-(jam/ american).                                                             Gina-May Mair.-(jam).                                                               Tim Van Asdonck.-(Dutch).</t>
  </si>
  <si>
    <t>(876) 927-7311                                 +447828140885.                                         (876) 361-3731.                                                     (876) 381-0725.                                                (876) 553-2913.</t>
  </si>
  <si>
    <t>freedomskateparkja@gmail.com                                                                                        team@flippingyouth.com                                                                                msubratie@gmail.com                                                                        kevinsbourke@gmail.com                                                                                                                           lisa.doyen@mussonfoundation.com</t>
  </si>
  <si>
    <t>CAUN100NR-209C</t>
  </si>
  <si>
    <t>002-979-594</t>
  </si>
  <si>
    <t>Montego Bay High School Past Students' Association</t>
  </si>
  <si>
    <t>51 Union Street, Montego Bay, St. James</t>
  </si>
  <si>
    <t>preventtion of relief of poverty                                                                            The advancement of education                                                                       The advancement of good citizenship or community development                                                                              The relief of house in need because of youth, advanced age, ill health, disability, financial hardship, or other disadvantage.</t>
  </si>
  <si>
    <t>Ava Maria Campbell.                                                      Amanda Spencer.                                                          Terr-ann Williams-Clarke.                                                       Janice McGrowther.</t>
  </si>
  <si>
    <t>File not seen</t>
  </si>
  <si>
    <t>001-117-912</t>
  </si>
  <si>
    <t>22/810/2025</t>
  </si>
  <si>
    <t>(876) 936-2759                                                                                    (876) 920-9507                                                          (876) 832-8914.                                            (876) 822-6084.                                                             (876) 826-5007.</t>
  </si>
  <si>
    <t>flowfoundationja@cwc.com                                                                                                  kecia.taylor@cwc.com                                                                                 keble.edwards@cwc.com                                                                                                   levaughn.flynn@cwc.com                                                                      stephen.price@cwc.com</t>
  </si>
  <si>
    <t>Kecia Taylor.(company Secretary).                                                            Rhys D. Campbell.-(jam).                                                         Rosario Veras.-(Dominican/ overseas resident).                                                                     Keble Edwards.-(jam).                                                                         Levanghn Flynn.-(jam).                                                            Muna Issa.-(jam).                                                                    Stephen Price.-(jam).                                                                      Carol Robertson.-(British).</t>
  </si>
  <si>
    <t>100 (on a rotating basis).</t>
  </si>
  <si>
    <t>admin@thelef.foundation                                                                                           thelef.jm@gmail.com                                                                                 daniele.gallimore@yahoo.com                                                                                  admin@thelef.foundation                                                                       thelef.jm@gmail.com                                                        melody.gordon59@gmail.com</t>
  </si>
  <si>
    <t>(876) 220-5183                                                                        (876) 567-8844                                              (876) 220-5183</t>
  </si>
  <si>
    <t>HLB Mair Russell Consultants Limited.-(secretary).                                                                                                    Adam Stewart.-(jam).                                                                      Jamie Stewart.-McConnell.-(jam).                                                             Keith Collister.-(jam).                                                                          Dmitri Singh.-(jam).                                                                              Gary Sadler.-(american).                                                                    Heidi Clarke.-(jam)                                                                                                             Robert Stewart.-(jam).                                                                            Gebhard Rainer.-(Austrian).                                                                  Lana Rademaker.-(bahamian).                            Gisela Hogan.-(Compliance Officer).</t>
  </si>
  <si>
    <t>1(876) 929-6173                                                                       1(876) 929-5956.                                            (876) 926-2597.                                     (876) 926-2020.                                   (8760 979-9130 ext. 2447.                               +507-6162-2500.</t>
  </si>
  <si>
    <t>Foundation@grp.sandals.com                                                                               mgt.kingston@jm.gt.com                                                        heidi.clarke@sri.sandals.com                                            gisela.hogan@sri2000.com</t>
  </si>
  <si>
    <t>CAIN100-2242C</t>
  </si>
  <si>
    <t>003-598-802</t>
  </si>
  <si>
    <t>Jaiku Limited</t>
  </si>
  <si>
    <t>11 Braemar Avenue, Kingston 10.</t>
  </si>
  <si>
    <t>Non-profit organization that curates solutions and opportunities exclusively for the POETRY INDUSTRY. It equips POETS to MASTER THEIR CRAFT, PROTECT THEIR INTELLECTUAL PROPERTY, operates profitably and sustainably, and serv diverse clientele with highest level of Professionlism.</t>
  </si>
  <si>
    <t xml:space="preserve">Britton Wright.-(Secretary/ jam).                                               Kacy-Ann Garvey.-(jam).                                </t>
  </si>
  <si>
    <t>(876) 542-5943.                                                                                                       (876) 296-7713.</t>
  </si>
  <si>
    <t>brittonwritespoetry@gmail.com                                                        jaikupoetry@gmail.com                                                                   kacy.garvey@gmail.com</t>
  </si>
  <si>
    <t>donor                                                  fundraising                                                       sponsorship                                                          project funding                                                     memership dues.</t>
  </si>
  <si>
    <t xml:space="preserve">Marva Elizabeth Christian.-(Secretary/jam)                                                                      Glenford Christian.-(jam).                                                            </t>
  </si>
  <si>
    <t>(876) 978-3079.                                                                                     (876) 927-7098/9.</t>
  </si>
  <si>
    <t>Info@carimedfoundation.org                                                                                             marvac@carimed.com                                                                          glenc@carimed.com</t>
  </si>
  <si>
    <t xml:space="preserve"> St.James</t>
  </si>
  <si>
    <t>admin@trumpetcallministries.org                                                                                                     pat.dawson@trumpetcallministries.org                                                                      trumpetcall@cwjamaica.com</t>
  </si>
  <si>
    <t>Patricia Curling.-(secretary/jam).                                                                           Elizabeth Wildish.                                                                 Andrew Wildish.                                                                  Jasper Whitfield.                                                                     Delroy Powell.                                                                   Mary Wildish.</t>
  </si>
  <si>
    <t>876-517-4798.                                           (876) 971-1772.                                                           (876) 971-1041.</t>
  </si>
  <si>
    <t>(917) 676-8771.                                                                                  (876) 384-1795.</t>
  </si>
  <si>
    <t>Serenitycare97@gmail.com                                                                                                motracorp@gmail.com                                                                                            val_russ@yahoo.com</t>
  </si>
  <si>
    <t>CAIN100-2303C</t>
  </si>
  <si>
    <t>003-499-545</t>
  </si>
  <si>
    <t>The Smile Saver Foundation Limited</t>
  </si>
  <si>
    <t>70 Willow Way, Pines of Karachi, kingston 6</t>
  </si>
  <si>
    <t>to empover children in jamaica, low socioeconomic to achieve and maintain optimal oral health, this will be done throuugh a combination of education, providing access to resources and providing oral hygiene tools; we will also be extending services to those with ASO, and provide educational supplies to children.</t>
  </si>
  <si>
    <t>thesmilesaverfoundation@gmail.com                                                                      psylane.richards@gmail.com</t>
  </si>
  <si>
    <t xml:space="preserve">  (876)  825-4876.                                                                            (876) 421-1244.</t>
  </si>
  <si>
    <t>Chenise Richards.-(Secretary/jam).                                                                                            Chantal Richards.-(jam).                                                             Psylane Richards.-(jam).                                                                                 Renessa Richards.-(jam).</t>
  </si>
  <si>
    <t>Membership dues.                                                      Donations.                                                       Grants.</t>
  </si>
  <si>
    <t>Jadco National Consumer Brand.                                                                                                                                     Fontana. (St. Mary).                                                                                                                                                  Pricesmart.                                                                                                                                  Pure Smile.</t>
  </si>
  <si>
    <t>Birnbo Bakery, Costco, (USA).</t>
  </si>
  <si>
    <t>Southern (mandeville).</t>
  </si>
  <si>
    <t>Southern (Mandeville)</t>
  </si>
  <si>
    <t>Leeds district, santa cruz p.o.</t>
  </si>
  <si>
    <t>Beverley Samms.-(Secretary).</t>
  </si>
  <si>
    <t>To help improve the health, education level and social condition of jamaicans. To educate parents, individuals and the community of their responsibilities to the nation's children. To advance the capacity of community members through educational opportunity/ programmes with the relevant stakeholders. To help reduce illiteracy rate among the nations children starting with the community of sandy park. To help reduce hunger among the nation's children and adult population. To encourage better relationship between parents and children. To provide a place of safety and refuge for the less fortunate especially battered women and other society distinct themselves from. To hold Annual treats for children and distribute items in keeping with the season (toys, books, games, bag pack etc).</t>
  </si>
  <si>
    <t>The "DG" Foundation Limited.</t>
  </si>
  <si>
    <t>Joan angela Grant .-(Secretary).                                                                        Dalbert Tomlinson. -(jam).                                              Joan Angella Grant.-(jam).                                                      Dillon Michael Richard.-(jam).</t>
  </si>
  <si>
    <t>(876) 451-0711.                                                               (876) 579-8289.                                                                                       (876) 566-9413.</t>
  </si>
  <si>
    <t>tomlinsonalbert@yahoo.com                                                joangrant520@yahoo.com</t>
  </si>
  <si>
    <t>CAIN100-2260C</t>
  </si>
  <si>
    <t>003-709-809</t>
  </si>
  <si>
    <t>Mi Yaad Children's Museum and Resource Centre limited</t>
  </si>
  <si>
    <t>Leeds Disrict, Leeds P.A., St. Elizabeth</t>
  </si>
  <si>
    <t>To foster discovery, curiosity, and hands on learning of students in JAMAICA by establishing and operating an educational resource centre (MUSEUM) in LEEDS, ST. ELIZABETH where students from across the island can engage in interactive exhibits in science, the arts and sports-fostering educational, innovative and callaborative learning.</t>
  </si>
  <si>
    <t xml:space="preserve">Lucina Fearon.-(jam/secretary).                                                                                            Marjorie Wright.-(jam/overseas resident).                                                       </t>
  </si>
  <si>
    <t xml:space="preserve">(876) 471-9914.                                                                         </t>
  </si>
  <si>
    <t>harleancooper@yahoo.com                                                              lucinda_anix@yahoo.com                                                                   mrm_wright@yahoo.co.uk</t>
  </si>
  <si>
    <t>self                                                   grants                                                     fundrasing events                                                             rental of facility                                                        gift shop                                                                     commissory</t>
  </si>
  <si>
    <t>barbara margolin.-(USA).                                              Stacie campbell.-(USA).                                                        Leonie buchanan.-(USA).                                                   Jacinth dunkley.-(Canada).</t>
  </si>
  <si>
    <t>CAIN100-2299C</t>
  </si>
  <si>
    <t>003-683-494</t>
  </si>
  <si>
    <t>The Ronald Blair Foundation Limited</t>
  </si>
  <si>
    <t>3 Sterling Castle Heights, Red Hills, St. Andrew</t>
  </si>
  <si>
    <t>To assist in the advancement of education for needy primary, secondary, and tertiary students in JAMAICA by granting scholarship and provideing educational items.                                                                                                                                                                                                                                                  To assist financially incapable parents or guardians with back to school expenses for their child / ward in JAMAICA.                                                                                                                                                                                                                                                                                                                                         To support under privileged BOYS and GIRLS in CHILDREN's HOMES by DONATING care packages.                                                                                                                                                                                                                                                                                                                                                                                     To assist needy elderly residents by providing them with grocery supplies.</t>
  </si>
  <si>
    <t xml:space="preserve">Elaine Foster-Allen.-(secretary).                                                                                      Delva Roberts.-(Overseas Resident)                                                                      Leon-Lee Roberts.-(Overseas resident).                                                                     Paula Blair Dunn.-(jam).                                                                    Evon Blair.-(jam).                                                                                 Novia Blair.-(jam).                                                                                               Nadine Blair.-(jam).                                                                                                          </t>
  </si>
  <si>
    <t>(876) 397-3877.                                                                               (876) 564-8819.                                                                (876) 819-2989.                                                     (876) 813-4320.                                                                                     (876) 439-9967.</t>
  </si>
  <si>
    <t>inhonourofronald@gmail.com                                                                evonblair@gmail.com                                                                    novijamdowne@gmail.com                                                                    nadineblair@gmail.com                                                                         handmaid876@gmail.com                                                                        delvarob@gmail.com                                                                   iriegirldunn@gmail.com</t>
  </si>
  <si>
    <t>various Churches                                                     Friends and Family.</t>
  </si>
  <si>
    <t>New Testament Church of God.- (various Churches).</t>
  </si>
  <si>
    <t>Overseas friends, and family members.-(USA, Canada, and UK).</t>
  </si>
  <si>
    <t>Juliet Holness.-(Member of Parliament).</t>
  </si>
  <si>
    <t>saveourboysandgirls@gmail.com                                                  fred@baileycoja.com                                                                                      stacyannkknight@outlook.com                                                                     shan_tan18@live.com                                                                  sobagfoundationja@gmail.com</t>
  </si>
  <si>
    <t>1(876) 564-7274                                          (876) 546-7173                                                         (876) 537-9358                                                (876) 772-0029                                                            (876) 295-2310</t>
  </si>
  <si>
    <t>St. james Municipal Corporation.</t>
  </si>
  <si>
    <t>CAIN100-729C</t>
  </si>
  <si>
    <t>David Fleming.-(secretary).                                                                             Damian Obiglio.-(Argentinian).                                                            Yun Suk Choi.-(korean).                                                                  Winsome Callum.-(jam).</t>
  </si>
  <si>
    <t xml:space="preserve">(876) 878-7426.                                                                                                               (876) 935-3504.                                                     (876) 443-6010.                                               (876) 833-2899.                                  </t>
  </si>
  <si>
    <t>dfleming@jpsco.com                                                                       winsomecallum@yahoo.com                                                            dobiglio@jpsco.com                                                                  yschoi@jpsco.com</t>
  </si>
  <si>
    <t>Adverband                                                                                                          Amarie Art Jamaica.                                                                                     Aston Spaulding.                                                                                Best Taste Pastries.                                                                                   Breakthrough Communications.</t>
  </si>
  <si>
    <t>CAUN100NR-164C</t>
  </si>
  <si>
    <t>CAIN100-2155C</t>
  </si>
  <si>
    <t>003-394-344</t>
  </si>
  <si>
    <t>The Rovman Powell Foundation Limited</t>
  </si>
  <si>
    <t>21 King's Drive, Barbican, Kingston 6</t>
  </si>
  <si>
    <t>To promoting amateur sports, health, and good citizenship, primarily among secondary school youth. It seeks to enhance the lives of young aspiring athletes and sports enthusiasts through staging sports and recreational events, and generally providing financial and other resources for youth in need.</t>
  </si>
  <si>
    <t>Priya Alexander.-(Secretary / Trinidadian).                                                                   Rovman Powell.-(jam).</t>
  </si>
  <si>
    <t>(876) 569-6953.                                                          (876) 390-7554.</t>
  </si>
  <si>
    <t>rovman.powell@yahoo.com                                                                                     priya.alexander@gmail.com</t>
  </si>
  <si>
    <t>Personal funding                                                         grants                                                         fundraising Activities.</t>
  </si>
  <si>
    <t>Rovman Powell.-(jamaica).</t>
  </si>
  <si>
    <t>92 Hope Road, Kingston 6.</t>
  </si>
  <si>
    <t xml:space="preserve">183 Hagley park road, kingston 11.                                                                   </t>
  </si>
  <si>
    <t>none. The foundation is a non-profit public benefit corporation existing under the laws of the united states of California, usa and has no members, shareholders of trustees.</t>
  </si>
  <si>
    <t>All maters related to compliance should be directed to Mrs. Duncan-Watson via email watsondian789@gmail.com or by phone : 9876) 395-6928.</t>
  </si>
  <si>
    <t>Apostles and Prophets Doctrine Church of Jamaica</t>
  </si>
  <si>
    <t>CAIN100-1893C</t>
  </si>
  <si>
    <t>003-070-425</t>
  </si>
  <si>
    <t>God and Kingdom Fund Limited</t>
  </si>
  <si>
    <t>8 Washington Drive, kingston 8, St. Andrew</t>
  </si>
  <si>
    <t>tp provide assistance to the vulnerable , and needy individuals in the corporate area and to access the benfits of wavivers                                                                                                          Prevention of relief of poverty.</t>
  </si>
  <si>
    <t>Erma Rosane Marie Savage.-(Secretary/jam).                                                                      Paul Garfield Lindo.-(jam0.</t>
  </si>
  <si>
    <t>(876) 7763722.                                                                       (876) 345-9150.</t>
  </si>
  <si>
    <t>godmekingdomfund@gmail.com                                                                                          rosane_warsaw@yahoo.com                                                                              paullindin69@yahoo.com</t>
  </si>
  <si>
    <t>CAIN100-2286C</t>
  </si>
  <si>
    <t>003-934-764</t>
  </si>
  <si>
    <t>The One Caribbean Mandate Limited</t>
  </si>
  <si>
    <t>58 Havendale Drive</t>
  </si>
  <si>
    <t>Equipping and educating individuals through leardership training, spirtual development, and empowermemt programs, with the ultimate goal of fostering community building and positive impact in the nation.</t>
  </si>
  <si>
    <t xml:space="preserve">Taneisha Brown.-(secretary / jam).                                                                                                              Dionne Moore.-(jam).                                                                                         Andrea McGibbon.-(jam).                                                                                                                                                                                        </t>
  </si>
  <si>
    <t>(876) 295-7386.                                                                              (876) 286-4997.                                              (876) 564-9362.</t>
  </si>
  <si>
    <t>mantleofdeborahcaribbean@gmail.com                                                                   taneishad@gmail.com                                                                                     andrereyhan@gmail.com                                                                                   dionne@called2moore.com</t>
  </si>
  <si>
    <t>Donations.-(individual).                                                                         Crowd funding.                                                                                Donations.- (corporate).                                                                                    Membership Conributions.</t>
  </si>
  <si>
    <t>CAIN100-2251C</t>
  </si>
  <si>
    <t>003-202-151</t>
  </si>
  <si>
    <t>Woman Ignite Foundation</t>
  </si>
  <si>
    <t>Shop # 8, Empire Plaza, 1-3 Retirement Road, Kingston 5</t>
  </si>
  <si>
    <t>To connect women 18-35 years to their goals for EDUCATION, EMPLOYMENT, FINANCIAL, METAL,and PHYSICAL WELL- BEING.                                                                                Specifically focuses on helping young, at risk women re-integrate into soceity so they can actualize their goals, passions and ambitions for success.</t>
  </si>
  <si>
    <t xml:space="preserve">Renee Nooks.-(Secretary/jam).                                                                                                                                  Keneshia Nooks-Blake.-(jam).                                                                             </t>
  </si>
  <si>
    <t>(876) 552-1251.                                                    (876) 487-5571.                                          (876) 929-5730.</t>
  </si>
  <si>
    <t>exec@womanigniteja.com                                                           reneenooks@yahoo.com</t>
  </si>
  <si>
    <t>One Integrated Group Limited.                                                                Donations from Woman Ignite Success Summit.</t>
  </si>
  <si>
    <t>SR-CAUN100-1C</t>
  </si>
  <si>
    <t>004-041-224</t>
  </si>
  <si>
    <t>kerff 2025</t>
  </si>
  <si>
    <t>Irving Tower Estates, Martha Brae, Trelawny</t>
  </si>
  <si>
    <t>UN-UNINCORPORATED</t>
  </si>
  <si>
    <t>Legal Person (Lp)   Or   Legal Arrangement (La)</t>
  </si>
  <si>
    <t>To provide relief to persons in jamaica who are in need because of the negative effects of hurricane melissa                                                                                       Yo improve infasrasture within communities across jamaica that were negatively impacted by hurricane melissa through the rebuilding and restoration of homes, schools, churches, historical site, public clinics, public hospitals, and other community infrasture.</t>
  </si>
  <si>
    <t>Paula Elaine Russell.-(secretary).                                                                                                           Keith E. Russell.-(director).</t>
  </si>
  <si>
    <t xml:space="preserve">Paulett Kirkland act on behalf of Kerff 2025                                                            </t>
  </si>
  <si>
    <t>paulettkirkland@hotmail.com                                                                       krussellja@hotmail.com</t>
  </si>
  <si>
    <t>(876) 815-9698                                            (876) 896-1234                                                                 (876) 855-1398.</t>
  </si>
  <si>
    <t>Total    Contribution/Donation Received       J$</t>
  </si>
  <si>
    <t>Total Contribution/Donation Received   (Other Currency).</t>
  </si>
  <si>
    <t>Total  Contribution/Donation Disbursed       J$</t>
  </si>
  <si>
    <t>Total      Contribution/Donation         Disbursed            (Other Currency).</t>
  </si>
  <si>
    <t>Total Amount       Expended For       J$</t>
  </si>
  <si>
    <t>Size Of Charity         [Small, Medium, Large}</t>
  </si>
  <si>
    <t>Date Received     ????</t>
  </si>
  <si>
    <t xml:space="preserve"> Annual Report  /       File Status</t>
  </si>
  <si>
    <t>New Charities      (Registarar Signature Date).</t>
  </si>
  <si>
    <t>Beverley reid. (Secretary/Jam)                                                                      samuel reid. (Jam)                                                                rachel reid. (Jam)                                                                daniel ried. (Jam)                                                                        matthew reid.(jam)</t>
  </si>
  <si>
    <t>Peter Graham.-(Secretary/jam).                                                                       Bevon Francis.-(jam).                                                                       Raffia Rahaman.-(trinidadian).</t>
  </si>
  <si>
    <t>margareth.antoine@iglblue.com                                                                                    peter.graham@iglblue.com                                                                                    bevonfrancis@gmail.com                                                               raffiarahaman@gmail.com</t>
  </si>
  <si>
    <t>1(876) 967-1970.                                                                               (876) 922-5689                                                                                       (876) 880-7944</t>
  </si>
  <si>
    <t>17 Haining Road, Kingston 5,                                                                                      P.O.Box 1760, kingston 8</t>
  </si>
  <si>
    <t>Cornerstoneministries@flowja.com                                                                                                                       cornerstoneint@bellsouth.net                                                                                              cwoods@colinlink.com                                                                                             ajgscllc@gmail.com</t>
  </si>
  <si>
    <t>Hawkeye Electronic Security Limited</t>
  </si>
  <si>
    <t>Phylis McGann.-(Secretary/ jam).                                                                           Douglas Kessner.-(american).                                                                                                                           Lorna Kessner.-(american).                                                                                                                          Colin Woods.-(american).                                                                                           Andrew John Justi.-(American).</t>
  </si>
  <si>
    <t>CAIN100-1097C</t>
  </si>
  <si>
    <t>Fay Nash Campbell.-(secretary).                                                                                    Kenneth Benjamin.-(jam).                                                          Sheil Benjamin-McNeil.-(jam).                                                                          Valerie Juggan-Brown.-(jam).                                                                                 Nicholas Benjamin.-(jam).</t>
  </si>
  <si>
    <t>Info@guardsmangroup.com                                                                                       benjamink@guardsmangroup.com                                                                              bemjaminsm@guardsmangroup.com                                                                        juggan-brownv@guardsmangroup.com                                                                    benjaminn@guardsmangroup.com</t>
  </si>
  <si>
    <t>Guardsman Limited.                                             Marksman Limited.</t>
  </si>
  <si>
    <t>CAIN100-592C</t>
  </si>
  <si>
    <t>Nadine Chamber-Goss.-(Secretary)                                                         Shawn McGregor.                                                                  Sonia Abrahams.                                                                       Colinnette Wilson.                                                                                Ashleigh Elliott.</t>
  </si>
  <si>
    <t>info@risejamaica.org                                                                                        chambersgoss@gmail.com                                                                              smcgregor@risejamaica.org                                                                                                      nchambersgoss@risejamaice.org                                                             cra@cwjamaica.com                                                                            sonita.abrahams@gmail.com</t>
  </si>
  <si>
    <t>CAIN100-129C</t>
  </si>
  <si>
    <t>Unit 4, 9-11 Barbican road, Sovereign Commerical Centre, Kingston 6</t>
  </si>
  <si>
    <t>Info@bransoncentre.co                                                               lauri.ainsworth@bransoncentre.co                                                                       sallyfernandes@virginunite.com                                                       keisha.hudson@brancentre.co</t>
  </si>
  <si>
    <t>Diane Ellis.-(Secretary/jam).                                                                       Brenda Francis.-(jam).                                                                         Alfred Francis.-(jam).                                                          Rebekah Leah Francis.-(jam).</t>
  </si>
  <si>
    <t>1(876) 967-4903                                              Fax: 1(876) 922-0155                                                                     (876) 449-2545.                                                             (876) 922-8677.                                              (876) 450-0530.                                                (876) 449-2545.</t>
  </si>
  <si>
    <t>Runningeventsja@gmail.com                                                                                            frandan55@gmail.com                                                                                      rosefran@cwjamaica.com                                                                 alfred.francisja@gmail.com                                                                              rlfrancis.876@gmail.com</t>
  </si>
  <si>
    <t>876-315-6534                                                                                                Call From U.S.: 603-238-2970                                                                              Call From Jamaica: 876-979-2648</t>
  </si>
  <si>
    <t>Dave@jamaicalink.org                                                            info@jamaicalink.org</t>
  </si>
  <si>
    <t xml:space="preserve"> To promote the Biblical scriptural teachings of Jesus Christ as the true Savior and deliverer of all sins and destructions to all the people throughout the communities of Montego Bay, the other communities in the Parish of St James, and across the other parishes of Jamaica so that their souls will be saved.
b. To promote God's words of obedience and service to all the people throughout the communities of Montego Bay, the other communities in the Parish of St James, and across the other parishes of Jamaica so that they will find Hope and Faith that God will heal their wounds, repair their broken lives and free them from depression.
c. To promote Christianity as a beacon of refuge and everlasting peace to all the people throughout the communities of Montego Bay, the other communities in the Parish of St James, and across the other parishes of Jamaica.</t>
  </si>
  <si>
    <t>Rev. Dave Falconer</t>
  </si>
  <si>
    <t>SR-CAUN100-2C</t>
  </si>
  <si>
    <t>004-045-360</t>
  </si>
  <si>
    <t>St. Jago Mission Relief Jamaica</t>
  </si>
  <si>
    <t>52C Corrletts Road, Spanish Town P.O., St. Catherine.</t>
  </si>
  <si>
    <t>To assist in the nationan post hurricane melisa relief efforts by co-ordinating with a sister congegration to bring in a container of various relief items from aborad for distribution locally. As we apply several kinds, concerned indiviuals and congregration have already donated to make this effort a success.</t>
  </si>
  <si>
    <t>Andre Gordon.-(jamaican).                                                                               Andre Brown.-(jamaican).                                                   Andrea Johnson.-(jamaican).</t>
  </si>
  <si>
    <t>(876) 418-2420.                                                       (876) 398-6006.                                                 (876) 853-0962.</t>
  </si>
  <si>
    <t xml:space="preserve">apgordonc2d@gmail.com                                                           andjohn_2005@yahoo.com                                                                                                                           andrezykid@gmail.com                                                   </t>
  </si>
  <si>
    <t>Donations                                      Personal Contributions.</t>
  </si>
  <si>
    <t>Orange Street church of Christ.-(united states of america).</t>
  </si>
  <si>
    <t>SR-CAUN100-5C</t>
  </si>
  <si>
    <t>004-044-622</t>
  </si>
  <si>
    <t>Whole Life Charity</t>
  </si>
  <si>
    <t>2 Fairfield Avenue, Kingston 20.</t>
  </si>
  <si>
    <t>Kingston &amp; St. Andrew</t>
  </si>
  <si>
    <t>To provide relief to persons in jamaica who are in need because of the negative effects of hurricane melisa.                                                                                  To improve infrastructures within communities across jamaica that were negatively impacted by hurricane melissa through the rebuilding and restoration of homes, schools, churches, historical sites, public clinics, public hospitals, and other community infrastructure.</t>
  </si>
  <si>
    <t>Michelle richards-Lawrence.-(secretary/jam).                                                                                                             Merrick Miller.-(jam)</t>
  </si>
  <si>
    <t>(876) 933-8609.                                           (876) 383-6317.                                       (876) 383-3349.</t>
  </si>
  <si>
    <t>buildjamfoundation@gmail.com                                                 mhamiller7@gmail.com                                                                             michelle.micheller@gmail.com</t>
  </si>
  <si>
    <t>Whole Life Ministries ltd                                                       Fellowship Tabernacle.                                               Local companies.</t>
  </si>
  <si>
    <t>diaspora.</t>
  </si>
  <si>
    <t>SR-CAUN100-7C</t>
  </si>
  <si>
    <t>004-045-475</t>
  </si>
  <si>
    <t>The Curve Ball Foundation</t>
  </si>
  <si>
    <t>Lot 3, Bybrook Main Street, Bogwalk P.O., St. Catherine.</t>
  </si>
  <si>
    <t>To empowering women and families in need; by providing essential support services. This include, not limited to, decentralized activities which enchances livelihoods, promoting sustainable agricultural practices among micro and small farmers, and advocating for transformative structures and actions to improve overall quality of life.</t>
  </si>
  <si>
    <t>Mildred Crawford.-(jam).                                                              Peter Thompson.-(jam).</t>
  </si>
  <si>
    <t>(876) 844-1531.                                     (876) 551-5267</t>
  </si>
  <si>
    <t>mildredcashmere@gmail.com                                                 tpeter2005@yahoo.com</t>
  </si>
  <si>
    <t>Private donors and interest,                                                                      ODA                                                                       International and local NGOs</t>
  </si>
  <si>
    <t>SR-CAUN100-6C</t>
  </si>
  <si>
    <t>004-045-181</t>
  </si>
  <si>
    <t>Hand of Mercy Mission Ministry</t>
  </si>
  <si>
    <t>Fort, Leith Hall, Port Morant P.O., St. Thomas</t>
  </si>
  <si>
    <t>To alleviate suffering those who are in need.                                                       To improve the lives of persons needing housing, food, clothing.                                                To provide a safe environment for abused women and children, elderly and to all persons who reach out to us regardless of age and gender.</t>
  </si>
  <si>
    <t>Stanley Archat.-(Secretary/jam).                            Yvonne Archat.-(jam).</t>
  </si>
  <si>
    <t>(876) 544-6446.                                                           (876)835-9073.                                (876) 321-4254.</t>
  </si>
  <si>
    <t>siarchat1958@gmail.com</t>
  </si>
  <si>
    <t>buy and sell of construction material, and other goods.                                                 Fishing.                                             Holiday rental property.</t>
  </si>
  <si>
    <t>SR-CAUN100-4C</t>
  </si>
  <si>
    <t>004-042-522</t>
  </si>
  <si>
    <t>Small Foundation</t>
  </si>
  <si>
    <t>Clay Ground, Bamboo P.O., St. Ann</t>
  </si>
  <si>
    <t>To feed and cloth homelessindividuals, to assist the disabled community with basic needs such as food, clothes , and toiletries; to help in natural disasters.</t>
  </si>
  <si>
    <t xml:space="preserve">Donavon Small.-(jam).                                                                        Mauline Morrison- Bryan.-(Secretary/jam).                               </t>
  </si>
  <si>
    <t>(876) 845-0468.                                                                            (876) 867-8242.</t>
  </si>
  <si>
    <t>bryanmauline@yahoo.com                                                       sweetrazor2@gmail.com</t>
  </si>
  <si>
    <t>Sponsors.                                                               Overseas  assistance.                                                                              Corporate Jamaica.</t>
  </si>
  <si>
    <t>Food for the Poor.-(jamaica).</t>
  </si>
  <si>
    <t>Family &amp; Friends.-(usa, canda, and england).</t>
  </si>
  <si>
    <t>Snow Hill district, Port Antonio P.O., Portland.</t>
  </si>
  <si>
    <t>No</t>
  </si>
  <si>
    <t>St  Toolies School's Charity Limited</t>
  </si>
  <si>
    <t>SR-CAUN100NR-2C</t>
  </si>
  <si>
    <t>Drying Little Tears Foundation Jamaica</t>
  </si>
  <si>
    <t>1234 Providence Drive, Montego Bay #1 P.O., St. James</t>
  </si>
  <si>
    <t>004-044-835</t>
  </si>
  <si>
    <t>SR-CAUN100-3C</t>
  </si>
  <si>
    <t>004-046-048</t>
  </si>
  <si>
    <t>Victor Lowe Foundation</t>
  </si>
  <si>
    <t>8 Spring Farm Drive, Rose Hall, Montego Bay, 1 P.O., St. James</t>
  </si>
  <si>
    <t>Established in response to humanitarian relief needed due to the disruption to life and liveshoods, and infrastructural destruction sustained because of Hurricane Melissa in WESTERN JAMAICA, and the parish of WESTMORELAND in particular.                                                         special outrech and relief support is targeted at the vulnerable (youth, elderly, and sick) and toward the education sector.</t>
  </si>
  <si>
    <t xml:space="preserve">Lissa Lorraine Grant.-(Secretary/jam).                                                                                            Victor Alberga Lowe.-(jam).                                                   </t>
  </si>
  <si>
    <t>(876) 588-8472.                                                                           (876) 358-1122.</t>
  </si>
  <si>
    <t>viclowe@aol.com                                                  victorlowe@gmail.com                                               grantlissal@gmail.com</t>
  </si>
  <si>
    <t>self funded</t>
  </si>
  <si>
    <t>CAIN100-2264C</t>
  </si>
  <si>
    <t>003-766-705</t>
  </si>
  <si>
    <t>The Church of the Open Scroll Limited</t>
  </si>
  <si>
    <t>Lot 71 Parkway Boulevard, Westmeade, Bridgeport P.O., St. Catherine</t>
  </si>
  <si>
    <t>To care to full-time devoteees to God's work who are experiencing financial difficulties so that they can be free of worry.                                                                                                        The translation, printing, and free distribution of god's words and related spiritual books, as well aS THE PRODUCTION AND PROMOTION OF AUDIOVISUAL MATERIALS FOR EVANGELISM.</t>
  </si>
  <si>
    <t>Denise Mills.-(Secretary).                                                                      Horace Cotterell.-(jam).                                                                                   Marsha Hamilton-Batten.-(jam).                                                                                           Venesha Davis-Beckford.-(jam).                                                                                                                       Dian Whyte.-(jam).</t>
  </si>
  <si>
    <t xml:space="preserve">(876) 505-5957                                                (876) 577-3091.                                                     (876) 379-2868.                                                                   </t>
  </si>
  <si>
    <t>denisemilld360@gmail.com                                                                                    hoannbee@hotmail.com                                                                              horacecotterell@gmail.com                                                        marshabatten6@gmail.com                                                                              davisvenesha42@gmail.com                                                                                 dianwhyte333@yahoo.com</t>
  </si>
  <si>
    <t>Marsha.-(jam).                                               Horace.-(jam).                                                     Ann.-(jam).</t>
  </si>
  <si>
    <t xml:space="preserve">Susann.-(American).                                                                                          David.-(american).                                               </t>
  </si>
  <si>
    <t>CAAP100-436C</t>
  </si>
  <si>
    <t>14-16 West Avenue, P.O.,Box 123, Kingston 8.</t>
  </si>
  <si>
    <t>Jacob Mclean.-(jam).                                                                                   Kevin Edwards.-(jam).                                                                       Lennox R. Kirby.-(jam).                                                                                       Shelly lascelles.-(jam).                                                                                 linley Reynolds.-(jam).                                                  Omar Morrison.-(jam).                                                                                 Sheryll Lewis.-(jam).                                                                       Maria Morrison.-(jam).                                                                Dianne Lewis.-(jam).</t>
  </si>
  <si>
    <t xml:space="preserve">The Missionary Church Association In Jamaica                                                                                                                                                                     </t>
  </si>
  <si>
    <t>Linton Notice.-(Secretary\jam)                                                                             Cleon Porter.-(jam).</t>
  </si>
  <si>
    <t>globalcharityforall@gmail.com                                                                                    inotice944@gmail.com                                                                                   cleonporter1@gmail.com</t>
  </si>
  <si>
    <t>CAIN100-1010C</t>
  </si>
  <si>
    <t>December 18, 2025</t>
  </si>
  <si>
    <t>Vionnie Thompson.-(Secretary).                                                                                 Clinton Baldwin.-(jam)/oversea resident.                                                                                         Lindon Baldwin.-(jam).                                                                                                Winton Baldwin.-(jam).</t>
  </si>
  <si>
    <t xml:space="preserve">(876) 822-9099.                                                       (876) 326-7782.                                                  (876) 773-9740.                                                                            (876) 326-7782.                                                                   </t>
  </si>
  <si>
    <t>Dikaioma2017@gmail.com                                              baldwincton@yahoo.com                                                                              misslizzy@yahoo.com                                                                                 linbal_58@yahoo.com                                                                          winbaldwin@gmail.com</t>
  </si>
  <si>
    <t>general offering local (church).                                                                                                                     Fundraising.                                                                   Contributions.</t>
  </si>
  <si>
    <t>errol Gallimore</t>
  </si>
  <si>
    <t>Ruth Chisholm.-(secretary).                                                                 Julia Roberts.                                                                       Maxine Wedderburn.</t>
  </si>
  <si>
    <t>rchisholm@psjamaica.org</t>
  </si>
  <si>
    <t>Leighton Leon.-(secretaRY).                                                                              Tania Pryce.-(jam).</t>
  </si>
  <si>
    <t>SR-CAUN100-8C</t>
  </si>
  <si>
    <t>004-047-354</t>
  </si>
  <si>
    <t>Jamaica School of Preaching Hurricane Relief Charity.</t>
  </si>
  <si>
    <t>2 Palmoral Avenue, kingston 6</t>
  </si>
  <si>
    <t>the provision of assistance in cash and kind to people directly affected by crisis events such as the Hurricane Melissa.                                                                       Support of charity is received from persons and organizations locally and overseas.                                                                                               Some supporters will be shipping items in the island towards this charity organization several duites and taxes will be waived allowing us to more to positively impact those encountering hardship.</t>
  </si>
  <si>
    <t xml:space="preserve">Fabian Webb.-(secretary).                                                               Gladwyn Kiddoe.-(jam).                                                     Francis Yorke.-?(jam).                                                                   Robert Darby.-(jam).                                                                               </t>
  </si>
  <si>
    <t>(876)970-4033.                                                                       (876) 824-6384.                                           (876) 856-1840.                                                  (876) 366-9866.                                                                  (876) 329-8920.</t>
  </si>
  <si>
    <t>gladwynkiddoe@yahoo.com                                                            francis_averell@yahoo.com                                                   fsrwebb@yahoo.com                                                    dardyjr@hotmail.com</t>
  </si>
  <si>
    <t>Healing Hands.-(USA).                                                 Pual Devonish.-(Guyana).                                          David Bass.-(USA).                                                      Christopher Fong.-(USA).</t>
  </si>
  <si>
    <t>SR-CAUN100-10C</t>
  </si>
  <si>
    <t>004-047-923</t>
  </si>
  <si>
    <t>BOS Hurricane Relief Jamaica</t>
  </si>
  <si>
    <t>35B Burbank Avenue, Kingston 19</t>
  </si>
  <si>
    <t>To provide relief to persons in jamaica who are in need because of the negatives effects of hurricane melissa.</t>
  </si>
  <si>
    <t>Judy Smith.-(Secretary).                                                                  Deborah Smith.-(jam)</t>
  </si>
  <si>
    <t xml:space="preserve">(876) 806-4781.                                                                          </t>
  </si>
  <si>
    <t>debbie@barrelsofsmiles.com                                           byronsmith68@gmail.com</t>
  </si>
  <si>
    <t>relief drives                                                          cash donations.                                                    Online donations.                                                         In-kind sponsorship.                                                     corporate donations.                                                   amazon wishlist.</t>
  </si>
  <si>
    <t>SR-CAUN100-14C</t>
  </si>
  <si>
    <t>004-049-616</t>
  </si>
  <si>
    <t>Glenister Charity</t>
  </si>
  <si>
    <t>Lot 421, 4 East Greater Portmore, St. Catherine.</t>
  </si>
  <si>
    <t>To till the gaps and provide dedicated resoures to help the people that were affected by Hurricane Melissa and the most vulernable.</t>
  </si>
  <si>
    <t>Meagon Morgan.-(secretary/jam).                                                                                  Steve Glenister.-(jam).</t>
  </si>
  <si>
    <t>(876) 334-7645.                                                             (876) 349-5084.</t>
  </si>
  <si>
    <t>glenisterfoundation@gmail.com                                                                           meagankle1@gmail.com                                                                glenisterestatelimited@gmail.com</t>
  </si>
  <si>
    <t>SR-CAUN100-13C</t>
  </si>
  <si>
    <t>004-049-519</t>
  </si>
  <si>
    <t>Jodian Myrie Charity</t>
  </si>
  <si>
    <t>8 Westmead road, Belgrade Heights. Kingston 19.</t>
  </si>
  <si>
    <t>To Aid in Disaster Relief.</t>
  </si>
  <si>
    <t>Khorea Okera St. Elmo Ashley.-(secreatry/jam).                                                                             Jodian Odesha Myrie.-(jam).</t>
  </si>
  <si>
    <t>(876) 472-1047.                                (876) 542-6243.</t>
  </si>
  <si>
    <t>jodianmyrie@gmail.com                                                         okeradistribution@gmail.com</t>
  </si>
  <si>
    <t>Corporate donations                                                      Indiviual donations                                                       fundraising.</t>
  </si>
  <si>
    <t>Ability beyond Family.-(USA).</t>
  </si>
  <si>
    <t>SR-CAUN100-12C</t>
  </si>
  <si>
    <t>004-048-598</t>
  </si>
  <si>
    <t>The Little Christene's Foundation</t>
  </si>
  <si>
    <t>Lot 496 Sydenham Villa, 6 Audlet Close, Spanish Town, St. Catherine</t>
  </si>
  <si>
    <t>To Aid in the refief of Hurricane Melissa.</t>
  </si>
  <si>
    <t>Nyckashna Josephs.-(secretary/jam).                                                                                                        Kerry-ann Simpson.-(jam).</t>
  </si>
  <si>
    <t>(876) 866-2816.                                               (876) 295-3861.</t>
  </si>
  <si>
    <t>chrisim_2005@yahoo.com                                                kerryannsimpson087@gmail.com                                                            nyckashnaj@gmail.com</t>
  </si>
  <si>
    <t>SR-CAUN100-15C</t>
  </si>
  <si>
    <t>004-050-002</t>
  </si>
  <si>
    <t>Messiah Goundation</t>
  </si>
  <si>
    <t>2 School Street, Black River, St. Elizabeth.</t>
  </si>
  <si>
    <t>To relieve poverty and provide emergency disaster relief, including Hurricane relief to vulnerable indiviuals and communities.</t>
  </si>
  <si>
    <t>Yesi Gebreselassie.-(secretary/jam).                            Patricia Clarke.-(jam).</t>
  </si>
  <si>
    <t>(876) 219-6495.                                                                  (876) 219-4534.</t>
  </si>
  <si>
    <t>yesi.gebreselassie@gmail.com                                              pennyroyal920@gmail.com</t>
  </si>
  <si>
    <t>indiviual donations                                                                               grants from foundation &amp; Trust.                                                                               Online Funding.                                                                                            Corporate giving &amp; Sponsorships                                                                                    Fundraising Events.</t>
  </si>
  <si>
    <t>CAIN100-1663C</t>
  </si>
  <si>
    <t>Nadine Foster.-(secretary/jam).                                                                           Kirk Campbell.-(jam).</t>
  </si>
  <si>
    <t>(876) 562-2706.                                                                                  (876) 568-1207.                                                         (876) 815-7209.-(complain officer).</t>
  </si>
  <si>
    <t>guddehyahfoundation@gmail.com                                                                                                                   lemuelallen@outlook.com                                                                                             kirkcampbell445@gmail.com                                                                                               fosternadine@yahoo.com</t>
  </si>
  <si>
    <t>CAIN100-2248C</t>
  </si>
  <si>
    <t>002-029-014</t>
  </si>
  <si>
    <t>Jamaica Inn Foundation</t>
  </si>
  <si>
    <t>Main Street, Ocho Rios, P.O., St. ann</t>
  </si>
  <si>
    <t>To limit the source o income to guests and corporate donations and the amount of projects to be taken.                                                                                                               To promote community development particulary with rual and inner-city communities and to promote and encourage the implementation of programmes and projects for the betterment of living conditions.</t>
  </si>
  <si>
    <t>(876) 974-2514.                                                                             (876) 878-1001.                                                      (876) 564-8118.</t>
  </si>
  <si>
    <t>desyrun@yahoo.com                                                                                everettwatson@jamaicainn.com                                                                        kyle.mais@gmail.com                                                                              ericmorrow@jamaicainn.com                                                                morrow101@mac.com</t>
  </si>
  <si>
    <t>donation                                                 fundraising events</t>
  </si>
  <si>
    <t xml:space="preserve">Kyle Mais.-(Secretary/jam).                                                                          Eric Morrow.-(american/local resident).                                                                                     Everett Watson.-(jam).                                                                                           Belinda Morrow.-(American/local resident).                                        </t>
  </si>
  <si>
    <t>CAIN100-2308C</t>
  </si>
  <si>
    <t>003-822-818</t>
  </si>
  <si>
    <t>Crisis Support Charity Limited</t>
  </si>
  <si>
    <t>13A Charlton Avenue, Apartment #3, Kingston 8.</t>
  </si>
  <si>
    <t>To faclitate importation of medical &amp; life  essentral supplies.                                                          To facliate solication of local and international donations.</t>
  </si>
  <si>
    <t xml:space="preserve">Stephen Josephs.-(secretary/jam).                                                      Luke josephs.-(jam).                                                                          Wilfred josephs.-(jam).                                                                                Viris Clarke.-(jam).                                                                   </t>
  </si>
  <si>
    <t>(876) 578-4577.                                                            (876) 337-3579.</t>
  </si>
  <si>
    <t>info@crisissuportcharity.org                                                        lukejosephs2003@gmail.com                                                                                         stephenjosephs2003@yahoo.com                                                              csccharityjm@gmail.com</t>
  </si>
  <si>
    <t>Donations                                                               Personal Savings.</t>
  </si>
  <si>
    <t>Megsmart.-(jamaica).                                                                 Graham Sister Foundation.-(jamaica).</t>
  </si>
  <si>
    <t>CAIN100-2206C</t>
  </si>
  <si>
    <t>003-370-224</t>
  </si>
  <si>
    <t>Tech Prep Solutions Jamaica</t>
  </si>
  <si>
    <t>96 3/4 Old Hope Road, Kingston 6.</t>
  </si>
  <si>
    <t>To advance and improve science, technology, engineering, mathematic education in kindergarten to high school.</t>
  </si>
  <si>
    <t xml:space="preserve">leila Mae cecelia Rose-Gordon.-(secretary/american).                                                                               John Gordon.-(american).                                                                               Lurine Macay Gordon.-(jam).                                         </t>
  </si>
  <si>
    <t>347 476-1710.</t>
  </si>
  <si>
    <t>john@techprepsolutions.org                                                                     igordon989@gmail.com                                                                              ighylton@alphamedglobal.con</t>
  </si>
  <si>
    <t>government grants.                                            Donations from the public.                                       Fundraising.</t>
  </si>
  <si>
    <t>1(876) 634-8946.                                                                               (876) 421-2844</t>
  </si>
  <si>
    <t>Sara walker.-(Secretary/jam).                                                                            Margaret Reid.-(American).                                                                                 Andrae Gordon.-(jam).                                                                                                      Sheron Hamilton.-(jam).                                                                                      Lydia Bailey.-(american).</t>
  </si>
  <si>
    <t>(876) 815-4100.                                                             (876) 371-0585.</t>
  </si>
  <si>
    <t>Sharmaine Cooper.-(Secretary).                                                                Everett Hyatt.-(president).                                                          Pius Lacan.-(Vice president).                                                              Odean Bradshaw.-(1st v.president).                                                                             Kyno Hyman.-(2nd v.president).                                                                            Donique Dorma.-(3rd v.president).                                                                                     Erick Green.-(Treasure).                                                                                        Fitzroy Hayles.-(Ass.Treasure).                                                                                   Mickey Crawford.-(Ass.secretary).                                                           Andre anderson.-(public relations officer).                                                                 Canute Sadle.                                                                                                   Webster McPherson.                                                                                      Sylvester Christie.                                                                                 fredrick Young.</t>
  </si>
  <si>
    <t>casealumniassociation1910@gmail.com                                                                                                        shrmncooper@gmail.com</t>
  </si>
  <si>
    <t>148D  Alexander Park, Retreat, Morant Bay, St. Thomas.</t>
  </si>
  <si>
    <t>Alesha Sutherland.-(Scretary).                                                                                  Larissa Rhone.-(Jam).                                                                                    Marlon Burke.-(jam).</t>
  </si>
  <si>
    <t>1(876) 588-4011.                                     (876) 437-7001.</t>
  </si>
  <si>
    <t>journey2free2013@gmail.com                                                    asutherland0906@gmail.com</t>
  </si>
  <si>
    <t>SR-CAUN100-22C</t>
  </si>
  <si>
    <t>004-055-411</t>
  </si>
  <si>
    <t>AJ Foundation</t>
  </si>
  <si>
    <t>Waterloo Road, Ewarton P.O., St. Catherine.</t>
  </si>
  <si>
    <t>Prevention of relief of poverty.                                                                                                          The advancement of education.                                                                                                                      The advancement of good citizenship or community development.                                                                The advancement of arts, culture, hertiage, or science.</t>
  </si>
  <si>
    <t>(876) 390-1877.                                                    (876) 469-0644.</t>
  </si>
  <si>
    <t>Jermaine Murray.-(jam/ oversea residence).                                                                            Rory Corlett.-(jam).</t>
  </si>
  <si>
    <t>mauricemurray300@hotmail.com</t>
  </si>
  <si>
    <t>self-funding</t>
  </si>
  <si>
    <t>Patterson Police Department.-(USA).</t>
  </si>
  <si>
    <t>Office of administration uwi,                                                                                                          2a hermitage road, kingston 7.</t>
  </si>
  <si>
    <t>Janilee Abrikian.-(secretary/jam).                                                                                                        Christopher Barnes.-(jam)                                                                                                                Morin Seymour.-(jam).                                                                                                                      Neville James.-(jam).                                                                                                              Lloyd Van ByLevelt.-(american).                                                                                                David Roberts.-(australian).                                                                                                       Brian Schimdt.-(Jam)</t>
  </si>
  <si>
    <t>christopher.barnes@gleanerjm.com                                                                                                                                     palsjamaica@gmail.com                                                               janilee.abrikian@gmail.com</t>
  </si>
  <si>
    <t>004-054-741</t>
  </si>
  <si>
    <t>Hamilton and Family Foundation</t>
  </si>
  <si>
    <t>68A Savanna Close, Manley Meadows, Winward Road P.O., Kingston 2.</t>
  </si>
  <si>
    <t>THE purpose of this charity is to assist my relatives and friends who have been severly affected by the effects of Hurrican Melissa by giving whatever I can my personal possession or whatever I receive from from family members to distribute / contribute or donate.</t>
  </si>
  <si>
    <t>Magaret Hamilton-Phillips.-(Secretary/jam).                                                                        Rebecca Holness nee Hamilton.-(jam).</t>
  </si>
  <si>
    <t>(876) 793-4728.                                              (876) 833-3591.</t>
  </si>
  <si>
    <t>holnessrebecca@yahoo.com                                                                      meggyhp@yahoo.com</t>
  </si>
  <si>
    <t>Self -(diector's contributions).</t>
  </si>
  <si>
    <t xml:space="preserve">director's contributions.-(jam).                                                                               </t>
  </si>
  <si>
    <t>Oleatheia Hamilton Nelson and other (UK) Relatives.</t>
  </si>
  <si>
    <t>CAIN100-574C</t>
  </si>
  <si>
    <t>SR-CAUN100-17C</t>
  </si>
  <si>
    <t>004-058-445</t>
  </si>
  <si>
    <t>Evee Hope Charity</t>
  </si>
  <si>
    <t>5 Gordon Street, May Pen, Clarendon.</t>
  </si>
  <si>
    <t>To provide financial &amp; Educational support, empowering communities to break the cycle of economic hardship, through education, nourishment, and community support in FLOWER HILL; further providing support to  the FLOWER HILL COMMUNITY WITH HURRICANE MELISSA RELIEF SUPPLIES.</t>
  </si>
  <si>
    <t xml:space="preserve">Tana Gallimore.-(Secretary/jam).                                                Mark Anthony Sinclair.-(jam).                       </t>
  </si>
  <si>
    <t>(876) 790-3295.                                                  (876) 677-0960.                                           (876) 401-4586.</t>
  </si>
  <si>
    <t>tanagallimore1981@gmail.com                                                                           sinclairdm64@gmail.com</t>
  </si>
  <si>
    <t>Donations                                                       Gifts                                                          contributions.</t>
  </si>
  <si>
    <t>jonathan Mahfood.-(jam).</t>
  </si>
  <si>
    <t xml:space="preserve">Jamaica Ambassador Program.-(USA).                                                                                                Jennifer Demetrivs.-(USA).                                                                 Seprian Davis.-(USA).                                                            John Pryce-Robbertson.-(U.K).                                                                       </t>
  </si>
  <si>
    <t xml:space="preserve">Patricia Curling.-(secretary/jam).                                                                    Elizabeth Wildish.-(british).                                                                            Andrew Sydney Wildish.-(british).                                                                   Delroy Powell.-(british).                                                                                Jasper Bennett.-(american).                                                                                   </t>
  </si>
  <si>
    <t>SR-CAUN100-16C</t>
  </si>
  <si>
    <t>004-055-896</t>
  </si>
  <si>
    <t>Out of Many Blessings</t>
  </si>
  <si>
    <t>14 Bridgemount Park Avenue, Kingston 8.</t>
  </si>
  <si>
    <t>Merrick Plummer.-(Secretary/jam).                                                             Richard Watson.-(jam).                                                            Meila McKitty-Plummer.-(jam).</t>
  </si>
  <si>
    <t>(876) 322-5469.                                             (876) 919-8376.                                                   (876) 876-6601.</t>
  </si>
  <si>
    <t>merrplum@yahoo.com                                             meilamcktty@gmail.com                                                       rlwatto66@gmail.com</t>
  </si>
  <si>
    <t>Donor Funding.                                                    Argo Invest Corporation.                                            Rual Agri Dex Authority.                                          Church Groups.                                                                Farm Stores.                                                          Local Plant Nusseries.</t>
  </si>
  <si>
    <t>Merrick Plummer.-(jam).                                                        Meila McKitty-Plummer.-(jam).                                           Richard Watson.-(jam).                                            Joseph Foster.-(jam).</t>
  </si>
  <si>
    <t>Carolyn Ferguson.-(secretary/jam).                                                   Maurice McGlash.-(jam).</t>
  </si>
  <si>
    <t>(876) 381-5075.                                               (876) 847-9952.</t>
  </si>
  <si>
    <t>Itgjamaica@gmail.com                                                                                                       realcomm.consultant@gmail.com                                                                                                                mcglash55@gmail.com</t>
  </si>
  <si>
    <t>SR-CAUN100CR-1C</t>
  </si>
  <si>
    <t>004-054-202</t>
  </si>
  <si>
    <t>Samuel Bowen Charity</t>
  </si>
  <si>
    <t>Davyton District, Williamsfield P.O., Manchester.</t>
  </si>
  <si>
    <t>Central region</t>
  </si>
  <si>
    <t>CAIN100-2316C</t>
  </si>
  <si>
    <t>003-610-322</t>
  </si>
  <si>
    <t>45 Park Avenue, Havendale, Kingston 19.</t>
  </si>
  <si>
    <t>To advancement of art and culture among children and youths in jamaica by providing financial, technical and other support for their training and instruction in the field of the performing arts                                                                                                                            to advancew good citizenship among children and youths in jamaica through the use use of the proforming arts to promote positive messages to the public and through mentorship programs designed to promote positive interpersonal realaTIONSHIPS  and strong leadership skills among the children.</t>
  </si>
  <si>
    <t xml:space="preserve">Kanna Crystal Coore.-(secretary/jam).                                                                                                              Tamar Annika Chin Mitchell.-(media personality/jam).                                                                                                      Tessanne Amada Cin.-(recording artist/jam).                                                                                                                                                 Paulette Ann Marie Mitchell.-(jam).                                                                                                            Danielle Elizabeth Savory.-(jam).                                                       </t>
  </si>
  <si>
    <t>(876) 469-0466.                                                                    (876) 371-4690.</t>
  </si>
  <si>
    <t>tessannechin@gmail.com                                                                          kannakakess@gmail.com</t>
  </si>
  <si>
    <t>donations                                                                  fundraiser events.</t>
  </si>
  <si>
    <t>Tessanne chin crooks.-(jam).                                                                           Chinita Entertainment Jamaica Limited t/a Voice Box Performing Arts.-(jam).                                                                              Digicel foundation.-(jam).                                                           Tastee Limited.-(jam).</t>
  </si>
  <si>
    <t>Williams Cummings.-(secretary).                                                             Ntalie Reid.                                                                   Keith Williams.                                                                  Sylvia Artwell.                                                                  Diana Campbell.</t>
  </si>
  <si>
    <t>(876) 367-2605.                                                  (876) 878-0505.                                         (876) 582-7660.</t>
  </si>
  <si>
    <t>crcfirst@gmail.com</t>
  </si>
  <si>
    <t>Omar Marthluck.-(secretary).                                                           Erica Beckford.                                                          Dorna Brown.</t>
  </si>
  <si>
    <t>Dornabrown7@gmail.com                                                                                               ericabeckford15@gmail.com                                                                                      omarmarthluck@gmail.com</t>
  </si>
  <si>
    <t>C/o wallenford coffee company limited,                                                                         80 marcus garvey drive, kingston 11</t>
  </si>
  <si>
    <t>CAIN100-2244C</t>
  </si>
  <si>
    <t>002-802-317</t>
  </si>
  <si>
    <t>Ariel Family Church Love Limited</t>
  </si>
  <si>
    <t>36 Tropical Drive, Horizon Park, Spanish Town P.O., St. Catherine.</t>
  </si>
  <si>
    <t>To advancement of Christianity, Host Crusades , and Conferences, Evangelism, Homeless feeding programs, community assistance and spread the gospel of the holy bible.</t>
  </si>
  <si>
    <t>Kelly-ann Marcia Brown.-(secretary).                                                                                Alexis Brown.-(jam).                                                                                      Charlene Brown.-(jam).</t>
  </si>
  <si>
    <t>(876) 822-6692.                                          (876) 776-6192.                                  (876) 844-5638.                                            (876) 793-1455.</t>
  </si>
  <si>
    <t>afcl875@gmail.com                                                                                    kellyannbrown77@yahoo.com                                                                                  alexisduane.ab@gmail.com                                                              charlene1brown@gmail.com</t>
  </si>
  <si>
    <t>offering                                                         tithes.                                                                           donations</t>
  </si>
  <si>
    <t>CAIN100-2315C</t>
  </si>
  <si>
    <t>003-982-602</t>
  </si>
  <si>
    <t>Stewart Town Comminity Upliftment Project Foundation Limited</t>
  </si>
  <si>
    <t>Stewart Town, Stewart Town P.O., Trelawny.</t>
  </si>
  <si>
    <t>Prevention of relief of poverty.                                                                               The advancement of education.                                                                                  The advancement of health or the saving of lives.                                                                                                      the advancement of good citizenship of community development.</t>
  </si>
  <si>
    <t>Michael-david Webb.-(secretary/jam).                                                                                Charmaine Marie Samuels.-(jam).</t>
  </si>
  <si>
    <t>socialfunding876@gmail.com                                                                               preppy995@hotmail.com</t>
  </si>
  <si>
    <t>(876) 360-0604.                                                           (876) 467-2868.</t>
  </si>
  <si>
    <t>Donations                                                grants.</t>
  </si>
  <si>
    <t>Jamaica Boilers limited.-(jam).                                                             National bakery.-(Jam).</t>
  </si>
  <si>
    <t>Martello Melville.-(Secretary).                                                                         Maureen Hamilton.-(jam).</t>
  </si>
  <si>
    <t>(876) 775-2115                                                         (876) 294-8144.</t>
  </si>
  <si>
    <t>iamyahsolutions@gmail.com                                                                      jahjirehherbalproducts@gmail.com</t>
  </si>
  <si>
    <t>Julie l. Malcolm.                                                                         Leonard n. Malcolm.                                                                                   Kimberly m. Walters</t>
  </si>
  <si>
    <t>david c. Knight.-(secretary/jam).                                                    Orville johnson.-(jam).                                       Andrew Bell.-(jam).                                                           Valerie farquharson-(jam).                                                         maxene johnson.-(jam).                                                           everett lewis.-(jam).                                                   Liewelyn Bailey.-(jam).                                                                      Evan williams.-(jam).                                                     fitzroy gregory.-(jam).</t>
  </si>
  <si>
    <t>(876) 960-2630.                                                                              (876) 929-6869.</t>
  </si>
  <si>
    <t xml:space="preserve">Bestcare.foundation@yahoo.com                                                                       visionspear2004@yahoo.com                               </t>
  </si>
  <si>
    <t>004-057-511</t>
  </si>
  <si>
    <t>DTR Foundation</t>
  </si>
  <si>
    <t>C/o Real Equity Professional Suites, Suite 408, 218 Mountain Ciew Avenue, Kingston 6.</t>
  </si>
  <si>
    <t>to uplift underserved communities by providing essental resources, supporting youth development, expanding access to education, and leading large-scale disaster-relife efforts.</t>
  </si>
  <si>
    <t xml:space="preserve">Kentha Stephens.-(secretary/oversea resident).                                                                               Dr. Garold Hamilton, OD.-(jam/oversea resident).                                                                                            Robert Beharie.-(jam).                                                                                      </t>
  </si>
  <si>
    <t>(876) 841-5845.                                        202-412-5839.</t>
  </si>
  <si>
    <t>info@dtrfoundation.org                                                  kentha_s@yahoo.com                                                            garold59@gmail.com                                                            robertbeharie@hotmail.com</t>
  </si>
  <si>
    <t>donation from public.                                                                    Donation from board members.                                                                   Book sales.                                                               fundraising events.</t>
  </si>
  <si>
    <t>SR-CAUN100-11C</t>
  </si>
  <si>
    <t>004-059-301</t>
  </si>
  <si>
    <t>UPLIFT876</t>
  </si>
  <si>
    <t>68 lady Musgrave avenue, kingston 10.</t>
  </si>
  <si>
    <t>To contribute to the upliftment of jamaican people and communities out of poverty, hunger ,and homlessness (especially after disasters like hurricane).</t>
  </si>
  <si>
    <t>Nayo Morgan- Farquitarson.-(secretary/jam)                                                        Christopher Clarke.-(jam).</t>
  </si>
  <si>
    <t>(876) 229-6736.                                              (876) 399-0155.</t>
  </si>
  <si>
    <t>uplift876@gmail.com                                                          alkalineglobe@gmail.com</t>
  </si>
  <si>
    <t>SR-CAUN100-18C</t>
  </si>
  <si>
    <t>004-053-915</t>
  </si>
  <si>
    <t>L. Fearon Foundation</t>
  </si>
  <si>
    <t>39 Ward Avenue, Mandeville P.O., Manchester.</t>
  </si>
  <si>
    <t>prevention or relief of poverty, asdvancement of good citizenship of community development, advancement of enironmental protection or improvement, relief of those in need because of temporary disadvantages such as the effect of public disorder or public emergency.</t>
  </si>
  <si>
    <t xml:space="preserve">Alenia Williams-Roberts.-(secretary).                                                               Lunett Fearon.-(jam).                                                       </t>
  </si>
  <si>
    <t>(876) 416-0113                                                            (876) 828-4220.</t>
  </si>
  <si>
    <t>lsalmonfearon@yahoo.com                                                                   aleniaroberts@yahoo.com</t>
  </si>
  <si>
    <t>lunett fearon's income.</t>
  </si>
  <si>
    <t>Lunett fearon.</t>
  </si>
  <si>
    <t>SR-CAUN100-19C</t>
  </si>
  <si>
    <t>004-056-515</t>
  </si>
  <si>
    <t>Angels Resources</t>
  </si>
  <si>
    <t>9 1/4 Retirement Road, Kingston 5.</t>
  </si>
  <si>
    <t>To provide aid for affected person's in the parishes and areas affected severly by Hurricanr Melissa, the iteams will be delivered such as food, clothing, and other iteams.</t>
  </si>
  <si>
    <t>(876) 417-8782.                          (876) 289-6857.</t>
  </si>
  <si>
    <t>Stephen george Baker.-(jam).                                                                             Herbert Luther Dennis.-(jam).</t>
  </si>
  <si>
    <t>stephen.baker@fcooljc.com                                                                        ureikaconstruction@gmail,com</t>
  </si>
  <si>
    <t xml:space="preserve">united states church donations                                                        cayman island donations.                                                                               Trinidad and tobago church donations.                                    </t>
  </si>
  <si>
    <t>SR-CAUN100-23C</t>
  </si>
  <si>
    <t>004-156-841</t>
  </si>
  <si>
    <t>Inspire And Serve</t>
  </si>
  <si>
    <t>1230 Provdence drive, montego bay P.O., St. James.</t>
  </si>
  <si>
    <t>Since hurricane melissa, has delivered food packages, clothing, solar power chargers, wellness checks, trauma-informed therapetutic activities, and restored connectivity through Starlink Satellite systems to youth-serving institutions and vulnerable communities.                                                                                         temporary registration is required to continue relief operations, mobilize donor support, and lawfully receive and distribute humanitarian assistance during the recovery period.</t>
  </si>
  <si>
    <t>(876) 546-5020.                                    (876) 566-6495.                                          (876) 631-7977.</t>
  </si>
  <si>
    <t xml:space="preserve">Daine Yarbrough.-(secretary / American / local residence).                                                                                                    Jewel Radford.-(american / local residence).                                                                                                               </t>
  </si>
  <si>
    <t>jewel@inspireandserve.org                                                                 inspireandserveglobal@gmail.com</t>
  </si>
  <si>
    <t>indiviual donations.                                                         Faith-based donations.                                                          Corporate donations.                                                        International partners.                                                                          diaspora support.                                                          grants and disater relief contributions</t>
  </si>
  <si>
    <t>Sharon M. PINNOCK-Stephenson.-(secretary/ overseas resident).                                                                                                                           Patricia Gallimore.-(overseas resident).                                                                                       Petra A. Cleary.-(overseas resident).                                                                                                                                              Shawn Sephson.-(jam).</t>
  </si>
  <si>
    <t>the corportion is formed for the charitable purpose of aiding schools in jamaica,w.i.,                                                                   who are in need of school supplies, technological supplies, materials to help underpriviledged children recived educational structure, academic  and strategies for them to become lifelong learners.</t>
  </si>
  <si>
    <t>(876) 773-0920.</t>
  </si>
  <si>
    <t>pinpaultweety@aol.com                                                             sharon@outofmanyonelearningcenter.org</t>
  </si>
  <si>
    <t>SR-CAUN100-25C</t>
  </si>
  <si>
    <t>004-060-776</t>
  </si>
  <si>
    <t>Neighbour to Neighbour Relief</t>
  </si>
  <si>
    <t>10 Midland drive, Kingston 10.</t>
  </si>
  <si>
    <t>Providing immediate relife and support to individuals and communities affected by Hurricane Melissa.</t>
  </si>
  <si>
    <t>Tiffany Clarke.-(secretary/jam).                                                                      Courtney Excell.-(jam).</t>
  </si>
  <si>
    <t>(876) 774-1289.                                                           (876) 875-9537</t>
  </si>
  <si>
    <t>taraexcell@gmail.com                                             maraght@gmail.com</t>
  </si>
  <si>
    <t>SR-CAUN100-26C</t>
  </si>
  <si>
    <t>004-060-717</t>
  </si>
  <si>
    <t>People's Progressive Philanthropy Charity</t>
  </si>
  <si>
    <t>75 East Street, Downtown, Kingston C.S.O</t>
  </si>
  <si>
    <t>Assit with poor relife program and herst coumunity improvement drive.</t>
  </si>
  <si>
    <t>Michael Heron.-(secretary/jam).                                                       Antwayne Wayne Campbell.-(jam).</t>
  </si>
  <si>
    <t xml:space="preserve">(876) 203-5020.                                                    </t>
  </si>
  <si>
    <t>mgppp24@gmail.com                                                                               michaelheron021@gmail.com                                                                          antwaynewaynecampbell@gmail.com</t>
  </si>
  <si>
    <t>Dues                                                                  Donations                                                                  Grants.</t>
  </si>
  <si>
    <t>december 31, 2026</t>
  </si>
  <si>
    <r>
      <t>Happy Home Foundation                                                                                                                                                                                       (</t>
    </r>
    <r>
      <rPr>
        <b/>
        <sz val="11"/>
        <color rgb="FFFF0000"/>
        <rFont val="Amasis MT Pro Light"/>
        <family val="1"/>
      </rPr>
      <t>Formerly: Happy Home Foundation Limited</t>
    </r>
    <r>
      <rPr>
        <b/>
        <sz val="11"/>
        <color rgb="FF0000FF"/>
        <rFont val="Amasis MT Pro Light"/>
        <family val="1"/>
      </rPr>
      <t>)</t>
    </r>
  </si>
  <si>
    <r>
      <t>Harvestcall Jamaica                                                                                                                                                                                                                                                                                                                                                                                                                                                                                                              (</t>
    </r>
    <r>
      <rPr>
        <b/>
        <sz val="11"/>
        <color rgb="FFFF0000"/>
        <rFont val="Amasis MT Pro Light"/>
        <family val="1"/>
      </rPr>
      <t>Apostolic Christian World Relief Of Jamaica)</t>
    </r>
  </si>
  <si>
    <r>
      <t xml:space="preserve">Livwell By The BSF Limited                                                                                                                                          ( </t>
    </r>
    <r>
      <rPr>
        <b/>
        <sz val="11"/>
        <color rgb="FFFF0000"/>
        <rFont val="Amasis MT Pro Light"/>
        <family val="1"/>
      </rPr>
      <t>formally: Village Of Hope Limited</t>
    </r>
    <r>
      <rPr>
        <b/>
        <sz val="11"/>
        <color rgb="FF0000FF"/>
        <rFont val="Amasis MT Pro Light"/>
        <family val="1"/>
      </rPr>
      <t>).</t>
    </r>
  </si>
  <si>
    <r>
      <t>Mayday Hebrew Pentecostal Ministry                                                                                                                                                                 (</t>
    </r>
    <r>
      <rPr>
        <b/>
        <sz val="11"/>
        <color rgb="FFFF0000"/>
        <rFont val="Amasis MT Pro Light"/>
        <family val="1"/>
      </rPr>
      <t>formally: Mayday 7th Day Church of The Living God International limited</t>
    </r>
    <r>
      <rPr>
        <b/>
        <sz val="11"/>
        <color rgb="FF0000FF"/>
        <rFont val="Amasis MT Pro Light"/>
        <family val="1"/>
      </rPr>
      <t>).</t>
    </r>
  </si>
  <si>
    <t>Roman Catholic Bishop Of Mandeville                                                                                   (Branch Of The Roman Catholic Bishop Of Mandeville)</t>
  </si>
  <si>
    <r>
      <t>S Hotels Foundation                                                                                           (</t>
    </r>
    <r>
      <rPr>
        <b/>
        <sz val="11"/>
        <color rgb="FFFF0000"/>
        <rFont val="Amasis MT Pro Light"/>
        <family val="1"/>
      </rPr>
      <t>Formerly: Crissa Foundation \ Minerva Issa Charities</t>
    </r>
    <r>
      <rPr>
        <b/>
        <sz val="11"/>
        <color rgb="FF0000FF"/>
        <rFont val="Amasis MT Pro Light"/>
        <family val="1"/>
      </rPr>
      <t>)</t>
    </r>
  </si>
  <si>
    <t>Smilozone Cares Limited                                                                          (Formerly: Recycle With Elegance Limited )</t>
  </si>
  <si>
    <r>
      <t>Social Transformation and Renewal Foundation Limited                        (</t>
    </r>
    <r>
      <rPr>
        <b/>
        <sz val="11"/>
        <color rgb="FFFF0000"/>
        <rFont val="Amasis MT Pro Light"/>
        <family val="1"/>
      </rPr>
      <t>S.T.A.R Foundation</t>
    </r>
    <r>
      <rPr>
        <b/>
        <sz val="11"/>
        <color rgb="FF0000FF"/>
        <rFont val="Amasis MT Pro Light"/>
        <family val="1"/>
      </rPr>
      <t>)</t>
    </r>
  </si>
  <si>
    <r>
      <t>Temple Of Light, Centre For Spiritual Living                                                                                                                                                                                                                                                                                                                                                                                                                                                                (</t>
    </r>
    <r>
      <rPr>
        <b/>
        <sz val="11"/>
        <color rgb="FFFF0000"/>
        <rFont val="Amasis MT Pro Light"/>
        <family val="1"/>
      </rPr>
      <t>Formerly: Temple Of Light Church Of Religious Science Of Kingston, Jamaica. Formerly: The Metaphysical Study Group Of Jamaica</t>
    </r>
    <r>
      <rPr>
        <b/>
        <sz val="11"/>
        <color rgb="FF0000FF"/>
        <rFont val="Amasis MT Pro Light"/>
        <family val="1"/>
      </rPr>
      <t>)</t>
    </r>
  </si>
  <si>
    <r>
      <t>The Bloom Fund Limited.                                                                            (</t>
    </r>
    <r>
      <rPr>
        <b/>
        <sz val="11"/>
        <color rgb="FFFF0000"/>
        <rFont val="Amasis MT Pro Light"/>
        <family val="1"/>
      </rPr>
      <t>formally: Bloom (Jamaica) Foundation Limited</t>
    </r>
    <r>
      <rPr>
        <b/>
        <sz val="11"/>
        <color rgb="FF0000FF"/>
        <rFont val="Amasis MT Pro Light"/>
        <family val="1"/>
      </rPr>
      <t>).</t>
    </r>
  </si>
  <si>
    <r>
      <t>The Missionary Church Association In Jamaica                                                                                                                                                                      [</t>
    </r>
    <r>
      <rPr>
        <b/>
        <sz val="11"/>
        <color rgb="FFFF0000"/>
        <rFont val="Amasis MT Pro Light"/>
        <family val="1"/>
      </rPr>
      <t>To Include Branches 0001 - 0022</t>
    </r>
    <r>
      <rPr>
        <b/>
        <sz val="11"/>
        <color rgb="FF0000FF"/>
        <rFont val="Amasis MT Pro Light"/>
        <family val="1"/>
      </rPr>
      <t>]</t>
    </r>
  </si>
  <si>
    <r>
      <t>6 Marley Road, Liguanea, Kingston 6,                                                                                                                                                                                      (</t>
    </r>
    <r>
      <rPr>
        <b/>
        <sz val="11"/>
        <color rgb="FFFF0000"/>
        <rFont val="Amasis MT Pro Light"/>
        <family val="1"/>
      </rPr>
      <t>change of address: Lower zion hill, fairy hill gardens, port antonio p.o., portland</t>
    </r>
    <r>
      <rPr>
        <b/>
        <sz val="11"/>
        <color rgb="FF0000FF"/>
        <rFont val="Amasis MT Pro Light"/>
        <family val="1"/>
      </rPr>
      <t>).</t>
    </r>
  </si>
  <si>
    <t>9 Allside close, kingston 9.                                                                                     (mailing : 13 Bellmount Road, kingston 5.)</t>
  </si>
  <si>
    <r>
      <t>Suite 5, norwood gate, 15 norwood avenue, kingston 5.                                                                                                            (</t>
    </r>
    <r>
      <rPr>
        <b/>
        <sz val="11"/>
        <color rgb="FFFF0000"/>
        <rFont val="Amasis MT Pro Light"/>
        <family val="1"/>
      </rPr>
      <t>Formerly: 26 beechwood avenue, kingston 5.</t>
    </r>
    <r>
      <rPr>
        <b/>
        <sz val="11"/>
        <color rgb="FF0000FF"/>
        <rFont val="Amasis MT Pro Light"/>
        <family val="1"/>
      </rPr>
      <t>)</t>
    </r>
  </si>
  <si>
    <t>130 Greenwich Park road, Kingston 5 .                                                                                                                                             (former address:  282 Lignum vitae close, bridgeport p.o., st. Catherine).</t>
  </si>
  <si>
    <t>CAIN100-1907C</t>
  </si>
  <si>
    <t>002-984-741</t>
  </si>
  <si>
    <t>The Caring For Miracles Foundation Limited</t>
  </si>
  <si>
    <t>20 Hillcrest Avenue, Kingston 6</t>
  </si>
  <si>
    <r>
      <t xml:space="preserve">Holy Way Temple Incorporated                                                                                                                                   (formerly : </t>
    </r>
    <r>
      <rPr>
        <b/>
        <sz val="11"/>
        <color rgb="FFFF0000"/>
        <rFont val="Amasis MT Pro Light"/>
        <family val="1"/>
      </rPr>
      <t>Telos Apostolic Temple Incorporated</t>
    </r>
    <r>
      <rPr>
        <b/>
        <sz val="11"/>
        <color rgb="FF0000FF"/>
        <rFont val="Amasis MT Pro Light"/>
        <family val="1"/>
      </rPr>
      <t>).</t>
    </r>
  </si>
  <si>
    <t>CAIN100-2278C</t>
  </si>
  <si>
    <t>003-823-148</t>
  </si>
  <si>
    <t>Claudette Brown Smile Foundation</t>
  </si>
  <si>
    <t>6 Leslie Street, Ewarton P.O., St.Catherine</t>
  </si>
  <si>
    <t>To mitigate the harshness of poverty in the form of offering humanitarian relief to disadvantaged and distressed indiviuals in poverty stricken communities in jamaica.                                                  To assist in the advancement of education for needy primary and secondary school students in jamaica.</t>
  </si>
  <si>
    <t>Denis Marks.-(Secretary/jam).                                                                            Ann-marie Brown.-(jam).</t>
  </si>
  <si>
    <t>(876) 397-3598.                                                           (876) 415-7084.</t>
  </si>
  <si>
    <t>claudiousmassy@gmail.com                                                                                 marksdennis110@gmail.com</t>
  </si>
  <si>
    <t>Self                                                                          local donors.                                                              Verseas donors.</t>
  </si>
  <si>
    <t>Yvette Pinnock.(Canada).                                                                                             Cameron Peterson.-(USA).                                                                                                           Ann-marie Brown.-(USA).</t>
  </si>
  <si>
    <r>
      <t>Shepherd House International Limited                                                                                                                                             (</t>
    </r>
    <r>
      <rPr>
        <b/>
        <sz val="11"/>
        <color rgb="FFFF0000"/>
        <rFont val="Amasis MT Pro Light"/>
        <family val="1"/>
      </rPr>
      <t>Formerly: First Love Church Limited</t>
    </r>
    <r>
      <rPr>
        <b/>
        <sz val="11"/>
        <color rgb="FF0000FF"/>
        <rFont val="Amasis MT Pro Light"/>
        <family val="1"/>
      </rPr>
      <t>).</t>
    </r>
  </si>
  <si>
    <t>David O.Gyedu.-(Ghanaian/jam).                                                                               Mark Annor.-(Ghanaian).                                                               Adeline Ofori-Gyedu.-(Secretary/Ghanaian/jam).</t>
  </si>
  <si>
    <t>Phyllis Johnson-Wilson.-(Secretary/jam).                                                          Garcia Ferguson._(jam).                                                                   Nosbourne Lee.-(jam).                                                              Mark Lewis.-(jam).                                                                  Joan Edwards.-(jam).                                                                                 Akeena DaCosta.-(jam).                                                                       Doneica Gordon.-(jam).                                                                              Shlby Spalding.-(jam).                                                            Vivia Lawrence.-(jam).                                                                                                  Dadrie Salmon-Morgan.-(jam).                                                                    Carla Parchment.-(jam).</t>
  </si>
  <si>
    <t xml:space="preserve">kerrdawkins4@gmail.com                                                                                                                                           </t>
  </si>
  <si>
    <t xml:space="preserve">Sdonkorjr@anida.org                             sdental@rogers.com                                                    rdonkor@anfgc.org                               gyimaha@yahoo.com                                                              patriciabebiamawa@gmail.com                                                                                              </t>
  </si>
  <si>
    <t xml:space="preserve">Karen Morrison.-(secretary/jam).                                                    Patricka N. Hall.-(jam).                                                                                             Leon Hall.-(jam).                                                                       Pamela J. Stewart.-(jam).                                                                                                                   </t>
  </si>
  <si>
    <t>kingdomms123@gmail.com                                                             patricka.hall@outlook.com                                                                            kaemorrison379@gmail.com</t>
  </si>
  <si>
    <t>004-064-232</t>
  </si>
  <si>
    <t>Jamaica Energy Partners Group</t>
  </si>
  <si>
    <t>Wikip Place, Marcus Garvey Drive, kingston.</t>
  </si>
  <si>
    <t>To support the development of the communities with the socil impact areas of our power plants, through sports, health, charitable donations, environmental preservation and education.</t>
  </si>
  <si>
    <t>Melissa Newman.-(director/secreatry/jam).                                                        Wayne McKenzie.-(president &amp; CEO/jam).</t>
  </si>
  <si>
    <t>(876) 382-4600.                                                              (876) 297-2530.</t>
  </si>
  <si>
    <t>mnewman@jamenergy.com                                                wmckenzie@jamenergy.com</t>
  </si>
  <si>
    <t>Jamaica Energy Partner.-(jam).                                                 West Kingston Power Partners.-(jam).                                                                                      Jamaica Private Power Company.-(jamaica).</t>
  </si>
  <si>
    <t>CAIN100-1073C</t>
  </si>
  <si>
    <t>CAIN100-692C</t>
  </si>
  <si>
    <t>CAIN100-2281C</t>
  </si>
  <si>
    <t>003-602-123</t>
  </si>
  <si>
    <t>Flourish Today Limited</t>
  </si>
  <si>
    <t>Coffee Piece District, Clonmel, St. Mary.</t>
  </si>
  <si>
    <t>to empowering jamaicans to wholistic God-centred prosperity transcending financial welth: promoting multidimensional well-being by integrating faith, education, health, and civic enengagement.                                                                                                                             Supported by donors, flourish today will implement programs to inspire cultural transformation, revive dreams,renew hopes, and empower jamaicans.</t>
  </si>
  <si>
    <t xml:space="preserve">Christopher Johnson.-(Secretary).                                                                             Errol Durrant.-(jam).                                                                   Joan Alvaranga.-(jam).                                                                                 Herbert Blackwood.-(jam).                                                                            Jenifer Daley.-(jam).                                                                   Dé'sireé Tulloch-Reid.-(jam).                                                                         </t>
  </si>
  <si>
    <t>(876) 469-2401.                                                          (876) 533-4023.</t>
  </si>
  <si>
    <t>daleyja@yahoo.com                                                                       christopherjohnso@gmail.com</t>
  </si>
  <si>
    <t>donations.-(personal, corporate, and in-kind).                                                                                                           Partnerships.                                                                             Fundraising projects.                                                             Subscriptions.</t>
  </si>
  <si>
    <t>ICWI  Group Foundation</t>
  </si>
  <si>
    <t>Gibson McCook Relays Limited</t>
  </si>
  <si>
    <t>CAIN100-2317C</t>
  </si>
  <si>
    <t>004-041-054</t>
  </si>
  <si>
    <t>World Lady Lil Miss Foundation</t>
  </si>
  <si>
    <t>9 Apollo Close, Kingston 19.</t>
  </si>
  <si>
    <t xml:space="preserve">to provide public benefit by relieving poverty through support to indiviuals and families in need, and by advancing health through welness promotion and improved access to care. </t>
  </si>
  <si>
    <t>Joan Laylor.-(secretary/jam/british).                                                                                                                      Lloydene Alexander.-(jam).</t>
  </si>
  <si>
    <t>(876) 772-2779.                                              (876) 253-2304.</t>
  </si>
  <si>
    <t>likklemiss6@gmail.com                                                                  jojo1ocean@gmail.com</t>
  </si>
  <si>
    <t>Self-funding.                                                         Donations.                                                        Sponorships</t>
  </si>
  <si>
    <t>CAIN100-1277C</t>
  </si>
  <si>
    <t>CAIN100-2295C</t>
  </si>
  <si>
    <t>003-970-795</t>
  </si>
  <si>
    <t>Anchor of Love Jamaica  Limited</t>
  </si>
  <si>
    <t>10-12 Half Way Tree Road, Kingston 10.</t>
  </si>
  <si>
    <t>Sounthern</t>
  </si>
  <si>
    <t>Prevention of relief of poverty.                                                                                        The advancement of education.                                                                                                                                        The advancement of human rights, c</t>
  </si>
  <si>
    <t>Prevention of relief of poverty.                                                                                                                                                                                                                       The advancement of education.                                                                                                                                           The advancement of human rights, conflict resolution or reconciliation.                                                                                                the promotion of religious or racial harmony or equality or diversity.</t>
  </si>
  <si>
    <t xml:space="preserve">Hasani Lyle.-(secretary/jam).                                                                                                   Nickeria Smickle.-(jam)                                                                                       </t>
  </si>
  <si>
    <t>(876) 483-8149.                                                 (876) 436-4437.</t>
  </si>
  <si>
    <t>nsmickle81@gmail.com                                                                          hasani.lyle@yahoo.com</t>
  </si>
  <si>
    <t>Selfe funding</t>
  </si>
  <si>
    <t>Maxine Campbell.-(secretary/jam).                                               Maureen Turnbull.-(jam).                                                 Dawn Baxter.-(american).                                                                    Mitzie Ann Biggs.-(jam).</t>
  </si>
  <si>
    <t>promisehandaja@gmail.com                                                                                                max18campbell@gmail.com                                                 mturnbull2018@gmail.com                                                        blessedgal7@aol.com</t>
  </si>
  <si>
    <t>CAC 2000 Foundation Limited</t>
  </si>
  <si>
    <t>CAIN100-659C</t>
  </si>
  <si>
    <t>Valerie Marcia Cowan.-(Secretary).                                                                               Althea Morais.-(jam).</t>
  </si>
  <si>
    <t>(876) 399-7955                                                                                                           (876) 796-4820.                                                                                                (876) 818-4409                                                                                                        647-234-7370</t>
  </si>
  <si>
    <t>moraisaltheal@gmail.com                                                              marlenewalker@gmail.com                                                                                      altheamorais@sagicor.com</t>
  </si>
  <si>
    <t>Traceyann Johnson.-(secretary/jam).                                                                         Sigree Stewart.-(jam).                                                                         Charmalyn Bassaragh.-(jam).                                                             Krystal Baxter.-(jam).</t>
  </si>
  <si>
    <t xml:space="preserve">(876) 579-5732.                                   (876) 880-5826.                                                  (876) 478-4687.                                                (876) 5795732                                                                              (876) 366-8095.                                          </t>
  </si>
  <si>
    <t>sigree_stewart@yahoo.com                                                   jtraceyann@yahoo.com                                                                                charmalynj@yahoo.com                                                                    baxterkrystal15@gmail.com</t>
  </si>
  <si>
    <t>Elleslie pen, spanish town, St. Catherine.</t>
  </si>
  <si>
    <t>CAIN100-341C</t>
  </si>
  <si>
    <t>CAIN100-500C</t>
  </si>
  <si>
    <t xml:space="preserve">Dean Nathan.-(Secretary).                                                                    Andrea Kamille Nathan-Hanesh.-(jam).                                    Lyle George Nathan-Sharma.-(jam).                                                                 </t>
  </si>
  <si>
    <t>Lylensharma@gmail.com                                                                                                      kamille22@yahoo.com                                                                                         dean_nathan0513@yahoo.com                                                     kamille22@yahoo.co.uk</t>
  </si>
  <si>
    <t>CAIN100-979C</t>
  </si>
  <si>
    <t>SR-CAUN100-29C</t>
  </si>
  <si>
    <t>004-069-650</t>
  </si>
  <si>
    <t>God's Blessing Organization</t>
  </si>
  <si>
    <t>Main Street, Lucea, Hanover</t>
  </si>
  <si>
    <t>the purpose of providing immediate relief and support to indivduals and communities affected by Hurricane Melissa.</t>
  </si>
  <si>
    <t xml:space="preserve">Mildread Rattray.-(Secretary/jam).                                                                         Vivian Rattray.-9jam).                                                                                </t>
  </si>
  <si>
    <t>(876) 832-7892.                                         (876) 832-8083.</t>
  </si>
  <si>
    <t>rattraymildred873@gmail.com</t>
  </si>
  <si>
    <t>Ives Forrester-(usa).                                                                                     Yvonne Riccktts.-(usa).                                                                                                 Arthriel Blackwood.-(usa).                                                 Norma Barnes.-(canada).</t>
  </si>
  <si>
    <t>SR-CAUN100-20C</t>
  </si>
  <si>
    <t>004-068-165</t>
  </si>
  <si>
    <t>The Westmorelite Foundation</t>
  </si>
  <si>
    <t>Shop # 3, One-Stop Commercial Complex, 74 Great George Street, Savanna-la-mar, Westmoreland.</t>
  </si>
  <si>
    <t>to strengthen resilience, expand opportunity, and drive sustainable development by uplifting the people of WESTMORELAND. We would like to be registered to facilitate receving aid from our US counterparty to provide relife to Westmoreland in the wake of Hurricane Melissa and in order to carry out our mission through the proper legal channels. many groups are being created and we want the public to be assured that we are leggitimate and appropriately governed as an organisation in jamaica.</t>
  </si>
  <si>
    <t>Joycelyn Jackson.-(Secretary/jam).                                                                Tara A. Jackson.-(jam).                                                                                                  Cosmond K. Jackson.-(jam).                                                                                      Valerie Wallace.-(jam).</t>
  </si>
  <si>
    <t>(876) 816-3131.                                        (876) 999-0340.                                                                  (876) 918-1048.                                                         (876) 298-7019.</t>
  </si>
  <si>
    <t>cosmond@tvfjm.com                                                                           tarajackson89@gmail.com                                                               joycelyn.jackson64@gmail.com                                                seonw@hotmail.com</t>
  </si>
  <si>
    <t>funds will be sourced from our US partners, the westmorelite foundation, inc.                                                                               Personal funds of the board.</t>
  </si>
  <si>
    <t>CAIN100-2284C</t>
  </si>
  <si>
    <t>003-756-041</t>
  </si>
  <si>
    <t>EHAS Jamaica Limited</t>
  </si>
  <si>
    <t>Lot 361, East Greater Portmore, St. Catherine.</t>
  </si>
  <si>
    <t>Empowerment of youth and family in jamaica.</t>
  </si>
  <si>
    <t>Zana Ramsay.-(Secretary/jam).                                                                  Cornell Bunting.-(jam/ overseas resident).</t>
  </si>
  <si>
    <t>(876) 807-1559.                                                 23-997-5437.</t>
  </si>
  <si>
    <t>info@ehasinc.org                                                        zana.ramsay42@gmail.com                                                             cornell@ehasinc.org</t>
  </si>
  <si>
    <t>donations                          gifts                                               loan</t>
  </si>
  <si>
    <t>Preeliteditors@gmail.com                                                                                nicole@ecrsconsultants.com                                                                           nneka@rockstonelegal.com                                                           admin@rockstonelegal.com</t>
  </si>
  <si>
    <t>Nicole Grant.-(secretary).                                                            Annie Paul.-(jam).                                                         Sarah Hsia.-(jam).</t>
  </si>
  <si>
    <t>(876) 885-6676                                                                                 (876) 479-7333                                                                   (876) 427-1275.                                                                     (876) 441-8238.</t>
  </si>
  <si>
    <t>CAIN100-2294C</t>
  </si>
  <si>
    <t>003-889-998</t>
  </si>
  <si>
    <t>Duanvale Health &amp; Wellness Fun Day Limited</t>
  </si>
  <si>
    <t>New Castle Street, Duanvale, Trelawny.</t>
  </si>
  <si>
    <t>To provide  for the preservation of health and relief of sickness of residents in the  community of DUANVALE, IN THE PARISH OF TRELAWNY, JAMAICA (the Duanvale Community). This will be achieved through the company funding the costs associated with the puchasing or renting health and medical equipment, and cost associated withthe purchasing or rental of health facilites, and the procurement of health srvices from doctor, nurses, and other health care professionals.</t>
  </si>
  <si>
    <t>Kyeanna Parkin.-(Scretary/american/ overseas resident).                                                                                                        Ironnie Hyatt-Samuel.-(jam).                                                                                          Janel Hyatt.-(jam/overseas resident).                                                                                                           Pauline Hyatt.-(jam/overseas resident).</t>
  </si>
  <si>
    <t>617-943-9482.                                                                                                                 617-943-9482.                                                                857-7195263.                                      267-979-6560.                                                857-707-1598.</t>
  </si>
  <si>
    <t>duanvale.health.wellness@gmail.com                                                                                                     janelhyatt184@gmail.com                                                                                         pauline_hyatt@comcast.com                                                                         knparking87@gmail.com</t>
  </si>
  <si>
    <t>Grants                                                         donations                                                           fundraising.</t>
  </si>
  <si>
    <t>CAIN100-2330C</t>
  </si>
  <si>
    <t>003-987-671</t>
  </si>
  <si>
    <t>Restoration Christian Fellowship Deliverance Ministries International Limited.</t>
  </si>
  <si>
    <t>Content Gap, Gordon Town P.O., St. Andrew.</t>
  </si>
  <si>
    <t>To proclam, practice and spread the word of god to the people of jamaica and internationally by radio, by television, by recording, by printed word and by personal evangelism.                                                                                                                                                   to provide aid to the needy in communities such as OPHANS, WIDOWS, DISALED, and HOMELESS THROUGH FEEDING PROGRAMS.</t>
  </si>
  <si>
    <t>Tiffany Whyte.-(Secretary/jam/overseas resident).                                                                                         Sheryl Phenicon, - (jam/overseas resident).                                                                                             Leon Hemmings.-(jam).</t>
  </si>
  <si>
    <t xml:space="preserve">(876) 842-2113.                                         13548301198.                                                                        347-3352200.                                                                           </t>
  </si>
  <si>
    <t>sherylphenicon37@gmail.com                                                                                                     tiffanywhyte@msn.com                                                                                     hemmings..leon76@gmail.com                                                        harleancooper@yahoo.com</t>
  </si>
  <si>
    <t>self</t>
  </si>
  <si>
    <t>CAIN100-417C</t>
  </si>
  <si>
    <t>1 White river, exchange road, ocho rios, St.Ann.</t>
  </si>
  <si>
    <t>orville burrell.-(recording Artirst)(jam).                                                                                                  Rebecca p. burrell.-(jam).                                                                                                 Lloyd Howard Smalling.-(jam / manager- Compliance &amp; Regulation).</t>
  </si>
  <si>
    <t>(876) 322-2645                                                                                     (876) 803-6058.</t>
  </si>
  <si>
    <t>shaggyandfriends@gmail.com                                                                                                       rebeccalburrell@gmail.com                                                                          lloyd.smalling@wealthplusgroup.com</t>
  </si>
  <si>
    <t>SR-CAUN100-31C</t>
  </si>
  <si>
    <t>004-074-629</t>
  </si>
  <si>
    <t>Call Foundation Charity</t>
  </si>
  <si>
    <t>166 Mahogany way, Cedar Grove, Portmore, St. Catherine.</t>
  </si>
  <si>
    <t>to organize and distribute disaster relief to the affected communities.                                                                        To promote environmental protection and management, and sustainable development in communities.</t>
  </si>
  <si>
    <t>Opal Slater.-(secretary / jam).                                                                          Dr. Bevon Morrison.-(jam).</t>
  </si>
  <si>
    <t>(876) 771-1352.                                        (876) 778-5807.</t>
  </si>
  <si>
    <t>thecallfoundation@gmail.com                                                         coralcuisine@yahoo.com                                                          bevonm2005@gmail.com</t>
  </si>
  <si>
    <t>SR-CAUN100-30C</t>
  </si>
  <si>
    <t>004-074-432</t>
  </si>
  <si>
    <t>The Gardner Growth Initiative</t>
  </si>
  <si>
    <t>4 Mountain Spring Close, Kingston 6.</t>
  </si>
  <si>
    <t>To provide relief and assistance to indiviuals and communities in need as a result of Hurricane Melissa.</t>
  </si>
  <si>
    <t>Simone Gardner.-(Secretary / jam).                                                                                                    Richardo Francis.-(jam).</t>
  </si>
  <si>
    <t>(876) 295-1514.                                 (876) 892-6651.</t>
  </si>
  <si>
    <t>sagardnerlaw@gmail.com                                                         ricardofrancis4th@gmail.com</t>
  </si>
  <si>
    <t>CAIN100-2236C</t>
  </si>
  <si>
    <t>003-353-079</t>
  </si>
  <si>
    <t>Foundation for Tennis Development Jamaica Limited</t>
  </si>
  <si>
    <t>8 Red Hill Road, Kingston 10.</t>
  </si>
  <si>
    <t>To advancement of education in the sport of tennis for the benefit of children and adults in jamaica, specifically outside the corporate area parishes that do not have access to the sport of tennis.</t>
  </si>
  <si>
    <t xml:space="preserve">Kathryn Lee.-(secretary/jam).                                                                                                                           Joseph M. Dibbs.-(jam).                                                                                    Courtney A. Kazembe.-(jam).                                                                    </t>
  </si>
  <si>
    <t>(876) 327-7161.                                                            (876) 746-1361.</t>
  </si>
  <si>
    <t>jmdibbs@gmail.com                                                                         courtney@kazembelaw.com</t>
  </si>
  <si>
    <t>Private donations.                                                             Sports development foundation.                                                               International tennis federation sponsorship.</t>
  </si>
  <si>
    <t>CAIN100-2273C</t>
  </si>
  <si>
    <t>003-746-879</t>
  </si>
  <si>
    <t>Lady Jan's Childhood Cancer Foundation Limited</t>
  </si>
  <si>
    <t>1 Garbally Drive, Spanish Town P.O., St. Catherine.</t>
  </si>
  <si>
    <t>To establish grants to assist with medical expenses that hospitals or insurance do not cover.</t>
  </si>
  <si>
    <t>Tracy-Ann McLean.-(secretary).                                                                         Chonisee Simpson_(jam).                                                                          Janet Edwards.-(jam).                                                                                        Peta-gay Edwards Knight.-(jam).                                                                         Derrick Hamilton.-(jam).                                                                            Orville Pasco.-(jam).                                                                           Dane Battiste.-(jam).</t>
  </si>
  <si>
    <t>(876)813-9250.                                                                             (876) 813-9250.                                                        (876) 862-1084.                                                 (876) 866-7797.                                                             (876) 378-3712.                                                        (876) 339-2828.                                                            (876) 342-0311.</t>
  </si>
  <si>
    <t>petgay2003@gmail.com                                                                       janetedwards5@yahoo.com                                                       lajohnsonran@gmail.com                                                                       piezi_pasco@hotmail.com                                                                              dghamiltono39@gmail.com                                                                                                                 chonny_g@yahoo.com</t>
  </si>
  <si>
    <t>local donations                                                      overseas donations.                                                 Fundraising events.                                                 Grants                                                                      cooperate sponsorships.</t>
  </si>
  <si>
    <t>CAIN100-2276C</t>
  </si>
  <si>
    <t>003-501-531</t>
  </si>
  <si>
    <t>Helpers for Christ International Limited.</t>
  </si>
  <si>
    <t>Fairy Hill Disrict, Port Antonio P.O., Portland.</t>
  </si>
  <si>
    <t>to advance religion, help to relieve poverty, improve the health, economic and social conditions as well as advance education to the less forunate or the poor and vulnerable in the island of Jamaica, other Caribbean islands and other nations as the needs arise.</t>
  </si>
  <si>
    <t xml:space="preserve">Anrene Elizabeth Campbell.-(secretary).                                                                                                   Nardia Alicia Wilson.-(jam).                                                                               </t>
  </si>
  <si>
    <t>(876) 798-4404.                                                      (876) 203-6414.</t>
  </si>
  <si>
    <t>helpers4christ@gmail.com                                                               nardia.perez222@gmail.com                                                                     andrenecampbellva@gmail.com</t>
  </si>
  <si>
    <t>fund raising activities.                                            Donations.                                                    Sponsorship.                                              Sale of merchandise.</t>
  </si>
  <si>
    <t>Arlene Craig.-(secretary).                                                                                                             Horatio Craig.-(jam/ pastor).                                                                                                     Jennifer Tyrell.-(jam).                                                                                         Joan Garvey.-(jam).</t>
  </si>
  <si>
    <t>(876) 489-6256.                                                                            (876) 292-8517.                                                    (876) 854-4135.                                                     (876) 438-5513.</t>
  </si>
  <si>
    <t>pastorcraige652@gmail.com</t>
  </si>
  <si>
    <t>JMMB Joan Duncan Foundation</t>
  </si>
  <si>
    <t>Trudy-Ann bartley Thompson.-(company secretary).                                                                           Donna Duncan-Scott.-(jam).                                                             Judene Duncan.-(jam).                                                             Patricia Duncan-Sutherland.-(politian/jam).                                                                     Vintoria Bernard.-(jam).                                                                          David Franz Duncan.-(jam).                                                                   Audrey Ann Marie Deer-Williams.-(chief technical director larbour ministry / jam).                                                     Burchell anthony Whiteman.-(jam/ retired politian).                                                                    Douglas Lindo.-(jam).                                                                               Gifford Ranine.-(jam).</t>
  </si>
  <si>
    <t>CAIN100-245C</t>
  </si>
  <si>
    <t>SR-CAUN100-33C</t>
  </si>
  <si>
    <t>004-077-571</t>
  </si>
  <si>
    <t>Acts of God Carity</t>
  </si>
  <si>
    <t>28 Harris Street, Kingston 13.</t>
  </si>
  <si>
    <t>to help those in need of food, clothing, shelter and educational supplies.</t>
  </si>
  <si>
    <t>(876) 201-7275.                                                      (876) 848-8265.</t>
  </si>
  <si>
    <t>paulcreary4@gmail.com                                               peachescreary3@gmail.com</t>
  </si>
  <si>
    <t>Paul Creary.-(secretary).                                                                     Peaches Watson-Creary.-(jam).</t>
  </si>
  <si>
    <t>Donations                                                       Tithes and offerings.</t>
  </si>
  <si>
    <t>Jamaica Association st. maarten.-(St. Maarten).</t>
  </si>
  <si>
    <t>(876) 620-0515(6).                                                                  (876) 796-2015.                                                                        1(876) 754-3954                                                                                                                 1(876) 342-6107</t>
  </si>
  <si>
    <t>Lorna Napier Esq.-(Company secretary).                                                           Joy Crawford.                                                                        Peter Crawford.                                                                     Patricia Watson.                                                                                             Dr. Lavern Deer.-(secretary).                                                               Collen Campbell.                                                                  Coretta Foster.                                                                       Garfield Robinson.                                                                 Christian Levene.                                                                                                                       Donovan Laing.</t>
  </si>
  <si>
    <t xml:space="preserve">Info@eveforlife.org                                                                                       donovan.i.af@eveforlife.org                                                                                           secretary@eveforlife.org     </t>
  </si>
  <si>
    <t>Frank Whylie.-(secretary).                                                                                                                               Paul Lalor.                                                                                                                        Walter Scott.                                                                              Afeef Lazarus.                                                                  Stephen Holland.                                                                                                                                                     Noel Levy.                                                                                                                              Owen Francis.                                                                                   Robert Forbes.                                                                                Robert Drummond.                                                                                                                                           Thomas Smith.</t>
  </si>
  <si>
    <t>Complaince Officer:                                                              Makeisha Grant                                    (658) 206-2376.</t>
  </si>
  <si>
    <t>16 Portmore Avenue, Portmore Gardens, P.O., Box 58, Bridgeport P.O., St. Catherine.</t>
  </si>
  <si>
    <t>Heather McKenzie.-(secretary).                                                                     Basil Nelson.-(jam).                                                                                         Grace Nelson.-(jam).                                                                                       Terrence Nelson.-(jam).</t>
  </si>
  <si>
    <t>(876) 805-4809.                                                      (876) 409-7794.                                                           (876) 899-2111.                                                                        (876) 810-5180.</t>
  </si>
  <si>
    <t>missionwoman777@gmail.com                                                                           heathermckenzie624@gmail.com</t>
  </si>
  <si>
    <t>SR-CAUN100NR-1C</t>
  </si>
  <si>
    <t>004-044-614</t>
  </si>
  <si>
    <t>CRM Jamaica</t>
  </si>
  <si>
    <t>Farm Pen Road, Savanna-La-Mar, Westmoreland.</t>
  </si>
  <si>
    <t>file not seen</t>
  </si>
  <si>
    <t>SR-CAUN100-24C</t>
  </si>
  <si>
    <t>SR-CAUN100-21C</t>
  </si>
  <si>
    <t>SR-CAUN100-27C</t>
  </si>
  <si>
    <t>\\\\\</t>
  </si>
  <si>
    <t>Jamaica Relief Ministries Incorporated.</t>
  </si>
  <si>
    <t>Lot 2 - 3 Bogue Hill, Reading P.O., St. James</t>
  </si>
  <si>
    <t>CAIN100NR-60C</t>
  </si>
  <si>
    <t>CAIN100-1654C</t>
  </si>
  <si>
    <t xml:space="preserve">Marvin McPherson. -(jam).                                                        Conroy Blake. -(jam).                                                               Troy Malcolm. -(jam).                                                                     Sean Harris.-(jam/Secretary).                                   </t>
  </si>
  <si>
    <t>Shanica Johnson.-(secretary).                                                      Tahje Wallen.-(jam).</t>
  </si>
  <si>
    <t xml:space="preserve">(876) 342-7475.                                                     </t>
  </si>
  <si>
    <t>youtheducationassoc@gmail.com                                                       gensecretary.youtheducassoc@gmail.com                                                             youthedu.assoc@yahoo.com</t>
  </si>
  <si>
    <r>
      <t xml:space="preserve">Disciples Of Christ (Jamaica)                                                                                               </t>
    </r>
    <r>
      <rPr>
        <b/>
        <sz val="11"/>
        <color rgb="FFFF0000"/>
        <rFont val="Amasis MT Pro Light"/>
        <family val="1"/>
      </rPr>
      <t xml:space="preserve"> (Formerly: Friends Of Labour And Delivery Limited)</t>
    </r>
  </si>
  <si>
    <t>2 East charlemont drive, Hope Pasture, Kingston 6.</t>
  </si>
  <si>
    <t>CAIN100-977C</t>
  </si>
  <si>
    <t xml:space="preserve">Deborah Sherwood.-(secretary/jam).                                                                 Teana Woolcock.-(american).                                                                                                                   Sally Mott.-(jam/oversea resident).                                                                             Danelle Hunn-Tyler.-(jam/ oeverseas resident). </t>
  </si>
  <si>
    <t>(876) 369-6272.                                                             (876) 817-0311.                                                               (876) 299-5134.                                                                                                 (786) 250-3135.                                                                                  (305) 910-1666.</t>
  </si>
  <si>
    <t>debbiesherwood01@gmail.com                                                                    twoolcock@loveunlimitedfoundation.org</t>
  </si>
  <si>
    <t>CAIN100-646C</t>
  </si>
  <si>
    <t>SR-CAUN100-34C</t>
  </si>
  <si>
    <t>004-083-539</t>
  </si>
  <si>
    <t>Jamaica Plumbing Services Charity</t>
  </si>
  <si>
    <t>56 Molynes Road, kingston 10.</t>
  </si>
  <si>
    <t>To support social and economic development for the improvement of lives and the status of lives of the less privileged persons in jamaica by providing enabling opportunities.</t>
  </si>
  <si>
    <t>Verika Gordon.-(secretary).                                                                            Winston Neil.-(jam).                                                                          Susan Neil.-(jam).</t>
  </si>
  <si>
    <t>(876) 535-7618.                                             (876) 779-6240.</t>
  </si>
  <si>
    <t>japlumneil@gmail.com                                                       sandonbrokersge@gmail.com                                                           v.gordon@jamaicaplumbingsupplies.com</t>
  </si>
  <si>
    <t>Company</t>
  </si>
  <si>
    <t>Winston Neil.                                                            Jamaica Plumbing Supplies Limited.</t>
  </si>
  <si>
    <t>Foshan Lotus Building Material Co.Limited.- (China).</t>
  </si>
  <si>
    <t>SR-CAUN100-32C</t>
  </si>
  <si>
    <t>004-082-281</t>
  </si>
  <si>
    <t>Life Tresurer's Ministry</t>
  </si>
  <si>
    <t>295 Lemon Drive, Bushy Park P.O., St. Catherine.</t>
  </si>
  <si>
    <t>To promote and encourage community participation, volunteerism, and civic responsibility Among residents of the Easton Spring and Lefthall communities, as well as any other communities within the parish of westmoreland that were affected by Hurricane Melissa.</t>
  </si>
  <si>
    <t>Carrol Stewatson.                                                                           Camille Colquhon.                                                                              Mark Colquhon.</t>
  </si>
  <si>
    <t xml:space="preserve">(876) 288-7457.                                                                                            (876) 331-7430.                                                                                 (876) 919-2050.                   </t>
  </si>
  <si>
    <t>colquhonmark857@yahoo.com                                               completelynatal@gmail.com                                                                       tegophoopipe@yahoo.com</t>
  </si>
  <si>
    <t>Donations                                                        Grants Fundraising.                                                          Charitable publication processds.</t>
  </si>
  <si>
    <t>Theophilus Abrahams.-(USA).                                    Pancheto Sheay.-(UK).</t>
  </si>
  <si>
    <t>125/3/2026</t>
  </si>
  <si>
    <t xml:space="preserve">Daphine Joyce Allison.-(Secretary).                                                                 Nicholas Andrew Brown.-(jam).                                                            Mllton George Gray.- (jam).                                                                                                                  </t>
  </si>
  <si>
    <t>Sop # 5, Kings Plaza, Negril P.O., Westmoreland.</t>
  </si>
  <si>
    <t xml:space="preserve">Leighton Walker .-(secretary/jam).).                                                                                  Joan Waller Walker.-(jam).                                                                                          Jasmine Ferduharson.-(jam).                                                                                 </t>
  </si>
  <si>
    <t>Patrice Arlene Dawkins.-(Secretary/jam).                                                                          Kimberly Wrights.-(jam)                                                                     Kenrick Mattis.-(jam).                                                                        Kenroy Anderson.-(jam).                                                                    Kerry-Ann Moore.-(jam).</t>
  </si>
  <si>
    <t>(876) 997-5597                                                  (876) 489-8537.</t>
  </si>
  <si>
    <t>onepairfoundation@gmail.com                                                         dearmissdawkins@gmail.com                                                        klrw-22@live.com</t>
  </si>
  <si>
    <t>CAIN100-2302C</t>
  </si>
  <si>
    <t>003-678-717</t>
  </si>
  <si>
    <t>Allkare Welliness Foundation Limited</t>
  </si>
  <si>
    <t>9 Cecelio Avenue, Kingston 10.</t>
  </si>
  <si>
    <t>The advancement of health and wellness by providing medical care, resources and equipment to underserved communities and public healthcare facilites locally (jamaica) and in other countries, such as those in North America and the africa reions.</t>
  </si>
  <si>
    <t>Karen Velvet Dallas.-(secretary).                                                           Leroy Anthony Dallas.-(jam).                                                                                    Nicolette Goulbourne-Deer.-(jam).</t>
  </si>
  <si>
    <t>(876) 787-0337.                               (876) 423-7947.                                                                                      (876) 819-1939.                                                  (876) 413-3553.</t>
  </si>
  <si>
    <t>allkarewf@gmail.com                                                               nagdeerr@gmail.com                                                                          kayvallas23@yahoo.com                                                         leedal95@gmail.com</t>
  </si>
  <si>
    <t>Donations from donors.                                                   Fundraisers.</t>
  </si>
  <si>
    <t>Allkare Pharmacy &amp; Wellness.- (jam)                                                                           Cal's Manufacturing Limited.-(jam).                                                      Baking Enterprises 1988Limited trading as yummy.  - (jam).</t>
  </si>
  <si>
    <t>CAIN100-2235C</t>
  </si>
  <si>
    <t>003-523-993</t>
  </si>
  <si>
    <t>Hampton Old Girls' Association Limited</t>
  </si>
  <si>
    <t>3 1/2 Latham Avenue, Kingston 6</t>
  </si>
  <si>
    <t>Sothern</t>
  </si>
  <si>
    <t>the advancement of education, through the work and efforts of the alummi fraternity of Hampton School.</t>
  </si>
  <si>
    <t>Jaidene webster.- (secretary).                                                                                                     Dawn Ebanks.- (jam),                                               Brenda Stewart.- (Jam).                                                                                        Sharon Morris. - (jam).</t>
  </si>
  <si>
    <t>(876) 978-0542.                                                           (876) 477-8676.                                               (876) 802-6912.                                       (876) 995-0905.</t>
  </si>
  <si>
    <t>debanksjm@yahoo.com                                                                   jaid97@gmail.com                                                              morrisshar@gmail.com                                                    brendarucestewart@gmail.com</t>
  </si>
  <si>
    <t>Fund- Raising activities,                             Annual Dues,                                       Donations from individuals and or organizations.                                                                              Direct contributions by members.</t>
  </si>
  <si>
    <t>Munro-Hampton Aliumni.- (Florida, USA).                                                                      Munro- Hamprton Us Noth East .-(USA).                                                   Munro-Hampton Alimuni Chapter.- (Canada).                                                                       Munro- Hampton Alimuni New York Chapter.-(USA).</t>
  </si>
  <si>
    <t>CAIN100-2164C</t>
  </si>
  <si>
    <t>002-154-048</t>
  </si>
  <si>
    <t>Glenmuir High School Past Students'Association Limited</t>
  </si>
  <si>
    <t>10 Glenmuir Road, May Pen, Clarendon.</t>
  </si>
  <si>
    <t>To promote and advance the interest of Glenmuir High School by contributing to the development of its academic programmes, both locally and by collaborations with internation organization where possible.</t>
  </si>
  <si>
    <t xml:space="preserve">glenmuiralumnija@gmail.com                                                                                bernadettes@ymail.com                                                                                           davies.omar@gmail.com                                                                      saundrabailey@hotmail.com                                                                    lawyers@bsdandco.net                                                                              princemoziah@yahoo.com                                                 </t>
  </si>
  <si>
    <t xml:space="preserve">Bernadette Salmon.- (Secretary).                                                                                                Jennes Anderson.                                                                                              Prince Myers.                                                                           Saundra Bailey.                                                   Radcliff Knibbs.                                                                                      Omar Lloyd  Davies.- (member of Parliament)(Retired).                                                                              Prudence Simpson.                                                                                    Jennifer Mendes.                                                                                       </t>
  </si>
  <si>
    <t>(876) 577-9196.                                                                        (876) 520-4415.                                                                 (876) 977-4428.                                           (876) 927-9695.                                                                  (876) 946-2561</t>
  </si>
  <si>
    <t>Donations.                                                Fundraising.</t>
  </si>
  <si>
    <t xml:space="preserve">Jennifer Taylor Wilson. -(Secretary).                                                      Windel Myrie.-(jam).                                            </t>
  </si>
  <si>
    <t>(876) 384-6802                                                                                   (876) 833-7219..</t>
  </si>
  <si>
    <t>myriesfoundation@gmail.com                                                                  jtaylorwilson@yahoo</t>
  </si>
  <si>
    <t>ID Pioneers</t>
  </si>
  <si>
    <t>CAAP100-85C</t>
  </si>
  <si>
    <t>Uuknown</t>
  </si>
  <si>
    <t>Lot 163, 16 St. Michael terrace, kingston 19.</t>
  </si>
  <si>
    <t>?</t>
  </si>
  <si>
    <t>SR-CAUN100NR-28C</t>
  </si>
  <si>
    <t>004-068-157</t>
  </si>
  <si>
    <t>Brown and Friends Foundation</t>
  </si>
  <si>
    <t>1B Tarrant Drive, Kingston 10.</t>
  </si>
  <si>
    <t>To alleiate food and clothing shortages for the less fortune in need.</t>
  </si>
  <si>
    <t>Candice Richartds.-(Secretary).                                                                                       Alecia Brown.-(jam).</t>
  </si>
  <si>
    <t xml:space="preserve">(876) 790-4126.                                                                                      (876) 405-9273.                                          </t>
  </si>
  <si>
    <t>richardolice60@gmail.com                                                                               aleciabrown93@gmail.com</t>
  </si>
  <si>
    <t>funding for doners.</t>
  </si>
  <si>
    <t>Pancetta Brown.-(united kingdom).                                                                      Marlene A. Ricketts.-(USA).                                                     Baby and mom 101 llc.-(USA)</t>
  </si>
  <si>
    <t>Jordan Bennett.-(secretary).                                                               Stacy-Ann Powell.-(jam).</t>
  </si>
  <si>
    <t>(876) 576-3285.                                       (876) 784-2644.                                                                   011-442-088824174</t>
  </si>
  <si>
    <t>feedinggofthe5000@live.com                                                              bennettjordan.10@gmail.com                                              staseee@gmail.com</t>
  </si>
  <si>
    <t>Beverley Neil.-(Secretary).                                                                              Deborah Francis.-(jam).                                                              Olive Kerr.-(jam).                                                                          Patricia Tyson.-(jam).                                                                  Olivia Glover.-(jam).                                                                 Brian Hay.-(jam).                                                                          Daphne Hay.-(jam).</t>
  </si>
  <si>
    <t>(876) 931-5889.                                                          (876) 410-2742.                                                           (876) 420-1600.                                         (876) 369-8074.</t>
  </si>
  <si>
    <t>d7jamaica@gmail.com                                                                   swneil@cwjamaica.com                                        shellyneil876@gmail.com                                                           valerie.rennalls@gmail.com</t>
  </si>
  <si>
    <t>Bishop. Evan Grant.                                                    Min. Mitzie Campbell.                                                                      Sis. Stacian Williams-Grant.                                                                     Evang. Veronica Sterling.</t>
  </si>
  <si>
    <t xml:space="preserve">(954) 733-7684.                                                       (954-484-8440.                                                                                                                         </t>
  </si>
  <si>
    <t>ifcfc103@aol.com</t>
  </si>
  <si>
    <r>
      <t>Inmed Caribbean                                                                                           (</t>
    </r>
    <r>
      <rPr>
        <b/>
        <sz val="11"/>
        <color rgb="FFFF0000"/>
        <rFont val="Amasis MT Pro Light"/>
        <family val="1"/>
      </rPr>
      <t>Partnerships For Children</t>
    </r>
    <r>
      <rPr>
        <b/>
        <sz val="11"/>
        <color rgb="FF0000FF"/>
        <rFont val="Amasis MT Pro Light"/>
        <family val="1"/>
      </rPr>
      <t>)</t>
    </r>
  </si>
  <si>
    <t>(876) 314-9464.                               (876) 584-0543.</t>
  </si>
  <si>
    <t>partnersexchange@yahoo.com                                                                                                                                                         shawnaw2022@gmail.com                                                                                      dmartin@partners.net</t>
  </si>
  <si>
    <t>Tafari Parkes, (Jam).                                                                                     Paula Lewis, (Jam).                                                             Tashauna Parkes,(Jam).                                                                            Candacy Donald.(Jam).</t>
  </si>
  <si>
    <t>Melanie Subratie.-(jam).                                                                                  Byron Thompson.-(jam).                                                                               Maxim Rochester.-(jam).                                                                                                    Richard Pandohie.-(jam).                                                                                  Patrick Scott.-(jam).                                                                                           Damion Dodd.-(Secretary /jam).</t>
  </si>
  <si>
    <t>foundation@serpod.com                                                          Corporate@seprod.com                                                                                                                     ddodd@seprod.com                                                                                                                   rpandohie@seprod.com</t>
  </si>
  <si>
    <t>CAIN100-2287C</t>
  </si>
  <si>
    <t>003-936-074</t>
  </si>
  <si>
    <t>Made For More Limited</t>
  </si>
  <si>
    <t>390 5 West Greather Portmore, St. Catherine.</t>
  </si>
  <si>
    <t>is an non-profit organization established to provide care, support and life opportunities for vulnerable and at risk children in Jamaica. Our primary charitable purpose is the prevention or relief of poverty, and the advancement of education through safe housing support skill building programs and educational development, we aim to foster resilience, restore dignity and prepare each child for a productive independent.</t>
  </si>
  <si>
    <t>Jada Alexander.-(secretary/student/jam).                                                                                                 Jada Vaccianna.-(Student/jam).</t>
  </si>
  <si>
    <t>(876)448-8123.                                                                  (685)220-0912.</t>
  </si>
  <si>
    <t>madeformorebyjada@gmail.com                                                  bookjdoll@gmail.com</t>
  </si>
  <si>
    <t>donations                                               grants from private businesses                                                                     and government entities.                                        Fundraising activites.                                                sponsorship.                                            bequest gifts.                                                 revenue from charitable programs.</t>
  </si>
  <si>
    <t>CAIN100-2069C</t>
  </si>
  <si>
    <t>003-272-800</t>
  </si>
  <si>
    <t>Canada To Jamaica Foundation Limited</t>
  </si>
  <si>
    <t>26 Jupiter Road, Harbour View, Kingston 17.</t>
  </si>
  <si>
    <t>to improve the lives of as many.</t>
  </si>
  <si>
    <t>(876) 899-8448.                                  (876) 791-6033.                                                 (876) 970-3447.</t>
  </si>
  <si>
    <t>Leah S. Carruthers.-(secretary/jam).                                                     Shannique A. Chang.-(jam).                                                        Jaleel A. Ferguson. -(jam).                                                 Joel Henry.-(managing partner).                                                                         ashley Henry.-(jam).</t>
  </si>
  <si>
    <t>yawdietoyaad@gmail.com                                                             shannique.chang@gmail.com                                                 ashleyabhenry@gmail.com                                                                 joel@hppcajm.com</t>
  </si>
  <si>
    <t>CAIN100-2305C</t>
  </si>
  <si>
    <t>003-969-711</t>
  </si>
  <si>
    <t>876 Resilience Foundation Limited</t>
  </si>
  <si>
    <t>Shop # 16, 2 Seymour Avenue, Kingston 6.</t>
  </si>
  <si>
    <t>to empower communities through education, social development, and resilience- building initiatives.The organization aims to ehance youth capacity, promote mental and economic resilience, and foster sustainable community transformation, registration as a charitable organization will enable greater transparency, credibility, and access to donor partnerships that support its mission of creating sustainable value for individuals and communities.</t>
  </si>
  <si>
    <t>Halley King.-(secretary),                                                                                  samantha Jackson.-(jam).</t>
  </si>
  <si>
    <t>Halleyking139@gmail.com                                                                     sammietalliah@gmail.com                                                           kimberly.wong876@gmail.com</t>
  </si>
  <si>
    <t>(876) 874-9023.                                               (876) 439-5274.                                           (876) 560-7486.</t>
  </si>
  <si>
    <t>corporation partnerships                                                  fundraising activities.                                               Grants and sponsorships.                                         Private donors.                                                       public contributions.</t>
  </si>
  <si>
    <t>CAIN100-2304C</t>
  </si>
  <si>
    <t>003-987-361</t>
  </si>
  <si>
    <t>SML Foundation Limited</t>
  </si>
  <si>
    <t>70 Bowers drive, Bannister, St. Catherine</t>
  </si>
  <si>
    <t>the purpose of this charityis to help the less fortunate peoples in jamaica, and help to tackle fundamental issues that they are facing.</t>
  </si>
  <si>
    <t xml:space="preserve">Anecia Shakari Guthrie.-(secretary).                                                                                                    Sonia May Francis.- (jam).                                                                            </t>
  </si>
  <si>
    <t xml:space="preserve">(876) 831-1662.                                                             </t>
  </si>
  <si>
    <t>smlreid1123@gmail.com</t>
  </si>
  <si>
    <t>Fundraising.                                                         Cake sale.                                                                      Raffle.</t>
  </si>
  <si>
    <t>The Incorporated Lay Body Of The Church In The Province Of The West Indies / Diocese Of Jamaica &amp; The Cayman Islands</t>
  </si>
  <si>
    <t>CAIN100-2213C</t>
  </si>
  <si>
    <t>003-506-096</t>
  </si>
  <si>
    <t>Mount Sinai Rings of Fire Church of God Limited</t>
  </si>
  <si>
    <t>Bowden Hill District, Stony Hill P.O., St. Andrew.</t>
  </si>
  <si>
    <t>to provide for the relief proverty by assisting needy individuals residing in the bowden hill with life essential. To advance religion by speading the gospel of jesus christ throughtout jamaica.       To advance educational opportunites for children ages 6-12 years youth and young adults within bowden hill district, st .andrew and other unsserved communities throuhgout JAMAICA.</t>
  </si>
  <si>
    <t xml:space="preserve">Abigale Brown.-(Secretary).                                                                                                 Caroline Morris Campbell.-(jam).                                 </t>
  </si>
  <si>
    <t>(876) 212-8749.                                     (876) 497-4515.                                                          (876) 779-8341.</t>
  </si>
  <si>
    <t xml:space="preserve">mountsinairofcof@gmail.com                                                                                                    brownabigale2@gmail.com                                                               carolinemorns721@gmail.com                                                                       </t>
  </si>
  <si>
    <t>church offering.</t>
  </si>
  <si>
    <r>
      <t xml:space="preserve">Flow Foundation                                                                                         </t>
    </r>
    <r>
      <rPr>
        <b/>
        <sz val="11"/>
        <color rgb="FFFF0000"/>
        <rFont val="Amasis MT Pro Light"/>
        <family val="1"/>
      </rPr>
      <t xml:space="preserve">  (formally :Lime Foundation)</t>
    </r>
  </si>
  <si>
    <t>Column182</t>
  </si>
  <si>
    <t>Politically Exposed Person (PEP).</t>
  </si>
  <si>
    <r>
      <t xml:space="preserve">Levanghn Flynn's wife .- </t>
    </r>
    <r>
      <rPr>
        <b/>
        <sz val="11"/>
        <color rgb="FFFF0000"/>
        <rFont val="Amasis MT Pro Light"/>
        <family val="1"/>
      </rPr>
      <t>Juliet Cultber-Flynn</t>
    </r>
    <r>
      <rPr>
        <b/>
        <sz val="11"/>
        <color rgb="FF0000FF"/>
        <rFont val="Amasis MT Pro Light"/>
        <family val="1"/>
      </rPr>
      <t xml:space="preserve"> is an member of parliament and minister of state in the ministry of national security.</t>
    </r>
  </si>
  <si>
    <t>100.- ona rotating basis.</t>
  </si>
  <si>
    <t xml:space="preserve">Keron O. Burrell.- (Executive Director, Financial Services Commission).                                                                                                          Raynold McFarlane.-(Justice of The Peace,..not serving in the court).                                                                                                                                 Vincent H. Anderson. - (Justice of the Peace,..not serving in the court).                                                            Sterling B. Soares. -(Justice of the Peace,.. Presiding  at Petty sessions).                                                                             Carlten Stephen.-(Justice of the Peace,...president LMAJ).                                                                       Warren A. McDonald.- (Justice of the Peace,..not serving in the court).                                                                                        Linton Andrews.-(Justice of the Peace,.....not serving in the court).                                                                     George Reynolds.-(Justice of the Peace,.not serving in the court), wife.-(   Justice of the Peace,.. not serving in the Peace).                                                           </t>
  </si>
  <si>
    <r>
      <t>The Barita Foundation                                                                                                                                    (</t>
    </r>
    <r>
      <rPr>
        <b/>
        <sz val="11"/>
        <color rgb="FFFF0000"/>
        <rFont val="Amasis MT Pro Light"/>
        <family val="1"/>
      </rPr>
      <t>Formerly : The Barita Education Foundation</t>
    </r>
    <r>
      <rPr>
        <b/>
        <sz val="11"/>
        <color rgb="FF0000FF"/>
        <rFont val="Amasis MT Pro Light"/>
        <family val="1"/>
      </rPr>
      <t>)</t>
    </r>
  </si>
  <si>
    <r>
      <t xml:space="preserve">The D.C. Sholarship Fund Limited.                                                                                                                                         </t>
    </r>
    <r>
      <rPr>
        <b/>
        <sz val="11"/>
        <color rgb="FFFF0000"/>
        <rFont val="Amasis MT Pro Light"/>
        <family val="1"/>
      </rPr>
      <t xml:space="preserve"> (The Doreen Clemetson scholarship</t>
    </r>
    <r>
      <rPr>
        <b/>
        <sz val="11"/>
        <color rgb="FF0000FF"/>
        <rFont val="Amasis MT Pro Light"/>
        <family val="1"/>
      </rPr>
      <t>)</t>
    </r>
  </si>
  <si>
    <r>
      <t>The Daphine Evadne Wallcott Fund For Wards Of The State                                                                                                  (</t>
    </r>
    <r>
      <rPr>
        <b/>
        <sz val="11"/>
        <color rgb="FFFF0000"/>
        <rFont val="Amasis MT Pro Light"/>
        <family val="1"/>
      </rPr>
      <t>The Dew Fund</t>
    </r>
    <r>
      <rPr>
        <b/>
        <sz val="11"/>
        <color rgb="FF0000FF"/>
        <rFont val="Amasis MT Pro Light"/>
        <family val="1"/>
      </rPr>
      <t>).</t>
    </r>
  </si>
  <si>
    <r>
      <t>The Goldeneye Foundation                                                               (</t>
    </r>
    <r>
      <rPr>
        <b/>
        <sz val="11"/>
        <color rgb="FFFF0000"/>
        <rFont val="Amasis MT Pro Light"/>
        <family val="1"/>
      </rPr>
      <t>Formerly: The Oracabessa Foundation</t>
    </r>
    <r>
      <rPr>
        <b/>
        <sz val="11"/>
        <color rgb="FF0000FF"/>
        <rFont val="Amasis MT Pro Light"/>
        <family val="1"/>
      </rPr>
      <t>)</t>
    </r>
  </si>
  <si>
    <r>
      <t>The Palmyra Foundation Limited                                                                                    (</t>
    </r>
    <r>
      <rPr>
        <b/>
        <sz val="11"/>
        <color rgb="FFFF0000"/>
        <rFont val="Amasis MT Pro Light"/>
        <family val="1"/>
      </rPr>
      <t>Books4 Kids Jamaica Limited</t>
    </r>
    <r>
      <rPr>
        <b/>
        <sz val="11"/>
        <color rgb="FF0000FF"/>
        <rFont val="Amasis MT Pro Light"/>
        <family val="1"/>
      </rPr>
      <t>)</t>
    </r>
  </si>
  <si>
    <r>
      <t>The Phillip And Christine Gore Family Foundation                                             (</t>
    </r>
    <r>
      <rPr>
        <b/>
        <sz val="11"/>
        <color rgb="FFFF0000"/>
        <rFont val="Amasis MT Pro Light"/>
        <family val="1"/>
      </rPr>
      <t>Name Change</t>
    </r>
    <r>
      <rPr>
        <b/>
        <sz val="11"/>
        <color rgb="FF0000FF"/>
        <rFont val="Amasis MT Pro Light"/>
        <family val="1"/>
      </rPr>
      <t>)</t>
    </r>
  </si>
  <si>
    <r>
      <t>WMW (</t>
    </r>
    <r>
      <rPr>
        <b/>
        <sz val="11"/>
        <color rgb="FFFF0000"/>
        <rFont val="Amasis MT Pro Light"/>
        <family val="1"/>
      </rPr>
      <t>Women Media Watch</t>
    </r>
    <r>
      <rPr>
        <b/>
        <sz val="11"/>
        <color rgb="FF0000FF"/>
        <rFont val="Amasis MT Pro Light"/>
        <family val="1"/>
      </rPr>
      <t>) Jamaica</t>
    </r>
  </si>
  <si>
    <r>
      <t>World Youth Leadership Model For Academics Athletics &amp; Health (</t>
    </r>
    <r>
      <rPr>
        <b/>
        <sz val="11"/>
        <color rgb="FFFF0000"/>
        <rFont val="Amasis MT Pro Light"/>
        <family val="1"/>
      </rPr>
      <t>WYLMAAH</t>
    </r>
    <r>
      <rPr>
        <b/>
        <sz val="11"/>
        <color rgb="FF0000FF"/>
        <rFont val="Amasis MT Pro Light"/>
        <family val="1"/>
      </rPr>
      <t>)</t>
    </r>
  </si>
  <si>
    <r>
      <t>Y-I-Am (</t>
    </r>
    <r>
      <rPr>
        <b/>
        <sz val="11"/>
        <color rgb="FFFF0000"/>
        <rFont val="Amasis MT Pro Light"/>
        <family val="1"/>
      </rPr>
      <t>Youth In Action Ministries</t>
    </r>
    <r>
      <rPr>
        <b/>
        <sz val="11"/>
        <color rgb="FF0000FF"/>
        <rFont val="Amasis MT Pro Light"/>
        <family val="1"/>
      </rPr>
      <t>) International.</t>
    </r>
  </si>
  <si>
    <r>
      <t>Bob Marley Foundation Limited.                                                                                     (</t>
    </r>
    <r>
      <rPr>
        <b/>
        <sz val="11"/>
        <color rgb="FFFF0000"/>
        <rFont val="Amasis MT Pro Light"/>
        <family val="1"/>
      </rPr>
      <t>Formerly :The East Bay Foundation</t>
    </r>
    <r>
      <rPr>
        <b/>
        <sz val="11"/>
        <color rgb="FF0000FF"/>
        <rFont val="Amasis MT Pro Light"/>
        <family val="1"/>
      </rPr>
      <t>).</t>
    </r>
  </si>
  <si>
    <r>
      <t>Caribbean Technical Assistance and Education Centre for Health Limited.                                                                                                                                (</t>
    </r>
    <r>
      <rPr>
        <b/>
        <sz val="11"/>
        <color rgb="FFFF0000"/>
        <rFont val="Amasis MT Pro Light"/>
        <family val="1"/>
      </rPr>
      <t>Caribbean Training and Education Centre for Health Limited</t>
    </r>
    <r>
      <rPr>
        <b/>
        <sz val="11"/>
        <color rgb="FF0000FF"/>
        <rFont val="Amasis MT Pro Light"/>
        <family val="1"/>
      </rPr>
      <t>).</t>
    </r>
  </si>
  <si>
    <r>
      <t>Chain Of Hope (</t>
    </r>
    <r>
      <rPr>
        <b/>
        <sz val="11"/>
        <color rgb="FFFF0000"/>
        <rFont val="Amasis MT Pro Light"/>
        <family val="1"/>
      </rPr>
      <t>Jamaica</t>
    </r>
    <r>
      <rPr>
        <b/>
        <sz val="11"/>
        <color rgb="FF0000FF"/>
        <rFont val="Amasis MT Pro Light"/>
        <family val="1"/>
      </rPr>
      <t>)</t>
    </r>
  </si>
  <si>
    <r>
      <t>Christ Centred Gospel Network Television (</t>
    </r>
    <r>
      <rPr>
        <b/>
        <sz val="11"/>
        <color rgb="FFFF0000"/>
        <rFont val="Amasis MT Pro Light"/>
        <family val="1"/>
      </rPr>
      <t>CCGN TV</t>
    </r>
    <r>
      <rPr>
        <b/>
        <sz val="11"/>
        <color rgb="FF0000FF"/>
        <rFont val="Amasis MT Pro Light"/>
        <family val="1"/>
      </rPr>
      <t>) Limited</t>
    </r>
  </si>
  <si>
    <r>
      <t>Church Of Jesus Christ (</t>
    </r>
    <r>
      <rPr>
        <b/>
        <sz val="11"/>
        <color rgb="FFFF0000"/>
        <rFont val="Amasis MT Pro Light"/>
        <family val="1"/>
      </rPr>
      <t>Worship Centre</t>
    </r>
    <r>
      <rPr>
        <b/>
        <sz val="11"/>
        <color rgb="FF0000FF"/>
        <rFont val="Amasis MT Pro Light"/>
        <family val="1"/>
      </rPr>
      <t>)</t>
    </r>
  </si>
  <si>
    <r>
      <t>Church Of God In Christ (</t>
    </r>
    <r>
      <rPr>
        <b/>
        <sz val="11"/>
        <color rgb="FFFF0000"/>
        <rFont val="Amasis MT Pro Light"/>
        <family val="1"/>
      </rPr>
      <t>Lyssons</t>
    </r>
    <r>
      <rPr>
        <b/>
        <sz val="11"/>
        <color rgb="FF0000FF"/>
        <rFont val="Amasis MT Pro Light"/>
        <family val="1"/>
      </rPr>
      <t>)</t>
    </r>
  </si>
  <si>
    <r>
      <t>Christian-Agents Aiming (To) Reach Everyone (</t>
    </r>
    <r>
      <rPr>
        <b/>
        <sz val="11"/>
        <color rgb="FFFF0000"/>
        <rFont val="Amasis MT Pro Light"/>
        <family val="1"/>
      </rPr>
      <t>C.A.R.E</t>
    </r>
    <r>
      <rPr>
        <b/>
        <sz val="11"/>
        <color rgb="FF0000FF"/>
        <rFont val="Amasis MT Pro Light"/>
        <family val="1"/>
      </rPr>
      <t>)</t>
    </r>
  </si>
  <si>
    <r>
      <t>Church Of The Open Bible                                                                                                                 (</t>
    </r>
    <r>
      <rPr>
        <b/>
        <sz val="11"/>
        <color rgb="FFFF0000"/>
        <rFont val="Amasis MT Pro Light"/>
        <family val="1"/>
      </rPr>
      <t>formerly: Kingston Open Bible Church</t>
    </r>
    <r>
      <rPr>
        <b/>
        <sz val="11"/>
        <color rgb="FF0000FF"/>
        <rFont val="Amasis MT Pro Light"/>
        <family val="1"/>
      </rPr>
      <t>)</t>
    </r>
  </si>
  <si>
    <r>
      <t>Corporation Of The Church Of Jesus Christ Of Latter-Day Saints (</t>
    </r>
    <r>
      <rPr>
        <b/>
        <sz val="11"/>
        <color rgb="FFFF0000"/>
        <rFont val="Amasis MT Pro Light"/>
        <family val="1"/>
      </rPr>
      <t>Jamaica</t>
    </r>
    <r>
      <rPr>
        <b/>
        <sz val="11"/>
        <color rgb="FF0000FF"/>
        <rFont val="Amasis MT Pro Light"/>
        <family val="1"/>
      </rPr>
      <t>)</t>
    </r>
  </si>
  <si>
    <r>
      <t>Creative Language-Based Learning (</t>
    </r>
    <r>
      <rPr>
        <b/>
        <sz val="11"/>
        <color rgb="FFFF0000"/>
        <rFont val="Amasis MT Pro Light"/>
        <family val="1"/>
      </rPr>
      <t>CLBL</t>
    </r>
    <r>
      <rPr>
        <b/>
        <sz val="11"/>
        <color rgb="FF0000FF"/>
        <rFont val="Amasis MT Pro Light"/>
        <family val="1"/>
      </rPr>
      <t>) Foundation Limited</t>
    </r>
  </si>
  <si>
    <r>
      <t>Culture Health Arts Sports And Education (</t>
    </r>
    <r>
      <rPr>
        <b/>
        <sz val="11"/>
        <color rgb="FFFF0000"/>
        <rFont val="Amasis MT Pro Light"/>
        <family val="1"/>
      </rPr>
      <t>CHASE</t>
    </r>
    <r>
      <rPr>
        <b/>
        <sz val="11"/>
        <color rgb="FF0000FF"/>
        <rFont val="Amasis MT Pro Light"/>
        <family val="1"/>
      </rPr>
      <t>) Fund Limited</t>
    </r>
  </si>
  <si>
    <r>
      <t>Dedicated And Devoted Association Children Charity (</t>
    </r>
    <r>
      <rPr>
        <b/>
        <sz val="11"/>
        <color rgb="FFFF0000"/>
        <rFont val="Amasis MT Pro Light"/>
        <family val="1"/>
      </rPr>
      <t>DADA</t>
    </r>
    <r>
      <rPr>
        <b/>
        <sz val="11"/>
        <color rgb="FF0000FF"/>
        <rFont val="Amasis MT Pro Light"/>
        <family val="1"/>
      </rPr>
      <t>) Limited</t>
    </r>
  </si>
  <si>
    <r>
      <t>Disciples Of Christ (</t>
    </r>
    <r>
      <rPr>
        <b/>
        <sz val="11"/>
        <color rgb="FFFF0000"/>
        <rFont val="Amasis MT Pro Light"/>
        <family val="1"/>
      </rPr>
      <t>Jamaica</t>
    </r>
    <r>
      <rPr>
        <b/>
        <sz val="11"/>
        <color rgb="FF0000FF"/>
        <rFont val="Amasis MT Pro Light"/>
        <family val="1"/>
      </rPr>
      <t xml:space="preserve">)                                                                                               </t>
    </r>
    <r>
      <rPr>
        <b/>
        <sz val="11"/>
        <color rgb="FFFF0000"/>
        <rFont val="Amasis MT Pro Light"/>
        <family val="1"/>
      </rPr>
      <t xml:space="preserve"> (Formerly: Friends Of Labour And Delivery Limited)</t>
    </r>
  </si>
  <si>
    <r>
      <t>Eagle's Wing Outreach Ministries International (</t>
    </r>
    <r>
      <rPr>
        <b/>
        <sz val="11"/>
        <color rgb="FFFF0000"/>
        <rFont val="Amasis MT Pro Light"/>
        <family val="1"/>
      </rPr>
      <t>Ewomi</t>
    </r>
    <r>
      <rPr>
        <b/>
        <sz val="11"/>
        <color rgb="FF0000FF"/>
        <rFont val="Amasis MT Pro Light"/>
        <family val="1"/>
      </rPr>
      <t xml:space="preserve">)                                                           ( </t>
    </r>
    <r>
      <rPr>
        <b/>
        <sz val="11"/>
        <color rgb="FFFF0000"/>
        <rFont val="Amasis MT Pro Light"/>
        <family val="1"/>
      </rPr>
      <t>A Ministry Of Second Change</t>
    </r>
    <r>
      <rPr>
        <b/>
        <sz val="11"/>
        <color rgb="FF0000FF"/>
        <rFont val="Amasis MT Pro Light"/>
        <family val="1"/>
      </rPr>
      <t>) Limited</t>
    </r>
  </si>
  <si>
    <r>
      <t xml:space="preserve">Elect Church Of God Seventh Day                                                                                                                                                              ( </t>
    </r>
    <r>
      <rPr>
        <b/>
        <sz val="11"/>
        <color rgb="FFFF0000"/>
        <rFont val="Amasis MT Pro Light"/>
        <family val="1"/>
      </rPr>
      <t>Formerly: Heartease Church Of God Seventh Day Limited</t>
    </r>
    <r>
      <rPr>
        <b/>
        <sz val="11"/>
        <color rgb="FF0000FF"/>
        <rFont val="Amasis MT Pro Light"/>
        <family val="1"/>
      </rPr>
      <t>)</t>
    </r>
  </si>
  <si>
    <r>
      <t xml:space="preserve">Fairfield International Academy Limited                                                                                         ( </t>
    </r>
    <r>
      <rPr>
        <b/>
        <sz val="11"/>
        <color rgb="FFFF0000"/>
        <rFont val="Amasis MT Pro Light"/>
        <family val="1"/>
      </rPr>
      <t>Formerly: Rose Hall Academy Limited</t>
    </r>
    <r>
      <rPr>
        <b/>
        <sz val="11"/>
        <color rgb="FF0000FF"/>
        <rFont val="Amasis MT Pro Light"/>
        <family val="1"/>
      </rPr>
      <t>)</t>
    </r>
  </si>
  <si>
    <r>
      <t>First United Church of Jesus Christ (</t>
    </r>
    <r>
      <rPr>
        <b/>
        <sz val="11"/>
        <color rgb="FFFF0000"/>
        <rFont val="Amasis MT Pro Light"/>
        <family val="1"/>
      </rPr>
      <t>Apostolic</t>
    </r>
    <r>
      <rPr>
        <b/>
        <sz val="11"/>
        <color rgb="FF0000FF"/>
        <rFont val="Amasis MT Pro Light"/>
        <family val="1"/>
      </rPr>
      <t>) of Ft. Lauderdale Inc.</t>
    </r>
  </si>
  <si>
    <r>
      <t>Freemasons Association (</t>
    </r>
    <r>
      <rPr>
        <b/>
        <sz val="11"/>
        <color rgb="FFFF0000"/>
        <rFont val="Amasis MT Pro Light"/>
        <family val="1"/>
      </rPr>
      <t>Jamaica</t>
    </r>
    <r>
      <rPr>
        <b/>
        <sz val="11"/>
        <color rgb="FF0000FF"/>
        <rFont val="Amasis MT Pro Light"/>
        <family val="1"/>
      </rPr>
      <t>) Limited</t>
    </r>
  </si>
  <si>
    <r>
      <t xml:space="preserve">G.O.L. Foundation Jamaica Limited                                                                                ( </t>
    </r>
    <r>
      <rPr>
        <b/>
        <sz val="11"/>
        <color rgb="FFFF0000"/>
        <rFont val="Amasis MT Pro Light"/>
        <family val="1"/>
      </rPr>
      <t xml:space="preserve">Gift of Love </t>
    </r>
    <r>
      <rPr>
        <b/>
        <sz val="11"/>
        <color rgb="FF0000FF"/>
        <rFont val="Amasis MT Pro Light"/>
        <family val="1"/>
      </rPr>
      <t>).</t>
    </r>
  </si>
  <si>
    <r>
      <t>Godly Interventions With Families To Transcend Stability (</t>
    </r>
    <r>
      <rPr>
        <b/>
        <sz val="11"/>
        <color rgb="FFFF0000"/>
        <rFont val="Amasis MT Pro Light"/>
        <family val="1"/>
      </rPr>
      <t>G.I.F.T.S)</t>
    </r>
    <r>
      <rPr>
        <b/>
        <sz val="11"/>
        <color rgb="FF0000FF"/>
        <rFont val="Amasis MT Pro Light"/>
        <family val="1"/>
      </rPr>
      <t xml:space="preserve"> Ministries Limited</t>
    </r>
  </si>
  <si>
    <r>
      <t>Grace Apostolic Deliverance Tabernacle (</t>
    </r>
    <r>
      <rPr>
        <b/>
        <sz val="11"/>
        <color rgb="FFFF0000"/>
        <rFont val="Amasis MT Pro Light"/>
        <family val="1"/>
      </rPr>
      <t>G.A.D.T.A.B</t>
    </r>
    <r>
      <rPr>
        <b/>
        <sz val="11"/>
        <color rgb="FF0000FF"/>
        <rFont val="Amasis MT Pro Light"/>
        <family val="1"/>
      </rPr>
      <t>) Limited</t>
    </r>
  </si>
  <si>
    <r>
      <t>Great Smiles Mobile Project Limited                                                                     (</t>
    </r>
    <r>
      <rPr>
        <b/>
        <sz val="11"/>
        <color rgb="FFFF0000"/>
        <rFont val="Amasis MT Pro Light"/>
        <family val="1"/>
      </rPr>
      <t>Formerly: Dent Care Smile Clinic Foundation Limited</t>
    </r>
    <r>
      <rPr>
        <b/>
        <sz val="11"/>
        <color rgb="FF0000FF"/>
        <rFont val="Amasis MT Pro Light"/>
        <family val="1"/>
      </rPr>
      <t>)</t>
    </r>
  </si>
  <si>
    <r>
      <t>Help Each Life Progress (</t>
    </r>
    <r>
      <rPr>
        <b/>
        <sz val="11"/>
        <color rgb="FFFF0000"/>
        <rFont val="Amasis MT Pro Light"/>
        <family val="1"/>
      </rPr>
      <t>H.E.L.P</t>
    </r>
    <r>
      <rPr>
        <b/>
        <sz val="11"/>
        <color rgb="FF0000FF"/>
        <rFont val="Amasis MT Pro Light"/>
        <family val="1"/>
      </rPr>
      <t>) Outreach Foundation Limited</t>
    </r>
  </si>
  <si>
    <r>
      <t xml:space="preserve">I Can Foundation Limited                                                                                                                                        </t>
    </r>
    <r>
      <rPr>
        <b/>
        <sz val="11"/>
        <color rgb="FFFF0000"/>
        <rFont val="Amasis MT Pro Light"/>
        <family val="1"/>
      </rPr>
      <t>(Formerly: Via For Change Foundation Limited</t>
    </r>
    <r>
      <rPr>
        <b/>
        <sz val="11"/>
        <color rgb="FF0000FF"/>
        <rFont val="Amasis MT Pro Light"/>
        <family val="1"/>
      </rPr>
      <t>)</t>
    </r>
  </si>
  <si>
    <r>
      <t xml:space="preserve">Improve Jamaica Limited                                                                                                                                                      </t>
    </r>
    <r>
      <rPr>
        <b/>
        <sz val="11"/>
        <color rgb="FFFF0000"/>
        <rFont val="Amasis MT Pro Light"/>
        <family val="1"/>
      </rPr>
      <t>(Formerly: East Central St. Catherine Marching Band Limited</t>
    </r>
    <r>
      <rPr>
        <b/>
        <sz val="11"/>
        <color rgb="FF0000FF"/>
        <rFont val="Amasis MT Pro Light"/>
        <family val="1"/>
      </rPr>
      <t xml:space="preserve"> )</t>
    </r>
  </si>
  <si>
    <r>
      <t>Jacob's Well Church (</t>
    </r>
    <r>
      <rPr>
        <b/>
        <sz val="11"/>
        <color rgb="FFFF0000"/>
        <rFont val="Amasis MT Pro Light"/>
        <family val="1"/>
      </rPr>
      <t>Of Jamaica</t>
    </r>
    <r>
      <rPr>
        <b/>
        <sz val="11"/>
        <color rgb="FF0000FF"/>
        <rFont val="Amasis MT Pro Light"/>
        <family val="1"/>
      </rPr>
      <t>) Limited</t>
    </r>
  </si>
  <si>
    <r>
      <t>Jamaica American Football Association (</t>
    </r>
    <r>
      <rPr>
        <b/>
        <sz val="11"/>
        <color rgb="FFFF0000"/>
        <rFont val="Amasis MT Pro Light"/>
        <family val="1"/>
      </rPr>
      <t>JAAFA)</t>
    </r>
    <r>
      <rPr>
        <b/>
        <sz val="11"/>
        <color rgb="FF0000FF"/>
        <rFont val="Amasis MT Pro Light"/>
        <family val="1"/>
      </rPr>
      <t xml:space="preserve"> Limited</t>
    </r>
  </si>
  <si>
    <r>
      <t>Jamaica Cultural Health &amp; Science Initiatives Enterprise Organization (</t>
    </r>
    <r>
      <rPr>
        <b/>
        <sz val="11"/>
        <color rgb="FFFF0000"/>
        <rFont val="Amasis MT Pro Light"/>
        <family val="1"/>
      </rPr>
      <t>JCHSIE</t>
    </r>
    <r>
      <rPr>
        <b/>
        <sz val="11"/>
        <color rgb="FF0000FF"/>
        <rFont val="Amasis MT Pro Light"/>
        <family val="1"/>
      </rPr>
      <t>) Limited</t>
    </r>
  </si>
  <si>
    <r>
      <t>Jamaica Island Nutrition Network (</t>
    </r>
    <r>
      <rPr>
        <b/>
        <sz val="11"/>
        <color rgb="FFFF0000"/>
        <rFont val="Amasis MT Pro Light"/>
        <family val="1"/>
      </rPr>
      <t>JINN</t>
    </r>
    <r>
      <rPr>
        <b/>
        <sz val="11"/>
        <color rgb="FF0000FF"/>
        <rFont val="Amasis MT Pro Light"/>
        <family val="1"/>
      </rPr>
      <t>)</t>
    </r>
  </si>
  <si>
    <r>
      <t>Jamaica Pentecostal Church Of God (</t>
    </r>
    <r>
      <rPr>
        <b/>
        <sz val="11"/>
        <color rgb="FFFF0000"/>
        <rFont val="Amasis MT Pro Light"/>
        <family val="1"/>
      </rPr>
      <t>Trinity</t>
    </r>
    <r>
      <rPr>
        <b/>
        <sz val="11"/>
        <color rgb="FF0000FF"/>
        <rFont val="Amasis MT Pro Light"/>
        <family val="1"/>
      </rPr>
      <t>)</t>
    </r>
  </si>
  <si>
    <r>
      <t>Jamaicans Abroad Helping Jamaicans At Home (J</t>
    </r>
    <r>
      <rPr>
        <b/>
        <sz val="11"/>
        <color rgb="FFFF0000"/>
        <rFont val="Amasis MT Pro Light"/>
        <family val="1"/>
      </rPr>
      <t>AHJAH</t>
    </r>
    <r>
      <rPr>
        <b/>
        <sz val="11"/>
        <color rgb="FF0000FF"/>
        <rFont val="Amasis MT Pro Light"/>
        <family val="1"/>
      </rPr>
      <t>) Foundation</t>
    </r>
  </si>
  <si>
    <r>
      <t>Jamaican Network Of Seropositives (</t>
    </r>
    <r>
      <rPr>
        <b/>
        <sz val="11"/>
        <color rgb="FFFF0000"/>
        <rFont val="Amasis MT Pro Light"/>
        <family val="1"/>
      </rPr>
      <t>Jn Plus</t>
    </r>
    <r>
      <rPr>
        <b/>
        <sz val="11"/>
        <color rgb="FF0000FF"/>
        <rFont val="Amasis MT Pro Light"/>
        <family val="1"/>
      </rPr>
      <t>). Limited.</t>
    </r>
  </si>
  <si>
    <r>
      <t>JWN Foundation                                                                                            (</t>
    </r>
    <r>
      <rPr>
        <b/>
        <sz val="11"/>
        <color rgb="FFFF0000"/>
        <rFont val="Amasis MT Pro Light"/>
        <family val="1"/>
      </rPr>
      <t>J. Wray &amp; Nephew</t>
    </r>
    <r>
      <rPr>
        <b/>
        <sz val="11"/>
        <color rgb="FF0000FF"/>
        <rFont val="Amasis MT Pro Light"/>
        <family val="1"/>
      </rPr>
      <t>)</t>
    </r>
  </si>
  <si>
    <r>
      <t>Ligthouse Of International Foursquare Evangelism (</t>
    </r>
    <r>
      <rPr>
        <b/>
        <sz val="11"/>
        <color rgb="FFFF0000"/>
        <rFont val="Amasis MT Pro Light"/>
        <family val="1"/>
      </rPr>
      <t>L.I.F.E</t>
    </r>
    <r>
      <rPr>
        <b/>
        <sz val="11"/>
        <color rgb="FF0000FF"/>
        <rFont val="Amasis MT Pro Light"/>
        <family val="1"/>
      </rPr>
      <t>) Bible College Limited.</t>
    </r>
  </si>
  <si>
    <r>
      <t>Living Waters Christian Centre (</t>
    </r>
    <r>
      <rPr>
        <b/>
        <sz val="11"/>
        <color rgb="FFFF0000"/>
        <rFont val="Amasis MT Pro Light"/>
        <family val="1"/>
      </rPr>
      <t>Waltham, Jamaica</t>
    </r>
    <r>
      <rPr>
        <b/>
        <sz val="11"/>
        <color rgb="FF0000FF"/>
        <rFont val="Amasis MT Pro Light"/>
        <family val="1"/>
      </rPr>
      <t>)</t>
    </r>
  </si>
  <si>
    <r>
      <t>Lloyd &amp; Marian Ministry (</t>
    </r>
    <r>
      <rPr>
        <b/>
        <sz val="11"/>
        <color rgb="FFFF0000"/>
        <rFont val="Amasis MT Pro Light"/>
        <family val="1"/>
      </rPr>
      <t>L.A.M)</t>
    </r>
    <r>
      <rPr>
        <b/>
        <sz val="11"/>
        <color rgb="FF0000FF"/>
        <rFont val="Amasis MT Pro Light"/>
        <family val="1"/>
      </rPr>
      <t>.</t>
    </r>
  </si>
  <si>
    <r>
      <t>Love And Restoration Ministries (</t>
    </r>
    <r>
      <rPr>
        <b/>
        <sz val="11"/>
        <color rgb="FFFF0000"/>
        <rFont val="Amasis MT Pro Light"/>
        <family val="1"/>
      </rPr>
      <t>LARM</t>
    </r>
    <r>
      <rPr>
        <b/>
        <sz val="11"/>
        <color rgb="FF0000FF"/>
        <rFont val="Amasis MT Pro Light"/>
        <family val="1"/>
      </rPr>
      <t>) Limited.</t>
    </r>
  </si>
  <si>
    <r>
      <t>M. E. N. F. A. International (</t>
    </r>
    <r>
      <rPr>
        <b/>
        <sz val="11"/>
        <color rgb="FFFF0000"/>
        <rFont val="Amasis MT Pro Light"/>
        <family val="1"/>
      </rPr>
      <t>Mentoring For All</t>
    </r>
    <r>
      <rPr>
        <b/>
        <sz val="11"/>
        <color rgb="FF0000FF"/>
        <rFont val="Amasis MT Pro Light"/>
        <family val="1"/>
      </rPr>
      <t>) Limited</t>
    </r>
  </si>
  <si>
    <r>
      <t>Marcus Garvey In Schools (</t>
    </r>
    <r>
      <rPr>
        <b/>
        <sz val="11"/>
        <color rgb="FFFF0000"/>
        <rFont val="Amasis MT Pro Light"/>
        <family val="1"/>
      </rPr>
      <t>MGIS</t>
    </r>
    <r>
      <rPr>
        <b/>
        <sz val="11"/>
        <color rgb="FF0000FF"/>
        <rFont val="Amasis MT Pro Light"/>
        <family val="1"/>
      </rPr>
      <t>) Foundation</t>
    </r>
  </si>
  <si>
    <r>
      <t>Moon Palace Foundation (</t>
    </r>
    <r>
      <rPr>
        <b/>
        <sz val="11"/>
        <color rgb="FFFF0000"/>
        <rFont val="Amasis MT Pro Light"/>
        <family val="1"/>
      </rPr>
      <t>Jamaica</t>
    </r>
    <r>
      <rPr>
        <b/>
        <sz val="11"/>
        <color rgb="FF0000FF"/>
        <rFont val="Amasis MT Pro Light"/>
        <family val="1"/>
      </rPr>
      <t>)</t>
    </r>
  </si>
  <si>
    <r>
      <t>Museum Of Jamaican Ancestral Heritage (</t>
    </r>
    <r>
      <rPr>
        <b/>
        <sz val="11"/>
        <color rgb="FFFF0000"/>
        <rFont val="Amasis MT Pro Light"/>
        <family val="1"/>
      </rPr>
      <t>MOJAH</t>
    </r>
    <r>
      <rPr>
        <b/>
        <sz val="11"/>
        <color rgb="FF0000FF"/>
        <rFont val="Amasis MT Pro Light"/>
        <family val="1"/>
      </rPr>
      <t>) Limited</t>
    </r>
  </si>
  <si>
    <r>
      <t>National Association Of Teachers Of English                                                                       (</t>
    </r>
    <r>
      <rPr>
        <b/>
        <sz val="11"/>
        <color rgb="FFFF0000"/>
        <rFont val="Amasis MT Pro Light"/>
        <family val="1"/>
      </rPr>
      <t>NATE</t>
    </r>
    <r>
      <rPr>
        <b/>
        <sz val="11"/>
        <color rgb="FF0000FF"/>
        <rFont val="Amasis MT Pro Light"/>
        <family val="1"/>
      </rPr>
      <t>)</t>
    </r>
  </si>
  <si>
    <r>
      <t>New Temple Mt. Ephraim Church Of God Limited.                                                                                                              (</t>
    </r>
    <r>
      <rPr>
        <b/>
        <sz val="11"/>
        <color rgb="FFFF0000"/>
        <rFont val="Amasis MT Pro Light"/>
        <family val="1"/>
      </rPr>
      <t>Formerly : new temple mt. Ephraim zion church of god limited)</t>
    </r>
    <r>
      <rPr>
        <b/>
        <sz val="11"/>
        <color rgb="FF0000FF"/>
        <rFont val="Amasis MT Pro Light"/>
        <family val="1"/>
      </rPr>
      <t>.</t>
    </r>
  </si>
  <si>
    <r>
      <t>Oneness Pentecostal Church (</t>
    </r>
    <r>
      <rPr>
        <b/>
        <sz val="11"/>
        <color rgb="FFFF0000"/>
        <rFont val="Amasis MT Pro Light"/>
        <family val="1"/>
      </rPr>
      <t>Apostolic</t>
    </r>
    <r>
      <rPr>
        <b/>
        <sz val="11"/>
        <color rgb="FF0000FF"/>
        <rFont val="Amasis MT Pro Light"/>
        <family val="1"/>
      </rPr>
      <t>).</t>
    </r>
  </si>
  <si>
    <r>
      <t>People Of Praise, (</t>
    </r>
    <r>
      <rPr>
        <b/>
        <sz val="11"/>
        <color rgb="FFFF0000"/>
        <rFont val="Amasis MT Pro Light"/>
        <family val="1"/>
      </rPr>
      <t>Jamaica)</t>
    </r>
    <r>
      <rPr>
        <b/>
        <sz val="11"/>
        <color rgb="FF0000FF"/>
        <rFont val="Amasis MT Pro Light"/>
        <family val="1"/>
      </rPr>
      <t xml:space="preserve"> Limited.</t>
    </r>
  </si>
  <si>
    <t>Port Antonio Renal Unit Committee Limited.</t>
  </si>
  <si>
    <t>CAIN100-2312C</t>
  </si>
  <si>
    <t>004-016-378</t>
  </si>
  <si>
    <t>Allied Protection Foundation Limited</t>
  </si>
  <si>
    <t>1 West Ivy Green Crescent, kingston 5.</t>
  </si>
  <si>
    <t>Chambers Henry &amp; Associates Company Limited.-(secretary).                                                                                                                                                            Alan Grant.-(director/jam).</t>
  </si>
  <si>
    <t xml:space="preserve">Richard Lenworth Jomo-Paul Blake.-(Secretary/jam).                                                                                                                                  Leo Wayne Williams.-(jam).                                                                                                                                                            Richard Bygrave Reese.-(british / former comissioner  of Correction Services ).                                                                                                                                                                                                                                                                                                                                </t>
  </si>
  <si>
    <t>To support youths and vulnerable persons in Jamaica through education, nutrition, community development , and social assistance ; for the public benfit.</t>
  </si>
  <si>
    <t xml:space="preserve">(876) 467-2868.                                                              (876) 833-1972.                                                                   (876) 436-1481.                                                                 (876) 364-6619.                                            </t>
  </si>
  <si>
    <t>socialfunding876@gmail.com                                                                          richardjomopaul@gmail.com                                                                           leo.williams@alliedprotectionjam.com                                                            richard.reese@alliedprotectionjm.com</t>
  </si>
  <si>
    <t>corporate sponsorship.                                                       Grants.                                                                     GOJ where applicable.</t>
  </si>
  <si>
    <t>Leo Wayne Williams.-(jamaica).                                                                                         Jamaica Broilers.-(jamaica).</t>
  </si>
  <si>
    <t xml:space="preserve">Richard Reese.- (Former Permanent Secretary, MNS, Commissioner of Corrections &amp; Customs,Justice of the peace for the parish of Kingston.                                                                       Description of function and level / seniority: PS implemented GOJ policiy, Corrections custodial care &amp; rehabilitation Custom - Revenue correction &amp; border protection).                                                                                             date when you became a Pep. _(April 2003).                                                                                                             Pep no longer, date when appointment end. - (January 2017).                                                                               </t>
  </si>
  <si>
    <t>Bertrand Smith.-(director General, Maritime Authority of Jamaica ,  responibility for the daily operations and strategic direction of the authority; date when you became a Pep,…... April 1, 2024).                                                                                                                                                                            Daniel Pryce. - (Director General of Road Traffic, Island Traffic Authority, head of the GOJ Entity charged with leading it, date when became a Pep February 2021).</t>
  </si>
  <si>
    <t>Remnant Lighthouse Church Limited.</t>
  </si>
  <si>
    <t>Klent Elson.-(secretary/director/jam).                                                                                                                            Monika Maitland-Walker.-(jam).</t>
  </si>
  <si>
    <t>(876) 974-2323.                                                                                                                  (876) 383-4041.</t>
  </si>
  <si>
    <t>monikamw2000@yahoo.com</t>
  </si>
  <si>
    <t>Mountzionaom@yahoo.com                                                                           ethangel3@yahoo.com                                                                      macolmasm@yahoo.com                                                             malcolmjanet123@gmail.com</t>
  </si>
  <si>
    <r>
      <rPr>
        <b/>
        <sz val="11"/>
        <color rgb="FFFF0000"/>
        <rFont val="Amasis MT Pro Light"/>
        <family val="1"/>
      </rPr>
      <t>Gordon V. Shirley</t>
    </r>
    <r>
      <rPr>
        <b/>
        <sz val="11"/>
        <color rgb="FF0000FF"/>
        <rFont val="Amasis MT Pro Light"/>
        <family val="1"/>
      </rPr>
      <t xml:space="preserve">.- ( overall responisbility for the general management of the Port Authority, and for ensuring its effective and efficient operation). (date when became a Pep .- September 1, 2013).                                                                    </t>
    </r>
    <r>
      <rPr>
        <b/>
        <sz val="11"/>
        <color rgb="FFFF0000"/>
        <rFont val="Amasis MT Pro Light"/>
        <family val="1"/>
      </rPr>
      <t>Earl Jarrett.</t>
    </r>
    <r>
      <rPr>
        <b/>
        <sz val="11"/>
        <color rgb="FF0000FF"/>
        <rFont val="Amasis MT Pro Light"/>
        <family val="1"/>
      </rPr>
      <t>- (Chairman, Electoral Commission of Jamaica.- Electoral Management Body). (date when became a Pep.- January 2013).</t>
    </r>
  </si>
  <si>
    <t>Est.-28,500</t>
  </si>
  <si>
    <t>Est.-4,800</t>
  </si>
  <si>
    <t>Est.- 23,700</t>
  </si>
  <si>
    <t>Approx.- 1,500</t>
  </si>
  <si>
    <t>Leroy Dixon.-(secretary/ jam)  .                                                                                                                         Dawn Powell.-(jam).                                                                                  Earl Bent.-(jam).                                                                                     Kimari Binns.-(jam).                                                                     Roman Williams.-(jam).                                                                                                                        Roy Edwards.-(jam).                                                                                                                  Glenmore Franic.-(jam).</t>
  </si>
  <si>
    <t xml:space="preserve">1(876) 398-6014.                                                                         (876) 534-6258.                                                                                           (876) 398-6014.                                                                                                                     </t>
  </si>
  <si>
    <t>powell.dawn38@yahoo.com</t>
  </si>
  <si>
    <t>Top Hill / Banton Town Farmers'Benevolent Society</t>
  </si>
  <si>
    <t>Top Hill / Banton Town Farmers'Benwvolent Society</t>
  </si>
  <si>
    <t>Concitia Donalolson.-(Scecretary).                                                                    Joseph Wright.-(jam).                                                                   Alphea Stephenson.-(jam).                                                                      Verona White._ (jam).                                                                          Donna Douglas.-(jam).</t>
  </si>
  <si>
    <t xml:space="preserve">(876) 342-2222.                                                        (876) 389-4024.                </t>
  </si>
  <si>
    <t>cedonaldson357@gmail.com                                                       blessyacd@yahoo.com                                                                             concitadonaldson54@gmail.com</t>
  </si>
  <si>
    <t>CAIN100-2327C</t>
  </si>
  <si>
    <t>004-045-882</t>
  </si>
  <si>
    <t>Winnicoates Foundation Limited</t>
  </si>
  <si>
    <t>2 Cottage Road, Montego Bay No #2 P.O., Montego Bay, St. James</t>
  </si>
  <si>
    <t xml:space="preserve">Provention of relief of Poverty.                                                                                                            The advancement of good citizenship or community development.                  </t>
  </si>
  <si>
    <t>Shaneka Green.-(secretary/jam).                                                                   Garfield Coates.-(jam).</t>
  </si>
  <si>
    <t>(876) 399-5803.                                                                 (876) 412-8917.</t>
  </si>
  <si>
    <t>garycoates2018@gmail.com</t>
  </si>
  <si>
    <t>Rev. Mon.Gregory Ramkissoon.                                                                        Rev. Garvin Augustine.                                                                            Rev. Kingsley Asphall.                                                                       Rev. Ernest Chikwata.                                                               Fr. Ernest Tawanda Chikwata.-(Secretary).</t>
  </si>
  <si>
    <t>CAIN100-1030C</t>
  </si>
  <si>
    <t>9 Hamilton Street, Kingston 13.</t>
  </si>
  <si>
    <t xml:space="preserve">Carol Narcisse.-(secretary/jam).                                                                             Michelee Rollins.-(American/oversea resident).                                                                          Patricia Francis. - (jam).                                                                                         Leaford Stewary.-(jam).                                                                                             Brenda Johnson.-(american/oversea resident).                                                                                                                                                                                                                                            </t>
  </si>
  <si>
    <t>info.rosetownfbe@gmail.com                                                                          carol.narcisse@gmail.com                                                                                                    michelerollins@rollinsjamaica.com                                                                                   patricia.francis@gmail.com                                                                                                   athonystewart@rosehall.com                                                                                ambbrenda@icloud.com</t>
  </si>
  <si>
    <t>(876) 725-3448.                                                    (302) 275-5510.                                                       (876) 357-5832.                                                           (876) 442-0459.                                                    (212) 249-3600.</t>
  </si>
  <si>
    <t>CAIN100-2280C</t>
  </si>
  <si>
    <t>003-920-615</t>
  </si>
  <si>
    <t>Humanity Saving Lives International Incoporation Limited</t>
  </si>
  <si>
    <t>Eltham Farm, Brunswick Avenue, Spanish Town, St.catherine</t>
  </si>
  <si>
    <t>To serve the sick, needy, at risk youths and elderly within St. Catherine.</t>
  </si>
  <si>
    <t xml:space="preserve">(876) 558-5997.                                             (876)338-9194.                                                   </t>
  </si>
  <si>
    <t>pilot_m_hill@yahoo.com                                                                       tanyatallen@yahoo.com</t>
  </si>
  <si>
    <t>Fundraising.                                                      Charitable Events.</t>
  </si>
  <si>
    <t>Tanya Allen Hill.-(Secretary/jam).                                                                   Marlon Hill.-(jam).</t>
  </si>
  <si>
    <t xml:space="preserve">Motivationfaith41@gmail.com                                              </t>
  </si>
  <si>
    <t xml:space="preserve">Sheron Anderson Wright.-(secretary/jam).                                                                     Valrie Williams.-(jam).                                                                                         Elizabeth Schooler.-(jam).                                                                                  Mark  Evans.-(jam).                                                                                   </t>
  </si>
  <si>
    <t>Cyuthia Gayle-Carter.-( justice of the Peace, provide councel and advice to the public, date of being Pep .- 25/02/2010.)</t>
  </si>
  <si>
    <t>West street, Rodons Pen, Old Harbour, St. Catherine.</t>
  </si>
  <si>
    <t>Peter malcolm-(jam).                                                                                                                                               Steadman whyte-(jam).                                                                                                                                                                                                                       raphael walker-(jam).                                                                                       minette bryan-(Secretary/jam/uk).                                                                       roye montaque-(jam).                                                                                                                 delroy bryan-(jam).                                                                                                       winston malcolm-(jam).                                                                             Krissanne Graham.-(Asst. Secretary/ Treasurer).</t>
  </si>
  <si>
    <t>Churchesofchristja@yahoo.com                                                                                   majormalcolm@gmail.com                                                              steadmanwhyte@gmail.com                                                           minetteb17@gmail.com                                                             krissane_graham@yahoo.com</t>
  </si>
  <si>
    <t>1(876) 960-8050.                                                     (876) 817-8957.                                                                 (876) 997-0675.                                                      (876) 346-0256.</t>
  </si>
  <si>
    <t>Peter Rodrick -Earle M,alcom.-(Justice of the Peace, general jp duties, august 10, 2023)..</t>
  </si>
  <si>
    <t xml:space="preserve">Sheryldene kossally- Rickman.- (secretary/dir).                                                                                                    Paul Alfredo Lee Levy.-(dir).                                                                              Donahue Harrilal.-(dir).                                                            </t>
  </si>
  <si>
    <t>8 Lewis Villa Road, Kingston 10.</t>
  </si>
  <si>
    <t>beitshalomja@gmail.com                                                     rodrickman@gmail.com                                                             paul.a.levy@gmail.com</t>
  </si>
  <si>
    <t>or</t>
  </si>
  <si>
    <t>CAIN100-2366C</t>
  </si>
  <si>
    <t>003-519-562</t>
  </si>
  <si>
    <t>Donna Marie Gowe D.M.G Foundation Limited</t>
  </si>
  <si>
    <t>99 Mountain View Avenue, Kingston 3.</t>
  </si>
  <si>
    <t>To advance education by supporting needy children and youth, relieve poverty by assisting vulnerable and elderly persons with essential resources, and promote health and well being through community health instititutions and healthfairs.</t>
  </si>
  <si>
    <t>(876) 540-9021.                                                                       (876) 999-6824.                                                    (876) 560-0710.</t>
  </si>
  <si>
    <t>donnagowe1974@gmail.com                                                                                  gordonpaula@gmail.com                                                                                           stockhousonpaula@gmail,com</t>
  </si>
  <si>
    <t>Paula Gordon Stockhouson.-(secretary/dir/jam).                                                                                    Donna Marie Gowe.-(dir/jam).</t>
  </si>
  <si>
    <t>donations, self</t>
  </si>
  <si>
    <t>Naculette Vassell.-(USA).                                                                 Laurice Lafters.-(USA).</t>
  </si>
  <si>
    <t>CAIN100-2333C</t>
  </si>
  <si>
    <t>004-045-149</t>
  </si>
  <si>
    <t>The Lunan Educational Advancement &amp; Development Foundation Limited</t>
  </si>
  <si>
    <t>Apartment # 8, 12 Moresham Avenue, Kingston 10.</t>
  </si>
  <si>
    <t>the organization is established to advance education, relieve poverty, promote amateur sport , and advance health for the public benefit. Its activities are directed toward supporting vulnerable and underserved individuals and communities within the target area, exclusively for charitable purposes.</t>
  </si>
  <si>
    <t>Michael-David Webb.-(secretary/jam).                                                                                                                                                          Karl Lunan.-(jam/overseas residents).</t>
  </si>
  <si>
    <t>(876) 467-2868.                                                                                2011-463-3978.</t>
  </si>
  <si>
    <t>socialfunding876@gmail.com                                                              info@leadja.org</t>
  </si>
  <si>
    <t>Karl Lunan.-(USA).</t>
  </si>
  <si>
    <t xml:space="preserve">The Tessanne Chin Foundation </t>
  </si>
  <si>
    <t xml:space="preserve">Shevel Turton.- (Secretary/jam).                                                                         Roger S. Anderson.- (jam).                                                                           Conran Spence.- (jam).                                                                      Dr. Justina Ogilvie.- (jam).                                                              Deveta McLaren.-(jam).                                                                                          Trisha Williams-Singh.-(jam).                                                                  Mrs. Morva Rhule.-(jam).                                                                   Shane Andre Dalling.jp.-                                                           Bidalyn Plummer.(jam).                                                                                             </t>
  </si>
  <si>
    <t>Trisha Williams-Singh.-(Married to Nari Williams-Singh, Director General of Civil Aviation Authority, Employed Oct 1989- D,g since 2016).(Spouse).</t>
  </si>
  <si>
    <t>Audrey Nembhard.-(Company Secretary).                                                    Christine Gore.-(Exec.Director).                                                   Phillip F. Gore.-(director).                                                         Dr. Wendy Gore.                                                                           Christopher Gore.</t>
  </si>
  <si>
    <t>CAIN100-2290C</t>
  </si>
  <si>
    <t>003-781-283</t>
  </si>
  <si>
    <t>Peruse Foundation</t>
  </si>
  <si>
    <t>1528 Cumberland Boulevard, Gregory Park, St.Catherine.</t>
  </si>
  <si>
    <t>To empower marginalised communities in jamaica, through digital &amp; information literacy, skills trainning.</t>
  </si>
  <si>
    <t xml:space="preserve">Sheryl-ann Claudine Thomas-Scott.-(jam).                                                                           Claudette Delores Thomas.-(jam).                                                                                                                   Orginal Peruse Limited.                                                  </t>
  </si>
  <si>
    <t>(876) 470-9178.                                                  (876) 440-0048.                                         (876) 344-9883.</t>
  </si>
  <si>
    <t>connect@peruse.online                                                                 sherylann.thomas@hotmail.com                                                       claudetteisthomas@gmail.com                                                              theperusebooks@gmail.com</t>
  </si>
  <si>
    <t>Director's contributions director's donations.                                                          Corporate sponsors such as digicel foundation.</t>
  </si>
  <si>
    <t>Orginal Peruse Limited.-(jamaica).</t>
  </si>
  <si>
    <t>Apartment 2, Block 4, 55 Mountain View Avenue, Kingston 2</t>
  </si>
  <si>
    <t>Janice Matthews.-(secretary/jam).                                                               Tanya Graham.-(jam).                                                                                                  Lisa Smith.-(jam).                                                                Vivenne Henry.-(jam/ oversea resident).</t>
  </si>
  <si>
    <t>(876) 445-2877.                                                (876) 382-3856.                                   516-996-3982.</t>
  </si>
  <si>
    <t>FancyFrenz New York.-(USA).</t>
  </si>
  <si>
    <t>Annual Branch and Punch,                                                  Annual Raffle.</t>
  </si>
  <si>
    <t>CAIN100-2313C</t>
  </si>
  <si>
    <t>004-032-861</t>
  </si>
  <si>
    <t>Wayne Tait Foundation Limited</t>
  </si>
  <si>
    <t>St. Ann's Bay, 62 Main Street, St. Ann's Bay P.O., St. Ann.</t>
  </si>
  <si>
    <t>To alleviate poverty among vulnerable individuals in jamaica by distributing food, clothing, and other resources that will support social and economic welfare for those in need and unable to provide for themselves .</t>
  </si>
  <si>
    <t>Shanade janet Tait.-(Secretary/jam).                                                                                                      Renae Yolanda Smaii.-(Jam).</t>
  </si>
  <si>
    <t>(876) 563-8209.                                                   (876) 810-4252.</t>
  </si>
  <si>
    <t>globalsupremelimited@gmail.com                                                                     smallrenae@yahoo.com</t>
  </si>
  <si>
    <t>Global Supreme Limited.-(jamaica).</t>
  </si>
  <si>
    <t>Antoinette Sinclair.-(USA),                                                                                                                                       Sean Walker.-(USA).</t>
  </si>
  <si>
    <t>CAIN100-2352C</t>
  </si>
  <si>
    <t>003-724-620</t>
  </si>
  <si>
    <t>Block Island Hope for Jamaica Limited</t>
  </si>
  <si>
    <t>28 Hibiscus Avenue, Kingston 11</t>
  </si>
  <si>
    <t>To promote educational development, provide relief of poverty and to provide humanitarian and disaster relief initatives in jamaica..</t>
  </si>
  <si>
    <t>Venesia Bentley.-(Secretary).                                                                                        Alton Bentley.-(jam).                                                                                                    Fitroy Cooper.-(jam).</t>
  </si>
  <si>
    <t>(876) 849-6024.                                                               (876) 566-9522.                                      (347) 985-4394.                                                    (267) 307-7103.</t>
  </si>
  <si>
    <t>travehaughtorne14@gmail.com                                                            altonbentley@yahoo.com                                                                                fitzroycooper12345@gmail.com                                                                                                 venesiabentleyvb@gmail.com</t>
  </si>
  <si>
    <t>membership contributions                                                 external donations.</t>
  </si>
  <si>
    <t>Governing board members.-(jamaica).</t>
  </si>
  <si>
    <t>First Baptist Church of Block Island.-(USA).</t>
  </si>
  <si>
    <t>Ground Floor, Panjam Building, 60 Knutsford Boulevard, Kingston 5</t>
  </si>
  <si>
    <t>Stephanie Sterling.-(Secretary).                                                               Gavin Jordan.-(Chairman/dir)                                                                                 Dane Brodber.                                                                                                                           Tanketa Chance-Wilson.                                                                                                             Stephanie Murdock.                                                                                        Sancia Thompson.                                                                                              Cartlon Stewart.                                                                                Khamar Facey.                                                                                                    Kenyata Powell.-(Legal Counsel).</t>
  </si>
  <si>
    <t>Stephanie O. Sterling.- (past chair of the Jamaica Business Development Corporation, and past chair of the board of directors at the National Compliance &amp; Regulatory Authority. 2023 (pep) -2026 (appointment ended)).</t>
  </si>
  <si>
    <t>Patricia Sutherland.-( member of parliament candidate for the people's national party (PNP)(Political Representatives), in the 2025 General Elections &amp; Present of the PNP Women's Movement, PEP from birt march 31, 1966).                                                                                                                                        Kim Mair.-(Husband.(Justice of the Peace), PEP from september 2, 2010).                                                                                                                  Andrey Deer-Williams.- (Chief Technical Director, Ministry of Labour, Social, and Security, Overseas government's social protection programmes from 2007 december 08).                                                                                                                                                                                                                                                                      Burchell Whiteman.-(Former Minister of Government ,Pep in 1989, no longer PEP, date when appointment ended: 2016).                                                                                                                                          Douglas Lindo.-(Deputy Chairman -  Jamaica Civil Aviation Authority, PEP in 2023 ).</t>
  </si>
  <si>
    <r>
      <t xml:space="preserve">Co-ondinate support of donors to </t>
    </r>
    <r>
      <rPr>
        <sz val="11"/>
        <color rgb="FFFF0000"/>
        <rFont val="Calibri"/>
        <family val="1"/>
        <scheme val="minor"/>
      </rPr>
      <t xml:space="preserve">assist small farmers affected by Hurricane Melissa </t>
    </r>
    <r>
      <rPr>
        <sz val="11"/>
        <color theme="1"/>
        <rFont val="Calibri"/>
        <family val="1"/>
        <scheme val="minor"/>
      </rPr>
      <t>to restore their productivity and income earning capacity.</t>
    </r>
  </si>
  <si>
    <r>
      <t xml:space="preserve">Flow Foundation                                                                                         </t>
    </r>
    <r>
      <rPr>
        <sz val="11"/>
        <color rgb="FFFF0000"/>
        <rFont val="Calibri"/>
        <family val="1"/>
        <scheme val="minor"/>
      </rPr>
      <t xml:space="preserve">  (formally :Lime Foundation)</t>
    </r>
  </si>
  <si>
    <r>
      <t>The Barita Foundation                                                                                                                                    (</t>
    </r>
    <r>
      <rPr>
        <sz val="11"/>
        <color rgb="FFFF0000"/>
        <rFont val="Calibri"/>
        <family val="1"/>
        <scheme val="minor"/>
      </rPr>
      <t>Formerly : The Barita Education Foundation</t>
    </r>
    <r>
      <rPr>
        <sz val="11"/>
        <color theme="1"/>
        <rFont val="Calibri"/>
        <family val="1"/>
        <scheme val="minor"/>
      </rPr>
      <t>)</t>
    </r>
  </si>
  <si>
    <r>
      <t>The Phillip And Christine Gore Family Foundation                                             (</t>
    </r>
    <r>
      <rPr>
        <sz val="11"/>
        <color rgb="FFFF0000"/>
        <rFont val="Calibri"/>
        <family val="1"/>
        <scheme val="minor"/>
      </rPr>
      <t>Name Change</t>
    </r>
    <r>
      <rPr>
        <sz val="11"/>
        <color theme="1"/>
        <rFont val="Calibri"/>
        <family val="1"/>
        <scheme val="minor"/>
      </rPr>
      <t>)</t>
    </r>
  </si>
  <si>
    <r>
      <t xml:space="preserve">Holy Way Temple Incorporated                                                                                                                           (formerly : </t>
    </r>
    <r>
      <rPr>
        <sz val="11"/>
        <color rgb="FFFF0000"/>
        <rFont val="Calibri"/>
        <family val="2"/>
        <scheme val="minor"/>
      </rPr>
      <t>Telos Apostolic Temple Incorporated</t>
    </r>
    <r>
      <rPr>
        <sz val="11"/>
        <color rgb="FF0000FF"/>
        <rFont val="Calibri"/>
        <family val="2"/>
        <scheme val="minor"/>
      </rPr>
      <t>).</t>
    </r>
  </si>
  <si>
    <r>
      <t>Roman Catholic Bishop Of Mandeville                                                                                   (</t>
    </r>
    <r>
      <rPr>
        <sz val="11"/>
        <color theme="1"/>
        <rFont val="Calibri"/>
        <family val="2"/>
        <scheme val="minor"/>
      </rPr>
      <t>Branch Of The Roman Catholic Bishop Of Mandeville</t>
    </r>
    <r>
      <rPr>
        <sz val="11"/>
        <color theme="1"/>
        <rFont val="Calibri"/>
        <family val="2"/>
        <scheme val="minor"/>
      </rPr>
      <t>)</t>
    </r>
  </si>
  <si>
    <r>
      <t>Social Transformation and Renewal Foundation Limited                                                                     (</t>
    </r>
    <r>
      <rPr>
        <b/>
        <sz val="11"/>
        <color rgb="FFFF0000"/>
        <rFont val="Amasis MT Pro Light"/>
        <family val="1"/>
      </rPr>
      <t>S.T.A.R Foundation</t>
    </r>
    <r>
      <rPr>
        <b/>
        <sz val="11"/>
        <color rgb="FF0000FF"/>
        <rFont val="Amasis MT Pro Light"/>
        <family val="1"/>
      </rPr>
      <t>)</t>
    </r>
  </si>
  <si>
    <r>
      <t xml:space="preserve">Church Of The Open Bible                                                                                                                 (formerly: </t>
    </r>
    <r>
      <rPr>
        <sz val="11"/>
        <color rgb="FFFF0000"/>
        <rFont val="Calibri"/>
        <family val="2"/>
        <scheme val="minor"/>
      </rPr>
      <t>Kingston Open Bible Church</t>
    </r>
    <r>
      <rPr>
        <sz val="11"/>
        <color theme="1"/>
        <rFont val="Calibri"/>
        <family val="2"/>
        <scheme val="minor"/>
      </rPr>
      <t>)</t>
    </r>
  </si>
  <si>
    <r>
      <t>Elect Church Of God Seventh Day                                                                                              ( Formerly</t>
    </r>
    <r>
      <rPr>
        <sz val="11"/>
        <color rgb="FFFF0000"/>
        <rFont val="Calibri"/>
        <family val="2"/>
        <scheme val="minor"/>
      </rPr>
      <t>: Heartease Church Of God Seventh Day Limited</t>
    </r>
    <r>
      <rPr>
        <sz val="11"/>
        <color theme="1"/>
        <rFont val="Calibri"/>
        <family val="2"/>
        <scheme val="minor"/>
      </rPr>
      <t>)</t>
    </r>
  </si>
  <si>
    <r>
      <t xml:space="preserve">G.O.L. Foundation Jamaica Limited                                                      ( </t>
    </r>
    <r>
      <rPr>
        <sz val="11"/>
        <color rgb="FFFF0000"/>
        <rFont val="Calibri"/>
        <family val="2"/>
        <scheme val="minor"/>
      </rPr>
      <t>Gift of Love</t>
    </r>
    <r>
      <rPr>
        <sz val="11"/>
        <color theme="1"/>
        <rFont val="Calibri"/>
        <family val="2"/>
        <scheme val="minor"/>
      </rPr>
      <t xml:space="preserve"> ).</t>
    </r>
  </si>
  <si>
    <r>
      <t>Roman Catholic Bishop Of Mandeville                                                                                   (</t>
    </r>
    <r>
      <rPr>
        <sz val="11"/>
        <color rgb="FFFF0000"/>
        <rFont val="Calibri"/>
        <family val="2"/>
        <scheme val="minor"/>
      </rPr>
      <t>Branch Of The Roman Catholic Bishop Of Mandeville</t>
    </r>
    <r>
      <rPr>
        <sz val="11"/>
        <color theme="1"/>
        <rFont val="Calibri"/>
        <family val="2"/>
        <scheme val="minor"/>
      </rPr>
      <t>)</t>
    </r>
  </si>
  <si>
    <r>
      <t xml:space="preserve">The Missionary Church Association In Jamaica                                                  </t>
    </r>
    <r>
      <rPr>
        <sz val="11"/>
        <color rgb="FFFF0000"/>
        <rFont val="Calibri"/>
        <family val="2"/>
        <scheme val="minor"/>
      </rPr>
      <t xml:space="preserve"> [To Include Branches 0001 - 0022</t>
    </r>
    <r>
      <rPr>
        <sz val="11"/>
        <color theme="1"/>
        <rFont val="Calibri"/>
        <family val="2"/>
        <scheme val="minor"/>
      </rPr>
      <t>]</t>
    </r>
  </si>
  <si>
    <r>
      <t xml:space="preserve">New Temple Mt. Ephraim Church Of God Limited.                                                                                                              (Formerly : </t>
    </r>
    <r>
      <rPr>
        <sz val="11"/>
        <color rgb="FFFF0000"/>
        <rFont val="Calibri"/>
        <family val="2"/>
        <scheme val="minor"/>
      </rPr>
      <t>new temple mt. Ephraim zion church of god limited</t>
    </r>
    <r>
      <rPr>
        <sz val="11"/>
        <color theme="1"/>
        <rFont val="Calibri"/>
        <family val="2"/>
        <scheme val="minor"/>
      </rPr>
      <t>).</t>
    </r>
  </si>
  <si>
    <r>
      <t>Bob Marley Foundation Limited.                                                                          (</t>
    </r>
    <r>
      <rPr>
        <sz val="11"/>
        <color rgb="FFFF0000"/>
        <rFont val="Calibri"/>
        <family val="2"/>
        <scheme val="minor"/>
      </rPr>
      <t>Formerly :The East Bay Foundation)</t>
    </r>
    <r>
      <rPr>
        <sz val="11"/>
        <color theme="1"/>
        <rFont val="Calibri"/>
        <family val="2"/>
        <scheme val="minor"/>
      </rPr>
      <t>.</t>
    </r>
  </si>
  <si>
    <r>
      <t xml:space="preserve">G.O.L. Foundation Jamaica Limited                                                                                                 ( </t>
    </r>
    <r>
      <rPr>
        <sz val="11"/>
        <color rgb="FFFF0000"/>
        <rFont val="Calibri"/>
        <family val="2"/>
        <scheme val="minor"/>
      </rPr>
      <t>Gift of Love</t>
    </r>
    <r>
      <rPr>
        <sz val="11"/>
        <color theme="1"/>
        <rFont val="Calibri"/>
        <family val="2"/>
        <scheme val="minor"/>
      </rPr>
      <t xml:space="preserve"> ).</t>
    </r>
  </si>
  <si>
    <r>
      <t>Harvestcall Jamaica                                                                                          (</t>
    </r>
    <r>
      <rPr>
        <sz val="11"/>
        <color rgb="FFFF0000"/>
        <rFont val="Calibri"/>
        <family val="2"/>
        <scheme val="minor"/>
      </rPr>
      <t>Apostolic Christian World Relief Of Jamaica</t>
    </r>
    <r>
      <rPr>
        <sz val="11"/>
        <color theme="1"/>
        <rFont val="Calibri"/>
        <family val="2"/>
        <scheme val="minor"/>
      </rPr>
      <t>)</t>
    </r>
  </si>
  <si>
    <r>
      <t>Temple Of Light, Centre For Spiritual Living                                                         (</t>
    </r>
    <r>
      <rPr>
        <sz val="11"/>
        <color rgb="FFFF0000"/>
        <rFont val="Calibri"/>
        <family val="2"/>
        <scheme val="minor"/>
      </rPr>
      <t>Formerly:</t>
    </r>
    <r>
      <rPr>
        <sz val="11"/>
        <color theme="1"/>
        <rFont val="Calibri"/>
        <family val="2"/>
        <scheme val="minor"/>
      </rPr>
      <t xml:space="preserve"> </t>
    </r>
    <r>
      <rPr>
        <sz val="11"/>
        <color rgb="FFFF0000"/>
        <rFont val="Calibri"/>
        <family val="2"/>
        <scheme val="minor"/>
      </rPr>
      <t>Temple Of Light Church Of Religious Science Of Kingston, Jamaica. Formerly: The Metaphysical Study Group Of Jamaica</t>
    </r>
    <r>
      <rPr>
        <sz val="11"/>
        <color theme="1"/>
        <rFont val="Calibri"/>
        <family val="2"/>
        <scheme val="minor"/>
      </rPr>
      <t>)</t>
    </r>
  </si>
  <si>
    <r>
      <t>The Goldeneye Foundation                                                                                        (</t>
    </r>
    <r>
      <rPr>
        <sz val="11"/>
        <color rgb="FFFF0000"/>
        <rFont val="Calibri"/>
        <family val="2"/>
        <scheme val="minor"/>
      </rPr>
      <t>Formerly: The Oracabessa Foundation)</t>
    </r>
  </si>
  <si>
    <r>
      <t>The Poverty Alleviation And Empowerment Foundation (</t>
    </r>
    <r>
      <rPr>
        <sz val="11"/>
        <color rgb="FFFF0000"/>
        <rFont val="Calibri"/>
        <family val="2"/>
        <scheme val="minor"/>
      </rPr>
      <t>Name Change</t>
    </r>
    <r>
      <rPr>
        <sz val="11"/>
        <color theme="1"/>
        <rFont val="Calibri"/>
        <family val="2"/>
        <scheme val="minor"/>
      </rPr>
      <t>)</t>
    </r>
  </si>
  <si>
    <r>
      <t>Bob Marley Foundation Limited.                                                                   (</t>
    </r>
    <r>
      <rPr>
        <sz val="11"/>
        <color rgb="FFFF0000"/>
        <rFont val="Calibri"/>
        <family val="2"/>
        <scheme val="minor"/>
      </rPr>
      <t>Formerly :The East Bay Foundation)</t>
    </r>
    <r>
      <rPr>
        <sz val="11"/>
        <color theme="1"/>
        <rFont val="Calibri"/>
        <family val="2"/>
        <scheme val="minor"/>
      </rPr>
      <t>.</t>
    </r>
  </si>
  <si>
    <t>Caribbean Technical Assistance and Education Centre for Health Limited.                                                                                                                                (Caribbean Training and Education Centre for Health Limited).</t>
  </si>
  <si>
    <r>
      <t>Church Of The Open Bible                                                                                                                 (</t>
    </r>
    <r>
      <rPr>
        <sz val="11"/>
        <color rgb="FFFF0000"/>
        <rFont val="Calibri"/>
        <family val="2"/>
        <scheme val="minor"/>
      </rPr>
      <t>formerly: Kingston Open Bible Church</t>
    </r>
    <r>
      <rPr>
        <sz val="11"/>
        <color theme="1"/>
        <rFont val="Calibri"/>
        <family val="2"/>
        <scheme val="minor"/>
      </rPr>
      <t>)</t>
    </r>
  </si>
  <si>
    <r>
      <t>Flow Foundation                                                                                           (</t>
    </r>
    <r>
      <rPr>
        <sz val="11"/>
        <color rgb="FFFF0000"/>
        <rFont val="Calibri"/>
        <family val="2"/>
        <scheme val="minor"/>
      </rPr>
      <t>Lime Foundation</t>
    </r>
    <r>
      <rPr>
        <sz val="11"/>
        <color theme="1"/>
        <rFont val="Calibri"/>
        <family val="2"/>
        <scheme val="minor"/>
      </rPr>
      <t>)</t>
    </r>
  </si>
  <si>
    <r>
      <t xml:space="preserve">Holy Way Temple Incorporated                                                                                                                                                              (formerly : </t>
    </r>
    <r>
      <rPr>
        <sz val="11"/>
        <color rgb="FFFF0000"/>
        <rFont val="Calibri"/>
        <family val="2"/>
        <scheme val="minor"/>
      </rPr>
      <t>Telos Apostolic Temple Incorporated</t>
    </r>
    <r>
      <rPr>
        <sz val="11"/>
        <color rgb="FF0000FF"/>
        <rFont val="Calibri"/>
        <family val="2"/>
        <scheme val="minor"/>
      </rPr>
      <t>).</t>
    </r>
  </si>
  <si>
    <t>Temple Of Light, Centre For Spiritual Living                                                                                                                                                                                                                                                                                                                                                                                                                                                                (Formerly: Temple Of Light Church Of Religious Science Of Kingston, Jamaica. Formerly: The Metaphysical Study Group Of Jamaica)</t>
  </si>
  <si>
    <t>McDonald Santos.-(secretary/Oversea Resident.).                                                                Georgia Anderson-Santos.-(jam).                                                               Flora Gooding.-(american/overseas resident).</t>
  </si>
  <si>
    <t>(876) 361-6863.                                                       (876) 433-9605.                                                                407-780-4200.</t>
  </si>
  <si>
    <t xml:space="preserve">bigmc1717@gmail.com                                                                      donaldsantos876@yahoo.com                                                                                                                                  </t>
  </si>
  <si>
    <t>Claudette Campbell.-(Secretary).                                                          Natalie Vassell.-(jam/overseas resident).                                                            Errol McLead.-(jam).</t>
  </si>
  <si>
    <t xml:space="preserve">           </t>
  </si>
  <si>
    <t>n_vassell@yahoo.com                                                                 e_mcleod3@hotmail.com</t>
  </si>
  <si>
    <t>(876) 796-0620.                                                                                  305-244-2804.                                                                         (876) 279-1939.</t>
  </si>
  <si>
    <t xml:space="preserve">Delroy delvie dawson.                                                                                Margaret dingle spence.                                                                               Monqique van spankeren.                                                             Livington paul burnett. </t>
  </si>
  <si>
    <r>
      <t xml:space="preserve">Errol Gallimore </t>
    </r>
    <r>
      <rPr>
        <sz val="11"/>
        <color rgb="FFFF0000"/>
        <rFont val="Calibri"/>
        <family val="2"/>
        <scheme val="minor"/>
      </rPr>
      <t>(Voluntary Revocation)</t>
    </r>
  </si>
  <si>
    <r>
      <t>Zion Apostolic Healing And Deliverance Church Of Jesus Christ (</t>
    </r>
    <r>
      <rPr>
        <b/>
        <sz val="11"/>
        <color rgb="FFFF0000"/>
        <rFont val="Amasis MT Pro Light"/>
        <family val="1"/>
      </rPr>
      <t>Apostles Foundation</t>
    </r>
    <r>
      <rPr>
        <b/>
        <sz val="11"/>
        <color theme="1"/>
        <rFont val="Amasis MT Pro Light"/>
        <family val="1"/>
      </rPr>
      <t>) Ministry Limited</t>
    </r>
  </si>
  <si>
    <t>Nicole Grant.- (Secretary/jam).                                                                      Marvin Campbell.-(jam).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</si>
</sst>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409]d\-mmm\-yy;@"/>
    <numFmt numFmtId="167" formatCode="[$-409]mmmm\ d\,\ yyyy;@"/>
    <numFmt numFmtId="168" formatCode="&quot;$&quot;#,##0.00"/>
    <numFmt numFmtId="169" formatCode="_-[$£-809]* #,##0.00_-;\-[$£-809]* #,##0.00_-;_-[$£-809]* &quot;-&quot;??_-;_-@_-"/>
    <numFmt numFmtId="170" formatCode="&quot;$&quot;#,##0.00;[Red]\(&quot;$&quot;#,##0.00\);&quot;$&quot;\-"/>
    <numFmt numFmtId="171" formatCode="&quot;$&quot;#,##0;[Red]\(&quot;$&quot;#,##0\);&quot;$&quot;\-"/>
  </numFmts>
  <fonts count="87" x14ac:knownFonts="1">
    <font>
      <sz val="11"/>
      <color theme="1"/>
      <name val="Calibri"/>
      <family val="2"/>
      <scheme val="minor"/>
    </font>
    <font>
      <u/>
      <sz val="11"/>
      <color theme="10"/>
      <name val="Calibri"/>
      <family val="2"/>
    </font>
    <font>
      <sz val="16"/>
      <color theme="1"/>
      <name val="Calibri"/>
      <family val="2"/>
      <scheme val="minor"/>
    </font>
    <font>
      <sz val="11"/>
      <color indexed="8"/>
      <name val="Calibri"/>
      <family val="2"/>
    </font>
    <font>
      <sz val="11"/>
      <color theme="1"/>
      <name val="Calibri"/>
      <family val="2"/>
      <scheme val="minor"/>
    </font>
    <font>
      <b/>
      <sz val="11"/>
      <name val="Arial"/>
      <family val="2"/>
    </font>
    <font>
      <sz val="11"/>
      <name val="Arial"/>
      <family val="2"/>
    </font>
    <font>
      <i/>
      <sz val="11"/>
      <name val="Arial"/>
      <family val="2"/>
    </font>
    <font>
      <b/>
      <i/>
      <sz val="11"/>
      <name val="Arial"/>
      <family val="2"/>
    </font>
    <font>
      <sz val="22"/>
      <name val="Arial"/>
      <family val="2"/>
    </font>
    <font>
      <sz val="12"/>
      <name val="Arial"/>
      <family val="2"/>
    </font>
    <font>
      <b/>
      <sz val="12"/>
      <name val="Arial"/>
      <family val="2"/>
    </font>
    <font>
      <u/>
      <sz val="11"/>
      <name val="Arial"/>
      <family val="2"/>
    </font>
    <font>
      <sz val="12"/>
      <name val="Times New Roman"/>
      <family val="1"/>
    </font>
    <font>
      <b/>
      <sz val="11"/>
      <color theme="0"/>
      <name val="Arial"/>
      <family val="2"/>
    </font>
    <font>
      <b/>
      <sz val="12"/>
      <color theme="0"/>
      <name val="Arial"/>
      <family val="2"/>
    </font>
    <font>
      <b/>
      <sz val="22"/>
      <color theme="0"/>
      <name val="Arial"/>
      <family val="2"/>
    </font>
    <font>
      <sz val="14"/>
      <color theme="1"/>
      <name val="Calibri"/>
      <family val="2"/>
      <scheme val="minor"/>
    </font>
    <font>
      <sz val="12"/>
      <color rgb="FFFF0000"/>
      <name val="Arial"/>
      <family val="2"/>
    </font>
    <font>
      <sz val="11"/>
      <color rgb="FFFF0000"/>
      <name val="Arial"/>
      <family val="2"/>
    </font>
    <font>
      <b/>
      <i/>
      <sz val="11"/>
      <name val="Tahoma"/>
      <family val="2"/>
    </font>
    <font>
      <sz val="11"/>
      <color theme="1"/>
      <name val="Arial"/>
      <family val="2"/>
    </font>
    <font>
      <sz val="12"/>
      <color theme="1"/>
      <name val="Arial"/>
      <family val="2"/>
    </font>
    <font>
      <i/>
      <sz val="12"/>
      <color rgb="FF0000FF"/>
      <name val="Arial"/>
      <family val="2"/>
    </font>
    <font>
      <sz val="12"/>
      <color rgb="FF002060"/>
      <name val="Arial"/>
      <family val="2"/>
    </font>
    <font>
      <sz val="12"/>
      <color rgb="FF0000FF"/>
      <name val="Arial"/>
      <family val="2"/>
    </font>
    <font>
      <sz val="11"/>
      <color rgb="FF0000FF"/>
      <name val="Arial"/>
      <family val="2"/>
    </font>
    <font>
      <sz val="10.5"/>
      <color rgb="FF0000FF"/>
      <name val="Arial"/>
      <family val="2"/>
    </font>
    <font>
      <u/>
      <sz val="12"/>
      <color rgb="FF0000FF"/>
      <name val="Arial"/>
      <family val="2"/>
    </font>
    <font>
      <sz val="11"/>
      <color rgb="FF0000FF"/>
      <name val="Calibri"/>
      <family val="2"/>
      <scheme val="minor"/>
    </font>
    <font>
      <i/>
      <sz val="11"/>
      <color rgb="FF0000FF"/>
      <name val="Arial"/>
      <family val="2"/>
    </font>
    <font>
      <u/>
      <sz val="11"/>
      <color rgb="FF0000FF"/>
      <name val="Arial"/>
      <family val="2"/>
    </font>
    <font>
      <u/>
      <sz val="11"/>
      <color rgb="FF0000FF"/>
      <name val="Calibri"/>
      <family val="2"/>
    </font>
    <font>
      <b/>
      <sz val="12"/>
      <color rgb="FF000000"/>
      <name val="Arial"/>
      <family val="2"/>
    </font>
    <font>
      <sz val="12"/>
      <color rgb="FF000000"/>
      <name val="Arial"/>
      <family val="2"/>
    </font>
    <font>
      <b/>
      <sz val="11"/>
      <color rgb="FF9190FF"/>
      <name val="Arial"/>
      <family val="2"/>
    </font>
    <font>
      <b/>
      <sz val="11"/>
      <color rgb="FF0000FF"/>
      <name val="Amasis MT Pro Light"/>
      <family val="1"/>
    </font>
    <font>
      <b/>
      <sz val="12"/>
      <color rgb="FF0000FF"/>
      <name val="Amasis MT Pro Light"/>
      <family val="1"/>
    </font>
    <font>
      <b/>
      <sz val="10.5"/>
      <color rgb="FF0000FF"/>
      <name val="Amasis MT Pro Light"/>
      <family val="1"/>
    </font>
    <font>
      <b/>
      <u/>
      <sz val="12"/>
      <color rgb="FF0000FF"/>
      <name val="Amasis MT Pro Light"/>
      <family val="1"/>
    </font>
    <font>
      <b/>
      <sz val="11"/>
      <color rgb="FF000000"/>
      <name val="Amasis MT Pro Light"/>
      <family val="1"/>
    </font>
    <font>
      <b/>
      <sz val="12"/>
      <color theme="1"/>
      <name val="Amasis MT Pro Light"/>
      <family val="1"/>
    </font>
    <font>
      <b/>
      <sz val="10.5"/>
      <color rgb="FF000000"/>
      <name val="Amasis MT Pro Light"/>
      <family val="1"/>
    </font>
    <font>
      <b/>
      <sz val="12"/>
      <color rgb="FF000000"/>
      <name val="Amasis MT Pro Light"/>
      <family val="1"/>
    </font>
    <font>
      <b/>
      <u/>
      <sz val="12"/>
      <color rgb="FF000000"/>
      <name val="Amasis MT Pro Light"/>
      <family val="1"/>
    </font>
    <font>
      <b/>
      <sz val="16"/>
      <color rgb="FF0000FF"/>
      <name val="Amasis MT Pro Light"/>
      <family val="1"/>
    </font>
    <font>
      <b/>
      <u/>
      <sz val="11"/>
      <color rgb="FF0000FF"/>
      <name val="Amasis MT Pro Light"/>
      <family val="1"/>
    </font>
    <font>
      <u/>
      <sz val="11"/>
      <color theme="10"/>
      <name val="Calibri"/>
      <family val="2"/>
      <scheme val="minor"/>
    </font>
    <font>
      <i/>
      <sz val="10"/>
      <name val="Arial"/>
      <family val="2"/>
    </font>
    <font>
      <sz val="10.5"/>
      <name val="Arial"/>
      <family val="2"/>
    </font>
    <font>
      <b/>
      <sz val="12"/>
      <color rgb="FFFF0000"/>
      <name val="Arial"/>
      <family val="2"/>
    </font>
    <font>
      <i/>
      <sz val="12"/>
      <name val="Arial"/>
      <family val="2"/>
    </font>
    <font>
      <i/>
      <sz val="10"/>
      <color theme="1"/>
      <name val="Calibri"/>
      <family val="2"/>
      <scheme val="minor"/>
    </font>
    <font>
      <i/>
      <sz val="10"/>
      <color theme="1"/>
      <name val="Arial"/>
      <family val="2"/>
    </font>
    <font>
      <sz val="10.5"/>
      <color theme="1"/>
      <name val="Arial"/>
      <family val="2"/>
    </font>
    <font>
      <u/>
      <sz val="11"/>
      <color rgb="FF0000FF"/>
      <name val="Calibri"/>
      <family val="2"/>
      <scheme val="minor"/>
    </font>
    <font>
      <b/>
      <sz val="11"/>
      <color theme="1"/>
      <name val="Amasis MT Pro Light"/>
      <family val="1"/>
    </font>
    <font>
      <b/>
      <sz val="11"/>
      <color rgb="FFFF0000"/>
      <name val="Amasis MT Pro Light"/>
      <family val="1"/>
    </font>
    <font>
      <sz val="8"/>
      <name val="Calibri"/>
      <family val="2"/>
      <scheme val="minor"/>
    </font>
    <font>
      <sz val="11"/>
      <color rgb="FFFF0000"/>
      <name val="Calibri"/>
      <family val="2"/>
      <scheme val="minor"/>
    </font>
    <font>
      <sz val="11"/>
      <color rgb="FFFF0000"/>
      <name val="Calibri"/>
      <family val="1"/>
      <scheme val="minor"/>
    </font>
    <font>
      <sz val="11"/>
      <color theme="1"/>
      <name val="Calibri"/>
      <family val="1"/>
      <scheme val="minor"/>
    </font>
    <font>
      <b/>
      <sz val="10"/>
      <color rgb="FFFFFFFF"/>
      <name val="Calibri"/>
    </font>
    <font>
      <b/>
      <sz val="10"/>
      <color rgb="FF0000FF"/>
      <name val="Calibri"/>
    </font>
    <font>
      <b/>
      <u/>
      <sz val="10"/>
      <color rgb="FF0000FF"/>
      <name val="Calibri"/>
    </font>
    <font>
      <sz val="10"/>
      <color theme="1"/>
      <name val="Calibri"/>
      <scheme val="minor"/>
    </font>
    <font>
      <u/>
      <sz val="10"/>
      <color theme="10"/>
      <name val="Calibri"/>
    </font>
    <font>
      <b/>
      <sz val="11"/>
      <color rgb="FF000000"/>
      <name val="Calibri"/>
      <family val="2"/>
      <scheme val="minor"/>
    </font>
    <font>
      <sz val="10"/>
      <color theme="1"/>
      <name val="Calibri"/>
    </font>
    <font>
      <b/>
      <sz val="10"/>
      <color theme="1"/>
      <name val="Calibri"/>
    </font>
    <font>
      <sz val="10"/>
      <name val="Calibri"/>
    </font>
    <font>
      <b/>
      <sz val="10"/>
      <color rgb="FF000000"/>
      <name val="Calibri"/>
      <scheme val="minor"/>
    </font>
    <font>
      <b/>
      <sz val="10"/>
      <color rgb="FF000000"/>
      <name val="Calibri"/>
    </font>
    <font>
      <sz val="10"/>
      <color rgb="FF0000FF"/>
      <name val="Calibri"/>
    </font>
    <font>
      <b/>
      <sz val="11"/>
      <color rgb="FF000000"/>
      <name val="Arial"/>
      <family val="2"/>
    </font>
    <font>
      <b/>
      <sz val="10"/>
      <color rgb="FF0000FF"/>
      <name val="Calibri"/>
      <family val="2"/>
    </font>
    <font>
      <i/>
      <sz val="10"/>
      <color rgb="FF0000FF"/>
      <name val="Calibri"/>
    </font>
    <font>
      <u/>
      <sz val="10"/>
      <color rgb="FF0000FF"/>
      <name val="Calibri"/>
    </font>
    <font>
      <sz val="10"/>
      <color rgb="FF0000FF"/>
      <name val="Calibri"/>
      <scheme val="minor"/>
    </font>
    <font>
      <b/>
      <i/>
      <sz val="10"/>
      <color rgb="FF000000"/>
      <name val="Calibri"/>
    </font>
    <font>
      <sz val="10"/>
      <color rgb="FF002060"/>
      <name val="Calibri"/>
    </font>
    <font>
      <sz val="10"/>
      <color rgb="FF000000"/>
      <name val="Calibri"/>
    </font>
    <font>
      <i/>
      <sz val="10"/>
      <color rgb="FF000000"/>
      <name val="Calibri"/>
    </font>
    <font>
      <u/>
      <sz val="10"/>
      <color rgb="FF000000"/>
      <name val="Calibri"/>
    </font>
    <font>
      <sz val="10"/>
      <color rgb="FF000000"/>
      <name val="Calibri"/>
      <scheme val="minor"/>
    </font>
    <font>
      <b/>
      <sz val="10"/>
      <color rgb="FFFFFFFF"/>
      <name val="Calibri"/>
      <scheme val="minor"/>
    </font>
    <font>
      <b/>
      <sz val="20"/>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solid">
        <fgColor rgb="FFFF66FF"/>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rgb="FF1F4E78"/>
        <bgColor indexed="64"/>
      </patternFill>
    </fill>
    <fill>
      <patternFill patternType="solid">
        <fgColor rgb="FFD9EAF7"/>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6"/>
      </left>
      <right/>
      <top style="thin">
        <color indexed="64"/>
      </top>
      <bottom/>
      <diagonal/>
    </border>
  </borders>
  <cellStyleXfs count="7">
    <xf numFmtId="0" fontId="0" fillId="0" borderId="0"/>
    <xf numFmtId="0" fontId="1" fillId="0" borderId="0" applyNumberFormat="0" applyFill="0" applyBorder="0" applyAlignment="0" applyProtection="0">
      <alignment vertical="top"/>
      <protection locked="0"/>
    </xf>
    <xf numFmtId="0" fontId="3" fillId="0" borderId="0"/>
    <xf numFmtId="4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47" fillId="0" borderId="0" applyNumberFormat="0" applyFill="0" applyBorder="0" applyAlignment="0" applyProtection="0"/>
  </cellStyleXfs>
  <cellXfs count="626">
    <xf numFmtId="0" fontId="0" fillId="0" borderId="0" xfId="0"/>
    <xf numFmtId="0" fontId="2"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0" borderId="0" xfId="0" applyFont="1"/>
    <xf numFmtId="0" fontId="5" fillId="0" borderId="0" xfId="0" applyFont="1" applyAlignment="1" applyProtection="1">
      <alignment horizontal="center" vertical="top" wrapText="1"/>
      <protection locked="0"/>
    </xf>
    <xf numFmtId="0" fontId="6" fillId="0" borderId="0" xfId="0" applyFont="1" applyAlignment="1" applyProtection="1">
      <alignment vertical="top" wrapText="1"/>
      <protection locked="0"/>
    </xf>
    <xf numFmtId="0" fontId="6" fillId="0" borderId="0" xfId="0" applyFont="1" applyAlignment="1" applyProtection="1">
      <alignment horizontal="center" vertical="top" wrapText="1"/>
      <protection locked="0"/>
    </xf>
    <xf numFmtId="0" fontId="9" fillId="0" borderId="0" xfId="0" applyFont="1" applyAlignment="1" applyProtection="1">
      <alignment vertical="top" wrapText="1"/>
      <protection locked="0"/>
    </xf>
    <xf numFmtId="0" fontId="11"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6" fillId="0" borderId="0" xfId="0" applyFont="1"/>
    <xf numFmtId="0" fontId="7" fillId="0" borderId="0" xfId="0" applyFont="1" applyAlignment="1" applyProtection="1">
      <alignment vertical="top" wrapText="1"/>
      <protection locked="0"/>
    </xf>
    <xf numFmtId="0" fontId="6" fillId="0" borderId="0" xfId="0" applyFont="1" applyAlignment="1" applyProtection="1">
      <alignment horizontal="left" vertical="top" wrapText="1"/>
      <protection locked="0"/>
    </xf>
    <xf numFmtId="0" fontId="7" fillId="0" borderId="0" xfId="0" applyFont="1" applyAlignment="1" applyProtection="1">
      <alignment horizontal="center" vertical="top" wrapText="1"/>
      <protection locked="0"/>
    </xf>
    <xf numFmtId="0" fontId="12" fillId="0" borderId="0" xfId="0" applyFont="1" applyAlignment="1" applyProtection="1">
      <alignment horizontal="center" vertical="top" wrapText="1"/>
      <protection locked="0"/>
    </xf>
    <xf numFmtId="44" fontId="7" fillId="0" borderId="0" xfId="3" applyFont="1" applyFill="1" applyAlignment="1" applyProtection="1">
      <alignment horizontal="center" vertical="top" wrapText="1"/>
      <protection locked="0"/>
    </xf>
    <xf numFmtId="164" fontId="7" fillId="0" borderId="0" xfId="4" applyFont="1" applyFill="1" applyAlignment="1" applyProtection="1">
      <alignment horizontal="center" vertical="top" wrapText="1"/>
      <protection locked="0"/>
    </xf>
    <xf numFmtId="44" fontId="5" fillId="0" borderId="0" xfId="3" applyFont="1" applyFill="1" applyAlignment="1" applyProtection="1">
      <alignment horizontal="center" vertical="top" wrapText="1"/>
      <protection locked="0"/>
    </xf>
    <xf numFmtId="0" fontId="10" fillId="2" borderId="1" xfId="0" applyFont="1" applyFill="1" applyBorder="1" applyAlignment="1" applyProtection="1">
      <alignment horizontal="center" vertical="top" wrapText="1"/>
      <protection locked="0"/>
    </xf>
    <xf numFmtId="0" fontId="10" fillId="2" borderId="1" xfId="0" applyFont="1" applyFill="1" applyBorder="1" applyAlignment="1">
      <alignment horizontal="center" vertical="top" wrapText="1"/>
    </xf>
    <xf numFmtId="15" fontId="10" fillId="2" borderId="1" xfId="0" applyNumberFormat="1" applyFont="1" applyFill="1" applyBorder="1" applyAlignment="1" applyProtection="1">
      <alignment horizontal="center" vertical="top" wrapText="1"/>
      <protection locked="0"/>
    </xf>
    <xf numFmtId="164" fontId="10" fillId="2" borderId="1" xfId="4" applyFont="1" applyFill="1" applyBorder="1" applyAlignment="1" applyProtection="1">
      <alignment horizontal="center" vertical="top" wrapText="1"/>
    </xf>
    <xf numFmtId="164" fontId="10" fillId="2" borderId="1" xfId="4" applyFont="1" applyFill="1" applyBorder="1" applyAlignment="1" applyProtection="1">
      <alignment horizontal="center" vertical="top" wrapText="1"/>
      <protection locked="0"/>
    </xf>
    <xf numFmtId="44" fontId="10" fillId="2" borderId="1" xfId="3" applyFont="1" applyFill="1" applyBorder="1" applyAlignment="1" applyProtection="1">
      <alignment horizontal="center" vertical="top" wrapText="1"/>
      <protection locked="0"/>
    </xf>
    <xf numFmtId="164" fontId="10" fillId="2" borderId="1" xfId="4" applyFont="1" applyFill="1" applyBorder="1" applyAlignment="1">
      <alignment horizontal="center" vertical="top"/>
    </xf>
    <xf numFmtId="0" fontId="14" fillId="3" borderId="1" xfId="0" applyFont="1" applyFill="1" applyBorder="1" applyAlignment="1" applyProtection="1">
      <alignment horizontal="center" vertical="center" wrapText="1"/>
      <protection locked="0"/>
    </xf>
    <xf numFmtId="0" fontId="17" fillId="2" borderId="0" xfId="0" applyFont="1" applyFill="1" applyAlignment="1">
      <alignment horizontal="center" vertical="center"/>
    </xf>
    <xf numFmtId="0" fontId="10" fillId="4" borderId="1" xfId="0" applyFont="1" applyFill="1" applyBorder="1" applyAlignment="1" applyProtection="1">
      <alignment horizontal="center" vertical="top" wrapText="1"/>
      <protection locked="0"/>
    </xf>
    <xf numFmtId="164" fontId="10" fillId="4" borderId="1" xfId="4" applyFont="1" applyFill="1" applyBorder="1" applyAlignment="1" applyProtection="1">
      <alignment horizontal="center" vertical="top" wrapText="1"/>
      <protection locked="0"/>
    </xf>
    <xf numFmtId="0" fontId="11" fillId="2" borderId="0" xfId="0" applyFont="1" applyFill="1" applyAlignment="1">
      <alignment horizontal="center" vertical="center" wrapText="1"/>
    </xf>
    <xf numFmtId="164" fontId="10" fillId="2" borderId="1" xfId="0" applyNumberFormat="1" applyFont="1" applyFill="1" applyBorder="1" applyAlignment="1">
      <alignment horizontal="center" vertical="top" wrapText="1"/>
    </xf>
    <xf numFmtId="0" fontId="10" fillId="5" borderId="1" xfId="0" applyFont="1" applyFill="1" applyBorder="1" applyAlignment="1" applyProtection="1">
      <alignment horizontal="center" vertical="top" wrapText="1"/>
      <protection locked="0"/>
    </xf>
    <xf numFmtId="15" fontId="10" fillId="5" borderId="1" xfId="0" applyNumberFormat="1" applyFont="1" applyFill="1" applyBorder="1" applyAlignment="1" applyProtection="1">
      <alignment horizontal="center" vertical="top" wrapText="1"/>
      <protection locked="0"/>
    </xf>
    <xf numFmtId="0" fontId="10" fillId="5" borderId="1" xfId="0" applyFont="1" applyFill="1" applyBorder="1" applyAlignment="1">
      <alignment horizontal="center" vertical="top" wrapText="1"/>
    </xf>
    <xf numFmtId="164" fontId="10" fillId="5" borderId="1" xfId="4" applyFont="1" applyFill="1" applyBorder="1" applyAlignment="1" applyProtection="1">
      <alignment horizontal="center" vertical="top" wrapText="1"/>
    </xf>
    <xf numFmtId="0" fontId="20" fillId="0" borderId="0" xfId="0" applyFont="1" applyAlignment="1" applyProtection="1">
      <alignment horizontal="center" vertical="top" wrapText="1"/>
      <protection locked="0"/>
    </xf>
    <xf numFmtId="164" fontId="10" fillId="2" borderId="10" xfId="4" applyFont="1" applyFill="1" applyBorder="1" applyAlignment="1" applyProtection="1">
      <alignment horizontal="center" vertical="top" wrapText="1"/>
    </xf>
    <xf numFmtId="164" fontId="10" fillId="2" borderId="0" xfId="4" applyFont="1" applyFill="1" applyBorder="1" applyAlignment="1" applyProtection="1">
      <alignment horizontal="center" vertical="top" wrapText="1"/>
    </xf>
    <xf numFmtId="0" fontId="0" fillId="3" borderId="0" xfId="0" applyFill="1"/>
    <xf numFmtId="0" fontId="10" fillId="3" borderId="1" xfId="0" applyFont="1" applyFill="1" applyBorder="1" applyAlignment="1" applyProtection="1">
      <alignment horizontal="center" vertical="top" wrapText="1"/>
      <protection locked="0"/>
    </xf>
    <xf numFmtId="15" fontId="10" fillId="3" borderId="1" xfId="0" applyNumberFormat="1" applyFont="1" applyFill="1" applyBorder="1" applyAlignment="1" applyProtection="1">
      <alignment horizontal="center" vertical="top" wrapText="1"/>
      <protection locked="0"/>
    </xf>
    <xf numFmtId="164" fontId="10" fillId="4" borderId="1" xfId="4" applyFont="1" applyFill="1" applyBorder="1" applyAlignment="1" applyProtection="1">
      <alignment horizontal="center" vertical="top" wrapText="1"/>
    </xf>
    <xf numFmtId="164" fontId="21" fillId="0" borderId="1" xfId="0" applyNumberFormat="1" applyFont="1" applyBorder="1" applyAlignment="1">
      <alignment vertical="top"/>
    </xf>
    <xf numFmtId="164" fontId="21" fillId="0" borderId="1" xfId="0" applyNumberFormat="1" applyFont="1" applyBorder="1" applyAlignment="1">
      <alignment vertical="top" wrapText="1"/>
    </xf>
    <xf numFmtId="0" fontId="10" fillId="2" borderId="0" xfId="0" applyFont="1" applyFill="1" applyAlignment="1" applyProtection="1">
      <alignment horizontal="center" vertical="top" wrapText="1"/>
      <protection locked="0"/>
    </xf>
    <xf numFmtId="0" fontId="10" fillId="2" borderId="10" xfId="0" applyFont="1" applyFill="1" applyBorder="1" applyAlignment="1" applyProtection="1">
      <alignment horizontal="center" vertical="top" wrapText="1"/>
      <protection locked="0"/>
    </xf>
    <xf numFmtId="164" fontId="10" fillId="4" borderId="11" xfId="4" applyFont="1" applyFill="1" applyBorder="1" applyAlignment="1" applyProtection="1">
      <alignment horizontal="center" vertical="top" wrapText="1"/>
    </xf>
    <xf numFmtId="164" fontId="10" fillId="2" borderId="3" xfId="4" applyFont="1" applyFill="1" applyBorder="1" applyAlignment="1" applyProtection="1">
      <alignment horizontal="center" vertical="top" wrapText="1"/>
    </xf>
    <xf numFmtId="0" fontId="10" fillId="2" borderId="2" xfId="0" applyFont="1" applyFill="1" applyBorder="1" applyAlignment="1" applyProtection="1">
      <alignment horizontal="center" vertical="top" wrapText="1"/>
      <protection locked="0"/>
    </xf>
    <xf numFmtId="164" fontId="21" fillId="4" borderId="1" xfId="0" applyNumberFormat="1" applyFont="1" applyFill="1" applyBorder="1" applyAlignment="1">
      <alignment vertical="top"/>
    </xf>
    <xf numFmtId="164" fontId="10" fillId="2" borderId="11" xfId="4" applyFont="1" applyFill="1" applyBorder="1" applyAlignment="1" applyProtection="1">
      <alignment horizontal="center" vertical="top" wrapText="1"/>
    </xf>
    <xf numFmtId="164" fontId="10" fillId="4" borderId="10" xfId="4" applyFont="1" applyFill="1" applyBorder="1" applyAlignment="1" applyProtection="1">
      <alignment horizontal="center" vertical="top" wrapText="1"/>
    </xf>
    <xf numFmtId="0" fontId="0" fillId="3" borderId="1" xfId="0" applyFill="1" applyBorder="1"/>
    <xf numFmtId="0" fontId="0" fillId="0" borderId="1" xfId="0" applyBorder="1"/>
    <xf numFmtId="164" fontId="10" fillId="5" borderId="3" xfId="4" applyFont="1" applyFill="1" applyBorder="1" applyAlignment="1" applyProtection="1">
      <alignment horizontal="center" vertical="top" wrapText="1"/>
    </xf>
    <xf numFmtId="164" fontId="10" fillId="2" borderId="3" xfId="0" applyNumberFormat="1" applyFont="1" applyFill="1" applyBorder="1" applyAlignment="1">
      <alignment horizontal="center" vertical="top" wrapText="1"/>
    </xf>
    <xf numFmtId="164" fontId="10" fillId="2" borderId="12" xfId="4" applyFont="1" applyFill="1" applyBorder="1" applyAlignment="1" applyProtection="1">
      <alignment horizontal="center" vertical="top" wrapText="1"/>
    </xf>
    <xf numFmtId="164" fontId="10" fillId="4" borderId="13" xfId="4" applyFont="1" applyFill="1" applyBorder="1" applyAlignment="1" applyProtection="1">
      <alignment horizontal="center" vertical="top" wrapText="1"/>
    </xf>
    <xf numFmtId="0" fontId="10" fillId="2" borderId="1" xfId="4" applyNumberFormat="1" applyFont="1" applyFill="1" applyBorder="1" applyAlignment="1" applyProtection="1">
      <alignment horizontal="center" vertical="top" wrapText="1"/>
    </xf>
    <xf numFmtId="0" fontId="21" fillId="0" borderId="1" xfId="0" applyFont="1" applyBorder="1" applyAlignment="1">
      <alignment vertical="top"/>
    </xf>
    <xf numFmtId="0" fontId="21" fillId="0" borderId="1" xfId="0" applyFont="1" applyBorder="1" applyAlignment="1">
      <alignment vertical="top" wrapText="1"/>
    </xf>
    <xf numFmtId="0" fontId="10" fillId="2" borderId="3" xfId="4" applyNumberFormat="1" applyFont="1" applyFill="1" applyBorder="1" applyAlignment="1" applyProtection="1">
      <alignment horizontal="center" vertical="top" wrapText="1"/>
    </xf>
    <xf numFmtId="0" fontId="10" fillId="5" borderId="1" xfId="4" applyNumberFormat="1" applyFont="1" applyFill="1" applyBorder="1" applyAlignment="1" applyProtection="1">
      <alignment horizontal="center" vertical="top" wrapText="1"/>
    </xf>
    <xf numFmtId="0" fontId="9" fillId="4" borderId="0" xfId="0" applyFont="1" applyFill="1" applyAlignment="1" applyProtection="1">
      <alignment vertical="top" wrapText="1"/>
      <protection locked="0"/>
    </xf>
    <xf numFmtId="0" fontId="6" fillId="3" borderId="0" xfId="0" applyFont="1" applyFill="1" applyAlignment="1" applyProtection="1">
      <alignment horizontal="center" vertical="top" wrapText="1"/>
      <protection locked="0"/>
    </xf>
    <xf numFmtId="0" fontId="5" fillId="3" borderId="0" xfId="0" applyFont="1" applyFill="1" applyAlignment="1" applyProtection="1">
      <alignment horizontal="center" vertical="top" wrapText="1"/>
      <protection locked="0"/>
    </xf>
    <xf numFmtId="0" fontId="8" fillId="3" borderId="0" xfId="0" applyFont="1" applyFill="1" applyAlignment="1" applyProtection="1">
      <alignment horizontal="center" vertical="top" wrapText="1"/>
      <protection locked="0"/>
    </xf>
    <xf numFmtId="0" fontId="6" fillId="3" borderId="0" xfId="0" applyFont="1" applyFill="1" applyAlignment="1" applyProtection="1">
      <alignment vertical="top" wrapText="1"/>
      <protection locked="0"/>
    </xf>
    <xf numFmtId="0" fontId="7" fillId="3" borderId="0" xfId="0" applyFont="1" applyFill="1" applyAlignment="1" applyProtection="1">
      <alignment horizontal="center" vertical="top" wrapText="1"/>
      <protection locked="0"/>
    </xf>
    <xf numFmtId="0" fontId="12" fillId="3" borderId="0" xfId="0" applyFont="1" applyFill="1" applyAlignment="1" applyProtection="1">
      <alignment horizontal="center" vertical="top" wrapText="1"/>
      <protection locked="0"/>
    </xf>
    <xf numFmtId="0" fontId="6" fillId="3" borderId="0" xfId="0" applyFont="1" applyFill="1"/>
    <xf numFmtId="44" fontId="7" fillId="3" borderId="0" xfId="3" applyFont="1" applyFill="1" applyAlignment="1" applyProtection="1">
      <alignment horizontal="center" vertical="top" wrapText="1"/>
      <protection locked="0"/>
    </xf>
    <xf numFmtId="164" fontId="7" fillId="3" borderId="0" xfId="4" applyFont="1" applyFill="1" applyAlignment="1" applyProtection="1">
      <alignment horizontal="center" vertical="top" wrapText="1"/>
      <protection locked="0"/>
    </xf>
    <xf numFmtId="44" fontId="5" fillId="3" borderId="0" xfId="3" applyFont="1" applyFill="1" applyAlignment="1" applyProtection="1">
      <alignment horizontal="center" vertical="top" wrapText="1"/>
      <protection locked="0"/>
    </xf>
    <xf numFmtId="164" fontId="21" fillId="0" borderId="3" xfId="0" applyNumberFormat="1" applyFont="1" applyBorder="1" applyAlignment="1">
      <alignment vertical="top"/>
    </xf>
    <xf numFmtId="0" fontId="10" fillId="5" borderId="3" xfId="4" applyNumberFormat="1" applyFont="1" applyFill="1" applyBorder="1" applyAlignment="1" applyProtection="1">
      <alignment horizontal="center" vertical="top" wrapText="1"/>
    </xf>
    <xf numFmtId="164" fontId="21" fillId="5" borderId="1" xfId="0" applyNumberFormat="1" applyFont="1" applyFill="1" applyBorder="1" applyAlignment="1">
      <alignment vertical="top"/>
    </xf>
    <xf numFmtId="0" fontId="21" fillId="5" borderId="1" xfId="0" applyFont="1" applyFill="1" applyBorder="1" applyAlignment="1">
      <alignment vertical="top"/>
    </xf>
    <xf numFmtId="164" fontId="10" fillId="6" borderId="1" xfId="4" applyFont="1" applyFill="1" applyBorder="1" applyAlignment="1" applyProtection="1">
      <alignment horizontal="center" vertical="top" wrapText="1"/>
    </xf>
    <xf numFmtId="0" fontId="10" fillId="2" borderId="3" xfId="0" applyFont="1" applyFill="1" applyBorder="1" applyAlignment="1" applyProtection="1">
      <alignment horizontal="center" vertical="top" wrapText="1"/>
      <protection locked="0"/>
    </xf>
    <xf numFmtId="0" fontId="10" fillId="2" borderId="3" xfId="0" applyFont="1" applyFill="1" applyBorder="1" applyAlignment="1">
      <alignment horizontal="center" vertical="top" wrapText="1"/>
    </xf>
    <xf numFmtId="164" fontId="10" fillId="2" borderId="3" xfId="4" applyFont="1" applyFill="1" applyBorder="1" applyAlignment="1" applyProtection="1">
      <alignment horizontal="center" vertical="top" wrapText="1"/>
      <protection locked="0"/>
    </xf>
    <xf numFmtId="44" fontId="10" fillId="2" borderId="3" xfId="3" applyFont="1" applyFill="1" applyBorder="1" applyAlignment="1" applyProtection="1">
      <alignment horizontal="center" vertical="top" wrapText="1"/>
      <protection locked="0"/>
    </xf>
    <xf numFmtId="0" fontId="13" fillId="2" borderId="3" xfId="0" applyFont="1" applyFill="1" applyBorder="1" applyAlignment="1">
      <alignment horizontal="center" vertical="top" wrapText="1"/>
    </xf>
    <xf numFmtId="164" fontId="10" fillId="5" borderId="3" xfId="4" applyFont="1" applyFill="1" applyBorder="1" applyAlignment="1" applyProtection="1">
      <alignment horizontal="center" vertical="top" wrapText="1"/>
      <protection locked="0"/>
    </xf>
    <xf numFmtId="0" fontId="10" fillId="5" borderId="3" xfId="4" applyNumberFormat="1" applyFont="1" applyFill="1" applyBorder="1" applyAlignment="1" applyProtection="1">
      <alignment horizontal="center" vertical="top" wrapText="1"/>
      <protection locked="0"/>
    </xf>
    <xf numFmtId="0" fontId="10" fillId="5" borderId="3" xfId="0" applyFont="1" applyFill="1" applyBorder="1" applyAlignment="1">
      <alignment horizontal="center" vertical="top" wrapText="1"/>
    </xf>
    <xf numFmtId="0" fontId="14" fillId="3" borderId="10" xfId="0" applyFont="1" applyFill="1" applyBorder="1" applyAlignment="1" applyProtection="1">
      <alignment horizontal="center" vertical="center" wrapText="1"/>
      <protection locked="0"/>
    </xf>
    <xf numFmtId="0" fontId="15" fillId="3" borderId="10" xfId="0" applyFont="1" applyFill="1" applyBorder="1" applyAlignment="1" applyProtection="1">
      <alignment horizontal="center" vertical="center" wrapText="1"/>
      <protection locked="0"/>
    </xf>
    <xf numFmtId="0" fontId="14" fillId="3" borderId="10" xfId="0" applyFont="1" applyFill="1" applyBorder="1" applyAlignment="1">
      <alignment horizontal="center" vertical="center"/>
    </xf>
    <xf numFmtId="0" fontId="14" fillId="3" borderId="1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6" fillId="3" borderId="10" xfId="0" applyFont="1" applyFill="1" applyBorder="1" applyAlignment="1">
      <alignment horizontal="center" vertical="center"/>
    </xf>
    <xf numFmtId="0" fontId="22" fillId="5" borderId="1" xfId="0" applyFont="1" applyFill="1" applyBorder="1" applyAlignment="1" applyProtection="1">
      <alignment horizontal="center" vertical="top" wrapText="1"/>
      <protection locked="0"/>
    </xf>
    <xf numFmtId="0" fontId="22" fillId="5" borderId="1" xfId="0" applyFont="1" applyFill="1" applyBorder="1" applyAlignment="1">
      <alignment horizontal="center" vertical="top" wrapText="1"/>
    </xf>
    <xf numFmtId="0" fontId="25" fillId="2" borderId="1" xfId="0" applyFont="1" applyFill="1" applyBorder="1" applyAlignment="1" applyProtection="1">
      <alignment horizontal="center" vertical="top" wrapText="1"/>
      <protection locked="0"/>
    </xf>
    <xf numFmtId="15" fontId="25" fillId="2" borderId="1" xfId="0" applyNumberFormat="1" applyFont="1" applyFill="1" applyBorder="1" applyAlignment="1" applyProtection="1">
      <alignment horizontal="center" vertical="top" wrapText="1"/>
      <protection locked="0"/>
    </xf>
    <xf numFmtId="0" fontId="27" fillId="0" borderId="1" xfId="0" applyFont="1" applyBorder="1" applyAlignment="1">
      <alignment horizontal="center" vertical="top"/>
    </xf>
    <xf numFmtId="0" fontId="23" fillId="2" borderId="1" xfId="0" applyFont="1" applyFill="1" applyBorder="1" applyAlignment="1" applyProtection="1">
      <alignment horizontal="center" vertical="top" wrapText="1"/>
      <protection locked="0"/>
    </xf>
    <xf numFmtId="0" fontId="28" fillId="2" borderId="1" xfId="1" applyFont="1" applyFill="1" applyBorder="1" applyAlignment="1" applyProtection="1">
      <alignment horizontal="center" vertical="top" wrapText="1"/>
      <protection locked="0"/>
    </xf>
    <xf numFmtId="0" fontId="26" fillId="0" borderId="4" xfId="0" applyFont="1" applyBorder="1" applyAlignment="1" applyProtection="1">
      <alignment horizontal="center" vertical="top" wrapText="1"/>
      <protection locked="0"/>
    </xf>
    <xf numFmtId="0" fontId="28" fillId="2" borderId="1" xfId="0" applyFont="1" applyFill="1" applyBorder="1" applyAlignment="1" applyProtection="1">
      <alignment horizontal="center" vertical="top" wrapText="1"/>
      <protection locked="0"/>
    </xf>
    <xf numFmtId="0" fontId="28" fillId="2" borderId="1" xfId="1" applyFont="1" applyFill="1" applyBorder="1" applyAlignment="1" applyProtection="1">
      <alignment horizontal="center" vertical="top" wrapText="1"/>
    </xf>
    <xf numFmtId="0" fontId="31" fillId="2" borderId="1" xfId="1" applyFont="1" applyFill="1" applyBorder="1" applyAlignment="1" applyProtection="1">
      <alignment horizontal="center" vertical="top" wrapText="1"/>
    </xf>
    <xf numFmtId="15" fontId="21" fillId="5" borderId="3" xfId="0" applyNumberFormat="1" applyFont="1" applyFill="1" applyBorder="1" applyAlignment="1">
      <alignment horizontal="center" vertical="top" wrapText="1"/>
    </xf>
    <xf numFmtId="0" fontId="21" fillId="5" borderId="1" xfId="0" applyFont="1" applyFill="1" applyBorder="1" applyAlignment="1">
      <alignment horizontal="center" vertical="top" wrapText="1"/>
    </xf>
    <xf numFmtId="0" fontId="35" fillId="3" borderId="10" xfId="0" applyFont="1" applyFill="1" applyBorder="1" applyAlignment="1" applyProtection="1">
      <alignment horizontal="center" vertical="center" wrapText="1"/>
      <protection locked="0"/>
    </xf>
    <xf numFmtId="44" fontId="14" fillId="3" borderId="10" xfId="0" applyNumberFormat="1" applyFont="1" applyFill="1" applyBorder="1" applyAlignment="1" applyProtection="1">
      <alignment horizontal="center" vertical="center" wrapText="1"/>
      <protection locked="0"/>
    </xf>
    <xf numFmtId="44" fontId="35" fillId="3" borderId="10" xfId="0" applyNumberFormat="1" applyFont="1" applyFill="1" applyBorder="1" applyAlignment="1" applyProtection="1">
      <alignment horizontal="center" vertical="center" wrapText="1"/>
      <protection locked="0"/>
    </xf>
    <xf numFmtId="44" fontId="7" fillId="3" borderId="0" xfId="4" applyNumberFormat="1" applyFont="1" applyFill="1" applyAlignment="1" applyProtection="1">
      <alignment horizontal="center" vertical="top" wrapText="1"/>
      <protection locked="0"/>
    </xf>
    <xf numFmtId="44" fontId="7" fillId="0" borderId="0" xfId="4" applyNumberFormat="1" applyFont="1" applyFill="1" applyAlignment="1" applyProtection="1">
      <alignment horizontal="center" vertical="top" wrapText="1"/>
      <protection locked="0"/>
    </xf>
    <xf numFmtId="0" fontId="36" fillId="0" borderId="6" xfId="0" applyFont="1" applyBorder="1" applyAlignment="1" applyProtection="1">
      <alignment horizontal="center" vertical="top" wrapText="1" readingOrder="1"/>
      <protection locked="0"/>
    </xf>
    <xf numFmtId="0" fontId="36" fillId="0" borderId="9" xfId="0" applyFont="1" applyBorder="1" applyAlignment="1" applyProtection="1">
      <alignment horizontal="center" vertical="top" wrapText="1" readingOrder="1"/>
      <protection locked="0"/>
    </xf>
    <xf numFmtId="0" fontId="37" fillId="2" borderId="1" xfId="0" applyFont="1" applyFill="1" applyBorder="1" applyAlignment="1" applyProtection="1">
      <alignment horizontal="center" vertical="top" wrapText="1" readingOrder="1"/>
      <protection locked="0"/>
    </xf>
    <xf numFmtId="15" fontId="37" fillId="2" borderId="1" xfId="0" applyNumberFormat="1" applyFont="1" applyFill="1" applyBorder="1" applyAlignment="1" applyProtection="1">
      <alignment horizontal="center" vertical="top" wrapText="1" readingOrder="1"/>
      <protection locked="0"/>
    </xf>
    <xf numFmtId="0" fontId="38" fillId="0" borderId="1" xfId="0" applyFont="1" applyBorder="1" applyAlignment="1">
      <alignment horizontal="center" vertical="top" readingOrder="1"/>
    </xf>
    <xf numFmtId="0" fontId="39" fillId="2" borderId="1" xfId="1" applyFont="1" applyFill="1" applyBorder="1" applyAlignment="1" applyProtection="1">
      <alignment horizontal="center" vertical="top" wrapText="1" readingOrder="1"/>
      <protection locked="0"/>
    </xf>
    <xf numFmtId="0" fontId="37" fillId="2" borderId="1" xfId="0" applyFont="1" applyFill="1" applyBorder="1" applyAlignment="1">
      <alignment horizontal="center" vertical="top" wrapText="1" readingOrder="1"/>
    </xf>
    <xf numFmtId="0" fontId="37" fillId="2" borderId="1" xfId="0" applyFont="1" applyFill="1" applyBorder="1" applyAlignment="1">
      <alignment horizontal="center" vertical="top" readingOrder="1"/>
    </xf>
    <xf numFmtId="164" fontId="37" fillId="2" borderId="1" xfId="4" applyFont="1" applyFill="1" applyBorder="1" applyAlignment="1" applyProtection="1">
      <alignment horizontal="center" vertical="top" wrapText="1" readingOrder="1"/>
    </xf>
    <xf numFmtId="44" fontId="37" fillId="2" borderId="1" xfId="4" applyNumberFormat="1" applyFont="1" applyFill="1" applyBorder="1" applyAlignment="1" applyProtection="1">
      <alignment horizontal="center" vertical="top" wrapText="1" readingOrder="1"/>
    </xf>
    <xf numFmtId="0" fontId="37" fillId="2" borderId="3" xfId="0" applyFont="1" applyFill="1" applyBorder="1" applyAlignment="1">
      <alignment horizontal="center" vertical="top" readingOrder="1"/>
    </xf>
    <xf numFmtId="0" fontId="36" fillId="0" borderId="4" xfId="0" applyFont="1" applyBorder="1" applyAlignment="1" applyProtection="1">
      <alignment horizontal="center" vertical="top" wrapText="1" readingOrder="1"/>
      <protection locked="0"/>
    </xf>
    <xf numFmtId="0" fontId="36" fillId="0" borderId="2" xfId="0" applyFont="1" applyBorder="1" applyAlignment="1" applyProtection="1">
      <alignment horizontal="center" vertical="top" wrapText="1" readingOrder="1"/>
      <protection locked="0"/>
    </xf>
    <xf numFmtId="0" fontId="37" fillId="2" borderId="4" xfId="0" applyFont="1" applyFill="1" applyBorder="1" applyAlignment="1">
      <alignment horizontal="center" vertical="top" wrapText="1" readingOrder="1"/>
    </xf>
    <xf numFmtId="15" fontId="36" fillId="0" borderId="2" xfId="0" applyNumberFormat="1" applyFont="1" applyBorder="1" applyAlignment="1" applyProtection="1">
      <alignment horizontal="center" vertical="top" wrapText="1" readingOrder="1"/>
      <protection locked="0"/>
    </xf>
    <xf numFmtId="0" fontId="39" fillId="2" borderId="1" xfId="0" applyFont="1" applyFill="1" applyBorder="1" applyAlignment="1" applyProtection="1">
      <alignment horizontal="center" vertical="top" wrapText="1" readingOrder="1"/>
      <protection locked="0"/>
    </xf>
    <xf numFmtId="15" fontId="37" fillId="2" borderId="1" xfId="0" applyNumberFormat="1" applyFont="1" applyFill="1" applyBorder="1" applyAlignment="1">
      <alignment horizontal="center" vertical="top" readingOrder="1"/>
    </xf>
    <xf numFmtId="15" fontId="37" fillId="2" borderId="1" xfId="0" applyNumberFormat="1" applyFont="1" applyFill="1" applyBorder="1" applyAlignment="1">
      <alignment horizontal="center" vertical="top" wrapText="1" readingOrder="1"/>
    </xf>
    <xf numFmtId="164" fontId="37" fillId="2" borderId="1" xfId="4" applyFont="1" applyFill="1" applyBorder="1" applyAlignment="1" applyProtection="1">
      <alignment horizontal="center" vertical="top" wrapText="1" readingOrder="1"/>
      <protection locked="0"/>
    </xf>
    <xf numFmtId="0" fontId="37" fillId="2" borderId="1" xfId="4" applyNumberFormat="1" applyFont="1" applyFill="1" applyBorder="1" applyAlignment="1" applyProtection="1">
      <alignment horizontal="center" vertical="top" wrapText="1" readingOrder="1"/>
      <protection locked="0"/>
    </xf>
    <xf numFmtId="15" fontId="36" fillId="0" borderId="1" xfId="0" applyNumberFormat="1" applyFont="1" applyBorder="1" applyAlignment="1" applyProtection="1">
      <alignment horizontal="center" vertical="top" wrapText="1" readingOrder="1"/>
      <protection locked="0"/>
    </xf>
    <xf numFmtId="0" fontId="36" fillId="0" borderId="1" xfId="0" applyFont="1" applyBorder="1" applyAlignment="1" applyProtection="1">
      <alignment horizontal="center" vertical="top" wrapText="1" readingOrder="1"/>
      <protection locked="0"/>
    </xf>
    <xf numFmtId="0" fontId="37" fillId="2" borderId="2" xfId="0" applyFont="1" applyFill="1" applyBorder="1" applyAlignment="1" applyProtection="1">
      <alignment horizontal="center" vertical="top" wrapText="1" readingOrder="1"/>
      <protection locked="0"/>
    </xf>
    <xf numFmtId="15" fontId="37" fillId="2" borderId="3" xfId="0" applyNumberFormat="1" applyFont="1" applyFill="1" applyBorder="1" applyAlignment="1" applyProtection="1">
      <alignment horizontal="center" vertical="top" wrapText="1" readingOrder="1"/>
      <protection locked="0"/>
    </xf>
    <xf numFmtId="44" fontId="37" fillId="2" borderId="1" xfId="3" applyFont="1" applyFill="1" applyBorder="1" applyAlignment="1" applyProtection="1">
      <alignment horizontal="center" vertical="top" wrapText="1" readingOrder="1"/>
      <protection locked="0"/>
    </xf>
    <xf numFmtId="44" fontId="37" fillId="2" borderId="1" xfId="4" applyNumberFormat="1" applyFont="1" applyFill="1" applyBorder="1" applyAlignment="1" applyProtection="1">
      <alignment horizontal="center" vertical="top" wrapText="1" readingOrder="1"/>
      <protection locked="0"/>
    </xf>
    <xf numFmtId="166" fontId="37" fillId="2" borderId="1" xfId="0" applyNumberFormat="1" applyFont="1" applyFill="1" applyBorder="1" applyAlignment="1">
      <alignment horizontal="center" vertical="top" wrapText="1" readingOrder="1"/>
    </xf>
    <xf numFmtId="0" fontId="39" fillId="2" borderId="1" xfId="1" applyFont="1" applyFill="1" applyBorder="1" applyAlignment="1" applyProtection="1">
      <alignment horizontal="center" vertical="top" wrapText="1" readingOrder="1"/>
    </xf>
    <xf numFmtId="44" fontId="37" fillId="2" borderId="1" xfId="0" applyNumberFormat="1" applyFont="1" applyFill="1" applyBorder="1" applyAlignment="1">
      <alignment horizontal="center" vertical="top" wrapText="1" readingOrder="1"/>
    </xf>
    <xf numFmtId="0" fontId="37" fillId="2" borderId="3" xfId="0" applyFont="1" applyFill="1" applyBorder="1" applyAlignment="1">
      <alignment horizontal="center" vertical="top" wrapText="1" readingOrder="1"/>
    </xf>
    <xf numFmtId="0" fontId="37" fillId="2" borderId="6" xfId="0" applyFont="1" applyFill="1" applyBorder="1" applyAlignment="1">
      <alignment horizontal="center" vertical="top" wrapText="1" readingOrder="1"/>
    </xf>
    <xf numFmtId="15" fontId="36" fillId="0" borderId="9" xfId="0" applyNumberFormat="1" applyFont="1" applyBorder="1" applyAlignment="1" applyProtection="1">
      <alignment horizontal="center" vertical="top" wrapText="1" readingOrder="1"/>
      <protection locked="0"/>
    </xf>
    <xf numFmtId="15" fontId="37" fillId="2" borderId="3" xfId="0" applyNumberFormat="1" applyFont="1" applyFill="1" applyBorder="1" applyAlignment="1">
      <alignment horizontal="center" vertical="top" wrapText="1" readingOrder="1"/>
    </xf>
    <xf numFmtId="0" fontId="37" fillId="2" borderId="2" xfId="0" applyFont="1" applyFill="1" applyBorder="1" applyAlignment="1">
      <alignment horizontal="center" vertical="top" wrapText="1" readingOrder="1"/>
    </xf>
    <xf numFmtId="0" fontId="41" fillId="5" borderId="1" xfId="0" applyFont="1" applyFill="1" applyBorder="1" applyAlignment="1" applyProtection="1">
      <alignment horizontal="center" vertical="top" wrapText="1" readingOrder="1"/>
      <protection locked="0"/>
    </xf>
    <xf numFmtId="15" fontId="41" fillId="5" borderId="1" xfId="0" applyNumberFormat="1" applyFont="1" applyFill="1" applyBorder="1" applyAlignment="1" applyProtection="1">
      <alignment horizontal="center" vertical="top" wrapText="1" readingOrder="1"/>
      <protection locked="0"/>
    </xf>
    <xf numFmtId="0" fontId="42" fillId="5" borderId="1" xfId="0" applyFont="1" applyFill="1" applyBorder="1" applyAlignment="1">
      <alignment horizontal="center" vertical="top" readingOrder="1"/>
    </xf>
    <xf numFmtId="15" fontId="41" fillId="5" borderId="1" xfId="0" applyNumberFormat="1" applyFont="1" applyFill="1" applyBorder="1" applyAlignment="1">
      <alignment horizontal="center" vertical="top" wrapText="1" readingOrder="1"/>
    </xf>
    <xf numFmtId="15" fontId="41" fillId="5" borderId="1" xfId="0" applyNumberFormat="1" applyFont="1" applyFill="1" applyBorder="1" applyAlignment="1">
      <alignment horizontal="center" vertical="top" readingOrder="1"/>
    </xf>
    <xf numFmtId="0" fontId="41" fillId="5" borderId="1" xfId="0" applyFont="1" applyFill="1" applyBorder="1" applyAlignment="1">
      <alignment horizontal="center" vertical="top" wrapText="1" readingOrder="1"/>
    </xf>
    <xf numFmtId="164" fontId="41" fillId="5" borderId="1" xfId="4" applyFont="1" applyFill="1" applyBorder="1" applyAlignment="1" applyProtection="1">
      <alignment horizontal="center" vertical="top" wrapText="1" readingOrder="1"/>
    </xf>
    <xf numFmtId="44" fontId="41" fillId="5" borderId="1" xfId="4" applyNumberFormat="1" applyFont="1" applyFill="1" applyBorder="1" applyAlignment="1" applyProtection="1">
      <alignment horizontal="center" vertical="top" wrapText="1" readingOrder="1"/>
    </xf>
    <xf numFmtId="0" fontId="41" fillId="5" borderId="3" xfId="0" applyFont="1" applyFill="1" applyBorder="1" applyAlignment="1">
      <alignment horizontal="center" vertical="top" readingOrder="1"/>
    </xf>
    <xf numFmtId="0" fontId="36" fillId="2" borderId="1" xfId="0" applyFont="1" applyFill="1" applyBorder="1" applyAlignment="1" applyProtection="1">
      <alignment horizontal="center" vertical="top" wrapText="1" readingOrder="1"/>
      <protection locked="0"/>
    </xf>
    <xf numFmtId="0" fontId="38" fillId="2" borderId="1" xfId="0" applyFont="1" applyFill="1" applyBorder="1" applyAlignment="1">
      <alignment horizontal="center" vertical="top" readingOrder="1"/>
    </xf>
    <xf numFmtId="0" fontId="39" fillId="2" borderId="1" xfId="0" applyFont="1" applyFill="1" applyBorder="1" applyAlignment="1">
      <alignment horizontal="center" vertical="top" wrapText="1" readingOrder="1"/>
    </xf>
    <xf numFmtId="0" fontId="37" fillId="2" borderId="1" xfId="1" applyFont="1" applyFill="1" applyBorder="1" applyAlignment="1" applyProtection="1">
      <alignment horizontal="center" vertical="top" wrapText="1" readingOrder="1"/>
      <protection locked="0"/>
    </xf>
    <xf numFmtId="167" fontId="37" fillId="2" borderId="1" xfId="0" applyNumberFormat="1" applyFont="1" applyFill="1" applyBorder="1" applyAlignment="1">
      <alignment horizontal="center" vertical="top" wrapText="1" readingOrder="1"/>
    </xf>
    <xf numFmtId="0" fontId="46" fillId="2" borderId="1" xfId="1" applyFont="1" applyFill="1" applyBorder="1" applyAlignment="1" applyProtection="1">
      <alignment horizontal="center" vertical="top" wrapText="1" readingOrder="1"/>
      <protection locked="0"/>
    </xf>
    <xf numFmtId="16" fontId="37" fillId="2" borderId="1" xfId="0" applyNumberFormat="1" applyFont="1" applyFill="1" applyBorder="1" applyAlignment="1">
      <alignment horizontal="center" vertical="top" readingOrder="1"/>
    </xf>
    <xf numFmtId="164" fontId="37" fillId="2" borderId="1" xfId="0" applyNumberFormat="1" applyFont="1" applyFill="1" applyBorder="1" applyAlignment="1">
      <alignment horizontal="center" vertical="top" wrapText="1" readingOrder="1"/>
    </xf>
    <xf numFmtId="0" fontId="40" fillId="5" borderId="4" xfId="0" applyFont="1" applyFill="1" applyBorder="1" applyAlignment="1" applyProtection="1">
      <alignment horizontal="center" vertical="top" wrapText="1" readingOrder="1"/>
      <protection locked="0"/>
    </xf>
    <xf numFmtId="0" fontId="40" fillId="5" borderId="2" xfId="0" applyFont="1" applyFill="1" applyBorder="1" applyAlignment="1" applyProtection="1">
      <alignment horizontal="center" vertical="top" wrapText="1" readingOrder="1"/>
      <protection locked="0"/>
    </xf>
    <xf numFmtId="0" fontId="44" fillId="5" borderId="1" xfId="1" applyFont="1" applyFill="1" applyBorder="1" applyAlignment="1" applyProtection="1">
      <alignment horizontal="center" vertical="top" wrapText="1" readingOrder="1"/>
      <protection locked="0"/>
    </xf>
    <xf numFmtId="0" fontId="41" fillId="5" borderId="1" xfId="0" applyFont="1" applyFill="1" applyBorder="1" applyAlignment="1">
      <alignment horizontal="center" vertical="top" readingOrder="1"/>
    </xf>
    <xf numFmtId="0" fontId="37" fillId="2" borderId="3" xfId="4" applyNumberFormat="1" applyFont="1" applyFill="1" applyBorder="1" applyAlignment="1" applyProtection="1">
      <alignment horizontal="center" vertical="top" wrapText="1" readingOrder="1"/>
      <protection locked="0"/>
    </xf>
    <xf numFmtId="164" fontId="39" fillId="2" borderId="1" xfId="4" applyFont="1" applyFill="1" applyBorder="1" applyAlignment="1" applyProtection="1">
      <alignment horizontal="center" vertical="top" wrapText="1" readingOrder="1"/>
    </xf>
    <xf numFmtId="3" fontId="37" fillId="2" borderId="1" xfId="0" applyNumberFormat="1" applyFont="1" applyFill="1" applyBorder="1" applyAlignment="1">
      <alignment horizontal="center" vertical="top" readingOrder="1"/>
    </xf>
    <xf numFmtId="0" fontId="43" fillId="5" borderId="1" xfId="1" applyFont="1" applyFill="1" applyBorder="1" applyAlignment="1" applyProtection="1">
      <alignment horizontal="center" vertical="top" wrapText="1" readingOrder="1"/>
      <protection locked="0"/>
    </xf>
    <xf numFmtId="0" fontId="43" fillId="5" borderId="1" xfId="0" applyFont="1" applyFill="1" applyBorder="1" applyAlignment="1">
      <alignment horizontal="center" vertical="top" wrapText="1" readingOrder="1"/>
    </xf>
    <xf numFmtId="0" fontId="44" fillId="5" borderId="1" xfId="1" applyFont="1" applyFill="1" applyBorder="1" applyAlignment="1" applyProtection="1">
      <alignment horizontal="center" vertical="top" wrapText="1" readingOrder="1"/>
    </xf>
    <xf numFmtId="166" fontId="41" fillId="5" borderId="1" xfId="0" applyNumberFormat="1" applyFont="1" applyFill="1" applyBorder="1" applyAlignment="1">
      <alignment horizontal="center" vertical="top" wrapText="1" readingOrder="1"/>
    </xf>
    <xf numFmtId="44" fontId="41" fillId="5" borderId="1" xfId="0" applyNumberFormat="1" applyFont="1" applyFill="1" applyBorder="1" applyAlignment="1">
      <alignment horizontal="center" vertical="top" wrapText="1" readingOrder="1"/>
    </xf>
    <xf numFmtId="0" fontId="41" fillId="5" borderId="3" xfId="0" applyFont="1" applyFill="1" applyBorder="1" applyAlignment="1">
      <alignment horizontal="center" vertical="top" wrapText="1" readingOrder="1"/>
    </xf>
    <xf numFmtId="168" fontId="37" fillId="2" borderId="1" xfId="0" applyNumberFormat="1" applyFont="1" applyFill="1" applyBorder="1" applyAlignment="1">
      <alignment horizontal="center" vertical="top" wrapText="1" readingOrder="1"/>
    </xf>
    <xf numFmtId="164" fontId="37" fillId="2" borderId="1" xfId="0" applyNumberFormat="1" applyFont="1" applyFill="1" applyBorder="1" applyAlignment="1">
      <alignment horizontal="center" vertical="top" readingOrder="1"/>
    </xf>
    <xf numFmtId="44" fontId="37" fillId="2" borderId="1" xfId="0" applyNumberFormat="1" applyFont="1" applyFill="1" applyBorder="1" applyAlignment="1">
      <alignment horizontal="center" vertical="top" readingOrder="1"/>
    </xf>
    <xf numFmtId="3" fontId="37" fillId="2" borderId="1" xfId="0" applyNumberFormat="1" applyFont="1" applyFill="1" applyBorder="1" applyAlignment="1" applyProtection="1">
      <alignment horizontal="center" vertical="top" wrapText="1" readingOrder="1"/>
      <protection locked="0"/>
    </xf>
    <xf numFmtId="16" fontId="37" fillId="2" borderId="1" xfId="0" applyNumberFormat="1" applyFont="1" applyFill="1" applyBorder="1" applyAlignment="1">
      <alignment horizontal="center" vertical="top" wrapText="1" readingOrder="1"/>
    </xf>
    <xf numFmtId="15" fontId="37" fillId="2" borderId="2" xfId="0" applyNumberFormat="1" applyFont="1" applyFill="1" applyBorder="1" applyAlignment="1" applyProtection="1">
      <alignment horizontal="center" vertical="top" wrapText="1" readingOrder="1"/>
      <protection locked="0"/>
    </xf>
    <xf numFmtId="0" fontId="36" fillId="0" borderId="2" xfId="1" applyFont="1" applyFill="1" applyBorder="1" applyAlignment="1" applyProtection="1">
      <alignment horizontal="center" vertical="top" wrapText="1" readingOrder="1"/>
      <protection locked="0"/>
    </xf>
    <xf numFmtId="0" fontId="37" fillId="2" borderId="1" xfId="3" applyNumberFormat="1" applyFont="1" applyFill="1" applyBorder="1" applyAlignment="1" applyProtection="1">
      <alignment horizontal="center" vertical="top" wrapText="1" readingOrder="1"/>
      <protection locked="0"/>
    </xf>
    <xf numFmtId="3" fontId="37" fillId="2" borderId="1" xfId="0" applyNumberFormat="1" applyFont="1" applyFill="1" applyBorder="1" applyAlignment="1">
      <alignment horizontal="center" vertical="top" wrapText="1" readingOrder="1"/>
    </xf>
    <xf numFmtId="49" fontId="37" fillId="2" borderId="1" xfId="0" applyNumberFormat="1" applyFont="1" applyFill="1" applyBorder="1" applyAlignment="1" applyProtection="1">
      <alignment horizontal="center" vertical="top" wrapText="1" readingOrder="1"/>
      <protection locked="0"/>
    </xf>
    <xf numFmtId="43" fontId="37" fillId="2" borderId="1" xfId="0" applyNumberFormat="1" applyFont="1" applyFill="1" applyBorder="1" applyAlignment="1">
      <alignment horizontal="center" vertical="top" wrapText="1" readingOrder="1"/>
    </xf>
    <xf numFmtId="165" fontId="37" fillId="2" borderId="1" xfId="5" applyFont="1" applyFill="1" applyBorder="1" applyAlignment="1" applyProtection="1">
      <alignment horizontal="center" vertical="top" wrapText="1" readingOrder="1"/>
      <protection locked="0"/>
    </xf>
    <xf numFmtId="0" fontId="44" fillId="5" borderId="1" xfId="0" applyFont="1" applyFill="1" applyBorder="1" applyAlignment="1">
      <alignment horizontal="center" vertical="top" wrapText="1" readingOrder="1"/>
    </xf>
    <xf numFmtId="168" fontId="41" fillId="5" borderId="1" xfId="0" applyNumberFormat="1" applyFont="1" applyFill="1" applyBorder="1" applyAlignment="1">
      <alignment horizontal="center" vertical="top" wrapText="1" readingOrder="1"/>
    </xf>
    <xf numFmtId="15" fontId="37" fillId="2" borderId="2" xfId="0" applyNumberFormat="1" applyFont="1" applyFill="1" applyBorder="1" applyAlignment="1">
      <alignment horizontal="center" vertical="top" wrapText="1" readingOrder="1"/>
    </xf>
    <xf numFmtId="0" fontId="43" fillId="5" borderId="4" xfId="0" applyFont="1" applyFill="1" applyBorder="1" applyAlignment="1">
      <alignment horizontal="center" vertical="top" wrapText="1" readingOrder="1"/>
    </xf>
    <xf numFmtId="0" fontId="37" fillId="2" borderId="1" xfId="4" applyNumberFormat="1" applyFont="1" applyFill="1" applyBorder="1" applyAlignment="1" applyProtection="1">
      <alignment horizontal="center" vertical="top" wrapText="1" readingOrder="1"/>
    </xf>
    <xf numFmtId="44" fontId="36" fillId="0" borderId="1" xfId="0" applyNumberFormat="1" applyFont="1" applyBorder="1" applyAlignment="1">
      <alignment horizontal="center" vertical="top" readingOrder="1"/>
    </xf>
    <xf numFmtId="164" fontId="37" fillId="2" borderId="1" xfId="4" applyFont="1" applyFill="1" applyBorder="1" applyAlignment="1">
      <alignment horizontal="center" vertical="top" readingOrder="1"/>
    </xf>
    <xf numFmtId="14" fontId="39" fillId="2" borderId="1" xfId="1" applyNumberFormat="1" applyFont="1" applyFill="1" applyBorder="1" applyAlignment="1" applyProtection="1">
      <alignment horizontal="center" vertical="top" wrapText="1" readingOrder="1"/>
      <protection locked="0"/>
    </xf>
    <xf numFmtId="0" fontId="36" fillId="0" borderId="4" xfId="0" applyFont="1" applyBorder="1" applyAlignment="1">
      <alignment horizontal="center" vertical="top" wrapText="1" readingOrder="1"/>
    </xf>
    <xf numFmtId="0" fontId="36" fillId="0" borderId="2" xfId="0" applyFont="1" applyBorder="1" applyAlignment="1">
      <alignment horizontal="center" vertical="top" wrapText="1" readingOrder="1"/>
    </xf>
    <xf numFmtId="0" fontId="36" fillId="0" borderId="3" xfId="0" applyFont="1" applyBorder="1" applyAlignment="1" applyProtection="1">
      <alignment horizontal="center" vertical="top" wrapText="1" readingOrder="1"/>
      <protection locked="0"/>
    </xf>
    <xf numFmtId="169" fontId="37" fillId="2" borderId="1" xfId="4" applyNumberFormat="1" applyFont="1" applyFill="1" applyBorder="1" applyAlignment="1" applyProtection="1">
      <alignment horizontal="center" vertical="top" wrapText="1" readingOrder="1"/>
    </xf>
    <xf numFmtId="15" fontId="37" fillId="2" borderId="1" xfId="4" applyNumberFormat="1" applyFont="1" applyFill="1" applyBorder="1" applyAlignment="1" applyProtection="1">
      <alignment horizontal="center" vertical="top" wrapText="1" readingOrder="1"/>
    </xf>
    <xf numFmtId="164" fontId="41" fillId="5" borderId="1" xfId="4" applyFont="1" applyFill="1" applyBorder="1" applyAlignment="1" applyProtection="1">
      <alignment horizontal="center" vertical="top" wrapText="1" readingOrder="1"/>
      <protection locked="0"/>
    </xf>
    <xf numFmtId="0" fontId="41" fillId="5" borderId="1" xfId="4" applyNumberFormat="1" applyFont="1" applyFill="1" applyBorder="1" applyAlignment="1" applyProtection="1">
      <alignment horizontal="center" vertical="top" wrapText="1" readingOrder="1"/>
      <protection locked="0"/>
    </xf>
    <xf numFmtId="0" fontId="43" fillId="5" borderId="2" xfId="0" applyFont="1" applyFill="1" applyBorder="1" applyAlignment="1">
      <alignment horizontal="center" vertical="top" wrapText="1" readingOrder="1"/>
    </xf>
    <xf numFmtId="0" fontId="37" fillId="2" borderId="4" xfId="1" applyFont="1" applyFill="1" applyBorder="1" applyAlignment="1" applyProtection="1">
      <alignment horizontal="center" vertical="top" wrapText="1" readingOrder="1"/>
    </xf>
    <xf numFmtId="0" fontId="37" fillId="2" borderId="5" xfId="0" applyFont="1" applyFill="1" applyBorder="1" applyAlignment="1">
      <alignment horizontal="center" vertical="top" wrapText="1" readingOrder="1"/>
    </xf>
    <xf numFmtId="0" fontId="37" fillId="2" borderId="7" xfId="0" applyFont="1" applyFill="1" applyBorder="1" applyAlignment="1">
      <alignment horizontal="center" vertical="top" wrapText="1" readingOrder="1"/>
    </xf>
    <xf numFmtId="15" fontId="36" fillId="0" borderId="3" xfId="0" applyNumberFormat="1" applyFont="1" applyBorder="1" applyAlignment="1" applyProtection="1">
      <alignment horizontal="center" vertical="top" wrapText="1" readingOrder="1"/>
      <protection locked="0"/>
    </xf>
    <xf numFmtId="44" fontId="37" fillId="2" borderId="1" xfId="4" applyNumberFormat="1" applyFont="1" applyFill="1" applyBorder="1" applyAlignment="1">
      <alignment horizontal="center" vertical="top" readingOrder="1"/>
    </xf>
    <xf numFmtId="0" fontId="36" fillId="0" borderId="3" xfId="0" applyFont="1" applyBorder="1" applyAlignment="1">
      <alignment horizontal="center" vertical="top" readingOrder="1"/>
    </xf>
    <xf numFmtId="15" fontId="36" fillId="2" borderId="3" xfId="0" applyNumberFormat="1" applyFont="1" applyFill="1" applyBorder="1" applyAlignment="1">
      <alignment horizontal="center" vertical="top" wrapText="1" readingOrder="1"/>
    </xf>
    <xf numFmtId="0" fontId="43" fillId="5" borderId="3" xfId="0" applyFont="1" applyFill="1" applyBorder="1" applyAlignment="1">
      <alignment horizontal="center" vertical="top" wrapText="1" readingOrder="1"/>
    </xf>
    <xf numFmtId="15" fontId="43" fillId="5" borderId="3" xfId="0" applyNumberFormat="1" applyFont="1" applyFill="1" applyBorder="1" applyAlignment="1">
      <alignment horizontal="center" vertical="top" wrapText="1" readingOrder="1"/>
    </xf>
    <xf numFmtId="49" fontId="41" fillId="5" borderId="1" xfId="4" applyNumberFormat="1" applyFont="1" applyFill="1" applyBorder="1" applyAlignment="1" applyProtection="1">
      <alignment horizontal="center" vertical="top" wrapText="1" readingOrder="1"/>
      <protection locked="0"/>
    </xf>
    <xf numFmtId="0" fontId="37" fillId="2" borderId="12" xfId="0" applyFont="1" applyFill="1" applyBorder="1" applyAlignment="1">
      <alignment horizontal="center" vertical="top" wrapText="1" readingOrder="1"/>
    </xf>
    <xf numFmtId="15" fontId="36" fillId="0" borderId="12" xfId="0" applyNumberFormat="1" applyFont="1" applyBorder="1" applyAlignment="1" applyProtection="1">
      <alignment horizontal="center" vertical="top" wrapText="1" readingOrder="1"/>
      <protection locked="0"/>
    </xf>
    <xf numFmtId="0" fontId="37" fillId="2" borderId="10" xfId="0" applyFont="1" applyFill="1" applyBorder="1" applyAlignment="1" applyProtection="1">
      <alignment horizontal="center" vertical="top" wrapText="1" readingOrder="1"/>
      <protection locked="0"/>
    </xf>
    <xf numFmtId="15" fontId="37" fillId="2" borderId="10" xfId="0" applyNumberFormat="1" applyFont="1" applyFill="1" applyBorder="1" applyAlignment="1" applyProtection="1">
      <alignment horizontal="center" vertical="top" wrapText="1" readingOrder="1"/>
      <protection locked="0"/>
    </xf>
    <xf numFmtId="0" fontId="38" fillId="0" borderId="10" xfId="0" applyFont="1" applyBorder="1" applyAlignment="1">
      <alignment horizontal="center" vertical="top" readingOrder="1"/>
    </xf>
    <xf numFmtId="0" fontId="39" fillId="2" borderId="10" xfId="1" applyFont="1" applyFill="1" applyBorder="1" applyAlignment="1" applyProtection="1">
      <alignment horizontal="center" vertical="top" wrapText="1" readingOrder="1"/>
      <protection locked="0"/>
    </xf>
    <xf numFmtId="15" fontId="37" fillId="2" borderId="10" xfId="0" applyNumberFormat="1" applyFont="1" applyFill="1" applyBorder="1" applyAlignment="1">
      <alignment horizontal="center" vertical="top" wrapText="1" readingOrder="1"/>
    </xf>
    <xf numFmtId="15" fontId="37" fillId="2" borderId="10" xfId="0" applyNumberFormat="1" applyFont="1" applyFill="1" applyBorder="1" applyAlignment="1">
      <alignment horizontal="center" vertical="top" readingOrder="1"/>
    </xf>
    <xf numFmtId="164" fontId="37" fillId="2" borderId="10" xfId="4" applyFont="1" applyFill="1" applyBorder="1" applyAlignment="1" applyProtection="1">
      <alignment horizontal="center" vertical="top" wrapText="1" readingOrder="1"/>
    </xf>
    <xf numFmtId="44" fontId="37" fillId="2" borderId="10" xfId="4" applyNumberFormat="1" applyFont="1" applyFill="1" applyBorder="1" applyAlignment="1" applyProtection="1">
      <alignment horizontal="center" vertical="top" wrapText="1" readingOrder="1"/>
    </xf>
    <xf numFmtId="0" fontId="37" fillId="2" borderId="10" xfId="0" applyFont="1" applyFill="1" applyBorder="1" applyAlignment="1">
      <alignment horizontal="center" vertical="top" wrapText="1" readingOrder="1"/>
    </xf>
    <xf numFmtId="0" fontId="37" fillId="2" borderId="12" xfId="0" applyFont="1" applyFill="1" applyBorder="1" applyAlignment="1">
      <alignment horizontal="center" vertical="top" readingOrder="1"/>
    </xf>
    <xf numFmtId="0" fontId="1" fillId="2" borderId="1" xfId="1" applyFill="1" applyBorder="1" applyAlignment="1" applyProtection="1">
      <alignment horizontal="center" vertical="top" wrapText="1" readingOrder="1"/>
      <protection locked="0"/>
    </xf>
    <xf numFmtId="15" fontId="37" fillId="2" borderId="1" xfId="0" applyNumberFormat="1" applyFont="1" applyFill="1" applyBorder="1" applyAlignment="1">
      <alignment horizontal="left" vertical="top" wrapText="1" indent="1" readingOrder="1"/>
    </xf>
    <xf numFmtId="0" fontId="39" fillId="2" borderId="1" xfId="0" applyFont="1" applyFill="1" applyBorder="1" applyAlignment="1" applyProtection="1">
      <alignment horizontal="left" vertical="top" wrapText="1" readingOrder="1"/>
      <protection locked="0"/>
    </xf>
    <xf numFmtId="0" fontId="37" fillId="2" borderId="1" xfId="0" applyFont="1" applyFill="1" applyBorder="1" applyAlignment="1">
      <alignment horizontal="left" vertical="top" wrapText="1" readingOrder="1"/>
    </xf>
    <xf numFmtId="0" fontId="50" fillId="0" borderId="1" xfId="0" applyFont="1" applyBorder="1" applyAlignment="1" applyProtection="1">
      <alignment horizontal="center" vertical="top" wrapText="1"/>
      <protection locked="0"/>
    </xf>
    <xf numFmtId="0" fontId="22" fillId="0" borderId="1" xfId="0" applyFont="1" applyBorder="1" applyAlignment="1">
      <alignment vertical="top"/>
    </xf>
    <xf numFmtId="0" fontId="22" fillId="0" borderId="1" xfId="0" applyFont="1" applyBorder="1" applyAlignment="1">
      <alignment horizontal="center" vertical="top"/>
    </xf>
    <xf numFmtId="0" fontId="0" fillId="0" borderId="1" xfId="0" applyBorder="1" applyAlignment="1">
      <alignment vertical="top"/>
    </xf>
    <xf numFmtId="0" fontId="6" fillId="2" borderId="1" xfId="0" applyFont="1" applyFill="1" applyBorder="1" applyAlignment="1">
      <alignment horizontal="center" vertical="top" wrapText="1"/>
    </xf>
    <xf numFmtId="0" fontId="21" fillId="0" borderId="1" xfId="0" applyFont="1" applyBorder="1" applyAlignment="1">
      <alignment horizontal="center" vertical="top"/>
    </xf>
    <xf numFmtId="0" fontId="21" fillId="0" borderId="1" xfId="0" applyFont="1" applyBorder="1" applyAlignment="1">
      <alignment horizontal="center" vertical="top" wrapText="1"/>
    </xf>
    <xf numFmtId="15" fontId="21" fillId="0" borderId="1" xfId="0" applyNumberFormat="1" applyFont="1" applyBorder="1" applyAlignment="1">
      <alignment horizontal="center" vertical="top"/>
    </xf>
    <xf numFmtId="0" fontId="24" fillId="7" borderId="10" xfId="0" applyFont="1" applyFill="1" applyBorder="1" applyAlignment="1">
      <alignment horizontal="center" vertical="center" wrapText="1"/>
    </xf>
    <xf numFmtId="0" fontId="24" fillId="7" borderId="12" xfId="0" applyFont="1" applyFill="1" applyBorder="1" applyAlignment="1">
      <alignment horizontal="center" vertical="center" wrapText="1"/>
    </xf>
    <xf numFmtId="0" fontId="24" fillId="7" borderId="16" xfId="0" applyFont="1" applyFill="1" applyBorder="1" applyAlignment="1">
      <alignment horizontal="center" vertical="center" wrapText="1"/>
    </xf>
    <xf numFmtId="0" fontId="24" fillId="7" borderId="16" xfId="0" applyFont="1" applyFill="1" applyBorder="1" applyAlignment="1">
      <alignment horizontal="center" vertical="center"/>
    </xf>
    <xf numFmtId="0" fontId="22" fillId="7" borderId="17" xfId="0" applyFont="1" applyFill="1" applyBorder="1" applyAlignment="1">
      <alignment horizontal="center" vertical="center" wrapText="1"/>
    </xf>
    <xf numFmtId="15" fontId="10" fillId="2" borderId="1" xfId="0" applyNumberFormat="1" applyFont="1" applyFill="1" applyBorder="1" applyAlignment="1">
      <alignment horizontal="center" vertical="top" wrapText="1"/>
    </xf>
    <xf numFmtId="15" fontId="10" fillId="0" borderId="1" xfId="0" applyNumberFormat="1" applyFont="1" applyBorder="1" applyAlignment="1">
      <alignment horizontal="center" vertical="top" wrapText="1"/>
    </xf>
    <xf numFmtId="0" fontId="48" fillId="2" borderId="1" xfId="0" applyFont="1" applyFill="1" applyBorder="1" applyAlignment="1">
      <alignment horizontal="center" vertical="top" wrapText="1"/>
    </xf>
    <xf numFmtId="15" fontId="22"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10" fillId="2" borderId="1" xfId="1" applyFont="1" applyFill="1" applyBorder="1" applyAlignment="1" applyProtection="1">
      <alignment horizontal="center" vertical="top" wrapText="1"/>
      <protection locked="0"/>
    </xf>
    <xf numFmtId="0" fontId="49" fillId="0" borderId="1" xfId="0" applyFont="1" applyBorder="1" applyAlignment="1">
      <alignment horizontal="center" vertical="top"/>
    </xf>
    <xf numFmtId="0" fontId="18" fillId="0" borderId="1" xfId="0" applyFont="1" applyBorder="1" applyAlignment="1">
      <alignment horizontal="center" vertical="top" wrapText="1"/>
    </xf>
    <xf numFmtId="15" fontId="6" fillId="2" borderId="1" xfId="0" applyNumberFormat="1" applyFont="1" applyFill="1" applyBorder="1" applyAlignment="1">
      <alignment horizontal="center" vertical="top" wrapText="1"/>
    </xf>
    <xf numFmtId="0" fontId="10" fillId="0" borderId="1" xfId="0" applyFont="1" applyBorder="1" applyAlignment="1">
      <alignment horizontal="center" vertical="top" wrapText="1"/>
    </xf>
    <xf numFmtId="15" fontId="18" fillId="0" borderId="1" xfId="0" applyNumberFormat="1" applyFont="1" applyBorder="1" applyAlignment="1">
      <alignment horizontal="center" vertical="top" wrapText="1"/>
    </xf>
    <xf numFmtId="0" fontId="48" fillId="5" borderId="1" xfId="0" applyFont="1" applyFill="1" applyBorder="1" applyAlignment="1">
      <alignment horizontal="center" vertical="top" wrapText="1"/>
    </xf>
    <xf numFmtId="15" fontId="6" fillId="5" borderId="1" xfId="0" applyNumberFormat="1" applyFont="1" applyFill="1" applyBorder="1" applyAlignment="1">
      <alignment horizontal="center" vertical="top" wrapText="1"/>
    </xf>
    <xf numFmtId="0" fontId="48" fillId="2" borderId="1" xfId="0" applyFont="1" applyFill="1" applyBorder="1" applyAlignment="1" applyProtection="1">
      <alignment horizontal="center" vertical="top" wrapText="1"/>
      <protection locked="0"/>
    </xf>
    <xf numFmtId="15" fontId="22" fillId="0" borderId="1" xfId="0" applyNumberFormat="1" applyFont="1" applyBorder="1" applyAlignment="1">
      <alignment horizontal="center" vertical="top"/>
    </xf>
    <xf numFmtId="0" fontId="22" fillId="0" borderId="1" xfId="0" applyFont="1" applyBorder="1" applyAlignment="1">
      <alignment horizontal="center" vertical="top" wrapText="1"/>
    </xf>
    <xf numFmtId="15" fontId="21" fillId="2" borderId="1" xfId="0" applyNumberFormat="1" applyFont="1" applyFill="1" applyBorder="1" applyAlignment="1">
      <alignment horizontal="center" vertical="top" wrapText="1"/>
    </xf>
    <xf numFmtId="0" fontId="0" fillId="0" borderId="1" xfId="0" applyBorder="1" applyAlignment="1">
      <alignment horizontal="center" vertical="top"/>
    </xf>
    <xf numFmtId="15" fontId="21" fillId="0" borderId="1" xfId="0" applyNumberFormat="1" applyFont="1" applyBorder="1" applyAlignment="1">
      <alignment vertical="top"/>
    </xf>
    <xf numFmtId="0" fontId="51" fillId="2" borderId="1" xfId="0" applyFont="1" applyFill="1" applyBorder="1" applyAlignment="1">
      <alignment horizontal="center" vertical="top" wrapText="1"/>
    </xf>
    <xf numFmtId="15" fontId="0" fillId="0" borderId="1" xfId="0" applyNumberFormat="1" applyBorder="1" applyAlignment="1">
      <alignment horizontal="center" vertical="top"/>
    </xf>
    <xf numFmtId="15" fontId="21" fillId="0" borderId="1" xfId="0" applyNumberFormat="1" applyFont="1" applyBorder="1" applyAlignment="1">
      <alignment horizontal="center" vertical="top" wrapText="1"/>
    </xf>
    <xf numFmtId="15" fontId="6" fillId="0" borderId="1" xfId="0" applyNumberFormat="1" applyFont="1" applyBorder="1" applyAlignment="1">
      <alignment horizontal="center" vertical="top" wrapText="1"/>
    </xf>
    <xf numFmtId="166" fontId="6" fillId="2" borderId="1" xfId="0" applyNumberFormat="1" applyFont="1" applyFill="1" applyBorder="1" applyAlignment="1">
      <alignment horizontal="center" vertical="top" wrapText="1"/>
    </xf>
    <xf numFmtId="0" fontId="6" fillId="2" borderId="1" xfId="1" applyFont="1" applyFill="1" applyBorder="1" applyAlignment="1" applyProtection="1">
      <alignment horizontal="center" vertical="top" wrapText="1"/>
      <protection locked="0"/>
    </xf>
    <xf numFmtId="0" fontId="6" fillId="0" borderId="1" xfId="0" applyFont="1" applyBorder="1" applyAlignment="1">
      <alignment horizontal="center" vertical="top"/>
    </xf>
    <xf numFmtId="15" fontId="19" fillId="0" borderId="1" xfId="0" applyNumberFormat="1" applyFont="1" applyBorder="1" applyAlignment="1">
      <alignment horizontal="center" vertical="top" wrapText="1"/>
    </xf>
    <xf numFmtId="0" fontId="48" fillId="0" borderId="1" xfId="0" applyFont="1" applyBorder="1" applyAlignment="1">
      <alignment horizontal="center" vertical="top" wrapText="1"/>
    </xf>
    <xf numFmtId="0" fontId="6" fillId="0" borderId="1" xfId="0" applyFont="1" applyBorder="1" applyAlignment="1">
      <alignment horizontal="center" vertical="top" wrapText="1"/>
    </xf>
    <xf numFmtId="0" fontId="53" fillId="0" borderId="1" xfId="0" applyFont="1" applyBorder="1" applyAlignment="1">
      <alignment horizontal="center" vertical="top" wrapText="1"/>
    </xf>
    <xf numFmtId="0" fontId="6" fillId="2" borderId="1" xfId="0" applyFont="1" applyFill="1" applyBorder="1" applyAlignment="1" applyProtection="1">
      <alignment horizontal="center" vertical="top" wrapText="1"/>
      <protection locked="0"/>
    </xf>
    <xf numFmtId="15" fontId="6" fillId="2" borderId="1" xfId="0" applyNumberFormat="1" applyFont="1" applyFill="1" applyBorder="1" applyAlignment="1" applyProtection="1">
      <alignment horizontal="center" vertical="top" wrapText="1"/>
      <protection locked="0"/>
    </xf>
    <xf numFmtId="0" fontId="7" fillId="2" borderId="1" xfId="0" applyFont="1" applyFill="1" applyBorder="1" applyAlignment="1">
      <alignment horizontal="center" vertical="top" wrapText="1"/>
    </xf>
    <xf numFmtId="0" fontId="53" fillId="0" borderId="1" xfId="0" applyFont="1" applyBorder="1" applyAlignment="1">
      <alignment horizontal="center" vertical="top"/>
    </xf>
    <xf numFmtId="166" fontId="21" fillId="0" borderId="1" xfId="0" applyNumberFormat="1" applyFont="1" applyBorder="1" applyAlignment="1">
      <alignment horizontal="center" vertical="top"/>
    </xf>
    <xf numFmtId="0" fontId="20" fillId="5" borderId="1" xfId="0" applyFont="1" applyFill="1" applyBorder="1" applyAlignment="1" applyProtection="1">
      <alignment horizontal="center" vertical="top" wrapText="1"/>
      <protection locked="0"/>
    </xf>
    <xf numFmtId="166" fontId="21" fillId="5" borderId="1" xfId="0" applyNumberFormat="1" applyFont="1" applyFill="1" applyBorder="1" applyAlignment="1">
      <alignment horizontal="center" vertical="top"/>
    </xf>
    <xf numFmtId="0" fontId="22" fillId="5" borderId="1" xfId="0" applyFont="1" applyFill="1" applyBorder="1" applyAlignment="1">
      <alignment horizontal="center" vertical="top"/>
    </xf>
    <xf numFmtId="0" fontId="51" fillId="5" borderId="1" xfId="0" applyFont="1" applyFill="1" applyBorder="1" applyAlignment="1">
      <alignment horizontal="center" vertical="top" wrapText="1"/>
    </xf>
    <xf numFmtId="0" fontId="51" fillId="0" borderId="1" xfId="0" applyFont="1" applyBorder="1" applyAlignment="1" applyProtection="1">
      <alignment horizontal="center" vertical="top" wrapText="1"/>
      <protection locked="0"/>
    </xf>
    <xf numFmtId="15" fontId="10" fillId="5" borderId="1" xfId="0" applyNumberFormat="1" applyFont="1" applyFill="1" applyBorder="1" applyAlignment="1">
      <alignment horizontal="center" vertical="top" wrapText="1"/>
    </xf>
    <xf numFmtId="166" fontId="10" fillId="5" borderId="1" xfId="0" applyNumberFormat="1" applyFont="1" applyFill="1" applyBorder="1" applyAlignment="1">
      <alignment horizontal="center" vertical="top" wrapText="1"/>
    </xf>
    <xf numFmtId="0" fontId="49" fillId="5" borderId="1" xfId="0" applyFont="1" applyFill="1" applyBorder="1" applyAlignment="1">
      <alignment horizontal="center" vertical="top"/>
    </xf>
    <xf numFmtId="0" fontId="21" fillId="2" borderId="1" xfId="0" applyFont="1" applyFill="1" applyBorder="1" applyAlignment="1">
      <alignment vertical="top"/>
    </xf>
    <xf numFmtId="0" fontId="49" fillId="2" borderId="1" xfId="0" applyFont="1" applyFill="1" applyBorder="1" applyAlignment="1">
      <alignment horizontal="center" vertical="top"/>
    </xf>
    <xf numFmtId="0" fontId="34" fillId="2" borderId="1" xfId="0" applyFont="1" applyFill="1" applyBorder="1" applyAlignment="1">
      <alignment horizontal="center" vertical="top"/>
    </xf>
    <xf numFmtId="0" fontId="34" fillId="2" borderId="1" xfId="0" applyFont="1" applyFill="1" applyBorder="1" applyAlignment="1">
      <alignment horizontal="center" vertical="top" wrapText="1"/>
    </xf>
    <xf numFmtId="0" fontId="21" fillId="2" borderId="1" xfId="0" applyFont="1" applyFill="1" applyBorder="1" applyAlignment="1">
      <alignment horizontal="center" vertical="top"/>
    </xf>
    <xf numFmtId="0" fontId="22" fillId="2" borderId="1" xfId="0" applyFont="1" applyFill="1" applyBorder="1" applyAlignment="1">
      <alignment horizontal="center" vertical="top"/>
    </xf>
    <xf numFmtId="0" fontId="21" fillId="2" borderId="1" xfId="0" applyFont="1" applyFill="1" applyBorder="1" applyAlignment="1">
      <alignment horizontal="center" vertical="top" wrapText="1"/>
    </xf>
    <xf numFmtId="17" fontId="21" fillId="2" borderId="1" xfId="0" applyNumberFormat="1" applyFont="1" applyFill="1" applyBorder="1" applyAlignment="1">
      <alignment horizontal="center" vertical="top"/>
    </xf>
    <xf numFmtId="0" fontId="34"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xf>
    <xf numFmtId="15" fontId="22" fillId="5" borderId="1" xfId="0" applyNumberFormat="1" applyFont="1" applyFill="1" applyBorder="1" applyAlignment="1">
      <alignment horizontal="center" vertical="top" wrapText="1"/>
    </xf>
    <xf numFmtId="166" fontId="22" fillId="5" borderId="1" xfId="0" applyNumberFormat="1" applyFont="1" applyFill="1" applyBorder="1" applyAlignment="1">
      <alignment horizontal="center" vertical="top" wrapText="1"/>
    </xf>
    <xf numFmtId="15" fontId="22" fillId="5" borderId="1" xfId="0" applyNumberFormat="1" applyFont="1" applyFill="1" applyBorder="1" applyAlignment="1" applyProtection="1">
      <alignment horizontal="center" vertical="top" wrapText="1"/>
      <protection locked="0"/>
    </xf>
    <xf numFmtId="0" fontId="22" fillId="5" borderId="1" xfId="1" applyFont="1" applyFill="1" applyBorder="1" applyAlignment="1" applyProtection="1">
      <alignment horizontal="center" vertical="top" wrapText="1"/>
      <protection locked="0"/>
    </xf>
    <xf numFmtId="0" fontId="54" fillId="5" borderId="1" xfId="0" applyFont="1" applyFill="1" applyBorder="1" applyAlignment="1">
      <alignment horizontal="center" vertical="top"/>
    </xf>
    <xf numFmtId="15" fontId="21" fillId="5" borderId="1" xfId="0" applyNumberFormat="1" applyFont="1" applyFill="1" applyBorder="1" applyAlignment="1">
      <alignment horizontal="center" vertical="top" wrapText="1"/>
    </xf>
    <xf numFmtId="0" fontId="10" fillId="5" borderId="1" xfId="0" applyFont="1" applyFill="1" applyBorder="1" applyAlignment="1">
      <alignment horizontal="center" vertical="top"/>
    </xf>
    <xf numFmtId="15" fontId="18" fillId="5" borderId="1" xfId="0" applyNumberFormat="1" applyFont="1" applyFill="1" applyBorder="1" applyAlignment="1">
      <alignment horizontal="center" vertical="top" wrapText="1"/>
    </xf>
    <xf numFmtId="0" fontId="37" fillId="2" borderId="8" xfId="0" applyFont="1" applyFill="1" applyBorder="1" applyAlignment="1">
      <alignment horizontal="center" vertical="top" wrapText="1" readingOrder="1"/>
    </xf>
    <xf numFmtId="0" fontId="37" fillId="2" borderId="2" xfId="1" applyFont="1" applyFill="1" applyBorder="1" applyAlignment="1" applyProtection="1">
      <alignment horizontal="center" vertical="top" wrapText="1" readingOrder="1"/>
    </xf>
    <xf numFmtId="15" fontId="36" fillId="0" borderId="6" xfId="0" applyNumberFormat="1" applyFont="1" applyBorder="1" applyAlignment="1" applyProtection="1">
      <alignment horizontal="center" vertical="top" wrapText="1" readingOrder="1"/>
      <protection locked="0"/>
    </xf>
    <xf numFmtId="0" fontId="39" fillId="2" borderId="4" xfId="0" applyFont="1" applyFill="1" applyBorder="1" applyAlignment="1">
      <alignment horizontal="center" vertical="top" wrapText="1" readingOrder="1"/>
    </xf>
    <xf numFmtId="0" fontId="0" fillId="0" borderId="15" xfId="0" applyBorder="1" applyAlignment="1">
      <alignment vertical="top"/>
    </xf>
    <xf numFmtId="0" fontId="24" fillId="7" borderId="18" xfId="0" applyFont="1" applyFill="1" applyBorder="1" applyAlignment="1">
      <alignment horizontal="center" vertical="center" wrapText="1"/>
    </xf>
    <xf numFmtId="0" fontId="0" fillId="3" borderId="10" xfId="0" applyFill="1" applyBorder="1" applyAlignment="1">
      <alignment vertical="top"/>
    </xf>
    <xf numFmtId="0" fontId="10" fillId="3" borderId="10" xfId="0" applyFont="1" applyFill="1" applyBorder="1" applyAlignment="1">
      <alignment horizontal="center" vertical="top" wrapText="1"/>
    </xf>
    <xf numFmtId="166" fontId="10" fillId="3" borderId="10" xfId="0" applyNumberFormat="1" applyFont="1" applyFill="1" applyBorder="1" applyAlignment="1">
      <alignment horizontal="center" vertical="top" wrapText="1"/>
    </xf>
    <xf numFmtId="166" fontId="21" fillId="3" borderId="10" xfId="0" applyNumberFormat="1" applyFont="1" applyFill="1" applyBorder="1" applyAlignment="1">
      <alignment horizontal="center" vertical="top"/>
    </xf>
    <xf numFmtId="0" fontId="10" fillId="3" borderId="10" xfId="0" applyFont="1" applyFill="1" applyBorder="1" applyAlignment="1" applyProtection="1">
      <alignment horizontal="center" vertical="top" wrapText="1"/>
      <protection locked="0"/>
    </xf>
    <xf numFmtId="0" fontId="49" fillId="3" borderId="10" xfId="0" applyFont="1" applyFill="1" applyBorder="1" applyAlignment="1">
      <alignment horizontal="center" vertical="top"/>
    </xf>
    <xf numFmtId="0" fontId="21" fillId="3" borderId="10" xfId="0" applyFont="1" applyFill="1" applyBorder="1" applyAlignment="1">
      <alignment horizontal="center" vertical="top"/>
    </xf>
    <xf numFmtId="0" fontId="0" fillId="3" borderId="10" xfId="0" applyFill="1" applyBorder="1" applyAlignment="1">
      <alignment vertical="top" wrapText="1"/>
    </xf>
    <xf numFmtId="0" fontId="0" fillId="4" borderId="10" xfId="0" applyFill="1" applyBorder="1" applyAlignment="1">
      <alignment vertical="top"/>
    </xf>
    <xf numFmtId="0" fontId="0" fillId="5" borderId="15" xfId="0" applyFill="1" applyBorder="1" applyAlignment="1">
      <alignment vertical="top"/>
    </xf>
    <xf numFmtId="0" fontId="40" fillId="5" borderId="1" xfId="0" applyFont="1" applyFill="1" applyBorder="1" applyAlignment="1" applyProtection="1">
      <alignment horizontal="center" vertical="top" wrapText="1" readingOrder="1"/>
      <protection locked="0"/>
    </xf>
    <xf numFmtId="0" fontId="36" fillId="2" borderId="4" xfId="0" applyFont="1" applyFill="1" applyBorder="1" applyAlignment="1" applyProtection="1">
      <alignment horizontal="center" vertical="top" wrapText="1" readingOrder="1"/>
      <protection locked="0"/>
    </xf>
    <xf numFmtId="0" fontId="36" fillId="2" borderId="2" xfId="0" applyFont="1" applyFill="1" applyBorder="1" applyAlignment="1" applyProtection="1">
      <alignment horizontal="center" vertical="top" wrapText="1" readingOrder="1"/>
      <protection locked="0"/>
    </xf>
    <xf numFmtId="0" fontId="0" fillId="5" borderId="1" xfId="0" applyFill="1" applyBorder="1" applyAlignment="1">
      <alignment horizontal="center" vertical="top"/>
    </xf>
    <xf numFmtId="0" fontId="21" fillId="5" borderId="1" xfId="0" applyFont="1" applyFill="1" applyBorder="1" applyAlignment="1">
      <alignment horizontal="center" vertical="top"/>
    </xf>
    <xf numFmtId="15" fontId="21" fillId="5" borderId="1" xfId="0" applyNumberFormat="1" applyFont="1" applyFill="1" applyBorder="1" applyAlignment="1">
      <alignment horizontal="center" vertical="top"/>
    </xf>
    <xf numFmtId="0" fontId="52" fillId="0" borderId="1" xfId="0" applyFont="1" applyBorder="1" applyAlignment="1">
      <alignment horizontal="center" vertical="top"/>
    </xf>
    <xf numFmtId="0" fontId="31" fillId="5" borderId="1" xfId="0" applyFont="1" applyFill="1" applyBorder="1" applyAlignment="1">
      <alignment horizontal="center" vertical="top" wrapText="1"/>
    </xf>
    <xf numFmtId="0" fontId="31" fillId="0" borderId="1" xfId="1" applyFont="1" applyFill="1" applyBorder="1" applyAlignment="1" applyProtection="1">
      <alignment horizontal="center" vertical="top" wrapText="1"/>
    </xf>
    <xf numFmtId="0" fontId="31" fillId="0" borderId="1" xfId="0" applyFont="1" applyBorder="1" applyAlignment="1">
      <alignment horizontal="center" vertical="top" wrapText="1"/>
    </xf>
    <xf numFmtId="0" fontId="31" fillId="2" borderId="1" xfId="1" applyFont="1" applyFill="1" applyBorder="1" applyAlignment="1" applyProtection="1">
      <alignment horizontal="center" vertical="top" wrapText="1"/>
      <protection locked="0"/>
    </xf>
    <xf numFmtId="0" fontId="31" fillId="0" borderId="1" xfId="1" applyFont="1" applyBorder="1" applyAlignment="1" applyProtection="1">
      <alignment horizontal="center" vertical="top" wrapText="1"/>
    </xf>
    <xf numFmtId="0" fontId="28" fillId="5" borderId="1" xfId="0" applyFont="1" applyFill="1" applyBorder="1" applyAlignment="1" applyProtection="1">
      <alignment horizontal="center" vertical="top" wrapText="1"/>
      <protection locked="0"/>
    </xf>
    <xf numFmtId="0" fontId="28" fillId="5" borderId="1" xfId="1" applyFont="1" applyFill="1" applyBorder="1" applyAlignment="1" applyProtection="1">
      <alignment horizontal="center" vertical="top" wrapText="1"/>
    </xf>
    <xf numFmtId="0" fontId="32" fillId="2" borderId="1" xfId="1" applyFont="1" applyFill="1" applyBorder="1" applyAlignment="1" applyProtection="1">
      <alignment horizontal="center" vertical="top" wrapText="1"/>
    </xf>
    <xf numFmtId="0" fontId="55" fillId="0" borderId="1" xfId="0" applyFont="1" applyBorder="1" applyAlignment="1">
      <alignment horizontal="center" vertical="top" wrapText="1"/>
    </xf>
    <xf numFmtId="0" fontId="31" fillId="2" borderId="1" xfId="0" applyFont="1" applyFill="1" applyBorder="1" applyAlignment="1">
      <alignment horizontal="center" vertical="top" wrapText="1"/>
    </xf>
    <xf numFmtId="0" fontId="32" fillId="0" borderId="1" xfId="1" applyFont="1" applyBorder="1" applyAlignment="1" applyProtection="1">
      <alignment horizontal="center" vertical="top" wrapText="1"/>
    </xf>
    <xf numFmtId="0" fontId="28" fillId="2" borderId="1" xfId="0" applyFont="1" applyFill="1" applyBorder="1" applyAlignment="1">
      <alignment horizontal="center" vertical="top" wrapText="1"/>
    </xf>
    <xf numFmtId="0" fontId="31" fillId="2" borderId="1" xfId="0" applyFont="1" applyFill="1" applyBorder="1" applyAlignment="1" applyProtection="1">
      <alignment horizontal="center" vertical="top" wrapText="1"/>
      <protection locked="0"/>
    </xf>
    <xf numFmtId="0" fontId="56" fillId="5" borderId="1" xfId="0" applyFont="1" applyFill="1" applyBorder="1" applyAlignment="1" applyProtection="1">
      <alignment horizontal="center" vertical="top" wrapText="1" readingOrder="1"/>
      <protection locked="0"/>
    </xf>
    <xf numFmtId="0" fontId="36" fillId="2" borderId="10" xfId="0" applyFont="1" applyFill="1" applyBorder="1" applyAlignment="1" applyProtection="1">
      <alignment horizontal="center" vertical="top" wrapText="1" readingOrder="1"/>
      <protection locked="0"/>
    </xf>
    <xf numFmtId="0" fontId="36" fillId="2" borderId="1" xfId="0" applyFont="1" applyFill="1" applyBorder="1" applyAlignment="1">
      <alignment horizontal="center" vertical="top" wrapText="1" readingOrder="1"/>
    </xf>
    <xf numFmtId="15" fontId="36" fillId="2" borderId="1" xfId="0" applyNumberFormat="1" applyFont="1" applyFill="1" applyBorder="1" applyAlignment="1" applyProtection="1">
      <alignment horizontal="center" vertical="top" wrapText="1" readingOrder="1"/>
      <protection locked="0"/>
    </xf>
    <xf numFmtId="0" fontId="56" fillId="5" borderId="1" xfId="0" applyFont="1" applyFill="1" applyBorder="1" applyAlignment="1">
      <alignment horizontal="center" vertical="top" wrapText="1" readingOrder="1"/>
    </xf>
    <xf numFmtId="16" fontId="36" fillId="2" borderId="1" xfId="0" applyNumberFormat="1" applyFont="1" applyFill="1" applyBorder="1" applyAlignment="1" applyProtection="1">
      <alignment horizontal="center" vertical="top" wrapText="1" readingOrder="1"/>
      <protection locked="0"/>
    </xf>
    <xf numFmtId="15" fontId="56" fillId="5" borderId="1" xfId="0" applyNumberFormat="1" applyFont="1" applyFill="1" applyBorder="1" applyAlignment="1" applyProtection="1">
      <alignment horizontal="center" vertical="top" wrapText="1" readingOrder="1"/>
      <protection locked="0"/>
    </xf>
    <xf numFmtId="15" fontId="36" fillId="2" borderId="1" xfId="0" applyNumberFormat="1" applyFont="1" applyFill="1" applyBorder="1" applyAlignment="1">
      <alignment horizontal="center" vertical="top" wrapText="1" readingOrder="1"/>
    </xf>
    <xf numFmtId="14" fontId="36" fillId="2" borderId="1" xfId="1" applyNumberFormat="1" applyFont="1" applyFill="1" applyBorder="1" applyAlignment="1" applyProtection="1">
      <alignment horizontal="center" vertical="top" wrapText="1" readingOrder="1"/>
      <protection locked="0"/>
    </xf>
    <xf numFmtId="0" fontId="40" fillId="5" borderId="1" xfId="0" applyFont="1" applyFill="1" applyBorder="1" applyAlignment="1">
      <alignment horizontal="center" vertical="top" wrapText="1" readingOrder="1"/>
    </xf>
    <xf numFmtId="0" fontId="36" fillId="2" borderId="1" xfId="1" applyFont="1" applyFill="1" applyBorder="1" applyAlignment="1" applyProtection="1">
      <alignment horizontal="center" vertical="top" wrapText="1" readingOrder="1"/>
    </xf>
    <xf numFmtId="0" fontId="30" fillId="2" borderId="1" xfId="0" applyFont="1" applyFill="1" applyBorder="1" applyAlignment="1" applyProtection="1">
      <alignment horizontal="center" vertical="top" wrapText="1"/>
      <protection locked="0"/>
    </xf>
    <xf numFmtId="0" fontId="36" fillId="2" borderId="1" xfId="1" applyFont="1" applyFill="1" applyBorder="1" applyAlignment="1" applyProtection="1">
      <alignment horizontal="center" vertical="top" wrapText="1" readingOrder="1"/>
      <protection locked="0"/>
    </xf>
    <xf numFmtId="0" fontId="36" fillId="2" borderId="1" xfId="0" applyFont="1" applyFill="1" applyBorder="1" applyAlignment="1" applyProtection="1">
      <alignment horizontal="center" vertical="top" wrapText="1"/>
      <protection locked="0"/>
    </xf>
    <xf numFmtId="0" fontId="36" fillId="2" borderId="1" xfId="0" applyFont="1" applyFill="1" applyBorder="1" applyAlignment="1">
      <alignment horizontal="center" vertical="top" wrapText="1"/>
    </xf>
    <xf numFmtId="0" fontId="56" fillId="5" borderId="1" xfId="0" applyFont="1" applyFill="1" applyBorder="1" applyAlignment="1" applyProtection="1">
      <alignment horizontal="center" vertical="top" wrapText="1"/>
      <protection locked="0"/>
    </xf>
    <xf numFmtId="0" fontId="46" fillId="2" borderId="1" xfId="1" applyFont="1" applyFill="1" applyBorder="1" applyAlignment="1" applyProtection="1">
      <alignment horizontal="center" vertical="top" wrapText="1"/>
      <protection locked="0"/>
    </xf>
    <xf numFmtId="14" fontId="36" fillId="2" borderId="1" xfId="1" applyNumberFormat="1" applyFont="1" applyFill="1" applyBorder="1" applyAlignment="1" applyProtection="1">
      <alignment horizontal="center" vertical="top" wrapText="1"/>
      <protection locked="0"/>
    </xf>
    <xf numFmtId="0" fontId="56" fillId="5" borderId="1" xfId="0" applyFont="1" applyFill="1" applyBorder="1" applyAlignment="1">
      <alignment horizontal="center" vertical="top" wrapText="1"/>
    </xf>
    <xf numFmtId="0" fontId="36" fillId="2" borderId="1" xfId="1" applyFont="1" applyFill="1" applyBorder="1" applyAlignment="1" applyProtection="1">
      <alignment horizontal="center" vertical="top" wrapText="1"/>
    </xf>
    <xf numFmtId="0" fontId="36" fillId="2" borderId="1" xfId="1" applyFont="1" applyFill="1" applyBorder="1" applyAlignment="1" applyProtection="1">
      <alignment horizontal="center" vertical="top" wrapText="1"/>
      <protection locked="0"/>
    </xf>
    <xf numFmtId="0" fontId="36" fillId="2" borderId="10" xfId="0" applyFont="1" applyFill="1" applyBorder="1" applyAlignment="1" applyProtection="1">
      <alignment horizontal="center" vertical="top" wrapText="1"/>
      <protection locked="0"/>
    </xf>
    <xf numFmtId="164" fontId="36" fillId="2" borderId="1" xfId="4" applyFont="1" applyFill="1" applyBorder="1" applyAlignment="1" applyProtection="1">
      <alignment horizontal="center" vertical="top" wrapText="1" readingOrder="1"/>
    </xf>
    <xf numFmtId="0" fontId="36" fillId="0" borderId="4" xfId="1" applyFont="1" applyFill="1" applyBorder="1" applyAlignment="1" applyProtection="1">
      <alignment horizontal="center" vertical="top" wrapText="1" readingOrder="1"/>
      <protection locked="0"/>
    </xf>
    <xf numFmtId="0" fontId="36" fillId="0" borderId="7" xfId="0" applyFont="1" applyBorder="1" applyAlignment="1" applyProtection="1">
      <alignment horizontal="center" vertical="top" wrapText="1" readingOrder="1"/>
      <protection locked="0"/>
    </xf>
    <xf numFmtId="15" fontId="26" fillId="0" borderId="2" xfId="0" applyNumberFormat="1" applyFont="1" applyBorder="1" applyAlignment="1" applyProtection="1">
      <alignment horizontal="center" vertical="top" wrapText="1"/>
      <protection locked="0"/>
    </xf>
    <xf numFmtId="0" fontId="37" fillId="2" borderId="1" xfId="0" applyFont="1" applyFill="1" applyBorder="1" applyAlignment="1" applyProtection="1">
      <alignment horizontal="center" vertical="top" readingOrder="1"/>
      <protection locked="0"/>
    </xf>
    <xf numFmtId="15" fontId="36" fillId="0" borderId="4" xfId="0" applyNumberFormat="1" applyFont="1" applyBorder="1" applyAlignment="1" applyProtection="1">
      <alignment horizontal="center" vertical="top" wrapText="1" readingOrder="1"/>
      <protection locked="0"/>
    </xf>
    <xf numFmtId="0" fontId="45" fillId="0" borderId="4" xfId="0" applyFont="1" applyBorder="1" applyAlignment="1" applyProtection="1">
      <alignment horizontal="center" vertical="top" wrapText="1" readingOrder="1"/>
      <protection locked="0"/>
    </xf>
    <xf numFmtId="0" fontId="36" fillId="0" borderId="5" xfId="0" applyFont="1" applyBorder="1" applyAlignment="1" applyProtection="1">
      <alignment horizontal="center" vertical="top" wrapText="1" readingOrder="1"/>
      <protection locked="0"/>
    </xf>
    <xf numFmtId="0" fontId="45" fillId="0" borderId="2" xfId="0" applyFont="1" applyBorder="1" applyAlignment="1" applyProtection="1">
      <alignment horizontal="center" vertical="top" wrapText="1" readingOrder="1"/>
      <protection locked="0"/>
    </xf>
    <xf numFmtId="0" fontId="36" fillId="0" borderId="1" xfId="0" applyFont="1" applyBorder="1" applyAlignment="1">
      <alignment horizontal="center" vertical="top" wrapText="1" readingOrder="1"/>
    </xf>
    <xf numFmtId="0" fontId="1" fillId="2" borderId="1" xfId="1" applyFill="1" applyBorder="1" applyAlignment="1" applyProtection="1">
      <alignment horizontal="center" vertical="top" wrapText="1" readingOrder="1"/>
    </xf>
    <xf numFmtId="0" fontId="1" fillId="5" borderId="1" xfId="1" applyFill="1" applyBorder="1" applyAlignment="1" applyProtection="1">
      <alignment horizontal="center" vertical="top" wrapText="1" readingOrder="1"/>
      <protection locked="0"/>
    </xf>
    <xf numFmtId="0" fontId="25" fillId="2" borderId="1" xfId="0" applyFont="1" applyFill="1" applyBorder="1" applyAlignment="1" applyProtection="1">
      <alignment horizontal="center" vertical="center" wrapText="1"/>
      <protection locked="0"/>
    </xf>
    <xf numFmtId="0" fontId="36" fillId="2" borderId="1" xfId="0" applyFont="1" applyFill="1" applyBorder="1" applyAlignment="1" applyProtection="1">
      <alignment horizontal="center" vertical="center" wrapText="1" shrinkToFit="1"/>
      <protection locked="0"/>
    </xf>
    <xf numFmtId="0" fontId="36" fillId="2" borderId="1" xfId="0" applyFont="1" applyFill="1" applyBorder="1" applyAlignment="1" applyProtection="1">
      <alignment horizontal="center" vertical="center" wrapText="1"/>
      <protection locked="0"/>
    </xf>
    <xf numFmtId="0" fontId="56" fillId="5" borderId="1" xfId="0" applyFont="1" applyFill="1" applyBorder="1" applyAlignment="1" applyProtection="1">
      <alignment horizontal="center" vertical="center" wrapText="1"/>
      <protection locked="0"/>
    </xf>
    <xf numFmtId="0" fontId="36" fillId="2" borderId="10" xfId="0" applyFont="1" applyFill="1" applyBorder="1" applyAlignment="1" applyProtection="1">
      <alignment horizontal="center" vertical="center" wrapText="1"/>
      <protection locked="0"/>
    </xf>
    <xf numFmtId="0" fontId="37" fillId="2" borderId="9" xfId="0" applyFont="1" applyFill="1" applyBorder="1" applyAlignment="1">
      <alignment horizontal="center" vertical="top" wrapText="1" readingOrder="1"/>
    </xf>
    <xf numFmtId="15" fontId="36" fillId="0" borderId="7" xfId="0" applyNumberFormat="1" applyFont="1" applyBorder="1" applyAlignment="1" applyProtection="1">
      <alignment horizontal="center" vertical="top" wrapText="1" readingOrder="1"/>
      <protection locked="0"/>
    </xf>
    <xf numFmtId="15" fontId="37" fillId="2" borderId="0" xfId="0" applyNumberFormat="1" applyFont="1" applyFill="1" applyAlignment="1">
      <alignment horizontal="center" vertical="top" readingOrder="1"/>
    </xf>
    <xf numFmtId="15" fontId="41" fillId="5" borderId="0" xfId="0" applyNumberFormat="1" applyFont="1" applyFill="1" applyAlignment="1" applyProtection="1">
      <alignment horizontal="center" vertical="top" wrapText="1" readingOrder="1"/>
      <protection locked="0"/>
    </xf>
    <xf numFmtId="0" fontId="62" fillId="9" borderId="20" xfId="0" applyFont="1" applyFill="1" applyBorder="1" applyAlignment="1" applyProtection="1">
      <alignment horizontal="center" vertical="center" wrapText="1"/>
      <protection locked="0"/>
    </xf>
    <xf numFmtId="15" fontId="63" fillId="0" borderId="2" xfId="0" applyNumberFormat="1" applyFont="1" applyBorder="1" applyAlignment="1">
      <alignment horizontal="center" vertical="top" wrapText="1" readingOrder="1"/>
    </xf>
    <xf numFmtId="0" fontId="63" fillId="2" borderId="1" xfId="0" applyFont="1" applyFill="1" applyBorder="1" applyAlignment="1">
      <alignment horizontal="center" vertical="top" wrapText="1" readingOrder="1"/>
    </xf>
    <xf numFmtId="15" fontId="63" fillId="2" borderId="1" xfId="0" applyNumberFormat="1" applyFont="1" applyFill="1" applyBorder="1" applyAlignment="1">
      <alignment horizontal="center" vertical="top" wrapText="1" readingOrder="1"/>
    </xf>
    <xf numFmtId="0" fontId="63" fillId="2" borderId="1" xfId="0" applyFont="1" applyFill="1" applyBorder="1" applyAlignment="1">
      <alignment horizontal="left" vertical="top" wrapText="1" readingOrder="1"/>
    </xf>
    <xf numFmtId="0" fontId="63" fillId="0" borderId="4" xfId="0" applyFont="1" applyBorder="1" applyAlignment="1">
      <alignment horizontal="left" vertical="top" wrapText="1" readingOrder="1"/>
    </xf>
    <xf numFmtId="0" fontId="64" fillId="2" borderId="1" xfId="1" applyFont="1" applyFill="1" applyBorder="1" applyAlignment="1" applyProtection="1">
      <alignment horizontal="left" vertical="top" wrapText="1" readingOrder="1"/>
    </xf>
    <xf numFmtId="0" fontId="63" fillId="0" borderId="1" xfId="0" applyFont="1" applyBorder="1" applyAlignment="1">
      <alignment horizontal="left" vertical="top" wrapText="1" readingOrder="1"/>
    </xf>
    <xf numFmtId="0" fontId="65" fillId="3" borderId="0" xfId="0" applyFont="1" applyFill="1" applyAlignment="1">
      <alignment horizontal="left" vertical="top"/>
    </xf>
    <xf numFmtId="15" fontId="62" fillId="9" borderId="20" xfId="0" applyNumberFormat="1" applyFont="1" applyFill="1" applyBorder="1" applyAlignment="1" applyProtection="1">
      <alignment horizontal="center" vertical="center" wrapText="1"/>
      <protection locked="0"/>
    </xf>
    <xf numFmtId="15" fontId="62" fillId="9" borderId="20" xfId="0" applyNumberFormat="1" applyFont="1" applyFill="1" applyBorder="1" applyAlignment="1">
      <alignment horizontal="center" vertical="center" wrapText="1"/>
    </xf>
    <xf numFmtId="3" fontId="62" fillId="9" borderId="20" xfId="0" applyNumberFormat="1" applyFont="1" applyFill="1" applyBorder="1" applyAlignment="1" applyProtection="1">
      <alignment horizontal="center" vertical="center" wrapText="1"/>
      <protection locked="0"/>
    </xf>
    <xf numFmtId="3" fontId="62" fillId="9" borderId="20" xfId="0" applyNumberFormat="1" applyFont="1" applyFill="1" applyBorder="1" applyAlignment="1">
      <alignment horizontal="center" vertical="center" wrapText="1"/>
    </xf>
    <xf numFmtId="15" fontId="65" fillId="3" borderId="0" xfId="0" applyNumberFormat="1" applyFont="1" applyFill="1" applyAlignment="1">
      <alignment horizontal="center" vertical="top"/>
    </xf>
    <xf numFmtId="0" fontId="65" fillId="3" borderId="0" xfId="0" applyFont="1" applyFill="1" applyAlignment="1">
      <alignment horizontal="center" vertical="top"/>
    </xf>
    <xf numFmtId="0" fontId="66" fillId="3" borderId="0" xfId="1" applyFont="1" applyFill="1" applyAlignment="1" applyProtection="1">
      <alignment horizontal="center" vertical="top"/>
    </xf>
    <xf numFmtId="15" fontId="0" fillId="0" borderId="0" xfId="0" applyNumberFormat="1" applyAlignment="1">
      <alignment horizontal="center"/>
    </xf>
    <xf numFmtId="0" fontId="0" fillId="0" borderId="0" xfId="0" applyAlignment="1">
      <alignment horizontal="center"/>
    </xf>
    <xf numFmtId="170" fontId="62" fillId="9" borderId="20" xfId="0" applyNumberFormat="1" applyFont="1" applyFill="1" applyBorder="1" applyAlignment="1" applyProtection="1">
      <alignment horizontal="right" vertical="center" wrapText="1"/>
      <protection locked="0"/>
    </xf>
    <xf numFmtId="170" fontId="63" fillId="2" borderId="1" xfId="0" applyNumberFormat="1" applyFont="1" applyFill="1" applyBorder="1" applyAlignment="1">
      <alignment horizontal="right" vertical="top" wrapText="1" readingOrder="1"/>
    </xf>
    <xf numFmtId="170" fontId="65" fillId="3" borderId="0" xfId="0" applyNumberFormat="1" applyFont="1" applyFill="1" applyAlignment="1">
      <alignment horizontal="right" vertical="top"/>
    </xf>
    <xf numFmtId="170" fontId="0" fillId="0" borderId="0" xfId="0" applyNumberFormat="1" applyAlignment="1">
      <alignment horizontal="right"/>
    </xf>
    <xf numFmtId="3" fontId="63" fillId="2" borderId="1" xfId="0" applyNumberFormat="1" applyFont="1" applyFill="1" applyBorder="1" applyAlignment="1">
      <alignment horizontal="center" vertical="top" wrapText="1" readingOrder="1"/>
    </xf>
    <xf numFmtId="3" fontId="65" fillId="3" borderId="0" xfId="0" applyNumberFormat="1" applyFont="1" applyFill="1" applyAlignment="1">
      <alignment horizontal="center" vertical="top"/>
    </xf>
    <xf numFmtId="3" fontId="65" fillId="4" borderId="0" xfId="0" applyNumberFormat="1" applyFont="1" applyFill="1" applyAlignment="1">
      <alignment horizontal="center" vertical="top"/>
    </xf>
    <xf numFmtId="3" fontId="0" fillId="0" borderId="0" xfId="0" applyNumberFormat="1" applyAlignment="1">
      <alignment horizontal="center"/>
    </xf>
    <xf numFmtId="0" fontId="65" fillId="3" borderId="0" xfId="0" applyFont="1" applyFill="1" applyAlignment="1">
      <alignment horizontal="left" vertical="top" wrapText="1"/>
    </xf>
    <xf numFmtId="0" fontId="62" fillId="9" borderId="20" xfId="0" applyFont="1" applyFill="1" applyBorder="1" applyAlignment="1" applyProtection="1">
      <alignment horizontal="center" vertical="top" wrapText="1"/>
      <protection locked="0"/>
    </xf>
    <xf numFmtId="0" fontId="62" fillId="9" borderId="20" xfId="0" applyFont="1" applyFill="1" applyBorder="1" applyAlignment="1">
      <alignment horizontal="center" vertical="top" wrapText="1"/>
    </xf>
    <xf numFmtId="0" fontId="63" fillId="2" borderId="3" xfId="0" applyFont="1" applyFill="1" applyBorder="1" applyAlignment="1">
      <alignment horizontal="center" vertical="top" wrapText="1" readingOrder="1"/>
    </xf>
    <xf numFmtId="0" fontId="63" fillId="2" borderId="12" xfId="0" applyFont="1" applyFill="1" applyBorder="1" applyAlignment="1">
      <alignment horizontal="center" vertical="top" wrapText="1" readingOrder="1"/>
    </xf>
    <xf numFmtId="0" fontId="62" fillId="9" borderId="8" xfId="0" applyFont="1" applyFill="1" applyBorder="1" applyAlignment="1" applyProtection="1">
      <alignment horizontal="center" vertical="center" wrapText="1"/>
      <protection locked="0"/>
    </xf>
    <xf numFmtId="3" fontId="62" fillId="9" borderId="15" xfId="0" applyNumberFormat="1" applyFont="1" applyFill="1" applyBorder="1" applyAlignment="1" applyProtection="1">
      <alignment horizontal="center" vertical="center" wrapText="1"/>
      <protection locked="0"/>
    </xf>
    <xf numFmtId="3" fontId="63" fillId="2" borderId="10" xfId="0" applyNumberFormat="1" applyFont="1" applyFill="1" applyBorder="1" applyAlignment="1">
      <alignment horizontal="center" vertical="top" wrapText="1" readingOrder="1"/>
    </xf>
    <xf numFmtId="0" fontId="62" fillId="9" borderId="9" xfId="0" applyFont="1" applyFill="1" applyBorder="1" applyAlignment="1" applyProtection="1">
      <alignment horizontal="left" vertical="center" wrapText="1"/>
      <protection locked="0"/>
    </xf>
    <xf numFmtId="0" fontId="62" fillId="9" borderId="15" xfId="0" applyFont="1" applyFill="1" applyBorder="1" applyAlignment="1" applyProtection="1">
      <alignment horizontal="left" vertical="center" wrapText="1"/>
      <protection locked="0"/>
    </xf>
    <xf numFmtId="0" fontId="63" fillId="2" borderId="2" xfId="0" applyFont="1" applyFill="1" applyBorder="1" applyAlignment="1">
      <alignment horizontal="left" vertical="top" wrapText="1" readingOrder="1"/>
    </xf>
    <xf numFmtId="0" fontId="63" fillId="2" borderId="2" xfId="0" applyFont="1" applyFill="1" applyBorder="1" applyAlignment="1">
      <alignment horizontal="left" vertical="top" wrapText="1"/>
    </xf>
    <xf numFmtId="0" fontId="65" fillId="0" borderId="1" xfId="0" applyFont="1" applyBorder="1" applyAlignment="1">
      <alignment horizontal="left" vertical="top"/>
    </xf>
    <xf numFmtId="0" fontId="65" fillId="0" borderId="10" xfId="0" applyFont="1" applyBorder="1" applyAlignment="1">
      <alignment horizontal="left" vertical="top"/>
    </xf>
    <xf numFmtId="0" fontId="0" fillId="0" borderId="0" xfId="0" applyAlignment="1">
      <alignment horizontal="left"/>
    </xf>
    <xf numFmtId="171" fontId="62" fillId="9" borderId="15" xfId="0" applyNumberFormat="1" applyFont="1" applyFill="1" applyBorder="1" applyAlignment="1" applyProtection="1">
      <alignment horizontal="right" vertical="center" wrapText="1"/>
      <protection locked="0"/>
    </xf>
    <xf numFmtId="171" fontId="63" fillId="2" borderId="1" xfId="0" applyNumberFormat="1" applyFont="1" applyFill="1" applyBorder="1" applyAlignment="1">
      <alignment horizontal="right" vertical="top" wrapText="1" readingOrder="1"/>
    </xf>
    <xf numFmtId="171" fontId="63" fillId="2" borderId="10" xfId="0" applyNumberFormat="1" applyFont="1" applyFill="1" applyBorder="1" applyAlignment="1">
      <alignment horizontal="right" vertical="top" wrapText="1" readingOrder="1"/>
    </xf>
    <xf numFmtId="171" fontId="0" fillId="0" borderId="0" xfId="0" applyNumberFormat="1" applyAlignment="1">
      <alignment horizontal="right"/>
    </xf>
    <xf numFmtId="0" fontId="65" fillId="0" borderId="2" xfId="0" applyFont="1" applyBorder="1" applyAlignment="1">
      <alignment horizontal="left" vertical="top" wrapText="1"/>
    </xf>
    <xf numFmtId="0" fontId="65" fillId="0" borderId="7" xfId="0" applyFont="1" applyBorder="1" applyAlignment="1">
      <alignment horizontal="left" vertical="top" wrapText="1"/>
    </xf>
    <xf numFmtId="0" fontId="0" fillId="0" borderId="0" xfId="0" applyAlignment="1">
      <alignment horizontal="left" wrapText="1"/>
    </xf>
    <xf numFmtId="0" fontId="0" fillId="0" borderId="0" xfId="0" applyAlignment="1">
      <alignment horizontal="center" wrapText="1"/>
    </xf>
    <xf numFmtId="0" fontId="68" fillId="2" borderId="12" xfId="0" applyFont="1" applyFill="1" applyBorder="1" applyAlignment="1">
      <alignment horizontal="center" vertical="top" wrapText="1"/>
    </xf>
    <xf numFmtId="44" fontId="68" fillId="2" borderId="12" xfId="3" applyFont="1" applyFill="1" applyBorder="1" applyAlignment="1">
      <alignment horizontal="center" vertical="top" wrapText="1"/>
    </xf>
    <xf numFmtId="44" fontId="68" fillId="5" borderId="12" xfId="3" applyFont="1" applyFill="1" applyBorder="1" applyAlignment="1">
      <alignment horizontal="center" vertical="top" wrapText="1"/>
    </xf>
    <xf numFmtId="3" fontId="68" fillId="2" borderId="12" xfId="0" applyNumberFormat="1" applyFont="1" applyFill="1" applyBorder="1" applyAlignment="1">
      <alignment horizontal="center" vertical="top" wrapText="1"/>
    </xf>
    <xf numFmtId="3" fontId="68" fillId="5" borderId="12" xfId="0" applyNumberFormat="1" applyFont="1" applyFill="1" applyBorder="1" applyAlignment="1">
      <alignment horizontal="center" vertical="top" wrapText="1"/>
    </xf>
    <xf numFmtId="0" fontId="68" fillId="2" borderId="19" xfId="0" applyFont="1" applyFill="1" applyBorder="1" applyAlignment="1">
      <alignment horizontal="left" vertical="top" wrapText="1"/>
    </xf>
    <xf numFmtId="0" fontId="68" fillId="2" borderId="12" xfId="0" applyFont="1" applyFill="1" applyBorder="1" applyAlignment="1">
      <alignment horizontal="left" vertical="top" wrapText="1"/>
    </xf>
    <xf numFmtId="0" fontId="69" fillId="5" borderId="19" xfId="0" applyFont="1" applyFill="1" applyBorder="1" applyAlignment="1">
      <alignment horizontal="left" vertical="top" wrapText="1" readingOrder="1"/>
    </xf>
    <xf numFmtId="0" fontId="69" fillId="5" borderId="12" xfId="0" applyFont="1" applyFill="1" applyBorder="1" applyAlignment="1">
      <alignment horizontal="left" vertical="top" wrapText="1" readingOrder="1"/>
    </xf>
    <xf numFmtId="0" fontId="68" fillId="5" borderId="19" xfId="0" applyFont="1" applyFill="1" applyBorder="1" applyAlignment="1">
      <alignment horizontal="left" vertical="top" wrapText="1"/>
    </xf>
    <xf numFmtId="0" fontId="68" fillId="5" borderId="12" xfId="0" applyFont="1" applyFill="1" applyBorder="1" applyAlignment="1">
      <alignment horizontal="left" vertical="top" wrapText="1"/>
    </xf>
    <xf numFmtId="170" fontId="62" fillId="9" borderId="15" xfId="0" applyNumberFormat="1" applyFont="1" applyFill="1" applyBorder="1" applyAlignment="1" applyProtection="1">
      <alignment horizontal="right" vertical="center" wrapText="1"/>
      <protection locked="0"/>
    </xf>
    <xf numFmtId="170" fontId="68" fillId="2" borderId="12" xfId="4" applyNumberFormat="1" applyFont="1" applyFill="1" applyBorder="1" applyAlignment="1">
      <alignment horizontal="right" vertical="top" wrapText="1"/>
    </xf>
    <xf numFmtId="170" fontId="68" fillId="8" borderId="12" xfId="0" applyNumberFormat="1" applyFont="1" applyFill="1" applyBorder="1" applyAlignment="1">
      <alignment horizontal="right" vertical="top" wrapText="1"/>
    </xf>
    <xf numFmtId="170" fontId="68" fillId="0" borderId="12" xfId="0" applyNumberFormat="1" applyFont="1" applyBorder="1" applyAlignment="1">
      <alignment horizontal="right" vertical="top" wrapText="1"/>
    </xf>
    <xf numFmtId="170" fontId="68" fillId="5" borderId="12" xfId="4" applyNumberFormat="1" applyFont="1" applyFill="1" applyBorder="1" applyAlignment="1">
      <alignment horizontal="right" vertical="top" wrapText="1"/>
    </xf>
    <xf numFmtId="170" fontId="68" fillId="5" borderId="12" xfId="0" applyNumberFormat="1" applyFont="1" applyFill="1" applyBorder="1" applyAlignment="1">
      <alignment horizontal="right" vertical="top" wrapText="1"/>
    </xf>
    <xf numFmtId="170" fontId="68" fillId="2" borderId="12" xfId="0" applyNumberFormat="1" applyFont="1" applyFill="1" applyBorder="1" applyAlignment="1">
      <alignment horizontal="right" vertical="top" wrapText="1"/>
    </xf>
    <xf numFmtId="0" fontId="67" fillId="10" borderId="21" xfId="0" applyFont="1" applyFill="1" applyBorder="1" applyAlignment="1">
      <alignment horizontal="left" wrapText="1"/>
    </xf>
    <xf numFmtId="0" fontId="67" fillId="10" borderId="21" xfId="0" applyFont="1" applyFill="1" applyBorder="1" applyAlignment="1">
      <alignment horizontal="left"/>
    </xf>
    <xf numFmtId="170" fontId="33" fillId="10" borderId="21" xfId="4" applyNumberFormat="1" applyFont="1" applyFill="1" applyBorder="1" applyAlignment="1" applyProtection="1">
      <alignment horizontal="right" vertical="top" wrapText="1"/>
    </xf>
    <xf numFmtId="170" fontId="33" fillId="10" borderId="21" xfId="0" applyNumberFormat="1" applyFont="1" applyFill="1" applyBorder="1" applyAlignment="1">
      <alignment horizontal="right" vertical="top" wrapText="1"/>
    </xf>
    <xf numFmtId="3" fontId="33" fillId="10" borderId="21" xfId="0" applyNumberFormat="1" applyFont="1" applyFill="1" applyBorder="1" applyAlignment="1" applyProtection="1">
      <alignment horizontal="center" vertical="top" wrapText="1"/>
      <protection locked="0"/>
    </xf>
    <xf numFmtId="44" fontId="33" fillId="10" borderId="21" xfId="3" applyFont="1" applyFill="1" applyBorder="1" applyAlignment="1" applyProtection="1">
      <alignment horizontal="center" vertical="top" wrapText="1"/>
      <protection locked="0"/>
    </xf>
    <xf numFmtId="0" fontId="70" fillId="2" borderId="12" xfId="0" applyFont="1" applyFill="1" applyBorder="1" applyAlignment="1">
      <alignment horizontal="center" vertical="top" wrapText="1"/>
    </xf>
    <xf numFmtId="164" fontId="70" fillId="2" borderId="12" xfId="4" applyFont="1" applyFill="1" applyBorder="1" applyAlignment="1">
      <alignment horizontal="center" vertical="top" wrapText="1"/>
    </xf>
    <xf numFmtId="0" fontId="70" fillId="2" borderId="12" xfId="4" applyNumberFormat="1" applyFont="1" applyFill="1" applyBorder="1" applyAlignment="1">
      <alignment horizontal="center" vertical="top" wrapText="1"/>
    </xf>
    <xf numFmtId="0" fontId="70" fillId="2" borderId="10" xfId="4" applyNumberFormat="1" applyFont="1" applyFill="1" applyBorder="1" applyAlignment="1">
      <alignment horizontal="center" vertical="top" wrapText="1"/>
    </xf>
    <xf numFmtId="0" fontId="70" fillId="2" borderId="10" xfId="0" applyFont="1" applyFill="1" applyBorder="1" applyAlignment="1">
      <alignment horizontal="center" vertical="top" wrapText="1"/>
    </xf>
    <xf numFmtId="0" fontId="70" fillId="5" borderId="12" xfId="0" applyFont="1" applyFill="1" applyBorder="1" applyAlignment="1">
      <alignment horizontal="center" vertical="top" wrapText="1"/>
    </xf>
    <xf numFmtId="0" fontId="70" fillId="5" borderId="12" xfId="4" applyNumberFormat="1" applyFont="1" applyFill="1" applyBorder="1" applyAlignment="1">
      <alignment horizontal="center" vertical="top" wrapText="1"/>
    </xf>
    <xf numFmtId="0" fontId="70" fillId="5" borderId="10" xfId="4" applyNumberFormat="1" applyFont="1" applyFill="1" applyBorder="1" applyAlignment="1">
      <alignment horizontal="center" vertical="top" wrapText="1"/>
    </xf>
    <xf numFmtId="0" fontId="62" fillId="9" borderId="1" xfId="0" applyFont="1" applyFill="1" applyBorder="1" applyAlignment="1" applyProtection="1">
      <alignment horizontal="center" vertical="center" wrapText="1"/>
      <protection locked="0"/>
    </xf>
    <xf numFmtId="3" fontId="62" fillId="9" borderId="1" xfId="0" applyNumberFormat="1" applyFont="1" applyFill="1" applyBorder="1" applyAlignment="1" applyProtection="1">
      <alignment horizontal="center" vertical="center" wrapText="1"/>
      <protection locked="0"/>
    </xf>
    <xf numFmtId="3" fontId="70" fillId="2" borderId="12" xfId="4" applyNumberFormat="1" applyFont="1" applyFill="1" applyBorder="1" applyAlignment="1">
      <alignment horizontal="center" vertical="top" wrapText="1"/>
    </xf>
    <xf numFmtId="3" fontId="70" fillId="2" borderId="12" xfId="0" applyNumberFormat="1" applyFont="1" applyFill="1" applyBorder="1" applyAlignment="1">
      <alignment horizontal="center" vertical="top" wrapText="1"/>
    </xf>
    <xf numFmtId="3" fontId="70" fillId="5" borderId="12" xfId="4" applyNumberFormat="1" applyFont="1" applyFill="1" applyBorder="1" applyAlignment="1">
      <alignment horizontal="center" vertical="top" wrapText="1"/>
    </xf>
    <xf numFmtId="3" fontId="70" fillId="2" borderId="12" xfId="0" applyNumberFormat="1" applyFont="1" applyFill="1" applyBorder="1" applyAlignment="1">
      <alignment horizontal="center" vertical="top"/>
    </xf>
    <xf numFmtId="0" fontId="62" fillId="9" borderId="1" xfId="0" applyFont="1" applyFill="1" applyBorder="1" applyAlignment="1" applyProtection="1">
      <alignment horizontal="left" vertical="center" wrapText="1"/>
      <protection locked="0"/>
    </xf>
    <xf numFmtId="0" fontId="70" fillId="2" borderId="12" xfId="0" applyFont="1" applyFill="1" applyBorder="1" applyAlignment="1">
      <alignment horizontal="left" vertical="top" wrapText="1"/>
    </xf>
    <xf numFmtId="0" fontId="70" fillId="5" borderId="12" xfId="0" applyFont="1" applyFill="1" applyBorder="1" applyAlignment="1">
      <alignment horizontal="left" vertical="top" wrapText="1"/>
    </xf>
    <xf numFmtId="170" fontId="62" fillId="9" borderId="1" xfId="0" applyNumberFormat="1" applyFont="1" applyFill="1" applyBorder="1" applyAlignment="1" applyProtection="1">
      <alignment horizontal="right" vertical="center" wrapText="1"/>
      <protection locked="0"/>
    </xf>
    <xf numFmtId="170" fontId="70" fillId="2" borderId="12" xfId="4" applyNumberFormat="1" applyFont="1" applyFill="1" applyBorder="1" applyAlignment="1">
      <alignment horizontal="right" vertical="top" wrapText="1"/>
    </xf>
    <xf numFmtId="170" fontId="70" fillId="5" borderId="12" xfId="4" applyNumberFormat="1" applyFont="1" applyFill="1" applyBorder="1" applyAlignment="1">
      <alignment horizontal="right" vertical="top" wrapText="1"/>
    </xf>
    <xf numFmtId="170" fontId="70" fillId="2" borderId="12" xfId="0" applyNumberFormat="1" applyFont="1" applyFill="1" applyBorder="1" applyAlignment="1">
      <alignment horizontal="right" vertical="top" wrapText="1"/>
    </xf>
    <xf numFmtId="0" fontId="0" fillId="0" borderId="0" xfId="0" applyAlignment="1">
      <alignment horizontal="right"/>
    </xf>
    <xf numFmtId="0" fontId="71" fillId="10" borderId="21" xfId="0" applyFont="1" applyFill="1" applyBorder="1" applyAlignment="1">
      <alignment horizontal="left" wrapText="1"/>
    </xf>
    <xf numFmtId="0" fontId="71" fillId="10" borderId="21" xfId="0" applyFont="1" applyFill="1" applyBorder="1" applyAlignment="1">
      <alignment horizontal="left"/>
    </xf>
    <xf numFmtId="170" fontId="72" fillId="10" borderId="21" xfId="4" applyNumberFormat="1" applyFont="1" applyFill="1" applyBorder="1" applyAlignment="1" applyProtection="1">
      <alignment horizontal="right" vertical="top" wrapText="1"/>
    </xf>
    <xf numFmtId="3" fontId="71" fillId="10" borderId="21" xfId="0" applyNumberFormat="1" applyFont="1" applyFill="1" applyBorder="1" applyAlignment="1">
      <alignment horizontal="center"/>
    </xf>
    <xf numFmtId="0" fontId="71" fillId="10" borderId="21" xfId="0" applyFont="1" applyFill="1" applyBorder="1" applyAlignment="1">
      <alignment horizontal="center" wrapText="1"/>
    </xf>
    <xf numFmtId="0" fontId="70" fillId="5" borderId="10" xfId="0" applyFont="1" applyFill="1" applyBorder="1" applyAlignment="1">
      <alignment horizontal="center" vertical="top" wrapText="1"/>
    </xf>
    <xf numFmtId="44" fontId="70" fillId="2" borderId="10" xfId="3" applyFont="1" applyFill="1" applyBorder="1" applyAlignment="1">
      <alignment horizontal="center" vertical="top" wrapText="1"/>
    </xf>
    <xf numFmtId="3" fontId="70" fillId="5" borderId="12" xfId="0" applyNumberFormat="1" applyFont="1" applyFill="1" applyBorder="1" applyAlignment="1">
      <alignment horizontal="center" vertical="top" wrapText="1"/>
    </xf>
    <xf numFmtId="170" fontId="70" fillId="5" borderId="12" xfId="0" applyNumberFormat="1" applyFont="1" applyFill="1" applyBorder="1" applyAlignment="1">
      <alignment horizontal="right" vertical="top" wrapText="1"/>
    </xf>
    <xf numFmtId="0" fontId="72" fillId="10" borderId="21" xfId="0" applyFont="1" applyFill="1" applyBorder="1" applyAlignment="1" applyProtection="1">
      <alignment horizontal="left" vertical="top" wrapText="1"/>
      <protection locked="0"/>
    </xf>
    <xf numFmtId="170" fontId="72" fillId="10" borderId="21" xfId="0" applyNumberFormat="1" applyFont="1" applyFill="1" applyBorder="1" applyAlignment="1">
      <alignment horizontal="right" vertical="top" wrapText="1"/>
    </xf>
    <xf numFmtId="0" fontId="71" fillId="10" borderId="22" xfId="0" applyFont="1" applyFill="1" applyBorder="1" applyAlignment="1">
      <alignment horizontal="left" wrapText="1"/>
    </xf>
    <xf numFmtId="0" fontId="71" fillId="10" borderId="22" xfId="0" applyFont="1" applyFill="1" applyBorder="1" applyAlignment="1">
      <alignment horizontal="left"/>
    </xf>
    <xf numFmtId="170" fontId="72" fillId="10" borderId="23" xfId="4" applyNumberFormat="1" applyFont="1" applyFill="1" applyBorder="1" applyAlignment="1" applyProtection="1">
      <alignment horizontal="right" vertical="top" wrapText="1"/>
    </xf>
    <xf numFmtId="0" fontId="73" fillId="2" borderId="10" xfId="4" applyNumberFormat="1" applyFont="1" applyFill="1" applyBorder="1" applyAlignment="1">
      <alignment horizontal="center" vertical="top" wrapText="1"/>
    </xf>
    <xf numFmtId="0" fontId="73" fillId="2" borderId="10" xfId="0" applyFont="1" applyFill="1" applyBorder="1" applyAlignment="1">
      <alignment horizontal="center" vertical="top" wrapText="1"/>
    </xf>
    <xf numFmtId="0" fontId="68" fillId="5" borderId="10" xfId="4" applyNumberFormat="1" applyFont="1" applyFill="1" applyBorder="1" applyAlignment="1">
      <alignment horizontal="center" vertical="top" wrapText="1"/>
    </xf>
    <xf numFmtId="44" fontId="73" fillId="2" borderId="10" xfId="3" applyFont="1" applyFill="1" applyBorder="1" applyAlignment="1">
      <alignment horizontal="center" vertical="top" wrapText="1"/>
    </xf>
    <xf numFmtId="0" fontId="73" fillId="5" borderId="10" xfId="0" applyFont="1" applyFill="1" applyBorder="1" applyAlignment="1">
      <alignment horizontal="center" vertical="top" wrapText="1"/>
    </xf>
    <xf numFmtId="44" fontId="63" fillId="2" borderId="10" xfId="3" applyFont="1" applyFill="1" applyBorder="1" applyAlignment="1">
      <alignment horizontal="center" vertical="top" wrapText="1" readingOrder="1"/>
    </xf>
    <xf numFmtId="0" fontId="68" fillId="5" borderId="10" xfId="0" applyFont="1" applyFill="1" applyBorder="1" applyAlignment="1">
      <alignment horizontal="center" vertical="top" wrapText="1"/>
    </xf>
    <xf numFmtId="3" fontId="73" fillId="2" borderId="12" xfId="4" applyNumberFormat="1" applyFont="1" applyFill="1" applyBorder="1" applyAlignment="1">
      <alignment horizontal="center" vertical="top" wrapText="1"/>
    </xf>
    <xf numFmtId="3" fontId="73" fillId="2" borderId="12" xfId="0" applyNumberFormat="1" applyFont="1" applyFill="1" applyBorder="1" applyAlignment="1">
      <alignment horizontal="center" vertical="top" wrapText="1"/>
    </xf>
    <xf numFmtId="3" fontId="68" fillId="5" borderId="12" xfId="4" applyNumberFormat="1" applyFont="1" applyFill="1" applyBorder="1" applyAlignment="1">
      <alignment horizontal="center" vertical="top" wrapText="1"/>
    </xf>
    <xf numFmtId="3" fontId="73" fillId="5" borderId="12" xfId="0" applyNumberFormat="1" applyFont="1" applyFill="1" applyBorder="1" applyAlignment="1">
      <alignment horizontal="center" vertical="top" wrapText="1"/>
    </xf>
    <xf numFmtId="3" fontId="63" fillId="2" borderId="12" xfId="0" applyNumberFormat="1" applyFont="1" applyFill="1" applyBorder="1" applyAlignment="1">
      <alignment horizontal="center" vertical="top" wrapText="1" readingOrder="1"/>
    </xf>
    <xf numFmtId="0" fontId="73" fillId="2" borderId="12" xfId="0" applyFont="1" applyFill="1" applyBorder="1" applyAlignment="1">
      <alignment horizontal="left" vertical="top" wrapText="1"/>
    </xf>
    <xf numFmtId="0" fontId="73" fillId="2" borderId="24" xfId="0" applyFont="1" applyFill="1" applyBorder="1" applyAlignment="1">
      <alignment horizontal="left" vertical="top" wrapText="1"/>
    </xf>
    <xf numFmtId="0" fontId="68" fillId="5" borderId="24" xfId="0" applyFont="1" applyFill="1" applyBorder="1" applyAlignment="1">
      <alignment horizontal="left" vertical="top" wrapText="1"/>
    </xf>
    <xf numFmtId="0" fontId="63" fillId="2" borderId="24" xfId="0" applyFont="1" applyFill="1" applyBorder="1" applyAlignment="1">
      <alignment horizontal="left" vertical="top" wrapText="1" readingOrder="1"/>
    </xf>
    <xf numFmtId="0" fontId="63" fillId="2" borderId="12" xfId="0" applyFont="1" applyFill="1" applyBorder="1" applyAlignment="1">
      <alignment horizontal="left" vertical="top" wrapText="1" readingOrder="1"/>
    </xf>
    <xf numFmtId="0" fontId="73" fillId="5" borderId="24" xfId="0" applyFont="1" applyFill="1" applyBorder="1" applyAlignment="1">
      <alignment horizontal="left" vertical="top" wrapText="1"/>
    </xf>
    <xf numFmtId="0" fontId="73" fillId="5" borderId="12" xfId="0" applyFont="1" applyFill="1" applyBorder="1" applyAlignment="1">
      <alignment horizontal="left" vertical="top" wrapText="1"/>
    </xf>
    <xf numFmtId="170" fontId="73" fillId="2" borderId="12" xfId="4" applyNumberFormat="1" applyFont="1" applyFill="1" applyBorder="1" applyAlignment="1">
      <alignment horizontal="right" vertical="top" wrapText="1"/>
    </xf>
    <xf numFmtId="170" fontId="73" fillId="5" borderId="12" xfId="4" applyNumberFormat="1" applyFont="1" applyFill="1" applyBorder="1" applyAlignment="1">
      <alignment horizontal="right" vertical="top" wrapText="1"/>
    </xf>
    <xf numFmtId="170" fontId="73" fillId="2" borderId="12" xfId="0" applyNumberFormat="1" applyFont="1" applyFill="1" applyBorder="1" applyAlignment="1">
      <alignment horizontal="right" vertical="top" wrapText="1"/>
    </xf>
    <xf numFmtId="0" fontId="71" fillId="10" borderId="25" xfId="0" applyFont="1" applyFill="1" applyBorder="1" applyAlignment="1">
      <alignment horizontal="left" wrapText="1"/>
    </xf>
    <xf numFmtId="0" fontId="71" fillId="10" borderId="26" xfId="0" applyFont="1" applyFill="1" applyBorder="1" applyAlignment="1">
      <alignment horizontal="left"/>
    </xf>
    <xf numFmtId="170" fontId="72" fillId="10" borderId="26" xfId="4" applyNumberFormat="1" applyFont="1" applyFill="1" applyBorder="1" applyAlignment="1" applyProtection="1">
      <alignment horizontal="right" vertical="top" wrapText="1"/>
    </xf>
    <xf numFmtId="3" fontId="71" fillId="10" borderId="26" xfId="0" applyNumberFormat="1" applyFont="1" applyFill="1" applyBorder="1" applyAlignment="1">
      <alignment horizontal="center"/>
    </xf>
    <xf numFmtId="0" fontId="71" fillId="10" borderId="27" xfId="0" applyFont="1" applyFill="1" applyBorder="1" applyAlignment="1">
      <alignment horizontal="center" wrapText="1"/>
    </xf>
    <xf numFmtId="44" fontId="70" fillId="2" borderId="12" xfId="3" applyFont="1" applyFill="1" applyBorder="1" applyAlignment="1">
      <alignment horizontal="center" vertical="top" wrapText="1"/>
    </xf>
    <xf numFmtId="0" fontId="70" fillId="2" borderId="19" xfId="0" applyFont="1" applyFill="1" applyBorder="1" applyAlignment="1">
      <alignment horizontal="left" vertical="top" wrapText="1"/>
    </xf>
    <xf numFmtId="15" fontId="70" fillId="2" borderId="12" xfId="0" applyNumberFormat="1" applyFont="1" applyFill="1" applyBorder="1" applyAlignment="1">
      <alignment horizontal="left" vertical="top" wrapText="1"/>
    </xf>
    <xf numFmtId="0" fontId="70" fillId="5" borderId="19" xfId="0" applyFont="1" applyFill="1" applyBorder="1" applyAlignment="1">
      <alignment horizontal="left" vertical="top" wrapText="1"/>
    </xf>
    <xf numFmtId="15" fontId="70" fillId="5" borderId="12" xfId="0" applyNumberFormat="1" applyFont="1" applyFill="1" applyBorder="1" applyAlignment="1">
      <alignment horizontal="left" vertical="top" wrapText="1"/>
    </xf>
    <xf numFmtId="170" fontId="68" fillId="0" borderId="12" xfId="0" applyNumberFormat="1" applyFont="1" applyBorder="1" applyAlignment="1">
      <alignment horizontal="right" vertical="top"/>
    </xf>
    <xf numFmtId="170" fontId="68" fillId="5" borderId="12" xfId="0" applyNumberFormat="1" applyFont="1" applyFill="1" applyBorder="1" applyAlignment="1">
      <alignment horizontal="right" vertical="top"/>
    </xf>
    <xf numFmtId="170" fontId="70" fillId="2" borderId="12" xfId="4" applyNumberFormat="1" applyFont="1" applyFill="1" applyBorder="1" applyAlignment="1">
      <alignment horizontal="right" vertical="top"/>
    </xf>
    <xf numFmtId="0" fontId="33" fillId="10" borderId="21" xfId="0" applyFont="1" applyFill="1" applyBorder="1" applyAlignment="1" applyProtection="1">
      <alignment horizontal="left" vertical="top" wrapText="1"/>
      <protection locked="0"/>
    </xf>
    <xf numFmtId="15" fontId="33" fillId="10" borderId="21" xfId="0" applyNumberFormat="1" applyFont="1" applyFill="1" applyBorder="1" applyAlignment="1" applyProtection="1">
      <alignment horizontal="left" vertical="top" wrapText="1"/>
      <protection locked="0"/>
    </xf>
    <xf numFmtId="170" fontId="74" fillId="10" borderId="21" xfId="0" applyNumberFormat="1" applyFont="1" applyFill="1" applyBorder="1" applyAlignment="1">
      <alignment horizontal="right" vertical="top"/>
    </xf>
    <xf numFmtId="3" fontId="67" fillId="10" borderId="21" xfId="0" applyNumberFormat="1" applyFont="1" applyFill="1" applyBorder="1" applyAlignment="1">
      <alignment horizontal="center"/>
    </xf>
    <xf numFmtId="0" fontId="67" fillId="10" borderId="21" xfId="0" applyFont="1" applyFill="1" applyBorder="1" applyAlignment="1">
      <alignment horizontal="center" wrapText="1"/>
    </xf>
    <xf numFmtId="0" fontId="67" fillId="10" borderId="22" xfId="0" applyFont="1" applyFill="1" applyBorder="1" applyAlignment="1">
      <alignment horizontal="left" wrapText="1"/>
    </xf>
    <xf numFmtId="0" fontId="67" fillId="10" borderId="22" xfId="0" applyFont="1" applyFill="1" applyBorder="1" applyAlignment="1">
      <alignment horizontal="left"/>
    </xf>
    <xf numFmtId="170" fontId="33" fillId="10" borderId="25" xfId="0" applyNumberFormat="1" applyFont="1" applyFill="1" applyBorder="1" applyAlignment="1">
      <alignment horizontal="right" vertical="top" wrapText="1"/>
    </xf>
    <xf numFmtId="170" fontId="33" fillId="10" borderId="26" xfId="0" applyNumberFormat="1" applyFont="1" applyFill="1" applyBorder="1" applyAlignment="1">
      <alignment horizontal="right" vertical="top" wrapText="1"/>
    </xf>
    <xf numFmtId="170" fontId="33" fillId="10" borderId="27" xfId="0" applyNumberFormat="1" applyFont="1" applyFill="1" applyBorder="1" applyAlignment="1">
      <alignment horizontal="right" vertical="top" wrapText="1"/>
    </xf>
    <xf numFmtId="3" fontId="67" fillId="10" borderId="22" xfId="0" applyNumberFormat="1" applyFont="1" applyFill="1" applyBorder="1" applyAlignment="1">
      <alignment horizontal="center"/>
    </xf>
    <xf numFmtId="0" fontId="67" fillId="10" borderId="22" xfId="0" applyFont="1" applyFill="1" applyBorder="1" applyAlignment="1">
      <alignment horizontal="center" wrapText="1"/>
    </xf>
    <xf numFmtId="0" fontId="73" fillId="0" borderId="12" xfId="0" applyFont="1" applyBorder="1" applyAlignment="1">
      <alignment horizontal="center" vertical="top" wrapText="1"/>
    </xf>
    <xf numFmtId="0" fontId="73" fillId="2" borderId="12" xfId="0" applyFont="1" applyFill="1" applyBorder="1" applyAlignment="1">
      <alignment horizontal="center" vertical="top" wrapText="1"/>
    </xf>
    <xf numFmtId="15" fontId="73" fillId="2" borderId="12" xfId="0" applyNumberFormat="1" applyFont="1" applyFill="1" applyBorder="1" applyAlignment="1">
      <alignment horizontal="center" vertical="top" wrapText="1"/>
    </xf>
    <xf numFmtId="0" fontId="73" fillId="0" borderId="12" xfId="0" applyFont="1" applyBorder="1" applyAlignment="1">
      <alignment horizontal="center" vertical="top"/>
    </xf>
    <xf numFmtId="0" fontId="76" fillId="2" borderId="12" xfId="0" applyFont="1" applyFill="1" applyBorder="1" applyAlignment="1">
      <alignment horizontal="center" vertical="top" wrapText="1"/>
    </xf>
    <xf numFmtId="0" fontId="77" fillId="2" borderId="12" xfId="0" applyFont="1" applyFill="1" applyBorder="1" applyAlignment="1">
      <alignment horizontal="center" vertical="top" wrapText="1"/>
    </xf>
    <xf numFmtId="0" fontId="77" fillId="2" borderId="12" xfId="1" applyFont="1" applyFill="1" applyBorder="1" applyAlignment="1" applyProtection="1">
      <alignment horizontal="center" vertical="top" wrapText="1"/>
    </xf>
    <xf numFmtId="0" fontId="68" fillId="5" borderId="12" xfId="0" applyFont="1" applyFill="1" applyBorder="1" applyAlignment="1">
      <alignment horizontal="center" vertical="top" wrapText="1"/>
    </xf>
    <xf numFmtId="0" fontId="80" fillId="5" borderId="12" xfId="0" applyFont="1" applyFill="1" applyBorder="1" applyAlignment="1">
      <alignment horizontal="center" vertical="top" wrapText="1"/>
    </xf>
    <xf numFmtId="15" fontId="80" fillId="5" borderId="12" xfId="0" applyNumberFormat="1" applyFont="1" applyFill="1" applyBorder="1" applyAlignment="1">
      <alignment horizontal="center" vertical="top" wrapText="1"/>
    </xf>
    <xf numFmtId="0" fontId="81" fillId="5" borderId="12" xfId="1" applyFont="1" applyFill="1" applyBorder="1" applyAlignment="1" applyProtection="1">
      <alignment horizontal="center" vertical="top" wrapText="1"/>
    </xf>
    <xf numFmtId="0" fontId="81" fillId="5" borderId="12" xfId="0" applyFont="1" applyFill="1" applyBorder="1" applyAlignment="1">
      <alignment horizontal="center" vertical="top"/>
    </xf>
    <xf numFmtId="0" fontId="82" fillId="5" borderId="12" xfId="0" applyFont="1" applyFill="1" applyBorder="1" applyAlignment="1">
      <alignment horizontal="center" vertical="top" wrapText="1"/>
    </xf>
    <xf numFmtId="0" fontId="83" fillId="5" borderId="12" xfId="1" applyFont="1" applyFill="1" applyBorder="1" applyAlignment="1" applyProtection="1">
      <alignment horizontal="center" vertical="top" wrapText="1"/>
    </xf>
    <xf numFmtId="15" fontId="68" fillId="5" borderId="12" xfId="0" applyNumberFormat="1" applyFont="1" applyFill="1" applyBorder="1" applyAlignment="1">
      <alignment horizontal="center" vertical="top" wrapText="1"/>
    </xf>
    <xf numFmtId="0" fontId="73" fillId="0" borderId="12" xfId="0" applyFont="1" applyBorder="1" applyAlignment="1">
      <alignment horizontal="left" vertical="top"/>
    </xf>
    <xf numFmtId="0" fontId="73" fillId="5" borderId="12" xfId="0" applyFont="1" applyFill="1" applyBorder="1" applyAlignment="1">
      <alignment horizontal="center" vertical="top" wrapText="1"/>
    </xf>
    <xf numFmtId="15" fontId="73" fillId="5" borderId="12" xfId="0" applyNumberFormat="1" applyFont="1" applyFill="1" applyBorder="1" applyAlignment="1">
      <alignment horizontal="center" vertical="top" wrapText="1"/>
    </xf>
    <xf numFmtId="0" fontId="76" fillId="5" borderId="12" xfId="0" applyFont="1" applyFill="1" applyBorder="1" applyAlignment="1">
      <alignment horizontal="center" vertical="top" wrapText="1"/>
    </xf>
    <xf numFmtId="0" fontId="77" fillId="5" borderId="12" xfId="1" applyFont="1" applyFill="1" applyBorder="1" applyAlignment="1" applyProtection="1">
      <alignment horizontal="center" vertical="top" wrapText="1"/>
    </xf>
    <xf numFmtId="0" fontId="73" fillId="5" borderId="12" xfId="0" applyFont="1" applyFill="1" applyBorder="1" applyAlignment="1">
      <alignment horizontal="center" vertical="top"/>
    </xf>
    <xf numFmtId="15" fontId="63" fillId="2" borderId="12" xfId="0" applyNumberFormat="1" applyFont="1" applyFill="1" applyBorder="1" applyAlignment="1">
      <alignment horizontal="center" vertical="top" wrapText="1" readingOrder="1"/>
    </xf>
    <xf numFmtId="0" fontId="63" fillId="0" borderId="12" xfId="0" applyFont="1" applyBorder="1" applyAlignment="1">
      <alignment horizontal="center" vertical="top" readingOrder="1"/>
    </xf>
    <xf numFmtId="0" fontId="64" fillId="2" borderId="12" xfId="1" applyFont="1" applyFill="1" applyBorder="1" applyAlignment="1" applyProtection="1">
      <alignment horizontal="center" vertical="top" wrapText="1" readingOrder="1"/>
    </xf>
    <xf numFmtId="0" fontId="66" fillId="2" borderId="12" xfId="1" applyFont="1" applyFill="1" applyBorder="1" applyAlignment="1" applyProtection="1">
      <alignment horizontal="center" vertical="top" wrapText="1"/>
    </xf>
    <xf numFmtId="0" fontId="64" fillId="2" borderId="12" xfId="0" applyFont="1" applyFill="1" applyBorder="1" applyAlignment="1">
      <alignment horizontal="center" vertical="top" wrapText="1" readingOrder="1"/>
    </xf>
    <xf numFmtId="0" fontId="63" fillId="2" borderId="12" xfId="0" applyFont="1" applyFill="1" applyBorder="1" applyAlignment="1">
      <alignment horizontal="center" vertical="top" wrapText="1"/>
    </xf>
    <xf numFmtId="0" fontId="73" fillId="2" borderId="12" xfId="1" applyFont="1" applyFill="1" applyBorder="1" applyAlignment="1" applyProtection="1">
      <alignment horizontal="center" vertical="top" wrapText="1"/>
    </xf>
    <xf numFmtId="0" fontId="85" fillId="9" borderId="15" xfId="0" applyFont="1" applyFill="1" applyBorder="1" applyAlignment="1">
      <alignment horizontal="center" vertical="center" wrapText="1"/>
    </xf>
    <xf numFmtId="0" fontId="85" fillId="9" borderId="9" xfId="0" applyFont="1" applyFill="1" applyBorder="1" applyAlignment="1">
      <alignment horizontal="center" vertical="center" wrapText="1"/>
    </xf>
    <xf numFmtId="15" fontId="85" fillId="9" borderId="15" xfId="0" applyNumberFormat="1" applyFont="1" applyFill="1" applyBorder="1" applyAlignment="1">
      <alignment horizontal="center" vertical="center" wrapText="1"/>
    </xf>
    <xf numFmtId="15" fontId="85" fillId="9" borderId="8" xfId="0" applyNumberFormat="1" applyFont="1" applyFill="1" applyBorder="1" applyAlignment="1">
      <alignment horizontal="center" vertical="center" wrapText="1"/>
    </xf>
    <xf numFmtId="3" fontId="85" fillId="9" borderId="8" xfId="0" applyNumberFormat="1" applyFont="1" applyFill="1" applyBorder="1" applyAlignment="1">
      <alignment horizontal="center" vertical="center" wrapText="1"/>
    </xf>
    <xf numFmtId="0" fontId="85" fillId="9" borderId="15" xfId="0" applyFont="1" applyFill="1" applyBorder="1" applyAlignment="1">
      <alignment horizontal="left" vertical="center" wrapText="1"/>
    </xf>
    <xf numFmtId="15" fontId="85" fillId="9" borderId="15" xfId="0" applyNumberFormat="1" applyFont="1" applyFill="1" applyBorder="1" applyAlignment="1">
      <alignment horizontal="left" vertical="center" wrapText="1"/>
    </xf>
    <xf numFmtId="0" fontId="73" fillId="0" borderId="12" xfId="0" applyFont="1" applyBorder="1" applyAlignment="1">
      <alignment horizontal="left" vertical="top" wrapText="1"/>
    </xf>
    <xf numFmtId="15" fontId="73" fillId="0" borderId="12" xfId="0" applyNumberFormat="1" applyFont="1" applyBorder="1" applyAlignment="1">
      <alignment horizontal="left" vertical="top" wrapText="1"/>
    </xf>
    <xf numFmtId="0" fontId="79" fillId="5" borderId="12" xfId="0" applyFont="1" applyFill="1" applyBorder="1" applyAlignment="1">
      <alignment horizontal="left" vertical="top" wrapText="1"/>
    </xf>
    <xf numFmtId="15" fontId="68" fillId="5" borderId="12" xfId="0" applyNumberFormat="1" applyFont="1" applyFill="1" applyBorder="1" applyAlignment="1">
      <alignment horizontal="left" vertical="top" wrapText="1"/>
    </xf>
    <xf numFmtId="0" fontId="73" fillId="0" borderId="24" xfId="0" applyFont="1" applyBorder="1" applyAlignment="1">
      <alignment horizontal="left" vertical="top" wrapText="1"/>
    </xf>
    <xf numFmtId="15" fontId="73" fillId="5" borderId="12" xfId="0" applyNumberFormat="1" applyFont="1" applyFill="1" applyBorder="1" applyAlignment="1">
      <alignment horizontal="left" vertical="top" wrapText="1"/>
    </xf>
    <xf numFmtId="0" fontId="63" fillId="0" borderId="12" xfId="0" applyFont="1" applyBorder="1" applyAlignment="1">
      <alignment horizontal="left" vertical="top" wrapText="1" readingOrder="1"/>
    </xf>
    <xf numFmtId="15" fontId="63" fillId="0" borderId="12" xfId="0" applyNumberFormat="1" applyFont="1" applyBorder="1" applyAlignment="1">
      <alignment horizontal="left" vertical="top" wrapText="1" readingOrder="1"/>
    </xf>
    <xf numFmtId="0" fontId="76" fillId="0" borderId="12" xfId="0" applyFont="1" applyBorder="1" applyAlignment="1">
      <alignment horizontal="left" vertical="top" wrapText="1"/>
    </xf>
    <xf numFmtId="15" fontId="76" fillId="0" borderId="12" xfId="0" applyNumberFormat="1" applyFont="1" applyBorder="1" applyAlignment="1">
      <alignment horizontal="left" vertical="top" wrapText="1"/>
    </xf>
    <xf numFmtId="15" fontId="73" fillId="2" borderId="12" xfId="0" applyNumberFormat="1" applyFont="1" applyFill="1" applyBorder="1" applyAlignment="1">
      <alignment horizontal="left" vertical="top" wrapText="1"/>
    </xf>
    <xf numFmtId="0" fontId="76" fillId="0" borderId="24" xfId="0" applyFont="1" applyBorder="1" applyAlignment="1">
      <alignment horizontal="left" vertical="top" wrapText="1"/>
    </xf>
    <xf numFmtId="0" fontId="82" fillId="5" borderId="12" xfId="0" applyFont="1" applyFill="1" applyBorder="1" applyAlignment="1">
      <alignment horizontal="left" vertical="top" wrapText="1"/>
    </xf>
    <xf numFmtId="0" fontId="63" fillId="0" borderId="12" xfId="1" applyFont="1" applyBorder="1" applyAlignment="1" applyProtection="1">
      <alignment horizontal="left" vertical="top" wrapText="1" readingOrder="1"/>
    </xf>
    <xf numFmtId="15" fontId="63" fillId="0" borderId="12" xfId="1" applyNumberFormat="1" applyFont="1" applyBorder="1" applyAlignment="1" applyProtection="1">
      <alignment horizontal="left" vertical="top" wrapText="1" readingOrder="1"/>
    </xf>
    <xf numFmtId="0" fontId="63" fillId="2" borderId="24" xfId="0" applyFont="1" applyFill="1" applyBorder="1" applyAlignment="1">
      <alignment horizontal="left" vertical="top" wrapText="1"/>
    </xf>
    <xf numFmtId="0" fontId="63" fillId="0" borderId="24" xfId="0" applyFont="1" applyBorder="1" applyAlignment="1">
      <alignment horizontal="left" vertical="top" wrapText="1" readingOrder="1"/>
    </xf>
    <xf numFmtId="0" fontId="73" fillId="0" borderId="28" xfId="0" applyFont="1" applyBorder="1" applyAlignment="1">
      <alignment horizontal="left" vertical="top" wrapText="1"/>
    </xf>
    <xf numFmtId="15" fontId="73" fillId="0" borderId="19" xfId="0" applyNumberFormat="1" applyFont="1" applyBorder="1" applyAlignment="1">
      <alignment horizontal="left" vertical="top" wrapText="1"/>
    </xf>
    <xf numFmtId="15" fontId="63" fillId="0" borderId="12" xfId="0" applyNumberFormat="1" applyFont="1" applyBorder="1" applyAlignment="1">
      <alignment horizontal="left" vertical="top" wrapText="1"/>
    </xf>
    <xf numFmtId="0" fontId="63" fillId="2" borderId="12" xfId="0" applyFont="1" applyFill="1" applyBorder="1" applyAlignment="1">
      <alignment horizontal="left" vertical="top" wrapText="1"/>
    </xf>
    <xf numFmtId="15" fontId="73" fillId="0" borderId="24" xfId="0" applyNumberFormat="1" applyFont="1" applyBorder="1" applyAlignment="1">
      <alignment horizontal="left" vertical="top" wrapText="1"/>
    </xf>
    <xf numFmtId="0" fontId="63" fillId="2" borderId="28" xfId="0" applyFont="1" applyFill="1" applyBorder="1" applyAlignment="1">
      <alignment horizontal="left" vertical="top" wrapText="1"/>
    </xf>
    <xf numFmtId="15" fontId="63" fillId="2" borderId="12" xfId="0" applyNumberFormat="1" applyFont="1" applyFill="1" applyBorder="1" applyAlignment="1">
      <alignment horizontal="left" vertical="top" wrapText="1"/>
    </xf>
    <xf numFmtId="15" fontId="63" fillId="2" borderId="12" xfId="0" applyNumberFormat="1" applyFont="1" applyFill="1" applyBorder="1" applyAlignment="1">
      <alignment horizontal="left" vertical="top" wrapText="1" readingOrder="1"/>
    </xf>
    <xf numFmtId="15" fontId="72" fillId="5" borderId="12" xfId="0" applyNumberFormat="1" applyFont="1" applyFill="1" applyBorder="1" applyAlignment="1">
      <alignment horizontal="left" vertical="top" wrapText="1"/>
    </xf>
    <xf numFmtId="0" fontId="63" fillId="2" borderId="12" xfId="1" applyFont="1" applyFill="1" applyBorder="1" applyAlignment="1" applyProtection="1">
      <alignment horizontal="left" vertical="top" wrapText="1"/>
    </xf>
    <xf numFmtId="15" fontId="63" fillId="2" borderId="12" xfId="1" applyNumberFormat="1" applyFont="1" applyFill="1" applyBorder="1" applyAlignment="1" applyProtection="1">
      <alignment horizontal="left" vertical="top" wrapText="1"/>
    </xf>
    <xf numFmtId="15" fontId="0" fillId="0" borderId="0" xfId="0" applyNumberFormat="1" applyAlignment="1">
      <alignment horizontal="left"/>
    </xf>
    <xf numFmtId="3" fontId="78" fillId="0" borderId="10" xfId="0" applyNumberFormat="1" applyFont="1" applyBorder="1" applyAlignment="1">
      <alignment horizontal="center" vertical="top"/>
    </xf>
    <xf numFmtId="3" fontId="84" fillId="5" borderId="10" xfId="0" applyNumberFormat="1" applyFont="1" applyFill="1" applyBorder="1" applyAlignment="1">
      <alignment horizontal="center" vertical="top"/>
    </xf>
    <xf numFmtId="3" fontId="78" fillId="5" borderId="10" xfId="0" applyNumberFormat="1" applyFont="1" applyFill="1" applyBorder="1" applyAlignment="1">
      <alignment horizontal="center" vertical="top"/>
    </xf>
    <xf numFmtId="3" fontId="78" fillId="2" borderId="10" xfId="0" applyNumberFormat="1" applyFont="1" applyFill="1" applyBorder="1" applyAlignment="1">
      <alignment horizontal="center" vertical="top"/>
    </xf>
    <xf numFmtId="0" fontId="85" fillId="9" borderId="15" xfId="0" applyFont="1" applyFill="1" applyBorder="1" applyAlignment="1">
      <alignment horizontal="center" vertical="top" wrapText="1"/>
    </xf>
    <xf numFmtId="0" fontId="85" fillId="9" borderId="8" xfId="0" applyFont="1" applyFill="1" applyBorder="1" applyAlignment="1">
      <alignment horizontal="center" vertical="top" wrapText="1"/>
    </xf>
    <xf numFmtId="0" fontId="0" fillId="0" borderId="0" xfId="0" applyAlignment="1">
      <alignment horizontal="center" vertical="top" wrapText="1"/>
    </xf>
    <xf numFmtId="3" fontId="86" fillId="10" borderId="14" xfId="0" applyNumberFormat="1" applyFont="1" applyFill="1" applyBorder="1" applyAlignment="1">
      <alignment horizontal="center"/>
    </xf>
    <xf numFmtId="15" fontId="67" fillId="10" borderId="22" xfId="0" applyNumberFormat="1" applyFont="1" applyFill="1" applyBorder="1" applyAlignment="1">
      <alignment horizontal="left"/>
    </xf>
    <xf numFmtId="0" fontId="67" fillId="10" borderId="22" xfId="0" applyFont="1" applyFill="1" applyBorder="1" applyAlignment="1">
      <alignment horizontal="center"/>
    </xf>
    <xf numFmtId="15" fontId="67" fillId="10" borderId="22" xfId="0" applyNumberFormat="1" applyFont="1" applyFill="1" applyBorder="1" applyAlignment="1">
      <alignment horizontal="center"/>
    </xf>
    <xf numFmtId="0" fontId="67" fillId="10" borderId="22" xfId="0" applyFont="1" applyFill="1" applyBorder="1" applyAlignment="1">
      <alignment vertical="top" wrapText="1"/>
    </xf>
    <xf numFmtId="0" fontId="67" fillId="10" borderId="22" xfId="0" applyFont="1" applyFill="1" applyBorder="1"/>
    <xf numFmtId="0" fontId="67" fillId="10" borderId="22" xfId="0" applyFont="1" applyFill="1" applyBorder="1" applyAlignment="1">
      <alignment horizontal="center" vertical="top" wrapText="1"/>
    </xf>
    <xf numFmtId="0" fontId="82" fillId="5" borderId="24" xfId="0" applyFont="1" applyFill="1" applyBorder="1" applyAlignment="1">
      <alignment horizontal="left" vertical="top" wrapText="1"/>
    </xf>
    <xf numFmtId="0" fontId="63" fillId="0" borderId="12" xfId="0" applyFont="1" applyBorder="1" applyAlignment="1">
      <alignment horizontal="left" vertical="top" wrapText="1"/>
    </xf>
    <xf numFmtId="0" fontId="73" fillId="0" borderId="24" xfId="0" applyFont="1" applyBorder="1" applyAlignment="1">
      <alignment horizontal="left" vertical="top"/>
    </xf>
    <xf numFmtId="0" fontId="76" fillId="0" borderId="28" xfId="0" applyFont="1" applyBorder="1" applyAlignment="1">
      <alignment horizontal="left" vertical="top" wrapText="1"/>
    </xf>
    <xf numFmtId="0" fontId="79" fillId="5" borderId="24" xfId="0" applyFont="1" applyFill="1" applyBorder="1" applyAlignment="1">
      <alignment horizontal="left" vertical="top" wrapText="1"/>
    </xf>
    <xf numFmtId="0" fontId="75" fillId="2" borderId="3" xfId="0" applyFont="1" applyFill="1" applyBorder="1" applyAlignment="1">
      <alignment horizontal="center" vertical="top" wrapText="1" readingOrder="1"/>
    </xf>
  </cellXfs>
  <cellStyles count="7">
    <cellStyle name="Comma" xfId="5" builtinId="3"/>
    <cellStyle name="Currency" xfId="4" builtinId="4"/>
    <cellStyle name="Currency 2" xfId="3" xr:uid="{00000000-0005-0000-0000-000002000000}"/>
    <cellStyle name="Excel Built-in Normal" xfId="2" xr:uid="{00000000-0005-0000-0000-000003000000}"/>
    <cellStyle name="Hyperlink" xfId="1" builtinId="8"/>
    <cellStyle name="Hyperlink 2" xfId="6" xr:uid="{C415DFF6-03F8-478A-A2D7-7129D8D0D4F3}"/>
    <cellStyle name="Normal" xfId="0" builtinId="0"/>
  </cellStyles>
  <dxfs count="4228">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b/>
        <i val="0"/>
        <color rgb="FF7F6000"/>
      </font>
      <fill>
        <patternFill patternType="solid">
          <fgColor indexed="64"/>
          <bgColor rgb="FFFFF2C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006100"/>
      </font>
      <fill>
        <patternFill patternType="solid">
          <fgColor indexed="64"/>
          <bgColor rgb="FFE2F0D9"/>
        </patternFill>
      </fill>
    </dxf>
    <dxf>
      <font>
        <b/>
        <i val="0"/>
        <color rgb="FF9C0006"/>
      </font>
      <fill>
        <patternFill patternType="solid">
          <fgColor indexed="64"/>
          <bgColor rgb="FFFCE4D6"/>
        </patternFill>
      </fill>
    </dxf>
    <dxf>
      <font>
        <b/>
        <i val="0"/>
        <color rgb="FF9C0006"/>
      </font>
      <fill>
        <patternFill patternType="solid">
          <fgColor indexed="64"/>
          <bgColor rgb="FFFCE4D6"/>
        </patternFill>
      </fill>
    </dxf>
    <dxf>
      <font>
        <color rgb="FF9C0006"/>
      </font>
      <fill>
        <patternFill>
          <bgColor rgb="FFFFC7CE"/>
        </patternFill>
      </fill>
    </dxf>
    <dxf>
      <font>
        <b/>
        <i val="0"/>
        <color rgb="FF9C0006"/>
      </font>
      <fill>
        <patternFill patternType="solid">
          <fgColor indexed="64"/>
          <bgColor rgb="FFFCE4D6"/>
        </patternFill>
      </fill>
    </dxf>
    <dxf>
      <font>
        <b/>
        <i val="0"/>
        <color rgb="FF9C0006"/>
      </font>
      <fill>
        <patternFill patternType="solid">
          <fgColor indexed="64"/>
          <bgColor rgb="FFFCE4D6"/>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b/>
        <i val="0"/>
        <color rgb="FF9C0006"/>
      </font>
      <fill>
        <patternFill patternType="solid">
          <fgColor indexed="64"/>
          <bgColor rgb="FFFCE4D6"/>
        </patternFill>
      </fill>
    </dxf>
    <dxf>
      <font>
        <b/>
        <i val="0"/>
        <color rgb="FF9C0006"/>
      </font>
      <fill>
        <patternFill patternType="solid">
          <fgColor indexed="64"/>
          <bgColor rgb="FFFCE4D6"/>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b/>
        <i val="0"/>
        <color rgb="FF9C0006"/>
      </font>
      <fill>
        <patternFill patternType="solid">
          <fgColor indexed="64"/>
          <bgColor rgb="FFFCE4D6"/>
        </patternFill>
      </fill>
    </dxf>
    <dxf>
      <font>
        <b/>
        <i val="0"/>
        <color rgb="FF9C0006"/>
      </font>
      <fill>
        <patternFill patternType="solid">
          <fgColor indexed="64"/>
          <bgColor rgb="FFFCE4D6"/>
        </patternFill>
      </fill>
    </dxf>
    <dxf>
      <font>
        <b/>
        <i val="0"/>
        <color rgb="FF9C0006"/>
      </font>
      <fill>
        <patternFill patternType="solid">
          <fgColor indexed="64"/>
          <bgColor rgb="FFFCE4D6"/>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i val="0"/>
        <color rgb="FF9C0006"/>
      </font>
      <fill>
        <patternFill patternType="solid">
          <fgColor indexed="64"/>
          <bgColor rgb="FFFCE4D6"/>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FF"/>
        <name val="Calibri"/>
        <scheme val="none"/>
      </font>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minor"/>
      </font>
      <numFmt numFmtId="3" formatCode="#,##0"/>
      <alignment horizontal="center" vertical="top"/>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alignment horizontal="center"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sz val="10"/>
        <name val="Calibri"/>
      </font>
      <numFmt numFmtId="20" formatCode="d\-mmm\-yy"/>
      <alignment horizontal="left" vertical="top"/>
    </dxf>
    <dxf>
      <font>
        <sz val="10"/>
        <name val="Calibri"/>
      </font>
      <alignment horizontal="left" vertical="top"/>
    </dxf>
    <dxf>
      <font>
        <sz val="10"/>
        <name val="Calibri"/>
      </font>
      <alignment vertical="top"/>
    </dxf>
    <dxf>
      <font>
        <b val="0"/>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rgb="FFFFFFFF"/>
        <name val="Calibri"/>
        <scheme val="minor"/>
      </font>
      <fill>
        <patternFill patternType="solid">
          <fgColor indexed="64"/>
          <bgColor rgb="FF1F4E78"/>
        </patternFill>
      </fill>
      <alignment horizontal="center" vertical="center" textRotation="0" wrapText="1" indent="0" justifyLastLine="0" shrinkToFit="0" readingOrder="0"/>
    </dxf>
    <dxf>
      <border outline="0">
        <top style="thin">
          <color indexed="64"/>
        </top>
      </border>
    </dxf>
    <dxf>
      <border outline="0">
        <bottom style="thin">
          <color indexed="64"/>
        </bottom>
      </border>
    </dxf>
    <dxf>
      <border outline="0">
        <top style="thin">
          <color indexed="64"/>
        </top>
        <bottom style="thin">
          <color indexed="64"/>
        </bottom>
      </border>
    </dxf>
    <dxf>
      <fill>
        <patternFill patternType="solid">
          <fgColor indexed="64"/>
          <bgColor rgb="FFFFFF00"/>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i val="0"/>
        <strike val="0"/>
        <outline val="0"/>
        <shadow val="0"/>
        <u/>
        <vertAlign val="baseline"/>
        <color rgb="FF0000FF"/>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5"/>
        <color auto="1"/>
        <name val="Arial"/>
        <family val="2"/>
        <scheme val="none"/>
      </font>
      <fill>
        <patternFill patternType="solid">
          <fgColor indexed="64"/>
          <bgColor theme="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5"/>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66" formatCode="[$-409]d\-mmm\-yy;@"/>
      <fill>
        <patternFill>
          <fgColor indexed="64"/>
          <bgColor theme="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numFmt numFmtId="166" formatCode="[$-409]d\-mmm\-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6" formatCode="[$-409]d\-mmm\-yy;@"/>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numFmt numFmtId="166" formatCode="[$-409]d\-mmm\-yy;@"/>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medium">
          <color indexed="64"/>
        </right>
      </border>
    </dxf>
    <dxf>
      <alignment vertical="top" textRotation="0" indent="0" justifyLastLine="0" shrinkToFit="0" readingOrder="0"/>
    </dxf>
    <dxf>
      <font>
        <b val="0"/>
        <i val="0"/>
        <strike val="0"/>
        <condense val="0"/>
        <extend val="0"/>
        <outline val="0"/>
        <shadow val="0"/>
        <u val="none"/>
        <vertAlign val="baseline"/>
        <sz val="12"/>
        <color rgb="FF002060"/>
        <name val="Arial"/>
        <family val="2"/>
        <scheme val="none"/>
      </font>
      <fill>
        <patternFill patternType="solid">
          <fgColor indexed="64"/>
          <bgColor rgb="FF92D05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1"/>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1" formatCode="&quot;$&quot;#,##0;[Red]\(&quot;$&quot;#,##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sz val="10"/>
        <name val="Calibri"/>
      </font>
      <alignment horizontal="left" vertical="top"/>
      <border diagonalUp="0" diagonalDown="0">
        <left style="thin">
          <color indexed="64"/>
        </left>
        <right style="thin">
          <color indexed="64"/>
        </right>
        <top style="thin">
          <color indexed="64"/>
        </top>
        <bottom style="thin">
          <color indexed="64"/>
        </bottom>
        <vertical/>
        <horizontal/>
      </border>
    </dxf>
    <dxf>
      <font>
        <sz val="10"/>
        <name val="Calibri"/>
      </font>
      <alignment horizontal="left" vertical="top" wrapText="1"/>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1"/>
    </dxf>
    <dxf>
      <border outline="0">
        <bottom style="thin">
          <color indexed="64"/>
        </bottom>
      </border>
    </dxf>
    <dxf>
      <font>
        <b/>
        <i val="0"/>
        <strike val="0"/>
        <condense val="0"/>
        <extend val="0"/>
        <outline val="0"/>
        <shadow val="0"/>
        <u val="none"/>
        <vertAlign val="baseline"/>
        <sz val="10"/>
        <color rgb="FFFFFFFF"/>
        <name val="Calibri"/>
        <scheme val="none"/>
      </font>
      <fill>
        <patternFill patternType="solid">
          <fgColor indexed="64"/>
          <bgColor rgb="FF1F4E78"/>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none"/>
      </font>
      <fill>
        <patternFill patternType="solid">
          <fgColor indexed="64"/>
          <bgColor rgb="FF1F4E78"/>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theme="1"/>
        <name val="Calibri"/>
        <scheme val="none"/>
      </font>
      <numFmt numFmtId="34" formatCode="_-&quot;$&quot;* #,##0.00_-;\-&quot;$&quot;* #,##0.00_-;_-&quot;$&quot;* &quot;-&quot;??_-;_-@_-"/>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none"/>
      </font>
      <fill>
        <patternFill patternType="solid">
          <fgColor indexed="64"/>
          <bgColor rgb="FF1F4E78"/>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0"/>
        <color auto="1"/>
        <name val="Calibri"/>
        <scheme val="none"/>
      </font>
      <numFmt numFmtId="0" formatCode="General"/>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alignment horizontal="right"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scheme val="none"/>
      </font>
      <numFmt numFmtId="170" formatCode="&quot;$&quot;#,##0.00;[Red]\(&quot;$&quot;#,##0.00\);&quot;$&quot;\-"/>
      <alignment horizontal="right"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FFFFFF"/>
        <name val="Calibri"/>
        <scheme val="none"/>
      </font>
      <fill>
        <patternFill patternType="solid">
          <fgColor indexed="64"/>
          <bgColor rgb="FF1F4E78"/>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3" formatCode="#,##0"/>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170" formatCode="&quot;$&quot;#,##0.00;[Red]\(&quot;$&quot;#,##0.00\);&quot;$&quot;\-"/>
      <fill>
        <patternFill patternType="solid">
          <fgColor indexed="64"/>
          <bgColor theme="0"/>
        </patternFill>
      </fill>
      <alignment horizontal="righ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center" vertical="top" textRotation="0" wrapText="1" indent="0" justifyLastLine="0" shrinkToFit="0" readingOrder="1"/>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numFmt numFmtId="20" formatCode="d\-mmm\-yy"/>
      <alignment horizontal="center" vertical="top" textRotation="0" wrapText="1" indent="0" justifyLastLine="0" shrinkToFit="0" readingOrder="1"/>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0"/>
        <color rgb="FF0000FF"/>
        <name val="Calibri"/>
        <scheme val="none"/>
      </font>
      <alignment horizontal="left" vertical="top" textRotation="0" wrapText="1" indent="0" justifyLastLine="0" shrinkToFit="0" readingOrder="1"/>
      <border diagonalUp="0" diagonalDown="0">
        <left style="medium">
          <color indexed="64"/>
        </left>
        <right style="thin">
          <color indexed="64"/>
        </right>
        <top style="thin">
          <color indexed="64"/>
        </top>
        <bottom style="thin">
          <color indexed="64"/>
        </bottom>
        <vertical/>
        <horizontal/>
      </border>
    </dxf>
    <dxf>
      <border outline="0">
        <top style="thin">
          <color indexed="64"/>
        </top>
      </border>
    </dxf>
    <dxf>
      <font>
        <b/>
        <i val="0"/>
        <strike val="0"/>
        <condense val="0"/>
        <extend val="0"/>
        <outline val="0"/>
        <shadow val="0"/>
        <u val="none"/>
        <vertAlign val="baseline"/>
        <sz val="10"/>
        <color rgb="FF0000FF"/>
        <name val="Calibri"/>
        <scheme val="none"/>
      </font>
      <fill>
        <patternFill patternType="solid">
          <fgColor indexed="64"/>
          <bgColor theme="0"/>
        </patternFill>
      </fill>
      <alignment horizontal="left" vertical="top" textRotation="0" wrapText="1" indent="0" justifyLastLine="0" shrinkToFit="0" readingOrder="1"/>
    </dxf>
    <dxf>
      <font>
        <b/>
        <i val="0"/>
        <strike val="0"/>
        <condense val="0"/>
        <extend val="0"/>
        <outline val="0"/>
        <shadow val="0"/>
        <u val="none"/>
        <vertAlign val="baseline"/>
        <sz val="10"/>
        <color rgb="FFFFFFFF"/>
        <name val="Calibri"/>
        <scheme val="none"/>
      </font>
      <fill>
        <patternFill patternType="solid">
          <fgColor indexed="64"/>
          <bgColor rgb="FF1F4E78"/>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0" indent="0" justifyLastLine="0" shrinkToFit="0" readingOrder="1"/>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numFmt numFmtId="34" formatCode="_-&quot;$&quot;* #,##0.00_-;\-&quot;$&quot;* #,##0.00_-;_-&quot;$&quot;* &quot;-&quot;??_-;_-@_-"/>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1" hidden="0"/>
    </dxf>
    <dxf>
      <font>
        <b/>
        <i val="0"/>
        <strike val="0"/>
        <outline val="0"/>
        <shadow val="0"/>
        <vertAlign val="baseline"/>
        <color rgb="FF0000FF"/>
        <name val="Amasis MT Pro Light"/>
        <family val="1"/>
        <scheme val="none"/>
      </font>
      <alignment horizontal="center" vertical="top" textRotation="0" indent="0" justifyLastLine="0" shrinkToFit="0" readingOrder="1"/>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0" indent="0" justifyLastLine="0" shrinkToFit="0" readingOrder="1"/>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0" indent="0" justifyLastLine="0" shrinkToFit="0" readingOrder="1"/>
      <border diagonalUp="0" diagonalDown="0" outline="0">
        <left style="thin">
          <color indexed="64"/>
        </left>
        <right style="thin">
          <color indexed="64"/>
        </right>
        <top style="thin">
          <color indexed="64"/>
        </top>
        <bottom style="thin">
          <color indexed="64"/>
        </bottom>
      </border>
    </dxf>
    <dxf>
      <font>
        <b/>
        <i val="0"/>
        <strike val="0"/>
        <outline val="0"/>
        <shadow val="0"/>
        <vertAlign val="baseline"/>
        <color rgb="FF0000FF"/>
        <name val="Amasis MT Pro Light"/>
        <family val="1"/>
        <scheme val="none"/>
      </font>
      <alignment horizontal="center" vertical="top" textRotation="0" indent="0" justifyLastLine="0" shrinkToFit="0" readingOrder="1"/>
    </dxf>
    <dxf>
      <font>
        <b/>
        <i val="0"/>
        <strike val="0"/>
        <condense val="0"/>
        <extend val="0"/>
        <outline val="0"/>
        <shadow val="0"/>
        <u/>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5"/>
        <color rgb="FF0000FF"/>
        <name val="Amasis MT Pro Light"/>
        <family val="1"/>
        <scheme val="none"/>
      </font>
      <fill>
        <patternFill patternType="none">
          <fgColor indexed="64"/>
          <bgColor indexed="65"/>
        </patternFill>
      </fill>
      <alignment horizontal="center" vertical="top" textRotation="0" wrapText="0" indent="0" justifyLastLine="0" shrinkToFit="0" readingOrder="1"/>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0000FF"/>
        <name val="Amasis MT Pro Light"/>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numFmt numFmtId="20" formatCode="d\-mmm\-yy"/>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border diagonalUp="0" diagonalDown="0" outline="0">
        <left style="thin">
          <color indexed="64"/>
        </left>
        <right/>
        <top style="thin">
          <color indexed="64"/>
        </top>
        <bottom style="thin">
          <color indexed="64"/>
        </bottom>
      </border>
    </dxf>
    <dxf>
      <border outline="0">
        <right style="thin">
          <color indexed="64"/>
        </right>
        <top style="thin">
          <color indexed="64"/>
        </top>
        <bottom style="thin">
          <color indexed="64"/>
        </bottom>
      </border>
    </dxf>
    <dxf>
      <font>
        <b/>
        <i val="0"/>
        <strike val="0"/>
        <condense val="0"/>
        <extend val="0"/>
        <outline val="0"/>
        <shadow val="0"/>
        <u val="none"/>
        <vertAlign val="baseline"/>
        <sz val="12"/>
        <color rgb="FF0000FF"/>
        <name val="Amasis MT Pro Light"/>
        <family val="1"/>
        <scheme val="none"/>
      </font>
      <fill>
        <patternFill patternType="solid">
          <fgColor indexed="64"/>
          <bgColor theme="0"/>
        </patternFill>
      </fill>
      <alignment horizontal="center" vertical="top" textRotation="0" wrapText="1" indent="0" justifyLastLine="0" shrinkToFit="0" readingOrder="1"/>
      <protection locked="0" hidden="0"/>
    </dxf>
    <dxf>
      <border outline="0">
        <bottom style="thin">
          <color indexed="64"/>
        </bottom>
      </border>
    </dxf>
    <dxf>
      <font>
        <b/>
        <i val="0"/>
        <strike val="0"/>
        <condense val="0"/>
        <extend val="0"/>
        <outline val="0"/>
        <shadow val="0"/>
        <u val="none"/>
        <vertAlign val="baseline"/>
        <sz val="11"/>
        <color rgb="FF9190FF"/>
        <name val="Arial"/>
        <family val="2"/>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1" defaultTableStyle="TableStyleMedium9" defaultPivotStyle="PivotStyleLight16">
    <tableStyle name="Table Style 1" pivot="0" count="0" xr9:uid="{F27A110E-18B5-4021-9568-AB14128319BB}"/>
  </tableStyles>
  <colors>
    <mruColors>
      <color rgb="FF0000FF"/>
      <color rgb="FFFF66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cfsu\OneDrive\Documents\Secretary's%20Folder\DATABASES\AS_OF_NOVEMBER_6_2024_%20REGISTERED_CHARTY_MERGE_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ered Charities  (52)"/>
      <sheetName val="#Registered Charities  (53)"/>
      <sheetName val="#Registered Charities  (54)"/>
      <sheetName val="#Registered Charities  (55)"/>
      <sheetName val="#Registered Charities  (56)"/>
      <sheetName val="#Registered Charities  (57)"/>
      <sheetName val="#Registered Charities  (58)"/>
      <sheetName val="#Registered Charities  (59)"/>
      <sheetName val="#Registered Charities  (60)"/>
      <sheetName val="#Registered Charities  (20)"/>
      <sheetName val="#Registered Charities  (61)"/>
      <sheetName val="#Registered Charities  (21)"/>
      <sheetName val="#Registered Charities  (22)"/>
      <sheetName val="#Registered Charities  (23)"/>
      <sheetName val="#Registered Charities  (24)"/>
      <sheetName val="#2018 (2)"/>
      <sheetName val="#2018 (4)"/>
      <sheetName val="#Registered Charities  (19)"/>
      <sheetName val="#Registered Charities  (25)"/>
      <sheetName val="#Registered Charities  (26)"/>
      <sheetName val="2018"/>
      <sheetName val="2019"/>
      <sheetName val="#2019 (2)"/>
      <sheetName val="#2019 (5)"/>
      <sheetName val="#2019 (4)"/>
      <sheetName val="#2020 (2)"/>
      <sheetName val="#2020 (3)"/>
      <sheetName val="2020"/>
      <sheetName val="2021"/>
      <sheetName val="#2021 (2)"/>
      <sheetName val="#2021 (3)"/>
      <sheetName val="#2022 (2)"/>
      <sheetName val="#2022 (3)"/>
      <sheetName val="#2022 (4)"/>
      <sheetName val="#2022 (5)"/>
      <sheetName val="#2021 (4)"/>
      <sheetName val="2022"/>
      <sheetName val="2023"/>
      <sheetName val="REVOCATION (cancellation)"/>
      <sheetName val="#REVOCATION (cancellation)  (6)"/>
      <sheetName val="#REVOCATION (cancellation)  (5)"/>
      <sheetName val="#REVOCATION (cancellation)  (4)"/>
      <sheetName val="#REVOCATION (cancellation)  (3)"/>
      <sheetName val="#REVOCATION (cancellation) (2)"/>
      <sheetName val="Signature Forms"/>
      <sheetName val="Classification"/>
      <sheetName val="Parishes"/>
      <sheetName val="Reg. Charities within N. Region"/>
      <sheetName val="NORTHERN REGION CHAR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50">
          <cell r="E950">
            <v>44645</v>
          </cell>
          <cell r="S950" t="str">
            <v>876-770-1268</v>
          </cell>
          <cell r="T950" t="str">
            <v>lorna_pusey@yahoo.com</v>
          </cell>
        </row>
        <row r="1376">
          <cell r="Q1376" t="str">
            <v>To assist in identifiying and Supplying the needs of Falmouth Hospital.</v>
          </cell>
          <cell r="S1376" t="str">
            <v xml:space="preserve">(876) 366-7549 </v>
          </cell>
        </row>
        <row r="1401">
          <cell r="Q1401" t="str">
            <v>Advance education and improve health and social conditions of children and young people.</v>
          </cell>
          <cell r="S1401" t="str">
            <v>(876) 831-9085</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605A78-A4BE-44F5-B1EA-68F04CF4405E}" name="Table1" displayName="Table1" ref="A2:AO1365" totalsRowShown="0" headerRowDxfId="4227" dataDxfId="4225" headerRowBorderDxfId="4226" tableBorderDxfId="4224">
  <autoFilter ref="A2:AO1365" xr:uid="{33605A78-A4BE-44F5-B1EA-68F04CF4405E}"/>
  <sortState xmlns:xlrd2="http://schemas.microsoft.com/office/spreadsheetml/2017/richdata2" ref="A3:AO1365">
    <sortCondition ref="I3:I1365"/>
  </sortState>
  <tableColumns count="41">
    <tableColumn id="1" xr3:uid="{308686C8-6018-4CB6-ACA7-C53CDBB52080}" name="Column1" dataDxfId="4223"/>
    <tableColumn id="2" xr3:uid="{CB4AF501-6A64-4C99-9A4E-069F09E1DF8E}" name="Column2" dataDxfId="4222"/>
    <tableColumn id="3" xr3:uid="{F2111394-E5C8-4845-8096-114043CA843D}" name="Column3" dataDxfId="4221">
      <calculatedColumnFormula>IF(G3&lt;TODAY(),"Expired","Active")</calculatedColumnFormula>
    </tableColumn>
    <tableColumn id="4" xr3:uid="{37EFF246-5432-4F9D-86E6-86D500F70275}" name="Column4" dataDxfId="4220"/>
    <tableColumn id="5" xr3:uid="{EE371390-C70B-4DA7-A44A-A06EDECC85AC}" name="Column5" dataDxfId="4219"/>
    <tableColumn id="6" xr3:uid="{7E274F1C-BA52-4A17-89B3-1B8B245F1CB3}" name="Column6" dataDxfId="4218"/>
    <tableColumn id="7" xr3:uid="{780B015B-DCA4-46EC-BAAE-1F32B9A9B3DE}" name="Column7" dataDxfId="4217">
      <calculatedColumnFormula>DATE(YEAR(F3)+2,MONTH(F3),DAY(F3)-1)</calculatedColumnFormula>
    </tableColumn>
    <tableColumn id="8" xr3:uid="{387C38B0-7547-426B-9B82-199897CB7DEC}" name="Column8" dataDxfId="4216"/>
    <tableColumn id="9" xr3:uid="{4B944A81-000B-4A7A-B711-54A412EACA84}" name="Column9" dataDxfId="4215"/>
    <tableColumn id="10" xr3:uid="{1F9465FB-FE07-4725-932A-391CB85CB5CD}" name="Column10" dataDxfId="4214"/>
    <tableColumn id="11" xr3:uid="{53661D56-A289-49F7-BB7D-415794538A60}" name="Column11" dataDxfId="4213"/>
    <tableColumn id="12" xr3:uid="{21302200-BDEA-4E43-8CE0-4EF98CF880F6}" name="Column12" dataDxfId="4212"/>
    <tableColumn id="13" xr3:uid="{FBA73881-8349-47CA-BD9F-68AD118338DA}" name="Column13" dataDxfId="4211"/>
    <tableColumn id="14" xr3:uid="{7CA15C82-E96E-4793-8405-8A51175BCE5C}" name="Column14" dataDxfId="4210">
      <calculatedColumnFormula>IF(EXACT(M3,"C - COMPANY ACT"),"LP",IF(EXACT(M3,"V- VEST ACT (WITHIN PARLIAMENT) "),"LP",IF(EXACT(M3,"FS - FRIENDLY SOCIETIES ACT"),"LP",IF(EXACT(M3,"UN - UNICORPORATED"),"LA",""))))</calculatedColumnFormula>
    </tableColumn>
    <tableColumn id="15" xr3:uid="{41DE5D71-7882-4B28-9DB1-EE4B058F75C1}" name="Column15" dataDxfId="4209"/>
    <tableColumn id="16" xr3:uid="{A64FE50D-D45F-4197-AF96-667EBCCF5603}" name="Column16" dataDxfId="4208"/>
    <tableColumn id="17" xr3:uid="{A9AC9EF5-6458-4BC2-AD8F-57B55F21444A}" name="Column17" dataDxfId="4207"/>
    <tableColumn id="18" xr3:uid="{E367B442-39C8-4C9B-A185-6B9CBBCAB7DE}" name="Column18" dataDxfId="4206"/>
    <tableColumn id="41" xr3:uid="{D3B24F67-57C5-4C0A-A1CC-A18E7399361E}" name="Column182" dataDxfId="4205"/>
    <tableColumn id="19" xr3:uid="{9B2D6F58-480C-4308-AB8E-BFB193F688BA}" name="Column19" dataDxfId="4204"/>
    <tableColumn id="20" xr3:uid="{14D2D1D9-25BE-4617-9615-79CA3909B776}" name="Column20" dataDxfId="4203" dataCellStyle="Hyperlink"/>
    <tableColumn id="21" xr3:uid="{1412B627-F9FC-4D0D-83BE-29D3F2FA8919}" name="Column21" dataDxfId="4202"/>
    <tableColumn id="22" xr3:uid="{A082E518-2E77-44DE-9853-431D7EA3575A}" name="Column22" dataDxfId="4201"/>
    <tableColumn id="23" xr3:uid="{833CF77A-C8B7-4E8C-9E8D-7F5CDE677370}" name="Column23" dataDxfId="4200"/>
    <tableColumn id="24" xr3:uid="{992992A4-A5DA-4109-84B7-1222B48D7138}" name="Column24" dataDxfId="4199"/>
    <tableColumn id="25" xr3:uid="{EE7305D1-94D3-4FF3-9789-27331DCE7618}" name="Column25" dataDxfId="4198"/>
    <tableColumn id="26" xr3:uid="{72076FC1-F038-4983-A061-07F64579EE1F}" name="Column26" dataDxfId="4197" dataCellStyle="Currency"/>
    <tableColumn id="27" xr3:uid="{84EEBBA4-D392-45B8-861B-CE698134540D}" name="Column27" dataDxfId="4196" dataCellStyle="Currency"/>
    <tableColumn id="28" xr3:uid="{30AEF065-2FFE-4F9F-83D6-4991C83D28B9}" name="Column28" dataDxfId="4195" dataCellStyle="Currency"/>
    <tableColumn id="29" xr3:uid="{50A0C66F-00D0-4892-93D8-BBC04740F764}" name="Column29" dataDxfId="4194" dataCellStyle="Currency"/>
    <tableColumn id="30" xr3:uid="{9A26FC16-2153-4E13-90FF-2AFFA24B67F4}" name="Column30" dataDxfId="4193" dataCellStyle="Currency"/>
    <tableColumn id="31" xr3:uid="{09975111-F814-456D-93A2-EA800106BABC}" name="Column31" dataDxfId="4192" dataCellStyle="Currency"/>
    <tableColumn id="32" xr3:uid="{530B4878-04F2-4780-99BC-8F24232091A7}" name="Column32" dataDxfId="4191"/>
    <tableColumn id="33" xr3:uid="{874E04B5-9AF3-4C90-AB2C-40673BD84A73}" name="Column33" dataDxfId="4190" dataCellStyle="Currency"/>
    <tableColumn id="34" xr3:uid="{F4270D59-9241-484A-BD45-B0D8D76D6532}" name="Column34" dataDxfId="4189"/>
    <tableColumn id="35" xr3:uid="{6ED9B52C-E8FB-4585-AE3F-C898F566379E}" name="Column35" dataDxfId="4188"/>
    <tableColumn id="36" xr3:uid="{1C0A78A5-5D36-424F-8FEE-40D2F3685BFB}" name="Column36" dataDxfId="4187"/>
    <tableColumn id="37" xr3:uid="{7F06559C-14B1-4509-8F72-1BA6B336E53D}" name="Column37" dataDxfId="4186"/>
    <tableColumn id="38" xr3:uid="{F594F557-1FFF-4B95-B856-445D4A4FB6B3}" name="Column38" dataDxfId="4185"/>
    <tableColumn id="39" xr3:uid="{7B5C31C9-84B4-47B5-9454-DFDD0F4D22DB}" name="Column39" dataDxfId="4184"/>
    <tableColumn id="40" xr3:uid="{34DF3BE3-D6A9-4541-A4D9-D06A91C2D0A0}" name="Column40" dataDxfId="418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753A8D0-D7AE-4945-9241-CB5FB057C776}" name="SpecialRegistrationCharities" displayName="SpecialRegistrationCharities" ref="A1:AN38" totalsRowShown="0" headerRowDxfId="4182" dataDxfId="4181" tableBorderDxfId="4180">
  <autoFilter ref="A1:AN38" xr:uid="{11704C8A-52F0-4DC7-8C75-7C6DDE651122}"/>
  <sortState xmlns:xlrd2="http://schemas.microsoft.com/office/spreadsheetml/2017/richdata2" ref="A2:AN38">
    <sortCondition ref="I2:I38"/>
  </sortState>
  <tableColumns count="40">
    <tableColumn id="1" xr3:uid="{B1964790-AE7A-4A82-B371-218A3EFE2878}" name="Remark" dataDxfId="4179"/>
    <tableColumn id="2" xr3:uid="{03BA18B6-F330-4B18-9317-483CAA524272}" name="New Charities      (Registarar Signature Date)." dataDxfId="4178"/>
    <tableColumn id="3" xr3:uid="{42781DEE-BA29-4797-A377-1DC8BD4F68CC}" name="Status " dataDxfId="4177"/>
    <tableColumn id="4" xr3:uid="{C7E03B73-A245-4ABD-A14A-F47526D90F58}" name="Registration#" dataDxfId="4176"/>
    <tableColumn id="5" xr3:uid="{106B011F-382D-4604-8FF8-488F8996264E}" name="Initial (1st) Registration Date" dataDxfId="4175"/>
    <tableColumn id="6" xr3:uid="{EEE20DF6-471F-4067-99D4-5D0979E41299}" name="Certificate Effected" dataDxfId="4174"/>
    <tableColumn id="7" xr3:uid="{EBCFB4C5-707B-4B5C-B2AC-53F03751AC27}" name="Certificate Expires" dataDxfId="4173"/>
    <tableColumn id="8" xr3:uid="{035C20B7-5F18-40D6-88AE-E9A7D5A721F7}" name="Trn" dataDxfId="4172"/>
    <tableColumn id="9" xr3:uid="{BD3CEB85-1038-4FD4-9605-A5DB995EC7F4}" name="Name Of Organization  " dataDxfId="4171"/>
    <tableColumn id="10" xr3:uid="{0D17D8C6-F6B9-4905-BF52-2349F555BABC}" name="Location" dataDxfId="4170"/>
    <tableColumn id="11" xr3:uid="{6C4CA62D-FF18-4153-AFDC-2875E72F94DB}" name="Parish" dataDxfId="4169"/>
    <tableColumn id="12" xr3:uid="{69EDF2D6-5566-4187-BED6-0A9F75FD0E79}" name="Region Registered" dataDxfId="4168"/>
    <tableColumn id="13" xr3:uid="{D2C18CE2-AA28-452B-A03A-48FCE58A603E}" name="Type Of Incorporation" dataDxfId="4167"/>
    <tableColumn id="14" xr3:uid="{5E87E66D-F5A4-45D5-854D-373607C04ADC}" name="Legal Person (Lp)   Or   Legal Arrangement (La)" dataDxfId="4166"/>
    <tableColumn id="15" xr3:uid="{A1D94B75-393E-4207-A23A-8B48EF08C5CF}" name="Clasification" dataDxfId="4165"/>
    <tableColumn id="16" xr3:uid="{B171ACA1-E1F1-4435-87B3-ACDE27015644}" name="Risk Levels" dataDxfId="4164"/>
    <tableColumn id="17" xr3:uid="{17E8D96D-EA0E-45FB-9578-43F144E94A58}" name="Objectives And Purposes" dataDxfId="4163"/>
    <tableColumn id="18" xr3:uid="{CF349003-E6DB-4FBC-8267-7D22FD6C5918}" name="Board Of Directors" dataDxfId="4162"/>
    <tableColumn id="19" xr3:uid="{BB8245F3-27B2-4524-8F55-71E08F498353}" name="Organization Telephone No " dataDxfId="4161"/>
    <tableColumn id="20" xr3:uid="{AE0F3C06-CE89-4F60-99A6-2E1A1E61ADAD}" name="Email Address" dataDxfId="4160" dataCellStyle="Hyperlink"/>
    <tableColumn id="21" xr3:uid="{115D7DDE-89F2-4CAE-95AB-BDC3E41F9E2C}" name="Source Of Funding" dataDxfId="4159"/>
    <tableColumn id="22" xr3:uid="{C913FBA9-0C33-4270-A2A5-D3847610B93E}" name="Local Doner(S)" dataDxfId="4158"/>
    <tableColumn id="23" xr3:uid="{546393D4-D9BE-4F83-AD0B-439CDF6A11F5}" name=" International Doner(S)  (Jurisdiction/Country)" dataDxfId="4157"/>
    <tableColumn id="24" xr3:uid="{9B3687BC-CD6E-43F2-B64D-11A3A98DEA9A}" name="Date Received     ????" dataDxfId="4156"/>
    <tableColumn id="25" xr3:uid="{F5D76324-987F-4E72-9D61-6CADBD788D86}" name=" Annual Report  /       File Status" dataDxfId="4155"/>
    <tableColumn id="26" xr3:uid="{12777EA8-1625-43E7-AE1A-FFBAE53E420C}" name="Total    Contribution/Donation Received       J$" dataDxfId="4154"/>
    <tableColumn id="27" xr3:uid="{85E2DAAA-D856-4FCD-94BF-B0D364C3FAFE}" name="Total Contribution/Donation Received   (Other Currency)." dataDxfId="4153"/>
    <tableColumn id="28" xr3:uid="{84FE89B5-5C52-4023-AB34-A5925B93F3A5}" name="Total  Contribution/Donation Disbursed       J$" dataDxfId="4152"/>
    <tableColumn id="29" xr3:uid="{54376E0F-766C-4EF2-90CB-88A0C7F4CF65}" name="Total      Contribution/Donation         Disbursed            (Other Currency)." dataDxfId="4151"/>
    <tableColumn id="30" xr3:uid="{0D3B6667-92E1-431B-80F6-B16436DAB4A8}" name="Total Amount       Expended For       J$" dataDxfId="4150"/>
    <tableColumn id="31" xr3:uid="{5D9CDCF9-63AD-42AE-8FEC-3CC73F4DBDBB}" name="Total Asset" dataDxfId="4149"/>
    <tableColumn id="32" xr3:uid="{C0A2EA6B-BD0F-48EC-8375-84ADFB0371A4}" name="List Of Major Donors." dataDxfId="4148"/>
    <tableColumn id="33" xr3:uid="{6500BA69-C264-45FF-920C-B5814420830B}" name=" List Of Contractors/ Consultants." dataDxfId="4147"/>
    <tableColumn id="34" xr3:uid="{AFB364DC-3E1D-4F6D-9420-3CAED3F8A272}" name="Numbers Of Members" dataDxfId="4146"/>
    <tableColumn id="35" xr3:uid="{79C2A1C1-25DF-498F-92E2-D0DB01C3CC94}" name="No. Of Males" dataDxfId="4145"/>
    <tableColumn id="36" xr3:uid="{C2AE1843-DBCB-4CD6-9A30-FE3846608F3B}" name="No. Of Females" dataDxfId="4144"/>
    <tableColumn id="37" xr3:uid="{499B91BF-C830-4ECF-BF10-D17AB777C3A3}" name="State No. Of Volunteers." dataDxfId="4143"/>
    <tableColumn id="38" xr3:uid="{2D2FBD7E-3C7E-4CA2-B62A-C9484D78A5A4}" name="No. Of Branches." dataDxfId="4142"/>
    <tableColumn id="39" xr3:uid="{9D48BB16-64CA-4A3B-8393-72D319FB819B}" name="Size Of Charity         [Small, Medium, Large}" dataDxfId="4141"/>
    <tableColumn id="40" xr3:uid="{A99AB7B5-AD86-4398-B477-30501A1549B2}" name="No." dataDxfId="414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381622-1A74-4B9E-9D9A-1391B0BA68D3}" name="AnnualData2022" displayName="AnnualData2022" ref="A1:N1442" totalsRowShown="0" headerRowDxfId="4139" dataDxfId="4137" headerRowBorderDxfId="4138" tableBorderDxfId="4136" totalsRowBorderDxfId="4135" dataCellStyle="Currency">
  <autoFilter ref="A1:N1442" xr:uid="{FB381622-1A74-4B9E-9D9A-1391B0BA68D3}"/>
  <tableColumns count="14">
    <tableColumn id="1" xr3:uid="{D236F42D-38E5-4FEA-A6B5-570447F07749}" name="Name Of Organization  " dataDxfId="4134"/>
    <tableColumn id="2" xr3:uid="{E6A7680F-29B1-40DA-B03D-F0C4ABC80258}" name="Charity Number" dataDxfId="4133"/>
    <tableColumn id="3" xr3:uid="{CC79ED25-87AF-4BDF-B046-98FE61B940A9}" name="Donations Received" dataDxfId="4132" dataCellStyle="Currency"/>
    <tableColumn id="4" xr3:uid="{FA4D90E2-BE8A-40C5-AA8D-15FFAA412B4E}" name="Donations Received (USD)" dataDxfId="4131" dataCellStyle="Currency"/>
    <tableColumn id="5" xr3:uid="{EFA65D7E-36D9-4E58-BEBF-4F16AD62913C}" name="Donations Disbursed" dataDxfId="4130" dataCellStyle="Currency"/>
    <tableColumn id="6" xr3:uid="{08B25358-0A77-4AA0-B5EC-8E3F421FF012}" name="Donations Disbursed (USD)" dataDxfId="4129" dataCellStyle="Currency"/>
    <tableColumn id="7" xr3:uid="{C5C8C1EA-9CAC-404E-862C-5E7D72E6F202}" name="Total Expenditure" dataDxfId="4128"/>
    <tableColumn id="8" xr3:uid="{FCFF9C96-15D9-4D06-BFD7-4E0BE5D4C7F8}" name="Total Asset" dataDxfId="4127"/>
    <tableColumn id="9" xr3:uid="{A46E06FD-94AD-4F2C-AE45-89A74F38CA3F}" name="NUMBERS OF MEMBERS" dataDxfId="4126" dataCellStyle="Currency"/>
    <tableColumn id="10" xr3:uid="{5C1560EC-32A5-4698-8C2B-66DCB5EC5302}" name="NO. OF MALES" dataDxfId="4125" dataCellStyle="Currency"/>
    <tableColumn id="11" xr3:uid="{FD15CC75-1843-4DB8-BB74-CACED9A83E4C}" name="NO. OF FEMALES" dataDxfId="4124" dataCellStyle="Currency"/>
    <tableColumn id="12" xr3:uid="{EF5C0CF7-B829-4C27-BD14-7D0CAE8FAF29}" name="STATE NO. OF VOLUNTEERS." dataDxfId="4123" dataCellStyle="Currency"/>
    <tableColumn id="13" xr3:uid="{8A7DBFB5-740A-4CFF-AA14-B424CB585320}" name="NO. OF BRANCHES." dataDxfId="4122" dataCellStyle="Currency"/>
    <tableColumn id="14" xr3:uid="{022203C7-D288-45EF-BACA-9D09A2259F8E}" name="Size Of Charity                                                           [Small, Medium, Large}" dataDxfId="4121" dataCellStyle="Currenc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CDF6B6-D3C9-4813-8FCC-3A4BCCFDBBA7}" name="AnnualData2023" displayName="AnnualData2023" ref="A1:N375" totalsRowShown="0" headerRowDxfId="4120" dataDxfId="4118" headerRowBorderDxfId="4119" tableBorderDxfId="4117" totalsRowBorderDxfId="4116">
  <autoFilter ref="A1:N375" xr:uid="{5ECDF6B6-D3C9-4813-8FCC-3A4BCCFDBBA7}"/>
  <tableColumns count="14">
    <tableColumn id="1" xr3:uid="{F93B4601-DED0-4C87-B13A-4C0C688BC77C}" name="Name Of Organization  " dataDxfId="4115"/>
    <tableColumn id="2" xr3:uid="{32B64897-AC00-495F-99F3-2FB282ED49F2}" name="Charity Number" dataDxfId="4114"/>
    <tableColumn id="3" xr3:uid="{06A65D94-D41A-4761-8D38-1A51DFD1F2BC}" name="Donations Received" dataDxfId="4113" dataCellStyle="Currency"/>
    <tableColumn id="4" xr3:uid="{0B8D5606-5AFC-4AC9-8FF4-899133CC9324}" name="Donations Received (USD)" dataDxfId="4112" dataCellStyle="Currency"/>
    <tableColumn id="5" xr3:uid="{CB990FCD-1876-4F4F-AD59-E490ACA17FD9}" name="Donations Disbursed" dataDxfId="4111" dataCellStyle="Currency"/>
    <tableColumn id="6" xr3:uid="{2D347BE1-182A-48AD-9130-268B3F33664E}" name="Donations Disbursed (USD)" dataDxfId="4110" dataCellStyle="Currency"/>
    <tableColumn id="7" xr3:uid="{C72E2126-4A90-4EE7-A7DA-45C31FA56406}" name="Total Expenditure" dataDxfId="4109"/>
    <tableColumn id="8" xr3:uid="{F9233481-79DC-44DB-9FAE-241FB2A0028E}" name="Total Asset" dataDxfId="4108"/>
    <tableColumn id="9" xr3:uid="{8199EA50-B4DD-4499-A4FA-5E267598C146}" name="NUMBERS OF MEMBERS" dataDxfId="4107"/>
    <tableColumn id="10" xr3:uid="{75F0FAE4-2FE4-455B-88BF-C1481AA2948C}" name="NO. OF MALES" dataDxfId="4106"/>
    <tableColumn id="11" xr3:uid="{107043F1-5FE0-40BB-BF25-BF8F0F74664C}" name="NO. OF FEMALES" dataDxfId="4105"/>
    <tableColumn id="12" xr3:uid="{E8326FE9-9206-4946-9C3E-F7497274B34A}" name="STATE NO. OF VOLUNTEERS." dataDxfId="4104"/>
    <tableColumn id="13" xr3:uid="{6627B353-DDE1-48E0-90DF-2F589853F7DD}" name="NO. OF BRANCHES." dataDxfId="4103"/>
    <tableColumn id="14" xr3:uid="{3B9C7FF8-883C-4401-847F-058EFE357BD5}" name="Size Of Charity                                                           [Small, Medium, Large}" dataDxfId="4102" dataCellStyle="Currency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A5A5A6-DA19-4FBF-8366-5B829B0A30A0}" name="AnnualData2024" displayName="AnnualData2024" ref="A1:N224" totalsRowShown="0" headerRowDxfId="4101" dataDxfId="4099" headerRowBorderDxfId="4100" tableBorderDxfId="4098" totalsRowBorderDxfId="4097">
  <autoFilter ref="A1:N224" xr:uid="{FBA5A5A6-DA19-4FBF-8366-5B829B0A30A0}"/>
  <tableColumns count="14">
    <tableColumn id="1" xr3:uid="{DB236A2E-AC69-40D9-9FFD-7956E809B76F}" name="Name Of Organization  " dataDxfId="4096"/>
    <tableColumn id="2" xr3:uid="{897697AD-DDF1-46F7-A0B9-B4DF60FFC9DE}" name="Charity Number" dataDxfId="4095"/>
    <tableColumn id="3" xr3:uid="{9AB7C776-958B-4656-A1A1-14457AE7F7F4}" name="Donations Received" dataDxfId="4094"/>
    <tableColumn id="4" xr3:uid="{ACB90060-026D-43D0-B250-BC0AEBEAC618}" name="Donations Received (USD)" dataDxfId="4093"/>
    <tableColumn id="5" xr3:uid="{D1CEB425-D42F-4F7A-A03E-EA04C59BD28A}" name="Donations Disbursed" dataDxfId="4092"/>
    <tableColumn id="6" xr3:uid="{31304D32-6DCD-4DDA-B767-957100BC9F3A}" name="Donations Disbursed (USD)" dataDxfId="4091"/>
    <tableColumn id="7" xr3:uid="{C8DD75F7-9DD2-46B9-85D5-176D0A56C1A2}" name="Total Expenditure" dataDxfId="4090"/>
    <tableColumn id="8" xr3:uid="{13482C88-5C7F-474F-A377-246B4A140DD3}" name="Total Asset" dataDxfId="4089"/>
    <tableColumn id="9" xr3:uid="{BADA5504-D982-48A7-8417-BB130EFA9A1B}" name="NUMBERS OF MEMBERS" dataDxfId="4088"/>
    <tableColumn id="10" xr3:uid="{F43C25DA-619E-4A0F-95E7-241DF5E719E2}" name="NO. OF MALES" dataDxfId="4087"/>
    <tableColumn id="11" xr3:uid="{F7FAE009-3675-4391-9BAF-A1A7B6E08E91}" name="NO. OF FEMALES" dataDxfId="4086"/>
    <tableColumn id="12" xr3:uid="{0AE631DC-C184-491A-84ED-7B1E8A6EA328}" name="STATE NO. OF VOLUNTEERS." dataDxfId="4085"/>
    <tableColumn id="13" xr3:uid="{B94DA819-54BF-407E-9017-500C4D6301BE}" name="NO. OF BRANCHES." dataDxfId="4084"/>
    <tableColumn id="14" xr3:uid="{38AB4D84-6AB9-4132-840B-030256FB561A}" name="Size Of Charity                                                           [Small, Medium, Large}" dataDxfId="408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57B9D99-1042-4A65-A32F-341F521290D0}" name="AnnualData2025" displayName="AnnualData2025" ref="A1:N47" totalsRowShown="0" headerRowDxfId="4082" dataDxfId="4080" headerRowBorderDxfId="4081" tableBorderDxfId="4079" totalsRowBorderDxfId="4078">
  <autoFilter ref="A1:N47" xr:uid="{C57B9D99-1042-4A65-A32F-341F521290D0}"/>
  <sortState xmlns:xlrd2="http://schemas.microsoft.com/office/spreadsheetml/2017/richdata2" ref="A2:N47">
    <sortCondition ref="A2:A47"/>
  </sortState>
  <tableColumns count="14">
    <tableColumn id="1" xr3:uid="{EE44ECF8-59A7-4152-AE40-B8F37CEAE887}" name="Name Of Organization  " dataDxfId="4077"/>
    <tableColumn id="2" xr3:uid="{03EC87B8-4E97-431F-B478-93D9C1684AF7}" name="Charity Number" dataDxfId="4076"/>
    <tableColumn id="3" xr3:uid="{8897EFE0-D4DB-4A54-A5EB-A7EBA2168151}" name="Donations Received" dataDxfId="4075"/>
    <tableColumn id="4" xr3:uid="{24B84534-7BEA-4C5A-864B-0131B6661DD8}" name="Donations Received (USD)" dataDxfId="4074"/>
    <tableColumn id="5" xr3:uid="{9A050E00-5ADC-4387-AF4A-660D51DCC0BB}" name="Donations Disbursed" dataDxfId="4073"/>
    <tableColumn id="6" xr3:uid="{0570E2A1-DA63-48D6-BBF9-44ED2368AF24}" name="Donations Disbursed (USD)" dataDxfId="4072"/>
    <tableColumn id="7" xr3:uid="{C0BBFCB5-F631-4CA2-9CC1-485573D7EF1F}" name="Total Expenditure" dataDxfId="4071"/>
    <tableColumn id="8" xr3:uid="{DE19F313-AE91-4BD2-A436-30B176055F4F}" name="Total Asset" dataDxfId="4070"/>
    <tableColumn id="9" xr3:uid="{4AF482FB-AE72-4EDA-9124-A73128B90C50}" name="NUMBERS OF MEMBERS" dataDxfId="4069"/>
    <tableColumn id="10" xr3:uid="{FE061934-9E8F-48CD-9B87-1292F5075112}" name="NO. OF MALES" dataDxfId="4068"/>
    <tableColumn id="11" xr3:uid="{29E24649-2FC2-401C-B6E4-F31ECAA514A5}" name="NO. OF FEMALES" dataDxfId="4067"/>
    <tableColumn id="12" xr3:uid="{CFB3DAD7-7C9B-4209-8007-1CCFC8EB3589}" name="STATE NO. OF VOLUNTEERS." dataDxfId="4066"/>
    <tableColumn id="13" xr3:uid="{92FF6C7A-F267-49B8-948D-DD397BF725E6}" name="NO. OF BRANCHES." dataDxfId="4065"/>
    <tableColumn id="14" xr3:uid="{4D371928-AECF-45B5-AF03-DE5C57A7D7E7}" name="Size Of Charity                                                           [Small, Medium, Large}" dataDxfId="406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16CC19-5E45-4C5E-88A9-577E52056E2C}" name="RevocationSRegion" displayName="RevocationSRegion" ref="A1:Y307" totalsRowShown="0" headerRowDxfId="4003" dataDxfId="4001" headerRowBorderDxfId="4005" tableBorderDxfId="4006" totalsRowBorderDxfId="4004">
  <autoFilter ref="A1:Y307" xr:uid="{4B16CC19-5E45-4C5E-88A9-577E52056E2C}"/>
  <sortState xmlns:xlrd2="http://schemas.microsoft.com/office/spreadsheetml/2017/richdata2" ref="A2:Y307">
    <sortCondition ref="I2:I307"/>
  </sortState>
  <tableColumns count="25">
    <tableColumn id="1" xr3:uid="{F4F66350-F509-4E63-8EA9-C37BC9E991E7}" name="Remark" dataDxfId="4000"/>
    <tableColumn id="2" xr3:uid="{FFFAFF0C-FB69-416D-8B23-28DB55CD586E}" name="New Charities                                                                                                                                          (Registarar Signature Date)." dataDxfId="3999"/>
    <tableColumn id="3" xr3:uid="{B59D869E-1B53-4B80-BE08-A6D846F3DDC0}" name="Status" dataDxfId="3998">
      <calculatedColumnFormula>IF(G2&lt;TODAY(),"Expired","Active")</calculatedColumnFormula>
    </tableColumn>
    <tableColumn id="4" xr3:uid="{8939A278-216A-4668-815C-C4A4614F8636}" name="Registration #" dataDxfId="3997"/>
    <tableColumn id="5" xr3:uid="{3633D851-15B9-4C82-8962-35C68CFC6563}" name="Initial (1st) Registration Date" dataDxfId="3996"/>
    <tableColumn id="6" xr3:uid="{7DC4C1A7-D900-42F8-99DF-17AA83724ACA}" name="Certificate Effected" dataDxfId="3995">
      <calculatedColumnFormula>E2</calculatedColumnFormula>
    </tableColumn>
    <tableColumn id="7" xr3:uid="{52C3E78F-36FD-4D70-8C51-F3800FB1253D}" name="Certificate Expires" dataDxfId="3994">
      <calculatedColumnFormula>DATE(YEAR(F2)+2,MONTH(F2),DAY(F2)-1)</calculatedColumnFormula>
    </tableColumn>
    <tableColumn id="8" xr3:uid="{30E34DA6-6295-40A6-BF82-F258C03FF7E4}" name="TRN" dataDxfId="3993"/>
    <tableColumn id="9" xr3:uid="{A029FB31-FD7E-45AE-A360-A3483D499DEB}" name="Name of Organization  " dataDxfId="3983"/>
    <tableColumn id="10" xr3:uid="{0B2E8A70-BBD3-43CC-AAC9-B5A8BBFD870E}" name="Address of Organization" dataDxfId="3982"/>
    <tableColumn id="11" xr3:uid="{C6F34E0E-8629-41E9-A8B1-BAFA3FD986E8}" name="Parish" dataDxfId="3992"/>
    <tableColumn id="12" xr3:uid="{D8A3A0EA-EA87-40B5-B504-0E0FABCECBE5}" name="Region Registered" dataDxfId="3991"/>
    <tableColumn id="13" xr3:uid="{FDA35D93-6A00-4A31-B0BF-63C215EC8C77}" name="Region Registered2" dataDxfId="3990"/>
    <tableColumn id="14" xr3:uid="{47FF3EE1-A6E0-4B9A-AA0E-76B6666DF4F6}" name="Type Of Incorporation" dataDxfId="3989">
      <calculatedColumnFormula>IF(EXACT(M2,"C - COMPANY ACT"),"LP",IF(EXACT(M2,"V- VEST ACT (WITHIN PARLIAMENT) "),"LP",IF(EXACT(M2,"FS - FRIENDLY SOCIETIES ACT"),"LP",IF(EXACT(M2,"UN - UNICORPORATED"),"LA",""))))</calculatedColumnFormula>
    </tableColumn>
    <tableColumn id="15" xr3:uid="{00B4666E-46F8-4D95-AC7D-E56D54F8E094}" name="Classification" dataDxfId="3988"/>
    <tableColumn id="16" xr3:uid="{4696D4C3-64CF-4F08-AD27-166E76DD6A6B}" name="Risk Levels" dataDxfId="3987">
      <calculatedColumnFormula>IF(EXACT(O2,"Overseas Charities Operating in Jamaica"),"Medium",IF(EXACT(O2,"Muslim Groups/Foundations"),"Medium",IF(EXACT(O2,"Churches"),"Low",IF(EXACT(O2,"Benevolent Societies"),"Low",IF(EXACT(O2,"Alumni/Past Students'associations"),"Low",IF(EXACT(O2,"Schools(Government/Private)"),"Low",IF(EXACT(O2,"Govt.Based Trust/Charities"),"Low",IF(EXACT(O2,"Trust"),"Medium",IF(EXACT(O2,"Company Based Foundations"),"Medium",IF(EXACT(O2,"Other Foundations"),"Medium",IF(EXACT(O2,"Unincorporated Groups"),"Medium","")))))))))))</calculatedColumnFormula>
    </tableColumn>
    <tableColumn id="17" xr3:uid="{32A1E8CA-07F9-4168-8869-4447876FF119}" name="Directors And Secretary" dataDxfId="3981"/>
    <tableColumn id="18" xr3:uid="{D1B49A8A-944D-4052-AB3B-2DA2082835E7}" name="Politically Exposed Person (PEP)." dataDxfId="4002"/>
    <tableColumn id="19" xr3:uid="{171A5891-96AA-4CB7-AFA6-636306B59141}" name="Objectives and Purposes" dataDxfId="3980"/>
    <tableColumn id="20" xr3:uid="{7F68A176-5F68-4400-9854-0F76709D45EB}" name="Organization Telephone No. " dataDxfId="3979"/>
    <tableColumn id="21" xr3:uid="{0173C4ED-5A95-4001-A53A-F4772A76885B}" name="Email Address" dataDxfId="3978" dataCellStyle="Hyperlink"/>
    <tableColumn id="22" xr3:uid="{5FBC47C6-0901-47FE-AFD3-4413C3037F6A}" name="Date of Expiration for the Registration Certificate" dataDxfId="3986">
      <calculatedColumnFormula>SUM(G2)</calculatedColumnFormula>
    </tableColumn>
    <tableColumn id="23" xr3:uid="{22EB2211-3B8D-4434-9F3B-297FA2B73C8B}" name="Date of Revocation of Certificate (Cancellation)" dataDxfId="3985"/>
    <tableColumn id="24" xr3:uid="{66E6B143-6AFD-40FE-9B97-347707D78973}" name="Signature" dataDxfId="3977"/>
    <tableColumn id="25" xr3:uid="{BCC2F81C-CC29-4A61-A905-8186FB98DD48}" name="No." dataDxfId="398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619CDF9-97D3-4619-AB6F-CF01A260CD8B}" name="Table10" displayName="Table10" ref="A1:AA53" totalsRowCount="1" headerRowDxfId="4063" dataDxfId="4062" tableBorderDxfId="4061">
  <autoFilter ref="A1:AA52" xr:uid="{E619CDF9-97D3-4619-AB6F-CF01A260CD8B}"/>
  <sortState xmlns:xlrd2="http://schemas.microsoft.com/office/spreadsheetml/2017/richdata2" ref="A2:Z52">
    <sortCondition ref="H2:H52"/>
  </sortState>
  <tableColumns count="27">
    <tableColumn id="1" xr3:uid="{3C22E234-62B3-4922-BF91-3732ED08587A}" name="Remark" dataDxfId="4060" totalsRowDxfId="4059"/>
    <tableColumn id="2" xr3:uid="{77A98549-EABA-4DAE-84ED-9C40E435CADC}" name="Status" dataDxfId="4058" totalsRowDxfId="4057">
      <calculatedColumnFormula>IF(F2&lt;TODAY(),"Expired","Active")</calculatedColumnFormula>
    </tableColumn>
    <tableColumn id="3" xr3:uid="{1A586049-89A5-45B3-9EE6-20CA21498C04}" name="Registration #" dataDxfId="4056" totalsRowDxfId="4055"/>
    <tableColumn id="4" xr3:uid="{16CB1A5B-371F-4C28-9827-CCCCA7587944}" name="Initial (1st) Registration Date" dataDxfId="4054" totalsRowDxfId="4053"/>
    <tableColumn id="5" xr3:uid="{A9346402-4CDF-4DF1-AA27-E7C9E2D6818B}" name="Certificate Effected" dataDxfId="4052" totalsRowDxfId="4051"/>
    <tableColumn id="6" xr3:uid="{B988E934-9DB4-42FE-A430-03D04A54BB23}" name="Certificate Expires" dataDxfId="4050" totalsRowDxfId="4049">
      <calculatedColumnFormula>DATE(YEAR(E2)+2,MONTH(E2),DAY(E2)-1)</calculatedColumnFormula>
    </tableColumn>
    <tableColumn id="7" xr3:uid="{EDC9804E-5EDF-49AF-8FEC-F9E215A32E8F}" name="TRN" dataDxfId="4048" totalsRowDxfId="4047"/>
    <tableColumn id="8" xr3:uid="{26687711-3767-426A-89B0-322384FC8F0B}" name="Name of Organization  " dataDxfId="4046" totalsRowDxfId="4045"/>
    <tableColumn id="9" xr3:uid="{BAB563A6-6D09-4618-A6F0-25CF7D150077}" name="Address of Organization" dataDxfId="4044" totalsRowDxfId="4043"/>
    <tableColumn id="10" xr3:uid="{4EA3172B-83EF-4F36-9C0F-96FBCE74BCD7}" name="Parish" dataDxfId="4042" totalsRowDxfId="4041"/>
    <tableColumn id="11" xr3:uid="{87CE3B0E-E716-4C52-9D0E-58D6F6F9FE0D}" name="Region Registered" dataDxfId="4040" totalsRowDxfId="4039"/>
    <tableColumn id="12" xr3:uid="{FFF654FF-CF1C-4DF4-9D81-FCA7632AD549}" name="Region Registered2" dataDxfId="4038" totalsRowDxfId="4037"/>
    <tableColumn id="13" xr3:uid="{33CD0852-D171-4562-B181-60672509E161}" name="Type Of Incorporation" dataDxfId="4036" totalsRowDxfId="4035">
      <calculatedColumnFormula>IF(EXACT(L2,"C - COMPANY ACT"),"LP",IF(EXACT(L2,"V- VEST ACT (WITHIN PARLIAMENT) "),"LP",IF(EXACT(L2,"FS - FRIENDLY SOCIETIES ACT"),"LP",IF(EXACT(L2,"UN - UNICORPORATED"),"LA",""))))</calculatedColumnFormula>
    </tableColumn>
    <tableColumn id="14" xr3:uid="{8801166C-4BF4-4323-A260-9FD456F5B39F}" name="Classification" dataDxfId="4034" totalsRowDxfId="4033"/>
    <tableColumn id="15" xr3:uid="{C3FC758E-4737-4398-AFE3-EC2C42CB50B4}" name="Risk Levels" dataDxfId="4032" totalsRowDxfId="4031"/>
    <tableColumn id="16" xr3:uid="{F2C4DB3A-3D59-411E-8A96-BB224FF3186F}" name="Last Risk Score" dataDxfId="4030" totalsRowDxfId="4029"/>
    <tableColumn id="17" xr3:uid="{723EB574-3E9D-4196-8B0F-052EA80AEB8D}" name="Directors / Trustees" dataDxfId="4028" totalsRowDxfId="4027"/>
    <tableColumn id="18" xr3:uid="{89EF0D83-65C7-4924-84F5-9C5C4EB70B46}" name="Address of Director/Trustees" dataDxfId="4026" totalsRowDxfId="4025"/>
    <tableColumn id="19" xr3:uid="{B39CB80B-EA45-4A75-BD10-AB26DA968253}" name="Directors / Trustees TRN" dataDxfId="4024" totalsRowDxfId="4023"/>
    <tableColumn id="20" xr3:uid="{A4947503-1680-4CD2-BBEF-4794D88C1C68}" name="Date of last Fit &amp; Proper" dataDxfId="4022" totalsRowDxfId="4021"/>
    <tableColumn id="21" xr3:uid="{25444016-04CF-4798-B3BE-3E352A6C00A8}" name="Objectives and Purposes" dataDxfId="4020" totalsRowDxfId="4019"/>
    <tableColumn id="22" xr3:uid="{29968E49-623A-4A5B-99BD-0E7DB955F350}" name="Organization Telephone No. " dataDxfId="4018" totalsRowDxfId="4017"/>
    <tableColumn id="23" xr3:uid="{FE50D1BF-6EE8-4335-997F-1BDAEE1085CB}" name="Email Address" dataDxfId="4016" totalsRowDxfId="4015"/>
    <tableColumn id="24" xr3:uid="{7F93D3B0-CDC7-464E-971F-FE1EDE2D99A5}" name="Date of Expiration for the Registration Certificate" dataDxfId="4014" totalsRowDxfId="4013"/>
    <tableColumn id="25" xr3:uid="{15645731-6385-4CC5-805E-6B528F3FF6FD}" name="Date of Revocation of Certificate (Cancellation)" dataDxfId="4012" totalsRowDxfId="4011"/>
    <tableColumn id="26" xr3:uid="{01F714F8-ADE2-4916-892B-EE6C2062FC9D}" name="Revocation Reason" dataDxfId="4010" totalsRowDxfId="4009"/>
    <tableColumn id="27" xr3:uid="{B618D2B9-E02E-4E4A-A2E0-103B76428F27}" name="No" totalsRowFunction="custom" dataDxfId="4008" totalsRowDxfId="4007">
      <totalsRowFormula>SUM(AA2:AA52)</totalsRowFormula>
    </tableColumn>
  </tableColumns>
  <tableStyleInfo name="TableStyleLight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chinsees@yahoo.com" TargetMode="External"/><Relationship Id="rId671" Type="http://schemas.openxmlformats.org/officeDocument/2006/relationships/hyperlink" Target="mailto:matthew@greenaap.bm" TargetMode="External"/><Relationship Id="rId769" Type="http://schemas.openxmlformats.org/officeDocument/2006/relationships/hyperlink" Target="mailto:preemiefoundationjamaica@gmail.com" TargetMode="External"/><Relationship Id="rId21" Type="http://schemas.openxmlformats.org/officeDocument/2006/relationships/hyperlink" Target="mailto:msbm@uwimona.edu.jm" TargetMode="External"/><Relationship Id="rId324" Type="http://schemas.openxmlformats.org/officeDocument/2006/relationships/hyperlink" Target="mailto:AOTHS.MINISTRIESINTL@GMAIL.COM" TargetMode="External"/><Relationship Id="rId531" Type="http://schemas.openxmlformats.org/officeDocument/2006/relationships/hyperlink" Target="mailto:barbara.hallwilliams@gmail.com" TargetMode="External"/><Relationship Id="rId629" Type="http://schemas.openxmlformats.org/officeDocument/2006/relationships/hyperlink" Target="mailto:daisyhomesinc@yahoo.com" TargetMode="External"/><Relationship Id="rId170" Type="http://schemas.openxmlformats.org/officeDocument/2006/relationships/hyperlink" Target="mailto:journey2free2013@gmail.com" TargetMode="External"/><Relationship Id="rId268" Type="http://schemas.openxmlformats.org/officeDocument/2006/relationships/hyperlink" Target="mailto:fdmichurch@gmail.com" TargetMode="External"/><Relationship Id="rId475" Type="http://schemas.openxmlformats.org/officeDocument/2006/relationships/hyperlink" Target="mailto:ttijamaica@gmail.com" TargetMode="External"/><Relationship Id="rId682" Type="http://schemas.openxmlformats.org/officeDocument/2006/relationships/hyperlink" Target="mailto:Desyrun@yahoo.com" TargetMode="External"/><Relationship Id="rId32" Type="http://schemas.openxmlformats.org/officeDocument/2006/relationships/hyperlink" Target="mailto:info@iyfjamaica.com" TargetMode="External"/><Relationship Id="rId128" Type="http://schemas.openxmlformats.org/officeDocument/2006/relationships/hyperlink" Target="mailto:info@carimedfoundation.org" TargetMode="External"/><Relationship Id="rId335" Type="http://schemas.openxmlformats.org/officeDocument/2006/relationships/hyperlink" Target="mailto:FITZBLACKS@GMAIL.COM" TargetMode="External"/><Relationship Id="rId542" Type="http://schemas.openxmlformats.org/officeDocument/2006/relationships/hyperlink" Target="mailto:Latonya.dawes@gmail.com" TargetMode="External"/><Relationship Id="rId181" Type="http://schemas.openxmlformats.org/officeDocument/2006/relationships/hyperlink" Target="mailto:info@sanaastudios.com" TargetMode="External"/><Relationship Id="rId402" Type="http://schemas.openxmlformats.org/officeDocument/2006/relationships/hyperlink" Target="mailto:busyparkphase2@yahoo.com" TargetMode="External"/><Relationship Id="rId279" Type="http://schemas.openxmlformats.org/officeDocument/2006/relationships/hyperlink" Target="mailto:VELEYHOME@GMAIL.COM" TargetMode="External"/><Relationship Id="rId486" Type="http://schemas.openxmlformats.org/officeDocument/2006/relationships/hyperlink" Target="mailto:cbfacey@panjam.com" TargetMode="External"/><Relationship Id="rId693" Type="http://schemas.openxmlformats.org/officeDocument/2006/relationships/hyperlink" Target="mailto:babsfoundation@gmail.com" TargetMode="External"/><Relationship Id="rId707" Type="http://schemas.openxmlformats.org/officeDocument/2006/relationships/hyperlink" Target="mailto:bornagainmystic@gmail.com" TargetMode="External"/><Relationship Id="rId43" Type="http://schemas.openxmlformats.org/officeDocument/2006/relationships/hyperlink" Target="mailto:tamhussey@yahoo.com" TargetMode="External"/><Relationship Id="rId139" Type="http://schemas.openxmlformats.org/officeDocument/2006/relationships/hyperlink" Target="mailto:stfrancisprimaryinfant@yahoo.com" TargetMode="External"/><Relationship Id="rId346" Type="http://schemas.openxmlformats.org/officeDocument/2006/relationships/hyperlink" Target="mailto:NMNBCHURCH@GMAIL.COM" TargetMode="External"/><Relationship Id="rId553" Type="http://schemas.openxmlformats.org/officeDocument/2006/relationships/hyperlink" Target="mailto:dave@jamaicalink.org" TargetMode="External"/><Relationship Id="rId760" Type="http://schemas.openxmlformats.org/officeDocument/2006/relationships/hyperlink" Target="mailto:douglasanta@gmail.com" TargetMode="External"/><Relationship Id="rId192" Type="http://schemas.openxmlformats.org/officeDocument/2006/relationships/hyperlink" Target="mailto:still_kickin2018@hotmail.com" TargetMode="External"/><Relationship Id="rId206" Type="http://schemas.openxmlformats.org/officeDocument/2006/relationships/hyperlink" Target="mailto:alecchampagnie6470@gmail.com" TargetMode="External"/><Relationship Id="rId413" Type="http://schemas.openxmlformats.org/officeDocument/2006/relationships/hyperlink" Target="mailto:juney_hill@hotmail.com" TargetMode="External"/><Relationship Id="rId497" Type="http://schemas.openxmlformats.org/officeDocument/2006/relationships/hyperlink" Target="mailto:Mhogarth@mhcolegal.com" TargetMode="External"/><Relationship Id="rId620" Type="http://schemas.openxmlformats.org/officeDocument/2006/relationships/hyperlink" Target="mailto:PDJCMinistry@gmail.com" TargetMode="External"/><Relationship Id="rId718" Type="http://schemas.openxmlformats.org/officeDocument/2006/relationships/hyperlink" Target="mailto:ccijamaica.org@gmail.com" TargetMode="External"/><Relationship Id="rId357" Type="http://schemas.openxmlformats.org/officeDocument/2006/relationships/hyperlink" Target="mailto:info@sjtc.edu.jm%20(the%20general%20public)" TargetMode="External"/><Relationship Id="rId54" Type="http://schemas.openxmlformats.org/officeDocument/2006/relationships/hyperlink" Target="mailto:adrajamaica@gmail.com" TargetMode="External"/><Relationship Id="rId217" Type="http://schemas.openxmlformats.org/officeDocument/2006/relationships/hyperlink" Target="mailto:globalstarzz1@gmail.com" TargetMode="External"/><Relationship Id="rId564" Type="http://schemas.openxmlformats.org/officeDocument/2006/relationships/hyperlink" Target="mailto:rosemarie.gordon@iglblue.com" TargetMode="External"/><Relationship Id="rId771" Type="http://schemas.openxmlformats.org/officeDocument/2006/relationships/hyperlink" Target="mailto:dollar.humanity@gmail.com" TargetMode="External"/><Relationship Id="rId424" Type="http://schemas.openxmlformats.org/officeDocument/2006/relationships/hyperlink" Target="mailto:info@jts.edu.jm" TargetMode="External"/><Relationship Id="rId631" Type="http://schemas.openxmlformats.org/officeDocument/2006/relationships/hyperlink" Target="mailto:williamnarda@yahoo.com" TargetMode="External"/><Relationship Id="rId729" Type="http://schemas.openxmlformats.org/officeDocument/2006/relationships/hyperlink" Target="mailto:covelife@gmail.com" TargetMode="External"/><Relationship Id="rId270" Type="http://schemas.openxmlformats.org/officeDocument/2006/relationships/hyperlink" Target="mailto:iamforjesus18@gmail.com" TargetMode="External"/><Relationship Id="rId65" Type="http://schemas.openxmlformats.org/officeDocument/2006/relationships/hyperlink" Target="mailto:foundation@jnbank.com" TargetMode="External"/><Relationship Id="rId130" Type="http://schemas.openxmlformats.org/officeDocument/2006/relationships/hyperlink" Target="mailto:evc.associates@gmail.com" TargetMode="External"/><Relationship Id="rId368" Type="http://schemas.openxmlformats.org/officeDocument/2006/relationships/hyperlink" Target="mailto:hampton@cwjamaica.com" TargetMode="External"/><Relationship Id="rId575" Type="http://schemas.openxmlformats.org/officeDocument/2006/relationships/hyperlink" Target="mailto:santokieba@jncb.com" TargetMode="External"/><Relationship Id="rId782" Type="http://schemas.openxmlformats.org/officeDocument/2006/relationships/hyperlink" Target="mailto:wakefieldprimaryalumniassociat@gmail.com" TargetMode="External"/><Relationship Id="rId228" Type="http://schemas.openxmlformats.org/officeDocument/2006/relationships/hyperlink" Target="mailto:urempweredtosoar@gmail.com" TargetMode="External"/><Relationship Id="rId435" Type="http://schemas.openxmlformats.org/officeDocument/2006/relationships/hyperlink" Target="mailto:iwca.jamaica@gmail.com" TargetMode="External"/><Relationship Id="rId642" Type="http://schemas.openxmlformats.org/officeDocument/2006/relationships/hyperlink" Target="mailto:deliverancetruefaith870@gmail.com" TargetMode="External"/><Relationship Id="rId281" Type="http://schemas.openxmlformats.org/officeDocument/2006/relationships/hyperlink" Target="mailto:ADMINJAS114@GMAIL.COM" TargetMode="External"/><Relationship Id="rId502" Type="http://schemas.openxmlformats.org/officeDocument/2006/relationships/hyperlink" Target="mailto:bob_coates@hotmail.com" TargetMode="External"/><Relationship Id="rId76" Type="http://schemas.openxmlformats.org/officeDocument/2006/relationships/hyperlink" Target="mailto:fsaadja@gmail.com" TargetMode="External"/><Relationship Id="rId141" Type="http://schemas.openxmlformats.org/officeDocument/2006/relationships/hyperlink" Target="mailto:jamaicaskeet@gmail.com" TargetMode="External"/><Relationship Id="rId379" Type="http://schemas.openxmlformats.org/officeDocument/2006/relationships/hyperlink" Target="mailto:charity@goingspiredja.com" TargetMode="External"/><Relationship Id="rId586" Type="http://schemas.openxmlformats.org/officeDocument/2006/relationships/hyperlink" Target="mailto:effiomw@gmail.com" TargetMode="External"/><Relationship Id="rId793" Type="http://schemas.openxmlformats.org/officeDocument/2006/relationships/hyperlink" Target="mailto:planetjamaica@gmail.com" TargetMode="External"/><Relationship Id="rId807" Type="http://schemas.openxmlformats.org/officeDocument/2006/relationships/hyperlink" Target="mailto:phyllimitch@gmail.com" TargetMode="External"/><Relationship Id="rId7" Type="http://schemas.openxmlformats.org/officeDocument/2006/relationships/hyperlink" Target="mailto:sodeco@uwimona.edu.jm" TargetMode="External"/><Relationship Id="rId239" Type="http://schemas.openxmlformats.org/officeDocument/2006/relationships/hyperlink" Target="mailto:fosrichfoundation@flowja.com" TargetMode="External"/><Relationship Id="rId446" Type="http://schemas.openxmlformats.org/officeDocument/2006/relationships/hyperlink" Target="mailto:careextended@gmail.com" TargetMode="External"/><Relationship Id="rId653" Type="http://schemas.openxmlformats.org/officeDocument/2006/relationships/hyperlink" Target="mailto:heavengateway1@yahoo.com" TargetMode="External"/><Relationship Id="rId292" Type="http://schemas.openxmlformats.org/officeDocument/2006/relationships/hyperlink" Target="mailto:GREENDALE_TWICKENHAMGARDENS@YAHOO.COM" TargetMode="External"/><Relationship Id="rId306" Type="http://schemas.openxmlformats.org/officeDocument/2006/relationships/hyperlink" Target="mailto:EXODUSACADEMY2016@GMAIL.COM" TargetMode="External"/><Relationship Id="rId87" Type="http://schemas.openxmlformats.org/officeDocument/2006/relationships/hyperlink" Target="mailto:thecogiclyssons@gmail.com" TargetMode="External"/><Relationship Id="rId513" Type="http://schemas.openxmlformats.org/officeDocument/2006/relationships/hyperlink" Target="mailto:rochellecawley@gmail.com" TargetMode="External"/><Relationship Id="rId597" Type="http://schemas.openxmlformats.org/officeDocument/2006/relationships/hyperlink" Target="mailto:MTUCKER@NCDA.ORG.JM" TargetMode="External"/><Relationship Id="rId720" Type="http://schemas.openxmlformats.org/officeDocument/2006/relationships/hyperlink" Target="mailto:roanbrown@gmail.com" TargetMode="External"/><Relationship Id="rId818" Type="http://schemas.openxmlformats.org/officeDocument/2006/relationships/hyperlink" Target="mailto:rabbi@chabadofijamaica.com" TargetMode="External"/><Relationship Id="rId152" Type="http://schemas.openxmlformats.org/officeDocument/2006/relationships/hyperlink" Target="mailto:lovehope2015@gmail.com" TargetMode="External"/><Relationship Id="rId457" Type="http://schemas.openxmlformats.org/officeDocument/2006/relationships/hyperlink" Target="mailto:facesjamaica@gmail.com" TargetMode="External"/><Relationship Id="rId664" Type="http://schemas.openxmlformats.org/officeDocument/2006/relationships/hyperlink" Target="mailto:westhaven2012@hotmail.com" TargetMode="External"/><Relationship Id="rId14" Type="http://schemas.openxmlformats.org/officeDocument/2006/relationships/hyperlink" Target="mailto:corporate@seprod.com" TargetMode="External"/><Relationship Id="rId317" Type="http://schemas.openxmlformats.org/officeDocument/2006/relationships/hyperlink" Target="mailto:DANDGFOUNDATION@HEINEKEN.COM" TargetMode="External"/><Relationship Id="rId524" Type="http://schemas.openxmlformats.org/officeDocument/2006/relationships/hyperlink" Target="mailto:accounts@fairfielddacademyja.com" TargetMode="External"/><Relationship Id="rId731" Type="http://schemas.openxmlformats.org/officeDocument/2006/relationships/hyperlink" Target="mailto:jcwatson79@yahoo.com" TargetMode="External"/><Relationship Id="rId98" Type="http://schemas.openxmlformats.org/officeDocument/2006/relationships/hyperlink" Target="mailto:jwilliams@steawartautosales.com" TargetMode="External"/><Relationship Id="rId163" Type="http://schemas.openxmlformats.org/officeDocument/2006/relationships/hyperlink" Target="mailto:gina.castro@TMF_Group.com" TargetMode="External"/><Relationship Id="rId370" Type="http://schemas.openxmlformats.org/officeDocument/2006/relationships/hyperlink" Target="mailto:diabetesja@kasnet.com" TargetMode="External"/><Relationship Id="rId829" Type="http://schemas.openxmlformats.org/officeDocument/2006/relationships/vmlDrawing" Target="../drawings/vmlDrawing1.vml"/><Relationship Id="rId230" Type="http://schemas.openxmlformats.org/officeDocument/2006/relationships/hyperlink" Target="mailto:info@dog-jm.org" TargetMode="External"/><Relationship Id="rId468" Type="http://schemas.openxmlformats.org/officeDocument/2006/relationships/hyperlink" Target="mailto:FISH_JM@YAHOO.COM" TargetMode="External"/><Relationship Id="rId675" Type="http://schemas.openxmlformats.org/officeDocument/2006/relationships/hyperlink" Target="mailto:nydf@northgateglobal.com" TargetMode="External"/><Relationship Id="rId25" Type="http://schemas.openxmlformats.org/officeDocument/2006/relationships/hyperlink" Target="mailto:ja.for.justice@cwjamaica.com" TargetMode="External"/><Relationship Id="rId328" Type="http://schemas.openxmlformats.org/officeDocument/2006/relationships/hyperlink" Target="mailto:EDENGOSPELWORKERSMINISTRY17@MAIL.COM" TargetMode="External"/><Relationship Id="rId535" Type="http://schemas.openxmlformats.org/officeDocument/2006/relationships/hyperlink" Target="mailto:alphaomegapwf@gmail.com" TargetMode="External"/><Relationship Id="rId742" Type="http://schemas.openxmlformats.org/officeDocument/2006/relationships/hyperlink" Target="mailto:josephinejohnson641@gmail.com" TargetMode="External"/><Relationship Id="rId174" Type="http://schemas.openxmlformats.org/officeDocument/2006/relationships/hyperlink" Target="mailto:mintfin@gmail.com" TargetMode="External"/><Relationship Id="rId381" Type="http://schemas.openxmlformats.org/officeDocument/2006/relationships/hyperlink" Target="mailto:info@avodahproductions.com" TargetMode="External"/><Relationship Id="rId602" Type="http://schemas.openxmlformats.org/officeDocument/2006/relationships/hyperlink" Target="mailto:succinct_2000@yahoo.com" TargetMode="External"/><Relationship Id="rId241" Type="http://schemas.openxmlformats.org/officeDocument/2006/relationships/hyperlink" Target="mailto:ichsalumnae1932@gmail.com" TargetMode="External"/><Relationship Id="rId479" Type="http://schemas.openxmlformats.org/officeDocument/2006/relationships/hyperlink" Target="mailto:kingstonrotary@cwjamaica.com" TargetMode="External"/><Relationship Id="rId686" Type="http://schemas.openxmlformats.org/officeDocument/2006/relationships/hyperlink" Target="mailto:freedomskateparkja@gmail.com" TargetMode="External"/><Relationship Id="rId36" Type="http://schemas.openxmlformats.org/officeDocument/2006/relationships/hyperlink" Target="mailto:jrcs@jamaicaredcross.org" TargetMode="External"/><Relationship Id="rId339" Type="http://schemas.openxmlformats.org/officeDocument/2006/relationships/hyperlink" Target="mailto:MARFAC2KILL@GMAIL.COM" TargetMode="External"/><Relationship Id="rId546" Type="http://schemas.openxmlformats.org/officeDocument/2006/relationships/hyperlink" Target="mailto:evertonreid40729@gmail.com" TargetMode="External"/><Relationship Id="rId753" Type="http://schemas.openxmlformats.org/officeDocument/2006/relationships/hyperlink" Target="mailto:victoryoverpastfoundation@gmail.com" TargetMode="External"/><Relationship Id="rId101" Type="http://schemas.openxmlformats.org/officeDocument/2006/relationships/hyperlink" Target="mailto:newtestamentbishop@gmail.com" TargetMode="External"/><Relationship Id="rId185" Type="http://schemas.openxmlformats.org/officeDocument/2006/relationships/hyperlink" Target="mailto:vishpothula@yahoo.com" TargetMode="External"/><Relationship Id="rId406" Type="http://schemas.openxmlformats.org/officeDocument/2006/relationships/hyperlink" Target="mailto:happygroveclassof98@gmail.com" TargetMode="External"/><Relationship Id="rId392" Type="http://schemas.openxmlformats.org/officeDocument/2006/relationships/hyperlink" Target="mailto:churchesofchristja@yahoo.com" TargetMode="External"/><Relationship Id="rId613" Type="http://schemas.openxmlformats.org/officeDocument/2006/relationships/hyperlink" Target="mailto:ANNAPATR59@GMAIL.COM" TargetMode="External"/><Relationship Id="rId697" Type="http://schemas.openxmlformats.org/officeDocument/2006/relationships/hyperlink" Target="mailto:jmn_patterson@yahoo.co.uk" TargetMode="External"/><Relationship Id="rId820" Type="http://schemas.openxmlformats.org/officeDocument/2006/relationships/hyperlink" Target="mailto:pgu@macarigongora.com" TargetMode="External"/><Relationship Id="rId252" Type="http://schemas.openxmlformats.org/officeDocument/2006/relationships/hyperlink" Target="mailto:cureandconquer@gmail.com" TargetMode="External"/><Relationship Id="rId47" Type="http://schemas.openxmlformats.org/officeDocument/2006/relationships/hyperlink" Target="mailto:stjosehsinfant@cwjamaica.com" TargetMode="External"/><Relationship Id="rId112" Type="http://schemas.openxmlformats.org/officeDocument/2006/relationships/hyperlink" Target="mailto:ccooke@jabgl.com" TargetMode="External"/><Relationship Id="rId557" Type="http://schemas.openxmlformats.org/officeDocument/2006/relationships/hyperlink" Target="mailto:KERMITTPJ@YAHOO.COM" TargetMode="External"/><Relationship Id="rId764" Type="http://schemas.openxmlformats.org/officeDocument/2006/relationships/hyperlink" Target="mailto:sjjamaica@gmail.com" TargetMode="External"/><Relationship Id="rId196" Type="http://schemas.openxmlformats.org/officeDocument/2006/relationships/hyperlink" Target="mailto:info@dogoodjamaica.org" TargetMode="External"/><Relationship Id="rId417" Type="http://schemas.openxmlformats.org/officeDocument/2006/relationships/hyperlink" Target="mailto:hopeunitedcog@gmail.com" TargetMode="External"/><Relationship Id="rId624" Type="http://schemas.openxmlformats.org/officeDocument/2006/relationships/hyperlink" Target="mailto:ACIR50@YAHOO.COM" TargetMode="External"/><Relationship Id="rId263" Type="http://schemas.openxmlformats.org/officeDocument/2006/relationships/hyperlink" Target="mailto:runningeventsja@gmail.com" TargetMode="External"/><Relationship Id="rId470" Type="http://schemas.openxmlformats.org/officeDocument/2006/relationships/hyperlink" Target="mailto:info@uhwi.gov.jm" TargetMode="External"/><Relationship Id="rId58" Type="http://schemas.openxmlformats.org/officeDocument/2006/relationships/hyperlink" Target="mailto:yry.swallow@gmail.com" TargetMode="External"/><Relationship Id="rId123" Type="http://schemas.openxmlformats.org/officeDocument/2006/relationships/hyperlink" Target="mailto:info@bransoncentre.co" TargetMode="External"/><Relationship Id="rId330" Type="http://schemas.openxmlformats.org/officeDocument/2006/relationships/hyperlink" Target="mailto:PROJECTMANAGER.SPJE@GMAIL.COM" TargetMode="External"/><Relationship Id="rId568" Type="http://schemas.openxmlformats.org/officeDocument/2006/relationships/hyperlink" Target="mailto:bryan.ffrench12@gmail.com" TargetMode="External"/><Relationship Id="rId775" Type="http://schemas.openxmlformats.org/officeDocument/2006/relationships/hyperlink" Target="mailto:sherene@kjcm.org" TargetMode="External"/><Relationship Id="rId428" Type="http://schemas.openxmlformats.org/officeDocument/2006/relationships/hyperlink" Target="mailto:bdm_hyacinth@yahoo.com" TargetMode="External"/><Relationship Id="rId635" Type="http://schemas.openxmlformats.org/officeDocument/2006/relationships/hyperlink" Target="mailto:sonja@instam.org" TargetMode="External"/><Relationship Id="rId274" Type="http://schemas.openxmlformats.org/officeDocument/2006/relationships/hyperlink" Target="mailto:CHERYLCGORDON@YAHOO.COM" TargetMode="External"/><Relationship Id="rId481" Type="http://schemas.openxmlformats.org/officeDocument/2006/relationships/hyperlink" Target="mailto:FAITHASCENSIONHOUSEOFGOD@GMAIL.COM" TargetMode="External"/><Relationship Id="rId702" Type="http://schemas.openxmlformats.org/officeDocument/2006/relationships/hyperlink" Target="mailto:jerine_singh@hotmail.com" TargetMode="External"/><Relationship Id="rId69" Type="http://schemas.openxmlformats.org/officeDocument/2006/relationships/hyperlink" Target="mailto:jubileejamaica@yahoo.com" TargetMode="External"/><Relationship Id="rId134" Type="http://schemas.openxmlformats.org/officeDocument/2006/relationships/hyperlink" Target="mailto:jwnfoundation@campari.com" TargetMode="External"/><Relationship Id="rId579" Type="http://schemas.openxmlformats.org/officeDocument/2006/relationships/hyperlink" Target="mailto:linsteaddisabledgroup@gmail.com" TargetMode="External"/><Relationship Id="rId786" Type="http://schemas.openxmlformats.org/officeDocument/2006/relationships/hyperlink" Target="mailto:cariphilianlliance@gmai.com" TargetMode="External"/><Relationship Id="rId341" Type="http://schemas.openxmlformats.org/officeDocument/2006/relationships/hyperlink" Target="mailto:CARIBBEANMIRCOFINANCEALLIANCE@GMAIL.COM" TargetMode="External"/><Relationship Id="rId439" Type="http://schemas.openxmlformats.org/officeDocument/2006/relationships/hyperlink" Target="mailto:ecclesiaworshipcenter@yahoo.com" TargetMode="External"/><Relationship Id="rId646" Type="http://schemas.openxmlformats.org/officeDocument/2006/relationships/hyperlink" Target="mailto:midlandbible1971@gmail.com" TargetMode="External"/><Relationship Id="rId201" Type="http://schemas.openxmlformats.org/officeDocument/2006/relationships/hyperlink" Target="mailto:yl.jamaica@gmail.com" TargetMode="External"/><Relationship Id="rId285" Type="http://schemas.openxmlformats.org/officeDocument/2006/relationships/hyperlink" Target="mailto:SERVEJAMAICA@HOTMAIL.COM" TargetMode="External"/><Relationship Id="rId506" Type="http://schemas.openxmlformats.org/officeDocument/2006/relationships/hyperlink" Target="mailto:shadstewart@gmail.com" TargetMode="External"/><Relationship Id="rId492" Type="http://schemas.openxmlformats.org/officeDocument/2006/relationships/hyperlink" Target="mailto:SEEDSOFPARADISEJAMAICA@GMAIL.COM" TargetMode="External"/><Relationship Id="rId713" Type="http://schemas.openxmlformats.org/officeDocument/2006/relationships/hyperlink" Target="mailto:maddenoniel@yahoo.com" TargetMode="External"/><Relationship Id="rId797" Type="http://schemas.openxmlformats.org/officeDocument/2006/relationships/hyperlink" Target="mailto:natliewhitewalker@gmail.com.com" TargetMode="External"/><Relationship Id="rId145" Type="http://schemas.openxmlformats.org/officeDocument/2006/relationships/hyperlink" Target="mailto:shaareshalom@cwjamaica.co" TargetMode="External"/><Relationship Id="rId352" Type="http://schemas.openxmlformats.org/officeDocument/2006/relationships/hyperlink" Target="mailto:GOFORGODFAMILYCHURCH@GMAIL.COM" TargetMode="External"/><Relationship Id="rId212" Type="http://schemas.openxmlformats.org/officeDocument/2006/relationships/hyperlink" Target="mailto:inliek.wilmot@oracabessafoundation.org" TargetMode="External"/><Relationship Id="rId657" Type="http://schemas.openxmlformats.org/officeDocument/2006/relationships/hyperlink" Target="mailto:hello@wmwja.org" TargetMode="External"/><Relationship Id="rId296" Type="http://schemas.openxmlformats.org/officeDocument/2006/relationships/hyperlink" Target="mailto:THEO3063@YAHOO.COM" TargetMode="External"/><Relationship Id="rId517" Type="http://schemas.openxmlformats.org/officeDocument/2006/relationships/hyperlink" Target="mailto:steeledonald223@gmail.com" TargetMode="External"/><Relationship Id="rId724" Type="http://schemas.openxmlformats.org/officeDocument/2006/relationships/hyperlink" Target="mailto:godshands_extended@yahoo.com" TargetMode="External"/><Relationship Id="rId60" Type="http://schemas.openxmlformats.org/officeDocument/2006/relationships/hyperlink" Target="mailto:churchofgodinjamaica@gmail.com" TargetMode="External"/><Relationship Id="rId156" Type="http://schemas.openxmlformats.org/officeDocument/2006/relationships/hyperlink" Target="mailto:info@yardempire.com" TargetMode="External"/><Relationship Id="rId363" Type="http://schemas.openxmlformats.org/officeDocument/2006/relationships/hyperlink" Target="mailto:secretary_manager@yahoo.com" TargetMode="External"/><Relationship Id="rId570" Type="http://schemas.openxmlformats.org/officeDocument/2006/relationships/hyperlink" Target="mailto:caswellhinds72@mail.com%20%20%20%20%20%20%20%20%20%20%20%20%20%20%20%20%20%20%20%20%20%20%20%20%20%20%20%20%20%20%20%20%20%20%20%20%20%20%20%20%20%20%20%20%20%20%20%20%20%20%20%20%20%20%20%20%20%20%20%20%20%20%20%20%20%20%20%20%20%20%20%20%20%20%20patriciaansonibtinternet.com" TargetMode="External"/><Relationship Id="rId223" Type="http://schemas.openxmlformats.org/officeDocument/2006/relationships/hyperlink" Target="mailto:partnershipandloveja@gmail.com" TargetMode="External"/><Relationship Id="rId430" Type="http://schemas.openxmlformats.org/officeDocument/2006/relationships/hyperlink" Target="mailto:rmaj@cwjamaica.com" TargetMode="External"/><Relationship Id="rId668" Type="http://schemas.openxmlformats.org/officeDocument/2006/relationships/hyperlink" Target="mailto:wangfordl@gmail.com" TargetMode="External"/><Relationship Id="rId18" Type="http://schemas.openxmlformats.org/officeDocument/2006/relationships/hyperlink" Target="mailto:spicyinfo@spicygrovechildren.com" TargetMode="External"/><Relationship Id="rId528" Type="http://schemas.openxmlformats.org/officeDocument/2006/relationships/hyperlink" Target="mailto:barringtonthompsonnr@yahoo.com" TargetMode="External"/><Relationship Id="rId735" Type="http://schemas.openxmlformats.org/officeDocument/2006/relationships/hyperlink" Target="mailto:jonathanwalker631@yahoo.com" TargetMode="External"/><Relationship Id="rId167" Type="http://schemas.openxmlformats.org/officeDocument/2006/relationships/hyperlink" Target="mailto:icylinewallacecancerfoundation@gmail.com" TargetMode="External"/><Relationship Id="rId374" Type="http://schemas.openxmlformats.org/officeDocument/2006/relationships/hyperlink" Target="mailto:foundation@jpsco.com" TargetMode="External"/><Relationship Id="rId581" Type="http://schemas.openxmlformats.org/officeDocument/2006/relationships/hyperlink" Target="mailto:missionariesofcharitysisters@gmail.com" TargetMode="External"/><Relationship Id="rId71" Type="http://schemas.openxmlformats.org/officeDocument/2006/relationships/hyperlink" Target="mailto:guardiangroupfoundation@myguardiangroup.com" TargetMode="External"/><Relationship Id="rId234" Type="http://schemas.openxmlformats.org/officeDocument/2006/relationships/hyperlink" Target="mailto:bgabochorios@gmail.com" TargetMode="External"/><Relationship Id="rId679" Type="http://schemas.openxmlformats.org/officeDocument/2006/relationships/hyperlink" Target="mailto:dsatchwell@yahoo.com" TargetMode="External"/><Relationship Id="rId802" Type="http://schemas.openxmlformats.org/officeDocument/2006/relationships/hyperlink" Target="mailto:cdavisbarham@yahoo.com" TargetMode="External"/><Relationship Id="rId2" Type="http://schemas.openxmlformats.org/officeDocument/2006/relationships/hyperlink" Target="mailto:JAMAICALITTLELEAGUEBASEBALL@GMAIL.COM" TargetMode="External"/><Relationship Id="rId29" Type="http://schemas.openxmlformats.org/officeDocument/2006/relationships/hyperlink" Target="mailto:info@cbajamaica.com" TargetMode="External"/><Relationship Id="rId441" Type="http://schemas.openxmlformats.org/officeDocument/2006/relationships/hyperlink" Target="mailto:jamaicatrust@gmail.com" TargetMode="External"/><Relationship Id="rId539" Type="http://schemas.openxmlformats.org/officeDocument/2006/relationships/hyperlink" Target="mailto:chapelhavenoutreachroundation@gmail.com" TargetMode="External"/><Relationship Id="rId746" Type="http://schemas.openxmlformats.org/officeDocument/2006/relationships/hyperlink" Target="mailto:buchanan.shanice92@yahoo.com" TargetMode="External"/><Relationship Id="rId178" Type="http://schemas.openxmlformats.org/officeDocument/2006/relationships/hyperlink" Target="mailto:hearteasechurchofgoodseventhday@gmail.com" TargetMode="External"/><Relationship Id="rId301" Type="http://schemas.openxmlformats.org/officeDocument/2006/relationships/hyperlink" Target="mailto:nirvingmattocks@ctech-caribbean.org" TargetMode="External"/><Relationship Id="rId82" Type="http://schemas.openxmlformats.org/officeDocument/2006/relationships/hyperlink" Target="mailto:fmaj@cwjamaica.com" TargetMode="External"/><Relationship Id="rId385" Type="http://schemas.openxmlformats.org/officeDocument/2006/relationships/hyperlink" Target="mailto:oppfijamaica@gmail.com" TargetMode="External"/><Relationship Id="rId592" Type="http://schemas.openxmlformats.org/officeDocument/2006/relationships/hyperlink" Target="mailto:UHWITTWING@CWJAMAICA.COM" TargetMode="External"/><Relationship Id="rId606" Type="http://schemas.openxmlformats.org/officeDocument/2006/relationships/hyperlink" Target="mailto:chadgoldlaw@gmail.com" TargetMode="External"/><Relationship Id="rId813" Type="http://schemas.openxmlformats.org/officeDocument/2006/relationships/hyperlink" Target="mailto:syark.institute@gmail.com" TargetMode="External"/><Relationship Id="rId245" Type="http://schemas.openxmlformats.org/officeDocument/2006/relationships/hyperlink" Target="mailto:jcfoundation@cwjamaica.com" TargetMode="External"/><Relationship Id="rId452" Type="http://schemas.openxmlformats.org/officeDocument/2006/relationships/hyperlink" Target="mailto:helpoutreach@live.com" TargetMode="External"/><Relationship Id="rId105" Type="http://schemas.openxmlformats.org/officeDocument/2006/relationships/hyperlink" Target="mailto:sunflowerministries2016@gmail.com" TargetMode="External"/><Relationship Id="rId312" Type="http://schemas.openxmlformats.org/officeDocument/2006/relationships/hyperlink" Target="mailto:INFO@POCKETROCKETFOUNDATION.COM" TargetMode="External"/><Relationship Id="rId757" Type="http://schemas.openxmlformats.org/officeDocument/2006/relationships/hyperlink" Target="mailto:alvinrowe@gmail.com" TargetMode="External"/><Relationship Id="rId93" Type="http://schemas.openxmlformats.org/officeDocument/2006/relationships/hyperlink" Target="mailto:board.secretary@vmbs.com" TargetMode="External"/><Relationship Id="rId189" Type="http://schemas.openxmlformats.org/officeDocument/2006/relationships/hyperlink" Target="mailto:refugeforthehurt@gmail.com" TargetMode="External"/><Relationship Id="rId396" Type="http://schemas.openxmlformats.org/officeDocument/2006/relationships/hyperlink" Target="mailto:seffoundationjm@gmail.com" TargetMode="External"/><Relationship Id="rId617" Type="http://schemas.openxmlformats.org/officeDocument/2006/relationships/hyperlink" Target="mailto:handsinhandswithaheart@gmail.com" TargetMode="External"/><Relationship Id="rId824" Type="http://schemas.openxmlformats.org/officeDocument/2006/relationships/hyperlink" Target="mailto:smlreid1123@gmail.com" TargetMode="External"/><Relationship Id="rId256" Type="http://schemas.openxmlformats.org/officeDocument/2006/relationships/hyperlink" Target="mailto:ii.tech@ymail.com" TargetMode="External"/><Relationship Id="rId463" Type="http://schemas.openxmlformats.org/officeDocument/2006/relationships/hyperlink" Target="mailto:hbcccffs.pmo@gmail.com" TargetMode="External"/><Relationship Id="rId670" Type="http://schemas.openxmlformats.org/officeDocument/2006/relationships/hyperlink" Target="mailto:mariehowell690@gmail.com" TargetMode="External"/><Relationship Id="rId116" Type="http://schemas.openxmlformats.org/officeDocument/2006/relationships/hyperlink" Target="mailto:Mscsec@mustardseed.com" TargetMode="External"/><Relationship Id="rId323" Type="http://schemas.openxmlformats.org/officeDocument/2006/relationships/hyperlink" Target="mailto:FOUNDATION@EMROCKONLINE.COM" TargetMode="External"/><Relationship Id="rId530" Type="http://schemas.openxmlformats.org/officeDocument/2006/relationships/hyperlink" Target="mailto:clarkep098@gmail.com" TargetMode="External"/><Relationship Id="rId768" Type="http://schemas.openxmlformats.org/officeDocument/2006/relationships/hyperlink" Target="mailto:apdcoj@gmail.com" TargetMode="External"/><Relationship Id="rId20" Type="http://schemas.openxmlformats.org/officeDocument/2006/relationships/hyperlink" Target="mailto:synod@ucjci.com" TargetMode="External"/><Relationship Id="rId628" Type="http://schemas.openxmlformats.org/officeDocument/2006/relationships/hyperlink" Target="mailto:islandgigs@yahoo.com" TargetMode="External"/><Relationship Id="rId267" Type="http://schemas.openxmlformats.org/officeDocument/2006/relationships/hyperlink" Target="mailto:kevindownswellministries@yahoo.com" TargetMode="External"/><Relationship Id="rId474" Type="http://schemas.openxmlformats.org/officeDocument/2006/relationships/hyperlink" Target="mailto:yvonneysweet@yahoo.com" TargetMode="External"/><Relationship Id="rId127" Type="http://schemas.openxmlformats.org/officeDocument/2006/relationships/hyperlink" Target="mailto:issa@cwjamaica.com" TargetMode="External"/><Relationship Id="rId681" Type="http://schemas.openxmlformats.org/officeDocument/2006/relationships/hyperlink" Target="mailto:sandra.brown1@hotmail.com" TargetMode="External"/><Relationship Id="rId779" Type="http://schemas.openxmlformats.org/officeDocument/2006/relationships/hyperlink" Target="mailto:lecia.allen@gmail.com" TargetMode="External"/><Relationship Id="rId31" Type="http://schemas.openxmlformats.org/officeDocument/2006/relationships/hyperlink" Target="mailto:uip.aobja@gmail.com" TargetMode="External"/><Relationship Id="rId334" Type="http://schemas.openxmlformats.org/officeDocument/2006/relationships/hyperlink" Target="mailto:JGWEF@JEANETTEGRANTWOODHAM.COM" TargetMode="External"/><Relationship Id="rId541" Type="http://schemas.openxmlformats.org/officeDocument/2006/relationships/hyperlink" Target="mailto:tomlinsonmarcia83@gmail.com" TargetMode="External"/><Relationship Id="rId639" Type="http://schemas.openxmlformats.org/officeDocument/2006/relationships/hyperlink" Target="mailto:information@sos-jamaica.org" TargetMode="External"/><Relationship Id="rId180" Type="http://schemas.openxmlformats.org/officeDocument/2006/relationships/hyperlink" Target="mailto:thekingstonfencingclub@gmail.com" TargetMode="External"/><Relationship Id="rId278" Type="http://schemas.openxmlformats.org/officeDocument/2006/relationships/hyperlink" Target="mailto:INFO@HMF.COM.JM" TargetMode="External"/><Relationship Id="rId401" Type="http://schemas.openxmlformats.org/officeDocument/2006/relationships/hyperlink" Target="mailto:mcaj@cwjamaica.com" TargetMode="External"/><Relationship Id="rId485" Type="http://schemas.openxmlformats.org/officeDocument/2006/relationships/hyperlink" Target="mailto:admin@creativelearning.info" TargetMode="External"/><Relationship Id="rId692" Type="http://schemas.openxmlformats.org/officeDocument/2006/relationships/hyperlink" Target="mailto:cveira@stewartsautosales.com" TargetMode="External"/><Relationship Id="rId706" Type="http://schemas.openxmlformats.org/officeDocument/2006/relationships/hyperlink" Target="mailto:lorna@nicholsonphillips.com" TargetMode="External"/><Relationship Id="rId42" Type="http://schemas.openxmlformats.org/officeDocument/2006/relationships/hyperlink" Target="mailto:info@usainboltfoundation.org" TargetMode="External"/><Relationship Id="rId138" Type="http://schemas.openxmlformats.org/officeDocument/2006/relationships/hyperlink" Target="mailto:cissa1@cwjamaica.com" TargetMode="External"/><Relationship Id="rId345" Type="http://schemas.openxmlformats.org/officeDocument/2006/relationships/hyperlink" Target="mailto:HANNAHSHERITAGE@YAHOO.COM" TargetMode="External"/><Relationship Id="rId552" Type="http://schemas.openxmlformats.org/officeDocument/2006/relationships/hyperlink" Target="mailto:theacademicspecialist@gmail.com" TargetMode="External"/><Relationship Id="rId191" Type="http://schemas.openxmlformats.org/officeDocument/2006/relationships/hyperlink" Target="mailto:jymotivators@gmail.com" TargetMode="External"/><Relationship Id="rId205" Type="http://schemas.openxmlformats.org/officeDocument/2006/relationships/hyperlink" Target="mailto:marleyfoundation@cwjamaica.com" TargetMode="External"/><Relationship Id="rId412" Type="http://schemas.openxmlformats.org/officeDocument/2006/relationships/hyperlink" Target="mailto:mayelthandgwendolynfoundation@gmail.com" TargetMode="External"/><Relationship Id="rId289" Type="http://schemas.openxmlformats.org/officeDocument/2006/relationships/hyperlink" Target="mailto:MAROONINDIGENOUSCULTURALGROUP@GMAIL.COM" TargetMode="External"/><Relationship Id="rId496" Type="http://schemas.openxmlformats.org/officeDocument/2006/relationships/hyperlink" Target="mailto:STTHOMASRENAISSANCE@GMAIL.COM" TargetMode="External"/><Relationship Id="rId717" Type="http://schemas.openxmlformats.org/officeDocument/2006/relationships/hyperlink" Target="mailto:newcaribbeanfoundation@gmail.com" TargetMode="External"/><Relationship Id="rId53" Type="http://schemas.openxmlformats.org/officeDocument/2006/relationships/hyperlink" Target="mailto:reach@linkupforchrist.org" TargetMode="External"/><Relationship Id="rId149" Type="http://schemas.openxmlformats.org/officeDocument/2006/relationships/hyperlink" Target="mailto:Audra@pavecentre.org" TargetMode="External"/><Relationship Id="rId356" Type="http://schemas.openxmlformats.org/officeDocument/2006/relationships/hyperlink" Target="mailto:VTRUTH7@YAHOO.COM" TargetMode="External"/><Relationship Id="rId563" Type="http://schemas.openxmlformats.org/officeDocument/2006/relationships/hyperlink" Target="mailto:lovemarchmovement@gmail.com" TargetMode="External"/><Relationship Id="rId770" Type="http://schemas.openxmlformats.org/officeDocument/2006/relationships/hyperlink" Target="mailto:19mountzionassemblies@gmail.com" TargetMode="External"/><Relationship Id="rId216" Type="http://schemas.openxmlformats.org/officeDocument/2006/relationships/hyperlink" Target="mailto:sewtonations@yahoo.com" TargetMode="External"/><Relationship Id="rId423" Type="http://schemas.openxmlformats.org/officeDocument/2006/relationships/hyperlink" Target="mailto:info@guardsmangroup.com" TargetMode="External"/><Relationship Id="rId630" Type="http://schemas.openxmlformats.org/officeDocument/2006/relationships/hyperlink" Target="mailto:mountfaith07@yahoo.com" TargetMode="External"/><Relationship Id="rId728" Type="http://schemas.openxmlformats.org/officeDocument/2006/relationships/hyperlink" Target="mailto:recyclingpartnersltd@gmail.com" TargetMode="External"/><Relationship Id="rId64" Type="http://schemas.openxmlformats.org/officeDocument/2006/relationships/hyperlink" Target="mailto:alleysmoke@yahoo.com" TargetMode="External"/><Relationship Id="rId367" Type="http://schemas.openxmlformats.org/officeDocument/2006/relationships/hyperlink" Target="mailto:jeminc1876@gmail.com" TargetMode="External"/><Relationship Id="rId574" Type="http://schemas.openxmlformats.org/officeDocument/2006/relationships/hyperlink" Target="mailto:ppwministry05@gmail.com" TargetMode="External"/><Relationship Id="rId227" Type="http://schemas.openxmlformats.org/officeDocument/2006/relationships/hyperlink" Target="mailto:kdcrosdalefoundation@gmail.com" TargetMode="External"/><Relationship Id="rId781" Type="http://schemas.openxmlformats.org/officeDocument/2006/relationships/hyperlink" Target="mailto:betheltempleapostolic@yahoo.com" TargetMode="External"/><Relationship Id="rId434" Type="http://schemas.openxmlformats.org/officeDocument/2006/relationships/hyperlink" Target="mailto:romans12biblestudy@gmail.com" TargetMode="External"/><Relationship Id="rId641" Type="http://schemas.openxmlformats.org/officeDocument/2006/relationships/hyperlink" Target="mailto:jeanettermarielacaille@gmail.com" TargetMode="External"/><Relationship Id="rId739" Type="http://schemas.openxmlformats.org/officeDocument/2006/relationships/hyperlink" Target="mailto:revgrey@rogers.com" TargetMode="External"/><Relationship Id="rId280" Type="http://schemas.openxmlformats.org/officeDocument/2006/relationships/hyperlink" Target="mailto:WONGATARR@HOTMAIL.COM" TargetMode="External"/><Relationship Id="rId501" Type="http://schemas.openxmlformats.org/officeDocument/2006/relationships/hyperlink" Target="mailto:teamwork@cwjamaica.com" TargetMode="External"/><Relationship Id="rId75" Type="http://schemas.openxmlformats.org/officeDocument/2006/relationships/hyperlink" Target="mailto:triumphanthavia@gmail.com" TargetMode="External"/><Relationship Id="rId140" Type="http://schemas.openxmlformats.org/officeDocument/2006/relationships/hyperlink" Target="mailto:unitasofjamaica@yahoo.com" TargetMode="External"/><Relationship Id="rId378" Type="http://schemas.openxmlformats.org/officeDocument/2006/relationships/hyperlink" Target="mailto:info@homeandawayjamaica.com" TargetMode="External"/><Relationship Id="rId585" Type="http://schemas.openxmlformats.org/officeDocument/2006/relationships/hyperlink" Target="mailto:Aoths.ministriesintl@gmail.com" TargetMode="External"/><Relationship Id="rId792" Type="http://schemas.openxmlformats.org/officeDocument/2006/relationships/hyperlink" Target="mailto:john@t4mm.org" TargetMode="External"/><Relationship Id="rId806" Type="http://schemas.openxmlformats.org/officeDocument/2006/relationships/hyperlink" Target="mailto:janette_sunset@yahoo.com" TargetMode="External"/><Relationship Id="rId6" Type="http://schemas.openxmlformats.org/officeDocument/2006/relationships/hyperlink" Target="mailto:ashe@theashecompany.org" TargetMode="External"/><Relationship Id="rId238" Type="http://schemas.openxmlformats.org/officeDocument/2006/relationships/hyperlink" Target="mailto:hgmc@cwjamaica.com" TargetMode="External"/><Relationship Id="rId445" Type="http://schemas.openxmlformats.org/officeDocument/2006/relationships/hyperlink" Target="mailto:immaculate.prep@gmail.com" TargetMode="External"/><Relationship Id="rId652" Type="http://schemas.openxmlformats.org/officeDocument/2006/relationships/hyperlink" Target="mailto:Fresh.fire.now@gmail.com" TargetMode="External"/><Relationship Id="rId291" Type="http://schemas.openxmlformats.org/officeDocument/2006/relationships/hyperlink" Target="mailto:HEADOFFICE@JPJAMAICA.COM" TargetMode="External"/><Relationship Id="rId305" Type="http://schemas.openxmlformats.org/officeDocument/2006/relationships/hyperlink" Target="mailto:Ahmaddiyya.jamaica@gmail.com" TargetMode="External"/><Relationship Id="rId512" Type="http://schemas.openxmlformats.org/officeDocument/2006/relationships/hyperlink" Target="mailto:chryssigee@gmail.com" TargetMode="External"/><Relationship Id="rId86" Type="http://schemas.openxmlformats.org/officeDocument/2006/relationships/hyperlink" Target="mailto:clf_jm@yahoo.com" TargetMode="External"/><Relationship Id="rId151" Type="http://schemas.openxmlformats.org/officeDocument/2006/relationships/hyperlink" Target="mailto:sunbeambrothers@yahoo.com" TargetMode="External"/><Relationship Id="rId389" Type="http://schemas.openxmlformats.org/officeDocument/2006/relationships/hyperlink" Target="mailto:calltoserve@flowja.com" TargetMode="External"/><Relationship Id="rId596" Type="http://schemas.openxmlformats.org/officeDocument/2006/relationships/hyperlink" Target="mailto:info@setfoundation.com" TargetMode="External"/><Relationship Id="rId817" Type="http://schemas.openxmlformats.org/officeDocument/2006/relationships/hyperlink" Target="mailto:ministriesnowword@gmail.com" TargetMode="External"/><Relationship Id="rId249" Type="http://schemas.openxmlformats.org/officeDocument/2006/relationships/hyperlink" Target="mailto:multicarefoundation@icdgroup.net" TargetMode="External"/><Relationship Id="rId456" Type="http://schemas.openxmlformats.org/officeDocument/2006/relationships/hyperlink" Target="mailto:backtothebibleministry@gmail.com" TargetMode="External"/><Relationship Id="rId663" Type="http://schemas.openxmlformats.org/officeDocument/2006/relationships/hyperlink" Target="mailto:home@ywammobay.com" TargetMode="External"/><Relationship Id="rId13" Type="http://schemas.openxmlformats.org/officeDocument/2006/relationships/hyperlink" Target="mailto:istreet@cwjamaica.com" TargetMode="External"/><Relationship Id="rId109" Type="http://schemas.openxmlformats.org/officeDocument/2006/relationships/hyperlink" Target="mailto:drawingroomproject@gmail.com" TargetMode="External"/><Relationship Id="rId260" Type="http://schemas.openxmlformats.org/officeDocument/2006/relationships/hyperlink" Target="mailto:womansclub70@gmail.com" TargetMode="External"/><Relationship Id="rId316" Type="http://schemas.openxmlformats.org/officeDocument/2006/relationships/hyperlink" Target="mailto:COURTSOFPRAISAC@GMAIL.COM" TargetMode="External"/><Relationship Id="rId523" Type="http://schemas.openxmlformats.org/officeDocument/2006/relationships/hyperlink" Target="mailto:cumi@cwjamaica.com" TargetMode="External"/><Relationship Id="rId719" Type="http://schemas.openxmlformats.org/officeDocument/2006/relationships/hyperlink" Target="mailto:cofirstborn@gmail.com" TargetMode="External"/><Relationship Id="rId55" Type="http://schemas.openxmlformats.org/officeDocument/2006/relationships/hyperlink" Target="mailto:info@ccrponline.org" TargetMode="External"/><Relationship Id="rId97" Type="http://schemas.openxmlformats.org/officeDocument/2006/relationships/hyperlink" Target="mailto:harvestword@yahoo.com" TargetMode="External"/><Relationship Id="rId120" Type="http://schemas.openxmlformats.org/officeDocument/2006/relationships/hyperlink" Target="mailto:Angiebeck35@yahoo.com" TargetMode="External"/><Relationship Id="rId358" Type="http://schemas.openxmlformats.org/officeDocument/2006/relationships/hyperlink" Target="mailto:info@nathanshelpinghandsfoundation.org" TargetMode="External"/><Relationship Id="rId565" Type="http://schemas.openxmlformats.org/officeDocument/2006/relationships/hyperlink" Target="mailto:yahreach@yahoo.com" TargetMode="External"/><Relationship Id="rId730" Type="http://schemas.openxmlformats.org/officeDocument/2006/relationships/hyperlink" Target="mailto:michaeldavidwebb54@gmail.com" TargetMode="External"/><Relationship Id="rId772" Type="http://schemas.openxmlformats.org/officeDocument/2006/relationships/hyperlink" Target="mailto:wiltrowers@yahoo.com" TargetMode="External"/><Relationship Id="rId828" Type="http://schemas.openxmlformats.org/officeDocument/2006/relationships/customProperty" Target="../customProperty1.bin"/><Relationship Id="rId162" Type="http://schemas.openxmlformats.org/officeDocument/2006/relationships/hyperlink" Target="mailto:houseoflifeministriesintl2018@gmail.com" TargetMode="External"/><Relationship Id="rId218" Type="http://schemas.openxmlformats.org/officeDocument/2006/relationships/hyperlink" Target="mailto:eshermartinca@gmail.com" TargetMode="External"/><Relationship Id="rId425" Type="http://schemas.openxmlformats.org/officeDocument/2006/relationships/hyperlink" Target="mailto:jatkd_secretary@hotmail.com" TargetMode="External"/><Relationship Id="rId467" Type="http://schemas.openxmlformats.org/officeDocument/2006/relationships/hyperlink" Target="mailto:ccpalumni15@gmail.com" TargetMode="External"/><Relationship Id="rId632" Type="http://schemas.openxmlformats.org/officeDocument/2006/relationships/hyperlink" Target="mailto:malene@freedomimaginaries.org" TargetMode="External"/><Relationship Id="rId271" Type="http://schemas.openxmlformats.org/officeDocument/2006/relationships/hyperlink" Target="mailto:racedirector@reggaemarathon.com" TargetMode="External"/><Relationship Id="rId674" Type="http://schemas.openxmlformats.org/officeDocument/2006/relationships/hyperlink" Target="mailto:royirs02@aol.com" TargetMode="External"/><Relationship Id="rId24" Type="http://schemas.openxmlformats.org/officeDocument/2006/relationships/hyperlink" Target="mailto:kobc@cwjamaica.com%20%20%20%20%20%20%20%20%20%20%20%20%20%20%20%20%20%20%20%20%20%20%20%20%20%20%20%20%20%20%20%20%20%20%20%20%20%20%20%20%20%20%20%20%20%20%20%20%20%20%20%20%20%20%20%20%20%20%20%20%20%20%20%20%20%20%20%20%20%20%20%20%20kingstonopenbiblechurch.org" TargetMode="External"/><Relationship Id="rId66" Type="http://schemas.openxmlformats.org/officeDocument/2006/relationships/hyperlink" Target="mailto:info@foodforthepoorja.org" TargetMode="External"/><Relationship Id="rId131" Type="http://schemas.openxmlformats.org/officeDocument/2006/relationships/hyperlink" Target="mailto:TCFellowshipJa@gmail.com" TargetMode="External"/><Relationship Id="rId327" Type="http://schemas.openxmlformats.org/officeDocument/2006/relationships/hyperlink" Target="mailto:CARIBBEANSOCIOLOGLCALSOCIATION@GMAIL.COM" TargetMode="External"/><Relationship Id="rId369" Type="http://schemas.openxmlformats.org/officeDocument/2006/relationships/hyperlink" Target="mailto:hbacsau@yahoo.com" TargetMode="External"/><Relationship Id="rId534" Type="http://schemas.openxmlformats.org/officeDocument/2006/relationships/hyperlink" Target="mailto:diddyrayjones@yahoo.com" TargetMode="External"/><Relationship Id="rId576" Type="http://schemas.openxmlformats.org/officeDocument/2006/relationships/hyperlink" Target="mailto:karla.parchment@gmail.com" TargetMode="External"/><Relationship Id="rId741" Type="http://schemas.openxmlformats.org/officeDocument/2006/relationships/hyperlink" Target="mailto:mi7408s04@yahoo.com" TargetMode="External"/><Relationship Id="rId783" Type="http://schemas.openxmlformats.org/officeDocument/2006/relationships/hyperlink" Target="mailto:Outreachministries431@gmail.com" TargetMode="External"/><Relationship Id="rId173" Type="http://schemas.openxmlformats.org/officeDocument/2006/relationships/hyperlink" Target="mailto:dennis@herkomission.org" TargetMode="External"/><Relationship Id="rId229" Type="http://schemas.openxmlformats.org/officeDocument/2006/relationships/hyperlink" Target="mailto:mensana@gmail.com" TargetMode="External"/><Relationship Id="rId380" Type="http://schemas.openxmlformats.org/officeDocument/2006/relationships/hyperlink" Target="mailto:help4102@gmail.com" TargetMode="External"/><Relationship Id="rId436" Type="http://schemas.openxmlformats.org/officeDocument/2006/relationships/hyperlink" Target="mailto:babyoprahfoundation@gmail.com" TargetMode="External"/><Relationship Id="rId601" Type="http://schemas.openxmlformats.org/officeDocument/2006/relationships/hyperlink" Target="mailto:shakshope@gmail.com" TargetMode="External"/><Relationship Id="rId643" Type="http://schemas.openxmlformats.org/officeDocument/2006/relationships/hyperlink" Target="mailto:CHURCH@PFMFAMILY.ORG" TargetMode="External"/><Relationship Id="rId240" Type="http://schemas.openxmlformats.org/officeDocument/2006/relationships/hyperlink" Target="mailto:cnc2142@tc.columbia.edu" TargetMode="External"/><Relationship Id="rId478" Type="http://schemas.openxmlformats.org/officeDocument/2006/relationships/hyperlink" Target="mailto:MOUNTROSSERPRIMARYSCHOOL@GMAIL.COM" TargetMode="External"/><Relationship Id="rId685" Type="http://schemas.openxmlformats.org/officeDocument/2006/relationships/hyperlink" Target="mailto:ureggaet@yahoo.com" TargetMode="External"/><Relationship Id="rId35" Type="http://schemas.openxmlformats.org/officeDocument/2006/relationships/hyperlink" Target="mailto:healthforlifeandwellnessja@gmail.com" TargetMode="External"/><Relationship Id="rId77" Type="http://schemas.openxmlformats.org/officeDocument/2006/relationships/hyperlink" Target="mailto:bestcare.foundation@yahoo.com" TargetMode="External"/><Relationship Id="rId100" Type="http://schemas.openxmlformats.org/officeDocument/2006/relationships/hyperlink" Target="mailto:jamsave3000@hotmail.com" TargetMode="External"/><Relationship Id="rId282" Type="http://schemas.openxmlformats.org/officeDocument/2006/relationships/hyperlink" Target="mailto:INFO@CANJIINNTERNATIONAL.COM" TargetMode="External"/><Relationship Id="rId338" Type="http://schemas.openxmlformats.org/officeDocument/2006/relationships/hyperlink" Target="mailto:LIFEBIBLECOLLEGEJA2019@OUTLOOK.COM" TargetMode="External"/><Relationship Id="rId503" Type="http://schemas.openxmlformats.org/officeDocument/2006/relationships/hyperlink" Target="mailto:michael.grizzle@yahoo.com" TargetMode="External"/><Relationship Id="rId545" Type="http://schemas.openxmlformats.org/officeDocument/2006/relationships/hyperlink" Target="mailto:Actionforjamaica@gmail.com" TargetMode="External"/><Relationship Id="rId587" Type="http://schemas.openxmlformats.org/officeDocument/2006/relationships/hyperlink" Target="mailto:info@cvssja.org" TargetMode="External"/><Relationship Id="rId710" Type="http://schemas.openxmlformats.org/officeDocument/2006/relationships/hyperlink" Target="mailto:harleancooper@yahoo.com" TargetMode="External"/><Relationship Id="rId752" Type="http://schemas.openxmlformats.org/officeDocument/2006/relationships/hyperlink" Target="mailto:maranathalilliput@yahoo.com" TargetMode="External"/><Relationship Id="rId808" Type="http://schemas.openxmlformats.org/officeDocument/2006/relationships/hyperlink" Target="mailto:gbaston@campioncollege.com" TargetMode="External"/><Relationship Id="rId8" Type="http://schemas.openxmlformats.org/officeDocument/2006/relationships/hyperlink" Target="mailto:chase12@cwjamaica.com" TargetMode="External"/><Relationship Id="rId142" Type="http://schemas.openxmlformats.org/officeDocument/2006/relationships/hyperlink" Target="mailto:lionsclubkingston@hotmail.com" TargetMode="External"/><Relationship Id="rId184" Type="http://schemas.openxmlformats.org/officeDocument/2006/relationships/hyperlink" Target="mailto:eunice.deacon@yahoo.com" TargetMode="External"/><Relationship Id="rId391" Type="http://schemas.openxmlformats.org/officeDocument/2006/relationships/hyperlink" Target="mailto:goodbehaviourbetterjamaica@gmail.com" TargetMode="External"/><Relationship Id="rId405" Type="http://schemas.openxmlformats.org/officeDocument/2006/relationships/hyperlink" Target="mailto:drbg_trust@yahoo.com" TargetMode="External"/><Relationship Id="rId447" Type="http://schemas.openxmlformats.org/officeDocument/2006/relationships/hyperlink" Target="mailto:projectofhope05@yahoo.com" TargetMode="External"/><Relationship Id="rId612" Type="http://schemas.openxmlformats.org/officeDocument/2006/relationships/hyperlink" Target="mailto:STANDUPFORJAMAICA02@GMAIL.COM" TargetMode="External"/><Relationship Id="rId794" Type="http://schemas.openxmlformats.org/officeDocument/2006/relationships/hyperlink" Target="mailto:Donovanmcnee@gmail.com" TargetMode="External"/><Relationship Id="rId251" Type="http://schemas.openxmlformats.org/officeDocument/2006/relationships/hyperlink" Target="mailto:eaglewingoutreachministries@gmail.com" TargetMode="External"/><Relationship Id="rId489" Type="http://schemas.openxmlformats.org/officeDocument/2006/relationships/hyperlink" Target="mailto:STEMFORGROWTHJA@OUTLOOK.COM" TargetMode="External"/><Relationship Id="rId654" Type="http://schemas.openxmlformats.org/officeDocument/2006/relationships/hyperlink" Target="mailto:cfsopmothergeneral@gmail.com" TargetMode="External"/><Relationship Id="rId696" Type="http://schemas.openxmlformats.org/officeDocument/2006/relationships/hyperlink" Target="mailto:frannera23@yahoo.com" TargetMode="External"/><Relationship Id="rId46" Type="http://schemas.openxmlformats.org/officeDocument/2006/relationships/hyperlink" Target="mailto:youthdevelop.yfdn@gmail.com" TargetMode="External"/><Relationship Id="rId293" Type="http://schemas.openxmlformats.org/officeDocument/2006/relationships/hyperlink" Target="mailto:NETAMINISTRIES20@GMAIL.COM" TargetMode="External"/><Relationship Id="rId307" Type="http://schemas.openxmlformats.org/officeDocument/2006/relationships/hyperlink" Target="mailto:JEHUGAPPY10@GMAIL.COM" TargetMode="External"/><Relationship Id="rId349" Type="http://schemas.openxmlformats.org/officeDocument/2006/relationships/hyperlink" Target="mailto:CHRISTTEMPLE105@YAHOO.COM" TargetMode="External"/><Relationship Id="rId514" Type="http://schemas.openxmlformats.org/officeDocument/2006/relationships/hyperlink" Target="mailto:vcoy@cwjamaica.com" TargetMode="External"/><Relationship Id="rId556" Type="http://schemas.openxmlformats.org/officeDocument/2006/relationships/hyperlink" Target="mailto:kataylor1819@yahoo.com" TargetMode="External"/><Relationship Id="rId721" Type="http://schemas.openxmlformats.org/officeDocument/2006/relationships/hyperlink" Target="mailto:chainofhopeja@outlook.com" TargetMode="External"/><Relationship Id="rId763" Type="http://schemas.openxmlformats.org/officeDocument/2006/relationships/hyperlink" Target="mailto:adamanufacturingjamaica@gmail.com" TargetMode="External"/><Relationship Id="rId88" Type="http://schemas.openxmlformats.org/officeDocument/2006/relationships/hyperlink" Target="mailto:bwidmer@harvestcall.org" TargetMode="External"/><Relationship Id="rId111" Type="http://schemas.openxmlformats.org/officeDocument/2006/relationships/hyperlink" Target="mailto:genesisacademyjamaica@gmail.com" TargetMode="External"/><Relationship Id="rId153" Type="http://schemas.openxmlformats.org/officeDocument/2006/relationships/hyperlink" Target="mailto:ekklesiabiblefellowship@gmail.com" TargetMode="External"/><Relationship Id="rId195" Type="http://schemas.openxmlformats.org/officeDocument/2006/relationships/hyperlink" Target="mailto:THSRENTAL@GMAIL.COM" TargetMode="External"/><Relationship Id="rId209" Type="http://schemas.openxmlformats.org/officeDocument/2006/relationships/hyperlink" Target="mailto:info@lascochinfoundation.org" TargetMode="External"/><Relationship Id="rId360" Type="http://schemas.openxmlformats.org/officeDocument/2006/relationships/hyperlink" Target="mailto:St_johnjamaica@cwjamaica.com" TargetMode="External"/><Relationship Id="rId416" Type="http://schemas.openxmlformats.org/officeDocument/2006/relationships/hyperlink" Target="mailto:stewartmark123@gmail.com" TargetMode="External"/><Relationship Id="rId598" Type="http://schemas.openxmlformats.org/officeDocument/2006/relationships/hyperlink" Target="mailto:leciagaye@gmail.com" TargetMode="External"/><Relationship Id="rId819" Type="http://schemas.openxmlformats.org/officeDocument/2006/relationships/hyperlink" Target="mailto:ahuntguelph@hotmail.com" TargetMode="External"/><Relationship Id="rId220" Type="http://schemas.openxmlformats.org/officeDocument/2006/relationships/hyperlink" Target="mailto:faithfulmountzionhouseofprayer@yahoo.com" TargetMode="External"/><Relationship Id="rId458" Type="http://schemas.openxmlformats.org/officeDocument/2006/relationships/hyperlink" Target="mailto:info@niajamaica.org" TargetMode="External"/><Relationship Id="rId623" Type="http://schemas.openxmlformats.org/officeDocument/2006/relationships/hyperlink" Target="mailto:KIRKCAMPBELL445@GMAIL.COM" TargetMode="External"/><Relationship Id="rId665" Type="http://schemas.openxmlformats.org/officeDocument/2006/relationships/hyperlink" Target="mailto:info@yesprogamme.org" TargetMode="External"/><Relationship Id="rId830" Type="http://schemas.openxmlformats.org/officeDocument/2006/relationships/table" Target="../tables/table1.xml"/><Relationship Id="rId15" Type="http://schemas.openxmlformats.org/officeDocument/2006/relationships/hyperlink" Target="mailto:office@aisk.com" TargetMode="External"/><Relationship Id="rId57" Type="http://schemas.openxmlformats.org/officeDocument/2006/relationships/hyperlink" Target="mailto:rosemchin1013@aol.com" TargetMode="External"/><Relationship Id="rId262" Type="http://schemas.openxmlformats.org/officeDocument/2006/relationships/hyperlink" Target="mailto:foundation@caribbeanheart.com" TargetMode="External"/><Relationship Id="rId318" Type="http://schemas.openxmlformats.org/officeDocument/2006/relationships/hyperlink" Target="mailto:ANGELSOPENBIBLE@YAHOO.COM" TargetMode="External"/><Relationship Id="rId525" Type="http://schemas.openxmlformats.org/officeDocument/2006/relationships/hyperlink" Target="mailto:inhealthja@gmail.com" TargetMode="External"/><Relationship Id="rId567" Type="http://schemas.openxmlformats.org/officeDocument/2006/relationships/hyperlink" Target="mailto:car.sba@car.salvationarmy.org" TargetMode="External"/><Relationship Id="rId732" Type="http://schemas.openxmlformats.org/officeDocument/2006/relationships/hyperlink" Target="mailto:faithoutreachint@hotmail.com" TargetMode="External"/><Relationship Id="rId99" Type="http://schemas.openxmlformats.org/officeDocument/2006/relationships/hyperlink" Target="mailto:quiltstage@gmail.com" TargetMode="External"/><Relationship Id="rId122" Type="http://schemas.openxmlformats.org/officeDocument/2006/relationships/hyperlink" Target="mailto:mygtrm@yahoo.com" TargetMode="External"/><Relationship Id="rId164" Type="http://schemas.openxmlformats.org/officeDocument/2006/relationships/hyperlink" Target="mailto:springdev@gmail.com" TargetMode="External"/><Relationship Id="rId371" Type="http://schemas.openxmlformats.org/officeDocument/2006/relationships/hyperlink" Target="mailto:CASUT@YAHOO.COM" TargetMode="External"/><Relationship Id="rId774" Type="http://schemas.openxmlformats.org/officeDocument/2006/relationships/hyperlink" Target="mailto:trezinahgordon@gmail.com" TargetMode="External"/><Relationship Id="rId427" Type="http://schemas.openxmlformats.org/officeDocument/2006/relationships/hyperlink" Target="mailto:BTHDWCMinistry7@yahoo.com" TargetMode="External"/><Relationship Id="rId469" Type="http://schemas.openxmlformats.org/officeDocument/2006/relationships/hyperlink" Target="mailto:THEDEWFUND@GMAIL.COM" TargetMode="External"/><Relationship Id="rId634" Type="http://schemas.openxmlformats.org/officeDocument/2006/relationships/hyperlink" Target="mailto:TONYLLEWARS@GMAIL.COM" TargetMode="External"/><Relationship Id="rId676" Type="http://schemas.openxmlformats.org/officeDocument/2006/relationships/hyperlink" Target="mailto:jfinlay@newfortressenergy.com" TargetMode="External"/><Relationship Id="rId26" Type="http://schemas.openxmlformats.org/officeDocument/2006/relationships/hyperlink" Target="mailto:humanitydivineliberaterians@gmail.com" TargetMode="External"/><Relationship Id="rId231" Type="http://schemas.openxmlformats.org/officeDocument/2006/relationships/hyperlink" Target="mailto:rdeliverance@gmail.com" TargetMode="External"/><Relationship Id="rId273" Type="http://schemas.openxmlformats.org/officeDocument/2006/relationships/hyperlink" Target="mailto:LOCFOUNDATION30@GMAIL.COM" TargetMode="External"/><Relationship Id="rId329" Type="http://schemas.openxmlformats.org/officeDocument/2006/relationships/hyperlink" Target="mailto:Ministrymission77@gmail.com" TargetMode="External"/><Relationship Id="rId480" Type="http://schemas.openxmlformats.org/officeDocument/2006/relationships/hyperlink" Target="mailto:MICOFOUNDATION@YAHOO.COM" TargetMode="External"/><Relationship Id="rId536" Type="http://schemas.openxmlformats.org/officeDocument/2006/relationships/hyperlink" Target="mailto:recyclewithelegance@gmail.com" TargetMode="External"/><Relationship Id="rId701" Type="http://schemas.openxmlformats.org/officeDocument/2006/relationships/hyperlink" Target="mailto:bramwell_refuge@hotmail.com" TargetMode="External"/><Relationship Id="rId68" Type="http://schemas.openxmlformats.org/officeDocument/2006/relationships/hyperlink" Target="mailto:somja_bo@hotmail.com" TargetMode="External"/><Relationship Id="rId133" Type="http://schemas.openxmlformats.org/officeDocument/2006/relationships/hyperlink" Target="mailto:international.ministries@yahoo.com" TargetMode="External"/><Relationship Id="rId175" Type="http://schemas.openxmlformats.org/officeDocument/2006/relationships/hyperlink" Target="mailto:cmzcgod@gmail.com" TargetMode="External"/><Relationship Id="rId340" Type="http://schemas.openxmlformats.org/officeDocument/2006/relationships/hyperlink" Target="http://www.wonbyonetojamaica.com/" TargetMode="External"/><Relationship Id="rId578" Type="http://schemas.openxmlformats.org/officeDocument/2006/relationships/hyperlink" Target="mailto:rochellehenry54@yahoo.com" TargetMode="External"/><Relationship Id="rId743" Type="http://schemas.openxmlformats.org/officeDocument/2006/relationships/hyperlink" Target="mailto:trudian.hunt@yahoo.com" TargetMode="External"/><Relationship Id="rId785" Type="http://schemas.openxmlformats.org/officeDocument/2006/relationships/hyperlink" Target="mailto:guysymes@gmail.com" TargetMode="External"/><Relationship Id="rId200" Type="http://schemas.openxmlformats.org/officeDocument/2006/relationships/hyperlink" Target="mailto:duanetlaw@yahoo.com" TargetMode="External"/><Relationship Id="rId382" Type="http://schemas.openxmlformats.org/officeDocument/2006/relationships/hyperlink" Target="mailto:divinerevelation2015@gmail.com" TargetMode="External"/><Relationship Id="rId438" Type="http://schemas.openxmlformats.org/officeDocument/2006/relationships/hyperlink" Target="mailto:delavegacitybenevolentsociety@gmail.com" TargetMode="External"/><Relationship Id="rId603" Type="http://schemas.openxmlformats.org/officeDocument/2006/relationships/hyperlink" Target="mailto:contact@wisdomphilanthropy.org" TargetMode="External"/><Relationship Id="rId645" Type="http://schemas.openxmlformats.org/officeDocument/2006/relationships/hyperlink" Target="mailto:FUTURELEADERSOFJAMAICA2011@GMAIL.COM" TargetMode="External"/><Relationship Id="rId687" Type="http://schemas.openxmlformats.org/officeDocument/2006/relationships/hyperlink" Target="mailto:venitiajolie@itelinternational.com" TargetMode="External"/><Relationship Id="rId810" Type="http://schemas.openxmlformats.org/officeDocument/2006/relationships/hyperlink" Target="mailto:lambert_jermaine@yahoo.com" TargetMode="External"/><Relationship Id="rId242" Type="http://schemas.openxmlformats.org/officeDocument/2006/relationships/hyperlink" Target="mailto:info@capricaribbean.org" TargetMode="External"/><Relationship Id="rId284" Type="http://schemas.openxmlformats.org/officeDocument/2006/relationships/hyperlink" Target="mailto:SEANMORGANSCHOLARSHIP@GMAIL.COM" TargetMode="External"/><Relationship Id="rId491" Type="http://schemas.openxmlformats.org/officeDocument/2006/relationships/hyperlink" Target="mailto:RRMC@GMAIL.COM" TargetMode="External"/><Relationship Id="rId505" Type="http://schemas.openxmlformats.org/officeDocument/2006/relationships/hyperlink" Target="mailto:faithliftersministry2@yahoo.com" TargetMode="External"/><Relationship Id="rId712" Type="http://schemas.openxmlformats.org/officeDocument/2006/relationships/hyperlink" Target="mailto:turfmusicent1@gmail.com" TargetMode="External"/><Relationship Id="rId37" Type="http://schemas.openxmlformats.org/officeDocument/2006/relationships/hyperlink" Target="mailto:youthmentoringministry@gmail.com" TargetMode="External"/><Relationship Id="rId79" Type="http://schemas.openxmlformats.org/officeDocument/2006/relationships/hyperlink" Target="mailto:kymca@cwjamaica.com" TargetMode="External"/><Relationship Id="rId102" Type="http://schemas.openxmlformats.org/officeDocument/2006/relationships/hyperlink" Target="mailto:SECRETARY.TCOS@GMAIL.COM" TargetMode="External"/><Relationship Id="rId144" Type="http://schemas.openxmlformats.org/officeDocument/2006/relationships/hyperlink" Target="mailto:egmjamaica@yahoo.com" TargetMode="External"/><Relationship Id="rId547" Type="http://schemas.openxmlformats.org/officeDocument/2006/relationships/hyperlink" Target="mailto:william.massias@gmail.com,%20jamaicanorthodoxmission" TargetMode="External"/><Relationship Id="rId589" Type="http://schemas.openxmlformats.org/officeDocument/2006/relationships/hyperlink" Target="mailto:ndomiglobal@gmail.com" TargetMode="External"/><Relationship Id="rId754" Type="http://schemas.openxmlformats.org/officeDocument/2006/relationships/hyperlink" Target="mailto:christopher.barnes@gleanerjm.com" TargetMode="External"/><Relationship Id="rId796" Type="http://schemas.openxmlformats.org/officeDocument/2006/relationships/hyperlink" Target="mailto:d_emagewear@yahoo.com%20%20%20%20%20%20%20%20%20%20%20%20%20%20%20%20%20%20%20%20%20%20%20%20%20%20%20%20%20%20%20%20%20%20%20%20%20%20%20%20%20%20%20%20%20%20%20%20%20%20%20%20%20%20%20%20%20%20%20%20%20%20%20%20%20%20%20%20%20%20%20%20%20%20%20%20%20Stevenseunaids.org" TargetMode="External"/><Relationship Id="rId90" Type="http://schemas.openxmlformats.org/officeDocument/2006/relationships/hyperlink" Target="mailto:idpioneers@gmail.com" TargetMode="External"/><Relationship Id="rId186" Type="http://schemas.openxmlformats.org/officeDocument/2006/relationships/hyperlink" Target="mailto:cicworshipcentre.kgn@gmail.com" TargetMode="External"/><Relationship Id="rId351" Type="http://schemas.openxmlformats.org/officeDocument/2006/relationships/hyperlink" Target="mailto:FTBLUEPRINT7@GMAIL.COM" TargetMode="External"/><Relationship Id="rId393" Type="http://schemas.openxmlformats.org/officeDocument/2006/relationships/hyperlink" Target="mailto:caraifa@cwjamaica.com" TargetMode="External"/><Relationship Id="rId407" Type="http://schemas.openxmlformats.org/officeDocument/2006/relationships/hyperlink" Target="mailto:office@whitewatermedos.org.jm" TargetMode="External"/><Relationship Id="rId449" Type="http://schemas.openxmlformats.org/officeDocument/2006/relationships/hyperlink" Target="mailto:ccda2014@yahoo.com" TargetMode="External"/><Relationship Id="rId614" Type="http://schemas.openxmlformats.org/officeDocument/2006/relationships/hyperlink" Target="mailto:casealumniassociation1910@gmail.com" TargetMode="External"/><Relationship Id="rId656" Type="http://schemas.openxmlformats.org/officeDocument/2006/relationships/hyperlink" Target="mailto:cgmajamaica@yahoo.com" TargetMode="External"/><Relationship Id="rId821" Type="http://schemas.openxmlformats.org/officeDocument/2006/relationships/hyperlink" Target="mailto:foundation@rainforestcaribbean.com" TargetMode="External"/><Relationship Id="rId211" Type="http://schemas.openxmlformats.org/officeDocument/2006/relationships/hyperlink" Target="mailto:yvonne.godfrey@jm.ey.com" TargetMode="External"/><Relationship Id="rId253" Type="http://schemas.openxmlformats.org/officeDocument/2006/relationships/hyperlink" Target="mailto:Contactus@jajamaica.org" TargetMode="External"/><Relationship Id="rId295" Type="http://schemas.openxmlformats.org/officeDocument/2006/relationships/hyperlink" Target="mailto:Wordhopetruth@gmail.com" TargetMode="External"/><Relationship Id="rId309" Type="http://schemas.openxmlformats.org/officeDocument/2006/relationships/hyperlink" Target="mailto:WIMARCARIBBEAN@GMAIL.COM" TargetMode="External"/><Relationship Id="rId460" Type="http://schemas.openxmlformats.org/officeDocument/2006/relationships/hyperlink" Target="mailto:pa.smith2@yahoo.com" TargetMode="External"/><Relationship Id="rId516" Type="http://schemas.openxmlformats.org/officeDocument/2006/relationships/hyperlink" Target="mailto:godschild_95@hotmail.com" TargetMode="External"/><Relationship Id="rId698" Type="http://schemas.openxmlformats.org/officeDocument/2006/relationships/hyperlink" Target="mailto:rowelex2015@gmail.com" TargetMode="External"/><Relationship Id="rId48" Type="http://schemas.openxmlformats.org/officeDocument/2006/relationships/hyperlink" Target="mailto:jakidney.kids@gmail.com" TargetMode="External"/><Relationship Id="rId113" Type="http://schemas.openxmlformats.org/officeDocument/2006/relationships/hyperlink" Target="mailto:info@efj.org.jm" TargetMode="External"/><Relationship Id="rId320" Type="http://schemas.openxmlformats.org/officeDocument/2006/relationships/hyperlink" Target="mailto:RESTORINGTHEBROKEN@OUTLOOK.COM" TargetMode="External"/><Relationship Id="rId558" Type="http://schemas.openxmlformats.org/officeDocument/2006/relationships/hyperlink" Target="mailto:andra.carroll@islandoutpost.com" TargetMode="External"/><Relationship Id="rId723" Type="http://schemas.openxmlformats.org/officeDocument/2006/relationships/hyperlink" Target="mailto:jaslawr@gmail.com" TargetMode="External"/><Relationship Id="rId765" Type="http://schemas.openxmlformats.org/officeDocument/2006/relationships/hyperlink" Target="mailto:ftcogopfi@gmail.com" TargetMode="External"/><Relationship Id="rId155" Type="http://schemas.openxmlformats.org/officeDocument/2006/relationships/hyperlink" Target="mailto:trumpetcall@cwjamaica.com" TargetMode="External"/><Relationship Id="rId197" Type="http://schemas.openxmlformats.org/officeDocument/2006/relationships/hyperlink" Target="mailto:quest1045@me.com" TargetMode="External"/><Relationship Id="rId362" Type="http://schemas.openxmlformats.org/officeDocument/2006/relationships/hyperlink" Target="mailto:secretary_sapc@yahoo.com" TargetMode="External"/><Relationship Id="rId418" Type="http://schemas.openxmlformats.org/officeDocument/2006/relationships/hyperlink" Target="mailto:jamaicahandballfederation@gmail.com" TargetMode="External"/><Relationship Id="rId625" Type="http://schemas.openxmlformats.org/officeDocument/2006/relationships/hyperlink" Target="mailto:Stephanied.abrahams@gmail.com" TargetMode="External"/><Relationship Id="rId222" Type="http://schemas.openxmlformats.org/officeDocument/2006/relationships/hyperlink" Target="mailto:johntownja@gmail.com" TargetMode="External"/><Relationship Id="rId264" Type="http://schemas.openxmlformats.org/officeDocument/2006/relationships/hyperlink" Target="mailto:edtministriesja@gmail.com" TargetMode="External"/><Relationship Id="rId471" Type="http://schemas.openxmlformats.org/officeDocument/2006/relationships/hyperlink" Target="mailto:epicf.jm@yahoo.com" TargetMode="External"/><Relationship Id="rId667" Type="http://schemas.openxmlformats.org/officeDocument/2006/relationships/hyperlink" Target="mailto:arden@thepalmyrafoundation.com" TargetMode="External"/><Relationship Id="rId17" Type="http://schemas.openxmlformats.org/officeDocument/2006/relationships/hyperlink" Target="mailto:plccc16@gmail.com" TargetMode="External"/><Relationship Id="rId59" Type="http://schemas.openxmlformats.org/officeDocument/2006/relationships/hyperlink" Target="mailto:foundation@grp.sandals.com" TargetMode="External"/><Relationship Id="rId124" Type="http://schemas.openxmlformats.org/officeDocument/2006/relationships/hyperlink" Target="mailto:jamedfoundation@gmail.com" TargetMode="External"/><Relationship Id="rId527" Type="http://schemas.openxmlformats.org/officeDocument/2006/relationships/hyperlink" Target="mailto:Info@phoenixfoundationwm.org" TargetMode="External"/><Relationship Id="rId569" Type="http://schemas.openxmlformats.org/officeDocument/2006/relationships/hyperlink" Target="mailto:roniey123@yahoo.com" TargetMode="External"/><Relationship Id="rId734" Type="http://schemas.openxmlformats.org/officeDocument/2006/relationships/hyperlink" Target="mailto:elegantestates@yahoo.com" TargetMode="External"/><Relationship Id="rId776" Type="http://schemas.openxmlformats.org/officeDocument/2006/relationships/hyperlink" Target="mailto:orchidblessin@yahoo.com" TargetMode="External"/><Relationship Id="rId70" Type="http://schemas.openxmlformats.org/officeDocument/2006/relationships/hyperlink" Target="mailto:Communityunlockedja@gmail.com" TargetMode="External"/><Relationship Id="rId166" Type="http://schemas.openxmlformats.org/officeDocument/2006/relationships/hyperlink" Target="mailto:rockriverupliftmentfoundation@gmail.com" TargetMode="External"/><Relationship Id="rId331" Type="http://schemas.openxmlformats.org/officeDocument/2006/relationships/hyperlink" Target="mailto:PINNOCKSOASIS@GMAIL.COM" TargetMode="External"/><Relationship Id="rId373" Type="http://schemas.openxmlformats.org/officeDocument/2006/relationships/hyperlink" Target="mailto:afafosja@yahoo.com" TargetMode="External"/><Relationship Id="rId429" Type="http://schemas.openxmlformats.org/officeDocument/2006/relationships/hyperlink" Target="mailto:suddy20007@yahoo.com" TargetMode="External"/><Relationship Id="rId580" Type="http://schemas.openxmlformats.org/officeDocument/2006/relationships/hyperlink" Target="mailto:thepintomullingsfoundation@gmail.com" TargetMode="External"/><Relationship Id="rId636" Type="http://schemas.openxmlformats.org/officeDocument/2006/relationships/hyperlink" Target="mailto:Pcsmith1010@gmail.com" TargetMode="External"/><Relationship Id="rId801" Type="http://schemas.openxmlformats.org/officeDocument/2006/relationships/hyperlink" Target="mailto:vicduncan123@gmail.com" TargetMode="External"/><Relationship Id="rId1" Type="http://schemas.openxmlformats.org/officeDocument/2006/relationships/hyperlink" Target="mailto:ulettemr@ldschurch.org" TargetMode="External"/><Relationship Id="rId233" Type="http://schemas.openxmlformats.org/officeDocument/2006/relationships/hyperlink" Target="mailto:dcsmilemobile@gmail.com" TargetMode="External"/><Relationship Id="rId440" Type="http://schemas.openxmlformats.org/officeDocument/2006/relationships/hyperlink" Target="mailto:lwcj@yahoo.com" TargetMode="External"/><Relationship Id="rId678" Type="http://schemas.openxmlformats.org/officeDocument/2006/relationships/hyperlink" Target="mailto:moesha_wallace@yahoo.com" TargetMode="External"/><Relationship Id="rId28" Type="http://schemas.openxmlformats.org/officeDocument/2006/relationships/hyperlink" Target="mailto:jamaicadownssyndome@cwjamaica.com" TargetMode="External"/><Relationship Id="rId275" Type="http://schemas.openxmlformats.org/officeDocument/2006/relationships/hyperlink" Target="mailto:BANKEYLOUSPRODUCTIONS1.COM@YAHOO.COM" TargetMode="External"/><Relationship Id="rId300" Type="http://schemas.openxmlformats.org/officeDocument/2006/relationships/hyperlink" Target="mailto:LEONARD.SMITH@YMAIL.COM" TargetMode="External"/><Relationship Id="rId482" Type="http://schemas.openxmlformats.org/officeDocument/2006/relationships/hyperlink" Target="mailto:KLEISHA_R@HOTMAIL.COM" TargetMode="External"/><Relationship Id="rId538" Type="http://schemas.openxmlformats.org/officeDocument/2006/relationships/hyperlink" Target="mailto:richardescott@live.com" TargetMode="External"/><Relationship Id="rId703" Type="http://schemas.openxmlformats.org/officeDocument/2006/relationships/hyperlink" Target="mailto:elligroup@aol.com" TargetMode="External"/><Relationship Id="rId745" Type="http://schemas.openxmlformats.org/officeDocument/2006/relationships/hyperlink" Target="mailto:shereesmith311@yahoo.com" TargetMode="External"/><Relationship Id="rId81" Type="http://schemas.openxmlformats.org/officeDocument/2006/relationships/hyperlink" Target="mailto:nitaskidsfoundationinc@gmail.com" TargetMode="External"/><Relationship Id="rId135" Type="http://schemas.openxmlformats.org/officeDocument/2006/relationships/hyperlink" Target="mailto:fincolcorp@hotmail.com" TargetMode="External"/><Relationship Id="rId177" Type="http://schemas.openxmlformats.org/officeDocument/2006/relationships/hyperlink" Target="mailto:info@bloomjamaica.org" TargetMode="External"/><Relationship Id="rId342" Type="http://schemas.openxmlformats.org/officeDocument/2006/relationships/hyperlink" Target="mailto:CCP@CCPCBF.ORG" TargetMode="External"/><Relationship Id="rId384" Type="http://schemas.openxmlformats.org/officeDocument/2006/relationships/hyperlink" Target="mailto:fhcfoundation@fhccu.com" TargetMode="External"/><Relationship Id="rId591" Type="http://schemas.openxmlformats.org/officeDocument/2006/relationships/hyperlink" Target="mailto:MAJSECRETARIAT@GMAI.COM" TargetMode="External"/><Relationship Id="rId605" Type="http://schemas.openxmlformats.org/officeDocument/2006/relationships/hyperlink" Target="mailto:SRICHARDSLAWOFFICE@GMAIL.COM" TargetMode="External"/><Relationship Id="rId787" Type="http://schemas.openxmlformats.org/officeDocument/2006/relationships/hyperlink" Target="mailto:ionie360@yahoo.com" TargetMode="External"/><Relationship Id="rId812" Type="http://schemas.openxmlformats.org/officeDocument/2006/relationships/hyperlink" Target="mailto:minjoe2005@yahoo.com" TargetMode="External"/><Relationship Id="rId202" Type="http://schemas.openxmlformats.org/officeDocument/2006/relationships/hyperlink" Target="mailto:jamaicarugbyleague@gmail.com" TargetMode="External"/><Relationship Id="rId244" Type="http://schemas.openxmlformats.org/officeDocument/2006/relationships/hyperlink" Target="mailto:gnrlbaptist_ja@yahoo.com" TargetMode="External"/><Relationship Id="rId647" Type="http://schemas.openxmlformats.org/officeDocument/2006/relationships/hyperlink" Target="mailto:kerstakas@gmail.com" TargetMode="External"/><Relationship Id="rId689" Type="http://schemas.openxmlformats.org/officeDocument/2006/relationships/hyperlink" Target="mailto:leshaw57@hotmail.com" TargetMode="External"/><Relationship Id="rId39" Type="http://schemas.openxmlformats.org/officeDocument/2006/relationships/hyperlink" Target="mailto:biblewayjamaicadioceses@gmail.com" TargetMode="External"/><Relationship Id="rId286" Type="http://schemas.openxmlformats.org/officeDocument/2006/relationships/hyperlink" Target="mailto:FLMJAMAICA@GMAIL.COM" TargetMode="External"/><Relationship Id="rId451" Type="http://schemas.openxmlformats.org/officeDocument/2006/relationships/hyperlink" Target="mailto:thecafs.ja@gmail.com" TargetMode="External"/><Relationship Id="rId493" Type="http://schemas.openxmlformats.org/officeDocument/2006/relationships/hyperlink" Target="mailto:CGIJAMAICA.ORG@GMAIL.COM" TargetMode="External"/><Relationship Id="rId507" Type="http://schemas.openxmlformats.org/officeDocument/2006/relationships/hyperlink" Target="mailto:waterloopapostolicchurch@yahoo.com" TargetMode="External"/><Relationship Id="rId549" Type="http://schemas.openxmlformats.org/officeDocument/2006/relationships/hyperlink" Target="mailto:treasurebeachdmo@gmail.com" TargetMode="External"/><Relationship Id="rId714" Type="http://schemas.openxmlformats.org/officeDocument/2006/relationships/hyperlink" Target="mailto:citylifeja@gmail.com" TargetMode="External"/><Relationship Id="rId756" Type="http://schemas.openxmlformats.org/officeDocument/2006/relationships/hyperlink" Target="mailto:humanresource@monymuskrums.com" TargetMode="External"/><Relationship Id="rId50" Type="http://schemas.openxmlformats.org/officeDocument/2006/relationships/hyperlink" Target="mailto:brendalinlittle866@gmail.com" TargetMode="External"/><Relationship Id="rId104" Type="http://schemas.openxmlformats.org/officeDocument/2006/relationships/hyperlink" Target="mailto:kcocinja@gmail.com" TargetMode="External"/><Relationship Id="rId146" Type="http://schemas.openxmlformats.org/officeDocument/2006/relationships/hyperlink" Target="mailto:alligatorheadfoundation@gmail.com" TargetMode="External"/><Relationship Id="rId188" Type="http://schemas.openxmlformats.org/officeDocument/2006/relationships/hyperlink" Target="mailto:pastoredwards20@gmail.com" TargetMode="External"/><Relationship Id="rId311" Type="http://schemas.openxmlformats.org/officeDocument/2006/relationships/hyperlink" Target="mailto:SEAGLASSJAM@GMAIL.COM" TargetMode="External"/><Relationship Id="rId353" Type="http://schemas.openxmlformats.org/officeDocument/2006/relationships/hyperlink" Target="mailto:INPLUS@HOTMAIL.COM" TargetMode="External"/><Relationship Id="rId395" Type="http://schemas.openxmlformats.org/officeDocument/2006/relationships/hyperlink" Target="mailto:gfgefoundation@gmail.com" TargetMode="External"/><Relationship Id="rId409" Type="http://schemas.openxmlformats.org/officeDocument/2006/relationships/hyperlink" Target="mailto:fairfieldedapostolic@gmail.com" TargetMode="External"/><Relationship Id="rId560" Type="http://schemas.openxmlformats.org/officeDocument/2006/relationships/hyperlink" Target="mailto:una.mcph@gmail.com" TargetMode="External"/><Relationship Id="rId798" Type="http://schemas.openxmlformats.org/officeDocument/2006/relationships/hyperlink" Target="mailto:Innercitybusinessprojects@gmail.com" TargetMode="External"/><Relationship Id="rId92" Type="http://schemas.openxmlformats.org/officeDocument/2006/relationships/hyperlink" Target="mailto:talisataylorrent@gmail.com" TargetMode="External"/><Relationship Id="rId213" Type="http://schemas.openxmlformats.org/officeDocument/2006/relationships/hyperlink" Target="mailto:ebenezerhome15@gmail.com" TargetMode="External"/><Relationship Id="rId420" Type="http://schemas.openxmlformats.org/officeDocument/2006/relationships/hyperlink" Target="mailto:biblehouse@biblesocietywi.org" TargetMode="External"/><Relationship Id="rId616" Type="http://schemas.openxmlformats.org/officeDocument/2006/relationships/hyperlink" Target="mailto:courtney.cephas@moh.gov.jm" TargetMode="External"/><Relationship Id="rId658" Type="http://schemas.openxmlformats.org/officeDocument/2006/relationships/hyperlink" Target="mailto:brown.evadney@gmail.com" TargetMode="External"/><Relationship Id="rId823" Type="http://schemas.openxmlformats.org/officeDocument/2006/relationships/hyperlink" Target="mailto:davies.omar@gmail.com%20%20%20%20%20%20%20%20%20%20%20%20%20%20%20%20%20%20%20%20%20%20%20%20%20%20%20%20%20%20%20%20%20%20%20%20%20%20%20%20%20%20%20%20%20%20%20%20%20%20%20%20%20%20%20%20%20%20%20" TargetMode="External"/><Relationship Id="rId255" Type="http://schemas.openxmlformats.org/officeDocument/2006/relationships/hyperlink" Target="mailto:warroomministries@gmail.com" TargetMode="External"/><Relationship Id="rId297" Type="http://schemas.openxmlformats.org/officeDocument/2006/relationships/hyperlink" Target="mailto:JACCRI_UWI@GMAIL.COM" TargetMode="External"/><Relationship Id="rId462" Type="http://schemas.openxmlformats.org/officeDocument/2006/relationships/hyperlink" Target="mailto:acjnationlcouncil@gmail.com" TargetMode="External"/><Relationship Id="rId518" Type="http://schemas.openxmlformats.org/officeDocument/2006/relationships/hyperlink" Target="mailto:imssdajamaica@gmail.com" TargetMode="External"/><Relationship Id="rId725" Type="http://schemas.openxmlformats.org/officeDocument/2006/relationships/hyperlink" Target="mailto:DTHSAAJA@GMAIL.COM" TargetMode="External"/><Relationship Id="rId115" Type="http://schemas.openxmlformats.org/officeDocument/2006/relationships/hyperlink" Target="mailto:kcdtf.tresurer@gmail.com" TargetMode="External"/><Relationship Id="rId157" Type="http://schemas.openxmlformats.org/officeDocument/2006/relationships/hyperlink" Target="mailto:MILTON.SAMUDA@SAMUDA-JOHSON.COM" TargetMode="External"/><Relationship Id="rId322" Type="http://schemas.openxmlformats.org/officeDocument/2006/relationships/hyperlink" Target="mailto:INFO@CAWAYNEBARTONFOUNDATION.ORG" TargetMode="External"/><Relationship Id="rId364" Type="http://schemas.openxmlformats.org/officeDocument/2006/relationships/hyperlink" Target="mailto:cornwallcollege@hotmail.com" TargetMode="External"/><Relationship Id="rId767" Type="http://schemas.openxmlformats.org/officeDocument/2006/relationships/hyperlink" Target="mailto:alex@esirom" TargetMode="External"/><Relationship Id="rId61" Type="http://schemas.openxmlformats.org/officeDocument/2006/relationships/hyperlink" Target="mailto:upcjamaica@gmail.com" TargetMode="External"/><Relationship Id="rId199" Type="http://schemas.openxmlformats.org/officeDocument/2006/relationships/hyperlink" Target="mailto:womenshealthnetworkja@gmail.com" TargetMode="External"/><Relationship Id="rId571" Type="http://schemas.openxmlformats.org/officeDocument/2006/relationships/hyperlink" Target="mailto:jiifoundation1@gmail.com" TargetMode="External"/><Relationship Id="rId627" Type="http://schemas.openxmlformats.org/officeDocument/2006/relationships/hyperlink" Target="mailto:director@wycliffecaribbean.org" TargetMode="External"/><Relationship Id="rId669" Type="http://schemas.openxmlformats.org/officeDocument/2006/relationships/hyperlink" Target="mailto:Tcjcentre_hq@yahoo.com" TargetMode="External"/><Relationship Id="rId19" Type="http://schemas.openxmlformats.org/officeDocument/2006/relationships/hyperlink" Target="mailto:limefoundation@lime.com" TargetMode="External"/><Relationship Id="rId224" Type="http://schemas.openxmlformats.org/officeDocument/2006/relationships/hyperlink" Target="mailto:stacy.ann@jamaicafoundation.org" TargetMode="External"/><Relationship Id="rId266" Type="http://schemas.openxmlformats.org/officeDocument/2006/relationships/hyperlink" Target="mailto:mvntcogacademy@gmail.com" TargetMode="External"/><Relationship Id="rId431" Type="http://schemas.openxmlformats.org/officeDocument/2006/relationships/hyperlink" Target="mailto:TDCF.ltd@gmail.com" TargetMode="External"/><Relationship Id="rId473" Type="http://schemas.openxmlformats.org/officeDocument/2006/relationships/hyperlink" Target="mailto:abccharity@hotmail.com" TargetMode="External"/><Relationship Id="rId529" Type="http://schemas.openxmlformats.org/officeDocument/2006/relationships/hyperlink" Target="mailto:Chennis73@gmail.com" TargetMode="External"/><Relationship Id="rId680" Type="http://schemas.openxmlformats.org/officeDocument/2006/relationships/hyperlink" Target="mailto:judywilliam860@yahoo.com" TargetMode="External"/><Relationship Id="rId736" Type="http://schemas.openxmlformats.org/officeDocument/2006/relationships/hyperlink" Target="mailto:xineboop@aol.com" TargetMode="External"/><Relationship Id="rId30" Type="http://schemas.openxmlformats.org/officeDocument/2006/relationships/hyperlink" Target="mailto:emmanuelbasptist@cwjamaica.com" TargetMode="External"/><Relationship Id="rId126" Type="http://schemas.openxmlformats.org/officeDocument/2006/relationships/hyperlink" Target="mailto:jandrea_jm@yahoo.co.uk" TargetMode="External"/><Relationship Id="rId168" Type="http://schemas.openxmlformats.org/officeDocument/2006/relationships/hyperlink" Target="mailto:inquiry.timeout@gmail.com" TargetMode="External"/><Relationship Id="rId333" Type="http://schemas.openxmlformats.org/officeDocument/2006/relationships/hyperlink" Target="mailto:JAMAICA@IIMFSUPPORT.ORG" TargetMode="External"/><Relationship Id="rId540" Type="http://schemas.openxmlformats.org/officeDocument/2006/relationships/hyperlink" Target="mailto:supedwie@yahoo.com" TargetMode="External"/><Relationship Id="rId778" Type="http://schemas.openxmlformats.org/officeDocument/2006/relationships/hyperlink" Target="mailto:carolsfoundation2021@yahoo.com" TargetMode="External"/><Relationship Id="rId72" Type="http://schemas.openxmlformats.org/officeDocument/2006/relationships/hyperlink" Target="mailto:omjamaica@gmail.com" TargetMode="External"/><Relationship Id="rId375" Type="http://schemas.openxmlformats.org/officeDocument/2006/relationships/hyperlink" Target="mailto:info@capoeira-alafia.org" TargetMode="External"/><Relationship Id="rId582" Type="http://schemas.openxmlformats.org/officeDocument/2006/relationships/hyperlink" Target="mailto:info@gsijamaica.org" TargetMode="External"/><Relationship Id="rId638" Type="http://schemas.openxmlformats.org/officeDocument/2006/relationships/hyperlink" Target="mailto:walthamparkcommunityclub@gmail.com" TargetMode="External"/><Relationship Id="rId803" Type="http://schemas.openxmlformats.org/officeDocument/2006/relationships/hyperlink" Target="mailto:sgordon@rehodothinternational.inc" TargetMode="External"/><Relationship Id="rId3" Type="http://schemas.openxmlformats.org/officeDocument/2006/relationships/hyperlink" Target="mailto:JOJO_HUDSON@HOTMAIL.COM" TargetMode="External"/><Relationship Id="rId235" Type="http://schemas.openxmlformats.org/officeDocument/2006/relationships/hyperlink" Target="mailto:andelofpulse@yahoo.com" TargetMode="External"/><Relationship Id="rId277" Type="http://schemas.openxmlformats.org/officeDocument/2006/relationships/hyperlink" Target="mailto:JFM_HR@ADM.COM" TargetMode="External"/><Relationship Id="rId400" Type="http://schemas.openxmlformats.org/officeDocument/2006/relationships/hyperlink" Target="mailto:csgs@cwjamaica.com" TargetMode="External"/><Relationship Id="rId442" Type="http://schemas.openxmlformats.org/officeDocument/2006/relationships/hyperlink" Target="mailto:mountzionaom@yahoo.com" TargetMode="External"/><Relationship Id="rId484" Type="http://schemas.openxmlformats.org/officeDocument/2006/relationships/hyperlink" Target="mailto:BROWNPAULETTE49@YAHOO.COM" TargetMode="External"/><Relationship Id="rId705" Type="http://schemas.openxmlformats.org/officeDocument/2006/relationships/hyperlink" Target="mailto:jermaine.butler@beachrecoveryfoundation.org" TargetMode="External"/><Relationship Id="rId137" Type="http://schemas.openxmlformats.org/officeDocument/2006/relationships/hyperlink" Target="mailto:newfcm@gmail.com" TargetMode="External"/><Relationship Id="rId302" Type="http://schemas.openxmlformats.org/officeDocument/2006/relationships/hyperlink" Target="mailto:TWCCENTRE@GMAIL.COM" TargetMode="External"/><Relationship Id="rId344" Type="http://schemas.openxmlformats.org/officeDocument/2006/relationships/hyperlink" Target="mailto:GEORGEKIRBYHARDWARE@YAHOO.COM" TargetMode="External"/><Relationship Id="rId691" Type="http://schemas.openxmlformats.org/officeDocument/2006/relationships/hyperlink" Target="mailto:mary/arieltriton97@gmail.com" TargetMode="External"/><Relationship Id="rId747" Type="http://schemas.openxmlformats.org/officeDocument/2006/relationships/hyperlink" Target="mailto:loraineedwards@yahoo.com" TargetMode="External"/><Relationship Id="rId789" Type="http://schemas.openxmlformats.org/officeDocument/2006/relationships/hyperlink" Target="mailto:leo.steely@cwjamaica.com" TargetMode="External"/><Relationship Id="rId41" Type="http://schemas.openxmlformats.org/officeDocument/2006/relationships/hyperlink" Target="mailto:netinfo@moe.gov.jm" TargetMode="External"/><Relationship Id="rId83" Type="http://schemas.openxmlformats.org/officeDocument/2006/relationships/hyperlink" Target="mailto:cfacey@faceylaw.com" TargetMode="External"/><Relationship Id="rId179" Type="http://schemas.openxmlformats.org/officeDocument/2006/relationships/hyperlink" Target="mailto:jaid@cwjamaica.com" TargetMode="External"/><Relationship Id="rId386" Type="http://schemas.openxmlformats.org/officeDocument/2006/relationships/hyperlink" Target="mailto:oacjamaica@yahoo.com" TargetMode="External"/><Relationship Id="rId551" Type="http://schemas.openxmlformats.org/officeDocument/2006/relationships/hyperlink" Target="mailto:gregorywilliamson85@gmail.com" TargetMode="External"/><Relationship Id="rId593" Type="http://schemas.openxmlformats.org/officeDocument/2006/relationships/hyperlink" Target="mailto:manupfoundation2022@gmail.com" TargetMode="External"/><Relationship Id="rId607" Type="http://schemas.openxmlformats.org/officeDocument/2006/relationships/hyperlink" Target="mailto:INFO@PROJECTSTARJA.COM" TargetMode="External"/><Relationship Id="rId649" Type="http://schemas.openxmlformats.org/officeDocument/2006/relationships/hyperlink" Target="mailto:JANT5755@GMAIL.COM" TargetMode="External"/><Relationship Id="rId814" Type="http://schemas.openxmlformats.org/officeDocument/2006/relationships/hyperlink" Target="mailto:aquaprog17@gmail.com" TargetMode="External"/><Relationship Id="rId190" Type="http://schemas.openxmlformats.org/officeDocument/2006/relationships/hyperlink" Target="mailto:uwj35@hotmail.com" TargetMode="External"/><Relationship Id="rId204" Type="http://schemas.openxmlformats.org/officeDocument/2006/relationships/hyperlink" Target="mailto:copporev@yahoo.com" TargetMode="External"/><Relationship Id="rId246" Type="http://schemas.openxmlformats.org/officeDocument/2006/relationships/hyperlink" Target="mailto:info@notesmaster.com" TargetMode="External"/><Relationship Id="rId288" Type="http://schemas.openxmlformats.org/officeDocument/2006/relationships/hyperlink" Target="mailto:EAGLESDEMI@GMAIL.COM" TargetMode="External"/><Relationship Id="rId411" Type="http://schemas.openxmlformats.org/officeDocument/2006/relationships/hyperlink" Target="mailto:godliveswithinministries@gmail.com" TargetMode="External"/><Relationship Id="rId453" Type="http://schemas.openxmlformats.org/officeDocument/2006/relationships/hyperlink" Target="mailto:fiwiculchjm@gmail.com" TargetMode="External"/><Relationship Id="rId509" Type="http://schemas.openxmlformats.org/officeDocument/2006/relationships/hyperlink" Target="mailto:fbmi@freshbreadadmin.com" TargetMode="External"/><Relationship Id="rId660" Type="http://schemas.openxmlformats.org/officeDocument/2006/relationships/hyperlink" Target="mailto:insideoutchurchint@gmail.com" TargetMode="External"/><Relationship Id="rId106" Type="http://schemas.openxmlformats.org/officeDocument/2006/relationships/hyperlink" Target="mailto:msmissionaries@mustardseed.com" TargetMode="External"/><Relationship Id="rId313" Type="http://schemas.openxmlformats.org/officeDocument/2006/relationships/hyperlink" Target="mailto:OPENARMSCENTRE@GMAIL.COM" TargetMode="External"/><Relationship Id="rId495" Type="http://schemas.openxmlformats.org/officeDocument/2006/relationships/hyperlink" Target="mailto:ANDREWMCPHAIL87@GMAIL.COM" TargetMode="External"/><Relationship Id="rId716" Type="http://schemas.openxmlformats.org/officeDocument/2006/relationships/hyperlink" Target="mailto:andrea@kingstoncreative.org" TargetMode="External"/><Relationship Id="rId758" Type="http://schemas.openxmlformats.org/officeDocument/2006/relationships/hyperlink" Target="mailto:bettafoundationja@gmail.com" TargetMode="External"/><Relationship Id="rId10" Type="http://schemas.openxmlformats.org/officeDocument/2006/relationships/hyperlink" Target="mailto:fmaj@cwjamaica.com" TargetMode="External"/><Relationship Id="rId52" Type="http://schemas.openxmlformats.org/officeDocument/2006/relationships/hyperlink" Target="mailto:info@umidef.org" TargetMode="External"/><Relationship Id="rId94" Type="http://schemas.openxmlformats.org/officeDocument/2006/relationships/hyperlink" Target="mailto:skyhouseinfo@gmail.com" TargetMode="External"/><Relationship Id="rId148" Type="http://schemas.openxmlformats.org/officeDocument/2006/relationships/hyperlink" Target="mailto:ehf@cwjamaica.com" TargetMode="External"/><Relationship Id="rId355" Type="http://schemas.openxmlformats.org/officeDocument/2006/relationships/hyperlink" Target="mailto:CITYLIGHT2020MISSION@GMAIL.COM" TargetMode="External"/><Relationship Id="rId397" Type="http://schemas.openxmlformats.org/officeDocument/2006/relationships/hyperlink" Target="mailto:bornagain.gospeltemple@gmail.com" TargetMode="External"/><Relationship Id="rId520" Type="http://schemas.openxmlformats.org/officeDocument/2006/relationships/hyperlink" Target="mailto:gordonsfuneralservice@gmail.com" TargetMode="External"/><Relationship Id="rId562" Type="http://schemas.openxmlformats.org/officeDocument/2006/relationships/hyperlink" Target="mailto:shaggyandfriends@gmail.com" TargetMode="External"/><Relationship Id="rId618" Type="http://schemas.openxmlformats.org/officeDocument/2006/relationships/hyperlink" Target="mailto:maranathamins@live.com" TargetMode="External"/><Relationship Id="rId825" Type="http://schemas.openxmlformats.org/officeDocument/2006/relationships/hyperlink" Target="mailto:garycoates2018@gmail.com" TargetMode="External"/><Relationship Id="rId215" Type="http://schemas.openxmlformats.org/officeDocument/2006/relationships/hyperlink" Target="mailto:tecogodinchirst200@gmail.com" TargetMode="External"/><Relationship Id="rId257" Type="http://schemas.openxmlformats.org/officeDocument/2006/relationships/hyperlink" Target="mailto:westwoodite@gmail.com" TargetMode="External"/><Relationship Id="rId422" Type="http://schemas.openxmlformats.org/officeDocument/2006/relationships/hyperlink" Target="mailto:velorie75@yahoo.com" TargetMode="External"/><Relationship Id="rId464" Type="http://schemas.openxmlformats.org/officeDocument/2006/relationships/hyperlink" Target="mailto:m_helpinghands_cf@outlook.com" TargetMode="External"/><Relationship Id="rId299" Type="http://schemas.openxmlformats.org/officeDocument/2006/relationships/hyperlink" Target="mailto:compliance@mfg.com.jm" TargetMode="External"/><Relationship Id="rId727" Type="http://schemas.openxmlformats.org/officeDocument/2006/relationships/hyperlink" Target="mailto:foxysophia1244@gmail.com" TargetMode="External"/><Relationship Id="rId63" Type="http://schemas.openxmlformats.org/officeDocument/2006/relationships/hyperlink" Target="mailto:triumphantapostolicwc@gmail.com" TargetMode="External"/><Relationship Id="rId159" Type="http://schemas.openxmlformats.org/officeDocument/2006/relationships/hyperlink" Target="mailto:President@aidshealth.org" TargetMode="External"/><Relationship Id="rId366" Type="http://schemas.openxmlformats.org/officeDocument/2006/relationships/hyperlink" Target="mailto:chineseculturalassociationja@gmail.com" TargetMode="External"/><Relationship Id="rId573" Type="http://schemas.openxmlformats.org/officeDocument/2006/relationships/hyperlink" Target="mailto:sgwilliams@gograndconnection.com" TargetMode="External"/><Relationship Id="rId780" Type="http://schemas.openxmlformats.org/officeDocument/2006/relationships/hyperlink" Target="mailto:support@dmffoundationltd.com" TargetMode="External"/><Relationship Id="rId226" Type="http://schemas.openxmlformats.org/officeDocument/2006/relationships/hyperlink" Target="mailto:info@luspusfoundationjamaica.org" TargetMode="External"/><Relationship Id="rId433" Type="http://schemas.openxmlformats.org/officeDocument/2006/relationships/hyperlink" Target="mailto:ADMIN@ICANJAMAICA.ORG" TargetMode="External"/><Relationship Id="rId640" Type="http://schemas.openxmlformats.org/officeDocument/2006/relationships/hyperlink" Target="mailto:bawilson.doc@gmail.com" TargetMode="External"/><Relationship Id="rId738" Type="http://schemas.openxmlformats.org/officeDocument/2006/relationships/hyperlink" Target="mailto:godsgloria@hotmail.com" TargetMode="External"/><Relationship Id="rId74" Type="http://schemas.openxmlformats.org/officeDocument/2006/relationships/hyperlink" Target="mailto:iskfjamaica@gmail.com" TargetMode="External"/><Relationship Id="rId377" Type="http://schemas.openxmlformats.org/officeDocument/2006/relationships/hyperlink" Target="mailto:lodgestjohn623@yahoo.com" TargetMode="External"/><Relationship Id="rId500" Type="http://schemas.openxmlformats.org/officeDocument/2006/relationships/hyperlink" Target="mailto:jnm_1@hotmail.com" TargetMode="External"/><Relationship Id="rId584" Type="http://schemas.openxmlformats.org/officeDocument/2006/relationships/hyperlink" Target="mailto:cordene@hetransforms.me" TargetMode="External"/><Relationship Id="rId805" Type="http://schemas.openxmlformats.org/officeDocument/2006/relationships/hyperlink" Target="mailto:ianhallelujah@yahoo.com" TargetMode="External"/><Relationship Id="rId5" Type="http://schemas.openxmlformats.org/officeDocument/2006/relationships/hyperlink" Target="mailto:operationsaveja@gmail.com" TargetMode="External"/><Relationship Id="rId237" Type="http://schemas.openxmlformats.org/officeDocument/2006/relationships/hyperlink" Target="mailto:info@reachonechild.org" TargetMode="External"/><Relationship Id="rId791" Type="http://schemas.openxmlformats.org/officeDocument/2006/relationships/hyperlink" Target="mailto:smartsol@cwjamaica.com" TargetMode="External"/><Relationship Id="rId444" Type="http://schemas.openxmlformats.org/officeDocument/2006/relationships/hyperlink" Target="mailto:stellamarisfoundation@gmail.com" TargetMode="External"/><Relationship Id="rId651" Type="http://schemas.openxmlformats.org/officeDocument/2006/relationships/hyperlink" Target="mailto:urbantails2020@gmail.com" TargetMode="External"/><Relationship Id="rId749" Type="http://schemas.openxmlformats.org/officeDocument/2006/relationships/hyperlink" Target="mailto:rochellessmith876@gmail.com" TargetMode="External"/><Relationship Id="rId290" Type="http://schemas.openxmlformats.org/officeDocument/2006/relationships/hyperlink" Target="mailto:DELMATAYLOR15@YAHOO.COM" TargetMode="External"/><Relationship Id="rId304" Type="http://schemas.openxmlformats.org/officeDocument/2006/relationships/hyperlink" Target="mailto:PEGGY_AIKEN1972@YAHOO.COM" TargetMode="External"/><Relationship Id="rId388" Type="http://schemas.openxmlformats.org/officeDocument/2006/relationships/hyperlink" Target="mailto:kiwanisyoungprofessionalsjm@gmail.com" TargetMode="External"/><Relationship Id="rId511" Type="http://schemas.openxmlformats.org/officeDocument/2006/relationships/hyperlink" Target="mailto:lfmijamaica@gmail.com" TargetMode="External"/><Relationship Id="rId609" Type="http://schemas.openxmlformats.org/officeDocument/2006/relationships/hyperlink" Target="mailto:lewiscarol70@yahoo.com" TargetMode="External"/><Relationship Id="rId85" Type="http://schemas.openxmlformats.org/officeDocument/2006/relationships/hyperlink" Target="mailto:moqhris@gmail.com" TargetMode="External"/><Relationship Id="rId150" Type="http://schemas.openxmlformats.org/officeDocument/2006/relationships/hyperlink" Target="mailto:mainoffice@jamaicamethodistorg" TargetMode="External"/><Relationship Id="rId595" Type="http://schemas.openxmlformats.org/officeDocument/2006/relationships/hyperlink" Target="mailto:info@youthsforexcellence.org" TargetMode="External"/><Relationship Id="rId816" Type="http://schemas.openxmlformats.org/officeDocument/2006/relationships/hyperlink" Target="mailto:olive.downer@hardwareandlumber.com" TargetMode="External"/><Relationship Id="rId248" Type="http://schemas.openxmlformats.org/officeDocument/2006/relationships/hyperlink" Target="mailto:mopja@missionariesofthepoor.org" TargetMode="External"/><Relationship Id="rId455" Type="http://schemas.openxmlformats.org/officeDocument/2006/relationships/hyperlink" Target="mailto:hswajamaica@gmail.com" TargetMode="External"/><Relationship Id="rId662" Type="http://schemas.openxmlformats.org/officeDocument/2006/relationships/hyperlink" Target="mailto:stc.earle@yahoo.com" TargetMode="External"/><Relationship Id="rId12" Type="http://schemas.openxmlformats.org/officeDocument/2006/relationships/hyperlink" Target="mailto:tsfgore@gmail.com" TargetMode="External"/><Relationship Id="rId108" Type="http://schemas.openxmlformats.org/officeDocument/2006/relationships/hyperlink" Target="mailto:agajamwi@yahoo.com" TargetMode="External"/><Relationship Id="rId315" Type="http://schemas.openxmlformats.org/officeDocument/2006/relationships/hyperlink" Target="mailto:KAREEMCONSTANTINE@HOTMAIL.COM" TargetMode="External"/><Relationship Id="rId522" Type="http://schemas.openxmlformats.org/officeDocument/2006/relationships/hyperlink" Target="mailto:richardsjanet37@gmail.com" TargetMode="External"/><Relationship Id="rId96" Type="http://schemas.openxmlformats.org/officeDocument/2006/relationships/hyperlink" Target="mailto:angelofloveja@gmail.com" TargetMode="External"/><Relationship Id="rId161" Type="http://schemas.openxmlformats.org/officeDocument/2006/relationships/hyperlink" Target="mailto:info@zioncareinternational.org" TargetMode="External"/><Relationship Id="rId399" Type="http://schemas.openxmlformats.org/officeDocument/2006/relationships/hyperlink" Target="mailto:hadeliverancechurch@yahoo.com" TargetMode="External"/><Relationship Id="rId827" Type="http://schemas.openxmlformats.org/officeDocument/2006/relationships/printerSettings" Target="../printerSettings/printerSettings1.bin"/><Relationship Id="rId259" Type="http://schemas.openxmlformats.org/officeDocument/2006/relationships/hyperlink" Target="mailto:rehoboth.b@yahoo.com" TargetMode="External"/><Relationship Id="rId466" Type="http://schemas.openxmlformats.org/officeDocument/2006/relationships/hyperlink" Target="mailto:mias@uwimona.edu.jm" TargetMode="External"/><Relationship Id="rId673" Type="http://schemas.openxmlformats.org/officeDocument/2006/relationships/hyperlink" Target="mailto:blackaleciasherly@gmail.com" TargetMode="External"/><Relationship Id="rId23" Type="http://schemas.openxmlformats.org/officeDocument/2006/relationships/hyperlink" Target="mailto:foundation@iciwi.com" TargetMode="External"/><Relationship Id="rId119" Type="http://schemas.openxmlformats.org/officeDocument/2006/relationships/hyperlink" Target="mailto:vahp2014@gmail.com" TargetMode="External"/><Relationship Id="rId326" Type="http://schemas.openxmlformats.org/officeDocument/2006/relationships/hyperlink" Target="mailto:FULLLIFEDELMINBB@GMAIL.COM" TargetMode="External"/><Relationship Id="rId533" Type="http://schemas.openxmlformats.org/officeDocument/2006/relationships/hyperlink" Target="mailto:rnelson.hhm@gmail.com" TargetMode="External"/><Relationship Id="rId740" Type="http://schemas.openxmlformats.org/officeDocument/2006/relationships/hyperlink" Target="mailto:georgemoodiecaresfoundation@gmail.com" TargetMode="External"/><Relationship Id="rId172" Type="http://schemas.openxmlformats.org/officeDocument/2006/relationships/hyperlink" Target="mailto:hampsteadparkcc@gmail.com" TargetMode="External"/><Relationship Id="rId477" Type="http://schemas.openxmlformats.org/officeDocument/2006/relationships/hyperlink" Target="mailto:BLACKRIVERHOSPITALFOUNDATION@GMAIL.COM" TargetMode="External"/><Relationship Id="rId600" Type="http://schemas.openxmlformats.org/officeDocument/2006/relationships/hyperlink" Target="mailto:valrie.clarke@gmail.com" TargetMode="External"/><Relationship Id="rId684" Type="http://schemas.openxmlformats.org/officeDocument/2006/relationships/hyperlink" Target="mailto:drarlene@gmail.com" TargetMode="External"/><Relationship Id="rId337" Type="http://schemas.openxmlformats.org/officeDocument/2006/relationships/hyperlink" Target="mailto:ALL4JAFOUNDATION@GMAIL.COM" TargetMode="External"/><Relationship Id="rId34" Type="http://schemas.openxmlformats.org/officeDocument/2006/relationships/hyperlink" Target="mailto:jasa.jm2k9@gmail.com" TargetMode="External"/><Relationship Id="rId544" Type="http://schemas.openxmlformats.org/officeDocument/2006/relationships/hyperlink" Target="mailto:janmack2005@yahoo.co.uk" TargetMode="External"/><Relationship Id="rId751" Type="http://schemas.openxmlformats.org/officeDocument/2006/relationships/hyperlink" Target="mailto:wcwkgn@hotmail.com" TargetMode="External"/><Relationship Id="rId183" Type="http://schemas.openxmlformats.org/officeDocument/2006/relationships/hyperlink" Target="mailto:pureinheartministriesintl@gmail.com" TargetMode="External"/><Relationship Id="rId390" Type="http://schemas.openxmlformats.org/officeDocument/2006/relationships/hyperlink" Target="mailto:nicole@missionofmercyja.org" TargetMode="External"/><Relationship Id="rId404" Type="http://schemas.openxmlformats.org/officeDocument/2006/relationships/hyperlink" Target="mailto:St.aloyprim@yahoo.co.uk" TargetMode="External"/><Relationship Id="rId611" Type="http://schemas.openxmlformats.org/officeDocument/2006/relationships/hyperlink" Target="mailto:BISHOPBLAIR@YAHOO.COM" TargetMode="External"/><Relationship Id="rId250" Type="http://schemas.openxmlformats.org/officeDocument/2006/relationships/hyperlink" Target="mailto:kaciascott@hotmail.com" TargetMode="External"/><Relationship Id="rId488" Type="http://schemas.openxmlformats.org/officeDocument/2006/relationships/hyperlink" Target="mailto:LCHAMBERS123@AOL.COM" TargetMode="External"/><Relationship Id="rId695" Type="http://schemas.openxmlformats.org/officeDocument/2006/relationships/hyperlink" Target="mailto:kimesha.walters@gmail.com" TargetMode="External"/><Relationship Id="rId709" Type="http://schemas.openxmlformats.org/officeDocument/2006/relationships/hyperlink" Target="mailto:tjnepaul@hotmail.com" TargetMode="External"/><Relationship Id="rId45" Type="http://schemas.openxmlformats.org/officeDocument/2006/relationships/hyperlink" Target="mailto:ricawhyte@yahoo.com" TargetMode="External"/><Relationship Id="rId110" Type="http://schemas.openxmlformats.org/officeDocument/2006/relationships/hyperlink" Target="mailto:jamaicaskateboardfed@gmail.com" TargetMode="External"/><Relationship Id="rId348" Type="http://schemas.openxmlformats.org/officeDocument/2006/relationships/hyperlink" Target="mailto:CHRISBERRY94@YAHOO.COM" TargetMode="External"/><Relationship Id="rId555" Type="http://schemas.openxmlformats.org/officeDocument/2006/relationships/hyperlink" Target="mailto:CCAMFNGO@GMAIL.COM" TargetMode="External"/><Relationship Id="rId762" Type="http://schemas.openxmlformats.org/officeDocument/2006/relationships/hyperlink" Target="mailto:joam@joamltd.org" TargetMode="External"/><Relationship Id="rId194" Type="http://schemas.openxmlformats.org/officeDocument/2006/relationships/hyperlink" Target="mailto:acoore@gmail.com" TargetMode="External"/><Relationship Id="rId208" Type="http://schemas.openxmlformats.org/officeDocument/2006/relationships/hyperlink" Target="mailto:info@moonlandscamp.com" TargetMode="External"/><Relationship Id="rId415" Type="http://schemas.openxmlformats.org/officeDocument/2006/relationships/hyperlink" Target="mailto:holinesschristianchurch@yahoo.com" TargetMode="External"/><Relationship Id="rId622" Type="http://schemas.openxmlformats.org/officeDocument/2006/relationships/hyperlink" Target="mailto:shaareshalom@cwjamaica.com" TargetMode="External"/><Relationship Id="rId261" Type="http://schemas.openxmlformats.org/officeDocument/2006/relationships/hyperlink" Target="mailto:mms@manpowerja.com" TargetMode="External"/><Relationship Id="rId499" Type="http://schemas.openxmlformats.org/officeDocument/2006/relationships/hyperlink" Target="mailto:DONALDQUARRIESCHOOL1977@GMAIL.COM" TargetMode="External"/><Relationship Id="rId56" Type="http://schemas.openxmlformats.org/officeDocument/2006/relationships/hyperlink" Target="mailto:dikaioma2017@gmail.com" TargetMode="External"/><Relationship Id="rId359" Type="http://schemas.openxmlformats.org/officeDocument/2006/relationships/hyperlink" Target="mailto:faithhealingministry@yahoo.com" TargetMode="External"/><Relationship Id="rId566" Type="http://schemas.openxmlformats.org/officeDocument/2006/relationships/hyperlink" Target="mailto:christopherhewitt993@gmail.com" TargetMode="External"/><Relationship Id="rId773" Type="http://schemas.openxmlformats.org/officeDocument/2006/relationships/hyperlink" Target="mailto:azane55@hotmail.com" TargetMode="External"/><Relationship Id="rId121" Type="http://schemas.openxmlformats.org/officeDocument/2006/relationships/hyperlink" Target="mailto:marnov1011@yahoo.com" TargetMode="External"/><Relationship Id="rId219" Type="http://schemas.openxmlformats.org/officeDocument/2006/relationships/hyperlink" Target="mailto:sokratis_dimitriadis@yahoo.com" TargetMode="External"/><Relationship Id="rId426" Type="http://schemas.openxmlformats.org/officeDocument/2006/relationships/hyperlink" Target="mailto:faithfulhands2018@yahoo.com" TargetMode="External"/><Relationship Id="rId633" Type="http://schemas.openxmlformats.org/officeDocument/2006/relationships/hyperlink" Target="mailto:auldsacademy@aacf.ca%20%20%20%20%20%20%20%20%20%20%20%20%20%20%20%20%20%20%20%20%20%20%20%20%20%20%20%20%20%20%20%20%20%20%20%20%20%20%20%20%20%20%20%20%20%20%20%20%20%20%20%20%20%20%20%20%20%20%20%20%20%20%20%20%20%20%20%20%20%20%20HA" TargetMode="External"/><Relationship Id="rId67" Type="http://schemas.openxmlformats.org/officeDocument/2006/relationships/hyperlink" Target="mailto:jcsaccount@cwjamaica.com" TargetMode="External"/><Relationship Id="rId272" Type="http://schemas.openxmlformats.org/officeDocument/2006/relationships/hyperlink" Target="mailto:info@depassandco.com" TargetMode="External"/><Relationship Id="rId577" Type="http://schemas.openxmlformats.org/officeDocument/2006/relationships/hyperlink" Target="mailto:byways&amp;hedgestent@gmail.com" TargetMode="External"/><Relationship Id="rId700" Type="http://schemas.openxmlformats.org/officeDocument/2006/relationships/hyperlink" Target="mailto:clientservices@cocnjamaica.com" TargetMode="External"/><Relationship Id="rId132" Type="http://schemas.openxmlformats.org/officeDocument/2006/relationships/hyperlink" Target="mailto:jamaicadyslexiaassociation@gmail.com" TargetMode="External"/><Relationship Id="rId784" Type="http://schemas.openxmlformats.org/officeDocument/2006/relationships/hyperlink" Target="mailto:bishopbbrown@gmail.com" TargetMode="External"/><Relationship Id="rId437" Type="http://schemas.openxmlformats.org/officeDocument/2006/relationships/hyperlink" Target="mailto:anakazo@yahoo.com" TargetMode="External"/><Relationship Id="rId644" Type="http://schemas.openxmlformats.org/officeDocument/2006/relationships/hyperlink" Target="mailto:Info@eveforlife.org" TargetMode="External"/><Relationship Id="rId283" Type="http://schemas.openxmlformats.org/officeDocument/2006/relationships/hyperlink" Target="mailto:FOUNDATION@ROMAINVIRGOMUSIC.COM" TargetMode="External"/><Relationship Id="rId490" Type="http://schemas.openxmlformats.org/officeDocument/2006/relationships/hyperlink" Target="mailto:HARLEANCOOPER@YAHOO.COM" TargetMode="External"/><Relationship Id="rId504" Type="http://schemas.openxmlformats.org/officeDocument/2006/relationships/hyperlink" Target="mailto:hoardie@hotmail.com" TargetMode="External"/><Relationship Id="rId711" Type="http://schemas.openxmlformats.org/officeDocument/2006/relationships/hyperlink" Target="mailto:bfraser177@gmail.com" TargetMode="External"/><Relationship Id="rId78" Type="http://schemas.openxmlformats.org/officeDocument/2006/relationships/hyperlink" Target="mailto:stpats@cwjamaica.com" TargetMode="External"/><Relationship Id="rId143" Type="http://schemas.openxmlformats.org/officeDocument/2006/relationships/hyperlink" Target="mailto:jsb@cwjamaica.com" TargetMode="External"/><Relationship Id="rId350" Type="http://schemas.openxmlformats.org/officeDocument/2006/relationships/hyperlink" Target="mailto:FEMEVENTSMARKETING@GMAIL.COM" TargetMode="External"/><Relationship Id="rId588" Type="http://schemas.openxmlformats.org/officeDocument/2006/relationships/hyperlink" Target="mailto:dorraine@islandcitylab.org" TargetMode="External"/><Relationship Id="rId795" Type="http://schemas.openxmlformats.org/officeDocument/2006/relationships/hyperlink" Target="mailto:rudolphpink@gmail.com" TargetMode="External"/><Relationship Id="rId809" Type="http://schemas.openxmlformats.org/officeDocument/2006/relationships/hyperlink" Target="mailto:newjackcityent@gmail.com" TargetMode="External"/><Relationship Id="rId9" Type="http://schemas.openxmlformats.org/officeDocument/2006/relationships/hyperlink" Target="mailto:info@swallowfieldchapel.org" TargetMode="External"/><Relationship Id="rId210" Type="http://schemas.openxmlformats.org/officeDocument/2006/relationships/hyperlink" Target="mailto:pstrust@cwjamaica.com" TargetMode="External"/><Relationship Id="rId448" Type="http://schemas.openxmlformats.org/officeDocument/2006/relationships/hyperlink" Target="mailto:loveandcompassion52@gmail.com" TargetMode="External"/><Relationship Id="rId655" Type="http://schemas.openxmlformats.org/officeDocument/2006/relationships/hyperlink" Target="mailto:pastorlgordon@hotmail.com" TargetMode="External"/><Relationship Id="rId294" Type="http://schemas.openxmlformats.org/officeDocument/2006/relationships/hyperlink" Target="mailto:REXHARMONJAMAICA@GMAIL.COM" TargetMode="External"/><Relationship Id="rId308" Type="http://schemas.openxmlformats.org/officeDocument/2006/relationships/hyperlink" Target="mailto:NEW.VIVSION.COG123@GMAIL.COM" TargetMode="External"/><Relationship Id="rId515" Type="http://schemas.openxmlformats.org/officeDocument/2006/relationships/hyperlink" Target="mailto:caribsharebiogas@gmail.com" TargetMode="External"/><Relationship Id="rId722" Type="http://schemas.openxmlformats.org/officeDocument/2006/relationships/hyperlink" Target="mailto:livingwell@carrotjarrett.com" TargetMode="External"/><Relationship Id="rId89" Type="http://schemas.openxmlformats.org/officeDocument/2006/relationships/hyperlink" Target="mailto:Jennifermcmurrine@yahoo.com" TargetMode="External"/><Relationship Id="rId154" Type="http://schemas.openxmlformats.org/officeDocument/2006/relationships/hyperlink" Target="mailto:LEGAL@BOBMARLEYMUSEUM.COM" TargetMode="External"/><Relationship Id="rId361" Type="http://schemas.openxmlformats.org/officeDocument/2006/relationships/hyperlink" Target="mailto:studentschirtianfellowship@yahoo.com,%20%20%20%20%20%20%20%20%20%20%20%20%20%20%20%20%20%20%20%20%20%20%20%20%20iscfja.org" TargetMode="External"/><Relationship Id="rId599" Type="http://schemas.openxmlformats.org/officeDocument/2006/relationships/hyperlink" Target="mailto:siministry@gmail.com" TargetMode="External"/><Relationship Id="rId459" Type="http://schemas.openxmlformats.org/officeDocument/2006/relationships/hyperlink" Target="mailto:gameoflife876@outlook.com" TargetMode="External"/><Relationship Id="rId666" Type="http://schemas.openxmlformats.org/officeDocument/2006/relationships/hyperlink" Target="mailto:treasurebeachturtlegroupja@gmail.com" TargetMode="External"/><Relationship Id="rId16" Type="http://schemas.openxmlformats.org/officeDocument/2006/relationships/hyperlink" Target="mailto:bethanygospel@yahoo.com" TargetMode="External"/><Relationship Id="rId221" Type="http://schemas.openxmlformats.org/officeDocument/2006/relationships/hyperlink" Target="mailto:apostlearkint@gmail.com" TargetMode="External"/><Relationship Id="rId319" Type="http://schemas.openxmlformats.org/officeDocument/2006/relationships/hyperlink" Target="mailto:IPMANRADGH@GMAIL.COM" TargetMode="External"/><Relationship Id="rId526" Type="http://schemas.openxmlformats.org/officeDocument/2006/relationships/hyperlink" Target="mailto:Sophia_grant2001@yahoo.com" TargetMode="External"/><Relationship Id="rId733" Type="http://schemas.openxmlformats.org/officeDocument/2006/relationships/hyperlink" Target="mailto:kaydiansimpson123@gmail.com" TargetMode="External"/><Relationship Id="rId165" Type="http://schemas.openxmlformats.org/officeDocument/2006/relationships/hyperlink" Target="mailto:jarifle@gmail.com" TargetMode="External"/><Relationship Id="rId372" Type="http://schemas.openxmlformats.org/officeDocument/2006/relationships/hyperlink" Target="mailto:anewjamaica@yahoo.com" TargetMode="External"/><Relationship Id="rId677" Type="http://schemas.openxmlformats.org/officeDocument/2006/relationships/hyperlink" Target="mailto:manager@mbmp.org" TargetMode="External"/><Relationship Id="rId800" Type="http://schemas.openxmlformats.org/officeDocument/2006/relationships/hyperlink" Target="mailto:bihenrystere@gmail.com" TargetMode="External"/><Relationship Id="rId232" Type="http://schemas.openxmlformats.org/officeDocument/2006/relationships/hyperlink" Target="http://www.movewithcompassionministry.org/" TargetMode="External"/><Relationship Id="rId27" Type="http://schemas.openxmlformats.org/officeDocument/2006/relationships/hyperlink" Target="mailto:castac@hotmail.com" TargetMode="External"/><Relationship Id="rId537" Type="http://schemas.openxmlformats.org/officeDocument/2006/relationships/hyperlink" Target="mailto:luciarutherfordtrust@gmail.com" TargetMode="External"/><Relationship Id="rId744" Type="http://schemas.openxmlformats.org/officeDocument/2006/relationships/hyperlink" Target="mailto:markwalker2@hotmail.com" TargetMode="External"/><Relationship Id="rId80" Type="http://schemas.openxmlformats.org/officeDocument/2006/relationships/hyperlink" Target="mailto:hfj@mail.infochanja.org" TargetMode="External"/><Relationship Id="rId176" Type="http://schemas.openxmlformats.org/officeDocument/2006/relationships/hyperlink" Target="mailto:fairviewopenbible@yahoo.com" TargetMode="External"/><Relationship Id="rId383" Type="http://schemas.openxmlformats.org/officeDocument/2006/relationships/hyperlink" Target="mailto:derkbeckford@gmail.com" TargetMode="External"/><Relationship Id="rId590" Type="http://schemas.openxmlformats.org/officeDocument/2006/relationships/hyperlink" Target="mailto:shellycargil@gmail.com" TargetMode="External"/><Relationship Id="rId604" Type="http://schemas.openxmlformats.org/officeDocument/2006/relationships/hyperlink" Target="mailto:NCHENSEE@NATIONALSUPPLYJM.COM" TargetMode="External"/><Relationship Id="rId811" Type="http://schemas.openxmlformats.org/officeDocument/2006/relationships/hyperlink" Target="mailto:bowensamuel3@gmail.com" TargetMode="External"/><Relationship Id="rId243" Type="http://schemas.openxmlformats.org/officeDocument/2006/relationships/hyperlink" Target="mailto:accounting.us@jw.org" TargetMode="External"/><Relationship Id="rId450" Type="http://schemas.openxmlformats.org/officeDocument/2006/relationships/hyperlink" Target="mailto:hishida_gymnastics@outlook.com" TargetMode="External"/><Relationship Id="rId688" Type="http://schemas.openxmlformats.org/officeDocument/2006/relationships/hyperlink" Target="mailto:rachael@three-sixty-degrees.com%20%20%20%20%20%20%20%20%20%20%20%20%20%20%20%20%20%20%20%20%20%20%20%20%20%20%20%20%20%20%20%20%20%20%20%20%20%20%20%20%20%20%20%20%20%20%20%20%20%20%20%20%20%20%20%20%20%20%20%20%20%20%20%20" TargetMode="External"/><Relationship Id="rId38" Type="http://schemas.openxmlformats.org/officeDocument/2006/relationships/hyperlink" Target="mailto:jamaicapara@gmail.com" TargetMode="External"/><Relationship Id="rId103" Type="http://schemas.openxmlformats.org/officeDocument/2006/relationships/hyperlink" Target="mailto:essexhallca@mail.com" TargetMode="External"/><Relationship Id="rId310" Type="http://schemas.openxmlformats.org/officeDocument/2006/relationships/hyperlink" Target="mailto:INFO@HEAVENBLAZINGEARTHMINISTRIESINTL.ORG" TargetMode="External"/><Relationship Id="rId548" Type="http://schemas.openxmlformats.org/officeDocument/2006/relationships/hyperlink" Target="mailto:jamestameica@yahoo.com" TargetMode="External"/><Relationship Id="rId755" Type="http://schemas.openxmlformats.org/officeDocument/2006/relationships/hyperlink" Target="mailto:shorn.stephenson@NAC-USA.0rg" TargetMode="External"/><Relationship Id="rId91" Type="http://schemas.openxmlformats.org/officeDocument/2006/relationships/hyperlink" Target="mailto:cornerstoneministries@flowja.com" TargetMode="External"/><Relationship Id="rId187" Type="http://schemas.openxmlformats.org/officeDocument/2006/relationships/hyperlink" Target="mailto:kempshillhighpsa@gmail.com" TargetMode="External"/><Relationship Id="rId394" Type="http://schemas.openxmlformats.org/officeDocument/2006/relationships/hyperlink" Target="mailto:info@jamaicadraughts.com" TargetMode="External"/><Relationship Id="rId408" Type="http://schemas.openxmlformats.org/officeDocument/2006/relationships/hyperlink" Target="mailto:clarendonpc@mlge.gov.jm" TargetMode="External"/><Relationship Id="rId615" Type="http://schemas.openxmlformats.org/officeDocument/2006/relationships/hyperlink" Target="mailto:gillian.white@yahoo.com" TargetMode="External"/><Relationship Id="rId822" Type="http://schemas.openxmlformats.org/officeDocument/2006/relationships/hyperlink" Target="mailto:thesmilesaverfoundation@gmail.com" TargetMode="External"/><Relationship Id="rId254" Type="http://schemas.openxmlformats.org/officeDocument/2006/relationships/hyperlink" Target="mailto:kcfriendsacrossborders@gmail.com" TargetMode="External"/><Relationship Id="rId699" Type="http://schemas.openxmlformats.org/officeDocument/2006/relationships/hyperlink" Target="mailto:prayer_2@hotmail.com" TargetMode="External"/><Relationship Id="rId49" Type="http://schemas.openxmlformats.org/officeDocument/2006/relationships/hyperlink" Target="mailto:sof@swallowfieldchapel.org" TargetMode="External"/><Relationship Id="rId114" Type="http://schemas.openxmlformats.org/officeDocument/2006/relationships/hyperlink" Target="mailto:jacrimestop@yahoo.com" TargetMode="External"/><Relationship Id="rId461" Type="http://schemas.openxmlformats.org/officeDocument/2006/relationships/hyperlink" Target="mailto:info@dynamiclifefoundation.org" TargetMode="External"/><Relationship Id="rId559" Type="http://schemas.openxmlformats.org/officeDocument/2006/relationships/hyperlink" Target="mailto:thompsontroupefoundation@gmail.com" TargetMode="External"/><Relationship Id="rId766" Type="http://schemas.openxmlformats.org/officeDocument/2006/relationships/hyperlink" Target="mailto:culturalhealth@hotmail.com" TargetMode="External"/><Relationship Id="rId198" Type="http://schemas.openxmlformats.org/officeDocument/2006/relationships/hyperlink" Target="mailto:delorisdawkinsfoundation@gmail.com" TargetMode="External"/><Relationship Id="rId321" Type="http://schemas.openxmlformats.org/officeDocument/2006/relationships/hyperlink" Target="mailto:CHISHOLM.AVENUE7THDAY@GMAIL.COM" TargetMode="External"/><Relationship Id="rId419" Type="http://schemas.openxmlformats.org/officeDocument/2006/relationships/hyperlink" Target="mailto:lwalterscharityfoundation@gmail.com" TargetMode="External"/><Relationship Id="rId626" Type="http://schemas.openxmlformats.org/officeDocument/2006/relationships/hyperlink" Target="mailto:donovanbeersingh2012@hotmail.com" TargetMode="External"/><Relationship Id="rId265" Type="http://schemas.openxmlformats.org/officeDocument/2006/relationships/hyperlink" Target="mailto:Info@joanlatty.com" TargetMode="External"/><Relationship Id="rId472" Type="http://schemas.openxmlformats.org/officeDocument/2006/relationships/hyperlink" Target="mailto:carolyncat@hotmail.com" TargetMode="External"/><Relationship Id="rId125" Type="http://schemas.openxmlformats.org/officeDocument/2006/relationships/hyperlink" Target="mailto:lunacompassionate@gmail.com" TargetMode="External"/><Relationship Id="rId332" Type="http://schemas.openxmlformats.org/officeDocument/2006/relationships/hyperlink" Target="mailto:KCKCMIN@gmail.com" TargetMode="External"/><Relationship Id="rId777" Type="http://schemas.openxmlformats.org/officeDocument/2006/relationships/hyperlink" Target="mailto:roy5557@gmail.com" TargetMode="External"/><Relationship Id="rId637" Type="http://schemas.openxmlformats.org/officeDocument/2006/relationships/hyperlink" Target="mailto:keneisha21porter@gmail.com" TargetMode="External"/><Relationship Id="rId276" Type="http://schemas.openxmlformats.org/officeDocument/2006/relationships/hyperlink" Target="mailto:GWFUND@YAHOO.COM" TargetMode="External"/><Relationship Id="rId483" Type="http://schemas.openxmlformats.org/officeDocument/2006/relationships/hyperlink" Target="mailto:PREACHERLOWE@LIVE.COM" TargetMode="External"/><Relationship Id="rId690" Type="http://schemas.openxmlformats.org/officeDocument/2006/relationships/hyperlink" Target="mailto:lenoyprendy@yahoo.com" TargetMode="External"/><Relationship Id="rId704" Type="http://schemas.openxmlformats.org/officeDocument/2006/relationships/hyperlink" Target="mailto:beitshalomja@gmail.com" TargetMode="External"/><Relationship Id="rId40" Type="http://schemas.openxmlformats.org/officeDocument/2006/relationships/hyperlink" Target="mailto:jamaicaenvironmenttrust@gmail.com" TargetMode="External"/><Relationship Id="rId136" Type="http://schemas.openxmlformats.org/officeDocument/2006/relationships/hyperlink" Target="mailto:giftoloveja@gmail.com" TargetMode="External"/><Relationship Id="rId343" Type="http://schemas.openxmlformats.org/officeDocument/2006/relationships/hyperlink" Target="mailto:BYWAYSHEDGESFFC@GMAIL.COM" TargetMode="External"/><Relationship Id="rId550" Type="http://schemas.openxmlformats.org/officeDocument/2006/relationships/hyperlink" Target="mailto:nate@faithfulfewministry.org" TargetMode="External"/><Relationship Id="rId788" Type="http://schemas.openxmlformats.org/officeDocument/2006/relationships/hyperlink" Target="mailto:joanroper2017@gmail.com" TargetMode="External"/><Relationship Id="rId203" Type="http://schemas.openxmlformats.org/officeDocument/2006/relationships/hyperlink" Target="mailto:jachinafriendship@gmail.com" TargetMode="External"/><Relationship Id="rId648" Type="http://schemas.openxmlformats.org/officeDocument/2006/relationships/hyperlink" Target="mailto:SANTANIO.HUSI@FIRSTROCK.COM" TargetMode="External"/><Relationship Id="rId287" Type="http://schemas.openxmlformats.org/officeDocument/2006/relationships/hyperlink" Target="mailto:NATIONBUILDERSJA@GMAIL.COM" TargetMode="External"/><Relationship Id="rId410" Type="http://schemas.openxmlformats.org/officeDocument/2006/relationships/hyperlink" Target="mailto:ppppministries@gmail.com" TargetMode="External"/><Relationship Id="rId494" Type="http://schemas.openxmlformats.org/officeDocument/2006/relationships/hyperlink" Target="mailto:SRFOUNDATIONLTD@YAHOO.COM" TargetMode="External"/><Relationship Id="rId508" Type="http://schemas.openxmlformats.org/officeDocument/2006/relationships/hyperlink" Target="mailto:mbmelodyhome@gmail.com" TargetMode="External"/><Relationship Id="rId715" Type="http://schemas.openxmlformats.org/officeDocument/2006/relationships/hyperlink" Target="mailto:neishlinkoya@hotmail.com" TargetMode="External"/><Relationship Id="rId147" Type="http://schemas.openxmlformats.org/officeDocument/2006/relationships/hyperlink" Target="mailto:surfingmedicine@gmail.com" TargetMode="External"/><Relationship Id="rId354" Type="http://schemas.openxmlformats.org/officeDocument/2006/relationships/hyperlink" Target="mailto:LESMAELLISFOUNDATION2015@GMAIL.COM" TargetMode="External"/><Relationship Id="rId799" Type="http://schemas.openxmlformats.org/officeDocument/2006/relationships/hyperlink" Target="mailto:derval8851764@gmail.com" TargetMode="External"/><Relationship Id="rId51" Type="http://schemas.openxmlformats.org/officeDocument/2006/relationships/hyperlink" Target="mailto:equality4allja.finance@gmail.com" TargetMode="External"/><Relationship Id="rId561" Type="http://schemas.openxmlformats.org/officeDocument/2006/relationships/hyperlink" Target="mailto:Briana@cornerstonejamaica.org" TargetMode="External"/><Relationship Id="rId659" Type="http://schemas.openxmlformats.org/officeDocument/2006/relationships/hyperlink" Target="mailto:bkbhartimody@yahoo.com" TargetMode="External"/><Relationship Id="rId214" Type="http://schemas.openxmlformats.org/officeDocument/2006/relationships/hyperlink" Target="mailto:friendsinneedcharity@yahoo.com" TargetMode="External"/><Relationship Id="rId298" Type="http://schemas.openxmlformats.org/officeDocument/2006/relationships/hyperlink" Target="mailto:HULDAHS05MINISTRIES@GMAIL.COM" TargetMode="External"/><Relationship Id="rId421" Type="http://schemas.openxmlformats.org/officeDocument/2006/relationships/hyperlink" Target="mailto:jesushousekgn@rccgna.org" TargetMode="External"/><Relationship Id="rId519" Type="http://schemas.openxmlformats.org/officeDocument/2006/relationships/hyperlink" Target="mailto:creativeministry_music@yahoo.com" TargetMode="External"/><Relationship Id="rId158" Type="http://schemas.openxmlformats.org/officeDocument/2006/relationships/hyperlink" Target="mailto:northstreetunitedchurch@gmail.com" TargetMode="External"/><Relationship Id="rId726" Type="http://schemas.openxmlformats.org/officeDocument/2006/relationships/hyperlink" Target="mailto:yvonne.godfrey@jm.ey.com" TargetMode="External"/><Relationship Id="rId62" Type="http://schemas.openxmlformats.org/officeDocument/2006/relationships/hyperlink" Target="mailto:christalivekingston@yahoo.com" TargetMode="External"/><Relationship Id="rId365" Type="http://schemas.openxmlformats.org/officeDocument/2006/relationships/hyperlink" Target="mailto:stelizabethpc@yahoo.com" TargetMode="External"/><Relationship Id="rId572" Type="http://schemas.openxmlformats.org/officeDocument/2006/relationships/hyperlink" Target="mailto:jamhan2012@gmail.com" TargetMode="External"/><Relationship Id="rId225" Type="http://schemas.openxmlformats.org/officeDocument/2006/relationships/hyperlink" Target="mailto:portersmountain2019@gmail.com" TargetMode="External"/><Relationship Id="rId432" Type="http://schemas.openxmlformats.org/officeDocument/2006/relationships/hyperlink" Target="mailto:nazarene@cwjamaica.com" TargetMode="External"/><Relationship Id="rId737" Type="http://schemas.openxmlformats.org/officeDocument/2006/relationships/hyperlink" Target="mailto:RICKANESCOTT@GMAIL.COM" TargetMode="External"/><Relationship Id="rId73" Type="http://schemas.openxmlformats.org/officeDocument/2006/relationships/hyperlink" Target="mailto:administration@hetransforms.me" TargetMode="External"/><Relationship Id="rId169" Type="http://schemas.openxmlformats.org/officeDocument/2006/relationships/hyperlink" Target="mailto:tat5ea29otrl13@live.com" TargetMode="External"/><Relationship Id="rId376" Type="http://schemas.openxmlformats.org/officeDocument/2006/relationships/hyperlink" Target="mailto:sapfoundation3@gmail.com" TargetMode="External"/><Relationship Id="rId583" Type="http://schemas.openxmlformats.org/officeDocument/2006/relationships/hyperlink" Target="mailto:fletch751@gmail.com" TargetMode="External"/><Relationship Id="rId790" Type="http://schemas.openxmlformats.org/officeDocument/2006/relationships/hyperlink" Target="mailto:Templeoflight@cwjamaica.com" TargetMode="External"/><Relationship Id="rId804" Type="http://schemas.openxmlformats.org/officeDocument/2006/relationships/hyperlink" Target="mailto:minister.smith@yahoo.com" TargetMode="External"/><Relationship Id="rId4" Type="http://schemas.openxmlformats.org/officeDocument/2006/relationships/hyperlink" Target="mailto:DIGICELFOUNDATIONJA@DIGICELGROUP.COM" TargetMode="External"/><Relationship Id="rId236" Type="http://schemas.openxmlformats.org/officeDocument/2006/relationships/hyperlink" Target="mailto:ja4hfoundationltd@gmail.com" TargetMode="External"/><Relationship Id="rId443" Type="http://schemas.openxmlformats.org/officeDocument/2006/relationships/hyperlink" Target="mailto:equestrianfederationjamaica@gmail.com" TargetMode="External"/><Relationship Id="rId650" Type="http://schemas.openxmlformats.org/officeDocument/2006/relationships/hyperlink" Target="mailto:carlaneshadennis@gmail.com" TargetMode="External"/><Relationship Id="rId303" Type="http://schemas.openxmlformats.org/officeDocument/2006/relationships/hyperlink" Target="mailto:WOMMMAD@GMAIL.COM" TargetMode="External"/><Relationship Id="rId748" Type="http://schemas.openxmlformats.org/officeDocument/2006/relationships/hyperlink" Target="mailto:bishopdelroywillis1@yahoo.com" TargetMode="External"/><Relationship Id="rId84" Type="http://schemas.openxmlformats.org/officeDocument/2006/relationships/hyperlink" Target="mailto:JOYOUSMCHUGH@GMAIL.COM" TargetMode="External"/><Relationship Id="rId387" Type="http://schemas.openxmlformats.org/officeDocument/2006/relationships/hyperlink" Target="mailto:pastor@actschurchjamaica.org" TargetMode="External"/><Relationship Id="rId510" Type="http://schemas.openxmlformats.org/officeDocument/2006/relationships/hyperlink" Target="mailto:pburnett04@gmail.com" TargetMode="External"/><Relationship Id="rId594" Type="http://schemas.openxmlformats.org/officeDocument/2006/relationships/hyperlink" Target="mailto:pentecostaldeliveranceministry2020@gmail.com" TargetMode="External"/><Relationship Id="rId608" Type="http://schemas.openxmlformats.org/officeDocument/2006/relationships/hyperlink" Target="mailto:chinnesemorrison@gmail.com" TargetMode="External"/><Relationship Id="rId815" Type="http://schemas.openxmlformats.org/officeDocument/2006/relationships/hyperlink" Target="mailto:valdahopefoundation@gmail.com" TargetMode="External"/><Relationship Id="rId247" Type="http://schemas.openxmlformats.org/officeDocument/2006/relationships/hyperlink" Target="mailto:chorfoundation@gmail.com" TargetMode="External"/><Relationship Id="rId107" Type="http://schemas.openxmlformats.org/officeDocument/2006/relationships/hyperlink" Target="mailto:diocesan.secretary@anglicandiocese.com" TargetMode="External"/><Relationship Id="rId454" Type="http://schemas.openxmlformats.org/officeDocument/2006/relationships/hyperlink" Target="mailto:promiselearningcentre@yahoo.com" TargetMode="External"/><Relationship Id="rId661" Type="http://schemas.openxmlformats.org/officeDocument/2006/relationships/hyperlink" Target="mailto:daricketts@cwjamaica.com" TargetMode="External"/><Relationship Id="rId759" Type="http://schemas.openxmlformats.org/officeDocument/2006/relationships/hyperlink" Target="mailto:royhwh@gmail.com" TargetMode="External"/><Relationship Id="rId11" Type="http://schemas.openxmlformats.org/officeDocument/2006/relationships/hyperlink" Target="mailto:info@nakumbuka.Org" TargetMode="External"/><Relationship Id="rId314" Type="http://schemas.openxmlformats.org/officeDocument/2006/relationships/hyperlink" Target="mailto:pursued.international@gmail.com" TargetMode="External"/><Relationship Id="rId398" Type="http://schemas.openxmlformats.org/officeDocument/2006/relationships/hyperlink" Target="mailto:gahexecutivemail@gmail.com" TargetMode="External"/><Relationship Id="rId521" Type="http://schemas.openxmlformats.org/officeDocument/2006/relationships/hyperlink" Target="mailto:leroythompson@hotmail.com" TargetMode="External"/><Relationship Id="rId619" Type="http://schemas.openxmlformats.org/officeDocument/2006/relationships/hyperlink" Target="mailto:lesia_waltspaiding@yahoo.com" TargetMode="External"/><Relationship Id="rId95" Type="http://schemas.openxmlformats.org/officeDocument/2006/relationships/hyperlink" Target="mailto:jamaicaislamiccharty@gmail.com" TargetMode="External"/><Relationship Id="rId160" Type="http://schemas.openxmlformats.org/officeDocument/2006/relationships/hyperlink" Target="mailto:joytown@cwjamaica.com" TargetMode="External"/><Relationship Id="rId826" Type="http://schemas.openxmlformats.org/officeDocument/2006/relationships/hyperlink" Target="mailto:Ministercampbell7@yahoo.com" TargetMode="External"/><Relationship Id="rId258" Type="http://schemas.openxmlformats.org/officeDocument/2006/relationships/hyperlink" Target="mailto:hopebayeducationcentre@gmail.com" TargetMode="External"/><Relationship Id="rId465" Type="http://schemas.openxmlformats.org/officeDocument/2006/relationships/hyperlink" Target="mailto:legalunit@uwimona.edu.jm" TargetMode="External"/><Relationship Id="rId672" Type="http://schemas.openxmlformats.org/officeDocument/2006/relationships/hyperlink" Target="mailto:inotice944@gmail.com" TargetMode="External"/><Relationship Id="rId22" Type="http://schemas.openxmlformats.org/officeDocument/2006/relationships/hyperlink" Target="mailto:jamaica@dressforsucess.Org" TargetMode="External"/><Relationship Id="rId118" Type="http://schemas.openxmlformats.org/officeDocument/2006/relationships/hyperlink" Target="mailto:alphainstitute2@gmail.com" TargetMode="External"/><Relationship Id="rId325" Type="http://schemas.openxmlformats.org/officeDocument/2006/relationships/hyperlink" Target="mailto:FLOURISHMENTORSHIPPROGRAM@GMAIL.COM" TargetMode="External"/><Relationship Id="rId532" Type="http://schemas.openxmlformats.org/officeDocument/2006/relationships/hyperlink" Target="mailto:evercamc@yahoo.com" TargetMode="External"/><Relationship Id="rId171" Type="http://schemas.openxmlformats.org/officeDocument/2006/relationships/hyperlink" Target="mailto:bournetogive@gmail.com" TargetMode="External"/><Relationship Id="rId269" Type="http://schemas.openxmlformats.org/officeDocument/2006/relationships/hyperlink" Target="mailto:Donovanmcnee@gmail.com" TargetMode="External"/><Relationship Id="rId476" Type="http://schemas.openxmlformats.org/officeDocument/2006/relationships/hyperlink" Target="mailto:PASTORWARRENMANOFGOD@YAHOO.COM" TargetMode="External"/><Relationship Id="rId683" Type="http://schemas.openxmlformats.org/officeDocument/2006/relationships/hyperlink" Target="mailto:lifepaklucea@gmail.com" TargetMode="External"/><Relationship Id="rId33" Type="http://schemas.openxmlformats.org/officeDocument/2006/relationships/hyperlink" Target="mailto:jamaicatrust@gmail.com" TargetMode="External"/><Relationship Id="rId129" Type="http://schemas.openxmlformats.org/officeDocument/2006/relationships/hyperlink" Target="mailto:info@jbu.org.jm" TargetMode="External"/><Relationship Id="rId336" Type="http://schemas.openxmlformats.org/officeDocument/2006/relationships/hyperlink" Target="mailto:BISHOPBROWN692@GMAIL.COM" TargetMode="External"/><Relationship Id="rId543" Type="http://schemas.openxmlformats.org/officeDocument/2006/relationships/hyperlink" Target="mailto:latoya_morgan@live.com" TargetMode="External"/><Relationship Id="rId182" Type="http://schemas.openxmlformats.org/officeDocument/2006/relationships/hyperlink" Target="mailto:loveandfaithchurch@hotmail.com" TargetMode="External"/><Relationship Id="rId403" Type="http://schemas.openxmlformats.org/officeDocument/2006/relationships/hyperlink" Target="mailto:evangelistingram@gmail.com" TargetMode="External"/><Relationship Id="rId750" Type="http://schemas.openxmlformats.org/officeDocument/2006/relationships/hyperlink" Target="mailto:seafieldpsa@gmail.com" TargetMode="External"/><Relationship Id="rId487" Type="http://schemas.openxmlformats.org/officeDocument/2006/relationships/hyperlink" Target="mailto:info@jbu.org.jm" TargetMode="External"/><Relationship Id="rId610" Type="http://schemas.openxmlformats.org/officeDocument/2006/relationships/hyperlink" Target="mailto:fabulousmartins2011@gmail.com" TargetMode="External"/><Relationship Id="rId694" Type="http://schemas.openxmlformats.org/officeDocument/2006/relationships/hyperlink" Target="mailto:ecrserv@yahoo.com" TargetMode="External"/><Relationship Id="rId708" Type="http://schemas.openxmlformats.org/officeDocument/2006/relationships/hyperlink" Target="mailto:bridgetsandals_ja@yahoo.com" TargetMode="External"/><Relationship Id="rId347" Type="http://schemas.openxmlformats.org/officeDocument/2006/relationships/hyperlink" Target="mailto:JAGUA2020@GMAIL.COM" TargetMode="External"/><Relationship Id="rId44" Type="http://schemas.openxmlformats.org/officeDocument/2006/relationships/hyperlink" Target="mailto:chancery@kingstonarchdiocese.org" TargetMode="External"/><Relationship Id="rId554" Type="http://schemas.openxmlformats.org/officeDocument/2006/relationships/hyperlink" Target="mailto:reneelamant95@gmail.com" TargetMode="External"/><Relationship Id="rId761" Type="http://schemas.openxmlformats.org/officeDocument/2006/relationships/hyperlink" Target="mailto:jampentecostal1955@gmail.com" TargetMode="External"/><Relationship Id="rId193" Type="http://schemas.openxmlformats.org/officeDocument/2006/relationships/hyperlink" Target="mailto:drdr.reid3@gmail.com" TargetMode="External"/><Relationship Id="rId207" Type="http://schemas.openxmlformats.org/officeDocument/2006/relationships/hyperlink" Target="mailto:naturalreleafcharities@gmail.com" TargetMode="External"/><Relationship Id="rId414" Type="http://schemas.openxmlformats.org/officeDocument/2006/relationships/hyperlink" Target="mailto:franmins@gmail.com" TargetMode="External"/><Relationship Id="rId498" Type="http://schemas.openxmlformats.org/officeDocument/2006/relationships/hyperlink" Target="mailto:SHININGHOPEFOUNDATIONJN@GMAIL.COM" TargetMode="External"/><Relationship Id="rId621" Type="http://schemas.openxmlformats.org/officeDocument/2006/relationships/hyperlink" Target="mailto:praisechastity@yahoo.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rattraymildred873@gmail.com" TargetMode="External"/><Relationship Id="rId2" Type="http://schemas.openxmlformats.org/officeDocument/2006/relationships/hyperlink" Target="mailto:mauricemurray300@hotmail.com" TargetMode="External"/><Relationship Id="rId1" Type="http://schemas.openxmlformats.org/officeDocument/2006/relationships/hyperlink" Target="mailto:siarchat1958@gmail.com" TargetMode="External"/><Relationship Id="rId6" Type="http://schemas.openxmlformats.org/officeDocument/2006/relationships/table" Target="../tables/table2.xml"/><Relationship Id="rId5" Type="http://schemas.openxmlformats.org/officeDocument/2006/relationships/printerSettings" Target="../printerSettings/printerSettings2.bin"/><Relationship Id="rId4" Type="http://schemas.openxmlformats.org/officeDocument/2006/relationships/hyperlink" Target="mailto:richardolice60@gmail.com" TargetMode="External"/></Relationships>
</file>

<file path=xl/worksheets/_rels/sheet20.xml.rels><?xml version="1.0" encoding="UTF-8" standalone="yes"?>
<Relationships xmlns="http://schemas.openxmlformats.org/package/2006/relationships"><Relationship Id="rId117" Type="http://schemas.openxmlformats.org/officeDocument/2006/relationships/hyperlink" Target="mailto:trithj@yahoo.com" TargetMode="External"/><Relationship Id="rId21" Type="http://schemas.openxmlformats.org/officeDocument/2006/relationships/hyperlink" Target="mailto:info@equipjamaica.com" TargetMode="External"/><Relationship Id="rId42" Type="http://schemas.openxmlformats.org/officeDocument/2006/relationships/hyperlink" Target="mailto:temple.faithdeliverance@gmail.com" TargetMode="External"/><Relationship Id="rId63" Type="http://schemas.openxmlformats.org/officeDocument/2006/relationships/hyperlink" Target="mailto:jailbreakdeliverancechurch@gmail.com" TargetMode="External"/><Relationship Id="rId84" Type="http://schemas.openxmlformats.org/officeDocument/2006/relationships/hyperlink" Target="mailto:geoff-jan@yahoo.com" TargetMode="External"/><Relationship Id="rId138" Type="http://schemas.openxmlformats.org/officeDocument/2006/relationships/hyperlink" Target="mailto:brownantoinette25@yahoo.com" TargetMode="External"/><Relationship Id="rId159" Type="http://schemas.openxmlformats.org/officeDocument/2006/relationships/hyperlink" Target="mailto:TAFARIPARKES@HOTMAIL.COM" TargetMode="External"/><Relationship Id="rId107" Type="http://schemas.openxmlformats.org/officeDocument/2006/relationships/hyperlink" Target="mailto:shannettegordon@gmail.com" TargetMode="External"/><Relationship Id="rId11" Type="http://schemas.openxmlformats.org/officeDocument/2006/relationships/hyperlink" Target="mailto:mochovillage@gmail.com" TargetMode="External"/><Relationship Id="rId32" Type="http://schemas.openxmlformats.org/officeDocument/2006/relationships/hyperlink" Target="mailto:cam_jim2004@yahoo.com" TargetMode="External"/><Relationship Id="rId53" Type="http://schemas.openxmlformats.org/officeDocument/2006/relationships/hyperlink" Target="mailto:charmaine.edmondson@gmail.com" TargetMode="External"/><Relationship Id="rId74" Type="http://schemas.openxmlformats.org/officeDocument/2006/relationships/hyperlink" Target="mailto:orved23@gmail.com" TargetMode="External"/><Relationship Id="rId128" Type="http://schemas.openxmlformats.org/officeDocument/2006/relationships/hyperlink" Target="mailto:rchisholm@psjamaica.org" TargetMode="External"/><Relationship Id="rId149" Type="http://schemas.openxmlformats.org/officeDocument/2006/relationships/hyperlink" Target="mailto:tucker@tuckerlawllc.com" TargetMode="External"/><Relationship Id="rId5" Type="http://schemas.openxmlformats.org/officeDocument/2006/relationships/hyperlink" Target="mailto:info@nextgencreators.com" TargetMode="External"/><Relationship Id="rId95" Type="http://schemas.openxmlformats.org/officeDocument/2006/relationships/hyperlink" Target="mailto:pcebjam@gmail.com" TargetMode="External"/><Relationship Id="rId160" Type="http://schemas.openxmlformats.org/officeDocument/2006/relationships/hyperlink" Target="mailto:acpjtreasurer@gmail.com" TargetMode="External"/><Relationship Id="rId22" Type="http://schemas.openxmlformats.org/officeDocument/2006/relationships/hyperlink" Target="mailto:grant4joy@gmail.com" TargetMode="External"/><Relationship Id="rId43" Type="http://schemas.openxmlformats.org/officeDocument/2006/relationships/hyperlink" Target="mailto:bridgettebarrett@project-abroad.org" TargetMode="External"/><Relationship Id="rId64" Type="http://schemas.openxmlformats.org/officeDocument/2006/relationships/hyperlink" Target="mailto:mucaamosa@yahoo.com" TargetMode="External"/><Relationship Id="rId118" Type="http://schemas.openxmlformats.org/officeDocument/2006/relationships/hyperlink" Target="mailto:dionne.mckoy@gmail.com" TargetMode="External"/><Relationship Id="rId139" Type="http://schemas.openxmlformats.org/officeDocument/2006/relationships/hyperlink" Target="mailto:melanie.wynter@gmail.com" TargetMode="External"/><Relationship Id="rId85" Type="http://schemas.openxmlformats.org/officeDocument/2006/relationships/hyperlink" Target="mailto:debbie-ann.gordon@daglegal.com" TargetMode="External"/><Relationship Id="rId150" Type="http://schemas.openxmlformats.org/officeDocument/2006/relationships/hyperlink" Target="mailto:pastorcraige652@gmail.com" TargetMode="External"/><Relationship Id="rId12" Type="http://schemas.openxmlformats.org/officeDocument/2006/relationships/hyperlink" Target="mailto:knox.communitycollege@moey.gov.jm" TargetMode="External"/><Relationship Id="rId33" Type="http://schemas.openxmlformats.org/officeDocument/2006/relationships/hyperlink" Target="mailto:marshajg@hotmail.com" TargetMode="External"/><Relationship Id="rId108" Type="http://schemas.openxmlformats.org/officeDocument/2006/relationships/hyperlink" Target="mailto:harleancooper@yahoo.com" TargetMode="External"/><Relationship Id="rId129" Type="http://schemas.openxmlformats.org/officeDocument/2006/relationships/hyperlink" Target="mailto:lroye@hotmail.com" TargetMode="External"/><Relationship Id="rId54" Type="http://schemas.openxmlformats.org/officeDocument/2006/relationships/hyperlink" Target="mailto:happyeyes759@hotmail.com" TargetMode="External"/><Relationship Id="rId70" Type="http://schemas.openxmlformats.org/officeDocument/2006/relationships/hyperlink" Target="mailto:thehouseofthelivinggod2018@gmail.com" TargetMode="External"/><Relationship Id="rId75" Type="http://schemas.openxmlformats.org/officeDocument/2006/relationships/hyperlink" Target="mailto:winbarnzy@yahoo.com" TargetMode="External"/><Relationship Id="rId91" Type="http://schemas.openxmlformats.org/officeDocument/2006/relationships/hyperlink" Target="mailto:jimbowaters@msn.com" TargetMode="External"/><Relationship Id="rId96" Type="http://schemas.openxmlformats.org/officeDocument/2006/relationships/hyperlink" Target="mailto:FEEDTHELESSFORTUNATE@YAHOO.COM" TargetMode="External"/><Relationship Id="rId140" Type="http://schemas.openxmlformats.org/officeDocument/2006/relationships/hyperlink" Target="mailto:palmermarcia58@gmail.com" TargetMode="External"/><Relationship Id="rId145" Type="http://schemas.openxmlformats.org/officeDocument/2006/relationships/hyperlink" Target="mailto:markal72@yahoo.com" TargetMode="External"/><Relationship Id="rId161" Type="http://schemas.openxmlformats.org/officeDocument/2006/relationships/hyperlink" Target="mailto:thomaslaurice4@gmail.com" TargetMode="External"/><Relationship Id="rId166" Type="http://schemas.openxmlformats.org/officeDocument/2006/relationships/hyperlink" Target="mailto:chiston_2000@yahoo.com" TargetMode="External"/><Relationship Id="rId1" Type="http://schemas.openxmlformats.org/officeDocument/2006/relationships/hyperlink" Target="mailto:INFO.NESTLE@JM.NESTLE.COM" TargetMode="External"/><Relationship Id="rId6" Type="http://schemas.openxmlformats.org/officeDocument/2006/relationships/hyperlink" Target="mailto:kevoy1@yahoo.com" TargetMode="External"/><Relationship Id="rId23" Type="http://schemas.openxmlformats.org/officeDocument/2006/relationships/hyperlink" Target="mailto:gracefellowship19@gmail.com" TargetMode="External"/><Relationship Id="rId28" Type="http://schemas.openxmlformats.org/officeDocument/2006/relationships/hyperlink" Target="mailto:gbaston@campioncollege.com" TargetMode="External"/><Relationship Id="rId49" Type="http://schemas.openxmlformats.org/officeDocument/2006/relationships/hyperlink" Target="mailto:support@fcbtrust.org" TargetMode="External"/><Relationship Id="rId114" Type="http://schemas.openxmlformats.org/officeDocument/2006/relationships/hyperlink" Target="mailto:VFPHDMINISTRIES@GMAIL.COM" TargetMode="External"/><Relationship Id="rId119" Type="http://schemas.openxmlformats.org/officeDocument/2006/relationships/hyperlink" Target="mailto:Debbie-ann.gordon@daglegal.com" TargetMode="External"/><Relationship Id="rId44" Type="http://schemas.openxmlformats.org/officeDocument/2006/relationships/hyperlink" Target="mailto:HELLO@IRIEKIDZFOUNDATION.ORG" TargetMode="External"/><Relationship Id="rId60" Type="http://schemas.openxmlformats.org/officeDocument/2006/relationships/hyperlink" Target="mailto:bhalawoffice@cwjamaica.com" TargetMode="External"/><Relationship Id="rId65" Type="http://schemas.openxmlformats.org/officeDocument/2006/relationships/hyperlink" Target="mailto:travivosid@aol.com" TargetMode="External"/><Relationship Id="rId81" Type="http://schemas.openxmlformats.org/officeDocument/2006/relationships/hyperlink" Target="mailto:stmarypc@yahoo.com" TargetMode="External"/><Relationship Id="rId86" Type="http://schemas.openxmlformats.org/officeDocument/2006/relationships/hyperlink" Target="mailto:JAMAICA@DEBATEMATE.COM" TargetMode="External"/><Relationship Id="rId130" Type="http://schemas.openxmlformats.org/officeDocument/2006/relationships/hyperlink" Target="mailto:wisdomsprinter@gmail.com" TargetMode="External"/><Relationship Id="rId135" Type="http://schemas.openxmlformats.org/officeDocument/2006/relationships/hyperlink" Target="mailto:info@teachittokids.org" TargetMode="External"/><Relationship Id="rId151" Type="http://schemas.openxmlformats.org/officeDocument/2006/relationships/hyperlink" Target="mailto:blaidlaw@cwjamaica.com" TargetMode="External"/><Relationship Id="rId156" Type="http://schemas.openxmlformats.org/officeDocument/2006/relationships/hyperlink" Target="mailto:info@princessessandladies.org" TargetMode="External"/><Relationship Id="rId13" Type="http://schemas.openxmlformats.org/officeDocument/2006/relationships/hyperlink" Target="mailto:mountzionter@outlook.com" TargetMode="External"/><Relationship Id="rId18" Type="http://schemas.openxmlformats.org/officeDocument/2006/relationships/hyperlink" Target="mailto:pastororville36@gmail.com" TargetMode="External"/><Relationship Id="rId39" Type="http://schemas.openxmlformats.org/officeDocument/2006/relationships/hyperlink" Target="mailto:karose@cwjamaica.com" TargetMode="External"/><Relationship Id="rId109" Type="http://schemas.openxmlformats.org/officeDocument/2006/relationships/hyperlink" Target="mailto:info@jamjf.com" TargetMode="External"/><Relationship Id="rId34" Type="http://schemas.openxmlformats.org/officeDocument/2006/relationships/hyperlink" Target="mailto:cymbaljoyatkinson@hotmail.com" TargetMode="External"/><Relationship Id="rId50" Type="http://schemas.openxmlformats.org/officeDocument/2006/relationships/hyperlink" Target="mailto:zionmissioncc1@yahoo.com" TargetMode="External"/><Relationship Id="rId55" Type="http://schemas.openxmlformats.org/officeDocument/2006/relationships/hyperlink" Target="mailto:brookslevelcitizenassoc@gmail.com" TargetMode="External"/><Relationship Id="rId76" Type="http://schemas.openxmlformats.org/officeDocument/2006/relationships/hyperlink" Target="mailto:winnilewis@gmail.com" TargetMode="External"/><Relationship Id="rId97" Type="http://schemas.openxmlformats.org/officeDocument/2006/relationships/hyperlink" Target="mailto:highlyblessfoundation@gmail.com" TargetMode="External"/><Relationship Id="rId104" Type="http://schemas.openxmlformats.org/officeDocument/2006/relationships/hyperlink" Target="mailto:SIARCHAT@YAHOO.COM" TargetMode="External"/><Relationship Id="rId120" Type="http://schemas.openxmlformats.org/officeDocument/2006/relationships/hyperlink" Target="mailto:info@kimnikvisions.org" TargetMode="External"/><Relationship Id="rId125" Type="http://schemas.openxmlformats.org/officeDocument/2006/relationships/hyperlink" Target="mailto:dgfoundation20@gmail.com" TargetMode="External"/><Relationship Id="rId141" Type="http://schemas.openxmlformats.org/officeDocument/2006/relationships/hyperlink" Target="mailto:info@al-mutaqeenftja.com" TargetMode="External"/><Relationship Id="rId146" Type="http://schemas.openxmlformats.org/officeDocument/2006/relationships/hyperlink" Target="mailto:kingdomms123@gmail.com" TargetMode="External"/><Relationship Id="rId167" Type="http://schemas.openxmlformats.org/officeDocument/2006/relationships/hyperlink" Target="mailto:marvin@maiaja.org" TargetMode="External"/><Relationship Id="rId7" Type="http://schemas.openxmlformats.org/officeDocument/2006/relationships/hyperlink" Target="mailto:naomi_samuda@yahoo.com" TargetMode="External"/><Relationship Id="rId71" Type="http://schemas.openxmlformats.org/officeDocument/2006/relationships/hyperlink" Target="mailto:oneilsmith1975@gmail.com" TargetMode="External"/><Relationship Id="rId92" Type="http://schemas.openxmlformats.org/officeDocument/2006/relationships/hyperlink" Target="mailto:passcom@flowja.com" TargetMode="External"/><Relationship Id="rId162" Type="http://schemas.openxmlformats.org/officeDocument/2006/relationships/hyperlink" Target="mailto:monikamw2000@yahoo.com" TargetMode="External"/><Relationship Id="rId2" Type="http://schemas.openxmlformats.org/officeDocument/2006/relationships/hyperlink" Target="mailto:educarefj@gmail.com" TargetMode="External"/><Relationship Id="rId29" Type="http://schemas.openxmlformats.org/officeDocument/2006/relationships/hyperlink" Target="mailto:raunbarrett@gmail.com" TargetMode="External"/><Relationship Id="rId24" Type="http://schemas.openxmlformats.org/officeDocument/2006/relationships/hyperlink" Target="mailto:eldaazan@gmail.com" TargetMode="External"/><Relationship Id="rId40" Type="http://schemas.openxmlformats.org/officeDocument/2006/relationships/hyperlink" Target="mailto:royskyers@yahoo.com" TargetMode="External"/><Relationship Id="rId45" Type="http://schemas.openxmlformats.org/officeDocument/2006/relationships/hyperlink" Target="mailto:kayds_mac@yahoo.com" TargetMode="External"/><Relationship Id="rId66" Type="http://schemas.openxmlformats.org/officeDocument/2006/relationships/hyperlink" Target="mailto:INDEFENCEOFQUALITY@GMAIL.COM" TargetMode="External"/><Relationship Id="rId87" Type="http://schemas.openxmlformats.org/officeDocument/2006/relationships/hyperlink" Target="mailto:SDONKORJR@ANIDA.ORG" TargetMode="External"/><Relationship Id="rId110" Type="http://schemas.openxmlformats.org/officeDocument/2006/relationships/hyperlink" Target="mailto:dreamlivesfoundation@gmail.com" TargetMode="External"/><Relationship Id="rId115" Type="http://schemas.openxmlformats.org/officeDocument/2006/relationships/hyperlink" Target="mailto:EASTKINGSTONPORTROYAL@GMAIL.COM" TargetMode="External"/><Relationship Id="rId131" Type="http://schemas.openxmlformats.org/officeDocument/2006/relationships/hyperlink" Target="mailto:itgjamaica@gmail.com" TargetMode="External"/><Relationship Id="rId136" Type="http://schemas.openxmlformats.org/officeDocument/2006/relationships/hyperlink" Target="mailto:paularos072@hotmail.com" TargetMode="External"/><Relationship Id="rId157" Type="http://schemas.openxmlformats.org/officeDocument/2006/relationships/hyperlink" Target="mailto:advice@mentorinc.org" TargetMode="External"/><Relationship Id="rId61" Type="http://schemas.openxmlformats.org/officeDocument/2006/relationships/hyperlink" Target="mailto:jamaicatrust@gmail.com" TargetMode="External"/><Relationship Id="rId82" Type="http://schemas.openxmlformats.org/officeDocument/2006/relationships/hyperlink" Target="mailto:nicole.campbell@yahoo.com" TargetMode="External"/><Relationship Id="rId152" Type="http://schemas.openxmlformats.org/officeDocument/2006/relationships/hyperlink" Target="mailto:sean@greenblockd.com" TargetMode="External"/><Relationship Id="rId19" Type="http://schemas.openxmlformats.org/officeDocument/2006/relationships/hyperlink" Target="mailto:dianebernard@rad.org.jm" TargetMode="External"/><Relationship Id="rId14" Type="http://schemas.openxmlformats.org/officeDocument/2006/relationships/hyperlink" Target="mailto:jkellyfoundation@gmail.com" TargetMode="External"/><Relationship Id="rId30" Type="http://schemas.openxmlformats.org/officeDocument/2006/relationships/hyperlink" Target="mailto:cyrusjohnson007@yahoo.com" TargetMode="External"/><Relationship Id="rId35" Type="http://schemas.openxmlformats.org/officeDocument/2006/relationships/hyperlink" Target="mailto:vibesandpassion@gmail.com" TargetMode="External"/><Relationship Id="rId56" Type="http://schemas.openxmlformats.org/officeDocument/2006/relationships/hyperlink" Target="mailto:ksattaentries@gmail.com" TargetMode="External"/><Relationship Id="rId77" Type="http://schemas.openxmlformats.org/officeDocument/2006/relationships/hyperlink" Target="mailto:CCCWCNEWPORT@GMAIL.COM" TargetMode="External"/><Relationship Id="rId100" Type="http://schemas.openxmlformats.org/officeDocument/2006/relationships/hyperlink" Target="mailto:elmorechambers@gmail.com" TargetMode="External"/><Relationship Id="rId105" Type="http://schemas.openxmlformats.org/officeDocument/2006/relationships/hyperlink" Target="mailto:servantsheartjamaica@yahoo.com" TargetMode="External"/><Relationship Id="rId126" Type="http://schemas.openxmlformats.org/officeDocument/2006/relationships/hyperlink" Target="mailto:phenion@comcast.net" TargetMode="External"/><Relationship Id="rId147" Type="http://schemas.openxmlformats.org/officeDocument/2006/relationships/hyperlink" Target="mailto:lylensharma@gmail.com" TargetMode="External"/><Relationship Id="rId168" Type="http://schemas.openxmlformats.org/officeDocument/2006/relationships/printerSettings" Target="../printerSettings/printerSettings20.bin"/><Relationship Id="rId8" Type="http://schemas.openxmlformats.org/officeDocument/2006/relationships/hyperlink" Target="mailto:romainemitchell123@gmail.com" TargetMode="External"/><Relationship Id="rId51" Type="http://schemas.openxmlformats.org/officeDocument/2006/relationships/hyperlink" Target="mailto:restoredholinesschurchsutton@yahoo.com" TargetMode="External"/><Relationship Id="rId72" Type="http://schemas.openxmlformats.org/officeDocument/2006/relationships/hyperlink" Target="mailto:dwightkinght80@yahoo.com" TargetMode="External"/><Relationship Id="rId93" Type="http://schemas.openxmlformats.org/officeDocument/2006/relationships/hyperlink" Target="mailto:englebert@caswi.org" TargetMode="External"/><Relationship Id="rId98" Type="http://schemas.openxmlformats.org/officeDocument/2006/relationships/hyperlink" Target="mailto:kerrdawkins4@gmail.com" TargetMode="External"/><Relationship Id="rId121" Type="http://schemas.openxmlformats.org/officeDocument/2006/relationships/hyperlink" Target="mailto:Changinglivesthroughlove@gmail.com" TargetMode="External"/><Relationship Id="rId142" Type="http://schemas.openxmlformats.org/officeDocument/2006/relationships/hyperlink" Target="mailto:travis@jesuswayjam.org" TargetMode="External"/><Relationship Id="rId163" Type="http://schemas.openxmlformats.org/officeDocument/2006/relationships/hyperlink" Target="mailto:powell.dawn38@yahoo.com" TargetMode="External"/><Relationship Id="rId3" Type="http://schemas.openxmlformats.org/officeDocument/2006/relationships/hyperlink" Target="mailto:donatetojamaica@gmail.com" TargetMode="External"/><Relationship Id="rId25" Type="http://schemas.openxmlformats.org/officeDocument/2006/relationships/hyperlink" Target="mailto:natoya.anderson@yahoo.com" TargetMode="External"/><Relationship Id="rId46" Type="http://schemas.openxmlformats.org/officeDocument/2006/relationships/hyperlink" Target="mailto:jetlive1@gmail.com" TargetMode="External"/><Relationship Id="rId67" Type="http://schemas.openxmlformats.org/officeDocument/2006/relationships/hyperlink" Target="mailto:dandmgaynair@gmail.com" TargetMode="External"/><Relationship Id="rId116" Type="http://schemas.openxmlformats.org/officeDocument/2006/relationships/hyperlink" Target="mailto:COLVILLEHOLGATE@AOL.COM" TargetMode="External"/><Relationship Id="rId137" Type="http://schemas.openxmlformats.org/officeDocument/2006/relationships/hyperlink" Target="mailto:juliemalcolmfoundation@gmail.com" TargetMode="External"/><Relationship Id="rId158" Type="http://schemas.openxmlformats.org/officeDocument/2006/relationships/hyperlink" Target="mailto:ifcfc103@aol.com" TargetMode="External"/><Relationship Id="rId20" Type="http://schemas.openxmlformats.org/officeDocument/2006/relationships/hyperlink" Target="mailto:CARE@LIVEHEART2HEART.ORG" TargetMode="External"/><Relationship Id="rId41" Type="http://schemas.openxmlformats.org/officeDocument/2006/relationships/hyperlink" Target="mailto:elishathomas@yahoo.com" TargetMode="External"/><Relationship Id="rId62" Type="http://schemas.openxmlformats.org/officeDocument/2006/relationships/hyperlink" Target="mailto:Iscott@MissionFour18.org" TargetMode="External"/><Relationship Id="rId83" Type="http://schemas.openxmlformats.org/officeDocument/2006/relationships/hyperlink" Target="mailto:yvonne.godfrey@jm.ey.com" TargetMode="External"/><Relationship Id="rId88" Type="http://schemas.openxmlformats.org/officeDocument/2006/relationships/hyperlink" Target="mailto:randlewis@gmail.com" TargetMode="External"/><Relationship Id="rId111" Type="http://schemas.openxmlformats.org/officeDocument/2006/relationships/hyperlink" Target="mailto:bushyparkpc@gmail.com" TargetMode="External"/><Relationship Id="rId132" Type="http://schemas.openxmlformats.org/officeDocument/2006/relationships/hyperlink" Target="mailto:crcfirst@gmail.com" TargetMode="External"/><Relationship Id="rId153" Type="http://schemas.openxmlformats.org/officeDocument/2006/relationships/hyperlink" Target="mailto:jaspices@acdivoca-jm.org" TargetMode="External"/><Relationship Id="rId15" Type="http://schemas.openxmlformats.org/officeDocument/2006/relationships/hyperlink" Target="mailto:sharedknowledgeinternational@gmail.com" TargetMode="External"/><Relationship Id="rId36" Type="http://schemas.openxmlformats.org/officeDocument/2006/relationships/hyperlink" Target="mailto:scripturecontroll@gmail.com" TargetMode="External"/><Relationship Id="rId57" Type="http://schemas.openxmlformats.org/officeDocument/2006/relationships/hyperlink" Target="mailto:aynassociateslaw@gmail.com" TargetMode="External"/><Relationship Id="rId106" Type="http://schemas.openxmlformats.org/officeDocument/2006/relationships/hyperlink" Target="mailto:NEWGENCOJ@GMAIL.COM" TargetMode="External"/><Relationship Id="rId127" Type="http://schemas.openxmlformats.org/officeDocument/2006/relationships/hyperlink" Target="mailto:beignitedja@gmail.com" TargetMode="External"/><Relationship Id="rId10" Type="http://schemas.openxmlformats.org/officeDocument/2006/relationships/hyperlink" Target="mailto:info@braced-jamhabitat.org" TargetMode="External"/><Relationship Id="rId31" Type="http://schemas.openxmlformats.org/officeDocument/2006/relationships/hyperlink" Target="mailto:pastor13jason@yahoo.com" TargetMode="External"/><Relationship Id="rId52" Type="http://schemas.openxmlformats.org/officeDocument/2006/relationships/hyperlink" Target="mailto:fruta.yutaro@gmail.com" TargetMode="External"/><Relationship Id="rId73" Type="http://schemas.openxmlformats.org/officeDocument/2006/relationships/hyperlink" Target="mailto:vnp_preciousjewels@yahoo.com" TargetMode="External"/><Relationship Id="rId78" Type="http://schemas.openxmlformats.org/officeDocument/2006/relationships/hyperlink" Target="mailto:yolandefender@gmail.com" TargetMode="External"/><Relationship Id="rId94" Type="http://schemas.openxmlformats.org/officeDocument/2006/relationships/hyperlink" Target="mailto:enfieldcdc2016@gmail.com" TargetMode="External"/><Relationship Id="rId99" Type="http://schemas.openxmlformats.org/officeDocument/2006/relationships/hyperlink" Target="mailto:delmapryce3@gmail.com" TargetMode="External"/><Relationship Id="rId101" Type="http://schemas.openxmlformats.org/officeDocument/2006/relationships/hyperlink" Target="mailto:contactlannet@gmail.com" TargetMode="External"/><Relationship Id="rId122" Type="http://schemas.openxmlformats.org/officeDocument/2006/relationships/hyperlink" Target="mailto:project_link@hotmail.com" TargetMode="External"/><Relationship Id="rId143" Type="http://schemas.openxmlformats.org/officeDocument/2006/relationships/hyperlink" Target="mailto:newkingstonrotaract@gmail.com" TargetMode="External"/><Relationship Id="rId148" Type="http://schemas.openxmlformats.org/officeDocument/2006/relationships/hyperlink" Target="mailto:agapetaberacleja@gmail.com" TargetMode="External"/><Relationship Id="rId164" Type="http://schemas.openxmlformats.org/officeDocument/2006/relationships/hyperlink" Target="mailto:Motivationfaith41@gmail.com%20%20%20%20%20%20%20%20%20%20%20%20%20%20%20%20%20%20%20%20%20%20%20%20%20%20%20%20%20%20%20%20%20%20%20%20%20%20%20%20%20%20%20%20%20%20" TargetMode="External"/><Relationship Id="rId169" Type="http://schemas.openxmlformats.org/officeDocument/2006/relationships/table" Target="../tables/table7.xml"/><Relationship Id="rId4" Type="http://schemas.openxmlformats.org/officeDocument/2006/relationships/hyperlink" Target="mailto:reachdem@gmail.com" TargetMode="External"/><Relationship Id="rId9" Type="http://schemas.openxmlformats.org/officeDocument/2006/relationships/hyperlink" Target="mailto:sasunlimitedinc@gmail.com" TargetMode="External"/><Relationship Id="rId26" Type="http://schemas.openxmlformats.org/officeDocument/2006/relationships/hyperlink" Target="mailto:stanleyferuson1@gmail.com" TargetMode="External"/><Relationship Id="rId47" Type="http://schemas.openxmlformats.org/officeDocument/2006/relationships/hyperlink" Target="mailto:SAYONEFOUNDATION@YAHOO.COM" TargetMode="External"/><Relationship Id="rId68" Type="http://schemas.openxmlformats.org/officeDocument/2006/relationships/hyperlink" Target="mailto:church21@hotmail.com" TargetMode="External"/><Relationship Id="rId89" Type="http://schemas.openxmlformats.org/officeDocument/2006/relationships/hyperlink" Target="mailto:youthempoweringyouthja@gmail.com" TargetMode="External"/><Relationship Id="rId112" Type="http://schemas.openxmlformats.org/officeDocument/2006/relationships/hyperlink" Target="mailto:info@girlzwithgoals.com" TargetMode="External"/><Relationship Id="rId133" Type="http://schemas.openxmlformats.org/officeDocument/2006/relationships/hyperlink" Target="mailto:julietbailey@cwjamaica.com" TargetMode="External"/><Relationship Id="rId154" Type="http://schemas.openxmlformats.org/officeDocument/2006/relationships/hyperlink" Target="mailto:dkjunction@yahoo.com" TargetMode="External"/><Relationship Id="rId16" Type="http://schemas.openxmlformats.org/officeDocument/2006/relationships/hyperlink" Target="mailto:kosministries@gmail.com" TargetMode="External"/><Relationship Id="rId37" Type="http://schemas.openxmlformats.org/officeDocument/2006/relationships/hyperlink" Target="mailto:nfjmanager@yahoo.com" TargetMode="External"/><Relationship Id="rId58" Type="http://schemas.openxmlformats.org/officeDocument/2006/relationships/hyperlink" Target="mailto:missionofcharityandlove@gmail.com" TargetMode="External"/><Relationship Id="rId79" Type="http://schemas.openxmlformats.org/officeDocument/2006/relationships/hyperlink" Target="mailto:ochioriosjazz@yahoo.com" TargetMode="External"/><Relationship Id="rId102" Type="http://schemas.openxmlformats.org/officeDocument/2006/relationships/hyperlink" Target="mailto:hanoverpc@mlge.gov.jm" TargetMode="External"/><Relationship Id="rId123" Type="http://schemas.openxmlformats.org/officeDocument/2006/relationships/hyperlink" Target="mailto:lisclayton77@hotmail.com" TargetMode="External"/><Relationship Id="rId144" Type="http://schemas.openxmlformats.org/officeDocument/2006/relationships/hyperlink" Target="mailto:interschoolnib@yahoo.com" TargetMode="External"/><Relationship Id="rId90" Type="http://schemas.openxmlformats.org/officeDocument/2006/relationships/hyperlink" Target="mailto:jmorrismcintyre@yahoo.com" TargetMode="External"/><Relationship Id="rId165" Type="http://schemas.openxmlformats.org/officeDocument/2006/relationships/hyperlink" Target="mailto:princemorr2000@yahoo.com" TargetMode="External"/><Relationship Id="rId27" Type="http://schemas.openxmlformats.org/officeDocument/2006/relationships/hyperlink" Target="mailto:stcatherinemc@migcd.gov.jm" TargetMode="External"/><Relationship Id="rId48" Type="http://schemas.openxmlformats.org/officeDocument/2006/relationships/hyperlink" Target="mailto:nirving@itech-caribbean.org" TargetMode="External"/><Relationship Id="rId69" Type="http://schemas.openxmlformats.org/officeDocument/2006/relationships/hyperlink" Target="mailto:desmclarty@gmail.com" TargetMode="External"/><Relationship Id="rId113" Type="http://schemas.openxmlformats.org/officeDocument/2006/relationships/hyperlink" Target="mailto:Driministries1@verizon.net" TargetMode="External"/><Relationship Id="rId134" Type="http://schemas.openxmlformats.org/officeDocument/2006/relationships/hyperlink" Target="mailto:DORNABROWN7@GMAIL.COM" TargetMode="External"/><Relationship Id="rId80" Type="http://schemas.openxmlformats.org/officeDocument/2006/relationships/hyperlink" Target="mailto:saroberts@yahoo.com" TargetMode="External"/><Relationship Id="rId155" Type="http://schemas.openxmlformats.org/officeDocument/2006/relationships/hyperlink" Target="mailto:ASSAK123@YAHOO.COM" TargetMode="External"/><Relationship Id="rId17" Type="http://schemas.openxmlformats.org/officeDocument/2006/relationships/hyperlink" Target="mailto:vcampgirl@gmail.com" TargetMode="External"/><Relationship Id="rId38" Type="http://schemas.openxmlformats.org/officeDocument/2006/relationships/hyperlink" Target="mailto:cei@flowja.com" TargetMode="External"/><Relationship Id="rId59" Type="http://schemas.openxmlformats.org/officeDocument/2006/relationships/hyperlink" Target="mailto:lawrencestepheany@gmail.com" TargetMode="External"/><Relationship Id="rId103" Type="http://schemas.openxmlformats.org/officeDocument/2006/relationships/hyperlink" Target="mailto:blagrove5@gmail.com" TargetMode="External"/><Relationship Id="rId124" Type="http://schemas.openxmlformats.org/officeDocument/2006/relationships/hyperlink" Target="mailto:Queries.cgst@gmail.com"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mailto:leantoniosfoundation@gmail.com" TargetMode="External"/><Relationship Id="rId13" Type="http://schemas.openxmlformats.org/officeDocument/2006/relationships/hyperlink" Target="mailto:mpanday@parabizsolutions.com" TargetMode="External"/><Relationship Id="rId18" Type="http://schemas.openxmlformats.org/officeDocument/2006/relationships/hyperlink" Target="mailto:Tennecia10@gmail.com" TargetMode="External"/><Relationship Id="rId26" Type="http://schemas.openxmlformats.org/officeDocument/2006/relationships/hyperlink" Target="mailto:angellarose1968@gmail.com" TargetMode="External"/><Relationship Id="rId3" Type="http://schemas.openxmlformats.org/officeDocument/2006/relationships/hyperlink" Target="mailto:colinrc81@gmail.com" TargetMode="External"/><Relationship Id="rId21" Type="http://schemas.openxmlformats.org/officeDocument/2006/relationships/hyperlink" Target="mailto:Foundationharriethall@gmail.com" TargetMode="External"/><Relationship Id="rId7" Type="http://schemas.openxmlformats.org/officeDocument/2006/relationships/hyperlink" Target="mailto:jayhamilton720@gmail.com" TargetMode="External"/><Relationship Id="rId12" Type="http://schemas.openxmlformats.org/officeDocument/2006/relationships/hyperlink" Target="mailto:cornwallcollegeoldboys@gmail.com" TargetMode="External"/><Relationship Id="rId17" Type="http://schemas.openxmlformats.org/officeDocument/2006/relationships/hyperlink" Target="mailto:internationalworshipcenter@yahoo.com" TargetMode="External"/><Relationship Id="rId25" Type="http://schemas.openxmlformats.org/officeDocument/2006/relationships/hyperlink" Target="mailto:tletifoundation@gmail.com" TargetMode="External"/><Relationship Id="rId2" Type="http://schemas.openxmlformats.org/officeDocument/2006/relationships/hyperlink" Target="mailto:paigedeon@hotmail.com" TargetMode="External"/><Relationship Id="rId16" Type="http://schemas.openxmlformats.org/officeDocument/2006/relationships/hyperlink" Target="mailto:princy27@hotmail.com" TargetMode="External"/><Relationship Id="rId20" Type="http://schemas.openxmlformats.org/officeDocument/2006/relationships/hyperlink" Target="mailto:johnson.ricardo20@yahoo.com" TargetMode="External"/><Relationship Id="rId29" Type="http://schemas.openxmlformats.org/officeDocument/2006/relationships/hyperlink" Target="mailto:psankeytech@gmail.com" TargetMode="External"/><Relationship Id="rId1" Type="http://schemas.openxmlformats.org/officeDocument/2006/relationships/hyperlink" Target="mailto:project_link@hotmail.com" TargetMode="External"/><Relationship Id="rId6" Type="http://schemas.openxmlformats.org/officeDocument/2006/relationships/hyperlink" Target="mailto:fandpcentre@yahoo.com" TargetMode="External"/><Relationship Id="rId11" Type="http://schemas.openxmlformats.org/officeDocument/2006/relationships/hyperlink" Target="mailto:grandi@cwjamaica.com" TargetMode="External"/><Relationship Id="rId24" Type="http://schemas.openxmlformats.org/officeDocument/2006/relationships/hyperlink" Target="mailto:alvadsteven@yahoo.com" TargetMode="External"/><Relationship Id="rId32" Type="http://schemas.openxmlformats.org/officeDocument/2006/relationships/table" Target="../tables/table8.xml"/><Relationship Id="rId5" Type="http://schemas.openxmlformats.org/officeDocument/2006/relationships/hyperlink" Target="mailto:blackwoodtashana91@gmail.com" TargetMode="External"/><Relationship Id="rId15" Type="http://schemas.openxmlformats.org/officeDocument/2006/relationships/hyperlink" Target="mailto:midegade@gmail.com" TargetMode="External"/><Relationship Id="rId23" Type="http://schemas.openxmlformats.org/officeDocument/2006/relationships/hyperlink" Target="mailto:daviddcclarke@gmail.com" TargetMode="External"/><Relationship Id="rId28" Type="http://schemas.openxmlformats.org/officeDocument/2006/relationships/hyperlink" Target="mailto:rescuetc@yahoo.com" TargetMode="External"/><Relationship Id="rId10" Type="http://schemas.openxmlformats.org/officeDocument/2006/relationships/hyperlink" Target="mailto:milt_zon@juno.com" TargetMode="External"/><Relationship Id="rId19" Type="http://schemas.openxmlformats.org/officeDocument/2006/relationships/hyperlink" Target="mailto:horatiostoneman@gmail.com" TargetMode="External"/><Relationship Id="rId31" Type="http://schemas.openxmlformats.org/officeDocument/2006/relationships/printerSettings" Target="../printerSettings/printerSettings21.bin"/><Relationship Id="rId4" Type="http://schemas.openxmlformats.org/officeDocument/2006/relationships/hyperlink" Target="mailto:info@epocc.org.uk" TargetMode="External"/><Relationship Id="rId9" Type="http://schemas.openxmlformats.org/officeDocument/2006/relationships/hyperlink" Target="mailto:clyde_vasell@yahoo.com" TargetMode="External"/><Relationship Id="rId14" Type="http://schemas.openxmlformats.org/officeDocument/2006/relationships/hyperlink" Target="mailto:btashana@gmail.com" TargetMode="External"/><Relationship Id="rId22" Type="http://schemas.openxmlformats.org/officeDocument/2006/relationships/hyperlink" Target="mailto:ruby.crawford01@gmail.com" TargetMode="External"/><Relationship Id="rId27" Type="http://schemas.openxmlformats.org/officeDocument/2006/relationships/hyperlink" Target="mailto:earthstrong.ja@gmail.com" TargetMode="External"/><Relationship Id="rId30" Type="http://schemas.openxmlformats.org/officeDocument/2006/relationships/hyperlink" Target="mailto:morganraymond301@gmail.com"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DAC2-2B43-4117-8936-0E60F317EECC}">
  <sheetPr>
    <tabColor theme="9" tint="-0.249977111117893"/>
    <pageSetUpPr fitToPage="1"/>
  </sheetPr>
  <dimension ref="A1:AS1369"/>
  <sheetViews>
    <sheetView showGridLines="0" tabSelected="1" view="pageBreakPreview" zoomScale="90" zoomScaleNormal="90" zoomScaleSheetLayoutView="90" workbookViewId="0">
      <pane ySplit="1" topLeftCell="A2" activePane="bottomLeft" state="frozen"/>
      <selection pane="bottomLeft" activeCell="A9" sqref="A9"/>
    </sheetView>
  </sheetViews>
  <sheetFormatPr defaultColWidth="45.6328125" defaultRowHeight="27.5" x14ac:dyDescent="0.3"/>
  <cols>
    <col min="1" max="1" width="21.90625" style="36" customWidth="1"/>
    <col min="2" max="2" width="19.453125" style="6" customWidth="1"/>
    <col min="3" max="3" width="15.453125" style="6" customWidth="1"/>
    <col min="4" max="4" width="24.453125" style="4" customWidth="1"/>
    <col min="5" max="5" width="18.36328125" style="4" customWidth="1"/>
    <col min="6" max="6" width="17.36328125" style="4" customWidth="1"/>
    <col min="7" max="7" width="15.54296875" style="4" customWidth="1"/>
    <col min="8" max="8" width="23.6328125" style="6" customWidth="1"/>
    <col min="9" max="9" width="75.08984375" style="10" customWidth="1"/>
    <col min="10" max="10" width="61.90625" style="6" customWidth="1"/>
    <col min="11" max="11" width="24.08984375" style="6" customWidth="1"/>
    <col min="12" max="12" width="21" style="6" customWidth="1"/>
    <col min="13" max="13" width="27.90625" style="6" customWidth="1"/>
    <col min="14" max="14" width="17.90625" style="5" customWidth="1"/>
    <col min="15" max="15" width="23.36328125" style="6" customWidth="1"/>
    <col min="16" max="16" width="18.54296875" style="6" customWidth="1"/>
    <col min="17" max="17" width="86.08984375" style="6" customWidth="1"/>
    <col min="18" max="19" width="52.36328125" style="6" customWidth="1"/>
    <col min="20" max="20" width="25.81640625" style="14" customWidth="1"/>
    <col min="21" max="21" width="52.08984375" style="15" customWidth="1"/>
    <col min="22" max="22" width="29.6328125" style="11" customWidth="1"/>
    <col min="23" max="23" width="37.08984375" style="11" customWidth="1"/>
    <col min="24" max="24" width="44.90625" style="11" customWidth="1"/>
    <col min="25" max="25" width="15" style="6" customWidth="1"/>
    <col min="26" max="26" width="30.90625" style="16" customWidth="1"/>
    <col min="27" max="27" width="27.36328125" style="17" customWidth="1"/>
    <col min="28" max="28" width="24.90625" style="17" customWidth="1"/>
    <col min="29" max="29" width="24.08984375" style="17" customWidth="1"/>
    <col min="30" max="30" width="23.36328125" style="17" customWidth="1"/>
    <col min="31" max="31" width="31.90625" style="17" customWidth="1"/>
    <col min="32" max="32" width="31.90625" style="111" customWidth="1"/>
    <col min="33" max="33" width="53" style="17" customWidth="1"/>
    <col min="34" max="34" width="59.90625" style="17" customWidth="1"/>
    <col min="35" max="37" width="18.08984375" style="17" customWidth="1"/>
    <col min="38" max="38" width="19.36328125" style="17" customWidth="1"/>
    <col min="39" max="39" width="14.90625" style="17" customWidth="1"/>
    <col min="40" max="40" width="21.6328125" style="18" customWidth="1"/>
    <col min="41" max="41" width="13.54296875" style="7" customWidth="1"/>
    <col min="42" max="16384" width="45.6328125" style="5"/>
  </cols>
  <sheetData>
    <row r="1" spans="1:42" s="9" customFormat="1" ht="56" x14ac:dyDescent="0.35">
      <c r="A1" s="88" t="s">
        <v>675</v>
      </c>
      <c r="B1" s="88" t="s">
        <v>4547</v>
      </c>
      <c r="C1" s="88" t="s">
        <v>3645</v>
      </c>
      <c r="D1" s="88" t="s">
        <v>3646</v>
      </c>
      <c r="E1" s="88" t="s">
        <v>3566</v>
      </c>
      <c r="F1" s="88" t="s">
        <v>3567</v>
      </c>
      <c r="G1" s="88" t="s">
        <v>2463</v>
      </c>
      <c r="H1" s="88" t="s">
        <v>11573</v>
      </c>
      <c r="I1" s="88" t="s">
        <v>2948</v>
      </c>
      <c r="J1" s="88" t="s">
        <v>9755</v>
      </c>
      <c r="K1" s="88" t="s">
        <v>1</v>
      </c>
      <c r="L1" s="88" t="s">
        <v>3756</v>
      </c>
      <c r="M1" s="88" t="s">
        <v>2947</v>
      </c>
      <c r="N1" s="88" t="s">
        <v>11574</v>
      </c>
      <c r="O1" s="88" t="s">
        <v>2537</v>
      </c>
      <c r="P1" s="88" t="s">
        <v>8724</v>
      </c>
      <c r="Q1" s="88" t="s">
        <v>3265</v>
      </c>
      <c r="R1" s="89" t="s">
        <v>11575</v>
      </c>
      <c r="S1" s="89" t="s">
        <v>16559</v>
      </c>
      <c r="T1" s="88" t="s">
        <v>2736</v>
      </c>
      <c r="U1" s="88" t="s">
        <v>652</v>
      </c>
      <c r="V1" s="90" t="s">
        <v>11576</v>
      </c>
      <c r="W1" s="91" t="s">
        <v>11577</v>
      </c>
      <c r="X1" s="91" t="s">
        <v>11578</v>
      </c>
      <c r="Y1" s="92" t="s">
        <v>3765</v>
      </c>
      <c r="Z1" s="88" t="s">
        <v>11579</v>
      </c>
      <c r="AA1" s="88" t="s">
        <v>11580</v>
      </c>
      <c r="AB1" s="88" t="s">
        <v>11581</v>
      </c>
      <c r="AC1" s="88" t="s">
        <v>11582</v>
      </c>
      <c r="AD1" s="88" t="s">
        <v>11583</v>
      </c>
      <c r="AE1" s="88" t="s">
        <v>11584</v>
      </c>
      <c r="AF1" s="108" t="s">
        <v>1967</v>
      </c>
      <c r="AG1" s="88" t="s">
        <v>11585</v>
      </c>
      <c r="AH1" s="88" t="s">
        <v>11586</v>
      </c>
      <c r="AI1" s="88" t="s">
        <v>11587</v>
      </c>
      <c r="AJ1" s="88" t="s">
        <v>11588</v>
      </c>
      <c r="AK1" s="88" t="s">
        <v>11589</v>
      </c>
      <c r="AL1" s="88" t="s">
        <v>11590</v>
      </c>
      <c r="AM1" s="88" t="s">
        <v>11591</v>
      </c>
      <c r="AN1" s="88" t="s">
        <v>3763</v>
      </c>
      <c r="AO1" s="93" t="s">
        <v>3764</v>
      </c>
      <c r="AP1" s="8"/>
    </row>
    <row r="2" spans="1:42" ht="14" x14ac:dyDescent="0.35">
      <c r="A2" s="107" t="s">
        <v>14844</v>
      </c>
      <c r="B2" s="107" t="s">
        <v>14845</v>
      </c>
      <c r="C2" s="107" t="s">
        <v>14846</v>
      </c>
      <c r="D2" s="107" t="s">
        <v>14847</v>
      </c>
      <c r="E2" s="107" t="s">
        <v>14848</v>
      </c>
      <c r="F2" s="107" t="s">
        <v>14849</v>
      </c>
      <c r="G2" s="107" t="s">
        <v>14850</v>
      </c>
      <c r="H2" s="107" t="s">
        <v>14851</v>
      </c>
      <c r="I2" s="107" t="s">
        <v>14852</v>
      </c>
      <c r="J2" s="107" t="s">
        <v>14853</v>
      </c>
      <c r="K2" s="107" t="s">
        <v>14854</v>
      </c>
      <c r="L2" s="107" t="s">
        <v>14855</v>
      </c>
      <c r="M2" s="107" t="s">
        <v>14856</v>
      </c>
      <c r="N2" s="107" t="s">
        <v>14857</v>
      </c>
      <c r="O2" s="107" t="s">
        <v>14858</v>
      </c>
      <c r="P2" s="107" t="s">
        <v>14859</v>
      </c>
      <c r="Q2" s="107" t="s">
        <v>14860</v>
      </c>
      <c r="R2" s="107" t="s">
        <v>14861</v>
      </c>
      <c r="S2" s="107" t="s">
        <v>16558</v>
      </c>
      <c r="T2" s="107" t="s">
        <v>14862</v>
      </c>
      <c r="U2" s="107" t="s">
        <v>14863</v>
      </c>
      <c r="V2" s="107" t="s">
        <v>14864</v>
      </c>
      <c r="W2" s="107" t="s">
        <v>14865</v>
      </c>
      <c r="X2" s="107" t="s">
        <v>14866</v>
      </c>
      <c r="Y2" s="107" t="s">
        <v>14867</v>
      </c>
      <c r="Z2" s="107" t="s">
        <v>14868</v>
      </c>
      <c r="AA2" s="107" t="s">
        <v>14869</v>
      </c>
      <c r="AB2" s="107" t="s">
        <v>14870</v>
      </c>
      <c r="AC2" s="107" t="s">
        <v>14871</v>
      </c>
      <c r="AD2" s="107" t="s">
        <v>14872</v>
      </c>
      <c r="AE2" s="107" t="s">
        <v>14873</v>
      </c>
      <c r="AF2" s="109" t="s">
        <v>14874</v>
      </c>
      <c r="AG2" s="107" t="s">
        <v>14875</v>
      </c>
      <c r="AH2" s="107" t="s">
        <v>14876</v>
      </c>
      <c r="AI2" s="107" t="s">
        <v>14877</v>
      </c>
      <c r="AJ2" s="107" t="s">
        <v>14878</v>
      </c>
      <c r="AK2" s="107" t="s">
        <v>14879</v>
      </c>
      <c r="AL2" s="107" t="s">
        <v>14880</v>
      </c>
      <c r="AM2" s="107" t="s">
        <v>14881</v>
      </c>
      <c r="AN2" s="107" t="s">
        <v>14882</v>
      </c>
      <c r="AO2" s="107" t="s">
        <v>14883</v>
      </c>
    </row>
    <row r="3" spans="1:42" ht="25" customHeight="1" x14ac:dyDescent="0.35">
      <c r="A3" s="112" t="s">
        <v>12909</v>
      </c>
      <c r="B3" s="113"/>
      <c r="C3" s="114" t="str">
        <f t="shared" ref="C3:C50" ca="1" si="0">IF(G3&lt;TODAY(),"Expired","Active")</f>
        <v>Expired</v>
      </c>
      <c r="D3" s="114" t="s">
        <v>1065</v>
      </c>
      <c r="E3" s="115">
        <v>42279</v>
      </c>
      <c r="F3" s="115">
        <v>42439</v>
      </c>
      <c r="G3" s="115">
        <f>DATE(YEAR(F3)+1,MONTH(F3)+7,DAY(F3)-9)</f>
        <v>43009</v>
      </c>
      <c r="H3" s="114" t="s">
        <v>1066</v>
      </c>
      <c r="I3" s="379" t="s">
        <v>5003</v>
      </c>
      <c r="J3" s="155" t="s">
        <v>5121</v>
      </c>
      <c r="K3" s="114" t="s">
        <v>11728</v>
      </c>
      <c r="L3" s="114" t="s">
        <v>5123</v>
      </c>
      <c r="M3" s="114" t="s">
        <v>3640</v>
      </c>
      <c r="N3" s="116" t="str">
        <f t="shared" ref="N3:N66" si="1">IF(EXACT(M3,"C - COMPANY ACT"),"LP",IF(EXACT(M3,"V- VEST ACT (WITHIN PARLIAMENT) "),"LP",IF(EXACT(M3,"FS - FRIENDLY SOCIETIES ACT"),"LP",IF(EXACT(M3,"UN - UNICORPORATED"),"LA",""))))</f>
        <v>LP</v>
      </c>
      <c r="O3" s="114" t="s">
        <v>8725</v>
      </c>
      <c r="P3" s="114" t="str">
        <f t="shared" ref="P3:P26" si="2">IF(EXACT(O3,"Overseas Charities Operating in Jamaica"),"Medium",IF(EXACT(O3,"Muslim Groups/Foundations"),"Medium",IF(EXACT(O3,"Churches"),"Low",IF(EXACT(O3,"Benevolent Societies"),"Low",IF(EXACT(O3,"Alumni/Past Students Associations"),"Low",IF(EXACT(O3,"Schools(Government/Private)"),"Low",IF(EXACT(O3,"Govt.Based Trusts/Charities"),"Low",IF(EXACT(O3,"Trust"),"Medium",IF(EXACT(O3,"Company Based Foundations"),"Medium",IF(EXACT(O3,"Other Foundations"),"Medium",IF(EXACT(O3,"Unincorporated Groups"),"Medium","")))))))))))</f>
        <v>Medium</v>
      </c>
      <c r="Q3" s="155" t="s">
        <v>14785</v>
      </c>
      <c r="R3" s="356" t="s">
        <v>15216</v>
      </c>
      <c r="S3" s="356"/>
      <c r="T3" s="155" t="s">
        <v>15218</v>
      </c>
      <c r="U3" s="226" t="s">
        <v>9181</v>
      </c>
      <c r="V3" s="118" t="s">
        <v>10734</v>
      </c>
      <c r="W3" s="119" t="s">
        <v>1193</v>
      </c>
      <c r="X3" s="119" t="s">
        <v>1193</v>
      </c>
      <c r="Y3" s="115">
        <v>42228</v>
      </c>
      <c r="Z3" s="118" t="s">
        <v>3303</v>
      </c>
      <c r="AA3" s="120">
        <v>0</v>
      </c>
      <c r="AB3" s="120">
        <v>0</v>
      </c>
      <c r="AC3" s="120">
        <v>0</v>
      </c>
      <c r="AD3" s="120">
        <v>0</v>
      </c>
      <c r="AE3" s="120">
        <v>0</v>
      </c>
      <c r="AF3" s="121">
        <v>0</v>
      </c>
      <c r="AG3" s="114" t="s">
        <v>1193</v>
      </c>
      <c r="AH3" s="114" t="s">
        <v>1193</v>
      </c>
      <c r="AI3" s="114">
        <v>2</v>
      </c>
      <c r="AJ3" s="114">
        <v>1</v>
      </c>
      <c r="AK3" s="114">
        <v>1</v>
      </c>
      <c r="AL3" s="114">
        <v>0</v>
      </c>
      <c r="AM3" s="114">
        <v>0</v>
      </c>
      <c r="AN3" s="118" t="s">
        <v>3500</v>
      </c>
      <c r="AO3" s="122">
        <v>1</v>
      </c>
    </row>
    <row r="4" spans="1:42" ht="25" customHeight="1" x14ac:dyDescent="0.35">
      <c r="A4" s="123"/>
      <c r="B4" s="124"/>
      <c r="C4" s="114" t="str">
        <f t="shared" ca="1" si="0"/>
        <v>Expired</v>
      </c>
      <c r="D4" s="114" t="s">
        <v>997</v>
      </c>
      <c r="E4" s="115">
        <v>42220</v>
      </c>
      <c r="F4" s="115">
        <f>E4</f>
        <v>42220</v>
      </c>
      <c r="G4" s="115">
        <f t="shared" ref="G4:G11" si="3">DATE(YEAR(F4)+2,MONTH(F4),DAY(F4)-1)</f>
        <v>42950</v>
      </c>
      <c r="H4" s="114" t="s">
        <v>998</v>
      </c>
      <c r="I4" s="379" t="s">
        <v>999</v>
      </c>
      <c r="J4" s="155" t="s">
        <v>5125</v>
      </c>
      <c r="K4" s="114" t="s">
        <v>11728</v>
      </c>
      <c r="L4" s="114" t="s">
        <v>5123</v>
      </c>
      <c r="M4" s="114" t="s">
        <v>3640</v>
      </c>
      <c r="N4" s="116" t="str">
        <f t="shared" si="1"/>
        <v>LP</v>
      </c>
      <c r="O4" s="114" t="s">
        <v>8726</v>
      </c>
      <c r="P4" s="114" t="str">
        <f t="shared" si="2"/>
        <v>Medium</v>
      </c>
      <c r="Q4" s="155" t="s">
        <v>10236</v>
      </c>
      <c r="R4" s="356" t="s">
        <v>15215</v>
      </c>
      <c r="S4" s="356"/>
      <c r="T4" s="155" t="s">
        <v>9182</v>
      </c>
      <c r="U4" s="117" t="s">
        <v>9183</v>
      </c>
      <c r="V4" s="118" t="s">
        <v>11061</v>
      </c>
      <c r="W4" s="119" t="s">
        <v>1193</v>
      </c>
      <c r="X4" s="119" t="s">
        <v>1193</v>
      </c>
      <c r="Y4" s="115">
        <v>42184</v>
      </c>
      <c r="Z4" s="115">
        <v>41943</v>
      </c>
      <c r="AA4" s="120">
        <v>2589638.41</v>
      </c>
      <c r="AB4" s="120">
        <v>0</v>
      </c>
      <c r="AC4" s="120">
        <v>971295.44</v>
      </c>
      <c r="AD4" s="120">
        <v>0</v>
      </c>
      <c r="AE4" s="120">
        <v>2589638.41</v>
      </c>
      <c r="AF4" s="121"/>
      <c r="AG4" s="114" t="s">
        <v>1193</v>
      </c>
      <c r="AH4" s="114" t="s">
        <v>1193</v>
      </c>
      <c r="AI4" s="114">
        <v>5</v>
      </c>
      <c r="AJ4" s="114">
        <v>1</v>
      </c>
      <c r="AK4" s="114">
        <v>4</v>
      </c>
      <c r="AL4" s="114">
        <v>0</v>
      </c>
      <c r="AM4" s="114">
        <v>0</v>
      </c>
      <c r="AN4" s="118" t="s">
        <v>3500</v>
      </c>
      <c r="AO4" s="122">
        <v>1</v>
      </c>
    </row>
    <row r="5" spans="1:42" ht="25" customHeight="1" x14ac:dyDescent="0.35">
      <c r="A5" s="125" t="s">
        <v>11533</v>
      </c>
      <c r="B5" s="126">
        <v>44813</v>
      </c>
      <c r="C5" s="114" t="str">
        <f t="shared" ca="1" si="0"/>
        <v>Active</v>
      </c>
      <c r="D5" s="114" t="s">
        <v>8341</v>
      </c>
      <c r="E5" s="181">
        <v>44813</v>
      </c>
      <c r="F5" s="181">
        <v>45544</v>
      </c>
      <c r="G5" s="115">
        <f t="shared" si="3"/>
        <v>46273</v>
      </c>
      <c r="H5" s="114" t="s">
        <v>8342</v>
      </c>
      <c r="I5" s="379" t="s">
        <v>8343</v>
      </c>
      <c r="J5" s="155" t="s">
        <v>14340</v>
      </c>
      <c r="K5" s="114" t="s">
        <v>11728</v>
      </c>
      <c r="L5" s="114" t="s">
        <v>5123</v>
      </c>
      <c r="M5" s="114" t="s">
        <v>3640</v>
      </c>
      <c r="N5" s="116" t="str">
        <f t="shared" si="1"/>
        <v>LP</v>
      </c>
      <c r="O5" s="114" t="s">
        <v>8725</v>
      </c>
      <c r="P5" s="114" t="str">
        <f t="shared" si="2"/>
        <v>Medium</v>
      </c>
      <c r="Q5" s="155" t="s">
        <v>8344</v>
      </c>
      <c r="R5" s="356" t="s">
        <v>15208</v>
      </c>
      <c r="S5" s="356"/>
      <c r="T5" s="155" t="s">
        <v>14137</v>
      </c>
      <c r="U5" s="117" t="s">
        <v>14008</v>
      </c>
      <c r="V5" s="118" t="s">
        <v>10735</v>
      </c>
      <c r="W5" s="118" t="s">
        <v>7408</v>
      </c>
      <c r="X5" s="119" t="s">
        <v>3775</v>
      </c>
      <c r="Y5" s="115">
        <v>44757</v>
      </c>
      <c r="Z5" s="115">
        <v>44926</v>
      </c>
      <c r="AA5" s="120">
        <v>0</v>
      </c>
      <c r="AB5" s="120">
        <v>0</v>
      </c>
      <c r="AC5" s="120">
        <v>0</v>
      </c>
      <c r="AD5" s="120">
        <v>0</v>
      </c>
      <c r="AE5" s="120">
        <v>0</v>
      </c>
      <c r="AF5" s="121">
        <v>0</v>
      </c>
      <c r="AG5" s="114" t="s">
        <v>1193</v>
      </c>
      <c r="AH5" s="114" t="s">
        <v>1193</v>
      </c>
      <c r="AI5" s="114">
        <v>6</v>
      </c>
      <c r="AJ5" s="114">
        <v>3</v>
      </c>
      <c r="AK5" s="114">
        <v>3</v>
      </c>
      <c r="AL5" s="114">
        <v>0</v>
      </c>
      <c r="AM5" s="114">
        <v>1</v>
      </c>
      <c r="AN5" s="118" t="s">
        <v>3500</v>
      </c>
      <c r="AO5" s="122">
        <v>1</v>
      </c>
    </row>
    <row r="6" spans="1:42" ht="25" customHeight="1" x14ac:dyDescent="0.35">
      <c r="A6" s="123"/>
      <c r="B6" s="124"/>
      <c r="C6" s="114" t="str">
        <f t="shared" ca="1" si="0"/>
        <v>Expired</v>
      </c>
      <c r="D6" s="114" t="s">
        <v>3695</v>
      </c>
      <c r="E6" s="115">
        <v>43798</v>
      </c>
      <c r="F6" s="115">
        <f>E6</f>
        <v>43798</v>
      </c>
      <c r="G6" s="115">
        <f t="shared" si="3"/>
        <v>44528</v>
      </c>
      <c r="H6" s="114" t="s">
        <v>2431</v>
      </c>
      <c r="I6" s="379" t="s">
        <v>4973</v>
      </c>
      <c r="J6" s="155" t="s">
        <v>5126</v>
      </c>
      <c r="K6" s="118" t="s">
        <v>14</v>
      </c>
      <c r="L6" s="114" t="s">
        <v>5123</v>
      </c>
      <c r="M6" s="114" t="s">
        <v>3640</v>
      </c>
      <c r="N6" s="116" t="str">
        <f t="shared" si="1"/>
        <v>LP</v>
      </c>
      <c r="O6" s="114" t="s">
        <v>8725</v>
      </c>
      <c r="P6" s="114" t="str">
        <f t="shared" si="2"/>
        <v>Medium</v>
      </c>
      <c r="Q6" s="155" t="s">
        <v>10320</v>
      </c>
      <c r="R6" s="356" t="s">
        <v>14994</v>
      </c>
      <c r="S6" s="356"/>
      <c r="T6" s="155" t="s">
        <v>14009</v>
      </c>
      <c r="U6" s="127" t="s">
        <v>14007</v>
      </c>
      <c r="V6" s="128" t="s">
        <v>5430</v>
      </c>
      <c r="W6" s="128" t="s">
        <v>1193</v>
      </c>
      <c r="X6" s="128" t="s">
        <v>1193</v>
      </c>
      <c r="Y6" s="115">
        <v>43713</v>
      </c>
      <c r="Z6" s="115">
        <v>43830</v>
      </c>
      <c r="AA6" s="120">
        <v>0</v>
      </c>
      <c r="AB6" s="120">
        <v>0</v>
      </c>
      <c r="AC6" s="120">
        <v>0</v>
      </c>
      <c r="AD6" s="120">
        <v>0</v>
      </c>
      <c r="AE6" s="120">
        <v>0</v>
      </c>
      <c r="AF6" s="121">
        <v>0</v>
      </c>
      <c r="AG6" s="114" t="s">
        <v>1193</v>
      </c>
      <c r="AH6" s="114" t="s">
        <v>1193</v>
      </c>
      <c r="AI6" s="114">
        <v>2</v>
      </c>
      <c r="AJ6" s="114">
        <v>1</v>
      </c>
      <c r="AK6" s="114">
        <v>1</v>
      </c>
      <c r="AL6" s="114">
        <v>0</v>
      </c>
      <c r="AM6" s="114">
        <v>1</v>
      </c>
      <c r="AN6" s="118" t="s">
        <v>3500</v>
      </c>
      <c r="AO6" s="122">
        <v>1</v>
      </c>
    </row>
    <row r="7" spans="1:42" ht="25" customHeight="1" x14ac:dyDescent="0.35">
      <c r="A7" s="125" t="s">
        <v>11533</v>
      </c>
      <c r="B7" s="126">
        <v>46134</v>
      </c>
      <c r="C7" s="114" t="str">
        <f t="shared" ca="1" si="0"/>
        <v>Active</v>
      </c>
      <c r="D7" s="114" t="s">
        <v>16529</v>
      </c>
      <c r="E7" s="135">
        <v>46134</v>
      </c>
      <c r="F7" s="135">
        <v>46134</v>
      </c>
      <c r="G7" s="115">
        <f t="shared" si="3"/>
        <v>46864</v>
      </c>
      <c r="H7" s="134" t="s">
        <v>16530</v>
      </c>
      <c r="I7" s="379" t="s">
        <v>16531</v>
      </c>
      <c r="J7" s="155" t="s">
        <v>16532</v>
      </c>
      <c r="K7" s="114" t="s">
        <v>11728</v>
      </c>
      <c r="L7" s="114" t="s">
        <v>5123</v>
      </c>
      <c r="M7" s="114" t="s">
        <v>3640</v>
      </c>
      <c r="N7" s="116" t="str">
        <f t="shared" si="1"/>
        <v>LP</v>
      </c>
      <c r="O7" s="114" t="s">
        <v>8725</v>
      </c>
      <c r="P7" s="114" t="str">
        <f t="shared" si="2"/>
        <v>Medium</v>
      </c>
      <c r="Q7" s="155" t="s">
        <v>16533</v>
      </c>
      <c r="R7" s="356" t="s">
        <v>16534</v>
      </c>
      <c r="S7" s="356"/>
      <c r="T7" s="155" t="s">
        <v>16536</v>
      </c>
      <c r="U7" s="117" t="s">
        <v>16535</v>
      </c>
      <c r="V7" s="118" t="s">
        <v>16537</v>
      </c>
      <c r="W7" s="118" t="s">
        <v>1193</v>
      </c>
      <c r="X7" s="119" t="s">
        <v>1193</v>
      </c>
      <c r="Y7" s="115">
        <v>45951</v>
      </c>
      <c r="Z7" s="115" t="s">
        <v>3303</v>
      </c>
      <c r="AA7" s="120">
        <v>0</v>
      </c>
      <c r="AB7" s="120">
        <v>0</v>
      </c>
      <c r="AC7" s="120">
        <v>0</v>
      </c>
      <c r="AD7" s="120">
        <v>0</v>
      </c>
      <c r="AE7" s="120">
        <v>0</v>
      </c>
      <c r="AF7" s="121">
        <v>0</v>
      </c>
      <c r="AG7" s="114" t="s">
        <v>1193</v>
      </c>
      <c r="AH7" s="114" t="s">
        <v>1193</v>
      </c>
      <c r="AI7" s="114">
        <v>2</v>
      </c>
      <c r="AJ7" s="114">
        <v>0</v>
      </c>
      <c r="AK7" s="114">
        <v>2</v>
      </c>
      <c r="AL7" s="114">
        <v>2</v>
      </c>
      <c r="AM7" s="114">
        <v>0</v>
      </c>
      <c r="AN7" s="118" t="s">
        <v>3500</v>
      </c>
      <c r="AO7" s="122">
        <v>1</v>
      </c>
    </row>
    <row r="8" spans="1:42" ht="25" customHeight="1" x14ac:dyDescent="0.35">
      <c r="A8" s="123"/>
      <c r="B8" s="124"/>
      <c r="C8" s="114" t="str">
        <f t="shared" ca="1" si="0"/>
        <v>Expired</v>
      </c>
      <c r="D8" s="114" t="s">
        <v>9616</v>
      </c>
      <c r="E8" s="115">
        <v>42361</v>
      </c>
      <c r="F8" s="115">
        <v>45467</v>
      </c>
      <c r="G8" s="115">
        <f t="shared" si="3"/>
        <v>46196</v>
      </c>
      <c r="H8" s="114" t="s">
        <v>1130</v>
      </c>
      <c r="I8" s="379" t="s">
        <v>3240</v>
      </c>
      <c r="J8" s="155" t="s">
        <v>16195</v>
      </c>
      <c r="K8" s="114" t="s">
        <v>11728</v>
      </c>
      <c r="L8" s="114" t="s">
        <v>5123</v>
      </c>
      <c r="M8" s="114" t="s">
        <v>3640</v>
      </c>
      <c r="N8" s="116" t="str">
        <f t="shared" si="1"/>
        <v>LP</v>
      </c>
      <c r="O8" s="114" t="s">
        <v>8725</v>
      </c>
      <c r="P8" s="114" t="str">
        <f t="shared" si="2"/>
        <v>Medium</v>
      </c>
      <c r="Q8" s="155" t="s">
        <v>2942</v>
      </c>
      <c r="R8" s="356" t="s">
        <v>12351</v>
      </c>
      <c r="S8" s="356"/>
      <c r="T8" s="155" t="s">
        <v>12352</v>
      </c>
      <c r="U8" s="117" t="s">
        <v>12353</v>
      </c>
      <c r="V8" s="119" t="s">
        <v>8301</v>
      </c>
      <c r="W8" s="119" t="s">
        <v>1193</v>
      </c>
      <c r="X8" s="118" t="s">
        <v>12354</v>
      </c>
      <c r="Y8" s="132">
        <v>42332</v>
      </c>
      <c r="Z8" s="115">
        <v>44926</v>
      </c>
      <c r="AA8" s="120">
        <v>2691754</v>
      </c>
      <c r="AB8" s="120">
        <v>0</v>
      </c>
      <c r="AC8" s="120">
        <v>1597760</v>
      </c>
      <c r="AD8" s="120">
        <v>0</v>
      </c>
      <c r="AE8" s="120">
        <v>2390005</v>
      </c>
      <c r="AF8" s="121">
        <v>529292</v>
      </c>
      <c r="AG8" s="114" t="s">
        <v>12355</v>
      </c>
      <c r="AH8" s="114" t="s">
        <v>1193</v>
      </c>
      <c r="AI8" s="114">
        <v>2</v>
      </c>
      <c r="AJ8" s="114">
        <v>0</v>
      </c>
      <c r="AK8" s="114">
        <v>2</v>
      </c>
      <c r="AL8" s="114">
        <v>7</v>
      </c>
      <c r="AM8" s="114">
        <v>1</v>
      </c>
      <c r="AN8" s="118" t="s">
        <v>3500</v>
      </c>
      <c r="AO8" s="122">
        <v>1</v>
      </c>
    </row>
    <row r="9" spans="1:42" ht="25" customHeight="1" x14ac:dyDescent="0.35">
      <c r="A9" s="123"/>
      <c r="B9" s="124"/>
      <c r="C9" s="114" t="str">
        <f t="shared" ca="1" si="0"/>
        <v>Expired</v>
      </c>
      <c r="D9" s="114" t="s">
        <v>1806</v>
      </c>
      <c r="E9" s="115">
        <v>43126</v>
      </c>
      <c r="F9" s="115">
        <f>E9</f>
        <v>43126</v>
      </c>
      <c r="G9" s="115">
        <f t="shared" si="3"/>
        <v>43855</v>
      </c>
      <c r="H9" s="114" t="s">
        <v>1817</v>
      </c>
      <c r="I9" s="379" t="s">
        <v>3058</v>
      </c>
      <c r="J9" s="155" t="s">
        <v>5132</v>
      </c>
      <c r="K9" s="114" t="s">
        <v>11728</v>
      </c>
      <c r="L9" s="114" t="s">
        <v>5123</v>
      </c>
      <c r="M9" s="114" t="s">
        <v>3640</v>
      </c>
      <c r="N9" s="116" t="str">
        <f t="shared" si="1"/>
        <v>LP</v>
      </c>
      <c r="O9" s="114" t="s">
        <v>8725</v>
      </c>
      <c r="P9" s="114" t="str">
        <f t="shared" si="2"/>
        <v>Medium</v>
      </c>
      <c r="Q9" s="155" t="s">
        <v>10322</v>
      </c>
      <c r="R9" s="356" t="s">
        <v>15217</v>
      </c>
      <c r="S9" s="356"/>
      <c r="T9" s="155" t="s">
        <v>14004</v>
      </c>
      <c r="U9" s="127" t="s">
        <v>9200</v>
      </c>
      <c r="V9" s="118" t="s">
        <v>11062</v>
      </c>
      <c r="W9" s="119" t="s">
        <v>1193</v>
      </c>
      <c r="X9" s="119" t="s">
        <v>1193</v>
      </c>
      <c r="Y9" s="128">
        <v>43017</v>
      </c>
      <c r="Z9" s="128">
        <v>43100</v>
      </c>
      <c r="AA9" s="120">
        <v>948178</v>
      </c>
      <c r="AB9" s="120">
        <v>0</v>
      </c>
      <c r="AC9" s="120">
        <v>10000</v>
      </c>
      <c r="AD9" s="120">
        <v>0</v>
      </c>
      <c r="AE9" s="120">
        <v>4208267</v>
      </c>
      <c r="AF9" s="121">
        <v>3643977</v>
      </c>
      <c r="AG9" s="114" t="s">
        <v>1193</v>
      </c>
      <c r="AH9" s="114" t="s">
        <v>1193</v>
      </c>
      <c r="AI9" s="114">
        <v>5</v>
      </c>
      <c r="AJ9" s="114">
        <v>0</v>
      </c>
      <c r="AK9" s="114">
        <v>5</v>
      </c>
      <c r="AL9" s="114">
        <v>0</v>
      </c>
      <c r="AM9" s="114">
        <v>0</v>
      </c>
      <c r="AN9" s="118" t="s">
        <v>3500</v>
      </c>
      <c r="AO9" s="122">
        <v>1</v>
      </c>
    </row>
    <row r="10" spans="1:42" ht="25" customHeight="1" x14ac:dyDescent="0.35">
      <c r="A10" s="123"/>
      <c r="B10" s="124"/>
      <c r="C10" s="114" t="str">
        <f t="shared" ca="1" si="0"/>
        <v>Expired</v>
      </c>
      <c r="D10" s="114" t="s">
        <v>4228</v>
      </c>
      <c r="E10" s="115">
        <v>44729</v>
      </c>
      <c r="F10" s="115">
        <v>44729</v>
      </c>
      <c r="G10" s="115">
        <f t="shared" si="3"/>
        <v>45459</v>
      </c>
      <c r="H10" s="114" t="s">
        <v>4229</v>
      </c>
      <c r="I10" s="379" t="s">
        <v>7941</v>
      </c>
      <c r="J10" s="155" t="s">
        <v>5134</v>
      </c>
      <c r="K10" s="114" t="s">
        <v>11728</v>
      </c>
      <c r="L10" s="114" t="s">
        <v>5123</v>
      </c>
      <c r="M10" s="114" t="s">
        <v>3640</v>
      </c>
      <c r="N10" s="116" t="str">
        <f t="shared" si="1"/>
        <v>LP</v>
      </c>
      <c r="O10" s="114" t="s">
        <v>8725</v>
      </c>
      <c r="P10" s="114" t="str">
        <f t="shared" si="2"/>
        <v>Medium</v>
      </c>
      <c r="Q10" s="155" t="s">
        <v>10323</v>
      </c>
      <c r="R10" s="356"/>
      <c r="S10" s="356"/>
      <c r="T10" s="155" t="s">
        <v>4230</v>
      </c>
      <c r="U10" s="127" t="s">
        <v>5135</v>
      </c>
      <c r="V10" s="118" t="s">
        <v>5136</v>
      </c>
      <c r="W10" s="118" t="s">
        <v>1193</v>
      </c>
      <c r="X10" s="118" t="s">
        <v>1193</v>
      </c>
      <c r="Y10" s="115">
        <v>44351</v>
      </c>
      <c r="Z10" s="136" t="s">
        <v>3305</v>
      </c>
      <c r="AA10" s="130">
        <v>0</v>
      </c>
      <c r="AB10" s="130">
        <v>0</v>
      </c>
      <c r="AC10" s="130">
        <v>0</v>
      </c>
      <c r="AD10" s="130">
        <v>0</v>
      </c>
      <c r="AE10" s="130">
        <v>0</v>
      </c>
      <c r="AF10" s="137"/>
      <c r="AG10" s="114" t="s">
        <v>7613</v>
      </c>
      <c r="AH10" s="114" t="s">
        <v>1193</v>
      </c>
      <c r="AI10" s="114">
        <v>7</v>
      </c>
      <c r="AJ10" s="114">
        <v>2</v>
      </c>
      <c r="AK10" s="114">
        <v>5</v>
      </c>
      <c r="AL10" s="114">
        <v>0</v>
      </c>
      <c r="AM10" s="114">
        <v>0</v>
      </c>
      <c r="AN10" s="136" t="s">
        <v>3517</v>
      </c>
      <c r="AO10" s="122">
        <v>1</v>
      </c>
    </row>
    <row r="11" spans="1:42" ht="25" customHeight="1" x14ac:dyDescent="0.35">
      <c r="A11" s="123"/>
      <c r="B11" s="124"/>
      <c r="C11" s="114" t="str">
        <f t="shared" ca="1" si="0"/>
        <v>Expired</v>
      </c>
      <c r="D11" s="114" t="s">
        <v>1498</v>
      </c>
      <c r="E11" s="115">
        <v>42845</v>
      </c>
      <c r="F11" s="115">
        <f>E11</f>
        <v>42845</v>
      </c>
      <c r="G11" s="115">
        <f t="shared" si="3"/>
        <v>43574</v>
      </c>
      <c r="H11" s="114" t="s">
        <v>1503</v>
      </c>
      <c r="I11" s="379" t="s">
        <v>9096</v>
      </c>
      <c r="J11" s="155" t="s">
        <v>5137</v>
      </c>
      <c r="K11" s="114" t="s">
        <v>11728</v>
      </c>
      <c r="L11" s="114" t="s">
        <v>5123</v>
      </c>
      <c r="M11" s="114" t="s">
        <v>3640</v>
      </c>
      <c r="N11" s="116" t="str">
        <f t="shared" si="1"/>
        <v>LP</v>
      </c>
      <c r="O11" s="114" t="s">
        <v>8726</v>
      </c>
      <c r="P11" s="114" t="str">
        <f t="shared" si="2"/>
        <v>Medium</v>
      </c>
      <c r="Q11" s="155" t="s">
        <v>10324</v>
      </c>
      <c r="R11" s="356" t="s">
        <v>13999</v>
      </c>
      <c r="S11" s="356"/>
      <c r="T11" s="155" t="s">
        <v>14000</v>
      </c>
      <c r="U11" s="127" t="s">
        <v>14001</v>
      </c>
      <c r="V11" s="118" t="s">
        <v>5138</v>
      </c>
      <c r="W11" s="119" t="s">
        <v>1193</v>
      </c>
      <c r="X11" s="119" t="s">
        <v>1193</v>
      </c>
      <c r="Y11" s="128">
        <v>42776</v>
      </c>
      <c r="Z11" s="128">
        <v>43465</v>
      </c>
      <c r="AA11" s="120">
        <v>138760</v>
      </c>
      <c r="AB11" s="120">
        <v>0</v>
      </c>
      <c r="AC11" s="120">
        <v>68615</v>
      </c>
      <c r="AD11" s="120">
        <v>0</v>
      </c>
      <c r="AE11" s="120">
        <v>110823</v>
      </c>
      <c r="AF11" s="121">
        <v>950005</v>
      </c>
      <c r="AG11" s="114" t="s">
        <v>14002</v>
      </c>
      <c r="AH11" s="130" t="s">
        <v>14003</v>
      </c>
      <c r="AI11" s="114">
        <v>0</v>
      </c>
      <c r="AJ11" s="114">
        <v>0</v>
      </c>
      <c r="AK11" s="114">
        <v>0</v>
      </c>
      <c r="AL11" s="114">
        <v>11</v>
      </c>
      <c r="AM11" s="114">
        <v>1</v>
      </c>
      <c r="AN11" s="118" t="s">
        <v>3500</v>
      </c>
      <c r="AO11" s="122">
        <v>1</v>
      </c>
    </row>
    <row r="12" spans="1:42" ht="25" customHeight="1" x14ac:dyDescent="0.35">
      <c r="A12" s="123" t="s">
        <v>12909</v>
      </c>
      <c r="B12" s="124"/>
      <c r="C12" s="114" t="str">
        <f t="shared" ca="1" si="0"/>
        <v>Active</v>
      </c>
      <c r="D12" s="114" t="s">
        <v>3975</v>
      </c>
      <c r="E12" s="115">
        <v>43818</v>
      </c>
      <c r="F12" s="115">
        <v>46010</v>
      </c>
      <c r="G12" s="115">
        <f>DATE(YEAR(F12)+1,MONTH(F12)+8,DAY(F12)-1)</f>
        <v>46617</v>
      </c>
      <c r="H12" s="114" t="s">
        <v>2445</v>
      </c>
      <c r="I12" s="379" t="s">
        <v>4235</v>
      </c>
      <c r="J12" s="155" t="s">
        <v>5139</v>
      </c>
      <c r="K12" s="114" t="s">
        <v>11728</v>
      </c>
      <c r="L12" s="114" t="s">
        <v>5123</v>
      </c>
      <c r="M12" s="114" t="s">
        <v>3640</v>
      </c>
      <c r="N12" s="116" t="str">
        <f t="shared" si="1"/>
        <v>LP</v>
      </c>
      <c r="O12" s="114" t="s">
        <v>8725</v>
      </c>
      <c r="P12" s="114" t="str">
        <f t="shared" si="2"/>
        <v>Medium</v>
      </c>
      <c r="Q12" s="155" t="s">
        <v>5140</v>
      </c>
      <c r="R12" s="356" t="s">
        <v>12910</v>
      </c>
      <c r="S12" s="356"/>
      <c r="T12" s="155" t="s">
        <v>9198</v>
      </c>
      <c r="U12" s="127" t="s">
        <v>9199</v>
      </c>
      <c r="V12" s="128" t="s">
        <v>5430</v>
      </c>
      <c r="W12" s="128" t="s">
        <v>1193</v>
      </c>
      <c r="X12" s="128" t="s">
        <v>1193</v>
      </c>
      <c r="Y12" s="128">
        <v>43749</v>
      </c>
      <c r="Z12" s="128">
        <v>44926</v>
      </c>
      <c r="AA12" s="120">
        <v>5011878</v>
      </c>
      <c r="AB12" s="120">
        <v>0</v>
      </c>
      <c r="AC12" s="120">
        <v>5554257</v>
      </c>
      <c r="AD12" s="120">
        <v>0</v>
      </c>
      <c r="AE12" s="120">
        <v>5740611</v>
      </c>
      <c r="AF12" s="121">
        <v>409324</v>
      </c>
      <c r="AG12" s="114" t="s">
        <v>11175</v>
      </c>
      <c r="AH12" s="114" t="s">
        <v>11365</v>
      </c>
      <c r="AI12" s="114">
        <v>3</v>
      </c>
      <c r="AJ12" s="114">
        <v>2</v>
      </c>
      <c r="AK12" s="114">
        <v>1</v>
      </c>
      <c r="AL12" s="114">
        <v>2</v>
      </c>
      <c r="AM12" s="114">
        <v>0</v>
      </c>
      <c r="AN12" s="118" t="s">
        <v>3517</v>
      </c>
      <c r="AO12" s="122">
        <v>1</v>
      </c>
    </row>
    <row r="13" spans="1:42" ht="25" customHeight="1" x14ac:dyDescent="0.35">
      <c r="A13" s="123"/>
      <c r="B13" s="124"/>
      <c r="C13" s="114" t="str">
        <f t="shared" ca="1" si="0"/>
        <v>Expired</v>
      </c>
      <c r="D13" s="114" t="s">
        <v>3689</v>
      </c>
      <c r="E13" s="115">
        <v>43742</v>
      </c>
      <c r="F13" s="115">
        <f>E13</f>
        <v>43742</v>
      </c>
      <c r="G13" s="115">
        <f t="shared" ref="G13:G19" si="4">DATE(YEAR(F13)+2,MONTH(F13),DAY(F13)-1)</f>
        <v>44472</v>
      </c>
      <c r="H13" s="114" t="s">
        <v>2388</v>
      </c>
      <c r="I13" s="379" t="s">
        <v>11851</v>
      </c>
      <c r="J13" s="155" t="s">
        <v>5141</v>
      </c>
      <c r="K13" s="114" t="s">
        <v>9</v>
      </c>
      <c r="L13" s="114" t="s">
        <v>5123</v>
      </c>
      <c r="M13" s="114" t="s">
        <v>3640</v>
      </c>
      <c r="N13" s="116" t="str">
        <f t="shared" si="1"/>
        <v>LP</v>
      </c>
      <c r="O13" s="114" t="s">
        <v>8725</v>
      </c>
      <c r="P13" s="114" t="str">
        <f t="shared" si="2"/>
        <v>Medium</v>
      </c>
      <c r="Q13" s="155" t="s">
        <v>10325</v>
      </c>
      <c r="R13" s="356" t="s">
        <v>11854</v>
      </c>
      <c r="S13" s="356"/>
      <c r="T13" s="155" t="s">
        <v>11853</v>
      </c>
      <c r="U13" s="117" t="s">
        <v>11852</v>
      </c>
      <c r="V13" s="129" t="s">
        <v>5142</v>
      </c>
      <c r="W13" s="128" t="s">
        <v>1193</v>
      </c>
      <c r="X13" s="128" t="s">
        <v>1193</v>
      </c>
      <c r="Y13" s="128">
        <v>43731</v>
      </c>
      <c r="Z13" s="118" t="s">
        <v>3303</v>
      </c>
      <c r="AA13" s="120">
        <v>0</v>
      </c>
      <c r="AB13" s="120">
        <v>0</v>
      </c>
      <c r="AC13" s="120">
        <v>0</v>
      </c>
      <c r="AD13" s="120">
        <v>0</v>
      </c>
      <c r="AE13" s="120">
        <v>0</v>
      </c>
      <c r="AF13" s="121">
        <v>0</v>
      </c>
      <c r="AG13" s="114" t="s">
        <v>1193</v>
      </c>
      <c r="AH13" s="114" t="s">
        <v>1193</v>
      </c>
      <c r="AI13" s="114">
        <v>2</v>
      </c>
      <c r="AJ13" s="114">
        <v>2</v>
      </c>
      <c r="AK13" s="114">
        <v>0</v>
      </c>
      <c r="AL13" s="114">
        <v>0</v>
      </c>
      <c r="AM13" s="114">
        <v>0</v>
      </c>
      <c r="AN13" s="118" t="s">
        <v>3500</v>
      </c>
      <c r="AO13" s="122">
        <v>1</v>
      </c>
    </row>
    <row r="14" spans="1:42" ht="25" customHeight="1" x14ac:dyDescent="0.35">
      <c r="A14" s="123"/>
      <c r="B14" s="124"/>
      <c r="C14" s="114" t="str">
        <f t="shared" ca="1" si="0"/>
        <v>Expired</v>
      </c>
      <c r="D14" s="118" t="s">
        <v>4394</v>
      </c>
      <c r="E14" s="129">
        <v>44494</v>
      </c>
      <c r="F14" s="138">
        <v>44494</v>
      </c>
      <c r="G14" s="115">
        <f t="shared" si="4"/>
        <v>45223</v>
      </c>
      <c r="H14" s="118" t="s">
        <v>4602</v>
      </c>
      <c r="I14" s="379" t="s">
        <v>4395</v>
      </c>
      <c r="J14" s="345" t="s">
        <v>5143</v>
      </c>
      <c r="K14" s="118" t="s">
        <v>18</v>
      </c>
      <c r="L14" s="118" t="s">
        <v>3368</v>
      </c>
      <c r="M14" s="114" t="s">
        <v>3640</v>
      </c>
      <c r="N14" s="116" t="str">
        <f t="shared" si="1"/>
        <v>LP</v>
      </c>
      <c r="O14" s="118" t="s">
        <v>8725</v>
      </c>
      <c r="P14" s="114" t="str">
        <f t="shared" si="2"/>
        <v>Medium</v>
      </c>
      <c r="Q14" s="345" t="s">
        <v>4396</v>
      </c>
      <c r="R14" s="357"/>
      <c r="S14" s="357"/>
      <c r="T14" s="345" t="s">
        <v>4397</v>
      </c>
      <c r="U14" s="375" t="s">
        <v>5145</v>
      </c>
      <c r="V14" s="118"/>
      <c r="W14" s="118"/>
      <c r="X14" s="118"/>
      <c r="Y14" s="118"/>
      <c r="Z14" s="118"/>
      <c r="AA14" s="118"/>
      <c r="AB14" s="118"/>
      <c r="AC14" s="118"/>
      <c r="AD14" s="118"/>
      <c r="AE14" s="118"/>
      <c r="AF14" s="140"/>
      <c r="AG14" s="118"/>
      <c r="AH14" s="118"/>
      <c r="AI14" s="118"/>
      <c r="AJ14" s="118"/>
      <c r="AK14" s="118"/>
      <c r="AL14" s="118"/>
      <c r="AM14" s="118"/>
      <c r="AN14" s="118" t="s">
        <v>3500</v>
      </c>
      <c r="AO14" s="141">
        <v>1</v>
      </c>
    </row>
    <row r="15" spans="1:42" ht="25" customHeight="1" x14ac:dyDescent="0.35">
      <c r="A15" s="123"/>
      <c r="B15" s="124"/>
      <c r="C15" s="114" t="str">
        <f t="shared" ca="1" si="0"/>
        <v>Expired</v>
      </c>
      <c r="D15" s="114" t="s">
        <v>1380</v>
      </c>
      <c r="E15" s="115">
        <v>42639</v>
      </c>
      <c r="F15" s="115">
        <v>43369</v>
      </c>
      <c r="G15" s="115">
        <f t="shared" si="4"/>
        <v>44099</v>
      </c>
      <c r="H15" s="114" t="s">
        <v>1381</v>
      </c>
      <c r="I15" s="379" t="s">
        <v>1382</v>
      </c>
      <c r="J15" s="155" t="s">
        <v>5146</v>
      </c>
      <c r="K15" s="114" t="s">
        <v>7</v>
      </c>
      <c r="L15" s="114" t="s">
        <v>5123</v>
      </c>
      <c r="M15" s="114" t="s">
        <v>3640</v>
      </c>
      <c r="N15" s="116" t="str">
        <f t="shared" si="1"/>
        <v>LP</v>
      </c>
      <c r="O15" s="114" t="s">
        <v>8728</v>
      </c>
      <c r="P15" s="114" t="str">
        <f t="shared" si="2"/>
        <v>Low</v>
      </c>
      <c r="Q15" s="155" t="s">
        <v>5148</v>
      </c>
      <c r="R15" s="356" t="s">
        <v>15209</v>
      </c>
      <c r="S15" s="356"/>
      <c r="T15" s="155" t="s">
        <v>14194</v>
      </c>
      <c r="U15" s="117" t="s">
        <v>14193</v>
      </c>
      <c r="V15" s="118" t="s">
        <v>5149</v>
      </c>
      <c r="W15" s="119" t="s">
        <v>1193</v>
      </c>
      <c r="X15" s="119" t="s">
        <v>1193</v>
      </c>
      <c r="Y15" s="128">
        <v>41026</v>
      </c>
      <c r="Z15" s="128">
        <v>43100</v>
      </c>
      <c r="AA15" s="120">
        <v>8278949</v>
      </c>
      <c r="AB15" s="120">
        <v>0</v>
      </c>
      <c r="AC15" s="120">
        <v>5494127</v>
      </c>
      <c r="AD15" s="120">
        <v>0</v>
      </c>
      <c r="AE15" s="120">
        <v>5494127</v>
      </c>
      <c r="AF15" s="121">
        <v>12945581</v>
      </c>
      <c r="AG15" s="114" t="s">
        <v>11176</v>
      </c>
      <c r="AH15" s="114" t="s">
        <v>1193</v>
      </c>
      <c r="AI15" s="114">
        <v>79</v>
      </c>
      <c r="AJ15" s="114">
        <v>0</v>
      </c>
      <c r="AK15" s="114">
        <v>0</v>
      </c>
      <c r="AL15" s="114">
        <v>10</v>
      </c>
      <c r="AM15" s="114">
        <v>1</v>
      </c>
      <c r="AN15" s="118" t="s">
        <v>3517</v>
      </c>
      <c r="AO15" s="122">
        <v>1</v>
      </c>
    </row>
    <row r="16" spans="1:42" ht="25" customHeight="1" x14ac:dyDescent="0.35">
      <c r="A16" s="125" t="s">
        <v>11533</v>
      </c>
      <c r="B16" s="126">
        <v>44813</v>
      </c>
      <c r="C16" s="114" t="str">
        <f t="shared" ca="1" si="0"/>
        <v>Active</v>
      </c>
      <c r="D16" s="114" t="s">
        <v>8386</v>
      </c>
      <c r="E16" s="115">
        <v>44813</v>
      </c>
      <c r="F16" s="115">
        <v>45544</v>
      </c>
      <c r="G16" s="115">
        <f t="shared" si="4"/>
        <v>46273</v>
      </c>
      <c r="H16" s="114" t="s">
        <v>8387</v>
      </c>
      <c r="I16" s="379" t="s">
        <v>8662</v>
      </c>
      <c r="J16" s="155" t="s">
        <v>8388</v>
      </c>
      <c r="K16" s="118" t="s">
        <v>11728</v>
      </c>
      <c r="L16" s="114" t="s">
        <v>5123</v>
      </c>
      <c r="M16" s="114" t="s">
        <v>3640</v>
      </c>
      <c r="N16" s="116" t="str">
        <f t="shared" si="1"/>
        <v>LP</v>
      </c>
      <c r="O16" s="114" t="s">
        <v>8725</v>
      </c>
      <c r="P16" s="114" t="str">
        <f t="shared" si="2"/>
        <v>Medium</v>
      </c>
      <c r="Q16" s="155" t="s">
        <v>8389</v>
      </c>
      <c r="R16" s="356" t="s">
        <v>15210</v>
      </c>
      <c r="S16" s="356"/>
      <c r="T16" s="155" t="s">
        <v>14059</v>
      </c>
      <c r="U16" s="127" t="s">
        <v>14060</v>
      </c>
      <c r="V16" s="129" t="s">
        <v>11063</v>
      </c>
      <c r="W16" s="128" t="s">
        <v>1193</v>
      </c>
      <c r="X16" s="128" t="s">
        <v>1193</v>
      </c>
      <c r="Y16" s="128">
        <v>44596</v>
      </c>
      <c r="Z16" s="128">
        <v>44926</v>
      </c>
      <c r="AA16" s="120">
        <v>0</v>
      </c>
      <c r="AB16" s="120">
        <v>0</v>
      </c>
      <c r="AC16" s="120">
        <v>0</v>
      </c>
      <c r="AD16" s="120">
        <v>0</v>
      </c>
      <c r="AE16" s="120">
        <v>-42775</v>
      </c>
      <c r="AF16" s="121">
        <v>-42775</v>
      </c>
      <c r="AG16" s="114" t="s">
        <v>1193</v>
      </c>
      <c r="AH16" s="114" t="s">
        <v>14061</v>
      </c>
      <c r="AI16" s="114">
        <v>3</v>
      </c>
      <c r="AJ16" s="114">
        <v>0</v>
      </c>
      <c r="AK16" s="114">
        <v>3</v>
      </c>
      <c r="AL16" s="114">
        <v>0</v>
      </c>
      <c r="AM16" s="114">
        <v>2</v>
      </c>
      <c r="AN16" s="118" t="s">
        <v>3500</v>
      </c>
      <c r="AO16" s="122">
        <v>1</v>
      </c>
    </row>
    <row r="17" spans="1:41" ht="25" customHeight="1" x14ac:dyDescent="0.35">
      <c r="A17" s="123"/>
      <c r="B17" s="124"/>
      <c r="C17" s="114" t="str">
        <f t="shared" ca="1" si="0"/>
        <v>Expired</v>
      </c>
      <c r="D17" s="114" t="s">
        <v>3326</v>
      </c>
      <c r="E17" s="115">
        <v>43164</v>
      </c>
      <c r="F17" s="115">
        <f>E17</f>
        <v>43164</v>
      </c>
      <c r="G17" s="115">
        <f t="shared" si="4"/>
        <v>43894</v>
      </c>
      <c r="H17" s="114" t="s">
        <v>3327</v>
      </c>
      <c r="I17" s="379" t="s">
        <v>7942</v>
      </c>
      <c r="J17" s="155" t="s">
        <v>5150</v>
      </c>
      <c r="K17" s="114" t="s">
        <v>7</v>
      </c>
      <c r="L17" s="114" t="s">
        <v>5123</v>
      </c>
      <c r="M17" s="114" t="s">
        <v>3640</v>
      </c>
      <c r="N17" s="116" t="str">
        <f t="shared" si="1"/>
        <v>LP</v>
      </c>
      <c r="O17" s="114" t="s">
        <v>8728</v>
      </c>
      <c r="P17" s="114" t="str">
        <f t="shared" si="2"/>
        <v>Low</v>
      </c>
      <c r="Q17" s="155" t="s">
        <v>5151</v>
      </c>
      <c r="R17" s="356" t="s">
        <v>11850</v>
      </c>
      <c r="S17" s="356"/>
      <c r="T17" s="155" t="s">
        <v>9197</v>
      </c>
      <c r="U17" s="226" t="s">
        <v>5152</v>
      </c>
      <c r="V17" s="119" t="s">
        <v>10736</v>
      </c>
      <c r="W17" s="119" t="s">
        <v>1193</v>
      </c>
      <c r="X17" s="119" t="s">
        <v>1193</v>
      </c>
      <c r="Y17" s="128">
        <v>43004</v>
      </c>
      <c r="Z17" s="118" t="s">
        <v>3303</v>
      </c>
      <c r="AA17" s="120">
        <v>0</v>
      </c>
      <c r="AB17" s="120">
        <v>0</v>
      </c>
      <c r="AC17" s="120">
        <v>0</v>
      </c>
      <c r="AD17" s="120">
        <v>0</v>
      </c>
      <c r="AE17" s="120">
        <v>0</v>
      </c>
      <c r="AF17" s="121">
        <v>0</v>
      </c>
      <c r="AG17" s="114" t="s">
        <v>1193</v>
      </c>
      <c r="AH17" s="114" t="s">
        <v>1193</v>
      </c>
      <c r="AI17" s="114">
        <v>3</v>
      </c>
      <c r="AJ17" s="114">
        <v>1</v>
      </c>
      <c r="AK17" s="114">
        <v>2</v>
      </c>
      <c r="AL17" s="114">
        <v>0</v>
      </c>
      <c r="AM17" s="114">
        <v>0</v>
      </c>
      <c r="AN17" s="118" t="s">
        <v>3500</v>
      </c>
      <c r="AO17" s="122">
        <v>1</v>
      </c>
    </row>
    <row r="18" spans="1:41" ht="25" customHeight="1" x14ac:dyDescent="0.35">
      <c r="A18" s="123" t="s">
        <v>11534</v>
      </c>
      <c r="B18" s="124"/>
      <c r="C18" s="114" t="str">
        <f t="shared" ca="1" si="0"/>
        <v>Active</v>
      </c>
      <c r="D18" s="114" t="s">
        <v>8576</v>
      </c>
      <c r="E18" s="115">
        <v>43333</v>
      </c>
      <c r="F18" s="115">
        <v>45525</v>
      </c>
      <c r="G18" s="115">
        <f t="shared" si="4"/>
        <v>46254</v>
      </c>
      <c r="H18" s="114" t="s">
        <v>2098</v>
      </c>
      <c r="I18" s="379" t="s">
        <v>2964</v>
      </c>
      <c r="J18" s="155" t="s">
        <v>5153</v>
      </c>
      <c r="K18" s="118" t="s">
        <v>14</v>
      </c>
      <c r="L18" s="114" t="s">
        <v>5123</v>
      </c>
      <c r="M18" s="114" t="s">
        <v>3640</v>
      </c>
      <c r="N18" s="116" t="str">
        <f t="shared" si="1"/>
        <v>LP</v>
      </c>
      <c r="O18" s="114" t="s">
        <v>8728</v>
      </c>
      <c r="P18" s="114" t="str">
        <f t="shared" si="2"/>
        <v>Low</v>
      </c>
      <c r="Q18" s="155" t="s">
        <v>450</v>
      </c>
      <c r="R18" s="356" t="s">
        <v>14997</v>
      </c>
      <c r="S18" s="356"/>
      <c r="T18" s="155" t="s">
        <v>14028</v>
      </c>
      <c r="U18" s="117" t="s">
        <v>14029</v>
      </c>
      <c r="V18" s="128" t="s">
        <v>5430</v>
      </c>
      <c r="W18" s="128" t="s">
        <v>1193</v>
      </c>
      <c r="X18" s="128" t="s">
        <v>1193</v>
      </c>
      <c r="Y18" s="128">
        <v>43335</v>
      </c>
      <c r="Z18" s="128">
        <v>43465</v>
      </c>
      <c r="AA18" s="120">
        <v>7023678</v>
      </c>
      <c r="AB18" s="120">
        <v>0</v>
      </c>
      <c r="AC18" s="120">
        <v>2620890</v>
      </c>
      <c r="AD18" s="120">
        <v>0</v>
      </c>
      <c r="AE18" s="120">
        <v>7000622</v>
      </c>
      <c r="AF18" s="121">
        <v>0</v>
      </c>
      <c r="AG18" s="114" t="s">
        <v>1193</v>
      </c>
      <c r="AH18" s="114" t="s">
        <v>1193</v>
      </c>
      <c r="AI18" s="114">
        <v>140</v>
      </c>
      <c r="AJ18" s="114">
        <v>30</v>
      </c>
      <c r="AK18" s="114">
        <v>110</v>
      </c>
      <c r="AL18" s="114">
        <v>7</v>
      </c>
      <c r="AM18" s="114">
        <v>2</v>
      </c>
      <c r="AN18" s="118" t="s">
        <v>3517</v>
      </c>
      <c r="AO18" s="122">
        <v>1</v>
      </c>
    </row>
    <row r="19" spans="1:41" ht="25" customHeight="1" x14ac:dyDescent="0.35">
      <c r="A19" s="123"/>
      <c r="B19" s="124"/>
      <c r="C19" s="114" t="str">
        <f t="shared" ca="1" si="0"/>
        <v>Expired</v>
      </c>
      <c r="D19" s="114" t="s">
        <v>4003</v>
      </c>
      <c r="E19" s="115">
        <v>44627</v>
      </c>
      <c r="F19" s="115">
        <v>45358</v>
      </c>
      <c r="G19" s="115">
        <f t="shared" si="4"/>
        <v>46087</v>
      </c>
      <c r="H19" s="114" t="s">
        <v>4189</v>
      </c>
      <c r="I19" s="379" t="s">
        <v>7943</v>
      </c>
      <c r="J19" s="155" t="s">
        <v>5154</v>
      </c>
      <c r="K19" s="114" t="s">
        <v>24</v>
      </c>
      <c r="L19" s="114" t="s">
        <v>5123</v>
      </c>
      <c r="M19" s="114" t="s">
        <v>3640</v>
      </c>
      <c r="N19" s="116" t="str">
        <f t="shared" si="1"/>
        <v>LP</v>
      </c>
      <c r="O19" s="114" t="s">
        <v>8728</v>
      </c>
      <c r="P19" s="114" t="str">
        <f t="shared" si="2"/>
        <v>Low</v>
      </c>
      <c r="Q19" s="155" t="s">
        <v>2375</v>
      </c>
      <c r="R19" s="356" t="s">
        <v>13937</v>
      </c>
      <c r="S19" s="356"/>
      <c r="T19" s="155" t="s">
        <v>11847</v>
      </c>
      <c r="U19" s="127" t="s">
        <v>11846</v>
      </c>
      <c r="V19" s="118" t="s">
        <v>5155</v>
      </c>
      <c r="W19" s="119" t="s">
        <v>1193</v>
      </c>
      <c r="X19" s="118" t="s">
        <v>7614</v>
      </c>
      <c r="Y19" s="115">
        <v>44392</v>
      </c>
      <c r="Z19" s="115">
        <v>44926</v>
      </c>
      <c r="AA19" s="130">
        <v>7772720</v>
      </c>
      <c r="AB19" s="130">
        <v>0</v>
      </c>
      <c r="AC19" s="130">
        <v>340000</v>
      </c>
      <c r="AD19" s="130">
        <v>0</v>
      </c>
      <c r="AE19" s="130">
        <v>4415060</v>
      </c>
      <c r="AF19" s="137">
        <v>1512590</v>
      </c>
      <c r="AG19" s="130" t="s">
        <v>11848</v>
      </c>
      <c r="AH19" s="114" t="s">
        <v>11849</v>
      </c>
      <c r="AI19" s="114">
        <v>2</v>
      </c>
      <c r="AJ19" s="114">
        <v>1</v>
      </c>
      <c r="AK19" s="114">
        <v>1</v>
      </c>
      <c r="AL19" s="114">
        <v>0</v>
      </c>
      <c r="AM19" s="114">
        <v>0</v>
      </c>
      <c r="AN19" s="136" t="s">
        <v>3500</v>
      </c>
      <c r="AO19" s="122">
        <v>1</v>
      </c>
    </row>
    <row r="20" spans="1:41" ht="25" customHeight="1" x14ac:dyDescent="0.35">
      <c r="A20" s="123"/>
      <c r="B20" s="124"/>
      <c r="C20" s="114" t="str">
        <f t="shared" ca="1" si="0"/>
        <v>Active</v>
      </c>
      <c r="D20" s="114" t="s">
        <v>3936</v>
      </c>
      <c r="E20" s="115">
        <v>41704</v>
      </c>
      <c r="F20" s="115">
        <v>45976</v>
      </c>
      <c r="G20" s="115">
        <f>DATE(YEAR(F20),MONTH(F20)+18,DAY(F20)-1)</f>
        <v>46521</v>
      </c>
      <c r="H20" s="114" t="s">
        <v>1865</v>
      </c>
      <c r="I20" s="379" t="s">
        <v>4236</v>
      </c>
      <c r="J20" s="155" t="s">
        <v>13504</v>
      </c>
      <c r="K20" s="114" t="s">
        <v>11728</v>
      </c>
      <c r="L20" s="114" t="s">
        <v>5123</v>
      </c>
      <c r="M20" s="114" t="s">
        <v>3640</v>
      </c>
      <c r="N20" s="116" t="str">
        <f t="shared" si="1"/>
        <v>LP</v>
      </c>
      <c r="O20" s="114" t="s">
        <v>8729</v>
      </c>
      <c r="P20" s="114" t="str">
        <f t="shared" si="2"/>
        <v>Low</v>
      </c>
      <c r="Q20" s="155" t="s">
        <v>10326</v>
      </c>
      <c r="R20" s="356" t="s">
        <v>13507</v>
      </c>
      <c r="S20" s="356"/>
      <c r="T20" s="155" t="s">
        <v>13505</v>
      </c>
      <c r="U20" s="127" t="s">
        <v>13506</v>
      </c>
      <c r="V20" s="118" t="s">
        <v>13508</v>
      </c>
      <c r="W20" s="118" t="s">
        <v>13509</v>
      </c>
      <c r="X20" s="119" t="s">
        <v>1193</v>
      </c>
      <c r="Y20" s="128">
        <v>44515</v>
      </c>
      <c r="Z20" s="128">
        <v>43465</v>
      </c>
      <c r="AA20" s="120">
        <v>492882</v>
      </c>
      <c r="AB20" s="120">
        <v>0</v>
      </c>
      <c r="AC20" s="120">
        <v>492882</v>
      </c>
      <c r="AD20" s="120">
        <v>0</v>
      </c>
      <c r="AE20" s="120">
        <v>463558.26</v>
      </c>
      <c r="AF20" s="121">
        <v>428366</v>
      </c>
      <c r="AG20" s="114" t="s">
        <v>13510</v>
      </c>
      <c r="AH20" s="114" t="s">
        <v>1193</v>
      </c>
      <c r="AI20" s="114">
        <v>2</v>
      </c>
      <c r="AJ20" s="114">
        <v>1</v>
      </c>
      <c r="AK20" s="114">
        <v>1</v>
      </c>
      <c r="AL20" s="114" t="s">
        <v>13511</v>
      </c>
      <c r="AM20" s="114">
        <v>0</v>
      </c>
      <c r="AN20" s="118" t="s">
        <v>3500</v>
      </c>
      <c r="AO20" s="122">
        <v>1</v>
      </c>
    </row>
    <row r="21" spans="1:41" ht="25" customHeight="1" x14ac:dyDescent="0.35">
      <c r="A21" s="123"/>
      <c r="B21" s="124"/>
      <c r="C21" s="114" t="str">
        <f t="shared" ca="1" si="0"/>
        <v>Active</v>
      </c>
      <c r="D21" s="114" t="s">
        <v>12999</v>
      </c>
      <c r="E21" s="115">
        <v>41842</v>
      </c>
      <c r="F21" s="115">
        <v>45716</v>
      </c>
      <c r="G21" s="115">
        <f>DATE(YEAR(F21)+2,MONTH(F21),DAY(F21)-1)</f>
        <v>46445</v>
      </c>
      <c r="H21" s="114" t="s">
        <v>358</v>
      </c>
      <c r="I21" s="379" t="s">
        <v>3187</v>
      </c>
      <c r="J21" s="155" t="s">
        <v>10168</v>
      </c>
      <c r="K21" s="114" t="s">
        <v>74</v>
      </c>
      <c r="L21" s="114" t="s">
        <v>15709</v>
      </c>
      <c r="M21" s="114" t="s">
        <v>3640</v>
      </c>
      <c r="N21" s="116" t="str">
        <f t="shared" si="1"/>
        <v>LP</v>
      </c>
      <c r="O21" s="114" t="s">
        <v>8728</v>
      </c>
      <c r="P21" s="114" t="str">
        <f t="shared" si="2"/>
        <v>Low</v>
      </c>
      <c r="Q21" s="155" t="s">
        <v>533</v>
      </c>
      <c r="R21" s="356" t="s">
        <v>12994</v>
      </c>
      <c r="S21" s="356"/>
      <c r="T21" s="155" t="s">
        <v>12995</v>
      </c>
      <c r="U21" s="117" t="s">
        <v>12996</v>
      </c>
      <c r="V21" s="118" t="s">
        <v>5156</v>
      </c>
      <c r="W21" s="119" t="s">
        <v>12997</v>
      </c>
      <c r="X21" s="119" t="s">
        <v>12998</v>
      </c>
      <c r="Y21" s="128">
        <v>41842</v>
      </c>
      <c r="Z21" s="128">
        <v>43100</v>
      </c>
      <c r="AA21" s="120">
        <v>9673196</v>
      </c>
      <c r="AB21" s="120">
        <v>0</v>
      </c>
      <c r="AC21" s="120">
        <v>2825346</v>
      </c>
      <c r="AD21" s="120">
        <v>0</v>
      </c>
      <c r="AE21" s="120">
        <v>9016601</v>
      </c>
      <c r="AF21" s="121">
        <v>9275200</v>
      </c>
      <c r="AG21" s="114" t="s">
        <v>1193</v>
      </c>
      <c r="AH21" s="114" t="s">
        <v>1193</v>
      </c>
      <c r="AI21" s="114">
        <v>17</v>
      </c>
      <c r="AJ21" s="114">
        <v>14</v>
      </c>
      <c r="AK21" s="114">
        <v>3</v>
      </c>
      <c r="AL21" s="114">
        <v>96</v>
      </c>
      <c r="AM21" s="114">
        <v>0</v>
      </c>
      <c r="AN21" s="118" t="s">
        <v>3517</v>
      </c>
      <c r="AO21" s="122">
        <v>1</v>
      </c>
    </row>
    <row r="22" spans="1:41" ht="25" customHeight="1" x14ac:dyDescent="0.35">
      <c r="A22" s="123"/>
      <c r="B22" s="124"/>
      <c r="C22" s="114" t="str">
        <f t="shared" ca="1" si="0"/>
        <v>Active</v>
      </c>
      <c r="D22" s="114" t="s">
        <v>9917</v>
      </c>
      <c r="E22" s="115">
        <v>44284</v>
      </c>
      <c r="F22" s="115">
        <v>45745</v>
      </c>
      <c r="G22" s="115">
        <f>DATE(YEAR(F22),MONTH(F22)+18,DAY(F22)-1)</f>
        <v>46293</v>
      </c>
      <c r="H22" s="114" t="s">
        <v>3313</v>
      </c>
      <c r="I22" s="379" t="s">
        <v>7944</v>
      </c>
      <c r="J22" s="155" t="s">
        <v>5159</v>
      </c>
      <c r="K22" s="114" t="s">
        <v>11730</v>
      </c>
      <c r="L22" s="114" t="s">
        <v>5123</v>
      </c>
      <c r="M22" s="114" t="s">
        <v>3768</v>
      </c>
      <c r="N22" s="116" t="str">
        <f t="shared" si="1"/>
        <v>LP</v>
      </c>
      <c r="O22" s="114" t="s">
        <v>8730</v>
      </c>
      <c r="P22" s="114" t="str">
        <f t="shared" si="2"/>
        <v>Low</v>
      </c>
      <c r="Q22" s="155" t="s">
        <v>5161</v>
      </c>
      <c r="R22" s="356" t="s">
        <v>14998</v>
      </c>
      <c r="S22" s="356"/>
      <c r="T22" s="155" t="s">
        <v>11792</v>
      </c>
      <c r="U22" s="139" t="s">
        <v>9918</v>
      </c>
      <c r="V22" s="118" t="s">
        <v>10737</v>
      </c>
      <c r="W22" s="118" t="s">
        <v>10738</v>
      </c>
      <c r="X22" s="118" t="s">
        <v>10739</v>
      </c>
      <c r="Y22" s="128">
        <v>44259</v>
      </c>
      <c r="Z22" s="128">
        <v>44561</v>
      </c>
      <c r="AA22" s="120">
        <v>52100</v>
      </c>
      <c r="AB22" s="120">
        <v>0</v>
      </c>
      <c r="AC22" s="120">
        <v>62960</v>
      </c>
      <c r="AD22" s="120">
        <v>0</v>
      </c>
      <c r="AE22" s="120">
        <v>65860</v>
      </c>
      <c r="AF22" s="121">
        <v>25030</v>
      </c>
      <c r="AG22" s="114" t="s">
        <v>11793</v>
      </c>
      <c r="AH22" s="114" t="s">
        <v>1193</v>
      </c>
      <c r="AI22" s="114">
        <v>33</v>
      </c>
      <c r="AJ22" s="114">
        <v>12</v>
      </c>
      <c r="AK22" s="114">
        <v>21</v>
      </c>
      <c r="AL22" s="114">
        <v>7</v>
      </c>
      <c r="AM22" s="114">
        <v>0</v>
      </c>
      <c r="AN22" s="118" t="s">
        <v>3500</v>
      </c>
      <c r="AO22" s="122">
        <v>1</v>
      </c>
    </row>
    <row r="23" spans="1:41" ht="25" customHeight="1" x14ac:dyDescent="0.35">
      <c r="A23" s="123"/>
      <c r="B23" s="124"/>
      <c r="C23" s="114" t="str">
        <f t="shared" ca="1" si="0"/>
        <v>Expired</v>
      </c>
      <c r="D23" s="118" t="s">
        <v>4398</v>
      </c>
      <c r="E23" s="129">
        <v>44426</v>
      </c>
      <c r="F23" s="138">
        <v>45156</v>
      </c>
      <c r="G23" s="115">
        <f>DATE(YEAR(F23)+2,MONTH(F23),DAY(F23)-1)</f>
        <v>45886</v>
      </c>
      <c r="H23" s="118" t="s">
        <v>4604</v>
      </c>
      <c r="I23" s="379" t="s">
        <v>12893</v>
      </c>
      <c r="J23" s="345" t="s">
        <v>5162</v>
      </c>
      <c r="K23" s="118" t="s">
        <v>329</v>
      </c>
      <c r="L23" s="118" t="s">
        <v>3368</v>
      </c>
      <c r="M23" s="114" t="s">
        <v>3640</v>
      </c>
      <c r="N23" s="116" t="str">
        <f t="shared" si="1"/>
        <v>LP</v>
      </c>
      <c r="O23" s="114" t="s">
        <v>8726</v>
      </c>
      <c r="P23" s="114" t="str">
        <f t="shared" si="2"/>
        <v>Medium</v>
      </c>
      <c r="Q23" s="345" t="s">
        <v>5004</v>
      </c>
      <c r="R23" s="357"/>
      <c r="S23" s="357"/>
      <c r="T23" s="345" t="s">
        <v>4399</v>
      </c>
      <c r="U23" s="375" t="s">
        <v>5163</v>
      </c>
      <c r="V23" s="118"/>
      <c r="W23" s="118"/>
      <c r="X23" s="118"/>
      <c r="Y23" s="118"/>
      <c r="Z23" s="118"/>
      <c r="AA23" s="118"/>
      <c r="AB23" s="118"/>
      <c r="AC23" s="118"/>
      <c r="AD23" s="118"/>
      <c r="AE23" s="118"/>
      <c r="AF23" s="140"/>
      <c r="AG23" s="118"/>
      <c r="AH23" s="118"/>
      <c r="AI23" s="118"/>
      <c r="AJ23" s="118"/>
      <c r="AK23" s="118"/>
      <c r="AL23" s="118"/>
      <c r="AM23" s="118"/>
      <c r="AN23" s="118" t="s">
        <v>3500</v>
      </c>
      <c r="AO23" s="141">
        <v>1</v>
      </c>
    </row>
    <row r="24" spans="1:41" ht="25" customHeight="1" x14ac:dyDescent="0.35">
      <c r="A24" s="123"/>
      <c r="B24" s="124"/>
      <c r="C24" s="114" t="str">
        <f t="shared" ca="1" si="0"/>
        <v>Expired</v>
      </c>
      <c r="D24" s="114" t="s">
        <v>3738</v>
      </c>
      <c r="E24" s="115">
        <v>43899</v>
      </c>
      <c r="F24" s="115">
        <f>E24</f>
        <v>43899</v>
      </c>
      <c r="G24" s="115">
        <f>DATE(YEAR(F24)+2,MONTH(F24),DAY(F24)-1)</f>
        <v>44628</v>
      </c>
      <c r="H24" s="114" t="s">
        <v>2561</v>
      </c>
      <c r="I24" s="379" t="s">
        <v>4237</v>
      </c>
      <c r="J24" s="155" t="s">
        <v>5164</v>
      </c>
      <c r="K24" s="114" t="s">
        <v>11728</v>
      </c>
      <c r="L24" s="114" t="s">
        <v>5123</v>
      </c>
      <c r="M24" s="114" t="s">
        <v>3640</v>
      </c>
      <c r="N24" s="116" t="str">
        <f t="shared" si="1"/>
        <v>LP</v>
      </c>
      <c r="O24" s="114" t="s">
        <v>8725</v>
      </c>
      <c r="P24" s="114" t="str">
        <f t="shared" si="2"/>
        <v>Medium</v>
      </c>
      <c r="Q24" s="155" t="s">
        <v>10327</v>
      </c>
      <c r="R24" s="356" t="s">
        <v>14191</v>
      </c>
      <c r="S24" s="356"/>
      <c r="T24" s="155" t="s">
        <v>9186</v>
      </c>
      <c r="U24" s="117" t="s">
        <v>14192</v>
      </c>
      <c r="V24" s="128" t="s">
        <v>5430</v>
      </c>
      <c r="W24" s="128" t="s">
        <v>1193</v>
      </c>
      <c r="X24" s="128" t="s">
        <v>1193</v>
      </c>
      <c r="Y24" s="128">
        <v>43854</v>
      </c>
      <c r="Z24" s="128">
        <v>44196</v>
      </c>
      <c r="AA24" s="120">
        <v>0</v>
      </c>
      <c r="AB24" s="120">
        <v>0</v>
      </c>
      <c r="AC24" s="120">
        <v>0</v>
      </c>
      <c r="AD24" s="120">
        <v>0</v>
      </c>
      <c r="AE24" s="120">
        <v>0</v>
      </c>
      <c r="AF24" s="121">
        <v>0</v>
      </c>
      <c r="AG24" s="114" t="s">
        <v>1193</v>
      </c>
      <c r="AH24" s="114" t="s">
        <v>1193</v>
      </c>
      <c r="AI24" s="114">
        <v>2</v>
      </c>
      <c r="AJ24" s="114">
        <v>0</v>
      </c>
      <c r="AK24" s="114">
        <v>2</v>
      </c>
      <c r="AL24" s="114">
        <v>0</v>
      </c>
      <c r="AM24" s="114">
        <v>0</v>
      </c>
      <c r="AN24" s="118" t="s">
        <v>3500</v>
      </c>
      <c r="AO24" s="122">
        <v>1</v>
      </c>
    </row>
    <row r="25" spans="1:41" ht="25" customHeight="1" x14ac:dyDescent="0.35">
      <c r="A25" s="123"/>
      <c r="B25" s="124"/>
      <c r="C25" s="114" t="str">
        <f t="shared" ca="1" si="0"/>
        <v>Expired</v>
      </c>
      <c r="D25" s="114" t="s">
        <v>8997</v>
      </c>
      <c r="E25" s="115">
        <v>44117</v>
      </c>
      <c r="F25" s="115">
        <v>45578</v>
      </c>
      <c r="G25" s="115">
        <f>DATE(YEAR(F25)+1,MONTH(F25)+6,DAY(F25)-1)</f>
        <v>46124</v>
      </c>
      <c r="H25" s="114" t="s">
        <v>2681</v>
      </c>
      <c r="I25" s="379" t="s">
        <v>8345</v>
      </c>
      <c r="J25" s="155" t="s">
        <v>5165</v>
      </c>
      <c r="K25" s="114" t="s">
        <v>11728</v>
      </c>
      <c r="L25" s="114" t="s">
        <v>5123</v>
      </c>
      <c r="M25" s="114" t="s">
        <v>3640</v>
      </c>
      <c r="N25" s="116" t="str">
        <f t="shared" si="1"/>
        <v>LP</v>
      </c>
      <c r="O25" s="114" t="s">
        <v>8728</v>
      </c>
      <c r="P25" s="114" t="str">
        <f t="shared" si="2"/>
        <v>Low</v>
      </c>
      <c r="Q25" s="155" t="s">
        <v>2147</v>
      </c>
      <c r="R25" s="356" t="s">
        <v>15211</v>
      </c>
      <c r="S25" s="356"/>
      <c r="T25" s="155" t="s">
        <v>14019</v>
      </c>
      <c r="U25" s="127" t="s">
        <v>14020</v>
      </c>
      <c r="V25" s="129" t="s">
        <v>8998</v>
      </c>
      <c r="W25" s="128" t="s">
        <v>1193</v>
      </c>
      <c r="X25" s="128" t="s">
        <v>1193</v>
      </c>
      <c r="Y25" s="128">
        <v>44035</v>
      </c>
      <c r="Z25" s="128">
        <v>44196</v>
      </c>
      <c r="AA25" s="120">
        <v>1721159.17</v>
      </c>
      <c r="AB25" s="120">
        <v>0</v>
      </c>
      <c r="AC25" s="120">
        <v>30329</v>
      </c>
      <c r="AD25" s="120">
        <v>0</v>
      </c>
      <c r="AE25" s="120">
        <v>1661968</v>
      </c>
      <c r="AF25" s="121">
        <v>0</v>
      </c>
      <c r="AG25" s="129" t="s">
        <v>8998</v>
      </c>
      <c r="AH25" s="114" t="s">
        <v>11177</v>
      </c>
      <c r="AI25" s="114">
        <v>3</v>
      </c>
      <c r="AJ25" s="114">
        <v>1</v>
      </c>
      <c r="AK25" s="114">
        <v>2</v>
      </c>
      <c r="AL25" s="114">
        <v>2</v>
      </c>
      <c r="AM25" s="114">
        <v>1</v>
      </c>
      <c r="AN25" s="118" t="s">
        <v>3500</v>
      </c>
      <c r="AO25" s="122">
        <v>1</v>
      </c>
    </row>
    <row r="26" spans="1:41" ht="25" customHeight="1" x14ac:dyDescent="0.35">
      <c r="A26" s="123"/>
      <c r="B26" s="124"/>
      <c r="C26" s="114" t="str">
        <f t="shared" ca="1" si="0"/>
        <v>Expired</v>
      </c>
      <c r="D26" s="114" t="s">
        <v>8755</v>
      </c>
      <c r="E26" s="115">
        <v>43745</v>
      </c>
      <c r="F26" s="115">
        <v>45206</v>
      </c>
      <c r="G26" s="115">
        <f>DATE(YEAR(F26)+1,MONTH(F26),DAY(F26)-1)</f>
        <v>45571</v>
      </c>
      <c r="H26" s="114" t="s">
        <v>2398</v>
      </c>
      <c r="I26" s="379" t="s">
        <v>4238</v>
      </c>
      <c r="J26" s="155" t="s">
        <v>5167</v>
      </c>
      <c r="K26" s="114" t="s">
        <v>11728</v>
      </c>
      <c r="L26" s="114" t="s">
        <v>5123</v>
      </c>
      <c r="M26" s="114" t="s">
        <v>3640</v>
      </c>
      <c r="N26" s="116" t="str">
        <f t="shared" si="1"/>
        <v>LP</v>
      </c>
      <c r="O26" s="114" t="s">
        <v>8725</v>
      </c>
      <c r="P26" s="114" t="str">
        <f t="shared" si="2"/>
        <v>Medium</v>
      </c>
      <c r="Q26" s="155" t="s">
        <v>5168</v>
      </c>
      <c r="R26" s="356" t="s">
        <v>13830</v>
      </c>
      <c r="S26" s="356"/>
      <c r="T26" s="155" t="s">
        <v>13831</v>
      </c>
      <c r="U26" s="117" t="s">
        <v>13832</v>
      </c>
      <c r="V26" s="129" t="s">
        <v>8756</v>
      </c>
      <c r="W26" s="129" t="s">
        <v>11064</v>
      </c>
      <c r="X26" s="128" t="s">
        <v>1193</v>
      </c>
      <c r="Y26" s="128">
        <v>43707</v>
      </c>
      <c r="Z26" s="128">
        <v>43830</v>
      </c>
      <c r="AA26" s="120">
        <v>0</v>
      </c>
      <c r="AB26" s="120">
        <v>0</v>
      </c>
      <c r="AC26" s="120">
        <v>0</v>
      </c>
      <c r="AD26" s="120">
        <v>0</v>
      </c>
      <c r="AE26" s="120">
        <v>0</v>
      </c>
      <c r="AF26" s="121">
        <v>0</v>
      </c>
      <c r="AG26" s="114" t="s">
        <v>1193</v>
      </c>
      <c r="AH26" s="114" t="s">
        <v>1193</v>
      </c>
      <c r="AI26" s="114">
        <v>2</v>
      </c>
      <c r="AJ26" s="114">
        <v>1</v>
      </c>
      <c r="AK26" s="114">
        <v>1</v>
      </c>
      <c r="AL26" s="114">
        <v>0</v>
      </c>
      <c r="AM26" s="114">
        <v>0</v>
      </c>
      <c r="AN26" s="118" t="s">
        <v>3500</v>
      </c>
      <c r="AO26" s="122">
        <v>1</v>
      </c>
    </row>
    <row r="27" spans="1:41" ht="25" customHeight="1" x14ac:dyDescent="0.35">
      <c r="A27" s="163" t="s">
        <v>11535</v>
      </c>
      <c r="B27" s="164"/>
      <c r="C27" s="146" t="str">
        <f t="shared" ca="1" si="0"/>
        <v>Active</v>
      </c>
      <c r="D27" s="146" t="s">
        <v>14445</v>
      </c>
      <c r="E27" s="147">
        <v>43328</v>
      </c>
      <c r="F27" s="147">
        <v>45520</v>
      </c>
      <c r="G27" s="147">
        <f>DATE(YEAR(F27)+1,MONTH(F27)+18,DAY(F27)-1)</f>
        <v>46433</v>
      </c>
      <c r="H27" s="146" t="s">
        <v>2087</v>
      </c>
      <c r="I27" s="380" t="s">
        <v>4239</v>
      </c>
      <c r="J27" s="343" t="s">
        <v>5169</v>
      </c>
      <c r="K27" s="146" t="s">
        <v>24</v>
      </c>
      <c r="L27" s="146" t="s">
        <v>5123</v>
      </c>
      <c r="M27" s="146" t="s">
        <v>3640</v>
      </c>
      <c r="N27" s="148" t="str">
        <f t="shared" si="1"/>
        <v>LP</v>
      </c>
      <c r="O27" s="146" t="s">
        <v>8731</v>
      </c>
      <c r="P27" s="146" t="str">
        <f>IF(EXACT(O27,"Overseas Charities Operating in Jamaica"),"Medium",IF(EXACT(O27,"Muslim Groups/Foundation"),"Medium",IF(EXACT(O27,"Churches"),"Low",IF(EXACT(O27,"Benevolent Societies"),"Low",IF(EXACT(O27,"Alumni/Past Students Associations"),"Low",IF(EXACT(O27,"Schools(Government/Private)"),"Low",IF(EXACT(O27,"Govt.Based Trusts/Charities"),"Low",IF(EXACT(O27,"Trust"),"Medium",IF(EXACT(O27,"Company Based Foundations"),"Medium",IF(EXACT(O27,"Other Foundations"),"Medium",IF(EXACT(O27,"Unincorporated Groups"),"Medium","")))))))))))</f>
        <v>Medium</v>
      </c>
      <c r="Q27" s="323" t="s">
        <v>10329</v>
      </c>
      <c r="R27" s="358"/>
      <c r="S27" s="358"/>
      <c r="T27" s="343" t="s">
        <v>2910</v>
      </c>
      <c r="U27" s="376" t="s">
        <v>5170</v>
      </c>
      <c r="V27" s="149" t="s">
        <v>5171</v>
      </c>
      <c r="W27" s="150" t="s">
        <v>1193</v>
      </c>
      <c r="X27" s="150" t="s">
        <v>1193</v>
      </c>
      <c r="Y27" s="150">
        <v>43251</v>
      </c>
      <c r="Z27" s="151" t="s">
        <v>3305</v>
      </c>
      <c r="AA27" s="152">
        <v>27033309.399999999</v>
      </c>
      <c r="AB27" s="152">
        <v>0</v>
      </c>
      <c r="AC27" s="152">
        <v>2574123</v>
      </c>
      <c r="AD27" s="152">
        <v>0</v>
      </c>
      <c r="AE27" s="152">
        <v>26812484</v>
      </c>
      <c r="AF27" s="153"/>
      <c r="AG27" s="146" t="s">
        <v>1193</v>
      </c>
      <c r="AH27" s="146" t="s">
        <v>1193</v>
      </c>
      <c r="AI27" s="146"/>
      <c r="AJ27" s="146"/>
      <c r="AK27" s="146"/>
      <c r="AL27" s="146"/>
      <c r="AM27" s="146"/>
      <c r="AN27" s="151" t="s">
        <v>4568</v>
      </c>
      <c r="AO27" s="154">
        <v>1</v>
      </c>
    </row>
    <row r="28" spans="1:41" ht="25" customHeight="1" x14ac:dyDescent="0.35">
      <c r="A28" s="324"/>
      <c r="B28" s="325"/>
      <c r="C28" s="114" t="str">
        <f t="shared" ca="1" si="0"/>
        <v>Active</v>
      </c>
      <c r="D28" s="114" t="s">
        <v>4042</v>
      </c>
      <c r="E28" s="115">
        <v>41696</v>
      </c>
      <c r="F28" s="115">
        <v>46079</v>
      </c>
      <c r="G28" s="115">
        <f>DATE(YEAR(F28),MONTH(F28)+24,DAY(F28)-1)</f>
        <v>46808</v>
      </c>
      <c r="H28" s="114" t="s">
        <v>56</v>
      </c>
      <c r="I28" s="379" t="s">
        <v>3206</v>
      </c>
      <c r="J28" s="346" t="s">
        <v>15760</v>
      </c>
      <c r="K28" s="114" t="s">
        <v>11728</v>
      </c>
      <c r="L28" s="114" t="s">
        <v>5123</v>
      </c>
      <c r="M28" s="114" t="s">
        <v>3640</v>
      </c>
      <c r="N28" s="156" t="str">
        <f t="shared" si="1"/>
        <v>LP</v>
      </c>
      <c r="O28" s="114" t="s">
        <v>8727</v>
      </c>
      <c r="P28" s="114" t="str">
        <f>IF(EXACT(O28,"Overseas Charities Operating in Jamaica"),"Medium",IF(EXACT(O28,"Muslim Groups/Foundations"),"Medium",IF(EXACT(O28,"Churches"),"Low",IF(EXACT(O28,"Benevolent Societies"),"Low",IF(EXACT(O28,"Alumni/Past Students Associations"),"Low",IF(EXACT(O28,"Schools(Government/Private)"),"Low",IF(EXACT(O28,"Govt.Based Trusts/Charities"),"Low",IF(EXACT(O28,"Trust"),"Medium",IF(EXACT(O28,"Company Based Foundations"),"Medium",IF(EXACT(O28,"Other Foundations"),"Medium",IF(EXACT(O28,"Unincorporated Groups"),"Medium","")))))))))))</f>
        <v>Medium</v>
      </c>
      <c r="Q28" s="155" t="s">
        <v>451</v>
      </c>
      <c r="R28" s="356" t="s">
        <v>14999</v>
      </c>
      <c r="S28" s="356"/>
      <c r="T28" s="155" t="s">
        <v>14015</v>
      </c>
      <c r="U28" s="117" t="s">
        <v>14016</v>
      </c>
      <c r="V28" s="118" t="s">
        <v>5172</v>
      </c>
      <c r="W28" s="119" t="s">
        <v>1193</v>
      </c>
      <c r="X28" s="118" t="s">
        <v>7615</v>
      </c>
      <c r="Y28" s="155" t="s">
        <v>1193</v>
      </c>
      <c r="Z28" s="128">
        <v>43830</v>
      </c>
      <c r="AA28" s="120">
        <v>257485799</v>
      </c>
      <c r="AB28" s="120">
        <v>0</v>
      </c>
      <c r="AC28" s="120">
        <v>218009341</v>
      </c>
      <c r="AD28" s="120">
        <v>0</v>
      </c>
      <c r="AE28" s="120">
        <v>240239848</v>
      </c>
      <c r="AF28" s="121">
        <v>62681019</v>
      </c>
      <c r="AG28" s="114" t="s">
        <v>14017</v>
      </c>
      <c r="AH28" s="114" t="s">
        <v>14018</v>
      </c>
      <c r="AI28" s="114">
        <v>0</v>
      </c>
      <c r="AJ28" s="114">
        <v>0</v>
      </c>
      <c r="AK28" s="114">
        <v>0</v>
      </c>
      <c r="AL28" s="114">
        <v>8</v>
      </c>
      <c r="AM28" s="114">
        <v>0</v>
      </c>
      <c r="AN28" s="118" t="s">
        <v>4568</v>
      </c>
      <c r="AO28" s="122">
        <v>1</v>
      </c>
    </row>
    <row r="29" spans="1:41" ht="25" customHeight="1" x14ac:dyDescent="0.35">
      <c r="A29" s="125" t="s">
        <v>11533</v>
      </c>
      <c r="B29" s="126">
        <v>45418</v>
      </c>
      <c r="C29" s="114" t="str">
        <f t="shared" ca="1" si="0"/>
        <v>Expired</v>
      </c>
      <c r="D29" s="114" t="s">
        <v>13942</v>
      </c>
      <c r="E29" s="115">
        <v>45414</v>
      </c>
      <c r="F29" s="115">
        <f>E29</f>
        <v>45414</v>
      </c>
      <c r="G29" s="115">
        <f>DATE(YEAR(F29)+2,MONTH(F29),DAY(F29)-1)</f>
        <v>46143</v>
      </c>
      <c r="H29" s="114" t="s">
        <v>13943</v>
      </c>
      <c r="I29" s="379" t="s">
        <v>13944</v>
      </c>
      <c r="J29" s="155" t="s">
        <v>13945</v>
      </c>
      <c r="K29" s="114" t="s">
        <v>30</v>
      </c>
      <c r="L29" s="114" t="s">
        <v>15709</v>
      </c>
      <c r="M29" s="114" t="s">
        <v>3640</v>
      </c>
      <c r="N29" s="116" t="str">
        <f t="shared" si="1"/>
        <v>LP</v>
      </c>
      <c r="O29" s="114" t="s">
        <v>8725</v>
      </c>
      <c r="P29" s="114" t="str">
        <f>IF(EXACT(O29,"Overseas Charities Operating in Jamaica"),"Medium",IF(EXACT(O29,"Muslim Groups/Foundations"),"Medium",IF(EXACT(O29,"Churches"),"Low",IF(EXACT(O29,"Benevolent Societies"),"Low",IF(EXACT(O29,"Alumni/Past Students Associations"),"Low",IF(EXACT(O29,"Schools(Government/Private)"),"Low",IF(EXACT(O29,"Govt.Based Trusts/Charities"),"Low",IF(EXACT(O29,"Trust"),"Medium",IF(EXACT(O29,"Company Based Foundations"),"Medium",IF(EXACT(O29,"Other Foundations"),"Medium",IF(EXACT(O29,"Unincorporated Groups"),"Medium","")))))))))))</f>
        <v>Medium</v>
      </c>
      <c r="Q29" s="155" t="s">
        <v>15086</v>
      </c>
      <c r="R29" s="356" t="s">
        <v>15000</v>
      </c>
      <c r="S29" s="356"/>
      <c r="T29" s="155" t="s">
        <v>13946</v>
      </c>
      <c r="U29" s="117" t="s">
        <v>13947</v>
      </c>
      <c r="V29" s="118" t="s">
        <v>13948</v>
      </c>
      <c r="W29" s="119" t="s">
        <v>1193</v>
      </c>
      <c r="X29" s="119" t="s">
        <v>1193</v>
      </c>
      <c r="Y29" s="115">
        <v>45356</v>
      </c>
      <c r="Z29" s="115" t="s">
        <v>3303</v>
      </c>
      <c r="AA29" s="120">
        <v>0</v>
      </c>
      <c r="AB29" s="120">
        <v>0</v>
      </c>
      <c r="AC29" s="120">
        <v>0</v>
      </c>
      <c r="AD29" s="120">
        <v>0</v>
      </c>
      <c r="AE29" s="120">
        <v>0</v>
      </c>
      <c r="AF29" s="121">
        <v>0</v>
      </c>
      <c r="AG29" s="114" t="s">
        <v>1193</v>
      </c>
      <c r="AH29" s="114" t="s">
        <v>1193</v>
      </c>
      <c r="AI29" s="114">
        <v>5</v>
      </c>
      <c r="AJ29" s="114">
        <v>4</v>
      </c>
      <c r="AK29" s="114">
        <v>1</v>
      </c>
      <c r="AL29" s="114">
        <v>0</v>
      </c>
      <c r="AM29" s="114">
        <v>0</v>
      </c>
      <c r="AN29" s="118" t="s">
        <v>3500</v>
      </c>
      <c r="AO29" s="122">
        <v>1</v>
      </c>
    </row>
    <row r="30" spans="1:41" ht="25" customHeight="1" x14ac:dyDescent="0.35">
      <c r="A30" s="123"/>
      <c r="B30" s="124"/>
      <c r="C30" s="114" t="str">
        <f t="shared" ca="1" si="0"/>
        <v>Expired</v>
      </c>
      <c r="D30" s="114" t="s">
        <v>8324</v>
      </c>
      <c r="E30" s="115">
        <v>43150</v>
      </c>
      <c r="F30" s="115">
        <v>45341</v>
      </c>
      <c r="G30" s="115">
        <f>DATE(YEAR(F30)+1,MONTH(F30),DAY(F30)-1)</f>
        <v>45706</v>
      </c>
      <c r="H30" s="114" t="s">
        <v>1854</v>
      </c>
      <c r="I30" s="379" t="s">
        <v>1855</v>
      </c>
      <c r="J30" s="155" t="s">
        <v>8330</v>
      </c>
      <c r="K30" s="114" t="s">
        <v>11728</v>
      </c>
      <c r="L30" s="114" t="s">
        <v>5123</v>
      </c>
      <c r="M30" s="114" t="s">
        <v>3640</v>
      </c>
      <c r="N30" s="116" t="str">
        <f t="shared" si="1"/>
        <v>LP</v>
      </c>
      <c r="O30" s="114" t="s">
        <v>8725</v>
      </c>
      <c r="P30" s="114" t="str">
        <f>IF(EXACT(O30,"Overseas Charities Operating in Jamaica"),"Medium",IF(EXACT(O30,"Muslim Groups/Foundations"),"Medium",IF(EXACT(O30,"Churches"),"Low",IF(EXACT(O30,"Benevolent Societies"),"Low",IF(EXACT(O30,"Alumni/Past Students Associations"),"Low",IF(EXACT(O30,"Schools(Government/Private)"),"Low",IF(EXACT(O30,"Govt.Based Trusts/Charities"),"Low",IF(EXACT(O30,"Trust"),"Medium",IF(EXACT(O30,"Company Based Foundations"),"Medium",IF(EXACT(O30,"Other Foundations"),"Medium",IF(EXACT(O30,"Unincorporated Groups"),"Medium","")))))))))))</f>
        <v>Medium</v>
      </c>
      <c r="Q30" s="155" t="s">
        <v>2938</v>
      </c>
      <c r="R30" s="356" t="s">
        <v>14199</v>
      </c>
      <c r="S30" s="356"/>
      <c r="T30" s="155" t="s">
        <v>8325</v>
      </c>
      <c r="U30" s="117" t="s">
        <v>5175</v>
      </c>
      <c r="V30" s="129" t="s">
        <v>5176</v>
      </c>
      <c r="W30" s="128" t="s">
        <v>1193</v>
      </c>
      <c r="X30" s="128" t="s">
        <v>1193</v>
      </c>
      <c r="Y30" s="128">
        <v>43116</v>
      </c>
      <c r="Z30" s="128">
        <v>43465</v>
      </c>
      <c r="AA30" s="120">
        <v>200000</v>
      </c>
      <c r="AB30" s="120">
        <v>0</v>
      </c>
      <c r="AC30" s="120">
        <v>0</v>
      </c>
      <c r="AD30" s="120">
        <v>0</v>
      </c>
      <c r="AE30" s="120">
        <v>0</v>
      </c>
      <c r="AF30" s="121">
        <v>0</v>
      </c>
      <c r="AG30" s="114" t="s">
        <v>1193</v>
      </c>
      <c r="AH30" s="130" t="s">
        <v>14200</v>
      </c>
      <c r="AI30" s="119">
        <v>2</v>
      </c>
      <c r="AJ30" s="119">
        <v>1</v>
      </c>
      <c r="AK30" s="119">
        <v>1</v>
      </c>
      <c r="AL30" s="119">
        <v>10</v>
      </c>
      <c r="AM30" s="119">
        <v>1</v>
      </c>
      <c r="AN30" s="118" t="s">
        <v>3500</v>
      </c>
      <c r="AO30" s="122">
        <v>1</v>
      </c>
    </row>
    <row r="31" spans="1:41" ht="25" customHeight="1" x14ac:dyDescent="0.35">
      <c r="A31" s="101" t="s">
        <v>11536</v>
      </c>
      <c r="B31" s="368">
        <v>46146</v>
      </c>
      <c r="C31" s="96" t="str">
        <f t="shared" ca="1" si="0"/>
        <v>Active</v>
      </c>
      <c r="D31" s="96" t="s">
        <v>16618</v>
      </c>
      <c r="E31" s="97">
        <v>46146</v>
      </c>
      <c r="F31" s="97">
        <v>46146</v>
      </c>
      <c r="G31" s="97">
        <f>DATE(YEAR(F31),MONTH(F31)+20,DAY(F31)-1)</f>
        <v>46755</v>
      </c>
      <c r="H31" s="96" t="s">
        <v>16619</v>
      </c>
      <c r="I31" s="377" t="s">
        <v>16620</v>
      </c>
      <c r="J31" s="96" t="s">
        <v>16621</v>
      </c>
      <c r="K31" s="96" t="s">
        <v>11728</v>
      </c>
      <c r="L31" s="96" t="s">
        <v>5123</v>
      </c>
      <c r="M31" s="96" t="s">
        <v>3640</v>
      </c>
      <c r="N31" s="98" t="str">
        <f t="shared" si="1"/>
        <v>LP</v>
      </c>
      <c r="O31" s="96" t="s">
        <v>8733</v>
      </c>
      <c r="P31" s="96" t="str">
        <f>IF(EXACT(O31,"Overseas Charities Operating in Jamaica"),"Medium",IF(EXACT(O31,"Muslim Groups/Foundations"),"Medium",IF(EXACT(O31,"Churches"),"Low",IF(EXACT(O31,"Benevolent Societies"),"Low",IF(EXACT(O31,"Alumni/Past Students'associations"),"Low",IF(EXACT(O31,"Schools(Government/Private)"),"Low",IF(EXACT(O31,"Govt.Based Trust/Charities"),"Low",IF(EXACT(O31,"Trust"),"Medium",IF(EXACT(O31,"Company Based Foundations"),"Medium",IF(EXACT(O31,"Other Foundations"),"Medium",IF(EXACT(O31,"Unincorporated Groups"),"Medium","")))))))))))</f>
        <v>Medium</v>
      </c>
      <c r="Q31" s="99" t="s">
        <v>16624</v>
      </c>
      <c r="R31" s="96" t="s">
        <v>16623</v>
      </c>
      <c r="S31" s="356" t="s">
        <v>16629</v>
      </c>
      <c r="T31" s="96" t="s">
        <v>16625</v>
      </c>
      <c r="U31" s="100" t="s">
        <v>16626</v>
      </c>
      <c r="V31" s="118" t="s">
        <v>16627</v>
      </c>
      <c r="W31" s="118" t="s">
        <v>1193</v>
      </c>
      <c r="X31" s="118" t="s">
        <v>16628</v>
      </c>
      <c r="Y31" s="115">
        <v>46105</v>
      </c>
      <c r="Z31" s="115" t="s">
        <v>3303</v>
      </c>
      <c r="AA31" s="120">
        <v>0</v>
      </c>
      <c r="AB31" s="120">
        <v>0</v>
      </c>
      <c r="AC31" s="120">
        <v>0</v>
      </c>
      <c r="AD31" s="120">
        <v>0</v>
      </c>
      <c r="AE31" s="120">
        <v>0</v>
      </c>
      <c r="AF31" s="121">
        <v>0</v>
      </c>
      <c r="AG31" s="114" t="s">
        <v>1193</v>
      </c>
      <c r="AH31" s="114" t="s">
        <v>1193</v>
      </c>
      <c r="AI31" s="114">
        <v>3</v>
      </c>
      <c r="AJ31" s="114">
        <v>3</v>
      </c>
      <c r="AK31" s="114">
        <v>0</v>
      </c>
      <c r="AL31" s="114">
        <v>3</v>
      </c>
      <c r="AM31" s="114">
        <v>0</v>
      </c>
      <c r="AN31" s="118" t="s">
        <v>3517</v>
      </c>
      <c r="AO31" s="122">
        <v>1</v>
      </c>
    </row>
    <row r="32" spans="1:41" ht="25" customHeight="1" x14ac:dyDescent="0.35">
      <c r="A32" s="123"/>
      <c r="B32" s="124"/>
      <c r="C32" s="114" t="str">
        <f t="shared" ca="1" si="0"/>
        <v>Active</v>
      </c>
      <c r="D32" s="114" t="s">
        <v>8773</v>
      </c>
      <c r="E32" s="115">
        <v>42601</v>
      </c>
      <c r="F32" s="115">
        <v>45856</v>
      </c>
      <c r="G32" s="115">
        <f>DATE(YEAR(F32),MONTH(F32)+18,DAY(F32)-1)</f>
        <v>46404</v>
      </c>
      <c r="H32" s="114" t="s">
        <v>1344</v>
      </c>
      <c r="I32" s="379" t="s">
        <v>1351</v>
      </c>
      <c r="J32" s="155" t="s">
        <v>15293</v>
      </c>
      <c r="K32" s="114" t="s">
        <v>1143</v>
      </c>
      <c r="L32" s="114" t="s">
        <v>5123</v>
      </c>
      <c r="M32" s="114" t="s">
        <v>3640</v>
      </c>
      <c r="N32" s="116" t="str">
        <f t="shared" si="1"/>
        <v>LP</v>
      </c>
      <c r="O32" s="114" t="s">
        <v>8725</v>
      </c>
      <c r="P32" s="114" t="str">
        <f t="shared" ref="P32:P54" si="5">IF(EXACT(O32,"Overseas Charities Operating in Jamaica"),"Medium",IF(EXACT(O32,"Muslim Groups/Foundations"),"Medium",IF(EXACT(O32,"Churches"),"Low",IF(EXACT(O32,"Benevolent Societies"),"Low",IF(EXACT(O32,"Alumni/Past Students Associations"),"Low",IF(EXACT(O32,"Schools(Government/Private)"),"Low",IF(EXACT(O32,"Govt.Based Trusts/Charities"),"Low",IF(EXACT(O32,"Trust"),"Medium",IF(EXACT(O32,"Company Based Foundations"),"Medium",IF(EXACT(O32,"Other Foundations"),"Medium",IF(EXACT(O32,"Unincorporated Groups"),"Medium","")))))))))))</f>
        <v>Medium</v>
      </c>
      <c r="Q32" s="155" t="s">
        <v>10331</v>
      </c>
      <c r="R32" s="356" t="s">
        <v>15001</v>
      </c>
      <c r="S32" s="356"/>
      <c r="T32" s="155" t="s">
        <v>14195</v>
      </c>
      <c r="U32" s="117" t="s">
        <v>15295</v>
      </c>
      <c r="V32" s="118" t="s">
        <v>5181</v>
      </c>
      <c r="W32" s="119" t="s">
        <v>1193</v>
      </c>
      <c r="X32" s="119" t="s">
        <v>15294</v>
      </c>
      <c r="Y32" s="128">
        <v>42486</v>
      </c>
      <c r="Z32" s="128">
        <v>43100</v>
      </c>
      <c r="AA32" s="120">
        <v>53170429</v>
      </c>
      <c r="AB32" s="120">
        <v>0</v>
      </c>
      <c r="AC32" s="120">
        <v>39514375</v>
      </c>
      <c r="AD32" s="120">
        <v>0</v>
      </c>
      <c r="AE32" s="120">
        <v>39514375</v>
      </c>
      <c r="AF32" s="121">
        <v>19649861</v>
      </c>
      <c r="AG32" s="114" t="s">
        <v>14196</v>
      </c>
      <c r="AH32" s="114" t="s">
        <v>14197</v>
      </c>
      <c r="AI32" s="114">
        <v>4</v>
      </c>
      <c r="AJ32" s="114">
        <v>1</v>
      </c>
      <c r="AK32" s="114">
        <v>3</v>
      </c>
      <c r="AL32" s="114">
        <v>180</v>
      </c>
      <c r="AM32" s="114">
        <v>1</v>
      </c>
      <c r="AN32" s="118" t="s">
        <v>4568</v>
      </c>
      <c r="AO32" s="122">
        <v>1</v>
      </c>
    </row>
    <row r="33" spans="1:41" ht="25" customHeight="1" x14ac:dyDescent="0.35">
      <c r="A33" s="125" t="s">
        <v>11533</v>
      </c>
      <c r="B33" s="126">
        <v>46106</v>
      </c>
      <c r="C33" s="114" t="str">
        <f t="shared" ca="1" si="0"/>
        <v>Active</v>
      </c>
      <c r="D33" s="114" t="s">
        <v>16449</v>
      </c>
      <c r="E33" s="115">
        <v>46106</v>
      </c>
      <c r="F33" s="115">
        <v>46106</v>
      </c>
      <c r="G33" s="115">
        <f t="shared" ref="G33:G50" si="6">DATE(YEAR(F33)+2,MONTH(F33),DAY(F33)-1)</f>
        <v>46836</v>
      </c>
      <c r="H33" s="114" t="s">
        <v>16450</v>
      </c>
      <c r="I33" s="379" t="s">
        <v>16451</v>
      </c>
      <c r="J33" s="155" t="s">
        <v>16452</v>
      </c>
      <c r="K33" s="118" t="s">
        <v>11728</v>
      </c>
      <c r="L33" s="114" t="s">
        <v>5123</v>
      </c>
      <c r="M33" s="114" t="s">
        <v>3640</v>
      </c>
      <c r="N33" s="116" t="str">
        <f t="shared" si="1"/>
        <v>LP</v>
      </c>
      <c r="O33" s="114" t="s">
        <v>8725</v>
      </c>
      <c r="P33" s="114" t="str">
        <f t="shared" si="5"/>
        <v>Medium</v>
      </c>
      <c r="Q33" s="155" t="s">
        <v>16453</v>
      </c>
      <c r="R33" s="356" t="s">
        <v>16454</v>
      </c>
      <c r="S33" s="356"/>
      <c r="T33" s="155" t="s">
        <v>16455</v>
      </c>
      <c r="U33" s="127" t="s">
        <v>16456</v>
      </c>
      <c r="V33" s="129" t="s">
        <v>16457</v>
      </c>
      <c r="W33" s="128" t="s">
        <v>1193</v>
      </c>
      <c r="X33" s="129" t="s">
        <v>16458</v>
      </c>
      <c r="Y33" s="115">
        <v>46051</v>
      </c>
      <c r="Z33" s="115" t="s">
        <v>3303</v>
      </c>
      <c r="AA33" s="120">
        <v>0</v>
      </c>
      <c r="AB33" s="120">
        <v>0</v>
      </c>
      <c r="AC33" s="120">
        <v>0</v>
      </c>
      <c r="AD33" s="120">
        <v>0</v>
      </c>
      <c r="AE33" s="120">
        <v>0</v>
      </c>
      <c r="AF33" s="121">
        <v>0</v>
      </c>
      <c r="AG33" s="114" t="s">
        <v>1193</v>
      </c>
      <c r="AH33" s="114" t="s">
        <v>1193</v>
      </c>
      <c r="AI33" s="114">
        <v>3</v>
      </c>
      <c r="AJ33" s="114">
        <v>1</v>
      </c>
      <c r="AK33" s="114">
        <v>2</v>
      </c>
      <c r="AL33" s="114">
        <v>3</v>
      </c>
      <c r="AM33" s="114">
        <v>0</v>
      </c>
      <c r="AN33" s="118" t="s">
        <v>3500</v>
      </c>
      <c r="AO33" s="122">
        <v>1</v>
      </c>
    </row>
    <row r="34" spans="1:41" ht="25" customHeight="1" x14ac:dyDescent="0.35">
      <c r="A34" s="125" t="s">
        <v>11537</v>
      </c>
      <c r="B34" s="124"/>
      <c r="C34" s="114" t="str">
        <f t="shared" ca="1" si="0"/>
        <v>Expired</v>
      </c>
      <c r="D34" s="114" t="s">
        <v>384</v>
      </c>
      <c r="E34" s="115">
        <v>41850</v>
      </c>
      <c r="F34" s="115">
        <v>44737</v>
      </c>
      <c r="G34" s="115">
        <f t="shared" si="6"/>
        <v>45467</v>
      </c>
      <c r="H34" s="114" t="s">
        <v>4920</v>
      </c>
      <c r="I34" s="379" t="s">
        <v>4921</v>
      </c>
      <c r="J34" s="155" t="s">
        <v>5183</v>
      </c>
      <c r="K34" s="114" t="s">
        <v>11728</v>
      </c>
      <c r="L34" s="114" t="s">
        <v>5123</v>
      </c>
      <c r="M34" s="114" t="s">
        <v>3640</v>
      </c>
      <c r="N34" s="116" t="str">
        <f t="shared" si="1"/>
        <v>LP</v>
      </c>
      <c r="O34" s="114" t="s">
        <v>8729</v>
      </c>
      <c r="P34" s="114" t="str">
        <f t="shared" si="5"/>
        <v>Low</v>
      </c>
      <c r="Q34" s="155" t="s">
        <v>546</v>
      </c>
      <c r="R34" s="356"/>
      <c r="S34" s="356"/>
      <c r="T34" s="155" t="s">
        <v>2867</v>
      </c>
      <c r="U34" s="117" t="s">
        <v>5184</v>
      </c>
      <c r="V34" s="118" t="s">
        <v>5185</v>
      </c>
      <c r="W34" s="119" t="s">
        <v>1193</v>
      </c>
      <c r="X34" s="119" t="s">
        <v>1193</v>
      </c>
      <c r="Y34" s="128">
        <v>41810</v>
      </c>
      <c r="Z34" s="128">
        <v>44926</v>
      </c>
      <c r="AA34" s="120">
        <v>76349613</v>
      </c>
      <c r="AB34" s="120">
        <v>0</v>
      </c>
      <c r="AC34" s="120">
        <v>76349613</v>
      </c>
      <c r="AD34" s="120">
        <v>0</v>
      </c>
      <c r="AE34" s="120">
        <v>103233588</v>
      </c>
      <c r="AF34" s="121"/>
      <c r="AG34" s="114" t="s">
        <v>11366</v>
      </c>
      <c r="AH34" s="114" t="s">
        <v>11367</v>
      </c>
      <c r="AI34" s="114">
        <v>11</v>
      </c>
      <c r="AJ34" s="114">
        <v>0</v>
      </c>
      <c r="AK34" s="114">
        <v>11</v>
      </c>
      <c r="AL34" s="114">
        <v>0</v>
      </c>
      <c r="AM34" s="114">
        <v>5</v>
      </c>
      <c r="AN34" s="118" t="s">
        <v>4568</v>
      </c>
      <c r="AO34" s="122">
        <v>1</v>
      </c>
    </row>
    <row r="35" spans="1:41" ht="25" customHeight="1" x14ac:dyDescent="0.35">
      <c r="A35" s="123"/>
      <c r="B35" s="124"/>
      <c r="C35" s="114" t="str">
        <f t="shared" ca="1" si="0"/>
        <v>Expired</v>
      </c>
      <c r="D35" s="114" t="s">
        <v>1067</v>
      </c>
      <c r="E35" s="115">
        <v>42282</v>
      </c>
      <c r="F35" s="115">
        <f>E35</f>
        <v>42282</v>
      </c>
      <c r="G35" s="115">
        <f t="shared" si="6"/>
        <v>43012</v>
      </c>
      <c r="H35" s="114" t="s">
        <v>1068</v>
      </c>
      <c r="I35" s="379" t="s">
        <v>1069</v>
      </c>
      <c r="J35" s="155" t="s">
        <v>5186</v>
      </c>
      <c r="K35" s="114" t="s">
        <v>11728</v>
      </c>
      <c r="L35" s="114" t="s">
        <v>15709</v>
      </c>
      <c r="M35" s="114" t="s">
        <v>3640</v>
      </c>
      <c r="N35" s="116" t="str">
        <f t="shared" si="1"/>
        <v>LP</v>
      </c>
      <c r="O35" s="114" t="s">
        <v>8727</v>
      </c>
      <c r="P35" s="114" t="str">
        <f t="shared" si="5"/>
        <v>Medium</v>
      </c>
      <c r="Q35" s="155" t="s">
        <v>10332</v>
      </c>
      <c r="R35" s="356" t="s">
        <v>11781</v>
      </c>
      <c r="S35" s="356"/>
      <c r="T35" s="155" t="s">
        <v>9216</v>
      </c>
      <c r="U35" s="117" t="s">
        <v>9217</v>
      </c>
      <c r="V35" s="118" t="s">
        <v>10740</v>
      </c>
      <c r="W35" s="119" t="s">
        <v>1193</v>
      </c>
      <c r="X35" s="119" t="s">
        <v>1193</v>
      </c>
      <c r="Y35" s="128">
        <v>42257</v>
      </c>
      <c r="Z35" s="118" t="s">
        <v>3303</v>
      </c>
      <c r="AA35" s="120">
        <v>0</v>
      </c>
      <c r="AB35" s="120">
        <v>0</v>
      </c>
      <c r="AC35" s="120">
        <v>0</v>
      </c>
      <c r="AD35" s="120">
        <v>0</v>
      </c>
      <c r="AE35" s="120">
        <v>0</v>
      </c>
      <c r="AF35" s="121">
        <v>0</v>
      </c>
      <c r="AG35" s="114" t="s">
        <v>1193</v>
      </c>
      <c r="AH35" s="114" t="s">
        <v>1193</v>
      </c>
      <c r="AI35" s="114">
        <v>1</v>
      </c>
      <c r="AJ35" s="114">
        <v>1</v>
      </c>
      <c r="AK35" s="114">
        <v>0</v>
      </c>
      <c r="AL35" s="114">
        <v>0</v>
      </c>
      <c r="AM35" s="114">
        <v>0</v>
      </c>
      <c r="AN35" s="118" t="s">
        <v>3500</v>
      </c>
      <c r="AO35" s="122">
        <v>1</v>
      </c>
    </row>
    <row r="36" spans="1:41" ht="25" customHeight="1" x14ac:dyDescent="0.35">
      <c r="A36" s="125" t="s">
        <v>11537</v>
      </c>
      <c r="B36" s="124"/>
      <c r="C36" s="114" t="str">
        <f t="shared" ca="1" si="0"/>
        <v>Expired</v>
      </c>
      <c r="D36" s="114" t="s">
        <v>734</v>
      </c>
      <c r="E36" s="115">
        <v>41955</v>
      </c>
      <c r="F36" s="115">
        <v>44737</v>
      </c>
      <c r="G36" s="115">
        <f t="shared" si="6"/>
        <v>45467</v>
      </c>
      <c r="H36" s="114" t="s">
        <v>735</v>
      </c>
      <c r="I36" s="379" t="s">
        <v>736</v>
      </c>
      <c r="J36" s="155" t="s">
        <v>5187</v>
      </c>
      <c r="K36" s="114" t="s">
        <v>11728</v>
      </c>
      <c r="L36" s="114" t="s">
        <v>5123</v>
      </c>
      <c r="M36" s="114" t="s">
        <v>3640</v>
      </c>
      <c r="N36" s="116" t="str">
        <f t="shared" si="1"/>
        <v>LP</v>
      </c>
      <c r="O36" s="114" t="s">
        <v>8729</v>
      </c>
      <c r="P36" s="114" t="str">
        <f t="shared" si="5"/>
        <v>Low</v>
      </c>
      <c r="Q36" s="155" t="s">
        <v>5005</v>
      </c>
      <c r="R36" s="356" t="s">
        <v>15212</v>
      </c>
      <c r="S36" s="356"/>
      <c r="T36" s="155" t="s">
        <v>9214</v>
      </c>
      <c r="U36" s="117" t="s">
        <v>9215</v>
      </c>
      <c r="V36" s="118" t="s">
        <v>10741</v>
      </c>
      <c r="W36" s="119" t="s">
        <v>1193</v>
      </c>
      <c r="X36" s="119" t="s">
        <v>1193</v>
      </c>
      <c r="Y36" s="128">
        <v>41897</v>
      </c>
      <c r="Z36" s="118" t="s">
        <v>3303</v>
      </c>
      <c r="AA36" s="120">
        <v>0</v>
      </c>
      <c r="AB36" s="120">
        <v>0</v>
      </c>
      <c r="AC36" s="120">
        <v>0</v>
      </c>
      <c r="AD36" s="120">
        <v>0</v>
      </c>
      <c r="AE36" s="120">
        <v>0</v>
      </c>
      <c r="AF36" s="121">
        <v>0</v>
      </c>
      <c r="AG36" s="114" t="s">
        <v>1193</v>
      </c>
      <c r="AH36" s="114" t="s">
        <v>1193</v>
      </c>
      <c r="AI36" s="114">
        <v>3</v>
      </c>
      <c r="AJ36" s="114">
        <v>0</v>
      </c>
      <c r="AK36" s="114">
        <v>3</v>
      </c>
      <c r="AL36" s="114">
        <v>0</v>
      </c>
      <c r="AM36" s="114">
        <v>5</v>
      </c>
      <c r="AN36" s="118" t="s">
        <v>3500</v>
      </c>
      <c r="AO36" s="122">
        <v>1</v>
      </c>
    </row>
    <row r="37" spans="1:41" ht="25" customHeight="1" x14ac:dyDescent="0.35">
      <c r="A37" s="123"/>
      <c r="B37" s="124"/>
      <c r="C37" s="114" t="str">
        <f t="shared" ca="1" si="0"/>
        <v>Expired</v>
      </c>
      <c r="D37" s="118" t="s">
        <v>4400</v>
      </c>
      <c r="E37" s="129">
        <v>44334</v>
      </c>
      <c r="F37" s="138">
        <v>44334</v>
      </c>
      <c r="G37" s="115">
        <f t="shared" si="6"/>
        <v>45063</v>
      </c>
      <c r="H37" s="118" t="s">
        <v>4605</v>
      </c>
      <c r="I37" s="379" t="s">
        <v>8473</v>
      </c>
      <c r="J37" s="345" t="s">
        <v>5188</v>
      </c>
      <c r="K37" s="118" t="s">
        <v>718</v>
      </c>
      <c r="L37" s="118" t="s">
        <v>3368</v>
      </c>
      <c r="M37" s="114" t="s">
        <v>3640</v>
      </c>
      <c r="N37" s="116" t="str">
        <f t="shared" si="1"/>
        <v>LP</v>
      </c>
      <c r="O37" s="118" t="s">
        <v>8728</v>
      </c>
      <c r="P37" s="114" t="str">
        <f t="shared" si="5"/>
        <v>Low</v>
      </c>
      <c r="Q37" s="345" t="s">
        <v>4401</v>
      </c>
      <c r="R37" s="357" t="s">
        <v>15694</v>
      </c>
      <c r="S37" s="357"/>
      <c r="T37" s="345" t="s">
        <v>15695</v>
      </c>
      <c r="U37" s="117" t="s">
        <v>5189</v>
      </c>
      <c r="V37" s="118"/>
      <c r="W37" s="118"/>
      <c r="X37" s="118"/>
      <c r="Y37" s="118"/>
      <c r="Z37" s="118"/>
      <c r="AA37" s="118"/>
      <c r="AB37" s="118"/>
      <c r="AC37" s="118"/>
      <c r="AD37" s="118"/>
      <c r="AE37" s="118"/>
      <c r="AF37" s="140"/>
      <c r="AG37" s="118"/>
      <c r="AH37" s="118"/>
      <c r="AI37" s="118"/>
      <c r="AJ37" s="118"/>
      <c r="AK37" s="118"/>
      <c r="AL37" s="118"/>
      <c r="AM37" s="118"/>
      <c r="AN37" s="118" t="s">
        <v>3500</v>
      </c>
      <c r="AO37" s="141">
        <v>1</v>
      </c>
    </row>
    <row r="38" spans="1:41" ht="25" customHeight="1" x14ac:dyDescent="0.35">
      <c r="A38" s="123"/>
      <c r="B38" s="124"/>
      <c r="C38" s="114" t="str">
        <f t="shared" ca="1" si="0"/>
        <v>Expired</v>
      </c>
      <c r="D38" s="114" t="s">
        <v>889</v>
      </c>
      <c r="E38" s="115">
        <v>42130</v>
      </c>
      <c r="F38" s="115">
        <f>E38</f>
        <v>42130</v>
      </c>
      <c r="G38" s="115">
        <f t="shared" si="6"/>
        <v>42860</v>
      </c>
      <c r="H38" s="114" t="s">
        <v>890</v>
      </c>
      <c r="I38" s="379" t="s">
        <v>891</v>
      </c>
      <c r="J38" s="155" t="s">
        <v>5190</v>
      </c>
      <c r="K38" s="114" t="s">
        <v>11728</v>
      </c>
      <c r="L38" s="114" t="s">
        <v>5123</v>
      </c>
      <c r="M38" s="114" t="s">
        <v>3640</v>
      </c>
      <c r="N38" s="116" t="str">
        <f t="shared" si="1"/>
        <v>LP</v>
      </c>
      <c r="O38" s="114" t="s">
        <v>8729</v>
      </c>
      <c r="P38" s="114" t="str">
        <f t="shared" si="5"/>
        <v>Low</v>
      </c>
      <c r="Q38" s="155" t="s">
        <v>961</v>
      </c>
      <c r="R38" s="356" t="s">
        <v>15213</v>
      </c>
      <c r="S38" s="356"/>
      <c r="T38" s="155" t="s">
        <v>3263</v>
      </c>
      <c r="U38" s="117" t="s">
        <v>14198</v>
      </c>
      <c r="V38" s="119"/>
      <c r="W38" s="119"/>
      <c r="X38" s="119"/>
      <c r="Y38" s="128"/>
      <c r="Z38" s="118"/>
      <c r="AA38" s="120"/>
      <c r="AB38" s="120"/>
      <c r="AC38" s="120"/>
      <c r="AD38" s="120"/>
      <c r="AE38" s="120"/>
      <c r="AF38" s="121"/>
      <c r="AG38" s="114"/>
      <c r="AH38" s="114"/>
      <c r="AI38" s="114"/>
      <c r="AJ38" s="114"/>
      <c r="AK38" s="114"/>
      <c r="AL38" s="114"/>
      <c r="AM38" s="114"/>
      <c r="AN38" s="118" t="s">
        <v>4568</v>
      </c>
      <c r="AO38" s="122">
        <v>1</v>
      </c>
    </row>
    <row r="39" spans="1:41" ht="25" customHeight="1" x14ac:dyDescent="0.35">
      <c r="A39" s="324"/>
      <c r="B39" s="325"/>
      <c r="C39" s="114" t="str">
        <f t="shared" ca="1" si="0"/>
        <v>Expired</v>
      </c>
      <c r="D39" s="114" t="s">
        <v>2712</v>
      </c>
      <c r="E39" s="115">
        <v>44166</v>
      </c>
      <c r="F39" s="115">
        <f>E39</f>
        <v>44166</v>
      </c>
      <c r="G39" s="115">
        <f t="shared" si="6"/>
        <v>44895</v>
      </c>
      <c r="H39" s="114" t="s">
        <v>2713</v>
      </c>
      <c r="I39" s="379" t="s">
        <v>4240</v>
      </c>
      <c r="J39" s="155" t="s">
        <v>5191</v>
      </c>
      <c r="K39" s="114" t="s">
        <v>11728</v>
      </c>
      <c r="L39" s="114" t="s">
        <v>5123</v>
      </c>
      <c r="M39" s="114" t="s">
        <v>3640</v>
      </c>
      <c r="N39" s="156" t="str">
        <f t="shared" si="1"/>
        <v>LP</v>
      </c>
      <c r="O39" s="114" t="s">
        <v>8725</v>
      </c>
      <c r="P39" s="114" t="str">
        <f t="shared" si="5"/>
        <v>Medium</v>
      </c>
      <c r="Q39" s="155" t="s">
        <v>5192</v>
      </c>
      <c r="R39" s="356" t="s">
        <v>11776</v>
      </c>
      <c r="S39" s="356"/>
      <c r="T39" s="155" t="s">
        <v>11777</v>
      </c>
      <c r="U39" s="117" t="s">
        <v>11778</v>
      </c>
      <c r="V39" s="118" t="s">
        <v>10742</v>
      </c>
      <c r="W39" s="118" t="s">
        <v>1193</v>
      </c>
      <c r="X39" s="119" t="s">
        <v>1193</v>
      </c>
      <c r="Y39" s="128">
        <v>43996</v>
      </c>
      <c r="Z39" s="118" t="s">
        <v>3303</v>
      </c>
      <c r="AA39" s="120">
        <v>0</v>
      </c>
      <c r="AB39" s="120">
        <v>0</v>
      </c>
      <c r="AC39" s="120">
        <v>0</v>
      </c>
      <c r="AD39" s="120">
        <v>0</v>
      </c>
      <c r="AE39" s="120">
        <v>0</v>
      </c>
      <c r="AF39" s="121">
        <v>0</v>
      </c>
      <c r="AG39" s="114" t="s">
        <v>1193</v>
      </c>
      <c r="AH39" s="114" t="s">
        <v>1193</v>
      </c>
      <c r="AI39" s="114">
        <v>4</v>
      </c>
      <c r="AJ39" s="114">
        <v>1</v>
      </c>
      <c r="AK39" s="114">
        <v>3</v>
      </c>
      <c r="AL39" s="114">
        <v>0</v>
      </c>
      <c r="AM39" s="114">
        <v>0</v>
      </c>
      <c r="AN39" s="118" t="s">
        <v>3500</v>
      </c>
      <c r="AO39" s="122">
        <v>1</v>
      </c>
    </row>
    <row r="40" spans="1:41" ht="25" customHeight="1" x14ac:dyDescent="0.35">
      <c r="A40" s="123"/>
      <c r="B40" s="124"/>
      <c r="C40" s="114" t="str">
        <f t="shared" ca="1" si="0"/>
        <v>Expired</v>
      </c>
      <c r="D40" s="114" t="s">
        <v>4564</v>
      </c>
      <c r="E40" s="115">
        <v>43202</v>
      </c>
      <c r="F40" s="115">
        <v>44663</v>
      </c>
      <c r="G40" s="115">
        <f t="shared" si="6"/>
        <v>45393</v>
      </c>
      <c r="H40" s="114" t="s">
        <v>1934</v>
      </c>
      <c r="I40" s="379" t="s">
        <v>1935</v>
      </c>
      <c r="J40" s="155" t="s">
        <v>5193</v>
      </c>
      <c r="K40" s="114" t="s">
        <v>7</v>
      </c>
      <c r="L40" s="114" t="s">
        <v>5123</v>
      </c>
      <c r="M40" s="114" t="s">
        <v>3640</v>
      </c>
      <c r="N40" s="116" t="str">
        <f t="shared" si="1"/>
        <v>LP</v>
      </c>
      <c r="O40" s="114" t="s">
        <v>8727</v>
      </c>
      <c r="P40" s="114" t="str">
        <f t="shared" si="5"/>
        <v>Medium</v>
      </c>
      <c r="Q40" s="155" t="s">
        <v>5194</v>
      </c>
      <c r="R40" s="356" t="s">
        <v>12840</v>
      </c>
      <c r="S40" s="356"/>
      <c r="T40" s="155" t="s">
        <v>2923</v>
      </c>
      <c r="U40" s="117" t="s">
        <v>5195</v>
      </c>
      <c r="V40" s="129" t="s">
        <v>5196</v>
      </c>
      <c r="W40" s="128" t="s">
        <v>1193</v>
      </c>
      <c r="X40" s="128" t="s">
        <v>1193</v>
      </c>
      <c r="Y40" s="128" t="s">
        <v>1193</v>
      </c>
      <c r="Z40" s="128">
        <v>43830</v>
      </c>
      <c r="AA40" s="120">
        <v>100596</v>
      </c>
      <c r="AB40" s="120">
        <v>0</v>
      </c>
      <c r="AC40" s="120">
        <v>34405334</v>
      </c>
      <c r="AD40" s="120">
        <v>0</v>
      </c>
      <c r="AE40" s="120">
        <v>59451387</v>
      </c>
      <c r="AF40" s="121">
        <v>0</v>
      </c>
      <c r="AG40" s="114" t="s">
        <v>7616</v>
      </c>
      <c r="AH40" s="114" t="s">
        <v>7617</v>
      </c>
      <c r="AI40" s="114">
        <v>3</v>
      </c>
      <c r="AJ40" s="114">
        <v>3</v>
      </c>
      <c r="AK40" s="114">
        <v>1</v>
      </c>
      <c r="AL40" s="114">
        <v>0</v>
      </c>
      <c r="AM40" s="114">
        <v>0</v>
      </c>
      <c r="AN40" s="118" t="s">
        <v>4568</v>
      </c>
      <c r="AO40" s="122">
        <v>1</v>
      </c>
    </row>
    <row r="41" spans="1:41" ht="25" customHeight="1" x14ac:dyDescent="0.35">
      <c r="A41" s="123"/>
      <c r="B41" s="124"/>
      <c r="C41" s="114" t="str">
        <f t="shared" ca="1" si="0"/>
        <v>Expired</v>
      </c>
      <c r="D41" s="114" t="s">
        <v>4019</v>
      </c>
      <c r="E41" s="115">
        <v>41711</v>
      </c>
      <c r="F41" s="115">
        <v>45364</v>
      </c>
      <c r="G41" s="115">
        <f t="shared" si="6"/>
        <v>46093</v>
      </c>
      <c r="H41" s="114" t="s">
        <v>80</v>
      </c>
      <c r="I41" s="379" t="s">
        <v>3103</v>
      </c>
      <c r="J41" s="155" t="s">
        <v>5197</v>
      </c>
      <c r="K41" s="114" t="s">
        <v>11728</v>
      </c>
      <c r="L41" s="114" t="s">
        <v>5123</v>
      </c>
      <c r="M41" s="114" t="s">
        <v>3640</v>
      </c>
      <c r="N41" s="116" t="str">
        <f t="shared" si="1"/>
        <v>LP</v>
      </c>
      <c r="O41" s="114" t="s">
        <v>8729</v>
      </c>
      <c r="P41" s="114" t="str">
        <f t="shared" si="5"/>
        <v>Low</v>
      </c>
      <c r="Q41" s="155" t="s">
        <v>433</v>
      </c>
      <c r="R41" s="356" t="s">
        <v>15214</v>
      </c>
      <c r="S41" s="356"/>
      <c r="T41" s="155" t="s">
        <v>5198</v>
      </c>
      <c r="U41" s="117" t="s">
        <v>14164</v>
      </c>
      <c r="V41" s="118" t="s">
        <v>5199</v>
      </c>
      <c r="W41" s="119" t="s">
        <v>1193</v>
      </c>
      <c r="X41" s="119" t="s">
        <v>1193</v>
      </c>
      <c r="Y41" s="128" t="s">
        <v>1193</v>
      </c>
      <c r="Z41" s="128">
        <v>44196</v>
      </c>
      <c r="AA41" s="120">
        <v>706924707.45000005</v>
      </c>
      <c r="AB41" s="120">
        <v>102504082515</v>
      </c>
      <c r="AC41" s="120">
        <v>181941.9</v>
      </c>
      <c r="AD41" s="120">
        <v>26381575.5</v>
      </c>
      <c r="AE41" s="120">
        <v>749172880.39999998</v>
      </c>
      <c r="AF41" s="121"/>
      <c r="AG41" s="114" t="s">
        <v>1193</v>
      </c>
      <c r="AH41" s="114" t="s">
        <v>1193</v>
      </c>
      <c r="AI41" s="114">
        <v>247</v>
      </c>
      <c r="AJ41" s="114">
        <v>140</v>
      </c>
      <c r="AK41" s="114">
        <v>134</v>
      </c>
      <c r="AL41" s="114">
        <v>12</v>
      </c>
      <c r="AM41" s="114">
        <v>1</v>
      </c>
      <c r="AN41" s="118" t="s">
        <v>4568</v>
      </c>
      <c r="AO41" s="122">
        <v>1</v>
      </c>
    </row>
    <row r="42" spans="1:41" ht="25" customHeight="1" x14ac:dyDescent="0.35">
      <c r="A42" s="123"/>
      <c r="B42" s="124"/>
      <c r="C42" s="114" t="str">
        <f t="shared" ca="1" si="0"/>
        <v>Expired</v>
      </c>
      <c r="D42" s="114" t="s">
        <v>3678</v>
      </c>
      <c r="E42" s="115">
        <v>43753</v>
      </c>
      <c r="F42" s="115">
        <f>E42</f>
        <v>43753</v>
      </c>
      <c r="G42" s="115">
        <f t="shared" si="6"/>
        <v>44483</v>
      </c>
      <c r="H42" s="114" t="s">
        <v>2405</v>
      </c>
      <c r="I42" s="379" t="s">
        <v>4923</v>
      </c>
      <c r="J42" s="155" t="s">
        <v>5200</v>
      </c>
      <c r="K42" s="114" t="s">
        <v>11728</v>
      </c>
      <c r="L42" s="114" t="s">
        <v>5123</v>
      </c>
      <c r="M42" s="114" t="s">
        <v>3640</v>
      </c>
      <c r="N42" s="116" t="str">
        <f t="shared" si="1"/>
        <v>LP</v>
      </c>
      <c r="O42" s="114" t="s">
        <v>8725</v>
      </c>
      <c r="P42" s="114" t="str">
        <f t="shared" si="5"/>
        <v>Medium</v>
      </c>
      <c r="Q42" s="155" t="s">
        <v>5201</v>
      </c>
      <c r="R42" s="356"/>
      <c r="S42" s="356"/>
      <c r="T42" s="155" t="s">
        <v>9212</v>
      </c>
      <c r="U42" s="117" t="s">
        <v>9213</v>
      </c>
      <c r="V42" s="129" t="s">
        <v>5136</v>
      </c>
      <c r="W42" s="128" t="s">
        <v>1193</v>
      </c>
      <c r="X42" s="128" t="s">
        <v>1193</v>
      </c>
      <c r="Y42" s="128">
        <v>43648</v>
      </c>
      <c r="Z42" s="128">
        <v>43616</v>
      </c>
      <c r="AA42" s="120">
        <v>837869</v>
      </c>
      <c r="AB42" s="120">
        <v>0</v>
      </c>
      <c r="AC42" s="120">
        <v>809913</v>
      </c>
      <c r="AD42" s="120">
        <v>0</v>
      </c>
      <c r="AE42" s="120">
        <v>988102</v>
      </c>
      <c r="AF42" s="121"/>
      <c r="AG42" s="114" t="s">
        <v>11178</v>
      </c>
      <c r="AH42" s="114" t="s">
        <v>11368</v>
      </c>
      <c r="AI42" s="114">
        <v>6</v>
      </c>
      <c r="AJ42" s="114">
        <v>0</v>
      </c>
      <c r="AK42" s="114">
        <v>6</v>
      </c>
      <c r="AL42" s="114">
        <v>0</v>
      </c>
      <c r="AM42" s="114">
        <v>0</v>
      </c>
      <c r="AN42" s="118" t="s">
        <v>3500</v>
      </c>
      <c r="AO42" s="122">
        <v>1</v>
      </c>
    </row>
    <row r="43" spans="1:41" ht="25" customHeight="1" x14ac:dyDescent="0.35">
      <c r="A43" s="125" t="s">
        <v>11533</v>
      </c>
      <c r="B43" s="126">
        <v>45643</v>
      </c>
      <c r="C43" s="114" t="str">
        <f t="shared" ca="1" si="0"/>
        <v>Active</v>
      </c>
      <c r="D43" s="114" t="s">
        <v>14681</v>
      </c>
      <c r="E43" s="115">
        <v>45632</v>
      </c>
      <c r="F43" s="115">
        <v>45632</v>
      </c>
      <c r="G43" s="115">
        <f t="shared" si="6"/>
        <v>46361</v>
      </c>
      <c r="H43" s="114" t="s">
        <v>14683</v>
      </c>
      <c r="I43" s="379" t="s">
        <v>14682</v>
      </c>
      <c r="J43" s="155" t="s">
        <v>14684</v>
      </c>
      <c r="K43" s="114" t="s">
        <v>9</v>
      </c>
      <c r="L43" s="114" t="s">
        <v>3368</v>
      </c>
      <c r="M43" s="114" t="s">
        <v>3640</v>
      </c>
      <c r="N43" s="116" t="str">
        <f t="shared" si="1"/>
        <v>LP</v>
      </c>
      <c r="O43" s="114" t="s">
        <v>8725</v>
      </c>
      <c r="P43" s="114" t="str">
        <f t="shared" si="5"/>
        <v>Medium</v>
      </c>
      <c r="Q43" s="155" t="s">
        <v>14685</v>
      </c>
      <c r="R43" s="356" t="s">
        <v>1193</v>
      </c>
      <c r="S43" s="356"/>
      <c r="T43" s="155" t="s">
        <v>1193</v>
      </c>
      <c r="U43" s="117" t="s">
        <v>1193</v>
      </c>
      <c r="V43" s="118" t="s">
        <v>1193</v>
      </c>
      <c r="W43" s="118" t="s">
        <v>1193</v>
      </c>
      <c r="X43" s="119" t="s">
        <v>1193</v>
      </c>
      <c r="Y43" s="115" t="s">
        <v>1193</v>
      </c>
      <c r="Z43" s="115" t="s">
        <v>3306</v>
      </c>
      <c r="AA43" s="120">
        <v>0</v>
      </c>
      <c r="AB43" s="120">
        <v>0</v>
      </c>
      <c r="AC43" s="120">
        <v>0</v>
      </c>
      <c r="AD43" s="120">
        <v>0</v>
      </c>
      <c r="AE43" s="120">
        <v>0</v>
      </c>
      <c r="AF43" s="121">
        <v>0</v>
      </c>
      <c r="AG43" s="114" t="s">
        <v>1193</v>
      </c>
      <c r="AH43" s="114" t="s">
        <v>1193</v>
      </c>
      <c r="AI43" s="114">
        <v>0</v>
      </c>
      <c r="AJ43" s="114">
        <v>0</v>
      </c>
      <c r="AK43" s="114">
        <v>0</v>
      </c>
      <c r="AL43" s="114">
        <v>0</v>
      </c>
      <c r="AM43" s="114">
        <v>0</v>
      </c>
      <c r="AN43" s="118" t="s">
        <v>3500</v>
      </c>
      <c r="AO43" s="122">
        <v>1</v>
      </c>
    </row>
    <row r="44" spans="1:41" ht="25" customHeight="1" x14ac:dyDescent="0.35">
      <c r="A44" s="125" t="s">
        <v>13661</v>
      </c>
      <c r="B44" s="126">
        <v>45694</v>
      </c>
      <c r="C44" s="114" t="str">
        <f t="shared" ca="1" si="0"/>
        <v>Active</v>
      </c>
      <c r="D44" s="114" t="s">
        <v>16249</v>
      </c>
      <c r="E44" s="115">
        <v>46059</v>
      </c>
      <c r="F44" s="115">
        <v>46059</v>
      </c>
      <c r="G44" s="115">
        <f t="shared" si="6"/>
        <v>46788</v>
      </c>
      <c r="H44" s="114" t="s">
        <v>16250</v>
      </c>
      <c r="I44" s="379" t="s">
        <v>16251</v>
      </c>
      <c r="J44" s="155" t="s">
        <v>16252</v>
      </c>
      <c r="K44" s="114" t="s">
        <v>11728</v>
      </c>
      <c r="L44" s="114" t="s">
        <v>16253</v>
      </c>
      <c r="M44" s="114" t="s">
        <v>3640</v>
      </c>
      <c r="N44" s="116" t="str">
        <f t="shared" si="1"/>
        <v>LP</v>
      </c>
      <c r="O44" s="114" t="s">
        <v>8725</v>
      </c>
      <c r="P44" s="114" t="str">
        <f t="shared" si="5"/>
        <v>Medium</v>
      </c>
      <c r="Q44" s="155" t="s">
        <v>16254</v>
      </c>
      <c r="R44" s="356" t="s">
        <v>16256</v>
      </c>
      <c r="S44" s="356"/>
      <c r="T44" s="155" t="s">
        <v>16257</v>
      </c>
      <c r="U44" s="127" t="s">
        <v>16258</v>
      </c>
      <c r="V44" s="118" t="s">
        <v>16259</v>
      </c>
      <c r="W44" s="119" t="s">
        <v>1193</v>
      </c>
      <c r="X44" s="119" t="s">
        <v>1193</v>
      </c>
      <c r="Y44" s="128">
        <v>45992</v>
      </c>
      <c r="Z44" s="128" t="s">
        <v>3303</v>
      </c>
      <c r="AA44" s="120">
        <v>0</v>
      </c>
      <c r="AB44" s="120">
        <v>0</v>
      </c>
      <c r="AC44" s="120">
        <v>0</v>
      </c>
      <c r="AD44" s="120">
        <v>0</v>
      </c>
      <c r="AE44" s="120">
        <v>0</v>
      </c>
      <c r="AF44" s="121">
        <v>0</v>
      </c>
      <c r="AG44" s="114" t="s">
        <v>1193</v>
      </c>
      <c r="AH44" s="114" t="s">
        <v>1193</v>
      </c>
      <c r="AI44" s="114">
        <v>2</v>
      </c>
      <c r="AJ44" s="114">
        <v>0</v>
      </c>
      <c r="AK44" s="114">
        <v>2</v>
      </c>
      <c r="AL44" s="114">
        <v>2</v>
      </c>
      <c r="AM44" s="114">
        <v>0</v>
      </c>
      <c r="AN44" s="118" t="s">
        <v>3500</v>
      </c>
      <c r="AO44" s="122">
        <v>1</v>
      </c>
    </row>
    <row r="45" spans="1:41" ht="25" customHeight="1" x14ac:dyDescent="0.35">
      <c r="A45" s="324"/>
      <c r="B45" s="325"/>
      <c r="C45" s="114" t="str">
        <f t="shared" ca="1" si="0"/>
        <v>Expired</v>
      </c>
      <c r="D45" s="114" t="s">
        <v>3723</v>
      </c>
      <c r="E45" s="115">
        <v>43832</v>
      </c>
      <c r="F45" s="115">
        <f>E45</f>
        <v>43832</v>
      </c>
      <c r="G45" s="115">
        <f t="shared" si="6"/>
        <v>44562</v>
      </c>
      <c r="H45" s="114" t="s">
        <v>2529</v>
      </c>
      <c r="I45" s="379" t="s">
        <v>4242</v>
      </c>
      <c r="J45" s="155" t="s">
        <v>5203</v>
      </c>
      <c r="K45" s="114" t="s">
        <v>11728</v>
      </c>
      <c r="L45" s="114" t="s">
        <v>5123</v>
      </c>
      <c r="M45" s="114" t="s">
        <v>3640</v>
      </c>
      <c r="N45" s="156" t="str">
        <f t="shared" si="1"/>
        <v>LP</v>
      </c>
      <c r="O45" s="114" t="s">
        <v>8725</v>
      </c>
      <c r="P45" s="114" t="str">
        <f t="shared" si="5"/>
        <v>Medium</v>
      </c>
      <c r="Q45" s="155" t="s">
        <v>5204</v>
      </c>
      <c r="R45" s="356" t="s">
        <v>11774</v>
      </c>
      <c r="S45" s="356"/>
      <c r="T45" s="155" t="s">
        <v>2815</v>
      </c>
      <c r="U45" s="117" t="s">
        <v>11775</v>
      </c>
      <c r="V45" s="128" t="s">
        <v>8301</v>
      </c>
      <c r="W45" s="128" t="s">
        <v>1193</v>
      </c>
      <c r="X45" s="128" t="s">
        <v>1193</v>
      </c>
      <c r="Y45" s="128">
        <v>43794</v>
      </c>
      <c r="Z45" s="118" t="s">
        <v>3303</v>
      </c>
      <c r="AA45" s="120">
        <v>0</v>
      </c>
      <c r="AB45" s="120">
        <v>0</v>
      </c>
      <c r="AC45" s="120">
        <v>0</v>
      </c>
      <c r="AD45" s="120">
        <v>0</v>
      </c>
      <c r="AE45" s="120">
        <v>0</v>
      </c>
      <c r="AF45" s="121">
        <v>0</v>
      </c>
      <c r="AG45" s="114" t="s">
        <v>1193</v>
      </c>
      <c r="AH45" s="114" t="s">
        <v>1193</v>
      </c>
      <c r="AI45" s="114">
        <v>4</v>
      </c>
      <c r="AJ45" s="114">
        <v>0</v>
      </c>
      <c r="AK45" s="114">
        <v>4</v>
      </c>
      <c r="AL45" s="114">
        <v>0</v>
      </c>
      <c r="AM45" s="114">
        <v>0</v>
      </c>
      <c r="AN45" s="118" t="s">
        <v>3500</v>
      </c>
      <c r="AO45" s="122">
        <v>1</v>
      </c>
    </row>
    <row r="46" spans="1:41" ht="25" customHeight="1" x14ac:dyDescent="0.35">
      <c r="A46" s="123"/>
      <c r="B46" s="124"/>
      <c r="C46" s="114" t="str">
        <f t="shared" ca="1" si="0"/>
        <v>Expired</v>
      </c>
      <c r="D46" s="114" t="s">
        <v>8280</v>
      </c>
      <c r="E46" s="115">
        <v>41743</v>
      </c>
      <c r="F46" s="115">
        <v>44665</v>
      </c>
      <c r="G46" s="115">
        <f t="shared" si="6"/>
        <v>45395</v>
      </c>
      <c r="H46" s="114" t="s">
        <v>168</v>
      </c>
      <c r="I46" s="379" t="s">
        <v>3101</v>
      </c>
      <c r="J46" s="155" t="s">
        <v>5205</v>
      </c>
      <c r="K46" s="114" t="s">
        <v>11728</v>
      </c>
      <c r="L46" s="114" t="s">
        <v>5123</v>
      </c>
      <c r="M46" s="114" t="s">
        <v>3640</v>
      </c>
      <c r="N46" s="116" t="str">
        <f t="shared" si="1"/>
        <v>LP</v>
      </c>
      <c r="O46" s="114" t="s">
        <v>8725</v>
      </c>
      <c r="P46" s="114" t="str">
        <f t="shared" si="5"/>
        <v>Medium</v>
      </c>
      <c r="Q46" s="155" t="s">
        <v>476</v>
      </c>
      <c r="R46" s="356" t="s">
        <v>14123</v>
      </c>
      <c r="S46" s="356"/>
      <c r="T46" s="155" t="s">
        <v>14124</v>
      </c>
      <c r="U46" s="117" t="s">
        <v>14125</v>
      </c>
      <c r="V46" s="129" t="s">
        <v>5206</v>
      </c>
      <c r="W46" s="128" t="s">
        <v>1193</v>
      </c>
      <c r="X46" s="128" t="s">
        <v>1193</v>
      </c>
      <c r="Y46" s="128">
        <v>44075</v>
      </c>
      <c r="Z46" s="128">
        <v>43100</v>
      </c>
      <c r="AA46" s="120">
        <v>251540</v>
      </c>
      <c r="AB46" s="120">
        <v>0</v>
      </c>
      <c r="AC46" s="120">
        <v>0</v>
      </c>
      <c r="AD46" s="120">
        <v>0</v>
      </c>
      <c r="AE46" s="120">
        <v>-328245</v>
      </c>
      <c r="AF46" s="121">
        <v>10516</v>
      </c>
      <c r="AG46" s="114" t="s">
        <v>1193</v>
      </c>
      <c r="AH46" s="130" t="s">
        <v>1193</v>
      </c>
      <c r="AI46" s="119">
        <v>4</v>
      </c>
      <c r="AJ46" s="119">
        <v>0</v>
      </c>
      <c r="AK46" s="119">
        <v>4</v>
      </c>
      <c r="AL46" s="119">
        <v>4</v>
      </c>
      <c r="AM46" s="119">
        <v>0</v>
      </c>
      <c r="AN46" s="118" t="s">
        <v>3500</v>
      </c>
      <c r="AO46" s="122">
        <v>1</v>
      </c>
    </row>
    <row r="47" spans="1:41" ht="25" customHeight="1" x14ac:dyDescent="0.35">
      <c r="A47" s="123"/>
      <c r="B47" s="124"/>
      <c r="C47" s="114" t="str">
        <f t="shared" ca="1" si="0"/>
        <v>Expired</v>
      </c>
      <c r="D47" s="114" t="s">
        <v>4050</v>
      </c>
      <c r="E47" s="115">
        <v>41745</v>
      </c>
      <c r="F47" s="115">
        <v>45398</v>
      </c>
      <c r="G47" s="115">
        <f t="shared" si="6"/>
        <v>46127</v>
      </c>
      <c r="H47" s="114" t="s">
        <v>170</v>
      </c>
      <c r="I47" s="379" t="s">
        <v>3094</v>
      </c>
      <c r="J47" s="155" t="s">
        <v>5207</v>
      </c>
      <c r="K47" s="114" t="s">
        <v>30</v>
      </c>
      <c r="L47" s="114" t="s">
        <v>15709</v>
      </c>
      <c r="M47" s="114" t="s">
        <v>3640</v>
      </c>
      <c r="N47" s="116" t="str">
        <f t="shared" si="1"/>
        <v>LP</v>
      </c>
      <c r="O47" s="114" t="s">
        <v>8725</v>
      </c>
      <c r="P47" s="114" t="str">
        <f t="shared" si="5"/>
        <v>Medium</v>
      </c>
      <c r="Q47" s="155" t="s">
        <v>480</v>
      </c>
      <c r="R47" s="356" t="s">
        <v>14126</v>
      </c>
      <c r="S47" s="356"/>
      <c r="T47" s="155" t="s">
        <v>14127</v>
      </c>
      <c r="U47" s="117" t="s">
        <v>14128</v>
      </c>
      <c r="V47" s="118" t="s">
        <v>5208</v>
      </c>
      <c r="W47" s="119" t="s">
        <v>1193</v>
      </c>
      <c r="X47" s="119" t="s">
        <v>1193</v>
      </c>
      <c r="Y47" s="128">
        <v>41675</v>
      </c>
      <c r="Z47" s="128">
        <v>43100</v>
      </c>
      <c r="AA47" s="120">
        <v>6012605</v>
      </c>
      <c r="AB47" s="120">
        <v>0</v>
      </c>
      <c r="AC47" s="120">
        <v>-8532447</v>
      </c>
      <c r="AD47" s="120">
        <v>0</v>
      </c>
      <c r="AE47" s="120">
        <v>-9144436</v>
      </c>
      <c r="AF47" s="121">
        <v>993230</v>
      </c>
      <c r="AG47" s="114" t="s">
        <v>12856</v>
      </c>
      <c r="AH47" s="114" t="s">
        <v>1193</v>
      </c>
      <c r="AI47" s="114">
        <v>15</v>
      </c>
      <c r="AJ47" s="114">
        <v>1</v>
      </c>
      <c r="AK47" s="114">
        <v>14</v>
      </c>
      <c r="AL47" s="114">
        <v>150</v>
      </c>
      <c r="AM47" s="114">
        <v>0</v>
      </c>
      <c r="AN47" s="118" t="s">
        <v>3517</v>
      </c>
      <c r="AO47" s="122">
        <v>1</v>
      </c>
    </row>
    <row r="48" spans="1:41" ht="25" customHeight="1" x14ac:dyDescent="0.35">
      <c r="A48" s="123"/>
      <c r="B48" s="124"/>
      <c r="C48" s="114" t="str">
        <f t="shared" ca="1" si="0"/>
        <v>Expired</v>
      </c>
      <c r="D48" s="114" t="s">
        <v>2118</v>
      </c>
      <c r="E48" s="115">
        <v>43362</v>
      </c>
      <c r="F48" s="115">
        <v>44093</v>
      </c>
      <c r="G48" s="115">
        <f t="shared" si="6"/>
        <v>44822</v>
      </c>
      <c r="H48" s="114" t="s">
        <v>4747</v>
      </c>
      <c r="I48" s="379" t="s">
        <v>4243</v>
      </c>
      <c r="J48" s="155" t="s">
        <v>5209</v>
      </c>
      <c r="K48" s="114" t="s">
        <v>24</v>
      </c>
      <c r="L48" s="114" t="s">
        <v>5123</v>
      </c>
      <c r="M48" s="114" t="s">
        <v>3640</v>
      </c>
      <c r="N48" s="116" t="str">
        <f t="shared" si="1"/>
        <v>LP</v>
      </c>
      <c r="O48" s="114" t="s">
        <v>8728</v>
      </c>
      <c r="P48" s="114" t="str">
        <f t="shared" si="5"/>
        <v>Low</v>
      </c>
      <c r="Q48" s="155" t="s">
        <v>10334</v>
      </c>
      <c r="R48" s="356" t="s">
        <v>14121</v>
      </c>
      <c r="S48" s="356"/>
      <c r="T48" s="155" t="s">
        <v>14119</v>
      </c>
      <c r="U48" s="117" t="s">
        <v>14120</v>
      </c>
      <c r="V48" s="129" t="s">
        <v>10743</v>
      </c>
      <c r="W48" s="128" t="s">
        <v>1193</v>
      </c>
      <c r="X48" s="128" t="s">
        <v>1193</v>
      </c>
      <c r="Y48" s="128">
        <v>43315</v>
      </c>
      <c r="Z48" s="128">
        <v>43100</v>
      </c>
      <c r="AA48" s="120">
        <v>9643541</v>
      </c>
      <c r="AB48" s="120">
        <v>0</v>
      </c>
      <c r="AC48" s="120">
        <v>2538582</v>
      </c>
      <c r="AD48" s="120">
        <v>0</v>
      </c>
      <c r="AE48" s="120">
        <v>5590120</v>
      </c>
      <c r="AF48" s="121">
        <v>18908796</v>
      </c>
      <c r="AG48" s="114" t="s">
        <v>14122</v>
      </c>
      <c r="AH48" s="114" t="s">
        <v>11369</v>
      </c>
      <c r="AI48" s="114">
        <v>6</v>
      </c>
      <c r="AJ48" s="114">
        <v>1</v>
      </c>
      <c r="AK48" s="114">
        <v>5</v>
      </c>
      <c r="AL48" s="114">
        <v>150</v>
      </c>
      <c r="AM48" s="114">
        <v>0</v>
      </c>
      <c r="AN48" s="118" t="s">
        <v>3517</v>
      </c>
      <c r="AO48" s="122">
        <v>1</v>
      </c>
    </row>
    <row r="49" spans="1:41" ht="25" customHeight="1" x14ac:dyDescent="0.35">
      <c r="A49" s="123"/>
      <c r="B49" s="124"/>
      <c r="C49" s="114" t="str">
        <f t="shared" ca="1" si="0"/>
        <v>Expired</v>
      </c>
      <c r="D49" s="118" t="s">
        <v>1745</v>
      </c>
      <c r="E49" s="129" t="s">
        <v>1193</v>
      </c>
      <c r="F49" s="138">
        <v>43052</v>
      </c>
      <c r="G49" s="115">
        <f t="shared" si="6"/>
        <v>43781</v>
      </c>
      <c r="H49" s="118" t="s">
        <v>4606</v>
      </c>
      <c r="I49" s="379" t="s">
        <v>2465</v>
      </c>
      <c r="J49" s="345" t="s">
        <v>10169</v>
      </c>
      <c r="K49" s="118" t="s">
        <v>14</v>
      </c>
      <c r="L49" s="118" t="s">
        <v>3368</v>
      </c>
      <c r="M49" s="158"/>
      <c r="N49" s="116" t="str">
        <f t="shared" si="1"/>
        <v/>
      </c>
      <c r="O49" s="118" t="s">
        <v>8728</v>
      </c>
      <c r="P49" s="114" t="str">
        <f t="shared" si="5"/>
        <v>Low</v>
      </c>
      <c r="Q49" s="345" t="s">
        <v>5210</v>
      </c>
      <c r="R49" s="357"/>
      <c r="S49" s="357"/>
      <c r="T49" s="345" t="s">
        <v>3359</v>
      </c>
      <c r="U49" s="157"/>
      <c r="V49" s="118"/>
      <c r="W49" s="118"/>
      <c r="X49" s="118"/>
      <c r="Y49" s="118"/>
      <c r="Z49" s="118"/>
      <c r="AA49" s="118"/>
      <c r="AB49" s="118"/>
      <c r="AC49" s="118"/>
      <c r="AD49" s="118"/>
      <c r="AE49" s="118"/>
      <c r="AF49" s="140"/>
      <c r="AG49" s="118"/>
      <c r="AH49" s="118"/>
      <c r="AI49" s="118"/>
      <c r="AJ49" s="118"/>
      <c r="AK49" s="118"/>
      <c r="AL49" s="118"/>
      <c r="AM49" s="118"/>
      <c r="AN49" s="118" t="s">
        <v>3500</v>
      </c>
      <c r="AO49" s="141">
        <v>1</v>
      </c>
    </row>
    <row r="50" spans="1:41" ht="25" customHeight="1" x14ac:dyDescent="0.35">
      <c r="A50" s="371"/>
      <c r="B50" s="373"/>
      <c r="C50" s="114" t="str">
        <f t="shared" ca="1" si="0"/>
        <v>Active</v>
      </c>
      <c r="D50" s="114" t="s">
        <v>9622</v>
      </c>
      <c r="E50" s="115">
        <v>44086</v>
      </c>
      <c r="F50" s="115">
        <v>45547</v>
      </c>
      <c r="G50" s="115">
        <f t="shared" si="6"/>
        <v>46276</v>
      </c>
      <c r="H50" s="114" t="s">
        <v>2674</v>
      </c>
      <c r="I50" s="379" t="s">
        <v>12217</v>
      </c>
      <c r="J50" s="155" t="s">
        <v>5211</v>
      </c>
      <c r="K50" s="114" t="s">
        <v>30</v>
      </c>
      <c r="L50" s="114" t="s">
        <v>15709</v>
      </c>
      <c r="M50" s="114" t="s">
        <v>3640</v>
      </c>
      <c r="N50" s="116" t="str">
        <f t="shared" si="1"/>
        <v>LP</v>
      </c>
      <c r="O50" s="114" t="s">
        <v>8728</v>
      </c>
      <c r="P50" s="114" t="str">
        <f t="shared" si="5"/>
        <v>Low</v>
      </c>
      <c r="Q50" s="155" t="s">
        <v>2147</v>
      </c>
      <c r="R50" s="356" t="s">
        <v>12219</v>
      </c>
      <c r="S50" s="356"/>
      <c r="T50" s="155" t="s">
        <v>12218</v>
      </c>
      <c r="U50" s="117" t="s">
        <v>12220</v>
      </c>
      <c r="V50" s="129" t="s">
        <v>12221</v>
      </c>
      <c r="W50" s="128" t="s">
        <v>1193</v>
      </c>
      <c r="X50" s="128" t="s">
        <v>1193</v>
      </c>
      <c r="Y50" s="128">
        <v>43893</v>
      </c>
      <c r="Z50" s="128">
        <v>44561</v>
      </c>
      <c r="AA50" s="120">
        <v>2147075</v>
      </c>
      <c r="AB50" s="120">
        <v>0</v>
      </c>
      <c r="AC50" s="120">
        <v>193700</v>
      </c>
      <c r="AD50" s="120">
        <v>0</v>
      </c>
      <c r="AE50" s="120">
        <v>1380750</v>
      </c>
      <c r="AF50" s="121">
        <v>1059672</v>
      </c>
      <c r="AG50" s="114" t="s">
        <v>1193</v>
      </c>
      <c r="AH50" s="114" t="s">
        <v>1193</v>
      </c>
      <c r="AI50" s="114">
        <v>50</v>
      </c>
      <c r="AJ50" s="114">
        <v>14</v>
      </c>
      <c r="AK50" s="114">
        <v>36</v>
      </c>
      <c r="AL50" s="114">
        <v>0</v>
      </c>
      <c r="AM50" s="114">
        <v>1</v>
      </c>
      <c r="AN50" s="118" t="s">
        <v>3500</v>
      </c>
      <c r="AO50" s="122">
        <v>1</v>
      </c>
    </row>
    <row r="51" spans="1:41" ht="25" customHeight="1" x14ac:dyDescent="0.35">
      <c r="A51" s="123"/>
      <c r="B51" s="126">
        <v>45086</v>
      </c>
      <c r="C51" s="114" t="s">
        <v>5042</v>
      </c>
      <c r="D51" s="159" t="s">
        <v>10021</v>
      </c>
      <c r="E51" s="115">
        <v>45072</v>
      </c>
      <c r="F51" s="115">
        <v>45803</v>
      </c>
      <c r="G51" s="115">
        <v>45071</v>
      </c>
      <c r="H51" s="118" t="s">
        <v>10022</v>
      </c>
      <c r="I51" s="379" t="s">
        <v>15763</v>
      </c>
      <c r="J51" s="345" t="s">
        <v>10023</v>
      </c>
      <c r="K51" s="118" t="s">
        <v>329</v>
      </c>
      <c r="L51" s="118" t="s">
        <v>3368</v>
      </c>
      <c r="M51" s="158" t="s">
        <v>3640</v>
      </c>
      <c r="N51" s="116" t="str">
        <f t="shared" si="1"/>
        <v>LP</v>
      </c>
      <c r="O51" s="114" t="s">
        <v>8728</v>
      </c>
      <c r="P51" s="114" t="str">
        <f t="shared" si="5"/>
        <v>Low</v>
      </c>
      <c r="Q51" s="345" t="s">
        <v>9860</v>
      </c>
      <c r="R51" s="356"/>
      <c r="S51" s="356"/>
      <c r="T51" s="345" t="s">
        <v>10024</v>
      </c>
      <c r="U51" s="117" t="s">
        <v>10025</v>
      </c>
      <c r="V51" s="118" t="s">
        <v>10744</v>
      </c>
      <c r="W51" s="118"/>
      <c r="X51" s="118"/>
      <c r="Y51" s="118"/>
      <c r="Z51" s="118"/>
      <c r="AA51" s="118"/>
      <c r="AB51" s="118"/>
      <c r="AC51" s="118"/>
      <c r="AD51" s="118"/>
      <c r="AE51" s="118"/>
      <c r="AF51" s="140"/>
      <c r="AG51" s="118"/>
      <c r="AH51" s="118"/>
      <c r="AI51" s="118"/>
      <c r="AJ51" s="118"/>
      <c r="AK51" s="118"/>
      <c r="AL51" s="118"/>
      <c r="AM51" s="118"/>
      <c r="AN51" s="118" t="s">
        <v>3500</v>
      </c>
      <c r="AO51" s="141">
        <v>1</v>
      </c>
    </row>
    <row r="52" spans="1:41" ht="25" customHeight="1" x14ac:dyDescent="0.35">
      <c r="A52" s="123"/>
      <c r="B52" s="124"/>
      <c r="C52" s="114" t="str">
        <f t="shared" ref="C52:C115" ca="1" si="7">IF(G52&lt;TODAY(),"Expired","Active")</f>
        <v>Expired</v>
      </c>
      <c r="D52" s="114" t="s">
        <v>1767</v>
      </c>
      <c r="E52" s="115">
        <v>43042</v>
      </c>
      <c r="F52" s="115">
        <v>43772</v>
      </c>
      <c r="G52" s="115">
        <f t="shared" ref="G52:G62" si="8">DATE(YEAR(F52)+2,MONTH(F52),DAY(F52)-1)</f>
        <v>44502</v>
      </c>
      <c r="H52" s="114" t="s">
        <v>1760</v>
      </c>
      <c r="I52" s="379" t="s">
        <v>1764</v>
      </c>
      <c r="J52" s="155" t="s">
        <v>9210</v>
      </c>
      <c r="K52" s="118" t="s">
        <v>18</v>
      </c>
      <c r="L52" s="114" t="s">
        <v>5123</v>
      </c>
      <c r="M52" s="114" t="s">
        <v>3640</v>
      </c>
      <c r="N52" s="116" t="str">
        <f t="shared" si="1"/>
        <v>LP</v>
      </c>
      <c r="O52" s="114" t="s">
        <v>8728</v>
      </c>
      <c r="P52" s="114" t="str">
        <f t="shared" si="5"/>
        <v>Low</v>
      </c>
      <c r="Q52" s="155" t="s">
        <v>10335</v>
      </c>
      <c r="R52" s="356" t="s">
        <v>14116</v>
      </c>
      <c r="S52" s="356"/>
      <c r="T52" s="155" t="s">
        <v>14117</v>
      </c>
      <c r="U52" s="127" t="s">
        <v>14118</v>
      </c>
      <c r="V52" s="129" t="s">
        <v>5212</v>
      </c>
      <c r="W52" s="128" t="s">
        <v>1193</v>
      </c>
      <c r="X52" s="128" t="s">
        <v>1193</v>
      </c>
      <c r="Y52" s="128">
        <v>44022</v>
      </c>
      <c r="Z52" s="128">
        <v>43830</v>
      </c>
      <c r="AA52" s="120">
        <v>905000</v>
      </c>
      <c r="AB52" s="120">
        <v>0</v>
      </c>
      <c r="AC52" s="120">
        <v>38740.46</v>
      </c>
      <c r="AD52" s="120">
        <v>0</v>
      </c>
      <c r="AE52" s="120">
        <v>80412</v>
      </c>
      <c r="AF52" s="121">
        <v>19375</v>
      </c>
      <c r="AG52" s="114" t="s">
        <v>7618</v>
      </c>
      <c r="AH52" s="114" t="s">
        <v>11370</v>
      </c>
      <c r="AI52" s="114">
        <v>14</v>
      </c>
      <c r="AJ52" s="114">
        <v>4</v>
      </c>
      <c r="AK52" s="114">
        <v>10</v>
      </c>
      <c r="AL52" s="114">
        <v>6</v>
      </c>
      <c r="AM52" s="114">
        <v>1</v>
      </c>
      <c r="AN52" s="118" t="s">
        <v>3500</v>
      </c>
      <c r="AO52" s="122">
        <v>1</v>
      </c>
    </row>
    <row r="53" spans="1:41" ht="25" customHeight="1" x14ac:dyDescent="0.35">
      <c r="A53" s="123"/>
      <c r="B53" s="124"/>
      <c r="C53" s="114" t="str">
        <f t="shared" ca="1" si="7"/>
        <v>Expired</v>
      </c>
      <c r="D53" s="114" t="s">
        <v>1802</v>
      </c>
      <c r="E53" s="115">
        <v>43109</v>
      </c>
      <c r="F53" s="115">
        <v>44222</v>
      </c>
      <c r="G53" s="115">
        <f t="shared" si="8"/>
        <v>44951</v>
      </c>
      <c r="H53" s="114" t="s">
        <v>1813</v>
      </c>
      <c r="I53" s="379" t="s">
        <v>1823</v>
      </c>
      <c r="J53" s="155" t="s">
        <v>5213</v>
      </c>
      <c r="K53" s="114" t="s">
        <v>11728</v>
      </c>
      <c r="L53" s="114" t="s">
        <v>5123</v>
      </c>
      <c r="M53" s="114" t="s">
        <v>3640</v>
      </c>
      <c r="N53" s="116" t="str">
        <f t="shared" si="1"/>
        <v>LP</v>
      </c>
      <c r="O53" s="114" t="s">
        <v>8728</v>
      </c>
      <c r="P53" s="114" t="str">
        <f t="shared" si="5"/>
        <v>Low</v>
      </c>
      <c r="Q53" s="155" t="s">
        <v>10336</v>
      </c>
      <c r="R53" s="356" t="s">
        <v>11771</v>
      </c>
      <c r="S53" s="356"/>
      <c r="T53" s="155" t="s">
        <v>11772</v>
      </c>
      <c r="U53" s="117" t="s">
        <v>11773</v>
      </c>
      <c r="V53" s="118" t="s">
        <v>5214</v>
      </c>
      <c r="W53" s="119" t="s">
        <v>1193</v>
      </c>
      <c r="X53" s="119" t="s">
        <v>1193</v>
      </c>
      <c r="Y53" s="115">
        <v>42493</v>
      </c>
      <c r="Z53" s="115">
        <v>43465</v>
      </c>
      <c r="AA53" s="120">
        <v>2093931</v>
      </c>
      <c r="AB53" s="120">
        <v>0</v>
      </c>
      <c r="AC53" s="120">
        <v>113000</v>
      </c>
      <c r="AD53" s="120">
        <v>0</v>
      </c>
      <c r="AE53" s="120">
        <v>1935844.71</v>
      </c>
      <c r="AF53" s="121">
        <v>0</v>
      </c>
      <c r="AG53" s="114" t="s">
        <v>1193</v>
      </c>
      <c r="AH53" s="130" t="s">
        <v>1193</v>
      </c>
      <c r="AI53" s="131">
        <v>42</v>
      </c>
      <c r="AJ53" s="131">
        <v>15</v>
      </c>
      <c r="AK53" s="131">
        <v>27</v>
      </c>
      <c r="AL53" s="131">
        <v>12</v>
      </c>
      <c r="AM53" s="131">
        <v>1</v>
      </c>
      <c r="AN53" s="118" t="s">
        <v>3500</v>
      </c>
      <c r="AO53" s="122">
        <v>1</v>
      </c>
    </row>
    <row r="54" spans="1:41" ht="25" customHeight="1" x14ac:dyDescent="0.35">
      <c r="A54" s="123"/>
      <c r="B54" s="124"/>
      <c r="C54" s="114" t="str">
        <f t="shared" ca="1" si="7"/>
        <v>Active</v>
      </c>
      <c r="D54" s="114" t="s">
        <v>9208</v>
      </c>
      <c r="E54" s="115">
        <v>43986</v>
      </c>
      <c r="F54" s="115">
        <v>46177</v>
      </c>
      <c r="G54" s="115">
        <f t="shared" si="8"/>
        <v>46907</v>
      </c>
      <c r="H54" s="114" t="s">
        <v>4127</v>
      </c>
      <c r="I54" s="379" t="s">
        <v>7946</v>
      </c>
      <c r="J54" s="155" t="s">
        <v>5215</v>
      </c>
      <c r="K54" s="114" t="s">
        <v>11728</v>
      </c>
      <c r="L54" s="114" t="s">
        <v>5123</v>
      </c>
      <c r="M54" s="114" t="s">
        <v>3640</v>
      </c>
      <c r="N54" s="116" t="str">
        <f t="shared" si="1"/>
        <v>LP</v>
      </c>
      <c r="O54" s="114" t="s">
        <v>8727</v>
      </c>
      <c r="P54" s="114" t="str">
        <f t="shared" si="5"/>
        <v>Medium</v>
      </c>
      <c r="Q54" s="155" t="s">
        <v>5216</v>
      </c>
      <c r="R54" s="356" t="s">
        <v>14113</v>
      </c>
      <c r="S54" s="356"/>
      <c r="T54" s="155" t="s">
        <v>14114</v>
      </c>
      <c r="U54" s="160" t="s">
        <v>14115</v>
      </c>
      <c r="V54" s="118" t="s">
        <v>5217</v>
      </c>
      <c r="W54" s="119" t="s">
        <v>1193</v>
      </c>
      <c r="X54" s="119" t="s">
        <v>1193</v>
      </c>
      <c r="Y54" s="115">
        <v>43764</v>
      </c>
      <c r="Z54" s="115">
        <v>44561</v>
      </c>
      <c r="AA54" s="130">
        <v>1785684</v>
      </c>
      <c r="AB54" s="130">
        <v>0</v>
      </c>
      <c r="AC54" s="130">
        <v>918046</v>
      </c>
      <c r="AD54" s="130">
        <v>0</v>
      </c>
      <c r="AE54" s="130">
        <v>1925925</v>
      </c>
      <c r="AF54" s="137"/>
      <c r="AG54" s="114" t="s">
        <v>9209</v>
      </c>
      <c r="AH54" s="114" t="s">
        <v>1193</v>
      </c>
      <c r="AI54" s="114">
        <v>2</v>
      </c>
      <c r="AJ54" s="114">
        <v>1</v>
      </c>
      <c r="AK54" s="114">
        <v>1</v>
      </c>
      <c r="AL54" s="114">
        <v>0</v>
      </c>
      <c r="AM54" s="114">
        <v>0</v>
      </c>
      <c r="AN54" s="136" t="s">
        <v>3500</v>
      </c>
      <c r="AO54" s="122">
        <v>1</v>
      </c>
    </row>
    <row r="55" spans="1:41" ht="25" customHeight="1" x14ac:dyDescent="0.35">
      <c r="A55" s="324"/>
      <c r="B55" s="325"/>
      <c r="C55" s="114" t="str">
        <f t="shared" ca="1" si="7"/>
        <v>Expired</v>
      </c>
      <c r="D55" s="114" t="s">
        <v>306</v>
      </c>
      <c r="E55" s="115">
        <v>41816</v>
      </c>
      <c r="F55" s="115">
        <f>E55</f>
        <v>41816</v>
      </c>
      <c r="G55" s="115">
        <f t="shared" si="8"/>
        <v>42546</v>
      </c>
      <c r="H55" s="114" t="s">
        <v>307</v>
      </c>
      <c r="I55" s="379" t="s">
        <v>308</v>
      </c>
      <c r="J55" s="155" t="s">
        <v>5218</v>
      </c>
      <c r="K55" s="114" t="s">
        <v>11728</v>
      </c>
      <c r="L55" s="114" t="s">
        <v>5123</v>
      </c>
      <c r="M55" s="114" t="s">
        <v>3640</v>
      </c>
      <c r="N55" s="156" t="str">
        <f t="shared" si="1"/>
        <v>LP</v>
      </c>
      <c r="O55" s="114" t="s">
        <v>8732</v>
      </c>
      <c r="P55" s="114" t="str">
        <f>IF(EXACT(O55,"Overseas Charities Operating in Jamaica"),"Medium",IF(EXACT(O55,"Muslim Groups/Foundations"),"Medium",IF(EXACT(O55,"Churches"),"Low",IF(EXACT(O55,"Benevolent Societies"),"Low",IF(EXACT(O55,"Alumni/Past Students'associations"),"Low",IF(EXACT(O55,"Schools(Government/Private)"),"Low",IF(EXACT(O55,"Govt.Based Trusts/Charities"),"Low",IF(EXACT(O55,"Trust"),"Medium",IF(EXACT(O55,"Company Based Foundations"),"Medium",IF(EXACT(O55,"Other Foundations"),"Medium",IF(EXACT(O55,"Unincorporated Groups"),"Medium","")))))))))))</f>
        <v>Low</v>
      </c>
      <c r="Q55" s="155" t="s">
        <v>525</v>
      </c>
      <c r="R55" s="356"/>
      <c r="S55" s="356"/>
      <c r="T55" s="155" t="s">
        <v>9219</v>
      </c>
      <c r="U55" s="127" t="s">
        <v>9218</v>
      </c>
      <c r="V55" s="119" t="s">
        <v>5430</v>
      </c>
      <c r="W55" s="119" t="s">
        <v>1193</v>
      </c>
      <c r="X55" s="119" t="s">
        <v>1193</v>
      </c>
      <c r="Y55" s="161">
        <v>41796</v>
      </c>
      <c r="Z55" s="118" t="s">
        <v>3303</v>
      </c>
      <c r="AA55" s="120">
        <v>0</v>
      </c>
      <c r="AB55" s="120">
        <v>0</v>
      </c>
      <c r="AC55" s="120">
        <v>0</v>
      </c>
      <c r="AD55" s="120">
        <v>0</v>
      </c>
      <c r="AE55" s="120">
        <v>0</v>
      </c>
      <c r="AF55" s="121"/>
      <c r="AG55" s="114" t="s">
        <v>1193</v>
      </c>
      <c r="AH55" s="114" t="s">
        <v>1193</v>
      </c>
      <c r="AI55" s="114">
        <v>10</v>
      </c>
      <c r="AJ55" s="114">
        <v>4</v>
      </c>
      <c r="AK55" s="114">
        <v>6</v>
      </c>
      <c r="AL55" s="114">
        <v>0</v>
      </c>
      <c r="AM55" s="114">
        <v>0</v>
      </c>
      <c r="AN55" s="118" t="s">
        <v>3500</v>
      </c>
      <c r="AO55" s="122">
        <v>1</v>
      </c>
    </row>
    <row r="56" spans="1:41" ht="25" customHeight="1" x14ac:dyDescent="0.35">
      <c r="A56" s="118" t="s">
        <v>11533</v>
      </c>
      <c r="B56" s="132">
        <v>46038</v>
      </c>
      <c r="C56" s="114" t="str">
        <f t="shared" ca="1" si="7"/>
        <v>Active</v>
      </c>
      <c r="D56" s="114" t="s">
        <v>16089</v>
      </c>
      <c r="E56" s="115">
        <v>46038</v>
      </c>
      <c r="F56" s="115">
        <v>46038</v>
      </c>
      <c r="G56" s="115">
        <f t="shared" si="8"/>
        <v>46767</v>
      </c>
      <c r="H56" s="134" t="s">
        <v>16090</v>
      </c>
      <c r="I56" s="379" t="s">
        <v>16091</v>
      </c>
      <c r="J56" s="155" t="s">
        <v>16092</v>
      </c>
      <c r="K56" s="114" t="s">
        <v>24</v>
      </c>
      <c r="L56" s="114" t="s">
        <v>5123</v>
      </c>
      <c r="M56" s="114" t="s">
        <v>3640</v>
      </c>
      <c r="N56" s="116" t="str">
        <f t="shared" si="1"/>
        <v>LP</v>
      </c>
      <c r="O56" s="114" t="s">
        <v>8728</v>
      </c>
      <c r="P56" s="114" t="str">
        <f t="shared" ref="P56:P87" si="9">IF(EXACT(O56,"Overseas Charities Operating in Jamaica"),"Medium",IF(EXACT(O56,"Muslim Groups/Foundations"),"Medium",IF(EXACT(O56,"Churches"),"Low",IF(EXACT(O56,"Benevolent Societies"),"Low",IF(EXACT(O56,"Alumni/Past Students Associations"),"Low",IF(EXACT(O56,"Schools(Government/Private)"),"Low",IF(EXACT(O56,"Govt.Based Trusts/Charities"),"Low",IF(EXACT(O56,"Trust"),"Medium",IF(EXACT(O56,"Company Based Foundations"),"Medium",IF(EXACT(O56,"Other Foundations"),"Medium",IF(EXACT(O56,"Unincorporated Groups"),"Medium","")))))))))))</f>
        <v>Low</v>
      </c>
      <c r="Q56" s="155" t="s">
        <v>16093</v>
      </c>
      <c r="R56" s="356" t="s">
        <v>16094</v>
      </c>
      <c r="S56" s="356"/>
      <c r="T56" s="155" t="s">
        <v>16095</v>
      </c>
      <c r="U56" s="117" t="s">
        <v>16096</v>
      </c>
      <c r="V56" s="118" t="s">
        <v>16097</v>
      </c>
      <c r="W56" s="119" t="s">
        <v>1193</v>
      </c>
      <c r="X56" s="119" t="s">
        <v>1193</v>
      </c>
      <c r="Y56" s="115">
        <v>45973</v>
      </c>
      <c r="Z56" s="129" t="s">
        <v>3303</v>
      </c>
      <c r="AA56" s="120">
        <v>0</v>
      </c>
      <c r="AB56" s="120">
        <v>0</v>
      </c>
      <c r="AC56" s="120">
        <v>0</v>
      </c>
      <c r="AD56" s="120">
        <v>0</v>
      </c>
      <c r="AE56" s="120">
        <v>0</v>
      </c>
      <c r="AF56" s="121">
        <v>0</v>
      </c>
      <c r="AG56" s="114" t="s">
        <v>1193</v>
      </c>
      <c r="AH56" s="130" t="s">
        <v>1193</v>
      </c>
      <c r="AI56" s="114">
        <v>3</v>
      </c>
      <c r="AJ56" s="114">
        <v>0</v>
      </c>
      <c r="AK56" s="114">
        <v>3</v>
      </c>
      <c r="AL56" s="114">
        <v>3</v>
      </c>
      <c r="AM56" s="114">
        <v>0</v>
      </c>
      <c r="AN56" s="118" t="s">
        <v>3500</v>
      </c>
      <c r="AO56" s="122">
        <v>1</v>
      </c>
    </row>
    <row r="57" spans="1:41" ht="25" customHeight="1" x14ac:dyDescent="0.35">
      <c r="A57" s="133"/>
      <c r="B57" s="133"/>
      <c r="C57" s="114" t="str">
        <f t="shared" ca="1" si="7"/>
        <v>Expired</v>
      </c>
      <c r="D57" s="114" t="s">
        <v>1766</v>
      </c>
      <c r="E57" s="135">
        <v>43042</v>
      </c>
      <c r="F57" s="135">
        <f>E57</f>
        <v>43042</v>
      </c>
      <c r="G57" s="115">
        <f t="shared" si="8"/>
        <v>43771</v>
      </c>
      <c r="H57" s="134" t="s">
        <v>1759</v>
      </c>
      <c r="I57" s="379" t="s">
        <v>1763</v>
      </c>
      <c r="J57" s="155" t="s">
        <v>10170</v>
      </c>
      <c r="K57" s="114" t="s">
        <v>11728</v>
      </c>
      <c r="L57" s="114" t="s">
        <v>5123</v>
      </c>
      <c r="M57" s="114" t="s">
        <v>3640</v>
      </c>
      <c r="N57" s="116" t="str">
        <f t="shared" si="1"/>
        <v>LP</v>
      </c>
      <c r="O57" s="114" t="s">
        <v>8725</v>
      </c>
      <c r="P57" s="114" t="str">
        <f t="shared" si="9"/>
        <v>Medium</v>
      </c>
      <c r="Q57" s="155" t="s">
        <v>10337</v>
      </c>
      <c r="R57" s="356"/>
      <c r="S57" s="356"/>
      <c r="T57" s="155" t="s">
        <v>9220</v>
      </c>
      <c r="U57" s="127" t="s">
        <v>9221</v>
      </c>
      <c r="V57" s="119" t="s">
        <v>5430</v>
      </c>
      <c r="W57" s="119" t="s">
        <v>1193</v>
      </c>
      <c r="X57" s="119" t="s">
        <v>1193</v>
      </c>
      <c r="Y57" s="161" t="s">
        <v>1193</v>
      </c>
      <c r="Z57" s="161">
        <v>43100</v>
      </c>
      <c r="AA57" s="120">
        <v>0</v>
      </c>
      <c r="AB57" s="120">
        <v>250000</v>
      </c>
      <c r="AC57" s="120">
        <v>0</v>
      </c>
      <c r="AD57" s="120">
        <v>61000</v>
      </c>
      <c r="AE57" s="120">
        <v>30000000</v>
      </c>
      <c r="AF57" s="121"/>
      <c r="AG57" s="114" t="s">
        <v>1193</v>
      </c>
      <c r="AH57" s="114" t="s">
        <v>1193</v>
      </c>
      <c r="AI57" s="114">
        <v>3</v>
      </c>
      <c r="AJ57" s="114">
        <v>1</v>
      </c>
      <c r="AK57" s="114">
        <v>2</v>
      </c>
      <c r="AL57" s="114">
        <v>0</v>
      </c>
      <c r="AM57" s="114">
        <v>0</v>
      </c>
      <c r="AN57" s="118" t="s">
        <v>4568</v>
      </c>
      <c r="AO57" s="122">
        <v>1</v>
      </c>
    </row>
    <row r="58" spans="1:41" ht="25" customHeight="1" x14ac:dyDescent="0.35">
      <c r="A58" s="112"/>
      <c r="B58" s="113"/>
      <c r="C58" s="114" t="str">
        <f t="shared" ca="1" si="7"/>
        <v>Expired</v>
      </c>
      <c r="D58" s="114" t="s">
        <v>1469</v>
      </c>
      <c r="E58" s="115">
        <v>42802</v>
      </c>
      <c r="F58" s="115">
        <f>E58</f>
        <v>42802</v>
      </c>
      <c r="G58" s="115">
        <f t="shared" si="8"/>
        <v>43531</v>
      </c>
      <c r="H58" s="114" t="s">
        <v>1477</v>
      </c>
      <c r="I58" s="379" t="s">
        <v>9097</v>
      </c>
      <c r="J58" s="155" t="s">
        <v>5219</v>
      </c>
      <c r="K58" s="114" t="s">
        <v>24</v>
      </c>
      <c r="L58" s="114" t="s">
        <v>5123</v>
      </c>
      <c r="M58" s="114" t="s">
        <v>3640</v>
      </c>
      <c r="N58" s="116" t="str">
        <f t="shared" si="1"/>
        <v>LP</v>
      </c>
      <c r="O58" s="114" t="s">
        <v>8728</v>
      </c>
      <c r="P58" s="114" t="str">
        <f t="shared" si="9"/>
        <v>Low</v>
      </c>
      <c r="Q58" s="155" t="s">
        <v>5220</v>
      </c>
      <c r="R58" s="356" t="s">
        <v>11770</v>
      </c>
      <c r="S58" s="356"/>
      <c r="T58" s="155" t="s">
        <v>9234</v>
      </c>
      <c r="U58" s="127" t="s">
        <v>9233</v>
      </c>
      <c r="V58" s="118" t="s">
        <v>10745</v>
      </c>
      <c r="W58" s="119" t="s">
        <v>1193</v>
      </c>
      <c r="X58" s="119" t="s">
        <v>1193</v>
      </c>
      <c r="Y58" s="129">
        <v>42768</v>
      </c>
      <c r="Z58" s="118" t="s">
        <v>3303</v>
      </c>
      <c r="AA58" s="120">
        <v>0</v>
      </c>
      <c r="AB58" s="120">
        <v>0</v>
      </c>
      <c r="AC58" s="120">
        <v>0</v>
      </c>
      <c r="AD58" s="120">
        <v>0</v>
      </c>
      <c r="AE58" s="120">
        <v>0</v>
      </c>
      <c r="AF58" s="121">
        <v>0</v>
      </c>
      <c r="AG58" s="114" t="s">
        <v>1193</v>
      </c>
      <c r="AH58" s="114" t="s">
        <v>1193</v>
      </c>
      <c r="AI58" s="114">
        <v>2</v>
      </c>
      <c r="AJ58" s="114">
        <v>1</v>
      </c>
      <c r="AK58" s="114">
        <v>1</v>
      </c>
      <c r="AL58" s="114">
        <v>0</v>
      </c>
      <c r="AM58" s="114">
        <v>0</v>
      </c>
      <c r="AN58" s="118" t="s">
        <v>3500</v>
      </c>
      <c r="AO58" s="122">
        <v>1</v>
      </c>
    </row>
    <row r="59" spans="1:41" ht="25" customHeight="1" x14ac:dyDescent="0.35">
      <c r="A59" s="142" t="s">
        <v>11533</v>
      </c>
      <c r="B59" s="143">
        <v>45436</v>
      </c>
      <c r="C59" s="114" t="str">
        <f t="shared" ca="1" si="7"/>
        <v>Expired</v>
      </c>
      <c r="D59" s="114" t="s">
        <v>14045</v>
      </c>
      <c r="E59" s="115">
        <v>45436</v>
      </c>
      <c r="F59" s="115">
        <f>E59</f>
        <v>45436</v>
      </c>
      <c r="G59" s="115">
        <f t="shared" si="8"/>
        <v>46165</v>
      </c>
      <c r="H59" s="114" t="s">
        <v>14046</v>
      </c>
      <c r="I59" s="379" t="s">
        <v>14047</v>
      </c>
      <c r="J59" s="155" t="s">
        <v>14048</v>
      </c>
      <c r="K59" s="114" t="s">
        <v>24</v>
      </c>
      <c r="L59" s="114" t="s">
        <v>5123</v>
      </c>
      <c r="M59" s="114" t="s">
        <v>3640</v>
      </c>
      <c r="N59" s="116" t="str">
        <f t="shared" si="1"/>
        <v>LP</v>
      </c>
      <c r="O59" s="114" t="s">
        <v>8728</v>
      </c>
      <c r="P59" s="114" t="str">
        <f t="shared" si="9"/>
        <v>Low</v>
      </c>
      <c r="Q59" s="155" t="s">
        <v>5148</v>
      </c>
      <c r="R59" s="356" t="s">
        <v>14049</v>
      </c>
      <c r="S59" s="356"/>
      <c r="T59" s="155" t="s">
        <v>14050</v>
      </c>
      <c r="U59" s="117" t="s">
        <v>14051</v>
      </c>
      <c r="V59" s="118" t="s">
        <v>14052</v>
      </c>
      <c r="W59" s="119" t="s">
        <v>1193</v>
      </c>
      <c r="X59" s="118" t="s">
        <v>14053</v>
      </c>
      <c r="Y59" s="115">
        <v>45266</v>
      </c>
      <c r="Z59" s="118" t="s">
        <v>3303</v>
      </c>
      <c r="AA59" s="120">
        <v>0</v>
      </c>
      <c r="AB59" s="120">
        <v>0</v>
      </c>
      <c r="AC59" s="120">
        <v>0</v>
      </c>
      <c r="AD59" s="120">
        <v>0</v>
      </c>
      <c r="AE59" s="120">
        <v>0</v>
      </c>
      <c r="AF59" s="121">
        <v>0</v>
      </c>
      <c r="AG59" s="118" t="s">
        <v>14053</v>
      </c>
      <c r="AH59" s="114" t="s">
        <v>1193</v>
      </c>
      <c r="AI59" s="114">
        <v>3</v>
      </c>
      <c r="AJ59" s="114">
        <v>2</v>
      </c>
      <c r="AK59" s="114">
        <v>1</v>
      </c>
      <c r="AL59" s="114">
        <v>0</v>
      </c>
      <c r="AM59" s="114">
        <v>0</v>
      </c>
      <c r="AN59" s="118" t="s">
        <v>3500</v>
      </c>
      <c r="AO59" s="122">
        <v>1</v>
      </c>
    </row>
    <row r="60" spans="1:41" ht="25" customHeight="1" x14ac:dyDescent="0.35">
      <c r="A60" s="112"/>
      <c r="B60" s="113"/>
      <c r="C60" s="114" t="str">
        <f t="shared" ca="1" si="7"/>
        <v>Expired</v>
      </c>
      <c r="D60" s="114" t="s">
        <v>8393</v>
      </c>
      <c r="E60" s="115">
        <v>41792</v>
      </c>
      <c r="F60" s="115">
        <v>45445</v>
      </c>
      <c r="G60" s="115">
        <f t="shared" si="8"/>
        <v>46174</v>
      </c>
      <c r="H60" s="114" t="s">
        <v>214</v>
      </c>
      <c r="I60" s="379" t="s">
        <v>215</v>
      </c>
      <c r="J60" s="155" t="s">
        <v>5222</v>
      </c>
      <c r="K60" s="114" t="s">
        <v>11728</v>
      </c>
      <c r="L60" s="114" t="s">
        <v>5123</v>
      </c>
      <c r="M60" s="114" t="s">
        <v>3640</v>
      </c>
      <c r="N60" s="116" t="str">
        <f t="shared" si="1"/>
        <v>LP</v>
      </c>
      <c r="O60" s="114" t="s">
        <v>8728</v>
      </c>
      <c r="P60" s="114" t="str">
        <f t="shared" si="9"/>
        <v>Low</v>
      </c>
      <c r="Q60" s="155" t="s">
        <v>505</v>
      </c>
      <c r="R60" s="356" t="s">
        <v>15031</v>
      </c>
      <c r="S60" s="356"/>
      <c r="T60" s="155" t="s">
        <v>3248</v>
      </c>
      <c r="U60" s="117" t="s">
        <v>15032</v>
      </c>
      <c r="V60" s="129" t="s">
        <v>11065</v>
      </c>
      <c r="W60" s="128" t="s">
        <v>1193</v>
      </c>
      <c r="X60" s="128" t="s">
        <v>1193</v>
      </c>
      <c r="Y60" s="129">
        <v>41779</v>
      </c>
      <c r="Z60" s="129">
        <v>44561</v>
      </c>
      <c r="AA60" s="120">
        <v>20352886.300000001</v>
      </c>
      <c r="AB60" s="120">
        <v>0</v>
      </c>
      <c r="AC60" s="120">
        <v>22431769.57</v>
      </c>
      <c r="AD60" s="120">
        <v>0</v>
      </c>
      <c r="AE60" s="120">
        <v>25038087.25</v>
      </c>
      <c r="AF60" s="121"/>
      <c r="AG60" s="114" t="s">
        <v>7619</v>
      </c>
      <c r="AH60" s="114" t="s">
        <v>7620</v>
      </c>
      <c r="AI60" s="114">
        <v>3225</v>
      </c>
      <c r="AJ60" s="114">
        <v>979</v>
      </c>
      <c r="AK60" s="114">
        <v>2246</v>
      </c>
      <c r="AL60" s="114">
        <v>4</v>
      </c>
      <c r="AM60" s="114">
        <v>29</v>
      </c>
      <c r="AN60" s="118" t="s">
        <v>4568</v>
      </c>
      <c r="AO60" s="122">
        <v>1</v>
      </c>
    </row>
    <row r="61" spans="1:41" ht="25" customHeight="1" x14ac:dyDescent="0.35">
      <c r="A61" s="112"/>
      <c r="B61" s="113"/>
      <c r="C61" s="114" t="str">
        <f t="shared" ca="1" si="7"/>
        <v>Expired</v>
      </c>
      <c r="D61" s="118" t="s">
        <v>11794</v>
      </c>
      <c r="E61" s="129">
        <v>43565</v>
      </c>
      <c r="F61" s="138">
        <v>45025</v>
      </c>
      <c r="G61" s="115">
        <f t="shared" si="8"/>
        <v>45755</v>
      </c>
      <c r="H61" s="118" t="s">
        <v>4608</v>
      </c>
      <c r="I61" s="379" t="s">
        <v>2468</v>
      </c>
      <c r="J61" s="345" t="s">
        <v>5223</v>
      </c>
      <c r="K61" s="118" t="s">
        <v>329</v>
      </c>
      <c r="L61" s="118" t="s">
        <v>3368</v>
      </c>
      <c r="M61" s="114" t="s">
        <v>3640</v>
      </c>
      <c r="N61" s="116" t="str">
        <f t="shared" si="1"/>
        <v>LP</v>
      </c>
      <c r="O61" s="118" t="s">
        <v>8725</v>
      </c>
      <c r="P61" s="114" t="str">
        <f t="shared" si="9"/>
        <v>Medium</v>
      </c>
      <c r="Q61" s="345" t="s">
        <v>3360</v>
      </c>
      <c r="R61" s="357"/>
      <c r="S61" s="357"/>
      <c r="T61" s="345" t="s">
        <v>11798</v>
      </c>
      <c r="U61" s="157" t="s">
        <v>11799</v>
      </c>
      <c r="V61" s="118" t="s">
        <v>11800</v>
      </c>
      <c r="W61" s="118" t="s">
        <v>1193</v>
      </c>
      <c r="X61" s="118" t="s">
        <v>1193</v>
      </c>
      <c r="Y61" s="129">
        <v>43543</v>
      </c>
      <c r="Z61" s="129">
        <v>43465</v>
      </c>
      <c r="AA61" s="162">
        <v>1446728.6</v>
      </c>
      <c r="AB61" s="162">
        <v>0</v>
      </c>
      <c r="AC61" s="162">
        <v>1171986</v>
      </c>
      <c r="AD61" s="162">
        <v>0</v>
      </c>
      <c r="AE61" s="162">
        <v>1436334.09</v>
      </c>
      <c r="AF61" s="140">
        <v>154182.51</v>
      </c>
      <c r="AG61" s="118" t="s">
        <v>1193</v>
      </c>
      <c r="AH61" s="118" t="s">
        <v>1193</v>
      </c>
      <c r="AI61" s="118">
        <v>9</v>
      </c>
      <c r="AJ61" s="118">
        <v>3</v>
      </c>
      <c r="AK61" s="118">
        <v>6</v>
      </c>
      <c r="AL61" s="118">
        <v>14</v>
      </c>
      <c r="AM61" s="118">
        <v>0</v>
      </c>
      <c r="AN61" s="118" t="s">
        <v>3500</v>
      </c>
      <c r="AO61" s="141">
        <v>1</v>
      </c>
    </row>
    <row r="62" spans="1:41" ht="25" customHeight="1" x14ac:dyDescent="0.35">
      <c r="A62" s="112"/>
      <c r="B62" s="113"/>
      <c r="C62" s="114" t="str">
        <f t="shared" ca="1" si="7"/>
        <v>Expired</v>
      </c>
      <c r="D62" s="114" t="s">
        <v>8262</v>
      </c>
      <c r="E62" s="115">
        <v>42604</v>
      </c>
      <c r="F62" s="115">
        <v>44795</v>
      </c>
      <c r="G62" s="115">
        <f t="shared" si="8"/>
        <v>45525</v>
      </c>
      <c r="H62" s="114" t="s">
        <v>4748</v>
      </c>
      <c r="I62" s="379" t="s">
        <v>3180</v>
      </c>
      <c r="J62" s="155" t="s">
        <v>5224</v>
      </c>
      <c r="K62" s="114" t="s">
        <v>11728</v>
      </c>
      <c r="L62" s="114" t="s">
        <v>5123</v>
      </c>
      <c r="M62" s="114" t="s">
        <v>3640</v>
      </c>
      <c r="N62" s="116" t="str">
        <f t="shared" si="1"/>
        <v>LP</v>
      </c>
      <c r="O62" s="114" t="s">
        <v>8733</v>
      </c>
      <c r="P62" s="114" t="str">
        <f t="shared" si="9"/>
        <v>Medium</v>
      </c>
      <c r="Q62" s="155" t="s">
        <v>5225</v>
      </c>
      <c r="R62" s="356"/>
      <c r="S62" s="356"/>
      <c r="T62" s="155" t="s">
        <v>2912</v>
      </c>
      <c r="U62" s="127" t="s">
        <v>5226</v>
      </c>
      <c r="V62" s="118" t="s">
        <v>5227</v>
      </c>
      <c r="W62" s="118" t="s">
        <v>11066</v>
      </c>
      <c r="X62" s="119" t="s">
        <v>1193</v>
      </c>
      <c r="Y62" s="128">
        <v>42443</v>
      </c>
      <c r="Z62" s="118" t="s">
        <v>3305</v>
      </c>
      <c r="AA62" s="120">
        <v>511442</v>
      </c>
      <c r="AB62" s="120">
        <v>0</v>
      </c>
      <c r="AC62" s="120">
        <v>328485.25</v>
      </c>
      <c r="AD62" s="120">
        <v>0</v>
      </c>
      <c r="AE62" s="120">
        <v>328485.25</v>
      </c>
      <c r="AF62" s="121"/>
      <c r="AG62" s="114" t="s">
        <v>7621</v>
      </c>
      <c r="AH62" s="114" t="s">
        <v>11371</v>
      </c>
      <c r="AI62" s="114">
        <v>8</v>
      </c>
      <c r="AJ62" s="114">
        <v>3</v>
      </c>
      <c r="AK62" s="114">
        <v>5</v>
      </c>
      <c r="AL62" s="114">
        <v>14</v>
      </c>
      <c r="AM62" s="114">
        <v>1</v>
      </c>
      <c r="AN62" s="118" t="s">
        <v>3500</v>
      </c>
      <c r="AO62" s="122">
        <v>1</v>
      </c>
    </row>
    <row r="63" spans="1:41" ht="25" customHeight="1" x14ac:dyDescent="0.35">
      <c r="A63" s="112"/>
      <c r="B63" s="113"/>
      <c r="C63" s="114" t="str">
        <f t="shared" ca="1" si="7"/>
        <v>Expired</v>
      </c>
      <c r="D63" s="114" t="s">
        <v>3587</v>
      </c>
      <c r="E63" s="115">
        <v>44337</v>
      </c>
      <c r="F63" s="115">
        <v>45798</v>
      </c>
      <c r="G63" s="115">
        <f>DATE(YEAR(F63)+1,MONTH(F63),DAY(F63)-1)</f>
        <v>46162</v>
      </c>
      <c r="H63" s="114" t="s">
        <v>3588</v>
      </c>
      <c r="I63" s="379" t="s">
        <v>9098</v>
      </c>
      <c r="J63" s="155" t="s">
        <v>16031</v>
      </c>
      <c r="K63" s="114" t="s">
        <v>11728</v>
      </c>
      <c r="L63" s="114" t="s">
        <v>5123</v>
      </c>
      <c r="M63" s="114" t="s">
        <v>3640</v>
      </c>
      <c r="N63" s="116" t="str">
        <f t="shared" si="1"/>
        <v>LP</v>
      </c>
      <c r="O63" s="114" t="s">
        <v>8733</v>
      </c>
      <c r="P63" s="114" t="str">
        <f t="shared" si="9"/>
        <v>Medium</v>
      </c>
      <c r="Q63" s="155" t="s">
        <v>5228</v>
      </c>
      <c r="R63" s="356" t="s">
        <v>11815</v>
      </c>
      <c r="S63" s="356"/>
      <c r="T63" s="155" t="s">
        <v>11816</v>
      </c>
      <c r="U63" s="117" t="s">
        <v>11817</v>
      </c>
      <c r="V63" s="118" t="s">
        <v>11818</v>
      </c>
      <c r="W63" s="119" t="s">
        <v>1193</v>
      </c>
      <c r="X63" s="119" t="s">
        <v>1193</v>
      </c>
      <c r="Y63" s="128">
        <v>44230</v>
      </c>
      <c r="Z63" s="128">
        <v>44561</v>
      </c>
      <c r="AA63" s="120">
        <v>171155</v>
      </c>
      <c r="AB63" s="120">
        <v>0</v>
      </c>
      <c r="AC63" s="120">
        <v>60330</v>
      </c>
      <c r="AD63" s="120">
        <v>0</v>
      </c>
      <c r="AE63" s="120">
        <v>-602370</v>
      </c>
      <c r="AF63" s="121">
        <v>12123098</v>
      </c>
      <c r="AG63" s="114" t="s">
        <v>11819</v>
      </c>
      <c r="AH63" s="114" t="s">
        <v>11820</v>
      </c>
      <c r="AI63" s="114">
        <v>85</v>
      </c>
      <c r="AJ63" s="114">
        <v>14</v>
      </c>
      <c r="AK63" s="114">
        <v>61</v>
      </c>
      <c r="AL63" s="114">
        <v>6</v>
      </c>
      <c r="AM63" s="114">
        <v>3</v>
      </c>
      <c r="AN63" s="118" t="s">
        <v>3500</v>
      </c>
      <c r="AO63" s="122">
        <v>1</v>
      </c>
    </row>
    <row r="64" spans="1:41" ht="25" customHeight="1" x14ac:dyDescent="0.35">
      <c r="A64" s="112"/>
      <c r="B64" s="113"/>
      <c r="C64" s="114" t="str">
        <f t="shared" ca="1" si="7"/>
        <v>Expired</v>
      </c>
      <c r="D64" s="114" t="s">
        <v>1156</v>
      </c>
      <c r="E64" s="115">
        <v>42401</v>
      </c>
      <c r="F64" s="115">
        <f>E64</f>
        <v>42401</v>
      </c>
      <c r="G64" s="115">
        <f t="shared" ref="G64:G79" si="10">DATE(YEAR(F64)+2,MONTH(F64),DAY(F64)-1)</f>
        <v>43131</v>
      </c>
      <c r="H64" s="114" t="s">
        <v>1157</v>
      </c>
      <c r="I64" s="379" t="s">
        <v>9682</v>
      </c>
      <c r="J64" s="155" t="s">
        <v>5229</v>
      </c>
      <c r="K64" s="114" t="s">
        <v>11728</v>
      </c>
      <c r="L64" s="114" t="s">
        <v>5123</v>
      </c>
      <c r="M64" s="114" t="s">
        <v>3640</v>
      </c>
      <c r="N64" s="116" t="str">
        <f t="shared" si="1"/>
        <v>LP</v>
      </c>
      <c r="O64" s="114" t="s">
        <v>8733</v>
      </c>
      <c r="P64" s="114" t="str">
        <f t="shared" si="9"/>
        <v>Medium</v>
      </c>
      <c r="Q64" s="155" t="s">
        <v>5230</v>
      </c>
      <c r="R64" s="356" t="s">
        <v>11811</v>
      </c>
      <c r="S64" s="356"/>
      <c r="T64" s="155" t="s">
        <v>11812</v>
      </c>
      <c r="U64" s="117" t="s">
        <v>11813</v>
      </c>
      <c r="V64" s="118" t="s">
        <v>11814</v>
      </c>
      <c r="W64" s="119" t="s">
        <v>1193</v>
      </c>
      <c r="X64" s="119" t="s">
        <v>1193</v>
      </c>
      <c r="Y64" s="128">
        <v>42355</v>
      </c>
      <c r="Z64" s="128">
        <v>43100</v>
      </c>
      <c r="AA64" s="120">
        <v>170000</v>
      </c>
      <c r="AB64" s="120">
        <v>0</v>
      </c>
      <c r="AC64" s="120">
        <v>1077369</v>
      </c>
      <c r="AD64" s="120">
        <v>0</v>
      </c>
      <c r="AE64" s="120">
        <v>1762913</v>
      </c>
      <c r="AF64" s="121">
        <v>8700039</v>
      </c>
      <c r="AG64" s="114" t="s">
        <v>1193</v>
      </c>
      <c r="AH64" s="114" t="s">
        <v>1193</v>
      </c>
      <c r="AI64" s="114">
        <v>15</v>
      </c>
      <c r="AJ64" s="114">
        <v>6</v>
      </c>
      <c r="AK64" s="114">
        <v>9</v>
      </c>
      <c r="AL64" s="114">
        <v>15</v>
      </c>
      <c r="AM64" s="114">
        <v>1</v>
      </c>
      <c r="AN64" s="118" t="s">
        <v>3500</v>
      </c>
      <c r="AO64" s="122">
        <v>1</v>
      </c>
    </row>
    <row r="65" spans="1:41" ht="25" customHeight="1" x14ac:dyDescent="0.35">
      <c r="A65" s="112" t="s">
        <v>11533</v>
      </c>
      <c r="B65" s="143">
        <v>44956</v>
      </c>
      <c r="C65" s="114" t="str">
        <f t="shared" ca="1" si="7"/>
        <v>Active</v>
      </c>
      <c r="D65" s="114" t="s">
        <v>8921</v>
      </c>
      <c r="E65" s="115">
        <v>44953</v>
      </c>
      <c r="F65" s="115">
        <v>45684</v>
      </c>
      <c r="G65" s="115">
        <f t="shared" si="10"/>
        <v>46413</v>
      </c>
      <c r="H65" s="114" t="s">
        <v>8922</v>
      </c>
      <c r="I65" s="379" t="s">
        <v>8923</v>
      </c>
      <c r="J65" s="155" t="s">
        <v>8924</v>
      </c>
      <c r="K65" s="118" t="s">
        <v>24</v>
      </c>
      <c r="L65" s="114" t="s">
        <v>5123</v>
      </c>
      <c r="M65" s="114" t="s">
        <v>3640</v>
      </c>
      <c r="N65" s="116" t="str">
        <f t="shared" si="1"/>
        <v>LP</v>
      </c>
      <c r="O65" s="114" t="s">
        <v>8725</v>
      </c>
      <c r="P65" s="114" t="str">
        <f t="shared" si="9"/>
        <v>Medium</v>
      </c>
      <c r="Q65" s="155" t="s">
        <v>10239</v>
      </c>
      <c r="R65" s="356" t="s">
        <v>14728</v>
      </c>
      <c r="S65" s="356"/>
      <c r="T65" s="350" t="s">
        <v>14727</v>
      </c>
      <c r="U65" s="160" t="s">
        <v>14729</v>
      </c>
      <c r="V65" s="129" t="s">
        <v>10746</v>
      </c>
      <c r="W65" s="128" t="s">
        <v>10747</v>
      </c>
      <c r="X65" s="128" t="s">
        <v>1193</v>
      </c>
      <c r="Y65" s="115">
        <v>44671</v>
      </c>
      <c r="Z65" s="115">
        <v>44926</v>
      </c>
      <c r="AA65" s="120">
        <v>821976</v>
      </c>
      <c r="AB65" s="120">
        <v>0</v>
      </c>
      <c r="AC65" s="120">
        <v>314394</v>
      </c>
      <c r="AD65" s="120">
        <v>0</v>
      </c>
      <c r="AE65" s="120">
        <v>8111976</v>
      </c>
      <c r="AF65" s="121">
        <v>68292</v>
      </c>
      <c r="AG65" s="114" t="s">
        <v>1193</v>
      </c>
      <c r="AH65" s="114" t="s">
        <v>1193</v>
      </c>
      <c r="AI65" s="114">
        <v>2</v>
      </c>
      <c r="AJ65" s="114">
        <v>0</v>
      </c>
      <c r="AK65" s="114">
        <v>2</v>
      </c>
      <c r="AL65" s="114">
        <v>7</v>
      </c>
      <c r="AM65" s="114">
        <v>1</v>
      </c>
      <c r="AN65" s="118" t="s">
        <v>3500</v>
      </c>
      <c r="AO65" s="122">
        <v>1</v>
      </c>
    </row>
    <row r="66" spans="1:41" ht="25" customHeight="1" x14ac:dyDescent="0.35">
      <c r="A66" s="112"/>
      <c r="B66" s="113"/>
      <c r="C66" s="114" t="str">
        <f t="shared" ca="1" si="7"/>
        <v>Expired</v>
      </c>
      <c r="D66" s="114" t="s">
        <v>1114</v>
      </c>
      <c r="E66" s="115">
        <v>42353</v>
      </c>
      <c r="F66" s="115">
        <f t="shared" ref="F66:F71" si="11">E66</f>
        <v>42353</v>
      </c>
      <c r="G66" s="115">
        <f t="shared" si="10"/>
        <v>43083</v>
      </c>
      <c r="H66" s="114" t="s">
        <v>1115</v>
      </c>
      <c r="I66" s="379" t="s">
        <v>4924</v>
      </c>
      <c r="J66" s="155" t="s">
        <v>5231</v>
      </c>
      <c r="K66" s="114" t="s">
        <v>24</v>
      </c>
      <c r="L66" s="114" t="s">
        <v>5123</v>
      </c>
      <c r="M66" s="114" t="s">
        <v>3640</v>
      </c>
      <c r="N66" s="116" t="str">
        <f t="shared" si="1"/>
        <v>LP</v>
      </c>
      <c r="O66" s="114" t="s">
        <v>8725</v>
      </c>
      <c r="P66" s="114" t="str">
        <f t="shared" si="9"/>
        <v>Medium</v>
      </c>
      <c r="Q66" s="155" t="s">
        <v>1133</v>
      </c>
      <c r="R66" s="356"/>
      <c r="S66" s="356"/>
      <c r="T66" s="155" t="s">
        <v>9237</v>
      </c>
      <c r="U66" s="127" t="s">
        <v>9238</v>
      </c>
      <c r="V66" s="119" t="s">
        <v>10748</v>
      </c>
      <c r="W66" s="119" t="s">
        <v>1193</v>
      </c>
      <c r="X66" s="119" t="s">
        <v>1193</v>
      </c>
      <c r="Y66" s="128">
        <v>42200</v>
      </c>
      <c r="Z66" s="128">
        <v>43465</v>
      </c>
      <c r="AA66" s="120">
        <v>645173</v>
      </c>
      <c r="AB66" s="120">
        <v>0</v>
      </c>
      <c r="AC66" s="120">
        <v>208271</v>
      </c>
      <c r="AD66" s="120">
        <v>0</v>
      </c>
      <c r="AE66" s="120">
        <v>708333</v>
      </c>
      <c r="AF66" s="121"/>
      <c r="AG66" s="114" t="s">
        <v>11179</v>
      </c>
      <c r="AH66" s="114" t="s">
        <v>1193</v>
      </c>
      <c r="AI66" s="114">
        <v>3</v>
      </c>
      <c r="AJ66" s="114">
        <v>2</v>
      </c>
      <c r="AK66" s="114">
        <v>1</v>
      </c>
      <c r="AL66" s="114">
        <v>5</v>
      </c>
      <c r="AM66" s="114">
        <v>0</v>
      </c>
      <c r="AN66" s="118" t="s">
        <v>3500</v>
      </c>
      <c r="AO66" s="122">
        <v>1</v>
      </c>
    </row>
    <row r="67" spans="1:41" ht="25" customHeight="1" x14ac:dyDescent="0.35">
      <c r="A67" s="133"/>
      <c r="B67" s="133"/>
      <c r="C67" s="114" t="str">
        <f t="shared" ca="1" si="7"/>
        <v>Expired</v>
      </c>
      <c r="D67" s="114" t="s">
        <v>353</v>
      </c>
      <c r="E67" s="135">
        <v>41842</v>
      </c>
      <c r="F67" s="135">
        <f t="shared" si="11"/>
        <v>41842</v>
      </c>
      <c r="G67" s="115">
        <f t="shared" si="10"/>
        <v>42572</v>
      </c>
      <c r="H67" s="134" t="s">
        <v>354</v>
      </c>
      <c r="I67" s="379" t="s">
        <v>355</v>
      </c>
      <c r="J67" s="155" t="s">
        <v>5232</v>
      </c>
      <c r="K67" s="114" t="s">
        <v>11728</v>
      </c>
      <c r="L67" s="114" t="s">
        <v>5123</v>
      </c>
      <c r="M67" s="114" t="s">
        <v>3640</v>
      </c>
      <c r="N67" s="116" t="str">
        <f t="shared" ref="N67:N130" si="12">IF(EXACT(M67,"C - COMPANY ACT"),"LP",IF(EXACT(M67,"V- VEST ACT (WITHIN PARLIAMENT) "),"LP",IF(EXACT(M67,"FS - FRIENDLY SOCIETIES ACT"),"LP",IF(EXACT(M67,"UN - UNICORPORATED"),"LA",""))))</f>
        <v>LP</v>
      </c>
      <c r="O67" s="114" t="s">
        <v>8728</v>
      </c>
      <c r="P67" s="114" t="str">
        <f t="shared" si="9"/>
        <v>Low</v>
      </c>
      <c r="Q67" s="155" t="s">
        <v>537</v>
      </c>
      <c r="R67" s="356"/>
      <c r="S67" s="356"/>
      <c r="T67" s="155" t="s">
        <v>9235</v>
      </c>
      <c r="U67" s="127" t="s">
        <v>9236</v>
      </c>
      <c r="V67" s="118" t="s">
        <v>10749</v>
      </c>
      <c r="W67" s="119" t="s">
        <v>1193</v>
      </c>
      <c r="X67" s="119" t="s">
        <v>1193</v>
      </c>
      <c r="Y67" s="128">
        <v>41802</v>
      </c>
      <c r="Z67" s="128">
        <v>42004</v>
      </c>
      <c r="AA67" s="120">
        <v>467979</v>
      </c>
      <c r="AB67" s="120">
        <v>0</v>
      </c>
      <c r="AC67" s="120">
        <v>0</v>
      </c>
      <c r="AD67" s="120">
        <v>0</v>
      </c>
      <c r="AE67" s="120">
        <v>259379</v>
      </c>
      <c r="AF67" s="121"/>
      <c r="AG67" s="114" t="s">
        <v>11372</v>
      </c>
      <c r="AH67" s="130" t="s">
        <v>1193</v>
      </c>
      <c r="AI67" s="131">
        <v>4</v>
      </c>
      <c r="AJ67" s="131">
        <v>1</v>
      </c>
      <c r="AK67" s="131">
        <v>3</v>
      </c>
      <c r="AL67" s="131">
        <v>0</v>
      </c>
      <c r="AM67" s="131">
        <v>0</v>
      </c>
      <c r="AN67" s="118" t="s">
        <v>3500</v>
      </c>
      <c r="AO67" s="122">
        <v>1</v>
      </c>
    </row>
    <row r="68" spans="1:41" ht="25" customHeight="1" x14ac:dyDescent="0.35">
      <c r="A68" s="133"/>
      <c r="B68" s="133"/>
      <c r="C68" s="114" t="str">
        <f t="shared" ca="1" si="7"/>
        <v>Expired</v>
      </c>
      <c r="D68" s="114" t="s">
        <v>1302</v>
      </c>
      <c r="E68" s="135">
        <v>42579</v>
      </c>
      <c r="F68" s="135">
        <f t="shared" si="11"/>
        <v>42579</v>
      </c>
      <c r="G68" s="115">
        <f t="shared" si="10"/>
        <v>43308</v>
      </c>
      <c r="H68" s="134" t="s">
        <v>1312</v>
      </c>
      <c r="I68" s="379" t="s">
        <v>1322</v>
      </c>
      <c r="J68" s="155" t="s">
        <v>5234</v>
      </c>
      <c r="K68" s="114" t="s">
        <v>11728</v>
      </c>
      <c r="L68" s="114" t="s">
        <v>5123</v>
      </c>
      <c r="M68" s="114" t="s">
        <v>3640</v>
      </c>
      <c r="N68" s="116" t="str">
        <f t="shared" si="12"/>
        <v>LP</v>
      </c>
      <c r="O68" s="114" t="s">
        <v>8728</v>
      </c>
      <c r="P68" s="114" t="str">
        <f t="shared" si="9"/>
        <v>Low</v>
      </c>
      <c r="Q68" s="155" t="s">
        <v>5235</v>
      </c>
      <c r="R68" s="356"/>
      <c r="S68" s="356"/>
      <c r="T68" s="155" t="s">
        <v>1325</v>
      </c>
      <c r="U68" s="117" t="s">
        <v>5236</v>
      </c>
      <c r="V68" s="118" t="s">
        <v>5237</v>
      </c>
      <c r="W68" s="118" t="s">
        <v>5238</v>
      </c>
      <c r="X68" s="119" t="s">
        <v>1193</v>
      </c>
      <c r="Y68" s="128">
        <v>42398</v>
      </c>
      <c r="Z68" s="128">
        <v>43830</v>
      </c>
      <c r="AA68" s="120">
        <v>2000000</v>
      </c>
      <c r="AB68" s="120">
        <v>0</v>
      </c>
      <c r="AC68" s="120">
        <v>2000000</v>
      </c>
      <c r="AD68" s="120">
        <v>0</v>
      </c>
      <c r="AE68" s="120">
        <v>2061653</v>
      </c>
      <c r="AF68" s="121"/>
      <c r="AG68" s="114" t="s">
        <v>5238</v>
      </c>
      <c r="AH68" s="114" t="s">
        <v>7622</v>
      </c>
      <c r="AI68" s="114">
        <v>9</v>
      </c>
      <c r="AJ68" s="114">
        <v>5</v>
      </c>
      <c r="AK68" s="114">
        <v>4</v>
      </c>
      <c r="AL68" s="114" t="s">
        <v>9207</v>
      </c>
      <c r="AM68" s="114">
        <v>0</v>
      </c>
      <c r="AN68" s="118" t="s">
        <v>3500</v>
      </c>
      <c r="AO68" s="122">
        <v>1</v>
      </c>
    </row>
    <row r="69" spans="1:41" ht="25" customHeight="1" x14ac:dyDescent="0.35">
      <c r="A69" s="133"/>
      <c r="B69" s="133"/>
      <c r="C69" s="114" t="str">
        <f t="shared" ca="1" si="7"/>
        <v>Expired</v>
      </c>
      <c r="D69" s="114" t="s">
        <v>3699</v>
      </c>
      <c r="E69" s="135">
        <v>43803</v>
      </c>
      <c r="F69" s="135">
        <f t="shared" si="11"/>
        <v>43803</v>
      </c>
      <c r="G69" s="115">
        <f t="shared" si="10"/>
        <v>44533</v>
      </c>
      <c r="H69" s="134" t="s">
        <v>2591</v>
      </c>
      <c r="I69" s="379" t="s">
        <v>8927</v>
      </c>
      <c r="J69" s="155" t="s">
        <v>5239</v>
      </c>
      <c r="K69" s="114" t="s">
        <v>11728</v>
      </c>
      <c r="L69" s="114" t="s">
        <v>5123</v>
      </c>
      <c r="M69" s="114" t="s">
        <v>3640</v>
      </c>
      <c r="N69" s="116" t="str">
        <f t="shared" si="12"/>
        <v>LP</v>
      </c>
      <c r="O69" s="114" t="s">
        <v>8725</v>
      </c>
      <c r="P69" s="114" t="str">
        <f t="shared" si="9"/>
        <v>Medium</v>
      </c>
      <c r="Q69" s="155" t="s">
        <v>5240</v>
      </c>
      <c r="R69" s="356" t="s">
        <v>11788</v>
      </c>
      <c r="S69" s="356"/>
      <c r="T69" s="155" t="s">
        <v>9206</v>
      </c>
      <c r="U69" s="117" t="s">
        <v>9205</v>
      </c>
      <c r="V69" s="129" t="s">
        <v>5241</v>
      </c>
      <c r="W69" s="128" t="s">
        <v>1193</v>
      </c>
      <c r="X69" s="128" t="s">
        <v>1193</v>
      </c>
      <c r="Y69" s="128">
        <v>43725</v>
      </c>
      <c r="Z69" s="118" t="s">
        <v>3303</v>
      </c>
      <c r="AA69" s="120">
        <v>0</v>
      </c>
      <c r="AB69" s="120">
        <v>0</v>
      </c>
      <c r="AC69" s="120">
        <v>0</v>
      </c>
      <c r="AD69" s="120">
        <v>0</v>
      </c>
      <c r="AE69" s="120">
        <v>0</v>
      </c>
      <c r="AF69" s="121">
        <v>0</v>
      </c>
      <c r="AG69" s="114" t="s">
        <v>1193</v>
      </c>
      <c r="AH69" s="114" t="s">
        <v>1193</v>
      </c>
      <c r="AI69" s="114">
        <v>5</v>
      </c>
      <c r="AJ69" s="114">
        <v>3</v>
      </c>
      <c r="AK69" s="114">
        <v>2</v>
      </c>
      <c r="AL69" s="114">
        <v>0</v>
      </c>
      <c r="AM69" s="114">
        <v>0</v>
      </c>
      <c r="AN69" s="118" t="s">
        <v>3500</v>
      </c>
      <c r="AO69" s="122">
        <v>1</v>
      </c>
    </row>
    <row r="70" spans="1:41" ht="25" customHeight="1" x14ac:dyDescent="0.35">
      <c r="A70" s="133"/>
      <c r="B70" s="133"/>
      <c r="C70" s="114" t="str">
        <f t="shared" ca="1" si="7"/>
        <v>Expired</v>
      </c>
      <c r="D70" s="114" t="s">
        <v>412</v>
      </c>
      <c r="E70" s="135">
        <v>41864</v>
      </c>
      <c r="F70" s="135">
        <f t="shared" si="11"/>
        <v>41864</v>
      </c>
      <c r="G70" s="115">
        <f t="shared" si="10"/>
        <v>42594</v>
      </c>
      <c r="H70" s="134" t="s">
        <v>413</v>
      </c>
      <c r="I70" s="379" t="s">
        <v>3235</v>
      </c>
      <c r="J70" s="155" t="s">
        <v>5242</v>
      </c>
      <c r="K70" s="114" t="s">
        <v>7</v>
      </c>
      <c r="L70" s="114" t="s">
        <v>5123</v>
      </c>
      <c r="M70" s="114" t="s">
        <v>3640</v>
      </c>
      <c r="N70" s="116" t="str">
        <f t="shared" si="12"/>
        <v>LP</v>
      </c>
      <c r="O70" s="114" t="s">
        <v>8727</v>
      </c>
      <c r="P70" s="114" t="str">
        <f t="shared" si="9"/>
        <v>Medium</v>
      </c>
      <c r="Q70" s="155" t="s">
        <v>620</v>
      </c>
      <c r="R70" s="356"/>
      <c r="S70" s="356"/>
      <c r="T70" s="155" t="s">
        <v>9268</v>
      </c>
      <c r="U70" s="127" t="s">
        <v>9269</v>
      </c>
      <c r="V70" s="119" t="s">
        <v>10750</v>
      </c>
      <c r="W70" s="119" t="s">
        <v>1193</v>
      </c>
      <c r="X70" s="119" t="s">
        <v>1193</v>
      </c>
      <c r="Y70" s="128">
        <v>43509</v>
      </c>
      <c r="Z70" s="128">
        <v>42735</v>
      </c>
      <c r="AA70" s="120">
        <v>745176</v>
      </c>
      <c r="AB70" s="120">
        <v>0</v>
      </c>
      <c r="AC70" s="120">
        <v>744200</v>
      </c>
      <c r="AD70" s="120">
        <v>0</v>
      </c>
      <c r="AE70" s="120">
        <v>744200</v>
      </c>
      <c r="AF70" s="121"/>
      <c r="AG70" s="114" t="s">
        <v>1193</v>
      </c>
      <c r="AH70" s="114" t="s">
        <v>1193</v>
      </c>
      <c r="AI70" s="114">
        <v>3</v>
      </c>
      <c r="AJ70" s="114">
        <v>0</v>
      </c>
      <c r="AK70" s="114">
        <v>3</v>
      </c>
      <c r="AL70" s="114">
        <v>20</v>
      </c>
      <c r="AM70" s="114">
        <v>1</v>
      </c>
      <c r="AN70" s="118" t="s">
        <v>3500</v>
      </c>
      <c r="AO70" s="122">
        <v>1</v>
      </c>
    </row>
    <row r="71" spans="1:41" ht="25" customHeight="1" x14ac:dyDescent="0.35">
      <c r="A71" s="123"/>
      <c r="B71" s="124"/>
      <c r="C71" s="114" t="str">
        <f t="shared" ca="1" si="7"/>
        <v>Expired</v>
      </c>
      <c r="D71" s="114" t="s">
        <v>2159</v>
      </c>
      <c r="E71" s="115">
        <v>43454</v>
      </c>
      <c r="F71" s="115">
        <f t="shared" si="11"/>
        <v>43454</v>
      </c>
      <c r="G71" s="115">
        <f t="shared" si="10"/>
        <v>44184</v>
      </c>
      <c r="H71" s="114" t="s">
        <v>4750</v>
      </c>
      <c r="I71" s="379" t="s">
        <v>4247</v>
      </c>
      <c r="J71" s="155" t="s">
        <v>5243</v>
      </c>
      <c r="K71" s="114" t="s">
        <v>11728</v>
      </c>
      <c r="L71" s="114" t="s">
        <v>5123</v>
      </c>
      <c r="M71" s="114" t="s">
        <v>3640</v>
      </c>
      <c r="N71" s="116" t="str">
        <f t="shared" si="12"/>
        <v>LP</v>
      </c>
      <c r="O71" s="114" t="s">
        <v>8727</v>
      </c>
      <c r="P71" s="114" t="str">
        <f t="shared" si="9"/>
        <v>Medium</v>
      </c>
      <c r="Q71" s="155" t="s">
        <v>2160</v>
      </c>
      <c r="R71" s="356"/>
      <c r="S71" s="356"/>
      <c r="T71" s="155" t="s">
        <v>3259</v>
      </c>
      <c r="U71" s="117" t="s">
        <v>5244</v>
      </c>
      <c r="V71" s="119" t="s">
        <v>5430</v>
      </c>
      <c r="W71" s="119" t="s">
        <v>1193</v>
      </c>
      <c r="X71" s="119" t="s">
        <v>1193</v>
      </c>
      <c r="Y71" s="128">
        <v>43394</v>
      </c>
      <c r="Z71" s="128">
        <v>43465</v>
      </c>
      <c r="AA71" s="120">
        <v>19504543.379999999</v>
      </c>
      <c r="AB71" s="120">
        <v>0</v>
      </c>
      <c r="AC71" s="120">
        <v>0</v>
      </c>
      <c r="AD71" s="120">
        <v>0</v>
      </c>
      <c r="AE71" s="120">
        <v>17299068.02</v>
      </c>
      <c r="AF71" s="121"/>
      <c r="AG71" s="114" t="s">
        <v>11180</v>
      </c>
      <c r="AH71" s="114" t="s">
        <v>11373</v>
      </c>
      <c r="AI71" s="114">
        <v>3</v>
      </c>
      <c r="AJ71" s="114">
        <v>2</v>
      </c>
      <c r="AK71" s="114">
        <v>1</v>
      </c>
      <c r="AL71" s="114">
        <v>0</v>
      </c>
      <c r="AM71" s="114">
        <v>1</v>
      </c>
      <c r="AN71" s="118" t="s">
        <v>3517</v>
      </c>
      <c r="AO71" s="122">
        <v>1</v>
      </c>
    </row>
    <row r="72" spans="1:41" ht="25" customHeight="1" x14ac:dyDescent="0.35">
      <c r="A72" s="133"/>
      <c r="B72" s="133"/>
      <c r="C72" s="114" t="str">
        <f t="shared" ca="1" si="7"/>
        <v>Expired</v>
      </c>
      <c r="D72" s="114" t="s">
        <v>1411</v>
      </c>
      <c r="E72" s="135">
        <v>42298</v>
      </c>
      <c r="F72" s="115">
        <v>43029</v>
      </c>
      <c r="G72" s="115">
        <f t="shared" si="10"/>
        <v>43758</v>
      </c>
      <c r="H72" s="134" t="s">
        <v>1412</v>
      </c>
      <c r="I72" s="379" t="s">
        <v>9265</v>
      </c>
      <c r="J72" s="155" t="s">
        <v>5245</v>
      </c>
      <c r="K72" s="114" t="s">
        <v>7</v>
      </c>
      <c r="L72" s="114" t="s">
        <v>5123</v>
      </c>
      <c r="M72" s="114" t="s">
        <v>3640</v>
      </c>
      <c r="N72" s="116" t="str">
        <f t="shared" si="12"/>
        <v>LP</v>
      </c>
      <c r="O72" s="114" t="s">
        <v>8728</v>
      </c>
      <c r="P72" s="114" t="str">
        <f t="shared" si="9"/>
        <v>Low</v>
      </c>
      <c r="Q72" s="155" t="s">
        <v>10339</v>
      </c>
      <c r="R72" s="356"/>
      <c r="S72" s="356"/>
      <c r="T72" s="155" t="s">
        <v>2884</v>
      </c>
      <c r="U72" s="117" t="s">
        <v>5246</v>
      </c>
      <c r="V72" s="118" t="s">
        <v>10751</v>
      </c>
      <c r="W72" s="119" t="s">
        <v>1193</v>
      </c>
      <c r="X72" s="119" t="s">
        <v>1193</v>
      </c>
      <c r="Y72" s="128">
        <v>42242</v>
      </c>
      <c r="Z72" s="128">
        <v>44196</v>
      </c>
      <c r="AA72" s="120">
        <v>917121</v>
      </c>
      <c r="AB72" s="120">
        <v>0</v>
      </c>
      <c r="AC72" s="120">
        <v>513500</v>
      </c>
      <c r="AD72" s="120">
        <v>0</v>
      </c>
      <c r="AE72" s="120">
        <v>1231851</v>
      </c>
      <c r="AF72" s="121"/>
      <c r="AG72" s="114" t="s">
        <v>11181</v>
      </c>
      <c r="AH72" s="114" t="s">
        <v>1193</v>
      </c>
      <c r="AI72" s="114">
        <v>47</v>
      </c>
      <c r="AJ72" s="114">
        <v>6</v>
      </c>
      <c r="AK72" s="114">
        <v>41</v>
      </c>
      <c r="AL72" s="114">
        <v>3</v>
      </c>
      <c r="AM72" s="114">
        <v>1</v>
      </c>
      <c r="AN72" s="118" t="s">
        <v>3500</v>
      </c>
      <c r="AO72" s="122">
        <v>1</v>
      </c>
    </row>
    <row r="73" spans="1:41" ht="25" customHeight="1" x14ac:dyDescent="0.35">
      <c r="A73" s="133"/>
      <c r="B73" s="133"/>
      <c r="C73" s="114" t="str">
        <f t="shared" ca="1" si="7"/>
        <v>Expired</v>
      </c>
      <c r="D73" s="114" t="s">
        <v>940</v>
      </c>
      <c r="E73" s="135">
        <v>42184</v>
      </c>
      <c r="F73" s="115">
        <v>42915</v>
      </c>
      <c r="G73" s="115">
        <f t="shared" si="10"/>
        <v>43644</v>
      </c>
      <c r="H73" s="134" t="s">
        <v>941</v>
      </c>
      <c r="I73" s="379" t="s">
        <v>7949</v>
      </c>
      <c r="J73" s="155" t="s">
        <v>5247</v>
      </c>
      <c r="K73" s="114" t="s">
        <v>11728</v>
      </c>
      <c r="L73" s="114" t="s">
        <v>5123</v>
      </c>
      <c r="M73" s="114" t="s">
        <v>3640</v>
      </c>
      <c r="N73" s="116" t="str">
        <f t="shared" si="12"/>
        <v>LP</v>
      </c>
      <c r="O73" s="114" t="s">
        <v>8725</v>
      </c>
      <c r="P73" s="114" t="str">
        <f t="shared" si="9"/>
        <v>Medium</v>
      </c>
      <c r="Q73" s="155" t="s">
        <v>10240</v>
      </c>
      <c r="R73" s="356"/>
      <c r="S73" s="356"/>
      <c r="T73" s="155" t="s">
        <v>9257</v>
      </c>
      <c r="U73" s="127" t="s">
        <v>9258</v>
      </c>
      <c r="V73" s="118" t="s">
        <v>5774</v>
      </c>
      <c r="W73" s="119" t="s">
        <v>1193</v>
      </c>
      <c r="X73" s="119" t="s">
        <v>1193</v>
      </c>
      <c r="Y73" s="128">
        <v>42151</v>
      </c>
      <c r="Z73" s="128">
        <v>42735</v>
      </c>
      <c r="AA73" s="120">
        <v>888240</v>
      </c>
      <c r="AB73" s="120">
        <v>0</v>
      </c>
      <c r="AC73" s="120">
        <v>721917</v>
      </c>
      <c r="AD73" s="120">
        <v>0</v>
      </c>
      <c r="AE73" s="120">
        <v>721917</v>
      </c>
      <c r="AF73" s="121"/>
      <c r="AG73" s="114" t="s">
        <v>11182</v>
      </c>
      <c r="AH73" s="114" t="s">
        <v>1193</v>
      </c>
      <c r="AI73" s="114">
        <v>4</v>
      </c>
      <c r="AJ73" s="114">
        <v>2</v>
      </c>
      <c r="AK73" s="114">
        <v>2</v>
      </c>
      <c r="AL73" s="114" t="s">
        <v>9207</v>
      </c>
      <c r="AM73" s="114">
        <v>0</v>
      </c>
      <c r="AN73" s="118" t="s">
        <v>3500</v>
      </c>
      <c r="AO73" s="122">
        <v>1</v>
      </c>
    </row>
    <row r="74" spans="1:41" ht="25" customHeight="1" x14ac:dyDescent="0.35">
      <c r="A74" s="133"/>
      <c r="B74" s="133"/>
      <c r="C74" s="114" t="str">
        <f t="shared" ca="1" si="7"/>
        <v>Expired</v>
      </c>
      <c r="D74" s="114" t="s">
        <v>684</v>
      </c>
      <c r="E74" s="135">
        <v>41919</v>
      </c>
      <c r="F74" s="115">
        <v>43380</v>
      </c>
      <c r="G74" s="115">
        <f t="shared" si="10"/>
        <v>44110</v>
      </c>
      <c r="H74" s="134" t="s">
        <v>4751</v>
      </c>
      <c r="I74" s="379" t="s">
        <v>685</v>
      </c>
      <c r="J74" s="155" t="s">
        <v>5250</v>
      </c>
      <c r="K74" s="114" t="s">
        <v>11728</v>
      </c>
      <c r="L74" s="114" t="s">
        <v>5123</v>
      </c>
      <c r="M74" s="114" t="s">
        <v>3640</v>
      </c>
      <c r="N74" s="116" t="str">
        <f t="shared" si="12"/>
        <v>LP</v>
      </c>
      <c r="O74" s="114" t="s">
        <v>8725</v>
      </c>
      <c r="P74" s="114" t="str">
        <f t="shared" si="9"/>
        <v>Medium</v>
      </c>
      <c r="Q74" s="155" t="s">
        <v>711</v>
      </c>
      <c r="R74" s="356"/>
      <c r="S74" s="356"/>
      <c r="T74" s="155" t="s">
        <v>2846</v>
      </c>
      <c r="U74" s="117" t="s">
        <v>5251</v>
      </c>
      <c r="V74" s="118" t="s">
        <v>5252</v>
      </c>
      <c r="W74" s="119" t="s">
        <v>1193</v>
      </c>
      <c r="X74" s="119" t="s">
        <v>1193</v>
      </c>
      <c r="Y74" s="128">
        <v>41885</v>
      </c>
      <c r="Z74" s="128">
        <v>44561</v>
      </c>
      <c r="AA74" s="120">
        <v>6099511</v>
      </c>
      <c r="AB74" s="120">
        <v>0</v>
      </c>
      <c r="AC74" s="120">
        <v>0</v>
      </c>
      <c r="AD74" s="120">
        <v>0</v>
      </c>
      <c r="AE74" s="120">
        <v>12136108</v>
      </c>
      <c r="AF74" s="121"/>
      <c r="AG74" s="114" t="s">
        <v>1193</v>
      </c>
      <c r="AH74" s="114" t="s">
        <v>1193</v>
      </c>
      <c r="AI74" s="114">
        <v>6</v>
      </c>
      <c r="AJ74" s="114">
        <v>6</v>
      </c>
      <c r="AK74" s="114">
        <v>0</v>
      </c>
      <c r="AL74" s="114" t="s">
        <v>9256</v>
      </c>
      <c r="AM74" s="114">
        <v>0</v>
      </c>
      <c r="AN74" s="118" t="s">
        <v>4568</v>
      </c>
      <c r="AO74" s="122">
        <v>1</v>
      </c>
    </row>
    <row r="75" spans="1:41" ht="25" customHeight="1" x14ac:dyDescent="0.35">
      <c r="A75" s="118" t="s">
        <v>11533</v>
      </c>
      <c r="B75" s="132">
        <v>45113</v>
      </c>
      <c r="C75" s="114" t="str">
        <f t="shared" ca="1" si="7"/>
        <v>Expired</v>
      </c>
      <c r="D75" s="114" t="s">
        <v>10028</v>
      </c>
      <c r="E75" s="135">
        <v>45113</v>
      </c>
      <c r="F75" s="115">
        <f>E75</f>
        <v>45113</v>
      </c>
      <c r="G75" s="115">
        <f t="shared" si="10"/>
        <v>45843</v>
      </c>
      <c r="H75" s="134" t="s">
        <v>10029</v>
      </c>
      <c r="I75" s="379" t="s">
        <v>10030</v>
      </c>
      <c r="J75" s="155" t="s">
        <v>10031</v>
      </c>
      <c r="K75" s="114" t="s">
        <v>11728</v>
      </c>
      <c r="L75" s="114" t="s">
        <v>5123</v>
      </c>
      <c r="M75" s="114" t="s">
        <v>3640</v>
      </c>
      <c r="N75" s="116" t="str">
        <f t="shared" si="12"/>
        <v>LP</v>
      </c>
      <c r="O75" s="114" t="s">
        <v>8725</v>
      </c>
      <c r="P75" s="114" t="str">
        <f t="shared" si="9"/>
        <v>Medium</v>
      </c>
      <c r="Q75" s="155" t="s">
        <v>10241</v>
      </c>
      <c r="R75" s="356" t="s">
        <v>11592</v>
      </c>
      <c r="S75" s="356"/>
      <c r="T75" s="155" t="s">
        <v>10032</v>
      </c>
      <c r="U75" s="117" t="s">
        <v>10033</v>
      </c>
      <c r="V75" s="118" t="s">
        <v>11067</v>
      </c>
      <c r="W75" s="119" t="s">
        <v>1193</v>
      </c>
      <c r="X75" s="119" t="s">
        <v>1193</v>
      </c>
      <c r="Y75" s="115">
        <v>45093</v>
      </c>
      <c r="Z75" s="118" t="s">
        <v>3303</v>
      </c>
      <c r="AA75" s="120">
        <v>0</v>
      </c>
      <c r="AB75" s="120">
        <v>0</v>
      </c>
      <c r="AC75" s="120">
        <v>0</v>
      </c>
      <c r="AD75" s="120">
        <v>0</v>
      </c>
      <c r="AE75" s="120">
        <v>0</v>
      </c>
      <c r="AF75" s="121"/>
      <c r="AG75" s="114" t="s">
        <v>1193</v>
      </c>
      <c r="AH75" s="114" t="s">
        <v>1193</v>
      </c>
      <c r="AI75" s="114">
        <v>2</v>
      </c>
      <c r="AJ75" s="114">
        <v>1</v>
      </c>
      <c r="AK75" s="114">
        <v>1</v>
      </c>
      <c r="AL75" s="114">
        <v>0</v>
      </c>
      <c r="AM75" s="114">
        <v>0</v>
      </c>
      <c r="AN75" s="118" t="s">
        <v>3500</v>
      </c>
      <c r="AO75" s="122">
        <v>1</v>
      </c>
    </row>
    <row r="76" spans="1:41" ht="25" customHeight="1" x14ac:dyDescent="0.35">
      <c r="A76" s="133"/>
      <c r="B76" s="133"/>
      <c r="C76" s="114" t="str">
        <f t="shared" ca="1" si="7"/>
        <v>Expired</v>
      </c>
      <c r="D76" s="114" t="s">
        <v>3955</v>
      </c>
      <c r="E76" s="135">
        <v>43165</v>
      </c>
      <c r="F76" s="115">
        <v>44626</v>
      </c>
      <c r="G76" s="115">
        <f t="shared" si="10"/>
        <v>45356</v>
      </c>
      <c r="H76" s="134" t="s">
        <v>1878</v>
      </c>
      <c r="I76" s="379" t="s">
        <v>14249</v>
      </c>
      <c r="J76" s="155" t="s">
        <v>5253</v>
      </c>
      <c r="K76" s="114" t="s">
        <v>11728</v>
      </c>
      <c r="L76" s="114" t="s">
        <v>5123</v>
      </c>
      <c r="M76" s="114" t="s">
        <v>3640</v>
      </c>
      <c r="N76" s="116" t="str">
        <f t="shared" si="12"/>
        <v>LP</v>
      </c>
      <c r="O76" s="114" t="s">
        <v>8728</v>
      </c>
      <c r="P76" s="114" t="str">
        <f t="shared" si="9"/>
        <v>Low</v>
      </c>
      <c r="Q76" s="155" t="s">
        <v>5254</v>
      </c>
      <c r="R76" s="356"/>
      <c r="S76" s="356"/>
      <c r="T76" s="155" t="s">
        <v>2868</v>
      </c>
      <c r="U76" s="117" t="s">
        <v>5255</v>
      </c>
      <c r="V76" s="129" t="s">
        <v>5256</v>
      </c>
      <c r="W76" s="128" t="s">
        <v>1193</v>
      </c>
      <c r="X76" s="129" t="s">
        <v>7623</v>
      </c>
      <c r="Y76" s="128">
        <v>42934</v>
      </c>
      <c r="Z76" s="128">
        <v>44926</v>
      </c>
      <c r="AA76" s="120">
        <v>1997690</v>
      </c>
      <c r="AB76" s="120">
        <v>0</v>
      </c>
      <c r="AC76" s="120">
        <v>1818257</v>
      </c>
      <c r="AD76" s="120">
        <v>0</v>
      </c>
      <c r="AE76" s="120">
        <v>1997690</v>
      </c>
      <c r="AF76" s="121"/>
      <c r="AG76" s="114" t="s">
        <v>1193</v>
      </c>
      <c r="AH76" s="130" t="s">
        <v>1193</v>
      </c>
      <c r="AI76" s="130" t="s">
        <v>1193</v>
      </c>
      <c r="AJ76" s="130" t="s">
        <v>1193</v>
      </c>
      <c r="AK76" s="130" t="s">
        <v>1193</v>
      </c>
      <c r="AL76" s="130" t="s">
        <v>1193</v>
      </c>
      <c r="AM76" s="130" t="s">
        <v>1193</v>
      </c>
      <c r="AN76" s="118" t="s">
        <v>3500</v>
      </c>
      <c r="AO76" s="122">
        <v>1</v>
      </c>
    </row>
    <row r="77" spans="1:41" ht="25" customHeight="1" x14ac:dyDescent="0.35">
      <c r="A77" s="118" t="s">
        <v>11533</v>
      </c>
      <c r="B77" s="132">
        <v>45589</v>
      </c>
      <c r="C77" s="114" t="str">
        <f t="shared" ca="1" si="7"/>
        <v>Active</v>
      </c>
      <c r="D77" s="114" t="s">
        <v>14500</v>
      </c>
      <c r="E77" s="135">
        <v>45589</v>
      </c>
      <c r="F77" s="115">
        <v>45589</v>
      </c>
      <c r="G77" s="115">
        <f t="shared" si="10"/>
        <v>46318</v>
      </c>
      <c r="H77" s="134" t="s">
        <v>14501</v>
      </c>
      <c r="I77" s="379" t="s">
        <v>14502</v>
      </c>
      <c r="J77" s="155" t="s">
        <v>14503</v>
      </c>
      <c r="K77" s="114" t="s">
        <v>7</v>
      </c>
      <c r="L77" s="114" t="s">
        <v>5123</v>
      </c>
      <c r="M77" s="114" t="s">
        <v>3640</v>
      </c>
      <c r="N77" s="116" t="str">
        <f t="shared" si="12"/>
        <v>LP</v>
      </c>
      <c r="O77" s="114" t="s">
        <v>8725</v>
      </c>
      <c r="P77" s="114" t="str">
        <f t="shared" si="9"/>
        <v>Medium</v>
      </c>
      <c r="Q77" s="155" t="s">
        <v>14504</v>
      </c>
      <c r="R77" s="356" t="s">
        <v>14505</v>
      </c>
      <c r="S77" s="356"/>
      <c r="T77" s="155" t="s">
        <v>14506</v>
      </c>
      <c r="U77" s="117" t="s">
        <v>14507</v>
      </c>
      <c r="V77" s="118" t="s">
        <v>8301</v>
      </c>
      <c r="W77" s="118" t="s">
        <v>14508</v>
      </c>
      <c r="X77" s="118" t="s">
        <v>14509</v>
      </c>
      <c r="Y77" s="115">
        <v>45539</v>
      </c>
      <c r="Z77" s="115" t="s">
        <v>3303</v>
      </c>
      <c r="AA77" s="120">
        <v>0</v>
      </c>
      <c r="AB77" s="120">
        <v>0</v>
      </c>
      <c r="AC77" s="120">
        <v>0</v>
      </c>
      <c r="AD77" s="120">
        <v>0</v>
      </c>
      <c r="AE77" s="120">
        <v>0</v>
      </c>
      <c r="AF77" s="121">
        <v>0</v>
      </c>
      <c r="AG77" s="114" t="s">
        <v>1193</v>
      </c>
      <c r="AH77" s="114" t="s">
        <v>1193</v>
      </c>
      <c r="AI77" s="114">
        <v>8</v>
      </c>
      <c r="AJ77" s="114">
        <v>5</v>
      </c>
      <c r="AK77" s="114">
        <v>3</v>
      </c>
      <c r="AL77" s="114">
        <v>0</v>
      </c>
      <c r="AM77" s="114">
        <v>0</v>
      </c>
      <c r="AN77" s="118" t="s">
        <v>3500</v>
      </c>
      <c r="AO77" s="122">
        <v>1</v>
      </c>
    </row>
    <row r="78" spans="1:41" ht="25" customHeight="1" x14ac:dyDescent="0.35">
      <c r="A78" s="133"/>
      <c r="B78" s="133"/>
      <c r="C78" s="114" t="str">
        <f t="shared" ca="1" si="7"/>
        <v>Expired</v>
      </c>
      <c r="D78" s="114" t="s">
        <v>1615</v>
      </c>
      <c r="E78" s="135">
        <v>42975</v>
      </c>
      <c r="F78" s="115">
        <f>E78</f>
        <v>42975</v>
      </c>
      <c r="G78" s="115">
        <f t="shared" si="10"/>
        <v>43704</v>
      </c>
      <c r="H78" s="134" t="s">
        <v>1635</v>
      </c>
      <c r="I78" s="379" t="s">
        <v>1650</v>
      </c>
      <c r="J78" s="155" t="s">
        <v>9254</v>
      </c>
      <c r="K78" s="114" t="s">
        <v>11728</v>
      </c>
      <c r="L78" s="114" t="s">
        <v>5123</v>
      </c>
      <c r="M78" s="114" t="s">
        <v>3640</v>
      </c>
      <c r="N78" s="116" t="str">
        <f t="shared" si="12"/>
        <v>LP</v>
      </c>
      <c r="O78" s="114" t="s">
        <v>8725</v>
      </c>
      <c r="P78" s="114" t="str">
        <f t="shared" si="9"/>
        <v>Medium</v>
      </c>
      <c r="Q78" s="155" t="s">
        <v>10341</v>
      </c>
      <c r="R78" s="356" t="s">
        <v>11779</v>
      </c>
      <c r="S78" s="356"/>
      <c r="T78" s="155" t="s">
        <v>9255</v>
      </c>
      <c r="U78" s="117" t="s">
        <v>11780</v>
      </c>
      <c r="V78" s="119" t="s">
        <v>5430</v>
      </c>
      <c r="W78" s="119" t="s">
        <v>1193</v>
      </c>
      <c r="X78" s="119" t="s">
        <v>1193</v>
      </c>
      <c r="Y78" s="115">
        <v>42807</v>
      </c>
      <c r="Z78" s="118" t="s">
        <v>3303</v>
      </c>
      <c r="AA78" s="120">
        <v>0</v>
      </c>
      <c r="AB78" s="120">
        <v>0</v>
      </c>
      <c r="AC78" s="120">
        <v>0</v>
      </c>
      <c r="AD78" s="120">
        <v>0</v>
      </c>
      <c r="AE78" s="120">
        <v>0</v>
      </c>
      <c r="AF78" s="121">
        <v>0</v>
      </c>
      <c r="AG78" s="114" t="s">
        <v>1193</v>
      </c>
      <c r="AH78" s="114" t="s">
        <v>1193</v>
      </c>
      <c r="AI78" s="114">
        <v>2</v>
      </c>
      <c r="AJ78" s="114">
        <v>2</v>
      </c>
      <c r="AK78" s="114">
        <v>0</v>
      </c>
      <c r="AL78" s="114">
        <v>0</v>
      </c>
      <c r="AM78" s="114">
        <v>0</v>
      </c>
      <c r="AN78" s="118" t="s">
        <v>3500</v>
      </c>
      <c r="AO78" s="122">
        <v>1</v>
      </c>
    </row>
    <row r="79" spans="1:41" ht="25" customHeight="1" x14ac:dyDescent="0.35">
      <c r="A79" s="133"/>
      <c r="B79" s="133"/>
      <c r="C79" s="114" t="str">
        <f t="shared" ca="1" si="7"/>
        <v>Expired</v>
      </c>
      <c r="D79" s="114" t="s">
        <v>3724</v>
      </c>
      <c r="E79" s="135">
        <v>43832</v>
      </c>
      <c r="F79" s="115">
        <f>E79</f>
        <v>43832</v>
      </c>
      <c r="G79" s="115">
        <f t="shared" si="10"/>
        <v>44562</v>
      </c>
      <c r="H79" s="134" t="s">
        <v>2528</v>
      </c>
      <c r="I79" s="379" t="s">
        <v>4248</v>
      </c>
      <c r="J79" s="155" t="s">
        <v>5258</v>
      </c>
      <c r="K79" s="118" t="s">
        <v>18</v>
      </c>
      <c r="L79" s="114" t="s">
        <v>5123</v>
      </c>
      <c r="M79" s="114" t="s">
        <v>3640</v>
      </c>
      <c r="N79" s="116" t="str">
        <f t="shared" si="12"/>
        <v>LP</v>
      </c>
      <c r="O79" s="114" t="s">
        <v>8728</v>
      </c>
      <c r="P79" s="114" t="str">
        <f t="shared" si="9"/>
        <v>Low</v>
      </c>
      <c r="Q79" s="155" t="s">
        <v>10243</v>
      </c>
      <c r="R79" s="356" t="s">
        <v>11810</v>
      </c>
      <c r="S79" s="356"/>
      <c r="T79" s="155" t="s">
        <v>2814</v>
      </c>
      <c r="U79" s="117" t="s">
        <v>5259</v>
      </c>
      <c r="V79" s="129" t="s">
        <v>10752</v>
      </c>
      <c r="W79" s="128" t="s">
        <v>1193</v>
      </c>
      <c r="X79" s="128" t="s">
        <v>1193</v>
      </c>
      <c r="Y79" s="128">
        <v>43432</v>
      </c>
      <c r="Z79" s="118" t="s">
        <v>9251</v>
      </c>
      <c r="AA79" s="120">
        <v>0</v>
      </c>
      <c r="AB79" s="120">
        <v>0</v>
      </c>
      <c r="AC79" s="120">
        <v>0</v>
      </c>
      <c r="AD79" s="120">
        <v>0</v>
      </c>
      <c r="AE79" s="120">
        <v>0</v>
      </c>
      <c r="AF79" s="121"/>
      <c r="AG79" s="114" t="s">
        <v>1193</v>
      </c>
      <c r="AH79" s="114" t="s">
        <v>1193</v>
      </c>
      <c r="AI79" s="114">
        <v>4</v>
      </c>
      <c r="AJ79" s="114">
        <v>3</v>
      </c>
      <c r="AK79" s="114">
        <v>1</v>
      </c>
      <c r="AL79" s="114">
        <v>0</v>
      </c>
      <c r="AM79" s="114">
        <v>0</v>
      </c>
      <c r="AN79" s="118" t="s">
        <v>3500</v>
      </c>
      <c r="AO79" s="122">
        <v>1</v>
      </c>
    </row>
    <row r="80" spans="1:41" ht="25" customHeight="1" x14ac:dyDescent="0.35">
      <c r="A80" s="133"/>
      <c r="B80" s="133"/>
      <c r="C80" s="114" t="str">
        <f t="shared" ca="1" si="7"/>
        <v>Active</v>
      </c>
      <c r="D80" s="114" t="s">
        <v>14564</v>
      </c>
      <c r="E80" s="135">
        <v>44054</v>
      </c>
      <c r="F80" s="115">
        <v>45880</v>
      </c>
      <c r="G80" s="115">
        <f>DATE(YEAR(F80)+1,MONTH(F80)+6,DAY(F80)-1)</f>
        <v>46428</v>
      </c>
      <c r="H80" s="134" t="s">
        <v>2644</v>
      </c>
      <c r="I80" s="379" t="s">
        <v>9250</v>
      </c>
      <c r="J80" s="155" t="s">
        <v>16681</v>
      </c>
      <c r="K80" s="114" t="s">
        <v>11728</v>
      </c>
      <c r="L80" s="114" t="s">
        <v>5123</v>
      </c>
      <c r="M80" s="114" t="s">
        <v>3640</v>
      </c>
      <c r="N80" s="116" t="str">
        <f t="shared" si="12"/>
        <v>LP</v>
      </c>
      <c r="O80" s="114" t="s">
        <v>8728</v>
      </c>
      <c r="P80" s="114" t="str">
        <f t="shared" si="9"/>
        <v>Low</v>
      </c>
      <c r="Q80" s="155" t="s">
        <v>5260</v>
      </c>
      <c r="R80" s="356" t="s">
        <v>16680</v>
      </c>
      <c r="S80" s="356"/>
      <c r="T80" s="155" t="s">
        <v>14565</v>
      </c>
      <c r="U80" s="127" t="s">
        <v>16682</v>
      </c>
      <c r="V80" s="129" t="s">
        <v>10753</v>
      </c>
      <c r="W80" s="128" t="s">
        <v>1193</v>
      </c>
      <c r="X80" s="128" t="s">
        <v>1193</v>
      </c>
      <c r="Y80" s="128">
        <v>44011</v>
      </c>
      <c r="Z80" s="128">
        <v>44561</v>
      </c>
      <c r="AA80" s="120">
        <v>1927452</v>
      </c>
      <c r="AB80" s="120">
        <v>0</v>
      </c>
      <c r="AC80" s="120">
        <v>1433421</v>
      </c>
      <c r="AD80" s="120">
        <v>0</v>
      </c>
      <c r="AE80" s="120">
        <v>1433421</v>
      </c>
      <c r="AF80" s="121">
        <v>1144769</v>
      </c>
      <c r="AG80" s="114" t="s">
        <v>1193</v>
      </c>
      <c r="AH80" s="114" t="s">
        <v>1193</v>
      </c>
      <c r="AI80" s="114">
        <v>9</v>
      </c>
      <c r="AJ80" s="114">
        <v>3</v>
      </c>
      <c r="AK80" s="114">
        <v>6</v>
      </c>
      <c r="AL80" s="114">
        <v>9</v>
      </c>
      <c r="AM80" s="114">
        <v>0</v>
      </c>
      <c r="AN80" s="118" t="s">
        <v>3500</v>
      </c>
      <c r="AO80" s="122">
        <v>1</v>
      </c>
    </row>
    <row r="81" spans="1:41" ht="25" customHeight="1" x14ac:dyDescent="0.35">
      <c r="A81" s="118" t="s">
        <v>11533</v>
      </c>
      <c r="B81" s="132">
        <v>45847</v>
      </c>
      <c r="C81" s="114" t="str">
        <f t="shared" ca="1" si="7"/>
        <v>Active</v>
      </c>
      <c r="D81" s="114" t="s">
        <v>15341</v>
      </c>
      <c r="E81" s="135">
        <v>45845</v>
      </c>
      <c r="F81" s="115">
        <v>45845</v>
      </c>
      <c r="G81" s="115">
        <f>DATE(YEAR(F81)+2,MONTH(F81),DAY(F81)-1)</f>
        <v>46574</v>
      </c>
      <c r="H81" s="134" t="s">
        <v>15342</v>
      </c>
      <c r="I81" s="379" t="s">
        <v>15343</v>
      </c>
      <c r="J81" s="155" t="s">
        <v>15344</v>
      </c>
      <c r="K81" s="114" t="s">
        <v>14</v>
      </c>
      <c r="L81" s="114" t="s">
        <v>3368</v>
      </c>
      <c r="M81" s="114" t="s">
        <v>3640</v>
      </c>
      <c r="N81" s="116" t="str">
        <f t="shared" si="12"/>
        <v>LP</v>
      </c>
      <c r="O81" s="114" t="s">
        <v>8725</v>
      </c>
      <c r="P81" s="114" t="str">
        <f t="shared" si="9"/>
        <v>Medium</v>
      </c>
      <c r="Q81" s="155" t="s">
        <v>15345</v>
      </c>
      <c r="R81" s="155" t="s">
        <v>15345</v>
      </c>
      <c r="S81" s="155"/>
      <c r="T81" s="155" t="s">
        <v>15345</v>
      </c>
      <c r="U81" s="114" t="s">
        <v>15345</v>
      </c>
      <c r="V81" s="114" t="s">
        <v>15345</v>
      </c>
      <c r="W81" s="114" t="s">
        <v>15345</v>
      </c>
      <c r="X81" s="114" t="s">
        <v>15345</v>
      </c>
      <c r="Y81" s="115" t="s">
        <v>1193</v>
      </c>
      <c r="Z81" s="118" t="s">
        <v>3303</v>
      </c>
      <c r="AA81" s="120">
        <v>0</v>
      </c>
      <c r="AB81" s="120">
        <v>0</v>
      </c>
      <c r="AC81" s="120">
        <v>0</v>
      </c>
      <c r="AD81" s="120">
        <v>0</v>
      </c>
      <c r="AE81" s="120">
        <v>0</v>
      </c>
      <c r="AF81" s="121">
        <v>0</v>
      </c>
      <c r="AG81" s="114" t="s">
        <v>1193</v>
      </c>
      <c r="AH81" s="114" t="s">
        <v>15345</v>
      </c>
      <c r="AI81" s="114">
        <v>0</v>
      </c>
      <c r="AJ81" s="114">
        <v>0</v>
      </c>
      <c r="AK81" s="114">
        <v>0</v>
      </c>
      <c r="AL81" s="114">
        <v>0</v>
      </c>
      <c r="AM81" s="114">
        <v>0</v>
      </c>
      <c r="AN81" s="118" t="s">
        <v>3500</v>
      </c>
      <c r="AO81" s="122">
        <v>1</v>
      </c>
    </row>
    <row r="82" spans="1:41" ht="25" customHeight="1" x14ac:dyDescent="0.35">
      <c r="A82" s="133"/>
      <c r="B82" s="133"/>
      <c r="C82" s="114" t="str">
        <f t="shared" ca="1" si="7"/>
        <v>Expired</v>
      </c>
      <c r="D82" s="114" t="s">
        <v>3967</v>
      </c>
      <c r="E82" s="135">
        <v>44607</v>
      </c>
      <c r="F82" s="115">
        <v>44607</v>
      </c>
      <c r="G82" s="115">
        <f>DATE(YEAR(F82)+2,MONTH(F82),DAY(F82)-1)</f>
        <v>45336</v>
      </c>
      <c r="H82" s="134" t="s">
        <v>4178</v>
      </c>
      <c r="I82" s="379" t="s">
        <v>7950</v>
      </c>
      <c r="J82" s="155" t="s">
        <v>5261</v>
      </c>
      <c r="K82" s="114" t="s">
        <v>11728</v>
      </c>
      <c r="L82" s="114" t="s">
        <v>5123</v>
      </c>
      <c r="M82" s="114" t="s">
        <v>3640</v>
      </c>
      <c r="N82" s="116" t="str">
        <f t="shared" si="12"/>
        <v>LP</v>
      </c>
      <c r="O82" s="114" t="s">
        <v>8728</v>
      </c>
      <c r="P82" s="114" t="str">
        <f t="shared" si="9"/>
        <v>Low</v>
      </c>
      <c r="Q82" s="155" t="s">
        <v>5262</v>
      </c>
      <c r="R82" s="356"/>
      <c r="S82" s="356"/>
      <c r="T82" s="155" t="s">
        <v>4179</v>
      </c>
      <c r="U82" s="127" t="s">
        <v>5263</v>
      </c>
      <c r="V82" s="118" t="s">
        <v>5264</v>
      </c>
      <c r="W82" s="118" t="s">
        <v>5265</v>
      </c>
      <c r="X82" s="118" t="s">
        <v>7624</v>
      </c>
      <c r="Y82" s="115">
        <v>44376</v>
      </c>
      <c r="Z82" s="136" t="s">
        <v>3305</v>
      </c>
      <c r="AA82" s="130">
        <v>0</v>
      </c>
      <c r="AB82" s="130">
        <v>0</v>
      </c>
      <c r="AC82" s="130">
        <v>0</v>
      </c>
      <c r="AD82" s="130">
        <v>0</v>
      </c>
      <c r="AE82" s="130">
        <v>0</v>
      </c>
      <c r="AF82" s="137"/>
      <c r="AG82" s="114" t="s">
        <v>7625</v>
      </c>
      <c r="AH82" s="114" t="s">
        <v>1193</v>
      </c>
      <c r="AI82" s="114"/>
      <c r="AJ82" s="114"/>
      <c r="AK82" s="114"/>
      <c r="AL82" s="114"/>
      <c r="AM82" s="114"/>
      <c r="AN82" s="136" t="s">
        <v>3500</v>
      </c>
      <c r="AO82" s="122">
        <v>1</v>
      </c>
    </row>
    <row r="83" spans="1:41" ht="25" customHeight="1" x14ac:dyDescent="0.35">
      <c r="A83" s="118" t="s">
        <v>11533</v>
      </c>
      <c r="B83" s="132">
        <v>45587</v>
      </c>
      <c r="C83" s="114" t="str">
        <f t="shared" ca="1" si="7"/>
        <v>Active</v>
      </c>
      <c r="D83" s="114" t="s">
        <v>14479</v>
      </c>
      <c r="E83" s="135">
        <v>45583</v>
      </c>
      <c r="F83" s="115">
        <v>45583</v>
      </c>
      <c r="G83" s="115">
        <f>DATE(YEAR(F83)+2,MONTH(F83),DAY(F83)-1)</f>
        <v>46312</v>
      </c>
      <c r="H83" s="134" t="s">
        <v>14480</v>
      </c>
      <c r="I83" s="379" t="s">
        <v>14481</v>
      </c>
      <c r="J83" s="155" t="s">
        <v>14482</v>
      </c>
      <c r="K83" s="114" t="s">
        <v>11728</v>
      </c>
      <c r="L83" s="114" t="s">
        <v>5123</v>
      </c>
      <c r="M83" s="114" t="s">
        <v>3640</v>
      </c>
      <c r="N83" s="116" t="str">
        <f t="shared" si="12"/>
        <v>LP</v>
      </c>
      <c r="O83" s="114" t="s">
        <v>8733</v>
      </c>
      <c r="P83" s="114" t="str">
        <f t="shared" si="9"/>
        <v>Medium</v>
      </c>
      <c r="Q83" s="155" t="s">
        <v>14483</v>
      </c>
      <c r="R83" s="356" t="s">
        <v>14484</v>
      </c>
      <c r="S83" s="356"/>
      <c r="T83" s="155" t="s">
        <v>14485</v>
      </c>
      <c r="U83" s="117" t="s">
        <v>14486</v>
      </c>
      <c r="V83" s="118" t="s">
        <v>14487</v>
      </c>
      <c r="W83" s="118" t="s">
        <v>14488</v>
      </c>
      <c r="X83" s="119" t="s">
        <v>1193</v>
      </c>
      <c r="Y83" s="115">
        <v>45321</v>
      </c>
      <c r="Z83" s="115" t="s">
        <v>3303</v>
      </c>
      <c r="AA83" s="120">
        <v>0</v>
      </c>
      <c r="AB83" s="120">
        <v>0</v>
      </c>
      <c r="AC83" s="120">
        <v>0</v>
      </c>
      <c r="AD83" s="120">
        <v>0</v>
      </c>
      <c r="AE83" s="120">
        <v>0</v>
      </c>
      <c r="AF83" s="121">
        <v>0</v>
      </c>
      <c r="AG83" s="114" t="s">
        <v>1193</v>
      </c>
      <c r="AH83" s="114" t="s">
        <v>1193</v>
      </c>
      <c r="AI83" s="114">
        <v>5</v>
      </c>
      <c r="AJ83" s="114">
        <v>4</v>
      </c>
      <c r="AK83" s="114">
        <v>1</v>
      </c>
      <c r="AL83" s="114">
        <v>0</v>
      </c>
      <c r="AM83" s="114"/>
      <c r="AN83" s="118" t="s">
        <v>3500</v>
      </c>
      <c r="AO83" s="122">
        <v>1</v>
      </c>
    </row>
    <row r="84" spans="1:41" ht="25" customHeight="1" x14ac:dyDescent="0.35">
      <c r="A84" s="133"/>
      <c r="B84" s="133"/>
      <c r="C84" s="114" t="str">
        <f t="shared" ca="1" si="7"/>
        <v>Active</v>
      </c>
      <c r="D84" s="114" t="s">
        <v>3989</v>
      </c>
      <c r="E84" s="135">
        <v>41851</v>
      </c>
      <c r="F84" s="115">
        <v>45961</v>
      </c>
      <c r="G84" s="115">
        <f>DATE(YEAR(F84)+1,MONTH(F84),DAY(F84)-1)</f>
        <v>46325</v>
      </c>
      <c r="H84" s="134" t="s">
        <v>399</v>
      </c>
      <c r="I84" s="379" t="s">
        <v>400</v>
      </c>
      <c r="J84" s="155" t="s">
        <v>5266</v>
      </c>
      <c r="K84" s="114" t="s">
        <v>11728</v>
      </c>
      <c r="L84" s="114" t="s">
        <v>5123</v>
      </c>
      <c r="M84" s="114" t="s">
        <v>3640</v>
      </c>
      <c r="N84" s="116" t="str">
        <f t="shared" si="12"/>
        <v>LP</v>
      </c>
      <c r="O84" s="114" t="s">
        <v>8725</v>
      </c>
      <c r="P84" s="114" t="str">
        <f t="shared" si="9"/>
        <v>Medium</v>
      </c>
      <c r="Q84" s="155" t="s">
        <v>551</v>
      </c>
      <c r="R84" s="356" t="s">
        <v>16112</v>
      </c>
      <c r="S84" s="356"/>
      <c r="T84" s="155" t="s">
        <v>16113</v>
      </c>
      <c r="U84" s="117" t="s">
        <v>16114</v>
      </c>
      <c r="V84" s="118" t="s">
        <v>5267</v>
      </c>
      <c r="W84" s="119" t="s">
        <v>1193</v>
      </c>
      <c r="X84" s="119" t="s">
        <v>1193</v>
      </c>
      <c r="Y84" s="128">
        <v>42545</v>
      </c>
      <c r="Z84" s="118" t="s">
        <v>3305</v>
      </c>
      <c r="AA84" s="120">
        <v>9319320</v>
      </c>
      <c r="AB84" s="120">
        <v>0</v>
      </c>
      <c r="AC84" s="120">
        <v>3643584</v>
      </c>
      <c r="AD84" s="120">
        <v>0</v>
      </c>
      <c r="AE84" s="120">
        <v>33173820</v>
      </c>
      <c r="AF84" s="121"/>
      <c r="AG84" s="114" t="s">
        <v>7626</v>
      </c>
      <c r="AH84" s="114" t="s">
        <v>11374</v>
      </c>
      <c r="AI84" s="114"/>
      <c r="AJ84" s="114"/>
      <c r="AK84" s="114"/>
      <c r="AL84" s="114"/>
      <c r="AM84" s="114"/>
      <c r="AN84" s="118" t="s">
        <v>3517</v>
      </c>
      <c r="AO84" s="122">
        <v>1</v>
      </c>
    </row>
    <row r="85" spans="1:41" ht="25" customHeight="1" x14ac:dyDescent="0.35">
      <c r="A85" s="133" t="s">
        <v>1193</v>
      </c>
      <c r="B85" s="133"/>
      <c r="C85" s="114" t="str">
        <f t="shared" ca="1" si="7"/>
        <v>Expired</v>
      </c>
      <c r="D85" s="114" t="s">
        <v>1049</v>
      </c>
      <c r="E85" s="135">
        <v>42271</v>
      </c>
      <c r="F85" s="115">
        <f>E85</f>
        <v>42271</v>
      </c>
      <c r="G85" s="115">
        <f t="shared" ref="G85:G90" si="13">DATE(YEAR(F85)+2,MONTH(F85),DAY(F85)-1)</f>
        <v>43001</v>
      </c>
      <c r="H85" s="134" t="s">
        <v>1050</v>
      </c>
      <c r="I85" s="379" t="s">
        <v>1051</v>
      </c>
      <c r="J85" s="155" t="s">
        <v>5268</v>
      </c>
      <c r="K85" s="118" t="s">
        <v>18</v>
      </c>
      <c r="L85" s="114" t="s">
        <v>5123</v>
      </c>
      <c r="M85" s="114" t="s">
        <v>3640</v>
      </c>
      <c r="N85" s="116" t="str">
        <f t="shared" si="12"/>
        <v>LP</v>
      </c>
      <c r="O85" s="114" t="s">
        <v>8728</v>
      </c>
      <c r="P85" s="114" t="str">
        <f t="shared" si="9"/>
        <v>Low</v>
      </c>
      <c r="Q85" s="155" t="s">
        <v>10244</v>
      </c>
      <c r="R85" s="356" t="s">
        <v>11809</v>
      </c>
      <c r="S85" s="356"/>
      <c r="T85" s="155" t="s">
        <v>9249</v>
      </c>
      <c r="U85" s="127" t="s">
        <v>9248</v>
      </c>
      <c r="V85" s="118" t="s">
        <v>8692</v>
      </c>
      <c r="W85" s="119" t="s">
        <v>1193</v>
      </c>
      <c r="X85" s="119" t="s">
        <v>1193</v>
      </c>
      <c r="Y85" s="128">
        <v>42240</v>
      </c>
      <c r="Z85" s="118" t="s">
        <v>3303</v>
      </c>
      <c r="AA85" s="120">
        <v>0</v>
      </c>
      <c r="AB85" s="120">
        <v>0</v>
      </c>
      <c r="AC85" s="120">
        <v>0</v>
      </c>
      <c r="AD85" s="120">
        <v>0</v>
      </c>
      <c r="AE85" s="120">
        <v>0</v>
      </c>
      <c r="AF85" s="121">
        <v>0</v>
      </c>
      <c r="AG85" s="114" t="s">
        <v>1193</v>
      </c>
      <c r="AH85" s="114" t="s">
        <v>1193</v>
      </c>
      <c r="AI85" s="114">
        <v>2</v>
      </c>
      <c r="AJ85" s="114">
        <v>2</v>
      </c>
      <c r="AK85" s="114">
        <v>0</v>
      </c>
      <c r="AL85" s="114">
        <v>0</v>
      </c>
      <c r="AM85" s="114">
        <v>0</v>
      </c>
      <c r="AN85" s="118" t="s">
        <v>3500</v>
      </c>
      <c r="AO85" s="122">
        <v>1</v>
      </c>
    </row>
    <row r="86" spans="1:41" ht="25" customHeight="1" x14ac:dyDescent="0.35">
      <c r="A86" s="133"/>
      <c r="B86" s="133"/>
      <c r="C86" s="114" t="str">
        <f t="shared" ca="1" si="7"/>
        <v>Expired</v>
      </c>
      <c r="D86" s="114" t="s">
        <v>1388</v>
      </c>
      <c r="E86" s="135">
        <v>42674</v>
      </c>
      <c r="F86" s="115">
        <f>E86</f>
        <v>42674</v>
      </c>
      <c r="G86" s="115">
        <f t="shared" si="13"/>
        <v>43403</v>
      </c>
      <c r="H86" s="134" t="s">
        <v>1391</v>
      </c>
      <c r="I86" s="379" t="s">
        <v>1393</v>
      </c>
      <c r="J86" s="155" t="s">
        <v>5269</v>
      </c>
      <c r="K86" s="114" t="s">
        <v>24</v>
      </c>
      <c r="L86" s="114" t="s">
        <v>5123</v>
      </c>
      <c r="M86" s="114" t="s">
        <v>3640</v>
      </c>
      <c r="N86" s="116" t="str">
        <f t="shared" si="12"/>
        <v>LP</v>
      </c>
      <c r="O86" s="114" t="s">
        <v>8728</v>
      </c>
      <c r="P86" s="114" t="str">
        <f t="shared" si="9"/>
        <v>Low</v>
      </c>
      <c r="Q86" s="155" t="s">
        <v>5270</v>
      </c>
      <c r="R86" s="356"/>
      <c r="S86" s="356"/>
      <c r="T86" s="155" t="s">
        <v>9245</v>
      </c>
      <c r="U86" s="127" t="s">
        <v>9246</v>
      </c>
      <c r="V86" s="119" t="s">
        <v>5502</v>
      </c>
      <c r="W86" s="119" t="s">
        <v>1193</v>
      </c>
      <c r="X86" s="119" t="s">
        <v>1193</v>
      </c>
      <c r="Y86" s="128">
        <v>42537</v>
      </c>
      <c r="Z86" s="128">
        <v>42369</v>
      </c>
      <c r="AA86" s="120">
        <v>3810838.75</v>
      </c>
      <c r="AB86" s="120">
        <v>0</v>
      </c>
      <c r="AC86" s="120">
        <v>151010</v>
      </c>
      <c r="AD86" s="120">
        <v>0</v>
      </c>
      <c r="AE86" s="120">
        <v>3633716.12</v>
      </c>
      <c r="AF86" s="121"/>
      <c r="AG86" s="114" t="s">
        <v>11183</v>
      </c>
      <c r="AH86" s="114" t="s">
        <v>11184</v>
      </c>
      <c r="AI86" s="114">
        <v>3</v>
      </c>
      <c r="AJ86" s="114">
        <v>2</v>
      </c>
      <c r="AK86" s="114">
        <v>1</v>
      </c>
      <c r="AL86" s="114">
        <v>0</v>
      </c>
      <c r="AM86" s="114">
        <v>0</v>
      </c>
      <c r="AN86" s="118" t="s">
        <v>3500</v>
      </c>
      <c r="AO86" s="122">
        <v>1</v>
      </c>
    </row>
    <row r="87" spans="1:41" ht="25" customHeight="1" x14ac:dyDescent="0.35">
      <c r="A87" s="133" t="s">
        <v>1193</v>
      </c>
      <c r="B87" s="133"/>
      <c r="C87" s="114" t="str">
        <f t="shared" ca="1" si="7"/>
        <v>Expired</v>
      </c>
      <c r="D87" s="114" t="s">
        <v>27</v>
      </c>
      <c r="E87" s="135">
        <v>41680</v>
      </c>
      <c r="F87" s="115">
        <f>E87</f>
        <v>41680</v>
      </c>
      <c r="G87" s="115">
        <f t="shared" si="13"/>
        <v>42409</v>
      </c>
      <c r="H87" s="134" t="s">
        <v>28</v>
      </c>
      <c r="I87" s="379" t="s">
        <v>29</v>
      </c>
      <c r="J87" s="155" t="s">
        <v>5271</v>
      </c>
      <c r="K87" s="114" t="s">
        <v>30</v>
      </c>
      <c r="L87" s="114" t="s">
        <v>15709</v>
      </c>
      <c r="M87" s="114" t="s">
        <v>3640</v>
      </c>
      <c r="N87" s="116" t="str">
        <f t="shared" si="12"/>
        <v>LP</v>
      </c>
      <c r="O87" s="114" t="s">
        <v>8728</v>
      </c>
      <c r="P87" s="114" t="str">
        <f t="shared" si="9"/>
        <v>Low</v>
      </c>
      <c r="Q87" s="155" t="s">
        <v>437</v>
      </c>
      <c r="R87" s="356" t="s">
        <v>11804</v>
      </c>
      <c r="S87" s="356"/>
      <c r="T87" s="155" t="s">
        <v>11805</v>
      </c>
      <c r="U87" s="127" t="s">
        <v>11806</v>
      </c>
      <c r="V87" s="118" t="s">
        <v>5272</v>
      </c>
      <c r="W87" s="119" t="s">
        <v>1193</v>
      </c>
      <c r="X87" s="119" t="s">
        <v>1193</v>
      </c>
      <c r="Y87" s="128">
        <v>43633</v>
      </c>
      <c r="Z87" s="128">
        <v>43100</v>
      </c>
      <c r="AA87" s="120">
        <v>11143646.4</v>
      </c>
      <c r="AB87" s="120">
        <v>0</v>
      </c>
      <c r="AC87" s="120">
        <v>176210</v>
      </c>
      <c r="AD87" s="120">
        <v>0</v>
      </c>
      <c r="AE87" s="120">
        <v>10558121.1</v>
      </c>
      <c r="AF87" s="121">
        <v>0</v>
      </c>
      <c r="AG87" s="120" t="s">
        <v>11807</v>
      </c>
      <c r="AH87" s="114" t="s">
        <v>11808</v>
      </c>
      <c r="AI87" s="114">
        <v>9</v>
      </c>
      <c r="AJ87" s="114">
        <v>7</v>
      </c>
      <c r="AK87" s="114">
        <v>2</v>
      </c>
      <c r="AL87" s="114">
        <v>0</v>
      </c>
      <c r="AM87" s="114">
        <v>0</v>
      </c>
      <c r="AN87" s="118" t="s">
        <v>3517</v>
      </c>
      <c r="AO87" s="122">
        <v>1</v>
      </c>
    </row>
    <row r="88" spans="1:41" ht="25" customHeight="1" x14ac:dyDescent="0.35">
      <c r="A88" s="133"/>
      <c r="B88" s="133"/>
      <c r="C88" s="114" t="str">
        <f t="shared" ca="1" si="7"/>
        <v>Expired</v>
      </c>
      <c r="D88" s="114" t="s">
        <v>2336</v>
      </c>
      <c r="E88" s="135">
        <v>43642</v>
      </c>
      <c r="F88" s="115">
        <f>E88</f>
        <v>43642</v>
      </c>
      <c r="G88" s="115">
        <f t="shared" si="13"/>
        <v>44372</v>
      </c>
      <c r="H88" s="134" t="s">
        <v>2256</v>
      </c>
      <c r="I88" s="379" t="s">
        <v>4926</v>
      </c>
      <c r="J88" s="155" t="s">
        <v>5273</v>
      </c>
      <c r="K88" s="114" t="s">
        <v>7</v>
      </c>
      <c r="L88" s="114" t="s">
        <v>5123</v>
      </c>
      <c r="M88" s="114" t="s">
        <v>3640</v>
      </c>
      <c r="N88" s="116" t="str">
        <f t="shared" si="12"/>
        <v>LP</v>
      </c>
      <c r="O88" s="114" t="s">
        <v>8728</v>
      </c>
      <c r="P88" s="114" t="str">
        <f t="shared" ref="P88:P119" si="14">IF(EXACT(O88,"Overseas Charities Operating in Jamaica"),"Medium",IF(EXACT(O88,"Muslim Groups/Foundations"),"Medium",IF(EXACT(O88,"Churches"),"Low",IF(EXACT(O88,"Benevolent Societies"),"Low",IF(EXACT(O88,"Alumni/Past Students Associations"),"Low",IF(EXACT(O88,"Schools(Government/Private)"),"Low",IF(EXACT(O88,"Govt.Based Trusts/Charities"),"Low",IF(EXACT(O88,"Trust"),"Medium",IF(EXACT(O88,"Company Based Foundations"),"Medium",IF(EXACT(O88,"Other Foundations"),"Medium",IF(EXACT(O88,"Unincorporated Groups"),"Medium","")))))))))))</f>
        <v>Low</v>
      </c>
      <c r="Q88" s="155" t="s">
        <v>2257</v>
      </c>
      <c r="R88" s="356"/>
      <c r="S88" s="356"/>
      <c r="T88" s="155" t="s">
        <v>9243</v>
      </c>
      <c r="U88" s="127" t="s">
        <v>9244</v>
      </c>
      <c r="V88" s="129" t="s">
        <v>10754</v>
      </c>
      <c r="W88" s="128" t="s">
        <v>1193</v>
      </c>
      <c r="X88" s="128" t="s">
        <v>1193</v>
      </c>
      <c r="Y88" s="128">
        <v>43566</v>
      </c>
      <c r="Z88" s="128">
        <v>43465</v>
      </c>
      <c r="AA88" s="120">
        <v>1819949</v>
      </c>
      <c r="AB88" s="120">
        <v>0</v>
      </c>
      <c r="AC88" s="120">
        <v>425090</v>
      </c>
      <c r="AD88" s="120">
        <v>0</v>
      </c>
      <c r="AE88" s="120">
        <v>-1728220.42</v>
      </c>
      <c r="AF88" s="121"/>
      <c r="AG88" s="114" t="s">
        <v>11375</v>
      </c>
      <c r="AH88" s="114" t="s">
        <v>11376</v>
      </c>
      <c r="AI88" s="114">
        <v>6</v>
      </c>
      <c r="AJ88" s="114">
        <v>2</v>
      </c>
      <c r="AK88" s="114">
        <v>4</v>
      </c>
      <c r="AL88" s="114">
        <v>0</v>
      </c>
      <c r="AM88" s="114">
        <v>0</v>
      </c>
      <c r="AN88" s="118" t="s">
        <v>3500</v>
      </c>
      <c r="AO88" s="122">
        <v>1</v>
      </c>
    </row>
    <row r="89" spans="1:41" ht="25" customHeight="1" x14ac:dyDescent="0.35">
      <c r="A89" s="123"/>
      <c r="B89" s="113"/>
      <c r="C89" s="114" t="str">
        <f t="shared" ca="1" si="7"/>
        <v>Expired</v>
      </c>
      <c r="D89" s="114" t="s">
        <v>174</v>
      </c>
      <c r="E89" s="115">
        <v>41774</v>
      </c>
      <c r="F89" s="115">
        <v>42505</v>
      </c>
      <c r="G89" s="115">
        <f t="shared" si="13"/>
        <v>43234</v>
      </c>
      <c r="H89" s="114" t="s">
        <v>175</v>
      </c>
      <c r="I89" s="379" t="s">
        <v>176</v>
      </c>
      <c r="J89" s="155" t="s">
        <v>5274</v>
      </c>
      <c r="K89" s="114" t="s">
        <v>61</v>
      </c>
      <c r="L89" s="114" t="s">
        <v>15709</v>
      </c>
      <c r="M89" s="114" t="s">
        <v>3640</v>
      </c>
      <c r="N89" s="116" t="str">
        <f t="shared" si="12"/>
        <v>LP</v>
      </c>
      <c r="O89" s="114" t="s">
        <v>8729</v>
      </c>
      <c r="P89" s="114" t="str">
        <f t="shared" si="14"/>
        <v>Low</v>
      </c>
      <c r="Q89" s="155" t="s">
        <v>11759</v>
      </c>
      <c r="R89" s="356" t="s">
        <v>11760</v>
      </c>
      <c r="S89" s="356"/>
      <c r="T89" s="155" t="s">
        <v>9247</v>
      </c>
      <c r="U89" s="127" t="s">
        <v>5275</v>
      </c>
      <c r="V89" s="118" t="s">
        <v>11761</v>
      </c>
      <c r="W89" s="119" t="s">
        <v>1193</v>
      </c>
      <c r="X89" s="119" t="s">
        <v>1193</v>
      </c>
      <c r="Y89" s="128">
        <v>41675</v>
      </c>
      <c r="Z89" s="128">
        <v>43100</v>
      </c>
      <c r="AA89" s="120">
        <v>2051376.12</v>
      </c>
      <c r="AB89" s="120">
        <v>0</v>
      </c>
      <c r="AC89" s="120">
        <v>2051376.12</v>
      </c>
      <c r="AD89" s="120">
        <v>0</v>
      </c>
      <c r="AE89" s="120">
        <v>411395082</v>
      </c>
      <c r="AF89" s="121">
        <v>88155421</v>
      </c>
      <c r="AG89" s="114" t="s">
        <v>1193</v>
      </c>
      <c r="AH89" s="114" t="s">
        <v>1193</v>
      </c>
      <c r="AI89" s="114">
        <v>16</v>
      </c>
      <c r="AJ89" s="114">
        <v>10</v>
      </c>
      <c r="AK89" s="114">
        <v>6</v>
      </c>
      <c r="AL89" s="114">
        <v>0</v>
      </c>
      <c r="AM89" s="114">
        <v>2</v>
      </c>
      <c r="AN89" s="118" t="s">
        <v>3790</v>
      </c>
      <c r="AO89" s="122">
        <v>1</v>
      </c>
    </row>
    <row r="90" spans="1:41" ht="25" customHeight="1" x14ac:dyDescent="0.35">
      <c r="A90" s="125" t="s">
        <v>11533</v>
      </c>
      <c r="B90" s="143">
        <v>45098</v>
      </c>
      <c r="C90" s="114" t="str">
        <f t="shared" ca="1" si="7"/>
        <v>Expired</v>
      </c>
      <c r="D90" s="114" t="s">
        <v>9935</v>
      </c>
      <c r="E90" s="115">
        <v>45096</v>
      </c>
      <c r="F90" s="115">
        <f>E90</f>
        <v>45096</v>
      </c>
      <c r="G90" s="115">
        <f t="shared" si="13"/>
        <v>45826</v>
      </c>
      <c r="H90" s="114" t="s">
        <v>9936</v>
      </c>
      <c r="I90" s="379" t="s">
        <v>9937</v>
      </c>
      <c r="J90" s="155" t="s">
        <v>9938</v>
      </c>
      <c r="K90" s="114" t="s">
        <v>11728</v>
      </c>
      <c r="L90" s="114" t="s">
        <v>5123</v>
      </c>
      <c r="M90" s="114" t="s">
        <v>3640</v>
      </c>
      <c r="N90" s="116" t="str">
        <f t="shared" si="12"/>
        <v>LP</v>
      </c>
      <c r="O90" s="114" t="s">
        <v>8725</v>
      </c>
      <c r="P90" s="114" t="str">
        <f t="shared" si="14"/>
        <v>Medium</v>
      </c>
      <c r="Q90" s="155" t="s">
        <v>10342</v>
      </c>
      <c r="R90" s="356"/>
      <c r="S90" s="356"/>
      <c r="T90" s="155" t="s">
        <v>9939</v>
      </c>
      <c r="U90" s="117" t="s">
        <v>9940</v>
      </c>
      <c r="V90" s="118" t="s">
        <v>10755</v>
      </c>
      <c r="W90" s="119" t="s">
        <v>1193</v>
      </c>
      <c r="X90" s="119" t="s">
        <v>1193</v>
      </c>
      <c r="Y90" s="115">
        <v>45019</v>
      </c>
      <c r="Z90" s="115" t="s">
        <v>3303</v>
      </c>
      <c r="AA90" s="120">
        <v>0</v>
      </c>
      <c r="AB90" s="120">
        <v>0</v>
      </c>
      <c r="AC90" s="120">
        <v>0</v>
      </c>
      <c r="AD90" s="120">
        <v>0</v>
      </c>
      <c r="AE90" s="120">
        <v>0</v>
      </c>
      <c r="AF90" s="121"/>
      <c r="AG90" s="114" t="s">
        <v>1193</v>
      </c>
      <c r="AH90" s="114" t="s">
        <v>1193</v>
      </c>
      <c r="AI90" s="114">
        <v>3</v>
      </c>
      <c r="AJ90" s="114">
        <v>2</v>
      </c>
      <c r="AK90" s="114">
        <v>1</v>
      </c>
      <c r="AL90" s="114">
        <v>0</v>
      </c>
      <c r="AM90" s="114">
        <v>0</v>
      </c>
      <c r="AN90" s="118" t="s">
        <v>3500</v>
      </c>
      <c r="AO90" s="122">
        <v>1</v>
      </c>
    </row>
    <row r="91" spans="1:41" ht="25" customHeight="1" x14ac:dyDescent="0.35">
      <c r="A91" s="123"/>
      <c r="B91" s="113"/>
      <c r="C91" s="114" t="str">
        <f t="shared" ca="1" si="7"/>
        <v>Expired</v>
      </c>
      <c r="D91" s="114" t="s">
        <v>14667</v>
      </c>
      <c r="E91" s="115">
        <v>41725</v>
      </c>
      <c r="F91" s="115">
        <v>45637</v>
      </c>
      <c r="G91" s="115">
        <f>DATE(YEAR(F91)+1,MONTH(F91),DAY(F91)-1)</f>
        <v>46001</v>
      </c>
      <c r="H91" s="114" t="s">
        <v>105</v>
      </c>
      <c r="I91" s="379" t="s">
        <v>3207</v>
      </c>
      <c r="J91" s="155" t="s">
        <v>5277</v>
      </c>
      <c r="K91" s="114" t="s">
        <v>11728</v>
      </c>
      <c r="L91" s="114" t="s">
        <v>5123</v>
      </c>
      <c r="M91" s="114" t="s">
        <v>3640</v>
      </c>
      <c r="N91" s="116" t="str">
        <f t="shared" si="12"/>
        <v>LP</v>
      </c>
      <c r="O91" s="114" t="s">
        <v>8728</v>
      </c>
      <c r="P91" s="114" t="str">
        <f t="shared" si="14"/>
        <v>Low</v>
      </c>
      <c r="Q91" s="155" t="s">
        <v>471</v>
      </c>
      <c r="R91" s="356" t="s">
        <v>11931</v>
      </c>
      <c r="S91" s="356"/>
      <c r="T91" s="155" t="s">
        <v>1915</v>
      </c>
      <c r="U91" s="117" t="s">
        <v>5278</v>
      </c>
      <c r="V91" s="118" t="s">
        <v>11930</v>
      </c>
      <c r="W91" s="118" t="s">
        <v>11928</v>
      </c>
      <c r="X91" s="118" t="s">
        <v>11929</v>
      </c>
      <c r="Y91" s="128">
        <v>41701</v>
      </c>
      <c r="Z91" s="128">
        <v>43465</v>
      </c>
      <c r="AA91" s="120">
        <v>15474017</v>
      </c>
      <c r="AB91" s="120">
        <v>0</v>
      </c>
      <c r="AC91" s="120">
        <v>3357763</v>
      </c>
      <c r="AD91" s="120">
        <v>0</v>
      </c>
      <c r="AE91" s="120">
        <v>30997272</v>
      </c>
      <c r="AF91" s="121">
        <v>0</v>
      </c>
      <c r="AG91" s="114" t="s">
        <v>1193</v>
      </c>
      <c r="AH91" s="114" t="s">
        <v>1193</v>
      </c>
      <c r="AI91" s="114">
        <v>6</v>
      </c>
      <c r="AJ91" s="114">
        <v>3</v>
      </c>
      <c r="AK91" s="114">
        <v>3</v>
      </c>
      <c r="AL91" s="114">
        <v>8</v>
      </c>
      <c r="AM91" s="114">
        <v>1</v>
      </c>
      <c r="AN91" s="118" t="s">
        <v>3517</v>
      </c>
      <c r="AO91" s="122">
        <v>1</v>
      </c>
    </row>
    <row r="92" spans="1:41" ht="25" customHeight="1" x14ac:dyDescent="0.35">
      <c r="A92" s="123"/>
      <c r="B92" s="113"/>
      <c r="C92" s="114" t="str">
        <f t="shared" ca="1" si="7"/>
        <v>Expired</v>
      </c>
      <c r="D92" s="114" t="s">
        <v>2019</v>
      </c>
      <c r="E92" s="115">
        <v>43269</v>
      </c>
      <c r="F92" s="115">
        <f>E92</f>
        <v>43269</v>
      </c>
      <c r="G92" s="115">
        <f t="shared" ref="G92:G102" si="15">DATE(YEAR(F92)+2,MONTH(F92),DAY(F92)-1)</f>
        <v>43999</v>
      </c>
      <c r="H92" s="114" t="s">
        <v>2020</v>
      </c>
      <c r="I92" s="379" t="s">
        <v>4250</v>
      </c>
      <c r="J92" s="155" t="s">
        <v>5279</v>
      </c>
      <c r="K92" s="114" t="s">
        <v>11728</v>
      </c>
      <c r="L92" s="114" t="s">
        <v>5123</v>
      </c>
      <c r="M92" s="114" t="s">
        <v>3640</v>
      </c>
      <c r="N92" s="116" t="str">
        <f t="shared" si="12"/>
        <v>LP</v>
      </c>
      <c r="O92" s="114" t="s">
        <v>8728</v>
      </c>
      <c r="P92" s="114" t="str">
        <f t="shared" si="14"/>
        <v>Low</v>
      </c>
      <c r="Q92" s="155" t="s">
        <v>5006</v>
      </c>
      <c r="R92" s="356"/>
      <c r="S92" s="356"/>
      <c r="T92" s="155" t="s">
        <v>2843</v>
      </c>
      <c r="U92" s="117" t="s">
        <v>5280</v>
      </c>
      <c r="V92" s="118" t="s">
        <v>10756</v>
      </c>
      <c r="W92" s="119" t="s">
        <v>1193</v>
      </c>
      <c r="X92" s="119" t="s">
        <v>1193</v>
      </c>
      <c r="Y92" s="128">
        <v>43204</v>
      </c>
      <c r="Z92" s="128">
        <v>43220</v>
      </c>
      <c r="AA92" s="120">
        <v>373890.13</v>
      </c>
      <c r="AB92" s="120">
        <v>0</v>
      </c>
      <c r="AC92" s="120">
        <v>0</v>
      </c>
      <c r="AD92" s="120">
        <v>0</v>
      </c>
      <c r="AE92" s="120">
        <v>341400</v>
      </c>
      <c r="AF92" s="121"/>
      <c r="AG92" s="114" t="s">
        <v>11185</v>
      </c>
      <c r="AH92" s="114" t="s">
        <v>11377</v>
      </c>
      <c r="AI92" s="114">
        <v>4</v>
      </c>
      <c r="AJ92" s="114">
        <v>1</v>
      </c>
      <c r="AK92" s="114">
        <v>3</v>
      </c>
      <c r="AL92" s="114">
        <v>0</v>
      </c>
      <c r="AM92" s="114">
        <v>0</v>
      </c>
      <c r="AN92" s="118" t="s">
        <v>3500</v>
      </c>
      <c r="AO92" s="122">
        <v>1</v>
      </c>
    </row>
    <row r="93" spans="1:41" ht="25" customHeight="1" x14ac:dyDescent="0.35">
      <c r="A93" s="123"/>
      <c r="B93" s="113"/>
      <c r="C93" s="114" t="str">
        <f t="shared" ca="1" si="7"/>
        <v>Expired</v>
      </c>
      <c r="D93" s="114" t="s">
        <v>3846</v>
      </c>
      <c r="E93" s="115">
        <v>44462</v>
      </c>
      <c r="F93" s="115">
        <v>44462</v>
      </c>
      <c r="G93" s="115">
        <f t="shared" si="15"/>
        <v>45191</v>
      </c>
      <c r="H93" s="114" t="s">
        <v>4135</v>
      </c>
      <c r="I93" s="379" t="s">
        <v>7951</v>
      </c>
      <c r="J93" s="155" t="s">
        <v>5282</v>
      </c>
      <c r="K93" s="114" t="s">
        <v>11728</v>
      </c>
      <c r="L93" s="114" t="s">
        <v>5123</v>
      </c>
      <c r="M93" s="114" t="s">
        <v>3640</v>
      </c>
      <c r="N93" s="116" t="str">
        <f t="shared" si="12"/>
        <v>LP</v>
      </c>
      <c r="O93" s="114" t="s">
        <v>8728</v>
      </c>
      <c r="P93" s="114" t="str">
        <f t="shared" si="14"/>
        <v>Low</v>
      </c>
      <c r="Q93" s="155" t="s">
        <v>10344</v>
      </c>
      <c r="R93" s="356"/>
      <c r="S93" s="356"/>
      <c r="T93" s="155" t="s">
        <v>4136</v>
      </c>
      <c r="U93" s="127" t="s">
        <v>5283</v>
      </c>
      <c r="V93" s="118" t="s">
        <v>5284</v>
      </c>
      <c r="W93" s="118" t="s">
        <v>5285</v>
      </c>
      <c r="X93" s="119" t="s">
        <v>1193</v>
      </c>
      <c r="Y93" s="115">
        <v>44453</v>
      </c>
      <c r="Z93" s="136" t="s">
        <v>3303</v>
      </c>
      <c r="AA93" s="130">
        <v>0</v>
      </c>
      <c r="AB93" s="130">
        <v>0</v>
      </c>
      <c r="AC93" s="130">
        <v>0</v>
      </c>
      <c r="AD93" s="130">
        <v>0</v>
      </c>
      <c r="AE93" s="130">
        <v>0</v>
      </c>
      <c r="AF93" s="137"/>
      <c r="AG93" s="114" t="s">
        <v>1193</v>
      </c>
      <c r="AH93" s="114" t="s">
        <v>1193</v>
      </c>
      <c r="AI93" s="114"/>
      <c r="AJ93" s="114"/>
      <c r="AK93" s="114"/>
      <c r="AL93" s="114"/>
      <c r="AM93" s="114"/>
      <c r="AN93" s="136" t="s">
        <v>3500</v>
      </c>
      <c r="AO93" s="122">
        <v>1</v>
      </c>
    </row>
    <row r="94" spans="1:41" ht="25" customHeight="1" x14ac:dyDescent="0.35">
      <c r="A94" s="123"/>
      <c r="B94" s="113"/>
      <c r="C94" s="114" t="str">
        <f t="shared" ca="1" si="7"/>
        <v>Expired</v>
      </c>
      <c r="D94" s="114" t="s">
        <v>3856</v>
      </c>
      <c r="E94" s="115">
        <v>42859</v>
      </c>
      <c r="F94" s="115">
        <v>44482</v>
      </c>
      <c r="G94" s="115">
        <f t="shared" si="15"/>
        <v>45211</v>
      </c>
      <c r="H94" s="114" t="s">
        <v>1523</v>
      </c>
      <c r="I94" s="379" t="s">
        <v>1535</v>
      </c>
      <c r="J94" s="155" t="s">
        <v>5286</v>
      </c>
      <c r="K94" s="114" t="s">
        <v>1143</v>
      </c>
      <c r="L94" s="114" t="s">
        <v>5123</v>
      </c>
      <c r="M94" s="114" t="s">
        <v>3640</v>
      </c>
      <c r="N94" s="116" t="str">
        <f t="shared" si="12"/>
        <v>LP</v>
      </c>
      <c r="O94" s="114" t="s">
        <v>8725</v>
      </c>
      <c r="P94" s="114" t="str">
        <f t="shared" si="14"/>
        <v>Medium</v>
      </c>
      <c r="Q94" s="155" t="s">
        <v>5287</v>
      </c>
      <c r="R94" s="356"/>
      <c r="S94" s="356"/>
      <c r="T94" s="155" t="s">
        <v>2790</v>
      </c>
      <c r="U94" s="117" t="s">
        <v>5288</v>
      </c>
      <c r="V94" s="118" t="s">
        <v>5289</v>
      </c>
      <c r="W94" s="119" t="s">
        <v>1193</v>
      </c>
      <c r="X94" s="118" t="s">
        <v>11068</v>
      </c>
      <c r="Y94" s="128">
        <v>42282</v>
      </c>
      <c r="Z94" s="118" t="s">
        <v>3305</v>
      </c>
      <c r="AA94" s="120">
        <v>0</v>
      </c>
      <c r="AB94" s="120">
        <v>0</v>
      </c>
      <c r="AC94" s="120">
        <v>0</v>
      </c>
      <c r="AD94" s="120">
        <v>0</v>
      </c>
      <c r="AE94" s="120">
        <v>0</v>
      </c>
      <c r="AF94" s="121"/>
      <c r="AG94" s="114" t="s">
        <v>1193</v>
      </c>
      <c r="AH94" s="114" t="s">
        <v>1193</v>
      </c>
      <c r="AI94" s="114"/>
      <c r="AJ94" s="114"/>
      <c r="AK94" s="114"/>
      <c r="AL94" s="114"/>
      <c r="AM94" s="114"/>
      <c r="AN94" s="118" t="s">
        <v>3517</v>
      </c>
      <c r="AO94" s="122">
        <v>1</v>
      </c>
    </row>
    <row r="95" spans="1:41" ht="25" customHeight="1" x14ac:dyDescent="0.35">
      <c r="A95" s="123"/>
      <c r="B95" s="113"/>
      <c r="C95" s="114" t="str">
        <f t="shared" ca="1" si="7"/>
        <v>Expired</v>
      </c>
      <c r="D95" s="114" t="s">
        <v>2331</v>
      </c>
      <c r="E95" s="115">
        <v>43635</v>
      </c>
      <c r="F95" s="115">
        <f>E95</f>
        <v>43635</v>
      </c>
      <c r="G95" s="115">
        <f t="shared" si="15"/>
        <v>44365</v>
      </c>
      <c r="H95" s="114" t="s">
        <v>4752</v>
      </c>
      <c r="I95" s="379" t="s">
        <v>4252</v>
      </c>
      <c r="J95" s="155" t="s">
        <v>5291</v>
      </c>
      <c r="K95" s="114" t="s">
        <v>11728</v>
      </c>
      <c r="L95" s="114" t="s">
        <v>5123</v>
      </c>
      <c r="M95" s="114" t="s">
        <v>3640</v>
      </c>
      <c r="N95" s="116" t="str">
        <f t="shared" si="12"/>
        <v>LP</v>
      </c>
      <c r="O95" s="114" t="s">
        <v>8725</v>
      </c>
      <c r="P95" s="114" t="str">
        <f t="shared" si="14"/>
        <v>Medium</v>
      </c>
      <c r="Q95" s="155" t="s">
        <v>5292</v>
      </c>
      <c r="R95" s="356" t="s">
        <v>11924</v>
      </c>
      <c r="S95" s="356"/>
      <c r="T95" s="155" t="s">
        <v>2780</v>
      </c>
      <c r="U95" s="117" t="s">
        <v>9272</v>
      </c>
      <c r="V95" s="129" t="s">
        <v>10757</v>
      </c>
      <c r="W95" s="128" t="s">
        <v>1193</v>
      </c>
      <c r="X95" s="128" t="s">
        <v>1193</v>
      </c>
      <c r="Y95" s="128">
        <v>43545</v>
      </c>
      <c r="Z95" s="118" t="s">
        <v>3303</v>
      </c>
      <c r="AA95" s="120">
        <v>0</v>
      </c>
      <c r="AB95" s="120">
        <v>0</v>
      </c>
      <c r="AC95" s="120">
        <v>0</v>
      </c>
      <c r="AD95" s="120">
        <v>0</v>
      </c>
      <c r="AE95" s="120">
        <v>0</v>
      </c>
      <c r="AF95" s="121"/>
      <c r="AG95" s="114" t="s">
        <v>1193</v>
      </c>
      <c r="AH95" s="130" t="s">
        <v>1193</v>
      </c>
      <c r="AI95" s="131">
        <v>2</v>
      </c>
      <c r="AJ95" s="131">
        <v>1</v>
      </c>
      <c r="AK95" s="131">
        <v>1</v>
      </c>
      <c r="AL95" s="131">
        <v>0</v>
      </c>
      <c r="AM95" s="131">
        <v>0</v>
      </c>
      <c r="AN95" s="118" t="s">
        <v>3500</v>
      </c>
      <c r="AO95" s="122">
        <v>1</v>
      </c>
    </row>
    <row r="96" spans="1:41" ht="25" customHeight="1" x14ac:dyDescent="0.35">
      <c r="A96" s="123"/>
      <c r="B96" s="113"/>
      <c r="C96" s="114" t="str">
        <f t="shared" ca="1" si="7"/>
        <v>Active</v>
      </c>
      <c r="D96" s="114" t="s">
        <v>16226</v>
      </c>
      <c r="E96" s="115">
        <v>43075</v>
      </c>
      <c r="F96" s="115">
        <v>45619</v>
      </c>
      <c r="G96" s="115">
        <f t="shared" si="15"/>
        <v>46348</v>
      </c>
      <c r="H96" s="114" t="s">
        <v>1753</v>
      </c>
      <c r="I96" s="379" t="s">
        <v>1754</v>
      </c>
      <c r="J96" s="155" t="s">
        <v>5293</v>
      </c>
      <c r="K96" s="114" t="s">
        <v>61</v>
      </c>
      <c r="L96" s="114" t="s">
        <v>5123</v>
      </c>
      <c r="M96" s="114" t="s">
        <v>3640</v>
      </c>
      <c r="N96" s="116" t="str">
        <f t="shared" si="12"/>
        <v>LP</v>
      </c>
      <c r="O96" s="114" t="s">
        <v>8725</v>
      </c>
      <c r="P96" s="114" t="str">
        <f t="shared" si="14"/>
        <v>Medium</v>
      </c>
      <c r="Q96" s="155" t="s">
        <v>10345</v>
      </c>
      <c r="R96" s="356"/>
      <c r="S96" s="356"/>
      <c r="T96" s="155" t="s">
        <v>1755</v>
      </c>
      <c r="U96" s="117" t="s">
        <v>5294</v>
      </c>
      <c r="V96" s="119" t="s">
        <v>1193</v>
      </c>
      <c r="W96" s="119" t="s">
        <v>1193</v>
      </c>
      <c r="X96" s="119" t="s">
        <v>1193</v>
      </c>
      <c r="Y96" s="128" t="s">
        <v>1193</v>
      </c>
      <c r="Z96" s="118" t="s">
        <v>3305</v>
      </c>
      <c r="AA96" s="120">
        <v>367718</v>
      </c>
      <c r="AB96" s="120">
        <v>0</v>
      </c>
      <c r="AC96" s="120">
        <v>75725</v>
      </c>
      <c r="AD96" s="120">
        <v>0</v>
      </c>
      <c r="AE96" s="120">
        <v>79486</v>
      </c>
      <c r="AF96" s="121"/>
      <c r="AG96" s="114" t="s">
        <v>1193</v>
      </c>
      <c r="AH96" s="114" t="s">
        <v>1193</v>
      </c>
      <c r="AI96" s="114"/>
      <c r="AJ96" s="114"/>
      <c r="AK96" s="114"/>
      <c r="AL96" s="114"/>
      <c r="AM96" s="114"/>
      <c r="AN96" s="118" t="s">
        <v>3500</v>
      </c>
      <c r="AO96" s="122">
        <v>1</v>
      </c>
    </row>
    <row r="97" spans="1:41" ht="25" customHeight="1" x14ac:dyDescent="0.35">
      <c r="A97" s="125" t="s">
        <v>11533</v>
      </c>
      <c r="B97" s="143">
        <v>45714</v>
      </c>
      <c r="C97" s="114" t="str">
        <f t="shared" ca="1" si="7"/>
        <v>Active</v>
      </c>
      <c r="D97" s="114" t="s">
        <v>14935</v>
      </c>
      <c r="E97" s="115">
        <v>45735</v>
      </c>
      <c r="F97" s="115">
        <v>45735</v>
      </c>
      <c r="G97" s="115">
        <f t="shared" si="15"/>
        <v>46464</v>
      </c>
      <c r="H97" s="114" t="s">
        <v>14936</v>
      </c>
      <c r="I97" s="379" t="s">
        <v>14937</v>
      </c>
      <c r="J97" s="155" t="s">
        <v>14938</v>
      </c>
      <c r="K97" s="114" t="s">
        <v>61</v>
      </c>
      <c r="L97" s="114" t="s">
        <v>5123</v>
      </c>
      <c r="M97" s="114" t="s">
        <v>3640</v>
      </c>
      <c r="N97" s="116" t="str">
        <f t="shared" si="12"/>
        <v>LP</v>
      </c>
      <c r="O97" s="114" t="s">
        <v>8725</v>
      </c>
      <c r="P97" s="114" t="str">
        <f t="shared" si="14"/>
        <v>Medium</v>
      </c>
      <c r="Q97" s="155" t="s">
        <v>14939</v>
      </c>
      <c r="R97" s="356" t="s">
        <v>14940</v>
      </c>
      <c r="S97" s="356"/>
      <c r="T97" s="155" t="s">
        <v>14941</v>
      </c>
      <c r="U97" s="117" t="s">
        <v>14942</v>
      </c>
      <c r="V97" s="118" t="s">
        <v>10947</v>
      </c>
      <c r="W97" s="119" t="s">
        <v>1193</v>
      </c>
      <c r="X97" s="119" t="s">
        <v>1193</v>
      </c>
      <c r="Y97" s="115">
        <v>45595</v>
      </c>
      <c r="Z97" s="115">
        <v>45657</v>
      </c>
      <c r="AA97" s="120">
        <v>31000</v>
      </c>
      <c r="AB97" s="120">
        <v>0</v>
      </c>
      <c r="AC97" s="120">
        <v>0</v>
      </c>
      <c r="AD97" s="120">
        <v>0</v>
      </c>
      <c r="AE97" s="120">
        <v>31000</v>
      </c>
      <c r="AF97" s="121">
        <v>0</v>
      </c>
      <c r="AG97" s="114" t="s">
        <v>14943</v>
      </c>
      <c r="AH97" s="114" t="s">
        <v>1193</v>
      </c>
      <c r="AI97" s="114">
        <v>2</v>
      </c>
      <c r="AJ97" s="114">
        <v>1</v>
      </c>
      <c r="AK97" s="114">
        <v>1</v>
      </c>
      <c r="AL97" s="114">
        <v>0</v>
      </c>
      <c r="AM97" s="114">
        <v>0</v>
      </c>
      <c r="AN97" s="118" t="s">
        <v>3500</v>
      </c>
      <c r="AO97" s="122">
        <v>1</v>
      </c>
    </row>
    <row r="98" spans="1:41" ht="25" customHeight="1" x14ac:dyDescent="0.35">
      <c r="A98" s="123"/>
      <c r="B98" s="113"/>
      <c r="C98" s="114" t="str">
        <f t="shared" ca="1" si="7"/>
        <v>Expired</v>
      </c>
      <c r="D98" s="114" t="s">
        <v>3819</v>
      </c>
      <c r="E98" s="115">
        <v>42391</v>
      </c>
      <c r="F98" s="115">
        <v>44427</v>
      </c>
      <c r="G98" s="115">
        <f t="shared" si="15"/>
        <v>45156</v>
      </c>
      <c r="H98" s="114" t="s">
        <v>1144</v>
      </c>
      <c r="I98" s="379" t="s">
        <v>3127</v>
      </c>
      <c r="J98" s="155" t="s">
        <v>10171</v>
      </c>
      <c r="K98" s="114" t="s">
        <v>11728</v>
      </c>
      <c r="L98" s="114" t="s">
        <v>5123</v>
      </c>
      <c r="M98" s="114" t="s">
        <v>3640</v>
      </c>
      <c r="N98" s="116" t="str">
        <f t="shared" si="12"/>
        <v>LP</v>
      </c>
      <c r="O98" s="114" t="s">
        <v>8728</v>
      </c>
      <c r="P98" s="114" t="str">
        <f t="shared" si="14"/>
        <v>Low</v>
      </c>
      <c r="Q98" s="155" t="s">
        <v>10346</v>
      </c>
      <c r="R98" s="356"/>
      <c r="S98" s="356"/>
      <c r="T98" s="155" t="s">
        <v>2883</v>
      </c>
      <c r="U98" s="117" t="s">
        <v>5295</v>
      </c>
      <c r="V98" s="118" t="s">
        <v>5296</v>
      </c>
      <c r="W98" s="119" t="s">
        <v>1193</v>
      </c>
      <c r="X98" s="119" t="s">
        <v>1193</v>
      </c>
      <c r="Y98" s="128">
        <v>42297</v>
      </c>
      <c r="Z98" s="118" t="s">
        <v>3305</v>
      </c>
      <c r="AA98" s="120">
        <v>1624653</v>
      </c>
      <c r="AB98" s="120">
        <v>0</v>
      </c>
      <c r="AC98" s="120">
        <v>1291079</v>
      </c>
      <c r="AD98" s="120">
        <v>0</v>
      </c>
      <c r="AE98" s="120">
        <v>2025716</v>
      </c>
      <c r="AF98" s="121"/>
      <c r="AG98" s="114" t="s">
        <v>11378</v>
      </c>
      <c r="AH98" s="114" t="s">
        <v>11379</v>
      </c>
      <c r="AI98" s="114"/>
      <c r="AJ98" s="114"/>
      <c r="AK98" s="114"/>
      <c r="AL98" s="114"/>
      <c r="AM98" s="114"/>
      <c r="AN98" s="118" t="s">
        <v>3500</v>
      </c>
      <c r="AO98" s="122">
        <v>1</v>
      </c>
    </row>
    <row r="99" spans="1:41" ht="25" customHeight="1" x14ac:dyDescent="0.35">
      <c r="A99" s="123"/>
      <c r="B99" s="113"/>
      <c r="C99" s="114" t="str">
        <f t="shared" ca="1" si="7"/>
        <v>Expired</v>
      </c>
      <c r="D99" s="118" t="s">
        <v>1651</v>
      </c>
      <c r="E99" s="118"/>
      <c r="F99" s="138">
        <v>42949</v>
      </c>
      <c r="G99" s="115">
        <f t="shared" si="15"/>
        <v>43678</v>
      </c>
      <c r="H99" s="118" t="s">
        <v>1652</v>
      </c>
      <c r="I99" s="379" t="s">
        <v>7952</v>
      </c>
      <c r="J99" s="345" t="s">
        <v>5297</v>
      </c>
      <c r="K99" s="118" t="s">
        <v>14</v>
      </c>
      <c r="L99" s="118" t="s">
        <v>3368</v>
      </c>
      <c r="M99" s="114"/>
      <c r="N99" s="116" t="str">
        <f t="shared" si="12"/>
        <v/>
      </c>
      <c r="O99" s="118" t="s">
        <v>8728</v>
      </c>
      <c r="P99" s="114" t="str">
        <f t="shared" si="14"/>
        <v>Low</v>
      </c>
      <c r="Q99" s="345" t="s">
        <v>3364</v>
      </c>
      <c r="R99" s="357"/>
      <c r="S99" s="357"/>
      <c r="T99" s="345"/>
      <c r="U99" s="157"/>
      <c r="V99" s="118"/>
      <c r="W99" s="118"/>
      <c r="X99" s="118"/>
      <c r="Y99" s="118"/>
      <c r="Z99" s="118"/>
      <c r="AA99" s="118"/>
      <c r="AB99" s="118"/>
      <c r="AC99" s="118"/>
      <c r="AD99" s="118"/>
      <c r="AE99" s="118"/>
      <c r="AF99" s="140"/>
      <c r="AG99" s="118"/>
      <c r="AH99" s="118"/>
      <c r="AI99" s="118"/>
      <c r="AJ99" s="118"/>
      <c r="AK99" s="118"/>
      <c r="AL99" s="118"/>
      <c r="AM99" s="118"/>
      <c r="AN99" s="118" t="s">
        <v>3500</v>
      </c>
      <c r="AO99" s="141">
        <v>1</v>
      </c>
    </row>
    <row r="100" spans="1:41" ht="25" customHeight="1" x14ac:dyDescent="0.35">
      <c r="A100" s="125" t="s">
        <v>11533</v>
      </c>
      <c r="B100" s="126">
        <v>45565</v>
      </c>
      <c r="C100" s="114" t="str">
        <f t="shared" ca="1" si="7"/>
        <v>Active</v>
      </c>
      <c r="D100" s="114" t="s">
        <v>14439</v>
      </c>
      <c r="E100" s="115">
        <v>45560</v>
      </c>
      <c r="F100" s="115">
        <v>45560</v>
      </c>
      <c r="G100" s="115">
        <f t="shared" si="15"/>
        <v>46289</v>
      </c>
      <c r="H100" s="114" t="s">
        <v>14440</v>
      </c>
      <c r="I100" s="379" t="s">
        <v>14441</v>
      </c>
      <c r="J100" s="155" t="s">
        <v>14442</v>
      </c>
      <c r="K100" s="114" t="s">
        <v>11728</v>
      </c>
      <c r="L100" s="114" t="s">
        <v>5123</v>
      </c>
      <c r="M100" s="114" t="s">
        <v>3640</v>
      </c>
      <c r="N100" s="116" t="str">
        <f t="shared" si="12"/>
        <v>LP</v>
      </c>
      <c r="O100" s="114" t="s">
        <v>8725</v>
      </c>
      <c r="P100" s="114" t="str">
        <f t="shared" si="14"/>
        <v>Medium</v>
      </c>
      <c r="Q100" s="155" t="s">
        <v>14443</v>
      </c>
      <c r="R100" s="356" t="s">
        <v>14443</v>
      </c>
      <c r="S100" s="356"/>
      <c r="T100" s="155" t="s">
        <v>14443</v>
      </c>
      <c r="U100" s="114" t="s">
        <v>14443</v>
      </c>
      <c r="V100" s="114" t="s">
        <v>14443</v>
      </c>
      <c r="W100" s="114" t="s">
        <v>14443</v>
      </c>
      <c r="X100" s="114" t="s">
        <v>14443</v>
      </c>
      <c r="Y100" s="115"/>
      <c r="Z100" s="115" t="s">
        <v>3303</v>
      </c>
      <c r="AA100" s="120">
        <v>0</v>
      </c>
      <c r="AB100" s="120">
        <v>0</v>
      </c>
      <c r="AC100" s="120">
        <v>0</v>
      </c>
      <c r="AD100" s="120">
        <v>0</v>
      </c>
      <c r="AE100" s="120">
        <v>0</v>
      </c>
      <c r="AF100" s="121">
        <v>0</v>
      </c>
      <c r="AG100" s="114" t="s">
        <v>14443</v>
      </c>
      <c r="AH100" s="114" t="s">
        <v>14443</v>
      </c>
      <c r="AI100" s="114">
        <v>0</v>
      </c>
      <c r="AJ100" s="114">
        <v>0</v>
      </c>
      <c r="AK100" s="114">
        <v>0</v>
      </c>
      <c r="AL100" s="114">
        <v>0</v>
      </c>
      <c r="AM100" s="114">
        <v>0</v>
      </c>
      <c r="AN100" s="118" t="s">
        <v>3500</v>
      </c>
      <c r="AO100" s="122">
        <v>1</v>
      </c>
    </row>
    <row r="101" spans="1:41" ht="25" customHeight="1" x14ac:dyDescent="0.35">
      <c r="A101" s="125" t="s">
        <v>11533</v>
      </c>
      <c r="B101" s="126">
        <v>46184</v>
      </c>
      <c r="C101" s="114" t="str">
        <f t="shared" ca="1" si="7"/>
        <v>Active</v>
      </c>
      <c r="D101" s="114" t="s">
        <v>16732</v>
      </c>
      <c r="E101" s="132">
        <v>46184</v>
      </c>
      <c r="F101" s="132">
        <v>46184</v>
      </c>
      <c r="G101" s="115">
        <f t="shared" si="15"/>
        <v>46914</v>
      </c>
      <c r="H101" s="114" t="s">
        <v>16733</v>
      </c>
      <c r="I101" s="379" t="s">
        <v>16734</v>
      </c>
      <c r="J101" s="155" t="s">
        <v>16735</v>
      </c>
      <c r="K101" s="114" t="s">
        <v>11728</v>
      </c>
      <c r="L101" s="114" t="s">
        <v>5123</v>
      </c>
      <c r="M101" s="114" t="s">
        <v>3640</v>
      </c>
      <c r="N101" s="116" t="str">
        <f t="shared" si="12"/>
        <v>LP</v>
      </c>
      <c r="O101" s="114" t="s">
        <v>8725</v>
      </c>
      <c r="P101" s="114" t="str">
        <f t="shared" si="14"/>
        <v>Medium</v>
      </c>
      <c r="Q101" s="155" t="s">
        <v>16736</v>
      </c>
      <c r="R101" s="356" t="s">
        <v>16737</v>
      </c>
      <c r="S101" s="356"/>
      <c r="T101" s="155" t="s">
        <v>16738</v>
      </c>
      <c r="U101" s="117" t="s">
        <v>16739</v>
      </c>
      <c r="V101" s="118" t="s">
        <v>16740</v>
      </c>
      <c r="W101" s="118" t="s">
        <v>16741</v>
      </c>
      <c r="X101" s="119" t="s">
        <v>16742</v>
      </c>
      <c r="Y101" s="115">
        <v>46135</v>
      </c>
      <c r="Z101" s="115" t="s">
        <v>3303</v>
      </c>
      <c r="AA101" s="120">
        <v>0</v>
      </c>
      <c r="AB101" s="120">
        <v>0</v>
      </c>
      <c r="AC101" s="120">
        <v>0</v>
      </c>
      <c r="AD101" s="120">
        <v>0</v>
      </c>
      <c r="AE101" s="120">
        <v>0</v>
      </c>
      <c r="AF101" s="121">
        <v>0</v>
      </c>
      <c r="AG101" s="114" t="s">
        <v>1193</v>
      </c>
      <c r="AH101" s="114" t="s">
        <v>1193</v>
      </c>
      <c r="AI101" s="114">
        <v>3</v>
      </c>
      <c r="AJ101" s="114">
        <v>2</v>
      </c>
      <c r="AK101" s="114">
        <v>1</v>
      </c>
      <c r="AL101" s="114">
        <v>3</v>
      </c>
      <c r="AM101" s="114">
        <v>0</v>
      </c>
      <c r="AN101" s="118" t="s">
        <v>3500</v>
      </c>
      <c r="AO101" s="122">
        <v>1</v>
      </c>
    </row>
    <row r="102" spans="1:41" ht="25" customHeight="1" x14ac:dyDescent="0.35">
      <c r="A102" s="123"/>
      <c r="B102" s="124"/>
      <c r="C102" s="114" t="str">
        <f t="shared" ca="1" si="7"/>
        <v>Active</v>
      </c>
      <c r="D102" s="118" t="s">
        <v>15193</v>
      </c>
      <c r="E102" s="129">
        <v>42996</v>
      </c>
      <c r="F102" s="138">
        <v>45731</v>
      </c>
      <c r="G102" s="115">
        <f t="shared" si="15"/>
        <v>46460</v>
      </c>
      <c r="H102" s="118" t="s">
        <v>4610</v>
      </c>
      <c r="I102" s="379" t="s">
        <v>7953</v>
      </c>
      <c r="J102" s="345" t="s">
        <v>15194</v>
      </c>
      <c r="K102" s="118" t="s">
        <v>9</v>
      </c>
      <c r="L102" s="118" t="s">
        <v>3368</v>
      </c>
      <c r="M102" s="158" t="s">
        <v>3640</v>
      </c>
      <c r="N102" s="116" t="str">
        <f t="shared" si="12"/>
        <v>LP</v>
      </c>
      <c r="O102" s="118" t="s">
        <v>8725</v>
      </c>
      <c r="P102" s="114" t="str">
        <f t="shared" si="14"/>
        <v>Medium</v>
      </c>
      <c r="Q102" s="345" t="s">
        <v>3365</v>
      </c>
      <c r="R102" s="357"/>
      <c r="S102" s="357"/>
      <c r="T102" s="345"/>
      <c r="U102" s="157"/>
      <c r="V102" s="118"/>
      <c r="W102" s="118"/>
      <c r="X102" s="118"/>
      <c r="Y102" s="118"/>
      <c r="Z102" s="118"/>
      <c r="AA102" s="118"/>
      <c r="AB102" s="118"/>
      <c r="AC102" s="118"/>
      <c r="AD102" s="118"/>
      <c r="AE102" s="118"/>
      <c r="AF102" s="140"/>
      <c r="AG102" s="118"/>
      <c r="AH102" s="118"/>
      <c r="AI102" s="118"/>
      <c r="AJ102" s="118"/>
      <c r="AK102" s="118"/>
      <c r="AL102" s="118"/>
      <c r="AM102" s="118"/>
      <c r="AN102" s="118" t="s">
        <v>3500</v>
      </c>
      <c r="AO102" s="141">
        <v>1</v>
      </c>
    </row>
    <row r="103" spans="1:41" ht="25" customHeight="1" x14ac:dyDescent="0.35">
      <c r="A103" s="123"/>
      <c r="B103" s="124"/>
      <c r="C103" s="114" t="str">
        <f t="shared" ca="1" si="7"/>
        <v>Active</v>
      </c>
      <c r="D103" s="114" t="s">
        <v>8589</v>
      </c>
      <c r="E103" s="115">
        <v>42388</v>
      </c>
      <c r="F103" s="115">
        <v>45881</v>
      </c>
      <c r="G103" s="115">
        <f>DATE(YEAR(F103),MONTH(F103)+18,DAY(F103)-1)</f>
        <v>46429</v>
      </c>
      <c r="H103" s="114" t="s">
        <v>418</v>
      </c>
      <c r="I103" s="379" t="s">
        <v>16572</v>
      </c>
      <c r="J103" s="155" t="s">
        <v>15383</v>
      </c>
      <c r="K103" s="114" t="s">
        <v>11728</v>
      </c>
      <c r="L103" s="114" t="s">
        <v>5123</v>
      </c>
      <c r="M103" s="114" t="s">
        <v>3640</v>
      </c>
      <c r="N103" s="116" t="str">
        <f t="shared" si="12"/>
        <v>LP</v>
      </c>
      <c r="O103" s="114" t="s">
        <v>8733</v>
      </c>
      <c r="P103" s="114" t="str">
        <f t="shared" si="14"/>
        <v>Medium</v>
      </c>
      <c r="Q103" s="155" t="s">
        <v>2946</v>
      </c>
      <c r="R103" s="356" t="s">
        <v>14370</v>
      </c>
      <c r="S103" s="356"/>
      <c r="T103" s="155" t="s">
        <v>14371</v>
      </c>
      <c r="U103" s="117" t="s">
        <v>14372</v>
      </c>
      <c r="V103" s="118" t="s">
        <v>8590</v>
      </c>
      <c r="W103" s="119" t="s">
        <v>1193</v>
      </c>
      <c r="X103" s="119" t="s">
        <v>1193</v>
      </c>
      <c r="Y103" s="128">
        <v>41855</v>
      </c>
      <c r="Z103" s="128">
        <v>44561</v>
      </c>
      <c r="AA103" s="120">
        <v>81361810</v>
      </c>
      <c r="AB103" s="120">
        <v>0</v>
      </c>
      <c r="AC103" s="120">
        <v>53898589</v>
      </c>
      <c r="AD103" s="120">
        <v>0</v>
      </c>
      <c r="AE103" s="120">
        <v>57582921</v>
      </c>
      <c r="AF103" s="121"/>
      <c r="AG103" s="114" t="s">
        <v>11187</v>
      </c>
      <c r="AH103" s="114" t="s">
        <v>11380</v>
      </c>
      <c r="AI103" s="114">
        <v>6</v>
      </c>
      <c r="AJ103" s="114">
        <v>3</v>
      </c>
      <c r="AK103" s="114">
        <v>3</v>
      </c>
      <c r="AL103" s="114">
        <v>2</v>
      </c>
      <c r="AM103" s="114">
        <v>0</v>
      </c>
      <c r="AN103" s="118" t="s">
        <v>4568</v>
      </c>
      <c r="AO103" s="122">
        <v>1</v>
      </c>
    </row>
    <row r="104" spans="1:41" ht="25" customHeight="1" x14ac:dyDescent="0.35">
      <c r="A104" s="123"/>
      <c r="B104" s="124" t="s">
        <v>14817</v>
      </c>
      <c r="C104" s="114" t="str">
        <f t="shared" ca="1" si="7"/>
        <v>Active</v>
      </c>
      <c r="D104" s="114" t="s">
        <v>14815</v>
      </c>
      <c r="E104" s="115">
        <v>42926</v>
      </c>
      <c r="F104" s="115">
        <v>46057</v>
      </c>
      <c r="G104" s="115">
        <f>DATE(YEAR(F104)+1,MONTH(F104)+6,DAY(F104)-1)</f>
        <v>46602</v>
      </c>
      <c r="H104" s="114" t="s">
        <v>1587</v>
      </c>
      <c r="I104" s="379" t="s">
        <v>1595</v>
      </c>
      <c r="J104" s="155" t="s">
        <v>14816</v>
      </c>
      <c r="K104" s="114" t="s">
        <v>11728</v>
      </c>
      <c r="L104" s="114" t="s">
        <v>5123</v>
      </c>
      <c r="M104" s="114" t="s">
        <v>3640</v>
      </c>
      <c r="N104" s="116" t="str">
        <f t="shared" si="12"/>
        <v>LP</v>
      </c>
      <c r="O104" s="114" t="s">
        <v>8728</v>
      </c>
      <c r="P104" s="114" t="str">
        <f t="shared" si="14"/>
        <v>Low</v>
      </c>
      <c r="Q104" s="155" t="s">
        <v>10348</v>
      </c>
      <c r="R104" s="356" t="s">
        <v>14818</v>
      </c>
      <c r="S104" s="356"/>
      <c r="T104" s="155" t="s">
        <v>14819</v>
      </c>
      <c r="U104" s="117" t="s">
        <v>14820</v>
      </c>
      <c r="V104" s="118" t="s">
        <v>10759</v>
      </c>
      <c r="W104" s="119" t="s">
        <v>1193</v>
      </c>
      <c r="X104" s="119" t="s">
        <v>1193</v>
      </c>
      <c r="Y104" s="128">
        <v>42804</v>
      </c>
      <c r="Z104" s="128">
        <v>43830</v>
      </c>
      <c r="AA104" s="120">
        <v>2182815</v>
      </c>
      <c r="AB104" s="120">
        <v>0</v>
      </c>
      <c r="AC104" s="120">
        <v>199360</v>
      </c>
      <c r="AD104" s="120">
        <v>0</v>
      </c>
      <c r="AE104" s="120">
        <v>2316071</v>
      </c>
      <c r="AF104" s="121">
        <v>0</v>
      </c>
      <c r="AG104" s="114" t="s">
        <v>1193</v>
      </c>
      <c r="AH104" s="114" t="s">
        <v>11188</v>
      </c>
      <c r="AI104" s="114">
        <v>22</v>
      </c>
      <c r="AJ104" s="114">
        <v>7</v>
      </c>
      <c r="AK104" s="114">
        <v>15</v>
      </c>
      <c r="AL104" s="114">
        <v>6</v>
      </c>
      <c r="AM104" s="114">
        <v>0</v>
      </c>
      <c r="AN104" s="118" t="s">
        <v>3500</v>
      </c>
      <c r="AO104" s="122">
        <v>1</v>
      </c>
    </row>
    <row r="105" spans="1:41" ht="25" customHeight="1" x14ac:dyDescent="0.35">
      <c r="A105" s="123" t="s">
        <v>11538</v>
      </c>
      <c r="B105" s="124"/>
      <c r="C105" s="114" t="str">
        <f t="shared" ca="1" si="7"/>
        <v>Expired</v>
      </c>
      <c r="D105" s="114" t="s">
        <v>902</v>
      </c>
      <c r="E105" s="115">
        <v>42135</v>
      </c>
      <c r="F105" s="115">
        <v>42866</v>
      </c>
      <c r="G105" s="115">
        <f t="shared" ref="G105:G111" si="16">DATE(YEAR(F105)+2,MONTH(F105),DAY(F105)-1)</f>
        <v>43595</v>
      </c>
      <c r="H105" s="114" t="s">
        <v>903</v>
      </c>
      <c r="I105" s="379" t="s">
        <v>904</v>
      </c>
      <c r="J105" s="155" t="s">
        <v>5300</v>
      </c>
      <c r="K105" s="114" t="s">
        <v>24</v>
      </c>
      <c r="L105" s="114" t="s">
        <v>5123</v>
      </c>
      <c r="M105" s="114" t="s">
        <v>3640</v>
      </c>
      <c r="N105" s="116" t="str">
        <f t="shared" si="12"/>
        <v>LP</v>
      </c>
      <c r="O105" s="114" t="s">
        <v>8728</v>
      </c>
      <c r="P105" s="114" t="str">
        <f t="shared" si="14"/>
        <v>Low</v>
      </c>
      <c r="Q105" s="155" t="s">
        <v>10245</v>
      </c>
      <c r="R105" s="356"/>
      <c r="S105" s="356"/>
      <c r="T105" s="155" t="s">
        <v>9270</v>
      </c>
      <c r="U105" s="117" t="s">
        <v>9271</v>
      </c>
      <c r="V105" s="119" t="s">
        <v>5430</v>
      </c>
      <c r="W105" s="119" t="s">
        <v>1193</v>
      </c>
      <c r="X105" s="119" t="s">
        <v>1193</v>
      </c>
      <c r="Y105" s="128">
        <v>42020</v>
      </c>
      <c r="Z105" s="128">
        <v>43465</v>
      </c>
      <c r="AA105" s="120">
        <v>265815</v>
      </c>
      <c r="AB105" s="120">
        <v>0</v>
      </c>
      <c r="AC105" s="120">
        <v>0</v>
      </c>
      <c r="AD105" s="120">
        <v>0</v>
      </c>
      <c r="AE105" s="120">
        <v>265815</v>
      </c>
      <c r="AF105" s="121"/>
      <c r="AG105" s="114" t="s">
        <v>1193</v>
      </c>
      <c r="AH105" s="114" t="s">
        <v>1193</v>
      </c>
      <c r="AI105" s="114">
        <v>60</v>
      </c>
      <c r="AJ105" s="114">
        <v>8</v>
      </c>
      <c r="AK105" s="114">
        <v>52</v>
      </c>
      <c r="AL105" s="114">
        <v>10</v>
      </c>
      <c r="AM105" s="114">
        <v>0</v>
      </c>
      <c r="AN105" s="118" t="s">
        <v>3500</v>
      </c>
      <c r="AO105" s="122">
        <v>1</v>
      </c>
    </row>
    <row r="106" spans="1:41" ht="25" customHeight="1" x14ac:dyDescent="0.35">
      <c r="A106" s="123"/>
      <c r="B106" s="124"/>
      <c r="C106" s="114" t="str">
        <f t="shared" ca="1" si="7"/>
        <v>Expired</v>
      </c>
      <c r="D106" s="114" t="s">
        <v>2329</v>
      </c>
      <c r="E106" s="115">
        <v>43621</v>
      </c>
      <c r="F106" s="115">
        <f>E106</f>
        <v>43621</v>
      </c>
      <c r="G106" s="115">
        <f t="shared" si="16"/>
        <v>44351</v>
      </c>
      <c r="H106" s="114" t="s">
        <v>4753</v>
      </c>
      <c r="I106" s="379" t="s">
        <v>8630</v>
      </c>
      <c r="J106" s="155" t="s">
        <v>5301</v>
      </c>
      <c r="K106" s="114" t="s">
        <v>30</v>
      </c>
      <c r="L106" s="114" t="s">
        <v>15709</v>
      </c>
      <c r="M106" s="114" t="s">
        <v>3640</v>
      </c>
      <c r="N106" s="116" t="str">
        <f t="shared" si="12"/>
        <v>LP</v>
      </c>
      <c r="O106" s="114" t="s">
        <v>8728</v>
      </c>
      <c r="P106" s="114" t="str">
        <f t="shared" si="14"/>
        <v>Low</v>
      </c>
      <c r="Q106" s="155" t="s">
        <v>10349</v>
      </c>
      <c r="R106" s="356"/>
      <c r="S106" s="356"/>
      <c r="T106" s="155" t="s">
        <v>2778</v>
      </c>
      <c r="U106" s="117" t="s">
        <v>5302</v>
      </c>
      <c r="V106" s="118" t="s">
        <v>10760</v>
      </c>
      <c r="W106" s="119" t="s">
        <v>1193</v>
      </c>
      <c r="X106" s="119" t="s">
        <v>1193</v>
      </c>
      <c r="Y106" s="128">
        <v>43535</v>
      </c>
      <c r="Z106" s="129" t="s">
        <v>9267</v>
      </c>
      <c r="AA106" s="120">
        <v>1433082.04</v>
      </c>
      <c r="AB106" s="120">
        <v>0</v>
      </c>
      <c r="AC106" s="120">
        <v>36896.870000000003</v>
      </c>
      <c r="AD106" s="120">
        <v>0</v>
      </c>
      <c r="AE106" s="120">
        <v>28869147.739999998</v>
      </c>
      <c r="AF106" s="121"/>
      <c r="AG106" s="114" t="s">
        <v>11189</v>
      </c>
      <c r="AH106" s="114" t="s">
        <v>11190</v>
      </c>
      <c r="AI106" s="114">
        <v>2</v>
      </c>
      <c r="AJ106" s="114">
        <v>1</v>
      </c>
      <c r="AK106" s="114">
        <v>1</v>
      </c>
      <c r="AL106" s="114">
        <v>0</v>
      </c>
      <c r="AM106" s="114">
        <v>0</v>
      </c>
      <c r="AN106" s="118" t="s">
        <v>3500</v>
      </c>
      <c r="AO106" s="122">
        <v>1</v>
      </c>
    </row>
    <row r="107" spans="1:41" ht="25" customHeight="1" x14ac:dyDescent="0.35">
      <c r="A107" s="123"/>
      <c r="B107" s="124"/>
      <c r="C107" s="114" t="str">
        <f t="shared" ca="1" si="7"/>
        <v>Expired</v>
      </c>
      <c r="D107" s="114" t="s">
        <v>2622</v>
      </c>
      <c r="E107" s="115">
        <v>44035</v>
      </c>
      <c r="F107" s="115">
        <f>E107</f>
        <v>44035</v>
      </c>
      <c r="G107" s="115">
        <f t="shared" si="16"/>
        <v>44764</v>
      </c>
      <c r="H107" s="114" t="s">
        <v>2623</v>
      </c>
      <c r="I107" s="379" t="s">
        <v>4254</v>
      </c>
      <c r="J107" s="155" t="s">
        <v>5303</v>
      </c>
      <c r="K107" s="114" t="s">
        <v>11728</v>
      </c>
      <c r="L107" s="114" t="s">
        <v>5123</v>
      </c>
      <c r="M107" s="114" t="s">
        <v>3640</v>
      </c>
      <c r="N107" s="116" t="str">
        <f t="shared" si="12"/>
        <v>LP</v>
      </c>
      <c r="O107" s="114" t="s">
        <v>8725</v>
      </c>
      <c r="P107" s="114" t="str">
        <f t="shared" si="14"/>
        <v>Medium</v>
      </c>
      <c r="Q107" s="155" t="s">
        <v>10350</v>
      </c>
      <c r="R107" s="356" t="s">
        <v>11902</v>
      </c>
      <c r="S107" s="356"/>
      <c r="T107" s="155" t="s">
        <v>2824</v>
      </c>
      <c r="U107" s="127" t="s">
        <v>5304</v>
      </c>
      <c r="V107" s="129" t="s">
        <v>9266</v>
      </c>
      <c r="W107" s="128" t="s">
        <v>1193</v>
      </c>
      <c r="X107" s="128" t="s">
        <v>1193</v>
      </c>
      <c r="Y107" s="128">
        <v>43973</v>
      </c>
      <c r="Z107" s="118" t="s">
        <v>3303</v>
      </c>
      <c r="AA107" s="120">
        <v>0</v>
      </c>
      <c r="AB107" s="120">
        <v>0</v>
      </c>
      <c r="AC107" s="120">
        <v>0</v>
      </c>
      <c r="AD107" s="120">
        <v>0</v>
      </c>
      <c r="AE107" s="120">
        <v>0</v>
      </c>
      <c r="AF107" s="121">
        <v>0</v>
      </c>
      <c r="AG107" s="114" t="s">
        <v>11191</v>
      </c>
      <c r="AH107" s="114" t="s">
        <v>1193</v>
      </c>
      <c r="AI107" s="114">
        <v>4</v>
      </c>
      <c r="AJ107" s="114">
        <v>2</v>
      </c>
      <c r="AK107" s="114">
        <v>2</v>
      </c>
      <c r="AL107" s="114">
        <v>0</v>
      </c>
      <c r="AM107" s="114">
        <v>0</v>
      </c>
      <c r="AN107" s="118" t="s">
        <v>3500</v>
      </c>
      <c r="AO107" s="122">
        <v>1</v>
      </c>
    </row>
    <row r="108" spans="1:41" ht="25" customHeight="1" x14ac:dyDescent="0.35">
      <c r="A108" s="123" t="s">
        <v>13661</v>
      </c>
      <c r="B108" s="126">
        <v>45334</v>
      </c>
      <c r="C108" s="114" t="str">
        <f t="shared" ca="1" si="7"/>
        <v>Expired</v>
      </c>
      <c r="D108" s="118" t="s">
        <v>13242</v>
      </c>
      <c r="E108" s="129">
        <v>43413</v>
      </c>
      <c r="F108" s="138">
        <v>45334</v>
      </c>
      <c r="G108" s="115">
        <f t="shared" si="16"/>
        <v>46064</v>
      </c>
      <c r="H108" s="118" t="s">
        <v>4611</v>
      </c>
      <c r="I108" s="379" t="s">
        <v>5008</v>
      </c>
      <c r="J108" s="345" t="s">
        <v>13243</v>
      </c>
      <c r="K108" s="118" t="s">
        <v>718</v>
      </c>
      <c r="L108" s="118" t="s">
        <v>3368</v>
      </c>
      <c r="M108" s="158" t="s">
        <v>3640</v>
      </c>
      <c r="N108" s="116" t="str">
        <f t="shared" si="12"/>
        <v>LP</v>
      </c>
      <c r="O108" s="118" t="s">
        <v>8728</v>
      </c>
      <c r="P108" s="114" t="str">
        <f t="shared" si="14"/>
        <v>Low</v>
      </c>
      <c r="Q108" s="345" t="s">
        <v>3366</v>
      </c>
      <c r="R108" s="357"/>
      <c r="S108" s="357"/>
      <c r="T108" s="345" t="s">
        <v>3367</v>
      </c>
      <c r="U108" s="157"/>
      <c r="V108" s="118"/>
      <c r="W108" s="118"/>
      <c r="X108" s="118"/>
      <c r="Y108" s="118"/>
      <c r="Z108" s="118"/>
      <c r="AA108" s="118"/>
      <c r="AB108" s="118"/>
      <c r="AC108" s="118"/>
      <c r="AD108" s="118"/>
      <c r="AE108" s="118"/>
      <c r="AF108" s="140"/>
      <c r="AG108" s="118"/>
      <c r="AH108" s="118"/>
      <c r="AI108" s="118"/>
      <c r="AJ108" s="118"/>
      <c r="AK108" s="118"/>
      <c r="AL108" s="118"/>
      <c r="AM108" s="118"/>
      <c r="AN108" s="118" t="s">
        <v>3500</v>
      </c>
      <c r="AO108" s="141">
        <v>1</v>
      </c>
    </row>
    <row r="109" spans="1:41" ht="25" customHeight="1" x14ac:dyDescent="0.35">
      <c r="A109" s="123"/>
      <c r="B109" s="124"/>
      <c r="C109" s="114" t="str">
        <f t="shared" ca="1" si="7"/>
        <v>Expired</v>
      </c>
      <c r="D109" s="114" t="s">
        <v>2346</v>
      </c>
      <c r="E109" s="115">
        <v>43654</v>
      </c>
      <c r="F109" s="115">
        <f>E109</f>
        <v>43654</v>
      </c>
      <c r="G109" s="115">
        <f t="shared" si="16"/>
        <v>44384</v>
      </c>
      <c r="H109" s="114" t="s">
        <v>2264</v>
      </c>
      <c r="I109" s="379" t="s">
        <v>4255</v>
      </c>
      <c r="J109" s="155" t="s">
        <v>5305</v>
      </c>
      <c r="K109" s="114" t="s">
        <v>11728</v>
      </c>
      <c r="L109" s="114" t="s">
        <v>5123</v>
      </c>
      <c r="M109" s="114" t="s">
        <v>3640</v>
      </c>
      <c r="N109" s="116" t="str">
        <f t="shared" si="12"/>
        <v>LP</v>
      </c>
      <c r="O109" s="114" t="s">
        <v>8725</v>
      </c>
      <c r="P109" s="114" t="str">
        <f t="shared" si="14"/>
        <v>Medium</v>
      </c>
      <c r="Q109" s="155" t="s">
        <v>5306</v>
      </c>
      <c r="R109" s="356" t="s">
        <v>11903</v>
      </c>
      <c r="S109" s="356"/>
      <c r="T109" s="155" t="s">
        <v>11904</v>
      </c>
      <c r="U109" s="117" t="s">
        <v>5307</v>
      </c>
      <c r="V109" s="129" t="s">
        <v>6472</v>
      </c>
      <c r="W109" s="128" t="s">
        <v>1193</v>
      </c>
      <c r="X109" s="128" t="s">
        <v>1193</v>
      </c>
      <c r="Y109" s="128">
        <v>43565</v>
      </c>
      <c r="Z109" s="118" t="s">
        <v>3303</v>
      </c>
      <c r="AA109" s="120">
        <v>0</v>
      </c>
      <c r="AB109" s="120">
        <v>0</v>
      </c>
      <c r="AC109" s="120">
        <v>0</v>
      </c>
      <c r="AD109" s="120">
        <v>0</v>
      </c>
      <c r="AE109" s="120">
        <v>0</v>
      </c>
      <c r="AF109" s="121">
        <v>0</v>
      </c>
      <c r="AG109" s="114" t="s">
        <v>1193</v>
      </c>
      <c r="AH109" s="114" t="s">
        <v>1193</v>
      </c>
      <c r="AI109" s="114">
        <v>3</v>
      </c>
      <c r="AJ109" s="114">
        <v>3</v>
      </c>
      <c r="AK109" s="114">
        <v>0</v>
      </c>
      <c r="AL109" s="114">
        <v>0</v>
      </c>
      <c r="AM109" s="114">
        <v>0</v>
      </c>
      <c r="AN109" s="118" t="s">
        <v>3500</v>
      </c>
      <c r="AO109" s="122">
        <v>1</v>
      </c>
    </row>
    <row r="110" spans="1:41" ht="25" customHeight="1" x14ac:dyDescent="0.35">
      <c r="A110" s="123"/>
      <c r="B110" s="124"/>
      <c r="C110" s="114" t="str">
        <f t="shared" ca="1" si="7"/>
        <v>Expired</v>
      </c>
      <c r="D110" s="118" t="s">
        <v>1699</v>
      </c>
      <c r="E110" s="129">
        <v>43014</v>
      </c>
      <c r="F110" s="138">
        <v>45252</v>
      </c>
      <c r="G110" s="115">
        <f t="shared" si="16"/>
        <v>45982</v>
      </c>
      <c r="H110" s="118" t="s">
        <v>4615</v>
      </c>
      <c r="I110" s="379" t="s">
        <v>2472</v>
      </c>
      <c r="J110" s="345" t="s">
        <v>5308</v>
      </c>
      <c r="K110" s="118" t="s">
        <v>14</v>
      </c>
      <c r="L110" s="118" t="s">
        <v>3368</v>
      </c>
      <c r="M110" s="158" t="s">
        <v>3640</v>
      </c>
      <c r="N110" s="116" t="str">
        <f t="shared" si="12"/>
        <v>LP</v>
      </c>
      <c r="O110" s="118" t="s">
        <v>8727</v>
      </c>
      <c r="P110" s="114" t="str">
        <f t="shared" si="14"/>
        <v>Medium</v>
      </c>
      <c r="Q110" s="345" t="s">
        <v>10246</v>
      </c>
      <c r="R110" s="357"/>
      <c r="S110" s="357"/>
      <c r="T110" s="345" t="s">
        <v>9263</v>
      </c>
      <c r="U110" s="139" t="s">
        <v>9264</v>
      </c>
      <c r="V110" s="118" t="s">
        <v>5430</v>
      </c>
      <c r="W110" s="118" t="s">
        <v>1193</v>
      </c>
      <c r="X110" s="118" t="s">
        <v>1193</v>
      </c>
      <c r="Y110" s="129">
        <v>42949</v>
      </c>
      <c r="Z110" s="118" t="s">
        <v>3303</v>
      </c>
      <c r="AA110" s="162">
        <v>0</v>
      </c>
      <c r="AB110" s="162">
        <v>0</v>
      </c>
      <c r="AC110" s="162">
        <v>0</v>
      </c>
      <c r="AD110" s="162">
        <v>0</v>
      </c>
      <c r="AE110" s="162">
        <v>0</v>
      </c>
      <c r="AF110" s="140"/>
      <c r="AG110" s="118" t="s">
        <v>1193</v>
      </c>
      <c r="AH110" s="118" t="s">
        <v>1193</v>
      </c>
      <c r="AI110" s="118">
        <v>8</v>
      </c>
      <c r="AJ110" s="118">
        <v>3</v>
      </c>
      <c r="AK110" s="118">
        <v>5</v>
      </c>
      <c r="AL110" s="118">
        <v>0</v>
      </c>
      <c r="AM110" s="118">
        <v>0</v>
      </c>
      <c r="AN110" s="118" t="s">
        <v>3500</v>
      </c>
      <c r="AO110" s="141">
        <v>1</v>
      </c>
    </row>
    <row r="111" spans="1:41" ht="25" customHeight="1" x14ac:dyDescent="0.35">
      <c r="A111" s="370"/>
      <c r="B111" s="126"/>
      <c r="C111" s="114" t="str">
        <f t="shared" ca="1" si="7"/>
        <v>Active</v>
      </c>
      <c r="D111" s="114" t="s">
        <v>8759</v>
      </c>
      <c r="E111" s="115">
        <v>44018</v>
      </c>
      <c r="F111" s="115">
        <v>45479</v>
      </c>
      <c r="G111" s="115">
        <f t="shared" si="16"/>
        <v>46208</v>
      </c>
      <c r="H111" s="114" t="s">
        <v>2615</v>
      </c>
      <c r="I111" s="379" t="s">
        <v>4256</v>
      </c>
      <c r="J111" s="155" t="s">
        <v>5309</v>
      </c>
      <c r="K111" s="114" t="s">
        <v>24</v>
      </c>
      <c r="L111" s="114" t="s">
        <v>5123</v>
      </c>
      <c r="M111" s="114" t="s">
        <v>3640</v>
      </c>
      <c r="N111" s="116" t="str">
        <f t="shared" si="12"/>
        <v>LP</v>
      </c>
      <c r="O111" s="114" t="s">
        <v>8725</v>
      </c>
      <c r="P111" s="114" t="str">
        <f t="shared" si="14"/>
        <v>Medium</v>
      </c>
      <c r="Q111" s="155" t="s">
        <v>5310</v>
      </c>
      <c r="R111" s="356" t="s">
        <v>14735</v>
      </c>
      <c r="S111" s="356"/>
      <c r="T111" s="155" t="s">
        <v>14736</v>
      </c>
      <c r="U111" s="127" t="s">
        <v>14737</v>
      </c>
      <c r="V111" s="129" t="s">
        <v>8760</v>
      </c>
      <c r="W111" s="128" t="s">
        <v>1193</v>
      </c>
      <c r="X111" s="128" t="s">
        <v>1193</v>
      </c>
      <c r="Y111" s="128">
        <v>43941</v>
      </c>
      <c r="Z111" s="128">
        <v>44561</v>
      </c>
      <c r="AA111" s="120">
        <v>320955.37</v>
      </c>
      <c r="AB111" s="120">
        <v>0</v>
      </c>
      <c r="AC111" s="120">
        <v>138954</v>
      </c>
      <c r="AD111" s="120">
        <v>0</v>
      </c>
      <c r="AE111" s="120">
        <v>320955.37</v>
      </c>
      <c r="AF111" s="121"/>
      <c r="AG111" s="129" t="s">
        <v>8761</v>
      </c>
      <c r="AH111" s="114" t="s">
        <v>11381</v>
      </c>
      <c r="AI111" s="114">
        <v>3</v>
      </c>
      <c r="AJ111" s="114">
        <v>2</v>
      </c>
      <c r="AK111" s="114">
        <v>1</v>
      </c>
      <c r="AL111" s="114">
        <v>0</v>
      </c>
      <c r="AM111" s="114">
        <v>1</v>
      </c>
      <c r="AN111" s="118" t="s">
        <v>3500</v>
      </c>
      <c r="AO111" s="122">
        <v>1</v>
      </c>
    </row>
    <row r="112" spans="1:41" ht="25" customHeight="1" x14ac:dyDescent="0.35">
      <c r="A112" s="163" t="s">
        <v>11535</v>
      </c>
      <c r="B112" s="164"/>
      <c r="C112" s="146" t="str">
        <f t="shared" ca="1" si="7"/>
        <v>Expired</v>
      </c>
      <c r="D112" s="146" t="s">
        <v>8617</v>
      </c>
      <c r="E112" s="147">
        <v>41899</v>
      </c>
      <c r="F112" s="147">
        <v>45552</v>
      </c>
      <c r="G112" s="147">
        <f>DATE(YEAR(F112),MONTH(F112)+18,DAY(F112)-1)</f>
        <v>46097</v>
      </c>
      <c r="H112" s="146" t="s">
        <v>4754</v>
      </c>
      <c r="I112" s="380" t="s">
        <v>8631</v>
      </c>
      <c r="J112" s="343" t="s">
        <v>15826</v>
      </c>
      <c r="K112" s="146" t="s">
        <v>11728</v>
      </c>
      <c r="L112" s="146" t="s">
        <v>5123</v>
      </c>
      <c r="M112" s="146" t="s">
        <v>3640</v>
      </c>
      <c r="N112" s="148" t="str">
        <f t="shared" si="12"/>
        <v>LP</v>
      </c>
      <c r="O112" s="146" t="s">
        <v>8733</v>
      </c>
      <c r="P112" s="146" t="str">
        <f t="shared" si="14"/>
        <v>Medium</v>
      </c>
      <c r="Q112" s="323" t="s">
        <v>10351</v>
      </c>
      <c r="R112" s="358" t="s">
        <v>14702</v>
      </c>
      <c r="S112" s="358"/>
      <c r="T112" s="343" t="s">
        <v>14703</v>
      </c>
      <c r="U112" s="165" t="s">
        <v>15827</v>
      </c>
      <c r="V112" s="166" t="s">
        <v>10748</v>
      </c>
      <c r="W112" s="166" t="s">
        <v>1193</v>
      </c>
      <c r="X112" s="166" t="s">
        <v>1193</v>
      </c>
      <c r="Y112" s="150">
        <v>41810</v>
      </c>
      <c r="Z112" s="150">
        <v>44561</v>
      </c>
      <c r="AA112" s="152">
        <v>0</v>
      </c>
      <c r="AB112" s="152">
        <v>0</v>
      </c>
      <c r="AC112" s="152">
        <v>0</v>
      </c>
      <c r="AD112" s="152">
        <v>0</v>
      </c>
      <c r="AE112" s="152">
        <v>39571314</v>
      </c>
      <c r="AF112" s="153"/>
      <c r="AG112" s="146" t="s">
        <v>1193</v>
      </c>
      <c r="AH112" s="146" t="s">
        <v>11382</v>
      </c>
      <c r="AI112" s="146">
        <v>105</v>
      </c>
      <c r="AJ112" s="146">
        <v>45</v>
      </c>
      <c r="AK112" s="146">
        <v>60</v>
      </c>
      <c r="AL112" s="146">
        <v>200</v>
      </c>
      <c r="AM112" s="146">
        <v>0</v>
      </c>
      <c r="AN112" s="151" t="s">
        <v>4568</v>
      </c>
      <c r="AO112" s="154">
        <v>1</v>
      </c>
    </row>
    <row r="113" spans="1:41" ht="25" customHeight="1" x14ac:dyDescent="0.35">
      <c r="A113" s="123"/>
      <c r="B113" s="124"/>
      <c r="C113" s="114" t="str">
        <f t="shared" ca="1" si="7"/>
        <v>Expired</v>
      </c>
      <c r="D113" s="114" t="s">
        <v>15</v>
      </c>
      <c r="E113" s="115">
        <v>41680</v>
      </c>
      <c r="F113" s="115">
        <v>43872</v>
      </c>
      <c r="G113" s="115">
        <f>DATE(YEAR(F113)+2,MONTH(F113),DAY(F113)-1)</f>
        <v>44602</v>
      </c>
      <c r="H113" s="114" t="s">
        <v>16</v>
      </c>
      <c r="I113" s="379" t="s">
        <v>17</v>
      </c>
      <c r="J113" s="155" t="s">
        <v>9259</v>
      </c>
      <c r="K113" s="114" t="s">
        <v>7</v>
      </c>
      <c r="L113" s="114" t="s">
        <v>5123</v>
      </c>
      <c r="M113" s="114" t="s">
        <v>3640</v>
      </c>
      <c r="N113" s="116" t="str">
        <f t="shared" si="12"/>
        <v>LP</v>
      </c>
      <c r="O113" s="114" t="s">
        <v>8728</v>
      </c>
      <c r="P113" s="114" t="str">
        <f t="shared" si="14"/>
        <v>Low</v>
      </c>
      <c r="Q113" s="155" t="s">
        <v>435</v>
      </c>
      <c r="R113" s="356"/>
      <c r="S113" s="356"/>
      <c r="T113" s="155" t="s">
        <v>9261</v>
      </c>
      <c r="U113" s="117" t="s">
        <v>9260</v>
      </c>
      <c r="V113" s="118" t="s">
        <v>10761</v>
      </c>
      <c r="W113" s="119" t="s">
        <v>1193</v>
      </c>
      <c r="X113" s="119" t="s">
        <v>1193</v>
      </c>
      <c r="Y113" s="128" t="s">
        <v>1193</v>
      </c>
      <c r="Z113" s="128">
        <v>43465</v>
      </c>
      <c r="AA113" s="120">
        <v>3084532</v>
      </c>
      <c r="AB113" s="120">
        <v>0</v>
      </c>
      <c r="AC113" s="120">
        <v>3092729</v>
      </c>
      <c r="AD113" s="120">
        <v>0</v>
      </c>
      <c r="AE113" s="120">
        <v>3979396</v>
      </c>
      <c r="AF113" s="121"/>
      <c r="AG113" s="114" t="s">
        <v>7101</v>
      </c>
      <c r="AH113" s="130" t="s">
        <v>1193</v>
      </c>
      <c r="AI113" s="131">
        <v>3</v>
      </c>
      <c r="AJ113" s="131">
        <v>1</v>
      </c>
      <c r="AK113" s="131">
        <v>2</v>
      </c>
      <c r="AL113" s="131" t="s">
        <v>9262</v>
      </c>
      <c r="AM113" s="131">
        <v>1</v>
      </c>
      <c r="AN113" s="118" t="s">
        <v>3500</v>
      </c>
      <c r="AO113" s="122">
        <v>1</v>
      </c>
    </row>
    <row r="114" spans="1:41" ht="25" customHeight="1" x14ac:dyDescent="0.35">
      <c r="A114" s="123" t="s">
        <v>11539</v>
      </c>
      <c r="B114" s="124"/>
      <c r="C114" s="114" t="str">
        <f t="shared" ca="1" si="7"/>
        <v>Expired</v>
      </c>
      <c r="D114" s="118" t="s">
        <v>9034</v>
      </c>
      <c r="E114" s="129">
        <v>41746</v>
      </c>
      <c r="F114" s="138">
        <v>45219</v>
      </c>
      <c r="G114" s="115">
        <f>DATE(YEAR(F114),MONTH(F114)+3,DAY(F114)-1)</f>
        <v>45310</v>
      </c>
      <c r="H114" s="118" t="s">
        <v>4612</v>
      </c>
      <c r="I114" s="379" t="s">
        <v>9055</v>
      </c>
      <c r="J114" s="345" t="s">
        <v>5311</v>
      </c>
      <c r="K114" s="114" t="s">
        <v>61</v>
      </c>
      <c r="L114" s="118" t="s">
        <v>3368</v>
      </c>
      <c r="M114" s="114" t="s">
        <v>3640</v>
      </c>
      <c r="N114" s="116" t="str">
        <f t="shared" si="12"/>
        <v>LP</v>
      </c>
      <c r="O114" s="118" t="s">
        <v>8725</v>
      </c>
      <c r="P114" s="114" t="str">
        <f t="shared" si="14"/>
        <v>Medium</v>
      </c>
      <c r="Q114" s="345" t="s">
        <v>10352</v>
      </c>
      <c r="R114" s="357" t="s">
        <v>12551</v>
      </c>
      <c r="S114" s="357"/>
      <c r="T114" s="345" t="s">
        <v>12552</v>
      </c>
      <c r="U114" s="157" t="s">
        <v>12553</v>
      </c>
      <c r="V114" s="118" t="s">
        <v>10762</v>
      </c>
      <c r="W114" s="118" t="s">
        <v>1193</v>
      </c>
      <c r="X114" s="118" t="s">
        <v>1193</v>
      </c>
      <c r="Y114" s="129">
        <v>42004</v>
      </c>
      <c r="Z114" s="129">
        <v>43100</v>
      </c>
      <c r="AA114" s="162">
        <v>27402896</v>
      </c>
      <c r="AB114" s="162">
        <v>0</v>
      </c>
      <c r="AC114" s="162">
        <v>25469859</v>
      </c>
      <c r="AD114" s="162">
        <v>0</v>
      </c>
      <c r="AE114" s="162">
        <v>3869264</v>
      </c>
      <c r="AF114" s="140">
        <v>0</v>
      </c>
      <c r="AG114" s="118" t="s">
        <v>1193</v>
      </c>
      <c r="AH114" s="118" t="s">
        <v>1193</v>
      </c>
      <c r="AI114" s="118">
        <v>8</v>
      </c>
      <c r="AJ114" s="118">
        <v>5</v>
      </c>
      <c r="AK114" s="118">
        <v>3</v>
      </c>
      <c r="AL114" s="118">
        <v>0</v>
      </c>
      <c r="AM114" s="118">
        <v>1</v>
      </c>
      <c r="AN114" s="118" t="s">
        <v>4568</v>
      </c>
      <c r="AO114" s="141">
        <v>1</v>
      </c>
    </row>
    <row r="115" spans="1:41" ht="25" customHeight="1" x14ac:dyDescent="0.35">
      <c r="A115" s="123" t="s">
        <v>11540</v>
      </c>
      <c r="B115" s="124"/>
      <c r="C115" s="114" t="str">
        <f t="shared" ca="1" si="7"/>
        <v>Expired</v>
      </c>
      <c r="D115" s="114" t="s">
        <v>2317</v>
      </c>
      <c r="E115" s="115">
        <v>43619</v>
      </c>
      <c r="F115" s="115">
        <f>E115</f>
        <v>43619</v>
      </c>
      <c r="G115" s="115">
        <f>DATE(YEAR(F115)+2,MONTH(F115),DAY(F115)-1)</f>
        <v>44349</v>
      </c>
      <c r="H115" s="114" t="s">
        <v>4755</v>
      </c>
      <c r="I115" s="379" t="s">
        <v>4927</v>
      </c>
      <c r="J115" s="155" t="s">
        <v>5315</v>
      </c>
      <c r="K115" s="114" t="s">
        <v>11728</v>
      </c>
      <c r="L115" s="114" t="s">
        <v>5123</v>
      </c>
      <c r="M115" s="114" t="s">
        <v>3640</v>
      </c>
      <c r="N115" s="116" t="str">
        <f t="shared" si="12"/>
        <v>LP</v>
      </c>
      <c r="O115" s="114" t="s">
        <v>8725</v>
      </c>
      <c r="P115" s="114" t="str">
        <f t="shared" si="14"/>
        <v>Medium</v>
      </c>
      <c r="Q115" s="155" t="s">
        <v>5316</v>
      </c>
      <c r="R115" s="356" t="s">
        <v>11922</v>
      </c>
      <c r="S115" s="356"/>
      <c r="T115" s="155" t="s">
        <v>11923</v>
      </c>
      <c r="U115" s="117" t="s">
        <v>5317</v>
      </c>
      <c r="V115" s="118" t="s">
        <v>6977</v>
      </c>
      <c r="W115" s="119" t="s">
        <v>1193</v>
      </c>
      <c r="X115" s="119" t="s">
        <v>1193</v>
      </c>
      <c r="Y115" s="128">
        <v>43447</v>
      </c>
      <c r="Z115" s="118" t="s">
        <v>3303</v>
      </c>
      <c r="AA115" s="120">
        <v>0</v>
      </c>
      <c r="AB115" s="120">
        <v>0</v>
      </c>
      <c r="AC115" s="120">
        <v>0</v>
      </c>
      <c r="AD115" s="120">
        <v>0</v>
      </c>
      <c r="AE115" s="120">
        <v>0</v>
      </c>
      <c r="AF115" s="121"/>
      <c r="AG115" s="114" t="s">
        <v>1193</v>
      </c>
      <c r="AH115" s="114" t="s">
        <v>1193</v>
      </c>
      <c r="AI115" s="114">
        <v>2</v>
      </c>
      <c r="AJ115" s="114">
        <v>1</v>
      </c>
      <c r="AK115" s="114">
        <v>1</v>
      </c>
      <c r="AL115" s="114">
        <v>0</v>
      </c>
      <c r="AM115" s="114">
        <v>0</v>
      </c>
      <c r="AN115" s="118" t="s">
        <v>3500</v>
      </c>
      <c r="AO115" s="122">
        <v>1</v>
      </c>
    </row>
    <row r="116" spans="1:41" ht="25" customHeight="1" x14ac:dyDescent="0.35">
      <c r="A116" s="123"/>
      <c r="B116" s="124"/>
      <c r="C116" s="114" t="str">
        <f t="shared" ref="C116:C179" ca="1" si="17">IF(G116&lt;TODAY(),"Expired","Active")</f>
        <v>Expired</v>
      </c>
      <c r="D116" s="114" t="s">
        <v>1291</v>
      </c>
      <c r="E116" s="115">
        <v>42562</v>
      </c>
      <c r="F116" s="115">
        <f>E116</f>
        <v>42562</v>
      </c>
      <c r="G116" s="115">
        <f>DATE(YEAR(F116)+2,MONTH(F116),DAY(F116)-1)</f>
        <v>43291</v>
      </c>
      <c r="H116" s="114" t="s">
        <v>1304</v>
      </c>
      <c r="I116" s="379" t="s">
        <v>1314</v>
      </c>
      <c r="J116" s="155" t="s">
        <v>5320</v>
      </c>
      <c r="K116" s="114" t="s">
        <v>9</v>
      </c>
      <c r="L116" s="114" t="s">
        <v>5123</v>
      </c>
      <c r="M116" s="114" t="s">
        <v>3640</v>
      </c>
      <c r="N116" s="116" t="str">
        <f t="shared" si="12"/>
        <v>LP</v>
      </c>
      <c r="O116" s="114" t="s">
        <v>8725</v>
      </c>
      <c r="P116" s="114" t="str">
        <f t="shared" si="14"/>
        <v>Medium</v>
      </c>
      <c r="Q116" s="155" t="s">
        <v>5321</v>
      </c>
      <c r="R116" s="356" t="s">
        <v>11918</v>
      </c>
      <c r="S116" s="356"/>
      <c r="T116" s="155" t="s">
        <v>11919</v>
      </c>
      <c r="U116" s="127" t="s">
        <v>11920</v>
      </c>
      <c r="V116" s="118" t="s">
        <v>11921</v>
      </c>
      <c r="W116" s="119" t="s">
        <v>1193</v>
      </c>
      <c r="X116" s="119" t="s">
        <v>1193</v>
      </c>
      <c r="Y116" s="128">
        <v>42437</v>
      </c>
      <c r="Z116" s="128">
        <v>42369</v>
      </c>
      <c r="AA116" s="120">
        <v>15971</v>
      </c>
      <c r="AB116" s="120">
        <v>0</v>
      </c>
      <c r="AC116" s="120">
        <v>40000</v>
      </c>
      <c r="AD116" s="120">
        <v>0</v>
      </c>
      <c r="AE116" s="120">
        <v>100101</v>
      </c>
      <c r="AF116" s="121">
        <v>1160274</v>
      </c>
      <c r="AG116" s="114" t="s">
        <v>1193</v>
      </c>
      <c r="AH116" s="114" t="s">
        <v>1193</v>
      </c>
      <c r="AI116" s="114">
        <v>7</v>
      </c>
      <c r="AJ116" s="114">
        <v>2</v>
      </c>
      <c r="AK116" s="114">
        <v>5</v>
      </c>
      <c r="AL116" s="114">
        <v>0</v>
      </c>
      <c r="AM116" s="114">
        <v>0</v>
      </c>
      <c r="AN116" s="118" t="s">
        <v>3500</v>
      </c>
      <c r="AO116" s="122">
        <v>1</v>
      </c>
    </row>
    <row r="117" spans="1:41" ht="25" customHeight="1" x14ac:dyDescent="0.35">
      <c r="A117" s="123"/>
      <c r="B117" s="124"/>
      <c r="C117" s="114" t="str">
        <f t="shared" ca="1" si="17"/>
        <v>Expired</v>
      </c>
      <c r="D117" s="114" t="s">
        <v>2356</v>
      </c>
      <c r="E117" s="115">
        <v>43685</v>
      </c>
      <c r="F117" s="115">
        <f>E117</f>
        <v>43685</v>
      </c>
      <c r="G117" s="115">
        <f>DATE(YEAR(F117)+2,MONTH(F117),DAY(F117)-1)</f>
        <v>44415</v>
      </c>
      <c r="H117" s="114" t="s">
        <v>2289</v>
      </c>
      <c r="I117" s="379" t="s">
        <v>4258</v>
      </c>
      <c r="J117" s="155" t="s">
        <v>5322</v>
      </c>
      <c r="K117" s="114" t="s">
        <v>30</v>
      </c>
      <c r="L117" s="114" t="s">
        <v>15709</v>
      </c>
      <c r="M117" s="114" t="s">
        <v>3640</v>
      </c>
      <c r="N117" s="116" t="str">
        <f t="shared" si="12"/>
        <v>LP</v>
      </c>
      <c r="O117" s="114" t="s">
        <v>8728</v>
      </c>
      <c r="P117" s="114" t="str">
        <f t="shared" si="14"/>
        <v>Low</v>
      </c>
      <c r="Q117" s="155" t="s">
        <v>10354</v>
      </c>
      <c r="R117" s="356"/>
      <c r="S117" s="356"/>
      <c r="T117" s="155" t="s">
        <v>1193</v>
      </c>
      <c r="U117" s="117" t="s">
        <v>1193</v>
      </c>
      <c r="V117" s="128"/>
      <c r="W117" s="128"/>
      <c r="X117" s="128"/>
      <c r="Y117" s="128"/>
      <c r="Z117" s="118"/>
      <c r="AA117" s="120"/>
      <c r="AB117" s="120"/>
      <c r="AC117" s="120"/>
      <c r="AD117" s="120"/>
      <c r="AE117" s="120"/>
      <c r="AF117" s="121"/>
      <c r="AG117" s="114"/>
      <c r="AH117" s="114"/>
      <c r="AI117" s="114"/>
      <c r="AJ117" s="114"/>
      <c r="AK117" s="114"/>
      <c r="AL117" s="114"/>
      <c r="AM117" s="114"/>
      <c r="AN117" s="118" t="s">
        <v>3500</v>
      </c>
      <c r="AO117" s="122">
        <v>1</v>
      </c>
    </row>
    <row r="118" spans="1:41" ht="25" customHeight="1" x14ac:dyDescent="0.35">
      <c r="A118" s="123"/>
      <c r="B118" s="124"/>
      <c r="C118" s="114" t="str">
        <f t="shared" ca="1" si="17"/>
        <v>Expired</v>
      </c>
      <c r="D118" s="114" t="s">
        <v>1694</v>
      </c>
      <c r="E118" s="115">
        <v>43011</v>
      </c>
      <c r="F118" s="115">
        <f>E118</f>
        <v>43011</v>
      </c>
      <c r="G118" s="115">
        <f>DATE(YEAR(F118)+2,MONTH(F118),DAY(F118)-1)</f>
        <v>43740</v>
      </c>
      <c r="H118" s="114" t="s">
        <v>1704</v>
      </c>
      <c r="I118" s="379" t="s">
        <v>5009</v>
      </c>
      <c r="J118" s="155" t="s">
        <v>5324</v>
      </c>
      <c r="K118" s="114" t="s">
        <v>30</v>
      </c>
      <c r="L118" s="114" t="s">
        <v>15709</v>
      </c>
      <c r="M118" s="114" t="s">
        <v>3640</v>
      </c>
      <c r="N118" s="116" t="str">
        <f t="shared" si="12"/>
        <v>LP</v>
      </c>
      <c r="O118" s="114" t="s">
        <v>8730</v>
      </c>
      <c r="P118" s="114" t="str">
        <f t="shared" si="14"/>
        <v>Low</v>
      </c>
      <c r="Q118" s="155" t="s">
        <v>10355</v>
      </c>
      <c r="R118" s="356"/>
      <c r="S118" s="356"/>
      <c r="T118" s="155" t="s">
        <v>1729</v>
      </c>
      <c r="U118" s="117" t="s">
        <v>5325</v>
      </c>
      <c r="V118" s="118" t="s">
        <v>5326</v>
      </c>
      <c r="W118" s="119" t="s">
        <v>1193</v>
      </c>
      <c r="X118" s="119" t="s">
        <v>1193</v>
      </c>
      <c r="Y118" s="128">
        <v>42846</v>
      </c>
      <c r="Z118" s="128">
        <v>43830</v>
      </c>
      <c r="AA118" s="120">
        <v>1480</v>
      </c>
      <c r="AB118" s="120">
        <v>0</v>
      </c>
      <c r="AC118" s="120">
        <v>1000</v>
      </c>
      <c r="AD118" s="120">
        <v>0</v>
      </c>
      <c r="AE118" s="120">
        <v>70921.279999999999</v>
      </c>
      <c r="AF118" s="121"/>
      <c r="AG118" s="114" t="s">
        <v>7627</v>
      </c>
      <c r="AH118" s="130" t="s">
        <v>1193</v>
      </c>
      <c r="AI118" s="131">
        <v>33</v>
      </c>
      <c r="AJ118" s="131">
        <v>16</v>
      </c>
      <c r="AK118" s="131">
        <v>17</v>
      </c>
      <c r="AL118" s="131">
        <v>21</v>
      </c>
      <c r="AM118" s="131">
        <v>0</v>
      </c>
      <c r="AN118" s="118" t="s">
        <v>3500</v>
      </c>
      <c r="AO118" s="122">
        <v>1</v>
      </c>
    </row>
    <row r="119" spans="1:41" ht="25" customHeight="1" x14ac:dyDescent="0.35">
      <c r="A119" s="123"/>
      <c r="B119" s="124"/>
      <c r="C119" s="114" t="str">
        <f t="shared" ca="1" si="17"/>
        <v>Expired</v>
      </c>
      <c r="D119" s="114" t="s">
        <v>763</v>
      </c>
      <c r="E119" s="115">
        <v>41989</v>
      </c>
      <c r="F119" s="115">
        <f>E119</f>
        <v>41989</v>
      </c>
      <c r="G119" s="115">
        <f>DATE(YEAR(F119)+1,MONTH(F119),DAY(F119)-1)</f>
        <v>42353</v>
      </c>
      <c r="H119" s="114" t="s">
        <v>764</v>
      </c>
      <c r="I119" s="379" t="s">
        <v>765</v>
      </c>
      <c r="J119" s="155" t="s">
        <v>5327</v>
      </c>
      <c r="K119" s="114" t="s">
        <v>11728</v>
      </c>
      <c r="L119" s="114" t="s">
        <v>5123</v>
      </c>
      <c r="M119" s="114" t="s">
        <v>3640</v>
      </c>
      <c r="N119" s="116" t="str">
        <f t="shared" si="12"/>
        <v>LP</v>
      </c>
      <c r="O119" s="114" t="s">
        <v>8725</v>
      </c>
      <c r="P119" s="114" t="str">
        <f t="shared" si="14"/>
        <v>Medium</v>
      </c>
      <c r="Q119" s="155" t="s">
        <v>10247</v>
      </c>
      <c r="R119" s="356" t="s">
        <v>11881</v>
      </c>
      <c r="S119" s="356"/>
      <c r="T119" s="155" t="s">
        <v>9633</v>
      </c>
      <c r="U119" s="117" t="s">
        <v>11882</v>
      </c>
      <c r="V119" s="118" t="s">
        <v>10763</v>
      </c>
      <c r="W119" s="119" t="s">
        <v>1193</v>
      </c>
      <c r="X119" s="119" t="s">
        <v>1193</v>
      </c>
      <c r="Y119" s="128">
        <v>41899</v>
      </c>
      <c r="Z119" s="118" t="s">
        <v>3303</v>
      </c>
      <c r="AA119" s="120">
        <v>0</v>
      </c>
      <c r="AB119" s="120">
        <v>0</v>
      </c>
      <c r="AC119" s="120">
        <v>0</v>
      </c>
      <c r="AD119" s="120">
        <v>0</v>
      </c>
      <c r="AE119" s="120">
        <v>0</v>
      </c>
      <c r="AF119" s="121"/>
      <c r="AG119" s="114" t="s">
        <v>1193</v>
      </c>
      <c r="AH119" s="114" t="s">
        <v>1193</v>
      </c>
      <c r="AI119" s="114">
        <v>2</v>
      </c>
      <c r="AJ119" s="114">
        <v>2</v>
      </c>
      <c r="AK119" s="114">
        <v>0</v>
      </c>
      <c r="AL119" s="114">
        <v>0</v>
      </c>
      <c r="AM119" s="114">
        <v>0</v>
      </c>
      <c r="AN119" s="118" t="s">
        <v>3500</v>
      </c>
      <c r="AO119" s="122">
        <v>1</v>
      </c>
    </row>
    <row r="120" spans="1:41" ht="25" customHeight="1" x14ac:dyDescent="0.35">
      <c r="A120" s="112"/>
      <c r="B120" s="113"/>
      <c r="C120" s="114" t="str">
        <f t="shared" ca="1" si="17"/>
        <v>Expired</v>
      </c>
      <c r="D120" s="114" t="s">
        <v>3630</v>
      </c>
      <c r="E120" s="115">
        <v>42849</v>
      </c>
      <c r="F120" s="115">
        <v>45040</v>
      </c>
      <c r="G120" s="115">
        <f>DATE(YEAR(F120)+2,MONTH(F120),DAY(F120)-1)</f>
        <v>45770</v>
      </c>
      <c r="H120" s="114" t="s">
        <v>1505</v>
      </c>
      <c r="I120" s="379" t="s">
        <v>13793</v>
      </c>
      <c r="J120" s="155" t="s">
        <v>5328</v>
      </c>
      <c r="K120" s="114" t="s">
        <v>24</v>
      </c>
      <c r="L120" s="114" t="s">
        <v>5123</v>
      </c>
      <c r="M120" s="114" t="s">
        <v>3640</v>
      </c>
      <c r="N120" s="116" t="str">
        <f t="shared" si="12"/>
        <v>LP</v>
      </c>
      <c r="O120" s="114" t="s">
        <v>8727</v>
      </c>
      <c r="P120" s="114" t="str">
        <f t="shared" ref="P120:P131" si="18">IF(EXACT(O120,"Overseas Charities Operating in Jamaica"),"Medium",IF(EXACT(O120,"Muslim Groups/Foundations"),"Medium",IF(EXACT(O120,"Churches"),"Low",IF(EXACT(O120,"Benevolent Societies"),"Low",IF(EXACT(O120,"Alumni/Past Students Associations"),"Low",IF(EXACT(O120,"Schools(Government/Private)"),"Low",IF(EXACT(O120,"Govt.Based Trusts/Charities"),"Low",IF(EXACT(O120,"Trust"),"Medium",IF(EXACT(O120,"Company Based Foundations"),"Medium",IF(EXACT(O120,"Other Foundations"),"Medium",IF(EXACT(O120,"Unincorporated Groups"),"Medium","")))))))))))</f>
        <v>Medium</v>
      </c>
      <c r="Q120" s="155" t="s">
        <v>10356</v>
      </c>
      <c r="R120" s="356" t="s">
        <v>13794</v>
      </c>
      <c r="S120" s="356"/>
      <c r="T120" s="155" t="s">
        <v>13795</v>
      </c>
      <c r="U120" s="117" t="s">
        <v>13796</v>
      </c>
      <c r="V120" s="119" t="s">
        <v>5396</v>
      </c>
      <c r="W120" s="119" t="s">
        <v>1193</v>
      </c>
      <c r="X120" s="119" t="s">
        <v>1193</v>
      </c>
      <c r="Y120" s="128">
        <v>42804</v>
      </c>
      <c r="Z120" s="128">
        <v>43100</v>
      </c>
      <c r="AA120" s="120">
        <v>438562</v>
      </c>
      <c r="AB120" s="120">
        <v>0</v>
      </c>
      <c r="AC120" s="120">
        <v>30000</v>
      </c>
      <c r="AD120" s="120">
        <v>0</v>
      </c>
      <c r="AE120" s="120">
        <v>30000</v>
      </c>
      <c r="AF120" s="121">
        <v>408562</v>
      </c>
      <c r="AG120" s="114" t="s">
        <v>1193</v>
      </c>
      <c r="AH120" s="114" t="s">
        <v>1193</v>
      </c>
      <c r="AI120" s="114">
        <v>4</v>
      </c>
      <c r="AJ120" s="114">
        <v>2</v>
      </c>
      <c r="AK120" s="114">
        <v>2</v>
      </c>
      <c r="AL120" s="114">
        <v>10</v>
      </c>
      <c r="AM120" s="114">
        <v>1</v>
      </c>
      <c r="AN120" s="118" t="s">
        <v>3500</v>
      </c>
      <c r="AO120" s="122">
        <v>1</v>
      </c>
    </row>
    <row r="121" spans="1:41" ht="25" customHeight="1" x14ac:dyDescent="0.35">
      <c r="A121" s="124"/>
      <c r="B121" s="133"/>
      <c r="C121" s="114" t="str">
        <f t="shared" ca="1" si="17"/>
        <v>Expired</v>
      </c>
      <c r="D121" s="114" t="s">
        <v>8292</v>
      </c>
      <c r="E121" s="115">
        <v>43873</v>
      </c>
      <c r="F121" s="115">
        <v>45334</v>
      </c>
      <c r="G121" s="115">
        <f>DATE(YEAR(F121)+2,MONTH(F121),DAY(F121)-1)</f>
        <v>46064</v>
      </c>
      <c r="H121" s="114" t="s">
        <v>2544</v>
      </c>
      <c r="I121" s="379" t="s">
        <v>4259</v>
      </c>
      <c r="J121" s="155" t="s">
        <v>5329</v>
      </c>
      <c r="K121" s="114" t="s">
        <v>11728</v>
      </c>
      <c r="L121" s="114" t="s">
        <v>5123</v>
      </c>
      <c r="M121" s="114" t="s">
        <v>3640</v>
      </c>
      <c r="N121" s="116" t="str">
        <f t="shared" si="12"/>
        <v>LP</v>
      </c>
      <c r="O121" s="114" t="s">
        <v>8728</v>
      </c>
      <c r="P121" s="114" t="str">
        <f t="shared" si="18"/>
        <v>Low</v>
      </c>
      <c r="Q121" s="155" t="s">
        <v>2147</v>
      </c>
      <c r="R121" s="356" t="s">
        <v>14226</v>
      </c>
      <c r="S121" s="356"/>
      <c r="T121" s="155" t="s">
        <v>14227</v>
      </c>
      <c r="U121" s="117" t="s">
        <v>14228</v>
      </c>
      <c r="V121" s="129" t="s">
        <v>8293</v>
      </c>
      <c r="W121" s="128" t="s">
        <v>1193</v>
      </c>
      <c r="X121" s="128" t="s">
        <v>1193</v>
      </c>
      <c r="Y121" s="128">
        <v>43747</v>
      </c>
      <c r="Z121" s="128">
        <v>44196</v>
      </c>
      <c r="AA121" s="120">
        <v>2457672</v>
      </c>
      <c r="AB121" s="120">
        <v>0</v>
      </c>
      <c r="AC121" s="120">
        <v>943777</v>
      </c>
      <c r="AD121" s="120">
        <v>0</v>
      </c>
      <c r="AE121" s="120">
        <v>791185</v>
      </c>
      <c r="AF121" s="121">
        <v>1766487</v>
      </c>
      <c r="AG121" s="114" t="s">
        <v>14229</v>
      </c>
      <c r="AH121" s="114" t="s">
        <v>11192</v>
      </c>
      <c r="AI121" s="114">
        <v>4</v>
      </c>
      <c r="AJ121" s="114">
        <v>1</v>
      </c>
      <c r="AK121" s="114">
        <v>3</v>
      </c>
      <c r="AL121" s="114">
        <v>2</v>
      </c>
      <c r="AM121" s="114">
        <v>1</v>
      </c>
      <c r="AN121" s="118" t="s">
        <v>3500</v>
      </c>
      <c r="AO121" s="122">
        <v>1</v>
      </c>
    </row>
    <row r="122" spans="1:41" ht="25" customHeight="1" x14ac:dyDescent="0.35">
      <c r="A122" s="112"/>
      <c r="B122" s="113"/>
      <c r="C122" s="114" t="str">
        <f t="shared" ca="1" si="17"/>
        <v>Expired</v>
      </c>
      <c r="D122" s="114" t="s">
        <v>13272</v>
      </c>
      <c r="E122" s="115">
        <v>43411</v>
      </c>
      <c r="F122" s="115">
        <v>45254</v>
      </c>
      <c r="G122" s="115">
        <f>DATE(YEAR(F122)+1,MONTH(F122),DAY(F122)-1)</f>
        <v>45619</v>
      </c>
      <c r="H122" s="114" t="s">
        <v>4756</v>
      </c>
      <c r="I122" s="379" t="s">
        <v>8479</v>
      </c>
      <c r="J122" s="155" t="s">
        <v>13273</v>
      </c>
      <c r="K122" s="114" t="s">
        <v>30</v>
      </c>
      <c r="L122" s="114" t="s">
        <v>15709</v>
      </c>
      <c r="M122" s="114" t="s">
        <v>3640</v>
      </c>
      <c r="N122" s="116" t="str">
        <f t="shared" si="12"/>
        <v>LP</v>
      </c>
      <c r="O122" s="114" t="s">
        <v>8725</v>
      </c>
      <c r="P122" s="114" t="str">
        <f t="shared" si="18"/>
        <v>Medium</v>
      </c>
      <c r="Q122" s="155" t="s">
        <v>5334</v>
      </c>
      <c r="R122" s="356" t="s">
        <v>12179</v>
      </c>
      <c r="S122" s="356"/>
      <c r="T122" s="155" t="s">
        <v>12180</v>
      </c>
      <c r="U122" s="117" t="s">
        <v>13274</v>
      </c>
      <c r="V122" s="118" t="s">
        <v>10764</v>
      </c>
      <c r="W122" s="119" t="s">
        <v>1193</v>
      </c>
      <c r="X122" s="119" t="s">
        <v>1193</v>
      </c>
      <c r="Y122" s="128">
        <v>43350</v>
      </c>
      <c r="Z122" s="128">
        <v>44561</v>
      </c>
      <c r="AA122" s="120">
        <v>11838615</v>
      </c>
      <c r="AB122" s="120">
        <v>0</v>
      </c>
      <c r="AC122" s="120">
        <v>5313692</v>
      </c>
      <c r="AD122" s="120">
        <v>0</v>
      </c>
      <c r="AE122" s="120">
        <v>18702581</v>
      </c>
      <c r="AF122" s="121">
        <v>8893087</v>
      </c>
      <c r="AG122" s="114" t="s">
        <v>11194</v>
      </c>
      <c r="AH122" s="114" t="s">
        <v>11195</v>
      </c>
      <c r="AI122" s="114">
        <v>7</v>
      </c>
      <c r="AJ122" s="114">
        <v>5</v>
      </c>
      <c r="AK122" s="114">
        <v>2</v>
      </c>
      <c r="AL122" s="114">
        <v>0</v>
      </c>
      <c r="AM122" s="114">
        <v>0</v>
      </c>
      <c r="AN122" s="118" t="s">
        <v>3517</v>
      </c>
      <c r="AO122" s="122">
        <v>1</v>
      </c>
    </row>
    <row r="123" spans="1:41" ht="25" customHeight="1" x14ac:dyDescent="0.35">
      <c r="A123" s="112"/>
      <c r="B123" s="113"/>
      <c r="C123" s="114" t="str">
        <f t="shared" ca="1" si="17"/>
        <v>Expired</v>
      </c>
      <c r="D123" s="114" t="s">
        <v>3904</v>
      </c>
      <c r="E123" s="115">
        <v>42684</v>
      </c>
      <c r="F123" s="115">
        <v>45606</v>
      </c>
      <c r="G123" s="115">
        <f>DATE(YEAR(F123),MONTH(F123)+18,DAY(F123)-1)</f>
        <v>46151</v>
      </c>
      <c r="H123" s="114" t="s">
        <v>4835</v>
      </c>
      <c r="I123" s="379" t="s">
        <v>9412</v>
      </c>
      <c r="J123" s="155" t="s">
        <v>5330</v>
      </c>
      <c r="K123" s="114" t="s">
        <v>24</v>
      </c>
      <c r="L123" s="114" t="s">
        <v>5123</v>
      </c>
      <c r="M123" s="114" t="s">
        <v>3640</v>
      </c>
      <c r="N123" s="116" t="str">
        <f t="shared" si="12"/>
        <v>LP</v>
      </c>
      <c r="O123" s="114" t="s">
        <v>8725</v>
      </c>
      <c r="P123" s="114" t="str">
        <f t="shared" si="18"/>
        <v>Medium</v>
      </c>
      <c r="Q123" s="155" t="s">
        <v>10357</v>
      </c>
      <c r="R123" s="356" t="s">
        <v>13643</v>
      </c>
      <c r="S123" s="356"/>
      <c r="T123" s="155" t="s">
        <v>13644</v>
      </c>
      <c r="U123" s="117" t="s">
        <v>13645</v>
      </c>
      <c r="V123" s="118" t="s">
        <v>5331</v>
      </c>
      <c r="W123" s="119" t="s">
        <v>1193</v>
      </c>
      <c r="X123" s="119" t="s">
        <v>1193</v>
      </c>
      <c r="Y123" s="128">
        <v>43654</v>
      </c>
      <c r="Z123" s="128">
        <v>44561</v>
      </c>
      <c r="AA123" s="120">
        <v>84500</v>
      </c>
      <c r="AB123" s="120">
        <v>0</v>
      </c>
      <c r="AC123" s="120">
        <v>84500</v>
      </c>
      <c r="AD123" s="120">
        <v>0</v>
      </c>
      <c r="AE123" s="120">
        <v>84500</v>
      </c>
      <c r="AF123" s="121"/>
      <c r="AG123" s="114" t="s">
        <v>8884</v>
      </c>
      <c r="AH123" s="114" t="s">
        <v>11193</v>
      </c>
      <c r="AI123" s="114">
        <v>2</v>
      </c>
      <c r="AJ123" s="114">
        <v>1</v>
      </c>
      <c r="AK123" s="114">
        <v>1</v>
      </c>
      <c r="AL123" s="114">
        <v>10</v>
      </c>
      <c r="AM123" s="114">
        <v>1</v>
      </c>
      <c r="AN123" s="118" t="s">
        <v>3500</v>
      </c>
      <c r="AO123" s="122">
        <v>1</v>
      </c>
    </row>
    <row r="124" spans="1:41" ht="25" customHeight="1" x14ac:dyDescent="0.35">
      <c r="A124" s="309"/>
      <c r="B124" s="143"/>
      <c r="C124" s="114" t="str">
        <f t="shared" ca="1" si="17"/>
        <v>Expired</v>
      </c>
      <c r="D124" s="118" t="s">
        <v>2473</v>
      </c>
      <c r="E124" s="129">
        <v>43430</v>
      </c>
      <c r="F124" s="138">
        <v>43430</v>
      </c>
      <c r="G124" s="115">
        <f>DATE(YEAR(F124)+2,MONTH(F124),DAY(F124)-1)</f>
        <v>44160</v>
      </c>
      <c r="H124" s="118" t="s">
        <v>4613</v>
      </c>
      <c r="I124" s="379" t="s">
        <v>2474</v>
      </c>
      <c r="J124" s="345" t="s">
        <v>5332</v>
      </c>
      <c r="K124" s="118" t="s">
        <v>329</v>
      </c>
      <c r="L124" s="118" t="s">
        <v>3368</v>
      </c>
      <c r="M124" s="158" t="s">
        <v>3640</v>
      </c>
      <c r="N124" s="116" t="str">
        <f t="shared" si="12"/>
        <v>LP</v>
      </c>
      <c r="O124" s="118" t="s">
        <v>8725</v>
      </c>
      <c r="P124" s="114" t="str">
        <f t="shared" si="18"/>
        <v>Medium</v>
      </c>
      <c r="Q124" s="345" t="s">
        <v>4402</v>
      </c>
      <c r="R124" s="357"/>
      <c r="S124" s="357"/>
      <c r="T124" s="345" t="s">
        <v>3369</v>
      </c>
      <c r="U124" s="157" t="s">
        <v>5333</v>
      </c>
      <c r="V124" s="118"/>
      <c r="W124" s="118"/>
      <c r="X124" s="118"/>
      <c r="Y124" s="118"/>
      <c r="Z124" s="118"/>
      <c r="AA124" s="118"/>
      <c r="AB124" s="118"/>
      <c r="AC124" s="118"/>
      <c r="AD124" s="118"/>
      <c r="AE124" s="118"/>
      <c r="AF124" s="140"/>
      <c r="AG124" s="118"/>
      <c r="AH124" s="118"/>
      <c r="AI124" s="118"/>
      <c r="AJ124" s="118"/>
      <c r="AK124" s="118"/>
      <c r="AL124" s="118"/>
      <c r="AM124" s="118"/>
      <c r="AN124" s="118" t="s">
        <v>3500</v>
      </c>
      <c r="AO124" s="141">
        <v>1</v>
      </c>
    </row>
    <row r="125" spans="1:41" ht="25" customHeight="1" x14ac:dyDescent="0.35">
      <c r="A125" s="112"/>
      <c r="B125" s="113"/>
      <c r="C125" s="114" t="str">
        <f t="shared" ca="1" si="17"/>
        <v>Active</v>
      </c>
      <c r="D125" s="114" t="s">
        <v>3820</v>
      </c>
      <c r="E125" s="115">
        <v>42541</v>
      </c>
      <c r="F125" s="115">
        <v>45888</v>
      </c>
      <c r="G125" s="115">
        <f>DATE(YEAR(F125)+2,MONTH(F125),DAY(F125)-1)</f>
        <v>46617</v>
      </c>
      <c r="H125" s="114" t="s">
        <v>1271</v>
      </c>
      <c r="I125" s="379" t="s">
        <v>16262</v>
      </c>
      <c r="J125" s="155" t="s">
        <v>5335</v>
      </c>
      <c r="K125" s="114" t="s">
        <v>11728</v>
      </c>
      <c r="L125" s="114" t="s">
        <v>5123</v>
      </c>
      <c r="M125" s="114" t="s">
        <v>3640</v>
      </c>
      <c r="N125" s="116" t="str">
        <f t="shared" si="12"/>
        <v>LP</v>
      </c>
      <c r="O125" s="114" t="s">
        <v>8725</v>
      </c>
      <c r="P125" s="114" t="str">
        <f t="shared" si="18"/>
        <v>Medium</v>
      </c>
      <c r="Q125" s="155" t="s">
        <v>10358</v>
      </c>
      <c r="R125" s="356" t="s">
        <v>12147</v>
      </c>
      <c r="S125" s="356"/>
      <c r="T125" s="155" t="s">
        <v>12148</v>
      </c>
      <c r="U125" s="117" t="s">
        <v>12149</v>
      </c>
      <c r="V125" s="118" t="s">
        <v>5336</v>
      </c>
      <c r="W125" s="118" t="s">
        <v>5337</v>
      </c>
      <c r="X125" s="119" t="s">
        <v>1193</v>
      </c>
      <c r="Y125" s="128">
        <v>44306</v>
      </c>
      <c r="Z125" s="128">
        <v>43830</v>
      </c>
      <c r="AA125" s="120">
        <v>14664320</v>
      </c>
      <c r="AB125" s="120">
        <v>0</v>
      </c>
      <c r="AC125" s="120">
        <v>1145000</v>
      </c>
      <c r="AD125" s="120">
        <v>0</v>
      </c>
      <c r="AE125" s="120">
        <v>18176428</v>
      </c>
      <c r="AF125" s="121">
        <v>7220492</v>
      </c>
      <c r="AG125" s="114" t="s">
        <v>5337</v>
      </c>
      <c r="AH125" s="130" t="s">
        <v>1193</v>
      </c>
      <c r="AI125" s="131">
        <v>2</v>
      </c>
      <c r="AJ125" s="131">
        <v>1</v>
      </c>
      <c r="AK125" s="131">
        <v>1</v>
      </c>
      <c r="AL125" s="131">
        <v>7</v>
      </c>
      <c r="AM125" s="131">
        <v>0</v>
      </c>
      <c r="AN125" s="131" t="s">
        <v>3517</v>
      </c>
      <c r="AO125" s="167">
        <v>1</v>
      </c>
    </row>
    <row r="126" spans="1:41" ht="25" customHeight="1" x14ac:dyDescent="0.35">
      <c r="A126" s="142" t="s">
        <v>11533</v>
      </c>
      <c r="B126" s="143">
        <v>45177</v>
      </c>
      <c r="C126" s="114" t="str">
        <f t="shared" ca="1" si="17"/>
        <v>Expired</v>
      </c>
      <c r="D126" s="114" t="s">
        <v>12025</v>
      </c>
      <c r="E126" s="115">
        <v>45177</v>
      </c>
      <c r="F126" s="115">
        <f>E126</f>
        <v>45177</v>
      </c>
      <c r="G126" s="115">
        <f>DATE(YEAR(F126)+1,MONTH(F126)+6,DAY(F126)-1)</f>
        <v>45723</v>
      </c>
      <c r="H126" s="114" t="s">
        <v>12212</v>
      </c>
      <c r="I126" s="379" t="s">
        <v>12026</v>
      </c>
      <c r="J126" s="155" t="s">
        <v>12027</v>
      </c>
      <c r="K126" s="118" t="s">
        <v>11728</v>
      </c>
      <c r="L126" s="114" t="s">
        <v>5123</v>
      </c>
      <c r="M126" s="114" t="s">
        <v>3640</v>
      </c>
      <c r="N126" s="116" t="str">
        <f t="shared" si="12"/>
        <v>LP</v>
      </c>
      <c r="O126" s="114" t="s">
        <v>8725</v>
      </c>
      <c r="P126" s="114" t="str">
        <f t="shared" si="18"/>
        <v>Medium</v>
      </c>
      <c r="Q126" s="155" t="s">
        <v>12028</v>
      </c>
      <c r="R126" s="356" t="s">
        <v>12029</v>
      </c>
      <c r="S126" s="356"/>
      <c r="T126" s="155" t="s">
        <v>12030</v>
      </c>
      <c r="U126" s="127" t="s">
        <v>12031</v>
      </c>
      <c r="V126" s="128" t="s">
        <v>1193</v>
      </c>
      <c r="W126" s="128" t="s">
        <v>1193</v>
      </c>
      <c r="X126" s="128" t="s">
        <v>1193</v>
      </c>
      <c r="Y126" s="115">
        <v>45048</v>
      </c>
      <c r="Z126" s="115" t="s">
        <v>3303</v>
      </c>
      <c r="AA126" s="120">
        <v>0</v>
      </c>
      <c r="AB126" s="120">
        <v>0</v>
      </c>
      <c r="AC126" s="120">
        <v>0</v>
      </c>
      <c r="AD126" s="120">
        <v>0</v>
      </c>
      <c r="AE126" s="120">
        <v>0</v>
      </c>
      <c r="AF126" s="121">
        <v>0</v>
      </c>
      <c r="AG126" s="114" t="s">
        <v>1193</v>
      </c>
      <c r="AH126" s="114" t="s">
        <v>1193</v>
      </c>
      <c r="AI126" s="114">
        <v>3</v>
      </c>
      <c r="AJ126" s="114">
        <v>1</v>
      </c>
      <c r="AK126" s="114">
        <v>2</v>
      </c>
      <c r="AL126" s="114">
        <v>0</v>
      </c>
      <c r="AM126" s="114">
        <v>0</v>
      </c>
      <c r="AN126" s="118" t="s">
        <v>3500</v>
      </c>
      <c r="AO126" s="122">
        <v>1</v>
      </c>
    </row>
    <row r="127" spans="1:41" ht="25" customHeight="1" x14ac:dyDescent="0.35">
      <c r="A127" s="112"/>
      <c r="B127" s="113"/>
      <c r="C127" s="114" t="str">
        <f t="shared" ca="1" si="17"/>
        <v>Expired</v>
      </c>
      <c r="D127" s="114" t="s">
        <v>1468</v>
      </c>
      <c r="E127" s="115">
        <v>42802</v>
      </c>
      <c r="F127" s="115">
        <f>E127</f>
        <v>42802</v>
      </c>
      <c r="G127" s="115">
        <f t="shared" ref="G127:G132" si="19">DATE(YEAR(F127)+2,MONTH(F127),DAY(F127)-1)</f>
        <v>43531</v>
      </c>
      <c r="H127" s="114" t="s">
        <v>1476</v>
      </c>
      <c r="I127" s="379" t="s">
        <v>3004</v>
      </c>
      <c r="J127" s="155" t="s">
        <v>5338</v>
      </c>
      <c r="K127" s="114" t="s">
        <v>11728</v>
      </c>
      <c r="L127" s="114" t="s">
        <v>5123</v>
      </c>
      <c r="M127" s="114" t="s">
        <v>3640</v>
      </c>
      <c r="N127" s="116" t="str">
        <f t="shared" si="12"/>
        <v>LP</v>
      </c>
      <c r="O127" s="114" t="s">
        <v>8728</v>
      </c>
      <c r="P127" s="114" t="str">
        <f t="shared" si="18"/>
        <v>Low</v>
      </c>
      <c r="Q127" s="155" t="s">
        <v>10359</v>
      </c>
      <c r="R127" s="356" t="s">
        <v>11879</v>
      </c>
      <c r="S127" s="356"/>
      <c r="T127" s="155" t="s">
        <v>11880</v>
      </c>
      <c r="U127" s="117" t="s">
        <v>9632</v>
      </c>
      <c r="V127" s="118" t="s">
        <v>6693</v>
      </c>
      <c r="W127" s="119" t="s">
        <v>1193</v>
      </c>
      <c r="X127" s="119" t="s">
        <v>1193</v>
      </c>
      <c r="Y127" s="128">
        <v>42827</v>
      </c>
      <c r="Z127" s="118" t="s">
        <v>3303</v>
      </c>
      <c r="AA127" s="120">
        <v>0</v>
      </c>
      <c r="AB127" s="120">
        <v>0</v>
      </c>
      <c r="AC127" s="120">
        <v>0</v>
      </c>
      <c r="AD127" s="120">
        <v>0</v>
      </c>
      <c r="AE127" s="120">
        <v>0</v>
      </c>
      <c r="AF127" s="121"/>
      <c r="AG127" s="114" t="s">
        <v>1193</v>
      </c>
      <c r="AH127" s="130" t="s">
        <v>1193</v>
      </c>
      <c r="AI127" s="131">
        <v>5</v>
      </c>
      <c r="AJ127" s="131">
        <v>1</v>
      </c>
      <c r="AK127" s="131">
        <v>4</v>
      </c>
      <c r="AL127" s="131">
        <v>0</v>
      </c>
      <c r="AM127" s="131">
        <v>0</v>
      </c>
      <c r="AN127" s="118" t="s">
        <v>3500</v>
      </c>
      <c r="AO127" s="122">
        <v>1</v>
      </c>
    </row>
    <row r="128" spans="1:41" ht="25" customHeight="1" x14ac:dyDescent="0.35">
      <c r="A128" s="112"/>
      <c r="B128" s="113"/>
      <c r="C128" s="114" t="str">
        <f t="shared" ca="1" si="17"/>
        <v>Expired</v>
      </c>
      <c r="D128" s="114" t="s">
        <v>3679</v>
      </c>
      <c r="E128" s="115">
        <v>43725</v>
      </c>
      <c r="F128" s="115">
        <f>E128</f>
        <v>43725</v>
      </c>
      <c r="G128" s="115">
        <f t="shared" si="19"/>
        <v>44455</v>
      </c>
      <c r="H128" s="114" t="s">
        <v>2386</v>
      </c>
      <c r="I128" s="379" t="s">
        <v>4260</v>
      </c>
      <c r="J128" s="155" t="s">
        <v>5339</v>
      </c>
      <c r="K128" s="114" t="s">
        <v>11728</v>
      </c>
      <c r="L128" s="114" t="s">
        <v>5123</v>
      </c>
      <c r="M128" s="114" t="s">
        <v>3640</v>
      </c>
      <c r="N128" s="116" t="str">
        <f t="shared" si="12"/>
        <v>LP</v>
      </c>
      <c r="O128" s="114" t="s">
        <v>8728</v>
      </c>
      <c r="P128" s="114" t="str">
        <f t="shared" si="18"/>
        <v>Low</v>
      </c>
      <c r="Q128" s="155" t="s">
        <v>10360</v>
      </c>
      <c r="R128" s="356"/>
      <c r="S128" s="356"/>
      <c r="T128" s="155" t="s">
        <v>1193</v>
      </c>
      <c r="U128" s="117" t="s">
        <v>1193</v>
      </c>
      <c r="V128" s="129" t="s">
        <v>5340</v>
      </c>
      <c r="W128" s="128" t="s">
        <v>1193</v>
      </c>
      <c r="X128" s="128" t="s">
        <v>1193</v>
      </c>
      <c r="Y128" s="128" t="s">
        <v>1193</v>
      </c>
      <c r="Z128" s="118" t="s">
        <v>3305</v>
      </c>
      <c r="AA128" s="120">
        <v>2079614</v>
      </c>
      <c r="AB128" s="120">
        <v>0</v>
      </c>
      <c r="AC128" s="120">
        <v>284490</v>
      </c>
      <c r="AD128" s="120">
        <v>0</v>
      </c>
      <c r="AE128" s="120">
        <v>960496</v>
      </c>
      <c r="AF128" s="121"/>
      <c r="AG128" s="114" t="s">
        <v>1193</v>
      </c>
      <c r="AH128" s="114" t="s">
        <v>1193</v>
      </c>
      <c r="AI128" s="114"/>
      <c r="AJ128" s="114"/>
      <c r="AK128" s="114"/>
      <c r="AL128" s="114"/>
      <c r="AM128" s="114"/>
      <c r="AN128" s="118" t="s">
        <v>3500</v>
      </c>
      <c r="AO128" s="122">
        <v>1</v>
      </c>
    </row>
    <row r="129" spans="1:41" ht="25" customHeight="1" x14ac:dyDescent="0.35">
      <c r="A129" s="142" t="s">
        <v>11533</v>
      </c>
      <c r="B129" s="143">
        <v>44742</v>
      </c>
      <c r="C129" s="114" t="str">
        <f t="shared" ca="1" si="17"/>
        <v>Expired</v>
      </c>
      <c r="D129" s="114" t="s">
        <v>4556</v>
      </c>
      <c r="E129" s="115">
        <v>43074</v>
      </c>
      <c r="F129" s="115">
        <v>44742</v>
      </c>
      <c r="G129" s="115">
        <f t="shared" si="19"/>
        <v>45472</v>
      </c>
      <c r="H129" s="114" t="s">
        <v>4557</v>
      </c>
      <c r="I129" s="379" t="s">
        <v>7955</v>
      </c>
      <c r="J129" s="155" t="s">
        <v>5341</v>
      </c>
      <c r="K129" s="114" t="s">
        <v>11728</v>
      </c>
      <c r="L129" s="114" t="s">
        <v>5123</v>
      </c>
      <c r="M129" s="114" t="s">
        <v>3640</v>
      </c>
      <c r="N129" s="116" t="str">
        <f t="shared" si="12"/>
        <v>LP</v>
      </c>
      <c r="O129" s="114" t="s">
        <v>8728</v>
      </c>
      <c r="P129" s="114" t="str">
        <f t="shared" si="18"/>
        <v>Low</v>
      </c>
      <c r="Q129" s="155" t="s">
        <v>10360</v>
      </c>
      <c r="R129" s="356"/>
      <c r="S129" s="356"/>
      <c r="T129" s="155" t="s">
        <v>4558</v>
      </c>
      <c r="U129" s="117" t="s">
        <v>5342</v>
      </c>
      <c r="V129" s="129" t="s">
        <v>5284</v>
      </c>
      <c r="W129" s="128" t="s">
        <v>1193</v>
      </c>
      <c r="X129" s="128" t="s">
        <v>1193</v>
      </c>
      <c r="Y129" s="128">
        <v>42824</v>
      </c>
      <c r="Z129" s="128">
        <v>44196</v>
      </c>
      <c r="AA129" s="120">
        <v>7357539</v>
      </c>
      <c r="AB129" s="120">
        <v>0</v>
      </c>
      <c r="AC129" s="120">
        <v>1088141</v>
      </c>
      <c r="AD129" s="120">
        <v>0</v>
      </c>
      <c r="AE129" s="120">
        <v>6398957</v>
      </c>
      <c r="AF129" s="121"/>
      <c r="AG129" s="114" t="s">
        <v>1193</v>
      </c>
      <c r="AH129" s="114" t="s">
        <v>1193</v>
      </c>
      <c r="AI129" s="114">
        <v>225</v>
      </c>
      <c r="AJ129" s="114">
        <v>76</v>
      </c>
      <c r="AK129" s="114">
        <v>149</v>
      </c>
      <c r="AL129" s="114">
        <v>7</v>
      </c>
      <c r="AM129" s="114">
        <v>1</v>
      </c>
      <c r="AN129" s="118" t="s">
        <v>3500</v>
      </c>
      <c r="AO129" s="122">
        <v>1</v>
      </c>
    </row>
    <row r="130" spans="1:41" ht="25" customHeight="1" x14ac:dyDescent="0.35">
      <c r="A130" s="112"/>
      <c r="B130" s="113"/>
      <c r="C130" s="114" t="str">
        <f t="shared" ca="1" si="17"/>
        <v>Expired</v>
      </c>
      <c r="D130" s="114" t="s">
        <v>4071</v>
      </c>
      <c r="E130" s="115">
        <v>44698</v>
      </c>
      <c r="F130" s="115">
        <v>44698</v>
      </c>
      <c r="G130" s="115">
        <f t="shared" si="19"/>
        <v>45428</v>
      </c>
      <c r="H130" s="114" t="s">
        <v>4561</v>
      </c>
      <c r="I130" s="379" t="s">
        <v>7956</v>
      </c>
      <c r="J130" s="155" t="s">
        <v>5349</v>
      </c>
      <c r="K130" s="114" t="s">
        <v>74</v>
      </c>
      <c r="L130" s="114" t="s">
        <v>15709</v>
      </c>
      <c r="M130" s="114" t="s">
        <v>3640</v>
      </c>
      <c r="N130" s="116" t="str">
        <f t="shared" si="12"/>
        <v>LP</v>
      </c>
      <c r="O130" s="114" t="s">
        <v>8727</v>
      </c>
      <c r="P130" s="114" t="str">
        <f t="shared" si="18"/>
        <v>Medium</v>
      </c>
      <c r="Q130" s="155" t="s">
        <v>5350</v>
      </c>
      <c r="R130" s="356"/>
      <c r="S130" s="356"/>
      <c r="T130" s="155" t="s">
        <v>9631</v>
      </c>
      <c r="U130" s="117" t="s">
        <v>9630</v>
      </c>
      <c r="V130" s="129" t="s">
        <v>5351</v>
      </c>
      <c r="W130" s="128" t="s">
        <v>1193</v>
      </c>
      <c r="X130" s="128" t="s">
        <v>1193</v>
      </c>
      <c r="Y130" s="128">
        <v>44638</v>
      </c>
      <c r="Z130" s="128">
        <v>44561</v>
      </c>
      <c r="AA130" s="120">
        <v>31018</v>
      </c>
      <c r="AB130" s="120">
        <v>0</v>
      </c>
      <c r="AC130" s="120">
        <v>31018</v>
      </c>
      <c r="AD130" s="120">
        <v>0</v>
      </c>
      <c r="AE130" s="120">
        <v>31018</v>
      </c>
      <c r="AF130" s="121"/>
      <c r="AG130" s="114" t="s">
        <v>11196</v>
      </c>
      <c r="AH130" s="114" t="s">
        <v>11197</v>
      </c>
      <c r="AI130" s="114">
        <v>3</v>
      </c>
      <c r="AJ130" s="114">
        <v>1</v>
      </c>
      <c r="AK130" s="114">
        <v>2</v>
      </c>
      <c r="AL130" s="114">
        <v>0</v>
      </c>
      <c r="AM130" s="114">
        <v>0</v>
      </c>
      <c r="AN130" s="118" t="s">
        <v>3500</v>
      </c>
      <c r="AO130" s="122">
        <v>1</v>
      </c>
    </row>
    <row r="131" spans="1:41" ht="25" customHeight="1" x14ac:dyDescent="0.35">
      <c r="A131" s="112"/>
      <c r="B131" s="113"/>
      <c r="C131" s="114" t="str">
        <f t="shared" ca="1" si="17"/>
        <v>Expired</v>
      </c>
      <c r="D131" s="114" t="s">
        <v>3899</v>
      </c>
      <c r="E131" s="115">
        <v>43476</v>
      </c>
      <c r="F131" s="115">
        <v>44207</v>
      </c>
      <c r="G131" s="115">
        <f t="shared" si="19"/>
        <v>44936</v>
      </c>
      <c r="H131" s="114" t="s">
        <v>4757</v>
      </c>
      <c r="I131" s="379" t="s">
        <v>4261</v>
      </c>
      <c r="J131" s="155" t="s">
        <v>5343</v>
      </c>
      <c r="K131" s="114" t="s">
        <v>11728</v>
      </c>
      <c r="L131" s="114" t="s">
        <v>5123</v>
      </c>
      <c r="M131" s="114" t="s">
        <v>3640</v>
      </c>
      <c r="N131" s="116" t="str">
        <f t="shared" ref="N131:N194" si="20">IF(EXACT(M131,"C - COMPANY ACT"),"LP",IF(EXACT(M131,"V- VEST ACT (WITHIN PARLIAMENT) "),"LP",IF(EXACT(M131,"FS - FRIENDLY SOCIETIES ACT"),"LP",IF(EXACT(M131,"UN - UNICORPORATED"),"LA",""))))</f>
        <v>LP</v>
      </c>
      <c r="O131" s="114" t="s">
        <v>8725</v>
      </c>
      <c r="P131" s="114" t="str">
        <f t="shared" si="18"/>
        <v>Medium</v>
      </c>
      <c r="Q131" s="155" t="s">
        <v>5344</v>
      </c>
      <c r="R131" s="356"/>
      <c r="S131" s="356"/>
      <c r="T131" s="155" t="s">
        <v>2747</v>
      </c>
      <c r="U131" s="117" t="s">
        <v>5345</v>
      </c>
      <c r="V131" s="118" t="s">
        <v>5346</v>
      </c>
      <c r="W131" s="118" t="s">
        <v>1193</v>
      </c>
      <c r="X131" s="118" t="s">
        <v>1193</v>
      </c>
      <c r="Y131" s="128">
        <v>43907</v>
      </c>
      <c r="Z131" s="118" t="s">
        <v>3305</v>
      </c>
      <c r="AA131" s="120">
        <v>1768637</v>
      </c>
      <c r="AB131" s="120">
        <v>0</v>
      </c>
      <c r="AC131" s="120">
        <v>1021932</v>
      </c>
      <c r="AD131" s="120">
        <v>0</v>
      </c>
      <c r="AE131" s="120">
        <v>1472229</v>
      </c>
      <c r="AF131" s="121"/>
      <c r="AG131" s="114"/>
      <c r="AH131" s="114" t="s">
        <v>11384</v>
      </c>
      <c r="AI131" s="114"/>
      <c r="AJ131" s="114"/>
      <c r="AK131" s="114"/>
      <c r="AL131" s="114"/>
      <c r="AM131" s="114"/>
      <c r="AN131" s="118" t="s">
        <v>3500</v>
      </c>
      <c r="AO131" s="122">
        <v>1</v>
      </c>
    </row>
    <row r="132" spans="1:41" ht="25" customHeight="1" x14ac:dyDescent="0.35">
      <c r="A132" s="112"/>
      <c r="B132" s="113"/>
      <c r="C132" s="114" t="str">
        <f t="shared" ca="1" si="17"/>
        <v>Expired</v>
      </c>
      <c r="D132" s="114" t="s">
        <v>4218</v>
      </c>
      <c r="E132" s="115">
        <v>42493</v>
      </c>
      <c r="F132" s="115">
        <v>45415</v>
      </c>
      <c r="G132" s="115">
        <f t="shared" si="19"/>
        <v>46144</v>
      </c>
      <c r="H132" s="114" t="s">
        <v>1241</v>
      </c>
      <c r="I132" s="379" t="s">
        <v>8633</v>
      </c>
      <c r="J132" s="155" t="s">
        <v>14949</v>
      </c>
      <c r="K132" s="114" t="s">
        <v>11728</v>
      </c>
      <c r="L132" s="114" t="s">
        <v>5123</v>
      </c>
      <c r="M132" s="114" t="s">
        <v>3640</v>
      </c>
      <c r="N132" s="116" t="str">
        <f t="shared" si="20"/>
        <v>LP</v>
      </c>
      <c r="O132" s="114" t="s">
        <v>8732</v>
      </c>
      <c r="P132" s="114" t="str">
        <f>IF(EXACT(O132,"Overseas Charities Operating in Jamaica"),"Medium",IF(EXACT(O132,"Muslim Groups/Foundations"),"Medium",IF(EXACT(O132,"Churches"),"Low",IF(EXACT(O132,"Benevolent Societies"),"Low",IF(EXACT(O132,"Alumni/Past Students'associations"),"Low",IF(EXACT(O132,"Schools(Government/Private)"),"Low",IF(EXACT(O132,"Govt.Based Trusts/Charities"),"Low",IF(EXACT(O132,"Trust"),"Medium",IF(EXACT(O132,"Company Based Foundations"),"Medium",IF(EXACT(O132,"Other Foundations"),"Medium",IF(EXACT(O132,"Unincorporated Groups"),"Medium","")))))))))))</f>
        <v>Low</v>
      </c>
      <c r="Q132" s="155" t="s">
        <v>5347</v>
      </c>
      <c r="R132" s="356" t="s">
        <v>14950</v>
      </c>
      <c r="S132" s="356"/>
      <c r="T132" s="155" t="s">
        <v>14951</v>
      </c>
      <c r="U132" s="117" t="s">
        <v>14952</v>
      </c>
      <c r="V132" s="118" t="s">
        <v>5348</v>
      </c>
      <c r="W132" s="119" t="s">
        <v>1193</v>
      </c>
      <c r="X132" s="119" t="s">
        <v>1193</v>
      </c>
      <c r="Y132" s="128">
        <v>43952</v>
      </c>
      <c r="Z132" s="128">
        <v>44196</v>
      </c>
      <c r="AA132" s="120">
        <v>1688502</v>
      </c>
      <c r="AB132" s="120">
        <v>0</v>
      </c>
      <c r="AC132" s="120">
        <v>847062</v>
      </c>
      <c r="AD132" s="120">
        <v>0</v>
      </c>
      <c r="AE132" s="120">
        <v>1283025</v>
      </c>
      <c r="AF132" s="121">
        <v>0</v>
      </c>
      <c r="AG132" s="114" t="s">
        <v>1193</v>
      </c>
      <c r="AH132" s="130" t="s">
        <v>7628</v>
      </c>
      <c r="AI132" s="119">
        <v>61</v>
      </c>
      <c r="AJ132" s="119">
        <v>34</v>
      </c>
      <c r="AK132" s="119">
        <v>27</v>
      </c>
      <c r="AL132" s="119">
        <v>0</v>
      </c>
      <c r="AM132" s="119">
        <v>0</v>
      </c>
      <c r="AN132" s="118" t="s">
        <v>3500</v>
      </c>
      <c r="AO132" s="122">
        <v>1</v>
      </c>
    </row>
    <row r="133" spans="1:41" ht="25" customHeight="1" x14ac:dyDescent="0.35">
      <c r="A133" s="112"/>
      <c r="B133" s="113"/>
      <c r="C133" s="114" t="str">
        <f t="shared" ca="1" si="17"/>
        <v>Active</v>
      </c>
      <c r="D133" s="114" t="s">
        <v>16263</v>
      </c>
      <c r="E133" s="115">
        <v>42285</v>
      </c>
      <c r="F133" s="115">
        <v>46034</v>
      </c>
      <c r="G133" s="115">
        <f>DATE(YEAR(F133),MONTH(F133)+6,DAY(F133)-1)</f>
        <v>46214</v>
      </c>
      <c r="H133" s="114" t="s">
        <v>1073</v>
      </c>
      <c r="I133" s="379" t="s">
        <v>1074</v>
      </c>
      <c r="J133" s="155" t="s">
        <v>5352</v>
      </c>
      <c r="K133" s="114" t="s">
        <v>11728</v>
      </c>
      <c r="L133" s="114" t="s">
        <v>5123</v>
      </c>
      <c r="M133" s="114" t="s">
        <v>3640</v>
      </c>
      <c r="N133" s="116" t="str">
        <f t="shared" si="20"/>
        <v>LP</v>
      </c>
      <c r="O133" s="114" t="s">
        <v>8727</v>
      </c>
      <c r="P133" s="114" t="str">
        <f t="shared" ref="P133:P160" si="21">IF(EXACT(O133,"Overseas Charities Operating in Jamaica"),"Medium",IF(EXACT(O133,"Muslim Groups/Foundations"),"Medium",IF(EXACT(O133,"Churches"),"Low",IF(EXACT(O133,"Benevolent Societies"),"Low",IF(EXACT(O133,"Alumni/Past Students Associations"),"Low",IF(EXACT(O133,"Schools(Government/Private)"),"Low",IF(EXACT(O133,"Govt.Based Trusts/Charities"),"Low",IF(EXACT(O133,"Trust"),"Medium",IF(EXACT(O133,"Company Based Foundations"),"Medium",IF(EXACT(O133,"Other Foundations"),"Medium",IF(EXACT(O133,"Unincorporated Groups"),"Medium","")))))))))))</f>
        <v>Medium</v>
      </c>
      <c r="Q133" s="155" t="s">
        <v>10248</v>
      </c>
      <c r="R133" s="356" t="s">
        <v>16264</v>
      </c>
      <c r="S133" s="356"/>
      <c r="T133" s="155" t="s">
        <v>16265</v>
      </c>
      <c r="U133" s="127" t="s">
        <v>16266</v>
      </c>
      <c r="V133" s="119" t="s">
        <v>5430</v>
      </c>
      <c r="W133" s="119" t="s">
        <v>1193</v>
      </c>
      <c r="X133" s="119" t="s">
        <v>10765</v>
      </c>
      <c r="Y133" s="128">
        <v>42264</v>
      </c>
      <c r="Z133" s="128">
        <v>42735</v>
      </c>
      <c r="AA133" s="120">
        <v>212000</v>
      </c>
      <c r="AB133" s="120">
        <v>0</v>
      </c>
      <c r="AC133" s="120">
        <v>200000</v>
      </c>
      <c r="AD133" s="120">
        <v>0</v>
      </c>
      <c r="AE133" s="120">
        <v>0</v>
      </c>
      <c r="AF133" s="121"/>
      <c r="AG133" s="114" t="s">
        <v>11198</v>
      </c>
      <c r="AH133" s="114" t="s">
        <v>1193</v>
      </c>
      <c r="AI133" s="114">
        <v>2</v>
      </c>
      <c r="AJ133" s="114">
        <v>0</v>
      </c>
      <c r="AK133" s="114">
        <v>2</v>
      </c>
      <c r="AL133" s="114">
        <v>20</v>
      </c>
      <c r="AM133" s="114">
        <v>0</v>
      </c>
      <c r="AN133" s="118" t="s">
        <v>3500</v>
      </c>
      <c r="AO133" s="122">
        <v>1</v>
      </c>
    </row>
    <row r="134" spans="1:41" ht="25" customHeight="1" x14ac:dyDescent="0.35">
      <c r="A134" s="142" t="s">
        <v>11533</v>
      </c>
      <c r="B134" s="143">
        <v>46127</v>
      </c>
      <c r="C134" s="114" t="str">
        <f t="shared" ca="1" si="17"/>
        <v>Active</v>
      </c>
      <c r="D134" s="114" t="s">
        <v>16521</v>
      </c>
      <c r="E134" s="115">
        <v>46127</v>
      </c>
      <c r="F134" s="115">
        <v>46127</v>
      </c>
      <c r="G134" s="115">
        <f>DATE(YEAR(F134)+2,MONTH(F134),DAY(F134)-1)</f>
        <v>46857</v>
      </c>
      <c r="H134" s="114" t="s">
        <v>16522</v>
      </c>
      <c r="I134" s="379" t="s">
        <v>16523</v>
      </c>
      <c r="J134" s="155" t="s">
        <v>16524</v>
      </c>
      <c r="K134" s="114" t="s">
        <v>11728</v>
      </c>
      <c r="L134" s="114" t="s">
        <v>5123</v>
      </c>
      <c r="M134" s="114" t="s">
        <v>3640</v>
      </c>
      <c r="N134" s="116" t="str">
        <f t="shared" si="20"/>
        <v>LP</v>
      </c>
      <c r="O134" s="114" t="s">
        <v>8725</v>
      </c>
      <c r="P134" s="114" t="str">
        <f t="shared" si="21"/>
        <v>Medium</v>
      </c>
      <c r="Q134" s="155" t="s">
        <v>16525</v>
      </c>
      <c r="R134" s="356" t="s">
        <v>16527</v>
      </c>
      <c r="S134" s="356"/>
      <c r="T134" s="155" t="s">
        <v>16526</v>
      </c>
      <c r="U134" s="117" t="s">
        <v>16528</v>
      </c>
      <c r="V134" s="118" t="s">
        <v>1193</v>
      </c>
      <c r="W134" s="118" t="s">
        <v>1193</v>
      </c>
      <c r="X134" s="119" t="s">
        <v>1193</v>
      </c>
      <c r="Y134" s="115">
        <v>45988</v>
      </c>
      <c r="Z134" s="115">
        <v>45657</v>
      </c>
      <c r="AA134" s="120">
        <v>0</v>
      </c>
      <c r="AB134" s="120">
        <v>0</v>
      </c>
      <c r="AC134" s="120">
        <v>0</v>
      </c>
      <c r="AD134" s="120">
        <v>0</v>
      </c>
      <c r="AE134" s="120">
        <v>0</v>
      </c>
      <c r="AF134" s="121">
        <v>0</v>
      </c>
      <c r="AG134" s="114" t="s">
        <v>1193</v>
      </c>
      <c r="AH134" s="114" t="s">
        <v>1193</v>
      </c>
      <c r="AI134" s="114">
        <v>3</v>
      </c>
      <c r="AJ134" s="114">
        <v>1</v>
      </c>
      <c r="AK134" s="114">
        <v>2</v>
      </c>
      <c r="AL134" s="114">
        <v>3</v>
      </c>
      <c r="AM134" s="114">
        <v>0</v>
      </c>
      <c r="AN134" s="118" t="s">
        <v>3500</v>
      </c>
      <c r="AO134" s="122">
        <v>1</v>
      </c>
    </row>
    <row r="135" spans="1:41" ht="25" customHeight="1" x14ac:dyDescent="0.35">
      <c r="A135" s="112"/>
      <c r="B135" s="113"/>
      <c r="C135" s="114" t="str">
        <f t="shared" ca="1" si="17"/>
        <v>Expired</v>
      </c>
      <c r="D135" s="114" t="s">
        <v>96</v>
      </c>
      <c r="E135" s="115">
        <v>41724</v>
      </c>
      <c r="F135" s="115">
        <v>43185</v>
      </c>
      <c r="G135" s="115">
        <f>DATE(YEAR(F135)+2,MONTH(F135),DAY(F135)-1)</f>
        <v>43915</v>
      </c>
      <c r="H135" s="114" t="s">
        <v>97</v>
      </c>
      <c r="I135" s="379" t="s">
        <v>3174</v>
      </c>
      <c r="J135" s="155" t="s">
        <v>5353</v>
      </c>
      <c r="K135" s="114" t="s">
        <v>24</v>
      </c>
      <c r="L135" s="114" t="s">
        <v>5123</v>
      </c>
      <c r="M135" s="114" t="s">
        <v>3640</v>
      </c>
      <c r="N135" s="116" t="str">
        <f t="shared" si="20"/>
        <v>LP</v>
      </c>
      <c r="O135" s="114" t="s">
        <v>8733</v>
      </c>
      <c r="P135" s="114" t="str">
        <f t="shared" si="21"/>
        <v>Medium</v>
      </c>
      <c r="Q135" s="160" t="s">
        <v>468</v>
      </c>
      <c r="R135" s="359"/>
      <c r="S135" s="359"/>
      <c r="T135" s="155" t="s">
        <v>1057</v>
      </c>
      <c r="U135" s="127" t="s">
        <v>5354</v>
      </c>
      <c r="V135" s="119" t="s">
        <v>5430</v>
      </c>
      <c r="W135" s="119" t="s">
        <v>1193</v>
      </c>
      <c r="X135" s="119" t="s">
        <v>1193</v>
      </c>
      <c r="Y135" s="128">
        <v>41691</v>
      </c>
      <c r="Z135" s="128">
        <v>42735</v>
      </c>
      <c r="AA135" s="120">
        <v>61000</v>
      </c>
      <c r="AB135" s="120">
        <v>0</v>
      </c>
      <c r="AC135" s="120">
        <v>61000</v>
      </c>
      <c r="AD135" s="120">
        <v>0</v>
      </c>
      <c r="AE135" s="120">
        <v>61000</v>
      </c>
      <c r="AF135" s="121"/>
      <c r="AG135" s="114" t="s">
        <v>11199</v>
      </c>
      <c r="AH135" s="114" t="s">
        <v>11200</v>
      </c>
      <c r="AI135" s="114">
        <v>2</v>
      </c>
      <c r="AJ135" s="114">
        <v>0</v>
      </c>
      <c r="AK135" s="114">
        <v>2</v>
      </c>
      <c r="AL135" s="114">
        <v>0</v>
      </c>
      <c r="AM135" s="114">
        <v>1</v>
      </c>
      <c r="AN135" s="118" t="s">
        <v>3500</v>
      </c>
      <c r="AO135" s="122">
        <v>1</v>
      </c>
    </row>
    <row r="136" spans="1:41" ht="25" customHeight="1" x14ac:dyDescent="0.35">
      <c r="A136" s="112" t="s">
        <v>1193</v>
      </c>
      <c r="B136" s="113"/>
      <c r="C136" s="114" t="str">
        <f t="shared" ca="1" si="17"/>
        <v>Expired</v>
      </c>
      <c r="D136" s="114" t="s">
        <v>4021</v>
      </c>
      <c r="E136" s="115">
        <v>43250</v>
      </c>
      <c r="F136" s="115">
        <v>45388</v>
      </c>
      <c r="G136" s="115">
        <f>DATE(YEAR(F136)+2,MONTH(F136),DAY(F136)-1)</f>
        <v>46117</v>
      </c>
      <c r="H136" s="114" t="s">
        <v>1997</v>
      </c>
      <c r="I136" s="379" t="s">
        <v>4262</v>
      </c>
      <c r="J136" s="155" t="s">
        <v>5355</v>
      </c>
      <c r="K136" s="114" t="s">
        <v>74</v>
      </c>
      <c r="L136" s="114" t="s">
        <v>15709</v>
      </c>
      <c r="M136" s="114" t="s">
        <v>3640</v>
      </c>
      <c r="N136" s="116" t="str">
        <f t="shared" si="20"/>
        <v>LP</v>
      </c>
      <c r="O136" s="114" t="s">
        <v>8728</v>
      </c>
      <c r="P136" s="114" t="str">
        <f t="shared" si="21"/>
        <v>Low</v>
      </c>
      <c r="Q136" s="155" t="s">
        <v>10361</v>
      </c>
      <c r="R136" s="356" t="s">
        <v>14732</v>
      </c>
      <c r="S136" s="356"/>
      <c r="T136" s="155" t="s">
        <v>14733</v>
      </c>
      <c r="U136" s="127" t="s">
        <v>14734</v>
      </c>
      <c r="V136" s="118" t="s">
        <v>5356</v>
      </c>
      <c r="W136" s="118" t="s">
        <v>5357</v>
      </c>
      <c r="X136" s="119" t="s">
        <v>1193</v>
      </c>
      <c r="Y136" s="128">
        <v>44559</v>
      </c>
      <c r="Z136" s="128">
        <v>43830</v>
      </c>
      <c r="AA136" s="120">
        <v>2074463</v>
      </c>
      <c r="AB136" s="120">
        <v>0</v>
      </c>
      <c r="AC136" s="120">
        <v>0</v>
      </c>
      <c r="AD136" s="120">
        <v>0</v>
      </c>
      <c r="AE136" s="120">
        <v>540378</v>
      </c>
      <c r="AF136" s="121">
        <v>344324</v>
      </c>
      <c r="AG136" s="114" t="s">
        <v>5357</v>
      </c>
      <c r="AH136" s="114" t="s">
        <v>7629</v>
      </c>
      <c r="AI136" s="114">
        <v>5</v>
      </c>
      <c r="AJ136" s="114">
        <v>4</v>
      </c>
      <c r="AK136" s="114">
        <v>1</v>
      </c>
      <c r="AL136" s="114">
        <v>8</v>
      </c>
      <c r="AM136" s="114">
        <v>0</v>
      </c>
      <c r="AN136" s="118" t="s">
        <v>3500</v>
      </c>
      <c r="AO136" s="122">
        <v>1</v>
      </c>
    </row>
    <row r="137" spans="1:41" ht="25" customHeight="1" x14ac:dyDescent="0.35">
      <c r="A137" s="112"/>
      <c r="B137" s="113"/>
      <c r="C137" s="114" t="str">
        <f t="shared" ca="1" si="17"/>
        <v>Expired</v>
      </c>
      <c r="D137" s="114" t="s">
        <v>1202</v>
      </c>
      <c r="E137" s="115">
        <v>42184</v>
      </c>
      <c r="F137" s="115">
        <v>42915</v>
      </c>
      <c r="G137" s="115">
        <f>DATE(YEAR(F137)+2,MONTH(F137),DAY(F137)-1)</f>
        <v>43644</v>
      </c>
      <c r="H137" s="114" t="s">
        <v>1203</v>
      </c>
      <c r="I137" s="379" t="s">
        <v>3183</v>
      </c>
      <c r="J137" s="155" t="s">
        <v>5358</v>
      </c>
      <c r="K137" s="114" t="s">
        <v>11728</v>
      </c>
      <c r="L137" s="114" t="s">
        <v>5123</v>
      </c>
      <c r="M137" s="114" t="s">
        <v>3640</v>
      </c>
      <c r="N137" s="116" t="str">
        <f t="shared" si="20"/>
        <v>LP</v>
      </c>
      <c r="O137" s="114" t="s">
        <v>8725</v>
      </c>
      <c r="P137" s="114" t="str">
        <f t="shared" si="21"/>
        <v>Medium</v>
      </c>
      <c r="Q137" s="155" t="s">
        <v>10362</v>
      </c>
      <c r="R137" s="356"/>
      <c r="S137" s="356"/>
      <c r="T137" s="155" t="s">
        <v>1204</v>
      </c>
      <c r="U137" s="117" t="s">
        <v>5359</v>
      </c>
      <c r="V137" s="119" t="s">
        <v>5430</v>
      </c>
      <c r="W137" s="119" t="s">
        <v>1193</v>
      </c>
      <c r="X137" s="119" t="s">
        <v>1193</v>
      </c>
      <c r="Y137" s="128">
        <v>42131</v>
      </c>
      <c r="Z137" s="128">
        <v>42735</v>
      </c>
      <c r="AA137" s="120">
        <v>806337</v>
      </c>
      <c r="AB137" s="120">
        <v>0</v>
      </c>
      <c r="AC137" s="120">
        <v>447650</v>
      </c>
      <c r="AD137" s="120">
        <v>0</v>
      </c>
      <c r="AE137" s="120">
        <v>679007</v>
      </c>
      <c r="AF137" s="121"/>
      <c r="AG137" s="114" t="s">
        <v>1193</v>
      </c>
      <c r="AH137" s="114" t="s">
        <v>1193</v>
      </c>
      <c r="AI137" s="114">
        <v>7</v>
      </c>
      <c r="AJ137" s="114">
        <v>3</v>
      </c>
      <c r="AK137" s="114">
        <v>4</v>
      </c>
      <c r="AL137" s="114">
        <v>10</v>
      </c>
      <c r="AM137" s="114">
        <v>0</v>
      </c>
      <c r="AN137" s="118" t="s">
        <v>3500</v>
      </c>
      <c r="AO137" s="122">
        <v>1</v>
      </c>
    </row>
    <row r="138" spans="1:41" ht="25" customHeight="1" x14ac:dyDescent="0.35">
      <c r="A138" s="112"/>
      <c r="B138" s="113"/>
      <c r="C138" s="114" t="str">
        <f t="shared" ca="1" si="17"/>
        <v>Expired</v>
      </c>
      <c r="D138" s="114" t="s">
        <v>3900</v>
      </c>
      <c r="E138" s="115">
        <v>44529</v>
      </c>
      <c r="F138" s="115">
        <v>44529</v>
      </c>
      <c r="G138" s="115">
        <f>DATE(YEAR(F138)+2,MONTH(F138),DAY(F138)-1)</f>
        <v>45258</v>
      </c>
      <c r="H138" s="114" t="s">
        <v>4158</v>
      </c>
      <c r="I138" s="379" t="s">
        <v>7957</v>
      </c>
      <c r="J138" s="155" t="s">
        <v>5360</v>
      </c>
      <c r="K138" s="114" t="s">
        <v>11728</v>
      </c>
      <c r="L138" s="114" t="s">
        <v>5123</v>
      </c>
      <c r="M138" s="114" t="s">
        <v>3640</v>
      </c>
      <c r="N138" s="116" t="str">
        <f t="shared" si="20"/>
        <v>LP</v>
      </c>
      <c r="O138" s="114" t="s">
        <v>8728</v>
      </c>
      <c r="P138" s="114" t="str">
        <f t="shared" si="21"/>
        <v>Low</v>
      </c>
      <c r="Q138" s="155" t="s">
        <v>5361</v>
      </c>
      <c r="R138" s="356"/>
      <c r="S138" s="356"/>
      <c r="T138" s="155" t="s">
        <v>5010</v>
      </c>
      <c r="U138" s="127" t="s">
        <v>5362</v>
      </c>
      <c r="V138" s="118" t="s">
        <v>5363</v>
      </c>
      <c r="W138" s="118" t="s">
        <v>5364</v>
      </c>
      <c r="X138" s="119" t="s">
        <v>1193</v>
      </c>
      <c r="Y138" s="115">
        <v>44447</v>
      </c>
      <c r="Z138" s="136" t="s">
        <v>3305</v>
      </c>
      <c r="AA138" s="130">
        <v>0</v>
      </c>
      <c r="AB138" s="130">
        <v>0</v>
      </c>
      <c r="AC138" s="130">
        <v>0</v>
      </c>
      <c r="AD138" s="130">
        <v>0</v>
      </c>
      <c r="AE138" s="130">
        <v>0</v>
      </c>
      <c r="AF138" s="137"/>
      <c r="AG138" s="114" t="s">
        <v>5364</v>
      </c>
      <c r="AH138" s="114" t="s">
        <v>1193</v>
      </c>
      <c r="AI138" s="114"/>
      <c r="AJ138" s="114"/>
      <c r="AK138" s="114"/>
      <c r="AL138" s="114"/>
      <c r="AM138" s="114"/>
      <c r="AN138" s="136" t="s">
        <v>3517</v>
      </c>
      <c r="AO138" s="122">
        <v>1</v>
      </c>
    </row>
    <row r="139" spans="1:41" ht="25" customHeight="1" x14ac:dyDescent="0.35">
      <c r="A139" s="112"/>
      <c r="B139" s="113"/>
      <c r="C139" s="114" t="str">
        <f t="shared" ca="1" si="17"/>
        <v>Expired</v>
      </c>
      <c r="D139" s="114" t="s">
        <v>8863</v>
      </c>
      <c r="E139" s="115">
        <v>41843</v>
      </c>
      <c r="F139" s="115">
        <v>45860</v>
      </c>
      <c r="G139" s="115">
        <f>DATE(YEAR(F139),MONTH(F139)+6,DAY(F139)-1)</f>
        <v>46043</v>
      </c>
      <c r="H139" s="114" t="s">
        <v>365</v>
      </c>
      <c r="I139" s="379" t="s">
        <v>8484</v>
      </c>
      <c r="J139" s="155" t="s">
        <v>5402</v>
      </c>
      <c r="K139" s="114" t="s">
        <v>11728</v>
      </c>
      <c r="L139" s="114" t="s">
        <v>5123</v>
      </c>
      <c r="M139" s="114" t="s">
        <v>3640</v>
      </c>
      <c r="N139" s="116" t="str">
        <f t="shared" si="20"/>
        <v>LP</v>
      </c>
      <c r="O139" s="114" t="s">
        <v>8725</v>
      </c>
      <c r="P139" s="114" t="str">
        <f t="shared" si="21"/>
        <v>Medium</v>
      </c>
      <c r="Q139" s="155" t="s">
        <v>540</v>
      </c>
      <c r="R139" s="356" t="s">
        <v>15689</v>
      </c>
      <c r="S139" s="356"/>
      <c r="T139" s="155" t="s">
        <v>15690</v>
      </c>
      <c r="U139" s="117" t="s">
        <v>15691</v>
      </c>
      <c r="V139" s="118" t="s">
        <v>10766</v>
      </c>
      <c r="W139" s="118" t="s">
        <v>10767</v>
      </c>
      <c r="X139" s="119" t="s">
        <v>1193</v>
      </c>
      <c r="Y139" s="128">
        <v>41813</v>
      </c>
      <c r="Z139" s="128">
        <v>44561</v>
      </c>
      <c r="AA139" s="120">
        <v>4930361</v>
      </c>
      <c r="AB139" s="120">
        <v>0</v>
      </c>
      <c r="AC139" s="120">
        <v>5122804</v>
      </c>
      <c r="AD139" s="120">
        <v>0</v>
      </c>
      <c r="AE139" s="120">
        <v>5251204</v>
      </c>
      <c r="AF139" s="121">
        <v>0</v>
      </c>
      <c r="AG139" s="114" t="s">
        <v>7634</v>
      </c>
      <c r="AH139" s="114" t="s">
        <v>11385</v>
      </c>
      <c r="AI139" s="114">
        <v>2</v>
      </c>
      <c r="AJ139" s="114">
        <v>1</v>
      </c>
      <c r="AK139" s="114">
        <v>1</v>
      </c>
      <c r="AL139" s="114">
        <v>2</v>
      </c>
      <c r="AM139" s="114">
        <v>0</v>
      </c>
      <c r="AN139" s="118" t="s">
        <v>3517</v>
      </c>
      <c r="AO139" s="122">
        <v>1</v>
      </c>
    </row>
    <row r="140" spans="1:41" ht="25" customHeight="1" x14ac:dyDescent="0.35">
      <c r="A140" s="112"/>
      <c r="B140" s="113"/>
      <c r="C140" s="114" t="str">
        <f t="shared" ca="1" si="17"/>
        <v>Expired</v>
      </c>
      <c r="D140" s="114" t="s">
        <v>4009</v>
      </c>
      <c r="E140" s="115">
        <v>43424</v>
      </c>
      <c r="F140" s="115">
        <v>44648</v>
      </c>
      <c r="G140" s="115">
        <f t="shared" ref="G140:G153" si="22">DATE(YEAR(F140)+2,MONTH(F140),DAY(F140)-1)</f>
        <v>45378</v>
      </c>
      <c r="H140" s="114" t="s">
        <v>4759</v>
      </c>
      <c r="I140" s="379" t="s">
        <v>4263</v>
      </c>
      <c r="J140" s="155" t="s">
        <v>5368</v>
      </c>
      <c r="K140" s="114" t="s">
        <v>11728</v>
      </c>
      <c r="L140" s="114" t="s">
        <v>5123</v>
      </c>
      <c r="M140" s="114" t="s">
        <v>3640</v>
      </c>
      <c r="N140" s="116" t="str">
        <f t="shared" si="20"/>
        <v>LP</v>
      </c>
      <c r="O140" s="114" t="s">
        <v>8729</v>
      </c>
      <c r="P140" s="114" t="str">
        <f t="shared" si="21"/>
        <v>Low</v>
      </c>
      <c r="Q140" s="155" t="s">
        <v>10363</v>
      </c>
      <c r="R140" s="356"/>
      <c r="S140" s="356"/>
      <c r="T140" s="155" t="s">
        <v>2739</v>
      </c>
      <c r="U140" s="117" t="s">
        <v>5369</v>
      </c>
      <c r="V140" s="118" t="s">
        <v>5370</v>
      </c>
      <c r="W140" s="119" t="s">
        <v>1193</v>
      </c>
      <c r="X140" s="119" t="s">
        <v>1193</v>
      </c>
      <c r="Y140" s="128">
        <v>44438</v>
      </c>
      <c r="Z140" s="118" t="s">
        <v>3305</v>
      </c>
      <c r="AA140" s="120">
        <v>90500</v>
      </c>
      <c r="AB140" s="120">
        <v>0</v>
      </c>
      <c r="AC140" s="120">
        <v>0</v>
      </c>
      <c r="AD140" s="120">
        <v>0</v>
      </c>
      <c r="AE140" s="120">
        <v>23900</v>
      </c>
      <c r="AF140" s="121"/>
      <c r="AG140" s="114" t="s">
        <v>7631</v>
      </c>
      <c r="AH140" s="114" t="s">
        <v>1193</v>
      </c>
      <c r="AI140" s="114"/>
      <c r="AJ140" s="114"/>
      <c r="AK140" s="114"/>
      <c r="AL140" s="114"/>
      <c r="AM140" s="114"/>
      <c r="AN140" s="118" t="s">
        <v>3500</v>
      </c>
      <c r="AO140" s="122">
        <v>1</v>
      </c>
    </row>
    <row r="141" spans="1:41" ht="25" customHeight="1" x14ac:dyDescent="0.35">
      <c r="A141" s="112" t="s">
        <v>5371</v>
      </c>
      <c r="B141" s="113"/>
      <c r="C141" s="114" t="str">
        <f t="shared" ca="1" si="17"/>
        <v>Expired</v>
      </c>
      <c r="D141" s="114" t="s">
        <v>778</v>
      </c>
      <c r="E141" s="115">
        <v>41995</v>
      </c>
      <c r="F141" s="115">
        <v>42802</v>
      </c>
      <c r="G141" s="115">
        <f t="shared" si="22"/>
        <v>43531</v>
      </c>
      <c r="H141" s="114" t="s">
        <v>779</v>
      </c>
      <c r="I141" s="379" t="s">
        <v>10161</v>
      </c>
      <c r="J141" s="155" t="s">
        <v>5372</v>
      </c>
      <c r="K141" s="114" t="s">
        <v>11728</v>
      </c>
      <c r="L141" s="114" t="s">
        <v>5123</v>
      </c>
      <c r="M141" s="114" t="s">
        <v>3640</v>
      </c>
      <c r="N141" s="116" t="str">
        <f t="shared" si="20"/>
        <v>LP</v>
      </c>
      <c r="O141" s="114" t="s">
        <v>8725</v>
      </c>
      <c r="P141" s="114" t="str">
        <f t="shared" si="21"/>
        <v>Medium</v>
      </c>
      <c r="Q141" s="155" t="s">
        <v>10364</v>
      </c>
      <c r="R141" s="356"/>
      <c r="S141" s="356"/>
      <c r="T141" s="155" t="s">
        <v>1492</v>
      </c>
      <c r="U141" s="127" t="s">
        <v>5373</v>
      </c>
      <c r="V141" s="118" t="s">
        <v>5774</v>
      </c>
      <c r="W141" s="119" t="s">
        <v>1193</v>
      </c>
      <c r="X141" s="119" t="s">
        <v>1193</v>
      </c>
      <c r="Y141" s="128">
        <v>41841</v>
      </c>
      <c r="Z141" s="128">
        <v>42735</v>
      </c>
      <c r="AA141" s="120">
        <v>0</v>
      </c>
      <c r="AB141" s="120" t="s">
        <v>9275</v>
      </c>
      <c r="AC141" s="120">
        <v>0</v>
      </c>
      <c r="AD141" s="120">
        <v>0</v>
      </c>
      <c r="AE141" s="120" t="s">
        <v>9276</v>
      </c>
      <c r="AF141" s="121"/>
      <c r="AG141" s="114" t="s">
        <v>11386</v>
      </c>
      <c r="AH141" s="130" t="s">
        <v>1193</v>
      </c>
      <c r="AI141" s="131">
        <v>5</v>
      </c>
      <c r="AJ141" s="131">
        <v>2</v>
      </c>
      <c r="AK141" s="131">
        <v>3</v>
      </c>
      <c r="AL141" s="131">
        <v>10</v>
      </c>
      <c r="AM141" s="131">
        <v>1</v>
      </c>
      <c r="AN141" s="118" t="s">
        <v>3500</v>
      </c>
      <c r="AO141" s="122">
        <v>1</v>
      </c>
    </row>
    <row r="142" spans="1:41" ht="25" customHeight="1" x14ac:dyDescent="0.35">
      <c r="A142" s="113"/>
      <c r="B142" s="113"/>
      <c r="C142" s="114" t="str">
        <f t="shared" ca="1" si="17"/>
        <v>Expired</v>
      </c>
      <c r="D142" s="114" t="s">
        <v>1612</v>
      </c>
      <c r="E142" s="115">
        <v>42964</v>
      </c>
      <c r="F142" s="115">
        <v>43694</v>
      </c>
      <c r="G142" s="115">
        <f t="shared" si="22"/>
        <v>44424</v>
      </c>
      <c r="H142" s="114" t="s">
        <v>1631</v>
      </c>
      <c r="I142" s="379" t="s">
        <v>8482</v>
      </c>
      <c r="J142" s="155" t="s">
        <v>5375</v>
      </c>
      <c r="K142" s="114" t="s">
        <v>11728</v>
      </c>
      <c r="L142" s="114" t="s">
        <v>5123</v>
      </c>
      <c r="M142" s="114" t="s">
        <v>3640</v>
      </c>
      <c r="N142" s="116" t="str">
        <f t="shared" si="20"/>
        <v>LP</v>
      </c>
      <c r="O142" s="114" t="s">
        <v>8725</v>
      </c>
      <c r="P142" s="114" t="str">
        <f t="shared" si="21"/>
        <v>Medium</v>
      </c>
      <c r="Q142" s="351" t="s">
        <v>10365</v>
      </c>
      <c r="R142" s="360"/>
      <c r="S142" s="360"/>
      <c r="T142" s="351" t="s">
        <v>9277</v>
      </c>
      <c r="U142" s="117" t="s">
        <v>5376</v>
      </c>
      <c r="V142" s="118" t="s">
        <v>10768</v>
      </c>
      <c r="W142" s="119" t="s">
        <v>1193</v>
      </c>
      <c r="X142" s="119" t="s">
        <v>1193</v>
      </c>
      <c r="Y142" s="384">
        <v>42929</v>
      </c>
      <c r="Z142" s="128">
        <v>44196</v>
      </c>
      <c r="AA142" s="120">
        <v>0</v>
      </c>
      <c r="AB142" s="120">
        <v>0</v>
      </c>
      <c r="AC142" s="120">
        <v>0</v>
      </c>
      <c r="AD142" s="120">
        <v>0</v>
      </c>
      <c r="AE142" s="120">
        <v>0</v>
      </c>
      <c r="AF142" s="121"/>
      <c r="AG142" s="114" t="s">
        <v>1193</v>
      </c>
      <c r="AH142" s="130" t="s">
        <v>1193</v>
      </c>
      <c r="AI142" s="131">
        <v>10</v>
      </c>
      <c r="AJ142" s="131">
        <v>2</v>
      </c>
      <c r="AK142" s="131">
        <v>8</v>
      </c>
      <c r="AL142" s="131">
        <v>0</v>
      </c>
      <c r="AM142" s="131">
        <v>1</v>
      </c>
      <c r="AN142" s="118" t="s">
        <v>3500</v>
      </c>
      <c r="AO142" s="122">
        <v>1</v>
      </c>
    </row>
    <row r="143" spans="1:41" ht="25" customHeight="1" x14ac:dyDescent="0.35">
      <c r="A143" s="113"/>
      <c r="B143" s="113"/>
      <c r="C143" s="114" t="str">
        <f t="shared" ca="1" si="17"/>
        <v>Expired</v>
      </c>
      <c r="D143" s="114" t="s">
        <v>3583</v>
      </c>
      <c r="E143" s="115">
        <v>42298</v>
      </c>
      <c r="F143" s="115">
        <v>44249</v>
      </c>
      <c r="G143" s="115">
        <f t="shared" si="22"/>
        <v>44978</v>
      </c>
      <c r="H143" s="114" t="s">
        <v>1080</v>
      </c>
      <c r="I143" s="379" t="s">
        <v>3071</v>
      </c>
      <c r="J143" s="155" t="s">
        <v>11866</v>
      </c>
      <c r="K143" s="114" t="s">
        <v>11728</v>
      </c>
      <c r="L143" s="114" t="s">
        <v>5123</v>
      </c>
      <c r="M143" s="114" t="s">
        <v>3640</v>
      </c>
      <c r="N143" s="116" t="str">
        <f t="shared" si="20"/>
        <v>LP</v>
      </c>
      <c r="O143" s="114" t="s">
        <v>8725</v>
      </c>
      <c r="P143" s="114" t="str">
        <f t="shared" si="21"/>
        <v>Medium</v>
      </c>
      <c r="Q143" s="155" t="s">
        <v>10366</v>
      </c>
      <c r="R143" s="356" t="s">
        <v>11863</v>
      </c>
      <c r="S143" s="356"/>
      <c r="T143" s="155" t="s">
        <v>11862</v>
      </c>
      <c r="U143" s="117" t="s">
        <v>5377</v>
      </c>
      <c r="V143" s="118" t="s">
        <v>11864</v>
      </c>
      <c r="W143" s="119" t="s">
        <v>1193</v>
      </c>
      <c r="X143" s="119" t="s">
        <v>1193</v>
      </c>
      <c r="Y143" s="128" t="s">
        <v>1193</v>
      </c>
      <c r="Z143" s="128">
        <v>43465</v>
      </c>
      <c r="AA143" s="120">
        <v>119768011</v>
      </c>
      <c r="AB143" s="120">
        <v>0</v>
      </c>
      <c r="AC143" s="120">
        <v>2279788</v>
      </c>
      <c r="AD143" s="120">
        <v>0</v>
      </c>
      <c r="AE143" s="120">
        <v>117488223</v>
      </c>
      <c r="AF143" s="121">
        <v>383557645</v>
      </c>
      <c r="AG143" s="114" t="s">
        <v>11865</v>
      </c>
      <c r="AH143" s="114" t="s">
        <v>1193</v>
      </c>
      <c r="AI143" s="114">
        <v>12</v>
      </c>
      <c r="AJ143" s="114">
        <v>5</v>
      </c>
      <c r="AK143" s="114">
        <v>7</v>
      </c>
      <c r="AL143" s="114">
        <v>5</v>
      </c>
      <c r="AM143" s="114">
        <v>4</v>
      </c>
      <c r="AN143" s="118" t="s">
        <v>4568</v>
      </c>
      <c r="AO143" s="122">
        <v>1</v>
      </c>
    </row>
    <row r="144" spans="1:41" ht="25" customHeight="1" x14ac:dyDescent="0.35">
      <c r="A144" s="113"/>
      <c r="B144" s="113"/>
      <c r="C144" s="114" t="str">
        <f t="shared" ca="1" si="17"/>
        <v>Expired</v>
      </c>
      <c r="D144" s="114" t="s">
        <v>3585</v>
      </c>
      <c r="E144" s="115">
        <v>43055</v>
      </c>
      <c r="F144" s="115">
        <v>44342</v>
      </c>
      <c r="G144" s="115">
        <f t="shared" si="22"/>
        <v>45071</v>
      </c>
      <c r="H144" s="114" t="s">
        <v>1782</v>
      </c>
      <c r="I144" s="379" t="s">
        <v>1785</v>
      </c>
      <c r="J144" s="155" t="s">
        <v>5378</v>
      </c>
      <c r="K144" s="114" t="s">
        <v>11728</v>
      </c>
      <c r="L144" s="114" t="s">
        <v>5123</v>
      </c>
      <c r="M144" s="114" t="s">
        <v>3640</v>
      </c>
      <c r="N144" s="116" t="str">
        <f t="shared" si="20"/>
        <v>LP</v>
      </c>
      <c r="O144" s="114" t="s">
        <v>8728</v>
      </c>
      <c r="P144" s="114" t="str">
        <f t="shared" si="21"/>
        <v>Low</v>
      </c>
      <c r="Q144" s="155" t="s">
        <v>10367</v>
      </c>
      <c r="R144" s="356"/>
      <c r="S144" s="356"/>
      <c r="T144" s="365" t="s">
        <v>3584</v>
      </c>
      <c r="U144" s="168" t="s">
        <v>5379</v>
      </c>
      <c r="V144" s="118"/>
      <c r="W144" s="118"/>
      <c r="X144" s="119"/>
      <c r="Y144" s="128">
        <v>44235</v>
      </c>
      <c r="Z144" s="118" t="s">
        <v>3305</v>
      </c>
      <c r="AA144" s="120">
        <v>1101800</v>
      </c>
      <c r="AB144" s="130">
        <v>0</v>
      </c>
      <c r="AC144" s="120">
        <v>176534.06</v>
      </c>
      <c r="AD144" s="120">
        <v>0</v>
      </c>
      <c r="AE144" s="120">
        <v>0</v>
      </c>
      <c r="AF144" s="121"/>
      <c r="AG144" s="114"/>
      <c r="AH144" s="114"/>
      <c r="AI144" s="114"/>
      <c r="AJ144" s="114"/>
      <c r="AK144" s="114"/>
      <c r="AL144" s="114"/>
      <c r="AM144" s="114"/>
      <c r="AN144" s="114" t="s">
        <v>3517</v>
      </c>
      <c r="AO144" s="122">
        <v>1</v>
      </c>
    </row>
    <row r="145" spans="1:41" ht="25" customHeight="1" x14ac:dyDescent="0.35">
      <c r="A145" s="382" t="s">
        <v>11533</v>
      </c>
      <c r="B145" s="143">
        <v>44746</v>
      </c>
      <c r="C145" s="114" t="str">
        <f t="shared" ca="1" si="17"/>
        <v>Active</v>
      </c>
      <c r="D145" s="114" t="s">
        <v>4565</v>
      </c>
      <c r="E145" s="115">
        <v>44746</v>
      </c>
      <c r="F145" s="115">
        <v>45842</v>
      </c>
      <c r="G145" s="115">
        <f t="shared" si="22"/>
        <v>46571</v>
      </c>
      <c r="H145" s="114" t="s">
        <v>4566</v>
      </c>
      <c r="I145" s="379" t="s">
        <v>7960</v>
      </c>
      <c r="J145" s="155" t="s">
        <v>5380</v>
      </c>
      <c r="K145" s="114" t="s">
        <v>30</v>
      </c>
      <c r="L145" s="114" t="s">
        <v>15709</v>
      </c>
      <c r="M145" s="114" t="s">
        <v>3640</v>
      </c>
      <c r="N145" s="116" t="str">
        <f t="shared" si="20"/>
        <v>LP</v>
      </c>
      <c r="O145" s="114" t="s">
        <v>8725</v>
      </c>
      <c r="P145" s="114" t="str">
        <f t="shared" si="21"/>
        <v>Medium</v>
      </c>
      <c r="Q145" s="155" t="s">
        <v>5381</v>
      </c>
      <c r="R145" s="356"/>
      <c r="S145" s="356"/>
      <c r="T145" s="155" t="s">
        <v>4567</v>
      </c>
      <c r="U145" s="127" t="s">
        <v>5382</v>
      </c>
      <c r="V145" s="118" t="s">
        <v>11070</v>
      </c>
      <c r="W145" s="118" t="s">
        <v>11071</v>
      </c>
      <c r="X145" s="118" t="s">
        <v>7632</v>
      </c>
      <c r="Y145" s="128">
        <v>44734</v>
      </c>
      <c r="Z145" s="128">
        <v>44196</v>
      </c>
      <c r="AA145" s="120">
        <v>32017258</v>
      </c>
      <c r="AB145" s="120">
        <v>0</v>
      </c>
      <c r="AC145" s="120">
        <v>26658864</v>
      </c>
      <c r="AD145" s="120">
        <v>0</v>
      </c>
      <c r="AE145" s="120">
        <v>33682546</v>
      </c>
      <c r="AF145" s="121"/>
      <c r="AG145" s="114" t="s">
        <v>1193</v>
      </c>
      <c r="AH145" s="130" t="s">
        <v>1193</v>
      </c>
      <c r="AI145" s="114">
        <v>11</v>
      </c>
      <c r="AJ145" s="114">
        <v>8</v>
      </c>
      <c r="AK145" s="114">
        <v>3</v>
      </c>
      <c r="AL145" s="114">
        <v>0</v>
      </c>
      <c r="AM145" s="114">
        <v>0</v>
      </c>
      <c r="AN145" s="118" t="s">
        <v>4568</v>
      </c>
      <c r="AO145" s="122">
        <v>1</v>
      </c>
    </row>
    <row r="146" spans="1:41" ht="25" customHeight="1" x14ac:dyDescent="0.35">
      <c r="A146" s="112"/>
      <c r="B146" s="113"/>
      <c r="C146" s="114" t="str">
        <f t="shared" ca="1" si="17"/>
        <v>Active</v>
      </c>
      <c r="D146" s="114" t="s">
        <v>8661</v>
      </c>
      <c r="E146" s="115">
        <v>41915</v>
      </c>
      <c r="F146" s="115">
        <v>45568</v>
      </c>
      <c r="G146" s="115">
        <f t="shared" si="22"/>
        <v>46297</v>
      </c>
      <c r="H146" s="114" t="s">
        <v>679</v>
      </c>
      <c r="I146" s="379" t="s">
        <v>3209</v>
      </c>
      <c r="J146" s="155" t="s">
        <v>5383</v>
      </c>
      <c r="K146" s="114" t="s">
        <v>11728</v>
      </c>
      <c r="L146" s="114" t="s">
        <v>5123</v>
      </c>
      <c r="M146" s="114" t="s">
        <v>3640</v>
      </c>
      <c r="N146" s="116" t="str">
        <f t="shared" si="20"/>
        <v>LP</v>
      </c>
      <c r="O146" s="114" t="s">
        <v>8725</v>
      </c>
      <c r="P146" s="114" t="str">
        <f t="shared" si="21"/>
        <v>Medium</v>
      </c>
      <c r="Q146" s="155" t="s">
        <v>708</v>
      </c>
      <c r="R146" s="356" t="s">
        <v>14669</v>
      </c>
      <c r="S146" s="356"/>
      <c r="T146" s="155" t="s">
        <v>1693</v>
      </c>
      <c r="U146" s="117" t="s">
        <v>14670</v>
      </c>
      <c r="V146" s="119" t="s">
        <v>1193</v>
      </c>
      <c r="W146" s="119" t="s">
        <v>1193</v>
      </c>
      <c r="X146" s="119" t="s">
        <v>1193</v>
      </c>
      <c r="Y146" s="128">
        <v>43922</v>
      </c>
      <c r="Z146" s="128">
        <v>44561</v>
      </c>
      <c r="AA146" s="120">
        <v>14292000</v>
      </c>
      <c r="AB146" s="120">
        <v>0</v>
      </c>
      <c r="AC146" s="120">
        <v>6657223</v>
      </c>
      <c r="AD146" s="120">
        <v>0</v>
      </c>
      <c r="AE146" s="120">
        <v>18059924</v>
      </c>
      <c r="AF146" s="121"/>
      <c r="AG146" s="114" t="s">
        <v>11387</v>
      </c>
      <c r="AH146" s="130" t="s">
        <v>1193</v>
      </c>
      <c r="AI146" s="169">
        <v>11484</v>
      </c>
      <c r="AJ146" s="169">
        <v>4054</v>
      </c>
      <c r="AK146" s="169">
        <v>7430</v>
      </c>
      <c r="AL146" s="119">
        <v>15</v>
      </c>
      <c r="AM146" s="119">
        <v>4</v>
      </c>
      <c r="AN146" s="118" t="s">
        <v>3517</v>
      </c>
      <c r="AO146" s="122">
        <v>1</v>
      </c>
    </row>
    <row r="147" spans="1:41" ht="25" customHeight="1" x14ac:dyDescent="0.35">
      <c r="A147" s="112"/>
      <c r="B147" s="113"/>
      <c r="C147" s="114" t="str">
        <f t="shared" ca="1" si="17"/>
        <v>Expired</v>
      </c>
      <c r="D147" s="114" t="s">
        <v>2143</v>
      </c>
      <c r="E147" s="115">
        <v>43438</v>
      </c>
      <c r="F147" s="115">
        <f>E147</f>
        <v>43438</v>
      </c>
      <c r="G147" s="115">
        <f t="shared" si="22"/>
        <v>44168</v>
      </c>
      <c r="H147" s="114" t="s">
        <v>4760</v>
      </c>
      <c r="I147" s="379" t="s">
        <v>8483</v>
      </c>
      <c r="J147" s="155" t="s">
        <v>5384</v>
      </c>
      <c r="K147" s="114" t="s">
        <v>11728</v>
      </c>
      <c r="L147" s="114" t="s">
        <v>5123</v>
      </c>
      <c r="M147" s="114" t="s">
        <v>3640</v>
      </c>
      <c r="N147" s="116" t="str">
        <f t="shared" si="20"/>
        <v>LP</v>
      </c>
      <c r="O147" s="114" t="s">
        <v>8728</v>
      </c>
      <c r="P147" s="114" t="str">
        <f t="shared" si="21"/>
        <v>Low</v>
      </c>
      <c r="Q147" s="155" t="s">
        <v>5385</v>
      </c>
      <c r="R147" s="356" t="s">
        <v>13597</v>
      </c>
      <c r="S147" s="356"/>
      <c r="T147" s="155" t="s">
        <v>13598</v>
      </c>
      <c r="U147" s="117" t="s">
        <v>13599</v>
      </c>
      <c r="V147" s="118" t="s">
        <v>10769</v>
      </c>
      <c r="W147" s="119" t="s">
        <v>1193</v>
      </c>
      <c r="X147" s="119" t="s">
        <v>1193</v>
      </c>
      <c r="Y147" s="128">
        <v>44706</v>
      </c>
      <c r="Z147" s="128">
        <v>44196</v>
      </c>
      <c r="AA147" s="120">
        <v>7466362</v>
      </c>
      <c r="AB147" s="120">
        <v>0</v>
      </c>
      <c r="AC147" s="120">
        <v>0</v>
      </c>
      <c r="AD147" s="120">
        <v>0</v>
      </c>
      <c r="AE147" s="120">
        <v>6003573</v>
      </c>
      <c r="AF147" s="121"/>
      <c r="AG147" s="114" t="s">
        <v>1193</v>
      </c>
      <c r="AH147" s="114" t="s">
        <v>1193</v>
      </c>
      <c r="AI147" s="114">
        <v>9</v>
      </c>
      <c r="AJ147" s="114">
        <v>6</v>
      </c>
      <c r="AK147" s="114">
        <v>3</v>
      </c>
      <c r="AL147" s="114">
        <v>0</v>
      </c>
      <c r="AM147" s="114">
        <v>0</v>
      </c>
      <c r="AN147" s="118" t="s">
        <v>3517</v>
      </c>
      <c r="AO147" s="122">
        <v>1</v>
      </c>
    </row>
    <row r="148" spans="1:41" ht="25" customHeight="1" x14ac:dyDescent="0.35">
      <c r="A148" s="113"/>
      <c r="B148" s="113"/>
      <c r="C148" s="114" t="str">
        <f t="shared" ca="1" si="17"/>
        <v>Expired</v>
      </c>
      <c r="D148" s="114" t="s">
        <v>11976</v>
      </c>
      <c r="E148" s="115">
        <v>41815</v>
      </c>
      <c r="F148" s="115">
        <v>44979</v>
      </c>
      <c r="G148" s="115">
        <f t="shared" si="22"/>
        <v>45709</v>
      </c>
      <c r="H148" s="114" t="s">
        <v>301</v>
      </c>
      <c r="I148" s="379" t="s">
        <v>302</v>
      </c>
      <c r="J148" s="155" t="s">
        <v>11977</v>
      </c>
      <c r="K148" s="114" t="s">
        <v>11728</v>
      </c>
      <c r="L148" s="114" t="s">
        <v>5123</v>
      </c>
      <c r="M148" s="114" t="s">
        <v>3640</v>
      </c>
      <c r="N148" s="116" t="str">
        <f t="shared" si="20"/>
        <v>LP</v>
      </c>
      <c r="O148" s="114" t="s">
        <v>8728</v>
      </c>
      <c r="P148" s="114" t="str">
        <f t="shared" si="21"/>
        <v>Low</v>
      </c>
      <c r="Q148" s="155" t="s">
        <v>517</v>
      </c>
      <c r="R148" s="356" t="s">
        <v>11978</v>
      </c>
      <c r="S148" s="356"/>
      <c r="T148" s="155" t="s">
        <v>11979</v>
      </c>
      <c r="U148" s="117" t="s">
        <v>11980</v>
      </c>
      <c r="V148" s="118" t="s">
        <v>10770</v>
      </c>
      <c r="W148" s="119" t="s">
        <v>1193</v>
      </c>
      <c r="X148" s="119" t="s">
        <v>1193</v>
      </c>
      <c r="Y148" s="128">
        <v>41788</v>
      </c>
      <c r="Z148" s="128">
        <v>44196</v>
      </c>
      <c r="AA148" s="120">
        <v>14254027</v>
      </c>
      <c r="AB148" s="120">
        <v>0</v>
      </c>
      <c r="AC148" s="120">
        <v>928485</v>
      </c>
      <c r="AD148" s="120">
        <v>0</v>
      </c>
      <c r="AE148" s="120">
        <v>15956161</v>
      </c>
      <c r="AF148" s="121">
        <v>22754964</v>
      </c>
      <c r="AG148" s="114" t="s">
        <v>11201</v>
      </c>
      <c r="AH148" s="114" t="s">
        <v>11202</v>
      </c>
      <c r="AI148" s="114">
        <v>300</v>
      </c>
      <c r="AJ148" s="114">
        <v>60</v>
      </c>
      <c r="AK148" s="114">
        <v>240</v>
      </c>
      <c r="AL148" s="114" t="s">
        <v>9636</v>
      </c>
      <c r="AM148" s="114">
        <v>7</v>
      </c>
      <c r="AN148" s="118" t="s">
        <v>4568</v>
      </c>
      <c r="AO148" s="122">
        <v>1</v>
      </c>
    </row>
    <row r="149" spans="1:41" ht="25" customHeight="1" x14ac:dyDescent="0.35">
      <c r="A149" s="133"/>
      <c r="B149" s="113"/>
      <c r="C149" s="114" t="str">
        <f t="shared" ca="1" si="17"/>
        <v>Expired</v>
      </c>
      <c r="D149" s="114" t="s">
        <v>2338</v>
      </c>
      <c r="E149" s="115">
        <v>43626</v>
      </c>
      <c r="F149" s="115">
        <f>E149</f>
        <v>43626</v>
      </c>
      <c r="G149" s="115">
        <f t="shared" si="22"/>
        <v>44356</v>
      </c>
      <c r="H149" s="114" t="s">
        <v>4761</v>
      </c>
      <c r="I149" s="379" t="s">
        <v>4264</v>
      </c>
      <c r="J149" s="155" t="s">
        <v>5390</v>
      </c>
      <c r="K149" s="114" t="s">
        <v>9</v>
      </c>
      <c r="L149" s="114" t="s">
        <v>5123</v>
      </c>
      <c r="M149" s="114" t="s">
        <v>3640</v>
      </c>
      <c r="N149" s="116" t="str">
        <f t="shared" si="20"/>
        <v>LP</v>
      </c>
      <c r="O149" s="114" t="s">
        <v>8725</v>
      </c>
      <c r="P149" s="114" t="str">
        <f t="shared" si="21"/>
        <v>Medium</v>
      </c>
      <c r="Q149" s="155" t="s">
        <v>10368</v>
      </c>
      <c r="R149" s="356"/>
      <c r="S149" s="356"/>
      <c r="T149" s="155" t="s">
        <v>2928</v>
      </c>
      <c r="U149" s="117" t="s">
        <v>5391</v>
      </c>
      <c r="V149" s="118" t="s">
        <v>10771</v>
      </c>
      <c r="W149" s="119" t="s">
        <v>1193</v>
      </c>
      <c r="X149" s="119" t="s">
        <v>1193</v>
      </c>
      <c r="Y149" s="128">
        <v>43565</v>
      </c>
      <c r="Z149" s="128">
        <v>44561</v>
      </c>
      <c r="AA149" s="120">
        <v>260000</v>
      </c>
      <c r="AB149" s="120">
        <v>0</v>
      </c>
      <c r="AC149" s="120">
        <v>210000</v>
      </c>
      <c r="AD149" s="120">
        <v>0</v>
      </c>
      <c r="AE149" s="120">
        <v>210000</v>
      </c>
      <c r="AF149" s="121"/>
      <c r="AG149" s="114" t="s">
        <v>11203</v>
      </c>
      <c r="AH149" s="114" t="s">
        <v>1193</v>
      </c>
      <c r="AI149" s="114">
        <v>22</v>
      </c>
      <c r="AJ149" s="114">
        <v>10</v>
      </c>
      <c r="AK149" s="114">
        <v>12</v>
      </c>
      <c r="AL149" s="114">
        <v>4</v>
      </c>
      <c r="AM149" s="114">
        <v>0</v>
      </c>
      <c r="AN149" s="118" t="s">
        <v>3500</v>
      </c>
      <c r="AO149" s="122">
        <v>1</v>
      </c>
    </row>
    <row r="150" spans="1:41" ht="25" customHeight="1" x14ac:dyDescent="0.35">
      <c r="A150" s="133"/>
      <c r="B150" s="124"/>
      <c r="C150" s="114" t="str">
        <f t="shared" ca="1" si="17"/>
        <v>Expired</v>
      </c>
      <c r="D150" s="114" t="s">
        <v>1807</v>
      </c>
      <c r="E150" s="115">
        <v>43126</v>
      </c>
      <c r="F150" s="115">
        <f>E150</f>
        <v>43126</v>
      </c>
      <c r="G150" s="115">
        <f t="shared" si="22"/>
        <v>43855</v>
      </c>
      <c r="H150" s="114" t="s">
        <v>1818</v>
      </c>
      <c r="I150" s="379" t="s">
        <v>1825</v>
      </c>
      <c r="J150" s="155" t="s">
        <v>5392</v>
      </c>
      <c r="K150" s="114" t="s">
        <v>11728</v>
      </c>
      <c r="L150" s="114" t="s">
        <v>5123</v>
      </c>
      <c r="M150" s="114" t="s">
        <v>3640</v>
      </c>
      <c r="N150" s="116" t="str">
        <f t="shared" si="20"/>
        <v>LP</v>
      </c>
      <c r="O150" s="114" t="s">
        <v>8725</v>
      </c>
      <c r="P150" s="114" t="str">
        <f t="shared" si="21"/>
        <v>Medium</v>
      </c>
      <c r="Q150" s="155" t="s">
        <v>10369</v>
      </c>
      <c r="R150" s="356" t="s">
        <v>11914</v>
      </c>
      <c r="S150" s="356"/>
      <c r="T150" s="155" t="s">
        <v>9638</v>
      </c>
      <c r="U150" s="127" t="s">
        <v>11915</v>
      </c>
      <c r="V150" s="119" t="s">
        <v>5430</v>
      </c>
      <c r="W150" s="119" t="s">
        <v>1193</v>
      </c>
      <c r="X150" s="119" t="s">
        <v>1193</v>
      </c>
      <c r="Y150" s="128">
        <v>43034</v>
      </c>
      <c r="Z150" s="118" t="s">
        <v>3303</v>
      </c>
      <c r="AA150" s="120">
        <v>0</v>
      </c>
      <c r="AB150" s="120">
        <v>0</v>
      </c>
      <c r="AC150" s="120">
        <v>0</v>
      </c>
      <c r="AD150" s="120">
        <v>0</v>
      </c>
      <c r="AE150" s="120">
        <v>0</v>
      </c>
      <c r="AF150" s="121"/>
      <c r="AG150" s="114" t="s">
        <v>1193</v>
      </c>
      <c r="AH150" s="114" t="s">
        <v>1193</v>
      </c>
      <c r="AI150" s="114">
        <v>2</v>
      </c>
      <c r="AJ150" s="114">
        <v>2</v>
      </c>
      <c r="AK150" s="114">
        <v>0</v>
      </c>
      <c r="AL150" s="114">
        <v>0</v>
      </c>
      <c r="AM150" s="114">
        <v>0</v>
      </c>
      <c r="AN150" s="118" t="s">
        <v>3500</v>
      </c>
      <c r="AO150" s="122">
        <v>1</v>
      </c>
    </row>
    <row r="151" spans="1:41" ht="25" customHeight="1" x14ac:dyDescent="0.35">
      <c r="A151" s="133"/>
      <c r="B151" s="124"/>
      <c r="C151" s="114" t="str">
        <f t="shared" ca="1" si="17"/>
        <v>Expired</v>
      </c>
      <c r="D151" s="114" t="s">
        <v>3571</v>
      </c>
      <c r="E151" s="115">
        <v>41744</v>
      </c>
      <c r="F151" s="115">
        <v>44700</v>
      </c>
      <c r="G151" s="115">
        <f t="shared" si="22"/>
        <v>45430</v>
      </c>
      <c r="H151" s="114" t="s">
        <v>5014</v>
      </c>
      <c r="I151" s="379" t="s">
        <v>5015</v>
      </c>
      <c r="J151" s="155" t="s">
        <v>9007</v>
      </c>
      <c r="K151" s="114" t="s">
        <v>11728</v>
      </c>
      <c r="L151" s="114" t="s">
        <v>5123</v>
      </c>
      <c r="M151" s="114" t="s">
        <v>3640</v>
      </c>
      <c r="N151" s="116" t="str">
        <f t="shared" si="20"/>
        <v>LP</v>
      </c>
      <c r="O151" s="114" t="s">
        <v>8725</v>
      </c>
      <c r="P151" s="114" t="str">
        <f t="shared" si="21"/>
        <v>Medium</v>
      </c>
      <c r="Q151" s="155" t="s">
        <v>10370</v>
      </c>
      <c r="R151" s="356"/>
      <c r="S151" s="356"/>
      <c r="T151" s="155" t="s">
        <v>3572</v>
      </c>
      <c r="U151" s="117" t="s">
        <v>5393</v>
      </c>
      <c r="V151" s="118" t="s">
        <v>11072</v>
      </c>
      <c r="W151" s="118" t="s">
        <v>11073</v>
      </c>
      <c r="X151" s="118" t="s">
        <v>10772</v>
      </c>
      <c r="Y151" s="128">
        <v>44225</v>
      </c>
      <c r="Z151" s="128">
        <v>44561</v>
      </c>
      <c r="AA151" s="120">
        <v>2529931</v>
      </c>
      <c r="AB151" s="120">
        <v>0</v>
      </c>
      <c r="AC151" s="120">
        <v>892500</v>
      </c>
      <c r="AD151" s="120">
        <v>0</v>
      </c>
      <c r="AE151" s="120">
        <v>1984828.15</v>
      </c>
      <c r="AF151" s="121"/>
      <c r="AG151" s="114" t="s">
        <v>11388</v>
      </c>
      <c r="AH151" s="114" t="s">
        <v>11204</v>
      </c>
      <c r="AI151" s="114">
        <v>20</v>
      </c>
      <c r="AJ151" s="114">
        <v>0</v>
      </c>
      <c r="AK151" s="114">
        <v>0</v>
      </c>
      <c r="AL151" s="114">
        <v>8</v>
      </c>
      <c r="AM151" s="114">
        <v>1</v>
      </c>
      <c r="AN151" s="118" t="s">
        <v>3500</v>
      </c>
      <c r="AO151" s="122">
        <v>1</v>
      </c>
    </row>
    <row r="152" spans="1:41" ht="25" customHeight="1" x14ac:dyDescent="0.35">
      <c r="A152" s="124"/>
      <c r="B152" s="124"/>
      <c r="C152" s="114" t="str">
        <f t="shared" ca="1" si="17"/>
        <v>Expired</v>
      </c>
      <c r="D152" s="114" t="s">
        <v>3861</v>
      </c>
      <c r="E152" s="115">
        <v>42184</v>
      </c>
      <c r="F152" s="115">
        <v>45472</v>
      </c>
      <c r="G152" s="115">
        <f t="shared" si="22"/>
        <v>46201</v>
      </c>
      <c r="H152" s="114" t="s">
        <v>935</v>
      </c>
      <c r="I152" s="379" t="s">
        <v>936</v>
      </c>
      <c r="J152" s="155" t="s">
        <v>5394</v>
      </c>
      <c r="K152" s="114" t="s">
        <v>11728</v>
      </c>
      <c r="L152" s="114" t="s">
        <v>5123</v>
      </c>
      <c r="M152" s="114" t="s">
        <v>3640</v>
      </c>
      <c r="N152" s="116" t="str">
        <f t="shared" si="20"/>
        <v>LP</v>
      </c>
      <c r="O152" s="114" t="s">
        <v>8729</v>
      </c>
      <c r="P152" s="114" t="str">
        <f t="shared" si="21"/>
        <v>Low</v>
      </c>
      <c r="Q152" s="155" t="s">
        <v>5395</v>
      </c>
      <c r="R152" s="356" t="s">
        <v>13159</v>
      </c>
      <c r="S152" s="356"/>
      <c r="T152" s="155" t="s">
        <v>13157</v>
      </c>
      <c r="U152" s="127" t="s">
        <v>13158</v>
      </c>
      <c r="V152" s="118" t="s">
        <v>5396</v>
      </c>
      <c r="W152" s="119" t="s">
        <v>1193</v>
      </c>
      <c r="X152" s="119" t="s">
        <v>1193</v>
      </c>
      <c r="Y152" s="128">
        <v>41814</v>
      </c>
      <c r="Z152" s="128">
        <v>43100</v>
      </c>
      <c r="AA152" s="120">
        <v>91000000</v>
      </c>
      <c r="AB152" s="120">
        <v>0</v>
      </c>
      <c r="AC152" s="120">
        <v>59000000</v>
      </c>
      <c r="AD152" s="120">
        <v>0</v>
      </c>
      <c r="AE152" s="120">
        <v>61000000</v>
      </c>
      <c r="AF152" s="121">
        <v>67823130</v>
      </c>
      <c r="AG152" s="114" t="s">
        <v>13160</v>
      </c>
      <c r="AH152" s="114" t="s">
        <v>13161</v>
      </c>
      <c r="AI152" s="114">
        <v>10</v>
      </c>
      <c r="AJ152" s="114">
        <v>8</v>
      </c>
      <c r="AK152" s="114">
        <v>2</v>
      </c>
      <c r="AL152" s="114">
        <v>0</v>
      </c>
      <c r="AM152" s="114">
        <v>0</v>
      </c>
      <c r="AN152" s="118" t="s">
        <v>4568</v>
      </c>
      <c r="AO152" s="122">
        <v>1</v>
      </c>
    </row>
    <row r="153" spans="1:41" ht="25" customHeight="1" x14ac:dyDescent="0.35">
      <c r="A153" s="123"/>
      <c r="B153" s="124"/>
      <c r="C153" s="114" t="str">
        <f t="shared" ca="1" si="17"/>
        <v>Expired</v>
      </c>
      <c r="D153" s="114" t="s">
        <v>3300</v>
      </c>
      <c r="E153" s="115">
        <v>44279</v>
      </c>
      <c r="F153" s="115">
        <f>E153</f>
        <v>44279</v>
      </c>
      <c r="G153" s="115">
        <f t="shared" si="22"/>
        <v>45008</v>
      </c>
      <c r="H153" s="114" t="s">
        <v>3301</v>
      </c>
      <c r="I153" s="379" t="s">
        <v>10162</v>
      </c>
      <c r="J153" s="155" t="s">
        <v>5397</v>
      </c>
      <c r="K153" s="114" t="s">
        <v>11728</v>
      </c>
      <c r="L153" s="114" t="s">
        <v>5123</v>
      </c>
      <c r="M153" s="114" t="s">
        <v>3640</v>
      </c>
      <c r="N153" s="116" t="str">
        <f t="shared" si="20"/>
        <v>LP</v>
      </c>
      <c r="O153" s="114" t="s">
        <v>8725</v>
      </c>
      <c r="P153" s="114" t="str">
        <f t="shared" si="21"/>
        <v>Medium</v>
      </c>
      <c r="Q153" s="155" t="s">
        <v>5398</v>
      </c>
      <c r="R153" s="356" t="s">
        <v>11913</v>
      </c>
      <c r="S153" s="356"/>
      <c r="T153" s="155" t="s">
        <v>11911</v>
      </c>
      <c r="U153" s="117" t="s">
        <v>5399</v>
      </c>
      <c r="V153" s="119" t="s">
        <v>11912</v>
      </c>
      <c r="W153" s="119" t="s">
        <v>1193</v>
      </c>
      <c r="X153" s="119" t="s">
        <v>1193</v>
      </c>
      <c r="Y153" s="128">
        <v>44098</v>
      </c>
      <c r="Z153" s="118" t="s">
        <v>3303</v>
      </c>
      <c r="AA153" s="120">
        <v>0</v>
      </c>
      <c r="AB153" s="120">
        <v>0</v>
      </c>
      <c r="AC153" s="120">
        <v>0</v>
      </c>
      <c r="AD153" s="120">
        <v>0</v>
      </c>
      <c r="AE153" s="120">
        <v>0</v>
      </c>
      <c r="AF153" s="121">
        <v>0</v>
      </c>
      <c r="AG153" s="114" t="s">
        <v>1193</v>
      </c>
      <c r="AH153" s="114" t="s">
        <v>1193</v>
      </c>
      <c r="AI153" s="114">
        <v>5</v>
      </c>
      <c r="AJ153" s="114">
        <v>2</v>
      </c>
      <c r="AK153" s="114">
        <v>3</v>
      </c>
      <c r="AL153" s="114">
        <v>0</v>
      </c>
      <c r="AM153" s="114">
        <v>0</v>
      </c>
      <c r="AN153" s="118" t="s">
        <v>3500</v>
      </c>
      <c r="AO153" s="122">
        <v>1</v>
      </c>
    </row>
    <row r="154" spans="1:41" ht="25" customHeight="1" x14ac:dyDescent="0.35">
      <c r="A154" s="123" t="s">
        <v>15063</v>
      </c>
      <c r="B154" s="124"/>
      <c r="C154" s="114" t="str">
        <f t="shared" ca="1" si="17"/>
        <v>Active</v>
      </c>
      <c r="D154" s="114" t="s">
        <v>8834</v>
      </c>
      <c r="E154" s="115">
        <v>44124</v>
      </c>
      <c r="F154" s="115">
        <v>45779</v>
      </c>
      <c r="G154" s="115">
        <f>DATE(YEAR(F154),MONTH(F154)+17,DAY(F154)+17)</f>
        <v>46314</v>
      </c>
      <c r="H154" s="114" t="s">
        <v>2683</v>
      </c>
      <c r="I154" s="379" t="s">
        <v>16573</v>
      </c>
      <c r="J154" s="155" t="s">
        <v>15062</v>
      </c>
      <c r="K154" s="114" t="s">
        <v>11728</v>
      </c>
      <c r="L154" s="114" t="s">
        <v>5123</v>
      </c>
      <c r="M154" s="114" t="s">
        <v>3640</v>
      </c>
      <c r="N154" s="116" t="str">
        <f t="shared" si="20"/>
        <v>LP</v>
      </c>
      <c r="O154" s="114" t="s">
        <v>8729</v>
      </c>
      <c r="P154" s="114" t="str">
        <f t="shared" si="21"/>
        <v>Low</v>
      </c>
      <c r="Q154" s="155" t="s">
        <v>10371</v>
      </c>
      <c r="R154" s="356" t="s">
        <v>15065</v>
      </c>
      <c r="S154" s="356"/>
      <c r="T154" s="155" t="s">
        <v>8835</v>
      </c>
      <c r="U154" s="117" t="s">
        <v>15064</v>
      </c>
      <c r="V154" s="129" t="s">
        <v>5400</v>
      </c>
      <c r="W154" s="128" t="s">
        <v>1193</v>
      </c>
      <c r="X154" s="128" t="s">
        <v>1193</v>
      </c>
      <c r="Y154" s="128">
        <v>44062</v>
      </c>
      <c r="Z154" s="128">
        <v>44561</v>
      </c>
      <c r="AA154" s="120">
        <v>234054747.06</v>
      </c>
      <c r="AB154" s="120">
        <v>0</v>
      </c>
      <c r="AC154" s="120">
        <v>0</v>
      </c>
      <c r="AD154" s="120">
        <v>0</v>
      </c>
      <c r="AE154" s="120">
        <v>231618381.93000001</v>
      </c>
      <c r="AF154" s="121"/>
      <c r="AG154" s="114" t="s">
        <v>1193</v>
      </c>
      <c r="AH154" s="114" t="s">
        <v>1193</v>
      </c>
      <c r="AI154" s="114">
        <v>18</v>
      </c>
      <c r="AJ154" s="114">
        <v>4</v>
      </c>
      <c r="AK154" s="114">
        <v>14</v>
      </c>
      <c r="AL154" s="114">
        <v>0</v>
      </c>
      <c r="AM154" s="114">
        <v>0</v>
      </c>
      <c r="AN154" s="118" t="s">
        <v>3500</v>
      </c>
      <c r="AO154" s="122">
        <v>1</v>
      </c>
    </row>
    <row r="155" spans="1:41" ht="25" customHeight="1" x14ac:dyDescent="0.35">
      <c r="A155" s="123" t="s">
        <v>1155</v>
      </c>
      <c r="B155" s="124"/>
      <c r="C155" s="114" t="str">
        <f t="shared" ca="1" si="17"/>
        <v>Active</v>
      </c>
      <c r="D155" s="114" t="s">
        <v>8564</v>
      </c>
      <c r="E155" s="115">
        <v>41767</v>
      </c>
      <c r="F155" s="115">
        <v>45785</v>
      </c>
      <c r="G155" s="115">
        <f>DATE(YEAR(F155)+1,MONTH(F155)+8,DAY(F155)-1)</f>
        <v>46394</v>
      </c>
      <c r="H155" s="114" t="s">
        <v>172</v>
      </c>
      <c r="I155" s="379" t="s">
        <v>173</v>
      </c>
      <c r="J155" s="155" t="s">
        <v>14605</v>
      </c>
      <c r="K155" s="114" t="s">
        <v>11728</v>
      </c>
      <c r="L155" s="114" t="s">
        <v>5123</v>
      </c>
      <c r="M155" s="114" t="s">
        <v>3640</v>
      </c>
      <c r="N155" s="116" t="str">
        <f t="shared" si="20"/>
        <v>LP</v>
      </c>
      <c r="O155" s="114" t="s">
        <v>8727</v>
      </c>
      <c r="P155" s="114" t="str">
        <f t="shared" si="21"/>
        <v>Medium</v>
      </c>
      <c r="Q155" s="155" t="s">
        <v>495</v>
      </c>
      <c r="R155" s="356" t="s">
        <v>14087</v>
      </c>
      <c r="S155" s="356"/>
      <c r="T155" s="155" t="s">
        <v>14086</v>
      </c>
      <c r="U155" s="117" t="s">
        <v>14085</v>
      </c>
      <c r="V155" s="129" t="s">
        <v>5401</v>
      </c>
      <c r="W155" s="128" t="s">
        <v>1193</v>
      </c>
      <c r="X155" s="128" t="s">
        <v>1193</v>
      </c>
      <c r="Y155" s="128">
        <v>41711</v>
      </c>
      <c r="Z155" s="128">
        <v>43830</v>
      </c>
      <c r="AA155" s="120">
        <v>274100174</v>
      </c>
      <c r="AB155" s="120">
        <v>0</v>
      </c>
      <c r="AC155" s="120">
        <v>276303562</v>
      </c>
      <c r="AD155" s="120">
        <v>0</v>
      </c>
      <c r="AE155" s="120">
        <v>281684516</v>
      </c>
      <c r="AF155" s="121">
        <v>0</v>
      </c>
      <c r="AG155" s="114" t="s">
        <v>7633</v>
      </c>
      <c r="AH155" s="114" t="s">
        <v>11389</v>
      </c>
      <c r="AI155" s="114">
        <v>11</v>
      </c>
      <c r="AJ155" s="114">
        <v>5</v>
      </c>
      <c r="AK155" s="114">
        <v>6</v>
      </c>
      <c r="AL155" s="114">
        <v>0</v>
      </c>
      <c r="AM155" s="114">
        <v>0</v>
      </c>
      <c r="AN155" s="118" t="s">
        <v>4568</v>
      </c>
      <c r="AO155" s="122">
        <v>1</v>
      </c>
    </row>
    <row r="156" spans="1:41" ht="25" customHeight="1" x14ac:dyDescent="0.35">
      <c r="A156" s="123"/>
      <c r="B156" s="124"/>
      <c r="C156" s="114" t="str">
        <f t="shared" ca="1" si="17"/>
        <v>Expired</v>
      </c>
      <c r="D156" s="114" t="s">
        <v>3715</v>
      </c>
      <c r="E156" s="115">
        <v>43880</v>
      </c>
      <c r="F156" s="115">
        <f>E156</f>
        <v>43880</v>
      </c>
      <c r="G156" s="115">
        <f>DATE(YEAR(F156)+2,MONTH(F156),DAY(F156)-1)</f>
        <v>44610</v>
      </c>
      <c r="H156" s="114" t="s">
        <v>2552</v>
      </c>
      <c r="I156" s="379" t="s">
        <v>8347</v>
      </c>
      <c r="J156" s="155" t="s">
        <v>5403</v>
      </c>
      <c r="K156" s="114" t="s">
        <v>11728</v>
      </c>
      <c r="L156" s="114" t="s">
        <v>5123</v>
      </c>
      <c r="M156" s="114" t="s">
        <v>3640</v>
      </c>
      <c r="N156" s="116" t="str">
        <f t="shared" si="20"/>
        <v>LP</v>
      </c>
      <c r="O156" s="114" t="s">
        <v>8725</v>
      </c>
      <c r="P156" s="114" t="str">
        <f t="shared" si="21"/>
        <v>Medium</v>
      </c>
      <c r="Q156" s="155" t="s">
        <v>5404</v>
      </c>
      <c r="R156" s="356"/>
      <c r="S156" s="356"/>
      <c r="T156" s="155" t="s">
        <v>2817</v>
      </c>
      <c r="U156" s="117" t="s">
        <v>5405</v>
      </c>
      <c r="V156" s="129" t="s">
        <v>10773</v>
      </c>
      <c r="W156" s="128" t="s">
        <v>1193</v>
      </c>
      <c r="X156" s="128" t="s">
        <v>1193</v>
      </c>
      <c r="Y156" s="115">
        <v>43747</v>
      </c>
      <c r="Z156" s="118" t="s">
        <v>3303</v>
      </c>
      <c r="AA156" s="120">
        <v>0</v>
      </c>
      <c r="AB156" s="120">
        <v>0</v>
      </c>
      <c r="AC156" s="120">
        <v>0</v>
      </c>
      <c r="AD156" s="120">
        <v>0</v>
      </c>
      <c r="AE156" s="120">
        <v>0</v>
      </c>
      <c r="AF156" s="121"/>
      <c r="AG156" s="114" t="s">
        <v>1193</v>
      </c>
      <c r="AH156" s="130" t="s">
        <v>1193</v>
      </c>
      <c r="AI156" s="131">
        <v>3</v>
      </c>
      <c r="AJ156" s="131">
        <v>2</v>
      </c>
      <c r="AK156" s="131">
        <v>1</v>
      </c>
      <c r="AL156" s="131">
        <v>0</v>
      </c>
      <c r="AM156" s="131">
        <v>0</v>
      </c>
      <c r="AN156" s="118" t="s">
        <v>3500</v>
      </c>
      <c r="AO156" s="122">
        <v>1</v>
      </c>
    </row>
    <row r="157" spans="1:41" ht="25" customHeight="1" x14ac:dyDescent="0.35">
      <c r="A157" s="125" t="s">
        <v>11533</v>
      </c>
      <c r="B157" s="126">
        <v>45133</v>
      </c>
      <c r="C157" s="114" t="str">
        <f t="shared" ca="1" si="17"/>
        <v>Expired</v>
      </c>
      <c r="D157" s="114" t="s">
        <v>10156</v>
      </c>
      <c r="E157" s="115">
        <v>45132</v>
      </c>
      <c r="F157" s="115">
        <f>E157</f>
        <v>45132</v>
      </c>
      <c r="G157" s="115">
        <f>DATE(YEAR(F157)+2,MONTH(F157),DAY(F157)-1)</f>
        <v>45862</v>
      </c>
      <c r="H157" s="114" t="s">
        <v>10157</v>
      </c>
      <c r="I157" s="379" t="s">
        <v>10158</v>
      </c>
      <c r="J157" s="155" t="s">
        <v>6401</v>
      </c>
      <c r="K157" s="114" t="s">
        <v>24</v>
      </c>
      <c r="L157" s="114" t="s">
        <v>5123</v>
      </c>
      <c r="M157" s="114" t="s">
        <v>3640</v>
      </c>
      <c r="N157" s="116" t="str">
        <f t="shared" si="20"/>
        <v>LP</v>
      </c>
      <c r="O157" s="114" t="s">
        <v>8725</v>
      </c>
      <c r="P157" s="114" t="str">
        <f t="shared" si="21"/>
        <v>Medium</v>
      </c>
      <c r="Q157" s="155" t="s">
        <v>10372</v>
      </c>
      <c r="R157" s="356" t="s">
        <v>11593</v>
      </c>
      <c r="S157" s="356"/>
      <c r="T157" s="155" t="s">
        <v>10160</v>
      </c>
      <c r="U157" s="117" t="s">
        <v>10159</v>
      </c>
      <c r="V157" s="118" t="s">
        <v>11074</v>
      </c>
      <c r="W157" s="119" t="s">
        <v>1193</v>
      </c>
      <c r="X157" s="119" t="s">
        <v>1193</v>
      </c>
      <c r="Y157" s="115">
        <v>45028</v>
      </c>
      <c r="Z157" s="115" t="s">
        <v>3303</v>
      </c>
      <c r="AA157" s="120">
        <v>0</v>
      </c>
      <c r="AB157" s="120">
        <v>0</v>
      </c>
      <c r="AC157" s="120">
        <v>0</v>
      </c>
      <c r="AD157" s="120">
        <v>0</v>
      </c>
      <c r="AE157" s="120">
        <v>0</v>
      </c>
      <c r="AF157" s="121"/>
      <c r="AG157" s="114" t="s">
        <v>1193</v>
      </c>
      <c r="AH157" s="114" t="s">
        <v>1193</v>
      </c>
      <c r="AI157" s="114">
        <v>3</v>
      </c>
      <c r="AJ157" s="114">
        <v>0</v>
      </c>
      <c r="AK157" s="114">
        <v>3</v>
      </c>
      <c r="AL157" s="114">
        <v>3</v>
      </c>
      <c r="AM157" s="114">
        <v>0</v>
      </c>
      <c r="AN157" s="118" t="s">
        <v>3500</v>
      </c>
      <c r="AO157" s="122">
        <v>1</v>
      </c>
    </row>
    <row r="158" spans="1:41" ht="25" customHeight="1" x14ac:dyDescent="0.35">
      <c r="A158" s="123"/>
      <c r="B158" s="124"/>
      <c r="C158" s="114" t="str">
        <f t="shared" ca="1" si="17"/>
        <v>Expired</v>
      </c>
      <c r="D158" s="114" t="s">
        <v>1007</v>
      </c>
      <c r="E158" s="115">
        <v>42235</v>
      </c>
      <c r="F158" s="115">
        <f>E158</f>
        <v>42235</v>
      </c>
      <c r="G158" s="115">
        <f>DATE(YEAR(F158)+2,MONTH(F158),DAY(F158)-1)</f>
        <v>42965</v>
      </c>
      <c r="H158" s="114" t="s">
        <v>1008</v>
      </c>
      <c r="I158" s="379" t="s">
        <v>1009</v>
      </c>
      <c r="J158" s="155" t="s">
        <v>5406</v>
      </c>
      <c r="K158" s="114" t="s">
        <v>11728</v>
      </c>
      <c r="L158" s="114" t="s">
        <v>5123</v>
      </c>
      <c r="M158" s="114" t="s">
        <v>3640</v>
      </c>
      <c r="N158" s="116" t="str">
        <f t="shared" si="20"/>
        <v>LP</v>
      </c>
      <c r="O158" s="114" t="s">
        <v>8725</v>
      </c>
      <c r="P158" s="114" t="str">
        <f t="shared" si="21"/>
        <v>Medium</v>
      </c>
      <c r="Q158" s="155" t="s">
        <v>10249</v>
      </c>
      <c r="R158" s="356"/>
      <c r="S158" s="356"/>
      <c r="T158" s="155" t="s">
        <v>9665</v>
      </c>
      <c r="U158" s="127" t="s">
        <v>9666</v>
      </c>
      <c r="V158" s="118" t="s">
        <v>10774</v>
      </c>
      <c r="W158" s="119" t="s">
        <v>1193</v>
      </c>
      <c r="X158" s="119" t="s">
        <v>1193</v>
      </c>
      <c r="Y158" s="115">
        <v>42232</v>
      </c>
      <c r="Z158" s="118" t="s">
        <v>3303</v>
      </c>
      <c r="AA158" s="120">
        <v>0</v>
      </c>
      <c r="AB158" s="120">
        <v>0</v>
      </c>
      <c r="AC158" s="120">
        <v>0</v>
      </c>
      <c r="AD158" s="120">
        <v>0</v>
      </c>
      <c r="AE158" s="120">
        <v>0</v>
      </c>
      <c r="AF158" s="121"/>
      <c r="AG158" s="114" t="s">
        <v>1193</v>
      </c>
      <c r="AH158" s="114" t="s">
        <v>1193</v>
      </c>
      <c r="AI158" s="114">
        <v>2</v>
      </c>
      <c r="AJ158" s="114">
        <v>1</v>
      </c>
      <c r="AK158" s="114">
        <v>1</v>
      </c>
      <c r="AL158" s="114">
        <v>0</v>
      </c>
      <c r="AM158" s="114">
        <v>0</v>
      </c>
      <c r="AN158" s="118" t="s">
        <v>3500</v>
      </c>
      <c r="AO158" s="122">
        <v>1</v>
      </c>
    </row>
    <row r="159" spans="1:41" ht="25" customHeight="1" x14ac:dyDescent="0.35">
      <c r="A159" s="123"/>
      <c r="B159" s="124"/>
      <c r="C159" s="114" t="str">
        <f t="shared" ca="1" si="17"/>
        <v>Expired</v>
      </c>
      <c r="D159" s="114" t="s">
        <v>3822</v>
      </c>
      <c r="E159" s="115">
        <v>43333</v>
      </c>
      <c r="F159" s="115">
        <v>45444</v>
      </c>
      <c r="G159" s="115">
        <f>DATE(YEAR(F159)+2,MONTH(F159),DAY(F159)-1)</f>
        <v>46173</v>
      </c>
      <c r="H159" s="114" t="s">
        <v>2096</v>
      </c>
      <c r="I159" s="379" t="s">
        <v>12208</v>
      </c>
      <c r="J159" s="155" t="s">
        <v>5407</v>
      </c>
      <c r="K159" s="114" t="s">
        <v>7</v>
      </c>
      <c r="L159" s="114" t="s">
        <v>5123</v>
      </c>
      <c r="M159" s="114" t="s">
        <v>3640</v>
      </c>
      <c r="N159" s="116" t="str">
        <f t="shared" si="20"/>
        <v>LP</v>
      </c>
      <c r="O159" s="114" t="s">
        <v>8725</v>
      </c>
      <c r="P159" s="114" t="str">
        <f t="shared" si="21"/>
        <v>Medium</v>
      </c>
      <c r="Q159" s="155" t="s">
        <v>5408</v>
      </c>
      <c r="R159" s="356" t="s">
        <v>12209</v>
      </c>
      <c r="S159" s="356"/>
      <c r="T159" s="155" t="s">
        <v>12210</v>
      </c>
      <c r="U159" s="117" t="s">
        <v>12211</v>
      </c>
      <c r="V159" s="129" t="s">
        <v>5409</v>
      </c>
      <c r="W159" s="128" t="s">
        <v>1193</v>
      </c>
      <c r="X159" s="128" t="s">
        <v>1193</v>
      </c>
      <c r="Y159" s="115">
        <v>43337</v>
      </c>
      <c r="Z159" s="115">
        <v>43830</v>
      </c>
      <c r="AA159" s="120">
        <v>1389400</v>
      </c>
      <c r="AB159" s="120">
        <v>0</v>
      </c>
      <c r="AC159" s="120">
        <v>160000</v>
      </c>
      <c r="AD159" s="120">
        <v>0</v>
      </c>
      <c r="AE159" s="120">
        <v>1681000</v>
      </c>
      <c r="AF159" s="121">
        <v>0</v>
      </c>
      <c r="AG159" s="114" t="s">
        <v>11383</v>
      </c>
      <c r="AH159" s="114" t="s">
        <v>1193</v>
      </c>
      <c r="AI159" s="114">
        <v>6</v>
      </c>
      <c r="AJ159" s="114">
        <v>3</v>
      </c>
      <c r="AK159" s="114">
        <v>3</v>
      </c>
      <c r="AL159" s="114">
        <v>20</v>
      </c>
      <c r="AM159" s="114">
        <v>2</v>
      </c>
      <c r="AN159" s="118" t="s">
        <v>3517</v>
      </c>
      <c r="AO159" s="122">
        <v>1</v>
      </c>
    </row>
    <row r="160" spans="1:41" ht="25" customHeight="1" x14ac:dyDescent="0.35">
      <c r="A160" s="123"/>
      <c r="B160" s="124"/>
      <c r="C160" s="114" t="str">
        <f t="shared" ca="1" si="17"/>
        <v>Expired</v>
      </c>
      <c r="D160" s="114" t="s">
        <v>1273</v>
      </c>
      <c r="E160" s="115">
        <v>42544</v>
      </c>
      <c r="F160" s="115">
        <f>E160</f>
        <v>42544</v>
      </c>
      <c r="G160" s="115">
        <f>DATE(YEAR(F160)+2,MONTH(F160),DAY(F160)-1)</f>
        <v>43273</v>
      </c>
      <c r="H160" s="114" t="s">
        <v>1280</v>
      </c>
      <c r="I160" s="379" t="s">
        <v>9656</v>
      </c>
      <c r="J160" s="155" t="s">
        <v>5412</v>
      </c>
      <c r="K160" s="114" t="s">
        <v>11728</v>
      </c>
      <c r="L160" s="114" t="s">
        <v>5123</v>
      </c>
      <c r="M160" s="114" t="s">
        <v>3640</v>
      </c>
      <c r="N160" s="116" t="str">
        <f t="shared" si="20"/>
        <v>LP</v>
      </c>
      <c r="O160" s="114" t="s">
        <v>8725</v>
      </c>
      <c r="P160" s="114" t="str">
        <f t="shared" si="21"/>
        <v>Medium</v>
      </c>
      <c r="Q160" s="155" t="s">
        <v>5413</v>
      </c>
      <c r="R160" s="356"/>
      <c r="S160" s="356"/>
      <c r="T160" s="155" t="s">
        <v>9657</v>
      </c>
      <c r="U160" s="127" t="s">
        <v>9658</v>
      </c>
      <c r="V160" s="119" t="s">
        <v>7101</v>
      </c>
      <c r="W160" s="119" t="s">
        <v>1193</v>
      </c>
      <c r="X160" s="119" t="s">
        <v>1193</v>
      </c>
      <c r="Y160" s="115">
        <v>42505</v>
      </c>
      <c r="Z160" s="118" t="s">
        <v>3303</v>
      </c>
      <c r="AA160" s="120">
        <v>0</v>
      </c>
      <c r="AB160" s="120">
        <v>0</v>
      </c>
      <c r="AC160" s="120">
        <v>0</v>
      </c>
      <c r="AD160" s="120">
        <v>0</v>
      </c>
      <c r="AE160" s="120">
        <v>0</v>
      </c>
      <c r="AF160" s="121"/>
      <c r="AG160" s="114" t="s">
        <v>1193</v>
      </c>
      <c r="AH160" s="114" t="s">
        <v>1193</v>
      </c>
      <c r="AI160" s="114">
        <v>12</v>
      </c>
      <c r="AJ160" s="114">
        <v>5</v>
      </c>
      <c r="AK160" s="114">
        <v>7</v>
      </c>
      <c r="AL160" s="114">
        <v>0</v>
      </c>
      <c r="AM160" s="114">
        <v>0</v>
      </c>
      <c r="AN160" s="118" t="s">
        <v>3500</v>
      </c>
      <c r="AO160" s="122">
        <v>1</v>
      </c>
    </row>
    <row r="161" spans="1:43" ht="25" customHeight="1" x14ac:dyDescent="0.35">
      <c r="A161" s="163" t="s">
        <v>11535</v>
      </c>
      <c r="B161" s="164"/>
      <c r="C161" s="146" t="str">
        <f t="shared" ca="1" si="17"/>
        <v>Expired</v>
      </c>
      <c r="D161" s="151" t="s">
        <v>8268</v>
      </c>
      <c r="E161" s="149">
        <v>42549</v>
      </c>
      <c r="F161" s="149">
        <v>45637</v>
      </c>
      <c r="G161" s="147">
        <f>DATE(YEAR(F161),MONTH(F161)+6,DAY(F161)-1)</f>
        <v>45818</v>
      </c>
      <c r="H161" s="151" t="s">
        <v>4616</v>
      </c>
      <c r="I161" s="380" t="s">
        <v>1289</v>
      </c>
      <c r="J161" s="347" t="s">
        <v>12756</v>
      </c>
      <c r="K161" s="151" t="s">
        <v>14</v>
      </c>
      <c r="L161" s="151" t="s">
        <v>3368</v>
      </c>
      <c r="M161" s="170" t="s">
        <v>3640</v>
      </c>
      <c r="N161" s="148" t="str">
        <f t="shared" si="20"/>
        <v>LP</v>
      </c>
      <c r="O161" s="151" t="s">
        <v>8731</v>
      </c>
      <c r="P161" s="146" t="str">
        <f>IF(EXACT(O161,"Overseas Charities Operating in Jamaica"),"Medium",IF(EXACT(O161,"Muslim Groups/Foundation"),"Medium",IF(EXACT(O161,"Churches"),"Low",IF(EXACT(O161,"Benevolent Societies"),"Low",IF(EXACT(O161,"Alumni/Past Students Associations"),"Low",IF(EXACT(O161,"Schools(Government/Private)"),"Low",IF(EXACT(O161,"Govt.Based Trusts/Charities"),"Low",IF(EXACT(O161,"Trust"),"Medium",IF(EXACT(O161,"Company Based Foundations"),"Medium",IF(EXACT(O161,"Other Foundations"),"Medium",IF(EXACT(O161,"Unincorporated Groups"),"Medium","")))))))))))</f>
        <v>Medium</v>
      </c>
      <c r="Q161" s="352" t="s">
        <v>5016</v>
      </c>
      <c r="R161" s="361" t="s">
        <v>12757</v>
      </c>
      <c r="S161" s="361"/>
      <c r="T161" s="347" t="s">
        <v>12758</v>
      </c>
      <c r="U161" s="172" t="s">
        <v>12759</v>
      </c>
      <c r="V161" s="151" t="s">
        <v>1193</v>
      </c>
      <c r="W161" s="151" t="s">
        <v>1193</v>
      </c>
      <c r="X161" s="166" t="s">
        <v>1193</v>
      </c>
      <c r="Y161" s="385" t="s">
        <v>1193</v>
      </c>
      <c r="Z161" s="385" t="s">
        <v>3303</v>
      </c>
      <c r="AA161" s="152">
        <v>0</v>
      </c>
      <c r="AB161" s="152">
        <v>0</v>
      </c>
      <c r="AC161" s="152">
        <v>0</v>
      </c>
      <c r="AD161" s="152">
        <v>0</v>
      </c>
      <c r="AE161" s="152">
        <v>0</v>
      </c>
      <c r="AF161" s="153">
        <v>0</v>
      </c>
      <c r="AG161" s="146" t="s">
        <v>1193</v>
      </c>
      <c r="AH161" s="146" t="s">
        <v>1193</v>
      </c>
      <c r="AI161" s="146">
        <v>0</v>
      </c>
      <c r="AJ161" s="146">
        <v>0</v>
      </c>
      <c r="AK161" s="146">
        <v>0</v>
      </c>
      <c r="AL161" s="146">
        <v>0</v>
      </c>
      <c r="AM161" s="146">
        <v>0</v>
      </c>
      <c r="AN161" s="151" t="s">
        <v>3500</v>
      </c>
      <c r="AO161" s="154">
        <v>1</v>
      </c>
    </row>
    <row r="162" spans="1:43" ht="25" customHeight="1" x14ac:dyDescent="0.3">
      <c r="A162" s="133" t="s">
        <v>13662</v>
      </c>
      <c r="B162" s="126">
        <v>45379</v>
      </c>
      <c r="C162" s="114" t="str">
        <f t="shared" ca="1" si="17"/>
        <v>Expired</v>
      </c>
      <c r="D162" s="114" t="s">
        <v>13605</v>
      </c>
      <c r="E162" s="115">
        <v>41785</v>
      </c>
      <c r="F162" s="115">
        <v>45270</v>
      </c>
      <c r="G162" s="115">
        <f t="shared" ref="G162:G174" si="23">DATE(YEAR(F162)+2,MONTH(F162),DAY(F162)-1)</f>
        <v>46000</v>
      </c>
      <c r="H162" s="114" t="s">
        <v>223</v>
      </c>
      <c r="I162" s="379" t="s">
        <v>16574</v>
      </c>
      <c r="J162" s="155" t="s">
        <v>5414</v>
      </c>
      <c r="K162" s="114" t="s">
        <v>11728</v>
      </c>
      <c r="L162" s="114" t="s">
        <v>5123</v>
      </c>
      <c r="M162" s="114" t="s">
        <v>3640</v>
      </c>
      <c r="N162" s="116" t="str">
        <f t="shared" si="20"/>
        <v>LP</v>
      </c>
      <c r="O162" s="114" t="s">
        <v>8725</v>
      </c>
      <c r="P162" s="114" t="str">
        <f t="shared" ref="P162:P204" si="24">IF(EXACT(O162,"Overseas Charities Operating in Jamaica"),"Medium",IF(EXACT(O162,"Muslim Groups/Foundations"),"Medium",IF(EXACT(O162,"Churches"),"Low",IF(EXACT(O162,"Benevolent Societies"),"Low",IF(EXACT(O162,"Alumni/Past Students Associations"),"Low",IF(EXACT(O162,"Schools(Government/Private)"),"Low",IF(EXACT(O162,"Govt.Based Trusts/Charities"),"Low",IF(EXACT(O162,"Trust"),"Medium",IF(EXACT(O162,"Company Based Foundations"),"Medium",IF(EXACT(O162,"Other Foundations"),"Medium",IF(EXACT(O162,"Unincorporated Groups"),"Medium","")))))))))))</f>
        <v>Medium</v>
      </c>
      <c r="Q162" s="155" t="s">
        <v>2534</v>
      </c>
      <c r="R162" s="356" t="s">
        <v>13600</v>
      </c>
      <c r="S162" s="356"/>
      <c r="T162" s="155" t="s">
        <v>13609</v>
      </c>
      <c r="U162" s="127" t="s">
        <v>13608</v>
      </c>
      <c r="V162" s="118" t="s">
        <v>10775</v>
      </c>
      <c r="W162" s="118" t="s">
        <v>13602</v>
      </c>
      <c r="X162" s="118" t="s">
        <v>13601</v>
      </c>
      <c r="Y162" s="115">
        <v>44613</v>
      </c>
      <c r="Z162" s="115">
        <v>43100</v>
      </c>
      <c r="AA162" s="120">
        <v>29533261.550000001</v>
      </c>
      <c r="AB162" s="120">
        <v>0</v>
      </c>
      <c r="AC162" s="120">
        <v>-29683301.420000002</v>
      </c>
      <c r="AD162" s="120">
        <v>0</v>
      </c>
      <c r="AE162" s="120">
        <v>-36609410.630000003</v>
      </c>
      <c r="AF162" s="121">
        <v>0</v>
      </c>
      <c r="AG162" s="114" t="s">
        <v>13611</v>
      </c>
      <c r="AH162" s="114" t="s">
        <v>13612</v>
      </c>
      <c r="AI162" s="114">
        <v>2</v>
      </c>
      <c r="AJ162" s="114">
        <v>0</v>
      </c>
      <c r="AK162" s="114" t="s">
        <v>13613</v>
      </c>
      <c r="AL162" s="114" t="s">
        <v>13614</v>
      </c>
      <c r="AM162" s="114">
        <v>1</v>
      </c>
      <c r="AN162" s="118" t="s">
        <v>3517</v>
      </c>
      <c r="AO162" s="122">
        <v>1</v>
      </c>
      <c r="AQ162" s="11"/>
    </row>
    <row r="163" spans="1:43" ht="25" customHeight="1" x14ac:dyDescent="0.3">
      <c r="A163" s="125"/>
      <c r="B163" s="124"/>
      <c r="C163" s="114" t="str">
        <f t="shared" ca="1" si="17"/>
        <v>Active</v>
      </c>
      <c r="D163" s="118" t="s">
        <v>1733</v>
      </c>
      <c r="E163" s="129">
        <v>42822</v>
      </c>
      <c r="F163" s="138">
        <v>46063</v>
      </c>
      <c r="G163" s="115">
        <f t="shared" si="23"/>
        <v>46792</v>
      </c>
      <c r="H163" s="118" t="s">
        <v>4617</v>
      </c>
      <c r="I163" s="379" t="s">
        <v>7962</v>
      </c>
      <c r="J163" s="345" t="s">
        <v>5415</v>
      </c>
      <c r="K163" s="118" t="s">
        <v>329</v>
      </c>
      <c r="L163" s="118" t="s">
        <v>3368</v>
      </c>
      <c r="M163" s="158" t="s">
        <v>3639</v>
      </c>
      <c r="N163" s="116" t="str">
        <f t="shared" si="20"/>
        <v>LA</v>
      </c>
      <c r="O163" s="118" t="s">
        <v>8734</v>
      </c>
      <c r="P163" s="114" t="str">
        <f t="shared" si="24"/>
        <v>Medium</v>
      </c>
      <c r="Q163" s="345" t="s">
        <v>3373</v>
      </c>
      <c r="R163" s="357"/>
      <c r="S163" s="357"/>
      <c r="T163" s="345" t="s">
        <v>3374</v>
      </c>
      <c r="U163" s="157"/>
      <c r="V163" s="118"/>
      <c r="W163" s="118"/>
      <c r="X163" s="118"/>
      <c r="Y163" s="118"/>
      <c r="Z163" s="118"/>
      <c r="AA163" s="118"/>
      <c r="AB163" s="118"/>
      <c r="AC163" s="118"/>
      <c r="AD163" s="118"/>
      <c r="AE163" s="118"/>
      <c r="AF163" s="140"/>
      <c r="AG163" s="118"/>
      <c r="AH163" s="118"/>
      <c r="AI163" s="118"/>
      <c r="AJ163" s="118"/>
      <c r="AK163" s="118"/>
      <c r="AL163" s="118"/>
      <c r="AM163" s="118"/>
      <c r="AN163" s="118" t="s">
        <v>3500</v>
      </c>
      <c r="AO163" s="141">
        <v>1</v>
      </c>
      <c r="AQ163" s="11"/>
    </row>
    <row r="164" spans="1:43" ht="25" customHeight="1" x14ac:dyDescent="0.3">
      <c r="A164" s="133"/>
      <c r="B164" s="124"/>
      <c r="C164" s="114" t="str">
        <f t="shared" ca="1" si="17"/>
        <v>Expired</v>
      </c>
      <c r="D164" s="114" t="s">
        <v>3828</v>
      </c>
      <c r="E164" s="115">
        <v>44433</v>
      </c>
      <c r="F164" s="115">
        <v>45163</v>
      </c>
      <c r="G164" s="115">
        <f t="shared" si="23"/>
        <v>45893</v>
      </c>
      <c r="H164" s="114" t="s">
        <v>4128</v>
      </c>
      <c r="I164" s="379" t="s">
        <v>12362</v>
      </c>
      <c r="J164" s="155" t="s">
        <v>5420</v>
      </c>
      <c r="K164" s="114" t="s">
        <v>30</v>
      </c>
      <c r="L164" s="114" t="s">
        <v>15709</v>
      </c>
      <c r="M164" s="114" t="s">
        <v>3640</v>
      </c>
      <c r="N164" s="116" t="str">
        <f t="shared" si="20"/>
        <v>LP</v>
      </c>
      <c r="O164" s="114" t="s">
        <v>8725</v>
      </c>
      <c r="P164" s="114" t="str">
        <f t="shared" si="24"/>
        <v>Medium</v>
      </c>
      <c r="Q164" s="155" t="s">
        <v>5421</v>
      </c>
      <c r="R164" s="356" t="s">
        <v>12099</v>
      </c>
      <c r="S164" s="356"/>
      <c r="T164" s="155" t="s">
        <v>12100</v>
      </c>
      <c r="U164" s="127" t="s">
        <v>12101</v>
      </c>
      <c r="V164" s="118" t="s">
        <v>5422</v>
      </c>
      <c r="W164" s="118" t="s">
        <v>5423</v>
      </c>
      <c r="X164" s="118" t="s">
        <v>5423</v>
      </c>
      <c r="Y164" s="115">
        <v>44263</v>
      </c>
      <c r="Z164" s="115">
        <v>44561</v>
      </c>
      <c r="AA164" s="130">
        <v>2474166</v>
      </c>
      <c r="AB164" s="130">
        <v>0</v>
      </c>
      <c r="AC164" s="130">
        <v>1247535.21</v>
      </c>
      <c r="AD164" s="130">
        <v>0</v>
      </c>
      <c r="AE164" s="130">
        <v>1828797.95</v>
      </c>
      <c r="AF164" s="137">
        <v>696050</v>
      </c>
      <c r="AG164" s="114" t="s">
        <v>11205</v>
      </c>
      <c r="AH164" s="114" t="s">
        <v>11390</v>
      </c>
      <c r="AI164" s="114">
        <v>5</v>
      </c>
      <c r="AJ164" s="114">
        <v>3</v>
      </c>
      <c r="AK164" s="114">
        <v>2</v>
      </c>
      <c r="AL164" s="114">
        <v>3</v>
      </c>
      <c r="AM164" s="114">
        <v>0</v>
      </c>
      <c r="AN164" s="136" t="s">
        <v>3500</v>
      </c>
      <c r="AO164" s="122">
        <v>1</v>
      </c>
      <c r="AP164" s="11"/>
      <c r="AQ164" s="11"/>
    </row>
    <row r="165" spans="1:43" ht="25" customHeight="1" x14ac:dyDescent="0.3">
      <c r="A165" s="123"/>
      <c r="B165" s="124"/>
      <c r="C165" s="114" t="str">
        <f t="shared" ca="1" si="17"/>
        <v>Expired</v>
      </c>
      <c r="D165" s="118" t="s">
        <v>8983</v>
      </c>
      <c r="E165" s="129">
        <v>43266</v>
      </c>
      <c r="F165" s="138">
        <v>44727</v>
      </c>
      <c r="G165" s="115">
        <f t="shared" si="23"/>
        <v>45457</v>
      </c>
      <c r="H165" s="118" t="s">
        <v>2027</v>
      </c>
      <c r="I165" s="379" t="s">
        <v>4266</v>
      </c>
      <c r="J165" s="345" t="s">
        <v>5424</v>
      </c>
      <c r="K165" s="118" t="s">
        <v>14</v>
      </c>
      <c r="L165" s="118" t="s">
        <v>3368</v>
      </c>
      <c r="M165" s="158" t="s">
        <v>3640</v>
      </c>
      <c r="N165" s="116" t="str">
        <f t="shared" si="20"/>
        <v>LP</v>
      </c>
      <c r="O165" s="118" t="s">
        <v>8728</v>
      </c>
      <c r="P165" s="114" t="str">
        <f t="shared" si="24"/>
        <v>Low</v>
      </c>
      <c r="Q165" s="345" t="s">
        <v>10375</v>
      </c>
      <c r="R165" s="357"/>
      <c r="S165" s="357"/>
      <c r="T165" s="345" t="s">
        <v>8984</v>
      </c>
      <c r="U165" s="117" t="s">
        <v>5425</v>
      </c>
      <c r="V165" s="118" t="s">
        <v>10776</v>
      </c>
      <c r="W165" s="118" t="s">
        <v>1193</v>
      </c>
      <c r="X165" s="118" t="s">
        <v>1193</v>
      </c>
      <c r="Y165" s="118" t="s">
        <v>1193</v>
      </c>
      <c r="Z165" s="129">
        <v>44561</v>
      </c>
      <c r="AA165" s="176">
        <v>718140.26</v>
      </c>
      <c r="AB165" s="176">
        <v>0</v>
      </c>
      <c r="AC165" s="176">
        <v>1829756</v>
      </c>
      <c r="AD165" s="176">
        <v>0</v>
      </c>
      <c r="AE165" s="176">
        <v>4528135</v>
      </c>
      <c r="AF165" s="140"/>
      <c r="AG165" s="118" t="s">
        <v>1193</v>
      </c>
      <c r="AH165" s="118" t="s">
        <v>1193</v>
      </c>
      <c r="AI165" s="118">
        <v>11</v>
      </c>
      <c r="AJ165" s="118">
        <v>2</v>
      </c>
      <c r="AK165" s="118">
        <v>9</v>
      </c>
      <c r="AL165" s="118">
        <v>3</v>
      </c>
      <c r="AM165" s="118">
        <v>0</v>
      </c>
      <c r="AN165" s="118" t="s">
        <v>3500</v>
      </c>
      <c r="AO165" s="141">
        <v>1</v>
      </c>
      <c r="AP165" s="11"/>
      <c r="AQ165" s="11"/>
    </row>
    <row r="166" spans="1:43" ht="25" customHeight="1" x14ac:dyDescent="0.3">
      <c r="A166" s="133"/>
      <c r="B166" s="124"/>
      <c r="C166" s="114" t="str">
        <f t="shared" ca="1" si="17"/>
        <v>Expired</v>
      </c>
      <c r="D166" s="114" t="s">
        <v>1449</v>
      </c>
      <c r="E166" s="115">
        <v>42740</v>
      </c>
      <c r="F166" s="115">
        <f>E166</f>
        <v>42740</v>
      </c>
      <c r="G166" s="115">
        <f t="shared" si="23"/>
        <v>43469</v>
      </c>
      <c r="H166" s="114" t="s">
        <v>1455</v>
      </c>
      <c r="I166" s="379" t="s">
        <v>4930</v>
      </c>
      <c r="J166" s="155" t="s">
        <v>5427</v>
      </c>
      <c r="K166" s="114" t="s">
        <v>24</v>
      </c>
      <c r="L166" s="114" t="s">
        <v>5123</v>
      </c>
      <c r="M166" s="114" t="s">
        <v>3640</v>
      </c>
      <c r="N166" s="116" t="str">
        <f t="shared" si="20"/>
        <v>LP</v>
      </c>
      <c r="O166" s="114" t="s">
        <v>8725</v>
      </c>
      <c r="P166" s="114" t="str">
        <f t="shared" si="24"/>
        <v>Medium</v>
      </c>
      <c r="Q166" s="155" t="s">
        <v>5428</v>
      </c>
      <c r="R166" s="356"/>
      <c r="S166" s="356"/>
      <c r="T166" s="155" t="s">
        <v>1193</v>
      </c>
      <c r="U166" s="127" t="s">
        <v>1193</v>
      </c>
      <c r="V166" s="119"/>
      <c r="W166" s="119"/>
      <c r="X166" s="119"/>
      <c r="Y166" s="114"/>
      <c r="Z166" s="118"/>
      <c r="AA166" s="120"/>
      <c r="AB166" s="120"/>
      <c r="AC166" s="120"/>
      <c r="AD166" s="120"/>
      <c r="AE166" s="120"/>
      <c r="AF166" s="121"/>
      <c r="AG166" s="114"/>
      <c r="AH166" s="114"/>
      <c r="AI166" s="114"/>
      <c r="AJ166" s="114"/>
      <c r="AK166" s="114"/>
      <c r="AL166" s="114"/>
      <c r="AM166" s="114"/>
      <c r="AN166" s="118" t="s">
        <v>3500</v>
      </c>
      <c r="AO166" s="122">
        <v>1</v>
      </c>
      <c r="AQ166" s="11"/>
    </row>
    <row r="167" spans="1:43" ht="25" customHeight="1" x14ac:dyDescent="0.3">
      <c r="A167" s="125" t="s">
        <v>11533</v>
      </c>
      <c r="B167" s="126">
        <v>45866</v>
      </c>
      <c r="C167" s="114" t="str">
        <f t="shared" ca="1" si="17"/>
        <v>Active</v>
      </c>
      <c r="D167" s="114" t="s">
        <v>15314</v>
      </c>
      <c r="E167" s="115">
        <v>45866</v>
      </c>
      <c r="F167" s="115">
        <v>45866</v>
      </c>
      <c r="G167" s="115">
        <f t="shared" si="23"/>
        <v>46595</v>
      </c>
      <c r="H167" s="114" t="s">
        <v>15315</v>
      </c>
      <c r="I167" s="379" t="s">
        <v>15316</v>
      </c>
      <c r="J167" s="155" t="s">
        <v>15317</v>
      </c>
      <c r="K167" s="114" t="s">
        <v>14</v>
      </c>
      <c r="L167" s="114" t="s">
        <v>5123</v>
      </c>
      <c r="M167" s="114" t="s">
        <v>3639</v>
      </c>
      <c r="N167" s="116" t="str">
        <f t="shared" si="20"/>
        <v>LA</v>
      </c>
      <c r="O167" s="114" t="s">
        <v>8725</v>
      </c>
      <c r="P167" s="114" t="str">
        <f t="shared" si="24"/>
        <v>Medium</v>
      </c>
      <c r="Q167" s="155" t="s">
        <v>15318</v>
      </c>
      <c r="R167" s="356" t="s">
        <v>15319</v>
      </c>
      <c r="S167" s="356"/>
      <c r="T167" s="155" t="s">
        <v>15320</v>
      </c>
      <c r="U167" s="117" t="s">
        <v>15321</v>
      </c>
      <c r="V167" s="118" t="s">
        <v>15322</v>
      </c>
      <c r="W167" s="119" t="s">
        <v>1193</v>
      </c>
      <c r="X167" s="119" t="s">
        <v>1193</v>
      </c>
      <c r="Y167" s="115">
        <v>45806</v>
      </c>
      <c r="Z167" s="118" t="s">
        <v>3303</v>
      </c>
      <c r="AA167" s="120">
        <v>0</v>
      </c>
      <c r="AB167" s="120">
        <v>0</v>
      </c>
      <c r="AC167" s="120">
        <v>0</v>
      </c>
      <c r="AD167" s="120">
        <v>0</v>
      </c>
      <c r="AE167" s="120">
        <v>0</v>
      </c>
      <c r="AF167" s="121">
        <v>0</v>
      </c>
      <c r="AG167" s="114" t="s">
        <v>1193</v>
      </c>
      <c r="AH167" s="114" t="s">
        <v>1193</v>
      </c>
      <c r="AI167" s="114">
        <v>2</v>
      </c>
      <c r="AJ167" s="114">
        <v>1</v>
      </c>
      <c r="AK167" s="114">
        <v>1</v>
      </c>
      <c r="AL167" s="114">
        <v>2</v>
      </c>
      <c r="AM167" s="114">
        <v>0</v>
      </c>
      <c r="AN167" s="118" t="s">
        <v>3500</v>
      </c>
      <c r="AO167" s="122">
        <v>1</v>
      </c>
      <c r="AQ167" s="11"/>
    </row>
    <row r="168" spans="1:43" ht="25" customHeight="1" x14ac:dyDescent="0.35">
      <c r="A168" s="123"/>
      <c r="B168" s="124"/>
      <c r="C168" s="114" t="str">
        <f t="shared" ca="1" si="17"/>
        <v>Expired</v>
      </c>
      <c r="D168" s="114" t="s">
        <v>1423</v>
      </c>
      <c r="E168" s="115">
        <v>42711</v>
      </c>
      <c r="F168" s="115">
        <v>44172</v>
      </c>
      <c r="G168" s="115">
        <f t="shared" si="23"/>
        <v>44901</v>
      </c>
      <c r="H168" s="114" t="s">
        <v>1433</v>
      </c>
      <c r="I168" s="379" t="s">
        <v>1441</v>
      </c>
      <c r="J168" s="155" t="s">
        <v>5429</v>
      </c>
      <c r="K168" s="114" t="s">
        <v>11728</v>
      </c>
      <c r="L168" s="114" t="s">
        <v>5123</v>
      </c>
      <c r="M168" s="114" t="s">
        <v>3640</v>
      </c>
      <c r="N168" s="116" t="str">
        <f t="shared" si="20"/>
        <v>LP</v>
      </c>
      <c r="O168" s="114" t="s">
        <v>8726</v>
      </c>
      <c r="P168" s="114" t="str">
        <f t="shared" si="24"/>
        <v>Medium</v>
      </c>
      <c r="Q168" s="155" t="s">
        <v>1446</v>
      </c>
      <c r="R168" s="356"/>
      <c r="S168" s="356"/>
      <c r="T168" s="155" t="s">
        <v>2261</v>
      </c>
      <c r="U168" s="127" t="s">
        <v>1193</v>
      </c>
      <c r="V168" s="118" t="s">
        <v>5430</v>
      </c>
      <c r="W168" s="119" t="s">
        <v>1193</v>
      </c>
      <c r="X168" s="119" t="s">
        <v>1193</v>
      </c>
      <c r="Y168" s="128">
        <v>44148</v>
      </c>
      <c r="Z168" s="118" t="s">
        <v>3305</v>
      </c>
      <c r="AA168" s="120">
        <v>0</v>
      </c>
      <c r="AB168" s="120">
        <v>0</v>
      </c>
      <c r="AC168" s="120">
        <v>82375</v>
      </c>
      <c r="AD168" s="120">
        <v>0</v>
      </c>
      <c r="AE168" s="120">
        <v>325606</v>
      </c>
      <c r="AF168" s="121"/>
      <c r="AG168" s="114" t="s">
        <v>1193</v>
      </c>
      <c r="AH168" s="130" t="s">
        <v>1193</v>
      </c>
      <c r="AI168" s="130"/>
      <c r="AJ168" s="130"/>
      <c r="AK168" s="130"/>
      <c r="AL168" s="130"/>
      <c r="AM168" s="130"/>
      <c r="AN168" s="118" t="str">
        <f>IF(ISNUMBER(#REF!), IF(#REF!&lt;5000001,"SMALL", IF(#REF!&lt;15000001,"MEDIUM","LARGE")),"")</f>
        <v/>
      </c>
      <c r="AO168" s="122">
        <v>1</v>
      </c>
    </row>
    <row r="169" spans="1:43" ht="25" customHeight="1" x14ac:dyDescent="0.35">
      <c r="A169" s="125" t="s">
        <v>11533</v>
      </c>
      <c r="B169" s="126">
        <v>45197</v>
      </c>
      <c r="C169" s="114" t="str">
        <f t="shared" ca="1" si="17"/>
        <v>Expired</v>
      </c>
      <c r="D169" s="114" t="s">
        <v>12230</v>
      </c>
      <c r="E169" s="115">
        <v>45197</v>
      </c>
      <c r="F169" s="115">
        <f>E169</f>
        <v>45197</v>
      </c>
      <c r="G169" s="115">
        <f t="shared" si="23"/>
        <v>45927</v>
      </c>
      <c r="H169" s="114" t="s">
        <v>12231</v>
      </c>
      <c r="I169" s="379" t="s">
        <v>12232</v>
      </c>
      <c r="J169" s="155" t="s">
        <v>12233</v>
      </c>
      <c r="K169" s="114" t="s">
        <v>1143</v>
      </c>
      <c r="L169" s="114" t="s">
        <v>5123</v>
      </c>
      <c r="M169" s="114" t="s">
        <v>3640</v>
      </c>
      <c r="N169" s="116" t="str">
        <f t="shared" si="20"/>
        <v>LP</v>
      </c>
      <c r="O169" s="114" t="s">
        <v>8725</v>
      </c>
      <c r="P169" s="114" t="str">
        <f t="shared" si="24"/>
        <v>Medium</v>
      </c>
      <c r="Q169" s="155" t="s">
        <v>12234</v>
      </c>
      <c r="R169" s="356" t="s">
        <v>12235</v>
      </c>
      <c r="S169" s="356"/>
      <c r="T169" s="155" t="s">
        <v>12236</v>
      </c>
      <c r="U169" s="117" t="s">
        <v>12237</v>
      </c>
      <c r="V169" s="118" t="s">
        <v>12238</v>
      </c>
      <c r="W169" s="119" t="s">
        <v>1193</v>
      </c>
      <c r="X169" s="118" t="s">
        <v>12239</v>
      </c>
      <c r="Y169" s="115">
        <v>45155</v>
      </c>
      <c r="Z169" s="115" t="s">
        <v>3303</v>
      </c>
      <c r="AA169" s="120">
        <v>0</v>
      </c>
      <c r="AB169" s="120">
        <v>0</v>
      </c>
      <c r="AC169" s="120">
        <v>0</v>
      </c>
      <c r="AD169" s="120">
        <v>0</v>
      </c>
      <c r="AE169" s="120">
        <v>0</v>
      </c>
      <c r="AF169" s="121">
        <v>0</v>
      </c>
      <c r="AG169" s="114" t="s">
        <v>1193</v>
      </c>
      <c r="AH169" s="114" t="s">
        <v>1193</v>
      </c>
      <c r="AI169" s="114">
        <v>5</v>
      </c>
      <c r="AJ169" s="114">
        <v>1</v>
      </c>
      <c r="AK169" s="114">
        <v>4</v>
      </c>
      <c r="AL169" s="114">
        <v>0</v>
      </c>
      <c r="AM169" s="114">
        <v>0</v>
      </c>
      <c r="AN169" s="118" t="s">
        <v>3500</v>
      </c>
      <c r="AO169" s="122">
        <v>1</v>
      </c>
    </row>
    <row r="170" spans="1:43" ht="25" customHeight="1" x14ac:dyDescent="0.35">
      <c r="A170" s="123" t="s">
        <v>13662</v>
      </c>
      <c r="B170" s="126">
        <v>45439</v>
      </c>
      <c r="C170" s="114" t="str">
        <f t="shared" ca="1" si="17"/>
        <v>Expired</v>
      </c>
      <c r="D170" s="114" t="s">
        <v>14021</v>
      </c>
      <c r="E170" s="115">
        <v>42044</v>
      </c>
      <c r="F170" s="115">
        <v>45399</v>
      </c>
      <c r="G170" s="115">
        <f t="shared" si="23"/>
        <v>46128</v>
      </c>
      <c r="H170" s="114" t="s">
        <v>804</v>
      </c>
      <c r="I170" s="379" t="s">
        <v>805</v>
      </c>
      <c r="J170" s="155" t="s">
        <v>5435</v>
      </c>
      <c r="K170" s="114" t="s">
        <v>24</v>
      </c>
      <c r="L170" s="114" t="s">
        <v>5123</v>
      </c>
      <c r="M170" s="114" t="s">
        <v>3640</v>
      </c>
      <c r="N170" s="116" t="str">
        <f t="shared" si="20"/>
        <v>LP</v>
      </c>
      <c r="O170" s="114" t="s">
        <v>8725</v>
      </c>
      <c r="P170" s="114" t="str">
        <f t="shared" si="24"/>
        <v>Medium</v>
      </c>
      <c r="Q170" s="155" t="s">
        <v>806</v>
      </c>
      <c r="R170" s="356" t="s">
        <v>14022</v>
      </c>
      <c r="S170" s="356"/>
      <c r="T170" s="155" t="s">
        <v>14023</v>
      </c>
      <c r="U170" s="127" t="s">
        <v>14024</v>
      </c>
      <c r="V170" s="118" t="s">
        <v>11075</v>
      </c>
      <c r="W170" s="119" t="s">
        <v>1193</v>
      </c>
      <c r="X170" s="119" t="s">
        <v>1193</v>
      </c>
      <c r="Y170" s="128">
        <v>42032</v>
      </c>
      <c r="Z170" s="128">
        <v>44561</v>
      </c>
      <c r="AA170" s="120">
        <v>130819769</v>
      </c>
      <c r="AB170" s="120">
        <v>0</v>
      </c>
      <c r="AC170" s="120">
        <v>121732406</v>
      </c>
      <c r="AD170" s="120">
        <v>0</v>
      </c>
      <c r="AE170" s="120">
        <v>126090331</v>
      </c>
      <c r="AF170" s="121"/>
      <c r="AG170" s="114" t="s">
        <v>11206</v>
      </c>
      <c r="AH170" s="114" t="s">
        <v>11207</v>
      </c>
      <c r="AI170" s="114">
        <v>5</v>
      </c>
      <c r="AJ170" s="114">
        <v>2</v>
      </c>
      <c r="AK170" s="114">
        <v>3</v>
      </c>
      <c r="AL170" s="114">
        <v>3</v>
      </c>
      <c r="AM170" s="114">
        <v>3</v>
      </c>
      <c r="AN170" s="118" t="s">
        <v>4568</v>
      </c>
      <c r="AO170" s="122">
        <v>1</v>
      </c>
    </row>
    <row r="171" spans="1:43" ht="25" customHeight="1" x14ac:dyDescent="0.35">
      <c r="A171" s="123" t="s">
        <v>11533</v>
      </c>
      <c r="B171" s="126">
        <v>44910</v>
      </c>
      <c r="C171" s="114" t="str">
        <f t="shared" ca="1" si="17"/>
        <v>Expired</v>
      </c>
      <c r="D171" s="114" t="s">
        <v>8807</v>
      </c>
      <c r="E171" s="115">
        <v>44910</v>
      </c>
      <c r="F171" s="115">
        <f>E171</f>
        <v>44910</v>
      </c>
      <c r="G171" s="115">
        <f t="shared" si="23"/>
        <v>45640</v>
      </c>
      <c r="H171" s="114" t="s">
        <v>8808</v>
      </c>
      <c r="I171" s="379" t="s">
        <v>8809</v>
      </c>
      <c r="J171" s="155" t="s">
        <v>8810</v>
      </c>
      <c r="K171" s="114" t="s">
        <v>30</v>
      </c>
      <c r="L171" s="114" t="s">
        <v>15709</v>
      </c>
      <c r="M171" s="114" t="s">
        <v>3640</v>
      </c>
      <c r="N171" s="116" t="str">
        <f t="shared" si="20"/>
        <v>LP</v>
      </c>
      <c r="O171" s="114" t="s">
        <v>8725</v>
      </c>
      <c r="P171" s="114" t="str">
        <f t="shared" si="24"/>
        <v>Medium</v>
      </c>
      <c r="Q171" s="155" t="s">
        <v>11897</v>
      </c>
      <c r="R171" s="356" t="s">
        <v>11898</v>
      </c>
      <c r="S171" s="356"/>
      <c r="T171" s="155" t="s">
        <v>11899</v>
      </c>
      <c r="U171" s="127" t="s">
        <v>11900</v>
      </c>
      <c r="V171" s="118" t="s">
        <v>11901</v>
      </c>
      <c r="W171" s="119" t="s">
        <v>1193</v>
      </c>
      <c r="X171" s="119" t="s">
        <v>1193</v>
      </c>
      <c r="Y171" s="115">
        <v>44763</v>
      </c>
      <c r="Z171" s="118" t="s">
        <v>3303</v>
      </c>
      <c r="AA171" s="120">
        <v>0</v>
      </c>
      <c r="AB171" s="120">
        <v>0</v>
      </c>
      <c r="AC171" s="120">
        <v>0</v>
      </c>
      <c r="AD171" s="120">
        <v>0</v>
      </c>
      <c r="AE171" s="120">
        <v>0</v>
      </c>
      <c r="AF171" s="121">
        <v>0</v>
      </c>
      <c r="AG171" s="114" t="s">
        <v>1193</v>
      </c>
      <c r="AH171" s="114" t="s">
        <v>1193</v>
      </c>
      <c r="AI171" s="114">
        <v>2</v>
      </c>
      <c r="AJ171" s="114">
        <v>1</v>
      </c>
      <c r="AK171" s="114">
        <v>1</v>
      </c>
      <c r="AL171" s="114">
        <v>0</v>
      </c>
      <c r="AM171" s="114">
        <v>0</v>
      </c>
      <c r="AN171" s="118" t="s">
        <v>3500</v>
      </c>
      <c r="AO171" s="122">
        <v>1</v>
      </c>
    </row>
    <row r="172" spans="1:43" ht="25" customHeight="1" x14ac:dyDescent="0.35">
      <c r="A172" s="133"/>
      <c r="B172" s="124"/>
      <c r="C172" s="114" t="str">
        <f t="shared" ca="1" si="17"/>
        <v>Expired</v>
      </c>
      <c r="D172" s="114" t="s">
        <v>3887</v>
      </c>
      <c r="E172" s="115">
        <v>42891</v>
      </c>
      <c r="F172" s="115">
        <v>45448</v>
      </c>
      <c r="G172" s="115">
        <f t="shared" si="23"/>
        <v>46177</v>
      </c>
      <c r="H172" s="114" t="s">
        <v>1554</v>
      </c>
      <c r="I172" s="379" t="s">
        <v>1565</v>
      </c>
      <c r="J172" s="155" t="s">
        <v>5438</v>
      </c>
      <c r="K172" s="114" t="s">
        <v>11728</v>
      </c>
      <c r="L172" s="114" t="s">
        <v>5123</v>
      </c>
      <c r="M172" s="114" t="s">
        <v>3640</v>
      </c>
      <c r="N172" s="116" t="str">
        <f t="shared" si="20"/>
        <v>LP</v>
      </c>
      <c r="O172" s="114" t="s">
        <v>8727</v>
      </c>
      <c r="P172" s="114" t="str">
        <f t="shared" si="24"/>
        <v>Medium</v>
      </c>
      <c r="Q172" s="155" t="s">
        <v>5017</v>
      </c>
      <c r="R172" s="356" t="s">
        <v>12380</v>
      </c>
      <c r="S172" s="356"/>
      <c r="T172" s="155" t="s">
        <v>12381</v>
      </c>
      <c r="U172" s="117" t="s">
        <v>12382</v>
      </c>
      <c r="V172" s="118" t="s">
        <v>5439</v>
      </c>
      <c r="W172" s="118" t="s">
        <v>5440</v>
      </c>
      <c r="X172" s="118" t="s">
        <v>7635</v>
      </c>
      <c r="Y172" s="128">
        <v>42804</v>
      </c>
      <c r="Z172" s="128">
        <v>43100</v>
      </c>
      <c r="AA172" s="120">
        <v>970180</v>
      </c>
      <c r="AB172" s="120">
        <v>0</v>
      </c>
      <c r="AC172" s="120">
        <v>-970180</v>
      </c>
      <c r="AD172" s="120">
        <v>0</v>
      </c>
      <c r="AE172" s="120">
        <v>11143342</v>
      </c>
      <c r="AF172" s="121">
        <v>2447319</v>
      </c>
      <c r="AG172" s="114" t="s">
        <v>1193</v>
      </c>
      <c r="AH172" s="114" t="s">
        <v>1193</v>
      </c>
      <c r="AI172" s="114">
        <v>9</v>
      </c>
      <c r="AJ172" s="114">
        <v>5</v>
      </c>
      <c r="AK172" s="114">
        <v>4</v>
      </c>
      <c r="AL172" s="114">
        <v>30</v>
      </c>
      <c r="AM172" s="114">
        <v>0</v>
      </c>
      <c r="AN172" s="118" t="s">
        <v>3500</v>
      </c>
      <c r="AO172" s="122">
        <v>1</v>
      </c>
    </row>
    <row r="173" spans="1:43" ht="25" customHeight="1" x14ac:dyDescent="0.35">
      <c r="A173" s="123" t="s">
        <v>11541</v>
      </c>
      <c r="B173" s="124"/>
      <c r="C173" s="114" t="str">
        <f t="shared" ca="1" si="17"/>
        <v>Expired</v>
      </c>
      <c r="D173" s="114" t="s">
        <v>3986</v>
      </c>
      <c r="E173" s="115">
        <v>44637</v>
      </c>
      <c r="F173" s="115">
        <v>45368</v>
      </c>
      <c r="G173" s="115">
        <f t="shared" si="23"/>
        <v>46097</v>
      </c>
      <c r="H173" s="114" t="s">
        <v>4186</v>
      </c>
      <c r="I173" s="379" t="s">
        <v>9683</v>
      </c>
      <c r="J173" s="155" t="s">
        <v>9241</v>
      </c>
      <c r="K173" s="114" t="s">
        <v>24</v>
      </c>
      <c r="L173" s="114" t="s">
        <v>5123</v>
      </c>
      <c r="M173" s="114" t="s">
        <v>3639</v>
      </c>
      <c r="N173" s="116" t="str">
        <f t="shared" si="20"/>
        <v>LA</v>
      </c>
      <c r="O173" s="114" t="s">
        <v>8728</v>
      </c>
      <c r="P173" s="114" t="str">
        <f t="shared" si="24"/>
        <v>Low</v>
      </c>
      <c r="Q173" s="155" t="s">
        <v>5441</v>
      </c>
      <c r="R173" s="356" t="s">
        <v>14211</v>
      </c>
      <c r="S173" s="356"/>
      <c r="T173" s="155" t="s">
        <v>14212</v>
      </c>
      <c r="U173" s="127" t="s">
        <v>14213</v>
      </c>
      <c r="V173" s="118" t="s">
        <v>5442</v>
      </c>
      <c r="W173" s="119" t="s">
        <v>1193</v>
      </c>
      <c r="X173" s="119" t="s">
        <v>1193</v>
      </c>
      <c r="Y173" s="115">
        <v>44369</v>
      </c>
      <c r="Z173" s="115">
        <v>44926</v>
      </c>
      <c r="AA173" s="130">
        <v>131835</v>
      </c>
      <c r="AB173" s="130">
        <v>0</v>
      </c>
      <c r="AC173" s="130">
        <v>131835</v>
      </c>
      <c r="AD173" s="130">
        <v>0</v>
      </c>
      <c r="AE173" s="130">
        <v>131835</v>
      </c>
      <c r="AF173" s="137">
        <v>0</v>
      </c>
      <c r="AG173" s="114" t="s">
        <v>11208</v>
      </c>
      <c r="AH173" s="114" t="s">
        <v>1193</v>
      </c>
      <c r="AI173" s="114">
        <v>20</v>
      </c>
      <c r="AJ173" s="114">
        <v>6</v>
      </c>
      <c r="AK173" s="114">
        <v>14</v>
      </c>
      <c r="AL173" s="114">
        <v>25</v>
      </c>
      <c r="AM173" s="114">
        <v>1</v>
      </c>
      <c r="AN173" s="136" t="s">
        <v>3500</v>
      </c>
      <c r="AO173" s="122">
        <v>1</v>
      </c>
    </row>
    <row r="174" spans="1:43" ht="25" customHeight="1" x14ac:dyDescent="0.35">
      <c r="A174" s="123"/>
      <c r="B174" s="124"/>
      <c r="C174" s="114" t="str">
        <f t="shared" ca="1" si="17"/>
        <v>Expired</v>
      </c>
      <c r="D174" s="114" t="s">
        <v>3792</v>
      </c>
      <c r="E174" s="115">
        <v>44392</v>
      </c>
      <c r="F174" s="115">
        <v>44392</v>
      </c>
      <c r="G174" s="115">
        <f t="shared" si="23"/>
        <v>45121</v>
      </c>
      <c r="H174" s="114" t="s">
        <v>4108</v>
      </c>
      <c r="I174" s="379" t="s">
        <v>7966</v>
      </c>
      <c r="J174" s="155" t="s">
        <v>5443</v>
      </c>
      <c r="K174" s="114" t="s">
        <v>24</v>
      </c>
      <c r="L174" s="114" t="s">
        <v>5123</v>
      </c>
      <c r="M174" s="114" t="s">
        <v>3640</v>
      </c>
      <c r="N174" s="116" t="str">
        <f t="shared" si="20"/>
        <v>LP</v>
      </c>
      <c r="O174" s="114" t="s">
        <v>8725</v>
      </c>
      <c r="P174" s="114" t="str">
        <f t="shared" si="24"/>
        <v>Medium</v>
      </c>
      <c r="Q174" s="155" t="s">
        <v>10377</v>
      </c>
      <c r="R174" s="356" t="s">
        <v>11895</v>
      </c>
      <c r="S174" s="356"/>
      <c r="T174" s="155" t="s">
        <v>11896</v>
      </c>
      <c r="U174" s="127" t="s">
        <v>5444</v>
      </c>
      <c r="V174" s="118" t="s">
        <v>5445</v>
      </c>
      <c r="W174" s="119" t="s">
        <v>1193</v>
      </c>
      <c r="X174" s="119" t="s">
        <v>1193</v>
      </c>
      <c r="Y174" s="115">
        <v>44131</v>
      </c>
      <c r="Z174" s="136" t="s">
        <v>3303</v>
      </c>
      <c r="AA174" s="136">
        <v>0</v>
      </c>
      <c r="AB174" s="130">
        <v>0</v>
      </c>
      <c r="AC174" s="130">
        <v>0</v>
      </c>
      <c r="AD174" s="130">
        <v>0</v>
      </c>
      <c r="AE174" s="130">
        <v>0</v>
      </c>
      <c r="AF174" s="137"/>
      <c r="AG174" s="114" t="s">
        <v>1193</v>
      </c>
      <c r="AH174" s="114" t="s">
        <v>1193</v>
      </c>
      <c r="AI174" s="114">
        <v>2</v>
      </c>
      <c r="AJ174" s="114">
        <v>0</v>
      </c>
      <c r="AK174" s="114">
        <v>2</v>
      </c>
      <c r="AL174" s="114">
        <v>0</v>
      </c>
      <c r="AM174" s="114">
        <v>0</v>
      </c>
      <c r="AN174" s="136" t="s">
        <v>3500</v>
      </c>
      <c r="AO174" s="122">
        <v>1</v>
      </c>
    </row>
    <row r="175" spans="1:43" ht="25" customHeight="1" x14ac:dyDescent="0.35">
      <c r="A175" s="123" t="s">
        <v>14888</v>
      </c>
      <c r="B175" s="124" t="s">
        <v>14889</v>
      </c>
      <c r="C175" s="114" t="str">
        <f t="shared" ca="1" si="17"/>
        <v>Active</v>
      </c>
      <c r="D175" s="114" t="s">
        <v>4060</v>
      </c>
      <c r="E175" s="115">
        <v>42237</v>
      </c>
      <c r="F175" s="115">
        <v>46088</v>
      </c>
      <c r="G175" s="115">
        <f>DATE(YEAR(F175)+1,MONTH(F175),DAY(F175)-1)</f>
        <v>46452</v>
      </c>
      <c r="H175" s="114" t="s">
        <v>1022</v>
      </c>
      <c r="I175" s="379" t="s">
        <v>1023</v>
      </c>
      <c r="J175" s="155" t="s">
        <v>5446</v>
      </c>
      <c r="K175" s="114" t="s">
        <v>11728</v>
      </c>
      <c r="L175" s="114" t="s">
        <v>5123</v>
      </c>
      <c r="M175" s="114" t="s">
        <v>3640</v>
      </c>
      <c r="N175" s="116" t="str">
        <f t="shared" si="20"/>
        <v>LP</v>
      </c>
      <c r="O175" s="114" t="s">
        <v>8728</v>
      </c>
      <c r="P175" s="114" t="str">
        <f t="shared" si="24"/>
        <v>Low</v>
      </c>
      <c r="Q175" s="155" t="s">
        <v>2147</v>
      </c>
      <c r="R175" s="356" t="s">
        <v>14890</v>
      </c>
      <c r="S175" s="356"/>
      <c r="T175" s="155" t="s">
        <v>1735</v>
      </c>
      <c r="U175" s="117" t="s">
        <v>14891</v>
      </c>
      <c r="V175" s="118" t="s">
        <v>5447</v>
      </c>
      <c r="W175" s="119" t="s">
        <v>1193</v>
      </c>
      <c r="X175" s="119" t="s">
        <v>14892</v>
      </c>
      <c r="Y175" s="128">
        <v>2015</v>
      </c>
      <c r="Z175" s="128">
        <v>43830</v>
      </c>
      <c r="AA175" s="120">
        <v>9667191</v>
      </c>
      <c r="AB175" s="120">
        <v>0</v>
      </c>
      <c r="AC175" s="120">
        <v>610050</v>
      </c>
      <c r="AD175" s="120">
        <v>0</v>
      </c>
      <c r="AE175" s="120">
        <v>9942982</v>
      </c>
      <c r="AF175" s="121">
        <v>782790</v>
      </c>
      <c r="AG175" s="114" t="s">
        <v>7636</v>
      </c>
      <c r="AH175" s="114" t="s">
        <v>1193</v>
      </c>
      <c r="AI175" s="114">
        <v>67</v>
      </c>
      <c r="AJ175" s="114">
        <v>19</v>
      </c>
      <c r="AK175" s="114">
        <v>48</v>
      </c>
      <c r="AL175" s="114">
        <v>16</v>
      </c>
      <c r="AM175" s="114">
        <v>1</v>
      </c>
      <c r="AN175" s="118" t="s">
        <v>3517</v>
      </c>
      <c r="AO175" s="122">
        <v>1</v>
      </c>
    </row>
    <row r="176" spans="1:43" ht="25" customHeight="1" x14ac:dyDescent="0.35">
      <c r="A176" s="123"/>
      <c r="B176" s="124"/>
      <c r="C176" s="114" t="str">
        <f t="shared" ca="1" si="17"/>
        <v>Expired</v>
      </c>
      <c r="D176" s="114" t="s">
        <v>8969</v>
      </c>
      <c r="E176" s="115">
        <v>43966</v>
      </c>
      <c r="F176" s="115">
        <v>44696</v>
      </c>
      <c r="G176" s="115">
        <f>DATE(YEAR(F176)+2,MONTH(F176),DAY(F176)-1)</f>
        <v>45426</v>
      </c>
      <c r="H176" s="114" t="s">
        <v>2595</v>
      </c>
      <c r="I176" s="379" t="s">
        <v>16575</v>
      </c>
      <c r="J176" s="155" t="s">
        <v>5451</v>
      </c>
      <c r="K176" s="114" t="s">
        <v>24</v>
      </c>
      <c r="L176" s="114" t="s">
        <v>5123</v>
      </c>
      <c r="M176" s="114" t="s">
        <v>3640</v>
      </c>
      <c r="N176" s="116" t="str">
        <f t="shared" si="20"/>
        <v>LP</v>
      </c>
      <c r="O176" s="114" t="s">
        <v>8728</v>
      </c>
      <c r="P176" s="114" t="str">
        <f t="shared" si="24"/>
        <v>Low</v>
      </c>
      <c r="Q176" s="155" t="s">
        <v>2147</v>
      </c>
      <c r="R176" s="356"/>
      <c r="S176" s="356"/>
      <c r="T176" s="155" t="s">
        <v>8970</v>
      </c>
      <c r="U176" s="117" t="s">
        <v>8971</v>
      </c>
      <c r="V176" s="129" t="s">
        <v>11076</v>
      </c>
      <c r="W176" s="128" t="s">
        <v>1193</v>
      </c>
      <c r="X176" s="128" t="s">
        <v>1193</v>
      </c>
      <c r="Y176" s="128">
        <v>43935</v>
      </c>
      <c r="Z176" s="128">
        <v>44561</v>
      </c>
      <c r="AA176" s="120">
        <v>0</v>
      </c>
      <c r="AB176" s="120">
        <v>0</v>
      </c>
      <c r="AC176" s="120">
        <v>0</v>
      </c>
      <c r="AD176" s="120">
        <v>0</v>
      </c>
      <c r="AE176" s="120">
        <v>25500</v>
      </c>
      <c r="AF176" s="121"/>
      <c r="AG176" s="114" t="s">
        <v>1193</v>
      </c>
      <c r="AH176" s="114" t="s">
        <v>11209</v>
      </c>
      <c r="AI176" s="114">
        <v>4</v>
      </c>
      <c r="AJ176" s="114">
        <v>3</v>
      </c>
      <c r="AK176" s="114">
        <v>1</v>
      </c>
      <c r="AL176" s="114">
        <v>5</v>
      </c>
      <c r="AM176" s="114">
        <v>0</v>
      </c>
      <c r="AN176" s="118" t="s">
        <v>3500</v>
      </c>
      <c r="AO176" s="122">
        <v>1</v>
      </c>
    </row>
    <row r="177" spans="1:43" ht="25" customHeight="1" x14ac:dyDescent="0.3">
      <c r="A177" s="123"/>
      <c r="B177" s="124"/>
      <c r="C177" s="114" t="str">
        <f t="shared" ca="1" si="17"/>
        <v>Active</v>
      </c>
      <c r="D177" s="114" t="s">
        <v>3921</v>
      </c>
      <c r="E177" s="115">
        <v>43074</v>
      </c>
      <c r="F177" s="115">
        <v>46043</v>
      </c>
      <c r="G177" s="115">
        <f>DATE(YEAR(F177),MONTH(F177)+11,DAY(F177)-17)</f>
        <v>46360</v>
      </c>
      <c r="H177" s="114" t="s">
        <v>2458</v>
      </c>
      <c r="I177" s="379" t="s">
        <v>4268</v>
      </c>
      <c r="J177" s="155" t="s">
        <v>5454</v>
      </c>
      <c r="K177" s="114" t="s">
        <v>11728</v>
      </c>
      <c r="L177" s="114" t="s">
        <v>5123</v>
      </c>
      <c r="M177" s="114" t="s">
        <v>3640</v>
      </c>
      <c r="N177" s="116" t="str">
        <f t="shared" si="20"/>
        <v>LP</v>
      </c>
      <c r="O177" s="114" t="s">
        <v>8725</v>
      </c>
      <c r="P177" s="114" t="str">
        <f t="shared" si="24"/>
        <v>Medium</v>
      </c>
      <c r="Q177" s="155" t="s">
        <v>5455</v>
      </c>
      <c r="R177" s="356" t="s">
        <v>14659</v>
      </c>
      <c r="S177" s="356"/>
      <c r="T177" s="155" t="s">
        <v>2866</v>
      </c>
      <c r="U177" s="117" t="s">
        <v>13287</v>
      </c>
      <c r="V177" s="129" t="s">
        <v>5456</v>
      </c>
      <c r="W177" s="128" t="s">
        <v>1193</v>
      </c>
      <c r="X177" s="128" t="s">
        <v>1193</v>
      </c>
      <c r="Y177" s="128">
        <v>42941</v>
      </c>
      <c r="Z177" s="128">
        <v>43465</v>
      </c>
      <c r="AA177" s="120">
        <v>74425124</v>
      </c>
      <c r="AB177" s="120">
        <v>0</v>
      </c>
      <c r="AC177" s="120">
        <v>6469979</v>
      </c>
      <c r="AD177" s="120">
        <v>0</v>
      </c>
      <c r="AE177" s="120">
        <v>49005485</v>
      </c>
      <c r="AF177" s="121">
        <v>68005717</v>
      </c>
      <c r="AG177" s="114" t="s">
        <v>13288</v>
      </c>
      <c r="AH177" s="114" t="s">
        <v>13289</v>
      </c>
      <c r="AI177" s="114">
        <v>1</v>
      </c>
      <c r="AJ177" s="114">
        <v>1</v>
      </c>
      <c r="AK177" s="114">
        <v>0</v>
      </c>
      <c r="AL177" s="114">
        <v>3</v>
      </c>
      <c r="AM177" s="114">
        <v>0</v>
      </c>
      <c r="AN177" s="118" t="s">
        <v>4568</v>
      </c>
      <c r="AO177" s="122">
        <v>1</v>
      </c>
      <c r="AQ177" s="11"/>
    </row>
    <row r="178" spans="1:43" ht="25" customHeight="1" x14ac:dyDescent="0.35">
      <c r="A178" s="123"/>
      <c r="B178" s="124"/>
      <c r="C178" s="114" t="str">
        <f t="shared" ca="1" si="17"/>
        <v>Expired</v>
      </c>
      <c r="D178" s="114" t="s">
        <v>1012</v>
      </c>
      <c r="E178" s="115">
        <v>42236</v>
      </c>
      <c r="F178" s="115">
        <v>43664</v>
      </c>
      <c r="G178" s="115">
        <f>DATE(YEAR(F178)+2,MONTH(F178),DAY(F178)-1)</f>
        <v>44394</v>
      </c>
      <c r="H178" s="114" t="s">
        <v>1013</v>
      </c>
      <c r="I178" s="379" t="s">
        <v>1014</v>
      </c>
      <c r="J178" s="155" t="s">
        <v>5457</v>
      </c>
      <c r="K178" s="114" t="s">
        <v>11728</v>
      </c>
      <c r="L178" s="114" t="s">
        <v>5123</v>
      </c>
      <c r="M178" s="114" t="s">
        <v>3640</v>
      </c>
      <c r="N178" s="116" t="str">
        <f t="shared" si="20"/>
        <v>LP</v>
      </c>
      <c r="O178" s="114" t="s">
        <v>8727</v>
      </c>
      <c r="P178" s="114" t="str">
        <f t="shared" si="24"/>
        <v>Medium</v>
      </c>
      <c r="Q178" s="155" t="s">
        <v>10378</v>
      </c>
      <c r="R178" s="356"/>
      <c r="S178" s="356"/>
      <c r="T178" s="155" t="s">
        <v>2919</v>
      </c>
      <c r="U178" s="117" t="s">
        <v>5458</v>
      </c>
      <c r="V178" s="118" t="s">
        <v>10777</v>
      </c>
      <c r="W178" s="119" t="s">
        <v>1193</v>
      </c>
      <c r="X178" s="119" t="s">
        <v>1193</v>
      </c>
      <c r="Y178" s="128">
        <v>43592</v>
      </c>
      <c r="Z178" s="128">
        <v>44561</v>
      </c>
      <c r="AA178" s="120">
        <v>0</v>
      </c>
      <c r="AB178" s="120">
        <v>0</v>
      </c>
      <c r="AC178" s="120">
        <v>0</v>
      </c>
      <c r="AD178" s="120">
        <v>0</v>
      </c>
      <c r="AE178" s="120">
        <v>7000</v>
      </c>
      <c r="AF178" s="121"/>
      <c r="AG178" s="114" t="s">
        <v>11210</v>
      </c>
      <c r="AH178" s="114" t="s">
        <v>11211</v>
      </c>
      <c r="AI178" s="114">
        <v>3</v>
      </c>
      <c r="AJ178" s="114">
        <v>2</v>
      </c>
      <c r="AK178" s="114">
        <v>1</v>
      </c>
      <c r="AL178" s="114">
        <v>25</v>
      </c>
      <c r="AM178" s="114">
        <v>1</v>
      </c>
      <c r="AN178" s="118" t="s">
        <v>3500</v>
      </c>
      <c r="AO178" s="122">
        <v>1</v>
      </c>
    </row>
    <row r="179" spans="1:43" ht="25" customHeight="1" x14ac:dyDescent="0.35">
      <c r="A179" s="125" t="s">
        <v>11533</v>
      </c>
      <c r="B179" s="126">
        <v>45776</v>
      </c>
      <c r="C179" s="114" t="str">
        <f t="shared" ca="1" si="17"/>
        <v>Active</v>
      </c>
      <c r="D179" s="114" t="s">
        <v>15012</v>
      </c>
      <c r="E179" s="115">
        <v>45776</v>
      </c>
      <c r="F179" s="115">
        <v>45776</v>
      </c>
      <c r="G179" s="115">
        <f>DATE(YEAR(F179)+2,MONTH(F179),DAY(F179)-1)</f>
        <v>46505</v>
      </c>
      <c r="H179" s="114" t="s">
        <v>4790</v>
      </c>
      <c r="I179" s="379" t="s">
        <v>15013</v>
      </c>
      <c r="J179" s="155" t="s">
        <v>15014</v>
      </c>
      <c r="K179" s="114" t="s">
        <v>11728</v>
      </c>
      <c r="L179" s="114" t="s">
        <v>5123</v>
      </c>
      <c r="M179" s="114" t="s">
        <v>3640</v>
      </c>
      <c r="N179" s="116" t="str">
        <f t="shared" si="20"/>
        <v>LP</v>
      </c>
      <c r="O179" s="114" t="s">
        <v>8728</v>
      </c>
      <c r="P179" s="114" t="str">
        <f t="shared" si="24"/>
        <v>Low</v>
      </c>
      <c r="Q179" s="155" t="s">
        <v>6754</v>
      </c>
      <c r="R179" s="356" t="s">
        <v>15015</v>
      </c>
      <c r="S179" s="356"/>
      <c r="T179" s="155" t="s">
        <v>15016</v>
      </c>
      <c r="U179" s="117" t="s">
        <v>15017</v>
      </c>
      <c r="V179" s="118" t="s">
        <v>15018</v>
      </c>
      <c r="W179" s="119" t="s">
        <v>1193</v>
      </c>
      <c r="X179" s="119" t="s">
        <v>1193</v>
      </c>
      <c r="Y179" s="115">
        <v>45708</v>
      </c>
      <c r="Z179" s="115" t="s">
        <v>9251</v>
      </c>
      <c r="AA179" s="120">
        <v>0</v>
      </c>
      <c r="AB179" s="120">
        <v>0</v>
      </c>
      <c r="AC179" s="120">
        <v>0</v>
      </c>
      <c r="AD179" s="120">
        <v>0</v>
      </c>
      <c r="AE179" s="120">
        <v>0</v>
      </c>
      <c r="AF179" s="121">
        <v>0</v>
      </c>
      <c r="AG179" s="114" t="s">
        <v>1193</v>
      </c>
      <c r="AH179" s="114" t="s">
        <v>1193</v>
      </c>
      <c r="AI179" s="114">
        <v>17</v>
      </c>
      <c r="AJ179" s="114">
        <v>0</v>
      </c>
      <c r="AK179" s="114">
        <v>0</v>
      </c>
      <c r="AL179" s="114">
        <v>0</v>
      </c>
      <c r="AM179" s="114">
        <v>0</v>
      </c>
      <c r="AN179" s="118" t="s">
        <v>3517</v>
      </c>
      <c r="AO179" s="122">
        <v>1</v>
      </c>
    </row>
    <row r="180" spans="1:43" ht="25" customHeight="1" x14ac:dyDescent="0.35">
      <c r="A180" s="123"/>
      <c r="B180" s="124"/>
      <c r="C180" s="114" t="str">
        <f t="shared" ref="C180:C243" ca="1" si="25">IF(G180&lt;TODAY(),"Expired","Active")</f>
        <v>Expired</v>
      </c>
      <c r="D180" s="114" t="s">
        <v>1093</v>
      </c>
      <c r="E180" s="115">
        <v>42314</v>
      </c>
      <c r="F180" s="115">
        <f>E180</f>
        <v>42314</v>
      </c>
      <c r="G180" s="115">
        <f>DATE(YEAR(F180)+2,MONTH(F180),DAY(F180)-1)</f>
        <v>43044</v>
      </c>
      <c r="H180" s="114" t="s">
        <v>1094</v>
      </c>
      <c r="I180" s="379" t="s">
        <v>1095</v>
      </c>
      <c r="J180" s="155" t="s">
        <v>5459</v>
      </c>
      <c r="K180" s="114" t="s">
        <v>11728</v>
      </c>
      <c r="L180" s="114" t="s">
        <v>5123</v>
      </c>
      <c r="M180" s="114" t="s">
        <v>3640</v>
      </c>
      <c r="N180" s="116" t="str">
        <f t="shared" si="20"/>
        <v>LP</v>
      </c>
      <c r="O180" s="114" t="s">
        <v>8728</v>
      </c>
      <c r="P180" s="114" t="str">
        <f t="shared" si="24"/>
        <v>Low</v>
      </c>
      <c r="Q180" s="155" t="s">
        <v>9653</v>
      </c>
      <c r="R180" s="356"/>
      <c r="S180" s="356"/>
      <c r="T180" s="155" t="s">
        <v>9654</v>
      </c>
      <c r="U180" s="117" t="s">
        <v>9655</v>
      </c>
      <c r="V180" s="118" t="s">
        <v>10778</v>
      </c>
      <c r="W180" s="119" t="s">
        <v>1193</v>
      </c>
      <c r="X180" s="119" t="s">
        <v>1193</v>
      </c>
      <c r="Y180" s="128">
        <v>42289</v>
      </c>
      <c r="Z180" s="128">
        <v>42369</v>
      </c>
      <c r="AA180" s="120">
        <v>320000</v>
      </c>
      <c r="AB180" s="120">
        <v>0</v>
      </c>
      <c r="AC180" s="120">
        <v>0</v>
      </c>
      <c r="AD180" s="120">
        <v>0</v>
      </c>
      <c r="AE180" s="120">
        <v>551303</v>
      </c>
      <c r="AF180" s="121"/>
      <c r="AG180" s="114" t="s">
        <v>11391</v>
      </c>
      <c r="AH180" s="114" t="s">
        <v>11392</v>
      </c>
      <c r="AI180" s="114">
        <v>9</v>
      </c>
      <c r="AJ180" s="114">
        <v>7</v>
      </c>
      <c r="AK180" s="114">
        <v>2</v>
      </c>
      <c r="AL180" s="114">
        <v>0</v>
      </c>
      <c r="AM180" s="114">
        <v>0</v>
      </c>
      <c r="AN180" s="118" t="s">
        <v>3500</v>
      </c>
      <c r="AO180" s="122">
        <v>1</v>
      </c>
    </row>
    <row r="181" spans="1:43" ht="25" customHeight="1" x14ac:dyDescent="0.3">
      <c r="A181" s="123"/>
      <c r="B181" s="124"/>
      <c r="C181" s="114" t="str">
        <f t="shared" ca="1" si="25"/>
        <v>Active</v>
      </c>
      <c r="D181" s="114" t="s">
        <v>4025</v>
      </c>
      <c r="E181" s="115">
        <v>41687</v>
      </c>
      <c r="F181" s="115">
        <v>46071</v>
      </c>
      <c r="G181" s="115">
        <f>DATE(YEAR(F181)+1,MONTH(F181)+8,DAY(F181)-1)</f>
        <v>46677</v>
      </c>
      <c r="H181" s="115" t="s">
        <v>46</v>
      </c>
      <c r="I181" s="379" t="s">
        <v>4269</v>
      </c>
      <c r="J181" s="346" t="s">
        <v>13892</v>
      </c>
      <c r="K181" s="114" t="s">
        <v>11728</v>
      </c>
      <c r="L181" s="114" t="s">
        <v>5123</v>
      </c>
      <c r="M181" s="114" t="s">
        <v>3640</v>
      </c>
      <c r="N181" s="116" t="str">
        <f t="shared" si="20"/>
        <v>LP</v>
      </c>
      <c r="O181" s="114" t="s">
        <v>8728</v>
      </c>
      <c r="P181" s="114" t="str">
        <f t="shared" si="24"/>
        <v>Low</v>
      </c>
      <c r="Q181" s="155" t="s">
        <v>443</v>
      </c>
      <c r="R181" s="356" t="s">
        <v>13893</v>
      </c>
      <c r="S181" s="356"/>
      <c r="T181" s="155" t="s">
        <v>13894</v>
      </c>
      <c r="U181" s="117" t="s">
        <v>5461</v>
      </c>
      <c r="V181" s="118" t="s">
        <v>5462</v>
      </c>
      <c r="W181" s="119" t="s">
        <v>1193</v>
      </c>
      <c r="X181" s="119" t="s">
        <v>1193</v>
      </c>
      <c r="Y181" s="128" t="s">
        <v>1193</v>
      </c>
      <c r="Z181" s="128">
        <v>44196</v>
      </c>
      <c r="AA181" s="120">
        <v>166045248</v>
      </c>
      <c r="AB181" s="120">
        <v>0</v>
      </c>
      <c r="AC181" s="120">
        <v>21766299</v>
      </c>
      <c r="AD181" s="120">
        <v>0</v>
      </c>
      <c r="AE181" s="120">
        <v>238229902</v>
      </c>
      <c r="AF181" s="121"/>
      <c r="AG181" s="114" t="s">
        <v>7637</v>
      </c>
      <c r="AH181" s="114" t="s">
        <v>1193</v>
      </c>
      <c r="AI181" s="114">
        <v>7</v>
      </c>
      <c r="AJ181" s="114">
        <v>7</v>
      </c>
      <c r="AK181" s="114">
        <v>0</v>
      </c>
      <c r="AL181" s="114">
        <v>74</v>
      </c>
      <c r="AM181" s="114">
        <v>0</v>
      </c>
      <c r="AN181" s="118" t="s">
        <v>4568</v>
      </c>
      <c r="AO181" s="122">
        <v>1</v>
      </c>
      <c r="AQ181" s="11"/>
    </row>
    <row r="182" spans="1:43" ht="25" customHeight="1" x14ac:dyDescent="0.35">
      <c r="A182" s="123"/>
      <c r="B182" s="124"/>
      <c r="C182" s="114" t="str">
        <f t="shared" ca="1" si="25"/>
        <v>Expired</v>
      </c>
      <c r="D182" s="114" t="s">
        <v>407</v>
      </c>
      <c r="E182" s="115">
        <v>41862</v>
      </c>
      <c r="F182" s="115">
        <v>44054</v>
      </c>
      <c r="G182" s="115">
        <f t="shared" ref="G182:G187" si="26">DATE(YEAR(F182)+2,MONTH(F182),DAY(F182)-1)</f>
        <v>44783</v>
      </c>
      <c r="H182" s="114" t="s">
        <v>408</v>
      </c>
      <c r="I182" s="379" t="s">
        <v>409</v>
      </c>
      <c r="J182" s="155" t="s">
        <v>5463</v>
      </c>
      <c r="K182" s="114" t="s">
        <v>11728</v>
      </c>
      <c r="L182" s="114" t="s">
        <v>5123</v>
      </c>
      <c r="M182" s="114" t="s">
        <v>3640</v>
      </c>
      <c r="N182" s="116" t="str">
        <f t="shared" si="20"/>
        <v>LP</v>
      </c>
      <c r="O182" s="114" t="s">
        <v>8728</v>
      </c>
      <c r="P182" s="114" t="str">
        <f t="shared" si="24"/>
        <v>Low</v>
      </c>
      <c r="Q182" s="155" t="s">
        <v>616</v>
      </c>
      <c r="R182" s="356"/>
      <c r="S182" s="356"/>
      <c r="T182" s="155" t="s">
        <v>2837</v>
      </c>
      <c r="U182" s="117" t="s">
        <v>1193</v>
      </c>
      <c r="V182" s="118" t="s">
        <v>5464</v>
      </c>
      <c r="W182" s="119" t="s">
        <v>1193</v>
      </c>
      <c r="X182" s="119" t="s">
        <v>1193</v>
      </c>
      <c r="Y182" s="128">
        <v>44180</v>
      </c>
      <c r="Z182" s="118" t="s">
        <v>3305</v>
      </c>
      <c r="AA182" s="120">
        <v>0</v>
      </c>
      <c r="AB182" s="120">
        <v>0</v>
      </c>
      <c r="AC182" s="120">
        <v>367501</v>
      </c>
      <c r="AD182" s="120">
        <v>0</v>
      </c>
      <c r="AE182" s="120">
        <v>735989</v>
      </c>
      <c r="AF182" s="121"/>
      <c r="AG182" s="114" t="s">
        <v>1193</v>
      </c>
      <c r="AH182" s="114" t="s">
        <v>7638</v>
      </c>
      <c r="AI182" s="114"/>
      <c r="AJ182" s="114"/>
      <c r="AK182" s="114"/>
      <c r="AL182" s="114"/>
      <c r="AM182" s="114"/>
      <c r="AN182" s="118" t="s">
        <v>3500</v>
      </c>
      <c r="AO182" s="122">
        <v>1</v>
      </c>
    </row>
    <row r="183" spans="1:43" ht="25" customHeight="1" x14ac:dyDescent="0.3">
      <c r="A183" s="123"/>
      <c r="B183" s="124"/>
      <c r="C183" s="114" t="str">
        <f t="shared" ca="1" si="25"/>
        <v>Active</v>
      </c>
      <c r="D183" s="118" t="s">
        <v>14078</v>
      </c>
      <c r="E183" s="129">
        <v>41848</v>
      </c>
      <c r="F183" s="138">
        <v>45501</v>
      </c>
      <c r="G183" s="115">
        <f t="shared" si="26"/>
        <v>46230</v>
      </c>
      <c r="H183" s="118" t="s">
        <v>4619</v>
      </c>
      <c r="I183" s="379" t="s">
        <v>383</v>
      </c>
      <c r="J183" s="345" t="s">
        <v>5465</v>
      </c>
      <c r="K183" s="118" t="s">
        <v>329</v>
      </c>
      <c r="L183" s="118" t="s">
        <v>3368</v>
      </c>
      <c r="M183" s="158" t="s">
        <v>3640</v>
      </c>
      <c r="N183" s="116" t="str">
        <f t="shared" si="20"/>
        <v>LP</v>
      </c>
      <c r="O183" s="118" t="s">
        <v>8728</v>
      </c>
      <c r="P183" s="114" t="str">
        <f t="shared" si="24"/>
        <v>Low</v>
      </c>
      <c r="Q183" s="345" t="s">
        <v>5466</v>
      </c>
      <c r="R183" s="357"/>
      <c r="S183" s="357"/>
      <c r="T183" s="345" t="s">
        <v>9052</v>
      </c>
      <c r="U183" s="117" t="s">
        <v>9053</v>
      </c>
      <c r="V183" s="118" t="s">
        <v>5131</v>
      </c>
      <c r="W183" s="118" t="s">
        <v>1193</v>
      </c>
      <c r="X183" s="118" t="s">
        <v>1193</v>
      </c>
      <c r="Y183" s="129">
        <v>41813</v>
      </c>
      <c r="Z183" s="118" t="s">
        <v>3303</v>
      </c>
      <c r="AA183" s="120">
        <v>0</v>
      </c>
      <c r="AB183" s="120">
        <v>0</v>
      </c>
      <c r="AC183" s="120">
        <v>0</v>
      </c>
      <c r="AD183" s="120">
        <v>0</v>
      </c>
      <c r="AE183" s="120">
        <v>0</v>
      </c>
      <c r="AF183" s="121"/>
      <c r="AG183" s="118" t="s">
        <v>1193</v>
      </c>
      <c r="AH183" s="118" t="s">
        <v>1193</v>
      </c>
      <c r="AI183" s="118">
        <v>8</v>
      </c>
      <c r="AJ183" s="118">
        <v>5</v>
      </c>
      <c r="AK183" s="118">
        <v>3</v>
      </c>
      <c r="AL183" s="118">
        <v>0</v>
      </c>
      <c r="AM183" s="118">
        <v>1</v>
      </c>
      <c r="AN183" s="118" t="s">
        <v>3500</v>
      </c>
      <c r="AO183" s="141">
        <v>1</v>
      </c>
      <c r="AQ183" s="11"/>
    </row>
    <row r="184" spans="1:43" ht="25" customHeight="1" x14ac:dyDescent="0.3">
      <c r="A184" s="123"/>
      <c r="B184" s="124"/>
      <c r="C184" s="114" t="str">
        <f t="shared" ca="1" si="25"/>
        <v>Expired</v>
      </c>
      <c r="D184" s="114" t="s">
        <v>8972</v>
      </c>
      <c r="E184" s="115">
        <v>42059</v>
      </c>
      <c r="F184" s="115">
        <v>44981</v>
      </c>
      <c r="G184" s="115">
        <f t="shared" si="26"/>
        <v>45711</v>
      </c>
      <c r="H184" s="114" t="s">
        <v>827</v>
      </c>
      <c r="I184" s="379" t="s">
        <v>828</v>
      </c>
      <c r="J184" s="155" t="s">
        <v>5467</v>
      </c>
      <c r="K184" s="114" t="s">
        <v>7</v>
      </c>
      <c r="L184" s="114" t="s">
        <v>5123</v>
      </c>
      <c r="M184" s="114" t="s">
        <v>3640</v>
      </c>
      <c r="N184" s="116" t="str">
        <f t="shared" si="20"/>
        <v>LP</v>
      </c>
      <c r="O184" s="114" t="s">
        <v>8728</v>
      </c>
      <c r="P184" s="114" t="str">
        <f t="shared" si="24"/>
        <v>Low</v>
      </c>
      <c r="Q184" s="155" t="s">
        <v>839</v>
      </c>
      <c r="R184" s="356"/>
      <c r="S184" s="356"/>
      <c r="T184" s="155" t="s">
        <v>2887</v>
      </c>
      <c r="U184" s="117" t="s">
        <v>5468</v>
      </c>
      <c r="V184" s="119" t="s">
        <v>10779</v>
      </c>
      <c r="W184" s="119" t="s">
        <v>1193</v>
      </c>
      <c r="X184" s="119" t="s">
        <v>1193</v>
      </c>
      <c r="Y184" s="128">
        <v>41694</v>
      </c>
      <c r="Z184" s="128">
        <v>41694</v>
      </c>
      <c r="AA184" s="120">
        <v>24475346</v>
      </c>
      <c r="AB184" s="120">
        <v>0</v>
      </c>
      <c r="AC184" s="120">
        <v>11820429</v>
      </c>
      <c r="AD184" s="120">
        <v>0</v>
      </c>
      <c r="AE184" s="120">
        <v>23238953</v>
      </c>
      <c r="AF184" s="121"/>
      <c r="AG184" s="114" t="s">
        <v>11393</v>
      </c>
      <c r="AH184" s="114" t="s">
        <v>11212</v>
      </c>
      <c r="AI184" s="114">
        <v>5</v>
      </c>
      <c r="AJ184" s="114">
        <v>4</v>
      </c>
      <c r="AK184" s="114">
        <v>1</v>
      </c>
      <c r="AL184" s="114">
        <v>200</v>
      </c>
      <c r="AM184" s="114">
        <v>0</v>
      </c>
      <c r="AN184" s="118" t="s">
        <v>4568</v>
      </c>
      <c r="AO184" s="122">
        <v>1</v>
      </c>
      <c r="AQ184" s="11"/>
    </row>
    <row r="185" spans="1:43" ht="25" customHeight="1" x14ac:dyDescent="0.3">
      <c r="A185" s="123" t="s">
        <v>11542</v>
      </c>
      <c r="B185" s="124"/>
      <c r="C185" s="114" t="str">
        <f t="shared" ca="1" si="25"/>
        <v>Expired</v>
      </c>
      <c r="D185" s="118" t="s">
        <v>2299</v>
      </c>
      <c r="E185" s="118"/>
      <c r="F185" s="138">
        <v>42971</v>
      </c>
      <c r="G185" s="115">
        <f t="shared" si="26"/>
        <v>43700</v>
      </c>
      <c r="H185" s="118" t="s">
        <v>4620</v>
      </c>
      <c r="I185" s="379" t="s">
        <v>16578</v>
      </c>
      <c r="J185" s="345" t="s">
        <v>5469</v>
      </c>
      <c r="K185" s="118" t="s">
        <v>718</v>
      </c>
      <c r="L185" s="118" t="s">
        <v>3368</v>
      </c>
      <c r="M185" s="114"/>
      <c r="N185" s="116" t="str">
        <f t="shared" si="20"/>
        <v/>
      </c>
      <c r="O185" s="118" t="s">
        <v>8728</v>
      </c>
      <c r="P185" s="114" t="str">
        <f t="shared" si="24"/>
        <v>Low</v>
      </c>
      <c r="Q185" s="345" t="s">
        <v>3375</v>
      </c>
      <c r="R185" s="357"/>
      <c r="S185" s="357"/>
      <c r="T185" s="345" t="s">
        <v>3376</v>
      </c>
      <c r="U185" s="139" t="s">
        <v>5470</v>
      </c>
      <c r="V185" s="118"/>
      <c r="W185" s="118"/>
      <c r="X185" s="118"/>
      <c r="Y185" s="118"/>
      <c r="Z185" s="118"/>
      <c r="AA185" s="118"/>
      <c r="AB185" s="118"/>
      <c r="AC185" s="118"/>
      <c r="AD185" s="118"/>
      <c r="AE185" s="118"/>
      <c r="AF185" s="140"/>
      <c r="AG185" s="118"/>
      <c r="AH185" s="118"/>
      <c r="AI185" s="118"/>
      <c r="AJ185" s="118"/>
      <c r="AK185" s="118"/>
      <c r="AL185" s="118"/>
      <c r="AM185" s="118"/>
      <c r="AN185" s="118" t="s">
        <v>3500</v>
      </c>
      <c r="AO185" s="141">
        <v>1</v>
      </c>
      <c r="AQ185" s="11"/>
    </row>
    <row r="186" spans="1:43" ht="25" customHeight="1" x14ac:dyDescent="0.35">
      <c r="A186" s="125" t="s">
        <v>15088</v>
      </c>
      <c r="B186" s="126">
        <v>45625</v>
      </c>
      <c r="C186" s="114" t="str">
        <f t="shared" ca="1" si="25"/>
        <v>Active</v>
      </c>
      <c r="D186" s="114" t="s">
        <v>14608</v>
      </c>
      <c r="E186" s="115">
        <v>45618</v>
      </c>
      <c r="F186" s="115">
        <v>45618</v>
      </c>
      <c r="G186" s="115">
        <f t="shared" si="26"/>
        <v>46347</v>
      </c>
      <c r="H186" s="114" t="s">
        <v>14609</v>
      </c>
      <c r="I186" s="379" t="s">
        <v>14610</v>
      </c>
      <c r="J186" s="155" t="s">
        <v>14611</v>
      </c>
      <c r="K186" s="118" t="s">
        <v>14</v>
      </c>
      <c r="L186" s="114" t="s">
        <v>3368</v>
      </c>
      <c r="M186" s="114" t="s">
        <v>3640</v>
      </c>
      <c r="N186" s="116" t="str">
        <f t="shared" si="20"/>
        <v>LP</v>
      </c>
      <c r="O186" s="114" t="s">
        <v>8725</v>
      </c>
      <c r="P186" s="114" t="str">
        <f t="shared" si="24"/>
        <v>Medium</v>
      </c>
      <c r="Q186" s="155" t="s">
        <v>1193</v>
      </c>
      <c r="R186" s="356" t="s">
        <v>1193</v>
      </c>
      <c r="S186" s="356"/>
      <c r="T186" s="155" t="s">
        <v>1193</v>
      </c>
      <c r="U186" s="117" t="s">
        <v>1193</v>
      </c>
      <c r="V186" s="118" t="s">
        <v>1193</v>
      </c>
      <c r="W186" s="119" t="s">
        <v>1193</v>
      </c>
      <c r="X186" s="119" t="s">
        <v>1193</v>
      </c>
      <c r="Y186" s="115" t="s">
        <v>1193</v>
      </c>
      <c r="Z186" s="118" t="s">
        <v>3303</v>
      </c>
      <c r="AA186" s="120">
        <v>0</v>
      </c>
      <c r="AB186" s="120">
        <v>0</v>
      </c>
      <c r="AC186" s="120">
        <v>0</v>
      </c>
      <c r="AD186" s="120">
        <v>0</v>
      </c>
      <c r="AE186" s="120">
        <v>0</v>
      </c>
      <c r="AF186" s="121">
        <v>0</v>
      </c>
      <c r="AG186" s="114" t="s">
        <v>1193</v>
      </c>
      <c r="AH186" s="114" t="s">
        <v>1193</v>
      </c>
      <c r="AI186" s="114" t="s">
        <v>1193</v>
      </c>
      <c r="AJ186" s="114" t="s">
        <v>1193</v>
      </c>
      <c r="AK186" s="114" t="s">
        <v>1193</v>
      </c>
      <c r="AL186" s="114" t="s">
        <v>1193</v>
      </c>
      <c r="AM186" s="114" t="s">
        <v>1193</v>
      </c>
      <c r="AN186" s="118" t="s">
        <v>3500</v>
      </c>
      <c r="AO186" s="122">
        <v>1</v>
      </c>
    </row>
    <row r="187" spans="1:43" ht="25" customHeight="1" x14ac:dyDescent="0.35">
      <c r="A187" s="123"/>
      <c r="B187" s="124"/>
      <c r="C187" s="114" t="str">
        <f t="shared" ca="1" si="25"/>
        <v>Expired</v>
      </c>
      <c r="D187" s="114" t="s">
        <v>1238</v>
      </c>
      <c r="E187" s="115">
        <v>42506</v>
      </c>
      <c r="F187" s="115">
        <v>43967</v>
      </c>
      <c r="G187" s="115">
        <f t="shared" si="26"/>
        <v>44696</v>
      </c>
      <c r="H187" s="114" t="s">
        <v>2665</v>
      </c>
      <c r="I187" s="379" t="s">
        <v>16577</v>
      </c>
      <c r="J187" s="155" t="s">
        <v>5471</v>
      </c>
      <c r="K187" s="114" t="s">
        <v>11730</v>
      </c>
      <c r="L187" s="114" t="s">
        <v>5123</v>
      </c>
      <c r="M187" s="114" t="s">
        <v>3640</v>
      </c>
      <c r="N187" s="116" t="str">
        <f t="shared" si="20"/>
        <v>LP</v>
      </c>
      <c r="O187" s="114" t="s">
        <v>8728</v>
      </c>
      <c r="P187" s="114" t="str">
        <f t="shared" si="24"/>
        <v>Low</v>
      </c>
      <c r="Q187" s="155" t="s">
        <v>10379</v>
      </c>
      <c r="R187" s="356"/>
      <c r="S187" s="356"/>
      <c r="T187" s="155" t="s">
        <v>1950</v>
      </c>
      <c r="U187" s="117" t="s">
        <v>5472</v>
      </c>
      <c r="V187" s="118" t="s">
        <v>5473</v>
      </c>
      <c r="W187" s="119" t="s">
        <v>1193</v>
      </c>
      <c r="X187" s="119" t="s">
        <v>1193</v>
      </c>
      <c r="Y187" s="128" t="s">
        <v>1193</v>
      </c>
      <c r="Z187" s="118" t="s">
        <v>3305</v>
      </c>
      <c r="AA187" s="120">
        <v>2633261</v>
      </c>
      <c r="AB187" s="120">
        <v>0</v>
      </c>
      <c r="AC187" s="120">
        <v>1591993</v>
      </c>
      <c r="AD187" s="120">
        <v>0</v>
      </c>
      <c r="AE187" s="120">
        <v>2599285</v>
      </c>
      <c r="AF187" s="121"/>
      <c r="AG187" s="114" t="s">
        <v>1193</v>
      </c>
      <c r="AH187" s="114" t="s">
        <v>1193</v>
      </c>
      <c r="AI187" s="114"/>
      <c r="AJ187" s="114"/>
      <c r="AK187" s="114"/>
      <c r="AL187" s="114"/>
      <c r="AM187" s="114"/>
      <c r="AN187" s="118" t="s">
        <v>3500</v>
      </c>
      <c r="AO187" s="122">
        <v>1</v>
      </c>
    </row>
    <row r="188" spans="1:43" ht="25" customHeight="1" x14ac:dyDescent="0.3">
      <c r="A188" s="123"/>
      <c r="B188" s="124"/>
      <c r="C188" s="114" t="str">
        <f t="shared" ca="1" si="25"/>
        <v>Active</v>
      </c>
      <c r="D188" s="114" t="s">
        <v>4225</v>
      </c>
      <c r="E188" s="115">
        <v>44729</v>
      </c>
      <c r="F188" s="115">
        <v>46010</v>
      </c>
      <c r="G188" s="115">
        <f>DATE(YEAR(F188)+1,MONTH(F188)+8,DAY(F188)-1)</f>
        <v>46617</v>
      </c>
      <c r="H188" s="114" t="s">
        <v>4226</v>
      </c>
      <c r="I188" s="379" t="s">
        <v>7968</v>
      </c>
      <c r="J188" s="155" t="s">
        <v>5474</v>
      </c>
      <c r="K188" s="114" t="s">
        <v>11728</v>
      </c>
      <c r="L188" s="114" t="s">
        <v>5123</v>
      </c>
      <c r="M188" s="114" t="s">
        <v>3640</v>
      </c>
      <c r="N188" s="116" t="str">
        <f t="shared" si="20"/>
        <v>LP</v>
      </c>
      <c r="O188" s="114" t="s">
        <v>8728</v>
      </c>
      <c r="P188" s="114" t="str">
        <f t="shared" si="24"/>
        <v>Low</v>
      </c>
      <c r="Q188" s="155" t="s">
        <v>5475</v>
      </c>
      <c r="R188" s="356"/>
      <c r="S188" s="356"/>
      <c r="T188" s="155" t="s">
        <v>4227</v>
      </c>
      <c r="U188" s="117" t="s">
        <v>5476</v>
      </c>
      <c r="V188" s="118" t="s">
        <v>5477</v>
      </c>
      <c r="W188" s="118" t="s">
        <v>1193</v>
      </c>
      <c r="X188" s="118" t="s">
        <v>1193</v>
      </c>
      <c r="Y188" s="115">
        <v>44559</v>
      </c>
      <c r="Z188" s="115">
        <v>44194</v>
      </c>
      <c r="AA188" s="130">
        <v>12827478</v>
      </c>
      <c r="AB188" s="130">
        <v>0</v>
      </c>
      <c r="AC188" s="130">
        <v>170828</v>
      </c>
      <c r="AD188" s="130">
        <v>0</v>
      </c>
      <c r="AE188" s="130">
        <v>-9052261</v>
      </c>
      <c r="AF188" s="137"/>
      <c r="AG188" s="114" t="s">
        <v>7639</v>
      </c>
      <c r="AH188" s="114" t="s">
        <v>7640</v>
      </c>
      <c r="AI188" s="114">
        <v>0</v>
      </c>
      <c r="AJ188" s="114">
        <v>0</v>
      </c>
      <c r="AK188" s="114">
        <v>0</v>
      </c>
      <c r="AL188" s="114">
        <v>0</v>
      </c>
      <c r="AM188" s="114">
        <v>0</v>
      </c>
      <c r="AN188" s="136" t="s">
        <v>3500</v>
      </c>
      <c r="AO188" s="122">
        <v>1</v>
      </c>
      <c r="AP188" s="11"/>
      <c r="AQ188" s="11"/>
    </row>
    <row r="189" spans="1:43" ht="25" customHeight="1" x14ac:dyDescent="0.3">
      <c r="A189" s="133"/>
      <c r="B189" s="124"/>
      <c r="C189" s="114" t="str">
        <f t="shared" ca="1" si="25"/>
        <v>Active</v>
      </c>
      <c r="D189" s="118" t="s">
        <v>13990</v>
      </c>
      <c r="E189" s="129">
        <v>41939</v>
      </c>
      <c r="F189" s="138">
        <v>45980</v>
      </c>
      <c r="G189" s="115">
        <f>DATE(YEAR(F189)+2,MONTH(F189),DAY(F189)-1)</f>
        <v>46709</v>
      </c>
      <c r="H189" s="118" t="s">
        <v>4621</v>
      </c>
      <c r="I189" s="379" t="s">
        <v>7969</v>
      </c>
      <c r="J189" s="345" t="s">
        <v>5478</v>
      </c>
      <c r="K189" s="118" t="s">
        <v>9</v>
      </c>
      <c r="L189" s="118" t="s">
        <v>3368</v>
      </c>
      <c r="M189" s="158" t="s">
        <v>3640</v>
      </c>
      <c r="N189" s="116" t="str">
        <f t="shared" si="20"/>
        <v>LP</v>
      </c>
      <c r="O189" s="118" t="s">
        <v>8728</v>
      </c>
      <c r="P189" s="114" t="str">
        <f t="shared" si="24"/>
        <v>Low</v>
      </c>
      <c r="Q189" s="345" t="s">
        <v>3377</v>
      </c>
      <c r="R189" s="357" t="s">
        <v>13991</v>
      </c>
      <c r="S189" s="357"/>
      <c r="T189" s="345" t="s">
        <v>9054</v>
      </c>
      <c r="U189" s="127" t="s">
        <v>13992</v>
      </c>
      <c r="V189" s="118" t="s">
        <v>10780</v>
      </c>
      <c r="W189" s="118" t="s">
        <v>1193</v>
      </c>
      <c r="X189" s="118" t="s">
        <v>1193</v>
      </c>
      <c r="Y189" s="129">
        <v>41892</v>
      </c>
      <c r="Z189" s="129">
        <v>42004</v>
      </c>
      <c r="AA189" s="162">
        <v>0</v>
      </c>
      <c r="AB189" s="162">
        <v>0</v>
      </c>
      <c r="AC189" s="162">
        <v>0</v>
      </c>
      <c r="AD189" s="162">
        <v>0</v>
      </c>
      <c r="AE189" s="162">
        <v>0</v>
      </c>
      <c r="AF189" s="140">
        <v>30909207</v>
      </c>
      <c r="AG189" s="118" t="s">
        <v>1193</v>
      </c>
      <c r="AH189" s="118" t="s">
        <v>1193</v>
      </c>
      <c r="AI189" s="118">
        <v>650</v>
      </c>
      <c r="AJ189" s="118">
        <v>150</v>
      </c>
      <c r="AK189" s="118">
        <v>500</v>
      </c>
      <c r="AL189" s="118">
        <v>21</v>
      </c>
      <c r="AM189" s="118">
        <v>8</v>
      </c>
      <c r="AN189" s="118" t="s">
        <v>3790</v>
      </c>
      <c r="AO189" s="141">
        <v>1</v>
      </c>
      <c r="AQ189" s="11"/>
    </row>
    <row r="190" spans="1:43" ht="25" customHeight="1" x14ac:dyDescent="0.3">
      <c r="A190" s="123"/>
      <c r="B190" s="124"/>
      <c r="C190" s="114" t="str">
        <f t="shared" ca="1" si="25"/>
        <v>Expired</v>
      </c>
      <c r="D190" s="114" t="s">
        <v>3655</v>
      </c>
      <c r="E190" s="115">
        <v>43690</v>
      </c>
      <c r="F190" s="115">
        <f>E190</f>
        <v>43690</v>
      </c>
      <c r="G190" s="115">
        <f>DATE(YEAR(F190)+2,MONTH(F190),DAY(F190)-1)</f>
        <v>44420</v>
      </c>
      <c r="H190" s="114" t="s">
        <v>2364</v>
      </c>
      <c r="I190" s="379" t="s">
        <v>16576</v>
      </c>
      <c r="J190" s="155" t="s">
        <v>5479</v>
      </c>
      <c r="K190" s="114" t="s">
        <v>11728</v>
      </c>
      <c r="L190" s="114" t="s">
        <v>5123</v>
      </c>
      <c r="M190" s="114" t="s">
        <v>3640</v>
      </c>
      <c r="N190" s="116" t="str">
        <f t="shared" si="20"/>
        <v>LP</v>
      </c>
      <c r="O190" s="114" t="s">
        <v>8728</v>
      </c>
      <c r="P190" s="114" t="str">
        <f t="shared" si="24"/>
        <v>Low</v>
      </c>
      <c r="Q190" s="155" t="s">
        <v>5480</v>
      </c>
      <c r="R190" s="356"/>
      <c r="S190" s="356"/>
      <c r="T190" s="155" t="s">
        <v>2835</v>
      </c>
      <c r="U190" s="127" t="s">
        <v>5481</v>
      </c>
      <c r="V190" s="128"/>
      <c r="W190" s="128"/>
      <c r="X190" s="128"/>
      <c r="Y190" s="128">
        <v>43978</v>
      </c>
      <c r="Z190" s="118" t="s">
        <v>3305</v>
      </c>
      <c r="AA190" s="120">
        <v>0</v>
      </c>
      <c r="AB190" s="120">
        <v>0</v>
      </c>
      <c r="AC190" s="177">
        <v>4814627</v>
      </c>
      <c r="AD190" s="120">
        <v>0</v>
      </c>
      <c r="AE190" s="177">
        <v>4814627</v>
      </c>
      <c r="AF190" s="178"/>
      <c r="AG190" s="114"/>
      <c r="AH190" s="130"/>
      <c r="AI190" s="130"/>
      <c r="AJ190" s="130"/>
      <c r="AK190" s="130"/>
      <c r="AL190" s="130"/>
      <c r="AM190" s="130"/>
      <c r="AN190" s="118" t="s">
        <v>3517</v>
      </c>
      <c r="AO190" s="122">
        <v>1</v>
      </c>
      <c r="AP190" s="11"/>
      <c r="AQ190" s="11"/>
    </row>
    <row r="191" spans="1:43" ht="25" customHeight="1" x14ac:dyDescent="0.35">
      <c r="A191" s="123"/>
      <c r="B191" s="124"/>
      <c r="C191" s="114" t="str">
        <f t="shared" ca="1" si="25"/>
        <v>Expired</v>
      </c>
      <c r="D191" s="114" t="s">
        <v>4536</v>
      </c>
      <c r="E191" s="115">
        <v>44538</v>
      </c>
      <c r="F191" s="115">
        <v>44538</v>
      </c>
      <c r="G191" s="115">
        <f>DATE(YEAR(F191)+2,MONTH(F191),DAY(F191)-1)</f>
        <v>45267</v>
      </c>
      <c r="H191" s="114" t="s">
        <v>4762</v>
      </c>
      <c r="I191" s="379" t="s">
        <v>7970</v>
      </c>
      <c r="J191" s="155" t="s">
        <v>5482</v>
      </c>
      <c r="K191" s="114" t="s">
        <v>11728</v>
      </c>
      <c r="L191" s="114" t="s">
        <v>5123</v>
      </c>
      <c r="M191" s="114" t="s">
        <v>3640</v>
      </c>
      <c r="N191" s="116" t="str">
        <f t="shared" si="20"/>
        <v>LP</v>
      </c>
      <c r="O191" s="114" t="s">
        <v>8728</v>
      </c>
      <c r="P191" s="114" t="str">
        <f t="shared" si="24"/>
        <v>Low</v>
      </c>
      <c r="Q191" s="155" t="s">
        <v>5483</v>
      </c>
      <c r="R191" s="356"/>
      <c r="S191" s="356"/>
      <c r="T191" s="155" t="s">
        <v>4161</v>
      </c>
      <c r="U191" s="127" t="s">
        <v>5484</v>
      </c>
      <c r="V191" s="118" t="s">
        <v>5485</v>
      </c>
      <c r="W191" s="119" t="s">
        <v>1193</v>
      </c>
      <c r="X191" s="119" t="s">
        <v>1193</v>
      </c>
      <c r="Y191" s="115">
        <v>44297</v>
      </c>
      <c r="Z191" s="136" t="s">
        <v>3305</v>
      </c>
      <c r="AA191" s="130">
        <v>0</v>
      </c>
      <c r="AB191" s="130">
        <v>0</v>
      </c>
      <c r="AC191" s="130">
        <v>-12600</v>
      </c>
      <c r="AD191" s="130">
        <v>0</v>
      </c>
      <c r="AE191" s="130">
        <v>1600744.97</v>
      </c>
      <c r="AF191" s="137"/>
      <c r="AG191" s="114" t="s">
        <v>1193</v>
      </c>
      <c r="AH191" s="114" t="s">
        <v>7641</v>
      </c>
      <c r="AI191" s="114"/>
      <c r="AJ191" s="114"/>
      <c r="AK191" s="114"/>
      <c r="AL191" s="114"/>
      <c r="AM191" s="114"/>
      <c r="AN191" s="136" t="s">
        <v>3500</v>
      </c>
      <c r="AO191" s="122">
        <v>1</v>
      </c>
    </row>
    <row r="192" spans="1:43" ht="25" customHeight="1" x14ac:dyDescent="0.35">
      <c r="A192" s="123"/>
      <c r="B192" s="124"/>
      <c r="C192" s="114" t="str">
        <f t="shared" ca="1" si="25"/>
        <v>Expired</v>
      </c>
      <c r="D192" s="114" t="s">
        <v>1916</v>
      </c>
      <c r="E192" s="115">
        <v>43195</v>
      </c>
      <c r="F192" s="115">
        <f>E192</f>
        <v>43195</v>
      </c>
      <c r="G192" s="115">
        <f>DATE(YEAR(F192)+2,MONTH(F192),DAY(F192)-1)</f>
        <v>43925</v>
      </c>
      <c r="H192" s="114" t="s">
        <v>1917</v>
      </c>
      <c r="I192" s="379" t="s">
        <v>5018</v>
      </c>
      <c r="J192" s="155" t="s">
        <v>5141</v>
      </c>
      <c r="K192" s="114" t="s">
        <v>9</v>
      </c>
      <c r="L192" s="114" t="s">
        <v>5123</v>
      </c>
      <c r="M192" s="114" t="s">
        <v>3640</v>
      </c>
      <c r="N192" s="116" t="str">
        <f t="shared" si="20"/>
        <v>LP</v>
      </c>
      <c r="O192" s="114" t="s">
        <v>8728</v>
      </c>
      <c r="P192" s="114" t="str">
        <f t="shared" si="24"/>
        <v>Low</v>
      </c>
      <c r="Q192" s="155" t="s">
        <v>5486</v>
      </c>
      <c r="R192" s="356"/>
      <c r="S192" s="356"/>
      <c r="T192" s="155" t="s">
        <v>9185</v>
      </c>
      <c r="U192" s="127" t="s">
        <v>9184</v>
      </c>
      <c r="V192" s="118" t="s">
        <v>10781</v>
      </c>
      <c r="W192" s="119" t="s">
        <v>1193</v>
      </c>
      <c r="X192" s="119" t="s">
        <v>1193</v>
      </c>
      <c r="Y192" s="128">
        <v>43159</v>
      </c>
      <c r="Z192" s="128">
        <v>42735</v>
      </c>
      <c r="AA192" s="120">
        <v>1925128</v>
      </c>
      <c r="AB192" s="120">
        <v>0</v>
      </c>
      <c r="AC192" s="120">
        <v>1388740</v>
      </c>
      <c r="AD192" s="120">
        <v>0</v>
      </c>
      <c r="AE192" s="120">
        <v>1881116</v>
      </c>
      <c r="AF192" s="121"/>
      <c r="AG192" s="114" t="s">
        <v>1193</v>
      </c>
      <c r="AH192" s="114" t="s">
        <v>1193</v>
      </c>
      <c r="AI192" s="114">
        <v>5</v>
      </c>
      <c r="AJ192" s="114">
        <v>3</v>
      </c>
      <c r="AK192" s="114">
        <v>2</v>
      </c>
      <c r="AL192" s="114">
        <v>0</v>
      </c>
      <c r="AM192" s="114">
        <v>1</v>
      </c>
      <c r="AN192" s="118" t="s">
        <v>3500</v>
      </c>
      <c r="AO192" s="122">
        <v>1</v>
      </c>
      <c r="AP192" s="12"/>
      <c r="AQ192" s="12"/>
    </row>
    <row r="193" spans="1:43" ht="25" customHeight="1" x14ac:dyDescent="0.35">
      <c r="A193" s="123"/>
      <c r="B193" s="124"/>
      <c r="C193" s="114" t="str">
        <f t="shared" ca="1" si="25"/>
        <v>Expired</v>
      </c>
      <c r="D193" s="114" t="s">
        <v>3745</v>
      </c>
      <c r="E193" s="115">
        <v>43941</v>
      </c>
      <c r="F193" s="115">
        <f>E193</f>
        <v>43941</v>
      </c>
      <c r="G193" s="115">
        <f>DATE(YEAR(F193)+2,MONTH(F193),DAY(F193)-1)</f>
        <v>44670</v>
      </c>
      <c r="H193" s="114" t="s">
        <v>2584</v>
      </c>
      <c r="I193" s="379" t="s">
        <v>4270</v>
      </c>
      <c r="J193" s="155" t="s">
        <v>5487</v>
      </c>
      <c r="K193" s="114" t="s">
        <v>24</v>
      </c>
      <c r="L193" s="114" t="s">
        <v>5123</v>
      </c>
      <c r="M193" s="114" t="s">
        <v>3640</v>
      </c>
      <c r="N193" s="116" t="str">
        <f t="shared" si="20"/>
        <v>LP</v>
      </c>
      <c r="O193" s="114" t="s">
        <v>8728</v>
      </c>
      <c r="P193" s="114" t="str">
        <f t="shared" si="24"/>
        <v>Low</v>
      </c>
      <c r="Q193" s="155" t="s">
        <v>2147</v>
      </c>
      <c r="R193" s="356"/>
      <c r="S193" s="356"/>
      <c r="T193" s="155" t="s">
        <v>9644</v>
      </c>
      <c r="U193" s="117" t="s">
        <v>9645</v>
      </c>
      <c r="V193" s="128" t="s">
        <v>10782</v>
      </c>
      <c r="W193" s="128" t="s">
        <v>1193</v>
      </c>
      <c r="X193" s="128" t="s">
        <v>1193</v>
      </c>
      <c r="Y193" s="128">
        <v>43886</v>
      </c>
      <c r="Z193" s="128">
        <v>44196</v>
      </c>
      <c r="AA193" s="120">
        <v>43512</v>
      </c>
      <c r="AB193" s="120">
        <v>0</v>
      </c>
      <c r="AC193" s="120">
        <v>0</v>
      </c>
      <c r="AD193" s="120">
        <v>0</v>
      </c>
      <c r="AE193" s="120">
        <v>36900</v>
      </c>
      <c r="AF193" s="121"/>
      <c r="AG193" s="114" t="s">
        <v>11213</v>
      </c>
      <c r="AH193" s="114" t="s">
        <v>11214</v>
      </c>
      <c r="AI193" s="114">
        <v>7</v>
      </c>
      <c r="AJ193" s="114">
        <v>3</v>
      </c>
      <c r="AK193" s="114">
        <v>4</v>
      </c>
      <c r="AL193" s="114">
        <v>0</v>
      </c>
      <c r="AM193" s="114">
        <v>0</v>
      </c>
      <c r="AN193" s="118" t="s">
        <v>3500</v>
      </c>
      <c r="AO193" s="122">
        <v>1</v>
      </c>
    </row>
    <row r="194" spans="1:43" ht="25" customHeight="1" x14ac:dyDescent="0.3">
      <c r="A194" s="123"/>
      <c r="B194" s="124"/>
      <c r="C194" s="114" t="str">
        <f t="shared" ca="1" si="25"/>
        <v>Active</v>
      </c>
      <c r="D194" s="114" t="s">
        <v>3823</v>
      </c>
      <c r="E194" s="115">
        <v>43594</v>
      </c>
      <c r="F194" s="115">
        <v>45785</v>
      </c>
      <c r="G194" s="115">
        <f>DATE(YEAR(F194),MONTH(F194)+18,DAY(F194)-1)</f>
        <v>46333</v>
      </c>
      <c r="H194" s="114" t="s">
        <v>4763</v>
      </c>
      <c r="I194" s="379" t="s">
        <v>4271</v>
      </c>
      <c r="J194" s="155" t="s">
        <v>5488</v>
      </c>
      <c r="K194" s="114" t="s">
        <v>11728</v>
      </c>
      <c r="L194" s="114" t="s">
        <v>5123</v>
      </c>
      <c r="M194" s="114" t="s">
        <v>3640</v>
      </c>
      <c r="N194" s="116" t="str">
        <f t="shared" si="20"/>
        <v>LP</v>
      </c>
      <c r="O194" s="114" t="s">
        <v>8728</v>
      </c>
      <c r="P194" s="114" t="str">
        <f t="shared" si="24"/>
        <v>Low</v>
      </c>
      <c r="Q194" s="155" t="s">
        <v>2238</v>
      </c>
      <c r="R194" s="356" t="s">
        <v>15280</v>
      </c>
      <c r="S194" s="356"/>
      <c r="T194" s="155" t="s">
        <v>14837</v>
      </c>
      <c r="U194" s="117" t="s">
        <v>14836</v>
      </c>
      <c r="V194" s="118" t="s">
        <v>10783</v>
      </c>
      <c r="W194" s="119" t="s">
        <v>1193</v>
      </c>
      <c r="X194" s="119" t="s">
        <v>1193</v>
      </c>
      <c r="Y194" s="128">
        <v>43572</v>
      </c>
      <c r="Z194" s="128">
        <v>44196</v>
      </c>
      <c r="AA194" s="120">
        <v>42070586</v>
      </c>
      <c r="AB194" s="120">
        <v>0</v>
      </c>
      <c r="AC194" s="120">
        <v>2771107</v>
      </c>
      <c r="AD194" s="120">
        <v>0</v>
      </c>
      <c r="AE194" s="120">
        <v>31604717</v>
      </c>
      <c r="AF194" s="121">
        <v>0</v>
      </c>
      <c r="AG194" s="118" t="s">
        <v>10783</v>
      </c>
      <c r="AH194" s="114" t="s">
        <v>1193</v>
      </c>
      <c r="AI194" s="114">
        <v>2500</v>
      </c>
      <c r="AJ194" s="114">
        <v>500</v>
      </c>
      <c r="AK194" s="114">
        <v>2000</v>
      </c>
      <c r="AL194" s="114">
        <v>25</v>
      </c>
      <c r="AM194" s="114">
        <v>40</v>
      </c>
      <c r="AN194" s="118" t="s">
        <v>4568</v>
      </c>
      <c r="AO194" s="122">
        <v>1</v>
      </c>
      <c r="AQ194" s="11"/>
    </row>
    <row r="195" spans="1:43" ht="25" customHeight="1" x14ac:dyDescent="0.3">
      <c r="A195" s="123"/>
      <c r="B195" s="124"/>
      <c r="C195" s="114" t="str">
        <f t="shared" ca="1" si="25"/>
        <v>Active</v>
      </c>
      <c r="D195" s="114" t="s">
        <v>12187</v>
      </c>
      <c r="E195" s="115">
        <v>42178</v>
      </c>
      <c r="F195" s="115">
        <v>45931</v>
      </c>
      <c r="G195" s="115">
        <f>DATE(YEAR(F195)+1,MONTH(F195),DAY(F195)-1)</f>
        <v>46295</v>
      </c>
      <c r="H195" s="114" t="s">
        <v>1205</v>
      </c>
      <c r="I195" s="379" t="s">
        <v>16579</v>
      </c>
      <c r="J195" s="155" t="s">
        <v>6389</v>
      </c>
      <c r="K195" s="114" t="s">
        <v>11728</v>
      </c>
      <c r="L195" s="114" t="s">
        <v>5123</v>
      </c>
      <c r="M195" s="114" t="s">
        <v>3640</v>
      </c>
      <c r="N195" s="116" t="str">
        <f t="shared" ref="N195:N258" si="27">IF(EXACT(M195,"C - COMPANY ACT"),"LP",IF(EXACT(M195,"V- VEST ACT (WITHIN PARLIAMENT) "),"LP",IF(EXACT(M195,"FS - FRIENDLY SOCIETIES ACT"),"LP",IF(EXACT(M195,"UN - UNICORPORATED"),"LA",""))))</f>
        <v>LP</v>
      </c>
      <c r="O195" s="114" t="s">
        <v>8728</v>
      </c>
      <c r="P195" s="114" t="str">
        <f t="shared" si="24"/>
        <v>Low</v>
      </c>
      <c r="Q195" s="155" t="s">
        <v>5777</v>
      </c>
      <c r="R195" s="356" t="s">
        <v>12188</v>
      </c>
      <c r="S195" s="356"/>
      <c r="T195" s="155" t="s">
        <v>2841</v>
      </c>
      <c r="U195" s="117" t="s">
        <v>6390</v>
      </c>
      <c r="V195" s="118" t="s">
        <v>6391</v>
      </c>
      <c r="W195" s="119" t="s">
        <v>12189</v>
      </c>
      <c r="X195" s="119" t="s">
        <v>1193</v>
      </c>
      <c r="Y195" s="114" t="s">
        <v>1193</v>
      </c>
      <c r="Z195" s="115">
        <v>43100</v>
      </c>
      <c r="AA195" s="120">
        <v>94075562</v>
      </c>
      <c r="AB195" s="120">
        <v>0</v>
      </c>
      <c r="AC195" s="120">
        <v>29154034</v>
      </c>
      <c r="AD195" s="120">
        <v>0</v>
      </c>
      <c r="AE195" s="120">
        <v>83484368</v>
      </c>
      <c r="AF195" s="121">
        <v>343041914</v>
      </c>
      <c r="AG195" s="114" t="s">
        <v>1193</v>
      </c>
      <c r="AH195" s="114" t="s">
        <v>11463</v>
      </c>
      <c r="AI195" s="114">
        <v>878</v>
      </c>
      <c r="AJ195" s="114" t="s">
        <v>1193</v>
      </c>
      <c r="AK195" s="114" t="s">
        <v>1193</v>
      </c>
      <c r="AL195" s="114">
        <v>107</v>
      </c>
      <c r="AM195" s="114">
        <v>2</v>
      </c>
      <c r="AN195" s="118" t="s">
        <v>4568</v>
      </c>
      <c r="AO195" s="122">
        <v>1</v>
      </c>
      <c r="AQ195" s="11"/>
    </row>
    <row r="196" spans="1:43" ht="25" customHeight="1" x14ac:dyDescent="0.3">
      <c r="A196" s="123"/>
      <c r="B196" s="124"/>
      <c r="C196" s="114" t="str">
        <f t="shared" ca="1" si="25"/>
        <v>Expired</v>
      </c>
      <c r="D196" s="114" t="s">
        <v>4054</v>
      </c>
      <c r="E196" s="115">
        <v>41745</v>
      </c>
      <c r="F196" s="115">
        <v>45398</v>
      </c>
      <c r="G196" s="115">
        <f>DATE(YEAR(F196)+2,MONTH(F196),DAY(F196)-1)</f>
        <v>46127</v>
      </c>
      <c r="H196" s="114" t="s">
        <v>141</v>
      </c>
      <c r="I196" s="379" t="s">
        <v>137</v>
      </c>
      <c r="J196" s="155" t="s">
        <v>5489</v>
      </c>
      <c r="K196" s="114" t="s">
        <v>11728</v>
      </c>
      <c r="L196" s="114" t="s">
        <v>5123</v>
      </c>
      <c r="M196" s="114" t="s">
        <v>3640</v>
      </c>
      <c r="N196" s="116" t="str">
        <f t="shared" si="27"/>
        <v>LP</v>
      </c>
      <c r="O196" s="114" t="s">
        <v>8728</v>
      </c>
      <c r="P196" s="114" t="str">
        <f t="shared" si="24"/>
        <v>Low</v>
      </c>
      <c r="Q196" s="155" t="s">
        <v>484</v>
      </c>
      <c r="R196" s="356" t="s">
        <v>13632</v>
      </c>
      <c r="S196" s="356"/>
      <c r="T196" s="155" t="s">
        <v>13633</v>
      </c>
      <c r="U196" s="117" t="s">
        <v>13634</v>
      </c>
      <c r="V196" s="129" t="s">
        <v>5490</v>
      </c>
      <c r="W196" s="128" t="s">
        <v>1193</v>
      </c>
      <c r="X196" s="128" t="s">
        <v>1193</v>
      </c>
      <c r="Y196" s="128">
        <v>41716</v>
      </c>
      <c r="Z196" s="118" t="s">
        <v>3305</v>
      </c>
      <c r="AA196" s="120">
        <v>35586454</v>
      </c>
      <c r="AB196" s="120">
        <v>0</v>
      </c>
      <c r="AC196" s="120">
        <v>17186613</v>
      </c>
      <c r="AD196" s="120">
        <v>0</v>
      </c>
      <c r="AE196" s="120">
        <v>34010859</v>
      </c>
      <c r="AF196" s="121"/>
      <c r="AG196" s="114" t="s">
        <v>7642</v>
      </c>
      <c r="AH196" s="114" t="s">
        <v>11394</v>
      </c>
      <c r="AI196" s="114"/>
      <c r="AJ196" s="114"/>
      <c r="AK196" s="114"/>
      <c r="AL196" s="114"/>
      <c r="AM196" s="114"/>
      <c r="AN196" s="118" t="s">
        <v>4568</v>
      </c>
      <c r="AO196" s="122">
        <v>1</v>
      </c>
      <c r="AQ196" s="11"/>
    </row>
    <row r="197" spans="1:43" ht="25" customHeight="1" x14ac:dyDescent="0.3">
      <c r="A197" s="123"/>
      <c r="B197" s="124"/>
      <c r="C197" s="114" t="str">
        <f t="shared" ca="1" si="25"/>
        <v>Expired</v>
      </c>
      <c r="D197" s="114" t="s">
        <v>2213</v>
      </c>
      <c r="E197" s="115">
        <v>43542</v>
      </c>
      <c r="F197" s="115">
        <f>E197</f>
        <v>43542</v>
      </c>
      <c r="G197" s="115">
        <f>DATE(YEAR(F197)+2,MONTH(F197),DAY(F197)-1)</f>
        <v>44272</v>
      </c>
      <c r="H197" s="114" t="s">
        <v>4764</v>
      </c>
      <c r="I197" s="379" t="s">
        <v>4273</v>
      </c>
      <c r="J197" s="155" t="s">
        <v>9642</v>
      </c>
      <c r="K197" s="114" t="s">
        <v>11728</v>
      </c>
      <c r="L197" s="114" t="s">
        <v>5123</v>
      </c>
      <c r="M197" s="114" t="s">
        <v>3640</v>
      </c>
      <c r="N197" s="116" t="str">
        <f t="shared" si="27"/>
        <v>LP</v>
      </c>
      <c r="O197" s="114" t="s">
        <v>8728</v>
      </c>
      <c r="P197" s="114" t="str">
        <f t="shared" si="24"/>
        <v>Low</v>
      </c>
      <c r="Q197" s="155" t="s">
        <v>10380</v>
      </c>
      <c r="R197" s="356" t="s">
        <v>11886</v>
      </c>
      <c r="S197" s="356"/>
      <c r="T197" s="155" t="s">
        <v>11887</v>
      </c>
      <c r="U197" s="117" t="s">
        <v>11888</v>
      </c>
      <c r="V197" s="118" t="s">
        <v>9643</v>
      </c>
      <c r="W197" s="119" t="s">
        <v>1193</v>
      </c>
      <c r="X197" s="119" t="s">
        <v>1193</v>
      </c>
      <c r="Y197" s="128">
        <v>43508</v>
      </c>
      <c r="Z197" s="118" t="s">
        <v>3303</v>
      </c>
      <c r="AA197" s="120">
        <v>0</v>
      </c>
      <c r="AB197" s="120">
        <v>0</v>
      </c>
      <c r="AC197" s="120">
        <v>0</v>
      </c>
      <c r="AD197" s="120">
        <v>0</v>
      </c>
      <c r="AE197" s="120">
        <v>0</v>
      </c>
      <c r="AF197" s="121"/>
      <c r="AG197" s="114" t="s">
        <v>1193</v>
      </c>
      <c r="AH197" s="114" t="s">
        <v>1193</v>
      </c>
      <c r="AI197" s="114">
        <v>2</v>
      </c>
      <c r="AJ197" s="114">
        <v>1</v>
      </c>
      <c r="AK197" s="114">
        <v>1</v>
      </c>
      <c r="AL197" s="114">
        <v>0</v>
      </c>
      <c r="AM197" s="114">
        <v>0</v>
      </c>
      <c r="AN197" s="118" t="s">
        <v>3500</v>
      </c>
      <c r="AO197" s="122">
        <v>1</v>
      </c>
      <c r="AP197" s="11"/>
      <c r="AQ197" s="11"/>
    </row>
    <row r="198" spans="1:43" ht="25" customHeight="1" x14ac:dyDescent="0.3">
      <c r="A198" s="123"/>
      <c r="B198" s="124"/>
      <c r="C198" s="114" t="str">
        <f t="shared" ca="1" si="25"/>
        <v>Active</v>
      </c>
      <c r="D198" s="114" t="s">
        <v>8256</v>
      </c>
      <c r="E198" s="115">
        <v>42498</v>
      </c>
      <c r="F198" s="115">
        <v>46196</v>
      </c>
      <c r="G198" s="115">
        <f>DATE(YEAR(F198),MONTH(F198)+18,DAY(F198)-1)</f>
        <v>46743</v>
      </c>
      <c r="H198" s="114" t="s">
        <v>1338</v>
      </c>
      <c r="I198" s="379" t="s">
        <v>2995</v>
      </c>
      <c r="J198" s="155" t="s">
        <v>5496</v>
      </c>
      <c r="K198" s="114" t="s">
        <v>11728</v>
      </c>
      <c r="L198" s="114" t="s">
        <v>5123</v>
      </c>
      <c r="M198" s="114" t="s">
        <v>3640</v>
      </c>
      <c r="N198" s="116" t="str">
        <f t="shared" si="27"/>
        <v>LP</v>
      </c>
      <c r="O198" s="114" t="s">
        <v>8728</v>
      </c>
      <c r="P198" s="114" t="str">
        <f t="shared" si="24"/>
        <v>Low</v>
      </c>
      <c r="Q198" s="155" t="s">
        <v>5497</v>
      </c>
      <c r="R198" s="356" t="s">
        <v>16676</v>
      </c>
      <c r="S198" s="356" t="s">
        <v>16679</v>
      </c>
      <c r="T198" s="155" t="s">
        <v>16678</v>
      </c>
      <c r="U198" s="117" t="s">
        <v>16677</v>
      </c>
      <c r="V198" s="118" t="s">
        <v>11855</v>
      </c>
      <c r="W198" s="119" t="s">
        <v>1193</v>
      </c>
      <c r="X198" s="119" t="s">
        <v>1193</v>
      </c>
      <c r="Y198" s="128">
        <v>42528</v>
      </c>
      <c r="Z198" s="128">
        <v>43100</v>
      </c>
      <c r="AA198" s="120">
        <v>2922338</v>
      </c>
      <c r="AB198" s="120">
        <v>0</v>
      </c>
      <c r="AC198" s="120">
        <v>34873</v>
      </c>
      <c r="AD198" s="120">
        <v>0</v>
      </c>
      <c r="AE198" s="120">
        <v>-3199624</v>
      </c>
      <c r="AF198" s="121">
        <v>2809879</v>
      </c>
      <c r="AG198" s="114" t="s">
        <v>11856</v>
      </c>
      <c r="AH198" s="114" t="s">
        <v>1193</v>
      </c>
      <c r="AI198" s="114">
        <v>7</v>
      </c>
      <c r="AJ198" s="114">
        <v>5</v>
      </c>
      <c r="AK198" s="114">
        <v>2</v>
      </c>
      <c r="AL198" s="114">
        <v>0</v>
      </c>
      <c r="AM198" s="114">
        <v>0</v>
      </c>
      <c r="AN198" s="118" t="s">
        <v>3500</v>
      </c>
      <c r="AO198" s="122">
        <v>1</v>
      </c>
      <c r="AQ198" s="11"/>
    </row>
    <row r="199" spans="1:43" ht="25" customHeight="1" x14ac:dyDescent="0.3">
      <c r="A199" s="163" t="s">
        <v>11535</v>
      </c>
      <c r="B199" s="164"/>
      <c r="C199" s="146" t="str">
        <f t="shared" ca="1" si="25"/>
        <v>Expired</v>
      </c>
      <c r="D199" s="146" t="s">
        <v>3933</v>
      </c>
      <c r="E199" s="147">
        <v>43818</v>
      </c>
      <c r="F199" s="147">
        <v>45826</v>
      </c>
      <c r="G199" s="147">
        <f>DATE(YEAR(F199)+1,MONTH(F199),DAY(F199)-1)</f>
        <v>46190</v>
      </c>
      <c r="H199" s="146" t="s">
        <v>2443</v>
      </c>
      <c r="I199" s="380" t="s">
        <v>2444</v>
      </c>
      <c r="J199" s="343" t="s">
        <v>5500</v>
      </c>
      <c r="K199" s="146" t="s">
        <v>11728</v>
      </c>
      <c r="L199" s="146" t="s">
        <v>5123</v>
      </c>
      <c r="M199" s="146" t="s">
        <v>3640</v>
      </c>
      <c r="N199" s="148" t="str">
        <f t="shared" si="27"/>
        <v>LP</v>
      </c>
      <c r="O199" s="146" t="s">
        <v>8728</v>
      </c>
      <c r="P199" s="146" t="str">
        <f t="shared" si="24"/>
        <v>Low</v>
      </c>
      <c r="Q199" s="323" t="s">
        <v>2147</v>
      </c>
      <c r="R199" s="358" t="s">
        <v>14214</v>
      </c>
      <c r="S199" s="358"/>
      <c r="T199" s="343" t="s">
        <v>9641</v>
      </c>
      <c r="U199" s="165" t="s">
        <v>14215</v>
      </c>
      <c r="V199" s="150" t="s">
        <v>5131</v>
      </c>
      <c r="W199" s="150" t="s">
        <v>1193</v>
      </c>
      <c r="X199" s="150" t="s">
        <v>1193</v>
      </c>
      <c r="Y199" s="150">
        <v>43669</v>
      </c>
      <c r="Z199" s="150">
        <v>44561</v>
      </c>
      <c r="AA199" s="152">
        <v>2766407</v>
      </c>
      <c r="AB199" s="152">
        <v>0</v>
      </c>
      <c r="AC199" s="152">
        <v>1412268</v>
      </c>
      <c r="AD199" s="152">
        <v>0</v>
      </c>
      <c r="AE199" s="152">
        <v>4325538</v>
      </c>
      <c r="AF199" s="153"/>
      <c r="AG199" s="146" t="s">
        <v>11215</v>
      </c>
      <c r="AH199" s="146" t="s">
        <v>11216</v>
      </c>
      <c r="AI199" s="146">
        <v>4</v>
      </c>
      <c r="AJ199" s="146">
        <v>2</v>
      </c>
      <c r="AK199" s="146">
        <v>2</v>
      </c>
      <c r="AL199" s="146">
        <v>5</v>
      </c>
      <c r="AM199" s="146">
        <v>1</v>
      </c>
      <c r="AN199" s="151" t="s">
        <v>3517</v>
      </c>
      <c r="AO199" s="154">
        <v>1</v>
      </c>
      <c r="AP199" s="11"/>
      <c r="AQ199" s="11"/>
    </row>
    <row r="200" spans="1:43" ht="25" customHeight="1" x14ac:dyDescent="0.3">
      <c r="A200" s="123"/>
      <c r="B200" s="124"/>
      <c r="C200" s="114" t="str">
        <f t="shared" ca="1" si="25"/>
        <v>Active</v>
      </c>
      <c r="D200" s="114" t="s">
        <v>3972</v>
      </c>
      <c r="E200" s="115">
        <v>43657</v>
      </c>
      <c r="F200" s="115">
        <v>45849</v>
      </c>
      <c r="G200" s="115">
        <f>DATE(YEAR(F200)+2,MONTH(F200),DAY(F200)-1)</f>
        <v>46578</v>
      </c>
      <c r="H200" s="114" t="s">
        <v>2269</v>
      </c>
      <c r="I200" s="379" t="s">
        <v>4274</v>
      </c>
      <c r="J200" s="155" t="s">
        <v>5501</v>
      </c>
      <c r="K200" s="114" t="s">
        <v>11728</v>
      </c>
      <c r="L200" s="114" t="s">
        <v>5123</v>
      </c>
      <c r="M200" s="114" t="s">
        <v>3640</v>
      </c>
      <c r="N200" s="116" t="str">
        <f t="shared" si="27"/>
        <v>LP</v>
      </c>
      <c r="O200" s="114" t="s">
        <v>8728</v>
      </c>
      <c r="P200" s="114" t="str">
        <f t="shared" si="24"/>
        <v>Low</v>
      </c>
      <c r="Q200" s="155" t="s">
        <v>2270</v>
      </c>
      <c r="R200" s="356" t="s">
        <v>12554</v>
      </c>
      <c r="S200" s="356"/>
      <c r="T200" s="155" t="s">
        <v>12555</v>
      </c>
      <c r="U200" s="117" t="s">
        <v>12556</v>
      </c>
      <c r="V200" s="129" t="s">
        <v>5502</v>
      </c>
      <c r="W200" s="128" t="s">
        <v>1193</v>
      </c>
      <c r="X200" s="128" t="s">
        <v>1193</v>
      </c>
      <c r="Y200" s="128">
        <v>43634</v>
      </c>
      <c r="Z200" s="128">
        <v>43830</v>
      </c>
      <c r="AA200" s="120">
        <v>892845</v>
      </c>
      <c r="AB200" s="120">
        <v>0</v>
      </c>
      <c r="AC200" s="120">
        <v>146450</v>
      </c>
      <c r="AD200" s="120">
        <v>0</v>
      </c>
      <c r="AE200" s="120">
        <v>400205</v>
      </c>
      <c r="AF200" s="121">
        <v>1588533</v>
      </c>
      <c r="AG200" s="114" t="s">
        <v>1193</v>
      </c>
      <c r="AH200" s="130" t="s">
        <v>7643</v>
      </c>
      <c r="AI200" s="131">
        <v>0</v>
      </c>
      <c r="AJ200" s="131">
        <v>0</v>
      </c>
      <c r="AK200" s="131">
        <v>0</v>
      </c>
      <c r="AL200" s="131">
        <v>6</v>
      </c>
      <c r="AM200" s="131">
        <v>1</v>
      </c>
      <c r="AN200" s="118" t="s">
        <v>3500</v>
      </c>
      <c r="AO200" s="122">
        <v>1</v>
      </c>
      <c r="AQ200" s="11"/>
    </row>
    <row r="201" spans="1:43" ht="25" customHeight="1" x14ac:dyDescent="0.35">
      <c r="A201" s="123" t="s">
        <v>1193</v>
      </c>
      <c r="B201" s="124"/>
      <c r="C201" s="114" t="str">
        <f t="shared" ca="1" si="25"/>
        <v>Expired</v>
      </c>
      <c r="D201" s="114" t="s">
        <v>3979</v>
      </c>
      <c r="E201" s="115">
        <v>43619</v>
      </c>
      <c r="F201" s="115">
        <v>44350</v>
      </c>
      <c r="G201" s="115">
        <f>DATE(YEAR(F201)+2,MONTH(F201),DAY(F201)-1)</f>
        <v>45079</v>
      </c>
      <c r="H201" s="114" t="s">
        <v>4766</v>
      </c>
      <c r="I201" s="379" t="s">
        <v>4933</v>
      </c>
      <c r="J201" s="155" t="s">
        <v>5503</v>
      </c>
      <c r="K201" s="114" t="s">
        <v>11728</v>
      </c>
      <c r="L201" s="114" t="s">
        <v>5123</v>
      </c>
      <c r="M201" s="114" t="s">
        <v>3640</v>
      </c>
      <c r="N201" s="116" t="str">
        <f t="shared" si="27"/>
        <v>LP</v>
      </c>
      <c r="O201" s="114" t="s">
        <v>8728</v>
      </c>
      <c r="P201" s="114" t="str">
        <f t="shared" si="24"/>
        <v>Low</v>
      </c>
      <c r="Q201" s="155" t="s">
        <v>10382</v>
      </c>
      <c r="R201" s="356"/>
      <c r="S201" s="356"/>
      <c r="T201" s="155" t="s">
        <v>3615</v>
      </c>
      <c r="U201" s="117" t="s">
        <v>5504</v>
      </c>
      <c r="V201" s="118" t="s">
        <v>11077</v>
      </c>
      <c r="W201" s="119" t="s">
        <v>1193</v>
      </c>
      <c r="X201" s="119" t="s">
        <v>1193</v>
      </c>
      <c r="Y201" s="128">
        <v>43558</v>
      </c>
      <c r="Z201" s="118" t="s">
        <v>3305</v>
      </c>
      <c r="AA201" s="120">
        <v>46369563</v>
      </c>
      <c r="AB201" s="120">
        <v>0</v>
      </c>
      <c r="AC201" s="120">
        <v>50783877</v>
      </c>
      <c r="AD201" s="120">
        <v>0</v>
      </c>
      <c r="AE201" s="120">
        <v>4414314</v>
      </c>
      <c r="AF201" s="121"/>
      <c r="AG201" s="114" t="s">
        <v>7644</v>
      </c>
      <c r="AH201" s="114" t="s">
        <v>7645</v>
      </c>
      <c r="AI201" s="114"/>
      <c r="AJ201" s="114"/>
      <c r="AK201" s="114"/>
      <c r="AL201" s="114"/>
      <c r="AM201" s="114"/>
      <c r="AN201" s="118" t="s">
        <v>3500</v>
      </c>
      <c r="AO201" s="122">
        <v>1</v>
      </c>
    </row>
    <row r="202" spans="1:43" ht="25" customHeight="1" x14ac:dyDescent="0.35">
      <c r="A202" s="123"/>
      <c r="B202" s="124"/>
      <c r="C202" s="114" t="str">
        <f t="shared" ca="1" si="25"/>
        <v>Active</v>
      </c>
      <c r="D202" s="114" t="s">
        <v>3941</v>
      </c>
      <c r="E202" s="115">
        <v>44571</v>
      </c>
      <c r="F202" s="115">
        <v>45849</v>
      </c>
      <c r="G202" s="115">
        <f>DATE(YEAR(F202)+2,MONTH(F202)-6,DAY(F202)-1)</f>
        <v>46397</v>
      </c>
      <c r="H202" s="114" t="s">
        <v>4833</v>
      </c>
      <c r="I202" s="379" t="s">
        <v>8634</v>
      </c>
      <c r="J202" s="155" t="s">
        <v>5505</v>
      </c>
      <c r="K202" s="118" t="s">
        <v>18</v>
      </c>
      <c r="L202" s="114" t="s">
        <v>5123</v>
      </c>
      <c r="M202" s="114" t="s">
        <v>3640</v>
      </c>
      <c r="N202" s="116" t="str">
        <f t="shared" si="27"/>
        <v>LP</v>
      </c>
      <c r="O202" s="114" t="s">
        <v>8728</v>
      </c>
      <c r="P202" s="114" t="str">
        <f t="shared" si="24"/>
        <v>Low</v>
      </c>
      <c r="Q202" s="155" t="s">
        <v>10381</v>
      </c>
      <c r="R202" s="356" t="s">
        <v>14389</v>
      </c>
      <c r="S202" s="356"/>
      <c r="T202" s="155" t="s">
        <v>14390</v>
      </c>
      <c r="U202" s="127" t="s">
        <v>14391</v>
      </c>
      <c r="V202" s="118" t="s">
        <v>5506</v>
      </c>
      <c r="W202" s="118" t="s">
        <v>5507</v>
      </c>
      <c r="X202" s="118" t="s">
        <v>7646</v>
      </c>
      <c r="Y202" s="115">
        <v>44376</v>
      </c>
      <c r="Z202" s="115">
        <v>44926</v>
      </c>
      <c r="AA202" s="130">
        <v>8433143</v>
      </c>
      <c r="AB202" s="130">
        <v>0</v>
      </c>
      <c r="AC202" s="130">
        <v>649790</v>
      </c>
      <c r="AD202" s="130">
        <v>0</v>
      </c>
      <c r="AE202" s="130">
        <v>4273680</v>
      </c>
      <c r="AF202" s="137">
        <v>11818427</v>
      </c>
      <c r="AG202" s="114" t="s">
        <v>14392</v>
      </c>
      <c r="AH202" s="114" t="s">
        <v>1193</v>
      </c>
      <c r="AI202" s="114">
        <v>3</v>
      </c>
      <c r="AJ202" s="114">
        <v>1</v>
      </c>
      <c r="AK202" s="114">
        <v>2</v>
      </c>
      <c r="AL202" s="114">
        <v>4</v>
      </c>
      <c r="AM202" s="114">
        <v>2</v>
      </c>
      <c r="AN202" s="136" t="s">
        <v>3517</v>
      </c>
      <c r="AO202" s="122">
        <v>1</v>
      </c>
    </row>
    <row r="203" spans="1:43" ht="25" customHeight="1" x14ac:dyDescent="0.35">
      <c r="A203" s="123"/>
      <c r="B203" s="124"/>
      <c r="C203" s="114" t="str">
        <f t="shared" ca="1" si="25"/>
        <v>Expired</v>
      </c>
      <c r="D203" s="114" t="s">
        <v>3628</v>
      </c>
      <c r="E203" s="115">
        <v>44357</v>
      </c>
      <c r="F203" s="115">
        <v>44357</v>
      </c>
      <c r="G203" s="115">
        <f>DATE(YEAR(F203)+2,MONTH(F203),DAY(F203)-1)</f>
        <v>45086</v>
      </c>
      <c r="H203" s="114" t="s">
        <v>4767</v>
      </c>
      <c r="I203" s="379" t="s">
        <v>7972</v>
      </c>
      <c r="J203" s="155" t="s">
        <v>5508</v>
      </c>
      <c r="K203" s="114" t="s">
        <v>24</v>
      </c>
      <c r="L203" s="114" t="s">
        <v>5123</v>
      </c>
      <c r="M203" s="114" t="s">
        <v>3640</v>
      </c>
      <c r="N203" s="116" t="str">
        <f t="shared" si="27"/>
        <v>LP</v>
      </c>
      <c r="O203" s="114" t="s">
        <v>8728</v>
      </c>
      <c r="P203" s="114" t="str">
        <f t="shared" si="24"/>
        <v>Low</v>
      </c>
      <c r="Q203" s="155" t="s">
        <v>10383</v>
      </c>
      <c r="R203" s="356"/>
      <c r="S203" s="356"/>
      <c r="T203" s="155" t="s">
        <v>3629</v>
      </c>
      <c r="U203" s="117" t="s">
        <v>5509</v>
      </c>
      <c r="V203" s="118" t="s">
        <v>10784</v>
      </c>
      <c r="W203" s="119" t="s">
        <v>1193</v>
      </c>
      <c r="X203" s="119" t="s">
        <v>1193</v>
      </c>
      <c r="Y203" s="128">
        <v>44242</v>
      </c>
      <c r="Z203" s="128">
        <v>44865</v>
      </c>
      <c r="AA203" s="120">
        <v>0</v>
      </c>
      <c r="AB203" s="120">
        <v>0</v>
      </c>
      <c r="AC203" s="120">
        <v>12950</v>
      </c>
      <c r="AD203" s="120">
        <v>0</v>
      </c>
      <c r="AE203" s="120">
        <v>613032</v>
      </c>
      <c r="AF203" s="121"/>
      <c r="AG203" s="114" t="s">
        <v>1193</v>
      </c>
      <c r="AH203" s="114" t="s">
        <v>11217</v>
      </c>
      <c r="AI203" s="114">
        <v>2</v>
      </c>
      <c r="AJ203" s="114">
        <v>1</v>
      </c>
      <c r="AK203" s="114">
        <v>1</v>
      </c>
      <c r="AL203" s="114">
        <v>0</v>
      </c>
      <c r="AM203" s="114">
        <v>0</v>
      </c>
      <c r="AN203" s="118" t="s">
        <v>3500</v>
      </c>
      <c r="AO203" s="122">
        <v>1</v>
      </c>
    </row>
    <row r="204" spans="1:43" ht="25" customHeight="1" x14ac:dyDescent="0.3">
      <c r="A204" s="123"/>
      <c r="B204" s="124"/>
      <c r="C204" s="114" t="str">
        <f t="shared" ca="1" si="25"/>
        <v>Expired</v>
      </c>
      <c r="D204" s="114" t="s">
        <v>11955</v>
      </c>
      <c r="E204" s="115">
        <v>42515</v>
      </c>
      <c r="F204" s="115">
        <v>44706</v>
      </c>
      <c r="G204" s="115">
        <f>DATE(YEAR(F204)+2,MONTH(F204),DAY(F204)-1)</f>
        <v>45436</v>
      </c>
      <c r="H204" s="114" t="s">
        <v>1254</v>
      </c>
      <c r="I204" s="379" t="s">
        <v>3212</v>
      </c>
      <c r="J204" s="155" t="s">
        <v>5510</v>
      </c>
      <c r="K204" s="114" t="s">
        <v>30</v>
      </c>
      <c r="L204" s="114" t="s">
        <v>15709</v>
      </c>
      <c r="M204" s="114" t="s">
        <v>3640</v>
      </c>
      <c r="N204" s="116" t="str">
        <f t="shared" si="27"/>
        <v>LP</v>
      </c>
      <c r="O204" s="114" t="s">
        <v>8725</v>
      </c>
      <c r="P204" s="114" t="str">
        <f t="shared" si="24"/>
        <v>Medium</v>
      </c>
      <c r="Q204" s="155" t="s">
        <v>10384</v>
      </c>
      <c r="R204" s="356" t="s">
        <v>11956</v>
      </c>
      <c r="S204" s="356"/>
      <c r="T204" s="155" t="s">
        <v>8833</v>
      </c>
      <c r="U204" s="117" t="s">
        <v>8832</v>
      </c>
      <c r="V204" s="118" t="s">
        <v>5511</v>
      </c>
      <c r="W204" s="119" t="s">
        <v>1193</v>
      </c>
      <c r="X204" s="119" t="s">
        <v>1193</v>
      </c>
      <c r="Y204" s="128">
        <v>44109</v>
      </c>
      <c r="Z204" s="128">
        <v>44561</v>
      </c>
      <c r="AA204" s="120">
        <v>285600</v>
      </c>
      <c r="AB204" s="120">
        <v>0</v>
      </c>
      <c r="AC204" s="120">
        <v>21033</v>
      </c>
      <c r="AD204" s="120">
        <v>0</v>
      </c>
      <c r="AE204" s="120">
        <v>446696</v>
      </c>
      <c r="AF204" s="121">
        <v>438359</v>
      </c>
      <c r="AG204" s="114" t="s">
        <v>7647</v>
      </c>
      <c r="AH204" s="130" t="s">
        <v>7648</v>
      </c>
      <c r="AI204" s="131">
        <v>2</v>
      </c>
      <c r="AJ204" s="131">
        <v>0</v>
      </c>
      <c r="AK204" s="131">
        <v>2</v>
      </c>
      <c r="AL204" s="131">
        <v>2</v>
      </c>
      <c r="AM204" s="131">
        <v>0</v>
      </c>
      <c r="AN204" s="118" t="s">
        <v>3500</v>
      </c>
      <c r="AO204" s="122">
        <v>1</v>
      </c>
      <c r="AQ204" s="11"/>
    </row>
    <row r="205" spans="1:43" ht="25" customHeight="1" x14ac:dyDescent="0.35">
      <c r="A205" s="123"/>
      <c r="B205" s="124"/>
      <c r="C205" s="114" t="str">
        <f t="shared" ca="1" si="25"/>
        <v>Expired</v>
      </c>
      <c r="D205" s="114" t="s">
        <v>1653</v>
      </c>
      <c r="E205" s="115">
        <v>42232</v>
      </c>
      <c r="F205" s="115">
        <v>42963</v>
      </c>
      <c r="G205" s="115">
        <f>DATE(YEAR(F205)+2,MONTH(F205),DAY(F205)-1)</f>
        <v>43692</v>
      </c>
      <c r="H205" s="114" t="s">
        <v>4768</v>
      </c>
      <c r="I205" s="379" t="s">
        <v>1654</v>
      </c>
      <c r="J205" s="155" t="s">
        <v>5512</v>
      </c>
      <c r="K205" s="114" t="s">
        <v>30</v>
      </c>
      <c r="L205" s="114" t="s">
        <v>15709</v>
      </c>
      <c r="M205" s="114" t="s">
        <v>3640</v>
      </c>
      <c r="N205" s="116" t="str">
        <f t="shared" si="27"/>
        <v>LP</v>
      </c>
      <c r="O205" s="114" t="s">
        <v>8735</v>
      </c>
      <c r="P205" s="114" t="str">
        <f>IF(EXACT(O205,"Overseas Charities Operating in Jamaica"),"Medium",IF(EXACT(O205,"Muslim Groups/Foundations"),"Medium",IF(EXACT(O205,"Churches"),"Low",IF(EXACT(O205,"Benevolent Societies"),"Low",IF(EXACT(O205,"Alumni/Past Students Associations"),"Low",IF(EXACT(O205,"Schools(Government/Private)"),"Low",IF(EXACT(O205,"Govt.Based Trust/Charities"),"Low",IF(EXACT(O205,"Trust"),"Medium",IF(EXACT(O205,"Company Based Foundations"),"Medium",IF(EXACT(O205,"Other Foundations"),"Medium",IF(EXACT(O205,"Unincorporated Groups"),"Medium","")))))))))))</f>
        <v>Low</v>
      </c>
      <c r="Q205" s="155" t="s">
        <v>5513</v>
      </c>
      <c r="R205" s="356"/>
      <c r="S205" s="356"/>
      <c r="T205" s="155" t="s">
        <v>1748</v>
      </c>
      <c r="U205" s="117" t="s">
        <v>5514</v>
      </c>
      <c r="V205" s="118" t="s">
        <v>5515</v>
      </c>
      <c r="W205" s="119" t="s">
        <v>1193</v>
      </c>
      <c r="X205" s="119" t="s">
        <v>1193</v>
      </c>
      <c r="Y205" s="128">
        <v>42908</v>
      </c>
      <c r="Z205" s="118" t="s">
        <v>3303</v>
      </c>
      <c r="AA205" s="120">
        <v>0</v>
      </c>
      <c r="AB205" s="120">
        <v>0</v>
      </c>
      <c r="AC205" s="120">
        <v>0</v>
      </c>
      <c r="AD205" s="120">
        <v>0</v>
      </c>
      <c r="AE205" s="120">
        <v>0</v>
      </c>
      <c r="AF205" s="121"/>
      <c r="AG205" s="114" t="s">
        <v>1193</v>
      </c>
      <c r="AH205" s="114" t="s">
        <v>1193</v>
      </c>
      <c r="AI205" s="114" t="s">
        <v>1193</v>
      </c>
      <c r="AJ205" s="114" t="s">
        <v>1193</v>
      </c>
      <c r="AK205" s="114" t="s">
        <v>1193</v>
      </c>
      <c r="AL205" s="114" t="s">
        <v>1193</v>
      </c>
      <c r="AM205" s="114" t="s">
        <v>1193</v>
      </c>
      <c r="AN205" s="118" t="s">
        <v>3500</v>
      </c>
      <c r="AO205" s="122">
        <v>1</v>
      </c>
    </row>
    <row r="206" spans="1:43" ht="25" customHeight="1" x14ac:dyDescent="0.35">
      <c r="A206" s="125" t="s">
        <v>11533</v>
      </c>
      <c r="B206" s="126">
        <v>46049</v>
      </c>
      <c r="C206" s="114" t="str">
        <f t="shared" ca="1" si="25"/>
        <v>Active</v>
      </c>
      <c r="D206" s="114" t="s">
        <v>16201</v>
      </c>
      <c r="E206" s="115">
        <v>46049</v>
      </c>
      <c r="F206" s="115">
        <v>46049</v>
      </c>
      <c r="G206" s="115">
        <f>DATE(YEAR(F206)+2,MONTH(F206),DAY(F206)-1)</f>
        <v>46778</v>
      </c>
      <c r="H206" s="114" t="s">
        <v>16202</v>
      </c>
      <c r="I206" s="379" t="s">
        <v>16203</v>
      </c>
      <c r="J206" s="155" t="s">
        <v>16204</v>
      </c>
      <c r="K206" s="114" t="s">
        <v>24</v>
      </c>
      <c r="L206" s="114" t="s">
        <v>5123</v>
      </c>
      <c r="M206" s="114" t="s">
        <v>3640</v>
      </c>
      <c r="N206" s="116" t="str">
        <f t="shared" si="27"/>
        <v>LP</v>
      </c>
      <c r="O206" s="114" t="s">
        <v>8725</v>
      </c>
      <c r="P206" s="114" t="str">
        <f>IF(EXACT(O206,"Overseas Charities Operating in Jamaica"),"Medium",IF(EXACT(O206,"Muslim Groups/Foundations"),"Medium",IF(EXACT(O206,"Churches"),"Low",IF(EXACT(O206,"Benevolent Societies"),"Low",IF(EXACT(O206,"Alumni/Past Students Associations"),"Low",IF(EXACT(O206,"Schools(Government/Private)"),"Low",IF(EXACT(O206,"Govt.Based Trusts/Charities"),"Low",IF(EXACT(O206,"Trust"),"Medium",IF(EXACT(O206,"Company Based Foundations"),"Medium",IF(EXACT(O206,"Other Foundations"),"Medium",IF(EXACT(O206,"Unincorporated Groups"),"Medium","")))))))))))</f>
        <v>Medium</v>
      </c>
      <c r="Q206" s="155" t="s">
        <v>16205</v>
      </c>
      <c r="R206" s="356" t="s">
        <v>16206</v>
      </c>
      <c r="S206" s="356"/>
      <c r="T206" s="155" t="s">
        <v>16207</v>
      </c>
      <c r="U206" s="117" t="s">
        <v>16208</v>
      </c>
      <c r="V206" s="118" t="s">
        <v>16209</v>
      </c>
      <c r="W206" s="118" t="s">
        <v>1193</v>
      </c>
      <c r="X206" s="118" t="s">
        <v>16210</v>
      </c>
      <c r="Y206" s="115">
        <v>45819</v>
      </c>
      <c r="Z206" s="115" t="s">
        <v>3303</v>
      </c>
      <c r="AA206" s="120">
        <v>0</v>
      </c>
      <c r="AB206" s="120">
        <v>0</v>
      </c>
      <c r="AC206" s="120">
        <v>0</v>
      </c>
      <c r="AD206" s="120">
        <v>0</v>
      </c>
      <c r="AE206" s="120">
        <v>0</v>
      </c>
      <c r="AF206" s="121">
        <v>0</v>
      </c>
      <c r="AG206" s="114" t="s">
        <v>1193</v>
      </c>
      <c r="AH206" s="114" t="s">
        <v>1193</v>
      </c>
      <c r="AI206" s="114">
        <v>2</v>
      </c>
      <c r="AJ206" s="114">
        <v>0</v>
      </c>
      <c r="AK206" s="114">
        <v>2</v>
      </c>
      <c r="AL206" s="114">
        <v>2</v>
      </c>
      <c r="AM206" s="114">
        <v>0</v>
      </c>
      <c r="AN206" s="118" t="s">
        <v>3500</v>
      </c>
      <c r="AO206" s="122">
        <v>1</v>
      </c>
    </row>
    <row r="207" spans="1:43" ht="25" customHeight="1" x14ac:dyDescent="0.3">
      <c r="A207" s="123" t="s">
        <v>11533</v>
      </c>
      <c r="B207" s="126">
        <v>44924</v>
      </c>
      <c r="C207" s="114" t="str">
        <f t="shared" ca="1" si="25"/>
        <v>Expired</v>
      </c>
      <c r="D207" s="114" t="s">
        <v>8811</v>
      </c>
      <c r="E207" s="115">
        <v>44924</v>
      </c>
      <c r="F207" s="115">
        <v>45655</v>
      </c>
      <c r="G207" s="115">
        <f>DATE(YEAR(F207),MONTH(F207)+18,DAY(F207)-1)</f>
        <v>46201</v>
      </c>
      <c r="H207" s="114" t="s">
        <v>8812</v>
      </c>
      <c r="I207" s="379" t="s">
        <v>8813</v>
      </c>
      <c r="J207" s="155" t="s">
        <v>8814</v>
      </c>
      <c r="K207" s="114" t="s">
        <v>11728</v>
      </c>
      <c r="L207" s="114" t="s">
        <v>5123</v>
      </c>
      <c r="M207" s="114" t="s">
        <v>3640</v>
      </c>
      <c r="N207" s="116" t="str">
        <f t="shared" si="27"/>
        <v>LP</v>
      </c>
      <c r="O207" s="114" t="s">
        <v>8732</v>
      </c>
      <c r="P207" s="114" t="str">
        <f>IF(EXACT(O207,"Overseas Charities Operating in Jamaica"),"Medium",IF(EXACT(O207,"Muslim Groups/Foundations"),"Medium",IF(EXACT(O207,"Churches"),"Low",IF(EXACT(O207,"Benevolent Societies"),"Low",IF(EXACT(O207,"Alumni/Past Students'associations"),"Low",IF(EXACT(O207,"Schools(Government/Private)"),"Low",IF(EXACT(O207,"Govt.Based Trusts/Charities"),"Low",IF(EXACT(O207,"Trust"),"Medium",IF(EXACT(O207,"Company Based Foundations"),"Medium",IF(EXACT(O207,"Other Foundations"),"Medium",IF(EXACT(O207,"Unincorporated Groups"),"Medium","")))))))))))</f>
        <v>Low</v>
      </c>
      <c r="Q207" s="155" t="s">
        <v>10252</v>
      </c>
      <c r="R207" s="356" t="s">
        <v>16015</v>
      </c>
      <c r="S207" s="356"/>
      <c r="T207" s="155" t="s">
        <v>16014</v>
      </c>
      <c r="U207" s="127" t="s">
        <v>16016</v>
      </c>
      <c r="V207" s="118" t="s">
        <v>11078</v>
      </c>
      <c r="W207" s="119" t="s">
        <v>10785</v>
      </c>
      <c r="X207" s="119" t="s">
        <v>10786</v>
      </c>
      <c r="Y207" s="115">
        <v>44890</v>
      </c>
      <c r="Z207" s="118" t="s">
        <v>3303</v>
      </c>
      <c r="AA207" s="120">
        <v>0</v>
      </c>
      <c r="AB207" s="120">
        <v>0</v>
      </c>
      <c r="AC207" s="120">
        <v>0</v>
      </c>
      <c r="AD207" s="120">
        <v>0</v>
      </c>
      <c r="AE207" s="120">
        <v>0</v>
      </c>
      <c r="AF207" s="121"/>
      <c r="AG207" s="114" t="s">
        <v>11395</v>
      </c>
      <c r="AH207" s="114" t="s">
        <v>1193</v>
      </c>
      <c r="AI207" s="114">
        <v>4</v>
      </c>
      <c r="AJ207" s="114">
        <v>3</v>
      </c>
      <c r="AK207" s="114">
        <v>1</v>
      </c>
      <c r="AL207" s="114">
        <v>0</v>
      </c>
      <c r="AM207" s="114">
        <v>0</v>
      </c>
      <c r="AN207" s="118" t="s">
        <v>3500</v>
      </c>
      <c r="AO207" s="122">
        <v>1</v>
      </c>
      <c r="AQ207" s="11"/>
    </row>
    <row r="208" spans="1:43" ht="25" customHeight="1" x14ac:dyDescent="0.35">
      <c r="A208" s="123"/>
      <c r="B208" s="124"/>
      <c r="C208" s="114" t="str">
        <f t="shared" ca="1" si="25"/>
        <v>Expired</v>
      </c>
      <c r="D208" s="114" t="s">
        <v>2209</v>
      </c>
      <c r="E208" s="115">
        <v>43542</v>
      </c>
      <c r="F208" s="115">
        <f>E208</f>
        <v>43542</v>
      </c>
      <c r="G208" s="115">
        <f t="shared" ref="G208:G213" si="28">DATE(YEAR(F208)+2,MONTH(F208),DAY(F208)-1)</f>
        <v>44272</v>
      </c>
      <c r="H208" s="114" t="s">
        <v>4836</v>
      </c>
      <c r="I208" s="379" t="s">
        <v>4275</v>
      </c>
      <c r="J208" s="155" t="s">
        <v>5516</v>
      </c>
      <c r="K208" s="114" t="s">
        <v>1143</v>
      </c>
      <c r="L208" s="114" t="s">
        <v>5123</v>
      </c>
      <c r="M208" s="114" t="s">
        <v>3640</v>
      </c>
      <c r="N208" s="116" t="str">
        <f t="shared" si="27"/>
        <v>LP</v>
      </c>
      <c r="O208" s="114" t="s">
        <v>8732</v>
      </c>
      <c r="P208" s="114" t="str">
        <f>IF(EXACT(O208,"Overseas Charities Operating in Jamaica"),"Medium",IF(EXACT(O208,"Muslim Groups/Foundations"),"Medium",IF(EXACT(O208,"Churches"),"Low",IF(EXACT(O208,"Benevolent Societies"),"Low",IF(EXACT(O208,"Alumni/Past Students'associations"),"Low",IF(EXACT(O208,"Schools(Government/Private)"),"Low",IF(EXACT(O208,"Govt.Based Trusts/Charities"),"Low",IF(EXACT(O208,"Trust"),"Medium",IF(EXACT(O208,"Company Based Foundations"),"Medium",IF(EXACT(O208,"Other Foundations"),"Medium",IF(EXACT(O208,"Unincorporated Groups"),"Medium","")))))))))))</f>
        <v>Low</v>
      </c>
      <c r="Q208" s="155" t="s">
        <v>10385</v>
      </c>
      <c r="R208" s="356"/>
      <c r="S208" s="356"/>
      <c r="T208" s="155" t="s">
        <v>2789</v>
      </c>
      <c r="U208" s="117" t="s">
        <v>9713</v>
      </c>
      <c r="V208" s="118" t="s">
        <v>10787</v>
      </c>
      <c r="W208" s="119" t="s">
        <v>1193</v>
      </c>
      <c r="X208" s="119" t="s">
        <v>1193</v>
      </c>
      <c r="Y208" s="128">
        <v>43454</v>
      </c>
      <c r="Z208" s="128">
        <v>43465</v>
      </c>
      <c r="AA208" s="120">
        <v>94366</v>
      </c>
      <c r="AB208" s="120">
        <v>0</v>
      </c>
      <c r="AC208" s="120">
        <v>92391</v>
      </c>
      <c r="AD208" s="120">
        <v>0</v>
      </c>
      <c r="AE208" s="120">
        <v>92391</v>
      </c>
      <c r="AF208" s="121"/>
      <c r="AG208" s="114" t="s">
        <v>11218</v>
      </c>
      <c r="AH208" s="114" t="s">
        <v>1193</v>
      </c>
      <c r="AI208" s="114">
        <v>3</v>
      </c>
      <c r="AJ208" s="114">
        <v>1</v>
      </c>
      <c r="AK208" s="114">
        <v>2</v>
      </c>
      <c r="AL208" s="114">
        <v>0</v>
      </c>
      <c r="AM208" s="114">
        <v>0</v>
      </c>
      <c r="AN208" s="118" t="s">
        <v>3500</v>
      </c>
      <c r="AO208" s="122">
        <v>1</v>
      </c>
    </row>
    <row r="209" spans="1:45" ht="25" customHeight="1" x14ac:dyDescent="0.35">
      <c r="A209" s="123"/>
      <c r="B209" s="124"/>
      <c r="C209" s="114" t="str">
        <f t="shared" ca="1" si="25"/>
        <v>Expired</v>
      </c>
      <c r="D209" s="114" t="s">
        <v>2202</v>
      </c>
      <c r="E209" s="115">
        <v>43507</v>
      </c>
      <c r="F209" s="115">
        <f>E209</f>
        <v>43507</v>
      </c>
      <c r="G209" s="115">
        <f t="shared" si="28"/>
        <v>44237</v>
      </c>
      <c r="H209" s="114" t="s">
        <v>4837</v>
      </c>
      <c r="I209" s="379" t="s">
        <v>2971</v>
      </c>
      <c r="J209" s="155" t="s">
        <v>5517</v>
      </c>
      <c r="K209" s="114" t="s">
        <v>7</v>
      </c>
      <c r="L209" s="114" t="s">
        <v>5123</v>
      </c>
      <c r="M209" s="114" t="s">
        <v>3640</v>
      </c>
      <c r="N209" s="116" t="str">
        <f t="shared" si="27"/>
        <v>LP</v>
      </c>
      <c r="O209" s="114" t="s">
        <v>8730</v>
      </c>
      <c r="P209" s="114" t="str">
        <f t="shared" ref="P209:P225" si="29">IF(EXACT(O209,"Overseas Charities Operating in Jamaica"),"Medium",IF(EXACT(O209,"Muslim Groups/Foundations"),"Medium",IF(EXACT(O209,"Churches"),"Low",IF(EXACT(O209,"Benevolent Societies"),"Low",IF(EXACT(O209,"Alumni/Past Students Associations"),"Low",IF(EXACT(O209,"Schools(Government/Private)"),"Low",IF(EXACT(O209,"Govt.Based Trusts/Charities"),"Low",IF(EXACT(O209,"Trust"),"Medium",IF(EXACT(O209,"Company Based Foundations"),"Medium",IF(EXACT(O209,"Other Foundations"),"Medium",IF(EXACT(O209,"Unincorporated Groups"),"Medium","")))))))))))</f>
        <v>Low</v>
      </c>
      <c r="Q209" s="155" t="s">
        <v>10386</v>
      </c>
      <c r="R209" s="356"/>
      <c r="S209" s="356"/>
      <c r="T209" s="155" t="s">
        <v>9711</v>
      </c>
      <c r="U209" s="117" t="s">
        <v>9712</v>
      </c>
      <c r="V209" s="118" t="s">
        <v>10788</v>
      </c>
      <c r="W209" s="119" t="s">
        <v>1193</v>
      </c>
      <c r="X209" s="119" t="s">
        <v>1193</v>
      </c>
      <c r="Y209" s="128">
        <v>43445</v>
      </c>
      <c r="Z209" s="118" t="s">
        <v>3303</v>
      </c>
      <c r="AA209" s="120">
        <v>0</v>
      </c>
      <c r="AB209" s="120">
        <v>0</v>
      </c>
      <c r="AC209" s="120">
        <v>0</v>
      </c>
      <c r="AD209" s="120">
        <v>0</v>
      </c>
      <c r="AE209" s="120">
        <v>0</v>
      </c>
      <c r="AF209" s="121"/>
      <c r="AG209" s="114" t="s">
        <v>1193</v>
      </c>
      <c r="AH209" s="114" t="s">
        <v>1193</v>
      </c>
      <c r="AI209" s="114">
        <v>4</v>
      </c>
      <c r="AJ209" s="114">
        <v>1</v>
      </c>
      <c r="AK209" s="114">
        <v>3</v>
      </c>
      <c r="AL209" s="114">
        <v>0</v>
      </c>
      <c r="AM209" s="114">
        <v>0</v>
      </c>
      <c r="AN209" s="118" t="s">
        <v>3500</v>
      </c>
      <c r="AO209" s="122">
        <v>1</v>
      </c>
    </row>
    <row r="210" spans="1:45" ht="25" customHeight="1" x14ac:dyDescent="0.3">
      <c r="A210" s="123"/>
      <c r="B210" s="124"/>
      <c r="C210" s="114" t="str">
        <f t="shared" ca="1" si="25"/>
        <v>Expired</v>
      </c>
      <c r="D210" s="114" t="s">
        <v>8550</v>
      </c>
      <c r="E210" s="115">
        <v>42955</v>
      </c>
      <c r="F210" s="115">
        <v>44416</v>
      </c>
      <c r="G210" s="115">
        <f t="shared" si="28"/>
        <v>45145</v>
      </c>
      <c r="H210" s="114" t="s">
        <v>1623</v>
      </c>
      <c r="I210" s="379" t="s">
        <v>1641</v>
      </c>
      <c r="J210" s="155" t="s">
        <v>10173</v>
      </c>
      <c r="K210" s="114" t="s">
        <v>1143</v>
      </c>
      <c r="L210" s="114" t="s">
        <v>5123</v>
      </c>
      <c r="M210" s="114" t="s">
        <v>3640</v>
      </c>
      <c r="N210" s="116" t="str">
        <f t="shared" si="27"/>
        <v>LP</v>
      </c>
      <c r="O210" s="114" t="s">
        <v>8725</v>
      </c>
      <c r="P210" s="114" t="str">
        <f t="shared" si="29"/>
        <v>Medium</v>
      </c>
      <c r="Q210" s="155" t="s">
        <v>10387</v>
      </c>
      <c r="R210" s="356"/>
      <c r="S210" s="356"/>
      <c r="T210" s="155" t="s">
        <v>1751</v>
      </c>
      <c r="U210" s="127" t="s">
        <v>8551</v>
      </c>
      <c r="V210" s="118" t="s">
        <v>5131</v>
      </c>
      <c r="W210" s="119" t="s">
        <v>1193</v>
      </c>
      <c r="X210" s="119" t="s">
        <v>1193</v>
      </c>
      <c r="Y210" s="128">
        <v>42752</v>
      </c>
      <c r="Z210" s="128">
        <v>44196</v>
      </c>
      <c r="AA210" s="120">
        <v>0</v>
      </c>
      <c r="AB210" s="120">
        <v>0</v>
      </c>
      <c r="AC210" s="120">
        <v>0</v>
      </c>
      <c r="AD210" s="120">
        <v>0</v>
      </c>
      <c r="AE210" s="120">
        <v>0</v>
      </c>
      <c r="AF210" s="121"/>
      <c r="AG210" s="114" t="s">
        <v>1193</v>
      </c>
      <c r="AH210" s="114" t="s">
        <v>1193</v>
      </c>
      <c r="AI210" s="114">
        <v>2</v>
      </c>
      <c r="AJ210" s="114">
        <v>1</v>
      </c>
      <c r="AK210" s="114">
        <v>1</v>
      </c>
      <c r="AL210" s="114">
        <v>2</v>
      </c>
      <c r="AM210" s="114">
        <v>0</v>
      </c>
      <c r="AN210" s="118" t="s">
        <v>3500</v>
      </c>
      <c r="AO210" s="122">
        <v>1</v>
      </c>
      <c r="AR210" s="11"/>
      <c r="AS210" s="11"/>
    </row>
    <row r="211" spans="1:45" ht="25" customHeight="1" x14ac:dyDescent="0.3">
      <c r="A211" s="123"/>
      <c r="B211" s="124"/>
      <c r="C211" s="114" t="str">
        <f t="shared" ca="1" si="25"/>
        <v>Active</v>
      </c>
      <c r="D211" s="118" t="s">
        <v>9919</v>
      </c>
      <c r="E211" s="129">
        <v>42891</v>
      </c>
      <c r="F211" s="138">
        <v>45813</v>
      </c>
      <c r="G211" s="115">
        <f t="shared" si="28"/>
        <v>46542</v>
      </c>
      <c r="H211" s="118" t="s">
        <v>4624</v>
      </c>
      <c r="I211" s="379" t="s">
        <v>7974</v>
      </c>
      <c r="J211" s="345" t="s">
        <v>5518</v>
      </c>
      <c r="K211" s="118" t="s">
        <v>14</v>
      </c>
      <c r="L211" s="118" t="s">
        <v>3368</v>
      </c>
      <c r="M211" s="158" t="s">
        <v>3640</v>
      </c>
      <c r="N211" s="116" t="str">
        <f t="shared" si="27"/>
        <v>LP</v>
      </c>
      <c r="O211" s="118" t="s">
        <v>8728</v>
      </c>
      <c r="P211" s="114" t="str">
        <f t="shared" si="29"/>
        <v>Low</v>
      </c>
      <c r="Q211" s="345" t="s">
        <v>5019</v>
      </c>
      <c r="R211" s="357" t="s">
        <v>11594</v>
      </c>
      <c r="S211" s="357"/>
      <c r="T211" s="345" t="s">
        <v>9049</v>
      </c>
      <c r="U211" s="117" t="s">
        <v>9050</v>
      </c>
      <c r="V211" s="118" t="s">
        <v>10789</v>
      </c>
      <c r="W211" s="118" t="s">
        <v>1193</v>
      </c>
      <c r="X211" s="118" t="s">
        <v>1193</v>
      </c>
      <c r="Y211" s="129">
        <v>42858</v>
      </c>
      <c r="Z211" s="118" t="s">
        <v>3303</v>
      </c>
      <c r="AA211" s="162">
        <v>0</v>
      </c>
      <c r="AB211" s="162">
        <v>0</v>
      </c>
      <c r="AC211" s="162">
        <v>0</v>
      </c>
      <c r="AD211" s="162">
        <v>0</v>
      </c>
      <c r="AE211" s="162">
        <v>0</v>
      </c>
      <c r="AF211" s="140"/>
      <c r="AG211" s="118" t="s">
        <v>1193</v>
      </c>
      <c r="AH211" s="118" t="s">
        <v>1193</v>
      </c>
      <c r="AI211" s="118">
        <v>3</v>
      </c>
      <c r="AJ211" s="118">
        <v>0</v>
      </c>
      <c r="AK211" s="118">
        <v>3</v>
      </c>
      <c r="AL211" s="119">
        <v>0</v>
      </c>
      <c r="AM211" s="118">
        <v>0</v>
      </c>
      <c r="AN211" s="119" t="s">
        <v>3500</v>
      </c>
      <c r="AO211" s="141">
        <v>1</v>
      </c>
      <c r="AQ211" s="11"/>
    </row>
    <row r="212" spans="1:45" ht="25" customHeight="1" x14ac:dyDescent="0.3">
      <c r="A212" s="123"/>
      <c r="B212" s="124"/>
      <c r="C212" s="114" t="str">
        <f t="shared" ca="1" si="25"/>
        <v>Expired</v>
      </c>
      <c r="D212" s="114" t="s">
        <v>3959</v>
      </c>
      <c r="E212" s="115">
        <v>44599</v>
      </c>
      <c r="F212" s="115">
        <v>44599</v>
      </c>
      <c r="G212" s="115">
        <f t="shared" si="28"/>
        <v>45328</v>
      </c>
      <c r="H212" s="114" t="s">
        <v>4173</v>
      </c>
      <c r="I212" s="379" t="s">
        <v>7975</v>
      </c>
      <c r="J212" s="155" t="s">
        <v>5519</v>
      </c>
      <c r="K212" s="114" t="s">
        <v>1143</v>
      </c>
      <c r="L212" s="114" t="s">
        <v>5123</v>
      </c>
      <c r="M212" s="114" t="s">
        <v>3639</v>
      </c>
      <c r="N212" s="116" t="str">
        <f t="shared" si="27"/>
        <v>LA</v>
      </c>
      <c r="O212" s="114" t="s">
        <v>8734</v>
      </c>
      <c r="P212" s="114" t="str">
        <f t="shared" si="29"/>
        <v>Medium</v>
      </c>
      <c r="Q212" s="155" t="s">
        <v>5520</v>
      </c>
      <c r="R212" s="356"/>
      <c r="S212" s="356"/>
      <c r="T212" s="155" t="s">
        <v>4174</v>
      </c>
      <c r="U212" s="127" t="s">
        <v>5521</v>
      </c>
      <c r="V212" s="118" t="s">
        <v>11079</v>
      </c>
      <c r="W212" s="118" t="s">
        <v>5522</v>
      </c>
      <c r="X212" s="119" t="s">
        <v>1193</v>
      </c>
      <c r="Y212" s="115">
        <v>44579</v>
      </c>
      <c r="Z212" s="136" t="s">
        <v>3305</v>
      </c>
      <c r="AA212" s="130">
        <v>0</v>
      </c>
      <c r="AB212" s="130">
        <v>0</v>
      </c>
      <c r="AC212" s="130">
        <v>0</v>
      </c>
      <c r="AD212" s="130">
        <v>0</v>
      </c>
      <c r="AE212" s="130">
        <v>0</v>
      </c>
      <c r="AF212" s="137"/>
      <c r="AG212" s="114" t="s">
        <v>11396</v>
      </c>
      <c r="AH212" s="114" t="s">
        <v>7649</v>
      </c>
      <c r="AI212" s="114"/>
      <c r="AJ212" s="114"/>
      <c r="AK212" s="114"/>
      <c r="AL212" s="114"/>
      <c r="AM212" s="114"/>
      <c r="AN212" s="136" t="s">
        <v>3500</v>
      </c>
      <c r="AO212" s="122">
        <v>1</v>
      </c>
      <c r="AQ212" s="11"/>
    </row>
    <row r="213" spans="1:45" ht="25" customHeight="1" x14ac:dyDescent="0.35">
      <c r="A213" s="125" t="s">
        <v>11533</v>
      </c>
      <c r="B213" s="126">
        <v>45776</v>
      </c>
      <c r="C213" s="114" t="str">
        <f t="shared" ca="1" si="25"/>
        <v>Active</v>
      </c>
      <c r="D213" s="114" t="s">
        <v>15046</v>
      </c>
      <c r="E213" s="115">
        <v>45776</v>
      </c>
      <c r="F213" s="115">
        <v>45776</v>
      </c>
      <c r="G213" s="115">
        <f t="shared" si="28"/>
        <v>46505</v>
      </c>
      <c r="H213" s="114" t="s">
        <v>15047</v>
      </c>
      <c r="I213" s="379" t="s">
        <v>15048</v>
      </c>
      <c r="J213" s="155" t="s">
        <v>15049</v>
      </c>
      <c r="K213" s="114" t="s">
        <v>14</v>
      </c>
      <c r="L213" s="114" t="s">
        <v>3368</v>
      </c>
      <c r="M213" s="114" t="s">
        <v>3640</v>
      </c>
      <c r="N213" s="116" t="str">
        <f t="shared" si="27"/>
        <v>LP</v>
      </c>
      <c r="O213" s="114" t="s">
        <v>8725</v>
      </c>
      <c r="P213" s="114" t="str">
        <f t="shared" si="29"/>
        <v>Medium</v>
      </c>
      <c r="Q213" s="155" t="s">
        <v>1193</v>
      </c>
      <c r="R213" s="356" t="s">
        <v>1193</v>
      </c>
      <c r="S213" s="356"/>
      <c r="T213" s="155" t="s">
        <v>1193</v>
      </c>
      <c r="U213" s="117" t="s">
        <v>1193</v>
      </c>
      <c r="V213" s="118" t="s">
        <v>1193</v>
      </c>
      <c r="W213" s="119" t="s">
        <v>1193</v>
      </c>
      <c r="X213" s="119" t="s">
        <v>1193</v>
      </c>
      <c r="Y213" s="115" t="s">
        <v>1193</v>
      </c>
      <c r="Z213" s="115" t="s">
        <v>3303</v>
      </c>
      <c r="AA213" s="120">
        <v>0</v>
      </c>
      <c r="AB213" s="120">
        <v>0</v>
      </c>
      <c r="AC213" s="120">
        <v>0</v>
      </c>
      <c r="AD213" s="120">
        <v>0</v>
      </c>
      <c r="AE213" s="120">
        <v>0</v>
      </c>
      <c r="AF213" s="121">
        <v>0</v>
      </c>
      <c r="AG213" s="114" t="s">
        <v>1193</v>
      </c>
      <c r="AH213" s="114" t="s">
        <v>1193</v>
      </c>
      <c r="AI213" s="114">
        <v>0</v>
      </c>
      <c r="AJ213" s="114">
        <v>0</v>
      </c>
      <c r="AK213" s="114">
        <v>0</v>
      </c>
      <c r="AL213" s="114">
        <v>0</v>
      </c>
      <c r="AM213" s="114">
        <v>0</v>
      </c>
      <c r="AN213" s="118" t="s">
        <v>1193</v>
      </c>
      <c r="AO213" s="122">
        <v>1</v>
      </c>
    </row>
    <row r="214" spans="1:45" ht="25" customHeight="1" x14ac:dyDescent="0.35">
      <c r="A214" s="123"/>
      <c r="B214" s="124"/>
      <c r="C214" s="114" t="str">
        <f t="shared" ca="1" si="25"/>
        <v>Active</v>
      </c>
      <c r="D214" s="114" t="s">
        <v>3854</v>
      </c>
      <c r="E214" s="115">
        <v>41746</v>
      </c>
      <c r="F214" s="115">
        <v>45822</v>
      </c>
      <c r="G214" s="115">
        <f>DATE(YEAR(F214),MONTH(F214)+18,DAY(F214)-1)</f>
        <v>46369</v>
      </c>
      <c r="H214" s="114" t="s">
        <v>147</v>
      </c>
      <c r="I214" s="379" t="s">
        <v>148</v>
      </c>
      <c r="J214" s="155" t="s">
        <v>15814</v>
      </c>
      <c r="K214" s="114" t="s">
        <v>11728</v>
      </c>
      <c r="L214" s="114" t="s">
        <v>5123</v>
      </c>
      <c r="M214" s="114" t="s">
        <v>3640</v>
      </c>
      <c r="N214" s="116" t="str">
        <f t="shared" si="27"/>
        <v>LP</v>
      </c>
      <c r="O214" s="114" t="s">
        <v>8728</v>
      </c>
      <c r="P214" s="114" t="str">
        <f t="shared" si="29"/>
        <v>Low</v>
      </c>
      <c r="Q214" s="155" t="s">
        <v>487</v>
      </c>
      <c r="R214" s="356" t="s">
        <v>15817</v>
      </c>
      <c r="S214" s="356"/>
      <c r="T214" s="155" t="s">
        <v>15813</v>
      </c>
      <c r="U214" s="117" t="s">
        <v>15815</v>
      </c>
      <c r="V214" s="118" t="s">
        <v>5523</v>
      </c>
      <c r="W214" s="118" t="s">
        <v>15816</v>
      </c>
      <c r="X214" s="119" t="s">
        <v>1193</v>
      </c>
      <c r="Y214" s="128">
        <v>41680</v>
      </c>
      <c r="Z214" s="128">
        <v>43830</v>
      </c>
      <c r="AA214" s="120">
        <v>34776894</v>
      </c>
      <c r="AB214" s="120">
        <v>0</v>
      </c>
      <c r="AC214" s="120">
        <v>495694</v>
      </c>
      <c r="AD214" s="120">
        <v>0</v>
      </c>
      <c r="AE214" s="120">
        <v>36801420</v>
      </c>
      <c r="AF214" s="121">
        <v>15344271</v>
      </c>
      <c r="AG214" s="114" t="s">
        <v>11397</v>
      </c>
      <c r="AH214" s="114" t="s">
        <v>11398</v>
      </c>
      <c r="AI214" s="114">
        <v>5</v>
      </c>
      <c r="AJ214" s="114">
        <v>3</v>
      </c>
      <c r="AK214" s="114">
        <v>1</v>
      </c>
      <c r="AL214" s="114">
        <v>4</v>
      </c>
      <c r="AM214" s="114">
        <v>0</v>
      </c>
      <c r="AN214" s="118" t="s">
        <v>4568</v>
      </c>
      <c r="AO214" s="122">
        <v>1</v>
      </c>
    </row>
    <row r="215" spans="1:45" ht="25" customHeight="1" x14ac:dyDescent="0.3">
      <c r="A215" s="123"/>
      <c r="B215" s="124"/>
      <c r="C215" s="114" t="str">
        <f t="shared" ca="1" si="25"/>
        <v>Expired</v>
      </c>
      <c r="D215" s="114" t="s">
        <v>12</v>
      </c>
      <c r="E215" s="115">
        <v>41670</v>
      </c>
      <c r="F215" s="115">
        <f>E215</f>
        <v>41670</v>
      </c>
      <c r="G215" s="115">
        <f>DATE(YEAR(F215)+2,MONTH(F215),DAY(F215)-1)</f>
        <v>42399</v>
      </c>
      <c r="H215" s="114" t="s">
        <v>13</v>
      </c>
      <c r="I215" s="379" t="s">
        <v>2</v>
      </c>
      <c r="J215" s="345" t="s">
        <v>9710</v>
      </c>
      <c r="K215" s="118" t="s">
        <v>14</v>
      </c>
      <c r="L215" s="114" t="s">
        <v>5123</v>
      </c>
      <c r="M215" s="114" t="s">
        <v>3640</v>
      </c>
      <c r="N215" s="116" t="str">
        <f t="shared" si="27"/>
        <v>LP</v>
      </c>
      <c r="O215" s="114" t="s">
        <v>8729</v>
      </c>
      <c r="P215" s="114" t="str">
        <f t="shared" si="29"/>
        <v>Low</v>
      </c>
      <c r="Q215" s="155" t="s">
        <v>433</v>
      </c>
      <c r="R215" s="356"/>
      <c r="S215" s="356"/>
      <c r="T215" s="155" t="s">
        <v>5020</v>
      </c>
      <c r="U215" s="117" t="s">
        <v>5524</v>
      </c>
      <c r="V215" s="118" t="s">
        <v>5525</v>
      </c>
      <c r="W215" s="118" t="s">
        <v>5526</v>
      </c>
      <c r="X215" s="118" t="s">
        <v>5527</v>
      </c>
      <c r="Y215" s="128">
        <v>41662</v>
      </c>
      <c r="Z215" s="118" t="s">
        <v>3303</v>
      </c>
      <c r="AA215" s="120">
        <v>0</v>
      </c>
      <c r="AB215" s="120">
        <v>0</v>
      </c>
      <c r="AC215" s="120">
        <v>0</v>
      </c>
      <c r="AD215" s="120">
        <v>0</v>
      </c>
      <c r="AE215" s="120">
        <v>0</v>
      </c>
      <c r="AF215" s="121"/>
      <c r="AG215" s="114" t="s">
        <v>1193</v>
      </c>
      <c r="AH215" s="114" t="s">
        <v>1193</v>
      </c>
      <c r="AI215" s="114">
        <v>4</v>
      </c>
      <c r="AJ215" s="114">
        <v>3</v>
      </c>
      <c r="AK215" s="114">
        <v>1</v>
      </c>
      <c r="AL215" s="114">
        <v>0</v>
      </c>
      <c r="AM215" s="114">
        <v>0</v>
      </c>
      <c r="AN215" s="118" t="s">
        <v>3500</v>
      </c>
      <c r="AO215" s="122">
        <v>1</v>
      </c>
      <c r="AP215" s="11"/>
      <c r="AQ215" s="11"/>
    </row>
    <row r="216" spans="1:45" ht="25" customHeight="1" x14ac:dyDescent="0.3">
      <c r="A216" s="123"/>
      <c r="B216" s="124"/>
      <c r="C216" s="114" t="str">
        <f t="shared" ca="1" si="25"/>
        <v>Expired</v>
      </c>
      <c r="D216" s="114" t="s">
        <v>2303</v>
      </c>
      <c r="E216" s="115">
        <v>43410</v>
      </c>
      <c r="F216" s="115">
        <f>E216</f>
        <v>43410</v>
      </c>
      <c r="G216" s="115">
        <f>DATE(YEAR(F216)+2,MONTH(F216),DAY(F216)-1)</f>
        <v>44140</v>
      </c>
      <c r="H216" s="114" t="s">
        <v>5022</v>
      </c>
      <c r="I216" s="379" t="s">
        <v>4276</v>
      </c>
      <c r="J216" s="155" t="s">
        <v>5530</v>
      </c>
      <c r="K216" s="118" t="s">
        <v>14</v>
      </c>
      <c r="L216" s="114" t="s">
        <v>5123</v>
      </c>
      <c r="M216" s="114" t="s">
        <v>3640</v>
      </c>
      <c r="N216" s="116" t="str">
        <f t="shared" si="27"/>
        <v>LP</v>
      </c>
      <c r="O216" s="114" t="s">
        <v>8730</v>
      </c>
      <c r="P216" s="114" t="str">
        <f t="shared" si="29"/>
        <v>Low</v>
      </c>
      <c r="Q216" s="155" t="s">
        <v>10388</v>
      </c>
      <c r="R216" s="356"/>
      <c r="S216" s="356"/>
      <c r="T216" s="155" t="s">
        <v>1193</v>
      </c>
      <c r="U216" s="117" t="s">
        <v>5531</v>
      </c>
      <c r="V216" s="119"/>
      <c r="W216" s="119"/>
      <c r="X216" s="119"/>
      <c r="Y216" s="128"/>
      <c r="Z216" s="118" t="s">
        <v>3305</v>
      </c>
      <c r="AA216" s="120">
        <v>0</v>
      </c>
      <c r="AB216" s="120">
        <v>0</v>
      </c>
      <c r="AC216" s="120">
        <v>0</v>
      </c>
      <c r="AD216" s="120">
        <v>0</v>
      </c>
      <c r="AE216" s="120">
        <v>0</v>
      </c>
      <c r="AF216" s="121"/>
      <c r="AG216" s="114" t="s">
        <v>7650</v>
      </c>
      <c r="AH216" s="114" t="s">
        <v>11399</v>
      </c>
      <c r="AI216" s="114"/>
      <c r="AJ216" s="114"/>
      <c r="AK216" s="114"/>
      <c r="AL216" s="114"/>
      <c r="AM216" s="114"/>
      <c r="AN216" s="118" t="str">
        <f>IF(ISNUMBER(#REF!), IF(#REF!&lt;5000001,"SMALL", IF(#REF!&lt;15000001,"MEDIUM","LARGE")),"")</f>
        <v/>
      </c>
      <c r="AO216" s="122">
        <v>1</v>
      </c>
      <c r="AQ216" s="11"/>
    </row>
    <row r="217" spans="1:45" ht="25" customHeight="1" x14ac:dyDescent="0.3">
      <c r="A217" s="123"/>
      <c r="B217" s="124"/>
      <c r="C217" s="114" t="str">
        <f t="shared" ca="1" si="25"/>
        <v>Expired</v>
      </c>
      <c r="D217" s="118" t="s">
        <v>4528</v>
      </c>
      <c r="E217" s="129">
        <v>44112</v>
      </c>
      <c r="F217" s="138">
        <v>44083</v>
      </c>
      <c r="G217" s="115">
        <f>DATE(YEAR(F217)+2,MONTH(F217),DAY(F217)-1)</f>
        <v>44812</v>
      </c>
      <c r="H217" s="118" t="s">
        <v>3383</v>
      </c>
      <c r="I217" s="379" t="s">
        <v>3384</v>
      </c>
      <c r="J217" s="345" t="s">
        <v>5532</v>
      </c>
      <c r="K217" s="118" t="s">
        <v>14</v>
      </c>
      <c r="L217" s="118" t="s">
        <v>3368</v>
      </c>
      <c r="M217" s="158" t="s">
        <v>3640</v>
      </c>
      <c r="N217" s="116" t="str">
        <f t="shared" si="27"/>
        <v>LP</v>
      </c>
      <c r="O217" s="118" t="s">
        <v>8725</v>
      </c>
      <c r="P217" s="114" t="str">
        <f t="shared" si="29"/>
        <v>Medium</v>
      </c>
      <c r="Q217" s="345" t="s">
        <v>3385</v>
      </c>
      <c r="R217" s="357"/>
      <c r="S217" s="357"/>
      <c r="T217" s="345" t="s">
        <v>3386</v>
      </c>
      <c r="U217" s="139" t="s">
        <v>5533</v>
      </c>
      <c r="V217" s="118"/>
      <c r="W217" s="118"/>
      <c r="X217" s="118"/>
      <c r="Y217" s="118"/>
      <c r="Z217" s="118"/>
      <c r="AA217" s="118"/>
      <c r="AB217" s="118"/>
      <c r="AC217" s="118"/>
      <c r="AD217" s="118"/>
      <c r="AE217" s="118"/>
      <c r="AF217" s="140"/>
      <c r="AG217" s="118"/>
      <c r="AH217" s="118"/>
      <c r="AI217" s="118"/>
      <c r="AJ217" s="118"/>
      <c r="AK217" s="118"/>
      <c r="AL217" s="118"/>
      <c r="AM217" s="118"/>
      <c r="AN217" s="118" t="s">
        <v>3500</v>
      </c>
      <c r="AO217" s="141">
        <v>1</v>
      </c>
      <c r="AP217" s="11"/>
      <c r="AQ217" s="11"/>
    </row>
    <row r="218" spans="1:45" ht="25" customHeight="1" x14ac:dyDescent="0.3">
      <c r="A218" s="123" t="s">
        <v>1193</v>
      </c>
      <c r="B218" s="124"/>
      <c r="C218" s="114" t="str">
        <f t="shared" ca="1" si="25"/>
        <v>Active</v>
      </c>
      <c r="D218" s="114" t="s">
        <v>8796</v>
      </c>
      <c r="E218" s="115">
        <v>41962</v>
      </c>
      <c r="F218" s="115">
        <v>45615</v>
      </c>
      <c r="G218" s="115">
        <f>DATE(YEAR(F218)+2,MONTH(F218),DAY(F218)-1)</f>
        <v>46344</v>
      </c>
      <c r="H218" s="114" t="s">
        <v>744</v>
      </c>
      <c r="I218" s="379" t="s">
        <v>16580</v>
      </c>
      <c r="J218" s="155" t="s">
        <v>14810</v>
      </c>
      <c r="K218" s="114" t="s">
        <v>11728</v>
      </c>
      <c r="L218" s="114" t="s">
        <v>5123</v>
      </c>
      <c r="M218" s="114" t="s">
        <v>3640</v>
      </c>
      <c r="N218" s="116" t="str">
        <f t="shared" si="27"/>
        <v>LP</v>
      </c>
      <c r="O218" s="114" t="s">
        <v>8728</v>
      </c>
      <c r="P218" s="114" t="str">
        <f t="shared" si="29"/>
        <v>Low</v>
      </c>
      <c r="Q218" s="155" t="s">
        <v>5534</v>
      </c>
      <c r="R218" s="356" t="s">
        <v>14811</v>
      </c>
      <c r="S218" s="356"/>
      <c r="T218" s="155" t="s">
        <v>14812</v>
      </c>
      <c r="U218" s="117" t="s">
        <v>14813</v>
      </c>
      <c r="V218" s="118" t="s">
        <v>5535</v>
      </c>
      <c r="W218" s="118" t="s">
        <v>5536</v>
      </c>
      <c r="X218" s="119" t="s">
        <v>1193</v>
      </c>
      <c r="Y218" s="128">
        <v>41841</v>
      </c>
      <c r="Z218" s="128">
        <v>44561</v>
      </c>
      <c r="AA218" s="120">
        <v>37792500</v>
      </c>
      <c r="AB218" s="120">
        <v>0</v>
      </c>
      <c r="AC218" s="120">
        <v>29816662</v>
      </c>
      <c r="AD218" s="120">
        <v>0</v>
      </c>
      <c r="AE218" s="120">
        <v>264953</v>
      </c>
      <c r="AF218" s="121">
        <v>0</v>
      </c>
      <c r="AG218" s="114" t="s">
        <v>11219</v>
      </c>
      <c r="AH218" s="114" t="s">
        <v>1193</v>
      </c>
      <c r="AI218" s="179">
        <v>5595</v>
      </c>
      <c r="AJ218" s="179">
        <v>2458</v>
      </c>
      <c r="AK218" s="179">
        <v>3137</v>
      </c>
      <c r="AL218" s="114" t="s">
        <v>8795</v>
      </c>
      <c r="AM218" s="114">
        <v>18</v>
      </c>
      <c r="AN218" s="118" t="s">
        <v>4568</v>
      </c>
      <c r="AO218" s="122">
        <v>1</v>
      </c>
      <c r="AQ218" s="11"/>
    </row>
    <row r="219" spans="1:45" ht="25" customHeight="1" x14ac:dyDescent="0.3">
      <c r="A219" s="125" t="s">
        <v>11544</v>
      </c>
      <c r="B219" s="124"/>
      <c r="C219" s="114" t="str">
        <f t="shared" ca="1" si="25"/>
        <v>Expired</v>
      </c>
      <c r="D219" s="114" t="s">
        <v>3987</v>
      </c>
      <c r="E219" s="115">
        <v>43088</v>
      </c>
      <c r="F219" s="115">
        <v>45279</v>
      </c>
      <c r="G219" s="115">
        <f>DATE(YEAR(F219)+1,MONTH(F219),DAY(F219)-1)</f>
        <v>45644</v>
      </c>
      <c r="H219" s="114" t="s">
        <v>1833</v>
      </c>
      <c r="I219" s="379" t="s">
        <v>3117</v>
      </c>
      <c r="J219" s="155" t="s">
        <v>13949</v>
      </c>
      <c r="K219" s="114" t="s">
        <v>24</v>
      </c>
      <c r="L219" s="114" t="s">
        <v>5123</v>
      </c>
      <c r="M219" s="114" t="s">
        <v>3640</v>
      </c>
      <c r="N219" s="116" t="str">
        <f t="shared" si="27"/>
        <v>LP</v>
      </c>
      <c r="O219" s="114" t="s">
        <v>8728</v>
      </c>
      <c r="P219" s="114" t="str">
        <f t="shared" si="29"/>
        <v>Low</v>
      </c>
      <c r="Q219" s="155" t="s">
        <v>10389</v>
      </c>
      <c r="R219" s="356" t="s">
        <v>13950</v>
      </c>
      <c r="S219" s="356"/>
      <c r="T219" s="155" t="s">
        <v>13951</v>
      </c>
      <c r="U219" s="117" t="s">
        <v>13952</v>
      </c>
      <c r="V219" s="118" t="s">
        <v>5537</v>
      </c>
      <c r="W219" s="119" t="s">
        <v>1193</v>
      </c>
      <c r="X219" s="119" t="s">
        <v>1193</v>
      </c>
      <c r="Y219" s="128">
        <v>41893</v>
      </c>
      <c r="Z219" s="128">
        <v>43100</v>
      </c>
      <c r="AA219" s="120">
        <v>9442566</v>
      </c>
      <c r="AB219" s="120">
        <v>0</v>
      </c>
      <c r="AC219" s="120">
        <v>60000</v>
      </c>
      <c r="AD219" s="120">
        <v>0</v>
      </c>
      <c r="AE219" s="120">
        <v>1759446</v>
      </c>
      <c r="AF219" s="121">
        <v>18414887</v>
      </c>
      <c r="AG219" s="114" t="s">
        <v>13953</v>
      </c>
      <c r="AH219" s="114" t="s">
        <v>13954</v>
      </c>
      <c r="AI219" s="114">
        <v>168</v>
      </c>
      <c r="AJ219" s="114">
        <v>51</v>
      </c>
      <c r="AK219" s="114">
        <v>117</v>
      </c>
      <c r="AL219" s="114">
        <v>4</v>
      </c>
      <c r="AM219" s="114">
        <v>1</v>
      </c>
      <c r="AN219" s="118" t="s">
        <v>3517</v>
      </c>
      <c r="AO219" s="122">
        <v>1</v>
      </c>
      <c r="AQ219" s="11"/>
    </row>
    <row r="220" spans="1:45" ht="25" customHeight="1" x14ac:dyDescent="0.3">
      <c r="A220" s="123"/>
      <c r="B220" s="124"/>
      <c r="C220" s="114" t="str">
        <f t="shared" ca="1" si="25"/>
        <v>Expired</v>
      </c>
      <c r="D220" s="114" t="s">
        <v>8560</v>
      </c>
      <c r="E220" s="115">
        <v>41815</v>
      </c>
      <c r="F220" s="115">
        <v>45468</v>
      </c>
      <c r="G220" s="115">
        <f>DATE(YEAR(F220)+2,MONTH(F220),DAY(F220)-1)</f>
        <v>46197</v>
      </c>
      <c r="H220" s="114" t="s">
        <v>262</v>
      </c>
      <c r="I220" s="379" t="s">
        <v>263</v>
      </c>
      <c r="J220" s="155" t="s">
        <v>5538</v>
      </c>
      <c r="K220" s="114" t="s">
        <v>11728</v>
      </c>
      <c r="L220" s="114" t="s">
        <v>5123</v>
      </c>
      <c r="M220" s="114" t="s">
        <v>3640</v>
      </c>
      <c r="N220" s="116" t="str">
        <f t="shared" si="27"/>
        <v>LP</v>
      </c>
      <c r="O220" s="114" t="s">
        <v>8728</v>
      </c>
      <c r="P220" s="114" t="str">
        <f t="shared" si="29"/>
        <v>Low</v>
      </c>
      <c r="Q220" s="155" t="s">
        <v>514</v>
      </c>
      <c r="R220" s="356" t="s">
        <v>14767</v>
      </c>
      <c r="S220" s="356"/>
      <c r="T220" s="155" t="s">
        <v>14765</v>
      </c>
      <c r="U220" s="117" t="s">
        <v>14766</v>
      </c>
      <c r="V220" s="118" t="s">
        <v>14768</v>
      </c>
      <c r="W220" s="119" t="s">
        <v>1193</v>
      </c>
      <c r="X220" s="119" t="s">
        <v>1193</v>
      </c>
      <c r="Y220" s="128" t="s">
        <v>1193</v>
      </c>
      <c r="Z220" s="128">
        <v>44561</v>
      </c>
      <c r="AA220" s="120">
        <v>31594451</v>
      </c>
      <c r="AB220" s="120">
        <v>0</v>
      </c>
      <c r="AC220" s="120">
        <v>10511919</v>
      </c>
      <c r="AD220" s="120">
        <v>0</v>
      </c>
      <c r="AE220" s="120">
        <v>30126024</v>
      </c>
      <c r="AF220" s="121"/>
      <c r="AG220" s="114" t="s">
        <v>1193</v>
      </c>
      <c r="AH220" s="114" t="s">
        <v>11400</v>
      </c>
      <c r="AI220" s="114">
        <v>151</v>
      </c>
      <c r="AJ220" s="114">
        <v>39</v>
      </c>
      <c r="AK220" s="114">
        <v>112</v>
      </c>
      <c r="AL220" s="114">
        <v>2</v>
      </c>
      <c r="AM220" s="114">
        <v>0</v>
      </c>
      <c r="AN220" s="118" t="s">
        <v>4568</v>
      </c>
      <c r="AO220" s="122">
        <v>1</v>
      </c>
      <c r="AQ220" s="11"/>
    </row>
    <row r="221" spans="1:45" ht="25" customHeight="1" x14ac:dyDescent="0.3">
      <c r="A221" s="123" t="s">
        <v>1193</v>
      </c>
      <c r="B221" s="124"/>
      <c r="C221" s="114" t="str">
        <f t="shared" ca="1" si="25"/>
        <v>Expired</v>
      </c>
      <c r="D221" s="114" t="s">
        <v>342</v>
      </c>
      <c r="E221" s="115">
        <v>41838</v>
      </c>
      <c r="F221" s="115">
        <f>E221</f>
        <v>41838</v>
      </c>
      <c r="G221" s="115">
        <f>DATE(YEAR(F221)+2,MONTH(F221),DAY(F221)-1)</f>
        <v>42568</v>
      </c>
      <c r="H221" s="114" t="s">
        <v>343</v>
      </c>
      <c r="I221" s="379" t="s">
        <v>344</v>
      </c>
      <c r="J221" s="155" t="s">
        <v>5539</v>
      </c>
      <c r="K221" s="114" t="s">
        <v>11728</v>
      </c>
      <c r="L221" s="114" t="s">
        <v>5123</v>
      </c>
      <c r="M221" s="114" t="s">
        <v>3640</v>
      </c>
      <c r="N221" s="116" t="str">
        <f t="shared" si="27"/>
        <v>LP</v>
      </c>
      <c r="O221" s="114" t="s">
        <v>8728</v>
      </c>
      <c r="P221" s="114" t="str">
        <f t="shared" si="29"/>
        <v>Low</v>
      </c>
      <c r="Q221" s="155" t="s">
        <v>532</v>
      </c>
      <c r="R221" s="356"/>
      <c r="S221" s="356"/>
      <c r="T221" s="155" t="s">
        <v>9708</v>
      </c>
      <c r="U221" s="117" t="s">
        <v>9709</v>
      </c>
      <c r="V221" s="118" t="s">
        <v>10790</v>
      </c>
      <c r="W221" s="119" t="s">
        <v>1193</v>
      </c>
      <c r="X221" s="119" t="s">
        <v>1193</v>
      </c>
      <c r="Y221" s="128">
        <v>41809</v>
      </c>
      <c r="Z221" s="118" t="s">
        <v>3303</v>
      </c>
      <c r="AA221" s="120">
        <v>0</v>
      </c>
      <c r="AB221" s="120">
        <v>0</v>
      </c>
      <c r="AC221" s="120">
        <v>0</v>
      </c>
      <c r="AD221" s="120">
        <v>0</v>
      </c>
      <c r="AE221" s="120">
        <v>0</v>
      </c>
      <c r="AF221" s="121"/>
      <c r="AG221" s="114" t="s">
        <v>1193</v>
      </c>
      <c r="AH221" s="114" t="s">
        <v>1193</v>
      </c>
      <c r="AI221" s="114">
        <v>2</v>
      </c>
      <c r="AJ221" s="114">
        <v>1</v>
      </c>
      <c r="AK221" s="114">
        <v>1</v>
      </c>
      <c r="AL221" s="114">
        <v>0</v>
      </c>
      <c r="AM221" s="114">
        <v>0</v>
      </c>
      <c r="AN221" s="118" t="s">
        <v>3500</v>
      </c>
      <c r="AO221" s="122">
        <v>1</v>
      </c>
      <c r="AQ221" s="11"/>
    </row>
    <row r="222" spans="1:45" ht="25" customHeight="1" x14ac:dyDescent="0.3">
      <c r="A222" s="123"/>
      <c r="B222" s="124"/>
      <c r="C222" s="114" t="str">
        <f t="shared" ca="1" si="25"/>
        <v>Active</v>
      </c>
      <c r="D222" s="114" t="s">
        <v>3818</v>
      </c>
      <c r="E222" s="115">
        <v>43621</v>
      </c>
      <c r="F222" s="115">
        <v>46019</v>
      </c>
      <c r="G222" s="115">
        <f>DATE(YEAR(F222)+1,MONTH(F222)+6,DAY(F222)-1)</f>
        <v>46565</v>
      </c>
      <c r="H222" s="114" t="s">
        <v>2240</v>
      </c>
      <c r="I222" s="379" t="s">
        <v>16581</v>
      </c>
      <c r="J222" s="155" t="s">
        <v>5542</v>
      </c>
      <c r="K222" s="114" t="s">
        <v>11728</v>
      </c>
      <c r="L222" s="114" t="s">
        <v>5123</v>
      </c>
      <c r="M222" s="114" t="s">
        <v>3640</v>
      </c>
      <c r="N222" s="116" t="str">
        <f t="shared" si="27"/>
        <v>LP</v>
      </c>
      <c r="O222" s="114" t="s">
        <v>8725</v>
      </c>
      <c r="P222" s="114" t="str">
        <f t="shared" si="29"/>
        <v>Medium</v>
      </c>
      <c r="Q222" s="155" t="s">
        <v>10391</v>
      </c>
      <c r="R222" s="356" t="s">
        <v>14222</v>
      </c>
      <c r="S222" s="356"/>
      <c r="T222" s="155" t="s">
        <v>10014</v>
      </c>
      <c r="U222" s="117" t="s">
        <v>10015</v>
      </c>
      <c r="V222" s="118" t="s">
        <v>5543</v>
      </c>
      <c r="W222" s="118" t="s">
        <v>5544</v>
      </c>
      <c r="X222" s="119" t="s">
        <v>1193</v>
      </c>
      <c r="Y222" s="128">
        <v>43580</v>
      </c>
      <c r="Z222" s="128">
        <v>43830</v>
      </c>
      <c r="AA222" s="120">
        <v>27570340.620000001</v>
      </c>
      <c r="AB222" s="120">
        <v>0</v>
      </c>
      <c r="AC222" s="120">
        <v>19971832.960000001</v>
      </c>
      <c r="AD222" s="120">
        <v>0</v>
      </c>
      <c r="AE222" s="120">
        <v>20580125.41</v>
      </c>
      <c r="AF222" s="121"/>
      <c r="AG222" s="114" t="s">
        <v>11401</v>
      </c>
      <c r="AH222" s="114" t="s">
        <v>11402</v>
      </c>
      <c r="AI222" s="114">
        <v>6</v>
      </c>
      <c r="AJ222" s="114">
        <v>1</v>
      </c>
      <c r="AK222" s="114">
        <v>5</v>
      </c>
      <c r="AL222" s="114">
        <v>13</v>
      </c>
      <c r="AM222" s="114">
        <v>0</v>
      </c>
      <c r="AN222" s="118" t="s">
        <v>4568</v>
      </c>
      <c r="AO222" s="122">
        <v>1</v>
      </c>
      <c r="AQ222" s="11"/>
    </row>
    <row r="223" spans="1:45" ht="25" customHeight="1" x14ac:dyDescent="0.35">
      <c r="A223" s="123"/>
      <c r="B223" s="124"/>
      <c r="C223" s="114" t="str">
        <f t="shared" ca="1" si="25"/>
        <v>Expired</v>
      </c>
      <c r="D223" s="118" t="s">
        <v>4407</v>
      </c>
      <c r="E223" s="129">
        <v>42059</v>
      </c>
      <c r="F223" s="138">
        <v>45327</v>
      </c>
      <c r="G223" s="115">
        <f t="shared" ref="G223:G246" si="30">DATE(YEAR(F223)+2,MONTH(F223),DAY(F223)-1)</f>
        <v>46057</v>
      </c>
      <c r="H223" s="118" t="s">
        <v>4628</v>
      </c>
      <c r="I223" s="379" t="s">
        <v>837</v>
      </c>
      <c r="J223" s="345" t="s">
        <v>13244</v>
      </c>
      <c r="K223" s="118" t="s">
        <v>14</v>
      </c>
      <c r="L223" s="118" t="s">
        <v>3368</v>
      </c>
      <c r="M223" s="158" t="s">
        <v>3640</v>
      </c>
      <c r="N223" s="116" t="str">
        <f t="shared" si="27"/>
        <v>LP</v>
      </c>
      <c r="O223" s="118" t="s">
        <v>8728</v>
      </c>
      <c r="P223" s="114" t="str">
        <f t="shared" si="29"/>
        <v>Low</v>
      </c>
      <c r="Q223" s="345" t="s">
        <v>3388</v>
      </c>
      <c r="R223" s="357"/>
      <c r="S223" s="357"/>
      <c r="T223" s="345" t="s">
        <v>3389</v>
      </c>
      <c r="U223" s="139" t="s">
        <v>5545</v>
      </c>
      <c r="V223" s="118" t="s">
        <v>10791</v>
      </c>
      <c r="W223" s="118" t="s">
        <v>1193</v>
      </c>
      <c r="X223" s="118" t="s">
        <v>1193</v>
      </c>
      <c r="Y223" s="129">
        <v>41795</v>
      </c>
      <c r="Z223" s="129">
        <v>43100</v>
      </c>
      <c r="AA223" s="118">
        <v>695000</v>
      </c>
      <c r="AB223" s="118">
        <v>0</v>
      </c>
      <c r="AC223" s="118">
        <v>330000</v>
      </c>
      <c r="AD223" s="118">
        <v>0</v>
      </c>
      <c r="AE223" s="118">
        <v>365058</v>
      </c>
      <c r="AF223" s="140"/>
      <c r="AG223" s="118" t="s">
        <v>11220</v>
      </c>
      <c r="AH223" s="118" t="s">
        <v>1193</v>
      </c>
      <c r="AI223" s="118">
        <v>2</v>
      </c>
      <c r="AJ223" s="118">
        <v>1</v>
      </c>
      <c r="AK223" s="118">
        <v>1</v>
      </c>
      <c r="AL223" s="118">
        <v>0</v>
      </c>
      <c r="AM223" s="118">
        <v>1</v>
      </c>
      <c r="AN223" s="118" t="s">
        <v>3500</v>
      </c>
      <c r="AO223" s="141">
        <v>1</v>
      </c>
    </row>
    <row r="224" spans="1:45" s="12" customFormat="1" ht="25" customHeight="1" x14ac:dyDescent="0.35">
      <c r="A224" s="125" t="s">
        <v>11533</v>
      </c>
      <c r="B224" s="126">
        <v>46014</v>
      </c>
      <c r="C224" s="114" t="str">
        <f t="shared" ca="1" si="25"/>
        <v>Active</v>
      </c>
      <c r="D224" s="114" t="s">
        <v>15993</v>
      </c>
      <c r="E224" s="115">
        <v>46014</v>
      </c>
      <c r="F224" s="115">
        <v>46014</v>
      </c>
      <c r="G224" s="115">
        <f t="shared" si="30"/>
        <v>46743</v>
      </c>
      <c r="H224" s="114" t="s">
        <v>15994</v>
      </c>
      <c r="I224" s="379" t="s">
        <v>15995</v>
      </c>
      <c r="J224" s="155" t="s">
        <v>15996</v>
      </c>
      <c r="K224" s="114" t="s">
        <v>11728</v>
      </c>
      <c r="L224" s="114" t="s">
        <v>5123</v>
      </c>
      <c r="M224" s="114" t="s">
        <v>3640</v>
      </c>
      <c r="N224" s="116" t="str">
        <f t="shared" si="27"/>
        <v>LP</v>
      </c>
      <c r="O224" s="114" t="s">
        <v>8725</v>
      </c>
      <c r="P224" s="114" t="str">
        <f t="shared" si="29"/>
        <v>Medium</v>
      </c>
      <c r="Q224" s="155" t="s">
        <v>15997</v>
      </c>
      <c r="R224" s="356" t="s">
        <v>15998</v>
      </c>
      <c r="S224" s="356"/>
      <c r="T224" s="155" t="s">
        <v>15999</v>
      </c>
      <c r="U224" s="117" t="s">
        <v>16000</v>
      </c>
      <c r="V224" s="118" t="s">
        <v>16001</v>
      </c>
      <c r="W224" s="118" t="s">
        <v>16002</v>
      </c>
      <c r="X224" s="119" t="s">
        <v>1193</v>
      </c>
      <c r="Y224" s="115">
        <v>45975</v>
      </c>
      <c r="Z224" s="118" t="s">
        <v>3303</v>
      </c>
      <c r="AA224" s="120">
        <v>0</v>
      </c>
      <c r="AB224" s="120">
        <v>0</v>
      </c>
      <c r="AC224" s="120">
        <v>0</v>
      </c>
      <c r="AD224" s="120">
        <v>0</v>
      </c>
      <c r="AE224" s="120">
        <v>0</v>
      </c>
      <c r="AF224" s="121">
        <v>0</v>
      </c>
      <c r="AG224" s="114" t="s">
        <v>1193</v>
      </c>
      <c r="AH224" s="114" t="s">
        <v>1193</v>
      </c>
      <c r="AI224" s="114">
        <v>4</v>
      </c>
      <c r="AJ224" s="114">
        <v>2</v>
      </c>
      <c r="AK224" s="114">
        <v>2</v>
      </c>
      <c r="AL224" s="114">
        <v>4</v>
      </c>
      <c r="AM224" s="114">
        <v>0</v>
      </c>
      <c r="AN224" s="118" t="s">
        <v>3500</v>
      </c>
      <c r="AO224" s="122">
        <v>1</v>
      </c>
      <c r="AP224" s="5"/>
      <c r="AQ224" s="5"/>
    </row>
    <row r="225" spans="1:43" s="12" customFormat="1" ht="25" customHeight="1" x14ac:dyDescent="0.35">
      <c r="A225" s="123"/>
      <c r="B225" s="124"/>
      <c r="C225" s="114" t="str">
        <f t="shared" ca="1" si="25"/>
        <v>Expired</v>
      </c>
      <c r="D225" s="114" t="s">
        <v>3871</v>
      </c>
      <c r="E225" s="115">
        <v>44495</v>
      </c>
      <c r="F225" s="115">
        <v>44495</v>
      </c>
      <c r="G225" s="115">
        <f t="shared" si="30"/>
        <v>45224</v>
      </c>
      <c r="H225" s="114" t="s">
        <v>4147</v>
      </c>
      <c r="I225" s="379" t="s">
        <v>7979</v>
      </c>
      <c r="J225" s="155" t="s">
        <v>5548</v>
      </c>
      <c r="K225" s="114" t="s">
        <v>24</v>
      </c>
      <c r="L225" s="114" t="s">
        <v>5123</v>
      </c>
      <c r="M225" s="114" t="s">
        <v>3640</v>
      </c>
      <c r="N225" s="116" t="str">
        <f t="shared" si="27"/>
        <v>LP</v>
      </c>
      <c r="O225" s="114" t="s">
        <v>8725</v>
      </c>
      <c r="P225" s="114" t="str">
        <f t="shared" si="29"/>
        <v>Medium</v>
      </c>
      <c r="Q225" s="155" t="s">
        <v>5549</v>
      </c>
      <c r="R225" s="356"/>
      <c r="S225" s="356"/>
      <c r="T225" s="155" t="s">
        <v>4148</v>
      </c>
      <c r="U225" s="127" t="s">
        <v>5550</v>
      </c>
      <c r="V225" s="119" t="s">
        <v>5551</v>
      </c>
      <c r="W225" s="118" t="s">
        <v>5552</v>
      </c>
      <c r="X225" s="119" t="s">
        <v>1193</v>
      </c>
      <c r="Y225" s="115">
        <v>44434</v>
      </c>
      <c r="Z225" s="136" t="s">
        <v>3305</v>
      </c>
      <c r="AA225" s="130">
        <v>0</v>
      </c>
      <c r="AB225" s="130">
        <v>0</v>
      </c>
      <c r="AC225" s="130">
        <v>0</v>
      </c>
      <c r="AD225" s="130">
        <v>0</v>
      </c>
      <c r="AE225" s="130">
        <v>0</v>
      </c>
      <c r="AF225" s="137"/>
      <c r="AG225" s="114" t="s">
        <v>5552</v>
      </c>
      <c r="AH225" s="114" t="s">
        <v>1193</v>
      </c>
      <c r="AI225" s="114"/>
      <c r="AJ225" s="114"/>
      <c r="AK225" s="114"/>
      <c r="AL225" s="114"/>
      <c r="AM225" s="114"/>
      <c r="AN225" s="136" t="s">
        <v>3500</v>
      </c>
      <c r="AO225" s="122">
        <v>1</v>
      </c>
      <c r="AP225" s="5"/>
      <c r="AQ225" s="5"/>
    </row>
    <row r="226" spans="1:43" s="12" customFormat="1" ht="25" customHeight="1" x14ac:dyDescent="0.35">
      <c r="A226" s="123"/>
      <c r="B226" s="124"/>
      <c r="C226" s="114" t="str">
        <f t="shared" ca="1" si="25"/>
        <v>Expired</v>
      </c>
      <c r="D226" s="114" t="s">
        <v>3821</v>
      </c>
      <c r="E226" s="115">
        <v>42180</v>
      </c>
      <c r="F226" s="115">
        <v>45102</v>
      </c>
      <c r="G226" s="115">
        <f t="shared" si="30"/>
        <v>45832</v>
      </c>
      <c r="H226" s="114" t="s">
        <v>932</v>
      </c>
      <c r="I226" s="379" t="s">
        <v>16582</v>
      </c>
      <c r="J226" s="155" t="s">
        <v>5553</v>
      </c>
      <c r="K226" s="114" t="s">
        <v>11728</v>
      </c>
      <c r="L226" s="114" t="s">
        <v>5123</v>
      </c>
      <c r="M226" s="114" t="s">
        <v>3640</v>
      </c>
      <c r="N226" s="116" t="str">
        <f t="shared" si="27"/>
        <v>LP</v>
      </c>
      <c r="O226" s="114" t="s">
        <v>8735</v>
      </c>
      <c r="P226" s="114" t="str">
        <f>IF(EXACT(O226,"Overseas Charities Operating in Jamaica"),"Medium",IF(EXACT(O226,"Muslim Groups/Foundations"),"Medium",IF(EXACT(O226,"Churches"),"Low",IF(EXACT(O226,"Benevolent Societies"),"Low",IF(EXACT(O226,"Alumni/Past Students Associations"),"Low",IF(EXACT(O226,"Schools(Government/Private)"),"Low",IF(EXACT(O226,"Govt.Based Trust/Charities"),"Low",IF(EXACT(O226,"Trust"),"Medium",IF(EXACT(O226,"Company Based Foundations"),"Medium",IF(EXACT(O226,"Other Foundations"),"Medium",IF(EXACT(O226,"Unincorporated Groups"),"Medium","")))))))))))</f>
        <v>Low</v>
      </c>
      <c r="Q226" s="155" t="s">
        <v>5554</v>
      </c>
      <c r="R226" s="356" t="s">
        <v>11731</v>
      </c>
      <c r="S226" s="356"/>
      <c r="T226" s="155" t="s">
        <v>11733</v>
      </c>
      <c r="U226" s="117" t="s">
        <v>5555</v>
      </c>
      <c r="V226" s="118" t="s">
        <v>11732</v>
      </c>
      <c r="W226" s="119" t="s">
        <v>1193</v>
      </c>
      <c r="X226" s="119" t="s">
        <v>1193</v>
      </c>
      <c r="Y226" s="128">
        <v>42142</v>
      </c>
      <c r="Z226" s="128">
        <v>43830</v>
      </c>
      <c r="AA226" s="120">
        <v>2075231000</v>
      </c>
      <c r="AB226" s="120">
        <v>0</v>
      </c>
      <c r="AC226" s="120">
        <v>1736783877</v>
      </c>
      <c r="AD226" s="120">
        <v>0</v>
      </c>
      <c r="AE226" s="120">
        <v>1883180541</v>
      </c>
      <c r="AF226" s="121"/>
      <c r="AG226" s="114" t="s">
        <v>1193</v>
      </c>
      <c r="AH226" s="114" t="s">
        <v>7651</v>
      </c>
      <c r="AI226" s="114">
        <v>18</v>
      </c>
      <c r="AJ226" s="114">
        <v>5</v>
      </c>
      <c r="AK226" s="114">
        <v>13</v>
      </c>
      <c r="AL226" s="114">
        <v>0</v>
      </c>
      <c r="AM226" s="114">
        <v>1</v>
      </c>
      <c r="AN226" s="118" t="s">
        <v>4568</v>
      </c>
      <c r="AO226" s="122">
        <v>1</v>
      </c>
      <c r="AP226" s="5"/>
      <c r="AQ226" s="5"/>
    </row>
    <row r="227" spans="1:43" s="12" customFormat="1" ht="25" customHeight="1" x14ac:dyDescent="0.35">
      <c r="A227" s="124"/>
      <c r="B227" s="124"/>
      <c r="C227" s="114" t="str">
        <f t="shared" ca="1" si="25"/>
        <v>Expired</v>
      </c>
      <c r="D227" s="114" t="s">
        <v>8312</v>
      </c>
      <c r="E227" s="115">
        <v>41744</v>
      </c>
      <c r="F227" s="115">
        <v>45458</v>
      </c>
      <c r="G227" s="115">
        <f t="shared" si="30"/>
        <v>46187</v>
      </c>
      <c r="H227" s="114" t="s">
        <v>162</v>
      </c>
      <c r="I227" s="379" t="s">
        <v>3067</v>
      </c>
      <c r="J227" s="155" t="s">
        <v>5556</v>
      </c>
      <c r="K227" s="114" t="s">
        <v>11728</v>
      </c>
      <c r="L227" s="114" t="s">
        <v>5123</v>
      </c>
      <c r="M227" s="114" t="s">
        <v>3640</v>
      </c>
      <c r="N227" s="116" t="str">
        <f t="shared" si="27"/>
        <v>LP</v>
      </c>
      <c r="O227" s="114" t="s">
        <v>8725</v>
      </c>
      <c r="P227" s="114" t="str">
        <f t="shared" ref="P227:P249" si="31">IF(EXACT(O227,"Overseas Charities Operating in Jamaica"),"Medium",IF(EXACT(O227,"Muslim Groups/Foundations"),"Medium",IF(EXACT(O227,"Churches"),"Low",IF(EXACT(O227,"Benevolent Societies"),"Low",IF(EXACT(O227,"Alumni/Past Students Associations"),"Low",IF(EXACT(O227,"Schools(Government/Private)"),"Low",IF(EXACT(O227,"Govt.Based Trusts/Charities"),"Low",IF(EXACT(O227,"Trust"),"Medium",IF(EXACT(O227,"Company Based Foundations"),"Medium",IF(EXACT(O227,"Other Foundations"),"Medium",IF(EXACT(O227,"Unincorporated Groups"),"Medium","")))))))))))</f>
        <v>Medium</v>
      </c>
      <c r="Q227" s="155" t="s">
        <v>478</v>
      </c>
      <c r="R227" s="356" t="s">
        <v>14292</v>
      </c>
      <c r="S227" s="356"/>
      <c r="T227" s="155" t="s">
        <v>14294</v>
      </c>
      <c r="U227" s="117" t="s">
        <v>14293</v>
      </c>
      <c r="V227" s="129" t="s">
        <v>5131</v>
      </c>
      <c r="W227" s="129" t="s">
        <v>11080</v>
      </c>
      <c r="X227" s="128" t="s">
        <v>1193</v>
      </c>
      <c r="Y227" s="128" t="s">
        <v>1193</v>
      </c>
      <c r="Z227" s="128">
        <v>44926</v>
      </c>
      <c r="AA227" s="120">
        <v>77270789</v>
      </c>
      <c r="AB227" s="120">
        <v>0</v>
      </c>
      <c r="AC227" s="120">
        <v>63391605</v>
      </c>
      <c r="AD227" s="120">
        <v>0</v>
      </c>
      <c r="AE227" s="120">
        <v>-117118544</v>
      </c>
      <c r="AF227" s="121">
        <v>354289180</v>
      </c>
      <c r="AG227" s="114" t="s">
        <v>14295</v>
      </c>
      <c r="AH227" s="114" t="s">
        <v>1193</v>
      </c>
      <c r="AI227" s="114">
        <v>28</v>
      </c>
      <c r="AJ227" s="114">
        <v>11</v>
      </c>
      <c r="AK227" s="114">
        <v>17</v>
      </c>
      <c r="AL227" s="114">
        <v>350</v>
      </c>
      <c r="AM227" s="114">
        <v>1</v>
      </c>
      <c r="AN227" s="118" t="s">
        <v>4568</v>
      </c>
      <c r="AO227" s="122">
        <v>1</v>
      </c>
      <c r="AP227" s="5"/>
      <c r="AQ227" s="5"/>
    </row>
    <row r="228" spans="1:43" s="12" customFormat="1" ht="25" customHeight="1" x14ac:dyDescent="0.35">
      <c r="A228" s="123"/>
      <c r="B228" s="124"/>
      <c r="C228" s="114" t="str">
        <f t="shared" ca="1" si="25"/>
        <v>Expired</v>
      </c>
      <c r="D228" s="114" t="s">
        <v>3276</v>
      </c>
      <c r="E228" s="115">
        <v>44266</v>
      </c>
      <c r="F228" s="115">
        <f>E228</f>
        <v>44266</v>
      </c>
      <c r="G228" s="115">
        <f t="shared" si="30"/>
        <v>44995</v>
      </c>
      <c r="H228" s="114" t="s">
        <v>3277</v>
      </c>
      <c r="I228" s="379" t="s">
        <v>8348</v>
      </c>
      <c r="J228" s="155" t="s">
        <v>5557</v>
      </c>
      <c r="K228" s="114" t="s">
        <v>74</v>
      </c>
      <c r="L228" s="114" t="s">
        <v>15709</v>
      </c>
      <c r="M228" s="114" t="s">
        <v>3640</v>
      </c>
      <c r="N228" s="116" t="str">
        <f t="shared" si="27"/>
        <v>LP</v>
      </c>
      <c r="O228" s="114" t="s">
        <v>8725</v>
      </c>
      <c r="P228" s="114" t="str">
        <f t="shared" si="31"/>
        <v>Medium</v>
      </c>
      <c r="Q228" s="155" t="s">
        <v>5558</v>
      </c>
      <c r="R228" s="356"/>
      <c r="S228" s="356"/>
      <c r="T228" s="155" t="s">
        <v>3278</v>
      </c>
      <c r="U228" s="117" t="s">
        <v>5559</v>
      </c>
      <c r="V228" s="118" t="s">
        <v>10792</v>
      </c>
      <c r="W228" s="119" t="s">
        <v>1193</v>
      </c>
      <c r="X228" s="119" t="s">
        <v>1193</v>
      </c>
      <c r="Y228" s="128">
        <v>44252</v>
      </c>
      <c r="Z228" s="118" t="s">
        <v>3303</v>
      </c>
      <c r="AA228" s="120">
        <v>0</v>
      </c>
      <c r="AB228" s="120">
        <v>0</v>
      </c>
      <c r="AC228" s="120">
        <v>0</v>
      </c>
      <c r="AD228" s="120">
        <v>0</v>
      </c>
      <c r="AE228" s="120">
        <v>0</v>
      </c>
      <c r="AF228" s="121"/>
      <c r="AG228" s="114" t="s">
        <v>1193</v>
      </c>
      <c r="AH228" s="114" t="s">
        <v>1193</v>
      </c>
      <c r="AI228" s="114">
        <v>3</v>
      </c>
      <c r="AJ228" s="114">
        <v>2</v>
      </c>
      <c r="AK228" s="114">
        <v>1</v>
      </c>
      <c r="AL228" s="114">
        <v>0</v>
      </c>
      <c r="AM228" s="114">
        <v>0</v>
      </c>
      <c r="AN228" s="118" t="s">
        <v>3500</v>
      </c>
      <c r="AO228" s="122">
        <v>1</v>
      </c>
      <c r="AP228" s="5"/>
      <c r="AQ228" s="5"/>
    </row>
    <row r="229" spans="1:43" s="12" customFormat="1" ht="25" customHeight="1" x14ac:dyDescent="0.35">
      <c r="A229" s="123" t="s">
        <v>1193</v>
      </c>
      <c r="B229" s="124"/>
      <c r="C229" s="114" t="str">
        <f t="shared" ca="1" si="25"/>
        <v>Expired</v>
      </c>
      <c r="D229" s="114" t="s">
        <v>3814</v>
      </c>
      <c r="E229" s="115">
        <v>44421</v>
      </c>
      <c r="F229" s="115">
        <v>45151</v>
      </c>
      <c r="G229" s="115">
        <f t="shared" si="30"/>
        <v>45881</v>
      </c>
      <c r="H229" s="114" t="s">
        <v>4126</v>
      </c>
      <c r="I229" s="379" t="s">
        <v>7981</v>
      </c>
      <c r="J229" s="155" t="s">
        <v>5560</v>
      </c>
      <c r="K229" s="114" t="s">
        <v>24</v>
      </c>
      <c r="L229" s="114" t="s">
        <v>5123</v>
      </c>
      <c r="M229" s="114" t="s">
        <v>3640</v>
      </c>
      <c r="N229" s="116" t="str">
        <f t="shared" si="27"/>
        <v>LP</v>
      </c>
      <c r="O229" s="114" t="s">
        <v>8727</v>
      </c>
      <c r="P229" s="114" t="str">
        <f t="shared" si="31"/>
        <v>Medium</v>
      </c>
      <c r="Q229" s="155" t="s">
        <v>5561</v>
      </c>
      <c r="R229" s="356" t="s">
        <v>11885</v>
      </c>
      <c r="S229" s="356"/>
      <c r="T229" s="155" t="s">
        <v>11883</v>
      </c>
      <c r="U229" s="127" t="s">
        <v>11884</v>
      </c>
      <c r="V229" s="118" t="s">
        <v>5430</v>
      </c>
      <c r="W229" s="119" t="s">
        <v>1193</v>
      </c>
      <c r="X229" s="119" t="s">
        <v>1193</v>
      </c>
      <c r="Y229" s="115">
        <v>44232</v>
      </c>
      <c r="Z229" s="115">
        <v>44561</v>
      </c>
      <c r="AA229" s="130">
        <v>1815000</v>
      </c>
      <c r="AB229" s="130">
        <v>0</v>
      </c>
      <c r="AC229" s="130">
        <v>1815000</v>
      </c>
      <c r="AD229" s="130">
        <v>0</v>
      </c>
      <c r="AE229" s="130">
        <v>2022561</v>
      </c>
      <c r="AF229" s="137">
        <v>1744414</v>
      </c>
      <c r="AG229" s="114" t="s">
        <v>1193</v>
      </c>
      <c r="AH229" s="114" t="s">
        <v>1193</v>
      </c>
      <c r="AI229" s="114">
        <v>3</v>
      </c>
      <c r="AJ229" s="114">
        <v>1</v>
      </c>
      <c r="AK229" s="114">
        <v>2</v>
      </c>
      <c r="AL229" s="114">
        <v>4</v>
      </c>
      <c r="AM229" s="114">
        <v>1</v>
      </c>
      <c r="AN229" s="136" t="s">
        <v>3500</v>
      </c>
      <c r="AO229" s="122">
        <v>1</v>
      </c>
      <c r="AP229" s="5"/>
      <c r="AQ229" s="5"/>
    </row>
    <row r="230" spans="1:43" s="12" customFormat="1" ht="25" customHeight="1" x14ac:dyDescent="0.3">
      <c r="A230" s="123" t="s">
        <v>11545</v>
      </c>
      <c r="B230" s="126">
        <v>44942</v>
      </c>
      <c r="C230" s="114" t="str">
        <f t="shared" ca="1" si="25"/>
        <v>Expired</v>
      </c>
      <c r="D230" s="114" t="s">
        <v>8885</v>
      </c>
      <c r="E230" s="115">
        <v>44942</v>
      </c>
      <c r="F230" s="115">
        <v>44942</v>
      </c>
      <c r="G230" s="115">
        <f t="shared" si="30"/>
        <v>45672</v>
      </c>
      <c r="H230" s="114" t="s">
        <v>8886</v>
      </c>
      <c r="I230" s="379" t="s">
        <v>8887</v>
      </c>
      <c r="J230" s="155" t="s">
        <v>8888</v>
      </c>
      <c r="K230" s="114" t="s">
        <v>11728</v>
      </c>
      <c r="L230" s="114" t="s">
        <v>5123</v>
      </c>
      <c r="M230" s="114" t="s">
        <v>3640</v>
      </c>
      <c r="N230" s="116" t="str">
        <f t="shared" si="27"/>
        <v>LP</v>
      </c>
      <c r="O230" s="114" t="s">
        <v>8725</v>
      </c>
      <c r="P230" s="114" t="str">
        <f t="shared" si="31"/>
        <v>Medium</v>
      </c>
      <c r="Q230" s="155" t="s">
        <v>10392</v>
      </c>
      <c r="R230" s="356"/>
      <c r="S230" s="356"/>
      <c r="T230" s="155" t="s">
        <v>8889</v>
      </c>
      <c r="U230" s="127" t="s">
        <v>8890</v>
      </c>
      <c r="V230" s="118" t="s">
        <v>8891</v>
      </c>
      <c r="W230" s="119" t="s">
        <v>1193</v>
      </c>
      <c r="X230" s="119" t="s">
        <v>1193</v>
      </c>
      <c r="Y230" s="115">
        <v>44805</v>
      </c>
      <c r="Z230" s="136" t="s">
        <v>3303</v>
      </c>
      <c r="AA230" s="130">
        <v>0</v>
      </c>
      <c r="AB230" s="130">
        <v>0</v>
      </c>
      <c r="AC230" s="130">
        <v>0</v>
      </c>
      <c r="AD230" s="130">
        <v>0</v>
      </c>
      <c r="AE230" s="130">
        <v>0</v>
      </c>
      <c r="AF230" s="137"/>
      <c r="AG230" s="114" t="s">
        <v>1193</v>
      </c>
      <c r="AH230" s="114" t="s">
        <v>1193</v>
      </c>
      <c r="AI230" s="114">
        <v>3</v>
      </c>
      <c r="AJ230" s="114">
        <v>2</v>
      </c>
      <c r="AK230" s="114">
        <v>1</v>
      </c>
      <c r="AL230" s="114">
        <v>0</v>
      </c>
      <c r="AM230" s="114">
        <v>0</v>
      </c>
      <c r="AN230" s="136" t="s">
        <v>3500</v>
      </c>
      <c r="AO230" s="122">
        <v>1</v>
      </c>
      <c r="AP230" s="11"/>
      <c r="AQ230" s="11"/>
    </row>
    <row r="231" spans="1:43" s="12" customFormat="1" ht="25" customHeight="1" x14ac:dyDescent="0.35">
      <c r="A231" s="123"/>
      <c r="B231" s="126"/>
      <c r="C231" s="114" t="str">
        <f t="shared" ca="1" si="25"/>
        <v>Expired</v>
      </c>
      <c r="D231" s="159" t="s">
        <v>2478</v>
      </c>
      <c r="E231" s="115">
        <v>43280</v>
      </c>
      <c r="F231" s="138">
        <v>45472</v>
      </c>
      <c r="G231" s="115">
        <f t="shared" si="30"/>
        <v>46201</v>
      </c>
      <c r="H231" s="118" t="s">
        <v>4629</v>
      </c>
      <c r="I231" s="379" t="s">
        <v>5023</v>
      </c>
      <c r="J231" s="345" t="s">
        <v>5562</v>
      </c>
      <c r="K231" s="118" t="s">
        <v>9</v>
      </c>
      <c r="L231" s="118" t="s">
        <v>3368</v>
      </c>
      <c r="M231" s="158" t="s">
        <v>3640</v>
      </c>
      <c r="N231" s="116" t="str">
        <f t="shared" si="27"/>
        <v>LP</v>
      </c>
      <c r="O231" s="118" t="s">
        <v>8728</v>
      </c>
      <c r="P231" s="114" t="str">
        <f t="shared" si="31"/>
        <v>Low</v>
      </c>
      <c r="Q231" s="345" t="s">
        <v>3390</v>
      </c>
      <c r="R231" s="357"/>
      <c r="S231" s="357"/>
      <c r="T231" s="345" t="s">
        <v>3391</v>
      </c>
      <c r="U231" s="139" t="s">
        <v>5563</v>
      </c>
      <c r="V231" s="118"/>
      <c r="W231" s="118"/>
      <c r="X231" s="118"/>
      <c r="Y231" s="118"/>
      <c r="Z231" s="118"/>
      <c r="AA231" s="118"/>
      <c r="AB231" s="118"/>
      <c r="AC231" s="118"/>
      <c r="AD231" s="118"/>
      <c r="AE231" s="118"/>
      <c r="AF231" s="140"/>
      <c r="AG231" s="118"/>
      <c r="AH231" s="118"/>
      <c r="AI231" s="118"/>
      <c r="AJ231" s="118"/>
      <c r="AK231" s="118"/>
      <c r="AL231" s="118"/>
      <c r="AM231" s="118"/>
      <c r="AN231" s="118" t="s">
        <v>3500</v>
      </c>
      <c r="AO231" s="141">
        <v>1</v>
      </c>
      <c r="AP231" s="5"/>
      <c r="AQ231" s="5"/>
    </row>
    <row r="232" spans="1:43" s="12" customFormat="1" ht="25" customHeight="1" x14ac:dyDescent="0.35">
      <c r="A232" s="123"/>
      <c r="B232" s="124"/>
      <c r="C232" s="114" t="str">
        <f t="shared" ca="1" si="25"/>
        <v>Expired</v>
      </c>
      <c r="D232" s="114" t="s">
        <v>1470</v>
      </c>
      <c r="E232" s="115">
        <v>42802</v>
      </c>
      <c r="F232" s="115">
        <f>E232</f>
        <v>42802</v>
      </c>
      <c r="G232" s="115">
        <f t="shared" si="30"/>
        <v>43531</v>
      </c>
      <c r="H232" s="114" t="s">
        <v>1478</v>
      </c>
      <c r="I232" s="379" t="s">
        <v>1486</v>
      </c>
      <c r="J232" s="155" t="s">
        <v>5564</v>
      </c>
      <c r="K232" s="114" t="s">
        <v>7</v>
      </c>
      <c r="L232" s="114" t="s">
        <v>5123</v>
      </c>
      <c r="M232" s="114" t="s">
        <v>3640</v>
      </c>
      <c r="N232" s="116" t="str">
        <f t="shared" si="27"/>
        <v>LP</v>
      </c>
      <c r="O232" s="114" t="s">
        <v>8725</v>
      </c>
      <c r="P232" s="114" t="str">
        <f t="shared" si="31"/>
        <v>Medium</v>
      </c>
      <c r="Q232" s="155" t="s">
        <v>2934</v>
      </c>
      <c r="R232" s="356"/>
      <c r="S232" s="356"/>
      <c r="T232" s="155" t="s">
        <v>1493</v>
      </c>
      <c r="U232" s="127" t="s">
        <v>9707</v>
      </c>
      <c r="V232" s="118" t="s">
        <v>10793</v>
      </c>
      <c r="W232" s="119" t="s">
        <v>1193</v>
      </c>
      <c r="X232" s="119" t="s">
        <v>1193</v>
      </c>
      <c r="Y232" s="128">
        <v>42682</v>
      </c>
      <c r="Z232" s="128">
        <v>43465</v>
      </c>
      <c r="AA232" s="120">
        <v>789700</v>
      </c>
      <c r="AB232" s="120">
        <v>0</v>
      </c>
      <c r="AC232" s="120">
        <v>502725</v>
      </c>
      <c r="AD232" s="120">
        <v>0</v>
      </c>
      <c r="AE232" s="120">
        <v>784720</v>
      </c>
      <c r="AF232" s="121"/>
      <c r="AG232" s="114" t="s">
        <v>11221</v>
      </c>
      <c r="AH232" s="114" t="s">
        <v>11222</v>
      </c>
      <c r="AI232" s="114">
        <v>4</v>
      </c>
      <c r="AJ232" s="114">
        <v>3</v>
      </c>
      <c r="AK232" s="114">
        <v>1</v>
      </c>
      <c r="AL232" s="114">
        <v>0</v>
      </c>
      <c r="AM232" s="114">
        <v>0</v>
      </c>
      <c r="AN232" s="118" t="s">
        <v>3500</v>
      </c>
      <c r="AO232" s="122">
        <v>1</v>
      </c>
      <c r="AP232" s="5"/>
      <c r="AQ232" s="5"/>
    </row>
    <row r="233" spans="1:43" s="12" customFormat="1" ht="25" customHeight="1" x14ac:dyDescent="0.3">
      <c r="A233" s="125" t="s">
        <v>11545</v>
      </c>
      <c r="B233" s="126">
        <v>44796</v>
      </c>
      <c r="C233" s="114" t="str">
        <f t="shared" ca="1" si="25"/>
        <v>Active</v>
      </c>
      <c r="D233" s="159" t="s">
        <v>14395</v>
      </c>
      <c r="E233" s="115">
        <v>44792</v>
      </c>
      <c r="F233" s="138">
        <v>45523</v>
      </c>
      <c r="G233" s="115">
        <f t="shared" si="30"/>
        <v>46252</v>
      </c>
      <c r="H233" s="118" t="s">
        <v>8568</v>
      </c>
      <c r="I233" s="379" t="s">
        <v>8569</v>
      </c>
      <c r="J233" s="345" t="s">
        <v>8570</v>
      </c>
      <c r="K233" s="118" t="s">
        <v>14</v>
      </c>
      <c r="L233" s="118" t="s">
        <v>3368</v>
      </c>
      <c r="M233" s="158" t="s">
        <v>3640</v>
      </c>
      <c r="N233" s="116" t="str">
        <f t="shared" si="27"/>
        <v>LP</v>
      </c>
      <c r="O233" s="114" t="s">
        <v>8725</v>
      </c>
      <c r="P233" s="114" t="str">
        <f t="shared" si="31"/>
        <v>Medium</v>
      </c>
      <c r="Q233" s="345" t="s">
        <v>1193</v>
      </c>
      <c r="R233" s="357" t="s">
        <v>1193</v>
      </c>
      <c r="S233" s="357"/>
      <c r="T233" s="345" t="s">
        <v>1193</v>
      </c>
      <c r="U233" s="139" t="s">
        <v>1193</v>
      </c>
      <c r="V233" s="118" t="s">
        <v>1193</v>
      </c>
      <c r="W233" s="118" t="s">
        <v>1193</v>
      </c>
      <c r="X233" s="118" t="s">
        <v>1193</v>
      </c>
      <c r="Y233" s="118" t="s">
        <v>1193</v>
      </c>
      <c r="Z233" s="118" t="s">
        <v>3306</v>
      </c>
      <c r="AA233" s="120">
        <v>0</v>
      </c>
      <c r="AB233" s="120">
        <v>0</v>
      </c>
      <c r="AC233" s="120">
        <v>0</v>
      </c>
      <c r="AD233" s="120">
        <v>0</v>
      </c>
      <c r="AE233" s="120">
        <v>0</v>
      </c>
      <c r="AF233" s="121">
        <v>0</v>
      </c>
      <c r="AG233" s="118" t="s">
        <v>1193</v>
      </c>
      <c r="AH233" s="118" t="s">
        <v>1193</v>
      </c>
      <c r="AI233" s="118" t="s">
        <v>1193</v>
      </c>
      <c r="AJ233" s="118" t="s">
        <v>1193</v>
      </c>
      <c r="AK233" s="118" t="s">
        <v>1193</v>
      </c>
      <c r="AL233" s="118" t="s">
        <v>1193</v>
      </c>
      <c r="AM233" s="118" t="s">
        <v>1193</v>
      </c>
      <c r="AN233" s="118" t="s">
        <v>3500</v>
      </c>
      <c r="AO233" s="141">
        <v>1</v>
      </c>
      <c r="AP233" s="5"/>
      <c r="AQ233" s="11"/>
    </row>
    <row r="234" spans="1:43" s="12" customFormat="1" ht="25" customHeight="1" x14ac:dyDescent="0.35">
      <c r="A234" s="123"/>
      <c r="B234" s="124"/>
      <c r="C234" s="114" t="str">
        <f t="shared" ca="1" si="25"/>
        <v>Expired</v>
      </c>
      <c r="D234" s="114" t="s">
        <v>8304</v>
      </c>
      <c r="E234" s="115">
        <v>43315</v>
      </c>
      <c r="F234" s="115">
        <v>44776</v>
      </c>
      <c r="G234" s="115">
        <f t="shared" si="30"/>
        <v>45506</v>
      </c>
      <c r="H234" s="114" t="s">
        <v>2076</v>
      </c>
      <c r="I234" s="379" t="s">
        <v>16583</v>
      </c>
      <c r="J234" s="155" t="s">
        <v>5566</v>
      </c>
      <c r="K234" s="114" t="s">
        <v>11728</v>
      </c>
      <c r="L234" s="114" t="s">
        <v>5123</v>
      </c>
      <c r="M234" s="114" t="s">
        <v>3640</v>
      </c>
      <c r="N234" s="116" t="str">
        <f t="shared" si="27"/>
        <v>LP</v>
      </c>
      <c r="O234" s="114" t="s">
        <v>8728</v>
      </c>
      <c r="P234" s="114" t="str">
        <f t="shared" si="31"/>
        <v>Low</v>
      </c>
      <c r="Q234" s="155" t="s">
        <v>5567</v>
      </c>
      <c r="R234" s="356"/>
      <c r="S234" s="356"/>
      <c r="T234" s="155" t="s">
        <v>2892</v>
      </c>
      <c r="U234" s="117" t="s">
        <v>5568</v>
      </c>
      <c r="V234" s="129" t="s">
        <v>5569</v>
      </c>
      <c r="W234" s="128" t="s">
        <v>1193</v>
      </c>
      <c r="X234" s="128" t="s">
        <v>1193</v>
      </c>
      <c r="Y234" s="128">
        <v>43998</v>
      </c>
      <c r="Z234" s="128">
        <v>44196</v>
      </c>
      <c r="AA234" s="120">
        <v>4039250</v>
      </c>
      <c r="AB234" s="120">
        <v>0</v>
      </c>
      <c r="AC234" s="120">
        <v>1339674</v>
      </c>
      <c r="AD234" s="120">
        <v>0</v>
      </c>
      <c r="AE234" s="120">
        <v>2282723</v>
      </c>
      <c r="AF234" s="121"/>
      <c r="AG234" s="114" t="s">
        <v>1193</v>
      </c>
      <c r="AH234" s="114" t="s">
        <v>1193</v>
      </c>
      <c r="AI234" s="114">
        <v>4</v>
      </c>
      <c r="AJ234" s="114">
        <v>3</v>
      </c>
      <c r="AK234" s="114">
        <v>1</v>
      </c>
      <c r="AL234" s="114">
        <v>5</v>
      </c>
      <c r="AM234" s="114">
        <v>1</v>
      </c>
      <c r="AN234" s="118" t="s">
        <v>3500</v>
      </c>
      <c r="AO234" s="122">
        <v>1</v>
      </c>
      <c r="AP234" s="5"/>
      <c r="AQ234" s="5"/>
    </row>
    <row r="235" spans="1:43" s="12" customFormat="1" ht="25" customHeight="1" x14ac:dyDescent="0.35">
      <c r="A235" s="123"/>
      <c r="B235" s="124"/>
      <c r="C235" s="114" t="str">
        <f t="shared" ca="1" si="25"/>
        <v>Expired</v>
      </c>
      <c r="D235" s="114" t="s">
        <v>2113</v>
      </c>
      <c r="E235" s="115">
        <v>43354</v>
      </c>
      <c r="F235" s="115">
        <f>E235</f>
        <v>43354</v>
      </c>
      <c r="G235" s="115">
        <f t="shared" si="30"/>
        <v>44084</v>
      </c>
      <c r="H235" s="114" t="s">
        <v>4769</v>
      </c>
      <c r="I235" s="379" t="s">
        <v>4278</v>
      </c>
      <c r="J235" s="155" t="s">
        <v>5570</v>
      </c>
      <c r="K235" s="114" t="s">
        <v>24</v>
      </c>
      <c r="L235" s="114" t="s">
        <v>5123</v>
      </c>
      <c r="M235" s="114" t="s">
        <v>3768</v>
      </c>
      <c r="N235" s="116" t="str">
        <f t="shared" si="27"/>
        <v>LP</v>
      </c>
      <c r="O235" s="114" t="s">
        <v>8730</v>
      </c>
      <c r="P235" s="114" t="str">
        <f t="shared" si="31"/>
        <v>Low</v>
      </c>
      <c r="Q235" s="155" t="s">
        <v>5571</v>
      </c>
      <c r="R235" s="356"/>
      <c r="S235" s="356"/>
      <c r="T235" s="155" t="s">
        <v>2798</v>
      </c>
      <c r="U235" s="117" t="s">
        <v>5572</v>
      </c>
      <c r="V235" s="119" t="s">
        <v>5573</v>
      </c>
      <c r="W235" s="119" t="s">
        <v>1193</v>
      </c>
      <c r="X235" s="119" t="s">
        <v>1193</v>
      </c>
      <c r="Y235" s="128">
        <v>42927</v>
      </c>
      <c r="Z235" s="118" t="s">
        <v>3303</v>
      </c>
      <c r="AA235" s="120">
        <v>0</v>
      </c>
      <c r="AB235" s="120">
        <v>0</v>
      </c>
      <c r="AC235" s="120">
        <v>0</v>
      </c>
      <c r="AD235" s="120">
        <v>0</v>
      </c>
      <c r="AE235" s="120">
        <v>0</v>
      </c>
      <c r="AF235" s="121"/>
      <c r="AG235" s="114" t="s">
        <v>1193</v>
      </c>
      <c r="AH235" s="114" t="s">
        <v>1193</v>
      </c>
      <c r="AI235" s="114">
        <v>21</v>
      </c>
      <c r="AJ235" s="114">
        <v>8</v>
      </c>
      <c r="AK235" s="114">
        <v>13</v>
      </c>
      <c r="AL235" s="114">
        <v>0</v>
      </c>
      <c r="AM235" s="114">
        <v>0</v>
      </c>
      <c r="AN235" s="118" t="s">
        <v>3517</v>
      </c>
      <c r="AO235" s="122">
        <v>1</v>
      </c>
      <c r="AP235" s="5"/>
      <c r="AQ235" s="5"/>
    </row>
    <row r="236" spans="1:43" s="12" customFormat="1" ht="25" customHeight="1" x14ac:dyDescent="0.3">
      <c r="A236" s="123" t="s">
        <v>1193</v>
      </c>
      <c r="B236" s="124"/>
      <c r="C236" s="114" t="str">
        <f t="shared" ca="1" si="25"/>
        <v>Expired</v>
      </c>
      <c r="D236" s="114" t="s">
        <v>3841</v>
      </c>
      <c r="E236" s="115">
        <v>44449</v>
      </c>
      <c r="F236" s="115">
        <v>45179</v>
      </c>
      <c r="G236" s="115">
        <f t="shared" si="30"/>
        <v>45909</v>
      </c>
      <c r="H236" s="114" t="s">
        <v>4133</v>
      </c>
      <c r="I236" s="379" t="s">
        <v>7982</v>
      </c>
      <c r="J236" s="155" t="s">
        <v>12611</v>
      </c>
      <c r="K236" s="114" t="s">
        <v>30</v>
      </c>
      <c r="L236" s="114" t="s">
        <v>15709</v>
      </c>
      <c r="M236" s="114" t="s">
        <v>3640</v>
      </c>
      <c r="N236" s="116" t="str">
        <f t="shared" si="27"/>
        <v>LP</v>
      </c>
      <c r="O236" s="114" t="s">
        <v>8728</v>
      </c>
      <c r="P236" s="114" t="str">
        <f t="shared" si="31"/>
        <v>Low</v>
      </c>
      <c r="Q236" s="155" t="s">
        <v>10344</v>
      </c>
      <c r="R236" s="356" t="s">
        <v>12614</v>
      </c>
      <c r="S236" s="356"/>
      <c r="T236" s="155" t="s">
        <v>12612</v>
      </c>
      <c r="U236" s="127" t="s">
        <v>12613</v>
      </c>
      <c r="V236" s="118" t="s">
        <v>5574</v>
      </c>
      <c r="W236" s="119" t="s">
        <v>12615</v>
      </c>
      <c r="X236" s="118" t="s">
        <v>10794</v>
      </c>
      <c r="Y236" s="115">
        <v>44236</v>
      </c>
      <c r="Z236" s="115">
        <v>44561</v>
      </c>
      <c r="AA236" s="130">
        <v>0</v>
      </c>
      <c r="AB236" s="130">
        <v>0</v>
      </c>
      <c r="AC236" s="130">
        <v>0</v>
      </c>
      <c r="AD236" s="130">
        <v>0</v>
      </c>
      <c r="AE236" s="130">
        <v>0</v>
      </c>
      <c r="AF236" s="137">
        <v>0</v>
      </c>
      <c r="AG236" s="114" t="s">
        <v>1193</v>
      </c>
      <c r="AH236" s="114" t="s">
        <v>11223</v>
      </c>
      <c r="AI236" s="114">
        <v>2</v>
      </c>
      <c r="AJ236" s="114">
        <v>1</v>
      </c>
      <c r="AK236" s="114">
        <v>1</v>
      </c>
      <c r="AL236" s="114">
        <v>0</v>
      </c>
      <c r="AM236" s="114">
        <v>0</v>
      </c>
      <c r="AN236" s="136" t="s">
        <v>3500</v>
      </c>
      <c r="AO236" s="122">
        <v>1</v>
      </c>
      <c r="AP236" s="11"/>
      <c r="AQ236" s="11"/>
    </row>
    <row r="237" spans="1:43" s="12" customFormat="1" ht="25" customHeight="1" x14ac:dyDescent="0.3">
      <c r="A237" s="123"/>
      <c r="B237" s="124"/>
      <c r="C237" s="114" t="str">
        <f t="shared" ca="1" si="25"/>
        <v>Active</v>
      </c>
      <c r="D237" s="114" t="s">
        <v>8618</v>
      </c>
      <c r="E237" s="115">
        <v>43594</v>
      </c>
      <c r="F237" s="115">
        <v>45866</v>
      </c>
      <c r="G237" s="115">
        <f t="shared" si="30"/>
        <v>46595</v>
      </c>
      <c r="H237" s="114" t="s">
        <v>2235</v>
      </c>
      <c r="I237" s="379" t="s">
        <v>4279</v>
      </c>
      <c r="J237" s="155" t="s">
        <v>5575</v>
      </c>
      <c r="K237" s="114" t="s">
        <v>11728</v>
      </c>
      <c r="L237" s="114" t="s">
        <v>5123</v>
      </c>
      <c r="M237" s="114" t="s">
        <v>3640</v>
      </c>
      <c r="N237" s="116" t="str">
        <f t="shared" si="27"/>
        <v>LP</v>
      </c>
      <c r="O237" s="114" t="s">
        <v>8726</v>
      </c>
      <c r="P237" s="114" t="str">
        <f t="shared" si="31"/>
        <v>Medium</v>
      </c>
      <c r="Q237" s="155" t="s">
        <v>10393</v>
      </c>
      <c r="R237" s="356" t="s">
        <v>15308</v>
      </c>
      <c r="S237" s="356"/>
      <c r="T237" s="155" t="s">
        <v>15309</v>
      </c>
      <c r="U237" s="117" t="s">
        <v>15310</v>
      </c>
      <c r="V237" s="118" t="s">
        <v>8619</v>
      </c>
      <c r="W237" s="119" t="s">
        <v>1193</v>
      </c>
      <c r="X237" s="119" t="s">
        <v>1193</v>
      </c>
      <c r="Y237" s="128">
        <v>43552</v>
      </c>
      <c r="Z237" s="128">
        <v>44196</v>
      </c>
      <c r="AA237" s="120">
        <v>0</v>
      </c>
      <c r="AB237" s="120">
        <v>0</v>
      </c>
      <c r="AC237" s="120">
        <v>0</v>
      </c>
      <c r="AD237" s="120">
        <v>0</v>
      </c>
      <c r="AE237" s="120">
        <v>0</v>
      </c>
      <c r="AF237" s="121">
        <v>0</v>
      </c>
      <c r="AG237" s="114" t="s">
        <v>1193</v>
      </c>
      <c r="AH237" s="114" t="s">
        <v>1193</v>
      </c>
      <c r="AI237" s="114">
        <v>3</v>
      </c>
      <c r="AJ237" s="114">
        <v>1</v>
      </c>
      <c r="AK237" s="114">
        <v>2</v>
      </c>
      <c r="AL237" s="114">
        <v>3</v>
      </c>
      <c r="AM237" s="114">
        <v>1</v>
      </c>
      <c r="AN237" s="118" t="s">
        <v>3500</v>
      </c>
      <c r="AO237" s="122">
        <v>1</v>
      </c>
      <c r="AP237" s="11"/>
      <c r="AQ237" s="11"/>
    </row>
    <row r="238" spans="1:43" s="12" customFormat="1" ht="25" customHeight="1" x14ac:dyDescent="0.3">
      <c r="A238" s="123"/>
      <c r="B238" s="124"/>
      <c r="C238" s="114" t="str">
        <f t="shared" ca="1" si="25"/>
        <v>Expired</v>
      </c>
      <c r="D238" s="114" t="s">
        <v>569</v>
      </c>
      <c r="E238" s="115">
        <v>41876</v>
      </c>
      <c r="F238" s="115">
        <f>E238</f>
        <v>41876</v>
      </c>
      <c r="G238" s="115">
        <f t="shared" si="30"/>
        <v>42606</v>
      </c>
      <c r="H238" s="114" t="s">
        <v>570</v>
      </c>
      <c r="I238" s="379" t="s">
        <v>571</v>
      </c>
      <c r="J238" s="155" t="s">
        <v>5576</v>
      </c>
      <c r="K238" s="118" t="s">
        <v>18</v>
      </c>
      <c r="L238" s="114" t="s">
        <v>5123</v>
      </c>
      <c r="M238" s="114" t="s">
        <v>3640</v>
      </c>
      <c r="N238" s="116" t="str">
        <f t="shared" si="27"/>
        <v>LP</v>
      </c>
      <c r="O238" s="114" t="s">
        <v>8725</v>
      </c>
      <c r="P238" s="114" t="str">
        <f t="shared" si="31"/>
        <v>Medium</v>
      </c>
      <c r="Q238" s="155" t="s">
        <v>628</v>
      </c>
      <c r="R238" s="356"/>
      <c r="S238" s="356"/>
      <c r="T238" s="155" t="s">
        <v>9706</v>
      </c>
      <c r="U238" s="127" t="s">
        <v>1193</v>
      </c>
      <c r="V238" s="119" t="s">
        <v>5430</v>
      </c>
      <c r="W238" s="119" t="s">
        <v>1193</v>
      </c>
      <c r="X238" s="119" t="s">
        <v>1193</v>
      </c>
      <c r="Y238" s="128">
        <v>41834</v>
      </c>
      <c r="Z238" s="118" t="s">
        <v>3303</v>
      </c>
      <c r="AA238" s="120">
        <v>0</v>
      </c>
      <c r="AB238" s="120">
        <v>0</v>
      </c>
      <c r="AC238" s="120">
        <v>0</v>
      </c>
      <c r="AD238" s="120">
        <v>0</v>
      </c>
      <c r="AE238" s="120">
        <v>0</v>
      </c>
      <c r="AF238" s="121"/>
      <c r="AG238" s="114" t="s">
        <v>1193</v>
      </c>
      <c r="AH238" s="114" t="s">
        <v>1193</v>
      </c>
      <c r="AI238" s="114">
        <v>2</v>
      </c>
      <c r="AJ238" s="114">
        <v>2</v>
      </c>
      <c r="AK238" s="114">
        <v>0</v>
      </c>
      <c r="AL238" s="114">
        <v>0</v>
      </c>
      <c r="AM238" s="114">
        <v>0</v>
      </c>
      <c r="AN238" s="118" t="s">
        <v>3500</v>
      </c>
      <c r="AO238" s="122">
        <v>1</v>
      </c>
      <c r="AP238" s="11"/>
      <c r="AQ238" s="11"/>
    </row>
    <row r="239" spans="1:43" s="12" customFormat="1" ht="25" customHeight="1" x14ac:dyDescent="0.3">
      <c r="A239" s="125" t="s">
        <v>15186</v>
      </c>
      <c r="B239" s="126">
        <v>45714</v>
      </c>
      <c r="C239" s="114" t="str">
        <f t="shared" ca="1" si="25"/>
        <v>Active</v>
      </c>
      <c r="D239" s="114" t="s">
        <v>14821</v>
      </c>
      <c r="E239" s="115">
        <v>45714</v>
      </c>
      <c r="F239" s="115">
        <v>45714</v>
      </c>
      <c r="G239" s="115">
        <f t="shared" si="30"/>
        <v>46443</v>
      </c>
      <c r="H239" s="114" t="s">
        <v>14822</v>
      </c>
      <c r="I239" s="379" t="s">
        <v>15187</v>
      </c>
      <c r="J239" s="155" t="s">
        <v>14823</v>
      </c>
      <c r="K239" s="114" t="s">
        <v>24</v>
      </c>
      <c r="L239" s="114" t="s">
        <v>5123</v>
      </c>
      <c r="M239" s="114" t="s">
        <v>3640</v>
      </c>
      <c r="N239" s="116" t="str">
        <f t="shared" si="27"/>
        <v>LP</v>
      </c>
      <c r="O239" s="114" t="s">
        <v>8728</v>
      </c>
      <c r="P239" s="114" t="str">
        <f t="shared" si="31"/>
        <v>Low</v>
      </c>
      <c r="Q239" s="155" t="s">
        <v>14824</v>
      </c>
      <c r="R239" s="356" t="s">
        <v>15185</v>
      </c>
      <c r="S239" s="356"/>
      <c r="T239" s="155" t="s">
        <v>14825</v>
      </c>
      <c r="U239" s="117" t="s">
        <v>14826</v>
      </c>
      <c r="V239" s="118" t="s">
        <v>14827</v>
      </c>
      <c r="W239" s="119" t="s">
        <v>1193</v>
      </c>
      <c r="X239" s="119" t="s">
        <v>1193</v>
      </c>
      <c r="Y239" s="115">
        <v>45708</v>
      </c>
      <c r="Z239" s="115" t="s">
        <v>3303</v>
      </c>
      <c r="AA239" s="120">
        <v>0</v>
      </c>
      <c r="AB239" s="120">
        <v>0</v>
      </c>
      <c r="AC239" s="120">
        <v>0</v>
      </c>
      <c r="AD239" s="120">
        <v>0</v>
      </c>
      <c r="AE239" s="120">
        <v>0</v>
      </c>
      <c r="AF239" s="121">
        <v>0</v>
      </c>
      <c r="AG239" s="114" t="s">
        <v>1193</v>
      </c>
      <c r="AH239" s="114" t="s">
        <v>1193</v>
      </c>
      <c r="AI239" s="114">
        <v>3</v>
      </c>
      <c r="AJ239" s="114">
        <v>0</v>
      </c>
      <c r="AK239" s="114">
        <v>3</v>
      </c>
      <c r="AL239" s="114">
        <v>0</v>
      </c>
      <c r="AM239" s="114">
        <v>0</v>
      </c>
      <c r="AN239" s="118" t="s">
        <v>3500</v>
      </c>
      <c r="AO239" s="122">
        <v>1</v>
      </c>
      <c r="AP239" s="11"/>
      <c r="AQ239" s="11"/>
    </row>
    <row r="240" spans="1:43" s="12" customFormat="1" ht="25" customHeight="1" x14ac:dyDescent="0.35">
      <c r="A240" s="123" t="s">
        <v>13661</v>
      </c>
      <c r="B240" s="124"/>
      <c r="C240" s="114" t="str">
        <f t="shared" ca="1" si="25"/>
        <v>Expired</v>
      </c>
      <c r="D240" s="114" t="s">
        <v>13673</v>
      </c>
      <c r="E240" s="115">
        <v>41961</v>
      </c>
      <c r="F240" s="115">
        <v>45248</v>
      </c>
      <c r="G240" s="115">
        <f t="shared" si="30"/>
        <v>45978</v>
      </c>
      <c r="H240" s="114" t="s">
        <v>4770</v>
      </c>
      <c r="I240" s="379" t="s">
        <v>742</v>
      </c>
      <c r="J240" s="155" t="s">
        <v>5577</v>
      </c>
      <c r="K240" s="114" t="s">
        <v>11728</v>
      </c>
      <c r="L240" s="114" t="s">
        <v>5123</v>
      </c>
      <c r="M240" s="114" t="s">
        <v>3640</v>
      </c>
      <c r="N240" s="116" t="str">
        <f t="shared" si="27"/>
        <v>LP</v>
      </c>
      <c r="O240" s="114" t="s">
        <v>8733</v>
      </c>
      <c r="P240" s="114" t="str">
        <f t="shared" si="31"/>
        <v>Medium</v>
      </c>
      <c r="Q240" s="155" t="s">
        <v>5578</v>
      </c>
      <c r="R240" s="356" t="s">
        <v>13674</v>
      </c>
      <c r="S240" s="356"/>
      <c r="T240" s="155" t="s">
        <v>13675</v>
      </c>
      <c r="U240" s="117" t="s">
        <v>13676</v>
      </c>
      <c r="V240" s="129" t="s">
        <v>5579</v>
      </c>
      <c r="W240" s="128" t="s">
        <v>1193</v>
      </c>
      <c r="X240" s="128" t="s">
        <v>1193</v>
      </c>
      <c r="Y240" s="128">
        <v>41934</v>
      </c>
      <c r="Z240" s="128">
        <v>43100</v>
      </c>
      <c r="AA240" s="120">
        <v>37363071</v>
      </c>
      <c r="AB240" s="120">
        <v>0</v>
      </c>
      <c r="AC240" s="120">
        <v>22977492</v>
      </c>
      <c r="AD240" s="120">
        <v>0</v>
      </c>
      <c r="AE240" s="120">
        <v>8159075</v>
      </c>
      <c r="AF240" s="121">
        <v>56019761</v>
      </c>
      <c r="AG240" s="114" t="s">
        <v>13677</v>
      </c>
      <c r="AH240" s="114" t="s">
        <v>13678</v>
      </c>
      <c r="AI240" s="114">
        <v>7</v>
      </c>
      <c r="AJ240" s="114">
        <v>3</v>
      </c>
      <c r="AK240" s="114">
        <v>4</v>
      </c>
      <c r="AL240" s="114">
        <v>95</v>
      </c>
      <c r="AM240" s="114">
        <v>0</v>
      </c>
      <c r="AN240" s="118" t="s">
        <v>4568</v>
      </c>
      <c r="AO240" s="122">
        <v>1</v>
      </c>
      <c r="AP240" s="5"/>
      <c r="AQ240" s="5"/>
    </row>
    <row r="241" spans="1:43" s="12" customFormat="1" ht="25" customHeight="1" x14ac:dyDescent="0.35">
      <c r="A241" s="123"/>
      <c r="B241" s="124"/>
      <c r="C241" s="114" t="str">
        <f t="shared" ca="1" si="25"/>
        <v>Expired</v>
      </c>
      <c r="D241" s="114" t="s">
        <v>4012</v>
      </c>
      <c r="E241" s="115">
        <v>43684</v>
      </c>
      <c r="F241" s="115">
        <v>44415</v>
      </c>
      <c r="G241" s="115">
        <f t="shared" si="30"/>
        <v>45144</v>
      </c>
      <c r="H241" s="114" t="s">
        <v>2284</v>
      </c>
      <c r="I241" s="379" t="s">
        <v>4280</v>
      </c>
      <c r="J241" s="155" t="s">
        <v>5580</v>
      </c>
      <c r="K241" s="114" t="s">
        <v>11728</v>
      </c>
      <c r="L241" s="114" t="s">
        <v>5123</v>
      </c>
      <c r="M241" s="114" t="s">
        <v>3640</v>
      </c>
      <c r="N241" s="116" t="str">
        <f t="shared" si="27"/>
        <v>LP</v>
      </c>
      <c r="O241" s="114" t="s">
        <v>8725</v>
      </c>
      <c r="P241" s="114" t="str">
        <f t="shared" si="31"/>
        <v>Medium</v>
      </c>
      <c r="Q241" s="155" t="s">
        <v>2933</v>
      </c>
      <c r="R241" s="356"/>
      <c r="S241" s="356"/>
      <c r="T241" s="155" t="s">
        <v>2785</v>
      </c>
      <c r="U241" s="117" t="s">
        <v>1193</v>
      </c>
      <c r="V241" s="129" t="s">
        <v>5581</v>
      </c>
      <c r="W241" s="128" t="s">
        <v>1193</v>
      </c>
      <c r="X241" s="128" t="s">
        <v>1193</v>
      </c>
      <c r="Y241" s="128">
        <v>43642</v>
      </c>
      <c r="Z241" s="118" t="s">
        <v>3305</v>
      </c>
      <c r="AA241" s="120">
        <v>710000</v>
      </c>
      <c r="AB241" s="120">
        <v>0</v>
      </c>
      <c r="AC241" s="120">
        <v>680000</v>
      </c>
      <c r="AD241" s="120">
        <v>0</v>
      </c>
      <c r="AE241" s="120">
        <v>710000</v>
      </c>
      <c r="AF241" s="121"/>
      <c r="AG241" s="114" t="s">
        <v>7652</v>
      </c>
      <c r="AH241" s="130" t="s">
        <v>7653</v>
      </c>
      <c r="AI241" s="130"/>
      <c r="AJ241" s="130"/>
      <c r="AK241" s="130"/>
      <c r="AL241" s="130"/>
      <c r="AM241" s="130"/>
      <c r="AN241" s="118" t="s">
        <v>3500</v>
      </c>
      <c r="AO241" s="122">
        <v>1</v>
      </c>
      <c r="AP241" s="5"/>
      <c r="AQ241" s="5"/>
    </row>
    <row r="242" spans="1:43" s="12" customFormat="1" ht="25" customHeight="1" x14ac:dyDescent="0.3">
      <c r="A242" s="123"/>
      <c r="B242" s="124"/>
      <c r="C242" s="114" t="str">
        <f t="shared" ca="1" si="25"/>
        <v>Expired</v>
      </c>
      <c r="D242" s="114" t="s">
        <v>3662</v>
      </c>
      <c r="E242" s="115">
        <v>43742</v>
      </c>
      <c r="F242" s="115">
        <f>E242</f>
        <v>43742</v>
      </c>
      <c r="G242" s="115">
        <f t="shared" si="30"/>
        <v>44472</v>
      </c>
      <c r="H242" s="114" t="s">
        <v>2397</v>
      </c>
      <c r="I242" s="379" t="s">
        <v>7984</v>
      </c>
      <c r="J242" s="155" t="s">
        <v>5584</v>
      </c>
      <c r="K242" s="114" t="s">
        <v>11728</v>
      </c>
      <c r="L242" s="114" t="s">
        <v>5123</v>
      </c>
      <c r="M242" s="114" t="s">
        <v>3640</v>
      </c>
      <c r="N242" s="116" t="str">
        <f t="shared" si="27"/>
        <v>LP</v>
      </c>
      <c r="O242" s="114" t="s">
        <v>8726</v>
      </c>
      <c r="P242" s="114" t="str">
        <f t="shared" si="31"/>
        <v>Medium</v>
      </c>
      <c r="Q242" s="155" t="s">
        <v>10394</v>
      </c>
      <c r="R242" s="356"/>
      <c r="S242" s="356"/>
      <c r="T242" s="155" t="s">
        <v>2804</v>
      </c>
      <c r="U242" s="117" t="s">
        <v>5585</v>
      </c>
      <c r="V242" s="128" t="s">
        <v>5430</v>
      </c>
      <c r="W242" s="128" t="s">
        <v>1193</v>
      </c>
      <c r="X242" s="128" t="s">
        <v>1193</v>
      </c>
      <c r="Y242" s="128">
        <v>43504</v>
      </c>
      <c r="Z242" s="128">
        <v>44196</v>
      </c>
      <c r="AA242" s="120">
        <v>50000</v>
      </c>
      <c r="AB242" s="120">
        <v>0</v>
      </c>
      <c r="AC242" s="120">
        <v>0</v>
      </c>
      <c r="AD242" s="120">
        <v>0</v>
      </c>
      <c r="AE242" s="120">
        <v>12800</v>
      </c>
      <c r="AF242" s="121"/>
      <c r="AG242" s="114" t="s">
        <v>9701</v>
      </c>
      <c r="AH242" s="114" t="s">
        <v>1193</v>
      </c>
      <c r="AI242" s="114">
        <v>8</v>
      </c>
      <c r="AJ242" s="114">
        <v>4</v>
      </c>
      <c r="AK242" s="114">
        <v>4</v>
      </c>
      <c r="AL242" s="114">
        <v>8</v>
      </c>
      <c r="AM242" s="114">
        <v>0</v>
      </c>
      <c r="AN242" s="118" t="s">
        <v>3500</v>
      </c>
      <c r="AO242" s="122">
        <v>1</v>
      </c>
      <c r="AP242" s="5"/>
      <c r="AQ242" s="11"/>
    </row>
    <row r="243" spans="1:43" s="12" customFormat="1" ht="25" customHeight="1" x14ac:dyDescent="0.3">
      <c r="A243" s="125" t="s">
        <v>11533</v>
      </c>
      <c r="B243" s="126">
        <v>45511</v>
      </c>
      <c r="C243" s="114" t="str">
        <f t="shared" ca="1" si="25"/>
        <v>Active</v>
      </c>
      <c r="D243" s="114" t="s">
        <v>14255</v>
      </c>
      <c r="E243" s="115">
        <v>45511</v>
      </c>
      <c r="F243" s="115">
        <f>E243</f>
        <v>45511</v>
      </c>
      <c r="G243" s="115">
        <f t="shared" si="30"/>
        <v>46240</v>
      </c>
      <c r="H243" s="114" t="s">
        <v>14256</v>
      </c>
      <c r="I243" s="379" t="s">
        <v>14257</v>
      </c>
      <c r="J243" s="155" t="s">
        <v>14258</v>
      </c>
      <c r="K243" s="114" t="s">
        <v>11728</v>
      </c>
      <c r="L243" s="114" t="s">
        <v>5123</v>
      </c>
      <c r="M243" s="114" t="s">
        <v>3640</v>
      </c>
      <c r="N243" s="116" t="str">
        <f t="shared" si="27"/>
        <v>LP</v>
      </c>
      <c r="O243" s="114" t="s">
        <v>8725</v>
      </c>
      <c r="P243" s="114" t="str">
        <f t="shared" si="31"/>
        <v>Medium</v>
      </c>
      <c r="Q243" s="155" t="s">
        <v>14259</v>
      </c>
      <c r="R243" s="356" t="s">
        <v>14260</v>
      </c>
      <c r="S243" s="356"/>
      <c r="T243" s="155" t="s">
        <v>14261</v>
      </c>
      <c r="U243" s="117" t="s">
        <v>14262</v>
      </c>
      <c r="V243" s="118" t="s">
        <v>14263</v>
      </c>
      <c r="W243" s="119" t="s">
        <v>1193</v>
      </c>
      <c r="X243" s="119" t="s">
        <v>14264</v>
      </c>
      <c r="Y243" s="115">
        <v>45491</v>
      </c>
      <c r="Z243" s="115" t="s">
        <v>3303</v>
      </c>
      <c r="AA243" s="120">
        <v>0</v>
      </c>
      <c r="AB243" s="120">
        <v>0</v>
      </c>
      <c r="AC243" s="120">
        <v>0</v>
      </c>
      <c r="AD243" s="120">
        <v>0</v>
      </c>
      <c r="AE243" s="120">
        <v>0</v>
      </c>
      <c r="AF243" s="121">
        <v>0</v>
      </c>
      <c r="AG243" s="114" t="s">
        <v>14265</v>
      </c>
      <c r="AH243" s="114" t="s">
        <v>1193</v>
      </c>
      <c r="AI243" s="114">
        <v>7</v>
      </c>
      <c r="AJ243" s="114">
        <v>3</v>
      </c>
      <c r="AK243" s="114">
        <v>4</v>
      </c>
      <c r="AL243" s="114">
        <v>0</v>
      </c>
      <c r="AM243" s="114">
        <v>0</v>
      </c>
      <c r="AN243" s="118" t="s">
        <v>3500</v>
      </c>
      <c r="AO243" s="122">
        <v>1</v>
      </c>
      <c r="AP243" s="5"/>
      <c r="AQ243" s="11"/>
    </row>
    <row r="244" spans="1:43" s="12" customFormat="1" ht="25" customHeight="1" x14ac:dyDescent="0.35">
      <c r="A244" s="123"/>
      <c r="B244" s="124"/>
      <c r="C244" s="114" t="str">
        <f t="shared" ref="C244:C307" ca="1" si="32">IF(G244&lt;TODAY(),"Expired","Active")</f>
        <v>Expired</v>
      </c>
      <c r="D244" s="114" t="s">
        <v>88</v>
      </c>
      <c r="E244" s="115">
        <v>41723</v>
      </c>
      <c r="F244" s="115">
        <v>42492</v>
      </c>
      <c r="G244" s="115">
        <f t="shared" si="30"/>
        <v>43221</v>
      </c>
      <c r="H244" s="114" t="s">
        <v>89</v>
      </c>
      <c r="I244" s="379" t="s">
        <v>3089</v>
      </c>
      <c r="J244" s="155" t="s">
        <v>5586</v>
      </c>
      <c r="K244" s="114" t="s">
        <v>11728</v>
      </c>
      <c r="L244" s="114" t="s">
        <v>5123</v>
      </c>
      <c r="M244" s="114" t="s">
        <v>3640</v>
      </c>
      <c r="N244" s="116" t="str">
        <f t="shared" si="27"/>
        <v>LP</v>
      </c>
      <c r="O244" s="114" t="s">
        <v>8726</v>
      </c>
      <c r="P244" s="114" t="str">
        <f t="shared" si="31"/>
        <v>Medium</v>
      </c>
      <c r="Q244" s="155" t="s">
        <v>2532</v>
      </c>
      <c r="R244" s="356"/>
      <c r="S244" s="356"/>
      <c r="T244" s="155" t="s">
        <v>1059</v>
      </c>
      <c r="U244" s="117" t="s">
        <v>5587</v>
      </c>
      <c r="V244" s="119"/>
      <c r="W244" s="119"/>
      <c r="X244" s="119"/>
      <c r="Y244" s="128"/>
      <c r="Z244" s="118"/>
      <c r="AA244" s="120"/>
      <c r="AB244" s="120"/>
      <c r="AC244" s="120"/>
      <c r="AD244" s="120"/>
      <c r="AE244" s="120"/>
      <c r="AF244" s="121"/>
      <c r="AG244" s="114"/>
      <c r="AH244" s="114"/>
      <c r="AI244" s="114"/>
      <c r="AJ244" s="114"/>
      <c r="AK244" s="114"/>
      <c r="AL244" s="114"/>
      <c r="AM244" s="114"/>
      <c r="AN244" s="118" t="s">
        <v>4568</v>
      </c>
      <c r="AO244" s="122">
        <v>1</v>
      </c>
      <c r="AP244" s="5"/>
      <c r="AQ244" s="5"/>
    </row>
    <row r="245" spans="1:43" s="12" customFormat="1" ht="25" customHeight="1" x14ac:dyDescent="0.35">
      <c r="A245" s="125" t="s">
        <v>11533</v>
      </c>
      <c r="B245" s="126">
        <v>45674</v>
      </c>
      <c r="C245" s="114" t="str">
        <f t="shared" ca="1" si="32"/>
        <v>Active</v>
      </c>
      <c r="D245" s="114" t="s">
        <v>14718</v>
      </c>
      <c r="E245" s="115">
        <v>45674</v>
      </c>
      <c r="F245" s="115">
        <v>45674</v>
      </c>
      <c r="G245" s="115">
        <f t="shared" si="30"/>
        <v>46403</v>
      </c>
      <c r="H245" s="114" t="s">
        <v>14719</v>
      </c>
      <c r="I245" s="379" t="s">
        <v>14720</v>
      </c>
      <c r="J245" s="155" t="s">
        <v>14721</v>
      </c>
      <c r="K245" s="114" t="s">
        <v>11728</v>
      </c>
      <c r="L245" s="114" t="s">
        <v>5123</v>
      </c>
      <c r="M245" s="114" t="s">
        <v>3640</v>
      </c>
      <c r="N245" s="116" t="str">
        <f t="shared" si="27"/>
        <v>LP</v>
      </c>
      <c r="O245" s="114" t="s">
        <v>8725</v>
      </c>
      <c r="P245" s="114" t="str">
        <f t="shared" si="31"/>
        <v>Medium</v>
      </c>
      <c r="Q245" s="155" t="s">
        <v>14722</v>
      </c>
      <c r="R245" s="356" t="s">
        <v>14723</v>
      </c>
      <c r="S245" s="356"/>
      <c r="T245" s="155" t="s">
        <v>14724</v>
      </c>
      <c r="U245" s="117" t="s">
        <v>14725</v>
      </c>
      <c r="V245" s="118" t="s">
        <v>14726</v>
      </c>
      <c r="W245" s="119" t="s">
        <v>1193</v>
      </c>
      <c r="X245" s="119" t="s">
        <v>1193</v>
      </c>
      <c r="Y245" s="115">
        <v>45624</v>
      </c>
      <c r="Z245" s="118" t="s">
        <v>3303</v>
      </c>
      <c r="AA245" s="120">
        <v>0</v>
      </c>
      <c r="AB245" s="120">
        <v>0</v>
      </c>
      <c r="AC245" s="120">
        <v>0</v>
      </c>
      <c r="AD245" s="120">
        <v>0</v>
      </c>
      <c r="AE245" s="120">
        <v>0</v>
      </c>
      <c r="AF245" s="121">
        <v>0</v>
      </c>
      <c r="AG245" s="114" t="s">
        <v>1193</v>
      </c>
      <c r="AH245" s="114" t="s">
        <v>1193</v>
      </c>
      <c r="AI245" s="114">
        <v>5</v>
      </c>
      <c r="AJ245" s="114">
        <v>1</v>
      </c>
      <c r="AK245" s="114">
        <v>4</v>
      </c>
      <c r="AL245" s="114">
        <v>0</v>
      </c>
      <c r="AM245" s="114">
        <v>0</v>
      </c>
      <c r="AN245" s="118" t="s">
        <v>3500</v>
      </c>
      <c r="AO245" s="122">
        <v>1</v>
      </c>
      <c r="AP245" s="5"/>
      <c r="AQ245" s="5"/>
    </row>
    <row r="246" spans="1:43" s="12" customFormat="1" ht="25" customHeight="1" x14ac:dyDescent="0.3">
      <c r="A246" s="123"/>
      <c r="B246" s="124"/>
      <c r="C246" s="114" t="str">
        <f t="shared" ca="1" si="32"/>
        <v>Expired</v>
      </c>
      <c r="D246" s="114" t="s">
        <v>1897</v>
      </c>
      <c r="E246" s="115">
        <v>43179</v>
      </c>
      <c r="F246" s="115">
        <f>E246</f>
        <v>43179</v>
      </c>
      <c r="G246" s="115">
        <f t="shared" si="30"/>
        <v>43909</v>
      </c>
      <c r="H246" s="114" t="s">
        <v>1898</v>
      </c>
      <c r="I246" s="379" t="s">
        <v>8487</v>
      </c>
      <c r="J246" s="155" t="s">
        <v>10174</v>
      </c>
      <c r="K246" s="114" t="s">
        <v>24</v>
      </c>
      <c r="L246" s="114" t="s">
        <v>5123</v>
      </c>
      <c r="M246" s="114" t="s">
        <v>3640</v>
      </c>
      <c r="N246" s="116" t="str">
        <f t="shared" si="27"/>
        <v>LP</v>
      </c>
      <c r="O246" s="114" t="s">
        <v>8725</v>
      </c>
      <c r="P246" s="114" t="str">
        <f t="shared" si="31"/>
        <v>Medium</v>
      </c>
      <c r="Q246" s="155" t="s">
        <v>10395</v>
      </c>
      <c r="R246" s="356" t="s">
        <v>13646</v>
      </c>
      <c r="S246" s="356"/>
      <c r="T246" s="155" t="s">
        <v>1899</v>
      </c>
      <c r="U246" s="117" t="s">
        <v>1900</v>
      </c>
      <c r="V246" s="118" t="s">
        <v>5637</v>
      </c>
      <c r="W246" s="119" t="s">
        <v>1193</v>
      </c>
      <c r="X246" s="119" t="s">
        <v>1193</v>
      </c>
      <c r="Y246" s="128">
        <v>43116</v>
      </c>
      <c r="Z246" s="128">
        <v>44926</v>
      </c>
      <c r="AA246" s="120">
        <v>0</v>
      </c>
      <c r="AB246" s="120">
        <v>0</v>
      </c>
      <c r="AC246" s="120">
        <v>0</v>
      </c>
      <c r="AD246" s="120">
        <v>0</v>
      </c>
      <c r="AE246" s="120">
        <v>0</v>
      </c>
      <c r="AF246" s="121"/>
      <c r="AG246" s="114" t="s">
        <v>1193</v>
      </c>
      <c r="AH246" s="130" t="s">
        <v>1193</v>
      </c>
      <c r="AI246" s="131">
        <v>2</v>
      </c>
      <c r="AJ246" s="131">
        <v>1</v>
      </c>
      <c r="AK246" s="131">
        <v>1</v>
      </c>
      <c r="AL246" s="131">
        <v>0</v>
      </c>
      <c r="AM246" s="131">
        <v>0</v>
      </c>
      <c r="AN246" s="118" t="s">
        <v>3500</v>
      </c>
      <c r="AO246" s="122">
        <v>1</v>
      </c>
      <c r="AP246" s="11"/>
      <c r="AQ246" s="11"/>
    </row>
    <row r="247" spans="1:43" s="12" customFormat="1" ht="25" customHeight="1" x14ac:dyDescent="0.35">
      <c r="A247" s="123"/>
      <c r="B247" s="124"/>
      <c r="C247" s="114" t="str">
        <f t="shared" ca="1" si="32"/>
        <v>Active</v>
      </c>
      <c r="D247" s="114" t="s">
        <v>3336</v>
      </c>
      <c r="E247" s="115">
        <v>42059</v>
      </c>
      <c r="F247" s="115">
        <v>45712</v>
      </c>
      <c r="G247" s="115">
        <f>DATE(YEAR(F247),MONTH(F247)+20,DAY(F247)-1)</f>
        <v>46318</v>
      </c>
      <c r="H247" s="114" t="s">
        <v>829</v>
      </c>
      <c r="I247" s="379" t="s">
        <v>4281</v>
      </c>
      <c r="J247" s="155" t="s">
        <v>5588</v>
      </c>
      <c r="K247" s="114" t="s">
        <v>11728</v>
      </c>
      <c r="L247" s="114" t="s">
        <v>5123</v>
      </c>
      <c r="M247" s="114" t="s">
        <v>3640</v>
      </c>
      <c r="N247" s="116" t="str">
        <f t="shared" si="27"/>
        <v>LP</v>
      </c>
      <c r="O247" s="114" t="s">
        <v>8733</v>
      </c>
      <c r="P247" s="114" t="str">
        <f t="shared" si="31"/>
        <v>Medium</v>
      </c>
      <c r="Q247" s="155" t="s">
        <v>5024</v>
      </c>
      <c r="R247" s="356" t="s">
        <v>15347</v>
      </c>
      <c r="S247" s="356"/>
      <c r="T247" s="155" t="s">
        <v>15349</v>
      </c>
      <c r="U247" s="117" t="s">
        <v>15348</v>
      </c>
      <c r="V247" s="128" t="s">
        <v>5430</v>
      </c>
      <c r="W247" s="128" t="s">
        <v>1193</v>
      </c>
      <c r="X247" s="128" t="s">
        <v>1193</v>
      </c>
      <c r="Y247" s="128" t="s">
        <v>1193</v>
      </c>
      <c r="Z247" s="128">
        <v>44561</v>
      </c>
      <c r="AA247" s="120">
        <v>339029633.17000002</v>
      </c>
      <c r="AB247" s="120">
        <v>0</v>
      </c>
      <c r="AC247" s="120">
        <v>240690890.53</v>
      </c>
      <c r="AD247" s="120">
        <v>0</v>
      </c>
      <c r="AE247" s="120">
        <v>279853640.39999998</v>
      </c>
      <c r="AF247" s="121"/>
      <c r="AG247" s="114" t="s">
        <v>11224</v>
      </c>
      <c r="AH247" s="114" t="s">
        <v>1193</v>
      </c>
      <c r="AI247" s="114">
        <v>14</v>
      </c>
      <c r="AJ247" s="114">
        <v>3</v>
      </c>
      <c r="AK247" s="114">
        <v>11</v>
      </c>
      <c r="AL247" s="114">
        <v>900</v>
      </c>
      <c r="AM247" s="114">
        <v>0</v>
      </c>
      <c r="AN247" s="118" t="s">
        <v>3500</v>
      </c>
      <c r="AO247" s="122">
        <v>1</v>
      </c>
      <c r="AP247" s="5"/>
      <c r="AQ247" s="5"/>
    </row>
    <row r="248" spans="1:43" s="12" customFormat="1" ht="25" customHeight="1" x14ac:dyDescent="0.35">
      <c r="A248" s="123" t="s">
        <v>14317</v>
      </c>
      <c r="B248" s="124" t="s">
        <v>15918</v>
      </c>
      <c r="C248" s="114" t="str">
        <f t="shared" ca="1" si="32"/>
        <v>Active</v>
      </c>
      <c r="D248" s="114" t="s">
        <v>15917</v>
      </c>
      <c r="E248" s="115">
        <v>43013</v>
      </c>
      <c r="F248" s="115">
        <v>46001</v>
      </c>
      <c r="G248" s="115">
        <f>DATE(YEAR(F248),MONTH(F248)+18,DAY(F248)-1)</f>
        <v>46547</v>
      </c>
      <c r="H248" s="114" t="s">
        <v>1708</v>
      </c>
      <c r="I248" s="379" t="s">
        <v>1720</v>
      </c>
      <c r="J248" s="155" t="s">
        <v>10175</v>
      </c>
      <c r="K248" s="114" t="s">
        <v>24</v>
      </c>
      <c r="L248" s="114" t="s">
        <v>5123</v>
      </c>
      <c r="M248" s="114" t="s">
        <v>3640</v>
      </c>
      <c r="N248" s="116" t="str">
        <f t="shared" si="27"/>
        <v>LP</v>
      </c>
      <c r="O248" s="114" t="s">
        <v>8728</v>
      </c>
      <c r="P248" s="114" t="str">
        <f t="shared" si="31"/>
        <v>Low</v>
      </c>
      <c r="Q248" s="155" t="s">
        <v>5589</v>
      </c>
      <c r="R248" s="356" t="s">
        <v>15919</v>
      </c>
      <c r="S248" s="356"/>
      <c r="T248" s="155" t="s">
        <v>15920</v>
      </c>
      <c r="U248" s="117" t="s">
        <v>15921</v>
      </c>
      <c r="V248" s="129" t="s">
        <v>15922</v>
      </c>
      <c r="W248" s="128" t="s">
        <v>1193</v>
      </c>
      <c r="X248" s="128" t="s">
        <v>1193</v>
      </c>
      <c r="Y248" s="128">
        <v>46000</v>
      </c>
      <c r="Z248" s="128">
        <v>43830</v>
      </c>
      <c r="AA248" s="120">
        <v>1148075</v>
      </c>
      <c r="AB248" s="120">
        <v>0</v>
      </c>
      <c r="AC248" s="120">
        <v>1236868</v>
      </c>
      <c r="AD248" s="120">
        <v>0</v>
      </c>
      <c r="AE248" s="120">
        <v>-1689682</v>
      </c>
      <c r="AF248" s="121">
        <v>0</v>
      </c>
      <c r="AG248" s="114" t="s">
        <v>1193</v>
      </c>
      <c r="AH248" s="114" t="s">
        <v>1193</v>
      </c>
      <c r="AI248" s="114">
        <v>23</v>
      </c>
      <c r="AJ248" s="114">
        <v>10</v>
      </c>
      <c r="AK248" s="114">
        <v>13</v>
      </c>
      <c r="AL248" s="114">
        <v>23</v>
      </c>
      <c r="AM248" s="114">
        <v>1</v>
      </c>
      <c r="AN248" s="118" t="s">
        <v>3500</v>
      </c>
      <c r="AO248" s="122">
        <v>1</v>
      </c>
      <c r="AP248" s="5"/>
      <c r="AQ248" s="5"/>
    </row>
    <row r="249" spans="1:43" s="12" customFormat="1" ht="25" customHeight="1" x14ac:dyDescent="0.35">
      <c r="A249" s="123"/>
      <c r="B249" s="124"/>
      <c r="C249" s="114" t="str">
        <f t="shared" ca="1" si="32"/>
        <v>Expired</v>
      </c>
      <c r="D249" s="114" t="s">
        <v>2321</v>
      </c>
      <c r="E249" s="115">
        <v>43626</v>
      </c>
      <c r="F249" s="115">
        <f>E249</f>
        <v>43626</v>
      </c>
      <c r="G249" s="115">
        <f>DATE(YEAR(F249)+2,MONTH(F249),DAY(F249)-1)</f>
        <v>44356</v>
      </c>
      <c r="H249" s="114" t="s">
        <v>4772</v>
      </c>
      <c r="I249" s="379" t="s">
        <v>4282</v>
      </c>
      <c r="J249" s="155" t="s">
        <v>5590</v>
      </c>
      <c r="K249" s="114" t="s">
        <v>11728</v>
      </c>
      <c r="L249" s="114" t="s">
        <v>5123</v>
      </c>
      <c r="M249" s="114" t="s">
        <v>3640</v>
      </c>
      <c r="N249" s="116" t="str">
        <f t="shared" si="27"/>
        <v>LP</v>
      </c>
      <c r="O249" s="114" t="s">
        <v>8726</v>
      </c>
      <c r="P249" s="114" t="str">
        <f t="shared" si="31"/>
        <v>Medium</v>
      </c>
      <c r="Q249" s="155" t="s">
        <v>10396</v>
      </c>
      <c r="R249" s="356"/>
      <c r="S249" s="356"/>
      <c r="T249" s="155" t="s">
        <v>2782</v>
      </c>
      <c r="U249" s="117" t="s">
        <v>5591</v>
      </c>
      <c r="V249" s="118" t="s">
        <v>10795</v>
      </c>
      <c r="W249" s="119" t="s">
        <v>1193</v>
      </c>
      <c r="X249" s="119" t="s">
        <v>1193</v>
      </c>
      <c r="Y249" s="128">
        <v>43592</v>
      </c>
      <c r="Z249" s="128" t="s">
        <v>3303</v>
      </c>
      <c r="AA249" s="120">
        <v>0</v>
      </c>
      <c r="AB249" s="120">
        <v>0</v>
      </c>
      <c r="AC249" s="120">
        <v>0</v>
      </c>
      <c r="AD249" s="120">
        <v>0</v>
      </c>
      <c r="AE249" s="120">
        <v>0</v>
      </c>
      <c r="AF249" s="121"/>
      <c r="AG249" s="114" t="s">
        <v>1193</v>
      </c>
      <c r="AH249" s="114" t="s">
        <v>1193</v>
      </c>
      <c r="AI249" s="114">
        <v>2</v>
      </c>
      <c r="AJ249" s="114">
        <v>1</v>
      </c>
      <c r="AK249" s="114">
        <v>1</v>
      </c>
      <c r="AL249" s="114">
        <v>0</v>
      </c>
      <c r="AM249" s="114">
        <v>0</v>
      </c>
      <c r="AN249" s="118" t="s">
        <v>3500</v>
      </c>
      <c r="AO249" s="122">
        <v>1</v>
      </c>
      <c r="AP249" s="5"/>
      <c r="AQ249" s="5"/>
    </row>
    <row r="250" spans="1:43" s="12" customFormat="1" ht="25" customHeight="1" x14ac:dyDescent="0.3">
      <c r="A250" s="123"/>
      <c r="B250" s="124"/>
      <c r="C250" s="114" t="str">
        <f t="shared" ca="1" si="32"/>
        <v>Expired</v>
      </c>
      <c r="D250" s="114" t="s">
        <v>11795</v>
      </c>
      <c r="E250" s="115">
        <v>43619</v>
      </c>
      <c r="F250" s="115">
        <v>45154</v>
      </c>
      <c r="G250" s="115">
        <f>DATE(YEAR(F250)+1,MONTH(F250),DAY(F250)-2)</f>
        <v>45518</v>
      </c>
      <c r="H250" s="114" t="s">
        <v>4771</v>
      </c>
      <c r="I250" s="379" t="s">
        <v>4283</v>
      </c>
      <c r="J250" s="155" t="s">
        <v>5592</v>
      </c>
      <c r="K250" s="114" t="s">
        <v>11728</v>
      </c>
      <c r="L250" s="114" t="s">
        <v>5123</v>
      </c>
      <c r="M250" s="114" t="s">
        <v>3640</v>
      </c>
      <c r="N250" s="116" t="str">
        <f t="shared" si="27"/>
        <v>LP</v>
      </c>
      <c r="O250" s="114" t="s">
        <v>8732</v>
      </c>
      <c r="P250" s="114" t="str">
        <f>IF(EXACT(O250,"Overseas Charities Operating in Jamaica"),"Medium",IF(EXACT(O250,"Muslim Groups/Foundations"),"Medium",IF(EXACT(O250,"Churches"),"Low",IF(EXACT(O250,"Benevolent Societies"),"Low",IF(EXACT(O250,"Alumni/Past Students'associations"),"Low",IF(EXACT(O250,"Schools(Government/Private)"),"Low",IF(EXACT(O250,"Govt.Based Trusts/Charities"),"Low",IF(EXACT(O250,"Trust"),"Medium",IF(EXACT(O250,"Company Based Foundations"),"Medium",IF(EXACT(O250,"Other Foundations"),"Medium",IF(EXACT(O250,"Unincorporated Groups"),"Medium","")))))))))))</f>
        <v>Low</v>
      </c>
      <c r="Q250" s="155" t="s">
        <v>5593</v>
      </c>
      <c r="R250" s="356" t="s">
        <v>11796</v>
      </c>
      <c r="S250" s="356"/>
      <c r="T250" s="155" t="s">
        <v>9695</v>
      </c>
      <c r="U250" s="127" t="s">
        <v>11797</v>
      </c>
      <c r="V250" s="119" t="s">
        <v>5430</v>
      </c>
      <c r="W250" s="119" t="s">
        <v>1193</v>
      </c>
      <c r="X250" s="119" t="s">
        <v>1193</v>
      </c>
      <c r="Y250" s="128">
        <v>41852</v>
      </c>
      <c r="Z250" s="128">
        <v>44196</v>
      </c>
      <c r="AA250" s="120">
        <v>7184788</v>
      </c>
      <c r="AB250" s="120">
        <v>0</v>
      </c>
      <c r="AC250" s="120">
        <v>2486281</v>
      </c>
      <c r="AD250" s="120">
        <v>0</v>
      </c>
      <c r="AE250" s="120">
        <v>4316583</v>
      </c>
      <c r="AF250" s="121">
        <v>4398235</v>
      </c>
      <c r="AG250" s="114" t="s">
        <v>1193</v>
      </c>
      <c r="AH250" s="114" t="s">
        <v>1193</v>
      </c>
      <c r="AI250" s="114">
        <v>5</v>
      </c>
      <c r="AJ250" s="114">
        <v>3</v>
      </c>
      <c r="AK250" s="114">
        <v>2</v>
      </c>
      <c r="AL250" s="114">
        <v>13</v>
      </c>
      <c r="AM250" s="114">
        <v>0</v>
      </c>
      <c r="AN250" s="118" t="s">
        <v>3500</v>
      </c>
      <c r="AO250" s="122">
        <v>1</v>
      </c>
      <c r="AP250" s="5"/>
      <c r="AQ250" s="11"/>
    </row>
    <row r="251" spans="1:43" s="12" customFormat="1" ht="25" customHeight="1" x14ac:dyDescent="0.3">
      <c r="A251" s="123"/>
      <c r="B251" s="124"/>
      <c r="C251" s="114" t="str">
        <f t="shared" ca="1" si="32"/>
        <v>Expired</v>
      </c>
      <c r="D251" s="114" t="s">
        <v>1233</v>
      </c>
      <c r="E251" s="115">
        <v>42478</v>
      </c>
      <c r="F251" s="115">
        <f>E251</f>
        <v>42478</v>
      </c>
      <c r="G251" s="115">
        <f>DATE(YEAR(F251)+2,MONTH(F251),DAY(F251)-1)</f>
        <v>43207</v>
      </c>
      <c r="H251" s="114" t="s">
        <v>1234</v>
      </c>
      <c r="I251" s="379" t="s">
        <v>1235</v>
      </c>
      <c r="J251" s="155" t="s">
        <v>10176</v>
      </c>
      <c r="K251" s="114" t="s">
        <v>11728</v>
      </c>
      <c r="L251" s="114" t="s">
        <v>5123</v>
      </c>
      <c r="M251" s="114" t="s">
        <v>3640</v>
      </c>
      <c r="N251" s="116" t="str">
        <f t="shared" si="27"/>
        <v>LP</v>
      </c>
      <c r="O251" s="114" t="s">
        <v>8726</v>
      </c>
      <c r="P251" s="114" t="str">
        <f t="shared" ref="P251:P261" si="33">IF(EXACT(O251,"Overseas Charities Operating in Jamaica"),"Medium",IF(EXACT(O251,"Muslim Groups/Foundations"),"Medium",IF(EXACT(O251,"Churches"),"Low",IF(EXACT(O251,"Benevolent Societies"),"Low",IF(EXACT(O251,"Alumni/Past Students Associations"),"Low",IF(EXACT(O251,"Schools(Government/Private)"),"Low",IF(EXACT(O251,"Govt.Based Trusts/Charities"),"Low",IF(EXACT(O251,"Trust"),"Medium",IF(EXACT(O251,"Company Based Foundations"),"Medium",IF(EXACT(O251,"Other Foundations"),"Medium",IF(EXACT(O251,"Unincorporated Groups"),"Medium","")))))))))))</f>
        <v>Medium</v>
      </c>
      <c r="Q251" s="155" t="s">
        <v>10397</v>
      </c>
      <c r="R251" s="356"/>
      <c r="S251" s="356"/>
      <c r="T251" s="155" t="s">
        <v>9696</v>
      </c>
      <c r="U251" s="117" t="s">
        <v>9697</v>
      </c>
      <c r="V251" s="119" t="s">
        <v>5430</v>
      </c>
      <c r="W251" s="119" t="s">
        <v>1193</v>
      </c>
      <c r="X251" s="119" t="s">
        <v>1193</v>
      </c>
      <c r="Y251" s="128">
        <v>42408</v>
      </c>
      <c r="Z251" s="128">
        <v>42735</v>
      </c>
      <c r="AA251" s="120">
        <v>292500</v>
      </c>
      <c r="AB251" s="120">
        <v>0</v>
      </c>
      <c r="AC251" s="120">
        <v>90000</v>
      </c>
      <c r="AD251" s="120">
        <v>0</v>
      </c>
      <c r="AE251" s="120">
        <v>90000</v>
      </c>
      <c r="AF251" s="121"/>
      <c r="AG251" s="114" t="s">
        <v>11225</v>
      </c>
      <c r="AH251" s="114" t="s">
        <v>11226</v>
      </c>
      <c r="AI251" s="114">
        <v>3</v>
      </c>
      <c r="AJ251" s="114">
        <v>3</v>
      </c>
      <c r="AK251" s="114">
        <v>0</v>
      </c>
      <c r="AL251" s="114">
        <v>9</v>
      </c>
      <c r="AM251" s="114">
        <v>0</v>
      </c>
      <c r="AN251" s="118" t="s">
        <v>3500</v>
      </c>
      <c r="AO251" s="122">
        <v>1</v>
      </c>
      <c r="AP251" s="5"/>
      <c r="AQ251" s="11"/>
    </row>
    <row r="252" spans="1:43" s="12" customFormat="1" ht="25" customHeight="1" x14ac:dyDescent="0.35">
      <c r="A252" s="123"/>
      <c r="B252" s="124"/>
      <c r="C252" s="114" t="str">
        <f t="shared" ca="1" si="32"/>
        <v>Active</v>
      </c>
      <c r="D252" s="114" t="s">
        <v>3880</v>
      </c>
      <c r="E252" s="115">
        <v>43819</v>
      </c>
      <c r="F252" s="115">
        <v>46011</v>
      </c>
      <c r="G252" s="115">
        <f>DATE(YEAR(F252)+1,MONTH(F252)+8,DAY(F252)-1)</f>
        <v>46618</v>
      </c>
      <c r="H252" s="114" t="s">
        <v>2455</v>
      </c>
      <c r="I252" s="379" t="s">
        <v>16584</v>
      </c>
      <c r="J252" s="155" t="s">
        <v>16415</v>
      </c>
      <c r="K252" s="114" t="s">
        <v>11728</v>
      </c>
      <c r="L252" s="114" t="s">
        <v>5123</v>
      </c>
      <c r="M252" s="114" t="s">
        <v>3640</v>
      </c>
      <c r="N252" s="116" t="str">
        <f t="shared" si="27"/>
        <v>LP</v>
      </c>
      <c r="O252" s="114" t="s">
        <v>8728</v>
      </c>
      <c r="P252" s="114" t="str">
        <f t="shared" si="33"/>
        <v>Low</v>
      </c>
      <c r="Q252" s="155" t="s">
        <v>10398</v>
      </c>
      <c r="R252" s="356" t="s">
        <v>14954</v>
      </c>
      <c r="S252" s="356"/>
      <c r="T252" s="155" t="s">
        <v>14955</v>
      </c>
      <c r="U252" s="117" t="s">
        <v>14956</v>
      </c>
      <c r="V252" s="129" t="s">
        <v>5594</v>
      </c>
      <c r="W252" s="128" t="s">
        <v>1193</v>
      </c>
      <c r="X252" s="128" t="s">
        <v>1193</v>
      </c>
      <c r="Y252" s="115">
        <v>43775</v>
      </c>
      <c r="Z252" s="115">
        <v>44561</v>
      </c>
      <c r="AA252" s="120">
        <v>50000</v>
      </c>
      <c r="AB252" s="120">
        <v>0</v>
      </c>
      <c r="AC252" s="120">
        <v>0</v>
      </c>
      <c r="AD252" s="120">
        <v>0</v>
      </c>
      <c r="AE252" s="120">
        <v>0</v>
      </c>
      <c r="AF252" s="121"/>
      <c r="AG252" s="114" t="s">
        <v>1193</v>
      </c>
      <c r="AH252" s="114" t="s">
        <v>1193</v>
      </c>
      <c r="AI252" s="114">
        <v>2</v>
      </c>
      <c r="AJ252" s="114">
        <v>2</v>
      </c>
      <c r="AK252" s="114">
        <v>0</v>
      </c>
      <c r="AL252" s="114">
        <v>2</v>
      </c>
      <c r="AM252" s="114">
        <v>1</v>
      </c>
      <c r="AN252" s="118" t="s">
        <v>3500</v>
      </c>
      <c r="AO252" s="122">
        <v>1</v>
      </c>
      <c r="AP252" s="5"/>
      <c r="AQ252" s="5"/>
    </row>
    <row r="253" spans="1:43" s="12" customFormat="1" ht="25" customHeight="1" x14ac:dyDescent="0.3">
      <c r="A253" s="123"/>
      <c r="B253" s="124"/>
      <c r="C253" s="114" t="str">
        <f t="shared" ca="1" si="32"/>
        <v>Expired</v>
      </c>
      <c r="D253" s="118" t="s">
        <v>14906</v>
      </c>
      <c r="E253" s="129">
        <v>44165</v>
      </c>
      <c r="F253" s="138">
        <v>45427</v>
      </c>
      <c r="G253" s="115">
        <f t="shared" ref="G253:G259" si="34">DATE(YEAR(F253)+2,MONTH(F253),DAY(F253)-1)</f>
        <v>46156</v>
      </c>
      <c r="H253" s="118" t="s">
        <v>3392</v>
      </c>
      <c r="I253" s="379" t="s">
        <v>7986</v>
      </c>
      <c r="J253" s="345" t="s">
        <v>14907</v>
      </c>
      <c r="K253" s="118" t="s">
        <v>18</v>
      </c>
      <c r="L253" s="118" t="s">
        <v>3368</v>
      </c>
      <c r="M253" s="158" t="s">
        <v>3640</v>
      </c>
      <c r="N253" s="116" t="str">
        <f t="shared" si="27"/>
        <v>LP</v>
      </c>
      <c r="O253" s="118" t="s">
        <v>8728</v>
      </c>
      <c r="P253" s="114" t="str">
        <f t="shared" si="33"/>
        <v>Low</v>
      </c>
      <c r="Q253" s="345" t="s">
        <v>4408</v>
      </c>
      <c r="R253" s="357"/>
      <c r="S253" s="357"/>
      <c r="T253" s="345" t="s">
        <v>3393</v>
      </c>
      <c r="U253" s="157" t="s">
        <v>5595</v>
      </c>
      <c r="V253" s="118"/>
      <c r="W253" s="118"/>
      <c r="X253" s="118"/>
      <c r="Y253" s="118"/>
      <c r="Z253" s="118"/>
      <c r="AA253" s="118"/>
      <c r="AB253" s="118"/>
      <c r="AC253" s="118"/>
      <c r="AD253" s="118"/>
      <c r="AE253" s="118" t="s">
        <v>7654</v>
      </c>
      <c r="AF253" s="140"/>
      <c r="AG253" s="118"/>
      <c r="AH253" s="118"/>
      <c r="AI253" s="118"/>
      <c r="AJ253" s="118"/>
      <c r="AK253" s="118"/>
      <c r="AL253" s="118"/>
      <c r="AM253" s="118"/>
      <c r="AN253" s="118" t="s">
        <v>3500</v>
      </c>
      <c r="AO253" s="141">
        <v>1</v>
      </c>
      <c r="AP253" s="5"/>
      <c r="AQ253" s="11"/>
    </row>
    <row r="254" spans="1:43" s="12" customFormat="1" ht="25" customHeight="1" x14ac:dyDescent="0.3">
      <c r="A254" s="123"/>
      <c r="B254" s="124"/>
      <c r="C254" s="114" t="str">
        <f t="shared" ca="1" si="32"/>
        <v>Active</v>
      </c>
      <c r="D254" s="114" t="s">
        <v>8961</v>
      </c>
      <c r="E254" s="115">
        <v>42563</v>
      </c>
      <c r="F254" s="115">
        <v>45850</v>
      </c>
      <c r="G254" s="115">
        <f t="shared" si="34"/>
        <v>46579</v>
      </c>
      <c r="H254" s="114" t="s">
        <v>1308</v>
      </c>
      <c r="I254" s="379" t="s">
        <v>1319</v>
      </c>
      <c r="J254" s="155" t="s">
        <v>5596</v>
      </c>
      <c r="K254" s="114" t="s">
        <v>30</v>
      </c>
      <c r="L254" s="114" t="s">
        <v>15709</v>
      </c>
      <c r="M254" s="114" t="s">
        <v>3640</v>
      </c>
      <c r="N254" s="116" t="str">
        <f t="shared" si="27"/>
        <v>LP</v>
      </c>
      <c r="O254" s="114" t="s">
        <v>8728</v>
      </c>
      <c r="P254" s="114" t="str">
        <f t="shared" si="33"/>
        <v>Low</v>
      </c>
      <c r="Q254" s="155" t="s">
        <v>10399</v>
      </c>
      <c r="R254" s="356" t="s">
        <v>11595</v>
      </c>
      <c r="S254" s="356"/>
      <c r="T254" s="155" t="s">
        <v>1326</v>
      </c>
      <c r="U254" s="117" t="s">
        <v>5597</v>
      </c>
      <c r="V254" s="118" t="s">
        <v>5598</v>
      </c>
      <c r="W254" s="119" t="s">
        <v>5599</v>
      </c>
      <c r="X254" s="119" t="s">
        <v>1193</v>
      </c>
      <c r="Y254" s="128">
        <v>43951</v>
      </c>
      <c r="Z254" s="128">
        <v>44196</v>
      </c>
      <c r="AA254" s="120">
        <v>71200</v>
      </c>
      <c r="AB254" s="120">
        <v>0</v>
      </c>
      <c r="AC254" s="120">
        <v>46200</v>
      </c>
      <c r="AD254" s="120">
        <v>0</v>
      </c>
      <c r="AE254" s="120">
        <v>46200</v>
      </c>
      <c r="AF254" s="121"/>
      <c r="AG254" s="114" t="s">
        <v>7655</v>
      </c>
      <c r="AH254" s="130" t="s">
        <v>1193</v>
      </c>
      <c r="AI254" s="131">
        <v>2</v>
      </c>
      <c r="AJ254" s="131">
        <v>1</v>
      </c>
      <c r="AK254" s="131">
        <v>1</v>
      </c>
      <c r="AL254" s="131">
        <v>0</v>
      </c>
      <c r="AM254" s="131">
        <v>0</v>
      </c>
      <c r="AN254" s="118" t="s">
        <v>3500</v>
      </c>
      <c r="AO254" s="122">
        <v>1</v>
      </c>
      <c r="AP254" s="5"/>
      <c r="AQ254" s="11"/>
    </row>
    <row r="255" spans="1:43" s="12" customFormat="1" ht="25" customHeight="1" x14ac:dyDescent="0.3">
      <c r="A255" s="125" t="s">
        <v>11533</v>
      </c>
      <c r="B255" s="126">
        <v>45723</v>
      </c>
      <c r="C255" s="114" t="str">
        <f t="shared" ca="1" si="32"/>
        <v>Active</v>
      </c>
      <c r="D255" s="114" t="s">
        <v>14898</v>
      </c>
      <c r="E255" s="115">
        <v>45723</v>
      </c>
      <c r="F255" s="115">
        <v>45723</v>
      </c>
      <c r="G255" s="115">
        <f t="shared" si="34"/>
        <v>46452</v>
      </c>
      <c r="H255" s="114" t="s">
        <v>14899</v>
      </c>
      <c r="I255" s="379" t="s">
        <v>14900</v>
      </c>
      <c r="J255" s="155" t="s">
        <v>14901</v>
      </c>
      <c r="K255" s="114" t="s">
        <v>24</v>
      </c>
      <c r="L255" s="114" t="s">
        <v>5123</v>
      </c>
      <c r="M255" s="114" t="s">
        <v>3640</v>
      </c>
      <c r="N255" s="116" t="str">
        <f t="shared" si="27"/>
        <v>LP</v>
      </c>
      <c r="O255" s="114" t="s">
        <v>8728</v>
      </c>
      <c r="P255" s="114" t="str">
        <f t="shared" si="33"/>
        <v>Low</v>
      </c>
      <c r="Q255" s="155" t="s">
        <v>10266</v>
      </c>
      <c r="R255" s="356" t="s">
        <v>14902</v>
      </c>
      <c r="S255" s="356"/>
      <c r="T255" s="155" t="s">
        <v>14903</v>
      </c>
      <c r="U255" s="117" t="s">
        <v>14904</v>
      </c>
      <c r="V255" s="118" t="s">
        <v>14905</v>
      </c>
      <c r="W255" s="119" t="s">
        <v>1193</v>
      </c>
      <c r="X255" s="119" t="s">
        <v>1193</v>
      </c>
      <c r="Y255" s="115">
        <v>45591</v>
      </c>
      <c r="Z255" s="118" t="s">
        <v>3303</v>
      </c>
      <c r="AA255" s="120">
        <v>0</v>
      </c>
      <c r="AB255" s="120">
        <v>0</v>
      </c>
      <c r="AC255" s="120">
        <v>0</v>
      </c>
      <c r="AD255" s="120">
        <v>0</v>
      </c>
      <c r="AE255" s="120">
        <v>0</v>
      </c>
      <c r="AF255" s="121">
        <v>0</v>
      </c>
      <c r="AG255" s="114" t="s">
        <v>1193</v>
      </c>
      <c r="AH255" s="114" t="s">
        <v>1193</v>
      </c>
      <c r="AI255" s="114">
        <v>5</v>
      </c>
      <c r="AJ255" s="114">
        <v>0</v>
      </c>
      <c r="AK255" s="114">
        <v>5</v>
      </c>
      <c r="AL255" s="114">
        <v>0</v>
      </c>
      <c r="AM255" s="114">
        <v>0</v>
      </c>
      <c r="AN255" s="118" t="s">
        <v>3500</v>
      </c>
      <c r="AO255" s="122">
        <v>1</v>
      </c>
      <c r="AP255" s="5"/>
      <c r="AQ255" s="11"/>
    </row>
    <row r="256" spans="1:43" s="12" customFormat="1" ht="25" customHeight="1" x14ac:dyDescent="0.3">
      <c r="A256" s="125" t="s">
        <v>11533</v>
      </c>
      <c r="B256" s="126">
        <v>45153</v>
      </c>
      <c r="C256" s="114" t="str">
        <f t="shared" ca="1" si="32"/>
        <v>Expired</v>
      </c>
      <c r="D256" s="114" t="s">
        <v>11762</v>
      </c>
      <c r="E256" s="115">
        <v>45153</v>
      </c>
      <c r="F256" s="115">
        <f>E256</f>
        <v>45153</v>
      </c>
      <c r="G256" s="115">
        <f t="shared" si="34"/>
        <v>45883</v>
      </c>
      <c r="H256" s="114" t="s">
        <v>11763</v>
      </c>
      <c r="I256" s="379" t="s">
        <v>11764</v>
      </c>
      <c r="J256" s="155" t="s">
        <v>11765</v>
      </c>
      <c r="K256" s="118" t="s">
        <v>11728</v>
      </c>
      <c r="L256" s="114" t="s">
        <v>5123</v>
      </c>
      <c r="M256" s="114" t="s">
        <v>3640</v>
      </c>
      <c r="N256" s="116" t="str">
        <f t="shared" si="27"/>
        <v>LP</v>
      </c>
      <c r="O256" s="114" t="s">
        <v>8725</v>
      </c>
      <c r="P256" s="114" t="str">
        <f t="shared" si="33"/>
        <v>Medium</v>
      </c>
      <c r="Q256" s="155" t="s">
        <v>11766</v>
      </c>
      <c r="R256" s="356" t="s">
        <v>11767</v>
      </c>
      <c r="S256" s="356"/>
      <c r="T256" s="155" t="s">
        <v>11768</v>
      </c>
      <c r="U256" s="127" t="s">
        <v>11769</v>
      </c>
      <c r="V256" s="128" t="s">
        <v>8301</v>
      </c>
      <c r="W256" s="128" t="s">
        <v>1193</v>
      </c>
      <c r="X256" s="128" t="s">
        <v>1193</v>
      </c>
      <c r="Y256" s="115">
        <v>45104</v>
      </c>
      <c r="Z256" s="115" t="s">
        <v>3303</v>
      </c>
      <c r="AA256" s="120">
        <v>0</v>
      </c>
      <c r="AB256" s="120">
        <v>0</v>
      </c>
      <c r="AC256" s="120">
        <v>0</v>
      </c>
      <c r="AD256" s="120">
        <v>0</v>
      </c>
      <c r="AE256" s="120">
        <v>0</v>
      </c>
      <c r="AF256" s="121">
        <v>0</v>
      </c>
      <c r="AG256" s="114" t="s">
        <v>1193</v>
      </c>
      <c r="AH256" s="114" t="s">
        <v>1193</v>
      </c>
      <c r="AI256" s="114">
        <v>5</v>
      </c>
      <c r="AJ256" s="114">
        <v>2</v>
      </c>
      <c r="AK256" s="114">
        <v>3</v>
      </c>
      <c r="AL256" s="114">
        <v>0</v>
      </c>
      <c r="AM256" s="114">
        <v>0</v>
      </c>
      <c r="AN256" s="118" t="s">
        <v>3500</v>
      </c>
      <c r="AO256" s="122">
        <v>1</v>
      </c>
      <c r="AP256" s="5"/>
      <c r="AQ256" s="11"/>
    </row>
    <row r="257" spans="1:43" s="12" customFormat="1" ht="25" customHeight="1" x14ac:dyDescent="0.3">
      <c r="A257" s="123" t="s">
        <v>1193</v>
      </c>
      <c r="B257" s="124"/>
      <c r="C257" s="114" t="str">
        <f t="shared" ca="1" si="32"/>
        <v>Active</v>
      </c>
      <c r="D257" s="114" t="s">
        <v>3930</v>
      </c>
      <c r="E257" s="115">
        <v>43020</v>
      </c>
      <c r="F257" s="115">
        <v>45577</v>
      </c>
      <c r="G257" s="115">
        <f t="shared" si="34"/>
        <v>46306</v>
      </c>
      <c r="H257" s="114" t="s">
        <v>1715</v>
      </c>
      <c r="I257" s="379" t="s">
        <v>1724</v>
      </c>
      <c r="J257" s="155" t="s">
        <v>5600</v>
      </c>
      <c r="K257" s="114" t="s">
        <v>11728</v>
      </c>
      <c r="L257" s="114" t="s">
        <v>5123</v>
      </c>
      <c r="M257" s="114" t="s">
        <v>3640</v>
      </c>
      <c r="N257" s="116" t="str">
        <f t="shared" si="27"/>
        <v>LP</v>
      </c>
      <c r="O257" s="114" t="s">
        <v>8725</v>
      </c>
      <c r="P257" s="114" t="str">
        <f t="shared" si="33"/>
        <v>Medium</v>
      </c>
      <c r="Q257" s="155" t="s">
        <v>10400</v>
      </c>
      <c r="R257" s="356" t="s">
        <v>13275</v>
      </c>
      <c r="S257" s="356"/>
      <c r="T257" s="155" t="s">
        <v>13276</v>
      </c>
      <c r="U257" s="117" t="s">
        <v>13277</v>
      </c>
      <c r="V257" s="129" t="s">
        <v>5601</v>
      </c>
      <c r="W257" s="128" t="s">
        <v>1193</v>
      </c>
      <c r="X257" s="128" t="s">
        <v>1193</v>
      </c>
      <c r="Y257" s="115">
        <v>42948</v>
      </c>
      <c r="Z257" s="115">
        <v>43100</v>
      </c>
      <c r="AA257" s="120">
        <v>4416593</v>
      </c>
      <c r="AB257" s="120">
        <v>0</v>
      </c>
      <c r="AC257" s="120">
        <v>1521373</v>
      </c>
      <c r="AD257" s="120">
        <v>0</v>
      </c>
      <c r="AE257" s="120">
        <v>1611536</v>
      </c>
      <c r="AF257" s="121">
        <v>4041462</v>
      </c>
      <c r="AG257" s="114" t="s">
        <v>13278</v>
      </c>
      <c r="AH257" s="114" t="s">
        <v>13279</v>
      </c>
      <c r="AI257" s="114">
        <v>2</v>
      </c>
      <c r="AJ257" s="114">
        <v>1</v>
      </c>
      <c r="AK257" s="114">
        <v>1</v>
      </c>
      <c r="AL257" s="114">
        <v>20</v>
      </c>
      <c r="AM257" s="114">
        <v>1</v>
      </c>
      <c r="AN257" s="118" t="s">
        <v>3500</v>
      </c>
      <c r="AO257" s="122">
        <v>1</v>
      </c>
      <c r="AP257" s="5"/>
      <c r="AQ257" s="11"/>
    </row>
    <row r="258" spans="1:43" ht="25" customHeight="1" x14ac:dyDescent="0.3">
      <c r="A258" s="123"/>
      <c r="B258" s="124"/>
      <c r="C258" s="114" t="str">
        <f t="shared" ca="1" si="32"/>
        <v>Expired</v>
      </c>
      <c r="D258" s="114" t="s">
        <v>2705</v>
      </c>
      <c r="E258" s="115">
        <v>44152</v>
      </c>
      <c r="F258" s="115">
        <f>E258</f>
        <v>44152</v>
      </c>
      <c r="G258" s="115">
        <f t="shared" si="34"/>
        <v>44881</v>
      </c>
      <c r="H258" s="114" t="s">
        <v>2706</v>
      </c>
      <c r="I258" s="379" t="s">
        <v>4935</v>
      </c>
      <c r="J258" s="155" t="s">
        <v>5602</v>
      </c>
      <c r="K258" s="114" t="s">
        <v>11728</v>
      </c>
      <c r="L258" s="114" t="s">
        <v>5123</v>
      </c>
      <c r="M258" s="114" t="s">
        <v>3640</v>
      </c>
      <c r="N258" s="116" t="str">
        <f t="shared" si="27"/>
        <v>LP</v>
      </c>
      <c r="O258" s="114" t="s">
        <v>8725</v>
      </c>
      <c r="P258" s="114" t="str">
        <f t="shared" si="33"/>
        <v>Medium</v>
      </c>
      <c r="Q258" s="155" t="s">
        <v>5603</v>
      </c>
      <c r="R258" s="356"/>
      <c r="S258" s="356"/>
      <c r="T258" s="155" t="s">
        <v>2832</v>
      </c>
      <c r="U258" s="117" t="s">
        <v>9698</v>
      </c>
      <c r="V258" s="128" t="s">
        <v>5430</v>
      </c>
      <c r="W258" s="128" t="s">
        <v>1193</v>
      </c>
      <c r="X258" s="128" t="s">
        <v>1193</v>
      </c>
      <c r="Y258" s="115">
        <v>44010</v>
      </c>
      <c r="Z258" s="118" t="s">
        <v>3303</v>
      </c>
      <c r="AA258" s="120">
        <v>0</v>
      </c>
      <c r="AB258" s="120">
        <v>0</v>
      </c>
      <c r="AC258" s="120">
        <v>0</v>
      </c>
      <c r="AD258" s="120">
        <v>0</v>
      </c>
      <c r="AE258" s="120">
        <v>0</v>
      </c>
      <c r="AF258" s="121"/>
      <c r="AG258" s="114" t="s">
        <v>1193</v>
      </c>
      <c r="AH258" s="114" t="s">
        <v>1193</v>
      </c>
      <c r="AI258" s="114">
        <v>3</v>
      </c>
      <c r="AJ258" s="114">
        <v>2</v>
      </c>
      <c r="AK258" s="114">
        <v>1</v>
      </c>
      <c r="AL258" s="114">
        <v>0</v>
      </c>
      <c r="AM258" s="114">
        <v>0</v>
      </c>
      <c r="AN258" s="118" t="s">
        <v>3500</v>
      </c>
      <c r="AO258" s="122">
        <v>1</v>
      </c>
      <c r="AQ258" s="11"/>
    </row>
    <row r="259" spans="1:43" ht="25" customHeight="1" x14ac:dyDescent="0.3">
      <c r="A259" s="125" t="s">
        <v>11533</v>
      </c>
      <c r="B259" s="126">
        <v>45120</v>
      </c>
      <c r="C259" s="114" t="str">
        <f t="shared" ca="1" si="32"/>
        <v>Expired</v>
      </c>
      <c r="D259" s="114" t="s">
        <v>10061</v>
      </c>
      <c r="E259" s="115">
        <v>45119</v>
      </c>
      <c r="F259" s="115">
        <f>E259</f>
        <v>45119</v>
      </c>
      <c r="G259" s="115">
        <f t="shared" si="34"/>
        <v>45849</v>
      </c>
      <c r="H259" s="114" t="s">
        <v>10062</v>
      </c>
      <c r="I259" s="379" t="s">
        <v>10063</v>
      </c>
      <c r="J259" s="155" t="s">
        <v>10064</v>
      </c>
      <c r="K259" s="114" t="s">
        <v>18</v>
      </c>
      <c r="L259" s="114" t="s">
        <v>5123</v>
      </c>
      <c r="M259" s="114" t="s">
        <v>3640</v>
      </c>
      <c r="N259" s="116" t="str">
        <f t="shared" ref="N259:N322" si="35">IF(EXACT(M259,"C - COMPANY ACT"),"LP",IF(EXACT(M259,"V- VEST ACT (WITHIN PARLIAMENT) "),"LP",IF(EXACT(M259,"FS - FRIENDLY SOCIETIES ACT"),"LP",IF(EXACT(M259,"UN - UNICORPORATED"),"LA",""))))</f>
        <v>LP</v>
      </c>
      <c r="O259" s="114" t="s">
        <v>8727</v>
      </c>
      <c r="P259" s="114" t="str">
        <f t="shared" si="33"/>
        <v>Medium</v>
      </c>
      <c r="Q259" s="155" t="s">
        <v>10253</v>
      </c>
      <c r="R259" s="356" t="s">
        <v>11596</v>
      </c>
      <c r="S259" s="356"/>
      <c r="T259" s="155" t="s">
        <v>10066</v>
      </c>
      <c r="U259" s="117" t="s">
        <v>10065</v>
      </c>
      <c r="V259" s="118" t="s">
        <v>11081</v>
      </c>
      <c r="W259" s="119" t="s">
        <v>1193</v>
      </c>
      <c r="X259" s="119" t="s">
        <v>10796</v>
      </c>
      <c r="Y259" s="115">
        <v>45075</v>
      </c>
      <c r="Z259" s="115" t="s">
        <v>3303</v>
      </c>
      <c r="AA259" s="120">
        <v>0</v>
      </c>
      <c r="AB259" s="120">
        <v>0</v>
      </c>
      <c r="AC259" s="120">
        <v>0</v>
      </c>
      <c r="AD259" s="120">
        <v>0</v>
      </c>
      <c r="AE259" s="120">
        <v>0</v>
      </c>
      <c r="AF259" s="121"/>
      <c r="AG259" s="114" t="s">
        <v>1193</v>
      </c>
      <c r="AH259" s="114" t="s">
        <v>1193</v>
      </c>
      <c r="AI259" s="114">
        <v>4</v>
      </c>
      <c r="AJ259" s="114">
        <v>2</v>
      </c>
      <c r="AK259" s="114">
        <v>2</v>
      </c>
      <c r="AL259" s="114">
        <v>0</v>
      </c>
      <c r="AM259" s="114">
        <v>0</v>
      </c>
      <c r="AN259" s="118" t="s">
        <v>3500</v>
      </c>
      <c r="AO259" s="122">
        <v>1</v>
      </c>
      <c r="AQ259" s="11"/>
    </row>
    <row r="260" spans="1:43" ht="25" customHeight="1" x14ac:dyDescent="0.3">
      <c r="A260" s="123"/>
      <c r="B260" s="124"/>
      <c r="C260" s="114" t="str">
        <f t="shared" ca="1" si="32"/>
        <v>Active</v>
      </c>
      <c r="D260" s="114" t="s">
        <v>3835</v>
      </c>
      <c r="E260" s="115">
        <v>44449</v>
      </c>
      <c r="F260" s="115">
        <v>45910</v>
      </c>
      <c r="G260" s="115">
        <f>DATE(YEAR(F260)+1,MONTH(F260)+6,DAY(F260)-1)</f>
        <v>46455</v>
      </c>
      <c r="H260" s="114" t="s">
        <v>4131</v>
      </c>
      <c r="I260" s="379" t="s">
        <v>7987</v>
      </c>
      <c r="J260" s="155" t="s">
        <v>16485</v>
      </c>
      <c r="K260" s="114" t="s">
        <v>11728</v>
      </c>
      <c r="L260" s="114" t="s">
        <v>5123</v>
      </c>
      <c r="M260" s="114" t="s">
        <v>3640</v>
      </c>
      <c r="N260" s="116" t="str">
        <f t="shared" si="35"/>
        <v>LP</v>
      </c>
      <c r="O260" s="114" t="s">
        <v>8725</v>
      </c>
      <c r="P260" s="114" t="str">
        <f t="shared" si="33"/>
        <v>Medium</v>
      </c>
      <c r="Q260" s="155" t="s">
        <v>5604</v>
      </c>
      <c r="R260" s="356" t="s">
        <v>14335</v>
      </c>
      <c r="S260" s="356"/>
      <c r="T260" s="155" t="s">
        <v>14336</v>
      </c>
      <c r="U260" s="127" t="s">
        <v>14337</v>
      </c>
      <c r="V260" s="118" t="s">
        <v>5605</v>
      </c>
      <c r="W260" s="119" t="s">
        <v>1193</v>
      </c>
      <c r="X260" s="118" t="s">
        <v>7656</v>
      </c>
      <c r="Y260" s="115">
        <v>44315</v>
      </c>
      <c r="Z260" s="115">
        <v>44561</v>
      </c>
      <c r="AA260" s="130">
        <v>108222.92</v>
      </c>
      <c r="AB260" s="130">
        <v>0</v>
      </c>
      <c r="AC260" s="130">
        <v>43922.92</v>
      </c>
      <c r="AD260" s="130">
        <v>0</v>
      </c>
      <c r="AE260" s="130">
        <v>108222.92</v>
      </c>
      <c r="AF260" s="137">
        <v>0</v>
      </c>
      <c r="AG260" s="114" t="s">
        <v>14338</v>
      </c>
      <c r="AH260" s="114" t="s">
        <v>14339</v>
      </c>
      <c r="AI260" s="114">
        <v>4</v>
      </c>
      <c r="AJ260" s="114">
        <v>1</v>
      </c>
      <c r="AK260" s="114">
        <v>3</v>
      </c>
      <c r="AL260" s="114">
        <v>1</v>
      </c>
      <c r="AM260" s="114">
        <v>1</v>
      </c>
      <c r="AN260" s="136" t="s">
        <v>3500</v>
      </c>
      <c r="AO260" s="122">
        <v>1</v>
      </c>
      <c r="AP260" s="11"/>
      <c r="AQ260" s="11"/>
    </row>
    <row r="261" spans="1:43" ht="25" customHeight="1" x14ac:dyDescent="0.35">
      <c r="A261" s="123" t="s">
        <v>11533</v>
      </c>
      <c r="B261" s="126">
        <v>45033</v>
      </c>
      <c r="C261" s="114" t="str">
        <f t="shared" ca="1" si="32"/>
        <v>Expired</v>
      </c>
      <c r="D261" s="114" t="s">
        <v>9173</v>
      </c>
      <c r="E261" s="115">
        <v>45033</v>
      </c>
      <c r="F261" s="115">
        <f>E261</f>
        <v>45033</v>
      </c>
      <c r="G261" s="115">
        <f t="shared" ref="G261:G271" si="36">DATE(YEAR(F261)+2,MONTH(F261),DAY(F261)-1)</f>
        <v>45763</v>
      </c>
      <c r="H261" s="114" t="s">
        <v>9174</v>
      </c>
      <c r="I261" s="379" t="s">
        <v>9175</v>
      </c>
      <c r="J261" s="155" t="s">
        <v>9176</v>
      </c>
      <c r="K261" s="114" t="s">
        <v>24</v>
      </c>
      <c r="L261" s="114" t="s">
        <v>5123</v>
      </c>
      <c r="M261" s="114" t="s">
        <v>3640</v>
      </c>
      <c r="N261" s="116" t="str">
        <f t="shared" si="35"/>
        <v>LP</v>
      </c>
      <c r="O261" s="114" t="s">
        <v>8725</v>
      </c>
      <c r="P261" s="114" t="str">
        <f t="shared" si="33"/>
        <v>Medium</v>
      </c>
      <c r="Q261" s="155" t="s">
        <v>10254</v>
      </c>
      <c r="R261" s="356"/>
      <c r="S261" s="356"/>
      <c r="T261" s="155" t="s">
        <v>9177</v>
      </c>
      <c r="U261" s="117" t="s">
        <v>9178</v>
      </c>
      <c r="V261" s="118" t="s">
        <v>10797</v>
      </c>
      <c r="W261" s="118" t="s">
        <v>5430</v>
      </c>
      <c r="X261" s="119" t="s">
        <v>10798</v>
      </c>
      <c r="Y261" s="114" t="s">
        <v>1193</v>
      </c>
      <c r="Z261" s="118" t="s">
        <v>3303</v>
      </c>
      <c r="AA261" s="120">
        <v>0</v>
      </c>
      <c r="AB261" s="120">
        <v>0</v>
      </c>
      <c r="AC261" s="120">
        <v>0</v>
      </c>
      <c r="AD261" s="120">
        <v>0</v>
      </c>
      <c r="AE261" s="120">
        <v>0</v>
      </c>
      <c r="AF261" s="121"/>
      <c r="AG261" s="114" t="s">
        <v>9179</v>
      </c>
      <c r="AH261" s="114" t="s">
        <v>11227</v>
      </c>
      <c r="AI261" s="114">
        <v>2</v>
      </c>
      <c r="AJ261" s="114">
        <v>1</v>
      </c>
      <c r="AK261" s="114">
        <v>1</v>
      </c>
      <c r="AL261" s="114">
        <v>0</v>
      </c>
      <c r="AM261" s="114">
        <v>0</v>
      </c>
      <c r="AN261" s="118" t="s">
        <v>3500</v>
      </c>
      <c r="AO261" s="122">
        <v>1</v>
      </c>
    </row>
    <row r="262" spans="1:43" ht="25" customHeight="1" x14ac:dyDescent="0.35">
      <c r="A262" s="123"/>
      <c r="B262" s="124"/>
      <c r="C262" s="114" t="str">
        <f t="shared" ca="1" si="32"/>
        <v>Expired</v>
      </c>
      <c r="D262" s="114" t="s">
        <v>4007</v>
      </c>
      <c r="E262" s="115">
        <v>44648</v>
      </c>
      <c r="F262" s="115">
        <v>45379</v>
      </c>
      <c r="G262" s="115">
        <f t="shared" si="36"/>
        <v>46108</v>
      </c>
      <c r="H262" s="114" t="s">
        <v>4204</v>
      </c>
      <c r="I262" s="379" t="s">
        <v>7988</v>
      </c>
      <c r="J262" s="155" t="s">
        <v>5606</v>
      </c>
      <c r="K262" s="118" t="s">
        <v>18</v>
      </c>
      <c r="L262" s="114" t="s">
        <v>5123</v>
      </c>
      <c r="M262" s="114" t="s">
        <v>3640</v>
      </c>
      <c r="N262" s="116" t="str">
        <f t="shared" si="35"/>
        <v>LP</v>
      </c>
      <c r="O262" s="114" t="s">
        <v>8732</v>
      </c>
      <c r="P262" s="114" t="str">
        <f>IF(EXACT(O262,"Overseas Charities Operating in Jamaica"),"Medium",IF(EXACT(O262,"Muslim Groups/Foundations"),"Medium",IF(EXACT(O262,"Churches"),"Low",IF(EXACT(O262,"Benevolent Societies"),"Low",IF(EXACT(O262,"Alumni/Past Students'associations"),"Low",IF(EXACT(O262,"Schools(Government/Private)"),"Low",IF(EXACT(O262,"Govt.Based Trusts/Charities"),"Low",IF(EXACT(O262,"Trust"),"Medium",IF(EXACT(O262,"Company Based Foundations"),"Medium",IF(EXACT(O262,"Other Foundations"),"Medium",IF(EXACT(O262,"Unincorporated Groups"),"Medium","")))))))))))</f>
        <v>Low</v>
      </c>
      <c r="Q262" s="155" t="s">
        <v>5607</v>
      </c>
      <c r="R262" s="356" t="s">
        <v>13640</v>
      </c>
      <c r="S262" s="356"/>
      <c r="T262" s="155" t="s">
        <v>13642</v>
      </c>
      <c r="U262" s="117" t="s">
        <v>13641</v>
      </c>
      <c r="V262" s="118" t="s">
        <v>5608</v>
      </c>
      <c r="W262" s="118" t="s">
        <v>1193</v>
      </c>
      <c r="X262" s="118" t="s">
        <v>7657</v>
      </c>
      <c r="Y262" s="115">
        <v>44482</v>
      </c>
      <c r="Z262" s="115" t="s">
        <v>14490</v>
      </c>
      <c r="AA262" s="130">
        <v>1434256.79</v>
      </c>
      <c r="AB262" s="130">
        <v>0</v>
      </c>
      <c r="AC262" s="130">
        <v>993760.9</v>
      </c>
      <c r="AD262" s="130">
        <v>0</v>
      </c>
      <c r="AE262" s="130">
        <v>1354156.99</v>
      </c>
      <c r="AF262" s="137">
        <v>160099.79999999999</v>
      </c>
      <c r="AG262" s="114" t="s">
        <v>14491</v>
      </c>
      <c r="AH262" s="114" t="s">
        <v>1193</v>
      </c>
      <c r="AI262" s="114">
        <v>5</v>
      </c>
      <c r="AJ262" s="114">
        <v>3</v>
      </c>
      <c r="AK262" s="114">
        <v>2</v>
      </c>
      <c r="AL262" s="114">
        <v>5</v>
      </c>
      <c r="AM262" s="114">
        <v>0</v>
      </c>
      <c r="AN262" s="136" t="s">
        <v>3500</v>
      </c>
      <c r="AO262" s="122">
        <v>1</v>
      </c>
    </row>
    <row r="263" spans="1:43" ht="25" customHeight="1" x14ac:dyDescent="0.3">
      <c r="A263" s="125" t="s">
        <v>11533</v>
      </c>
      <c r="B263" s="126">
        <v>46178</v>
      </c>
      <c r="C263" s="114" t="str">
        <f t="shared" ca="1" si="32"/>
        <v>Active</v>
      </c>
      <c r="D263" s="114" t="s">
        <v>16684</v>
      </c>
      <c r="E263" s="115">
        <v>46178</v>
      </c>
      <c r="F263" s="115">
        <v>46178</v>
      </c>
      <c r="G263" s="115">
        <f t="shared" si="36"/>
        <v>46908</v>
      </c>
      <c r="H263" s="114" t="s">
        <v>16685</v>
      </c>
      <c r="I263" s="379" t="s">
        <v>16686</v>
      </c>
      <c r="J263" s="155" t="s">
        <v>16687</v>
      </c>
      <c r="K263" s="118" t="s">
        <v>11728</v>
      </c>
      <c r="L263" s="114" t="s">
        <v>5123</v>
      </c>
      <c r="M263" s="114" t="s">
        <v>3640</v>
      </c>
      <c r="N263" s="116" t="str">
        <f t="shared" si="35"/>
        <v>LP</v>
      </c>
      <c r="O263" s="114" t="s">
        <v>8725</v>
      </c>
      <c r="P263" s="114" t="str">
        <f t="shared" ref="P263:P294" si="37">IF(EXACT(O263,"Overseas Charities Operating in Jamaica"),"Medium",IF(EXACT(O263,"Muslim Groups/Foundations"),"Medium",IF(EXACT(O263,"Churches"),"Low",IF(EXACT(O263,"Benevolent Societies"),"Low",IF(EXACT(O263,"Alumni/Past Students Associations"),"Low",IF(EXACT(O263,"Schools(Government/Private)"),"Low",IF(EXACT(O263,"Govt.Based Trusts/Charities"),"Low",IF(EXACT(O263,"Trust"),"Medium",IF(EXACT(O263,"Company Based Foundations"),"Medium",IF(EXACT(O263,"Other Foundations"),"Medium",IF(EXACT(O263,"Unincorporated Groups"),"Medium","")))))))))))</f>
        <v>Medium</v>
      </c>
      <c r="Q263" s="155" t="s">
        <v>16688</v>
      </c>
      <c r="R263" s="356" t="s">
        <v>16691</v>
      </c>
      <c r="S263" s="356"/>
      <c r="T263" s="155" t="s">
        <v>16689</v>
      </c>
      <c r="U263" s="127" t="s">
        <v>16690</v>
      </c>
      <c r="V263" s="128" t="s">
        <v>16692</v>
      </c>
      <c r="W263" s="129" t="s">
        <v>16693</v>
      </c>
      <c r="X263" s="128" t="s">
        <v>1193</v>
      </c>
      <c r="Y263" s="115">
        <v>46164</v>
      </c>
      <c r="Z263" s="115" t="s">
        <v>3303</v>
      </c>
      <c r="AA263" s="120">
        <v>0</v>
      </c>
      <c r="AB263" s="120">
        <v>0</v>
      </c>
      <c r="AC263" s="120">
        <v>0</v>
      </c>
      <c r="AD263" s="120">
        <v>0</v>
      </c>
      <c r="AE263" s="120">
        <v>0</v>
      </c>
      <c r="AF263" s="121">
        <v>0</v>
      </c>
      <c r="AG263" s="114" t="s">
        <v>1193</v>
      </c>
      <c r="AH263" s="114" t="s">
        <v>1193</v>
      </c>
      <c r="AI263" s="114">
        <v>2</v>
      </c>
      <c r="AJ263" s="114">
        <v>0</v>
      </c>
      <c r="AK263" s="114">
        <v>2</v>
      </c>
      <c r="AL263" s="114">
        <v>2</v>
      </c>
      <c r="AM263" s="114">
        <v>0</v>
      </c>
      <c r="AN263" s="118" t="s">
        <v>3500</v>
      </c>
      <c r="AO263" s="122">
        <v>1</v>
      </c>
      <c r="AQ263" s="11"/>
    </row>
    <row r="264" spans="1:43" ht="25" customHeight="1" x14ac:dyDescent="0.35">
      <c r="A264" s="123"/>
      <c r="B264" s="124"/>
      <c r="C264" s="114" t="str">
        <f t="shared" ca="1" si="32"/>
        <v>Expired</v>
      </c>
      <c r="D264" s="114" t="s">
        <v>1702</v>
      </c>
      <c r="E264" s="115">
        <v>43018</v>
      </c>
      <c r="F264" s="115">
        <f>E264</f>
        <v>43018</v>
      </c>
      <c r="G264" s="115">
        <f t="shared" si="36"/>
        <v>43747</v>
      </c>
      <c r="H264" s="114" t="s">
        <v>1714</v>
      </c>
      <c r="I264" s="379" t="s">
        <v>2951</v>
      </c>
      <c r="J264" s="155" t="s">
        <v>10177</v>
      </c>
      <c r="K264" s="114" t="s">
        <v>11728</v>
      </c>
      <c r="L264" s="114" t="s">
        <v>5123</v>
      </c>
      <c r="M264" s="114" t="s">
        <v>3640</v>
      </c>
      <c r="N264" s="116" t="str">
        <f t="shared" si="35"/>
        <v>LP</v>
      </c>
      <c r="O264" s="114" t="s">
        <v>8728</v>
      </c>
      <c r="P264" s="114" t="str">
        <f t="shared" si="37"/>
        <v>Low</v>
      </c>
      <c r="Q264" s="155" t="s">
        <v>10401</v>
      </c>
      <c r="R264" s="356"/>
      <c r="S264" s="356"/>
      <c r="T264" s="155" t="s">
        <v>9694</v>
      </c>
      <c r="U264" s="127" t="s">
        <v>5609</v>
      </c>
      <c r="V264" s="118" t="s">
        <v>10799</v>
      </c>
      <c r="W264" s="119" t="s">
        <v>1193</v>
      </c>
      <c r="X264" s="119" t="s">
        <v>1193</v>
      </c>
      <c r="Y264" s="115">
        <v>42919</v>
      </c>
      <c r="Z264" s="115">
        <v>43465</v>
      </c>
      <c r="AA264" s="120">
        <v>5500</v>
      </c>
      <c r="AB264" s="120">
        <v>0</v>
      </c>
      <c r="AC264" s="120">
        <v>694580</v>
      </c>
      <c r="AD264" s="120">
        <v>0</v>
      </c>
      <c r="AE264" s="120">
        <v>694580</v>
      </c>
      <c r="AF264" s="121"/>
      <c r="AG264" s="114" t="s">
        <v>1193</v>
      </c>
      <c r="AH264" s="114" t="s">
        <v>1193</v>
      </c>
      <c r="AI264" s="114">
        <v>26</v>
      </c>
      <c r="AJ264" s="114">
        <v>6</v>
      </c>
      <c r="AK264" s="114">
        <v>20</v>
      </c>
      <c r="AL264" s="114">
        <v>0</v>
      </c>
      <c r="AM264" s="114">
        <v>0</v>
      </c>
      <c r="AN264" s="118" t="s">
        <v>3500</v>
      </c>
      <c r="AO264" s="122">
        <v>1</v>
      </c>
    </row>
    <row r="265" spans="1:43" ht="25" customHeight="1" x14ac:dyDescent="0.3">
      <c r="A265" s="123" t="s">
        <v>1193</v>
      </c>
      <c r="B265" s="124"/>
      <c r="C265" s="114" t="str">
        <f t="shared" ca="1" si="32"/>
        <v>Expired</v>
      </c>
      <c r="D265" s="114" t="s">
        <v>9159</v>
      </c>
      <c r="E265" s="115">
        <v>43703</v>
      </c>
      <c r="F265" s="115">
        <v>44434</v>
      </c>
      <c r="G265" s="115">
        <f t="shared" si="36"/>
        <v>45163</v>
      </c>
      <c r="H265" s="114" t="s">
        <v>2378</v>
      </c>
      <c r="I265" s="379" t="s">
        <v>4286</v>
      </c>
      <c r="J265" s="155" t="s">
        <v>5616</v>
      </c>
      <c r="K265" s="114" t="s">
        <v>11728</v>
      </c>
      <c r="L265" s="114" t="s">
        <v>5123</v>
      </c>
      <c r="M265" s="114" t="s">
        <v>3640</v>
      </c>
      <c r="N265" s="116" t="str">
        <f t="shared" si="35"/>
        <v>LP</v>
      </c>
      <c r="O265" s="114" t="s">
        <v>8725</v>
      </c>
      <c r="P265" s="114" t="str">
        <f t="shared" si="37"/>
        <v>Medium</v>
      </c>
      <c r="Q265" s="155" t="s">
        <v>10402</v>
      </c>
      <c r="R265" s="356"/>
      <c r="S265" s="356"/>
      <c r="T265" s="155" t="s">
        <v>2802</v>
      </c>
      <c r="U265" s="117" t="s">
        <v>9160</v>
      </c>
      <c r="V265" s="129" t="s">
        <v>5617</v>
      </c>
      <c r="W265" s="129" t="s">
        <v>9161</v>
      </c>
      <c r="X265" s="128" t="s">
        <v>1193</v>
      </c>
      <c r="Y265" s="115">
        <v>44912</v>
      </c>
      <c r="Z265" s="115">
        <v>44561</v>
      </c>
      <c r="AA265" s="120">
        <v>831901</v>
      </c>
      <c r="AB265" s="120">
        <v>0</v>
      </c>
      <c r="AC265" s="120">
        <v>500000</v>
      </c>
      <c r="AD265" s="120">
        <v>0</v>
      </c>
      <c r="AE265" s="120">
        <v>666397</v>
      </c>
      <c r="AF265" s="121"/>
      <c r="AG265" s="114" t="s">
        <v>11228</v>
      </c>
      <c r="AH265" s="114" t="s">
        <v>11229</v>
      </c>
      <c r="AI265" s="114">
        <v>3</v>
      </c>
      <c r="AJ265" s="114">
        <v>1</v>
      </c>
      <c r="AK265" s="114">
        <v>2</v>
      </c>
      <c r="AL265" s="114">
        <v>3</v>
      </c>
      <c r="AM265" s="114">
        <v>0</v>
      </c>
      <c r="AN265" s="118" t="s">
        <v>3500</v>
      </c>
      <c r="AO265" s="122">
        <v>1</v>
      </c>
      <c r="AP265" s="11"/>
      <c r="AQ265" s="11"/>
    </row>
    <row r="266" spans="1:43" ht="25" customHeight="1" x14ac:dyDescent="0.3">
      <c r="A266" s="123"/>
      <c r="B266" s="124"/>
      <c r="C266" s="114" t="str">
        <f t="shared" ca="1" si="32"/>
        <v>Expired</v>
      </c>
      <c r="D266" s="114" t="s">
        <v>3978</v>
      </c>
      <c r="E266" s="115">
        <v>42324</v>
      </c>
      <c r="F266" s="115">
        <v>45246</v>
      </c>
      <c r="G266" s="115">
        <f t="shared" si="36"/>
        <v>45976</v>
      </c>
      <c r="H266" s="114" t="s">
        <v>1107</v>
      </c>
      <c r="I266" s="379" t="s">
        <v>3064</v>
      </c>
      <c r="J266" s="155" t="s">
        <v>5618</v>
      </c>
      <c r="K266" s="114" t="s">
        <v>11728</v>
      </c>
      <c r="L266" s="114" t="s">
        <v>5123</v>
      </c>
      <c r="M266" s="114" t="s">
        <v>3640</v>
      </c>
      <c r="N266" s="116" t="str">
        <f t="shared" si="35"/>
        <v>LP</v>
      </c>
      <c r="O266" s="114" t="s">
        <v>8725</v>
      </c>
      <c r="P266" s="114" t="str">
        <f t="shared" si="37"/>
        <v>Medium</v>
      </c>
      <c r="Q266" s="155" t="s">
        <v>2043</v>
      </c>
      <c r="R266" s="356" t="s">
        <v>14286</v>
      </c>
      <c r="S266" s="356"/>
      <c r="T266" s="155" t="s">
        <v>2842</v>
      </c>
      <c r="U266" s="117" t="s">
        <v>14287</v>
      </c>
      <c r="V266" s="118" t="s">
        <v>5619</v>
      </c>
      <c r="W266" s="119" t="s">
        <v>1193</v>
      </c>
      <c r="X266" s="119" t="s">
        <v>1193</v>
      </c>
      <c r="Y266" s="115">
        <v>42263</v>
      </c>
      <c r="Z266" s="115">
        <v>43100</v>
      </c>
      <c r="AA266" s="120">
        <v>378900</v>
      </c>
      <c r="AB266" s="120">
        <v>0</v>
      </c>
      <c r="AC266" s="120">
        <v>0</v>
      </c>
      <c r="AD266" s="120">
        <v>0</v>
      </c>
      <c r="AE266" s="120">
        <v>245673.94</v>
      </c>
      <c r="AF266" s="121">
        <v>325422</v>
      </c>
      <c r="AG266" s="114" t="s">
        <v>1193</v>
      </c>
      <c r="AH266" s="114" t="s">
        <v>1193</v>
      </c>
      <c r="AI266" s="114">
        <v>5</v>
      </c>
      <c r="AJ266" s="114">
        <v>0</v>
      </c>
      <c r="AK266" s="114">
        <v>5</v>
      </c>
      <c r="AL266" s="114">
        <v>19</v>
      </c>
      <c r="AM266" s="114">
        <v>1</v>
      </c>
      <c r="AN266" s="118" t="s">
        <v>3500</v>
      </c>
      <c r="AO266" s="122">
        <v>1</v>
      </c>
      <c r="AQ266" s="11"/>
    </row>
    <row r="267" spans="1:43" ht="25" customHeight="1" x14ac:dyDescent="0.35">
      <c r="A267" s="125" t="s">
        <v>11533</v>
      </c>
      <c r="B267" s="126">
        <v>46073</v>
      </c>
      <c r="C267" s="114" t="str">
        <f t="shared" ca="1" si="32"/>
        <v>Active</v>
      </c>
      <c r="D267" s="114" t="s">
        <v>16306</v>
      </c>
      <c r="E267" s="115">
        <v>46073</v>
      </c>
      <c r="F267" s="115">
        <v>46073</v>
      </c>
      <c r="G267" s="115">
        <f t="shared" si="36"/>
        <v>46802</v>
      </c>
      <c r="H267" s="114" t="s">
        <v>16307</v>
      </c>
      <c r="I267" s="379" t="s">
        <v>16308</v>
      </c>
      <c r="J267" s="155" t="s">
        <v>16309</v>
      </c>
      <c r="K267" s="114" t="s">
        <v>718</v>
      </c>
      <c r="L267" s="114" t="s">
        <v>5123</v>
      </c>
      <c r="M267" s="114" t="s">
        <v>3640</v>
      </c>
      <c r="N267" s="116" t="str">
        <f t="shared" si="35"/>
        <v>LP</v>
      </c>
      <c r="O267" s="114" t="s">
        <v>8727</v>
      </c>
      <c r="P267" s="114" t="str">
        <f t="shared" si="37"/>
        <v>Medium</v>
      </c>
      <c r="Q267" s="155" t="s">
        <v>16310</v>
      </c>
      <c r="R267" s="356" t="s">
        <v>16311</v>
      </c>
      <c r="S267" s="356"/>
      <c r="T267" s="155" t="s">
        <v>16312</v>
      </c>
      <c r="U267" s="117" t="s">
        <v>16313</v>
      </c>
      <c r="V267" s="118" t="s">
        <v>16314</v>
      </c>
      <c r="W267" s="119" t="s">
        <v>1193</v>
      </c>
      <c r="X267" s="119" t="s">
        <v>1193</v>
      </c>
      <c r="Y267" s="115">
        <v>46030</v>
      </c>
      <c r="Z267" s="115" t="s">
        <v>3303</v>
      </c>
      <c r="AA267" s="120">
        <v>0</v>
      </c>
      <c r="AB267" s="120">
        <v>0</v>
      </c>
      <c r="AC267" s="120">
        <v>0</v>
      </c>
      <c r="AD267" s="120">
        <v>0</v>
      </c>
      <c r="AE267" s="120">
        <v>0</v>
      </c>
      <c r="AF267" s="121">
        <v>0</v>
      </c>
      <c r="AG267" s="114" t="s">
        <v>1193</v>
      </c>
      <c r="AH267" s="114" t="s">
        <v>1193</v>
      </c>
      <c r="AI267" s="114">
        <v>4</v>
      </c>
      <c r="AJ267" s="114">
        <v>0</v>
      </c>
      <c r="AK267" s="114">
        <v>4</v>
      </c>
      <c r="AL267" s="114">
        <v>4</v>
      </c>
      <c r="AM267" s="114">
        <v>0</v>
      </c>
      <c r="AN267" s="118" t="s">
        <v>3517</v>
      </c>
      <c r="AO267" s="122">
        <v>1</v>
      </c>
    </row>
    <row r="268" spans="1:43" s="13" customFormat="1" ht="25" customHeight="1" x14ac:dyDescent="0.35">
      <c r="A268" s="125" t="s">
        <v>11533</v>
      </c>
      <c r="B268" s="126">
        <v>45056</v>
      </c>
      <c r="C268" s="114" t="str">
        <f t="shared" ca="1" si="32"/>
        <v>Expired</v>
      </c>
      <c r="D268" s="114" t="s">
        <v>9671</v>
      </c>
      <c r="E268" s="115">
        <v>45051</v>
      </c>
      <c r="F268" s="115">
        <f>E268</f>
        <v>45051</v>
      </c>
      <c r="G268" s="115">
        <f t="shared" si="36"/>
        <v>45781</v>
      </c>
      <c r="H268" s="114" t="s">
        <v>9672</v>
      </c>
      <c r="I268" s="379" t="s">
        <v>9673</v>
      </c>
      <c r="J268" s="155" t="s">
        <v>9674</v>
      </c>
      <c r="K268" s="114" t="s">
        <v>11728</v>
      </c>
      <c r="L268" s="114" t="s">
        <v>5123</v>
      </c>
      <c r="M268" s="114" t="s">
        <v>3640</v>
      </c>
      <c r="N268" s="116" t="str">
        <f t="shared" si="35"/>
        <v>LP</v>
      </c>
      <c r="O268" s="114" t="s">
        <v>8725</v>
      </c>
      <c r="P268" s="114" t="str">
        <f t="shared" si="37"/>
        <v>Medium</v>
      </c>
      <c r="Q268" s="155" t="s">
        <v>10255</v>
      </c>
      <c r="R268" s="356"/>
      <c r="S268" s="356"/>
      <c r="T268" s="155" t="s">
        <v>9675</v>
      </c>
      <c r="U268" s="117" t="s">
        <v>9676</v>
      </c>
      <c r="V268" s="118" t="s">
        <v>11074</v>
      </c>
      <c r="W268" s="118" t="s">
        <v>1193</v>
      </c>
      <c r="X268" s="118" t="s">
        <v>1193</v>
      </c>
      <c r="Y268" s="115">
        <v>44999</v>
      </c>
      <c r="Z268" s="118" t="s">
        <v>3303</v>
      </c>
      <c r="AA268" s="120">
        <v>0</v>
      </c>
      <c r="AB268" s="120">
        <v>0</v>
      </c>
      <c r="AC268" s="120">
        <v>0</v>
      </c>
      <c r="AD268" s="120">
        <v>0</v>
      </c>
      <c r="AE268" s="120">
        <v>0</v>
      </c>
      <c r="AF268" s="121"/>
      <c r="AG268" s="114" t="s">
        <v>1193</v>
      </c>
      <c r="AH268" s="114" t="s">
        <v>1193</v>
      </c>
      <c r="AI268" s="114">
        <v>3</v>
      </c>
      <c r="AJ268" s="114">
        <v>1</v>
      </c>
      <c r="AK268" s="114">
        <v>2</v>
      </c>
      <c r="AL268" s="114">
        <v>0</v>
      </c>
      <c r="AM268" s="114">
        <v>0</v>
      </c>
      <c r="AN268" s="118" t="s">
        <v>3500</v>
      </c>
      <c r="AO268" s="122">
        <v>1</v>
      </c>
      <c r="AP268" s="5"/>
      <c r="AQ268" s="5"/>
    </row>
    <row r="269" spans="1:43" s="13" customFormat="1" ht="25" customHeight="1" x14ac:dyDescent="0.35">
      <c r="A269" s="123" t="s">
        <v>1193</v>
      </c>
      <c r="B269" s="124"/>
      <c r="C269" s="114" t="str">
        <f t="shared" ca="1" si="32"/>
        <v>Expired</v>
      </c>
      <c r="D269" s="118" t="s">
        <v>1734</v>
      </c>
      <c r="E269" s="129">
        <v>42860</v>
      </c>
      <c r="F269" s="138">
        <v>42860</v>
      </c>
      <c r="G269" s="115">
        <f t="shared" si="36"/>
        <v>43589</v>
      </c>
      <c r="H269" s="118" t="s">
        <v>4630</v>
      </c>
      <c r="I269" s="379" t="s">
        <v>7990</v>
      </c>
      <c r="J269" s="345" t="s">
        <v>5624</v>
      </c>
      <c r="K269" s="118" t="s">
        <v>718</v>
      </c>
      <c r="L269" s="118" t="s">
        <v>3368</v>
      </c>
      <c r="M269" s="114" t="s">
        <v>3768</v>
      </c>
      <c r="N269" s="116" t="str">
        <f t="shared" si="35"/>
        <v>LP</v>
      </c>
      <c r="O269" s="118" t="s">
        <v>8730</v>
      </c>
      <c r="P269" s="114" t="str">
        <f t="shared" si="37"/>
        <v>Low</v>
      </c>
      <c r="Q269" s="345"/>
      <c r="R269" s="357"/>
      <c r="S269" s="357"/>
      <c r="T269" s="345"/>
      <c r="U269" s="157"/>
      <c r="V269" s="118"/>
      <c r="W269" s="118"/>
      <c r="X269" s="118"/>
      <c r="Y269" s="118"/>
      <c r="Z269" s="118"/>
      <c r="AA269" s="118"/>
      <c r="AB269" s="118"/>
      <c r="AC269" s="118"/>
      <c r="AD269" s="118"/>
      <c r="AE269" s="118"/>
      <c r="AF269" s="140"/>
      <c r="AG269" s="118"/>
      <c r="AH269" s="118"/>
      <c r="AI269" s="118"/>
      <c r="AJ269" s="118"/>
      <c r="AK269" s="118"/>
      <c r="AL269" s="118"/>
      <c r="AM269" s="118"/>
      <c r="AN269" s="118" t="s">
        <v>3500</v>
      </c>
      <c r="AO269" s="141">
        <v>1</v>
      </c>
      <c r="AP269" s="5"/>
      <c r="AQ269" s="5"/>
    </row>
    <row r="270" spans="1:43" ht="25" customHeight="1" x14ac:dyDescent="0.3">
      <c r="A270" s="123"/>
      <c r="B270" s="124"/>
      <c r="C270" s="114" t="str">
        <f t="shared" ca="1" si="32"/>
        <v>Expired</v>
      </c>
      <c r="D270" s="114" t="s">
        <v>557</v>
      </c>
      <c r="E270" s="115">
        <v>41869</v>
      </c>
      <c r="F270" s="115">
        <v>43330</v>
      </c>
      <c r="G270" s="115">
        <f t="shared" si="36"/>
        <v>44060</v>
      </c>
      <c r="H270" s="114" t="s">
        <v>558</v>
      </c>
      <c r="I270" s="379" t="s">
        <v>559</v>
      </c>
      <c r="J270" s="155" t="s">
        <v>5625</v>
      </c>
      <c r="K270" s="114" t="s">
        <v>11728</v>
      </c>
      <c r="L270" s="114" t="s">
        <v>5123</v>
      </c>
      <c r="M270" s="114" t="s">
        <v>3640</v>
      </c>
      <c r="N270" s="116" t="str">
        <f t="shared" si="35"/>
        <v>LP</v>
      </c>
      <c r="O270" s="114" t="s">
        <v>8725</v>
      </c>
      <c r="P270" s="114" t="str">
        <f t="shared" si="37"/>
        <v>Medium</v>
      </c>
      <c r="Q270" s="155" t="s">
        <v>626</v>
      </c>
      <c r="R270" s="356"/>
      <c r="S270" s="356"/>
      <c r="T270" s="155" t="s">
        <v>2901</v>
      </c>
      <c r="U270" s="117" t="s">
        <v>5626</v>
      </c>
      <c r="V270" s="118" t="s">
        <v>9764</v>
      </c>
      <c r="W270" s="119" t="s">
        <v>1193</v>
      </c>
      <c r="X270" s="119" t="s">
        <v>1193</v>
      </c>
      <c r="Y270" s="115">
        <v>41815</v>
      </c>
      <c r="Z270" s="115">
        <v>43100</v>
      </c>
      <c r="AA270" s="120">
        <v>186850</v>
      </c>
      <c r="AB270" s="120">
        <v>0</v>
      </c>
      <c r="AC270" s="120">
        <v>20000</v>
      </c>
      <c r="AD270" s="120">
        <v>0</v>
      </c>
      <c r="AE270" s="120">
        <v>40117</v>
      </c>
      <c r="AF270" s="121"/>
      <c r="AG270" s="114" t="s">
        <v>1193</v>
      </c>
      <c r="AH270" s="114" t="s">
        <v>1193</v>
      </c>
      <c r="AI270" s="114">
        <v>5</v>
      </c>
      <c r="AJ270" s="114">
        <v>3</v>
      </c>
      <c r="AK270" s="114">
        <v>2</v>
      </c>
      <c r="AL270" s="114">
        <v>2</v>
      </c>
      <c r="AM270" s="114">
        <v>1</v>
      </c>
      <c r="AN270" s="118" t="s">
        <v>3500</v>
      </c>
      <c r="AO270" s="122">
        <v>1</v>
      </c>
      <c r="AQ270" s="11"/>
    </row>
    <row r="271" spans="1:43" ht="25" customHeight="1" x14ac:dyDescent="0.3">
      <c r="A271" s="125" t="s">
        <v>11533</v>
      </c>
      <c r="B271" s="126">
        <v>45037</v>
      </c>
      <c r="C271" s="114" t="str">
        <f t="shared" ca="1" si="32"/>
        <v>Expired</v>
      </c>
      <c r="D271" s="114" t="s">
        <v>9222</v>
      </c>
      <c r="E271" s="115">
        <v>45036</v>
      </c>
      <c r="F271" s="115">
        <f>E271</f>
        <v>45036</v>
      </c>
      <c r="G271" s="115">
        <f t="shared" si="36"/>
        <v>45766</v>
      </c>
      <c r="H271" s="114" t="s">
        <v>9223</v>
      </c>
      <c r="I271" s="379" t="s">
        <v>9224</v>
      </c>
      <c r="J271" s="155" t="s">
        <v>9225</v>
      </c>
      <c r="K271" s="114" t="s">
        <v>30</v>
      </c>
      <c r="L271" s="114" t="s">
        <v>15709</v>
      </c>
      <c r="M271" s="114" t="s">
        <v>3640</v>
      </c>
      <c r="N271" s="116" t="str">
        <f t="shared" si="35"/>
        <v>LP</v>
      </c>
      <c r="O271" s="114" t="s">
        <v>8725</v>
      </c>
      <c r="P271" s="114" t="str">
        <f t="shared" si="37"/>
        <v>Medium</v>
      </c>
      <c r="Q271" s="155" t="s">
        <v>10256</v>
      </c>
      <c r="R271" s="356"/>
      <c r="S271" s="356"/>
      <c r="T271" s="155" t="s">
        <v>9232</v>
      </c>
      <c r="U271" s="117" t="s">
        <v>9231</v>
      </c>
      <c r="V271" s="118" t="s">
        <v>10800</v>
      </c>
      <c r="W271" s="119" t="s">
        <v>1193</v>
      </c>
      <c r="X271" s="118" t="s">
        <v>10801</v>
      </c>
      <c r="Y271" s="115">
        <v>44849</v>
      </c>
      <c r="Z271" s="118" t="s">
        <v>3303</v>
      </c>
      <c r="AA271" s="120">
        <v>0</v>
      </c>
      <c r="AB271" s="120">
        <v>0</v>
      </c>
      <c r="AC271" s="120">
        <v>0</v>
      </c>
      <c r="AD271" s="120">
        <v>0</v>
      </c>
      <c r="AE271" s="120">
        <v>0</v>
      </c>
      <c r="AF271" s="121"/>
      <c r="AG271" s="118" t="s">
        <v>10801</v>
      </c>
      <c r="AH271" s="114" t="s">
        <v>1193</v>
      </c>
      <c r="AI271" s="114">
        <v>2</v>
      </c>
      <c r="AJ271" s="114">
        <v>1</v>
      </c>
      <c r="AK271" s="114">
        <v>1</v>
      </c>
      <c r="AL271" s="114">
        <v>0</v>
      </c>
      <c r="AM271" s="114">
        <v>0</v>
      </c>
      <c r="AN271" s="118" t="s">
        <v>3500</v>
      </c>
      <c r="AO271" s="122">
        <v>1</v>
      </c>
      <c r="AP271" s="11"/>
      <c r="AQ271" s="11"/>
    </row>
    <row r="272" spans="1:43" s="13" customFormat="1" ht="25" customHeight="1" x14ac:dyDescent="0.35">
      <c r="A272" s="123" t="s">
        <v>13661</v>
      </c>
      <c r="B272" s="124" t="s">
        <v>15386</v>
      </c>
      <c r="C272" s="114" t="str">
        <f t="shared" ca="1" si="32"/>
        <v>Active</v>
      </c>
      <c r="D272" s="114" t="s">
        <v>15384</v>
      </c>
      <c r="E272" s="115">
        <v>44067</v>
      </c>
      <c r="F272" s="115">
        <v>45889</v>
      </c>
      <c r="G272" s="115">
        <f>DATE(YEAR(F272)+1,MONTH(F272),DAY(F272)-1)</f>
        <v>46253</v>
      </c>
      <c r="H272" s="114" t="s">
        <v>2659</v>
      </c>
      <c r="I272" s="379" t="s">
        <v>4288</v>
      </c>
      <c r="J272" s="155" t="s">
        <v>15385</v>
      </c>
      <c r="K272" s="114" t="s">
        <v>11728</v>
      </c>
      <c r="L272" s="114" t="s">
        <v>5123</v>
      </c>
      <c r="M272" s="114" t="s">
        <v>3640</v>
      </c>
      <c r="N272" s="116" t="str">
        <f t="shared" si="35"/>
        <v>LP</v>
      </c>
      <c r="O272" s="114" t="s">
        <v>8728</v>
      </c>
      <c r="P272" s="114" t="str">
        <f t="shared" si="37"/>
        <v>Low</v>
      </c>
      <c r="Q272" s="155" t="s">
        <v>2147</v>
      </c>
      <c r="R272" s="356" t="s">
        <v>15387</v>
      </c>
      <c r="S272" s="356"/>
      <c r="T272" s="155" t="s">
        <v>15388</v>
      </c>
      <c r="U272" s="127" t="s">
        <v>15389</v>
      </c>
      <c r="V272" s="129" t="s">
        <v>10802</v>
      </c>
      <c r="W272" s="227" t="s">
        <v>15390</v>
      </c>
      <c r="X272" s="128" t="s">
        <v>1193</v>
      </c>
      <c r="Y272" s="115">
        <v>44034</v>
      </c>
      <c r="Z272" s="115">
        <v>44196</v>
      </c>
      <c r="AA272" s="120">
        <v>2928156</v>
      </c>
      <c r="AB272" s="120">
        <v>0</v>
      </c>
      <c r="AC272" s="120">
        <v>0</v>
      </c>
      <c r="AD272" s="120">
        <v>0</v>
      </c>
      <c r="AE272" s="120">
        <v>946754</v>
      </c>
      <c r="AF272" s="121">
        <v>1981402</v>
      </c>
      <c r="AG272" s="114" t="s">
        <v>1193</v>
      </c>
      <c r="AH272" s="114" t="s">
        <v>1193</v>
      </c>
      <c r="AI272" s="114">
        <v>10</v>
      </c>
      <c r="AJ272" s="114">
        <v>0</v>
      </c>
      <c r="AK272" s="114">
        <v>10</v>
      </c>
      <c r="AL272" s="114">
        <v>5</v>
      </c>
      <c r="AM272" s="114">
        <v>1</v>
      </c>
      <c r="AN272" s="118" t="s">
        <v>3500</v>
      </c>
      <c r="AO272" s="122">
        <v>1</v>
      </c>
      <c r="AP272" s="12"/>
      <c r="AQ272" s="12"/>
    </row>
    <row r="273" spans="1:43" s="13" customFormat="1" ht="25" customHeight="1" x14ac:dyDescent="0.35">
      <c r="A273" s="123"/>
      <c r="B273" s="124"/>
      <c r="C273" s="114" t="str">
        <f t="shared" ca="1" si="32"/>
        <v>Expired</v>
      </c>
      <c r="D273" s="114" t="s">
        <v>3737</v>
      </c>
      <c r="E273" s="115">
        <v>43899</v>
      </c>
      <c r="F273" s="115">
        <f>E273</f>
        <v>43899</v>
      </c>
      <c r="G273" s="115">
        <f t="shared" ref="G273:G280" si="38">DATE(YEAR(F273)+2,MONTH(F273),DAY(F273)-1)</f>
        <v>44628</v>
      </c>
      <c r="H273" s="114" t="s">
        <v>2563</v>
      </c>
      <c r="I273" s="379" t="s">
        <v>16585</v>
      </c>
      <c r="J273" s="155" t="s">
        <v>5627</v>
      </c>
      <c r="K273" s="114" t="s">
        <v>24</v>
      </c>
      <c r="L273" s="114" t="s">
        <v>5123</v>
      </c>
      <c r="M273" s="114" t="s">
        <v>3640</v>
      </c>
      <c r="N273" s="116" t="str">
        <f t="shared" si="35"/>
        <v>LP</v>
      </c>
      <c r="O273" s="114" t="s">
        <v>8728</v>
      </c>
      <c r="P273" s="114" t="str">
        <f t="shared" si="37"/>
        <v>Low</v>
      </c>
      <c r="Q273" s="155" t="s">
        <v>2147</v>
      </c>
      <c r="R273" s="356"/>
      <c r="S273" s="356"/>
      <c r="T273" s="155" t="s">
        <v>2818</v>
      </c>
      <c r="U273" s="117" t="s">
        <v>5628</v>
      </c>
      <c r="V273" s="129" t="s">
        <v>9763</v>
      </c>
      <c r="W273" s="128" t="s">
        <v>1193</v>
      </c>
      <c r="X273" s="128" t="s">
        <v>1193</v>
      </c>
      <c r="Y273" s="115">
        <v>43853</v>
      </c>
      <c r="Z273" s="118" t="s">
        <v>3303</v>
      </c>
      <c r="AA273" s="120">
        <v>0</v>
      </c>
      <c r="AB273" s="120">
        <v>0</v>
      </c>
      <c r="AC273" s="120">
        <v>0</v>
      </c>
      <c r="AD273" s="120">
        <v>0</v>
      </c>
      <c r="AE273" s="120">
        <v>0</v>
      </c>
      <c r="AF273" s="121"/>
      <c r="AG273" s="114" t="s">
        <v>1193</v>
      </c>
      <c r="AH273" s="130" t="s">
        <v>1193</v>
      </c>
      <c r="AI273" s="131">
        <v>8</v>
      </c>
      <c r="AJ273" s="131">
        <v>3</v>
      </c>
      <c r="AK273" s="131">
        <v>5</v>
      </c>
      <c r="AL273" s="131">
        <v>0</v>
      </c>
      <c r="AM273" s="131">
        <v>0</v>
      </c>
      <c r="AN273" s="118" t="s">
        <v>3500</v>
      </c>
      <c r="AO273" s="122">
        <v>1</v>
      </c>
      <c r="AP273" s="5"/>
      <c r="AQ273" s="5"/>
    </row>
    <row r="274" spans="1:43" s="13" customFormat="1" ht="25" customHeight="1" x14ac:dyDescent="0.3">
      <c r="A274" s="123"/>
      <c r="B274" s="124"/>
      <c r="C274" s="114" t="str">
        <f t="shared" ca="1" si="32"/>
        <v>Expired</v>
      </c>
      <c r="D274" s="114" t="s">
        <v>8184</v>
      </c>
      <c r="E274" s="115">
        <v>43060</v>
      </c>
      <c r="F274" s="115">
        <v>44666</v>
      </c>
      <c r="G274" s="115">
        <f t="shared" si="38"/>
        <v>45396</v>
      </c>
      <c r="H274" s="114" t="s">
        <v>1793</v>
      </c>
      <c r="I274" s="379" t="s">
        <v>1797</v>
      </c>
      <c r="J274" s="155" t="s">
        <v>5633</v>
      </c>
      <c r="K274" s="114" t="s">
        <v>11728</v>
      </c>
      <c r="L274" s="114" t="s">
        <v>5123</v>
      </c>
      <c r="M274" s="114" t="s">
        <v>3640</v>
      </c>
      <c r="N274" s="116" t="str">
        <f t="shared" si="35"/>
        <v>LP</v>
      </c>
      <c r="O274" s="114" t="s">
        <v>8728</v>
      </c>
      <c r="P274" s="114" t="str">
        <f t="shared" si="37"/>
        <v>Low</v>
      </c>
      <c r="Q274" s="155" t="s">
        <v>5634</v>
      </c>
      <c r="R274" s="356"/>
      <c r="S274" s="356"/>
      <c r="T274" s="155" t="s">
        <v>2580</v>
      </c>
      <c r="U274" s="117" t="s">
        <v>5635</v>
      </c>
      <c r="V274" s="119" t="s">
        <v>8185</v>
      </c>
      <c r="W274" s="119" t="s">
        <v>1193</v>
      </c>
      <c r="X274" s="119" t="s">
        <v>1193</v>
      </c>
      <c r="Y274" s="128">
        <v>43902</v>
      </c>
      <c r="Z274" s="128">
        <v>44561</v>
      </c>
      <c r="AA274" s="120">
        <v>2771057</v>
      </c>
      <c r="AB274" s="120">
        <v>0</v>
      </c>
      <c r="AC274" s="120">
        <v>1330200</v>
      </c>
      <c r="AD274" s="120">
        <v>0</v>
      </c>
      <c r="AE274" s="120">
        <v>2205500</v>
      </c>
      <c r="AF274" s="121"/>
      <c r="AG274" s="114" t="s">
        <v>1193</v>
      </c>
      <c r="AH274" s="114" t="s">
        <v>1193</v>
      </c>
      <c r="AI274" s="114">
        <v>31</v>
      </c>
      <c r="AJ274" s="114">
        <v>6</v>
      </c>
      <c r="AK274" s="114">
        <v>25</v>
      </c>
      <c r="AL274" s="114">
        <v>4</v>
      </c>
      <c r="AM274" s="114">
        <v>0</v>
      </c>
      <c r="AN274" s="118" t="s">
        <v>3500</v>
      </c>
      <c r="AO274" s="122">
        <v>1</v>
      </c>
      <c r="AP274" s="5"/>
      <c r="AQ274" s="11"/>
    </row>
    <row r="275" spans="1:43" ht="25" customHeight="1" x14ac:dyDescent="0.35">
      <c r="A275" s="123" t="s">
        <v>12654</v>
      </c>
      <c r="B275" s="124"/>
      <c r="C275" s="114" t="str">
        <f t="shared" ca="1" si="32"/>
        <v>Expired</v>
      </c>
      <c r="D275" s="114" t="s">
        <v>3918</v>
      </c>
      <c r="E275" s="115">
        <v>42360</v>
      </c>
      <c r="F275" s="115">
        <v>45246</v>
      </c>
      <c r="G275" s="115">
        <f t="shared" si="38"/>
        <v>45976</v>
      </c>
      <c r="H275" s="114" t="s">
        <v>1104</v>
      </c>
      <c r="I275" s="379" t="s">
        <v>12653</v>
      </c>
      <c r="J275" s="155" t="s">
        <v>5636</v>
      </c>
      <c r="K275" s="114" t="s">
        <v>74</v>
      </c>
      <c r="L275" s="114" t="s">
        <v>15709</v>
      </c>
      <c r="M275" s="114" t="s">
        <v>3640</v>
      </c>
      <c r="N275" s="116" t="str">
        <f t="shared" si="35"/>
        <v>LP</v>
      </c>
      <c r="O275" s="114" t="s">
        <v>8725</v>
      </c>
      <c r="P275" s="114" t="str">
        <f t="shared" si="37"/>
        <v>Medium</v>
      </c>
      <c r="Q275" s="155" t="s">
        <v>2937</v>
      </c>
      <c r="R275" s="356" t="s">
        <v>12655</v>
      </c>
      <c r="S275" s="356"/>
      <c r="T275" s="155" t="s">
        <v>12656</v>
      </c>
      <c r="U275" s="127" t="s">
        <v>12657</v>
      </c>
      <c r="V275" s="118" t="s">
        <v>5637</v>
      </c>
      <c r="W275" s="119" t="s">
        <v>1193</v>
      </c>
      <c r="X275" s="119" t="s">
        <v>1193</v>
      </c>
      <c r="Y275" s="128">
        <v>41816</v>
      </c>
      <c r="Z275" s="128">
        <v>43100</v>
      </c>
      <c r="AA275" s="120">
        <v>5930689</v>
      </c>
      <c r="AB275" s="120">
        <v>0</v>
      </c>
      <c r="AC275" s="120">
        <v>5562108</v>
      </c>
      <c r="AD275" s="120">
        <v>0</v>
      </c>
      <c r="AE275" s="120">
        <v>5562108</v>
      </c>
      <c r="AF275" s="121">
        <v>4120889</v>
      </c>
      <c r="AG275" s="114" t="s">
        <v>12658</v>
      </c>
      <c r="AH275" s="114" t="s">
        <v>1193</v>
      </c>
      <c r="AI275" s="114">
        <v>6</v>
      </c>
      <c r="AJ275" s="114">
        <v>3</v>
      </c>
      <c r="AK275" s="114">
        <v>3</v>
      </c>
      <c r="AL275" s="114">
        <v>15</v>
      </c>
      <c r="AM275" s="114">
        <v>1</v>
      </c>
      <c r="AN275" s="118" t="s">
        <v>3517</v>
      </c>
      <c r="AO275" s="122">
        <v>1</v>
      </c>
    </row>
    <row r="276" spans="1:43" ht="25" customHeight="1" x14ac:dyDescent="0.3">
      <c r="A276" s="123"/>
      <c r="B276" s="124"/>
      <c r="C276" s="114" t="str">
        <f t="shared" ca="1" si="32"/>
        <v>Active</v>
      </c>
      <c r="D276" s="114" t="s">
        <v>10136</v>
      </c>
      <c r="E276" s="115">
        <v>42187</v>
      </c>
      <c r="F276" s="115">
        <v>45840</v>
      </c>
      <c r="G276" s="115">
        <f t="shared" si="38"/>
        <v>46569</v>
      </c>
      <c r="H276" s="114" t="s">
        <v>955</v>
      </c>
      <c r="I276" s="379" t="s">
        <v>3203</v>
      </c>
      <c r="J276" s="155" t="s">
        <v>5639</v>
      </c>
      <c r="K276" s="114" t="s">
        <v>74</v>
      </c>
      <c r="L276" s="114" t="s">
        <v>15709</v>
      </c>
      <c r="M276" s="114" t="s">
        <v>3640</v>
      </c>
      <c r="N276" s="116" t="str">
        <f t="shared" si="35"/>
        <v>LP</v>
      </c>
      <c r="O276" s="114" t="s">
        <v>8728</v>
      </c>
      <c r="P276" s="114" t="str">
        <f t="shared" si="37"/>
        <v>Low</v>
      </c>
      <c r="Q276" s="155" t="s">
        <v>463</v>
      </c>
      <c r="R276" s="356" t="s">
        <v>11597</v>
      </c>
      <c r="S276" s="356"/>
      <c r="T276" s="155" t="s">
        <v>10137</v>
      </c>
      <c r="U276" s="127" t="s">
        <v>10138</v>
      </c>
      <c r="V276" s="118" t="s">
        <v>5640</v>
      </c>
      <c r="W276" s="119" t="s">
        <v>1193</v>
      </c>
      <c r="X276" s="119" t="s">
        <v>1193</v>
      </c>
      <c r="Y276" s="115">
        <v>42158</v>
      </c>
      <c r="Z276" s="115">
        <v>43465</v>
      </c>
      <c r="AA276" s="120">
        <v>1133979</v>
      </c>
      <c r="AB276" s="120">
        <v>0</v>
      </c>
      <c r="AC276" s="120">
        <v>157200</v>
      </c>
      <c r="AD276" s="120">
        <v>0</v>
      </c>
      <c r="AE276" s="120">
        <v>1469713</v>
      </c>
      <c r="AF276" s="121">
        <v>656250</v>
      </c>
      <c r="AG276" s="114" t="s">
        <v>5502</v>
      </c>
      <c r="AH276" s="114" t="s">
        <v>1193</v>
      </c>
      <c r="AI276" s="114">
        <v>35</v>
      </c>
      <c r="AJ276" s="114">
        <v>13</v>
      </c>
      <c r="AK276" s="114">
        <v>22</v>
      </c>
      <c r="AL276" s="114">
        <v>0</v>
      </c>
      <c r="AM276" s="114">
        <v>0</v>
      </c>
      <c r="AN276" s="118" t="s">
        <v>3500</v>
      </c>
      <c r="AO276" s="122">
        <v>1</v>
      </c>
      <c r="AP276" s="11"/>
      <c r="AQ276" s="11"/>
    </row>
    <row r="277" spans="1:43" ht="25" customHeight="1" x14ac:dyDescent="0.35">
      <c r="A277" s="123"/>
      <c r="B277" s="124"/>
      <c r="C277" s="114" t="str">
        <f t="shared" ca="1" si="32"/>
        <v>Expired</v>
      </c>
      <c r="D277" s="114" t="s">
        <v>3956</v>
      </c>
      <c r="E277" s="115">
        <v>41838</v>
      </c>
      <c r="F277" s="115">
        <v>44030</v>
      </c>
      <c r="G277" s="115">
        <f t="shared" si="38"/>
        <v>44759</v>
      </c>
      <c r="H277" s="114" t="s">
        <v>4773</v>
      </c>
      <c r="I277" s="379" t="s">
        <v>346</v>
      </c>
      <c r="J277" s="155" t="s">
        <v>5641</v>
      </c>
      <c r="K277" s="114" t="s">
        <v>74</v>
      </c>
      <c r="L277" s="114" t="s">
        <v>15709</v>
      </c>
      <c r="M277" s="114" t="s">
        <v>3640</v>
      </c>
      <c r="N277" s="116" t="str">
        <f t="shared" si="35"/>
        <v>LP</v>
      </c>
      <c r="O277" s="114" t="s">
        <v>8728</v>
      </c>
      <c r="P277" s="114" t="str">
        <f t="shared" si="37"/>
        <v>Low</v>
      </c>
      <c r="Q277" s="155" t="s">
        <v>534</v>
      </c>
      <c r="R277" s="356"/>
      <c r="S277" s="356"/>
      <c r="T277" s="155" t="s">
        <v>2863</v>
      </c>
      <c r="U277" s="117" t="s">
        <v>5642</v>
      </c>
      <c r="V277" s="118" t="s">
        <v>5643</v>
      </c>
      <c r="W277" s="119" t="s">
        <v>1193</v>
      </c>
      <c r="X277" s="119" t="s">
        <v>1193</v>
      </c>
      <c r="Y277" s="115">
        <v>41725</v>
      </c>
      <c r="Z277" s="118" t="s">
        <v>3305</v>
      </c>
      <c r="AA277" s="120">
        <v>5063406</v>
      </c>
      <c r="AB277" s="120">
        <v>0</v>
      </c>
      <c r="AC277" s="120">
        <v>346722</v>
      </c>
      <c r="AD277" s="120">
        <v>0</v>
      </c>
      <c r="AE277" s="120">
        <v>6497280</v>
      </c>
      <c r="AF277" s="121"/>
      <c r="AG277" s="114" t="s">
        <v>7658</v>
      </c>
      <c r="AH277" s="130" t="s">
        <v>7659</v>
      </c>
      <c r="AI277" s="130"/>
      <c r="AJ277" s="130"/>
      <c r="AK277" s="130"/>
      <c r="AL277" s="130"/>
      <c r="AM277" s="130"/>
      <c r="AN277" s="118" t="s">
        <v>3500</v>
      </c>
      <c r="AO277" s="122">
        <v>1</v>
      </c>
      <c r="AQ277" s="12"/>
    </row>
    <row r="278" spans="1:43" ht="25" customHeight="1" x14ac:dyDescent="0.35">
      <c r="A278" s="123"/>
      <c r="B278" s="124"/>
      <c r="C278" s="114" t="str">
        <f t="shared" ca="1" si="32"/>
        <v>Expired</v>
      </c>
      <c r="D278" s="114" t="s">
        <v>1869</v>
      </c>
      <c r="E278" s="115">
        <v>43164</v>
      </c>
      <c r="F278" s="115">
        <v>44279</v>
      </c>
      <c r="G278" s="115">
        <f t="shared" si="38"/>
        <v>45008</v>
      </c>
      <c r="H278" s="114" t="s">
        <v>1870</v>
      </c>
      <c r="I278" s="379" t="s">
        <v>1871</v>
      </c>
      <c r="J278" s="155" t="s">
        <v>5644</v>
      </c>
      <c r="K278" s="114" t="s">
        <v>7</v>
      </c>
      <c r="L278" s="114" t="s">
        <v>5123</v>
      </c>
      <c r="M278" s="114" t="s">
        <v>3640</v>
      </c>
      <c r="N278" s="116" t="str">
        <f t="shared" si="35"/>
        <v>LP</v>
      </c>
      <c r="O278" s="114" t="s">
        <v>8728</v>
      </c>
      <c r="P278" s="114" t="str">
        <f t="shared" si="37"/>
        <v>Low</v>
      </c>
      <c r="Q278" s="155" t="s">
        <v>10406</v>
      </c>
      <c r="R278" s="356"/>
      <c r="S278" s="356"/>
      <c r="T278" s="155" t="s">
        <v>3302</v>
      </c>
      <c r="U278" s="127" t="s">
        <v>5645</v>
      </c>
      <c r="V278" s="128"/>
      <c r="W278" s="128"/>
      <c r="X278" s="128"/>
      <c r="Y278" s="114"/>
      <c r="Z278" s="118" t="s">
        <v>3305</v>
      </c>
      <c r="AA278" s="120">
        <v>4044800</v>
      </c>
      <c r="AB278" s="120">
        <v>0</v>
      </c>
      <c r="AC278" s="120">
        <v>4044800</v>
      </c>
      <c r="AD278" s="120">
        <v>0</v>
      </c>
      <c r="AE278" s="120">
        <v>4364800</v>
      </c>
      <c r="AF278" s="121"/>
      <c r="AG278" s="114"/>
      <c r="AH278" s="130"/>
      <c r="AI278" s="130"/>
      <c r="AJ278" s="130"/>
      <c r="AK278" s="130"/>
      <c r="AL278" s="130"/>
      <c r="AM278" s="130"/>
      <c r="AN278" s="118" t="s">
        <v>3500</v>
      </c>
      <c r="AO278" s="122">
        <v>1</v>
      </c>
    </row>
    <row r="279" spans="1:43" ht="25" customHeight="1" x14ac:dyDescent="0.35">
      <c r="A279" s="123"/>
      <c r="B279" s="124"/>
      <c r="C279" s="114" t="str">
        <f t="shared" ca="1" si="32"/>
        <v>Expired</v>
      </c>
      <c r="D279" s="114" t="s">
        <v>4224</v>
      </c>
      <c r="E279" s="115">
        <v>41752</v>
      </c>
      <c r="F279" s="115">
        <v>45460</v>
      </c>
      <c r="G279" s="115">
        <f t="shared" si="38"/>
        <v>46189</v>
      </c>
      <c r="H279" s="114" t="s">
        <v>159</v>
      </c>
      <c r="I279" s="379" t="s">
        <v>7992</v>
      </c>
      <c r="J279" s="155" t="s">
        <v>14403</v>
      </c>
      <c r="K279" s="114" t="s">
        <v>74</v>
      </c>
      <c r="L279" s="114" t="s">
        <v>15709</v>
      </c>
      <c r="M279" s="114" t="s">
        <v>3640</v>
      </c>
      <c r="N279" s="116" t="str">
        <f t="shared" si="35"/>
        <v>LP</v>
      </c>
      <c r="O279" s="114" t="s">
        <v>8725</v>
      </c>
      <c r="P279" s="114" t="str">
        <f t="shared" si="37"/>
        <v>Medium</v>
      </c>
      <c r="Q279" s="155" t="s">
        <v>492</v>
      </c>
      <c r="R279" s="356" t="s">
        <v>14404</v>
      </c>
      <c r="S279" s="356"/>
      <c r="T279" s="155" t="s">
        <v>14405</v>
      </c>
      <c r="U279" s="117" t="s">
        <v>14406</v>
      </c>
      <c r="V279" s="129" t="s">
        <v>5430</v>
      </c>
      <c r="W279" s="128" t="s">
        <v>1193</v>
      </c>
      <c r="X279" s="128" t="s">
        <v>1193</v>
      </c>
      <c r="Y279" s="115">
        <v>41709</v>
      </c>
      <c r="Z279" s="115">
        <v>44926</v>
      </c>
      <c r="AA279" s="120">
        <v>1164544</v>
      </c>
      <c r="AB279" s="120">
        <v>0</v>
      </c>
      <c r="AC279" s="120">
        <v>253831</v>
      </c>
      <c r="AD279" s="120">
        <v>0</v>
      </c>
      <c r="AE279" s="120">
        <v>253831</v>
      </c>
      <c r="AF279" s="121">
        <v>498252</v>
      </c>
      <c r="AG279" s="114" t="s">
        <v>1193</v>
      </c>
      <c r="AH279" s="114" t="s">
        <v>7660</v>
      </c>
      <c r="AI279" s="114">
        <v>4</v>
      </c>
      <c r="AJ279" s="114">
        <v>2</v>
      </c>
      <c r="AK279" s="114">
        <v>2</v>
      </c>
      <c r="AL279" s="114" t="s">
        <v>7661</v>
      </c>
      <c r="AM279" s="114">
        <v>1</v>
      </c>
      <c r="AN279" s="118" t="s">
        <v>3500</v>
      </c>
      <c r="AO279" s="122">
        <v>1</v>
      </c>
    </row>
    <row r="280" spans="1:43" ht="25" customHeight="1" x14ac:dyDescent="0.35">
      <c r="A280" s="125" t="s">
        <v>11533</v>
      </c>
      <c r="B280" s="126">
        <v>46069</v>
      </c>
      <c r="C280" s="114" t="str">
        <f t="shared" ca="1" si="32"/>
        <v>Active</v>
      </c>
      <c r="D280" s="114" t="s">
        <v>16294</v>
      </c>
      <c r="E280" s="115">
        <v>46069</v>
      </c>
      <c r="F280" s="115">
        <v>46069</v>
      </c>
      <c r="G280" s="115">
        <f t="shared" si="38"/>
        <v>46798</v>
      </c>
      <c r="H280" s="114" t="s">
        <v>16295</v>
      </c>
      <c r="I280" s="379" t="s">
        <v>16296</v>
      </c>
      <c r="J280" s="155" t="s">
        <v>16297</v>
      </c>
      <c r="K280" s="114" t="s">
        <v>24</v>
      </c>
      <c r="L280" s="114" t="s">
        <v>5123</v>
      </c>
      <c r="M280" s="114" t="s">
        <v>3640</v>
      </c>
      <c r="N280" s="116" t="str">
        <f t="shared" si="35"/>
        <v>LP</v>
      </c>
      <c r="O280" s="114" t="s">
        <v>8725</v>
      </c>
      <c r="P280" s="114" t="str">
        <f t="shared" si="37"/>
        <v>Medium</v>
      </c>
      <c r="Q280" s="155" t="s">
        <v>16298</v>
      </c>
      <c r="R280" s="356" t="s">
        <v>16299</v>
      </c>
      <c r="S280" s="356"/>
      <c r="T280" s="155" t="s">
        <v>16300</v>
      </c>
      <c r="U280" s="117" t="s">
        <v>16301</v>
      </c>
      <c r="V280" s="118" t="s">
        <v>16302</v>
      </c>
      <c r="W280" s="119" t="s">
        <v>1193</v>
      </c>
      <c r="X280" s="119" t="s">
        <v>1193</v>
      </c>
      <c r="Y280" s="115">
        <v>46034</v>
      </c>
      <c r="Z280" s="115" t="s">
        <v>3303</v>
      </c>
      <c r="AA280" s="120">
        <v>0</v>
      </c>
      <c r="AB280" s="120">
        <v>0</v>
      </c>
      <c r="AC280" s="120">
        <v>0</v>
      </c>
      <c r="AD280" s="120">
        <v>0</v>
      </c>
      <c r="AE280" s="120">
        <v>0</v>
      </c>
      <c r="AF280" s="121">
        <v>0</v>
      </c>
      <c r="AG280" s="114" t="s">
        <v>1193</v>
      </c>
      <c r="AH280" s="114" t="s">
        <v>1193</v>
      </c>
      <c r="AI280" s="114">
        <v>2</v>
      </c>
      <c r="AJ280" s="114">
        <v>1</v>
      </c>
      <c r="AK280" s="114">
        <v>1</v>
      </c>
      <c r="AL280" s="114">
        <v>0</v>
      </c>
      <c r="AM280" s="114">
        <v>0</v>
      </c>
      <c r="AN280" s="118" t="s">
        <v>3500</v>
      </c>
      <c r="AO280" s="122">
        <v>1</v>
      </c>
    </row>
    <row r="281" spans="1:43" ht="25" customHeight="1" x14ac:dyDescent="0.3">
      <c r="A281" s="123"/>
      <c r="B281" s="124"/>
      <c r="C281" s="114" t="str">
        <f t="shared" ca="1" si="32"/>
        <v>Active</v>
      </c>
      <c r="D281" s="114" t="s">
        <v>3909</v>
      </c>
      <c r="E281" s="115">
        <v>43088</v>
      </c>
      <c r="F281" s="115">
        <v>46010</v>
      </c>
      <c r="G281" s="115">
        <f>DATE(YEAR(F281),MONTH(F281)+18,DAY(F281)-1)</f>
        <v>46556</v>
      </c>
      <c r="H281" s="114" t="s">
        <v>1834</v>
      </c>
      <c r="I281" s="379" t="s">
        <v>1838</v>
      </c>
      <c r="J281" s="155" t="s">
        <v>5649</v>
      </c>
      <c r="K281" s="114" t="s">
        <v>11728</v>
      </c>
      <c r="L281" s="114" t="s">
        <v>5123</v>
      </c>
      <c r="M281" s="114" t="s">
        <v>3640</v>
      </c>
      <c r="N281" s="116" t="str">
        <f t="shared" si="35"/>
        <v>LP</v>
      </c>
      <c r="O281" s="114" t="s">
        <v>8728</v>
      </c>
      <c r="P281" s="114" t="str">
        <f t="shared" si="37"/>
        <v>Low</v>
      </c>
      <c r="Q281" s="155" t="s">
        <v>5151</v>
      </c>
      <c r="R281" s="356" t="s">
        <v>12939</v>
      </c>
      <c r="S281" s="356"/>
      <c r="T281" s="155" t="s">
        <v>12940</v>
      </c>
      <c r="U281" s="117" t="s">
        <v>12941</v>
      </c>
      <c r="V281" s="129" t="s">
        <v>5650</v>
      </c>
      <c r="W281" s="128" t="s">
        <v>1193</v>
      </c>
      <c r="X281" s="128" t="s">
        <v>1193</v>
      </c>
      <c r="Y281" s="128">
        <v>43052</v>
      </c>
      <c r="Z281" s="128">
        <v>43100</v>
      </c>
      <c r="AA281" s="120">
        <v>4434072</v>
      </c>
      <c r="AB281" s="120">
        <v>0</v>
      </c>
      <c r="AC281" s="120">
        <v>115590</v>
      </c>
      <c r="AD281" s="120">
        <v>0</v>
      </c>
      <c r="AE281" s="120">
        <v>3910711</v>
      </c>
      <c r="AF281" s="121">
        <v>797784</v>
      </c>
      <c r="AG281" s="114" t="s">
        <v>12942</v>
      </c>
      <c r="AH281" s="114" t="s">
        <v>12943</v>
      </c>
      <c r="AI281" s="114">
        <v>4</v>
      </c>
      <c r="AJ281" s="114">
        <v>3</v>
      </c>
      <c r="AK281" s="114">
        <v>1</v>
      </c>
      <c r="AL281" s="114">
        <v>4</v>
      </c>
      <c r="AM281" s="114">
        <v>0</v>
      </c>
      <c r="AN281" s="118" t="s">
        <v>3500</v>
      </c>
      <c r="AO281" s="122">
        <v>1</v>
      </c>
      <c r="AP281" s="11"/>
      <c r="AQ281" s="11"/>
    </row>
    <row r="282" spans="1:43" ht="25" customHeight="1" x14ac:dyDescent="0.35">
      <c r="A282" s="123" t="s">
        <v>1155</v>
      </c>
      <c r="B282" s="124"/>
      <c r="C282" s="114" t="str">
        <f t="shared" ca="1" si="32"/>
        <v>Active</v>
      </c>
      <c r="D282" s="114" t="s">
        <v>3953</v>
      </c>
      <c r="E282" s="115">
        <v>43669</v>
      </c>
      <c r="F282" s="115">
        <v>45861</v>
      </c>
      <c r="G282" s="115">
        <f>DATE(YEAR(F282)+2,MONTH(F282),DAY(F282)-1)</f>
        <v>46590</v>
      </c>
      <c r="H282" s="114" t="s">
        <v>2277</v>
      </c>
      <c r="I282" s="379" t="s">
        <v>16586</v>
      </c>
      <c r="J282" s="155" t="s">
        <v>5651</v>
      </c>
      <c r="K282" s="114" t="s">
        <v>74</v>
      </c>
      <c r="L282" s="114" t="s">
        <v>15709</v>
      </c>
      <c r="M282" s="114" t="s">
        <v>3640</v>
      </c>
      <c r="N282" s="116" t="str">
        <f t="shared" si="35"/>
        <v>LP</v>
      </c>
      <c r="O282" s="114" t="s">
        <v>8728</v>
      </c>
      <c r="P282" s="114" t="str">
        <f t="shared" si="37"/>
        <v>Low</v>
      </c>
      <c r="Q282" s="155" t="s">
        <v>10407</v>
      </c>
      <c r="R282" s="356" t="s">
        <v>13495</v>
      </c>
      <c r="S282" s="356"/>
      <c r="T282" s="155" t="s">
        <v>13496</v>
      </c>
      <c r="U282" s="117" t="s">
        <v>13497</v>
      </c>
      <c r="V282" s="180" t="s">
        <v>5652</v>
      </c>
      <c r="W282" s="161" t="s">
        <v>1193</v>
      </c>
      <c r="X282" s="161" t="s">
        <v>1193</v>
      </c>
      <c r="Y282" s="128">
        <v>43936</v>
      </c>
      <c r="Z282" s="128">
        <v>43830</v>
      </c>
      <c r="AA282" s="120">
        <v>1655523.6</v>
      </c>
      <c r="AB282" s="120">
        <v>0</v>
      </c>
      <c r="AC282" s="120">
        <v>1644186.78</v>
      </c>
      <c r="AD282" s="120">
        <v>0</v>
      </c>
      <c r="AE282" s="120">
        <v>-1671187</v>
      </c>
      <c r="AF282" s="121">
        <v>434465</v>
      </c>
      <c r="AG282" s="114" t="s">
        <v>13498</v>
      </c>
      <c r="AH282" s="114" t="s">
        <v>11403</v>
      </c>
      <c r="AI282" s="114">
        <v>76</v>
      </c>
      <c r="AJ282" s="114">
        <v>31</v>
      </c>
      <c r="AK282" s="114">
        <v>45</v>
      </c>
      <c r="AL282" s="114" t="s">
        <v>13499</v>
      </c>
      <c r="AM282" s="114">
        <v>2</v>
      </c>
      <c r="AN282" s="118" t="s">
        <v>3500</v>
      </c>
      <c r="AO282" s="122">
        <v>1</v>
      </c>
    </row>
    <row r="283" spans="1:43" ht="25" customHeight="1" x14ac:dyDescent="0.3">
      <c r="A283" s="123"/>
      <c r="B283" s="124"/>
      <c r="C283" s="114" t="str">
        <f t="shared" ca="1" si="32"/>
        <v>Expired</v>
      </c>
      <c r="D283" s="114" t="s">
        <v>3722</v>
      </c>
      <c r="E283" s="115">
        <v>43856</v>
      </c>
      <c r="F283" s="115">
        <f>E283</f>
        <v>43856</v>
      </c>
      <c r="G283" s="115">
        <f>DATE(YEAR(F283)+2,MONTH(F283),DAY(F283)-1)</f>
        <v>44586</v>
      </c>
      <c r="H283" s="114" t="s">
        <v>2540</v>
      </c>
      <c r="I283" s="379" t="s">
        <v>4291</v>
      </c>
      <c r="J283" s="155" t="s">
        <v>5655</v>
      </c>
      <c r="K283" s="114" t="s">
        <v>11728</v>
      </c>
      <c r="L283" s="114" t="s">
        <v>5123</v>
      </c>
      <c r="M283" s="114" t="s">
        <v>3640</v>
      </c>
      <c r="N283" s="116" t="str">
        <f t="shared" si="35"/>
        <v>LP</v>
      </c>
      <c r="O283" s="114" t="s">
        <v>8730</v>
      </c>
      <c r="P283" s="114" t="str">
        <f t="shared" si="37"/>
        <v>Low</v>
      </c>
      <c r="Q283" s="155" t="s">
        <v>2147</v>
      </c>
      <c r="R283" s="356"/>
      <c r="S283" s="356"/>
      <c r="T283" s="155" t="s">
        <v>9759</v>
      </c>
      <c r="U283" s="117" t="s">
        <v>9760</v>
      </c>
      <c r="V283" s="161" t="s">
        <v>10803</v>
      </c>
      <c r="W283" s="161" t="s">
        <v>1193</v>
      </c>
      <c r="X283" s="161" t="s">
        <v>1193</v>
      </c>
      <c r="Y283" s="128">
        <v>43774</v>
      </c>
      <c r="Z283" s="118" t="s">
        <v>3303</v>
      </c>
      <c r="AA283" s="120">
        <v>0</v>
      </c>
      <c r="AB283" s="120">
        <v>0</v>
      </c>
      <c r="AC283" s="120">
        <v>0</v>
      </c>
      <c r="AD283" s="120">
        <v>0</v>
      </c>
      <c r="AE283" s="120">
        <v>0</v>
      </c>
      <c r="AF283" s="121"/>
      <c r="AG283" s="114" t="s">
        <v>1193</v>
      </c>
      <c r="AH283" s="114" t="s">
        <v>1193</v>
      </c>
      <c r="AI283" s="114">
        <v>3</v>
      </c>
      <c r="AJ283" s="114">
        <v>3</v>
      </c>
      <c r="AK283" s="114">
        <v>0</v>
      </c>
      <c r="AL283" s="114">
        <v>0</v>
      </c>
      <c r="AM283" s="114">
        <v>0</v>
      </c>
      <c r="AN283" s="118" t="s">
        <v>3500</v>
      </c>
      <c r="AO283" s="122">
        <v>1</v>
      </c>
      <c r="AQ283" s="11"/>
    </row>
    <row r="284" spans="1:43" ht="25" customHeight="1" x14ac:dyDescent="0.35">
      <c r="A284" s="123"/>
      <c r="B284" s="124"/>
      <c r="C284" s="114" t="str">
        <f t="shared" ca="1" si="32"/>
        <v>Active</v>
      </c>
      <c r="D284" s="114" t="s">
        <v>8771</v>
      </c>
      <c r="E284" s="115">
        <v>43886</v>
      </c>
      <c r="F284" s="115">
        <v>46078</v>
      </c>
      <c r="G284" s="115">
        <f>DATE(YEAR(F284)+1,MONTH(F284)+8,DAY(F284)-1)</f>
        <v>46684</v>
      </c>
      <c r="H284" s="114" t="s">
        <v>40</v>
      </c>
      <c r="I284" s="379" t="s">
        <v>41</v>
      </c>
      <c r="J284" s="155" t="s">
        <v>5657</v>
      </c>
      <c r="K284" s="114" t="s">
        <v>11728</v>
      </c>
      <c r="L284" s="114" t="s">
        <v>5123</v>
      </c>
      <c r="M284" s="114" t="s">
        <v>3640</v>
      </c>
      <c r="N284" s="116" t="str">
        <f t="shared" si="35"/>
        <v>LP</v>
      </c>
      <c r="O284" s="114" t="s">
        <v>8728</v>
      </c>
      <c r="P284" s="114" t="str">
        <f t="shared" si="37"/>
        <v>Low</v>
      </c>
      <c r="Q284" s="155" t="s">
        <v>449</v>
      </c>
      <c r="R284" s="356" t="s">
        <v>14578</v>
      </c>
      <c r="S284" s="356"/>
      <c r="T284" s="155" t="s">
        <v>8772</v>
      </c>
      <c r="U284" s="117" t="s">
        <v>14579</v>
      </c>
      <c r="V284" s="129" t="s">
        <v>5658</v>
      </c>
      <c r="W284" s="128" t="s">
        <v>1193</v>
      </c>
      <c r="X284" s="128" t="s">
        <v>1193</v>
      </c>
      <c r="Y284" s="128">
        <v>41660</v>
      </c>
      <c r="Z284" s="128">
        <v>44196</v>
      </c>
      <c r="AA284" s="120">
        <v>19764148.859999999</v>
      </c>
      <c r="AB284" s="120">
        <v>0</v>
      </c>
      <c r="AC284" s="120">
        <v>3246312.77</v>
      </c>
      <c r="AD284" s="120">
        <v>0</v>
      </c>
      <c r="AE284" s="120">
        <v>19128641.699999999</v>
      </c>
      <c r="AF284" s="121"/>
      <c r="AG284" s="114" t="s">
        <v>1193</v>
      </c>
      <c r="AH284" s="130" t="s">
        <v>1193</v>
      </c>
      <c r="AI284" s="119">
        <v>91</v>
      </c>
      <c r="AJ284" s="119">
        <v>28</v>
      </c>
      <c r="AK284" s="119">
        <v>63</v>
      </c>
      <c r="AL284" s="119">
        <v>38</v>
      </c>
      <c r="AM284" s="119">
        <v>1</v>
      </c>
      <c r="AN284" s="118" t="s">
        <v>4568</v>
      </c>
      <c r="AO284" s="122">
        <v>1</v>
      </c>
    </row>
    <row r="285" spans="1:43" ht="25" customHeight="1" x14ac:dyDescent="0.3">
      <c r="A285" s="123"/>
      <c r="B285" s="124"/>
      <c r="C285" s="114" t="str">
        <f t="shared" ca="1" si="32"/>
        <v>Expired</v>
      </c>
      <c r="D285" s="114" t="s">
        <v>4059</v>
      </c>
      <c r="E285" s="115">
        <v>43739</v>
      </c>
      <c r="F285" s="115">
        <v>45200</v>
      </c>
      <c r="G285" s="115">
        <f>DATE(YEAR(F285)+2,MONTH(F285),DAY(F285)-1)</f>
        <v>45930</v>
      </c>
      <c r="H285" s="114" t="s">
        <v>2399</v>
      </c>
      <c r="I285" s="379" t="s">
        <v>4292</v>
      </c>
      <c r="J285" s="155" t="s">
        <v>5659</v>
      </c>
      <c r="K285" s="114" t="s">
        <v>11728</v>
      </c>
      <c r="L285" s="114" t="s">
        <v>5123</v>
      </c>
      <c r="M285" s="114" t="s">
        <v>3640</v>
      </c>
      <c r="N285" s="116" t="str">
        <f t="shared" si="35"/>
        <v>LP</v>
      </c>
      <c r="O285" s="114" t="s">
        <v>8728</v>
      </c>
      <c r="P285" s="114" t="str">
        <f t="shared" si="37"/>
        <v>Low</v>
      </c>
      <c r="Q285" s="155" t="s">
        <v>10409</v>
      </c>
      <c r="R285" s="356" t="s">
        <v>13360</v>
      </c>
      <c r="S285" s="356"/>
      <c r="T285" s="155" t="s">
        <v>13361</v>
      </c>
      <c r="U285" s="117" t="s">
        <v>13362</v>
      </c>
      <c r="V285" s="118" t="s">
        <v>5430</v>
      </c>
      <c r="W285" s="119" t="s">
        <v>1193</v>
      </c>
      <c r="X285" s="119" t="s">
        <v>1193</v>
      </c>
      <c r="Y285" s="128">
        <v>43727</v>
      </c>
      <c r="Z285" s="128">
        <v>43830</v>
      </c>
      <c r="AA285" s="120">
        <v>0</v>
      </c>
      <c r="AB285" s="120">
        <v>0</v>
      </c>
      <c r="AC285" s="120">
        <v>0</v>
      </c>
      <c r="AD285" s="120">
        <v>0</v>
      </c>
      <c r="AE285" s="120">
        <v>0</v>
      </c>
      <c r="AF285" s="121">
        <v>0</v>
      </c>
      <c r="AG285" s="114" t="s">
        <v>1193</v>
      </c>
      <c r="AH285" s="114" t="s">
        <v>1193</v>
      </c>
      <c r="AI285" s="114">
        <v>4</v>
      </c>
      <c r="AJ285" s="114">
        <v>2</v>
      </c>
      <c r="AK285" s="114">
        <v>2</v>
      </c>
      <c r="AL285" s="114">
        <v>4</v>
      </c>
      <c r="AM285" s="114">
        <v>1</v>
      </c>
      <c r="AN285" s="118" t="s">
        <v>3500</v>
      </c>
      <c r="AO285" s="122">
        <v>1</v>
      </c>
      <c r="AP285" s="11"/>
      <c r="AQ285" s="11"/>
    </row>
    <row r="286" spans="1:43" ht="25" customHeight="1" x14ac:dyDescent="0.3">
      <c r="A286" s="123" t="s">
        <v>1193</v>
      </c>
      <c r="B286" s="124"/>
      <c r="C286" s="114" t="str">
        <f t="shared" ca="1" si="32"/>
        <v>Active</v>
      </c>
      <c r="D286" s="114" t="s">
        <v>3890</v>
      </c>
      <c r="E286" s="115">
        <v>43818</v>
      </c>
      <c r="F286" s="115">
        <v>45827</v>
      </c>
      <c r="G286" s="115">
        <f>DATE(YEAR(F286)+2,MONTH(F286),DAY(F286)-1)</f>
        <v>46556</v>
      </c>
      <c r="H286" s="114" t="s">
        <v>2447</v>
      </c>
      <c r="I286" s="379" t="s">
        <v>14205</v>
      </c>
      <c r="J286" s="155" t="s">
        <v>14206</v>
      </c>
      <c r="K286" s="114" t="s">
        <v>30</v>
      </c>
      <c r="L286" s="114" t="s">
        <v>15709</v>
      </c>
      <c r="M286" s="114" t="s">
        <v>3640</v>
      </c>
      <c r="N286" s="116" t="str">
        <f t="shared" si="35"/>
        <v>LP</v>
      </c>
      <c r="O286" s="114" t="s">
        <v>8725</v>
      </c>
      <c r="P286" s="114" t="str">
        <f t="shared" si="37"/>
        <v>Medium</v>
      </c>
      <c r="Q286" s="155" t="s">
        <v>10410</v>
      </c>
      <c r="R286" s="356" t="s">
        <v>14207</v>
      </c>
      <c r="S286" s="356"/>
      <c r="T286" s="155" t="s">
        <v>14208</v>
      </c>
      <c r="U286" s="117" t="s">
        <v>14209</v>
      </c>
      <c r="V286" s="129" t="s">
        <v>5660</v>
      </c>
      <c r="W286" s="128" t="s">
        <v>1193</v>
      </c>
      <c r="X286" s="128" t="s">
        <v>1193</v>
      </c>
      <c r="Y286" s="128">
        <v>43741</v>
      </c>
      <c r="Z286" s="128">
        <v>44196</v>
      </c>
      <c r="AA286" s="120">
        <v>85760</v>
      </c>
      <c r="AB286" s="120">
        <v>0</v>
      </c>
      <c r="AC286" s="120">
        <v>85760</v>
      </c>
      <c r="AD286" s="120">
        <v>0</v>
      </c>
      <c r="AE286" s="120">
        <v>175273</v>
      </c>
      <c r="AF286" s="121">
        <v>12980</v>
      </c>
      <c r="AG286" s="114" t="s">
        <v>11230</v>
      </c>
      <c r="AH286" s="114" t="s">
        <v>1193</v>
      </c>
      <c r="AI286" s="114">
        <v>83</v>
      </c>
      <c r="AJ286" s="114">
        <v>35</v>
      </c>
      <c r="AK286" s="114">
        <v>48</v>
      </c>
      <c r="AL286" s="114">
        <v>7</v>
      </c>
      <c r="AM286" s="114">
        <v>0</v>
      </c>
      <c r="AN286" s="118" t="s">
        <v>3790</v>
      </c>
      <c r="AO286" s="122">
        <v>1</v>
      </c>
      <c r="AQ286" s="11"/>
    </row>
    <row r="287" spans="1:43" ht="25" customHeight="1" x14ac:dyDescent="0.35">
      <c r="A287" s="123"/>
      <c r="B287" s="124"/>
      <c r="C287" s="114" t="str">
        <f t="shared" ca="1" si="32"/>
        <v>Expired</v>
      </c>
      <c r="D287" s="114" t="s">
        <v>1426</v>
      </c>
      <c r="E287" s="115">
        <v>42732</v>
      </c>
      <c r="F287" s="115">
        <v>43462</v>
      </c>
      <c r="G287" s="115">
        <f>DATE(YEAR(F287)+2,MONTH(F287),DAY(F287)-1)</f>
        <v>44192</v>
      </c>
      <c r="H287" s="114" t="s">
        <v>1436</v>
      </c>
      <c r="I287" s="379" t="s">
        <v>1444</v>
      </c>
      <c r="J287" s="155" t="s">
        <v>5661</v>
      </c>
      <c r="K287" s="114" t="s">
        <v>11730</v>
      </c>
      <c r="L287" s="114" t="s">
        <v>5123</v>
      </c>
      <c r="M287" s="114" t="s">
        <v>3640</v>
      </c>
      <c r="N287" s="116" t="str">
        <f t="shared" si="35"/>
        <v>LP</v>
      </c>
      <c r="O287" s="114" t="s">
        <v>8725</v>
      </c>
      <c r="P287" s="114" t="str">
        <f t="shared" si="37"/>
        <v>Medium</v>
      </c>
      <c r="Q287" s="155" t="s">
        <v>1464</v>
      </c>
      <c r="R287" s="356"/>
      <c r="S287" s="356"/>
      <c r="T287" s="155" t="s">
        <v>9725</v>
      </c>
      <c r="U287" s="117" t="s">
        <v>9726</v>
      </c>
      <c r="V287" s="118" t="s">
        <v>5662</v>
      </c>
      <c r="W287" s="119" t="s">
        <v>1193</v>
      </c>
      <c r="X287" s="119" t="s">
        <v>1193</v>
      </c>
      <c r="Y287" s="128">
        <v>44197</v>
      </c>
      <c r="Z287" s="128">
        <v>44196</v>
      </c>
      <c r="AA287" s="120">
        <v>0</v>
      </c>
      <c r="AB287" s="120">
        <v>0</v>
      </c>
      <c r="AC287" s="120">
        <v>0</v>
      </c>
      <c r="AD287" s="120">
        <v>0</v>
      </c>
      <c r="AE287" s="120">
        <v>0</v>
      </c>
      <c r="AF287" s="121"/>
      <c r="AG287" s="114" t="s">
        <v>1193</v>
      </c>
      <c r="AH287" s="130" t="s">
        <v>1193</v>
      </c>
      <c r="AI287" s="131">
        <v>7</v>
      </c>
      <c r="AJ287" s="131">
        <v>3</v>
      </c>
      <c r="AK287" s="131">
        <v>4</v>
      </c>
      <c r="AL287" s="131">
        <v>9</v>
      </c>
      <c r="AM287" s="131">
        <v>0</v>
      </c>
      <c r="AN287" s="118" t="s">
        <v>3500</v>
      </c>
      <c r="AO287" s="122">
        <v>1</v>
      </c>
    </row>
    <row r="288" spans="1:43" ht="25" customHeight="1" x14ac:dyDescent="0.35">
      <c r="A288" s="123"/>
      <c r="B288" s="124"/>
      <c r="C288" s="114" t="str">
        <f t="shared" ca="1" si="32"/>
        <v>Expired</v>
      </c>
      <c r="D288" s="114" t="s">
        <v>8283</v>
      </c>
      <c r="E288" s="115">
        <v>41795</v>
      </c>
      <c r="F288" s="115">
        <v>45448</v>
      </c>
      <c r="G288" s="115">
        <f>DATE(YEAR(F288)+2,MONTH(F288),DAY(F288)-1)</f>
        <v>46177</v>
      </c>
      <c r="H288" s="114" t="s">
        <v>226</v>
      </c>
      <c r="I288" s="379" t="s">
        <v>4936</v>
      </c>
      <c r="J288" s="155" t="s">
        <v>5669</v>
      </c>
      <c r="K288" s="114" t="s">
        <v>11728</v>
      </c>
      <c r="L288" s="114" t="s">
        <v>5123</v>
      </c>
      <c r="M288" s="114" t="s">
        <v>3640</v>
      </c>
      <c r="N288" s="116" t="str">
        <f t="shared" si="35"/>
        <v>LP</v>
      </c>
      <c r="O288" s="114" t="s">
        <v>8725</v>
      </c>
      <c r="P288" s="114" t="str">
        <f t="shared" si="37"/>
        <v>Medium</v>
      </c>
      <c r="Q288" s="155" t="s">
        <v>5026</v>
      </c>
      <c r="R288" s="356" t="s">
        <v>15337</v>
      </c>
      <c r="S288" s="356"/>
      <c r="T288" s="155" t="s">
        <v>15338</v>
      </c>
      <c r="U288" s="117" t="s">
        <v>15339</v>
      </c>
      <c r="V288" s="129" t="s">
        <v>10804</v>
      </c>
      <c r="W288" s="128" t="s">
        <v>1193</v>
      </c>
      <c r="X288" s="128" t="s">
        <v>1193</v>
      </c>
      <c r="Y288" s="128">
        <v>41710</v>
      </c>
      <c r="Z288" s="128">
        <v>44196</v>
      </c>
      <c r="AA288" s="120">
        <v>178637416.03</v>
      </c>
      <c r="AB288" s="120">
        <v>0</v>
      </c>
      <c r="AC288" s="120">
        <v>267143330.27000001</v>
      </c>
      <c r="AD288" s="120">
        <v>0</v>
      </c>
      <c r="AE288" s="120">
        <v>317715650.48000002</v>
      </c>
      <c r="AF288" s="121"/>
      <c r="AG288" s="114" t="s">
        <v>11231</v>
      </c>
      <c r="AH288" s="114" t="s">
        <v>1193</v>
      </c>
      <c r="AI288" s="114">
        <v>0</v>
      </c>
      <c r="AJ288" s="114">
        <v>0</v>
      </c>
      <c r="AK288" s="114">
        <v>0</v>
      </c>
      <c r="AL288" s="114">
        <v>0</v>
      </c>
      <c r="AM288" s="114">
        <v>1</v>
      </c>
      <c r="AN288" s="118" t="s">
        <v>3500</v>
      </c>
      <c r="AO288" s="122">
        <v>1</v>
      </c>
      <c r="AP288" s="12"/>
      <c r="AQ288" s="12"/>
    </row>
    <row r="289" spans="1:45" ht="25" customHeight="1" x14ac:dyDescent="0.3">
      <c r="A289" s="123"/>
      <c r="B289" s="124"/>
      <c r="C289" s="114" t="str">
        <f t="shared" ca="1" si="32"/>
        <v>Expired</v>
      </c>
      <c r="D289" s="114" t="s">
        <v>8539</v>
      </c>
      <c r="E289" s="115">
        <v>41883</v>
      </c>
      <c r="F289" s="115">
        <v>44805</v>
      </c>
      <c r="G289" s="115">
        <f>DATE(YEAR(F289)+2,MONTH(F289),DAY(F289)-1)</f>
        <v>45535</v>
      </c>
      <c r="H289" s="114" t="s">
        <v>4774</v>
      </c>
      <c r="I289" s="379" t="s">
        <v>589</v>
      </c>
      <c r="J289" s="155" t="s">
        <v>15091</v>
      </c>
      <c r="K289" s="114" t="s">
        <v>11728</v>
      </c>
      <c r="L289" s="114" t="s">
        <v>5123</v>
      </c>
      <c r="M289" s="114" t="s">
        <v>3640</v>
      </c>
      <c r="N289" s="116" t="str">
        <f t="shared" si="35"/>
        <v>LP</v>
      </c>
      <c r="O289" s="114" t="s">
        <v>8725</v>
      </c>
      <c r="P289" s="114" t="str">
        <f t="shared" si="37"/>
        <v>Medium</v>
      </c>
      <c r="Q289" s="155" t="s">
        <v>5670</v>
      </c>
      <c r="R289" s="356"/>
      <c r="S289" s="356"/>
      <c r="T289" s="155" t="s">
        <v>1542</v>
      </c>
      <c r="U289" s="117" t="s">
        <v>5671</v>
      </c>
      <c r="V289" s="119" t="s">
        <v>5430</v>
      </c>
      <c r="W289" s="119" t="s">
        <v>1193</v>
      </c>
      <c r="X289" s="119" t="s">
        <v>1193</v>
      </c>
      <c r="Y289" s="128" t="s">
        <v>1193</v>
      </c>
      <c r="Z289" s="118" t="s">
        <v>3305</v>
      </c>
      <c r="AA289" s="120">
        <v>1000000</v>
      </c>
      <c r="AB289" s="120">
        <v>373251</v>
      </c>
      <c r="AC289" s="120">
        <v>12025000</v>
      </c>
      <c r="AD289" s="120">
        <v>0</v>
      </c>
      <c r="AE289" s="120">
        <v>58073000</v>
      </c>
      <c r="AF289" s="121"/>
      <c r="AG289" s="114" t="s">
        <v>11404</v>
      </c>
      <c r="AH289" s="114" t="s">
        <v>11405</v>
      </c>
      <c r="AI289" s="114">
        <v>8</v>
      </c>
      <c r="AJ289" s="114">
        <v>6</v>
      </c>
      <c r="AK289" s="114">
        <v>2</v>
      </c>
      <c r="AL289" s="114">
        <v>15</v>
      </c>
      <c r="AM289" s="114">
        <v>0</v>
      </c>
      <c r="AN289" s="118" t="s">
        <v>4568</v>
      </c>
      <c r="AO289" s="122">
        <v>1</v>
      </c>
      <c r="AP289" s="11"/>
      <c r="AQ289" s="11"/>
    </row>
    <row r="290" spans="1:45" ht="25" customHeight="1" x14ac:dyDescent="0.35">
      <c r="A290" s="123"/>
      <c r="B290" s="124"/>
      <c r="C290" s="114" t="str">
        <f t="shared" ca="1" si="32"/>
        <v>Expired</v>
      </c>
      <c r="D290" s="114" t="s">
        <v>4020</v>
      </c>
      <c r="E290" s="115">
        <v>43847</v>
      </c>
      <c r="F290" s="115">
        <v>45308</v>
      </c>
      <c r="G290" s="115">
        <f>DATE(YEAR(F290)+1,MONTH(F290),DAY(F290)-1)</f>
        <v>45673</v>
      </c>
      <c r="H290" s="114" t="s">
        <v>2531</v>
      </c>
      <c r="I290" s="379" t="s">
        <v>4294</v>
      </c>
      <c r="J290" s="155" t="s">
        <v>5672</v>
      </c>
      <c r="K290" s="114" t="s">
        <v>11728</v>
      </c>
      <c r="L290" s="114" t="s">
        <v>5123</v>
      </c>
      <c r="M290" s="114" t="s">
        <v>3640</v>
      </c>
      <c r="N290" s="116" t="str">
        <f t="shared" si="35"/>
        <v>LP</v>
      </c>
      <c r="O290" s="114" t="s">
        <v>8725</v>
      </c>
      <c r="P290" s="114" t="str">
        <f t="shared" si="37"/>
        <v>Medium</v>
      </c>
      <c r="Q290" s="155" t="s">
        <v>10412</v>
      </c>
      <c r="R290" s="356" t="s">
        <v>13708</v>
      </c>
      <c r="S290" s="356"/>
      <c r="T290" s="155" t="s">
        <v>13709</v>
      </c>
      <c r="U290" s="117" t="s">
        <v>13710</v>
      </c>
      <c r="V290" s="129" t="s">
        <v>5131</v>
      </c>
      <c r="W290" s="128" t="s">
        <v>1193</v>
      </c>
      <c r="X290" s="128" t="s">
        <v>1193</v>
      </c>
      <c r="Y290" s="128">
        <v>43790</v>
      </c>
      <c r="Z290" s="128">
        <v>44196</v>
      </c>
      <c r="AA290" s="120">
        <v>1788520</v>
      </c>
      <c r="AB290" s="120">
        <v>0</v>
      </c>
      <c r="AC290" s="120">
        <v>1372800</v>
      </c>
      <c r="AD290" s="120">
        <v>0</v>
      </c>
      <c r="AE290" s="120">
        <v>1487862</v>
      </c>
      <c r="AF290" s="121">
        <v>235658</v>
      </c>
      <c r="AG290" s="114" t="s">
        <v>14040</v>
      </c>
      <c r="AH290" s="114" t="s">
        <v>1193</v>
      </c>
      <c r="AI290" s="114">
        <v>4</v>
      </c>
      <c r="AJ290" s="114">
        <v>3</v>
      </c>
      <c r="AK290" s="114">
        <v>1</v>
      </c>
      <c r="AL290" s="114">
        <v>6</v>
      </c>
      <c r="AM290" s="114">
        <v>0</v>
      </c>
      <c r="AN290" s="118" t="s">
        <v>3500</v>
      </c>
      <c r="AO290" s="122">
        <v>1</v>
      </c>
    </row>
    <row r="291" spans="1:45" ht="25" customHeight="1" x14ac:dyDescent="0.35">
      <c r="A291" s="163" t="s">
        <v>11535</v>
      </c>
      <c r="B291" s="164"/>
      <c r="C291" s="146" t="str">
        <f t="shared" ca="1" si="32"/>
        <v>Expired</v>
      </c>
      <c r="D291" s="146" t="s">
        <v>257</v>
      </c>
      <c r="E291" s="147">
        <v>41810</v>
      </c>
      <c r="F291" s="147">
        <v>44002</v>
      </c>
      <c r="G291" s="147">
        <f t="shared" ref="G291:G297" si="39">DATE(YEAR(F291)+2,MONTH(F291),DAY(F291)-1)</f>
        <v>44731</v>
      </c>
      <c r="H291" s="146" t="s">
        <v>258</v>
      </c>
      <c r="I291" s="380" t="s">
        <v>3078</v>
      </c>
      <c r="J291" s="343" t="s">
        <v>5675</v>
      </c>
      <c r="K291" s="146" t="s">
        <v>11728</v>
      </c>
      <c r="L291" s="146" t="s">
        <v>5123</v>
      </c>
      <c r="M291" s="146" t="s">
        <v>3640</v>
      </c>
      <c r="N291" s="148" t="str">
        <f t="shared" si="35"/>
        <v>LP</v>
      </c>
      <c r="O291" s="146" t="s">
        <v>8725</v>
      </c>
      <c r="P291" s="146" t="str">
        <f t="shared" si="37"/>
        <v>Medium</v>
      </c>
      <c r="Q291" s="323" t="s">
        <v>10413</v>
      </c>
      <c r="R291" s="358"/>
      <c r="S291" s="358"/>
      <c r="T291" s="343" t="s">
        <v>1685</v>
      </c>
      <c r="U291" s="165" t="s">
        <v>5676</v>
      </c>
      <c r="V291" s="149" t="s">
        <v>5677</v>
      </c>
      <c r="W291" s="150" t="s">
        <v>1193</v>
      </c>
      <c r="X291" s="150" t="s">
        <v>1193</v>
      </c>
      <c r="Y291" s="150">
        <v>41813</v>
      </c>
      <c r="Z291" s="151"/>
      <c r="AA291" s="152">
        <v>141687223</v>
      </c>
      <c r="AB291" s="152">
        <v>0</v>
      </c>
      <c r="AC291" s="152">
        <v>72739179</v>
      </c>
      <c r="AD291" s="152">
        <v>0</v>
      </c>
      <c r="AE291" s="152">
        <v>102623093</v>
      </c>
      <c r="AF291" s="153"/>
      <c r="AG291" s="146" t="s">
        <v>11406</v>
      </c>
      <c r="AH291" s="146" t="s">
        <v>1193</v>
      </c>
      <c r="AI291" s="146"/>
      <c r="AJ291" s="146"/>
      <c r="AK291" s="146"/>
      <c r="AL291" s="146"/>
      <c r="AM291" s="146"/>
      <c r="AN291" s="151" t="s">
        <v>4568</v>
      </c>
      <c r="AO291" s="154">
        <v>1</v>
      </c>
    </row>
    <row r="292" spans="1:45" ht="25" customHeight="1" x14ac:dyDescent="0.3">
      <c r="A292" s="123"/>
      <c r="B292" s="124"/>
      <c r="C292" s="114" t="str">
        <f t="shared" ca="1" si="32"/>
        <v>Expired</v>
      </c>
      <c r="D292" s="114" t="s">
        <v>3773</v>
      </c>
      <c r="E292" s="115">
        <v>41863</v>
      </c>
      <c r="F292" s="115">
        <v>44055</v>
      </c>
      <c r="G292" s="115">
        <f t="shared" si="39"/>
        <v>44784</v>
      </c>
      <c r="H292" s="114" t="s">
        <v>4775</v>
      </c>
      <c r="I292" s="379" t="s">
        <v>3106</v>
      </c>
      <c r="J292" s="155" t="s">
        <v>5678</v>
      </c>
      <c r="K292" s="114" t="s">
        <v>11728</v>
      </c>
      <c r="L292" s="114" t="s">
        <v>5123</v>
      </c>
      <c r="M292" s="114" t="s">
        <v>3640</v>
      </c>
      <c r="N292" s="116" t="str">
        <f t="shared" si="35"/>
        <v>LP</v>
      </c>
      <c r="O292" s="114" t="s">
        <v>8725</v>
      </c>
      <c r="P292" s="114" t="str">
        <f t="shared" si="37"/>
        <v>Medium</v>
      </c>
      <c r="Q292" s="155" t="s">
        <v>619</v>
      </c>
      <c r="R292" s="356"/>
      <c r="S292" s="356"/>
      <c r="T292" s="155" t="s">
        <v>2874</v>
      </c>
      <c r="U292" s="117" t="s">
        <v>5679</v>
      </c>
      <c r="V292" s="118" t="s">
        <v>5680</v>
      </c>
      <c r="W292" s="118" t="s">
        <v>11082</v>
      </c>
      <c r="X292" s="119" t="s">
        <v>1193</v>
      </c>
      <c r="Y292" s="128">
        <v>41814</v>
      </c>
      <c r="Z292" s="128">
        <v>44561</v>
      </c>
      <c r="AA292" s="120">
        <v>3620874</v>
      </c>
      <c r="AB292" s="120">
        <v>0</v>
      </c>
      <c r="AC292" s="120">
        <v>1668212</v>
      </c>
      <c r="AD292" s="120">
        <v>0</v>
      </c>
      <c r="AE292" s="120">
        <v>2314735</v>
      </c>
      <c r="AF292" s="121"/>
      <c r="AG292" s="114" t="s">
        <v>11232</v>
      </c>
      <c r="AH292" s="130" t="s">
        <v>7662</v>
      </c>
      <c r="AI292" s="131">
        <v>50</v>
      </c>
      <c r="AJ292" s="131">
        <v>8</v>
      </c>
      <c r="AK292" s="131">
        <v>42</v>
      </c>
      <c r="AL292" s="131">
        <v>9</v>
      </c>
      <c r="AM292" s="131">
        <v>1</v>
      </c>
      <c r="AN292" s="118" t="s">
        <v>3517</v>
      </c>
      <c r="AO292" s="122">
        <v>1</v>
      </c>
      <c r="AQ292" s="11"/>
    </row>
    <row r="293" spans="1:45" ht="25" customHeight="1" x14ac:dyDescent="0.35">
      <c r="A293" s="123"/>
      <c r="B293" s="124"/>
      <c r="C293" s="114" t="str">
        <f t="shared" ca="1" si="32"/>
        <v>Expired</v>
      </c>
      <c r="D293" s="114" t="s">
        <v>3703</v>
      </c>
      <c r="E293" s="115">
        <v>43768</v>
      </c>
      <c r="F293" s="115">
        <f>E293</f>
        <v>43768</v>
      </c>
      <c r="G293" s="115">
        <f t="shared" si="39"/>
        <v>44498</v>
      </c>
      <c r="H293" s="114" t="s">
        <v>2415</v>
      </c>
      <c r="I293" s="379" t="s">
        <v>4295</v>
      </c>
      <c r="J293" s="155" t="s">
        <v>5682</v>
      </c>
      <c r="K293" s="114" t="s">
        <v>7</v>
      </c>
      <c r="L293" s="114" t="s">
        <v>5123</v>
      </c>
      <c r="M293" s="114" t="s">
        <v>3768</v>
      </c>
      <c r="N293" s="116" t="str">
        <f t="shared" si="35"/>
        <v>LP</v>
      </c>
      <c r="O293" s="114" t="s">
        <v>8730</v>
      </c>
      <c r="P293" s="114" t="str">
        <f t="shared" si="37"/>
        <v>Low</v>
      </c>
      <c r="Q293" s="155" t="s">
        <v>5683</v>
      </c>
      <c r="R293" s="356"/>
      <c r="S293" s="356"/>
      <c r="T293" s="155" t="s">
        <v>2806</v>
      </c>
      <c r="U293" s="117" t="s">
        <v>5684</v>
      </c>
      <c r="V293" s="129" t="s">
        <v>5685</v>
      </c>
      <c r="W293" s="128" t="s">
        <v>1193</v>
      </c>
      <c r="X293" s="128" t="s">
        <v>1193</v>
      </c>
      <c r="Y293" s="128">
        <v>43745</v>
      </c>
      <c r="Z293" s="128">
        <v>44561</v>
      </c>
      <c r="AA293" s="120">
        <v>0</v>
      </c>
      <c r="AB293" s="120">
        <v>0</v>
      </c>
      <c r="AC293" s="120">
        <v>0</v>
      </c>
      <c r="AD293" s="120">
        <v>0</v>
      </c>
      <c r="AE293" s="120">
        <v>10000</v>
      </c>
      <c r="AF293" s="121"/>
      <c r="AG293" s="114" t="s">
        <v>1193</v>
      </c>
      <c r="AH293" s="114" t="s">
        <v>1193</v>
      </c>
      <c r="AI293" s="114">
        <v>30</v>
      </c>
      <c r="AJ293" s="114">
        <v>20</v>
      </c>
      <c r="AK293" s="114">
        <v>10</v>
      </c>
      <c r="AL293" s="114">
        <v>0</v>
      </c>
      <c r="AM293" s="114">
        <v>1</v>
      </c>
      <c r="AN293" s="118" t="s">
        <v>3500</v>
      </c>
      <c r="AO293" s="122">
        <v>1</v>
      </c>
    </row>
    <row r="294" spans="1:45" ht="25" customHeight="1" x14ac:dyDescent="0.35">
      <c r="A294" s="125" t="s">
        <v>11533</v>
      </c>
      <c r="B294" s="126">
        <v>45106</v>
      </c>
      <c r="C294" s="114" t="str">
        <f t="shared" ca="1" si="32"/>
        <v>Expired</v>
      </c>
      <c r="D294" s="114" t="s">
        <v>9998</v>
      </c>
      <c r="E294" s="115">
        <v>45106</v>
      </c>
      <c r="F294" s="115">
        <f>E294</f>
        <v>45106</v>
      </c>
      <c r="G294" s="115">
        <f t="shared" si="39"/>
        <v>45836</v>
      </c>
      <c r="H294" s="114" t="s">
        <v>9999</v>
      </c>
      <c r="I294" s="379" t="s">
        <v>10000</v>
      </c>
      <c r="J294" s="155" t="s">
        <v>10001</v>
      </c>
      <c r="K294" s="114" t="s">
        <v>11728</v>
      </c>
      <c r="L294" s="114" t="s">
        <v>5123</v>
      </c>
      <c r="M294" s="114" t="s">
        <v>3640</v>
      </c>
      <c r="N294" s="116" t="str">
        <f t="shared" si="35"/>
        <v>LP</v>
      </c>
      <c r="O294" s="114" t="s">
        <v>8725</v>
      </c>
      <c r="P294" s="114" t="str">
        <f t="shared" si="37"/>
        <v>Medium</v>
      </c>
      <c r="Q294" s="155" t="s">
        <v>10257</v>
      </c>
      <c r="R294" s="356" t="s">
        <v>11598</v>
      </c>
      <c r="S294" s="356"/>
      <c r="T294" s="155" t="s">
        <v>10002</v>
      </c>
      <c r="U294" s="117" t="s">
        <v>10003</v>
      </c>
      <c r="V294" s="118" t="s">
        <v>5430</v>
      </c>
      <c r="W294" s="119" t="s">
        <v>1193</v>
      </c>
      <c r="X294" s="119" t="s">
        <v>1193</v>
      </c>
      <c r="Y294" s="115">
        <v>45106</v>
      </c>
      <c r="Z294" s="118" t="s">
        <v>3303</v>
      </c>
      <c r="AA294" s="120">
        <v>0</v>
      </c>
      <c r="AB294" s="120">
        <v>0</v>
      </c>
      <c r="AC294" s="120">
        <v>0</v>
      </c>
      <c r="AD294" s="120">
        <v>0</v>
      </c>
      <c r="AE294" s="120">
        <v>0</v>
      </c>
      <c r="AF294" s="121"/>
      <c r="AG294" s="114" t="s">
        <v>1193</v>
      </c>
      <c r="AH294" s="114" t="s">
        <v>1193</v>
      </c>
      <c r="AI294" s="114">
        <v>2</v>
      </c>
      <c r="AJ294" s="114">
        <v>2</v>
      </c>
      <c r="AK294" s="114">
        <v>0</v>
      </c>
      <c r="AL294" s="114">
        <v>0</v>
      </c>
      <c r="AM294" s="114">
        <v>0</v>
      </c>
      <c r="AN294" s="118" t="s">
        <v>3500</v>
      </c>
      <c r="AO294" s="122">
        <v>1</v>
      </c>
    </row>
    <row r="295" spans="1:45" ht="25" customHeight="1" x14ac:dyDescent="0.3">
      <c r="A295" s="125" t="s">
        <v>11546</v>
      </c>
      <c r="B295" s="124"/>
      <c r="C295" s="114" t="str">
        <f t="shared" ca="1" si="32"/>
        <v>Expired</v>
      </c>
      <c r="D295" s="114" t="s">
        <v>2003</v>
      </c>
      <c r="E295" s="115">
        <v>43257</v>
      </c>
      <c r="F295" s="115">
        <v>43988</v>
      </c>
      <c r="G295" s="115">
        <f t="shared" si="39"/>
        <v>44717</v>
      </c>
      <c r="H295" s="114" t="s">
        <v>2004</v>
      </c>
      <c r="I295" s="379" t="s">
        <v>4296</v>
      </c>
      <c r="J295" s="155" t="s">
        <v>5686</v>
      </c>
      <c r="K295" s="114" t="s">
        <v>11728</v>
      </c>
      <c r="L295" s="114" t="s">
        <v>5123</v>
      </c>
      <c r="M295" s="114" t="s">
        <v>3768</v>
      </c>
      <c r="N295" s="116" t="str">
        <f t="shared" si="35"/>
        <v>LP</v>
      </c>
      <c r="O295" s="114" t="s">
        <v>8725</v>
      </c>
      <c r="P295" s="114" t="str">
        <f t="shared" ref="P295:P326" si="40">IF(EXACT(O295,"Overseas Charities Operating in Jamaica"),"Medium",IF(EXACT(O295,"Muslim Groups/Foundations"),"Medium",IF(EXACT(O295,"Churches"),"Low",IF(EXACT(O295,"Benevolent Societies"),"Low",IF(EXACT(O295,"Alumni/Past Students Associations"),"Low",IF(EXACT(O295,"Schools(Government/Private)"),"Low",IF(EXACT(O295,"Govt.Based Trusts/Charities"),"Low",IF(EXACT(O295,"Trust"),"Medium",IF(EXACT(O295,"Company Based Foundations"),"Medium",IF(EXACT(O295,"Other Foundations"),"Medium",IF(EXACT(O295,"Unincorporated Groups"),"Medium","")))))))))))</f>
        <v>Medium</v>
      </c>
      <c r="Q295" s="155" t="s">
        <v>5687</v>
      </c>
      <c r="R295" s="356"/>
      <c r="S295" s="356"/>
      <c r="T295" s="155" t="s">
        <v>5028</v>
      </c>
      <c r="U295" s="117" t="s">
        <v>5688</v>
      </c>
      <c r="V295" s="118" t="s">
        <v>5689</v>
      </c>
      <c r="W295" s="119" t="s">
        <v>1193</v>
      </c>
      <c r="X295" s="119" t="s">
        <v>1193</v>
      </c>
      <c r="Y295" s="161">
        <v>42805</v>
      </c>
      <c r="Z295" s="118" t="s">
        <v>3305</v>
      </c>
      <c r="AA295" s="120">
        <v>100000</v>
      </c>
      <c r="AB295" s="120">
        <v>0</v>
      </c>
      <c r="AC295" s="120">
        <v>107250</v>
      </c>
      <c r="AD295" s="120">
        <v>0</v>
      </c>
      <c r="AE295" s="120">
        <v>135048.79999999999</v>
      </c>
      <c r="AF295" s="121"/>
      <c r="AG295" s="114" t="s">
        <v>1193</v>
      </c>
      <c r="AH295" s="130" t="s">
        <v>1193</v>
      </c>
      <c r="AI295" s="130"/>
      <c r="AJ295" s="130"/>
      <c r="AK295" s="130"/>
      <c r="AL295" s="130"/>
      <c r="AM295" s="130"/>
      <c r="AN295" s="118" t="s">
        <v>3517</v>
      </c>
      <c r="AO295" s="122">
        <v>1</v>
      </c>
      <c r="AP295" s="11"/>
      <c r="AQ295" s="11"/>
    </row>
    <row r="296" spans="1:45" ht="25" customHeight="1" x14ac:dyDescent="0.3">
      <c r="A296" s="123"/>
      <c r="B296" s="124"/>
      <c r="C296" s="114" t="str">
        <f t="shared" ca="1" si="32"/>
        <v>Expired</v>
      </c>
      <c r="D296" s="114" t="s">
        <v>8610</v>
      </c>
      <c r="E296" s="115">
        <v>41835</v>
      </c>
      <c r="F296" s="115">
        <v>44757</v>
      </c>
      <c r="G296" s="115">
        <f t="shared" si="39"/>
        <v>45487</v>
      </c>
      <c r="H296" s="114" t="s">
        <v>333</v>
      </c>
      <c r="I296" s="379" t="s">
        <v>334</v>
      </c>
      <c r="J296" s="155" t="s">
        <v>5690</v>
      </c>
      <c r="K296" s="114" t="s">
        <v>61</v>
      </c>
      <c r="L296" s="114" t="s">
        <v>15709</v>
      </c>
      <c r="M296" s="114" t="s">
        <v>3640</v>
      </c>
      <c r="N296" s="116" t="str">
        <f t="shared" si="35"/>
        <v>LP</v>
      </c>
      <c r="O296" s="114" t="s">
        <v>8725</v>
      </c>
      <c r="P296" s="114" t="str">
        <f t="shared" si="40"/>
        <v>Medium</v>
      </c>
      <c r="Q296" s="155" t="s">
        <v>530</v>
      </c>
      <c r="R296" s="356"/>
      <c r="S296" s="356"/>
      <c r="T296" s="155" t="s">
        <v>2880</v>
      </c>
      <c r="U296" s="117" t="s">
        <v>5691</v>
      </c>
      <c r="V296" s="118" t="s">
        <v>5692</v>
      </c>
      <c r="W296" s="119" t="s">
        <v>1193</v>
      </c>
      <c r="X296" s="119" t="s">
        <v>1193</v>
      </c>
      <c r="Y296" s="128">
        <v>43980</v>
      </c>
      <c r="Z296" s="118" t="s">
        <v>3305</v>
      </c>
      <c r="AA296" s="120">
        <v>88463798.469999999</v>
      </c>
      <c r="AB296" s="120">
        <v>0</v>
      </c>
      <c r="AC296" s="120">
        <v>63143616.850000001</v>
      </c>
      <c r="AD296" s="120">
        <v>0</v>
      </c>
      <c r="AE296" s="120">
        <v>192314841.69</v>
      </c>
      <c r="AF296" s="121"/>
      <c r="AG296" s="114" t="s">
        <v>11407</v>
      </c>
      <c r="AH296" s="114" t="s">
        <v>11408</v>
      </c>
      <c r="AI296" s="114">
        <v>4</v>
      </c>
      <c r="AJ296" s="114">
        <v>2</v>
      </c>
      <c r="AK296" s="114">
        <v>2</v>
      </c>
      <c r="AL296" s="114">
        <v>4</v>
      </c>
      <c r="AM296" s="114">
        <v>0</v>
      </c>
      <c r="AN296" s="118" t="s">
        <v>4568</v>
      </c>
      <c r="AO296" s="122">
        <v>1</v>
      </c>
      <c r="AQ296" s="11"/>
    </row>
    <row r="297" spans="1:45" ht="25" customHeight="1" x14ac:dyDescent="0.3">
      <c r="A297" s="133"/>
      <c r="B297" s="124"/>
      <c r="C297" s="114" t="str">
        <f t="shared" ca="1" si="32"/>
        <v>Expired</v>
      </c>
      <c r="D297" s="114" t="s">
        <v>3906</v>
      </c>
      <c r="E297" s="115">
        <v>42873</v>
      </c>
      <c r="F297" s="115">
        <v>44334</v>
      </c>
      <c r="G297" s="115">
        <f t="shared" si="39"/>
        <v>45063</v>
      </c>
      <c r="H297" s="114" t="s">
        <v>1532</v>
      </c>
      <c r="I297" s="379" t="s">
        <v>3218</v>
      </c>
      <c r="J297" s="155" t="s">
        <v>5693</v>
      </c>
      <c r="K297" s="114" t="s">
        <v>11728</v>
      </c>
      <c r="L297" s="114" t="s">
        <v>5123</v>
      </c>
      <c r="M297" s="114" t="s">
        <v>3640</v>
      </c>
      <c r="N297" s="116" t="str">
        <f t="shared" si="35"/>
        <v>LP</v>
      </c>
      <c r="O297" s="114" t="s">
        <v>8728</v>
      </c>
      <c r="P297" s="114" t="str">
        <f t="shared" si="40"/>
        <v>Low</v>
      </c>
      <c r="Q297" s="155" t="s">
        <v>5694</v>
      </c>
      <c r="R297" s="356"/>
      <c r="S297" s="356"/>
      <c r="T297" s="155" t="s">
        <v>2926</v>
      </c>
      <c r="U297" s="117" t="s">
        <v>1193</v>
      </c>
      <c r="V297" s="118" t="s">
        <v>5695</v>
      </c>
      <c r="W297" s="118" t="s">
        <v>5696</v>
      </c>
      <c r="X297" s="118" t="s">
        <v>7663</v>
      </c>
      <c r="Y297" s="128" t="s">
        <v>7664</v>
      </c>
      <c r="Z297" s="118" t="s">
        <v>3305</v>
      </c>
      <c r="AA297" s="120">
        <v>2848346.3</v>
      </c>
      <c r="AB297" s="120">
        <v>0</v>
      </c>
      <c r="AC297" s="120">
        <v>717140.82</v>
      </c>
      <c r="AD297" s="120">
        <v>0</v>
      </c>
      <c r="AE297" s="120">
        <v>2567178.44</v>
      </c>
      <c r="AF297" s="121"/>
      <c r="AG297" s="114" t="s">
        <v>7665</v>
      </c>
      <c r="AH297" s="114" t="s">
        <v>11409</v>
      </c>
      <c r="AI297" s="114"/>
      <c r="AJ297" s="114"/>
      <c r="AK297" s="114"/>
      <c r="AL297" s="114"/>
      <c r="AM297" s="114"/>
      <c r="AN297" s="118" t="s">
        <v>3500</v>
      </c>
      <c r="AO297" s="122">
        <v>1</v>
      </c>
      <c r="AQ297" s="11"/>
    </row>
    <row r="298" spans="1:45" ht="25" customHeight="1" x14ac:dyDescent="0.3">
      <c r="A298" s="123"/>
      <c r="B298" s="124"/>
      <c r="C298" s="114" t="str">
        <f t="shared" ca="1" si="32"/>
        <v>Active</v>
      </c>
      <c r="D298" s="114" t="s">
        <v>3575</v>
      </c>
      <c r="E298" s="115">
        <v>42044</v>
      </c>
      <c r="F298" s="115">
        <v>45697</v>
      </c>
      <c r="G298" s="115">
        <f>DATE(YEAR(F298)+1,MONTH(F298)+6,DAY(F298)-1)</f>
        <v>46242</v>
      </c>
      <c r="H298" s="114" t="s">
        <v>816</v>
      </c>
      <c r="I298" s="379" t="s">
        <v>817</v>
      </c>
      <c r="J298" s="155" t="s">
        <v>5697</v>
      </c>
      <c r="K298" s="114" t="s">
        <v>11728</v>
      </c>
      <c r="L298" s="114" t="s">
        <v>5123</v>
      </c>
      <c r="M298" s="114" t="s">
        <v>3640</v>
      </c>
      <c r="N298" s="116" t="str">
        <f t="shared" si="35"/>
        <v>LP</v>
      </c>
      <c r="O298" s="114" t="s">
        <v>8725</v>
      </c>
      <c r="P298" s="114" t="str">
        <f t="shared" si="40"/>
        <v>Medium</v>
      </c>
      <c r="Q298" s="155" t="s">
        <v>5698</v>
      </c>
      <c r="R298" s="356" t="s">
        <v>16389</v>
      </c>
      <c r="S298" s="356"/>
      <c r="T298" s="155" t="s">
        <v>16388</v>
      </c>
      <c r="U298" s="117" t="s">
        <v>16390</v>
      </c>
      <c r="V298" s="118" t="s">
        <v>8973</v>
      </c>
      <c r="W298" s="119" t="s">
        <v>1193</v>
      </c>
      <c r="X298" s="119" t="s">
        <v>10805</v>
      </c>
      <c r="Y298" s="128">
        <v>41939</v>
      </c>
      <c r="Z298" s="128">
        <v>44561</v>
      </c>
      <c r="AA298" s="120">
        <v>53929528.850000001</v>
      </c>
      <c r="AB298" s="120">
        <v>0</v>
      </c>
      <c r="AC298" s="120">
        <v>37732044.899999999</v>
      </c>
      <c r="AD298" s="120">
        <v>0</v>
      </c>
      <c r="AE298" s="120">
        <v>64814387.189999998</v>
      </c>
      <c r="AF298" s="121"/>
      <c r="AG298" s="114" t="s">
        <v>11233</v>
      </c>
      <c r="AH298" s="114" t="s">
        <v>1193</v>
      </c>
      <c r="AI298" s="114">
        <v>8</v>
      </c>
      <c r="AJ298" s="114">
        <v>2</v>
      </c>
      <c r="AK298" s="114">
        <v>6</v>
      </c>
      <c r="AL298" s="114">
        <v>7</v>
      </c>
      <c r="AM298" s="114">
        <v>3</v>
      </c>
      <c r="AN298" s="118" t="s">
        <v>4568</v>
      </c>
      <c r="AO298" s="122">
        <v>1</v>
      </c>
      <c r="AQ298" s="11"/>
      <c r="AR298" s="11"/>
      <c r="AS298" s="11"/>
    </row>
    <row r="299" spans="1:45" ht="25" customHeight="1" x14ac:dyDescent="0.35">
      <c r="A299" s="123"/>
      <c r="B299" s="124"/>
      <c r="C299" s="114" t="str">
        <f t="shared" ca="1" si="32"/>
        <v>Active</v>
      </c>
      <c r="D299" s="114" t="s">
        <v>8797</v>
      </c>
      <c r="E299" s="115">
        <v>42690</v>
      </c>
      <c r="F299" s="115">
        <v>46342</v>
      </c>
      <c r="G299" s="115">
        <f>DATE(YEAR(F299),MONTH(F299)+18,DAY(F299)-1)</f>
        <v>46888</v>
      </c>
      <c r="H299" s="114" t="s">
        <v>4776</v>
      </c>
      <c r="I299" s="379" t="s">
        <v>3188</v>
      </c>
      <c r="J299" s="155" t="s">
        <v>15077</v>
      </c>
      <c r="K299" s="114" t="s">
        <v>11728</v>
      </c>
      <c r="L299" s="114" t="s">
        <v>5123</v>
      </c>
      <c r="M299" s="114" t="s">
        <v>3640</v>
      </c>
      <c r="N299" s="116" t="str">
        <f t="shared" si="35"/>
        <v>LP</v>
      </c>
      <c r="O299" s="114" t="s">
        <v>8728</v>
      </c>
      <c r="P299" s="114" t="str">
        <f t="shared" si="40"/>
        <v>Low</v>
      </c>
      <c r="Q299" s="155" t="s">
        <v>10414</v>
      </c>
      <c r="R299" s="356" t="s">
        <v>15078</v>
      </c>
      <c r="S299" s="356" t="s">
        <v>16674</v>
      </c>
      <c r="T299" s="155" t="s">
        <v>2918</v>
      </c>
      <c r="U299" s="117" t="s">
        <v>15079</v>
      </c>
      <c r="V299" s="118" t="s">
        <v>3801</v>
      </c>
      <c r="W299" s="119" t="s">
        <v>1193</v>
      </c>
      <c r="X299" s="119" t="s">
        <v>1193</v>
      </c>
      <c r="Y299" s="128" t="s">
        <v>1193</v>
      </c>
      <c r="Z299" s="128">
        <v>44561</v>
      </c>
      <c r="AA299" s="120">
        <v>3184905.03</v>
      </c>
      <c r="AB299" s="120">
        <v>0</v>
      </c>
      <c r="AC299" s="120">
        <v>1742270.71</v>
      </c>
      <c r="AD299" s="120">
        <v>0</v>
      </c>
      <c r="AE299" s="120">
        <v>2958297.89</v>
      </c>
      <c r="AF299" s="121"/>
      <c r="AG299" s="114" t="s">
        <v>11234</v>
      </c>
      <c r="AH299" s="114" t="s">
        <v>7666</v>
      </c>
      <c r="AI299" s="114">
        <v>37</v>
      </c>
      <c r="AJ299" s="114">
        <v>8</v>
      </c>
      <c r="AK299" s="114">
        <v>29</v>
      </c>
      <c r="AL299" s="114">
        <v>26</v>
      </c>
      <c r="AM299" s="114">
        <v>0</v>
      </c>
      <c r="AN299" s="118" t="s">
        <v>4568</v>
      </c>
      <c r="AO299" s="122">
        <v>1</v>
      </c>
    </row>
    <row r="300" spans="1:45" ht="25" customHeight="1" x14ac:dyDescent="0.35">
      <c r="A300" s="123" t="s">
        <v>1155</v>
      </c>
      <c r="B300" s="124"/>
      <c r="C300" s="114" t="str">
        <f t="shared" ca="1" si="32"/>
        <v>Expired</v>
      </c>
      <c r="D300" s="114" t="s">
        <v>1301</v>
      </c>
      <c r="E300" s="115">
        <v>42577</v>
      </c>
      <c r="F300" s="115">
        <f>E300</f>
        <v>42577</v>
      </c>
      <c r="G300" s="115">
        <f t="shared" ref="G300:G306" si="41">DATE(YEAR(F300)+2,MONTH(F300),DAY(F300)-1)</f>
        <v>43306</v>
      </c>
      <c r="H300" s="114" t="s">
        <v>1311</v>
      </c>
      <c r="I300" s="379" t="s">
        <v>2990</v>
      </c>
      <c r="J300" s="155" t="s">
        <v>5699</v>
      </c>
      <c r="K300" s="114" t="s">
        <v>24</v>
      </c>
      <c r="L300" s="114" t="s">
        <v>5123</v>
      </c>
      <c r="M300" s="114" t="s">
        <v>3640</v>
      </c>
      <c r="N300" s="116" t="str">
        <f t="shared" si="35"/>
        <v>LP</v>
      </c>
      <c r="O300" s="114" t="s">
        <v>8728</v>
      </c>
      <c r="P300" s="114" t="str">
        <f t="shared" si="40"/>
        <v>Low</v>
      </c>
      <c r="Q300" s="155" t="s">
        <v>10415</v>
      </c>
      <c r="R300" s="356"/>
      <c r="S300" s="356"/>
      <c r="T300" s="155" t="s">
        <v>9721</v>
      </c>
      <c r="U300" s="127" t="s">
        <v>9722</v>
      </c>
      <c r="V300" s="119" t="s">
        <v>10806</v>
      </c>
      <c r="W300" s="119" t="s">
        <v>1193</v>
      </c>
      <c r="X300" s="119" t="s">
        <v>1193</v>
      </c>
      <c r="Y300" s="128">
        <v>42383</v>
      </c>
      <c r="Z300" s="118" t="s">
        <v>3303</v>
      </c>
      <c r="AA300" s="120">
        <v>0</v>
      </c>
      <c r="AB300" s="120">
        <v>0</v>
      </c>
      <c r="AC300" s="120">
        <v>0</v>
      </c>
      <c r="AD300" s="120">
        <v>0</v>
      </c>
      <c r="AE300" s="120">
        <v>0</v>
      </c>
      <c r="AF300" s="121"/>
      <c r="AG300" s="114" t="s">
        <v>1193</v>
      </c>
      <c r="AH300" s="114" t="s">
        <v>1193</v>
      </c>
      <c r="AI300" s="114">
        <v>3</v>
      </c>
      <c r="AJ300" s="114">
        <v>1</v>
      </c>
      <c r="AK300" s="114">
        <v>2</v>
      </c>
      <c r="AL300" s="114">
        <v>0</v>
      </c>
      <c r="AM300" s="114">
        <v>0</v>
      </c>
      <c r="AN300" s="118" t="s">
        <v>3500</v>
      </c>
      <c r="AO300" s="122">
        <v>1</v>
      </c>
    </row>
    <row r="301" spans="1:45" ht="25" customHeight="1" x14ac:dyDescent="0.3">
      <c r="A301" s="123" t="s">
        <v>1193</v>
      </c>
      <c r="B301" s="124"/>
      <c r="C301" s="114" t="str">
        <f t="shared" ca="1" si="32"/>
        <v>Expired</v>
      </c>
      <c r="D301" s="114" t="s">
        <v>2707</v>
      </c>
      <c r="E301" s="115">
        <v>44152</v>
      </c>
      <c r="F301" s="115">
        <f>E301</f>
        <v>44152</v>
      </c>
      <c r="G301" s="115">
        <f t="shared" si="41"/>
        <v>44881</v>
      </c>
      <c r="H301" s="114" t="s">
        <v>2708</v>
      </c>
      <c r="I301" s="379" t="s">
        <v>4297</v>
      </c>
      <c r="J301" s="155" t="s">
        <v>5700</v>
      </c>
      <c r="K301" s="114" t="s">
        <v>11728</v>
      </c>
      <c r="L301" s="114" t="s">
        <v>5123</v>
      </c>
      <c r="M301" s="114" t="s">
        <v>3640</v>
      </c>
      <c r="N301" s="116" t="str">
        <f t="shared" si="35"/>
        <v>LP</v>
      </c>
      <c r="O301" s="114" t="s">
        <v>8729</v>
      </c>
      <c r="P301" s="114" t="str">
        <f t="shared" si="40"/>
        <v>Low</v>
      </c>
      <c r="Q301" s="155" t="s">
        <v>5701</v>
      </c>
      <c r="R301" s="356"/>
      <c r="S301" s="356"/>
      <c r="T301" s="155" t="s">
        <v>2833</v>
      </c>
      <c r="U301" s="117" t="s">
        <v>5702</v>
      </c>
      <c r="V301" s="129" t="s">
        <v>10807</v>
      </c>
      <c r="W301" s="128" t="s">
        <v>1193</v>
      </c>
      <c r="X301" s="128" t="s">
        <v>1193</v>
      </c>
      <c r="Y301" s="128">
        <v>44089</v>
      </c>
      <c r="Z301" s="118" t="s">
        <v>3303</v>
      </c>
      <c r="AA301" s="120">
        <v>0</v>
      </c>
      <c r="AB301" s="120">
        <v>0</v>
      </c>
      <c r="AC301" s="120">
        <v>0</v>
      </c>
      <c r="AD301" s="120">
        <v>0</v>
      </c>
      <c r="AE301" s="120">
        <v>0</v>
      </c>
      <c r="AF301" s="121"/>
      <c r="AG301" s="114" t="s">
        <v>1193</v>
      </c>
      <c r="AH301" s="114" t="s">
        <v>1193</v>
      </c>
      <c r="AI301" s="114">
        <v>3</v>
      </c>
      <c r="AJ301" s="114">
        <v>2</v>
      </c>
      <c r="AK301" s="114">
        <v>1</v>
      </c>
      <c r="AL301" s="114">
        <v>0</v>
      </c>
      <c r="AM301" s="114">
        <v>0</v>
      </c>
      <c r="AN301" s="118" t="s">
        <v>3500</v>
      </c>
      <c r="AO301" s="122">
        <v>1</v>
      </c>
      <c r="AQ301" s="11"/>
    </row>
    <row r="302" spans="1:45" ht="25" customHeight="1" x14ac:dyDescent="0.3">
      <c r="A302" s="125" t="s">
        <v>11533</v>
      </c>
      <c r="B302" s="126">
        <v>45467</v>
      </c>
      <c r="C302" s="114" t="str">
        <f t="shared" ca="1" si="32"/>
        <v>Expired</v>
      </c>
      <c r="D302" s="114" t="s">
        <v>14176</v>
      </c>
      <c r="E302" s="115">
        <v>45467</v>
      </c>
      <c r="F302" s="115">
        <f>E302</f>
        <v>45467</v>
      </c>
      <c r="G302" s="115">
        <f t="shared" si="41"/>
        <v>46196</v>
      </c>
      <c r="H302" s="114" t="s">
        <v>14177</v>
      </c>
      <c r="I302" s="379" t="s">
        <v>14178</v>
      </c>
      <c r="J302" s="155" t="s">
        <v>14179</v>
      </c>
      <c r="K302" s="118" t="s">
        <v>14</v>
      </c>
      <c r="L302" s="114" t="s">
        <v>3368</v>
      </c>
      <c r="M302" s="114" t="s">
        <v>3640</v>
      </c>
      <c r="N302" s="116" t="str">
        <f t="shared" si="35"/>
        <v>LP</v>
      </c>
      <c r="O302" s="114" t="s">
        <v>8728</v>
      </c>
      <c r="P302" s="114" t="str">
        <f t="shared" si="40"/>
        <v>Low</v>
      </c>
      <c r="Q302" s="155" t="s">
        <v>5148</v>
      </c>
      <c r="R302" s="356" t="s">
        <v>1193</v>
      </c>
      <c r="S302" s="356"/>
      <c r="T302" s="155" t="s">
        <v>1193</v>
      </c>
      <c r="U302" s="117" t="s">
        <v>1193</v>
      </c>
      <c r="V302" s="118" t="s">
        <v>1193</v>
      </c>
      <c r="W302" s="119" t="s">
        <v>1193</v>
      </c>
      <c r="X302" s="119" t="s">
        <v>1193</v>
      </c>
      <c r="Y302" s="115" t="s">
        <v>1193</v>
      </c>
      <c r="Z302" s="115" t="s">
        <v>1193</v>
      </c>
      <c r="AA302" s="120">
        <v>0</v>
      </c>
      <c r="AB302" s="120">
        <v>0</v>
      </c>
      <c r="AC302" s="120">
        <v>0</v>
      </c>
      <c r="AD302" s="120">
        <v>0</v>
      </c>
      <c r="AE302" s="120">
        <v>0</v>
      </c>
      <c r="AF302" s="121">
        <v>0</v>
      </c>
      <c r="AG302" s="114" t="s">
        <v>1193</v>
      </c>
      <c r="AH302" s="114" t="s">
        <v>1193</v>
      </c>
      <c r="AI302" s="114">
        <v>0</v>
      </c>
      <c r="AJ302" s="114">
        <v>0</v>
      </c>
      <c r="AK302" s="114">
        <v>0</v>
      </c>
      <c r="AL302" s="114">
        <v>0</v>
      </c>
      <c r="AM302" s="114">
        <v>0</v>
      </c>
      <c r="AN302" s="118" t="s">
        <v>3500</v>
      </c>
      <c r="AO302" s="122">
        <v>1</v>
      </c>
      <c r="AQ302" s="11"/>
      <c r="AR302" s="11"/>
      <c r="AS302" s="11"/>
    </row>
    <row r="303" spans="1:45" ht="25" customHeight="1" x14ac:dyDescent="0.35">
      <c r="A303" s="123"/>
      <c r="B303" s="124"/>
      <c r="C303" s="114" t="str">
        <f t="shared" ca="1" si="32"/>
        <v>Expired</v>
      </c>
      <c r="D303" s="118" t="s">
        <v>1574</v>
      </c>
      <c r="E303" s="129">
        <v>42899</v>
      </c>
      <c r="F303" s="138">
        <v>44360</v>
      </c>
      <c r="G303" s="115">
        <f t="shared" si="41"/>
        <v>45089</v>
      </c>
      <c r="H303" s="118" t="s">
        <v>4634</v>
      </c>
      <c r="I303" s="379" t="s">
        <v>16587</v>
      </c>
      <c r="J303" s="345" t="s">
        <v>5703</v>
      </c>
      <c r="K303" s="118" t="s">
        <v>14</v>
      </c>
      <c r="L303" s="118" t="s">
        <v>3368</v>
      </c>
      <c r="M303" s="158" t="s">
        <v>3640</v>
      </c>
      <c r="N303" s="116" t="str">
        <f t="shared" si="35"/>
        <v>LP</v>
      </c>
      <c r="O303" s="114" t="s">
        <v>8727</v>
      </c>
      <c r="P303" s="114" t="str">
        <f t="shared" si="40"/>
        <v>Medium</v>
      </c>
      <c r="Q303" s="345" t="s">
        <v>3397</v>
      </c>
      <c r="R303" s="357"/>
      <c r="S303" s="357"/>
      <c r="T303" s="345" t="s">
        <v>3398</v>
      </c>
      <c r="U303" s="139" t="s">
        <v>5704</v>
      </c>
      <c r="V303" s="118"/>
      <c r="W303" s="118"/>
      <c r="X303" s="118"/>
      <c r="Y303" s="118"/>
      <c r="Z303" s="118"/>
      <c r="AA303" s="118"/>
      <c r="AB303" s="118"/>
      <c r="AC303" s="118"/>
      <c r="AD303" s="118"/>
      <c r="AE303" s="118"/>
      <c r="AF303" s="140"/>
      <c r="AG303" s="118"/>
      <c r="AH303" s="118"/>
      <c r="AI303" s="118"/>
      <c r="AJ303" s="118"/>
      <c r="AK303" s="118"/>
      <c r="AL303" s="118"/>
      <c r="AM303" s="118"/>
      <c r="AN303" s="118" t="s">
        <v>4568</v>
      </c>
      <c r="AO303" s="141">
        <v>1</v>
      </c>
    </row>
    <row r="304" spans="1:45" ht="25" customHeight="1" x14ac:dyDescent="0.3">
      <c r="A304" s="123"/>
      <c r="B304" s="124"/>
      <c r="C304" s="114" t="str">
        <f t="shared" ca="1" si="32"/>
        <v>Expired</v>
      </c>
      <c r="D304" s="114" t="s">
        <v>1519</v>
      </c>
      <c r="E304" s="115">
        <v>42877</v>
      </c>
      <c r="F304" s="115">
        <f>E304</f>
        <v>42877</v>
      </c>
      <c r="G304" s="115">
        <f t="shared" si="41"/>
        <v>43606</v>
      </c>
      <c r="H304" s="114" t="s">
        <v>1533</v>
      </c>
      <c r="I304" s="379" t="s">
        <v>3002</v>
      </c>
      <c r="J304" s="155" t="s">
        <v>5705</v>
      </c>
      <c r="K304" s="114" t="s">
        <v>24</v>
      </c>
      <c r="L304" s="114" t="s">
        <v>5123</v>
      </c>
      <c r="M304" s="114" t="s">
        <v>3640</v>
      </c>
      <c r="N304" s="116" t="str">
        <f t="shared" si="35"/>
        <v>LP</v>
      </c>
      <c r="O304" s="114" t="s">
        <v>8728</v>
      </c>
      <c r="P304" s="114" t="str">
        <f t="shared" si="40"/>
        <v>Low</v>
      </c>
      <c r="Q304" s="155" t="s">
        <v>10416</v>
      </c>
      <c r="R304" s="356"/>
      <c r="S304" s="356"/>
      <c r="T304" s="155" t="s">
        <v>1749</v>
      </c>
      <c r="U304" s="117" t="s">
        <v>5706</v>
      </c>
      <c r="V304" s="118" t="s">
        <v>5284</v>
      </c>
      <c r="W304" s="119" t="s">
        <v>1193</v>
      </c>
      <c r="X304" s="119" t="s">
        <v>1193</v>
      </c>
      <c r="Y304" s="128">
        <v>42768</v>
      </c>
      <c r="Z304" s="128">
        <v>43830</v>
      </c>
      <c r="AA304" s="120">
        <v>0</v>
      </c>
      <c r="AB304" s="120">
        <v>0</v>
      </c>
      <c r="AC304" s="120">
        <v>98000</v>
      </c>
      <c r="AD304" s="120">
        <v>0</v>
      </c>
      <c r="AE304" s="120">
        <v>98000</v>
      </c>
      <c r="AF304" s="121"/>
      <c r="AG304" s="114" t="s">
        <v>1193</v>
      </c>
      <c r="AH304" s="130" t="s">
        <v>1193</v>
      </c>
      <c r="AI304" s="131">
        <v>60</v>
      </c>
      <c r="AJ304" s="131">
        <v>20</v>
      </c>
      <c r="AK304" s="131">
        <v>40</v>
      </c>
      <c r="AL304" s="131">
        <v>6</v>
      </c>
      <c r="AM304" s="131">
        <v>1</v>
      </c>
      <c r="AN304" s="118" t="s">
        <v>3500</v>
      </c>
      <c r="AO304" s="122">
        <v>1</v>
      </c>
      <c r="AQ304" s="11"/>
    </row>
    <row r="305" spans="1:45" ht="25" customHeight="1" x14ac:dyDescent="0.3">
      <c r="A305" s="123"/>
      <c r="B305" s="124"/>
      <c r="C305" s="114" t="str">
        <f t="shared" ca="1" si="32"/>
        <v>Expired</v>
      </c>
      <c r="D305" s="114" t="s">
        <v>3999</v>
      </c>
      <c r="E305" s="115">
        <v>43664</v>
      </c>
      <c r="F305" s="115">
        <v>45125</v>
      </c>
      <c r="G305" s="115">
        <f t="shared" si="41"/>
        <v>45855</v>
      </c>
      <c r="H305" s="114" t="s">
        <v>2273</v>
      </c>
      <c r="I305" s="379" t="s">
        <v>4298</v>
      </c>
      <c r="J305" s="155" t="s">
        <v>5707</v>
      </c>
      <c r="K305" s="114" t="s">
        <v>24</v>
      </c>
      <c r="L305" s="114" t="s">
        <v>5123</v>
      </c>
      <c r="M305" s="114" t="s">
        <v>3640</v>
      </c>
      <c r="N305" s="116" t="str">
        <f t="shared" si="35"/>
        <v>LP</v>
      </c>
      <c r="O305" s="114" t="s">
        <v>8728</v>
      </c>
      <c r="P305" s="114" t="str">
        <f t="shared" si="40"/>
        <v>Low</v>
      </c>
      <c r="Q305" s="155" t="s">
        <v>10417</v>
      </c>
      <c r="R305" s="356" t="s">
        <v>14244</v>
      </c>
      <c r="S305" s="356"/>
      <c r="T305" s="155" t="s">
        <v>14245</v>
      </c>
      <c r="U305" s="117" t="s">
        <v>14246</v>
      </c>
      <c r="V305" s="129" t="s">
        <v>5708</v>
      </c>
      <c r="W305" s="128" t="s">
        <v>1193</v>
      </c>
      <c r="X305" s="128" t="s">
        <v>1193</v>
      </c>
      <c r="Y305" s="128" t="s">
        <v>1193</v>
      </c>
      <c r="Z305" s="128">
        <v>43830</v>
      </c>
      <c r="AA305" s="120">
        <v>24500</v>
      </c>
      <c r="AB305" s="120">
        <v>0</v>
      </c>
      <c r="AC305" s="120">
        <v>24500</v>
      </c>
      <c r="AD305" s="120">
        <v>0</v>
      </c>
      <c r="AE305" s="120">
        <v>24500</v>
      </c>
      <c r="AF305" s="121">
        <v>0</v>
      </c>
      <c r="AG305" s="114" t="s">
        <v>14247</v>
      </c>
      <c r="AH305" s="130" t="s">
        <v>14248</v>
      </c>
      <c r="AI305" s="131">
        <v>6</v>
      </c>
      <c r="AJ305" s="131">
        <v>2</v>
      </c>
      <c r="AK305" s="131">
        <v>4</v>
      </c>
      <c r="AL305" s="131">
        <v>5</v>
      </c>
      <c r="AM305" s="131">
        <v>0</v>
      </c>
      <c r="AN305" s="118" t="s">
        <v>3500</v>
      </c>
      <c r="AO305" s="122">
        <v>1</v>
      </c>
      <c r="AP305" s="11"/>
      <c r="AQ305" s="11"/>
    </row>
    <row r="306" spans="1:45" ht="25" customHeight="1" x14ac:dyDescent="0.35">
      <c r="A306" s="123"/>
      <c r="B306" s="124"/>
      <c r="C306" s="114" t="str">
        <f t="shared" ca="1" si="32"/>
        <v>Expired</v>
      </c>
      <c r="D306" s="114" t="s">
        <v>1274</v>
      </c>
      <c r="E306" s="115">
        <v>42545</v>
      </c>
      <c r="F306" s="115">
        <f>E306</f>
        <v>42545</v>
      </c>
      <c r="G306" s="115">
        <f t="shared" si="41"/>
        <v>43274</v>
      </c>
      <c r="H306" s="114" t="s">
        <v>1281</v>
      </c>
      <c r="I306" s="379" t="s">
        <v>1286</v>
      </c>
      <c r="J306" s="348" t="s">
        <v>5711</v>
      </c>
      <c r="K306" s="114" t="s">
        <v>11728</v>
      </c>
      <c r="L306" s="114" t="s">
        <v>5123</v>
      </c>
      <c r="M306" s="114" t="s">
        <v>3640</v>
      </c>
      <c r="N306" s="116" t="str">
        <f t="shared" si="35"/>
        <v>LP</v>
      </c>
      <c r="O306" s="114" t="s">
        <v>8728</v>
      </c>
      <c r="P306" s="114" t="str">
        <f t="shared" si="40"/>
        <v>Low</v>
      </c>
      <c r="Q306" s="155" t="s">
        <v>10419</v>
      </c>
      <c r="R306" s="356"/>
      <c r="S306" s="356"/>
      <c r="T306" s="155" t="s">
        <v>9756</v>
      </c>
      <c r="U306" s="117" t="s">
        <v>9757</v>
      </c>
      <c r="V306" s="118" t="s">
        <v>10808</v>
      </c>
      <c r="W306" s="119" t="s">
        <v>1193</v>
      </c>
      <c r="X306" s="119" t="s">
        <v>1193</v>
      </c>
      <c r="Y306" s="128">
        <v>42501</v>
      </c>
      <c r="Z306" s="128">
        <v>42369</v>
      </c>
      <c r="AA306" s="120">
        <v>24341859</v>
      </c>
      <c r="AB306" s="120">
        <v>0</v>
      </c>
      <c r="AC306" s="120">
        <v>0</v>
      </c>
      <c r="AD306" s="120">
        <v>0</v>
      </c>
      <c r="AE306" s="120">
        <v>27977882</v>
      </c>
      <c r="AF306" s="121"/>
      <c r="AG306" s="114" t="s">
        <v>1193</v>
      </c>
      <c r="AH306" s="114" t="s">
        <v>1193</v>
      </c>
      <c r="AI306" s="114">
        <v>3</v>
      </c>
      <c r="AJ306" s="114">
        <v>2</v>
      </c>
      <c r="AK306" s="114">
        <v>1</v>
      </c>
      <c r="AL306" s="114">
        <v>0</v>
      </c>
      <c r="AM306" s="114">
        <v>0</v>
      </c>
      <c r="AN306" s="118" t="s">
        <v>3500</v>
      </c>
      <c r="AO306" s="122">
        <v>1</v>
      </c>
    </row>
    <row r="307" spans="1:45" ht="25" customHeight="1" x14ac:dyDescent="0.35">
      <c r="A307" s="123"/>
      <c r="B307" s="124"/>
      <c r="C307" s="114" t="str">
        <f t="shared" ca="1" si="32"/>
        <v>Active</v>
      </c>
      <c r="D307" s="114" t="s">
        <v>3829</v>
      </c>
      <c r="E307" s="115">
        <v>43524</v>
      </c>
      <c r="F307" s="115">
        <v>45716</v>
      </c>
      <c r="G307" s="115">
        <f>DATE(YEAR(F307),MONTH(F307)+18,DAY(F307)-1)</f>
        <v>46261</v>
      </c>
      <c r="H307" s="114" t="s">
        <v>4778</v>
      </c>
      <c r="I307" s="379" t="s">
        <v>4299</v>
      </c>
      <c r="J307" s="155" t="s">
        <v>5712</v>
      </c>
      <c r="K307" s="114" t="s">
        <v>11728</v>
      </c>
      <c r="L307" s="114" t="s">
        <v>5123</v>
      </c>
      <c r="M307" s="114" t="s">
        <v>3640</v>
      </c>
      <c r="N307" s="116" t="str">
        <f t="shared" si="35"/>
        <v>LP</v>
      </c>
      <c r="O307" s="114" t="s">
        <v>8728</v>
      </c>
      <c r="P307" s="114" t="str">
        <f t="shared" si="40"/>
        <v>Low</v>
      </c>
      <c r="Q307" s="155" t="s">
        <v>10344</v>
      </c>
      <c r="R307" s="356" t="s">
        <v>12150</v>
      </c>
      <c r="S307" s="356"/>
      <c r="T307" s="155" t="s">
        <v>15658</v>
      </c>
      <c r="U307" s="117" t="s">
        <v>12151</v>
      </c>
      <c r="V307" s="118" t="s">
        <v>5713</v>
      </c>
      <c r="W307" s="119" t="s">
        <v>1193</v>
      </c>
      <c r="X307" s="119" t="s">
        <v>1193</v>
      </c>
      <c r="Y307" s="128">
        <v>43482</v>
      </c>
      <c r="Z307" s="128">
        <v>43830</v>
      </c>
      <c r="AA307" s="120">
        <v>30000</v>
      </c>
      <c r="AB307" s="120">
        <v>0</v>
      </c>
      <c r="AC307" s="120">
        <v>30000</v>
      </c>
      <c r="AD307" s="120">
        <v>0</v>
      </c>
      <c r="AE307" s="120">
        <v>30000</v>
      </c>
      <c r="AF307" s="121">
        <v>460487</v>
      </c>
      <c r="AG307" s="114" t="s">
        <v>1193</v>
      </c>
      <c r="AH307" s="114" t="s">
        <v>1193</v>
      </c>
      <c r="AI307" s="114">
        <v>14</v>
      </c>
      <c r="AJ307" s="114">
        <v>3</v>
      </c>
      <c r="AK307" s="114">
        <v>11</v>
      </c>
      <c r="AL307" s="114">
        <v>3</v>
      </c>
      <c r="AM307" s="114">
        <v>1</v>
      </c>
      <c r="AN307" s="118" t="s">
        <v>3500</v>
      </c>
      <c r="AO307" s="122">
        <v>1</v>
      </c>
    </row>
    <row r="308" spans="1:45" ht="25" customHeight="1" x14ac:dyDescent="0.35">
      <c r="A308" s="123"/>
      <c r="B308" s="124"/>
      <c r="C308" s="114" t="str">
        <f t="shared" ref="C308:C371" ca="1" si="42">IF(G308&lt;TODAY(),"Expired","Active")</f>
        <v>Expired</v>
      </c>
      <c r="D308" s="114" t="s">
        <v>36</v>
      </c>
      <c r="E308" s="115">
        <v>41687</v>
      </c>
      <c r="F308" s="115">
        <v>43148</v>
      </c>
      <c r="G308" s="115">
        <f t="shared" ref="G308:G327" si="43">DATE(YEAR(F308)+2,MONTH(F308),DAY(F308)-1)</f>
        <v>43877</v>
      </c>
      <c r="H308" s="114" t="s">
        <v>37</v>
      </c>
      <c r="I308" s="379" t="s">
        <v>38</v>
      </c>
      <c r="J308" s="155" t="s">
        <v>5714</v>
      </c>
      <c r="K308" s="114" t="s">
        <v>11730</v>
      </c>
      <c r="L308" s="114" t="s">
        <v>5123</v>
      </c>
      <c r="M308" s="114" t="s">
        <v>3640</v>
      </c>
      <c r="N308" s="116" t="str">
        <f t="shared" si="35"/>
        <v>LP</v>
      </c>
      <c r="O308" s="114" t="s">
        <v>8728</v>
      </c>
      <c r="P308" s="114" t="str">
        <f t="shared" si="40"/>
        <v>Low</v>
      </c>
      <c r="Q308" s="155" t="s">
        <v>441</v>
      </c>
      <c r="R308" s="356"/>
      <c r="S308" s="356"/>
      <c r="T308" s="155" t="s">
        <v>9062</v>
      </c>
      <c r="U308" s="117" t="s">
        <v>9063</v>
      </c>
      <c r="V308" s="119" t="s">
        <v>1193</v>
      </c>
      <c r="W308" s="119" t="s">
        <v>1193</v>
      </c>
      <c r="X308" s="119" t="s">
        <v>1193</v>
      </c>
      <c r="Y308" s="128">
        <v>41668</v>
      </c>
      <c r="Z308" s="128">
        <v>42735</v>
      </c>
      <c r="AA308" s="120">
        <v>0</v>
      </c>
      <c r="AB308" s="120">
        <v>0</v>
      </c>
      <c r="AC308" s="120">
        <v>290709</v>
      </c>
      <c r="AD308" s="120">
        <v>0</v>
      </c>
      <c r="AE308" s="120">
        <v>2072750</v>
      </c>
      <c r="AF308" s="121"/>
      <c r="AG308" s="114" t="s">
        <v>1193</v>
      </c>
      <c r="AH308" s="130" t="s">
        <v>11235</v>
      </c>
      <c r="AI308" s="131">
        <v>10</v>
      </c>
      <c r="AJ308" s="131">
        <v>4</v>
      </c>
      <c r="AK308" s="131">
        <v>6</v>
      </c>
      <c r="AL308" s="131">
        <v>7</v>
      </c>
      <c r="AM308" s="131">
        <v>0</v>
      </c>
      <c r="AN308" s="118" t="s">
        <v>3517</v>
      </c>
      <c r="AO308" s="122">
        <v>1</v>
      </c>
    </row>
    <row r="309" spans="1:45" ht="25" customHeight="1" x14ac:dyDescent="0.35">
      <c r="A309" s="123"/>
      <c r="B309" s="124"/>
      <c r="C309" s="114" t="str">
        <f t="shared" ca="1" si="42"/>
        <v>Expired</v>
      </c>
      <c r="D309" s="114" t="s">
        <v>13177</v>
      </c>
      <c r="E309" s="115">
        <v>42794</v>
      </c>
      <c r="F309" s="115">
        <v>45320</v>
      </c>
      <c r="G309" s="115">
        <f t="shared" si="43"/>
        <v>46050</v>
      </c>
      <c r="H309" s="114" t="s">
        <v>1475</v>
      </c>
      <c r="I309" s="379" t="s">
        <v>1485</v>
      </c>
      <c r="J309" s="155" t="s">
        <v>5715</v>
      </c>
      <c r="K309" s="114" t="s">
        <v>74</v>
      </c>
      <c r="L309" s="114" t="s">
        <v>15709</v>
      </c>
      <c r="M309" s="114" t="s">
        <v>3640</v>
      </c>
      <c r="N309" s="116" t="str">
        <f t="shared" si="35"/>
        <v>LP</v>
      </c>
      <c r="O309" s="114" t="s">
        <v>8728</v>
      </c>
      <c r="P309" s="114" t="str">
        <f t="shared" si="40"/>
        <v>Low</v>
      </c>
      <c r="Q309" s="155" t="s">
        <v>5716</v>
      </c>
      <c r="R309" s="356" t="s">
        <v>13178</v>
      </c>
      <c r="S309" s="356"/>
      <c r="T309" s="155" t="s">
        <v>13179</v>
      </c>
      <c r="U309" s="127" t="s">
        <v>13180</v>
      </c>
      <c r="V309" s="118" t="s">
        <v>13181</v>
      </c>
      <c r="W309" s="119" t="s">
        <v>1193</v>
      </c>
      <c r="X309" s="119" t="s">
        <v>1193</v>
      </c>
      <c r="Y309" s="128">
        <v>45266</v>
      </c>
      <c r="Z309" s="128">
        <v>43100</v>
      </c>
      <c r="AA309" s="120">
        <v>6322020</v>
      </c>
      <c r="AB309" s="120">
        <v>0</v>
      </c>
      <c r="AC309" s="120">
        <v>1052941</v>
      </c>
      <c r="AD309" s="120">
        <v>0</v>
      </c>
      <c r="AE309" s="120">
        <v>5849468</v>
      </c>
      <c r="AF309" s="121">
        <v>14057749</v>
      </c>
      <c r="AG309" s="114" t="s">
        <v>13182</v>
      </c>
      <c r="AH309" s="114" t="s">
        <v>1193</v>
      </c>
      <c r="AI309" s="114">
        <v>132</v>
      </c>
      <c r="AJ309" s="114">
        <v>42</v>
      </c>
      <c r="AK309" s="114">
        <v>90</v>
      </c>
      <c r="AL309" s="114" t="s">
        <v>13183</v>
      </c>
      <c r="AM309" s="114">
        <v>0</v>
      </c>
      <c r="AN309" s="118" t="s">
        <v>3517</v>
      </c>
      <c r="AO309" s="122">
        <v>1</v>
      </c>
      <c r="AP309" s="12"/>
      <c r="AQ309" s="12"/>
      <c r="AR309" s="12"/>
      <c r="AS309" s="12"/>
    </row>
    <row r="310" spans="1:45" ht="25" customHeight="1" x14ac:dyDescent="0.35">
      <c r="A310" s="123"/>
      <c r="B310" s="124"/>
      <c r="C310" s="114" t="str">
        <f t="shared" ca="1" si="42"/>
        <v>Expired</v>
      </c>
      <c r="D310" s="114" t="s">
        <v>3947</v>
      </c>
      <c r="E310" s="115">
        <v>43703</v>
      </c>
      <c r="F310" s="115">
        <v>45164</v>
      </c>
      <c r="G310" s="115">
        <f t="shared" si="43"/>
        <v>45894</v>
      </c>
      <c r="H310" s="114" t="s">
        <v>2374</v>
      </c>
      <c r="I310" s="379" t="s">
        <v>9509</v>
      </c>
      <c r="J310" s="155" t="s">
        <v>5717</v>
      </c>
      <c r="K310" s="114" t="s">
        <v>11728</v>
      </c>
      <c r="L310" s="114" t="s">
        <v>5123</v>
      </c>
      <c r="M310" s="114" t="s">
        <v>3640</v>
      </c>
      <c r="N310" s="116" t="str">
        <f t="shared" si="35"/>
        <v>LP</v>
      </c>
      <c r="O310" s="114" t="s">
        <v>8728</v>
      </c>
      <c r="P310" s="114" t="str">
        <f t="shared" si="40"/>
        <v>Low</v>
      </c>
      <c r="Q310" s="155" t="s">
        <v>2375</v>
      </c>
      <c r="R310" s="356"/>
      <c r="S310" s="356"/>
      <c r="T310" s="155" t="s">
        <v>2801</v>
      </c>
      <c r="U310" s="117" t="s">
        <v>9752</v>
      </c>
      <c r="V310" s="129" t="s">
        <v>5718</v>
      </c>
      <c r="W310" s="128" t="s">
        <v>1193</v>
      </c>
      <c r="X310" s="128" t="s">
        <v>1193</v>
      </c>
      <c r="Y310" s="128">
        <v>43473</v>
      </c>
      <c r="Z310" s="128">
        <v>44561</v>
      </c>
      <c r="AA310" s="120">
        <v>828550</v>
      </c>
      <c r="AB310" s="120">
        <v>0</v>
      </c>
      <c r="AC310" s="120">
        <v>0</v>
      </c>
      <c r="AD310" s="120">
        <v>0</v>
      </c>
      <c r="AE310" s="120">
        <v>1012961</v>
      </c>
      <c r="AF310" s="121"/>
      <c r="AG310" s="114" t="s">
        <v>11236</v>
      </c>
      <c r="AH310" s="114" t="s">
        <v>11237</v>
      </c>
      <c r="AI310" s="114">
        <v>25</v>
      </c>
      <c r="AJ310" s="114">
        <v>5</v>
      </c>
      <c r="AK310" s="114">
        <v>20</v>
      </c>
      <c r="AL310" s="114">
        <v>5</v>
      </c>
      <c r="AM310" s="114">
        <v>0</v>
      </c>
      <c r="AN310" s="118" t="s">
        <v>3500</v>
      </c>
      <c r="AO310" s="122">
        <v>1</v>
      </c>
    </row>
    <row r="311" spans="1:45" ht="25" customHeight="1" x14ac:dyDescent="0.35">
      <c r="A311" s="123"/>
      <c r="B311" s="124"/>
      <c r="C311" s="114" t="str">
        <f t="shared" ca="1" si="42"/>
        <v>Expired</v>
      </c>
      <c r="D311" s="114" t="s">
        <v>812</v>
      </c>
      <c r="E311" s="115">
        <v>42044</v>
      </c>
      <c r="F311" s="115">
        <f>E311</f>
        <v>42044</v>
      </c>
      <c r="G311" s="115">
        <f t="shared" si="43"/>
        <v>42774</v>
      </c>
      <c r="H311" s="114" t="s">
        <v>813</v>
      </c>
      <c r="I311" s="379" t="s">
        <v>3168</v>
      </c>
      <c r="J311" s="155" t="s">
        <v>5720</v>
      </c>
      <c r="K311" s="114" t="s">
        <v>24</v>
      </c>
      <c r="L311" s="114" t="s">
        <v>5123</v>
      </c>
      <c r="M311" s="114" t="s">
        <v>3640</v>
      </c>
      <c r="N311" s="116" t="str">
        <f t="shared" si="35"/>
        <v>LP</v>
      </c>
      <c r="O311" s="114" t="s">
        <v>8728</v>
      </c>
      <c r="P311" s="114" t="str">
        <f t="shared" si="40"/>
        <v>Low</v>
      </c>
      <c r="Q311" s="155" t="s">
        <v>5721</v>
      </c>
      <c r="R311" s="356"/>
      <c r="S311" s="356"/>
      <c r="T311" s="155" t="s">
        <v>9749</v>
      </c>
      <c r="U311" s="117" t="s">
        <v>5722</v>
      </c>
      <c r="V311" s="119" t="s">
        <v>5502</v>
      </c>
      <c r="W311" s="119" t="s">
        <v>1193</v>
      </c>
      <c r="X311" s="119" t="s">
        <v>1193</v>
      </c>
      <c r="Y311" s="128">
        <v>41970</v>
      </c>
      <c r="Z311" s="118" t="s">
        <v>3303</v>
      </c>
      <c r="AA311" s="120">
        <v>0</v>
      </c>
      <c r="AB311" s="120">
        <v>0</v>
      </c>
      <c r="AC311" s="120">
        <v>0</v>
      </c>
      <c r="AD311" s="120">
        <v>0</v>
      </c>
      <c r="AE311" s="120">
        <v>0</v>
      </c>
      <c r="AF311" s="121"/>
      <c r="AG311" s="114" t="s">
        <v>1193</v>
      </c>
      <c r="AH311" s="114" t="s">
        <v>1193</v>
      </c>
      <c r="AI311" s="114">
        <v>3</v>
      </c>
      <c r="AJ311" s="114">
        <v>1</v>
      </c>
      <c r="AK311" s="114">
        <v>2</v>
      </c>
      <c r="AL311" s="114">
        <v>0</v>
      </c>
      <c r="AM311" s="114">
        <v>0</v>
      </c>
      <c r="AN311" s="118" t="s">
        <v>3500</v>
      </c>
      <c r="AO311" s="122">
        <v>1</v>
      </c>
    </row>
    <row r="312" spans="1:45" ht="25" customHeight="1" x14ac:dyDescent="0.3">
      <c r="A312" s="123"/>
      <c r="B312" s="124"/>
      <c r="C312" s="114" t="str">
        <f t="shared" ca="1" si="42"/>
        <v>Expired</v>
      </c>
      <c r="D312" s="114" t="s">
        <v>1356</v>
      </c>
      <c r="E312" s="115">
        <v>42615</v>
      </c>
      <c r="F312" s="115">
        <f>E312</f>
        <v>42615</v>
      </c>
      <c r="G312" s="115">
        <f t="shared" si="43"/>
        <v>43344</v>
      </c>
      <c r="H312" s="114" t="s">
        <v>1357</v>
      </c>
      <c r="I312" s="379" t="s">
        <v>1358</v>
      </c>
      <c r="J312" s="155" t="s">
        <v>5723</v>
      </c>
      <c r="K312" s="114" t="s">
        <v>30</v>
      </c>
      <c r="L312" s="114" t="s">
        <v>15709</v>
      </c>
      <c r="M312" s="114" t="s">
        <v>3640</v>
      </c>
      <c r="N312" s="116" t="str">
        <f t="shared" si="35"/>
        <v>LP</v>
      </c>
      <c r="O312" s="114" t="s">
        <v>8728</v>
      </c>
      <c r="P312" s="114" t="str">
        <f t="shared" si="40"/>
        <v>Low</v>
      </c>
      <c r="Q312" s="155" t="s">
        <v>10420</v>
      </c>
      <c r="R312" s="356"/>
      <c r="S312" s="356"/>
      <c r="T312" s="155" t="s">
        <v>9748</v>
      </c>
      <c r="U312" s="139" t="s">
        <v>9747</v>
      </c>
      <c r="V312" s="119" t="s">
        <v>5430</v>
      </c>
      <c r="W312" s="119" t="s">
        <v>1193</v>
      </c>
      <c r="X312" s="119" t="s">
        <v>1193</v>
      </c>
      <c r="Y312" s="128">
        <v>42310</v>
      </c>
      <c r="Z312" s="128">
        <v>42369</v>
      </c>
      <c r="AA312" s="120">
        <v>544926</v>
      </c>
      <c r="AB312" s="120">
        <v>0</v>
      </c>
      <c r="AC312" s="120">
        <v>0</v>
      </c>
      <c r="AD312" s="120">
        <v>0</v>
      </c>
      <c r="AE312" s="120">
        <v>608540</v>
      </c>
      <c r="AF312" s="121"/>
      <c r="AG312" s="114" t="s">
        <v>11238</v>
      </c>
      <c r="AH312" s="114" t="s">
        <v>1193</v>
      </c>
      <c r="AI312" s="114">
        <v>5</v>
      </c>
      <c r="AJ312" s="114">
        <v>3</v>
      </c>
      <c r="AK312" s="114">
        <v>2</v>
      </c>
      <c r="AL312" s="114">
        <v>0</v>
      </c>
      <c r="AM312" s="114">
        <v>0</v>
      </c>
      <c r="AN312" s="118" t="s">
        <v>3500</v>
      </c>
      <c r="AO312" s="122">
        <v>1</v>
      </c>
      <c r="AQ312" s="11"/>
    </row>
    <row r="313" spans="1:45" ht="25" customHeight="1" x14ac:dyDescent="0.35">
      <c r="A313" s="123"/>
      <c r="B313" s="124"/>
      <c r="C313" s="114" t="str">
        <f t="shared" ca="1" si="42"/>
        <v>Expired</v>
      </c>
      <c r="D313" s="118" t="s">
        <v>2480</v>
      </c>
      <c r="E313" s="118"/>
      <c r="F313" s="138">
        <v>44529</v>
      </c>
      <c r="G313" s="115">
        <f t="shared" si="43"/>
        <v>45258</v>
      </c>
      <c r="H313" s="118" t="s">
        <v>4635</v>
      </c>
      <c r="I313" s="379" t="s">
        <v>5029</v>
      </c>
      <c r="J313" s="345" t="s">
        <v>5724</v>
      </c>
      <c r="K313" s="118" t="s">
        <v>14</v>
      </c>
      <c r="L313" s="118" t="s">
        <v>3368</v>
      </c>
      <c r="M313" s="158" t="s">
        <v>3640</v>
      </c>
      <c r="N313" s="116" t="str">
        <f t="shared" si="35"/>
        <v>LP</v>
      </c>
      <c r="O313" s="118" t="s">
        <v>8728</v>
      </c>
      <c r="P313" s="114" t="str">
        <f t="shared" si="40"/>
        <v>Low</v>
      </c>
      <c r="Q313" s="345" t="s">
        <v>5030</v>
      </c>
      <c r="R313" s="357"/>
      <c r="S313" s="357"/>
      <c r="T313" s="345" t="s">
        <v>3399</v>
      </c>
      <c r="U313" s="139" t="s">
        <v>5725</v>
      </c>
      <c r="V313" s="118"/>
      <c r="W313" s="118"/>
      <c r="X313" s="118"/>
      <c r="Y313" s="118"/>
      <c r="Z313" s="118"/>
      <c r="AA313" s="118"/>
      <c r="AB313" s="118"/>
      <c r="AC313" s="118"/>
      <c r="AD313" s="118"/>
      <c r="AE313" s="118"/>
      <c r="AF313" s="140"/>
      <c r="AG313" s="118"/>
      <c r="AH313" s="118"/>
      <c r="AI313" s="118"/>
      <c r="AJ313" s="118"/>
      <c r="AK313" s="118"/>
      <c r="AL313" s="118"/>
      <c r="AM313" s="118"/>
      <c r="AN313" s="118" t="s">
        <v>3500</v>
      </c>
      <c r="AO313" s="141">
        <v>1</v>
      </c>
    </row>
    <row r="314" spans="1:45" ht="25" customHeight="1" x14ac:dyDescent="0.35">
      <c r="A314" s="123"/>
      <c r="B314" s="124"/>
      <c r="C314" s="114" t="str">
        <f t="shared" ca="1" si="42"/>
        <v>Expired</v>
      </c>
      <c r="D314" s="114" t="s">
        <v>4048</v>
      </c>
      <c r="E314" s="115">
        <v>44677</v>
      </c>
      <c r="F314" s="115">
        <v>44677</v>
      </c>
      <c r="G314" s="115">
        <f t="shared" si="43"/>
        <v>45407</v>
      </c>
      <c r="H314" s="114" t="s">
        <v>4202</v>
      </c>
      <c r="I314" s="379" t="s">
        <v>7996</v>
      </c>
      <c r="J314" s="155" t="s">
        <v>5728</v>
      </c>
      <c r="K314" s="114" t="s">
        <v>24</v>
      </c>
      <c r="L314" s="114" t="s">
        <v>5123</v>
      </c>
      <c r="M314" s="114" t="s">
        <v>3640</v>
      </c>
      <c r="N314" s="116" t="str">
        <f t="shared" si="35"/>
        <v>LP</v>
      </c>
      <c r="O314" s="114" t="s">
        <v>8728</v>
      </c>
      <c r="P314" s="114" t="str">
        <f t="shared" si="40"/>
        <v>Low</v>
      </c>
      <c r="Q314" s="155" t="s">
        <v>5729</v>
      </c>
      <c r="R314" s="356"/>
      <c r="S314" s="356"/>
      <c r="T314" s="155" t="s">
        <v>5730</v>
      </c>
      <c r="U314" s="127" t="s">
        <v>5731</v>
      </c>
      <c r="V314" s="118" t="s">
        <v>5732</v>
      </c>
      <c r="W314" s="118" t="s">
        <v>5733</v>
      </c>
      <c r="X314" s="118" t="s">
        <v>1193</v>
      </c>
      <c r="Y314" s="115">
        <v>44314</v>
      </c>
      <c r="Z314" s="136" t="s">
        <v>3305</v>
      </c>
      <c r="AA314" s="130">
        <v>0</v>
      </c>
      <c r="AB314" s="130">
        <v>0</v>
      </c>
      <c r="AC314" s="130">
        <v>0</v>
      </c>
      <c r="AD314" s="130">
        <v>0</v>
      </c>
      <c r="AE314" s="130">
        <v>0</v>
      </c>
      <c r="AF314" s="137"/>
      <c r="AG314" s="130" t="s">
        <v>11410</v>
      </c>
      <c r="AH314" s="114" t="s">
        <v>1193</v>
      </c>
      <c r="AI314" s="114"/>
      <c r="AJ314" s="114"/>
      <c r="AK314" s="114"/>
      <c r="AL314" s="114"/>
      <c r="AM314" s="114"/>
      <c r="AN314" s="136" t="s">
        <v>3500</v>
      </c>
      <c r="AO314" s="122">
        <v>1</v>
      </c>
    </row>
    <row r="315" spans="1:45" ht="25" customHeight="1" x14ac:dyDescent="0.35">
      <c r="A315" s="123"/>
      <c r="B315" s="124"/>
      <c r="C315" s="114" t="str">
        <f t="shared" ca="1" si="42"/>
        <v>Expired</v>
      </c>
      <c r="D315" s="114" t="s">
        <v>298</v>
      </c>
      <c r="E315" s="115">
        <v>41815</v>
      </c>
      <c r="F315" s="115">
        <v>43276</v>
      </c>
      <c r="G315" s="115">
        <f t="shared" si="43"/>
        <v>44006</v>
      </c>
      <c r="H315" s="114" t="s">
        <v>299</v>
      </c>
      <c r="I315" s="379" t="s">
        <v>3189</v>
      </c>
      <c r="J315" s="155" t="s">
        <v>5734</v>
      </c>
      <c r="K315" s="114" t="s">
        <v>30</v>
      </c>
      <c r="L315" s="114" t="s">
        <v>15709</v>
      </c>
      <c r="M315" s="114" t="s">
        <v>3640</v>
      </c>
      <c r="N315" s="116" t="str">
        <f t="shared" si="35"/>
        <v>LP</v>
      </c>
      <c r="O315" s="114" t="s">
        <v>8728</v>
      </c>
      <c r="P315" s="114" t="str">
        <f t="shared" si="40"/>
        <v>Low</v>
      </c>
      <c r="Q315" s="155" t="s">
        <v>5031</v>
      </c>
      <c r="R315" s="356"/>
      <c r="S315" s="356"/>
      <c r="T315" s="155" t="s">
        <v>9718</v>
      </c>
      <c r="U315" s="117" t="s">
        <v>9719</v>
      </c>
      <c r="V315" s="118" t="s">
        <v>10809</v>
      </c>
      <c r="W315" s="119" t="s">
        <v>1193</v>
      </c>
      <c r="X315" s="119" t="s">
        <v>1193</v>
      </c>
      <c r="Y315" s="128">
        <v>41692</v>
      </c>
      <c r="Z315" s="128">
        <v>43100</v>
      </c>
      <c r="AA315" s="120">
        <v>4252936</v>
      </c>
      <c r="AB315" s="120">
        <v>0</v>
      </c>
      <c r="AC315" s="120">
        <v>1295616</v>
      </c>
      <c r="AD315" s="120">
        <v>0</v>
      </c>
      <c r="AE315" s="120">
        <v>2337182</v>
      </c>
      <c r="AF315" s="121"/>
      <c r="AG315" s="114" t="s">
        <v>11239</v>
      </c>
      <c r="AH315" s="114" t="s">
        <v>9720</v>
      </c>
      <c r="AI315" s="114">
        <v>157</v>
      </c>
      <c r="AJ315" s="114">
        <v>43</v>
      </c>
      <c r="AK315" s="114">
        <v>114</v>
      </c>
      <c r="AL315" s="114">
        <v>1</v>
      </c>
      <c r="AM315" s="114">
        <v>3</v>
      </c>
      <c r="AN315" s="118" t="s">
        <v>3500</v>
      </c>
      <c r="AO315" s="122">
        <v>1</v>
      </c>
    </row>
    <row r="316" spans="1:45" ht="25" customHeight="1" x14ac:dyDescent="0.35">
      <c r="A316" s="123"/>
      <c r="B316" s="124"/>
      <c r="C316" s="114" t="str">
        <f t="shared" ca="1" si="42"/>
        <v>Expired</v>
      </c>
      <c r="D316" s="114" t="s">
        <v>3328</v>
      </c>
      <c r="E316" s="115">
        <v>44298</v>
      </c>
      <c r="F316" s="115">
        <f>E316</f>
        <v>44298</v>
      </c>
      <c r="G316" s="115">
        <f t="shared" si="43"/>
        <v>45027</v>
      </c>
      <c r="H316" s="114" t="s">
        <v>3329</v>
      </c>
      <c r="I316" s="379" t="s">
        <v>8489</v>
      </c>
      <c r="J316" s="155" t="s">
        <v>5741</v>
      </c>
      <c r="K316" s="114" t="s">
        <v>11728</v>
      </c>
      <c r="L316" s="114" t="s">
        <v>5123</v>
      </c>
      <c r="M316" s="114" t="s">
        <v>3640</v>
      </c>
      <c r="N316" s="116" t="str">
        <f t="shared" si="35"/>
        <v>LP</v>
      </c>
      <c r="O316" s="114" t="s">
        <v>8728</v>
      </c>
      <c r="P316" s="114" t="str">
        <f t="shared" si="40"/>
        <v>Low</v>
      </c>
      <c r="Q316" s="155" t="s">
        <v>2147</v>
      </c>
      <c r="R316" s="356"/>
      <c r="S316" s="356"/>
      <c r="T316" s="155" t="s">
        <v>3330</v>
      </c>
      <c r="U316" s="117" t="s">
        <v>5742</v>
      </c>
      <c r="V316" s="119"/>
      <c r="W316" s="119"/>
      <c r="X316" s="119"/>
      <c r="Y316" s="128"/>
      <c r="Z316" s="118" t="s">
        <v>3303</v>
      </c>
      <c r="AA316" s="120">
        <v>0</v>
      </c>
      <c r="AB316" s="120">
        <v>0</v>
      </c>
      <c r="AC316" s="120">
        <v>0</v>
      </c>
      <c r="AD316" s="120">
        <v>0</v>
      </c>
      <c r="AE316" s="120">
        <v>0</v>
      </c>
      <c r="AF316" s="121"/>
      <c r="AG316" s="114"/>
      <c r="AH316" s="114"/>
      <c r="AI316" s="114"/>
      <c r="AJ316" s="114"/>
      <c r="AK316" s="114"/>
      <c r="AL316" s="114"/>
      <c r="AM316" s="114"/>
      <c r="AN316" s="118" t="s">
        <v>3500</v>
      </c>
      <c r="AO316" s="122">
        <v>1</v>
      </c>
    </row>
    <row r="317" spans="1:45" ht="25" customHeight="1" x14ac:dyDescent="0.35">
      <c r="A317" s="123"/>
      <c r="B317" s="124"/>
      <c r="C317" s="114" t="str">
        <f t="shared" ca="1" si="42"/>
        <v>Expired</v>
      </c>
      <c r="D317" s="114" t="s">
        <v>3341</v>
      </c>
      <c r="E317" s="115">
        <v>44305</v>
      </c>
      <c r="F317" s="115">
        <f>E317</f>
        <v>44305</v>
      </c>
      <c r="G317" s="115">
        <f t="shared" si="43"/>
        <v>45034</v>
      </c>
      <c r="H317" s="114" t="s">
        <v>3342</v>
      </c>
      <c r="I317" s="379" t="s">
        <v>7997</v>
      </c>
      <c r="J317" s="155" t="s">
        <v>5736</v>
      </c>
      <c r="K317" s="114" t="s">
        <v>24</v>
      </c>
      <c r="L317" s="114" t="s">
        <v>5123</v>
      </c>
      <c r="M317" s="114" t="s">
        <v>3640</v>
      </c>
      <c r="N317" s="116" t="str">
        <f t="shared" si="35"/>
        <v>LP</v>
      </c>
      <c r="O317" s="114" t="s">
        <v>8728</v>
      </c>
      <c r="P317" s="114" t="str">
        <f t="shared" si="40"/>
        <v>Low</v>
      </c>
      <c r="Q317" s="155" t="s">
        <v>2147</v>
      </c>
      <c r="R317" s="356"/>
      <c r="S317" s="356"/>
      <c r="T317" s="155" t="s">
        <v>5737</v>
      </c>
      <c r="U317" s="117" t="s">
        <v>1193</v>
      </c>
      <c r="V317" s="119"/>
      <c r="W317" s="119"/>
      <c r="X317" s="119"/>
      <c r="Y317" s="128"/>
      <c r="Z317" s="118" t="s">
        <v>3303</v>
      </c>
      <c r="AA317" s="120">
        <v>0</v>
      </c>
      <c r="AB317" s="120">
        <v>0</v>
      </c>
      <c r="AC317" s="120">
        <v>0</v>
      </c>
      <c r="AD317" s="120">
        <v>0</v>
      </c>
      <c r="AE317" s="120">
        <v>0</v>
      </c>
      <c r="AF317" s="121"/>
      <c r="AG317" s="114"/>
      <c r="AH317" s="114"/>
      <c r="AI317" s="114"/>
      <c r="AJ317" s="114"/>
      <c r="AK317" s="114"/>
      <c r="AL317" s="114"/>
      <c r="AM317" s="114"/>
      <c r="AN317" s="118" t="s">
        <v>3500</v>
      </c>
      <c r="AO317" s="122">
        <v>1</v>
      </c>
    </row>
    <row r="318" spans="1:45" ht="25" customHeight="1" x14ac:dyDescent="0.35">
      <c r="A318" s="123"/>
      <c r="B318" s="124"/>
      <c r="C318" s="114" t="str">
        <f t="shared" ca="1" si="42"/>
        <v>Expired</v>
      </c>
      <c r="D318" s="114" t="s">
        <v>1703</v>
      </c>
      <c r="E318" s="115">
        <v>43021</v>
      </c>
      <c r="F318" s="115">
        <f>E318</f>
        <v>43021</v>
      </c>
      <c r="G318" s="115">
        <f t="shared" si="43"/>
        <v>43750</v>
      </c>
      <c r="H318" s="114" t="s">
        <v>1717</v>
      </c>
      <c r="I318" s="379" t="s">
        <v>1725</v>
      </c>
      <c r="J318" s="155" t="s">
        <v>10178</v>
      </c>
      <c r="K318" s="114" t="s">
        <v>11728</v>
      </c>
      <c r="L318" s="114" t="s">
        <v>5123</v>
      </c>
      <c r="M318" s="114" t="s">
        <v>3640</v>
      </c>
      <c r="N318" s="116" t="str">
        <f t="shared" si="35"/>
        <v>LP</v>
      </c>
      <c r="O318" s="114" t="s">
        <v>8728</v>
      </c>
      <c r="P318" s="114" t="str">
        <f t="shared" si="40"/>
        <v>Low</v>
      </c>
      <c r="Q318" s="155" t="s">
        <v>10422</v>
      </c>
      <c r="R318" s="356"/>
      <c r="S318" s="356"/>
      <c r="T318" s="155" t="s">
        <v>1730</v>
      </c>
      <c r="U318" s="127" t="s">
        <v>9744</v>
      </c>
      <c r="V318" s="119" t="s">
        <v>10810</v>
      </c>
      <c r="W318" s="119" t="s">
        <v>1193</v>
      </c>
      <c r="X318" s="119" t="s">
        <v>1193</v>
      </c>
      <c r="Y318" s="128">
        <v>42885</v>
      </c>
      <c r="Z318" s="128">
        <v>42735</v>
      </c>
      <c r="AA318" s="120">
        <v>3377309</v>
      </c>
      <c r="AB318" s="120">
        <v>0</v>
      </c>
      <c r="AC318" s="120">
        <v>382400</v>
      </c>
      <c r="AD318" s="120">
        <v>0</v>
      </c>
      <c r="AE318" s="120">
        <v>3639303</v>
      </c>
      <c r="AF318" s="121"/>
      <c r="AG318" s="114" t="s">
        <v>11411</v>
      </c>
      <c r="AH318" s="114" t="s">
        <v>1193</v>
      </c>
      <c r="AI318" s="114">
        <v>7</v>
      </c>
      <c r="AJ318" s="114">
        <v>5</v>
      </c>
      <c r="AK318" s="114">
        <v>2</v>
      </c>
      <c r="AL318" s="114">
        <v>0</v>
      </c>
      <c r="AM318" s="114">
        <v>0</v>
      </c>
      <c r="AN318" s="118" t="s">
        <v>3500</v>
      </c>
      <c r="AO318" s="122">
        <v>1</v>
      </c>
    </row>
    <row r="319" spans="1:45" ht="25" customHeight="1" x14ac:dyDescent="0.35">
      <c r="A319" s="123"/>
      <c r="B319" s="124"/>
      <c r="C319" s="114" t="str">
        <f t="shared" ca="1" si="42"/>
        <v>Expired</v>
      </c>
      <c r="D319" s="114" t="s">
        <v>3798</v>
      </c>
      <c r="E319" s="115">
        <v>44398</v>
      </c>
      <c r="F319" s="115">
        <v>44398</v>
      </c>
      <c r="G319" s="115">
        <f t="shared" si="43"/>
        <v>45127</v>
      </c>
      <c r="H319" s="114" t="s">
        <v>4110</v>
      </c>
      <c r="I319" s="379" t="s">
        <v>7998</v>
      </c>
      <c r="J319" s="155" t="s">
        <v>5738</v>
      </c>
      <c r="K319" s="114" t="s">
        <v>718</v>
      </c>
      <c r="L319" s="114" t="s">
        <v>5123</v>
      </c>
      <c r="M319" s="114" t="s">
        <v>3640</v>
      </c>
      <c r="N319" s="116" t="str">
        <f t="shared" si="35"/>
        <v>LP</v>
      </c>
      <c r="O319" s="114" t="s">
        <v>8728</v>
      </c>
      <c r="P319" s="114" t="str">
        <f t="shared" si="40"/>
        <v>Low</v>
      </c>
      <c r="Q319" s="155" t="s">
        <v>10423</v>
      </c>
      <c r="R319" s="356"/>
      <c r="S319" s="356"/>
      <c r="T319" s="155" t="s">
        <v>4215</v>
      </c>
      <c r="U319" s="127" t="s">
        <v>5739</v>
      </c>
      <c r="V319" s="118" t="s">
        <v>11083</v>
      </c>
      <c r="W319" s="119" t="s">
        <v>1193</v>
      </c>
      <c r="X319" s="119" t="s">
        <v>1193</v>
      </c>
      <c r="Y319" s="115">
        <v>44144</v>
      </c>
      <c r="Z319" s="136" t="s">
        <v>3305</v>
      </c>
      <c r="AA319" s="130">
        <v>2337486</v>
      </c>
      <c r="AB319" s="130">
        <v>0</v>
      </c>
      <c r="AC319" s="130">
        <v>1029912</v>
      </c>
      <c r="AD319" s="130">
        <v>0</v>
      </c>
      <c r="AE319" s="130">
        <v>1029912</v>
      </c>
      <c r="AF319" s="137"/>
      <c r="AG319" s="114" t="s">
        <v>1193</v>
      </c>
      <c r="AH319" s="114" t="s">
        <v>7667</v>
      </c>
      <c r="AI319" s="114"/>
      <c r="AJ319" s="114"/>
      <c r="AK319" s="114"/>
      <c r="AL319" s="114"/>
      <c r="AM319" s="114"/>
      <c r="AN319" s="136" t="s">
        <v>3500</v>
      </c>
      <c r="AO319" s="122">
        <v>1</v>
      </c>
    </row>
    <row r="320" spans="1:45" ht="25" customHeight="1" x14ac:dyDescent="0.35">
      <c r="A320" s="123" t="s">
        <v>1193</v>
      </c>
      <c r="B320" s="124"/>
      <c r="C320" s="114" t="str">
        <f t="shared" ca="1" si="42"/>
        <v>Active</v>
      </c>
      <c r="D320" s="118" t="s">
        <v>4413</v>
      </c>
      <c r="E320" s="129">
        <v>44554</v>
      </c>
      <c r="F320" s="138">
        <v>45646</v>
      </c>
      <c r="G320" s="115">
        <f t="shared" si="43"/>
        <v>46375</v>
      </c>
      <c r="H320" s="118" t="s">
        <v>4636</v>
      </c>
      <c r="I320" s="379" t="s">
        <v>4414</v>
      </c>
      <c r="J320" s="345" t="s">
        <v>5743</v>
      </c>
      <c r="K320" s="118" t="s">
        <v>14</v>
      </c>
      <c r="L320" s="118" t="s">
        <v>3368</v>
      </c>
      <c r="M320" s="158" t="s">
        <v>3640</v>
      </c>
      <c r="N320" s="116" t="str">
        <f t="shared" si="35"/>
        <v>LP</v>
      </c>
      <c r="O320" s="118" t="s">
        <v>8728</v>
      </c>
      <c r="P320" s="114" t="str">
        <f t="shared" si="40"/>
        <v>Low</v>
      </c>
      <c r="Q320" s="345" t="s">
        <v>4415</v>
      </c>
      <c r="R320" s="357"/>
      <c r="S320" s="357"/>
      <c r="T320" s="345" t="s">
        <v>4416</v>
      </c>
      <c r="U320" s="139" t="s">
        <v>5744</v>
      </c>
      <c r="V320" s="118"/>
      <c r="W320" s="118"/>
      <c r="X320" s="118"/>
      <c r="Y320" s="118"/>
      <c r="Z320" s="118"/>
      <c r="AA320" s="118"/>
      <c r="AB320" s="118"/>
      <c r="AC320" s="118"/>
      <c r="AD320" s="118"/>
      <c r="AE320" s="118"/>
      <c r="AF320" s="140"/>
      <c r="AG320" s="118"/>
      <c r="AH320" s="118"/>
      <c r="AI320" s="118"/>
      <c r="AJ320" s="118"/>
      <c r="AK320" s="118"/>
      <c r="AL320" s="118"/>
      <c r="AM320" s="118"/>
      <c r="AN320" s="118" t="s">
        <v>3500</v>
      </c>
      <c r="AO320" s="141">
        <v>1</v>
      </c>
    </row>
    <row r="321" spans="1:41" ht="25" customHeight="1" x14ac:dyDescent="0.35">
      <c r="A321" s="123"/>
      <c r="B321" s="124"/>
      <c r="C321" s="114" t="str">
        <f t="shared" ca="1" si="42"/>
        <v>Expired</v>
      </c>
      <c r="D321" s="114" t="s">
        <v>2007</v>
      </c>
      <c r="E321" s="115">
        <v>43271</v>
      </c>
      <c r="F321" s="115">
        <f>E321</f>
        <v>43271</v>
      </c>
      <c r="G321" s="115">
        <f t="shared" si="43"/>
        <v>44001</v>
      </c>
      <c r="H321" s="114" t="s">
        <v>2008</v>
      </c>
      <c r="I321" s="379" t="s">
        <v>4304</v>
      </c>
      <c r="J321" s="155" t="s">
        <v>5746</v>
      </c>
      <c r="K321" s="114" t="s">
        <v>24</v>
      </c>
      <c r="L321" s="114" t="s">
        <v>5123</v>
      </c>
      <c r="M321" s="114" t="s">
        <v>3640</v>
      </c>
      <c r="N321" s="116" t="str">
        <f t="shared" si="35"/>
        <v>LP</v>
      </c>
      <c r="O321" s="114" t="s">
        <v>8728</v>
      </c>
      <c r="P321" s="114" t="str">
        <f t="shared" si="40"/>
        <v>Low</v>
      </c>
      <c r="Q321" s="155" t="s">
        <v>10424</v>
      </c>
      <c r="R321" s="356"/>
      <c r="S321" s="356"/>
      <c r="T321" s="155" t="s">
        <v>2745</v>
      </c>
      <c r="U321" s="117" t="s">
        <v>5747</v>
      </c>
      <c r="V321" s="119"/>
      <c r="W321" s="119"/>
      <c r="X321" s="119"/>
      <c r="Y321" s="128"/>
      <c r="Z321" s="118" t="s">
        <v>3303</v>
      </c>
      <c r="AA321" s="120">
        <v>0</v>
      </c>
      <c r="AB321" s="120">
        <v>0</v>
      </c>
      <c r="AC321" s="120">
        <v>0</v>
      </c>
      <c r="AD321" s="120">
        <v>0</v>
      </c>
      <c r="AE321" s="120">
        <v>0</v>
      </c>
      <c r="AF321" s="121"/>
      <c r="AG321" s="114"/>
      <c r="AH321" s="114"/>
      <c r="AI321" s="114"/>
      <c r="AJ321" s="114"/>
      <c r="AK321" s="114"/>
      <c r="AL321" s="114"/>
      <c r="AM321" s="114"/>
      <c r="AN321" s="118" t="s">
        <v>3500</v>
      </c>
      <c r="AO321" s="122">
        <v>1</v>
      </c>
    </row>
    <row r="322" spans="1:41" ht="25" customHeight="1" x14ac:dyDescent="0.35">
      <c r="A322" s="123"/>
      <c r="B322" s="124"/>
      <c r="C322" s="114" t="str">
        <f t="shared" ca="1" si="42"/>
        <v>Expired</v>
      </c>
      <c r="D322" s="114" t="s">
        <v>3701</v>
      </c>
      <c r="E322" s="115">
        <v>43768</v>
      </c>
      <c r="F322" s="115">
        <f>E322</f>
        <v>43768</v>
      </c>
      <c r="G322" s="115">
        <f t="shared" si="43"/>
        <v>44498</v>
      </c>
      <c r="H322" s="114" t="s">
        <v>2417</v>
      </c>
      <c r="I322" s="379" t="s">
        <v>4305</v>
      </c>
      <c r="J322" s="155" t="s">
        <v>5748</v>
      </c>
      <c r="K322" s="114" t="s">
        <v>61</v>
      </c>
      <c r="L322" s="114" t="s">
        <v>15709</v>
      </c>
      <c r="M322" s="114" t="s">
        <v>3640</v>
      </c>
      <c r="N322" s="116" t="str">
        <f t="shared" si="35"/>
        <v>LP</v>
      </c>
      <c r="O322" s="114" t="s">
        <v>8728</v>
      </c>
      <c r="P322" s="114" t="str">
        <f t="shared" si="40"/>
        <v>Low</v>
      </c>
      <c r="Q322" s="155" t="s">
        <v>2418</v>
      </c>
      <c r="R322" s="356"/>
      <c r="S322" s="356"/>
      <c r="T322" s="155" t="s">
        <v>9743</v>
      </c>
      <c r="U322" s="117" t="s">
        <v>9742</v>
      </c>
      <c r="V322" s="129" t="s">
        <v>10811</v>
      </c>
      <c r="W322" s="128" t="s">
        <v>5285</v>
      </c>
      <c r="X322" s="128" t="s">
        <v>1193</v>
      </c>
      <c r="Y322" s="128">
        <v>43735</v>
      </c>
      <c r="Z322" s="128">
        <v>44196</v>
      </c>
      <c r="AA322" s="120">
        <v>148348</v>
      </c>
      <c r="AB322" s="120">
        <v>0</v>
      </c>
      <c r="AC322" s="120">
        <v>0</v>
      </c>
      <c r="AD322" s="120">
        <v>0</v>
      </c>
      <c r="AE322" s="120">
        <v>110234</v>
      </c>
      <c r="AF322" s="121"/>
      <c r="AG322" s="114" t="s">
        <v>5285</v>
      </c>
      <c r="AH322" s="114" t="s">
        <v>11240</v>
      </c>
      <c r="AI322" s="114">
        <v>25</v>
      </c>
      <c r="AJ322" s="114">
        <v>8</v>
      </c>
      <c r="AK322" s="114">
        <v>17</v>
      </c>
      <c r="AL322" s="114">
        <v>0</v>
      </c>
      <c r="AM322" s="114">
        <v>0</v>
      </c>
      <c r="AN322" s="118" t="s">
        <v>3500</v>
      </c>
      <c r="AO322" s="122">
        <v>1</v>
      </c>
    </row>
    <row r="323" spans="1:41" ht="25" customHeight="1" x14ac:dyDescent="0.35">
      <c r="A323" s="123"/>
      <c r="B323" s="124"/>
      <c r="C323" s="114" t="str">
        <f t="shared" ca="1" si="42"/>
        <v>Expired</v>
      </c>
      <c r="D323" s="114" t="s">
        <v>1425</v>
      </c>
      <c r="E323" s="115">
        <v>42727</v>
      </c>
      <c r="F323" s="115">
        <v>43457</v>
      </c>
      <c r="G323" s="115">
        <f t="shared" si="43"/>
        <v>44187</v>
      </c>
      <c r="H323" s="114" t="s">
        <v>1435</v>
      </c>
      <c r="I323" s="379" t="s">
        <v>1443</v>
      </c>
      <c r="J323" s="155" t="s">
        <v>5750</v>
      </c>
      <c r="K323" s="114" t="s">
        <v>11728</v>
      </c>
      <c r="L323" s="114" t="s">
        <v>5123</v>
      </c>
      <c r="M323" s="114" t="s">
        <v>3640</v>
      </c>
      <c r="N323" s="116" t="str">
        <f t="shared" ref="N323:N335" si="44">IF(EXACT(M323,"C - COMPANY ACT"),"LP",IF(EXACT(M323,"V- VEST ACT (WITHIN PARLIAMENT) "),"LP",IF(EXACT(M323,"FS - FRIENDLY SOCIETIES ACT"),"LP",IF(EXACT(M323,"UN - UNICORPORATED"),"LA",""))))</f>
        <v>LP</v>
      </c>
      <c r="O323" s="114" t="s">
        <v>8725</v>
      </c>
      <c r="P323" s="114" t="str">
        <f t="shared" si="40"/>
        <v>Medium</v>
      </c>
      <c r="Q323" s="155" t="s">
        <v>5751</v>
      </c>
      <c r="R323" s="356"/>
      <c r="S323" s="356"/>
      <c r="T323" s="155" t="s">
        <v>2793</v>
      </c>
      <c r="U323" s="117" t="s">
        <v>5752</v>
      </c>
      <c r="V323" s="118" t="s">
        <v>5753</v>
      </c>
      <c r="W323" s="119" t="s">
        <v>1193</v>
      </c>
      <c r="X323" s="119" t="s">
        <v>1193</v>
      </c>
      <c r="Y323" s="128">
        <v>42690</v>
      </c>
      <c r="Z323" s="128">
        <v>43465</v>
      </c>
      <c r="AA323" s="120">
        <v>529000</v>
      </c>
      <c r="AB323" s="120">
        <v>0</v>
      </c>
      <c r="AC323" s="120">
        <v>415394.86</v>
      </c>
      <c r="AD323" s="120">
        <v>0</v>
      </c>
      <c r="AE323" s="120">
        <v>52900</v>
      </c>
      <c r="AF323" s="121"/>
      <c r="AG323" s="114" t="s">
        <v>1193</v>
      </c>
      <c r="AH323" s="114" t="s">
        <v>7668</v>
      </c>
      <c r="AI323" s="114">
        <v>3</v>
      </c>
      <c r="AJ323" s="114">
        <v>0</v>
      </c>
      <c r="AK323" s="114">
        <v>3</v>
      </c>
      <c r="AL323" s="114">
        <v>10</v>
      </c>
      <c r="AM323" s="114">
        <v>1</v>
      </c>
      <c r="AN323" s="118" t="s">
        <v>3500</v>
      </c>
      <c r="AO323" s="122">
        <v>1</v>
      </c>
    </row>
    <row r="324" spans="1:41" ht="25" customHeight="1" x14ac:dyDescent="0.35">
      <c r="A324" s="123"/>
      <c r="B324" s="124"/>
      <c r="C324" s="114" t="str">
        <f t="shared" ca="1" si="42"/>
        <v>Active</v>
      </c>
      <c r="D324" s="114" t="s">
        <v>8219</v>
      </c>
      <c r="E324" s="115">
        <v>42913</v>
      </c>
      <c r="F324" s="115">
        <v>45835</v>
      </c>
      <c r="G324" s="115">
        <f t="shared" si="43"/>
        <v>46564</v>
      </c>
      <c r="H324" s="114" t="s">
        <v>1562</v>
      </c>
      <c r="I324" s="379" t="s">
        <v>1572</v>
      </c>
      <c r="J324" s="155" t="s">
        <v>9002</v>
      </c>
      <c r="K324" s="114" t="s">
        <v>74</v>
      </c>
      <c r="L324" s="114" t="s">
        <v>15709</v>
      </c>
      <c r="M324" s="114" t="s">
        <v>3640</v>
      </c>
      <c r="N324" s="116" t="str">
        <f t="shared" si="44"/>
        <v>LP</v>
      </c>
      <c r="O324" s="114" t="s">
        <v>8725</v>
      </c>
      <c r="P324" s="114" t="str">
        <f t="shared" si="40"/>
        <v>Medium</v>
      </c>
      <c r="Q324" s="155" t="s">
        <v>10425</v>
      </c>
      <c r="R324" s="356"/>
      <c r="S324" s="356"/>
      <c r="T324" s="155" t="s">
        <v>8221</v>
      </c>
      <c r="U324" s="117" t="s">
        <v>8220</v>
      </c>
      <c r="V324" s="118" t="s">
        <v>5754</v>
      </c>
      <c r="W324" s="119" t="s">
        <v>1193</v>
      </c>
      <c r="X324" s="119" t="s">
        <v>1193</v>
      </c>
      <c r="Y324" s="128">
        <v>42591</v>
      </c>
      <c r="Z324" s="128">
        <v>43830</v>
      </c>
      <c r="AA324" s="120">
        <v>30719187</v>
      </c>
      <c r="AB324" s="120">
        <v>0</v>
      </c>
      <c r="AC324" s="120">
        <v>19559517</v>
      </c>
      <c r="AD324" s="120">
        <v>0</v>
      </c>
      <c r="AE324" s="120">
        <v>30605524</v>
      </c>
      <c r="AF324" s="121"/>
      <c r="AG324" s="114" t="s">
        <v>11412</v>
      </c>
      <c r="AH324" s="114" t="s">
        <v>1193</v>
      </c>
      <c r="AI324" s="114">
        <v>2</v>
      </c>
      <c r="AJ324" s="114">
        <v>1</v>
      </c>
      <c r="AK324" s="114">
        <v>1</v>
      </c>
      <c r="AL324" s="114">
        <v>6</v>
      </c>
      <c r="AM324" s="114">
        <v>1</v>
      </c>
      <c r="AN324" s="118" t="s">
        <v>4568</v>
      </c>
      <c r="AO324" s="122">
        <v>1</v>
      </c>
    </row>
    <row r="325" spans="1:41" ht="25" customHeight="1" x14ac:dyDescent="0.35">
      <c r="A325" s="123"/>
      <c r="B325" s="124"/>
      <c r="C325" s="114" t="str">
        <f t="shared" ca="1" si="42"/>
        <v>Active</v>
      </c>
      <c r="D325" s="114" t="s">
        <v>3867</v>
      </c>
      <c r="E325" s="115">
        <v>42247</v>
      </c>
      <c r="F325" s="115">
        <v>45535</v>
      </c>
      <c r="G325" s="115">
        <f t="shared" si="43"/>
        <v>46264</v>
      </c>
      <c r="H325" s="114" t="s">
        <v>1028</v>
      </c>
      <c r="I325" s="379" t="s">
        <v>1029</v>
      </c>
      <c r="J325" s="155" t="s">
        <v>5755</v>
      </c>
      <c r="K325" s="114" t="s">
        <v>11728</v>
      </c>
      <c r="L325" s="114" t="s">
        <v>5123</v>
      </c>
      <c r="M325" s="114" t="s">
        <v>3640</v>
      </c>
      <c r="N325" s="116" t="str">
        <f t="shared" si="44"/>
        <v>LP</v>
      </c>
      <c r="O325" s="114" t="s">
        <v>8728</v>
      </c>
      <c r="P325" s="114" t="str">
        <f t="shared" si="40"/>
        <v>Low</v>
      </c>
      <c r="Q325" s="155" t="s">
        <v>2147</v>
      </c>
      <c r="R325" s="356" t="s">
        <v>13433</v>
      </c>
      <c r="S325" s="356"/>
      <c r="T325" s="155" t="s">
        <v>2655</v>
      </c>
      <c r="U325" s="117" t="s">
        <v>13434</v>
      </c>
      <c r="V325" s="118" t="s">
        <v>5430</v>
      </c>
      <c r="W325" s="119" t="s">
        <v>1193</v>
      </c>
      <c r="X325" s="119" t="s">
        <v>1193</v>
      </c>
      <c r="Y325" s="128">
        <v>45103</v>
      </c>
      <c r="Z325" s="128">
        <v>43100</v>
      </c>
      <c r="AA325" s="120">
        <v>1407267</v>
      </c>
      <c r="AB325" s="120">
        <v>0</v>
      </c>
      <c r="AC325" s="120">
        <v>620409</v>
      </c>
      <c r="AD325" s="120">
        <v>0</v>
      </c>
      <c r="AE325" s="120">
        <v>-33926188</v>
      </c>
      <c r="AF325" s="121">
        <v>33284929</v>
      </c>
      <c r="AG325" s="114" t="s">
        <v>13435</v>
      </c>
      <c r="AH325" s="114" t="s">
        <v>1193</v>
      </c>
      <c r="AI325" s="114">
        <v>16</v>
      </c>
      <c r="AJ325" s="114">
        <v>0</v>
      </c>
      <c r="AK325" s="114">
        <v>0</v>
      </c>
      <c r="AL325" s="114">
        <v>0</v>
      </c>
      <c r="AM325" s="114">
        <v>1</v>
      </c>
      <c r="AN325" s="118" t="s">
        <v>3500</v>
      </c>
      <c r="AO325" s="122">
        <v>1</v>
      </c>
    </row>
    <row r="326" spans="1:41" ht="25" customHeight="1" x14ac:dyDescent="0.35">
      <c r="A326" s="125" t="s">
        <v>11533</v>
      </c>
      <c r="B326" s="126">
        <v>45755</v>
      </c>
      <c r="C326" s="114" t="str">
        <f t="shared" ca="1" si="42"/>
        <v>Active</v>
      </c>
      <c r="D326" s="114" t="s">
        <v>14976</v>
      </c>
      <c r="E326" s="115">
        <v>45755</v>
      </c>
      <c r="F326" s="115">
        <v>45755</v>
      </c>
      <c r="G326" s="115">
        <f t="shared" si="43"/>
        <v>46484</v>
      </c>
      <c r="H326" s="114" t="s">
        <v>14977</v>
      </c>
      <c r="I326" s="379" t="s">
        <v>14978</v>
      </c>
      <c r="J326" s="155" t="s">
        <v>6559</v>
      </c>
      <c r="K326" s="114" t="s">
        <v>11728</v>
      </c>
      <c r="L326" s="114" t="s">
        <v>5123</v>
      </c>
      <c r="M326" s="114" t="s">
        <v>3640</v>
      </c>
      <c r="N326" s="116" t="str">
        <f t="shared" si="44"/>
        <v>LP</v>
      </c>
      <c r="O326" s="114" t="s">
        <v>8728</v>
      </c>
      <c r="P326" s="114" t="str">
        <f t="shared" si="40"/>
        <v>Low</v>
      </c>
      <c r="Q326" s="155" t="s">
        <v>14979</v>
      </c>
      <c r="R326" s="356" t="s">
        <v>14980</v>
      </c>
      <c r="S326" s="356"/>
      <c r="T326" s="155" t="s">
        <v>14981</v>
      </c>
      <c r="U326" s="117" t="s">
        <v>14982</v>
      </c>
      <c r="V326" s="118" t="s">
        <v>14983</v>
      </c>
      <c r="W326" s="119" t="s">
        <v>14984</v>
      </c>
      <c r="X326" s="119" t="s">
        <v>1193</v>
      </c>
      <c r="Y326" s="115">
        <v>45749</v>
      </c>
      <c r="Z326" s="115" t="s">
        <v>3303</v>
      </c>
      <c r="AA326" s="120">
        <v>0</v>
      </c>
      <c r="AB326" s="120">
        <v>0</v>
      </c>
      <c r="AC326" s="120">
        <v>0</v>
      </c>
      <c r="AD326" s="120">
        <v>0</v>
      </c>
      <c r="AE326" s="120">
        <v>0</v>
      </c>
      <c r="AF326" s="121">
        <v>0</v>
      </c>
      <c r="AG326" s="114" t="s">
        <v>1193</v>
      </c>
      <c r="AH326" s="114" t="s">
        <v>1193</v>
      </c>
      <c r="AI326" s="114">
        <v>6</v>
      </c>
      <c r="AJ326" s="114">
        <v>4</v>
      </c>
      <c r="AK326" s="114">
        <v>2</v>
      </c>
      <c r="AL326" s="114">
        <v>0</v>
      </c>
      <c r="AM326" s="114">
        <v>1</v>
      </c>
      <c r="AN326" s="118" t="s">
        <v>3500</v>
      </c>
      <c r="AO326" s="122">
        <v>1</v>
      </c>
    </row>
    <row r="327" spans="1:41" ht="25" customHeight="1" x14ac:dyDescent="0.35">
      <c r="A327" s="123"/>
      <c r="B327" s="124"/>
      <c r="C327" s="114" t="str">
        <f t="shared" ca="1" si="42"/>
        <v>Expired</v>
      </c>
      <c r="D327" s="114" t="s">
        <v>166</v>
      </c>
      <c r="E327" s="115">
        <v>41765</v>
      </c>
      <c r="F327" s="115">
        <v>41783</v>
      </c>
      <c r="G327" s="115">
        <f t="shared" si="43"/>
        <v>42513</v>
      </c>
      <c r="H327" s="114" t="s">
        <v>167</v>
      </c>
      <c r="I327" s="379" t="s">
        <v>8490</v>
      </c>
      <c r="J327" s="155" t="s">
        <v>5756</v>
      </c>
      <c r="K327" s="118" t="s">
        <v>14</v>
      </c>
      <c r="L327" s="114" t="s">
        <v>5123</v>
      </c>
      <c r="M327" s="114" t="s">
        <v>3640</v>
      </c>
      <c r="N327" s="116" t="str">
        <f t="shared" si="44"/>
        <v>LP</v>
      </c>
      <c r="O327" s="114" t="s">
        <v>8725</v>
      </c>
      <c r="P327" s="114" t="str">
        <f t="shared" ref="P327:P358" si="45">IF(EXACT(O327,"Overseas Charities Operating in Jamaica"),"Medium",IF(EXACT(O327,"Muslim Groups/Foundations"),"Medium",IF(EXACT(O327,"Churches"),"Low",IF(EXACT(O327,"Benevolent Societies"),"Low",IF(EXACT(O327,"Alumni/Past Students Associations"),"Low",IF(EXACT(O327,"Schools(Government/Private)"),"Low",IF(EXACT(O327,"Govt.Based Trusts/Charities"),"Low",IF(EXACT(O327,"Trust"),"Medium",IF(EXACT(O327,"Company Based Foundations"),"Medium",IF(EXACT(O327,"Other Foundations"),"Medium",IF(EXACT(O327,"Unincorporated Groups"),"Medium","")))))))))))</f>
        <v>Medium</v>
      </c>
      <c r="Q327" s="155" t="s">
        <v>494</v>
      </c>
      <c r="R327" s="356"/>
      <c r="S327" s="356"/>
      <c r="T327" s="155" t="s">
        <v>9715</v>
      </c>
      <c r="U327" s="117" t="s">
        <v>9714</v>
      </c>
      <c r="V327" s="128" t="s">
        <v>5430</v>
      </c>
      <c r="W327" s="129" t="s">
        <v>10812</v>
      </c>
      <c r="X327" s="129" t="s">
        <v>10813</v>
      </c>
      <c r="Y327" s="128">
        <v>44719</v>
      </c>
      <c r="Z327" s="128">
        <v>44196</v>
      </c>
      <c r="AA327" s="120">
        <v>0</v>
      </c>
      <c r="AB327" s="120">
        <v>0</v>
      </c>
      <c r="AC327" s="120">
        <v>0</v>
      </c>
      <c r="AD327" s="120">
        <v>0</v>
      </c>
      <c r="AE327" s="120">
        <v>50000</v>
      </c>
      <c r="AF327" s="121"/>
      <c r="AG327" s="114" t="s">
        <v>1193</v>
      </c>
      <c r="AH327" s="114" t="s">
        <v>11241</v>
      </c>
      <c r="AI327" s="114">
        <v>3</v>
      </c>
      <c r="AJ327" s="114">
        <v>1</v>
      </c>
      <c r="AK327" s="114">
        <v>2</v>
      </c>
      <c r="AL327" s="114">
        <v>4</v>
      </c>
      <c r="AM327" s="114">
        <v>0</v>
      </c>
      <c r="AN327" s="118" t="s">
        <v>3500</v>
      </c>
      <c r="AO327" s="122">
        <v>1</v>
      </c>
    </row>
    <row r="328" spans="1:41" ht="25" customHeight="1" x14ac:dyDescent="0.35">
      <c r="A328" s="123" t="s">
        <v>11533</v>
      </c>
      <c r="B328" s="126">
        <v>44746</v>
      </c>
      <c r="C328" s="114" t="str">
        <f t="shared" ca="1" si="42"/>
        <v>Expired</v>
      </c>
      <c r="D328" s="114" t="s">
        <v>8945</v>
      </c>
      <c r="E328" s="115">
        <v>44746</v>
      </c>
      <c r="F328" s="115">
        <v>44960</v>
      </c>
      <c r="G328" s="115">
        <f>DATE(YEAR(F328)+1,MONTH(F328)+5,DAY(F328))</f>
        <v>45476</v>
      </c>
      <c r="H328" s="114" t="s">
        <v>4552</v>
      </c>
      <c r="I328" s="379" t="s">
        <v>7999</v>
      </c>
      <c r="J328" s="155" t="s">
        <v>5759</v>
      </c>
      <c r="K328" s="118" t="s">
        <v>11728</v>
      </c>
      <c r="L328" s="114" t="s">
        <v>5123</v>
      </c>
      <c r="M328" s="114" t="s">
        <v>3640</v>
      </c>
      <c r="N328" s="116" t="str">
        <f t="shared" si="44"/>
        <v>LP</v>
      </c>
      <c r="O328" s="114" t="s">
        <v>8725</v>
      </c>
      <c r="P328" s="114" t="str">
        <f t="shared" si="45"/>
        <v>Medium</v>
      </c>
      <c r="Q328" s="155" t="s">
        <v>10426</v>
      </c>
      <c r="R328" s="356"/>
      <c r="S328" s="356"/>
      <c r="T328" s="155" t="s">
        <v>4553</v>
      </c>
      <c r="U328" s="117" t="s">
        <v>5760</v>
      </c>
      <c r="V328" s="128" t="s">
        <v>5761</v>
      </c>
      <c r="W328" s="128" t="s">
        <v>5762</v>
      </c>
      <c r="X328" s="128" t="s">
        <v>7669</v>
      </c>
      <c r="Y328" s="114">
        <v>44588</v>
      </c>
      <c r="Z328" s="118" t="s">
        <v>3305</v>
      </c>
      <c r="AA328" s="120">
        <v>0</v>
      </c>
      <c r="AB328" s="120">
        <v>0</v>
      </c>
      <c r="AC328" s="120">
        <v>0</v>
      </c>
      <c r="AD328" s="120">
        <v>0</v>
      </c>
      <c r="AE328" s="120">
        <v>0</v>
      </c>
      <c r="AF328" s="121"/>
      <c r="AG328" s="114" t="s">
        <v>7670</v>
      </c>
      <c r="AH328" s="114" t="s">
        <v>1193</v>
      </c>
      <c r="AI328" s="114">
        <v>3</v>
      </c>
      <c r="AJ328" s="114">
        <v>1</v>
      </c>
      <c r="AK328" s="114">
        <v>2</v>
      </c>
      <c r="AL328" s="114">
        <v>0</v>
      </c>
      <c r="AM328" s="114">
        <v>0</v>
      </c>
      <c r="AN328" s="118" t="s">
        <v>3500</v>
      </c>
      <c r="AO328" s="122">
        <v>1</v>
      </c>
    </row>
    <row r="329" spans="1:41" ht="25" customHeight="1" x14ac:dyDescent="0.35">
      <c r="A329" s="123"/>
      <c r="B329" s="124"/>
      <c r="C329" s="114" t="str">
        <f t="shared" ca="1" si="42"/>
        <v>Expired</v>
      </c>
      <c r="D329" s="114" t="s">
        <v>3676</v>
      </c>
      <c r="E329" s="115">
        <v>43703</v>
      </c>
      <c r="F329" s="115">
        <f>E329</f>
        <v>43703</v>
      </c>
      <c r="G329" s="115">
        <f t="shared" ref="G329:G336" si="46">DATE(YEAR(F329)+2,MONTH(F329),DAY(F329)-1)</f>
        <v>44433</v>
      </c>
      <c r="H329" s="114" t="s">
        <v>2379</v>
      </c>
      <c r="I329" s="379" t="s">
        <v>4306</v>
      </c>
      <c r="J329" s="155" t="s">
        <v>5763</v>
      </c>
      <c r="K329" s="114" t="s">
        <v>24</v>
      </c>
      <c r="L329" s="114" t="s">
        <v>5123</v>
      </c>
      <c r="M329" s="114" t="s">
        <v>3640</v>
      </c>
      <c r="N329" s="116" t="str">
        <f t="shared" si="44"/>
        <v>LP</v>
      </c>
      <c r="O329" s="114" t="s">
        <v>8726</v>
      </c>
      <c r="P329" s="114" t="str">
        <f t="shared" si="45"/>
        <v>Medium</v>
      </c>
      <c r="Q329" s="155" t="s">
        <v>5764</v>
      </c>
      <c r="R329" s="356"/>
      <c r="S329" s="356"/>
      <c r="T329" s="155" t="s">
        <v>9784</v>
      </c>
      <c r="U329" s="117" t="s">
        <v>9785</v>
      </c>
      <c r="V329" s="129" t="s">
        <v>10814</v>
      </c>
      <c r="W329" s="128" t="s">
        <v>1193</v>
      </c>
      <c r="X329" s="128" t="s">
        <v>1193</v>
      </c>
      <c r="Y329" s="128">
        <v>43595</v>
      </c>
      <c r="Z329" s="118" t="s">
        <v>3303</v>
      </c>
      <c r="AA329" s="120">
        <v>0</v>
      </c>
      <c r="AB329" s="120">
        <v>0</v>
      </c>
      <c r="AC329" s="120">
        <v>0</v>
      </c>
      <c r="AD329" s="120">
        <v>0</v>
      </c>
      <c r="AE329" s="120">
        <v>0</v>
      </c>
      <c r="AF329" s="121"/>
      <c r="AG329" s="114" t="s">
        <v>1193</v>
      </c>
      <c r="AH329" s="114" t="s">
        <v>1193</v>
      </c>
      <c r="AI329" s="114">
        <v>4</v>
      </c>
      <c r="AJ329" s="114">
        <v>2</v>
      </c>
      <c r="AK329" s="114">
        <v>2</v>
      </c>
      <c r="AL329" s="114">
        <v>0</v>
      </c>
      <c r="AM329" s="114">
        <v>0</v>
      </c>
      <c r="AN329" s="118" t="s">
        <v>3500</v>
      </c>
      <c r="AO329" s="122">
        <v>1</v>
      </c>
    </row>
    <row r="330" spans="1:41" ht="25" customHeight="1" x14ac:dyDescent="0.35">
      <c r="A330" s="123"/>
      <c r="B330" s="124"/>
      <c r="C330" s="114" t="str">
        <f t="shared" ca="1" si="42"/>
        <v>Expired</v>
      </c>
      <c r="D330" s="114" t="s">
        <v>11749</v>
      </c>
      <c r="E330" s="115">
        <v>41722</v>
      </c>
      <c r="F330" s="115">
        <v>44935</v>
      </c>
      <c r="G330" s="115">
        <f t="shared" si="46"/>
        <v>45665</v>
      </c>
      <c r="H330" s="114" t="s">
        <v>94</v>
      </c>
      <c r="I330" s="379" t="s">
        <v>3147</v>
      </c>
      <c r="J330" s="155" t="s">
        <v>5765</v>
      </c>
      <c r="K330" s="114" t="s">
        <v>11728</v>
      </c>
      <c r="L330" s="114" t="s">
        <v>5123</v>
      </c>
      <c r="M330" s="114" t="s">
        <v>3640</v>
      </c>
      <c r="N330" s="116" t="str">
        <f t="shared" si="44"/>
        <v>LP</v>
      </c>
      <c r="O330" s="114" t="s">
        <v>8733</v>
      </c>
      <c r="P330" s="114" t="str">
        <f t="shared" si="45"/>
        <v>Medium</v>
      </c>
      <c r="Q330" s="155" t="s">
        <v>464</v>
      </c>
      <c r="R330" s="356" t="s">
        <v>11750</v>
      </c>
      <c r="S330" s="356"/>
      <c r="T330" s="155" t="s">
        <v>1061</v>
      </c>
      <c r="U330" s="117" t="s">
        <v>5766</v>
      </c>
      <c r="V330" s="118" t="s">
        <v>11084</v>
      </c>
      <c r="W330" s="118" t="s">
        <v>11751</v>
      </c>
      <c r="X330" s="119" t="s">
        <v>1193</v>
      </c>
      <c r="Y330" s="128">
        <v>44501</v>
      </c>
      <c r="Z330" s="128">
        <v>43830</v>
      </c>
      <c r="AA330" s="120">
        <v>3393000</v>
      </c>
      <c r="AB330" s="120">
        <v>0</v>
      </c>
      <c r="AC330" s="120">
        <v>2130000</v>
      </c>
      <c r="AD330" s="120">
        <v>0</v>
      </c>
      <c r="AE330" s="120">
        <v>593680</v>
      </c>
      <c r="AF330" s="121">
        <v>2694776</v>
      </c>
      <c r="AG330" s="114" t="s">
        <v>11242</v>
      </c>
      <c r="AH330" s="114" t="s">
        <v>1193</v>
      </c>
      <c r="AI330" s="114">
        <v>6</v>
      </c>
      <c r="AJ330" s="114">
        <v>3</v>
      </c>
      <c r="AK330" s="114">
        <v>3</v>
      </c>
      <c r="AL330" s="114">
        <v>5</v>
      </c>
      <c r="AM330" s="114">
        <v>0</v>
      </c>
      <c r="AN330" s="118" t="s">
        <v>3500</v>
      </c>
      <c r="AO330" s="122">
        <v>1</v>
      </c>
    </row>
    <row r="331" spans="1:41" ht="25" customHeight="1" x14ac:dyDescent="0.35">
      <c r="A331" s="123"/>
      <c r="B331" s="124"/>
      <c r="C331" s="114" t="str">
        <f t="shared" ca="1" si="42"/>
        <v>Expired</v>
      </c>
      <c r="D331" s="114" t="s">
        <v>2351</v>
      </c>
      <c r="E331" s="115">
        <v>43669</v>
      </c>
      <c r="F331" s="115">
        <f>E331</f>
        <v>43669</v>
      </c>
      <c r="G331" s="115">
        <f t="shared" si="46"/>
        <v>44399</v>
      </c>
      <c r="H331" s="114" t="s">
        <v>2278</v>
      </c>
      <c r="I331" s="379" t="s">
        <v>8491</v>
      </c>
      <c r="J331" s="155" t="s">
        <v>10179</v>
      </c>
      <c r="K331" s="118" t="s">
        <v>18</v>
      </c>
      <c r="L331" s="114" t="s">
        <v>5123</v>
      </c>
      <c r="M331" s="114" t="s">
        <v>3640</v>
      </c>
      <c r="N331" s="116" t="str">
        <f t="shared" si="44"/>
        <v>LP</v>
      </c>
      <c r="O331" s="114" t="s">
        <v>8733</v>
      </c>
      <c r="P331" s="114" t="str">
        <f t="shared" si="45"/>
        <v>Medium</v>
      </c>
      <c r="Q331" s="155" t="s">
        <v>5767</v>
      </c>
      <c r="R331" s="356"/>
      <c r="S331" s="356"/>
      <c r="T331" s="155" t="s">
        <v>2784</v>
      </c>
      <c r="U331" s="117" t="s">
        <v>5768</v>
      </c>
      <c r="V331" s="129" t="s">
        <v>5769</v>
      </c>
      <c r="W331" s="128" t="s">
        <v>1193</v>
      </c>
      <c r="X331" s="128" t="s">
        <v>1193</v>
      </c>
      <c r="Y331" s="128">
        <v>43624</v>
      </c>
      <c r="Z331" s="118"/>
      <c r="AA331" s="120">
        <v>0</v>
      </c>
      <c r="AB331" s="120">
        <v>0</v>
      </c>
      <c r="AC331" s="120">
        <v>0</v>
      </c>
      <c r="AD331" s="120">
        <v>0</v>
      </c>
      <c r="AE331" s="120">
        <v>0</v>
      </c>
      <c r="AF331" s="121"/>
      <c r="AG331" s="114" t="s">
        <v>1193</v>
      </c>
      <c r="AH331" s="130" t="s">
        <v>1193</v>
      </c>
      <c r="AI331" s="130"/>
      <c r="AJ331" s="130"/>
      <c r="AK331" s="130"/>
      <c r="AL331" s="130"/>
      <c r="AM331" s="130"/>
      <c r="AN331" s="118" t="s">
        <v>3500</v>
      </c>
      <c r="AO331" s="122">
        <v>1</v>
      </c>
    </row>
    <row r="332" spans="1:41" ht="25" customHeight="1" x14ac:dyDescent="0.35">
      <c r="A332" s="123"/>
      <c r="B332" s="124"/>
      <c r="C332" s="114" t="str">
        <f t="shared" ca="1" si="42"/>
        <v>Expired</v>
      </c>
      <c r="D332" s="114" t="s">
        <v>2142</v>
      </c>
      <c r="E332" s="115">
        <v>43438</v>
      </c>
      <c r="F332" s="115">
        <f>E332</f>
        <v>43438</v>
      </c>
      <c r="G332" s="115">
        <f t="shared" si="46"/>
        <v>44168</v>
      </c>
      <c r="H332" s="114" t="s">
        <v>9783</v>
      </c>
      <c r="I332" s="379" t="s">
        <v>4307</v>
      </c>
      <c r="J332" s="155" t="s">
        <v>5770</v>
      </c>
      <c r="K332" s="114" t="s">
        <v>11728</v>
      </c>
      <c r="L332" s="114" t="s">
        <v>5123</v>
      </c>
      <c r="M332" s="114" t="s">
        <v>3640</v>
      </c>
      <c r="N332" s="116" t="str">
        <f t="shared" si="44"/>
        <v>LP</v>
      </c>
      <c r="O332" s="114" t="s">
        <v>8725</v>
      </c>
      <c r="P332" s="114" t="str">
        <f t="shared" si="45"/>
        <v>Medium</v>
      </c>
      <c r="Q332" s="155" t="s">
        <v>10427</v>
      </c>
      <c r="R332" s="356"/>
      <c r="S332" s="356"/>
      <c r="T332" s="155" t="s">
        <v>2761</v>
      </c>
      <c r="U332" s="117" t="s">
        <v>5771</v>
      </c>
      <c r="V332" s="119" t="s">
        <v>10815</v>
      </c>
      <c r="W332" s="119" t="s">
        <v>1193</v>
      </c>
      <c r="X332" s="119" t="s">
        <v>1193</v>
      </c>
      <c r="Y332" s="128">
        <v>43403</v>
      </c>
      <c r="Z332" s="118" t="s">
        <v>3303</v>
      </c>
      <c r="AA332" s="120">
        <v>0</v>
      </c>
      <c r="AB332" s="120">
        <v>0</v>
      </c>
      <c r="AC332" s="120">
        <v>0</v>
      </c>
      <c r="AD332" s="120">
        <v>0</v>
      </c>
      <c r="AE332" s="120">
        <v>0</v>
      </c>
      <c r="AF332" s="121"/>
      <c r="AG332" s="114" t="s">
        <v>1193</v>
      </c>
      <c r="AH332" s="114" t="s">
        <v>1193</v>
      </c>
      <c r="AI332" s="114">
        <v>2</v>
      </c>
      <c r="AJ332" s="114">
        <v>1</v>
      </c>
      <c r="AK332" s="114">
        <v>1</v>
      </c>
      <c r="AL332" s="114">
        <v>0</v>
      </c>
      <c r="AM332" s="114">
        <v>0</v>
      </c>
      <c r="AN332" s="118" t="s">
        <v>3500</v>
      </c>
      <c r="AO332" s="122">
        <v>1</v>
      </c>
    </row>
    <row r="333" spans="1:41" ht="25" customHeight="1" x14ac:dyDescent="0.35">
      <c r="A333" s="123"/>
      <c r="B333" s="124"/>
      <c r="C333" s="114" t="str">
        <f t="shared" ca="1" si="42"/>
        <v>Active</v>
      </c>
      <c r="D333" s="114" t="s">
        <v>14559</v>
      </c>
      <c r="E333" s="115">
        <v>43362</v>
      </c>
      <c r="F333" s="115">
        <v>45554</v>
      </c>
      <c r="G333" s="115">
        <f t="shared" si="46"/>
        <v>46283</v>
      </c>
      <c r="H333" s="114" t="s">
        <v>4780</v>
      </c>
      <c r="I333" s="379" t="s">
        <v>4938</v>
      </c>
      <c r="J333" s="155" t="s">
        <v>5772</v>
      </c>
      <c r="K333" s="114" t="s">
        <v>61</v>
      </c>
      <c r="L333" s="114" t="s">
        <v>15709</v>
      </c>
      <c r="M333" s="114" t="s">
        <v>3640</v>
      </c>
      <c r="N333" s="116" t="str">
        <f t="shared" si="44"/>
        <v>LP</v>
      </c>
      <c r="O333" s="114" t="s">
        <v>8728</v>
      </c>
      <c r="P333" s="114" t="str">
        <f t="shared" si="45"/>
        <v>Low</v>
      </c>
      <c r="Q333" s="155" t="s">
        <v>5773</v>
      </c>
      <c r="R333" s="356" t="s">
        <v>14560</v>
      </c>
      <c r="S333" s="356"/>
      <c r="T333" s="155" t="s">
        <v>2878</v>
      </c>
      <c r="U333" s="117" t="s">
        <v>14561</v>
      </c>
      <c r="V333" s="129" t="s">
        <v>5774</v>
      </c>
      <c r="W333" s="128" t="s">
        <v>1193</v>
      </c>
      <c r="X333" s="128" t="s">
        <v>1193</v>
      </c>
      <c r="Y333" s="128">
        <v>44082</v>
      </c>
      <c r="Z333" s="128">
        <v>43465</v>
      </c>
      <c r="AA333" s="120">
        <v>265000</v>
      </c>
      <c r="AB333" s="120">
        <v>0</v>
      </c>
      <c r="AC333" s="120">
        <v>0</v>
      </c>
      <c r="AD333" s="120">
        <v>0</v>
      </c>
      <c r="AE333" s="120">
        <v>0</v>
      </c>
      <c r="AF333" s="121">
        <v>265000</v>
      </c>
      <c r="AG333" s="114" t="s">
        <v>14562</v>
      </c>
      <c r="AH333" s="130" t="s">
        <v>1193</v>
      </c>
      <c r="AI333" s="131">
        <v>2</v>
      </c>
      <c r="AJ333" s="131">
        <v>0</v>
      </c>
      <c r="AK333" s="131">
        <v>2</v>
      </c>
      <c r="AL333" s="131">
        <v>2</v>
      </c>
      <c r="AM333" s="131">
        <v>1</v>
      </c>
      <c r="AN333" s="118" t="s">
        <v>3500</v>
      </c>
      <c r="AO333" s="122">
        <v>1</v>
      </c>
    </row>
    <row r="334" spans="1:41" ht="25" customHeight="1" x14ac:dyDescent="0.35">
      <c r="A334" s="125" t="s">
        <v>5775</v>
      </c>
      <c r="B334" s="124"/>
      <c r="C334" s="114" t="str">
        <f t="shared" ca="1" si="42"/>
        <v>Expired</v>
      </c>
      <c r="D334" s="114" t="s">
        <v>4594</v>
      </c>
      <c r="E334" s="115">
        <v>44504</v>
      </c>
      <c r="F334" s="115">
        <f>E334</f>
        <v>44504</v>
      </c>
      <c r="G334" s="115">
        <f t="shared" si="46"/>
        <v>45233</v>
      </c>
      <c r="H334" s="114" t="s">
        <v>4595</v>
      </c>
      <c r="I334" s="379" t="s">
        <v>8000</v>
      </c>
      <c r="J334" s="155" t="s">
        <v>5776</v>
      </c>
      <c r="K334" s="114" t="s">
        <v>24</v>
      </c>
      <c r="L334" s="114" t="s">
        <v>5123</v>
      </c>
      <c r="M334" s="114" t="s">
        <v>3640</v>
      </c>
      <c r="N334" s="116" t="str">
        <f t="shared" si="44"/>
        <v>LP</v>
      </c>
      <c r="O334" s="114" t="s">
        <v>8728</v>
      </c>
      <c r="P334" s="114" t="str">
        <f t="shared" si="45"/>
        <v>Low</v>
      </c>
      <c r="Q334" s="155" t="s">
        <v>5777</v>
      </c>
      <c r="R334" s="356"/>
      <c r="S334" s="356"/>
      <c r="T334" s="155" t="s">
        <v>4596</v>
      </c>
      <c r="U334" s="117" t="s">
        <v>5778</v>
      </c>
      <c r="V334" s="129" t="s">
        <v>11085</v>
      </c>
      <c r="W334" s="129" t="s">
        <v>11086</v>
      </c>
      <c r="X334" s="128" t="s">
        <v>1193</v>
      </c>
      <c r="Y334" s="115">
        <v>44145</v>
      </c>
      <c r="Z334" s="118" t="s">
        <v>3305</v>
      </c>
      <c r="AA334" s="120">
        <v>0</v>
      </c>
      <c r="AB334" s="120">
        <v>0</v>
      </c>
      <c r="AC334" s="120">
        <v>0</v>
      </c>
      <c r="AD334" s="120">
        <v>0</v>
      </c>
      <c r="AE334" s="120">
        <v>0</v>
      </c>
      <c r="AF334" s="121"/>
      <c r="AG334" s="129" t="s">
        <v>11086</v>
      </c>
      <c r="AH334" s="114" t="s">
        <v>1193</v>
      </c>
      <c r="AI334" s="114">
        <v>0</v>
      </c>
      <c r="AJ334" s="114">
        <v>0</v>
      </c>
      <c r="AK334" s="114">
        <v>0</v>
      </c>
      <c r="AL334" s="114">
        <v>0</v>
      </c>
      <c r="AM334" s="114">
        <v>0</v>
      </c>
      <c r="AN334" s="118" t="s">
        <v>3500</v>
      </c>
      <c r="AO334" s="122">
        <v>1</v>
      </c>
    </row>
    <row r="335" spans="1:41" ht="25" customHeight="1" x14ac:dyDescent="0.35">
      <c r="A335" s="123"/>
      <c r="B335" s="124"/>
      <c r="C335" s="114" t="str">
        <f t="shared" ca="1" si="42"/>
        <v>Expired</v>
      </c>
      <c r="D335" s="114" t="s">
        <v>9000</v>
      </c>
      <c r="E335" s="115">
        <v>44124</v>
      </c>
      <c r="F335" s="115">
        <v>45219</v>
      </c>
      <c r="G335" s="115">
        <f t="shared" si="46"/>
        <v>45949</v>
      </c>
      <c r="H335" s="114" t="s">
        <v>2687</v>
      </c>
      <c r="I335" s="379" t="s">
        <v>4308</v>
      </c>
      <c r="J335" s="155" t="s">
        <v>5779</v>
      </c>
      <c r="K335" s="114" t="s">
        <v>11728</v>
      </c>
      <c r="L335" s="114" t="s">
        <v>5123</v>
      </c>
      <c r="M335" s="114" t="s">
        <v>3640</v>
      </c>
      <c r="N335" s="116" t="str">
        <f t="shared" si="44"/>
        <v>LP</v>
      </c>
      <c r="O335" s="114" t="s">
        <v>8725</v>
      </c>
      <c r="P335" s="114" t="str">
        <f t="shared" si="45"/>
        <v>Medium</v>
      </c>
      <c r="Q335" s="155" t="s">
        <v>5780</v>
      </c>
      <c r="R335" s="356" t="s">
        <v>12270</v>
      </c>
      <c r="S335" s="356"/>
      <c r="T335" s="155" t="s">
        <v>12271</v>
      </c>
      <c r="U335" s="117" t="s">
        <v>9001</v>
      </c>
      <c r="V335" s="129" t="s">
        <v>10816</v>
      </c>
      <c r="W335" s="128" t="s">
        <v>1193</v>
      </c>
      <c r="X335" s="128" t="s">
        <v>1193</v>
      </c>
      <c r="Y335" s="128">
        <v>43902</v>
      </c>
      <c r="Z335" s="128">
        <v>44926</v>
      </c>
      <c r="AA335" s="120">
        <v>10331529</v>
      </c>
      <c r="AB335" s="120">
        <v>0</v>
      </c>
      <c r="AC335" s="120">
        <v>2843919</v>
      </c>
      <c r="AD335" s="120">
        <v>0</v>
      </c>
      <c r="AE335" s="120">
        <v>6187092</v>
      </c>
      <c r="AF335" s="121">
        <v>7241733</v>
      </c>
      <c r="AG335" s="114" t="s">
        <v>11243</v>
      </c>
      <c r="AH335" s="114" t="s">
        <v>11244</v>
      </c>
      <c r="AI335" s="114">
        <v>6</v>
      </c>
      <c r="AJ335" s="114">
        <v>2</v>
      </c>
      <c r="AK335" s="114">
        <v>4</v>
      </c>
      <c r="AL335" s="114">
        <v>6</v>
      </c>
      <c r="AM335" s="114">
        <v>1</v>
      </c>
      <c r="AN335" s="118" t="s">
        <v>3500</v>
      </c>
      <c r="AO335" s="122">
        <v>1</v>
      </c>
    </row>
    <row r="336" spans="1:41" ht="25" customHeight="1" x14ac:dyDescent="0.35">
      <c r="A336" s="123" t="s">
        <v>11533</v>
      </c>
      <c r="B336" s="126">
        <v>45019</v>
      </c>
      <c r="C336" s="114" t="str">
        <f t="shared" ca="1" si="42"/>
        <v>Expired</v>
      </c>
      <c r="D336" s="114" t="s">
        <v>9128</v>
      </c>
      <c r="E336" s="115">
        <v>45016</v>
      </c>
      <c r="F336" s="115">
        <f>E336</f>
        <v>45016</v>
      </c>
      <c r="G336" s="115">
        <f t="shared" si="46"/>
        <v>45746</v>
      </c>
      <c r="H336" s="114" t="s">
        <v>9129</v>
      </c>
      <c r="I336" s="379" t="s">
        <v>16588</v>
      </c>
      <c r="J336" s="155" t="s">
        <v>9130</v>
      </c>
      <c r="K336" s="114" t="s">
        <v>74</v>
      </c>
      <c r="L336" s="114" t="s">
        <v>15709</v>
      </c>
      <c r="M336" s="114" t="s">
        <v>3640</v>
      </c>
      <c r="N336" s="116" t="s">
        <v>3789</v>
      </c>
      <c r="O336" s="114" t="s">
        <v>8727</v>
      </c>
      <c r="P336" s="114" t="str">
        <f t="shared" si="45"/>
        <v>Medium</v>
      </c>
      <c r="Q336" s="155" t="s">
        <v>10258</v>
      </c>
      <c r="R336" s="356"/>
      <c r="S336" s="356"/>
      <c r="T336" s="155" t="s">
        <v>9131</v>
      </c>
      <c r="U336" s="117" t="s">
        <v>9132</v>
      </c>
      <c r="V336" s="118" t="s">
        <v>10817</v>
      </c>
      <c r="W336" s="119" t="s">
        <v>1193</v>
      </c>
      <c r="X336" s="119" t="s">
        <v>1193</v>
      </c>
      <c r="Y336" s="115">
        <v>44931</v>
      </c>
      <c r="Z336" s="118" t="s">
        <v>3303</v>
      </c>
      <c r="AA336" s="120">
        <v>0</v>
      </c>
      <c r="AB336" s="120">
        <v>0</v>
      </c>
      <c r="AC336" s="120">
        <v>0</v>
      </c>
      <c r="AD336" s="120">
        <v>0</v>
      </c>
      <c r="AE336" s="120">
        <v>0</v>
      </c>
      <c r="AF336" s="121"/>
      <c r="AG336" s="114" t="s">
        <v>1193</v>
      </c>
      <c r="AH336" s="114" t="s">
        <v>1193</v>
      </c>
      <c r="AI336" s="114">
        <v>5</v>
      </c>
      <c r="AJ336" s="114">
        <v>2</v>
      </c>
      <c r="AK336" s="114">
        <v>3</v>
      </c>
      <c r="AL336" s="114">
        <v>0</v>
      </c>
      <c r="AM336" s="114">
        <v>0</v>
      </c>
      <c r="AN336" s="118" t="s">
        <v>3500</v>
      </c>
      <c r="AO336" s="122">
        <v>1</v>
      </c>
    </row>
    <row r="337" spans="1:43" ht="25" customHeight="1" x14ac:dyDescent="0.35">
      <c r="A337" s="125" t="s">
        <v>11547</v>
      </c>
      <c r="B337" s="124"/>
      <c r="C337" s="114" t="str">
        <f t="shared" ca="1" si="42"/>
        <v>Expired</v>
      </c>
      <c r="D337" s="114" t="s">
        <v>1580</v>
      </c>
      <c r="E337" s="115">
        <v>42930</v>
      </c>
      <c r="F337" s="115">
        <v>43291</v>
      </c>
      <c r="G337" s="115">
        <f>DATE(YEAR(F337)+1,MONTH(F337),DAY(F337)+3)</f>
        <v>43659</v>
      </c>
      <c r="H337" s="114" t="s">
        <v>1588</v>
      </c>
      <c r="I337" s="379" t="s">
        <v>1596</v>
      </c>
      <c r="J337" s="155" t="s">
        <v>5781</v>
      </c>
      <c r="K337" s="114" t="s">
        <v>718</v>
      </c>
      <c r="L337" s="114" t="s">
        <v>5123</v>
      </c>
      <c r="M337" s="114" t="s">
        <v>3640</v>
      </c>
      <c r="N337" s="116" t="str">
        <f t="shared" ref="N337:N368" si="47">IF(EXACT(M337,"C - COMPANY ACT"),"LP",IF(EXACT(M337,"V- VEST ACT (WITHIN PARLIAMENT) "),"LP",IF(EXACT(M337,"FS - FRIENDLY SOCIETIES ACT"),"LP",IF(EXACT(M337,"UN - UNICORPORATED"),"LA",""))))</f>
        <v>LP</v>
      </c>
      <c r="O337" s="114" t="s">
        <v>8725</v>
      </c>
      <c r="P337" s="114" t="str">
        <f t="shared" si="45"/>
        <v>Medium</v>
      </c>
      <c r="Q337" s="155" t="s">
        <v>5782</v>
      </c>
      <c r="R337" s="356"/>
      <c r="S337" s="356"/>
      <c r="T337" s="155" t="s">
        <v>9778</v>
      </c>
      <c r="U337" s="117" t="s">
        <v>9779</v>
      </c>
      <c r="V337" s="119" t="s">
        <v>1193</v>
      </c>
      <c r="W337" s="119" t="s">
        <v>1193</v>
      </c>
      <c r="X337" s="119" t="s">
        <v>1193</v>
      </c>
      <c r="Y337" s="128">
        <v>42898</v>
      </c>
      <c r="Z337" s="118" t="s">
        <v>3303</v>
      </c>
      <c r="AA337" s="120">
        <v>0</v>
      </c>
      <c r="AB337" s="120">
        <v>0</v>
      </c>
      <c r="AC337" s="120">
        <v>0</v>
      </c>
      <c r="AD337" s="120">
        <v>0</v>
      </c>
      <c r="AE337" s="120">
        <v>0</v>
      </c>
      <c r="AF337" s="121"/>
      <c r="AG337" s="114" t="s">
        <v>1193</v>
      </c>
      <c r="AH337" s="114" t="s">
        <v>1193</v>
      </c>
      <c r="AI337" s="114">
        <v>23</v>
      </c>
      <c r="AJ337" s="114">
        <v>11</v>
      </c>
      <c r="AK337" s="114">
        <v>12</v>
      </c>
      <c r="AL337" s="114">
        <v>0</v>
      </c>
      <c r="AM337" s="114">
        <v>0</v>
      </c>
      <c r="AN337" s="118" t="s">
        <v>3500</v>
      </c>
      <c r="AO337" s="122">
        <v>1</v>
      </c>
    </row>
    <row r="338" spans="1:43" ht="25" customHeight="1" x14ac:dyDescent="0.35">
      <c r="A338" s="123"/>
      <c r="B338" s="124"/>
      <c r="C338" s="114" t="str">
        <f t="shared" ca="1" si="42"/>
        <v>Expired</v>
      </c>
      <c r="D338" s="114" t="s">
        <v>2169</v>
      </c>
      <c r="E338" s="115">
        <v>43476</v>
      </c>
      <c r="F338" s="115">
        <v>44207</v>
      </c>
      <c r="G338" s="115">
        <f>DATE(YEAR(F338)+2,MONTH(F338),DAY(F338)-1)</f>
        <v>44936</v>
      </c>
      <c r="H338" s="114" t="s">
        <v>4781</v>
      </c>
      <c r="I338" s="379" t="s">
        <v>4309</v>
      </c>
      <c r="J338" s="155" t="s">
        <v>5783</v>
      </c>
      <c r="K338" s="114" t="s">
        <v>11728</v>
      </c>
      <c r="L338" s="114" t="s">
        <v>5123</v>
      </c>
      <c r="M338" s="114" t="s">
        <v>3640</v>
      </c>
      <c r="N338" s="116" t="str">
        <f t="shared" si="47"/>
        <v>LP</v>
      </c>
      <c r="O338" s="114" t="s">
        <v>8725</v>
      </c>
      <c r="P338" s="114" t="str">
        <f t="shared" si="45"/>
        <v>Medium</v>
      </c>
      <c r="Q338" s="155" t="s">
        <v>10428</v>
      </c>
      <c r="R338" s="356"/>
      <c r="S338" s="356"/>
      <c r="T338" s="155" t="s">
        <v>2769</v>
      </c>
      <c r="U338" s="117" t="s">
        <v>5784</v>
      </c>
      <c r="V338" s="128" t="s">
        <v>5131</v>
      </c>
      <c r="W338" s="128" t="s">
        <v>1193</v>
      </c>
      <c r="X338" s="128" t="s">
        <v>1193</v>
      </c>
      <c r="Y338" s="128">
        <v>43445</v>
      </c>
      <c r="Z338" s="118" t="s">
        <v>3305</v>
      </c>
      <c r="AA338" s="120">
        <v>85500</v>
      </c>
      <c r="AB338" s="120">
        <v>0</v>
      </c>
      <c r="AC338" s="120">
        <v>80383.5</v>
      </c>
      <c r="AD338" s="120">
        <v>0</v>
      </c>
      <c r="AE338" s="120">
        <v>80383.5</v>
      </c>
      <c r="AF338" s="121"/>
      <c r="AG338" s="114" t="s">
        <v>11413</v>
      </c>
      <c r="AH338" s="130" t="s">
        <v>1193</v>
      </c>
      <c r="AI338" s="130"/>
      <c r="AJ338" s="130"/>
      <c r="AK338" s="130"/>
      <c r="AL338" s="130"/>
      <c r="AM338" s="130"/>
      <c r="AN338" s="118" t="s">
        <v>3517</v>
      </c>
      <c r="AO338" s="122">
        <v>1</v>
      </c>
    </row>
    <row r="339" spans="1:43" ht="25" customHeight="1" x14ac:dyDescent="0.35">
      <c r="A339" s="125" t="s">
        <v>11533</v>
      </c>
      <c r="B339" s="126">
        <v>46056</v>
      </c>
      <c r="C339" s="114" t="str">
        <f t="shared" ca="1" si="42"/>
        <v>Active</v>
      </c>
      <c r="D339" s="114" t="s">
        <v>16228</v>
      </c>
      <c r="E339" s="115">
        <v>46056</v>
      </c>
      <c r="F339" s="115">
        <v>46056</v>
      </c>
      <c r="G339" s="115">
        <f>DATE(YEAR(F339)+2,MONTH(F339),DAY(F339)-1)</f>
        <v>46785</v>
      </c>
      <c r="H339" s="114" t="s">
        <v>16229</v>
      </c>
      <c r="I339" s="379" t="s">
        <v>16230</v>
      </c>
      <c r="J339" s="155" t="s">
        <v>16231</v>
      </c>
      <c r="K339" s="114" t="s">
        <v>7</v>
      </c>
      <c r="L339" s="114" t="s">
        <v>5123</v>
      </c>
      <c r="M339" s="114" t="s">
        <v>3640</v>
      </c>
      <c r="N339" s="116" t="str">
        <f t="shared" si="47"/>
        <v>LP</v>
      </c>
      <c r="O339" s="114" t="s">
        <v>8725</v>
      </c>
      <c r="P339" s="114" t="str">
        <f t="shared" si="45"/>
        <v>Medium</v>
      </c>
      <c r="Q339" s="155" t="s">
        <v>16232</v>
      </c>
      <c r="R339" s="356" t="s">
        <v>16233</v>
      </c>
      <c r="S339" s="356"/>
      <c r="T339" s="155" t="s">
        <v>16234</v>
      </c>
      <c r="U339" s="117" t="s">
        <v>16235</v>
      </c>
      <c r="V339" s="118" t="s">
        <v>16236</v>
      </c>
      <c r="W339" s="119" t="s">
        <v>1193</v>
      </c>
      <c r="X339" s="119" t="s">
        <v>1193</v>
      </c>
      <c r="Y339" s="115">
        <v>46022</v>
      </c>
      <c r="Z339" s="115" t="s">
        <v>3303</v>
      </c>
      <c r="AA339" s="120">
        <v>0</v>
      </c>
      <c r="AB339" s="120">
        <v>0</v>
      </c>
      <c r="AC339" s="120">
        <v>0</v>
      </c>
      <c r="AD339" s="120">
        <v>0</v>
      </c>
      <c r="AE339" s="120">
        <v>0</v>
      </c>
      <c r="AF339" s="121">
        <v>0</v>
      </c>
      <c r="AG339" s="114" t="s">
        <v>1193</v>
      </c>
      <c r="AH339" s="114" t="s">
        <v>1193</v>
      </c>
      <c r="AI339" s="114">
        <v>6</v>
      </c>
      <c r="AJ339" s="114">
        <v>3</v>
      </c>
      <c r="AK339" s="114">
        <v>3</v>
      </c>
      <c r="AL339" s="114">
        <v>6</v>
      </c>
      <c r="AM339" s="114">
        <v>0</v>
      </c>
      <c r="AN339" s="118" t="s">
        <v>3500</v>
      </c>
      <c r="AO339" s="122">
        <v>1</v>
      </c>
    </row>
    <row r="340" spans="1:43" ht="25" customHeight="1" x14ac:dyDescent="0.35">
      <c r="A340" s="123"/>
      <c r="B340" s="124"/>
      <c r="C340" s="114" t="str">
        <f t="shared" ca="1" si="42"/>
        <v>Active</v>
      </c>
      <c r="D340" s="114" t="s">
        <v>8769</v>
      </c>
      <c r="E340" s="115">
        <v>41724</v>
      </c>
      <c r="F340" s="115">
        <v>46113</v>
      </c>
      <c r="G340" s="115">
        <f>DATE(YEAR(F340),MONTH(F340)+18,DAY(F340)-1)</f>
        <v>46660</v>
      </c>
      <c r="H340" s="114" t="s">
        <v>95</v>
      </c>
      <c r="I340" s="379" t="s">
        <v>16557</v>
      </c>
      <c r="J340" s="155" t="s">
        <v>5785</v>
      </c>
      <c r="K340" s="114" t="s">
        <v>11728</v>
      </c>
      <c r="L340" s="114" t="s">
        <v>5123</v>
      </c>
      <c r="M340" s="114" t="s">
        <v>3640</v>
      </c>
      <c r="N340" s="116" t="str">
        <f t="shared" si="47"/>
        <v>LP</v>
      </c>
      <c r="O340" s="114" t="s">
        <v>8733</v>
      </c>
      <c r="P340" s="114" t="str">
        <f t="shared" si="45"/>
        <v>Medium</v>
      </c>
      <c r="Q340" s="155" t="s">
        <v>467</v>
      </c>
      <c r="R340" s="356" t="s">
        <v>15673</v>
      </c>
      <c r="S340" s="356" t="s">
        <v>16560</v>
      </c>
      <c r="T340" s="155" t="s">
        <v>15671</v>
      </c>
      <c r="U340" s="117" t="s">
        <v>15672</v>
      </c>
      <c r="V340" s="118" t="s">
        <v>8770</v>
      </c>
      <c r="W340" s="119" t="s">
        <v>10818</v>
      </c>
      <c r="X340" s="119" t="s">
        <v>1193</v>
      </c>
      <c r="Y340" s="128" t="s">
        <v>1193</v>
      </c>
      <c r="Z340" s="128">
        <v>44561</v>
      </c>
      <c r="AA340" s="120">
        <v>30373169.59</v>
      </c>
      <c r="AB340" s="120">
        <v>0</v>
      </c>
      <c r="AC340" s="120">
        <v>32379890.239999998</v>
      </c>
      <c r="AD340" s="120">
        <v>0</v>
      </c>
      <c r="AE340" s="120">
        <v>54873907.420000002</v>
      </c>
      <c r="AF340" s="121">
        <v>0</v>
      </c>
      <c r="AG340" s="114" t="s">
        <v>1193</v>
      </c>
      <c r="AH340" s="114" t="s">
        <v>1193</v>
      </c>
      <c r="AI340" s="114">
        <v>7</v>
      </c>
      <c r="AJ340" s="114">
        <v>5</v>
      </c>
      <c r="AK340" s="114">
        <v>2</v>
      </c>
      <c r="AL340" s="114">
        <v>150</v>
      </c>
      <c r="AM340" s="114">
        <v>1</v>
      </c>
      <c r="AN340" s="118" t="s">
        <v>4568</v>
      </c>
      <c r="AO340" s="122">
        <v>1</v>
      </c>
    </row>
    <row r="341" spans="1:43" ht="25" customHeight="1" x14ac:dyDescent="0.35">
      <c r="A341" s="123"/>
      <c r="B341" s="124"/>
      <c r="C341" s="114" t="str">
        <f t="shared" ca="1" si="42"/>
        <v>Expired</v>
      </c>
      <c r="D341" s="114" t="s">
        <v>3619</v>
      </c>
      <c r="E341" s="115">
        <v>44357</v>
      </c>
      <c r="F341" s="115">
        <v>45087</v>
      </c>
      <c r="G341" s="115">
        <f>DATE(YEAR(F341)+2,MONTH(F341),DAY(F341)-1)</f>
        <v>45817</v>
      </c>
      <c r="H341" s="114" t="s">
        <v>3620</v>
      </c>
      <c r="I341" s="379" t="s">
        <v>8001</v>
      </c>
      <c r="J341" s="155" t="s">
        <v>5786</v>
      </c>
      <c r="K341" s="114" t="s">
        <v>24</v>
      </c>
      <c r="L341" s="114" t="s">
        <v>5123</v>
      </c>
      <c r="M341" s="114" t="s">
        <v>3640</v>
      </c>
      <c r="N341" s="116" t="str">
        <f t="shared" si="47"/>
        <v>LP</v>
      </c>
      <c r="O341" s="114" t="s">
        <v>8728</v>
      </c>
      <c r="P341" s="114" t="str">
        <f t="shared" si="45"/>
        <v>Low</v>
      </c>
      <c r="Q341" s="155" t="s">
        <v>10383</v>
      </c>
      <c r="R341" s="356" t="s">
        <v>12063</v>
      </c>
      <c r="S341" s="356"/>
      <c r="T341" s="155" t="s">
        <v>12064</v>
      </c>
      <c r="U341" s="117" t="s">
        <v>12065</v>
      </c>
      <c r="V341" s="118" t="s">
        <v>11877</v>
      </c>
      <c r="W341" s="119" t="s">
        <v>1193</v>
      </c>
      <c r="X341" s="118" t="s">
        <v>12066</v>
      </c>
      <c r="Y341" s="128">
        <v>44245</v>
      </c>
      <c r="Z341" s="128">
        <v>44561</v>
      </c>
      <c r="AA341" s="120">
        <v>31862764</v>
      </c>
      <c r="AB341" s="120">
        <v>0</v>
      </c>
      <c r="AC341" s="120">
        <v>9890878</v>
      </c>
      <c r="AD341" s="120">
        <v>0</v>
      </c>
      <c r="AE341" s="120">
        <v>24813949</v>
      </c>
      <c r="AF341" s="121">
        <v>7148815</v>
      </c>
      <c r="AG341" s="114" t="s">
        <v>12067</v>
      </c>
      <c r="AH341" s="114" t="s">
        <v>1193</v>
      </c>
      <c r="AI341" s="114">
        <v>3</v>
      </c>
      <c r="AJ341" s="114">
        <v>2</v>
      </c>
      <c r="AK341" s="114">
        <v>1</v>
      </c>
      <c r="AL341" s="114">
        <v>22</v>
      </c>
      <c r="AM341" s="114">
        <v>1</v>
      </c>
      <c r="AN341" s="118" t="s">
        <v>4568</v>
      </c>
      <c r="AO341" s="122">
        <v>1</v>
      </c>
    </row>
    <row r="342" spans="1:43" ht="25" customHeight="1" x14ac:dyDescent="0.35">
      <c r="A342" s="123"/>
      <c r="B342" s="124"/>
      <c r="C342" s="114" t="str">
        <f t="shared" ca="1" si="42"/>
        <v>Expired</v>
      </c>
      <c r="D342" s="114" t="s">
        <v>1776</v>
      </c>
      <c r="E342" s="115">
        <v>43055</v>
      </c>
      <c r="F342" s="115">
        <f>E342</f>
        <v>43055</v>
      </c>
      <c r="G342" s="115">
        <f>DATE(YEAR(F342)+2,MONTH(F342),DAY(F342)-1)</f>
        <v>43784</v>
      </c>
      <c r="H342" s="114" t="s">
        <v>1780</v>
      </c>
      <c r="I342" s="379" t="s">
        <v>2954</v>
      </c>
      <c r="J342" s="155" t="s">
        <v>5787</v>
      </c>
      <c r="K342" s="118" t="s">
        <v>18</v>
      </c>
      <c r="L342" s="114" t="s">
        <v>5123</v>
      </c>
      <c r="M342" s="114" t="s">
        <v>3640</v>
      </c>
      <c r="N342" s="116" t="str">
        <f t="shared" si="47"/>
        <v>LP</v>
      </c>
      <c r="O342" s="114" t="s">
        <v>8726</v>
      </c>
      <c r="P342" s="114" t="str">
        <f t="shared" si="45"/>
        <v>Medium</v>
      </c>
      <c r="Q342" s="155" t="s">
        <v>5788</v>
      </c>
      <c r="R342" s="356"/>
      <c r="S342" s="356"/>
      <c r="T342" s="155" t="s">
        <v>1193</v>
      </c>
      <c r="U342" s="127" t="s">
        <v>1193</v>
      </c>
      <c r="V342" s="119"/>
      <c r="W342" s="119"/>
      <c r="X342" s="119"/>
      <c r="Y342" s="128"/>
      <c r="Z342" s="118" t="s">
        <v>3305</v>
      </c>
      <c r="AA342" s="120">
        <v>0</v>
      </c>
      <c r="AB342" s="120">
        <v>0</v>
      </c>
      <c r="AC342" s="120">
        <v>0</v>
      </c>
      <c r="AD342" s="120">
        <v>0</v>
      </c>
      <c r="AE342" s="120">
        <v>0</v>
      </c>
      <c r="AF342" s="121"/>
      <c r="AG342" s="114"/>
      <c r="AH342" s="130"/>
      <c r="AI342" s="130"/>
      <c r="AJ342" s="130"/>
      <c r="AK342" s="130"/>
      <c r="AL342" s="130"/>
      <c r="AM342" s="130"/>
      <c r="AN342" s="118" t="s">
        <v>3500</v>
      </c>
      <c r="AO342" s="122">
        <v>1</v>
      </c>
    </row>
    <row r="343" spans="1:43" ht="25" customHeight="1" x14ac:dyDescent="0.35">
      <c r="A343" s="372"/>
      <c r="B343" s="367"/>
      <c r="C343" s="114" t="str">
        <f t="shared" ca="1" si="42"/>
        <v>Active</v>
      </c>
      <c r="D343" s="114" t="s">
        <v>4004</v>
      </c>
      <c r="E343" s="115">
        <v>41681</v>
      </c>
      <c r="F343" s="115">
        <v>46174</v>
      </c>
      <c r="G343" s="115">
        <f>DATE(YEAR(F343),MONTH(F343)+5,DAY(F343)+21)</f>
        <v>46348</v>
      </c>
      <c r="H343" s="114" t="s">
        <v>34</v>
      </c>
      <c r="I343" s="379" t="s">
        <v>3143</v>
      </c>
      <c r="J343" s="155" t="s">
        <v>16270</v>
      </c>
      <c r="K343" s="114" t="s">
        <v>24</v>
      </c>
      <c r="L343" s="114" t="s">
        <v>5123</v>
      </c>
      <c r="M343" s="114" t="s">
        <v>3640</v>
      </c>
      <c r="N343" s="116" t="str">
        <f t="shared" si="47"/>
        <v>LP</v>
      </c>
      <c r="O343" s="114" t="s">
        <v>8728</v>
      </c>
      <c r="P343" s="114" t="str">
        <f t="shared" si="45"/>
        <v>Low</v>
      </c>
      <c r="Q343" s="155" t="s">
        <v>438</v>
      </c>
      <c r="R343" s="356" t="s">
        <v>13377</v>
      </c>
      <c r="S343" s="356"/>
      <c r="T343" s="155" t="s">
        <v>13378</v>
      </c>
      <c r="U343" s="117" t="s">
        <v>13379</v>
      </c>
      <c r="V343" s="118" t="s">
        <v>5789</v>
      </c>
      <c r="W343" s="119" t="s">
        <v>1193</v>
      </c>
      <c r="X343" s="119" t="s">
        <v>1193</v>
      </c>
      <c r="Y343" s="128">
        <v>41674</v>
      </c>
      <c r="Z343" s="128">
        <v>43100</v>
      </c>
      <c r="AA343" s="120">
        <v>1280513344</v>
      </c>
      <c r="AB343" s="120">
        <v>0</v>
      </c>
      <c r="AC343" s="120">
        <v>1315459297</v>
      </c>
      <c r="AD343" s="120">
        <v>0</v>
      </c>
      <c r="AE343" s="120">
        <v>1290064076</v>
      </c>
      <c r="AF343" s="121">
        <v>286800593</v>
      </c>
      <c r="AG343" s="114" t="s">
        <v>1193</v>
      </c>
      <c r="AH343" s="114" t="s">
        <v>1193</v>
      </c>
      <c r="AI343" s="114">
        <v>0</v>
      </c>
      <c r="AJ343" s="114">
        <v>0</v>
      </c>
      <c r="AK343" s="114">
        <v>0</v>
      </c>
      <c r="AL343" s="114">
        <v>0</v>
      </c>
      <c r="AM343" s="114">
        <v>0</v>
      </c>
      <c r="AN343" s="118" t="s">
        <v>4568</v>
      </c>
      <c r="AO343" s="122">
        <v>1</v>
      </c>
    </row>
    <row r="344" spans="1:43" ht="25" customHeight="1" x14ac:dyDescent="0.35">
      <c r="A344" s="133" t="s">
        <v>11533</v>
      </c>
      <c r="B344" s="126">
        <v>44931</v>
      </c>
      <c r="C344" s="114" t="str">
        <f t="shared" ca="1" si="42"/>
        <v>Expired</v>
      </c>
      <c r="D344" s="114" t="s">
        <v>8841</v>
      </c>
      <c r="E344" s="115">
        <v>44931</v>
      </c>
      <c r="F344" s="115">
        <f>E344</f>
        <v>44931</v>
      </c>
      <c r="G344" s="115">
        <f>DATE(YEAR(F344)+2,MONTH(F344),DAY(F344)-1)</f>
        <v>45661</v>
      </c>
      <c r="H344" s="114" t="s">
        <v>8842</v>
      </c>
      <c r="I344" s="379" t="s">
        <v>8843</v>
      </c>
      <c r="J344" s="155" t="s">
        <v>8844</v>
      </c>
      <c r="K344" s="118" t="s">
        <v>11728</v>
      </c>
      <c r="L344" s="114" t="s">
        <v>5123</v>
      </c>
      <c r="M344" s="114" t="s">
        <v>3640</v>
      </c>
      <c r="N344" s="116" t="str">
        <f t="shared" si="47"/>
        <v>LP</v>
      </c>
      <c r="O344" s="114" t="s">
        <v>8725</v>
      </c>
      <c r="P344" s="114" t="str">
        <f t="shared" si="45"/>
        <v>Medium</v>
      </c>
      <c r="Q344" s="155" t="s">
        <v>10259</v>
      </c>
      <c r="R344" s="356"/>
      <c r="S344" s="356"/>
      <c r="T344" s="155" t="s">
        <v>8845</v>
      </c>
      <c r="U344" s="117" t="s">
        <v>8846</v>
      </c>
      <c r="V344" s="128" t="s">
        <v>5430</v>
      </c>
      <c r="W344" s="129" t="s">
        <v>10819</v>
      </c>
      <c r="X344" s="129" t="s">
        <v>10820</v>
      </c>
      <c r="Y344" s="115">
        <v>44887</v>
      </c>
      <c r="Z344" s="118" t="s">
        <v>3303</v>
      </c>
      <c r="AA344" s="120">
        <v>0</v>
      </c>
      <c r="AB344" s="120">
        <v>0</v>
      </c>
      <c r="AC344" s="120">
        <v>0</v>
      </c>
      <c r="AD344" s="120">
        <v>0</v>
      </c>
      <c r="AE344" s="120">
        <v>0</v>
      </c>
      <c r="AF344" s="121"/>
      <c r="AG344" s="129" t="s">
        <v>10820</v>
      </c>
      <c r="AH344" s="114" t="s">
        <v>1193</v>
      </c>
      <c r="AI344" s="114">
        <v>8</v>
      </c>
      <c r="AJ344" s="114">
        <v>3</v>
      </c>
      <c r="AK344" s="114">
        <v>5</v>
      </c>
      <c r="AL344" s="114">
        <v>0</v>
      </c>
      <c r="AM344" s="114">
        <v>0</v>
      </c>
      <c r="AN344" s="118" t="s">
        <v>3500</v>
      </c>
      <c r="AO344" s="122">
        <v>1</v>
      </c>
    </row>
    <row r="345" spans="1:43" ht="25" customHeight="1" x14ac:dyDescent="0.35">
      <c r="A345" s="123"/>
      <c r="B345" s="124"/>
      <c r="C345" s="114" t="str">
        <f t="shared" ca="1" si="42"/>
        <v>Expired</v>
      </c>
      <c r="D345" s="114" t="s">
        <v>3726</v>
      </c>
      <c r="E345" s="115">
        <v>43856</v>
      </c>
      <c r="F345" s="115">
        <f>E345</f>
        <v>43856</v>
      </c>
      <c r="G345" s="115">
        <f>DATE(YEAR(F345)+2,MONTH(F345),DAY(F345)-1)</f>
        <v>44586</v>
      </c>
      <c r="H345" s="114" t="s">
        <v>2539</v>
      </c>
      <c r="I345" s="379" t="s">
        <v>4310</v>
      </c>
      <c r="J345" s="155" t="s">
        <v>5792</v>
      </c>
      <c r="K345" s="114" t="s">
        <v>11728</v>
      </c>
      <c r="L345" s="114" t="s">
        <v>5123</v>
      </c>
      <c r="M345" s="114" t="s">
        <v>3640</v>
      </c>
      <c r="N345" s="116" t="str">
        <f t="shared" si="47"/>
        <v>LP</v>
      </c>
      <c r="O345" s="114" t="s">
        <v>8733</v>
      </c>
      <c r="P345" s="114" t="str">
        <f t="shared" si="45"/>
        <v>Medium</v>
      </c>
      <c r="Q345" s="155" t="s">
        <v>5793</v>
      </c>
      <c r="R345" s="356"/>
      <c r="S345" s="356"/>
      <c r="T345" s="155" t="s">
        <v>9776</v>
      </c>
      <c r="U345" s="117" t="s">
        <v>9777</v>
      </c>
      <c r="V345" s="129" t="s">
        <v>10821</v>
      </c>
      <c r="W345" s="128" t="s">
        <v>1193</v>
      </c>
      <c r="X345" s="128" t="s">
        <v>1193</v>
      </c>
      <c r="Y345" s="128">
        <v>43810</v>
      </c>
      <c r="Z345" s="118" t="s">
        <v>3303</v>
      </c>
      <c r="AA345" s="120">
        <v>0</v>
      </c>
      <c r="AB345" s="120">
        <v>0</v>
      </c>
      <c r="AC345" s="120">
        <v>0</v>
      </c>
      <c r="AD345" s="120">
        <v>0</v>
      </c>
      <c r="AE345" s="120" t="s">
        <v>1193</v>
      </c>
      <c r="AF345" s="121"/>
      <c r="AG345" s="114" t="s">
        <v>1193</v>
      </c>
      <c r="AH345" s="114" t="s">
        <v>1193</v>
      </c>
      <c r="AI345" s="114">
        <v>5</v>
      </c>
      <c r="AJ345" s="114">
        <v>2</v>
      </c>
      <c r="AK345" s="114">
        <v>3</v>
      </c>
      <c r="AL345" s="114">
        <v>0</v>
      </c>
      <c r="AM345" s="114">
        <v>0</v>
      </c>
      <c r="AN345" s="118" t="s">
        <v>3500</v>
      </c>
      <c r="AO345" s="122">
        <v>1</v>
      </c>
    </row>
    <row r="346" spans="1:43" ht="25" customHeight="1" x14ac:dyDescent="0.35">
      <c r="A346" s="125" t="s">
        <v>11533</v>
      </c>
      <c r="B346" s="126">
        <v>46079</v>
      </c>
      <c r="C346" s="114" t="str">
        <f t="shared" ca="1" si="42"/>
        <v>Active</v>
      </c>
      <c r="D346" s="114" t="s">
        <v>16345</v>
      </c>
      <c r="E346" s="115">
        <v>46079</v>
      </c>
      <c r="F346" s="115">
        <v>46079</v>
      </c>
      <c r="G346" s="115">
        <f>DATE(YEAR(F346)+2,MONTH(F346),DAY(F346)-1)</f>
        <v>46808</v>
      </c>
      <c r="H346" s="114" t="s">
        <v>16346</v>
      </c>
      <c r="I346" s="379" t="s">
        <v>16347</v>
      </c>
      <c r="J346" s="155" t="s">
        <v>16348</v>
      </c>
      <c r="K346" s="114" t="s">
        <v>11728</v>
      </c>
      <c r="L346" s="114" t="s">
        <v>5123</v>
      </c>
      <c r="M346" s="114" t="s">
        <v>3640</v>
      </c>
      <c r="N346" s="116" t="str">
        <f t="shared" si="47"/>
        <v>LP</v>
      </c>
      <c r="O346" s="114" t="s">
        <v>8725</v>
      </c>
      <c r="P346" s="114" t="str">
        <f t="shared" si="45"/>
        <v>Medium</v>
      </c>
      <c r="Q346" s="155" t="s">
        <v>16349</v>
      </c>
      <c r="R346" s="356" t="s">
        <v>16350</v>
      </c>
      <c r="S346" s="356"/>
      <c r="T346" s="155" t="s">
        <v>16351</v>
      </c>
      <c r="U346" s="117" t="s">
        <v>16352</v>
      </c>
      <c r="V346" s="118" t="s">
        <v>16353</v>
      </c>
      <c r="W346" s="118" t="s">
        <v>1193</v>
      </c>
      <c r="X346" s="119" t="s">
        <v>1193</v>
      </c>
      <c r="Y346" s="115">
        <v>46010</v>
      </c>
      <c r="Z346" s="115" t="s">
        <v>3303</v>
      </c>
      <c r="AA346" s="120">
        <v>0</v>
      </c>
      <c r="AB346" s="120">
        <v>0</v>
      </c>
      <c r="AC346" s="120">
        <v>0</v>
      </c>
      <c r="AD346" s="120">
        <v>0</v>
      </c>
      <c r="AE346" s="120">
        <v>0</v>
      </c>
      <c r="AF346" s="121">
        <v>0</v>
      </c>
      <c r="AG346" s="114" t="s">
        <v>1193</v>
      </c>
      <c r="AH346" s="114" t="s">
        <v>1193</v>
      </c>
      <c r="AI346" s="114">
        <v>3</v>
      </c>
      <c r="AJ346" s="114">
        <v>1</v>
      </c>
      <c r="AK346" s="114">
        <v>2</v>
      </c>
      <c r="AL346" s="114">
        <v>3</v>
      </c>
      <c r="AM346" s="114">
        <v>0</v>
      </c>
      <c r="AN346" s="118" t="s">
        <v>3500</v>
      </c>
      <c r="AO346" s="122">
        <v>1</v>
      </c>
    </row>
    <row r="347" spans="1:43" ht="25" customHeight="1" x14ac:dyDescent="0.35">
      <c r="A347" s="123"/>
      <c r="B347" s="124"/>
      <c r="C347" s="114" t="str">
        <f t="shared" ca="1" si="42"/>
        <v>Expired</v>
      </c>
      <c r="D347" s="114" t="s">
        <v>1604</v>
      </c>
      <c r="E347" s="115">
        <v>42955</v>
      </c>
      <c r="F347" s="115">
        <v>43115</v>
      </c>
      <c r="G347" s="115">
        <f>DATE(YEAR(F347)+1,MONTH(F347)+7,DAY(F347)-8)</f>
        <v>43684</v>
      </c>
      <c r="H347" s="114" t="s">
        <v>1621</v>
      </c>
      <c r="I347" s="379" t="s">
        <v>3014</v>
      </c>
      <c r="J347" s="155" t="s">
        <v>5796</v>
      </c>
      <c r="K347" s="114" t="s">
        <v>11728</v>
      </c>
      <c r="L347" s="114" t="s">
        <v>5123</v>
      </c>
      <c r="M347" s="114" t="s">
        <v>3640</v>
      </c>
      <c r="N347" s="116" t="str">
        <f t="shared" si="47"/>
        <v>LP</v>
      </c>
      <c r="O347" s="114" t="s">
        <v>8728</v>
      </c>
      <c r="P347" s="114" t="str">
        <f t="shared" si="45"/>
        <v>Low</v>
      </c>
      <c r="Q347" s="155" t="s">
        <v>5797</v>
      </c>
      <c r="R347" s="356"/>
      <c r="S347" s="356"/>
      <c r="T347" s="155" t="s">
        <v>9774</v>
      </c>
      <c r="U347" s="117" t="s">
        <v>9775</v>
      </c>
      <c r="V347" s="118" t="s">
        <v>10822</v>
      </c>
      <c r="W347" s="119" t="s">
        <v>1193</v>
      </c>
      <c r="X347" s="119" t="s">
        <v>1193</v>
      </c>
      <c r="Y347" s="128">
        <v>42908</v>
      </c>
      <c r="Z347" s="128">
        <v>43100</v>
      </c>
      <c r="AA347" s="120">
        <v>91500</v>
      </c>
      <c r="AB347" s="120">
        <v>0</v>
      </c>
      <c r="AC347" s="120">
        <v>30000</v>
      </c>
      <c r="AD347" s="120">
        <v>0</v>
      </c>
      <c r="AE347" s="120">
        <v>86200</v>
      </c>
      <c r="AF347" s="121"/>
      <c r="AG347" s="114" t="s">
        <v>11245</v>
      </c>
      <c r="AH347" s="130" t="s">
        <v>11246</v>
      </c>
      <c r="AI347" s="131">
        <v>1</v>
      </c>
      <c r="AJ347" s="131">
        <v>0</v>
      </c>
      <c r="AK347" s="131">
        <v>1</v>
      </c>
      <c r="AL347" s="131">
        <v>2</v>
      </c>
      <c r="AM347" s="131">
        <v>0</v>
      </c>
      <c r="AN347" s="118" t="s">
        <v>3500</v>
      </c>
      <c r="AO347" s="122">
        <v>1</v>
      </c>
    </row>
    <row r="348" spans="1:43" ht="25" customHeight="1" x14ac:dyDescent="0.35">
      <c r="A348" s="123"/>
      <c r="B348" s="124"/>
      <c r="C348" s="114" t="str">
        <f t="shared" ca="1" si="42"/>
        <v>Expired</v>
      </c>
      <c r="D348" s="114" t="s">
        <v>3781</v>
      </c>
      <c r="E348" s="115">
        <v>41834</v>
      </c>
      <c r="F348" s="115">
        <v>44756</v>
      </c>
      <c r="G348" s="115">
        <f>DATE(YEAR(F348)+2,MONTH(F348),DAY(F348)-1)</f>
        <v>45486</v>
      </c>
      <c r="H348" s="114" t="s">
        <v>337</v>
      </c>
      <c r="I348" s="379" t="s">
        <v>338</v>
      </c>
      <c r="J348" s="155" t="s">
        <v>5798</v>
      </c>
      <c r="K348" s="114" t="s">
        <v>11728</v>
      </c>
      <c r="L348" s="114" t="s">
        <v>5123</v>
      </c>
      <c r="M348" s="114" t="s">
        <v>3640</v>
      </c>
      <c r="N348" s="116" t="str">
        <f t="shared" si="47"/>
        <v>LP</v>
      </c>
      <c r="O348" s="114" t="s">
        <v>8728</v>
      </c>
      <c r="P348" s="114" t="str">
        <f t="shared" si="45"/>
        <v>Low</v>
      </c>
      <c r="Q348" s="155" t="s">
        <v>2535</v>
      </c>
      <c r="R348" s="356"/>
      <c r="S348" s="356"/>
      <c r="T348" s="155" t="s">
        <v>1846</v>
      </c>
      <c r="U348" s="117" t="s">
        <v>5799</v>
      </c>
      <c r="V348" s="118" t="s">
        <v>5800</v>
      </c>
      <c r="W348" s="119" t="s">
        <v>1193</v>
      </c>
      <c r="X348" s="119" t="s">
        <v>1193</v>
      </c>
      <c r="Y348" s="128" t="s">
        <v>1193</v>
      </c>
      <c r="Z348" s="118" t="s">
        <v>3305</v>
      </c>
      <c r="AA348" s="120">
        <v>1526550</v>
      </c>
      <c r="AB348" s="120">
        <v>0</v>
      </c>
      <c r="AC348" s="120">
        <v>406792</v>
      </c>
      <c r="AD348" s="120">
        <v>0</v>
      </c>
      <c r="AE348" s="120">
        <v>2334085</v>
      </c>
      <c r="AF348" s="121"/>
      <c r="AG348" s="114" t="s">
        <v>7671</v>
      </c>
      <c r="AH348" s="114" t="s">
        <v>7672</v>
      </c>
      <c r="AI348" s="114"/>
      <c r="AJ348" s="114"/>
      <c r="AK348" s="114"/>
      <c r="AL348" s="114"/>
      <c r="AM348" s="114"/>
      <c r="AN348" s="118" t="s">
        <v>3517</v>
      </c>
      <c r="AO348" s="122">
        <v>1</v>
      </c>
    </row>
    <row r="349" spans="1:43" ht="25" customHeight="1" x14ac:dyDescent="0.35">
      <c r="A349" s="163" t="s">
        <v>11535</v>
      </c>
      <c r="B349" s="164"/>
      <c r="C349" s="146" t="str">
        <f t="shared" ca="1" si="42"/>
        <v>Expired</v>
      </c>
      <c r="D349" s="146" t="s">
        <v>4036</v>
      </c>
      <c r="E349" s="147">
        <v>41687</v>
      </c>
      <c r="F349" s="147">
        <v>44614</v>
      </c>
      <c r="G349" s="147">
        <f>DATE(YEAR(F349)+2,MONTH(F349),DAY(F349)-1)</f>
        <v>45343</v>
      </c>
      <c r="H349" s="146" t="s">
        <v>49</v>
      </c>
      <c r="I349" s="380" t="s">
        <v>5032</v>
      </c>
      <c r="J349" s="349" t="s">
        <v>5798</v>
      </c>
      <c r="K349" s="146" t="s">
        <v>11728</v>
      </c>
      <c r="L349" s="146" t="s">
        <v>5123</v>
      </c>
      <c r="M349" s="146" t="s">
        <v>3640</v>
      </c>
      <c r="N349" s="148" t="str">
        <f t="shared" si="47"/>
        <v>LP</v>
      </c>
      <c r="O349" s="146" t="s">
        <v>8728</v>
      </c>
      <c r="P349" s="146" t="str">
        <f t="shared" si="45"/>
        <v>Low</v>
      </c>
      <c r="Q349" s="323" t="s">
        <v>445</v>
      </c>
      <c r="R349" s="358"/>
      <c r="S349" s="358"/>
      <c r="T349" s="343" t="s">
        <v>1847</v>
      </c>
      <c r="U349" s="165" t="s">
        <v>5801</v>
      </c>
      <c r="V349" s="151" t="s">
        <v>5802</v>
      </c>
      <c r="W349" s="166" t="s">
        <v>1193</v>
      </c>
      <c r="X349" s="166" t="s">
        <v>1193</v>
      </c>
      <c r="Y349" s="150" t="s">
        <v>6545</v>
      </c>
      <c r="Z349" s="151" t="s">
        <v>3305</v>
      </c>
      <c r="AA349" s="152">
        <v>19749967.199999999</v>
      </c>
      <c r="AB349" s="152">
        <v>0</v>
      </c>
      <c r="AC349" s="152">
        <v>10313125.52</v>
      </c>
      <c r="AD349" s="152">
        <v>0</v>
      </c>
      <c r="AE349" s="152">
        <v>70052554.019999996</v>
      </c>
      <c r="AF349" s="153"/>
      <c r="AG349" s="146" t="s">
        <v>7673</v>
      </c>
      <c r="AH349" s="146" t="s">
        <v>11415</v>
      </c>
      <c r="AI349" s="146"/>
      <c r="AJ349" s="146"/>
      <c r="AK349" s="146"/>
      <c r="AL349" s="146"/>
      <c r="AM349" s="146"/>
      <c r="AN349" s="151" t="s">
        <v>4568</v>
      </c>
      <c r="AO349" s="154">
        <v>1</v>
      </c>
    </row>
    <row r="350" spans="1:43" ht="25" customHeight="1" x14ac:dyDescent="0.35">
      <c r="A350" s="125" t="s">
        <v>11533</v>
      </c>
      <c r="B350" s="126">
        <v>45131</v>
      </c>
      <c r="C350" s="114" t="str">
        <f t="shared" ca="1" si="42"/>
        <v>Active</v>
      </c>
      <c r="D350" s="114" t="s">
        <v>10120</v>
      </c>
      <c r="E350" s="115">
        <v>45126</v>
      </c>
      <c r="F350" s="115">
        <v>45857</v>
      </c>
      <c r="G350" s="115">
        <f>DATE(YEAR(F350)+1,MONTH(F350),DAY(F350)-1)</f>
        <v>46221</v>
      </c>
      <c r="H350" s="114" t="s">
        <v>10121</v>
      </c>
      <c r="I350" s="379" t="s">
        <v>10122</v>
      </c>
      <c r="J350" s="155" t="s">
        <v>10123</v>
      </c>
      <c r="K350" s="114" t="s">
        <v>24</v>
      </c>
      <c r="L350" s="114" t="s">
        <v>5123</v>
      </c>
      <c r="M350" s="114" t="s">
        <v>3640</v>
      </c>
      <c r="N350" s="116" t="str">
        <f t="shared" si="47"/>
        <v>LP</v>
      </c>
      <c r="O350" s="114" t="s">
        <v>8725</v>
      </c>
      <c r="P350" s="114" t="str">
        <f t="shared" si="45"/>
        <v>Medium</v>
      </c>
      <c r="Q350" s="155" t="s">
        <v>10260</v>
      </c>
      <c r="R350" s="356" t="s">
        <v>11599</v>
      </c>
      <c r="S350" s="356"/>
      <c r="T350" s="155" t="s">
        <v>10124</v>
      </c>
      <c r="U350" s="117" t="s">
        <v>10125</v>
      </c>
      <c r="V350" s="118" t="s">
        <v>10823</v>
      </c>
      <c r="W350" s="119" t="s">
        <v>1193</v>
      </c>
      <c r="X350" s="118" t="s">
        <v>10824</v>
      </c>
      <c r="Y350" s="115">
        <v>45112</v>
      </c>
      <c r="Z350" s="115">
        <v>45291</v>
      </c>
      <c r="AA350" s="120">
        <v>4020000</v>
      </c>
      <c r="AB350" s="120">
        <v>0</v>
      </c>
      <c r="AC350" s="120">
        <v>3605000</v>
      </c>
      <c r="AD350" s="120">
        <v>0</v>
      </c>
      <c r="AE350" s="120">
        <v>-4070000</v>
      </c>
      <c r="AF350" s="121">
        <v>2061100</v>
      </c>
      <c r="AG350" s="114" t="s">
        <v>15281</v>
      </c>
      <c r="AH350" s="114" t="s">
        <v>1193</v>
      </c>
      <c r="AI350" s="114">
        <v>5</v>
      </c>
      <c r="AJ350" s="114">
        <v>2</v>
      </c>
      <c r="AK350" s="114">
        <v>2</v>
      </c>
      <c r="AL350" s="114">
        <v>25</v>
      </c>
      <c r="AM350" s="114">
        <v>1</v>
      </c>
      <c r="AN350" s="118" t="s">
        <v>3500</v>
      </c>
      <c r="AO350" s="122">
        <v>1</v>
      </c>
      <c r="AP350" s="12"/>
      <c r="AQ350" s="12"/>
    </row>
    <row r="351" spans="1:43" ht="25" customHeight="1" x14ac:dyDescent="0.35">
      <c r="A351" s="123"/>
      <c r="B351" s="124"/>
      <c r="C351" s="114" t="str">
        <f t="shared" ca="1" si="42"/>
        <v>Active</v>
      </c>
      <c r="D351" s="114" t="s">
        <v>3786</v>
      </c>
      <c r="E351" s="115">
        <v>42992</v>
      </c>
      <c r="F351" s="115">
        <v>45695</v>
      </c>
      <c r="G351" s="115">
        <f>DATE(YEAR(F351)+2,MONTH(F351),DAY(F351)-1)</f>
        <v>46424</v>
      </c>
      <c r="H351" s="114" t="s">
        <v>2051</v>
      </c>
      <c r="I351" s="379" t="s">
        <v>4312</v>
      </c>
      <c r="J351" s="155" t="s">
        <v>5803</v>
      </c>
      <c r="K351" s="114" t="s">
        <v>30</v>
      </c>
      <c r="L351" s="114" t="s">
        <v>15709</v>
      </c>
      <c r="M351" s="114" t="s">
        <v>3640</v>
      </c>
      <c r="N351" s="116" t="str">
        <f t="shared" si="47"/>
        <v>LP</v>
      </c>
      <c r="O351" s="114" t="s">
        <v>8728</v>
      </c>
      <c r="P351" s="114" t="str">
        <f t="shared" si="45"/>
        <v>Low</v>
      </c>
      <c r="Q351" s="155" t="s">
        <v>10430</v>
      </c>
      <c r="R351" s="356" t="s">
        <v>11600</v>
      </c>
      <c r="S351" s="356"/>
      <c r="T351" s="155" t="s">
        <v>2898</v>
      </c>
      <c r="U351" s="117" t="s">
        <v>9969</v>
      </c>
      <c r="V351" s="118" t="s">
        <v>5804</v>
      </c>
      <c r="W351" s="119" t="s">
        <v>1193</v>
      </c>
      <c r="X351" s="119" t="s">
        <v>1193</v>
      </c>
      <c r="Y351" s="128">
        <v>42684</v>
      </c>
      <c r="Z351" s="128">
        <v>43830</v>
      </c>
      <c r="AA351" s="120">
        <v>271000</v>
      </c>
      <c r="AB351" s="120">
        <v>0</v>
      </c>
      <c r="AC351" s="120">
        <v>254400</v>
      </c>
      <c r="AD351" s="120">
        <v>0</v>
      </c>
      <c r="AE351" s="120">
        <v>254400</v>
      </c>
      <c r="AF351" s="121"/>
      <c r="AG351" s="114" t="s">
        <v>11416</v>
      </c>
      <c r="AH351" s="130" t="s">
        <v>7674</v>
      </c>
      <c r="AI351" s="131">
        <v>14</v>
      </c>
      <c r="AJ351" s="131">
        <v>5</v>
      </c>
      <c r="AK351" s="131">
        <v>9</v>
      </c>
      <c r="AL351" s="131">
        <v>18</v>
      </c>
      <c r="AM351" s="131">
        <v>0</v>
      </c>
      <c r="AN351" s="118" t="s">
        <v>3500</v>
      </c>
      <c r="AO351" s="122">
        <v>1</v>
      </c>
      <c r="AP351" s="12"/>
      <c r="AQ351" s="12"/>
    </row>
    <row r="352" spans="1:43" ht="25" customHeight="1" x14ac:dyDescent="0.35">
      <c r="A352" s="123" t="s">
        <v>11533</v>
      </c>
      <c r="B352" s="126">
        <v>45035</v>
      </c>
      <c r="C352" s="114" t="str">
        <f t="shared" ca="1" si="42"/>
        <v>Expired</v>
      </c>
      <c r="D352" s="114" t="s">
        <v>9191</v>
      </c>
      <c r="E352" s="115">
        <v>45035</v>
      </c>
      <c r="F352" s="115">
        <f>E352</f>
        <v>45035</v>
      </c>
      <c r="G352" s="115">
        <f>DATE(YEAR(F352)+2,MONTH(F352),DAY(F352)-1)</f>
        <v>45765</v>
      </c>
      <c r="H352" s="114" t="s">
        <v>9192</v>
      </c>
      <c r="I352" s="379" t="s">
        <v>9193</v>
      </c>
      <c r="J352" s="155" t="s">
        <v>9194</v>
      </c>
      <c r="K352" s="114" t="s">
        <v>7</v>
      </c>
      <c r="L352" s="114" t="s">
        <v>5123</v>
      </c>
      <c r="M352" s="114" t="s">
        <v>3640</v>
      </c>
      <c r="N352" s="116" t="str">
        <f t="shared" si="47"/>
        <v>LP</v>
      </c>
      <c r="O352" s="114" t="s">
        <v>8728</v>
      </c>
      <c r="P352" s="114" t="str">
        <f t="shared" si="45"/>
        <v>Low</v>
      </c>
      <c r="Q352" s="155" t="s">
        <v>10261</v>
      </c>
      <c r="R352" s="356"/>
      <c r="S352" s="356"/>
      <c r="T352" s="155" t="s">
        <v>9195</v>
      </c>
      <c r="U352" s="117" t="s">
        <v>9196</v>
      </c>
      <c r="V352" s="118" t="s">
        <v>10825</v>
      </c>
      <c r="W352" s="119" t="s">
        <v>1193</v>
      </c>
      <c r="X352" s="118" t="s">
        <v>10826</v>
      </c>
      <c r="Y352" s="115">
        <v>44960</v>
      </c>
      <c r="Z352" s="115">
        <v>44926</v>
      </c>
      <c r="AA352" s="120">
        <v>2671323</v>
      </c>
      <c r="AB352" s="120">
        <v>0</v>
      </c>
      <c r="AC352" s="120">
        <v>0</v>
      </c>
      <c r="AD352" s="120">
        <v>0</v>
      </c>
      <c r="AE352" s="120">
        <v>2263901.54</v>
      </c>
      <c r="AF352" s="121"/>
      <c r="AG352" s="118" t="s">
        <v>10826</v>
      </c>
      <c r="AH352" s="114" t="s">
        <v>1193</v>
      </c>
      <c r="AI352" s="114">
        <v>3</v>
      </c>
      <c r="AJ352" s="114">
        <v>1</v>
      </c>
      <c r="AK352" s="114">
        <v>2</v>
      </c>
      <c r="AL352" s="114">
        <v>0</v>
      </c>
      <c r="AM352" s="114">
        <v>0</v>
      </c>
      <c r="AN352" s="118" t="s">
        <v>3500</v>
      </c>
      <c r="AO352" s="122">
        <v>1</v>
      </c>
      <c r="AP352" s="12"/>
      <c r="AQ352" s="12"/>
    </row>
    <row r="353" spans="1:43" ht="25" customHeight="1" x14ac:dyDescent="0.35">
      <c r="A353" s="123" t="s">
        <v>11533</v>
      </c>
      <c r="B353" s="126">
        <v>44951</v>
      </c>
      <c r="C353" s="114" t="str">
        <f t="shared" ca="1" si="42"/>
        <v>Expired</v>
      </c>
      <c r="D353" s="114" t="s">
        <v>8916</v>
      </c>
      <c r="E353" s="115">
        <v>44951</v>
      </c>
      <c r="F353" s="115">
        <v>45682</v>
      </c>
      <c r="G353" s="115">
        <f>DATE(YEAR(F353)+1,MONTH(F353),DAY(F353)-1)</f>
        <v>46046</v>
      </c>
      <c r="H353" s="114" t="s">
        <v>8917</v>
      </c>
      <c r="I353" s="379" t="s">
        <v>8918</v>
      </c>
      <c r="J353" s="155" t="s">
        <v>8919</v>
      </c>
      <c r="K353" s="118" t="s">
        <v>11728</v>
      </c>
      <c r="L353" s="114" t="s">
        <v>5123</v>
      </c>
      <c r="M353" s="114" t="s">
        <v>3640</v>
      </c>
      <c r="N353" s="116" t="str">
        <f t="shared" si="47"/>
        <v>LP</v>
      </c>
      <c r="O353" s="114" t="s">
        <v>8725</v>
      </c>
      <c r="P353" s="114" t="str">
        <f t="shared" si="45"/>
        <v>Medium</v>
      </c>
      <c r="Q353" s="155" t="s">
        <v>10262</v>
      </c>
      <c r="R353" s="356" t="s">
        <v>14913</v>
      </c>
      <c r="S353" s="356"/>
      <c r="T353" s="155" t="s">
        <v>14914</v>
      </c>
      <c r="U353" s="127" t="s">
        <v>14915</v>
      </c>
      <c r="V353" s="128" t="s">
        <v>10827</v>
      </c>
      <c r="W353" s="128" t="s">
        <v>1193</v>
      </c>
      <c r="X353" s="128" t="s">
        <v>1193</v>
      </c>
      <c r="Y353" s="115">
        <v>44600</v>
      </c>
      <c r="Z353" s="115">
        <v>45291</v>
      </c>
      <c r="AA353" s="120">
        <v>8250016</v>
      </c>
      <c r="AB353" s="120">
        <v>0</v>
      </c>
      <c r="AC353" s="120">
        <v>7366022</v>
      </c>
      <c r="AD353" s="120">
        <v>0</v>
      </c>
      <c r="AE353" s="120">
        <v>8250016</v>
      </c>
      <c r="AF353" s="121">
        <v>1977966</v>
      </c>
      <c r="AG353" s="114" t="s">
        <v>14916</v>
      </c>
      <c r="AH353" s="114" t="s">
        <v>14917</v>
      </c>
      <c r="AI353" s="114">
        <v>1</v>
      </c>
      <c r="AJ353" s="114">
        <v>0</v>
      </c>
      <c r="AK353" s="114">
        <v>1</v>
      </c>
      <c r="AL353" s="114">
        <v>3</v>
      </c>
      <c r="AM353" s="114">
        <v>0</v>
      </c>
      <c r="AN353" s="118" t="s">
        <v>8201</v>
      </c>
      <c r="AO353" s="122">
        <v>1</v>
      </c>
      <c r="AP353" s="12"/>
      <c r="AQ353" s="12"/>
    </row>
    <row r="354" spans="1:43" ht="25" customHeight="1" x14ac:dyDescent="0.35">
      <c r="A354" s="123" t="s">
        <v>11533</v>
      </c>
      <c r="B354" s="126">
        <v>45030</v>
      </c>
      <c r="C354" s="114" t="str">
        <f t="shared" ca="1" si="42"/>
        <v>Active</v>
      </c>
      <c r="D354" s="114" t="s">
        <v>9168</v>
      </c>
      <c r="E354" s="115">
        <v>45030</v>
      </c>
      <c r="F354" s="115">
        <v>45761</v>
      </c>
      <c r="G354" s="115">
        <f>DATE(YEAR(F354),MONTH(F354)+18,DAY(F354)-1)</f>
        <v>46308</v>
      </c>
      <c r="H354" s="114" t="s">
        <v>9169</v>
      </c>
      <c r="I354" s="379" t="s">
        <v>9170</v>
      </c>
      <c r="J354" s="155" t="s">
        <v>9171</v>
      </c>
      <c r="K354" s="114" t="s">
        <v>11728</v>
      </c>
      <c r="L354" s="114" t="s">
        <v>5123</v>
      </c>
      <c r="M354" s="114" t="s">
        <v>3640</v>
      </c>
      <c r="N354" s="116" t="str">
        <f t="shared" si="47"/>
        <v>LP</v>
      </c>
      <c r="O354" s="114" t="s">
        <v>8725</v>
      </c>
      <c r="P354" s="114" t="str">
        <f t="shared" si="45"/>
        <v>Medium</v>
      </c>
      <c r="Q354" s="155" t="s">
        <v>10263</v>
      </c>
      <c r="R354" s="356" t="s">
        <v>15659</v>
      </c>
      <c r="S354" s="356"/>
      <c r="T354" s="155" t="s">
        <v>15660</v>
      </c>
      <c r="U354" s="117" t="s">
        <v>15661</v>
      </c>
      <c r="V354" s="118" t="s">
        <v>11087</v>
      </c>
      <c r="W354" s="119" t="s">
        <v>1193</v>
      </c>
      <c r="X354" s="118" t="s">
        <v>10828</v>
      </c>
      <c r="Y354" s="115">
        <v>45016</v>
      </c>
      <c r="Z354" s="115">
        <v>44926</v>
      </c>
      <c r="AA354" s="120">
        <v>7244106</v>
      </c>
      <c r="AB354" s="120">
        <v>0</v>
      </c>
      <c r="AC354" s="120">
        <v>0</v>
      </c>
      <c r="AD354" s="120">
        <v>0</v>
      </c>
      <c r="AE354" s="120">
        <v>7302000</v>
      </c>
      <c r="AF354" s="121"/>
      <c r="AG354" s="114" t="s">
        <v>1193</v>
      </c>
      <c r="AH354" s="114" t="s">
        <v>1193</v>
      </c>
      <c r="AI354" s="114">
        <v>7</v>
      </c>
      <c r="AJ354" s="114">
        <v>6</v>
      </c>
      <c r="AK354" s="114">
        <v>1</v>
      </c>
      <c r="AL354" s="114">
        <v>0</v>
      </c>
      <c r="AM354" s="114">
        <v>0</v>
      </c>
      <c r="AN354" s="118" t="s">
        <v>3517</v>
      </c>
      <c r="AO354" s="122">
        <v>1</v>
      </c>
      <c r="AP354" s="12"/>
      <c r="AQ354" s="12"/>
    </row>
    <row r="355" spans="1:43" ht="25" customHeight="1" x14ac:dyDescent="0.35">
      <c r="A355" s="123"/>
      <c r="B355" s="124"/>
      <c r="C355" s="114" t="str">
        <f t="shared" ca="1" si="42"/>
        <v>Expired</v>
      </c>
      <c r="D355" s="114" t="s">
        <v>8999</v>
      </c>
      <c r="E355" s="115">
        <v>42237</v>
      </c>
      <c r="F355" s="115">
        <v>45525</v>
      </c>
      <c r="G355" s="115">
        <f>DATE(YEAR(F355)+1,MONTH(F355)+6,DAY(F355)-1)</f>
        <v>46073</v>
      </c>
      <c r="H355" s="114" t="s">
        <v>4782</v>
      </c>
      <c r="I355" s="379" t="s">
        <v>16589</v>
      </c>
      <c r="J355" s="155" t="s">
        <v>14082</v>
      </c>
      <c r="K355" s="114" t="s">
        <v>11728</v>
      </c>
      <c r="L355" s="114" t="s">
        <v>5123</v>
      </c>
      <c r="M355" s="114" t="s">
        <v>3640</v>
      </c>
      <c r="N355" s="116" t="str">
        <f t="shared" si="47"/>
        <v>LP</v>
      </c>
      <c r="O355" s="114" t="s">
        <v>8725</v>
      </c>
      <c r="P355" s="114" t="str">
        <f t="shared" si="45"/>
        <v>Medium</v>
      </c>
      <c r="Q355" s="155" t="s">
        <v>5805</v>
      </c>
      <c r="R355" s="356" t="s">
        <v>16391</v>
      </c>
      <c r="S355" s="356"/>
      <c r="T355" s="155" t="s">
        <v>2891</v>
      </c>
      <c r="U355" s="117" t="s">
        <v>5806</v>
      </c>
      <c r="V355" s="118" t="s">
        <v>5807</v>
      </c>
      <c r="W355" s="119" t="s">
        <v>1193</v>
      </c>
      <c r="X355" s="119" t="s">
        <v>1193</v>
      </c>
      <c r="Y355" s="128">
        <v>44179</v>
      </c>
      <c r="Z355" s="128">
        <v>44561</v>
      </c>
      <c r="AA355" s="120">
        <v>0</v>
      </c>
      <c r="AB355" s="120">
        <v>0</v>
      </c>
      <c r="AC355" s="120">
        <v>166000</v>
      </c>
      <c r="AD355" s="120">
        <v>0</v>
      </c>
      <c r="AE355" s="120">
        <v>53929000</v>
      </c>
      <c r="AF355" s="121"/>
      <c r="AG355" s="114" t="s">
        <v>1193</v>
      </c>
      <c r="AH355" s="114" t="s">
        <v>1193</v>
      </c>
      <c r="AI355" s="114">
        <v>11</v>
      </c>
      <c r="AJ355" s="114">
        <v>11</v>
      </c>
      <c r="AK355" s="114">
        <v>0</v>
      </c>
      <c r="AL355" s="114">
        <v>0</v>
      </c>
      <c r="AM355" s="114">
        <v>0</v>
      </c>
      <c r="AN355" s="118" t="s">
        <v>3500</v>
      </c>
      <c r="AO355" s="122">
        <v>1</v>
      </c>
      <c r="AP355" s="12"/>
      <c r="AQ355" s="12"/>
    </row>
    <row r="356" spans="1:43" ht="25" customHeight="1" x14ac:dyDescent="0.35">
      <c r="A356" s="123"/>
      <c r="B356" s="124"/>
      <c r="C356" s="114" t="str">
        <f t="shared" ca="1" si="42"/>
        <v>Expired</v>
      </c>
      <c r="D356" s="114" t="s">
        <v>4030</v>
      </c>
      <c r="E356" s="115">
        <v>41708</v>
      </c>
      <c r="F356" s="115">
        <v>44630</v>
      </c>
      <c r="G356" s="115">
        <f>DATE(YEAR(F356)+2,MONTH(F356),DAY(F356)-1)</f>
        <v>45360</v>
      </c>
      <c r="H356" s="114" t="s">
        <v>62</v>
      </c>
      <c r="I356" s="379" t="s">
        <v>70</v>
      </c>
      <c r="J356" s="155" t="s">
        <v>14082</v>
      </c>
      <c r="K356" s="114" t="s">
        <v>11728</v>
      </c>
      <c r="L356" s="114" t="s">
        <v>5123</v>
      </c>
      <c r="M356" s="114" t="s">
        <v>3640</v>
      </c>
      <c r="N356" s="116" t="str">
        <f t="shared" si="47"/>
        <v>LP</v>
      </c>
      <c r="O356" s="114" t="s">
        <v>8725</v>
      </c>
      <c r="P356" s="114" t="str">
        <f t="shared" si="45"/>
        <v>Medium</v>
      </c>
      <c r="Q356" s="155" t="s">
        <v>454</v>
      </c>
      <c r="R356" s="356" t="s">
        <v>14083</v>
      </c>
      <c r="S356" s="356"/>
      <c r="T356" s="155" t="s">
        <v>1925</v>
      </c>
      <c r="U356" s="117" t="s">
        <v>14084</v>
      </c>
      <c r="V356" s="118" t="s">
        <v>5808</v>
      </c>
      <c r="W356" s="119" t="s">
        <v>1193</v>
      </c>
      <c r="X356" s="119" t="s">
        <v>1193</v>
      </c>
      <c r="Y356" s="128">
        <v>41677</v>
      </c>
      <c r="Z356" s="118"/>
      <c r="AA356" s="120">
        <v>3845964.02</v>
      </c>
      <c r="AB356" s="120" t="s">
        <v>7675</v>
      </c>
      <c r="AC356" s="120">
        <v>10584958</v>
      </c>
      <c r="AD356" s="120" t="s">
        <v>7676</v>
      </c>
      <c r="AE356" s="120">
        <v>391998</v>
      </c>
      <c r="AF356" s="121"/>
      <c r="AG356" s="114" t="s">
        <v>7677</v>
      </c>
      <c r="AH356" s="114" t="s">
        <v>7678</v>
      </c>
      <c r="AI356" s="114"/>
      <c r="AJ356" s="114"/>
      <c r="AK356" s="114"/>
      <c r="AL356" s="114"/>
      <c r="AM356" s="114"/>
      <c r="AN356" s="118" t="s">
        <v>3517</v>
      </c>
      <c r="AO356" s="122">
        <v>1</v>
      </c>
      <c r="AP356" s="12"/>
      <c r="AQ356" s="12"/>
    </row>
    <row r="357" spans="1:43" ht="25" customHeight="1" x14ac:dyDescent="0.35">
      <c r="A357" s="123"/>
      <c r="B357" s="124"/>
      <c r="C357" s="114" t="str">
        <f t="shared" ca="1" si="42"/>
        <v>Expired</v>
      </c>
      <c r="D357" s="118" t="s">
        <v>2206</v>
      </c>
      <c r="E357" s="118"/>
      <c r="F357" s="138">
        <v>44238</v>
      </c>
      <c r="G357" s="115">
        <f>DATE(YEAR(F357)+2,MONTH(F357),DAY(F357)-1)</f>
        <v>44967</v>
      </c>
      <c r="H357" s="118" t="s">
        <v>4417</v>
      </c>
      <c r="I357" s="379" t="s">
        <v>4418</v>
      </c>
      <c r="J357" s="345" t="s">
        <v>5809</v>
      </c>
      <c r="K357" s="118" t="s">
        <v>14</v>
      </c>
      <c r="L357" s="118" t="s">
        <v>3368</v>
      </c>
      <c r="M357" s="114"/>
      <c r="N357" s="116" t="str">
        <f t="shared" si="47"/>
        <v/>
      </c>
      <c r="O357" s="118" t="s">
        <v>8725</v>
      </c>
      <c r="P357" s="114" t="str">
        <f t="shared" si="45"/>
        <v>Medium</v>
      </c>
      <c r="Q357" s="345"/>
      <c r="R357" s="357"/>
      <c r="S357" s="357"/>
      <c r="T357" s="345"/>
      <c r="U357" s="157"/>
      <c r="V357" s="118"/>
      <c r="W357" s="118"/>
      <c r="X357" s="118"/>
      <c r="Y357" s="118"/>
      <c r="Z357" s="118"/>
      <c r="AA357" s="118"/>
      <c r="AB357" s="118"/>
      <c r="AC357" s="118"/>
      <c r="AD357" s="118"/>
      <c r="AE357" s="118"/>
      <c r="AF357" s="140"/>
      <c r="AG357" s="118"/>
      <c r="AH357" s="118"/>
      <c r="AI357" s="118"/>
      <c r="AJ357" s="118"/>
      <c r="AK357" s="118"/>
      <c r="AL357" s="118"/>
      <c r="AM357" s="118"/>
      <c r="AN357" s="118" t="s">
        <v>3500</v>
      </c>
      <c r="AO357" s="141">
        <v>1</v>
      </c>
      <c r="AP357" s="12"/>
      <c r="AQ357" s="12"/>
    </row>
    <row r="358" spans="1:43" ht="25" customHeight="1" x14ac:dyDescent="0.35">
      <c r="A358" s="123"/>
      <c r="B358" s="124"/>
      <c r="C358" s="114" t="str">
        <f t="shared" ca="1" si="42"/>
        <v>Expired</v>
      </c>
      <c r="D358" s="118" t="s">
        <v>13960</v>
      </c>
      <c r="E358" s="129" t="s">
        <v>9044</v>
      </c>
      <c r="F358" s="138">
        <v>45460</v>
      </c>
      <c r="G358" s="115">
        <f>DATE(YEAR(F358)+2,MONTH(F358),DAY(F358)-1)</f>
        <v>46189</v>
      </c>
      <c r="H358" s="118" t="s">
        <v>250</v>
      </c>
      <c r="I358" s="379" t="s">
        <v>251</v>
      </c>
      <c r="J358" s="345" t="s">
        <v>5810</v>
      </c>
      <c r="K358" s="118" t="s">
        <v>14</v>
      </c>
      <c r="L358" s="118" t="s">
        <v>3368</v>
      </c>
      <c r="M358" s="114" t="s">
        <v>3640</v>
      </c>
      <c r="N358" s="116" t="str">
        <f t="shared" si="47"/>
        <v>LP</v>
      </c>
      <c r="O358" s="118" t="s">
        <v>8728</v>
      </c>
      <c r="P358" s="114" t="str">
        <f t="shared" si="45"/>
        <v>Low</v>
      </c>
      <c r="Q358" s="345" t="s">
        <v>5466</v>
      </c>
      <c r="R358" s="357"/>
      <c r="S358" s="357"/>
      <c r="T358" s="345" t="s">
        <v>9043</v>
      </c>
      <c r="U358" s="139" t="s">
        <v>9042</v>
      </c>
      <c r="V358" s="118" t="s">
        <v>11089</v>
      </c>
      <c r="W358" s="118" t="s">
        <v>1193</v>
      </c>
      <c r="X358" s="118" t="s">
        <v>1193</v>
      </c>
      <c r="Y358" s="129">
        <v>41691</v>
      </c>
      <c r="Z358" s="129">
        <v>44196</v>
      </c>
      <c r="AA358" s="162">
        <v>31497543</v>
      </c>
      <c r="AB358" s="162">
        <v>0</v>
      </c>
      <c r="AC358" s="162">
        <v>2633164</v>
      </c>
      <c r="AD358" s="162">
        <v>0</v>
      </c>
      <c r="AE358" s="162">
        <v>29018576</v>
      </c>
      <c r="AF358" s="140"/>
      <c r="AG358" s="118" t="s">
        <v>1193</v>
      </c>
      <c r="AH358" s="118" t="s">
        <v>1193</v>
      </c>
      <c r="AI358" s="118">
        <v>519</v>
      </c>
      <c r="AJ358" s="118">
        <v>199</v>
      </c>
      <c r="AK358" s="118">
        <v>320</v>
      </c>
      <c r="AL358" s="118">
        <v>31</v>
      </c>
      <c r="AM358" s="118">
        <v>0</v>
      </c>
      <c r="AN358" s="118" t="s">
        <v>4568</v>
      </c>
      <c r="AO358" s="141">
        <v>1</v>
      </c>
      <c r="AP358" s="12"/>
      <c r="AQ358" s="12"/>
    </row>
    <row r="359" spans="1:43" ht="25" customHeight="1" x14ac:dyDescent="0.35">
      <c r="A359" s="123"/>
      <c r="B359" s="124"/>
      <c r="C359" s="114" t="str">
        <f t="shared" ca="1" si="42"/>
        <v>Expired</v>
      </c>
      <c r="D359" s="114" t="s">
        <v>9019</v>
      </c>
      <c r="E359" s="115">
        <v>43826</v>
      </c>
      <c r="F359" s="115">
        <v>45371</v>
      </c>
      <c r="G359" s="115">
        <f>DATE(YEAR(F359)+2,MONTH(F359),DAY(F359)-1)</f>
        <v>46100</v>
      </c>
      <c r="H359" s="114" t="s">
        <v>2461</v>
      </c>
      <c r="I359" s="379" t="s">
        <v>8355</v>
      </c>
      <c r="J359" s="155" t="s">
        <v>10180</v>
      </c>
      <c r="K359" s="114" t="s">
        <v>24</v>
      </c>
      <c r="L359" s="114" t="s">
        <v>5123</v>
      </c>
      <c r="M359" s="114" t="s">
        <v>3640</v>
      </c>
      <c r="N359" s="116" t="str">
        <f t="shared" si="47"/>
        <v>LP</v>
      </c>
      <c r="O359" s="114" t="s">
        <v>8728</v>
      </c>
      <c r="P359" s="114" t="str">
        <f t="shared" ref="P359:P390" si="48">IF(EXACT(O359,"Overseas Charities Operating in Jamaica"),"Medium",IF(EXACT(O359,"Muslim Groups/Foundations"),"Medium",IF(EXACT(O359,"Churches"),"Low",IF(EXACT(O359,"Benevolent Societies"),"Low",IF(EXACT(O359,"Alumni/Past Students Associations"),"Low",IF(EXACT(O359,"Schools(Government/Private)"),"Low",IF(EXACT(O359,"Govt.Based Trusts/Charities"),"Low",IF(EXACT(O359,"Trust"),"Medium",IF(EXACT(O359,"Company Based Foundations"),"Medium",IF(EXACT(O359,"Other Foundations"),"Medium",IF(EXACT(O359,"Unincorporated Groups"),"Medium","")))))))))))</f>
        <v>Low</v>
      </c>
      <c r="Q359" s="155" t="s">
        <v>2147</v>
      </c>
      <c r="R359" s="356" t="s">
        <v>15157</v>
      </c>
      <c r="S359" s="356"/>
      <c r="T359" s="155" t="s">
        <v>9020</v>
      </c>
      <c r="U359" s="139" t="s">
        <v>14492</v>
      </c>
      <c r="V359" s="129" t="s">
        <v>11088</v>
      </c>
      <c r="W359" s="128" t="s">
        <v>1193</v>
      </c>
      <c r="X359" s="128" t="s">
        <v>1193</v>
      </c>
      <c r="Y359" s="128">
        <v>44909</v>
      </c>
      <c r="Z359" s="128">
        <v>44926</v>
      </c>
      <c r="AA359" s="120">
        <v>11153088</v>
      </c>
      <c r="AB359" s="120">
        <v>0</v>
      </c>
      <c r="AC359" s="120">
        <v>6820632</v>
      </c>
      <c r="AD359" s="120">
        <v>0</v>
      </c>
      <c r="AE359" s="120">
        <v>12536337</v>
      </c>
      <c r="AF359" s="121">
        <v>89780549</v>
      </c>
      <c r="AG359" s="114" t="s">
        <v>1193</v>
      </c>
      <c r="AH359" s="114" t="s">
        <v>14493</v>
      </c>
      <c r="AI359" s="114">
        <v>4</v>
      </c>
      <c r="AJ359" s="114">
        <v>3</v>
      </c>
      <c r="AK359" s="114">
        <v>1</v>
      </c>
      <c r="AL359" s="114">
        <v>5</v>
      </c>
      <c r="AM359" s="114">
        <v>1</v>
      </c>
      <c r="AN359" s="118" t="s">
        <v>3517</v>
      </c>
      <c r="AO359" s="122">
        <v>1</v>
      </c>
      <c r="AP359" s="12"/>
      <c r="AQ359" s="12"/>
    </row>
    <row r="360" spans="1:43" ht="25" customHeight="1" x14ac:dyDescent="0.35">
      <c r="A360" s="123"/>
      <c r="B360" s="124"/>
      <c r="C360" s="114" t="str">
        <f t="shared" ca="1" si="42"/>
        <v>Expired</v>
      </c>
      <c r="D360" s="114" t="s">
        <v>15302</v>
      </c>
      <c r="E360" s="115">
        <v>43332</v>
      </c>
      <c r="F360" s="115">
        <v>45832</v>
      </c>
      <c r="G360" s="115">
        <f>DATE(YEAR(F360)+1,MONTH(F360),DAY(F360)-1)</f>
        <v>46196</v>
      </c>
      <c r="H360" s="114" t="s">
        <v>4913</v>
      </c>
      <c r="I360" s="379" t="s">
        <v>4313</v>
      </c>
      <c r="J360" s="155" t="s">
        <v>5811</v>
      </c>
      <c r="K360" s="114" t="s">
        <v>7</v>
      </c>
      <c r="L360" s="114" t="s">
        <v>5123</v>
      </c>
      <c r="M360" s="114" t="s">
        <v>3640</v>
      </c>
      <c r="N360" s="116" t="str">
        <f t="shared" si="47"/>
        <v>LP</v>
      </c>
      <c r="O360" s="114" t="s">
        <v>8725</v>
      </c>
      <c r="P360" s="114" t="str">
        <f t="shared" si="48"/>
        <v>Medium</v>
      </c>
      <c r="Q360" s="155" t="s">
        <v>10431</v>
      </c>
      <c r="R360" s="356" t="s">
        <v>15303</v>
      </c>
      <c r="S360" s="356"/>
      <c r="T360" s="155" t="s">
        <v>15304</v>
      </c>
      <c r="U360" s="117" t="s">
        <v>15305</v>
      </c>
      <c r="V360" s="118" t="s">
        <v>5812</v>
      </c>
      <c r="W360" s="128" t="s">
        <v>1193</v>
      </c>
      <c r="X360" s="128" t="s">
        <v>1193</v>
      </c>
      <c r="Y360" s="128">
        <v>43300</v>
      </c>
      <c r="Z360" s="128">
        <v>44196</v>
      </c>
      <c r="AA360" s="120">
        <v>169605</v>
      </c>
      <c r="AB360" s="120">
        <v>0</v>
      </c>
      <c r="AC360" s="120">
        <v>148660</v>
      </c>
      <c r="AD360" s="120">
        <v>0</v>
      </c>
      <c r="AE360" s="120">
        <v>159799</v>
      </c>
      <c r="AF360" s="121">
        <v>195045</v>
      </c>
      <c r="AG360" s="114" t="s">
        <v>1193</v>
      </c>
      <c r="AH360" s="114" t="s">
        <v>1193</v>
      </c>
      <c r="AI360" s="114">
        <v>40</v>
      </c>
      <c r="AJ360" s="114">
        <v>17</v>
      </c>
      <c r="AK360" s="114">
        <v>23</v>
      </c>
      <c r="AL360" s="114">
        <v>40</v>
      </c>
      <c r="AM360" s="114">
        <v>1</v>
      </c>
      <c r="AN360" s="118" t="s">
        <v>3500</v>
      </c>
      <c r="AO360" s="122">
        <v>1</v>
      </c>
      <c r="AP360" s="12"/>
      <c r="AQ360" s="12"/>
    </row>
    <row r="361" spans="1:43" ht="25" customHeight="1" x14ac:dyDescent="0.35">
      <c r="A361" s="123"/>
      <c r="B361" s="181">
        <v>44637</v>
      </c>
      <c r="C361" s="114" t="str">
        <f t="shared" ca="1" si="42"/>
        <v>Expired</v>
      </c>
      <c r="D361" s="114" t="s">
        <v>7914</v>
      </c>
      <c r="E361" s="115">
        <v>44645</v>
      </c>
      <c r="F361" s="115">
        <v>45741</v>
      </c>
      <c r="G361" s="115">
        <f>DATE(YEAR(F361)+1,MONTH(F361),DAY(F361)-1)</f>
        <v>46105</v>
      </c>
      <c r="H361" s="114" t="s">
        <v>7919</v>
      </c>
      <c r="I361" s="379" t="s">
        <v>7924</v>
      </c>
      <c r="J361" s="155" t="s">
        <v>7928</v>
      </c>
      <c r="K361" s="118" t="s">
        <v>18</v>
      </c>
      <c r="L361" s="114" t="s">
        <v>3368</v>
      </c>
      <c r="M361" s="114" t="s">
        <v>3640</v>
      </c>
      <c r="N361" s="116" t="str">
        <f t="shared" si="47"/>
        <v>LP</v>
      </c>
      <c r="O361" s="114" t="s">
        <v>8728</v>
      </c>
      <c r="P361" s="114" t="str">
        <f t="shared" si="48"/>
        <v>Low</v>
      </c>
      <c r="Q361" s="155" t="s">
        <v>7933</v>
      </c>
      <c r="R361" s="356" t="s">
        <v>1193</v>
      </c>
      <c r="S361" s="356"/>
      <c r="T361" s="155" t="s">
        <v>1193</v>
      </c>
      <c r="U361" s="117" t="s">
        <v>1193</v>
      </c>
      <c r="V361" s="119" t="s">
        <v>1193</v>
      </c>
      <c r="W361" s="119" t="s">
        <v>1193</v>
      </c>
      <c r="X361" s="119" t="s">
        <v>1193</v>
      </c>
      <c r="Y361" s="128" t="s">
        <v>1193</v>
      </c>
      <c r="Z361" s="118" t="s">
        <v>1193</v>
      </c>
      <c r="AA361" s="120">
        <v>0</v>
      </c>
      <c r="AB361" s="120">
        <v>0</v>
      </c>
      <c r="AC361" s="120">
        <v>0</v>
      </c>
      <c r="AD361" s="120">
        <v>0</v>
      </c>
      <c r="AE361" s="120">
        <v>0</v>
      </c>
      <c r="AF361" s="121">
        <v>0</v>
      </c>
      <c r="AG361" s="114" t="s">
        <v>1193</v>
      </c>
      <c r="AH361" s="114" t="s">
        <v>1193</v>
      </c>
      <c r="AI361" s="114" t="s">
        <v>1193</v>
      </c>
      <c r="AJ361" s="114" t="s">
        <v>1193</v>
      </c>
      <c r="AK361" s="114" t="s">
        <v>1193</v>
      </c>
      <c r="AL361" s="114" t="s">
        <v>1193</v>
      </c>
      <c r="AM361" s="114" t="s">
        <v>1193</v>
      </c>
      <c r="AN361" s="118" t="s">
        <v>3500</v>
      </c>
      <c r="AO361" s="122">
        <v>1</v>
      </c>
      <c r="AP361" s="12"/>
      <c r="AQ361" s="12"/>
    </row>
    <row r="362" spans="1:43" ht="25" customHeight="1" x14ac:dyDescent="0.35">
      <c r="A362" s="123" t="s">
        <v>1193</v>
      </c>
      <c r="B362" s="124"/>
      <c r="C362" s="114" t="str">
        <f t="shared" ca="1" si="42"/>
        <v>Expired</v>
      </c>
      <c r="D362" s="114" t="s">
        <v>3698</v>
      </c>
      <c r="E362" s="115">
        <v>43768</v>
      </c>
      <c r="F362" s="115">
        <f>E362</f>
        <v>43768</v>
      </c>
      <c r="G362" s="115">
        <f t="shared" ref="G362:G371" si="49">DATE(YEAR(F362)+2,MONTH(F362),DAY(F362)-1)</f>
        <v>44498</v>
      </c>
      <c r="H362" s="114" t="s">
        <v>2410</v>
      </c>
      <c r="I362" s="379" t="s">
        <v>4314</v>
      </c>
      <c r="J362" s="155" t="s">
        <v>5813</v>
      </c>
      <c r="K362" s="114" t="s">
        <v>74</v>
      </c>
      <c r="L362" s="114" t="s">
        <v>15709</v>
      </c>
      <c r="M362" s="114" t="s">
        <v>3640</v>
      </c>
      <c r="N362" s="116" t="str">
        <f t="shared" si="47"/>
        <v>LP</v>
      </c>
      <c r="O362" s="114" t="s">
        <v>8725</v>
      </c>
      <c r="P362" s="114" t="str">
        <f t="shared" si="48"/>
        <v>Medium</v>
      </c>
      <c r="Q362" s="155" t="s">
        <v>5814</v>
      </c>
      <c r="R362" s="356"/>
      <c r="S362" s="356"/>
      <c r="T362" s="155" t="s">
        <v>2805</v>
      </c>
      <c r="U362" s="117" t="s">
        <v>5815</v>
      </c>
      <c r="V362" s="129" t="s">
        <v>10829</v>
      </c>
      <c r="W362" s="128" t="s">
        <v>1193</v>
      </c>
      <c r="X362" s="128" t="s">
        <v>1193</v>
      </c>
      <c r="Y362" s="128">
        <v>43651</v>
      </c>
      <c r="Z362" s="128">
        <v>43465</v>
      </c>
      <c r="AA362" s="120">
        <v>265000</v>
      </c>
      <c r="AB362" s="120">
        <v>0</v>
      </c>
      <c r="AC362" s="120">
        <v>240000</v>
      </c>
      <c r="AD362" s="120">
        <v>0</v>
      </c>
      <c r="AE362" s="120">
        <v>265000</v>
      </c>
      <c r="AF362" s="121"/>
      <c r="AG362" s="114" t="s">
        <v>11247</v>
      </c>
      <c r="AH362" s="130" t="s">
        <v>1193</v>
      </c>
      <c r="AI362" s="131">
        <v>3</v>
      </c>
      <c r="AJ362" s="131">
        <v>0</v>
      </c>
      <c r="AK362" s="131">
        <v>3</v>
      </c>
      <c r="AL362" s="131">
        <v>0</v>
      </c>
      <c r="AM362" s="131">
        <v>0</v>
      </c>
      <c r="AN362" s="118" t="s">
        <v>3500</v>
      </c>
      <c r="AO362" s="122">
        <v>1</v>
      </c>
      <c r="AP362" s="12"/>
      <c r="AQ362" s="12"/>
    </row>
    <row r="363" spans="1:43" ht="25" customHeight="1" x14ac:dyDescent="0.35">
      <c r="A363" s="123"/>
      <c r="B363" s="133"/>
      <c r="C363" s="114" t="str">
        <f t="shared" ca="1" si="42"/>
        <v>Expired</v>
      </c>
      <c r="D363" s="114" t="s">
        <v>3736</v>
      </c>
      <c r="E363" s="115">
        <v>43962</v>
      </c>
      <c r="F363" s="115">
        <f>E363</f>
        <v>43962</v>
      </c>
      <c r="G363" s="115">
        <f t="shared" si="49"/>
        <v>44691</v>
      </c>
      <c r="H363" s="114" t="s">
        <v>2590</v>
      </c>
      <c r="I363" s="379" t="s">
        <v>4315</v>
      </c>
      <c r="J363" s="155" t="s">
        <v>5816</v>
      </c>
      <c r="K363" s="114" t="s">
        <v>24</v>
      </c>
      <c r="L363" s="114" t="s">
        <v>5123</v>
      </c>
      <c r="M363" s="114" t="s">
        <v>3640</v>
      </c>
      <c r="N363" s="116" t="str">
        <f t="shared" si="47"/>
        <v>LP</v>
      </c>
      <c r="O363" s="114" t="s">
        <v>8726</v>
      </c>
      <c r="P363" s="114" t="str">
        <f t="shared" si="48"/>
        <v>Medium</v>
      </c>
      <c r="Q363" s="155" t="s">
        <v>2935</v>
      </c>
      <c r="R363" s="356"/>
      <c r="S363" s="356"/>
      <c r="T363" s="155" t="s">
        <v>9772</v>
      </c>
      <c r="U363" s="117" t="s">
        <v>9773</v>
      </c>
      <c r="V363" s="128" t="s">
        <v>10830</v>
      </c>
      <c r="W363" s="128" t="s">
        <v>1193</v>
      </c>
      <c r="X363" s="128" t="s">
        <v>1193</v>
      </c>
      <c r="Y363" s="128">
        <v>43853</v>
      </c>
      <c r="Z363" s="118" t="s">
        <v>3303</v>
      </c>
      <c r="AA363" s="120">
        <v>0</v>
      </c>
      <c r="AB363" s="120">
        <v>0</v>
      </c>
      <c r="AC363" s="120">
        <v>0</v>
      </c>
      <c r="AD363" s="120">
        <v>0</v>
      </c>
      <c r="AE363" s="120">
        <v>0</v>
      </c>
      <c r="AF363" s="121"/>
      <c r="AG363" s="114" t="s">
        <v>1193</v>
      </c>
      <c r="AH363" s="114" t="s">
        <v>1193</v>
      </c>
      <c r="AI363" s="114">
        <v>7</v>
      </c>
      <c r="AJ363" s="114">
        <v>3</v>
      </c>
      <c r="AK363" s="114">
        <v>4</v>
      </c>
      <c r="AL363" s="114">
        <v>0</v>
      </c>
      <c r="AM363" s="114">
        <v>0</v>
      </c>
      <c r="AN363" s="118" t="s">
        <v>3500</v>
      </c>
      <c r="AO363" s="122">
        <v>1</v>
      </c>
      <c r="AP363" s="12"/>
      <c r="AQ363" s="12"/>
    </row>
    <row r="364" spans="1:43" ht="25" customHeight="1" x14ac:dyDescent="0.35">
      <c r="A364" s="123"/>
      <c r="B364" s="133"/>
      <c r="C364" s="114" t="str">
        <f t="shared" ca="1" si="42"/>
        <v>Expired</v>
      </c>
      <c r="D364" s="114" t="s">
        <v>1658</v>
      </c>
      <c r="E364" s="115">
        <v>42992</v>
      </c>
      <c r="F364" s="115">
        <f>E364</f>
        <v>42992</v>
      </c>
      <c r="G364" s="115">
        <f t="shared" si="49"/>
        <v>43721</v>
      </c>
      <c r="H364" s="114" t="s">
        <v>1665</v>
      </c>
      <c r="I364" s="379" t="s">
        <v>3016</v>
      </c>
      <c r="J364" s="155" t="s">
        <v>5817</v>
      </c>
      <c r="K364" s="114" t="s">
        <v>11728</v>
      </c>
      <c r="L364" s="114" t="s">
        <v>5123</v>
      </c>
      <c r="M364" s="114" t="s">
        <v>3640</v>
      </c>
      <c r="N364" s="116" t="str">
        <f t="shared" si="47"/>
        <v>LP</v>
      </c>
      <c r="O364" s="114" t="s">
        <v>8726</v>
      </c>
      <c r="P364" s="114" t="str">
        <f t="shared" si="48"/>
        <v>Medium</v>
      </c>
      <c r="Q364" s="155" t="s">
        <v>5818</v>
      </c>
      <c r="R364" s="356"/>
      <c r="S364" s="356"/>
      <c r="T364" s="355" t="s">
        <v>9769</v>
      </c>
      <c r="U364" s="117" t="s">
        <v>9771</v>
      </c>
      <c r="V364" s="118" t="s">
        <v>9770</v>
      </c>
      <c r="W364" s="119" t="s">
        <v>1193</v>
      </c>
      <c r="X364" s="119" t="s">
        <v>1193</v>
      </c>
      <c r="Y364" s="128">
        <v>42961</v>
      </c>
      <c r="Z364" s="118" t="s">
        <v>3303</v>
      </c>
      <c r="AA364" s="120">
        <v>0</v>
      </c>
      <c r="AB364" s="120">
        <v>0</v>
      </c>
      <c r="AC364" s="120">
        <v>0</v>
      </c>
      <c r="AD364" s="120">
        <v>0</v>
      </c>
      <c r="AE364" s="120">
        <v>0</v>
      </c>
      <c r="AF364" s="121"/>
      <c r="AG364" s="114" t="s">
        <v>1193</v>
      </c>
      <c r="AH364" s="114" t="s">
        <v>1193</v>
      </c>
      <c r="AI364" s="114">
        <v>2</v>
      </c>
      <c r="AJ364" s="114">
        <v>2</v>
      </c>
      <c r="AK364" s="114">
        <v>0</v>
      </c>
      <c r="AL364" s="114">
        <v>0</v>
      </c>
      <c r="AM364" s="114">
        <v>0</v>
      </c>
      <c r="AN364" s="118" t="s">
        <v>3500</v>
      </c>
      <c r="AO364" s="122">
        <v>1</v>
      </c>
      <c r="AP364" s="12"/>
      <c r="AQ364" s="12"/>
    </row>
    <row r="365" spans="1:43" ht="25" customHeight="1" x14ac:dyDescent="0.35">
      <c r="A365" s="123"/>
      <c r="B365" s="133"/>
      <c r="C365" s="114" t="str">
        <f t="shared" ca="1" si="42"/>
        <v>Expired</v>
      </c>
      <c r="D365" s="114" t="s">
        <v>3935</v>
      </c>
      <c r="E365" s="115">
        <v>43573</v>
      </c>
      <c r="F365" s="115">
        <v>45247</v>
      </c>
      <c r="G365" s="115">
        <f t="shared" si="49"/>
        <v>45977</v>
      </c>
      <c r="H365" s="114" t="s">
        <v>2232</v>
      </c>
      <c r="I365" s="379" t="s">
        <v>4316</v>
      </c>
      <c r="J365" s="155" t="s">
        <v>12923</v>
      </c>
      <c r="K365" s="114" t="s">
        <v>11728</v>
      </c>
      <c r="L365" s="114" t="s">
        <v>5123</v>
      </c>
      <c r="M365" s="114" t="s">
        <v>3640</v>
      </c>
      <c r="N365" s="116" t="str">
        <f t="shared" si="47"/>
        <v>LP</v>
      </c>
      <c r="O365" s="114" t="s">
        <v>8725</v>
      </c>
      <c r="P365" s="114" t="str">
        <f t="shared" si="48"/>
        <v>Medium</v>
      </c>
      <c r="Q365" s="155" t="s">
        <v>5819</v>
      </c>
      <c r="R365" s="356" t="s">
        <v>12924</v>
      </c>
      <c r="S365" s="356"/>
      <c r="T365" s="155" t="s">
        <v>12926</v>
      </c>
      <c r="U365" s="117" t="s">
        <v>12925</v>
      </c>
      <c r="V365" s="118" t="s">
        <v>5820</v>
      </c>
      <c r="W365" s="118" t="s">
        <v>5821</v>
      </c>
      <c r="X365" s="119" t="s">
        <v>1193</v>
      </c>
      <c r="Y365" s="128">
        <v>44006</v>
      </c>
      <c r="Z365" s="128">
        <v>43830</v>
      </c>
      <c r="AA365" s="120">
        <v>1257584</v>
      </c>
      <c r="AB365" s="120">
        <v>0</v>
      </c>
      <c r="AC365" s="120">
        <v>720942</v>
      </c>
      <c r="AD365" s="120">
        <v>0</v>
      </c>
      <c r="AE365" s="120">
        <v>1257328</v>
      </c>
      <c r="AF365" s="121">
        <v>2057033</v>
      </c>
      <c r="AG365" s="114" t="s">
        <v>11417</v>
      </c>
      <c r="AH365" s="114" t="s">
        <v>11418</v>
      </c>
      <c r="AI365" s="114">
        <v>7</v>
      </c>
      <c r="AJ365" s="114">
        <v>0</v>
      </c>
      <c r="AK365" s="114">
        <v>7</v>
      </c>
      <c r="AL365" s="114">
        <v>0</v>
      </c>
      <c r="AM365" s="114">
        <v>0</v>
      </c>
      <c r="AN365" s="118" t="s">
        <v>3500</v>
      </c>
      <c r="AO365" s="122">
        <v>1</v>
      </c>
      <c r="AP365" s="12"/>
      <c r="AQ365" s="12"/>
    </row>
    <row r="366" spans="1:43" ht="25" customHeight="1" x14ac:dyDescent="0.35">
      <c r="A366" s="125" t="s">
        <v>11548</v>
      </c>
      <c r="B366" s="132">
        <v>44838</v>
      </c>
      <c r="C366" s="114" t="str">
        <f t="shared" ca="1" si="42"/>
        <v>Expired</v>
      </c>
      <c r="D366" s="114" t="s">
        <v>8530</v>
      </c>
      <c r="E366" s="115">
        <v>44838</v>
      </c>
      <c r="F366" s="115">
        <v>44838</v>
      </c>
      <c r="G366" s="115">
        <f t="shared" si="49"/>
        <v>45568</v>
      </c>
      <c r="H366" s="114" t="s">
        <v>8531</v>
      </c>
      <c r="I366" s="379" t="s">
        <v>8670</v>
      </c>
      <c r="J366" s="155" t="s">
        <v>8532</v>
      </c>
      <c r="K366" s="114" t="s">
        <v>11728</v>
      </c>
      <c r="L366" s="114" t="s">
        <v>5123</v>
      </c>
      <c r="M366" s="114" t="s">
        <v>3640</v>
      </c>
      <c r="N366" s="116" t="str">
        <f t="shared" si="47"/>
        <v>LP</v>
      </c>
      <c r="O366" s="114" t="s">
        <v>8726</v>
      </c>
      <c r="P366" s="114" t="str">
        <f t="shared" si="48"/>
        <v>Medium</v>
      </c>
      <c r="Q366" s="155" t="s">
        <v>10264</v>
      </c>
      <c r="R366" s="356"/>
      <c r="S366" s="356"/>
      <c r="T366" s="155" t="s">
        <v>8533</v>
      </c>
      <c r="U366" s="117" t="s">
        <v>8534</v>
      </c>
      <c r="V366" s="118" t="s">
        <v>6339</v>
      </c>
      <c r="W366" s="128" t="s">
        <v>10831</v>
      </c>
      <c r="X366" s="129" t="s">
        <v>11090</v>
      </c>
      <c r="Y366" s="128">
        <v>44623</v>
      </c>
      <c r="Z366" s="118" t="s">
        <v>3303</v>
      </c>
      <c r="AA366" s="120">
        <v>0</v>
      </c>
      <c r="AB366" s="120">
        <v>0</v>
      </c>
      <c r="AC366" s="120">
        <v>0</v>
      </c>
      <c r="AD366" s="120">
        <v>0</v>
      </c>
      <c r="AE366" s="120">
        <v>0</v>
      </c>
      <c r="AF366" s="121"/>
      <c r="AG366" s="114" t="s">
        <v>1193</v>
      </c>
      <c r="AH366" s="114" t="s">
        <v>1193</v>
      </c>
      <c r="AI366" s="114">
        <v>3</v>
      </c>
      <c r="AJ366" s="114">
        <v>2</v>
      </c>
      <c r="AK366" s="114">
        <v>1</v>
      </c>
      <c r="AL366" s="114">
        <v>0</v>
      </c>
      <c r="AM366" s="114">
        <v>0</v>
      </c>
      <c r="AN366" s="118" t="s">
        <v>3500</v>
      </c>
      <c r="AO366" s="122">
        <v>1</v>
      </c>
      <c r="AP366" s="12"/>
      <c r="AQ366" s="12"/>
    </row>
    <row r="367" spans="1:43" ht="25" customHeight="1" x14ac:dyDescent="0.35">
      <c r="A367" s="123"/>
      <c r="B367" s="124"/>
      <c r="C367" s="114" t="str">
        <f t="shared" ca="1" si="42"/>
        <v>Expired</v>
      </c>
      <c r="D367" s="114" t="s">
        <v>3604</v>
      </c>
      <c r="E367" s="115">
        <v>43594</v>
      </c>
      <c r="F367" s="115">
        <f>E367</f>
        <v>43594</v>
      </c>
      <c r="G367" s="115">
        <f t="shared" si="49"/>
        <v>44324</v>
      </c>
      <c r="H367" s="114" t="s">
        <v>3605</v>
      </c>
      <c r="I367" s="379" t="s">
        <v>8002</v>
      </c>
      <c r="J367" s="155" t="s">
        <v>5822</v>
      </c>
      <c r="K367" s="114" t="s">
        <v>74</v>
      </c>
      <c r="L367" s="114" t="s">
        <v>15709</v>
      </c>
      <c r="M367" s="114" t="s">
        <v>3640</v>
      </c>
      <c r="N367" s="116" t="str">
        <f t="shared" si="47"/>
        <v>LP</v>
      </c>
      <c r="O367" s="114" t="s">
        <v>8726</v>
      </c>
      <c r="P367" s="114" t="str">
        <f t="shared" si="48"/>
        <v>Medium</v>
      </c>
      <c r="Q367" s="155" t="s">
        <v>5823</v>
      </c>
      <c r="R367" s="356"/>
      <c r="S367" s="356"/>
      <c r="T367" s="155" t="s">
        <v>9792</v>
      </c>
      <c r="U367" s="117" t="s">
        <v>9791</v>
      </c>
      <c r="V367" s="118" t="s">
        <v>10832</v>
      </c>
      <c r="W367" s="119" t="s">
        <v>1193</v>
      </c>
      <c r="X367" s="119" t="s">
        <v>1193</v>
      </c>
      <c r="Y367" s="115">
        <v>43480</v>
      </c>
      <c r="Z367" s="115">
        <v>43465</v>
      </c>
      <c r="AA367" s="120">
        <v>170125.95</v>
      </c>
      <c r="AB367" s="120">
        <v>0</v>
      </c>
      <c r="AC367" s="120">
        <v>249000</v>
      </c>
      <c r="AD367" s="120">
        <v>0</v>
      </c>
      <c r="AE367" s="120">
        <v>249000</v>
      </c>
      <c r="AF367" s="121"/>
      <c r="AG367" s="114" t="s">
        <v>1193</v>
      </c>
      <c r="AH367" s="114" t="s">
        <v>1193</v>
      </c>
      <c r="AI367" s="114">
        <v>4</v>
      </c>
      <c r="AJ367" s="114">
        <v>0</v>
      </c>
      <c r="AK367" s="114">
        <v>4</v>
      </c>
      <c r="AL367" s="114">
        <v>0</v>
      </c>
      <c r="AM367" s="114">
        <v>0</v>
      </c>
      <c r="AN367" s="118" t="s">
        <v>3500</v>
      </c>
      <c r="AO367" s="122">
        <v>1</v>
      </c>
      <c r="AP367" s="12"/>
      <c r="AQ367" s="12"/>
    </row>
    <row r="368" spans="1:43" ht="25" customHeight="1" x14ac:dyDescent="0.35">
      <c r="A368" s="123"/>
      <c r="B368" s="124"/>
      <c r="C368" s="114" t="str">
        <f t="shared" ca="1" si="42"/>
        <v>Expired</v>
      </c>
      <c r="D368" s="114" t="s">
        <v>1125</v>
      </c>
      <c r="E368" s="115">
        <v>42360</v>
      </c>
      <c r="F368" s="115">
        <f>E368</f>
        <v>42360</v>
      </c>
      <c r="G368" s="115">
        <f t="shared" si="49"/>
        <v>43090</v>
      </c>
      <c r="H368" s="114" t="s">
        <v>1126</v>
      </c>
      <c r="I368" s="379" t="s">
        <v>3153</v>
      </c>
      <c r="J368" s="155" t="s">
        <v>5825</v>
      </c>
      <c r="K368" s="114" t="s">
        <v>11728</v>
      </c>
      <c r="L368" s="114" t="s">
        <v>5123</v>
      </c>
      <c r="M368" s="114" t="s">
        <v>3640</v>
      </c>
      <c r="N368" s="116" t="str">
        <f t="shared" si="47"/>
        <v>LP</v>
      </c>
      <c r="O368" s="114" t="s">
        <v>8726</v>
      </c>
      <c r="P368" s="114" t="str">
        <f t="shared" si="48"/>
        <v>Medium</v>
      </c>
      <c r="Q368" s="155" t="s">
        <v>5034</v>
      </c>
      <c r="R368" s="356"/>
      <c r="S368" s="356"/>
      <c r="T368" s="155" t="s">
        <v>1134</v>
      </c>
      <c r="U368" s="127"/>
      <c r="V368" s="119"/>
      <c r="W368" s="119"/>
      <c r="X368" s="119"/>
      <c r="Y368" s="114"/>
      <c r="Z368" s="118"/>
      <c r="AA368" s="120"/>
      <c r="AB368" s="120"/>
      <c r="AC368" s="120"/>
      <c r="AD368" s="120"/>
      <c r="AE368" s="120"/>
      <c r="AF368" s="121"/>
      <c r="AG368" s="114"/>
      <c r="AH368" s="114"/>
      <c r="AI368" s="114"/>
      <c r="AJ368" s="114"/>
      <c r="AK368" s="114"/>
      <c r="AL368" s="114"/>
      <c r="AM368" s="114"/>
      <c r="AN368" s="118" t="str">
        <f>IF(ISNUMBER(#REF!), IF(#REF!&lt;5000001,"SMALL", IF(#REF!&lt;15000001,"MEDIUM","LARGE")),"")</f>
        <v/>
      </c>
      <c r="AO368" s="122">
        <v>1</v>
      </c>
      <c r="AP368" s="12"/>
      <c r="AQ368" s="12"/>
    </row>
    <row r="369" spans="1:43" ht="25" customHeight="1" x14ac:dyDescent="0.35">
      <c r="A369" s="123"/>
      <c r="B369" s="124"/>
      <c r="C369" s="114" t="str">
        <f t="shared" ca="1" si="42"/>
        <v>Expired</v>
      </c>
      <c r="D369" s="114" t="s">
        <v>3793</v>
      </c>
      <c r="E369" s="115">
        <v>42060</v>
      </c>
      <c r="F369" s="115">
        <v>44252</v>
      </c>
      <c r="G369" s="115">
        <f t="shared" si="49"/>
        <v>44981</v>
      </c>
      <c r="H369" s="114" t="s">
        <v>838</v>
      </c>
      <c r="I369" s="379" t="s">
        <v>3196</v>
      </c>
      <c r="J369" s="155" t="s">
        <v>5828</v>
      </c>
      <c r="K369" s="114" t="s">
        <v>11728</v>
      </c>
      <c r="L369" s="114" t="s">
        <v>5123</v>
      </c>
      <c r="M369" s="114" t="s">
        <v>3640</v>
      </c>
      <c r="N369" s="116" t="str">
        <f t="shared" ref="N369:N391" si="50">IF(EXACT(M369,"C - COMPANY ACT"),"LP",IF(EXACT(M369,"V- VEST ACT (WITHIN PARLIAMENT) "),"LP",IF(EXACT(M369,"FS - FRIENDLY SOCIETIES ACT"),"LP",IF(EXACT(M369,"UN - UNICORPORATED"),"LA",""))))</f>
        <v>LP</v>
      </c>
      <c r="O369" s="114" t="s">
        <v>8726</v>
      </c>
      <c r="P369" s="114" t="str">
        <f t="shared" si="48"/>
        <v>Medium</v>
      </c>
      <c r="Q369" s="155" t="s">
        <v>1494</v>
      </c>
      <c r="R369" s="356"/>
      <c r="S369" s="356"/>
      <c r="T369" s="155" t="s">
        <v>1495</v>
      </c>
      <c r="U369" s="117" t="s">
        <v>1193</v>
      </c>
      <c r="V369" s="118" t="s">
        <v>5829</v>
      </c>
      <c r="W369" s="119" t="s">
        <v>1193</v>
      </c>
      <c r="X369" s="119" t="s">
        <v>1193</v>
      </c>
      <c r="Y369" s="115">
        <v>41870</v>
      </c>
      <c r="Z369" s="118" t="s">
        <v>3305</v>
      </c>
      <c r="AA369" s="120">
        <v>412628</v>
      </c>
      <c r="AB369" s="120">
        <v>0</v>
      </c>
      <c r="AC369" s="120">
        <v>0</v>
      </c>
      <c r="AD369" s="120">
        <v>0</v>
      </c>
      <c r="AE369" s="120">
        <v>1235017</v>
      </c>
      <c r="AF369" s="121"/>
      <c r="AG369" s="114" t="s">
        <v>1193</v>
      </c>
      <c r="AH369" s="114" t="s">
        <v>1193</v>
      </c>
      <c r="AI369" s="114"/>
      <c r="AJ369" s="114"/>
      <c r="AK369" s="114"/>
      <c r="AL369" s="114"/>
      <c r="AM369" s="114"/>
      <c r="AN369" s="118" t="s">
        <v>3500</v>
      </c>
      <c r="AO369" s="122">
        <v>1</v>
      </c>
      <c r="AP369" s="12"/>
      <c r="AQ369" s="12"/>
    </row>
    <row r="370" spans="1:43" ht="25" customHeight="1" x14ac:dyDescent="0.35">
      <c r="A370" s="123"/>
      <c r="B370" s="124"/>
      <c r="C370" s="114" t="str">
        <f t="shared" ca="1" si="42"/>
        <v>Expired</v>
      </c>
      <c r="D370" s="114" t="s">
        <v>8288</v>
      </c>
      <c r="E370" s="115">
        <v>43818</v>
      </c>
      <c r="F370" s="115">
        <v>45279</v>
      </c>
      <c r="G370" s="115">
        <f t="shared" si="49"/>
        <v>46009</v>
      </c>
      <c r="H370" s="114" t="s">
        <v>2452</v>
      </c>
      <c r="I370" s="379" t="s">
        <v>4317</v>
      </c>
      <c r="J370" s="155" t="s">
        <v>12606</v>
      </c>
      <c r="K370" s="114" t="s">
        <v>6582</v>
      </c>
      <c r="L370" s="114" t="s">
        <v>15709</v>
      </c>
      <c r="M370" s="114" t="s">
        <v>3640</v>
      </c>
      <c r="N370" s="116" t="str">
        <f t="shared" si="50"/>
        <v>LP</v>
      </c>
      <c r="O370" s="114" t="s">
        <v>8727</v>
      </c>
      <c r="P370" s="114" t="str">
        <f t="shared" si="48"/>
        <v>Medium</v>
      </c>
      <c r="Q370" s="155" t="s">
        <v>2147</v>
      </c>
      <c r="R370" s="356" t="s">
        <v>12607</v>
      </c>
      <c r="S370" s="356"/>
      <c r="T370" s="155" t="s">
        <v>12608</v>
      </c>
      <c r="U370" s="117" t="s">
        <v>12609</v>
      </c>
      <c r="V370" s="129" t="s">
        <v>5830</v>
      </c>
      <c r="W370" s="128" t="s">
        <v>1193</v>
      </c>
      <c r="X370" s="128" t="s">
        <v>1193</v>
      </c>
      <c r="Y370" s="115">
        <v>43741</v>
      </c>
      <c r="Z370" s="115">
        <v>44561</v>
      </c>
      <c r="AA370" s="120">
        <v>5500</v>
      </c>
      <c r="AB370" s="120">
        <v>0</v>
      </c>
      <c r="AC370" s="120">
        <v>0</v>
      </c>
      <c r="AD370" s="120">
        <v>0</v>
      </c>
      <c r="AE370" s="120">
        <v>111004</v>
      </c>
      <c r="AF370" s="121">
        <v>440979</v>
      </c>
      <c r="AG370" s="114" t="s">
        <v>12610</v>
      </c>
      <c r="AH370" s="114" t="s">
        <v>11248</v>
      </c>
      <c r="AI370" s="114">
        <v>7</v>
      </c>
      <c r="AJ370" s="114">
        <v>0</v>
      </c>
      <c r="AK370" s="114">
        <v>7</v>
      </c>
      <c r="AL370" s="114">
        <v>0</v>
      </c>
      <c r="AM370" s="114">
        <v>1</v>
      </c>
      <c r="AN370" s="118" t="s">
        <v>3500</v>
      </c>
      <c r="AO370" s="122">
        <v>1</v>
      </c>
      <c r="AP370" s="12"/>
      <c r="AQ370" s="12"/>
    </row>
    <row r="371" spans="1:43" ht="25" customHeight="1" x14ac:dyDescent="0.35">
      <c r="A371" s="125" t="s">
        <v>11533</v>
      </c>
      <c r="B371" s="126">
        <v>45079</v>
      </c>
      <c r="C371" s="114" t="str">
        <f t="shared" ca="1" si="42"/>
        <v>Expired</v>
      </c>
      <c r="D371" s="114" t="s">
        <v>9867</v>
      </c>
      <c r="E371" s="115">
        <v>45079</v>
      </c>
      <c r="F371" s="115">
        <f>E371</f>
        <v>45079</v>
      </c>
      <c r="G371" s="115">
        <f t="shared" si="49"/>
        <v>45809</v>
      </c>
      <c r="H371" s="114" t="s">
        <v>9868</v>
      </c>
      <c r="I371" s="379" t="s">
        <v>9869</v>
      </c>
      <c r="J371" s="155" t="s">
        <v>9870</v>
      </c>
      <c r="K371" s="114" t="s">
        <v>329</v>
      </c>
      <c r="L371" s="114" t="s">
        <v>5123</v>
      </c>
      <c r="M371" s="114" t="s">
        <v>3640</v>
      </c>
      <c r="N371" s="116" t="str">
        <f t="shared" si="50"/>
        <v>LP</v>
      </c>
      <c r="O371" s="114" t="s">
        <v>8725</v>
      </c>
      <c r="P371" s="114" t="str">
        <f t="shared" si="48"/>
        <v>Medium</v>
      </c>
      <c r="Q371" s="155" t="s">
        <v>10433</v>
      </c>
      <c r="R371" s="356"/>
      <c r="S371" s="356"/>
      <c r="T371" s="155" t="s">
        <v>9871</v>
      </c>
      <c r="U371" s="117" t="s">
        <v>9872</v>
      </c>
      <c r="V371" s="118" t="s">
        <v>6224</v>
      </c>
      <c r="W371" s="119" t="s">
        <v>1193</v>
      </c>
      <c r="X371" s="118" t="s">
        <v>10833</v>
      </c>
      <c r="Y371" s="115">
        <v>44978</v>
      </c>
      <c r="Z371" s="115" t="s">
        <v>3303</v>
      </c>
      <c r="AA371" s="120">
        <v>0</v>
      </c>
      <c r="AB371" s="120">
        <v>0</v>
      </c>
      <c r="AC371" s="120">
        <v>0</v>
      </c>
      <c r="AD371" s="120">
        <v>0</v>
      </c>
      <c r="AE371" s="120">
        <v>0</v>
      </c>
      <c r="AF371" s="121"/>
      <c r="AG371" s="114" t="s">
        <v>1193</v>
      </c>
      <c r="AH371" s="114" t="s">
        <v>1193</v>
      </c>
      <c r="AI371" s="114">
        <v>7</v>
      </c>
      <c r="AJ371" s="114">
        <v>4</v>
      </c>
      <c r="AK371" s="114">
        <v>3</v>
      </c>
      <c r="AL371" s="114">
        <v>0</v>
      </c>
      <c r="AM371" s="114">
        <v>0</v>
      </c>
      <c r="AN371" s="118" t="s">
        <v>3500</v>
      </c>
      <c r="AO371" s="122">
        <v>1</v>
      </c>
      <c r="AP371" s="12"/>
      <c r="AQ371" s="12"/>
    </row>
    <row r="372" spans="1:43" ht="25" customHeight="1" x14ac:dyDescent="0.35">
      <c r="A372" s="123"/>
      <c r="B372" s="124"/>
      <c r="C372" s="114" t="str">
        <f t="shared" ref="C372:C435" ca="1" si="51">IF(G372&lt;TODAY(),"Expired","Active")</f>
        <v>Active</v>
      </c>
      <c r="D372" s="114" t="s">
        <v>12851</v>
      </c>
      <c r="E372" s="115">
        <v>43053</v>
      </c>
      <c r="F372" s="115">
        <v>45640</v>
      </c>
      <c r="G372" s="115">
        <f>DATE(YEAR(F372),MONTH(F372)+20,DAY(F372)-1)</f>
        <v>46247</v>
      </c>
      <c r="H372" s="114" t="s">
        <v>1779</v>
      </c>
      <c r="I372" s="379" t="s">
        <v>1783</v>
      </c>
      <c r="J372" s="155" t="s">
        <v>12852</v>
      </c>
      <c r="K372" s="114" t="s">
        <v>24</v>
      </c>
      <c r="L372" s="114" t="s">
        <v>5123</v>
      </c>
      <c r="M372" s="114" t="s">
        <v>3640</v>
      </c>
      <c r="N372" s="116" t="str">
        <f t="shared" si="50"/>
        <v>LP</v>
      </c>
      <c r="O372" s="114" t="s">
        <v>8728</v>
      </c>
      <c r="P372" s="114" t="str">
        <f t="shared" si="48"/>
        <v>Low</v>
      </c>
      <c r="Q372" s="155" t="s">
        <v>5831</v>
      </c>
      <c r="R372" s="356" t="s">
        <v>12853</v>
      </c>
      <c r="S372" s="356"/>
      <c r="T372" s="155" t="s">
        <v>9790</v>
      </c>
      <c r="U372" s="127" t="s">
        <v>12854</v>
      </c>
      <c r="V372" s="119" t="s">
        <v>12855</v>
      </c>
      <c r="W372" s="119" t="s">
        <v>1193</v>
      </c>
      <c r="X372" s="119" t="s">
        <v>1193</v>
      </c>
      <c r="Y372" s="115">
        <v>42870</v>
      </c>
      <c r="Z372" s="115">
        <v>43100</v>
      </c>
      <c r="AA372" s="120">
        <v>132074</v>
      </c>
      <c r="AB372" s="120">
        <v>0</v>
      </c>
      <c r="AC372" s="120">
        <v>0</v>
      </c>
      <c r="AD372" s="120">
        <v>0</v>
      </c>
      <c r="AE372" s="120">
        <v>-150221</v>
      </c>
      <c r="AF372" s="121">
        <v>10994</v>
      </c>
      <c r="AG372" s="114" t="s">
        <v>12856</v>
      </c>
      <c r="AH372" s="114" t="s">
        <v>1193</v>
      </c>
      <c r="AI372" s="114">
        <v>2</v>
      </c>
      <c r="AJ372" s="114">
        <v>1</v>
      </c>
      <c r="AK372" s="114">
        <v>1</v>
      </c>
      <c r="AL372" s="114">
        <v>0</v>
      </c>
      <c r="AM372" s="114">
        <v>0</v>
      </c>
      <c r="AN372" s="118" t="s">
        <v>3500</v>
      </c>
      <c r="AO372" s="122">
        <v>1</v>
      </c>
      <c r="AP372" s="12"/>
      <c r="AQ372" s="12"/>
    </row>
    <row r="373" spans="1:43" ht="25" customHeight="1" x14ac:dyDescent="0.35">
      <c r="A373" s="123"/>
      <c r="B373" s="124"/>
      <c r="C373" s="114" t="str">
        <f t="shared" ca="1" si="51"/>
        <v>Expired</v>
      </c>
      <c r="D373" s="114" t="s">
        <v>3284</v>
      </c>
      <c r="E373" s="115">
        <v>44271</v>
      </c>
      <c r="F373" s="115">
        <f>E373</f>
        <v>44271</v>
      </c>
      <c r="G373" s="115">
        <f t="shared" ref="G373:G380" si="52">DATE(YEAR(F373)+2,MONTH(F373),DAY(F373)-1)</f>
        <v>45000</v>
      </c>
      <c r="H373" s="114" t="s">
        <v>3285</v>
      </c>
      <c r="I373" s="379" t="s">
        <v>8004</v>
      </c>
      <c r="J373" s="155" t="s">
        <v>5832</v>
      </c>
      <c r="K373" s="114" t="s">
        <v>11728</v>
      </c>
      <c r="L373" s="114" t="s">
        <v>5123</v>
      </c>
      <c r="M373" s="114" t="s">
        <v>3640</v>
      </c>
      <c r="N373" s="116" t="str">
        <f t="shared" si="50"/>
        <v>LP</v>
      </c>
      <c r="O373" s="114" t="s">
        <v>8725</v>
      </c>
      <c r="P373" s="114" t="str">
        <f t="shared" si="48"/>
        <v>Medium</v>
      </c>
      <c r="Q373" s="155" t="s">
        <v>10434</v>
      </c>
      <c r="R373" s="356"/>
      <c r="S373" s="356"/>
      <c r="T373" s="155" t="s">
        <v>5833</v>
      </c>
      <c r="U373" s="117" t="s">
        <v>5834</v>
      </c>
      <c r="V373" s="118" t="s">
        <v>9643</v>
      </c>
      <c r="W373" s="119" t="s">
        <v>1193</v>
      </c>
      <c r="X373" s="119" t="s">
        <v>1193</v>
      </c>
      <c r="Y373" s="115">
        <v>44176</v>
      </c>
      <c r="Z373" s="118" t="s">
        <v>3303</v>
      </c>
      <c r="AA373" s="120">
        <v>0</v>
      </c>
      <c r="AB373" s="120">
        <v>0</v>
      </c>
      <c r="AC373" s="120">
        <v>0</v>
      </c>
      <c r="AD373" s="120">
        <v>0</v>
      </c>
      <c r="AE373" s="120">
        <v>0</v>
      </c>
      <c r="AF373" s="121"/>
      <c r="AG373" s="114" t="s">
        <v>1193</v>
      </c>
      <c r="AH373" s="114" t="s">
        <v>1193</v>
      </c>
      <c r="AI373" s="114">
        <v>8</v>
      </c>
      <c r="AJ373" s="114">
        <v>6</v>
      </c>
      <c r="AK373" s="114">
        <v>2</v>
      </c>
      <c r="AL373" s="114">
        <v>0</v>
      </c>
      <c r="AM373" s="114">
        <v>0</v>
      </c>
      <c r="AN373" s="118" t="s">
        <v>3500</v>
      </c>
      <c r="AO373" s="122">
        <v>1</v>
      </c>
      <c r="AP373" s="12"/>
      <c r="AQ373" s="12"/>
    </row>
    <row r="374" spans="1:43" ht="25" customHeight="1" x14ac:dyDescent="0.35">
      <c r="A374" s="123"/>
      <c r="B374" s="124"/>
      <c r="C374" s="114" t="str">
        <f t="shared" ca="1" si="51"/>
        <v>Expired</v>
      </c>
      <c r="D374" s="114" t="s">
        <v>1158</v>
      </c>
      <c r="E374" s="115">
        <v>42401</v>
      </c>
      <c r="F374" s="115">
        <f>E374</f>
        <v>42401</v>
      </c>
      <c r="G374" s="115">
        <f t="shared" si="52"/>
        <v>43131</v>
      </c>
      <c r="H374" s="114" t="s">
        <v>1159</v>
      </c>
      <c r="I374" s="379" t="s">
        <v>2987</v>
      </c>
      <c r="J374" s="155" t="s">
        <v>5835</v>
      </c>
      <c r="K374" s="114" t="s">
        <v>11728</v>
      </c>
      <c r="L374" s="114" t="s">
        <v>5123</v>
      </c>
      <c r="M374" s="114" t="s">
        <v>3640</v>
      </c>
      <c r="N374" s="116" t="str">
        <f t="shared" si="50"/>
        <v>LP</v>
      </c>
      <c r="O374" s="114" t="s">
        <v>8725</v>
      </c>
      <c r="P374" s="114" t="str">
        <f t="shared" si="48"/>
        <v>Medium</v>
      </c>
      <c r="Q374" s="155" t="s">
        <v>5836</v>
      </c>
      <c r="R374" s="356"/>
      <c r="S374" s="356"/>
      <c r="T374" s="155" t="s">
        <v>9789</v>
      </c>
      <c r="U374" s="127" t="s">
        <v>9788</v>
      </c>
      <c r="V374" s="118" t="s">
        <v>10834</v>
      </c>
      <c r="W374" s="119" t="s">
        <v>1193</v>
      </c>
      <c r="X374" s="119" t="s">
        <v>1193</v>
      </c>
      <c r="Y374" s="115">
        <v>42315</v>
      </c>
      <c r="Z374" s="118" t="s">
        <v>3303</v>
      </c>
      <c r="AA374" s="120">
        <v>0</v>
      </c>
      <c r="AB374" s="120">
        <v>0</v>
      </c>
      <c r="AC374" s="120">
        <v>0</v>
      </c>
      <c r="AD374" s="120">
        <v>0</v>
      </c>
      <c r="AE374" s="120">
        <v>0</v>
      </c>
      <c r="AF374" s="121"/>
      <c r="AG374" s="114" t="s">
        <v>1193</v>
      </c>
      <c r="AH374" s="114" t="s">
        <v>1193</v>
      </c>
      <c r="AI374" s="114">
        <v>5</v>
      </c>
      <c r="AJ374" s="114">
        <v>0</v>
      </c>
      <c r="AK374" s="114">
        <v>5</v>
      </c>
      <c r="AL374" s="114">
        <v>0</v>
      </c>
      <c r="AM374" s="114">
        <v>0</v>
      </c>
      <c r="AN374" s="118" t="s">
        <v>3500</v>
      </c>
      <c r="AO374" s="122">
        <v>1</v>
      </c>
      <c r="AP374" s="12"/>
      <c r="AQ374" s="12"/>
    </row>
    <row r="375" spans="1:43" ht="25" customHeight="1" x14ac:dyDescent="0.35">
      <c r="A375" s="123" t="s">
        <v>1193</v>
      </c>
      <c r="B375" s="124"/>
      <c r="C375" s="114" t="str">
        <f t="shared" ca="1" si="51"/>
        <v>Expired</v>
      </c>
      <c r="D375" s="114" t="s">
        <v>8974</v>
      </c>
      <c r="E375" s="115">
        <v>44152</v>
      </c>
      <c r="F375" s="115">
        <v>44882</v>
      </c>
      <c r="G375" s="115">
        <f t="shared" si="52"/>
        <v>45612</v>
      </c>
      <c r="H375" s="114" t="s">
        <v>2701</v>
      </c>
      <c r="I375" s="379" t="s">
        <v>5035</v>
      </c>
      <c r="J375" s="155" t="s">
        <v>5837</v>
      </c>
      <c r="K375" s="114" t="s">
        <v>11728</v>
      </c>
      <c r="L375" s="114" t="s">
        <v>5123</v>
      </c>
      <c r="M375" s="114" t="s">
        <v>3640</v>
      </c>
      <c r="N375" s="116" t="str">
        <f t="shared" si="50"/>
        <v>LP</v>
      </c>
      <c r="O375" s="114" t="s">
        <v>8725</v>
      </c>
      <c r="P375" s="114" t="str">
        <f t="shared" si="48"/>
        <v>Medium</v>
      </c>
      <c r="Q375" s="155" t="s">
        <v>5780</v>
      </c>
      <c r="R375" s="356"/>
      <c r="S375" s="356"/>
      <c r="T375" s="155" t="s">
        <v>2702</v>
      </c>
      <c r="U375" s="117" t="s">
        <v>8975</v>
      </c>
      <c r="V375" s="129" t="s">
        <v>8976</v>
      </c>
      <c r="W375" s="128" t="s">
        <v>1193</v>
      </c>
      <c r="X375" s="128" t="s">
        <v>1193</v>
      </c>
      <c r="Y375" s="115">
        <v>44060</v>
      </c>
      <c r="Z375" s="115">
        <v>44196</v>
      </c>
      <c r="AA375" s="120">
        <v>0</v>
      </c>
      <c r="AB375" s="120">
        <v>0</v>
      </c>
      <c r="AC375" s="120">
        <v>0</v>
      </c>
      <c r="AD375" s="120">
        <v>0</v>
      </c>
      <c r="AE375" s="120">
        <v>0</v>
      </c>
      <c r="AF375" s="121"/>
      <c r="AG375" s="114" t="s">
        <v>1193</v>
      </c>
      <c r="AH375" s="114" t="s">
        <v>1193</v>
      </c>
      <c r="AI375" s="114">
        <v>2</v>
      </c>
      <c r="AJ375" s="114">
        <v>1</v>
      </c>
      <c r="AK375" s="114">
        <v>1</v>
      </c>
      <c r="AL375" s="114">
        <v>0</v>
      </c>
      <c r="AM375" s="114">
        <v>0</v>
      </c>
      <c r="AN375" s="118" t="s">
        <v>3500</v>
      </c>
      <c r="AO375" s="122">
        <v>1</v>
      </c>
      <c r="AP375" s="12"/>
      <c r="AQ375" s="12"/>
    </row>
    <row r="376" spans="1:43" ht="25" customHeight="1" x14ac:dyDescent="0.35">
      <c r="A376" s="125" t="s">
        <v>11533</v>
      </c>
      <c r="B376" s="124"/>
      <c r="C376" s="114" t="str">
        <f t="shared" ca="1" si="51"/>
        <v>Active</v>
      </c>
      <c r="D376" s="114" t="s">
        <v>15373</v>
      </c>
      <c r="E376" s="115">
        <v>45881</v>
      </c>
      <c r="F376" s="115">
        <f>E376</f>
        <v>45881</v>
      </c>
      <c r="G376" s="115">
        <f t="shared" si="52"/>
        <v>46610</v>
      </c>
      <c r="H376" s="114" t="s">
        <v>15374</v>
      </c>
      <c r="I376" s="379" t="s">
        <v>15375</v>
      </c>
      <c r="J376" s="155" t="s">
        <v>15376</v>
      </c>
      <c r="K376" s="114" t="s">
        <v>24</v>
      </c>
      <c r="L376" s="114" t="s">
        <v>5123</v>
      </c>
      <c r="M376" s="114" t="s">
        <v>3640</v>
      </c>
      <c r="N376" s="116" t="str">
        <f t="shared" si="50"/>
        <v>LP</v>
      </c>
      <c r="O376" s="114" t="s">
        <v>8725</v>
      </c>
      <c r="P376" s="114" t="str">
        <f t="shared" si="48"/>
        <v>Medium</v>
      </c>
      <c r="Q376" s="155" t="s">
        <v>15377</v>
      </c>
      <c r="R376" s="356" t="s">
        <v>15378</v>
      </c>
      <c r="S376" s="356"/>
      <c r="T376" s="155" t="s">
        <v>15379</v>
      </c>
      <c r="U376" s="117" t="s">
        <v>15380</v>
      </c>
      <c r="V376" s="118" t="s">
        <v>15381</v>
      </c>
      <c r="W376" s="118" t="s">
        <v>15382</v>
      </c>
      <c r="X376" s="119" t="s">
        <v>1193</v>
      </c>
      <c r="Y376" s="115">
        <v>45873</v>
      </c>
      <c r="Z376" s="118" t="s">
        <v>3306</v>
      </c>
      <c r="AA376" s="120">
        <v>0</v>
      </c>
      <c r="AB376" s="120">
        <v>0</v>
      </c>
      <c r="AC376" s="120">
        <v>0</v>
      </c>
      <c r="AD376" s="120">
        <v>0</v>
      </c>
      <c r="AE376" s="120">
        <v>0</v>
      </c>
      <c r="AF376" s="121">
        <v>0</v>
      </c>
      <c r="AG376" s="114" t="s">
        <v>1193</v>
      </c>
      <c r="AH376" s="114" t="s">
        <v>1193</v>
      </c>
      <c r="AI376" s="114">
        <v>5</v>
      </c>
      <c r="AJ376" s="114">
        <v>2</v>
      </c>
      <c r="AK376" s="114">
        <v>3</v>
      </c>
      <c r="AL376" s="114">
        <v>5</v>
      </c>
      <c r="AM376" s="114">
        <v>1</v>
      </c>
      <c r="AN376" s="118" t="s">
        <v>3517</v>
      </c>
      <c r="AO376" s="122">
        <v>1</v>
      </c>
      <c r="AP376" s="12"/>
      <c r="AQ376" s="12"/>
    </row>
    <row r="377" spans="1:43" ht="25" customHeight="1" x14ac:dyDescent="0.35">
      <c r="A377" s="125" t="s">
        <v>13662</v>
      </c>
      <c r="B377" s="124"/>
      <c r="C377" s="114" t="str">
        <f t="shared" ca="1" si="51"/>
        <v>Expired</v>
      </c>
      <c r="D377" s="114" t="s">
        <v>13734</v>
      </c>
      <c r="E377" s="115">
        <v>42577</v>
      </c>
      <c r="F377" s="115">
        <v>45386</v>
      </c>
      <c r="G377" s="115">
        <f t="shared" si="52"/>
        <v>46115</v>
      </c>
      <c r="H377" s="114" t="s">
        <v>4784</v>
      </c>
      <c r="I377" s="379" t="s">
        <v>16590</v>
      </c>
      <c r="J377" s="155" t="s">
        <v>5853</v>
      </c>
      <c r="K377" s="114" t="s">
        <v>11728</v>
      </c>
      <c r="L377" s="114" t="s">
        <v>5123</v>
      </c>
      <c r="M377" s="114" t="s">
        <v>3640</v>
      </c>
      <c r="N377" s="116" t="str">
        <f t="shared" si="50"/>
        <v>LP</v>
      </c>
      <c r="O377" s="114" t="s">
        <v>8725</v>
      </c>
      <c r="P377" s="114" t="str">
        <f t="shared" si="48"/>
        <v>Medium</v>
      </c>
      <c r="Q377" s="155" t="s">
        <v>5854</v>
      </c>
      <c r="R377" s="356" t="s">
        <v>13736</v>
      </c>
      <c r="S377" s="356"/>
      <c r="T377" s="155" t="s">
        <v>13737</v>
      </c>
      <c r="U377" s="117" t="s">
        <v>13738</v>
      </c>
      <c r="V377" s="118" t="s">
        <v>13739</v>
      </c>
      <c r="W377" s="119" t="s">
        <v>1193</v>
      </c>
      <c r="X377" s="119" t="s">
        <v>1193</v>
      </c>
      <c r="Y377" s="128">
        <v>43581</v>
      </c>
      <c r="Z377" s="128">
        <v>43100</v>
      </c>
      <c r="AA377" s="120">
        <v>453715</v>
      </c>
      <c r="AB377" s="120">
        <v>0</v>
      </c>
      <c r="AC377" s="120">
        <v>282110</v>
      </c>
      <c r="AD377" s="120">
        <v>0</v>
      </c>
      <c r="AE377" s="120">
        <v>-512410</v>
      </c>
      <c r="AF377" s="121">
        <v>42499</v>
      </c>
      <c r="AG377" s="114" t="s">
        <v>13740</v>
      </c>
      <c r="AH377" s="130" t="s">
        <v>1193</v>
      </c>
      <c r="AI377" s="119">
        <v>16</v>
      </c>
      <c r="AJ377" s="119">
        <v>6</v>
      </c>
      <c r="AK377" s="119">
        <v>10</v>
      </c>
      <c r="AL377" s="119">
        <v>0</v>
      </c>
      <c r="AM377" s="119">
        <v>1</v>
      </c>
      <c r="AN377" s="118" t="s">
        <v>3500</v>
      </c>
      <c r="AO377" s="122">
        <v>1</v>
      </c>
      <c r="AP377" s="12"/>
      <c r="AQ377" s="12"/>
    </row>
    <row r="378" spans="1:43" ht="25" customHeight="1" x14ac:dyDescent="0.35">
      <c r="A378" s="123"/>
      <c r="B378" s="124"/>
      <c r="C378" s="114" t="str">
        <f t="shared" ca="1" si="51"/>
        <v>Expired</v>
      </c>
      <c r="D378" s="114" t="s">
        <v>3934</v>
      </c>
      <c r="E378" s="115">
        <v>43454</v>
      </c>
      <c r="F378" s="115">
        <v>44438</v>
      </c>
      <c r="G378" s="115">
        <f t="shared" si="52"/>
        <v>45167</v>
      </c>
      <c r="H378" s="114" t="s">
        <v>4783</v>
      </c>
      <c r="I378" s="379" t="s">
        <v>4318</v>
      </c>
      <c r="J378" s="155" t="s">
        <v>10181</v>
      </c>
      <c r="K378" s="114" t="s">
        <v>11728</v>
      </c>
      <c r="L378" s="114" t="s">
        <v>5123</v>
      </c>
      <c r="M378" s="114" t="s">
        <v>3640</v>
      </c>
      <c r="N378" s="116" t="str">
        <f t="shared" si="50"/>
        <v>LP</v>
      </c>
      <c r="O378" s="114" t="s">
        <v>8725</v>
      </c>
      <c r="P378" s="114" t="str">
        <f t="shared" si="48"/>
        <v>Medium</v>
      </c>
      <c r="Q378" s="155" t="s">
        <v>2165</v>
      </c>
      <c r="R378" s="356"/>
      <c r="S378" s="356"/>
      <c r="T378" s="155" t="s">
        <v>2740</v>
      </c>
      <c r="U378" s="117" t="s">
        <v>5838</v>
      </c>
      <c r="V378" s="118" t="s">
        <v>5839</v>
      </c>
      <c r="W378" s="118" t="s">
        <v>5840</v>
      </c>
      <c r="X378" s="118" t="s">
        <v>7679</v>
      </c>
      <c r="Y378" s="128">
        <v>44496</v>
      </c>
      <c r="Z378" s="118" t="s">
        <v>3305</v>
      </c>
      <c r="AA378" s="120">
        <v>472000</v>
      </c>
      <c r="AB378" s="120">
        <v>0</v>
      </c>
      <c r="AC378" s="120">
        <v>402000</v>
      </c>
      <c r="AD378" s="120">
        <v>0</v>
      </c>
      <c r="AE378" s="120">
        <v>376430</v>
      </c>
      <c r="AF378" s="121"/>
      <c r="AG378" s="114" t="s">
        <v>7680</v>
      </c>
      <c r="AH378" s="114" t="s">
        <v>7681</v>
      </c>
      <c r="AI378" s="114"/>
      <c r="AJ378" s="114"/>
      <c r="AK378" s="114"/>
      <c r="AL378" s="114"/>
      <c r="AM378" s="114"/>
      <c r="AN378" s="118" t="s">
        <v>3500</v>
      </c>
      <c r="AO378" s="122">
        <v>1</v>
      </c>
      <c r="AP378" s="12"/>
      <c r="AQ378" s="12"/>
    </row>
    <row r="379" spans="1:43" ht="25" customHeight="1" x14ac:dyDescent="0.35">
      <c r="A379" s="123"/>
      <c r="B379" s="124"/>
      <c r="C379" s="114" t="str">
        <f t="shared" ca="1" si="51"/>
        <v>Expired</v>
      </c>
      <c r="D379" s="114" t="s">
        <v>1020</v>
      </c>
      <c r="E379" s="115">
        <v>42237</v>
      </c>
      <c r="F379" s="115">
        <f>E379</f>
        <v>42237</v>
      </c>
      <c r="G379" s="115">
        <f t="shared" si="52"/>
        <v>42967</v>
      </c>
      <c r="H379" s="114" t="s">
        <v>1021</v>
      </c>
      <c r="I379" s="379" t="s">
        <v>3173</v>
      </c>
      <c r="J379" s="155" t="s">
        <v>5841</v>
      </c>
      <c r="K379" s="114" t="s">
        <v>11728</v>
      </c>
      <c r="L379" s="114" t="s">
        <v>5123</v>
      </c>
      <c r="M379" s="114" t="s">
        <v>3640</v>
      </c>
      <c r="N379" s="116" t="str">
        <f t="shared" si="50"/>
        <v>LP</v>
      </c>
      <c r="O379" s="114" t="s">
        <v>8728</v>
      </c>
      <c r="P379" s="114" t="str">
        <f t="shared" si="48"/>
        <v>Low</v>
      </c>
      <c r="Q379" s="155" t="s">
        <v>10265</v>
      </c>
      <c r="R379" s="356"/>
      <c r="S379" s="356"/>
      <c r="T379" s="155" t="s">
        <v>9786</v>
      </c>
      <c r="U379" s="127" t="s">
        <v>9787</v>
      </c>
      <c r="V379" s="119" t="s">
        <v>10835</v>
      </c>
      <c r="W379" s="119" t="s">
        <v>1193</v>
      </c>
      <c r="X379" s="119" t="s">
        <v>1193</v>
      </c>
      <c r="Y379" s="128">
        <v>42219</v>
      </c>
      <c r="Z379" s="118" t="s">
        <v>3303</v>
      </c>
      <c r="AA379" s="120">
        <v>0</v>
      </c>
      <c r="AB379" s="120">
        <v>0</v>
      </c>
      <c r="AC379" s="120">
        <v>0</v>
      </c>
      <c r="AD379" s="120">
        <v>0</v>
      </c>
      <c r="AE379" s="120">
        <v>0</v>
      </c>
      <c r="AF379" s="121"/>
      <c r="AG379" s="114" t="s">
        <v>1193</v>
      </c>
      <c r="AH379" s="114" t="s">
        <v>1193</v>
      </c>
      <c r="AI379" s="114">
        <v>3</v>
      </c>
      <c r="AJ379" s="114">
        <v>1</v>
      </c>
      <c r="AK379" s="114">
        <v>2</v>
      </c>
      <c r="AL379" s="114">
        <v>0</v>
      </c>
      <c r="AM379" s="114">
        <v>0</v>
      </c>
      <c r="AN379" s="118" t="s">
        <v>3500</v>
      </c>
      <c r="AO379" s="122">
        <v>1</v>
      </c>
      <c r="AP379" s="12"/>
      <c r="AQ379" s="12"/>
    </row>
    <row r="380" spans="1:43" ht="25" customHeight="1" x14ac:dyDescent="0.35">
      <c r="A380" s="123"/>
      <c r="B380" s="124"/>
      <c r="C380" s="114" t="str">
        <f t="shared" ca="1" si="51"/>
        <v>Expired</v>
      </c>
      <c r="D380" s="118" t="s">
        <v>2482</v>
      </c>
      <c r="E380" s="129">
        <v>43182</v>
      </c>
      <c r="F380" s="138">
        <v>45002</v>
      </c>
      <c r="G380" s="115">
        <f t="shared" si="52"/>
        <v>45732</v>
      </c>
      <c r="H380" s="118" t="s">
        <v>4637</v>
      </c>
      <c r="I380" s="379" t="s">
        <v>8493</v>
      </c>
      <c r="J380" s="345" t="s">
        <v>5842</v>
      </c>
      <c r="K380" s="118" t="s">
        <v>718</v>
      </c>
      <c r="L380" s="118" t="s">
        <v>3368</v>
      </c>
      <c r="M380" s="114"/>
      <c r="N380" s="116" t="str">
        <f t="shared" si="50"/>
        <v/>
      </c>
      <c r="O380" s="114" t="s">
        <v>8729</v>
      </c>
      <c r="P380" s="114" t="str">
        <f t="shared" si="48"/>
        <v>Low</v>
      </c>
      <c r="Q380" s="345" t="s">
        <v>3400</v>
      </c>
      <c r="R380" s="357"/>
      <c r="S380" s="357"/>
      <c r="T380" s="345" t="s">
        <v>3401</v>
      </c>
      <c r="U380" s="157"/>
      <c r="V380" s="118"/>
      <c r="W380" s="118"/>
      <c r="X380" s="118"/>
      <c r="Y380" s="118"/>
      <c r="Z380" s="118"/>
      <c r="AA380" s="118"/>
      <c r="AB380" s="118"/>
      <c r="AC380" s="118"/>
      <c r="AD380" s="118"/>
      <c r="AE380" s="118"/>
      <c r="AF380" s="140"/>
      <c r="AG380" s="118"/>
      <c r="AH380" s="118"/>
      <c r="AI380" s="118"/>
      <c r="AJ380" s="118"/>
      <c r="AK380" s="118"/>
      <c r="AL380" s="118"/>
      <c r="AM380" s="118" t="s">
        <v>4419</v>
      </c>
      <c r="AN380" s="118" t="s">
        <v>3500</v>
      </c>
      <c r="AO380" s="141">
        <v>1</v>
      </c>
      <c r="AP380" s="12"/>
      <c r="AQ380" s="12"/>
    </row>
    <row r="381" spans="1:43" ht="25" customHeight="1" x14ac:dyDescent="0.35">
      <c r="A381" s="123"/>
      <c r="B381" s="124"/>
      <c r="C381" s="114" t="str">
        <f t="shared" ca="1" si="51"/>
        <v>Active</v>
      </c>
      <c r="D381" s="114" t="s">
        <v>8577</v>
      </c>
      <c r="E381" s="115">
        <v>43269</v>
      </c>
      <c r="F381" s="115">
        <v>46009</v>
      </c>
      <c r="G381" s="115">
        <f>DATE(YEAR(F381)+1,MONTH(F381)+8,DAY(F381)-1)</f>
        <v>46616</v>
      </c>
      <c r="H381" s="114" t="s">
        <v>2037</v>
      </c>
      <c r="I381" s="379" t="s">
        <v>4319</v>
      </c>
      <c r="J381" s="155" t="s">
        <v>10182</v>
      </c>
      <c r="K381" s="114" t="s">
        <v>11728</v>
      </c>
      <c r="L381" s="114" t="s">
        <v>5123</v>
      </c>
      <c r="M381" s="114" t="s">
        <v>3640</v>
      </c>
      <c r="N381" s="116" t="str">
        <f t="shared" si="50"/>
        <v>LP</v>
      </c>
      <c r="O381" s="114" t="s">
        <v>8729</v>
      </c>
      <c r="P381" s="114" t="str">
        <f t="shared" si="48"/>
        <v>Low</v>
      </c>
      <c r="Q381" s="155" t="s">
        <v>10435</v>
      </c>
      <c r="R381" s="356" t="s">
        <v>14282</v>
      </c>
      <c r="S381" s="356"/>
      <c r="T381" s="155" t="s">
        <v>2927</v>
      </c>
      <c r="U381" s="117" t="s">
        <v>14283</v>
      </c>
      <c r="V381" s="129" t="s">
        <v>5843</v>
      </c>
      <c r="W381" s="128" t="s">
        <v>1193</v>
      </c>
      <c r="X381" s="128" t="s">
        <v>1193</v>
      </c>
      <c r="Y381" s="128">
        <v>43215</v>
      </c>
      <c r="Z381" s="128">
        <v>43830</v>
      </c>
      <c r="AA381" s="120">
        <v>3821452</v>
      </c>
      <c r="AB381" s="120">
        <v>0</v>
      </c>
      <c r="AC381" s="120">
        <v>3821452</v>
      </c>
      <c r="AD381" s="120">
        <v>0</v>
      </c>
      <c r="AE381" s="120">
        <v>392289675</v>
      </c>
      <c r="AF381" s="121">
        <v>0</v>
      </c>
      <c r="AG381" s="114" t="s">
        <v>11419</v>
      </c>
      <c r="AH381" s="114" t="s">
        <v>7682</v>
      </c>
      <c r="AI381" s="114">
        <v>3</v>
      </c>
      <c r="AJ381" s="114">
        <v>1</v>
      </c>
      <c r="AK381" s="114">
        <v>2</v>
      </c>
      <c r="AL381" s="114">
        <v>1</v>
      </c>
      <c r="AM381" s="114">
        <v>0</v>
      </c>
      <c r="AN381" s="118" t="s">
        <v>3500</v>
      </c>
      <c r="AO381" s="122">
        <v>1</v>
      </c>
      <c r="AP381" s="12"/>
      <c r="AQ381" s="12"/>
    </row>
    <row r="382" spans="1:43" ht="25" customHeight="1" x14ac:dyDescent="0.35">
      <c r="A382" s="123"/>
      <c r="B382" s="124"/>
      <c r="C382" s="114" t="str">
        <f t="shared" ca="1" si="51"/>
        <v>Expired</v>
      </c>
      <c r="D382" s="114" t="s">
        <v>13248</v>
      </c>
      <c r="E382" s="115">
        <v>42872</v>
      </c>
      <c r="F382" s="115">
        <v>45433</v>
      </c>
      <c r="G382" s="115">
        <f>DATE(YEAR(F382)+2,MONTH(F382),DAY(F382)-1)</f>
        <v>46162</v>
      </c>
      <c r="H382" s="114" t="s">
        <v>3600</v>
      </c>
      <c r="I382" s="379" t="s">
        <v>8005</v>
      </c>
      <c r="J382" s="155" t="s">
        <v>5844</v>
      </c>
      <c r="K382" s="114" t="s">
        <v>74</v>
      </c>
      <c r="L382" s="114" t="s">
        <v>15709</v>
      </c>
      <c r="M382" s="114" t="s">
        <v>3640</v>
      </c>
      <c r="N382" s="116" t="str">
        <f t="shared" si="50"/>
        <v>LP</v>
      </c>
      <c r="O382" s="114" t="s">
        <v>8726</v>
      </c>
      <c r="P382" s="114" t="str">
        <f t="shared" si="48"/>
        <v>Medium</v>
      </c>
      <c r="Q382" s="155" t="s">
        <v>10436</v>
      </c>
      <c r="R382" s="356" t="s">
        <v>13249</v>
      </c>
      <c r="S382" s="356"/>
      <c r="T382" s="155" t="s">
        <v>13250</v>
      </c>
      <c r="U382" s="117" t="s">
        <v>13251</v>
      </c>
      <c r="V382" s="118" t="s">
        <v>5845</v>
      </c>
      <c r="W382" s="119" t="s">
        <v>1193</v>
      </c>
      <c r="X382" s="119" t="s">
        <v>1193</v>
      </c>
      <c r="Y382" s="128" t="s">
        <v>1193</v>
      </c>
      <c r="Z382" s="128">
        <v>43830</v>
      </c>
      <c r="AA382" s="120">
        <v>0</v>
      </c>
      <c r="AB382" s="120">
        <v>0</v>
      </c>
      <c r="AC382" s="120">
        <v>-1143200</v>
      </c>
      <c r="AD382" s="120">
        <v>0</v>
      </c>
      <c r="AE382" s="120">
        <v>-1210010</v>
      </c>
      <c r="AF382" s="121">
        <v>30774704</v>
      </c>
      <c r="AG382" s="114" t="s">
        <v>7683</v>
      </c>
      <c r="AH382" s="114" t="s">
        <v>13252</v>
      </c>
      <c r="AI382" s="114">
        <v>9</v>
      </c>
      <c r="AJ382" s="114">
        <v>5</v>
      </c>
      <c r="AK382" s="114">
        <v>4</v>
      </c>
      <c r="AL382" s="114">
        <v>9</v>
      </c>
      <c r="AM382" s="114">
        <v>0</v>
      </c>
      <c r="AN382" s="118" t="s">
        <v>3500</v>
      </c>
      <c r="AO382" s="122">
        <v>1</v>
      </c>
      <c r="AP382" s="12"/>
      <c r="AQ382" s="12"/>
    </row>
    <row r="383" spans="1:43" ht="25" customHeight="1" x14ac:dyDescent="0.35">
      <c r="A383" s="123"/>
      <c r="B383" s="124"/>
      <c r="C383" s="114" t="str">
        <f t="shared" ca="1" si="51"/>
        <v>Expired</v>
      </c>
      <c r="D383" s="114" t="s">
        <v>2309</v>
      </c>
      <c r="E383" s="115">
        <v>43642</v>
      </c>
      <c r="F383" s="115">
        <f>E383</f>
        <v>43642</v>
      </c>
      <c r="G383" s="115">
        <f>DATE(YEAR(F383)+2,MONTH(F383),DAY(F383)-1)</f>
        <v>44372</v>
      </c>
      <c r="H383" s="114" t="s">
        <v>2255</v>
      </c>
      <c r="I383" s="379" t="s">
        <v>4320</v>
      </c>
      <c r="J383" s="155" t="s">
        <v>5846</v>
      </c>
      <c r="K383" s="114" t="s">
        <v>24</v>
      </c>
      <c r="L383" s="114" t="s">
        <v>5123</v>
      </c>
      <c r="M383" s="114" t="s">
        <v>3640</v>
      </c>
      <c r="N383" s="116" t="str">
        <f t="shared" si="50"/>
        <v>LP</v>
      </c>
      <c r="O383" s="114" t="s">
        <v>8725</v>
      </c>
      <c r="P383" s="114" t="str">
        <f t="shared" si="48"/>
        <v>Medium</v>
      </c>
      <c r="Q383" s="155" t="s">
        <v>5847</v>
      </c>
      <c r="R383" s="356"/>
      <c r="S383" s="356"/>
      <c r="T383" s="155" t="s">
        <v>9780</v>
      </c>
      <c r="U383" s="117" t="s">
        <v>9781</v>
      </c>
      <c r="V383" s="118" t="s">
        <v>10836</v>
      </c>
      <c r="W383" s="119" t="s">
        <v>1193</v>
      </c>
      <c r="X383" s="119" t="s">
        <v>1193</v>
      </c>
      <c r="Y383" s="128">
        <v>43269</v>
      </c>
      <c r="Z383" s="128">
        <v>44196</v>
      </c>
      <c r="AA383" s="120">
        <v>167000</v>
      </c>
      <c r="AB383" s="120">
        <v>0</v>
      </c>
      <c r="AC383" s="120">
        <v>167000</v>
      </c>
      <c r="AD383" s="120">
        <v>0</v>
      </c>
      <c r="AE383" s="120">
        <v>167000</v>
      </c>
      <c r="AF383" s="121"/>
      <c r="AG383" s="114" t="s">
        <v>11420</v>
      </c>
      <c r="AH383" s="130" t="s">
        <v>1193</v>
      </c>
      <c r="AI383" s="131">
        <v>2</v>
      </c>
      <c r="AJ383" s="131">
        <v>1</v>
      </c>
      <c r="AK383" s="131">
        <v>1</v>
      </c>
      <c r="AL383" s="131">
        <v>7</v>
      </c>
      <c r="AM383" s="131">
        <v>0</v>
      </c>
      <c r="AN383" s="118" t="s">
        <v>3500</v>
      </c>
      <c r="AO383" s="122">
        <v>1</v>
      </c>
      <c r="AP383" s="12"/>
      <c r="AQ383" s="12"/>
    </row>
    <row r="384" spans="1:43" ht="25" customHeight="1" x14ac:dyDescent="0.35">
      <c r="A384" s="125" t="s">
        <v>11549</v>
      </c>
      <c r="B384" s="124"/>
      <c r="C384" s="114" t="str">
        <f t="shared" ca="1" si="51"/>
        <v>Expired</v>
      </c>
      <c r="D384" s="114" t="s">
        <v>3641</v>
      </c>
      <c r="E384" s="115">
        <v>43205</v>
      </c>
      <c r="F384" s="115">
        <v>45398</v>
      </c>
      <c r="G384" s="115">
        <f>DATE(YEAR(F384)+2,MONTH(F384),DAY(F384)-1)</f>
        <v>46127</v>
      </c>
      <c r="H384" s="114" t="s">
        <v>1944</v>
      </c>
      <c r="I384" s="379" t="s">
        <v>3762</v>
      </c>
      <c r="J384" s="155" t="s">
        <v>5849</v>
      </c>
      <c r="K384" s="114" t="s">
        <v>24</v>
      </c>
      <c r="L384" s="114" t="s">
        <v>5123</v>
      </c>
      <c r="M384" s="114" t="s">
        <v>3640</v>
      </c>
      <c r="N384" s="116" t="str">
        <f t="shared" si="50"/>
        <v>LP</v>
      </c>
      <c r="O384" s="114" t="s">
        <v>8725</v>
      </c>
      <c r="P384" s="114" t="str">
        <f t="shared" si="48"/>
        <v>Medium</v>
      </c>
      <c r="Q384" s="155" t="s">
        <v>10437</v>
      </c>
      <c r="R384" s="356" t="s">
        <v>14567</v>
      </c>
      <c r="S384" s="356"/>
      <c r="T384" s="155" t="s">
        <v>14568</v>
      </c>
      <c r="U384" s="117" t="s">
        <v>14569</v>
      </c>
      <c r="V384" s="119" t="s">
        <v>5131</v>
      </c>
      <c r="W384" s="119" t="s">
        <v>1193</v>
      </c>
      <c r="X384" s="119" t="s">
        <v>1193</v>
      </c>
      <c r="Y384" s="128">
        <v>43882</v>
      </c>
      <c r="Z384" s="128">
        <v>44561</v>
      </c>
      <c r="AA384" s="120">
        <v>306680</v>
      </c>
      <c r="AB384" s="120">
        <v>0</v>
      </c>
      <c r="AC384" s="120">
        <v>0</v>
      </c>
      <c r="AD384" s="120">
        <v>0</v>
      </c>
      <c r="AE384" s="120">
        <v>2000</v>
      </c>
      <c r="AF384" s="121"/>
      <c r="AG384" s="114" t="s">
        <v>7684</v>
      </c>
      <c r="AH384" s="130" t="s">
        <v>7685</v>
      </c>
      <c r="AI384" s="119">
        <v>3</v>
      </c>
      <c r="AJ384" s="119">
        <v>1</v>
      </c>
      <c r="AK384" s="119">
        <v>2</v>
      </c>
      <c r="AL384" s="119">
        <v>3</v>
      </c>
      <c r="AM384" s="119">
        <v>0</v>
      </c>
      <c r="AN384" s="118" t="s">
        <v>3500</v>
      </c>
      <c r="AO384" s="122">
        <v>1</v>
      </c>
      <c r="AP384" s="12"/>
      <c r="AQ384" s="12"/>
    </row>
    <row r="385" spans="1:43" ht="25" customHeight="1" x14ac:dyDescent="0.35">
      <c r="A385" s="123"/>
      <c r="B385" s="124"/>
      <c r="C385" s="114" t="str">
        <f t="shared" ca="1" si="51"/>
        <v>Expired</v>
      </c>
      <c r="D385" s="114" t="s">
        <v>4027</v>
      </c>
      <c r="E385" s="115">
        <v>43816</v>
      </c>
      <c r="F385" s="115">
        <v>45277</v>
      </c>
      <c r="G385" s="115">
        <f>DATE(YEAR(F385)+2,MONTH(F385),DAY(F385)-1)</f>
        <v>46007</v>
      </c>
      <c r="H385" s="114" t="s">
        <v>2446</v>
      </c>
      <c r="I385" s="379" t="s">
        <v>9766</v>
      </c>
      <c r="J385" s="155" t="s">
        <v>5850</v>
      </c>
      <c r="K385" s="114" t="s">
        <v>11728</v>
      </c>
      <c r="L385" s="114" t="s">
        <v>5123</v>
      </c>
      <c r="M385" s="114" t="s">
        <v>3640</v>
      </c>
      <c r="N385" s="116" t="str">
        <f t="shared" si="50"/>
        <v>LP</v>
      </c>
      <c r="O385" s="114" t="s">
        <v>8728</v>
      </c>
      <c r="P385" s="114" t="str">
        <f t="shared" si="48"/>
        <v>Low</v>
      </c>
      <c r="Q385" s="155" t="s">
        <v>2147</v>
      </c>
      <c r="R385" s="356" t="s">
        <v>14031</v>
      </c>
      <c r="S385" s="356"/>
      <c r="T385" s="155" t="s">
        <v>14032</v>
      </c>
      <c r="U385" s="117" t="s">
        <v>14033</v>
      </c>
      <c r="V385" s="129" t="s">
        <v>5851</v>
      </c>
      <c r="W385" s="128" t="s">
        <v>1193</v>
      </c>
      <c r="X385" s="128" t="s">
        <v>1193</v>
      </c>
      <c r="Y385" s="128">
        <v>43768</v>
      </c>
      <c r="Z385" s="128">
        <v>44196</v>
      </c>
      <c r="AA385" s="120">
        <v>549000</v>
      </c>
      <c r="AB385" s="120">
        <v>0</v>
      </c>
      <c r="AC385" s="120">
        <v>549000</v>
      </c>
      <c r="AD385" s="120">
        <v>0</v>
      </c>
      <c r="AE385" s="120">
        <v>624450</v>
      </c>
      <c r="AF385" s="121">
        <v>135100</v>
      </c>
      <c r="AG385" s="114" t="s">
        <v>11421</v>
      </c>
      <c r="AH385" s="114" t="s">
        <v>1193</v>
      </c>
      <c r="AI385" s="114">
        <v>9</v>
      </c>
      <c r="AJ385" s="114">
        <v>2</v>
      </c>
      <c r="AK385" s="114">
        <v>7</v>
      </c>
      <c r="AL385" s="114">
        <v>2</v>
      </c>
      <c r="AM385" s="114">
        <v>1</v>
      </c>
      <c r="AN385" s="118" t="s">
        <v>3517</v>
      </c>
      <c r="AO385" s="122">
        <v>1</v>
      </c>
      <c r="AP385" s="12"/>
      <c r="AQ385" s="12"/>
    </row>
    <row r="386" spans="1:43" ht="25" customHeight="1" x14ac:dyDescent="0.35">
      <c r="A386" s="123"/>
      <c r="B386" s="124"/>
      <c r="C386" s="114" t="str">
        <f t="shared" ca="1" si="51"/>
        <v>Active</v>
      </c>
      <c r="D386" s="114" t="s">
        <v>8854</v>
      </c>
      <c r="E386" s="115">
        <v>42891</v>
      </c>
      <c r="F386" s="115">
        <v>45813</v>
      </c>
      <c r="G386" s="115">
        <f>DATE(YEAR(F386)+1,MONTH(F386)+8,DAY(F386)-1)</f>
        <v>46422</v>
      </c>
      <c r="H386" s="114" t="s">
        <v>1557</v>
      </c>
      <c r="I386" s="379" t="s">
        <v>3220</v>
      </c>
      <c r="J386" s="155" t="s">
        <v>5852</v>
      </c>
      <c r="K386" s="114" t="s">
        <v>11728</v>
      </c>
      <c r="L386" s="114" t="s">
        <v>5123</v>
      </c>
      <c r="M386" s="114" t="s">
        <v>3640</v>
      </c>
      <c r="N386" s="116" t="str">
        <f t="shared" si="50"/>
        <v>LP</v>
      </c>
      <c r="O386" s="114" t="s">
        <v>8725</v>
      </c>
      <c r="P386" s="114" t="str">
        <f t="shared" si="48"/>
        <v>Medium</v>
      </c>
      <c r="Q386" s="155" t="s">
        <v>10438</v>
      </c>
      <c r="R386" s="356" t="s">
        <v>12042</v>
      </c>
      <c r="S386" s="356"/>
      <c r="T386" s="155" t="s">
        <v>12043</v>
      </c>
      <c r="U386" s="117" t="s">
        <v>12044</v>
      </c>
      <c r="V386" s="118" t="s">
        <v>8855</v>
      </c>
      <c r="W386" s="119" t="s">
        <v>10837</v>
      </c>
      <c r="X386" s="119" t="s">
        <v>1193</v>
      </c>
      <c r="Y386" s="128">
        <v>42768</v>
      </c>
      <c r="Z386" s="128">
        <v>44561</v>
      </c>
      <c r="AA386" s="120">
        <v>3860086</v>
      </c>
      <c r="AB386" s="120">
        <v>0</v>
      </c>
      <c r="AC386" s="120">
        <v>466514</v>
      </c>
      <c r="AD386" s="120">
        <v>0</v>
      </c>
      <c r="AE386" s="120">
        <v>991473</v>
      </c>
      <c r="AF386" s="121">
        <v>23049998</v>
      </c>
      <c r="AG386" s="118" t="s">
        <v>8855</v>
      </c>
      <c r="AH386" s="114" t="s">
        <v>1193</v>
      </c>
      <c r="AI386" s="114">
        <v>14</v>
      </c>
      <c r="AJ386" s="114">
        <v>9</v>
      </c>
      <c r="AK386" s="114">
        <v>5</v>
      </c>
      <c r="AL386" s="114">
        <v>15</v>
      </c>
      <c r="AM386" s="114">
        <v>0</v>
      </c>
      <c r="AN386" s="118" t="s">
        <v>4568</v>
      </c>
      <c r="AO386" s="122">
        <v>1</v>
      </c>
      <c r="AP386" s="12"/>
      <c r="AQ386" s="12"/>
    </row>
    <row r="387" spans="1:43" ht="25" customHeight="1" x14ac:dyDescent="0.35">
      <c r="A387" s="123"/>
      <c r="B387" s="124"/>
      <c r="C387" s="114" t="str">
        <f t="shared" ca="1" si="51"/>
        <v>Expired</v>
      </c>
      <c r="D387" s="114" t="s">
        <v>1938</v>
      </c>
      <c r="E387" s="115">
        <v>43200</v>
      </c>
      <c r="F387" s="115">
        <v>43931</v>
      </c>
      <c r="G387" s="115">
        <f>DATE(YEAR(F387)+2,MONTH(F387),DAY(F387)-1)</f>
        <v>44660</v>
      </c>
      <c r="H387" s="114" t="s">
        <v>1939</v>
      </c>
      <c r="I387" s="379" t="s">
        <v>1940</v>
      </c>
      <c r="J387" s="155" t="s">
        <v>5855</v>
      </c>
      <c r="K387" s="114" t="s">
        <v>11728</v>
      </c>
      <c r="L387" s="114" t="s">
        <v>5123</v>
      </c>
      <c r="M387" s="114" t="s">
        <v>3640</v>
      </c>
      <c r="N387" s="116" t="str">
        <f t="shared" si="50"/>
        <v>LP</v>
      </c>
      <c r="O387" s="114" t="s">
        <v>8726</v>
      </c>
      <c r="P387" s="114" t="str">
        <f t="shared" si="48"/>
        <v>Medium</v>
      </c>
      <c r="Q387" s="155" t="s">
        <v>10439</v>
      </c>
      <c r="R387" s="356"/>
      <c r="S387" s="356"/>
      <c r="T387" s="155" t="s">
        <v>2624</v>
      </c>
      <c r="U387" s="117" t="s">
        <v>5856</v>
      </c>
      <c r="V387" s="129" t="s">
        <v>5176</v>
      </c>
      <c r="W387" s="129" t="s">
        <v>11091</v>
      </c>
      <c r="X387" s="128" t="s">
        <v>1193</v>
      </c>
      <c r="Y387" s="128">
        <v>43988</v>
      </c>
      <c r="Z387" s="118" t="s">
        <v>3305</v>
      </c>
      <c r="AA387" s="120">
        <v>1176499</v>
      </c>
      <c r="AB387" s="120">
        <v>0</v>
      </c>
      <c r="AC387" s="120">
        <v>605687</v>
      </c>
      <c r="AD387" s="120">
        <v>0</v>
      </c>
      <c r="AE387" s="120">
        <v>1930352</v>
      </c>
      <c r="AF387" s="121"/>
      <c r="AG387" s="114" t="s">
        <v>7686</v>
      </c>
      <c r="AH387" s="130" t="s">
        <v>11422</v>
      </c>
      <c r="AI387" s="130"/>
      <c r="AJ387" s="130"/>
      <c r="AK387" s="130"/>
      <c r="AL387" s="130"/>
      <c r="AM387" s="130"/>
      <c r="AN387" s="118" t="s">
        <v>3500</v>
      </c>
      <c r="AO387" s="122">
        <v>1</v>
      </c>
      <c r="AP387" s="12"/>
      <c r="AQ387" s="12"/>
    </row>
    <row r="388" spans="1:43" ht="25" customHeight="1" x14ac:dyDescent="0.35">
      <c r="A388" s="125" t="s">
        <v>11550</v>
      </c>
      <c r="B388" s="124"/>
      <c r="C388" s="114" t="str">
        <f t="shared" ca="1" si="51"/>
        <v>Active</v>
      </c>
      <c r="D388" s="114" t="s">
        <v>8326</v>
      </c>
      <c r="E388" s="115">
        <v>43945</v>
      </c>
      <c r="F388" s="115">
        <v>46136</v>
      </c>
      <c r="G388" s="115">
        <f>DATE(YEAR(F388),MONTH(F388)+18,DAY(F388)-1)</f>
        <v>46683</v>
      </c>
      <c r="H388" s="114" t="s">
        <v>2585</v>
      </c>
      <c r="I388" s="379" t="s">
        <v>4324</v>
      </c>
      <c r="J388" s="155" t="s">
        <v>14235</v>
      </c>
      <c r="K388" s="114" t="s">
        <v>11728</v>
      </c>
      <c r="L388" s="114" t="s">
        <v>5123</v>
      </c>
      <c r="M388" s="114" t="s">
        <v>3640</v>
      </c>
      <c r="N388" s="116" t="str">
        <f t="shared" si="50"/>
        <v>LP</v>
      </c>
      <c r="O388" s="114" t="s">
        <v>8725</v>
      </c>
      <c r="P388" s="114" t="str">
        <f t="shared" si="48"/>
        <v>Medium</v>
      </c>
      <c r="Q388" s="155" t="s">
        <v>5858</v>
      </c>
      <c r="R388" s="356" t="s">
        <v>14236</v>
      </c>
      <c r="S388" s="356"/>
      <c r="T388" s="155" t="s">
        <v>14237</v>
      </c>
      <c r="U388" s="127" t="s">
        <v>8327</v>
      </c>
      <c r="V388" s="129" t="s">
        <v>8328</v>
      </c>
      <c r="W388" s="128" t="s">
        <v>1193</v>
      </c>
      <c r="X388" s="128" t="s">
        <v>1193</v>
      </c>
      <c r="Y388" s="128">
        <v>43900</v>
      </c>
      <c r="Z388" s="128">
        <v>44561</v>
      </c>
      <c r="AA388" s="120">
        <v>1015081</v>
      </c>
      <c r="AB388" s="120">
        <v>0</v>
      </c>
      <c r="AC388" s="120">
        <v>729581</v>
      </c>
      <c r="AD388" s="120">
        <v>0</v>
      </c>
      <c r="AE388" s="120">
        <v>883298</v>
      </c>
      <c r="AF388" s="121">
        <v>119035</v>
      </c>
      <c r="AG388" s="114" t="s">
        <v>14238</v>
      </c>
      <c r="AH388" s="114" t="s">
        <v>1193</v>
      </c>
      <c r="AI388" s="114">
        <v>3</v>
      </c>
      <c r="AJ388" s="114">
        <v>2</v>
      </c>
      <c r="AK388" s="114">
        <v>1</v>
      </c>
      <c r="AL388" s="114">
        <v>0</v>
      </c>
      <c r="AM388" s="114">
        <v>0</v>
      </c>
      <c r="AN388" s="118" t="s">
        <v>3500</v>
      </c>
      <c r="AO388" s="122">
        <v>1</v>
      </c>
      <c r="AP388" s="12"/>
      <c r="AQ388" s="12"/>
    </row>
    <row r="389" spans="1:43" ht="25" customHeight="1" x14ac:dyDescent="0.35">
      <c r="A389" s="125" t="s">
        <v>11533</v>
      </c>
      <c r="B389" s="126">
        <v>45575</v>
      </c>
      <c r="C389" s="114" t="str">
        <f t="shared" ca="1" si="51"/>
        <v>Active</v>
      </c>
      <c r="D389" s="114" t="s">
        <v>14446</v>
      </c>
      <c r="E389" s="115">
        <v>45573</v>
      </c>
      <c r="F389" s="115">
        <v>45573</v>
      </c>
      <c r="G389" s="115">
        <f>DATE(YEAR(F389)+2,MONTH(F389),DAY(F389)-1)</f>
        <v>46302</v>
      </c>
      <c r="H389" s="114" t="s">
        <v>14447</v>
      </c>
      <c r="I389" s="379" t="s">
        <v>14448</v>
      </c>
      <c r="J389" s="155" t="s">
        <v>14449</v>
      </c>
      <c r="K389" s="114" t="s">
        <v>11728</v>
      </c>
      <c r="L389" s="114" t="s">
        <v>5123</v>
      </c>
      <c r="M389" s="114" t="s">
        <v>3639</v>
      </c>
      <c r="N389" s="116" t="str">
        <f t="shared" si="50"/>
        <v>LA</v>
      </c>
      <c r="O389" s="114" t="s">
        <v>8725</v>
      </c>
      <c r="P389" s="114" t="str">
        <f t="shared" si="48"/>
        <v>Medium</v>
      </c>
      <c r="Q389" s="155" t="s">
        <v>14450</v>
      </c>
      <c r="R389" s="356" t="s">
        <v>14451</v>
      </c>
      <c r="S389" s="356"/>
      <c r="T389" s="155" t="s">
        <v>14452</v>
      </c>
      <c r="U389" s="117" t="s">
        <v>14453</v>
      </c>
      <c r="V389" s="118" t="s">
        <v>14454</v>
      </c>
      <c r="W389" s="118" t="s">
        <v>14455</v>
      </c>
      <c r="X389" s="119" t="s">
        <v>1193</v>
      </c>
      <c r="Y389" s="115">
        <v>45524</v>
      </c>
      <c r="Z389" s="115" t="s">
        <v>3303</v>
      </c>
      <c r="AA389" s="120">
        <v>0</v>
      </c>
      <c r="AB389" s="120">
        <v>0</v>
      </c>
      <c r="AC389" s="120">
        <v>0</v>
      </c>
      <c r="AD389" s="120">
        <v>0</v>
      </c>
      <c r="AE389" s="120">
        <v>0</v>
      </c>
      <c r="AF389" s="121">
        <v>0</v>
      </c>
      <c r="AG389" s="114" t="s">
        <v>1193</v>
      </c>
      <c r="AH389" s="114" t="s">
        <v>1193</v>
      </c>
      <c r="AI389" s="114">
        <v>4</v>
      </c>
      <c r="AJ389" s="114">
        <v>2</v>
      </c>
      <c r="AK389" s="114">
        <v>2</v>
      </c>
      <c r="AL389" s="114">
        <v>0</v>
      </c>
      <c r="AM389" s="114">
        <v>0</v>
      </c>
      <c r="AN389" s="118" t="s">
        <v>3500</v>
      </c>
      <c r="AO389" s="122">
        <v>1</v>
      </c>
      <c r="AP389" s="12"/>
      <c r="AQ389" s="12"/>
    </row>
    <row r="390" spans="1:43" ht="25" customHeight="1" x14ac:dyDescent="0.35">
      <c r="A390" s="123"/>
      <c r="B390" s="124"/>
      <c r="C390" s="114" t="str">
        <f t="shared" ca="1" si="51"/>
        <v>Expired</v>
      </c>
      <c r="D390" s="114" t="s">
        <v>1803</v>
      </c>
      <c r="E390" s="115">
        <v>43116</v>
      </c>
      <c r="F390" s="115">
        <v>43846</v>
      </c>
      <c r="G390" s="115">
        <f>DATE(YEAR(F390)+2,MONTH(F390),DAY(F390)-1)</f>
        <v>44576</v>
      </c>
      <c r="H390" s="114" t="s">
        <v>1814</v>
      </c>
      <c r="I390" s="379" t="s">
        <v>4327</v>
      </c>
      <c r="J390" s="155" t="s">
        <v>5863</v>
      </c>
      <c r="K390" s="114" t="s">
        <v>30</v>
      </c>
      <c r="L390" s="114" t="s">
        <v>15709</v>
      </c>
      <c r="M390" s="114" t="s">
        <v>3640</v>
      </c>
      <c r="N390" s="116" t="str">
        <f t="shared" si="50"/>
        <v>LP</v>
      </c>
      <c r="O390" s="114" t="s">
        <v>8728</v>
      </c>
      <c r="P390" s="114" t="str">
        <f t="shared" si="48"/>
        <v>Low</v>
      </c>
      <c r="Q390" s="155" t="s">
        <v>10440</v>
      </c>
      <c r="R390" s="356"/>
      <c r="S390" s="356"/>
      <c r="T390" s="155" t="s">
        <v>2675</v>
      </c>
      <c r="U390" s="117" t="s">
        <v>5864</v>
      </c>
      <c r="V390" s="118" t="s">
        <v>5865</v>
      </c>
      <c r="W390" s="119" t="s">
        <v>1193</v>
      </c>
      <c r="X390" s="119" t="s">
        <v>1193</v>
      </c>
      <c r="Y390" s="128">
        <v>43565</v>
      </c>
      <c r="Z390" s="128">
        <v>43830</v>
      </c>
      <c r="AA390" s="120">
        <v>14754602</v>
      </c>
      <c r="AB390" s="120">
        <v>0</v>
      </c>
      <c r="AC390" s="120">
        <v>6337073</v>
      </c>
      <c r="AD390" s="120">
        <v>0</v>
      </c>
      <c r="AE390" s="120">
        <v>12329909</v>
      </c>
      <c r="AF390" s="121"/>
      <c r="AG390" s="114" t="s">
        <v>5284</v>
      </c>
      <c r="AH390" s="114" t="s">
        <v>1193</v>
      </c>
      <c r="AI390" s="114">
        <v>1217</v>
      </c>
      <c r="AJ390" s="114">
        <v>313</v>
      </c>
      <c r="AK390" s="114">
        <v>904</v>
      </c>
      <c r="AL390" s="114">
        <v>0</v>
      </c>
      <c r="AM390" s="114">
        <v>40</v>
      </c>
      <c r="AN390" s="118" t="s">
        <v>4568</v>
      </c>
      <c r="AO390" s="122">
        <v>1</v>
      </c>
      <c r="AP390" s="12"/>
      <c r="AQ390" s="12"/>
    </row>
    <row r="391" spans="1:43" ht="25" customHeight="1" x14ac:dyDescent="0.35">
      <c r="A391" s="125" t="s">
        <v>11533</v>
      </c>
      <c r="B391" s="126">
        <v>46114</v>
      </c>
      <c r="C391" s="114" t="str">
        <f t="shared" ca="1" si="51"/>
        <v>Active</v>
      </c>
      <c r="D391" s="114" t="s">
        <v>16470</v>
      </c>
      <c r="E391" s="115">
        <v>46114</v>
      </c>
      <c r="F391" s="115">
        <v>46114</v>
      </c>
      <c r="G391" s="115">
        <f>DATE(YEAR(F391)+2,MONTH(F391),DAY(F391)-1)</f>
        <v>46844</v>
      </c>
      <c r="H391" s="114" t="s">
        <v>16471</v>
      </c>
      <c r="I391" s="379" t="s">
        <v>16472</v>
      </c>
      <c r="J391" s="155" t="s">
        <v>16473</v>
      </c>
      <c r="K391" s="114" t="s">
        <v>30</v>
      </c>
      <c r="L391" s="114" t="s">
        <v>5123</v>
      </c>
      <c r="M391" s="114" t="s">
        <v>3640</v>
      </c>
      <c r="N391" s="116" t="str">
        <f t="shared" si="50"/>
        <v>LP</v>
      </c>
      <c r="O391" s="114" t="s">
        <v>8732</v>
      </c>
      <c r="P391" s="114" t="s">
        <v>15501</v>
      </c>
      <c r="Q391" s="155" t="s">
        <v>16474</v>
      </c>
      <c r="R391" s="356" t="s">
        <v>16476</v>
      </c>
      <c r="S391" s="356"/>
      <c r="T391" s="155" t="s">
        <v>16477</v>
      </c>
      <c r="U391" s="117" t="s">
        <v>16475</v>
      </c>
      <c r="V391" s="118" t="s">
        <v>16478</v>
      </c>
      <c r="W391" s="119" t="s">
        <v>1193</v>
      </c>
      <c r="X391" s="119" t="s">
        <v>1193</v>
      </c>
      <c r="Y391" s="115">
        <v>45210</v>
      </c>
      <c r="Z391" s="115" t="s">
        <v>3303</v>
      </c>
      <c r="AA391" s="120">
        <v>0</v>
      </c>
      <c r="AB391" s="120">
        <v>0</v>
      </c>
      <c r="AC391" s="120">
        <v>0</v>
      </c>
      <c r="AD391" s="120">
        <v>0</v>
      </c>
      <c r="AE391" s="120">
        <v>0</v>
      </c>
      <c r="AF391" s="121">
        <v>0</v>
      </c>
      <c r="AG391" s="114" t="s">
        <v>1193</v>
      </c>
      <c r="AH391" s="114" t="s">
        <v>1193</v>
      </c>
      <c r="AI391" s="114">
        <v>8</v>
      </c>
      <c r="AJ391" s="114">
        <v>4</v>
      </c>
      <c r="AK391" s="114">
        <v>4</v>
      </c>
      <c r="AL391" s="114">
        <v>0</v>
      </c>
      <c r="AM391" s="114">
        <v>0</v>
      </c>
      <c r="AN391" s="118" t="s">
        <v>3500</v>
      </c>
      <c r="AO391" s="122">
        <v>1</v>
      </c>
      <c r="AP391" s="12"/>
      <c r="AQ391" s="12"/>
    </row>
    <row r="392" spans="1:43" ht="25" customHeight="1" x14ac:dyDescent="0.35">
      <c r="A392" s="123" t="s">
        <v>11533</v>
      </c>
      <c r="B392" s="126">
        <v>45019</v>
      </c>
      <c r="C392" s="114" t="str">
        <f t="shared" ca="1" si="51"/>
        <v>Active</v>
      </c>
      <c r="D392" s="114" t="s">
        <v>9117</v>
      </c>
      <c r="E392" s="115">
        <v>45016</v>
      </c>
      <c r="F392" s="115">
        <v>45747</v>
      </c>
      <c r="G392" s="115">
        <f>DATE(YEAR(F392),MONTH(F392)+18,DAY(F392)-1)</f>
        <v>46295</v>
      </c>
      <c r="H392" s="114" t="s">
        <v>9118</v>
      </c>
      <c r="I392" s="379" t="s">
        <v>9119</v>
      </c>
      <c r="J392" s="155" t="s">
        <v>9120</v>
      </c>
      <c r="K392" s="114" t="s">
        <v>11728</v>
      </c>
      <c r="L392" s="114" t="s">
        <v>5123</v>
      </c>
      <c r="M392" s="114" t="s">
        <v>3640</v>
      </c>
      <c r="N392" s="116" t="s">
        <v>3789</v>
      </c>
      <c r="O392" s="114" t="s">
        <v>8725</v>
      </c>
      <c r="P392" s="114" t="str">
        <f t="shared" ref="P392:P410" si="53">IF(EXACT(O392,"Overseas Charities Operating in Jamaica"),"Medium",IF(EXACT(O392,"Muslim Groups/Foundations"),"Medium",IF(EXACT(O392,"Churches"),"Low",IF(EXACT(O392,"Benevolent Societies"),"Low",IF(EXACT(O392,"Alumni/Past Students Associations"),"Low",IF(EXACT(O392,"Schools(Government/Private)"),"Low",IF(EXACT(O392,"Govt.Based Trusts/Charities"),"Low",IF(EXACT(O392,"Trust"),"Medium",IF(EXACT(O392,"Company Based Foundations"),"Medium",IF(EXACT(O392,"Other Foundations"),"Medium",IF(EXACT(O392,"Unincorporated Groups"),"Medium","")))))))))))</f>
        <v>Medium</v>
      </c>
      <c r="Q392" s="155" t="s">
        <v>10266</v>
      </c>
      <c r="R392" s="356" t="s">
        <v>15915</v>
      </c>
      <c r="S392" s="356"/>
      <c r="T392" s="155" t="s">
        <v>9121</v>
      </c>
      <c r="U392" s="117" t="s">
        <v>15916</v>
      </c>
      <c r="V392" s="118" t="s">
        <v>10838</v>
      </c>
      <c r="W392" s="118" t="s">
        <v>10839</v>
      </c>
      <c r="X392" s="118" t="s">
        <v>10840</v>
      </c>
      <c r="Y392" s="115">
        <v>44957</v>
      </c>
      <c r="Z392" s="115">
        <v>45291</v>
      </c>
      <c r="AA392" s="120">
        <v>909420</v>
      </c>
      <c r="AB392" s="120">
        <v>0</v>
      </c>
      <c r="AC392" s="120">
        <v>804420</v>
      </c>
      <c r="AD392" s="120">
        <v>0</v>
      </c>
      <c r="AE392" s="120">
        <v>395000</v>
      </c>
      <c r="AF392" s="121">
        <v>0</v>
      </c>
      <c r="AG392" s="118" t="s">
        <v>10840</v>
      </c>
      <c r="AH392" s="114" t="s">
        <v>1193</v>
      </c>
      <c r="AI392" s="114">
        <v>2</v>
      </c>
      <c r="AJ392" s="114">
        <v>2</v>
      </c>
      <c r="AK392" s="114">
        <v>0</v>
      </c>
      <c r="AL392" s="114">
        <v>0</v>
      </c>
      <c r="AM392" s="114">
        <v>0</v>
      </c>
      <c r="AN392" s="118" t="s">
        <v>3500</v>
      </c>
      <c r="AO392" s="122">
        <v>1</v>
      </c>
    </row>
    <row r="393" spans="1:43" ht="25" customHeight="1" x14ac:dyDescent="0.35">
      <c r="A393" s="123"/>
      <c r="B393" s="124"/>
      <c r="C393" s="114" t="str">
        <f t="shared" ca="1" si="51"/>
        <v>Expired</v>
      </c>
      <c r="D393" s="114" t="s">
        <v>13520</v>
      </c>
      <c r="E393" s="115">
        <v>43410</v>
      </c>
      <c r="F393" s="115">
        <v>44871</v>
      </c>
      <c r="G393" s="115">
        <f t="shared" ref="G393:G398" si="54">DATE(YEAR(F393)+2,MONTH(F393),DAY(F393)-1)</f>
        <v>45601</v>
      </c>
      <c r="H393" s="114" t="s">
        <v>2136</v>
      </c>
      <c r="I393" s="379" t="s">
        <v>2137</v>
      </c>
      <c r="J393" s="155" t="s">
        <v>13521</v>
      </c>
      <c r="K393" s="114" t="s">
        <v>24</v>
      </c>
      <c r="L393" s="114" t="s">
        <v>5123</v>
      </c>
      <c r="M393" s="114" t="s">
        <v>3640</v>
      </c>
      <c r="N393" s="116" t="str">
        <f>IF(EXACT(M393,"C - COMPANY ACT"),"LP",IF(EXACT(M393,"V- VEST ACT (WITHIN PARLIAMENT) "),"LP",IF(EXACT(M393,"FS - FRIENDLY SOCIETIES ACT"),"LP",IF(EXACT(M393,"UN - UNICORPORATED"),"LA",""))))</f>
        <v>LP</v>
      </c>
      <c r="O393" s="114" t="s">
        <v>8728</v>
      </c>
      <c r="P393" s="114" t="str">
        <f t="shared" si="53"/>
        <v>Low</v>
      </c>
      <c r="Q393" s="155" t="s">
        <v>2147</v>
      </c>
      <c r="R393" s="356" t="s">
        <v>13522</v>
      </c>
      <c r="S393" s="356"/>
      <c r="T393" s="155" t="s">
        <v>13523</v>
      </c>
      <c r="U393" s="117" t="s">
        <v>13524</v>
      </c>
      <c r="V393" s="129" t="s">
        <v>10841</v>
      </c>
      <c r="W393" s="128" t="s">
        <v>1193</v>
      </c>
      <c r="X393" s="128" t="s">
        <v>1193</v>
      </c>
      <c r="Y393" s="128">
        <v>43182</v>
      </c>
      <c r="Z393" s="128">
        <v>43465</v>
      </c>
      <c r="AA393" s="120">
        <v>1709020</v>
      </c>
      <c r="AB393" s="120">
        <v>0</v>
      </c>
      <c r="AC393" s="120">
        <v>669950</v>
      </c>
      <c r="AD393" s="120">
        <v>0</v>
      </c>
      <c r="AE393" s="120">
        <v>1456026</v>
      </c>
      <c r="AF393" s="121">
        <v>0</v>
      </c>
      <c r="AG393" s="114" t="s">
        <v>8301</v>
      </c>
      <c r="AH393" s="130" t="s">
        <v>13525</v>
      </c>
      <c r="AI393" s="131">
        <v>5</v>
      </c>
      <c r="AJ393" s="131">
        <v>2</v>
      </c>
      <c r="AK393" s="131">
        <v>3</v>
      </c>
      <c r="AL393" s="131">
        <v>5</v>
      </c>
      <c r="AM393" s="131">
        <v>0</v>
      </c>
      <c r="AN393" s="118" t="s">
        <v>3500</v>
      </c>
      <c r="AO393" s="122">
        <v>1</v>
      </c>
    </row>
    <row r="394" spans="1:43" ht="25" customHeight="1" x14ac:dyDescent="0.35">
      <c r="A394" s="125" t="s">
        <v>11533</v>
      </c>
      <c r="B394" s="126">
        <v>45349</v>
      </c>
      <c r="C394" s="114" t="str">
        <f t="shared" ca="1" si="51"/>
        <v>Expired</v>
      </c>
      <c r="D394" s="114" t="s">
        <v>13395</v>
      </c>
      <c r="E394" s="115">
        <v>45349</v>
      </c>
      <c r="F394" s="115">
        <f>E394</f>
        <v>45349</v>
      </c>
      <c r="G394" s="115">
        <f t="shared" si="54"/>
        <v>46079</v>
      </c>
      <c r="H394" s="114" t="s">
        <v>13396</v>
      </c>
      <c r="I394" s="379" t="s">
        <v>13397</v>
      </c>
      <c r="J394" s="155" t="s">
        <v>5239</v>
      </c>
      <c r="K394" s="114" t="s">
        <v>11728</v>
      </c>
      <c r="L394" s="114" t="s">
        <v>5123</v>
      </c>
      <c r="M394" s="114" t="s">
        <v>3640</v>
      </c>
      <c r="N394" s="116" t="s">
        <v>3789</v>
      </c>
      <c r="O394" s="114" t="s">
        <v>8728</v>
      </c>
      <c r="P394" s="114" t="str">
        <f t="shared" si="53"/>
        <v>Low</v>
      </c>
      <c r="Q394" s="155" t="s">
        <v>13398</v>
      </c>
      <c r="R394" s="356" t="s">
        <v>13399</v>
      </c>
      <c r="S394" s="356"/>
      <c r="T394" s="155" t="s">
        <v>13400</v>
      </c>
      <c r="U394" s="117" t="s">
        <v>13401</v>
      </c>
      <c r="V394" s="118" t="s">
        <v>12642</v>
      </c>
      <c r="W394" s="119" t="s">
        <v>1193</v>
      </c>
      <c r="X394" s="119" t="s">
        <v>1193</v>
      </c>
      <c r="Y394" s="115">
        <v>45057</v>
      </c>
      <c r="Z394" s="118" t="s">
        <v>3303</v>
      </c>
      <c r="AA394" s="120">
        <v>0</v>
      </c>
      <c r="AB394" s="120">
        <v>0</v>
      </c>
      <c r="AC394" s="120">
        <v>0</v>
      </c>
      <c r="AD394" s="120">
        <v>0</v>
      </c>
      <c r="AE394" s="120">
        <v>0</v>
      </c>
      <c r="AF394" s="121">
        <v>0</v>
      </c>
      <c r="AG394" s="114" t="s">
        <v>1193</v>
      </c>
      <c r="AH394" s="114" t="s">
        <v>1193</v>
      </c>
      <c r="AI394" s="114">
        <v>3</v>
      </c>
      <c r="AJ394" s="114">
        <v>1</v>
      </c>
      <c r="AK394" s="114">
        <v>2</v>
      </c>
      <c r="AL394" s="114">
        <v>0</v>
      </c>
      <c r="AM394" s="114">
        <v>0</v>
      </c>
      <c r="AN394" s="118" t="s">
        <v>3500</v>
      </c>
      <c r="AO394" s="122">
        <v>1</v>
      </c>
    </row>
    <row r="395" spans="1:43" ht="25" customHeight="1" x14ac:dyDescent="0.35">
      <c r="A395" s="123"/>
      <c r="B395" s="124"/>
      <c r="C395" s="114" t="str">
        <f t="shared" ca="1" si="51"/>
        <v>Expired</v>
      </c>
      <c r="D395" s="114" t="s">
        <v>4069</v>
      </c>
      <c r="E395" s="115">
        <v>44705</v>
      </c>
      <c r="F395" s="115">
        <v>44705</v>
      </c>
      <c r="G395" s="115">
        <f t="shared" si="54"/>
        <v>45435</v>
      </c>
      <c r="H395" s="114" t="s">
        <v>4573</v>
      </c>
      <c r="I395" s="379" t="s">
        <v>8007</v>
      </c>
      <c r="J395" s="155" t="s">
        <v>5866</v>
      </c>
      <c r="K395" s="114" t="s">
        <v>1143</v>
      </c>
      <c r="L395" s="114" t="s">
        <v>5123</v>
      </c>
      <c r="M395" s="114" t="s">
        <v>3640</v>
      </c>
      <c r="N395" s="116" t="str">
        <f t="shared" ref="N395:N403" si="55">IF(EXACT(M395,"C - COMPANY ACT"),"LP",IF(EXACT(M395,"V- VEST ACT (WITHIN PARLIAMENT) "),"LP",IF(EXACT(M395,"FS - FRIENDLY SOCIETIES ACT"),"LP",IF(EXACT(M395,"UN - UNICORPORATED"),"LA",""))))</f>
        <v>LP</v>
      </c>
      <c r="O395" s="114" t="s">
        <v>8728</v>
      </c>
      <c r="P395" s="114" t="str">
        <f t="shared" si="53"/>
        <v>Low</v>
      </c>
      <c r="Q395" s="155" t="s">
        <v>2147</v>
      </c>
      <c r="R395" s="356"/>
      <c r="S395" s="356"/>
      <c r="T395" s="155"/>
      <c r="U395" s="117"/>
      <c r="V395" s="118" t="s">
        <v>5867</v>
      </c>
      <c r="W395" s="119" t="s">
        <v>1193</v>
      </c>
      <c r="X395" s="119" t="s">
        <v>7687</v>
      </c>
      <c r="Y395" s="128">
        <v>44656</v>
      </c>
      <c r="Z395" s="118" t="s">
        <v>3303</v>
      </c>
      <c r="AA395" s="120">
        <v>0</v>
      </c>
      <c r="AB395" s="120">
        <v>0</v>
      </c>
      <c r="AC395" s="120">
        <v>0</v>
      </c>
      <c r="AD395" s="120">
        <v>0</v>
      </c>
      <c r="AE395" s="120">
        <v>0</v>
      </c>
      <c r="AF395" s="121"/>
      <c r="AG395" s="114" t="s">
        <v>1193</v>
      </c>
      <c r="AH395" s="114" t="s">
        <v>1193</v>
      </c>
      <c r="AI395" s="114"/>
      <c r="AJ395" s="114"/>
      <c r="AK395" s="114"/>
      <c r="AL395" s="114"/>
      <c r="AM395" s="114"/>
      <c r="AN395" s="118" t="s">
        <v>3500</v>
      </c>
      <c r="AO395" s="122">
        <v>1</v>
      </c>
    </row>
    <row r="396" spans="1:43" ht="25" customHeight="1" x14ac:dyDescent="0.35">
      <c r="A396" s="123"/>
      <c r="B396" s="124"/>
      <c r="C396" s="114" t="str">
        <f t="shared" ca="1" si="51"/>
        <v>Expired</v>
      </c>
      <c r="D396" s="114" t="s">
        <v>3666</v>
      </c>
      <c r="E396" s="115">
        <v>43781</v>
      </c>
      <c r="F396" s="115">
        <f>E396</f>
        <v>43781</v>
      </c>
      <c r="G396" s="115">
        <f t="shared" si="54"/>
        <v>44511</v>
      </c>
      <c r="H396" s="114" t="s">
        <v>2413</v>
      </c>
      <c r="I396" s="379" t="s">
        <v>4974</v>
      </c>
      <c r="J396" s="155" t="s">
        <v>5868</v>
      </c>
      <c r="K396" s="114" t="s">
        <v>11728</v>
      </c>
      <c r="L396" s="114" t="s">
        <v>5123</v>
      </c>
      <c r="M396" s="114" t="s">
        <v>3640</v>
      </c>
      <c r="N396" s="116" t="str">
        <f t="shared" si="55"/>
        <v>LP</v>
      </c>
      <c r="O396" s="114" t="s">
        <v>8725</v>
      </c>
      <c r="P396" s="114" t="str">
        <f t="shared" si="53"/>
        <v>Medium</v>
      </c>
      <c r="Q396" s="155" t="s">
        <v>10441</v>
      </c>
      <c r="R396" s="356"/>
      <c r="S396" s="356"/>
      <c r="T396" s="155" t="s">
        <v>9828</v>
      </c>
      <c r="U396" s="117" t="s">
        <v>5869</v>
      </c>
      <c r="V396" s="129" t="s">
        <v>10842</v>
      </c>
      <c r="W396" s="128" t="s">
        <v>1193</v>
      </c>
      <c r="X396" s="128" t="s">
        <v>1193</v>
      </c>
      <c r="Y396" s="128">
        <v>43552</v>
      </c>
      <c r="Z396" s="118" t="s">
        <v>3303</v>
      </c>
      <c r="AA396" s="120">
        <v>0</v>
      </c>
      <c r="AB396" s="120">
        <v>0</v>
      </c>
      <c r="AC396" s="120">
        <v>0</v>
      </c>
      <c r="AD396" s="120">
        <v>0</v>
      </c>
      <c r="AE396" s="120">
        <v>0</v>
      </c>
      <c r="AF396" s="121"/>
      <c r="AG396" s="114" t="s">
        <v>1193</v>
      </c>
      <c r="AH396" s="114" t="s">
        <v>1193</v>
      </c>
      <c r="AI396" s="114">
        <v>2</v>
      </c>
      <c r="AJ396" s="114">
        <v>0</v>
      </c>
      <c r="AK396" s="114">
        <v>2</v>
      </c>
      <c r="AL396" s="114">
        <v>0</v>
      </c>
      <c r="AM396" s="114">
        <v>0</v>
      </c>
      <c r="AN396" s="118" t="s">
        <v>3500</v>
      </c>
      <c r="AO396" s="122">
        <v>1</v>
      </c>
    </row>
    <row r="397" spans="1:43" ht="25" customHeight="1" x14ac:dyDescent="0.35">
      <c r="A397" s="123"/>
      <c r="B397" s="124"/>
      <c r="C397" s="114" t="str">
        <f t="shared" ca="1" si="51"/>
        <v>Expired</v>
      </c>
      <c r="D397" s="114" t="s">
        <v>2230</v>
      </c>
      <c r="E397" s="115">
        <v>43584</v>
      </c>
      <c r="F397" s="115">
        <f>E397</f>
        <v>43584</v>
      </c>
      <c r="G397" s="115">
        <f t="shared" si="54"/>
        <v>44314</v>
      </c>
      <c r="H397" s="114" t="s">
        <v>2231</v>
      </c>
      <c r="I397" s="379" t="s">
        <v>4328</v>
      </c>
      <c r="J397" s="155" t="s">
        <v>5870</v>
      </c>
      <c r="K397" s="114" t="s">
        <v>11728</v>
      </c>
      <c r="L397" s="114" t="s">
        <v>5123</v>
      </c>
      <c r="M397" s="114" t="s">
        <v>3640</v>
      </c>
      <c r="N397" s="116" t="str">
        <f t="shared" si="55"/>
        <v>LP</v>
      </c>
      <c r="O397" s="114" t="s">
        <v>8728</v>
      </c>
      <c r="P397" s="114" t="str">
        <f t="shared" si="53"/>
        <v>Low</v>
      </c>
      <c r="Q397" s="155" t="s">
        <v>10442</v>
      </c>
      <c r="R397" s="356"/>
      <c r="S397" s="356"/>
      <c r="T397" s="155" t="s">
        <v>2903</v>
      </c>
      <c r="U397" s="117" t="s">
        <v>5871</v>
      </c>
      <c r="V397" s="118" t="s">
        <v>5872</v>
      </c>
      <c r="W397" s="119" t="s">
        <v>1193</v>
      </c>
      <c r="X397" s="119" t="s">
        <v>1193</v>
      </c>
      <c r="Y397" s="128">
        <v>43980</v>
      </c>
      <c r="Z397" s="128">
        <v>43465</v>
      </c>
      <c r="AA397" s="120">
        <v>0</v>
      </c>
      <c r="AB397" s="120">
        <v>0</v>
      </c>
      <c r="AC397" s="120">
        <v>0</v>
      </c>
      <c r="AD397" s="120">
        <v>0</v>
      </c>
      <c r="AE397" s="120">
        <v>1048304</v>
      </c>
      <c r="AF397" s="121"/>
      <c r="AG397" s="114" t="s">
        <v>1193</v>
      </c>
      <c r="AH397" s="114" t="s">
        <v>11423</v>
      </c>
      <c r="AI397" s="114">
        <v>2</v>
      </c>
      <c r="AJ397" s="114">
        <v>1</v>
      </c>
      <c r="AK397" s="114">
        <v>1</v>
      </c>
      <c r="AL397" s="114">
        <v>10</v>
      </c>
      <c r="AM397" s="114">
        <v>1</v>
      </c>
      <c r="AN397" s="118" t="s">
        <v>3500</v>
      </c>
      <c r="AO397" s="122">
        <v>1</v>
      </c>
    </row>
    <row r="398" spans="1:43" ht="25" customHeight="1" x14ac:dyDescent="0.35">
      <c r="A398" s="125" t="s">
        <v>11533</v>
      </c>
      <c r="B398" s="126">
        <v>45985</v>
      </c>
      <c r="C398" s="114" t="str">
        <f t="shared" ca="1" si="51"/>
        <v>Active</v>
      </c>
      <c r="D398" s="114" t="s">
        <v>15764</v>
      </c>
      <c r="E398" s="115">
        <v>45985</v>
      </c>
      <c r="F398" s="115">
        <v>45985</v>
      </c>
      <c r="G398" s="115">
        <f t="shared" si="54"/>
        <v>46714</v>
      </c>
      <c r="H398" s="114" t="s">
        <v>15765</v>
      </c>
      <c r="I398" s="379" t="s">
        <v>15766</v>
      </c>
      <c r="J398" s="155" t="s">
        <v>15767</v>
      </c>
      <c r="K398" s="114" t="s">
        <v>11728</v>
      </c>
      <c r="L398" s="114" t="s">
        <v>5123</v>
      </c>
      <c r="M398" s="114" t="s">
        <v>3640</v>
      </c>
      <c r="N398" s="116" t="str">
        <f t="shared" si="55"/>
        <v>LP</v>
      </c>
      <c r="O398" s="114" t="s">
        <v>8725</v>
      </c>
      <c r="P398" s="114" t="str">
        <f t="shared" si="53"/>
        <v>Medium</v>
      </c>
      <c r="Q398" s="155" t="s">
        <v>15768</v>
      </c>
      <c r="R398" s="356" t="s">
        <v>15769</v>
      </c>
      <c r="S398" s="356"/>
      <c r="T398" s="155" t="s">
        <v>15770</v>
      </c>
      <c r="U398" s="117" t="s">
        <v>15771</v>
      </c>
      <c r="V398" s="118" t="s">
        <v>14263</v>
      </c>
      <c r="W398" s="119" t="s">
        <v>1193</v>
      </c>
      <c r="X398" s="119" t="s">
        <v>1193</v>
      </c>
      <c r="Y398" s="115">
        <v>45793</v>
      </c>
      <c r="Z398" s="115" t="s">
        <v>3303</v>
      </c>
      <c r="AA398" s="120">
        <v>0</v>
      </c>
      <c r="AB398" s="120">
        <v>0</v>
      </c>
      <c r="AC398" s="120">
        <v>0</v>
      </c>
      <c r="AD398" s="120">
        <v>0</v>
      </c>
      <c r="AE398" s="120">
        <v>0</v>
      </c>
      <c r="AF398" s="121">
        <v>0</v>
      </c>
      <c r="AG398" s="114" t="s">
        <v>1193</v>
      </c>
      <c r="AH398" s="114" t="s">
        <v>1193</v>
      </c>
      <c r="AI398" s="114">
        <v>2</v>
      </c>
      <c r="AJ398" s="114">
        <v>1</v>
      </c>
      <c r="AK398" s="114">
        <v>1</v>
      </c>
      <c r="AL398" s="114">
        <v>2</v>
      </c>
      <c r="AM398" s="114">
        <v>0</v>
      </c>
      <c r="AN398" s="118" t="s">
        <v>3500</v>
      </c>
      <c r="AO398" s="122">
        <v>1</v>
      </c>
    </row>
    <row r="399" spans="1:43" ht="25" customHeight="1" x14ac:dyDescent="0.35">
      <c r="A399" s="123"/>
      <c r="B399" s="124"/>
      <c r="C399" s="114" t="str">
        <f t="shared" ca="1" si="51"/>
        <v>Active</v>
      </c>
      <c r="D399" s="114" t="s">
        <v>3886</v>
      </c>
      <c r="E399" s="115">
        <v>43768</v>
      </c>
      <c r="F399" s="115">
        <v>45959</v>
      </c>
      <c r="G399" s="115">
        <f>DATE(YEAR(F399)+1,MONTH(F399)+8,DAY(F399)-1)</f>
        <v>46566</v>
      </c>
      <c r="H399" s="114" t="s">
        <v>2412</v>
      </c>
      <c r="I399" s="379" t="s">
        <v>4329</v>
      </c>
      <c r="J399" s="155" t="s">
        <v>5874</v>
      </c>
      <c r="K399" s="114" t="s">
        <v>11728</v>
      </c>
      <c r="L399" s="114" t="s">
        <v>5123</v>
      </c>
      <c r="M399" s="114" t="s">
        <v>3640</v>
      </c>
      <c r="N399" s="116" t="str">
        <f t="shared" si="55"/>
        <v>LP</v>
      </c>
      <c r="O399" s="114" t="s">
        <v>8728</v>
      </c>
      <c r="P399" s="114" t="str">
        <f t="shared" si="53"/>
        <v>Low</v>
      </c>
      <c r="Q399" s="155" t="s">
        <v>10443</v>
      </c>
      <c r="R399" s="356" t="s">
        <v>16013</v>
      </c>
      <c r="S399" s="356"/>
      <c r="T399" s="155" t="s">
        <v>16012</v>
      </c>
      <c r="U399" s="117" t="s">
        <v>5875</v>
      </c>
      <c r="V399" s="129" t="s">
        <v>5249</v>
      </c>
      <c r="W399" s="128" t="s">
        <v>1193</v>
      </c>
      <c r="X399" s="128" t="s">
        <v>1193</v>
      </c>
      <c r="Y399" s="128">
        <v>43447</v>
      </c>
      <c r="Z399" s="118" t="s">
        <v>3305</v>
      </c>
      <c r="AA399" s="120">
        <v>0</v>
      </c>
      <c r="AB399" s="120">
        <v>0</v>
      </c>
      <c r="AC399" s="120">
        <v>0</v>
      </c>
      <c r="AD399" s="120">
        <v>0</v>
      </c>
      <c r="AE399" s="120">
        <v>0</v>
      </c>
      <c r="AF399" s="121"/>
      <c r="AG399" s="114" t="s">
        <v>1193</v>
      </c>
      <c r="AH399" s="114" t="s">
        <v>1193</v>
      </c>
      <c r="AI399" s="114"/>
      <c r="AJ399" s="114"/>
      <c r="AK399" s="114"/>
      <c r="AL399" s="114"/>
      <c r="AM399" s="114"/>
      <c r="AN399" s="118" t="s">
        <v>3500</v>
      </c>
      <c r="AO399" s="122">
        <v>1</v>
      </c>
    </row>
    <row r="400" spans="1:43" ht="25" customHeight="1" x14ac:dyDescent="0.35">
      <c r="A400" s="123" t="s">
        <v>13527</v>
      </c>
      <c r="B400" s="124"/>
      <c r="C400" s="114" t="str">
        <f t="shared" ca="1" si="51"/>
        <v>Expired</v>
      </c>
      <c r="D400" s="114" t="s">
        <v>4022</v>
      </c>
      <c r="E400" s="115">
        <v>42184</v>
      </c>
      <c r="F400" s="115">
        <v>45318</v>
      </c>
      <c r="G400" s="115">
        <f t="shared" ref="G400:G412" si="56">DATE(YEAR(F400)+2,MONTH(F400),DAY(F400)-1)</f>
        <v>46048</v>
      </c>
      <c r="H400" s="114" t="s">
        <v>942</v>
      </c>
      <c r="I400" s="379" t="s">
        <v>13526</v>
      </c>
      <c r="J400" s="155" t="s">
        <v>5876</v>
      </c>
      <c r="K400" s="114" t="s">
        <v>11728</v>
      </c>
      <c r="L400" s="114" t="s">
        <v>5123</v>
      </c>
      <c r="M400" s="114" t="s">
        <v>3640</v>
      </c>
      <c r="N400" s="116" t="str">
        <f t="shared" si="55"/>
        <v>LP</v>
      </c>
      <c r="O400" s="114" t="s">
        <v>8728</v>
      </c>
      <c r="P400" s="114" t="str">
        <f t="shared" si="53"/>
        <v>Low</v>
      </c>
      <c r="Q400" s="155" t="s">
        <v>2147</v>
      </c>
      <c r="R400" s="356" t="s">
        <v>13528</v>
      </c>
      <c r="S400" s="356"/>
      <c r="T400" s="155" t="s">
        <v>13529</v>
      </c>
      <c r="U400" s="127" t="s">
        <v>13530</v>
      </c>
      <c r="V400" s="118" t="s">
        <v>5877</v>
      </c>
      <c r="W400" s="119" t="s">
        <v>1193</v>
      </c>
      <c r="X400" s="119" t="s">
        <v>1193</v>
      </c>
      <c r="Y400" s="128">
        <v>41984</v>
      </c>
      <c r="Z400" s="128">
        <v>43465</v>
      </c>
      <c r="AA400" s="120">
        <v>14320942</v>
      </c>
      <c r="AB400" s="120">
        <v>0</v>
      </c>
      <c r="AC400" s="120">
        <v>0</v>
      </c>
      <c r="AD400" s="120">
        <v>0</v>
      </c>
      <c r="AE400" s="120">
        <v>13929142</v>
      </c>
      <c r="AF400" s="121">
        <v>10191700</v>
      </c>
      <c r="AG400" s="114" t="s">
        <v>13531</v>
      </c>
      <c r="AH400" s="114" t="s">
        <v>13532</v>
      </c>
      <c r="AI400" s="114">
        <v>2</v>
      </c>
      <c r="AJ400" s="114">
        <v>1</v>
      </c>
      <c r="AK400" s="114">
        <v>1</v>
      </c>
      <c r="AL400" s="114">
        <v>3</v>
      </c>
      <c r="AM400" s="114">
        <v>4</v>
      </c>
      <c r="AN400" s="118" t="s">
        <v>4568</v>
      </c>
      <c r="AO400" s="122">
        <v>1</v>
      </c>
    </row>
    <row r="401" spans="1:43" ht="25" customHeight="1" x14ac:dyDescent="0.35">
      <c r="A401" s="123"/>
      <c r="B401" s="124"/>
      <c r="C401" s="114" t="str">
        <f t="shared" ca="1" si="51"/>
        <v>Expired</v>
      </c>
      <c r="D401" s="114" t="s">
        <v>1395</v>
      </c>
      <c r="E401" s="115">
        <v>42690</v>
      </c>
      <c r="F401" s="115">
        <f>E401</f>
        <v>42690</v>
      </c>
      <c r="G401" s="115">
        <f t="shared" si="56"/>
        <v>43419</v>
      </c>
      <c r="H401" s="114" t="s">
        <v>1400</v>
      </c>
      <c r="I401" s="379" t="s">
        <v>1404</v>
      </c>
      <c r="J401" s="155" t="s">
        <v>5879</v>
      </c>
      <c r="K401" s="114" t="s">
        <v>24</v>
      </c>
      <c r="L401" s="114" t="s">
        <v>5123</v>
      </c>
      <c r="M401" s="114" t="s">
        <v>3640</v>
      </c>
      <c r="N401" s="116" t="str">
        <f t="shared" si="55"/>
        <v>LP</v>
      </c>
      <c r="O401" s="114" t="s">
        <v>8728</v>
      </c>
      <c r="P401" s="114" t="str">
        <f t="shared" si="53"/>
        <v>Low</v>
      </c>
      <c r="Q401" s="155" t="s">
        <v>10445</v>
      </c>
      <c r="R401" s="356"/>
      <c r="S401" s="356"/>
      <c r="T401" s="155" t="s">
        <v>9826</v>
      </c>
      <c r="U401" s="117" t="s">
        <v>9827</v>
      </c>
      <c r="V401" s="118" t="s">
        <v>10843</v>
      </c>
      <c r="W401" s="119" t="s">
        <v>1193</v>
      </c>
      <c r="X401" s="119" t="s">
        <v>1193</v>
      </c>
      <c r="Y401" s="128">
        <v>42586</v>
      </c>
      <c r="Z401" s="118" t="s">
        <v>3303</v>
      </c>
      <c r="AA401" s="120">
        <v>0</v>
      </c>
      <c r="AB401" s="120">
        <v>0</v>
      </c>
      <c r="AC401" s="120">
        <v>0</v>
      </c>
      <c r="AD401" s="120">
        <v>0</v>
      </c>
      <c r="AE401" s="120">
        <v>0</v>
      </c>
      <c r="AF401" s="121"/>
      <c r="AG401" s="114" t="s">
        <v>1193</v>
      </c>
      <c r="AH401" s="130" t="s">
        <v>1193</v>
      </c>
      <c r="AI401" s="131">
        <v>3</v>
      </c>
      <c r="AJ401" s="131">
        <v>1</v>
      </c>
      <c r="AK401" s="131">
        <v>2</v>
      </c>
      <c r="AL401" s="131">
        <v>3</v>
      </c>
      <c r="AM401" s="131">
        <v>1</v>
      </c>
      <c r="AN401" s="118" t="s">
        <v>3500</v>
      </c>
      <c r="AO401" s="122">
        <v>1</v>
      </c>
      <c r="AP401" s="13"/>
      <c r="AQ401" s="13"/>
    </row>
    <row r="402" spans="1:43" ht="25" customHeight="1" x14ac:dyDescent="0.35">
      <c r="A402" s="123"/>
      <c r="B402" s="124"/>
      <c r="C402" s="114" t="str">
        <f t="shared" ca="1" si="51"/>
        <v>Expired</v>
      </c>
      <c r="D402" s="114" t="s">
        <v>1471</v>
      </c>
      <c r="E402" s="115">
        <v>42803</v>
      </c>
      <c r="F402" s="115">
        <f>E402</f>
        <v>42803</v>
      </c>
      <c r="G402" s="115">
        <f t="shared" si="56"/>
        <v>43532</v>
      </c>
      <c r="H402" s="114" t="s">
        <v>1479</v>
      </c>
      <c r="I402" s="379" t="s">
        <v>1487</v>
      </c>
      <c r="J402" s="155" t="s">
        <v>5880</v>
      </c>
      <c r="K402" s="114" t="s">
        <v>74</v>
      </c>
      <c r="L402" s="114" t="s">
        <v>15709</v>
      </c>
      <c r="M402" s="114" t="s">
        <v>3640</v>
      </c>
      <c r="N402" s="116" t="str">
        <f t="shared" si="55"/>
        <v>LP</v>
      </c>
      <c r="O402" s="114" t="s">
        <v>8728</v>
      </c>
      <c r="P402" s="114" t="str">
        <f t="shared" si="53"/>
        <v>Low</v>
      </c>
      <c r="Q402" s="155" t="s">
        <v>5881</v>
      </c>
      <c r="R402" s="356"/>
      <c r="S402" s="356"/>
      <c r="T402" s="155" t="s">
        <v>1757</v>
      </c>
      <c r="U402" s="117" t="s">
        <v>9825</v>
      </c>
      <c r="V402" s="118" t="s">
        <v>10844</v>
      </c>
      <c r="W402" s="119" t="s">
        <v>1193</v>
      </c>
      <c r="X402" s="119" t="s">
        <v>1193</v>
      </c>
      <c r="Y402" s="128">
        <v>42773</v>
      </c>
      <c r="Z402" s="118" t="s">
        <v>3303</v>
      </c>
      <c r="AA402" s="120">
        <v>0</v>
      </c>
      <c r="AB402" s="120">
        <v>0</v>
      </c>
      <c r="AC402" s="120">
        <v>0</v>
      </c>
      <c r="AD402" s="120">
        <v>0</v>
      </c>
      <c r="AE402" s="120">
        <v>0</v>
      </c>
      <c r="AF402" s="121"/>
      <c r="AG402" s="114" t="s">
        <v>1193</v>
      </c>
      <c r="AH402" s="114" t="s">
        <v>1193</v>
      </c>
      <c r="AI402" s="114">
        <v>3</v>
      </c>
      <c r="AJ402" s="114">
        <v>2</v>
      </c>
      <c r="AK402" s="114">
        <v>1</v>
      </c>
      <c r="AL402" s="114">
        <v>0</v>
      </c>
      <c r="AM402" s="114">
        <v>0</v>
      </c>
      <c r="AN402" s="118" t="s">
        <v>3500</v>
      </c>
      <c r="AO402" s="122">
        <v>1</v>
      </c>
    </row>
    <row r="403" spans="1:43" ht="25" customHeight="1" x14ac:dyDescent="0.35">
      <c r="A403" s="125" t="s">
        <v>11533</v>
      </c>
      <c r="B403" s="126">
        <v>45589</v>
      </c>
      <c r="C403" s="114" t="str">
        <f t="shared" ca="1" si="51"/>
        <v>Active</v>
      </c>
      <c r="D403" s="114" t="s">
        <v>14515</v>
      </c>
      <c r="E403" s="115">
        <v>45589</v>
      </c>
      <c r="F403" s="115">
        <v>45589</v>
      </c>
      <c r="G403" s="115">
        <f t="shared" si="56"/>
        <v>46318</v>
      </c>
      <c r="H403" s="114" t="s">
        <v>14516</v>
      </c>
      <c r="I403" s="379" t="s">
        <v>14517</v>
      </c>
      <c r="J403" s="155" t="s">
        <v>14518</v>
      </c>
      <c r="K403" s="114" t="s">
        <v>11728</v>
      </c>
      <c r="L403" s="114" t="s">
        <v>5123</v>
      </c>
      <c r="M403" s="114" t="s">
        <v>3640</v>
      </c>
      <c r="N403" s="116" t="str">
        <f t="shared" si="55"/>
        <v>LP</v>
      </c>
      <c r="O403" s="114" t="s">
        <v>8728</v>
      </c>
      <c r="P403" s="114" t="str">
        <f t="shared" si="53"/>
        <v>Low</v>
      </c>
      <c r="Q403" s="155" t="s">
        <v>14519</v>
      </c>
      <c r="R403" s="356" t="s">
        <v>14520</v>
      </c>
      <c r="S403" s="356"/>
      <c r="T403" s="155" t="s">
        <v>14521</v>
      </c>
      <c r="U403" s="117" t="s">
        <v>14522</v>
      </c>
      <c r="V403" s="118" t="s">
        <v>14523</v>
      </c>
      <c r="W403" s="118" t="s">
        <v>14524</v>
      </c>
      <c r="X403" s="119" t="s">
        <v>1193</v>
      </c>
      <c r="Y403" s="115">
        <v>45401</v>
      </c>
      <c r="Z403" s="115" t="s">
        <v>3303</v>
      </c>
      <c r="AA403" s="120">
        <v>0</v>
      </c>
      <c r="AB403" s="120">
        <v>0</v>
      </c>
      <c r="AC403" s="120">
        <v>0</v>
      </c>
      <c r="AD403" s="120">
        <v>0</v>
      </c>
      <c r="AE403" s="120">
        <v>0</v>
      </c>
      <c r="AF403" s="121">
        <v>0</v>
      </c>
      <c r="AG403" s="114" t="s">
        <v>1193</v>
      </c>
      <c r="AH403" s="114" t="s">
        <v>1193</v>
      </c>
      <c r="AI403" s="114">
        <v>6</v>
      </c>
      <c r="AJ403" s="114">
        <v>3</v>
      </c>
      <c r="AK403" s="114">
        <v>3</v>
      </c>
      <c r="AL403" s="114">
        <v>0</v>
      </c>
      <c r="AM403" s="114">
        <v>0</v>
      </c>
      <c r="AN403" s="118" t="s">
        <v>3500</v>
      </c>
      <c r="AO403" s="122">
        <v>1</v>
      </c>
      <c r="AP403" s="13"/>
      <c r="AQ403" s="13"/>
    </row>
    <row r="404" spans="1:43" ht="25" customHeight="1" x14ac:dyDescent="0.35">
      <c r="A404" s="125" t="s">
        <v>11533</v>
      </c>
      <c r="B404" s="126">
        <v>45184</v>
      </c>
      <c r="C404" s="114" t="str">
        <f t="shared" ca="1" si="51"/>
        <v>Expired</v>
      </c>
      <c r="D404" s="114" t="s">
        <v>12102</v>
      </c>
      <c r="E404" s="115">
        <v>45184</v>
      </c>
      <c r="F404" s="115">
        <f>E404</f>
        <v>45184</v>
      </c>
      <c r="G404" s="115">
        <f t="shared" si="56"/>
        <v>45914</v>
      </c>
      <c r="H404" s="114" t="s">
        <v>13053</v>
      </c>
      <c r="I404" s="379" t="s">
        <v>12103</v>
      </c>
      <c r="J404" s="155" t="s">
        <v>12104</v>
      </c>
      <c r="K404" s="114" t="s">
        <v>24</v>
      </c>
      <c r="L404" s="114" t="s">
        <v>5123</v>
      </c>
      <c r="M404" s="114" t="s">
        <v>3640</v>
      </c>
      <c r="N404" s="116" t="s">
        <v>3789</v>
      </c>
      <c r="O404" s="114" t="s">
        <v>8728</v>
      </c>
      <c r="P404" s="114" t="str">
        <f t="shared" si="53"/>
        <v>Low</v>
      </c>
      <c r="Q404" s="155" t="s">
        <v>12105</v>
      </c>
      <c r="R404" s="356" t="s">
        <v>12106</v>
      </c>
      <c r="S404" s="356"/>
      <c r="T404" s="155" t="s">
        <v>12108</v>
      </c>
      <c r="U404" s="117" t="s">
        <v>12107</v>
      </c>
      <c r="V404" s="118" t="s">
        <v>12109</v>
      </c>
      <c r="W404" s="118" t="s">
        <v>1193</v>
      </c>
      <c r="X404" s="119" t="s">
        <v>1193</v>
      </c>
      <c r="Y404" s="115">
        <v>45158</v>
      </c>
      <c r="Z404" s="118" t="s">
        <v>3303</v>
      </c>
      <c r="AA404" s="120">
        <v>0</v>
      </c>
      <c r="AB404" s="120">
        <v>0</v>
      </c>
      <c r="AC404" s="120">
        <v>0</v>
      </c>
      <c r="AD404" s="120">
        <v>0</v>
      </c>
      <c r="AE404" s="120">
        <v>0</v>
      </c>
      <c r="AF404" s="121">
        <v>0</v>
      </c>
      <c r="AG404" s="114" t="s">
        <v>1193</v>
      </c>
      <c r="AH404" s="114" t="s">
        <v>1193</v>
      </c>
      <c r="AI404" s="114">
        <v>5</v>
      </c>
      <c r="AJ404" s="114">
        <v>0</v>
      </c>
      <c r="AK404" s="114">
        <v>5</v>
      </c>
      <c r="AL404" s="114">
        <v>0</v>
      </c>
      <c r="AM404" s="114">
        <v>0</v>
      </c>
      <c r="AN404" s="118" t="s">
        <v>3500</v>
      </c>
      <c r="AO404" s="122">
        <v>1</v>
      </c>
    </row>
    <row r="405" spans="1:43" ht="25" customHeight="1" x14ac:dyDescent="0.35">
      <c r="A405" s="123"/>
      <c r="B405" s="124"/>
      <c r="C405" s="114" t="str">
        <f t="shared" ca="1" si="51"/>
        <v>Expired</v>
      </c>
      <c r="D405" s="114" t="s">
        <v>8623</v>
      </c>
      <c r="E405" s="115">
        <v>44826</v>
      </c>
      <c r="F405" s="115">
        <f>E405</f>
        <v>44826</v>
      </c>
      <c r="G405" s="115">
        <f t="shared" si="56"/>
        <v>45556</v>
      </c>
      <c r="H405" s="114" t="s">
        <v>8624</v>
      </c>
      <c r="I405" s="379" t="s">
        <v>16591</v>
      </c>
      <c r="J405" s="155" t="s">
        <v>8625</v>
      </c>
      <c r="K405" s="114" t="s">
        <v>11728</v>
      </c>
      <c r="L405" s="114" t="s">
        <v>3368</v>
      </c>
      <c r="M405" s="114" t="s">
        <v>3640</v>
      </c>
      <c r="N405" s="116" t="str">
        <f t="shared" ref="N405:N436" si="57">IF(EXACT(M405,"C - COMPANY ACT"),"LP",IF(EXACT(M405,"V- VEST ACT (WITHIN PARLIAMENT) "),"LP",IF(EXACT(M405,"FS - FRIENDLY SOCIETIES ACT"),"LP",IF(EXACT(M405,"UN - UNICORPORATED"),"LA",""))))</f>
        <v>LP</v>
      </c>
      <c r="O405" s="114" t="s">
        <v>8728</v>
      </c>
      <c r="P405" s="114" t="str">
        <f t="shared" si="53"/>
        <v>Low</v>
      </c>
      <c r="Q405" s="155" t="s">
        <v>10443</v>
      </c>
      <c r="R405" s="356"/>
      <c r="S405" s="356"/>
      <c r="T405" s="355" t="s">
        <v>1193</v>
      </c>
      <c r="U405" s="117" t="s">
        <v>1193</v>
      </c>
      <c r="V405" s="119" t="s">
        <v>1193</v>
      </c>
      <c r="W405" s="119" t="s">
        <v>1193</v>
      </c>
      <c r="X405" s="119" t="s">
        <v>1193</v>
      </c>
      <c r="Y405" s="128" t="s">
        <v>1193</v>
      </c>
      <c r="Z405" s="118" t="s">
        <v>3303</v>
      </c>
      <c r="AA405" s="120">
        <v>0</v>
      </c>
      <c r="AB405" s="120">
        <v>0</v>
      </c>
      <c r="AC405" s="120">
        <v>0</v>
      </c>
      <c r="AD405" s="120">
        <v>0</v>
      </c>
      <c r="AE405" s="120">
        <v>0</v>
      </c>
      <c r="AF405" s="121"/>
      <c r="AG405" s="114" t="s">
        <v>1193</v>
      </c>
      <c r="AH405" s="114" t="s">
        <v>1193</v>
      </c>
      <c r="AI405" s="114" t="s">
        <v>1193</v>
      </c>
      <c r="AJ405" s="114" t="s">
        <v>1193</v>
      </c>
      <c r="AK405" s="114" t="s">
        <v>1193</v>
      </c>
      <c r="AL405" s="114" t="s">
        <v>1193</v>
      </c>
      <c r="AM405" s="114" t="s">
        <v>1193</v>
      </c>
      <c r="AN405" s="118" t="s">
        <v>1193</v>
      </c>
      <c r="AO405" s="122">
        <v>1</v>
      </c>
      <c r="AP405" s="13"/>
      <c r="AQ405" s="13"/>
    </row>
    <row r="406" spans="1:43" ht="25" customHeight="1" x14ac:dyDescent="0.35">
      <c r="A406" s="125"/>
      <c r="B406" s="126"/>
      <c r="C406" s="114" t="str">
        <f t="shared" ca="1" si="51"/>
        <v>Expired</v>
      </c>
      <c r="D406" s="114" t="s">
        <v>9688</v>
      </c>
      <c r="E406" s="115">
        <v>42517</v>
      </c>
      <c r="F406" s="115">
        <v>43247</v>
      </c>
      <c r="G406" s="115">
        <f t="shared" si="56"/>
        <v>43977</v>
      </c>
      <c r="H406" s="114" t="s">
        <v>9689</v>
      </c>
      <c r="I406" s="379" t="s">
        <v>9690</v>
      </c>
      <c r="J406" s="155" t="s">
        <v>9691</v>
      </c>
      <c r="K406" s="114" t="s">
        <v>11728</v>
      </c>
      <c r="L406" s="114" t="s">
        <v>5123</v>
      </c>
      <c r="M406" s="114" t="s">
        <v>3640</v>
      </c>
      <c r="N406" s="116" t="str">
        <f t="shared" si="57"/>
        <v>LP</v>
      </c>
      <c r="O406" s="114" t="s">
        <v>8727</v>
      </c>
      <c r="P406" s="114" t="str">
        <f t="shared" si="53"/>
        <v>Medium</v>
      </c>
      <c r="Q406" s="155" t="s">
        <v>10267</v>
      </c>
      <c r="R406" s="356"/>
      <c r="S406" s="356"/>
      <c r="T406" s="155" t="s">
        <v>9692</v>
      </c>
      <c r="U406" s="117" t="s">
        <v>9693</v>
      </c>
      <c r="V406" s="118" t="s">
        <v>10845</v>
      </c>
      <c r="W406" s="118" t="s">
        <v>1193</v>
      </c>
      <c r="X406" s="119" t="s">
        <v>1193</v>
      </c>
      <c r="Y406" s="115">
        <v>42485</v>
      </c>
      <c r="Z406" s="115">
        <v>44196</v>
      </c>
      <c r="AA406" s="120">
        <v>80000</v>
      </c>
      <c r="AB406" s="120">
        <v>0</v>
      </c>
      <c r="AC406" s="120">
        <v>80000</v>
      </c>
      <c r="AD406" s="120">
        <v>0</v>
      </c>
      <c r="AE406" s="120">
        <v>115000</v>
      </c>
      <c r="AF406" s="121"/>
      <c r="AG406" s="114" t="s">
        <v>11249</v>
      </c>
      <c r="AH406" s="114" t="s">
        <v>11250</v>
      </c>
      <c r="AI406" s="114">
        <v>3</v>
      </c>
      <c r="AJ406" s="114">
        <v>1</v>
      </c>
      <c r="AK406" s="114">
        <v>2</v>
      </c>
      <c r="AL406" s="114">
        <v>0</v>
      </c>
      <c r="AM406" s="114">
        <v>0</v>
      </c>
      <c r="AN406" s="118" t="s">
        <v>3500</v>
      </c>
      <c r="AO406" s="122">
        <v>1</v>
      </c>
      <c r="AP406" s="13"/>
      <c r="AQ406" s="13"/>
    </row>
    <row r="407" spans="1:43" ht="25" customHeight="1" x14ac:dyDescent="0.35">
      <c r="A407" s="123"/>
      <c r="B407" s="124"/>
      <c r="C407" s="114" t="str">
        <f t="shared" ca="1" si="51"/>
        <v>Expired</v>
      </c>
      <c r="D407" s="118" t="s">
        <v>4422</v>
      </c>
      <c r="E407" s="129">
        <v>44519</v>
      </c>
      <c r="F407" s="138">
        <v>44519</v>
      </c>
      <c r="G407" s="115">
        <f t="shared" si="56"/>
        <v>45248</v>
      </c>
      <c r="H407" s="118" t="s">
        <v>4639</v>
      </c>
      <c r="I407" s="379" t="s">
        <v>4423</v>
      </c>
      <c r="J407" s="345" t="s">
        <v>5883</v>
      </c>
      <c r="K407" s="118" t="s">
        <v>14</v>
      </c>
      <c r="L407" s="118" t="s">
        <v>3368</v>
      </c>
      <c r="M407" s="114" t="s">
        <v>3640</v>
      </c>
      <c r="N407" s="116" t="str">
        <f t="shared" si="57"/>
        <v>LP</v>
      </c>
      <c r="O407" s="118" t="s">
        <v>8728</v>
      </c>
      <c r="P407" s="114" t="str">
        <f t="shared" si="53"/>
        <v>Low</v>
      </c>
      <c r="Q407" s="345" t="s">
        <v>10446</v>
      </c>
      <c r="R407" s="357"/>
      <c r="S407" s="357"/>
      <c r="T407" s="345" t="s">
        <v>4424</v>
      </c>
      <c r="U407" s="139" t="s">
        <v>5884</v>
      </c>
      <c r="V407" s="118"/>
      <c r="W407" s="118"/>
      <c r="X407" s="118"/>
      <c r="Y407" s="118"/>
      <c r="Z407" s="118"/>
      <c r="AA407" s="118"/>
      <c r="AB407" s="118"/>
      <c r="AC407" s="118"/>
      <c r="AD407" s="118"/>
      <c r="AE407" s="118"/>
      <c r="AF407" s="140"/>
      <c r="AG407" s="118"/>
      <c r="AH407" s="118"/>
      <c r="AI407" s="118"/>
      <c r="AJ407" s="118"/>
      <c r="AK407" s="118"/>
      <c r="AL407" s="118"/>
      <c r="AM407" s="118"/>
      <c r="AN407" s="119" t="s">
        <v>3500</v>
      </c>
      <c r="AO407" s="141">
        <v>1</v>
      </c>
    </row>
    <row r="408" spans="1:43" ht="25" customHeight="1" x14ac:dyDescent="0.35">
      <c r="A408" s="123"/>
      <c r="B408" s="124"/>
      <c r="C408" s="114" t="str">
        <f t="shared" ca="1" si="51"/>
        <v>Expired</v>
      </c>
      <c r="D408" s="114" t="s">
        <v>1266</v>
      </c>
      <c r="E408" s="115">
        <v>42529</v>
      </c>
      <c r="F408" s="115">
        <f>E408</f>
        <v>42529</v>
      </c>
      <c r="G408" s="115">
        <f t="shared" si="56"/>
        <v>43258</v>
      </c>
      <c r="H408" s="114" t="s">
        <v>1267</v>
      </c>
      <c r="I408" s="379" t="s">
        <v>1268</v>
      </c>
      <c r="J408" s="155" t="s">
        <v>5885</v>
      </c>
      <c r="K408" s="114" t="s">
        <v>11728</v>
      </c>
      <c r="L408" s="114" t="s">
        <v>15709</v>
      </c>
      <c r="M408" s="114" t="s">
        <v>3640</v>
      </c>
      <c r="N408" s="116" t="str">
        <f t="shared" si="57"/>
        <v>LP</v>
      </c>
      <c r="O408" s="114" t="s">
        <v>8725</v>
      </c>
      <c r="P408" s="114" t="str">
        <f t="shared" si="53"/>
        <v>Medium</v>
      </c>
      <c r="Q408" s="155" t="s">
        <v>5886</v>
      </c>
      <c r="R408" s="356"/>
      <c r="S408" s="356"/>
      <c r="T408" s="155" t="s">
        <v>9824</v>
      </c>
      <c r="U408" s="117" t="s">
        <v>9823</v>
      </c>
      <c r="V408" s="118" t="s">
        <v>10846</v>
      </c>
      <c r="W408" s="119" t="s">
        <v>1193</v>
      </c>
      <c r="X408" s="119" t="s">
        <v>1193</v>
      </c>
      <c r="Y408" s="128">
        <v>42499</v>
      </c>
      <c r="Z408" s="128">
        <v>43465</v>
      </c>
      <c r="AA408" s="120">
        <v>395292</v>
      </c>
      <c r="AB408" s="120">
        <v>0</v>
      </c>
      <c r="AC408" s="120">
        <v>124360</v>
      </c>
      <c r="AD408" s="120">
        <v>0</v>
      </c>
      <c r="AE408" s="120">
        <v>124360</v>
      </c>
      <c r="AF408" s="121"/>
      <c r="AG408" s="114" t="s">
        <v>1193</v>
      </c>
      <c r="AH408" s="114" t="s">
        <v>1193</v>
      </c>
      <c r="AI408" s="114">
        <v>3</v>
      </c>
      <c r="AJ408" s="114">
        <v>1</v>
      </c>
      <c r="AK408" s="114">
        <v>2</v>
      </c>
      <c r="AL408" s="114">
        <v>15</v>
      </c>
      <c r="AM408" s="114">
        <v>1</v>
      </c>
      <c r="AN408" s="118" t="s">
        <v>3500</v>
      </c>
      <c r="AO408" s="122">
        <v>1</v>
      </c>
    </row>
    <row r="409" spans="1:43" ht="25" customHeight="1" x14ac:dyDescent="0.35">
      <c r="A409" s="123"/>
      <c r="B409" s="124"/>
      <c r="C409" s="114" t="str">
        <f t="shared" ca="1" si="51"/>
        <v>Expired</v>
      </c>
      <c r="D409" s="114" t="s">
        <v>1421</v>
      </c>
      <c r="E409" s="115">
        <v>42710</v>
      </c>
      <c r="F409" s="115">
        <f>E409</f>
        <v>42710</v>
      </c>
      <c r="G409" s="115">
        <f t="shared" si="56"/>
        <v>43439</v>
      </c>
      <c r="H409" s="114" t="s">
        <v>1430</v>
      </c>
      <c r="I409" s="379" t="s">
        <v>8495</v>
      </c>
      <c r="J409" s="155" t="s">
        <v>5887</v>
      </c>
      <c r="K409" s="114" t="s">
        <v>11728</v>
      </c>
      <c r="L409" s="114" t="s">
        <v>5123</v>
      </c>
      <c r="M409" s="114" t="s">
        <v>3640</v>
      </c>
      <c r="N409" s="116" t="str">
        <f t="shared" si="57"/>
        <v>LP</v>
      </c>
      <c r="O409" s="114" t="s">
        <v>8725</v>
      </c>
      <c r="P409" s="114" t="str">
        <f t="shared" si="53"/>
        <v>Medium</v>
      </c>
      <c r="Q409" s="155" t="s">
        <v>10447</v>
      </c>
      <c r="R409" s="356"/>
      <c r="S409" s="356"/>
      <c r="T409" s="155" t="s">
        <v>9821</v>
      </c>
      <c r="U409" s="117" t="s">
        <v>9822</v>
      </c>
      <c r="V409" s="118" t="s">
        <v>6693</v>
      </c>
      <c r="W409" s="119" t="s">
        <v>1193</v>
      </c>
      <c r="X409" s="119" t="s">
        <v>1193</v>
      </c>
      <c r="Y409" s="128">
        <v>42507</v>
      </c>
      <c r="Z409" s="118" t="s">
        <v>3303</v>
      </c>
      <c r="AA409" s="120">
        <v>0</v>
      </c>
      <c r="AB409" s="120">
        <v>0</v>
      </c>
      <c r="AC409" s="120">
        <v>0</v>
      </c>
      <c r="AD409" s="120">
        <v>0</v>
      </c>
      <c r="AE409" s="120">
        <v>0</v>
      </c>
      <c r="AF409" s="121"/>
      <c r="AG409" s="114" t="s">
        <v>1193</v>
      </c>
      <c r="AH409" s="114" t="s">
        <v>1193</v>
      </c>
      <c r="AI409" s="114">
        <v>5</v>
      </c>
      <c r="AJ409" s="114">
        <v>4</v>
      </c>
      <c r="AK409" s="114">
        <v>1</v>
      </c>
      <c r="AL409" s="114">
        <v>0</v>
      </c>
      <c r="AM409" s="114">
        <v>0</v>
      </c>
      <c r="AN409" s="118" t="s">
        <v>3500</v>
      </c>
      <c r="AO409" s="122">
        <v>1</v>
      </c>
    </row>
    <row r="410" spans="1:43" ht="25" customHeight="1" x14ac:dyDescent="0.35">
      <c r="A410" s="123"/>
      <c r="B410" s="124"/>
      <c r="C410" s="114" t="str">
        <f t="shared" ca="1" si="51"/>
        <v>Expired</v>
      </c>
      <c r="D410" s="114" t="s">
        <v>239</v>
      </c>
      <c r="E410" s="115">
        <v>41803</v>
      </c>
      <c r="F410" s="115">
        <f>E410</f>
        <v>41803</v>
      </c>
      <c r="G410" s="115">
        <f t="shared" si="56"/>
        <v>42533</v>
      </c>
      <c r="H410" s="114" t="s">
        <v>240</v>
      </c>
      <c r="I410" s="379" t="s">
        <v>3226</v>
      </c>
      <c r="J410" s="155" t="s">
        <v>5891</v>
      </c>
      <c r="K410" s="114" t="s">
        <v>24</v>
      </c>
      <c r="L410" s="114" t="s">
        <v>5123</v>
      </c>
      <c r="M410" s="114" t="s">
        <v>3640</v>
      </c>
      <c r="N410" s="116" t="str">
        <f t="shared" si="57"/>
        <v>LP</v>
      </c>
      <c r="O410" s="114" t="s">
        <v>8728</v>
      </c>
      <c r="P410" s="114" t="str">
        <f t="shared" si="53"/>
        <v>Low</v>
      </c>
      <c r="Q410" s="155" t="s">
        <v>10449</v>
      </c>
      <c r="R410" s="356"/>
      <c r="S410" s="356"/>
      <c r="T410" s="155" t="s">
        <v>9819</v>
      </c>
      <c r="U410" s="139" t="s">
        <v>9820</v>
      </c>
      <c r="V410" s="119" t="s">
        <v>5430</v>
      </c>
      <c r="W410" s="119" t="s">
        <v>1193</v>
      </c>
      <c r="X410" s="119" t="s">
        <v>1193</v>
      </c>
      <c r="Y410" s="128">
        <v>41775</v>
      </c>
      <c r="Z410" s="118" t="s">
        <v>3303</v>
      </c>
      <c r="AA410" s="120">
        <v>0</v>
      </c>
      <c r="AB410" s="120">
        <v>0</v>
      </c>
      <c r="AC410" s="120">
        <v>0</v>
      </c>
      <c r="AD410" s="120">
        <v>0</v>
      </c>
      <c r="AE410" s="120">
        <v>0</v>
      </c>
      <c r="AF410" s="121"/>
      <c r="AG410" s="114" t="s">
        <v>1193</v>
      </c>
      <c r="AH410" s="114" t="s">
        <v>1193</v>
      </c>
      <c r="AI410" s="114">
        <v>2</v>
      </c>
      <c r="AJ410" s="114">
        <v>1</v>
      </c>
      <c r="AK410" s="114">
        <v>1</v>
      </c>
      <c r="AL410" s="114">
        <v>0</v>
      </c>
      <c r="AM410" s="114">
        <v>0</v>
      </c>
      <c r="AN410" s="118" t="s">
        <v>3500</v>
      </c>
      <c r="AO410" s="122">
        <v>1</v>
      </c>
    </row>
    <row r="411" spans="1:43" ht="25" customHeight="1" x14ac:dyDescent="0.35">
      <c r="A411" s="123"/>
      <c r="B411" s="124"/>
      <c r="C411" s="114" t="str">
        <f t="shared" ca="1" si="51"/>
        <v>Active</v>
      </c>
      <c r="D411" s="118" t="s">
        <v>13911</v>
      </c>
      <c r="E411" s="129">
        <v>43600</v>
      </c>
      <c r="F411" s="138">
        <v>45576</v>
      </c>
      <c r="G411" s="115">
        <f t="shared" si="56"/>
        <v>46305</v>
      </c>
      <c r="H411" s="118" t="s">
        <v>4640</v>
      </c>
      <c r="I411" s="379" t="s">
        <v>2484</v>
      </c>
      <c r="J411" s="345" t="s">
        <v>5892</v>
      </c>
      <c r="K411" s="118" t="s">
        <v>14</v>
      </c>
      <c r="L411" s="118" t="s">
        <v>3368</v>
      </c>
      <c r="M411" s="114" t="s">
        <v>3640</v>
      </c>
      <c r="N411" s="116" t="str">
        <f t="shared" si="57"/>
        <v>LP</v>
      </c>
      <c r="O411" s="118" t="s">
        <v>8732</v>
      </c>
      <c r="P411" s="114" t="str">
        <f>IF(EXACT(O411,"Overseas Charities Operating in Jamaica"),"Medium",IF(EXACT(O411,"Muslim Groups/Foundations"),"Medium",IF(EXACT(O411,"Churches"),"Low",IF(EXACT(O411,"Benevolent Societies"),"Low",IF(EXACT(O411,"Alumni/Past Students'associations"),"Low",IF(EXACT(O411,"Schools(Government/Private)"),"Low",IF(EXACT(O411,"Govt.Based Trusts/Charities"),"Low",IF(EXACT(O411,"Trust"),"Medium",IF(EXACT(O411,"Company Based Foundations"),"Medium",IF(EXACT(O411,"Other Foundations"),"Medium",IF(EXACT(O411,"Unincorporated Groups"),"Medium","")))))))))))</f>
        <v>Low</v>
      </c>
      <c r="Q411" s="345" t="s">
        <v>5893</v>
      </c>
      <c r="R411" s="357"/>
      <c r="S411" s="357"/>
      <c r="T411" s="345" t="s">
        <v>3408</v>
      </c>
      <c r="U411" s="139" t="s">
        <v>5894</v>
      </c>
      <c r="V411" s="118"/>
      <c r="W411" s="118"/>
      <c r="X411" s="118"/>
      <c r="Y411" s="118"/>
      <c r="Z411" s="118"/>
      <c r="AA411" s="118"/>
      <c r="AB411" s="118"/>
      <c r="AC411" s="118"/>
      <c r="AD411" s="118"/>
      <c r="AE411" s="118"/>
      <c r="AF411" s="140"/>
      <c r="AG411" s="118"/>
      <c r="AH411" s="118"/>
      <c r="AI411" s="118"/>
      <c r="AJ411" s="118"/>
      <c r="AK411" s="118"/>
      <c r="AL411" s="118"/>
      <c r="AM411" s="118"/>
      <c r="AN411" s="118" t="s">
        <v>3500</v>
      </c>
      <c r="AO411" s="141">
        <v>1</v>
      </c>
    </row>
    <row r="412" spans="1:43" ht="25" customHeight="1" x14ac:dyDescent="0.35">
      <c r="A412" s="123"/>
      <c r="B412" s="124"/>
      <c r="C412" s="114" t="str">
        <f t="shared" ca="1" si="51"/>
        <v>Expired</v>
      </c>
      <c r="D412" s="114" t="s">
        <v>2322</v>
      </c>
      <c r="E412" s="115">
        <v>43452</v>
      </c>
      <c r="F412" s="115">
        <f>E412</f>
        <v>43452</v>
      </c>
      <c r="G412" s="115">
        <f t="shared" si="56"/>
        <v>44182</v>
      </c>
      <c r="H412" s="114" t="s">
        <v>2178</v>
      </c>
      <c r="I412" s="379" t="s">
        <v>4331</v>
      </c>
      <c r="J412" s="155" t="s">
        <v>5895</v>
      </c>
      <c r="K412" s="114" t="s">
        <v>24</v>
      </c>
      <c r="L412" s="114" t="s">
        <v>5123</v>
      </c>
      <c r="M412" s="114" t="s">
        <v>3768</v>
      </c>
      <c r="N412" s="116" t="str">
        <f t="shared" si="57"/>
        <v>LP</v>
      </c>
      <c r="O412" s="114" t="s">
        <v>8730</v>
      </c>
      <c r="P412" s="114" t="str">
        <f>IF(EXACT(O412,"Overseas Charities Operating in Jamaica"),"Medium",IF(EXACT(O412,"Muslim Groups/Foundations"),"Medium",IF(EXACT(O412,"Churches"),"Low",IF(EXACT(O412,"Benevolent Societies"),"Low",IF(EXACT(O412,"Alumni/Past Students Associations"),"Low",IF(EXACT(O412,"Schools(Government/Private)"),"Low",IF(EXACT(O412,"Govt.Based Trusts/Charities"),"Low",IF(EXACT(O412,"Trust"),"Medium",IF(EXACT(O412,"Company Based Foundations"),"Medium",IF(EXACT(O412,"Other Foundations"),"Medium",IF(EXACT(O412,"Unincorporated Groups"),"Medium","")))))))))))</f>
        <v>Low</v>
      </c>
      <c r="Q412" s="155" t="s">
        <v>5896</v>
      </c>
      <c r="R412" s="356"/>
      <c r="S412" s="356"/>
      <c r="T412" s="155" t="s">
        <v>9818</v>
      </c>
      <c r="U412" s="139" t="s">
        <v>9817</v>
      </c>
      <c r="V412" s="118" t="s">
        <v>10847</v>
      </c>
      <c r="W412" s="119" t="s">
        <v>1193</v>
      </c>
      <c r="X412" s="119" t="s">
        <v>1193</v>
      </c>
      <c r="Y412" s="128">
        <v>43433</v>
      </c>
      <c r="Z412" s="118" t="s">
        <v>3303</v>
      </c>
      <c r="AA412" s="120">
        <v>0</v>
      </c>
      <c r="AB412" s="120">
        <v>0</v>
      </c>
      <c r="AC412" s="120">
        <v>0</v>
      </c>
      <c r="AD412" s="120">
        <v>0</v>
      </c>
      <c r="AE412" s="120">
        <v>0</v>
      </c>
      <c r="AF412" s="121"/>
      <c r="AG412" s="114" t="s">
        <v>1193</v>
      </c>
      <c r="AH412" s="114" t="s">
        <v>1193</v>
      </c>
      <c r="AI412" s="114">
        <v>9</v>
      </c>
      <c r="AJ412" s="114">
        <v>3</v>
      </c>
      <c r="AK412" s="114">
        <v>6</v>
      </c>
      <c r="AL412" s="114">
        <v>0</v>
      </c>
      <c r="AM412" s="114">
        <v>0</v>
      </c>
      <c r="AN412" s="118" t="s">
        <v>3500</v>
      </c>
      <c r="AO412" s="122">
        <v>1</v>
      </c>
    </row>
    <row r="413" spans="1:43" ht="25" customHeight="1" x14ac:dyDescent="0.35">
      <c r="A413" s="125" t="s">
        <v>11551</v>
      </c>
      <c r="B413" s="124"/>
      <c r="C413" s="114" t="str">
        <f t="shared" ca="1" si="51"/>
        <v>Active</v>
      </c>
      <c r="D413" s="114" t="s">
        <v>3951</v>
      </c>
      <c r="E413" s="115">
        <v>44579</v>
      </c>
      <c r="F413" s="115">
        <v>45675</v>
      </c>
      <c r="G413" s="115">
        <f>DATE(YEAR(F413),MONTH(F413)+18,DAY(F413)-0)</f>
        <v>46221</v>
      </c>
      <c r="H413" s="114" t="s">
        <v>4574</v>
      </c>
      <c r="I413" s="379" t="s">
        <v>8010</v>
      </c>
      <c r="J413" s="155" t="s">
        <v>5897</v>
      </c>
      <c r="K413" s="114" t="s">
        <v>7</v>
      </c>
      <c r="L413" s="114" t="s">
        <v>5123</v>
      </c>
      <c r="M413" s="114" t="s">
        <v>3640</v>
      </c>
      <c r="N413" s="116" t="str">
        <f t="shared" si="57"/>
        <v>LP</v>
      </c>
      <c r="O413" s="114" t="s">
        <v>8728</v>
      </c>
      <c r="P413" s="114" t="str">
        <f>IF(EXACT(O413,"Overseas Charities Operating in Jamaica"),"Medium",IF(EXACT(O413,"Muslim Groups/Foundations"),"Medium",IF(EXACT(O413,"Churches"),"Low",IF(EXACT(O413,"Benevolent Societies"),"Low",IF(EXACT(O413,"Alumni/Past Students Associations"),"Low",IF(EXACT(O413,"Schools(Government/Private)"),"Low",IF(EXACT(O413,"Govt.Based Trusts/Charities"),"Low",IF(EXACT(O413,"Trust"),"Medium",IF(EXACT(O413,"Company Based Foundations"),"Medium",IF(EXACT(O413,"Other Foundations"),"Medium",IF(EXACT(O413,"Unincorporated Groups"),"Medium","")))))))))))</f>
        <v>Low</v>
      </c>
      <c r="Q413" s="155" t="s">
        <v>10381</v>
      </c>
      <c r="R413" s="356" t="s">
        <v>14329</v>
      </c>
      <c r="S413" s="356"/>
      <c r="T413" s="155" t="s">
        <v>14330</v>
      </c>
      <c r="U413" s="139" t="s">
        <v>14331</v>
      </c>
      <c r="V413" s="118" t="s">
        <v>5898</v>
      </c>
      <c r="W413" s="118" t="s">
        <v>5899</v>
      </c>
      <c r="X413" s="118" t="s">
        <v>7688</v>
      </c>
      <c r="Y413" s="115">
        <v>44299</v>
      </c>
      <c r="Z413" s="115">
        <v>44561</v>
      </c>
      <c r="AA413" s="130">
        <v>185700</v>
      </c>
      <c r="AB413" s="130">
        <v>0</v>
      </c>
      <c r="AC413" s="130">
        <v>16118</v>
      </c>
      <c r="AD413" s="130">
        <v>0</v>
      </c>
      <c r="AE413" s="130">
        <v>-210400</v>
      </c>
      <c r="AF413" s="137">
        <v>1104308</v>
      </c>
      <c r="AG413" s="114" t="s">
        <v>12062</v>
      </c>
      <c r="AH413" s="130" t="s">
        <v>14332</v>
      </c>
      <c r="AI413" s="131">
        <v>248</v>
      </c>
      <c r="AJ413" s="131">
        <v>30</v>
      </c>
      <c r="AK413" s="131">
        <v>218</v>
      </c>
      <c r="AL413" s="131">
        <v>20</v>
      </c>
      <c r="AM413" s="131">
        <v>3</v>
      </c>
      <c r="AN413" s="183" t="s">
        <v>3500</v>
      </c>
      <c r="AO413" s="122">
        <v>1</v>
      </c>
    </row>
    <row r="414" spans="1:43" ht="25" customHeight="1" x14ac:dyDescent="0.35">
      <c r="A414" s="133" t="s">
        <v>1193</v>
      </c>
      <c r="B414" s="124"/>
      <c r="C414" s="114" t="str">
        <f t="shared" ca="1" si="51"/>
        <v>Expired</v>
      </c>
      <c r="D414" s="114" t="s">
        <v>3787</v>
      </c>
      <c r="E414" s="115">
        <v>44386</v>
      </c>
      <c r="F414" s="115">
        <v>44386</v>
      </c>
      <c r="G414" s="115">
        <f>DATE(YEAR(F414)+2,MONTH(F414),DAY(F414)-1)</f>
        <v>45115</v>
      </c>
      <c r="H414" s="114" t="s">
        <v>4107</v>
      </c>
      <c r="I414" s="379" t="s">
        <v>8011</v>
      </c>
      <c r="J414" s="155" t="s">
        <v>5900</v>
      </c>
      <c r="K414" s="114" t="s">
        <v>24</v>
      </c>
      <c r="L414" s="114" t="s">
        <v>5123</v>
      </c>
      <c r="M414" s="114" t="s">
        <v>3640</v>
      </c>
      <c r="N414" s="116" t="str">
        <f t="shared" si="57"/>
        <v>LP</v>
      </c>
      <c r="O414" s="114" t="s">
        <v>8728</v>
      </c>
      <c r="P414" s="114" t="str">
        <f>IF(EXACT(O414,"Overseas Charities Operating in Jamaica"),"Medium",IF(EXACT(O414,"Muslim Groups/Foundations"),"Medium",IF(EXACT(O414,"Churches"),"Low",IF(EXACT(O414,"Benevolent Societies"),"Low",IF(EXACT(O414,"Alumni/Past Students Associations"),"Low",IF(EXACT(O414,"Schools(Government/Private)"),"Low",IF(EXACT(O414,"Govt.Based Trusts/Charities"),"Low",IF(EXACT(O414,"Trust"),"Medium",IF(EXACT(O414,"Company Based Foundations"),"Medium",IF(EXACT(O414,"Other Foundations"),"Medium",IF(EXACT(O414,"Unincorporated Groups"),"Medium","")))))))))))</f>
        <v>Low</v>
      </c>
      <c r="Q414" s="155" t="s">
        <v>10423</v>
      </c>
      <c r="R414" s="356"/>
      <c r="S414" s="356"/>
      <c r="T414" s="155" t="s">
        <v>4213</v>
      </c>
      <c r="U414" s="127" t="s">
        <v>5901</v>
      </c>
      <c r="V414" s="118" t="s">
        <v>5902</v>
      </c>
      <c r="W414" s="118" t="s">
        <v>5903</v>
      </c>
      <c r="X414" s="118" t="s">
        <v>7689</v>
      </c>
      <c r="Y414" s="115">
        <v>44160</v>
      </c>
      <c r="Z414" s="136" t="s">
        <v>3305</v>
      </c>
      <c r="AA414" s="130">
        <v>0</v>
      </c>
      <c r="AB414" s="130">
        <v>0</v>
      </c>
      <c r="AC414" s="130">
        <v>0</v>
      </c>
      <c r="AD414" s="130">
        <v>0</v>
      </c>
      <c r="AE414" s="130">
        <v>0</v>
      </c>
      <c r="AF414" s="137"/>
      <c r="AG414" s="114" t="s">
        <v>7690</v>
      </c>
      <c r="AH414" s="114" t="s">
        <v>1193</v>
      </c>
      <c r="AI414" s="114"/>
      <c r="AJ414" s="114"/>
      <c r="AK414" s="114"/>
      <c r="AL414" s="114"/>
      <c r="AM414" s="114"/>
      <c r="AN414" s="136" t="s">
        <v>3500</v>
      </c>
      <c r="AO414" s="122">
        <v>1</v>
      </c>
    </row>
    <row r="415" spans="1:43" ht="25" customHeight="1" x14ac:dyDescent="0.35">
      <c r="A415" s="123"/>
      <c r="B415" s="124"/>
      <c r="C415" s="114" t="str">
        <f t="shared" ca="1" si="51"/>
        <v>Expired</v>
      </c>
      <c r="D415" s="114" t="s">
        <v>10085</v>
      </c>
      <c r="E415" s="115">
        <v>43992</v>
      </c>
      <c r="F415" s="115">
        <v>45121</v>
      </c>
      <c r="G415" s="115">
        <f>DATE(YEAR(F415)+2,MONTH(F415),DAY(F415)-1)</f>
        <v>45851</v>
      </c>
      <c r="H415" s="114" t="s">
        <v>2609</v>
      </c>
      <c r="I415" s="379" t="s">
        <v>4939</v>
      </c>
      <c r="J415" s="155" t="s">
        <v>5904</v>
      </c>
      <c r="K415" s="118" t="s">
        <v>18</v>
      </c>
      <c r="L415" s="114" t="s">
        <v>5123</v>
      </c>
      <c r="M415" s="114" t="s">
        <v>3640</v>
      </c>
      <c r="N415" s="116" t="str">
        <f t="shared" si="57"/>
        <v>LP</v>
      </c>
      <c r="O415" s="114" t="s">
        <v>8728</v>
      </c>
      <c r="P415" s="114" t="str">
        <f>IF(EXACT(O415,"Overseas Charities Operating in Jamaica"),"Medium",IF(EXACT(O415,"Muslim Groups/Foundations"),"Medium",IF(EXACT(O415,"Churches"),"Low",IF(EXACT(O415,"Benevolent Societies"),"Low",IF(EXACT(O415,"Alumni/Past Students Associations"),"Low",IF(EXACT(O415,"Schools(Government/Private)"),"Low",IF(EXACT(O415,"Govt.Based Trusts/Charities"),"Low",IF(EXACT(O415,"Trust"),"Medium",IF(EXACT(O415,"Company Based Foundations"),"Medium",IF(EXACT(O415,"Other Foundations"),"Medium",IF(EXACT(O415,"Unincorporated Groups"),"Medium","")))))))))))</f>
        <v>Low</v>
      </c>
      <c r="Q415" s="155" t="s">
        <v>2147</v>
      </c>
      <c r="R415" s="356" t="s">
        <v>11601</v>
      </c>
      <c r="S415" s="356"/>
      <c r="T415" s="155" t="s">
        <v>9814</v>
      </c>
      <c r="U415" s="127" t="s">
        <v>9815</v>
      </c>
      <c r="V415" s="118" t="s">
        <v>10848</v>
      </c>
      <c r="W415" s="118" t="s">
        <v>10849</v>
      </c>
      <c r="X415" s="119" t="s">
        <v>10850</v>
      </c>
      <c r="Y415" s="128">
        <v>43888</v>
      </c>
      <c r="Z415" s="128">
        <v>42369</v>
      </c>
      <c r="AA415" s="120">
        <v>0</v>
      </c>
      <c r="AB415" s="120">
        <v>0</v>
      </c>
      <c r="AC415" s="120">
        <v>4733</v>
      </c>
      <c r="AD415" s="120">
        <v>0</v>
      </c>
      <c r="AE415" s="120">
        <v>138726</v>
      </c>
      <c r="AF415" s="121"/>
      <c r="AG415" s="114" t="s">
        <v>1193</v>
      </c>
      <c r="AH415" s="114" t="s">
        <v>1193</v>
      </c>
      <c r="AI415" s="114">
        <v>4</v>
      </c>
      <c r="AJ415" s="114">
        <v>1</v>
      </c>
      <c r="AK415" s="114">
        <v>3</v>
      </c>
      <c r="AL415" s="114">
        <v>4</v>
      </c>
      <c r="AM415" s="114">
        <v>1</v>
      </c>
      <c r="AN415" s="118" t="s">
        <v>3517</v>
      </c>
      <c r="AO415" s="122">
        <v>1</v>
      </c>
    </row>
    <row r="416" spans="1:43" ht="25" customHeight="1" x14ac:dyDescent="0.35">
      <c r="A416" s="133"/>
      <c r="B416" s="124"/>
      <c r="C416" s="114" t="str">
        <f t="shared" ca="1" si="51"/>
        <v>Active</v>
      </c>
      <c r="D416" s="114" t="s">
        <v>8257</v>
      </c>
      <c r="E416" s="115">
        <v>41863</v>
      </c>
      <c r="F416" s="115">
        <v>45516</v>
      </c>
      <c r="G416" s="115">
        <f>DATE(YEAR(F416)+2,MONTH(F416),DAY(F416)-1)</f>
        <v>46245</v>
      </c>
      <c r="H416" s="114" t="s">
        <v>2486</v>
      </c>
      <c r="I416" s="379" t="s">
        <v>423</v>
      </c>
      <c r="J416" s="155" t="s">
        <v>5905</v>
      </c>
      <c r="K416" s="114" t="s">
        <v>61</v>
      </c>
      <c r="L416" s="114" t="s">
        <v>15709</v>
      </c>
      <c r="M416" s="114" t="s">
        <v>3640</v>
      </c>
      <c r="N416" s="116" t="str">
        <f t="shared" si="57"/>
        <v>LP</v>
      </c>
      <c r="O416" s="114" t="s">
        <v>8728</v>
      </c>
      <c r="P416" s="114" t="str">
        <f>IF(EXACT(O416,"Overseas Charities Operating in Jamaica"),"Medium",IF(EXACT(O416,"Muslim Groups/Foundations"),"Medium",IF(EXACT(O416,"Churches"),"Low",IF(EXACT(O416,"Benevolent Societies"),"Low",IF(EXACT(O416,"Alumni/Past Students Associations"),"Low",IF(EXACT(O416,"Schools(Government/Private)"),"Low",IF(EXACT(O416,"Govt.Based Trusts/Charities"),"Low",IF(EXACT(O416,"Trust"),"Medium",IF(EXACT(O416,"Company Based Foundations"),"Medium",IF(EXACT(O416,"Other Foundations"),"Medium",IF(EXACT(O416,"Unincorporated Groups"),"Medium","")))))))))))</f>
        <v>Low</v>
      </c>
      <c r="Q416" s="155" t="s">
        <v>618</v>
      </c>
      <c r="R416" s="356"/>
      <c r="S416" s="356"/>
      <c r="T416" s="155" t="s">
        <v>2894</v>
      </c>
      <c r="U416" s="117" t="s">
        <v>5906</v>
      </c>
      <c r="V416" s="118" t="s">
        <v>5907</v>
      </c>
      <c r="W416" s="119" t="s">
        <v>1193</v>
      </c>
      <c r="X416" s="119" t="s">
        <v>1193</v>
      </c>
      <c r="Y416" s="128">
        <v>41855</v>
      </c>
      <c r="Z416" s="118" t="s">
        <v>3305</v>
      </c>
      <c r="AA416" s="120">
        <v>1571397</v>
      </c>
      <c r="AB416" s="120">
        <v>0</v>
      </c>
      <c r="AC416" s="120">
        <v>299000</v>
      </c>
      <c r="AD416" s="120">
        <v>0</v>
      </c>
      <c r="AE416" s="120">
        <v>1452563.05</v>
      </c>
      <c r="AF416" s="121"/>
      <c r="AG416" s="114" t="s">
        <v>1193</v>
      </c>
      <c r="AH416" s="130" t="s">
        <v>7691</v>
      </c>
      <c r="AI416" s="130"/>
      <c r="AJ416" s="130"/>
      <c r="AK416" s="130"/>
      <c r="AL416" s="130"/>
      <c r="AM416" s="130"/>
      <c r="AN416" s="118" t="s">
        <v>3517</v>
      </c>
      <c r="AO416" s="122">
        <v>1</v>
      </c>
    </row>
    <row r="417" spans="1:41" ht="25" customHeight="1" x14ac:dyDescent="0.35">
      <c r="A417" s="123"/>
      <c r="B417" s="124"/>
      <c r="C417" s="114" t="str">
        <f t="shared" ca="1" si="51"/>
        <v>Expired</v>
      </c>
      <c r="D417" s="114" t="s">
        <v>2198</v>
      </c>
      <c r="E417" s="115">
        <v>43507</v>
      </c>
      <c r="F417" s="115">
        <f>E417</f>
        <v>43507</v>
      </c>
      <c r="G417" s="115">
        <f>DATE(YEAR(F417)+2,MONTH(F417),DAY(F417)-1)</f>
        <v>44237</v>
      </c>
      <c r="H417" s="114" t="s">
        <v>4786</v>
      </c>
      <c r="I417" s="379" t="s">
        <v>8496</v>
      </c>
      <c r="J417" s="155" t="s">
        <v>5908</v>
      </c>
      <c r="K417" s="114" t="s">
        <v>11728</v>
      </c>
      <c r="L417" s="114" t="s">
        <v>5123</v>
      </c>
      <c r="M417" s="114" t="s">
        <v>3640</v>
      </c>
      <c r="N417" s="116" t="str">
        <f t="shared" si="57"/>
        <v>LP</v>
      </c>
      <c r="O417" s="114" t="s">
        <v>8735</v>
      </c>
      <c r="P417" s="114" t="str">
        <f>IF(EXACT(O417,"Overseas Charities Operating in Jamaica"),"Medium",IF(EXACT(O417,"Muslim Groups/Foundations"),"Medium",IF(EXACT(O417,"Churches"),"Low",IF(EXACT(O417,"Benevolent Societies"),"Low",IF(EXACT(O417,"Alumni/Past Students Associations"),"Low",IF(EXACT(O417,"Schools(Government/Private)"),"Low",IF(EXACT(O417,"Govt.Based Trust/Charities"),"Low",IF(EXACT(O417,"Trust"),"Medium",IF(EXACT(O417,"Company Based Foundations"),"Medium",IF(EXACT(O417,"Other Foundations"),"Medium",IF(EXACT(O417,"Unincorporated Groups"),"Medium","")))))))))))</f>
        <v>Low</v>
      </c>
      <c r="Q417" s="155" t="s">
        <v>10450</v>
      </c>
      <c r="R417" s="356"/>
      <c r="S417" s="356"/>
      <c r="T417" s="155" t="s">
        <v>2767</v>
      </c>
      <c r="U417" s="117" t="s">
        <v>1193</v>
      </c>
      <c r="V417" s="119"/>
      <c r="W417" s="119"/>
      <c r="X417" s="119"/>
      <c r="Y417" s="128"/>
      <c r="Z417" s="118" t="s">
        <v>3303</v>
      </c>
      <c r="AA417" s="120">
        <v>0</v>
      </c>
      <c r="AB417" s="120">
        <v>0</v>
      </c>
      <c r="AC417" s="120">
        <v>0</v>
      </c>
      <c r="AD417" s="120">
        <v>0</v>
      </c>
      <c r="AE417" s="120">
        <v>0</v>
      </c>
      <c r="AF417" s="121"/>
      <c r="AG417" s="114"/>
      <c r="AH417" s="114"/>
      <c r="AI417" s="114"/>
      <c r="AJ417" s="114"/>
      <c r="AK417" s="114"/>
      <c r="AL417" s="114"/>
      <c r="AM417" s="114"/>
      <c r="AN417" s="118" t="s">
        <v>3500</v>
      </c>
      <c r="AO417" s="122">
        <v>1</v>
      </c>
    </row>
    <row r="418" spans="1:41" ht="25" customHeight="1" x14ac:dyDescent="0.35">
      <c r="A418" s="125" t="s">
        <v>16392</v>
      </c>
      <c r="B418" s="124"/>
      <c r="C418" s="114" t="str">
        <f t="shared" ca="1" si="51"/>
        <v>Active</v>
      </c>
      <c r="D418" s="114" t="s">
        <v>3885</v>
      </c>
      <c r="E418" s="115">
        <v>42314</v>
      </c>
      <c r="F418" s="115">
        <v>45967</v>
      </c>
      <c r="G418" s="115">
        <f>DATE(YEAR(F418)+1,MONTH(F418)+6,DAY(F418)-1)</f>
        <v>46512</v>
      </c>
      <c r="H418" s="114" t="s">
        <v>1096</v>
      </c>
      <c r="I418" s="379" t="s">
        <v>8671</v>
      </c>
      <c r="J418" s="155" t="s">
        <v>5909</v>
      </c>
      <c r="K418" s="114" t="s">
        <v>11728</v>
      </c>
      <c r="L418" s="114" t="s">
        <v>5123</v>
      </c>
      <c r="M418" s="114" t="s">
        <v>3640</v>
      </c>
      <c r="N418" s="116" t="str">
        <f t="shared" si="57"/>
        <v>LP</v>
      </c>
      <c r="O418" s="114" t="s">
        <v>8733</v>
      </c>
      <c r="P418" s="114" t="str">
        <f t="shared" ref="P418:P452" si="58">IF(EXACT(O418,"Overseas Charities Operating in Jamaica"),"Medium",IF(EXACT(O418,"Muslim Groups/Foundations"),"Medium",IF(EXACT(O418,"Churches"),"Low",IF(EXACT(O418,"Benevolent Societies"),"Low",IF(EXACT(O418,"Alumni/Past Students Associations"),"Low",IF(EXACT(O418,"Schools(Government/Private)"),"Low",IF(EXACT(O418,"Govt.Based Trusts/Charities"),"Low",IF(EXACT(O418,"Trust"),"Medium",IF(EXACT(O418,"Company Based Foundations"),"Medium",IF(EXACT(O418,"Other Foundations"),"Medium",IF(EXACT(O418,"Unincorporated Groups"),"Medium","")))))))))))</f>
        <v>Medium</v>
      </c>
      <c r="Q418" s="155" t="s">
        <v>5910</v>
      </c>
      <c r="R418" s="356" t="s">
        <v>12898</v>
      </c>
      <c r="S418" s="356"/>
      <c r="T418" s="155" t="s">
        <v>3245</v>
      </c>
      <c r="U418" s="127" t="s">
        <v>12899</v>
      </c>
      <c r="V418" s="118" t="s">
        <v>5911</v>
      </c>
      <c r="W418" s="118" t="s">
        <v>5912</v>
      </c>
      <c r="X418" s="119" t="s">
        <v>1193</v>
      </c>
      <c r="Y418" s="128" t="s">
        <v>1193</v>
      </c>
      <c r="Z418" s="128">
        <v>43465</v>
      </c>
      <c r="AA418" s="120">
        <v>88500000</v>
      </c>
      <c r="AB418" s="120">
        <v>0</v>
      </c>
      <c r="AC418" s="120">
        <v>30100000</v>
      </c>
      <c r="AD418" s="120">
        <v>0</v>
      </c>
      <c r="AE418" s="120">
        <v>73500000</v>
      </c>
      <c r="AF418" s="121">
        <v>0</v>
      </c>
      <c r="AG418" s="114" t="s">
        <v>5912</v>
      </c>
      <c r="AH418" s="114" t="s">
        <v>7692</v>
      </c>
      <c r="AI418" s="114">
        <v>3</v>
      </c>
      <c r="AJ418" s="114">
        <v>1</v>
      </c>
      <c r="AK418" s="114">
        <v>2</v>
      </c>
      <c r="AL418" s="114">
        <v>200</v>
      </c>
      <c r="AM418" s="114">
        <v>1</v>
      </c>
      <c r="AN418" s="118" t="s">
        <v>4568</v>
      </c>
      <c r="AO418" s="122">
        <v>1</v>
      </c>
    </row>
    <row r="419" spans="1:41" ht="25" customHeight="1" x14ac:dyDescent="0.35">
      <c r="A419" s="123"/>
      <c r="B419" s="124"/>
      <c r="C419" s="114" t="str">
        <f t="shared" ca="1" si="51"/>
        <v>Expired</v>
      </c>
      <c r="D419" s="114" t="s">
        <v>933</v>
      </c>
      <c r="E419" s="115">
        <v>42180</v>
      </c>
      <c r="F419" s="115">
        <f>E419</f>
        <v>42180</v>
      </c>
      <c r="G419" s="115">
        <f>DATE(YEAR(F419)+2,MONTH(F419),DAY(F419)-1)</f>
        <v>42910</v>
      </c>
      <c r="H419" s="114" t="s">
        <v>934</v>
      </c>
      <c r="I419" s="379" t="s">
        <v>16592</v>
      </c>
      <c r="J419" s="155" t="s">
        <v>5914</v>
      </c>
      <c r="K419" s="114" t="s">
        <v>11728</v>
      </c>
      <c r="L419" s="114" t="s">
        <v>5123</v>
      </c>
      <c r="M419" s="114" t="s">
        <v>3640</v>
      </c>
      <c r="N419" s="116" t="str">
        <f t="shared" si="57"/>
        <v>LP</v>
      </c>
      <c r="O419" s="114" t="s">
        <v>8728</v>
      </c>
      <c r="P419" s="114" t="str">
        <f t="shared" si="58"/>
        <v>Low</v>
      </c>
      <c r="Q419" s="155" t="s">
        <v>10268</v>
      </c>
      <c r="R419" s="356"/>
      <c r="S419" s="356"/>
      <c r="T419" s="155" t="s">
        <v>9794</v>
      </c>
      <c r="U419" s="127" t="s">
        <v>9795</v>
      </c>
      <c r="V419" s="118" t="s">
        <v>8536</v>
      </c>
      <c r="W419" s="119" t="s">
        <v>1193</v>
      </c>
      <c r="X419" s="119" t="s">
        <v>1193</v>
      </c>
      <c r="Y419" s="128">
        <v>42150</v>
      </c>
      <c r="Z419" s="128">
        <v>42369</v>
      </c>
      <c r="AA419" s="120">
        <v>1840098</v>
      </c>
      <c r="AB419" s="120">
        <v>0</v>
      </c>
      <c r="AC419" s="120">
        <v>710056</v>
      </c>
      <c r="AD419" s="120">
        <v>0</v>
      </c>
      <c r="AE419" s="120">
        <v>965385</v>
      </c>
      <c r="AF419" s="121"/>
      <c r="AG419" s="114" t="s">
        <v>1193</v>
      </c>
      <c r="AH419" s="114" t="s">
        <v>1193</v>
      </c>
      <c r="AI419" s="114">
        <v>60</v>
      </c>
      <c r="AJ419" s="114">
        <v>15</v>
      </c>
      <c r="AK419" s="114">
        <v>45</v>
      </c>
      <c r="AL419" s="114">
        <v>0</v>
      </c>
      <c r="AM419" s="114">
        <v>1</v>
      </c>
      <c r="AN419" s="118" t="s">
        <v>3500</v>
      </c>
      <c r="AO419" s="122">
        <v>1</v>
      </c>
    </row>
    <row r="420" spans="1:41" ht="25" customHeight="1" x14ac:dyDescent="0.35">
      <c r="A420" s="123"/>
      <c r="B420" s="124"/>
      <c r="C420" s="114" t="str">
        <f t="shared" ca="1" si="51"/>
        <v>Active</v>
      </c>
      <c r="D420" s="118" t="s">
        <v>14187</v>
      </c>
      <c r="E420" s="115">
        <v>43287</v>
      </c>
      <c r="F420" s="138">
        <v>45479</v>
      </c>
      <c r="G420" s="115">
        <f>DATE(YEAR(F420)+2,MONTH(F420),DAY(F420)-1)</f>
        <v>46208</v>
      </c>
      <c r="H420" s="118" t="s">
        <v>2065</v>
      </c>
      <c r="I420" s="379" t="s">
        <v>4426</v>
      </c>
      <c r="J420" s="345" t="s">
        <v>14188</v>
      </c>
      <c r="K420" s="118" t="s">
        <v>18</v>
      </c>
      <c r="L420" s="118" t="s">
        <v>5123</v>
      </c>
      <c r="M420" s="158" t="s">
        <v>3640</v>
      </c>
      <c r="N420" s="116" t="str">
        <f t="shared" si="57"/>
        <v>LP</v>
      </c>
      <c r="O420" s="118" t="s">
        <v>8728</v>
      </c>
      <c r="P420" s="114" t="str">
        <f t="shared" si="58"/>
        <v>Low</v>
      </c>
      <c r="Q420" s="345" t="s">
        <v>8903</v>
      </c>
      <c r="R420" s="357"/>
      <c r="S420" s="357"/>
      <c r="T420" s="345" t="s">
        <v>8904</v>
      </c>
      <c r="U420" s="117" t="s">
        <v>8905</v>
      </c>
      <c r="V420" s="118" t="s">
        <v>10754</v>
      </c>
      <c r="W420" s="118" t="s">
        <v>1193</v>
      </c>
      <c r="X420" s="118" t="s">
        <v>1193</v>
      </c>
      <c r="Y420" s="129">
        <v>43206</v>
      </c>
      <c r="Z420" s="129">
        <v>44561</v>
      </c>
      <c r="AA420" s="176">
        <v>3908378</v>
      </c>
      <c r="AB420" s="176">
        <v>0</v>
      </c>
      <c r="AC420" s="176">
        <v>1484000</v>
      </c>
      <c r="AD420" s="176">
        <v>0</v>
      </c>
      <c r="AE420" s="176">
        <v>4055535</v>
      </c>
      <c r="AF420" s="140"/>
      <c r="AG420" s="118" t="s">
        <v>5502</v>
      </c>
      <c r="AH420" s="118" t="s">
        <v>1193</v>
      </c>
      <c r="AI420" s="118">
        <v>7</v>
      </c>
      <c r="AJ420" s="118">
        <v>3</v>
      </c>
      <c r="AK420" s="118">
        <v>4</v>
      </c>
      <c r="AL420" s="118">
        <v>5</v>
      </c>
      <c r="AM420" s="118">
        <v>2</v>
      </c>
      <c r="AN420" s="118" t="s">
        <v>3500</v>
      </c>
      <c r="AO420" s="141">
        <v>1</v>
      </c>
    </row>
    <row r="421" spans="1:41" ht="25" customHeight="1" x14ac:dyDescent="0.35">
      <c r="A421" s="125" t="s">
        <v>11533</v>
      </c>
      <c r="B421" s="126">
        <v>44796</v>
      </c>
      <c r="C421" s="114" t="str">
        <f t="shared" ca="1" si="51"/>
        <v>Active</v>
      </c>
      <c r="D421" s="118" t="s">
        <v>8297</v>
      </c>
      <c r="E421" s="115">
        <v>44796</v>
      </c>
      <c r="F421" s="138">
        <v>45527</v>
      </c>
      <c r="G421" s="115">
        <f>DATE(YEAR(F421)+2,MONTH(F421),DAY(F421)-1)</f>
        <v>46256</v>
      </c>
      <c r="H421" s="118" t="s">
        <v>8298</v>
      </c>
      <c r="I421" s="379" t="s">
        <v>8299</v>
      </c>
      <c r="J421" s="345" t="s">
        <v>8300</v>
      </c>
      <c r="K421" s="118" t="s">
        <v>11728</v>
      </c>
      <c r="L421" s="118" t="s">
        <v>5123</v>
      </c>
      <c r="M421" s="114" t="s">
        <v>3640</v>
      </c>
      <c r="N421" s="116" t="str">
        <f t="shared" si="57"/>
        <v>LP</v>
      </c>
      <c r="O421" s="118" t="s">
        <v>8726</v>
      </c>
      <c r="P421" s="114" t="str">
        <f t="shared" si="58"/>
        <v>Medium</v>
      </c>
      <c r="Q421" s="345" t="s">
        <v>10452</v>
      </c>
      <c r="R421" s="357" t="s">
        <v>15074</v>
      </c>
      <c r="S421" s="357"/>
      <c r="T421" s="345" t="s">
        <v>15075</v>
      </c>
      <c r="U421" s="139" t="s">
        <v>15076</v>
      </c>
      <c r="V421" s="118" t="s">
        <v>5430</v>
      </c>
      <c r="W421" s="118" t="s">
        <v>1193</v>
      </c>
      <c r="X421" s="118" t="s">
        <v>1193</v>
      </c>
      <c r="Y421" s="129">
        <v>44782</v>
      </c>
      <c r="Z421" s="129">
        <v>44926</v>
      </c>
      <c r="AA421" s="120">
        <v>0</v>
      </c>
      <c r="AB421" s="120">
        <v>0</v>
      </c>
      <c r="AC421" s="120">
        <v>0</v>
      </c>
      <c r="AD421" s="120">
        <v>0</v>
      </c>
      <c r="AE421" s="120">
        <v>0</v>
      </c>
      <c r="AF421" s="121">
        <v>0</v>
      </c>
      <c r="AG421" s="118" t="s">
        <v>1193</v>
      </c>
      <c r="AH421" s="118" t="s">
        <v>1193</v>
      </c>
      <c r="AI421" s="118">
        <v>2</v>
      </c>
      <c r="AJ421" s="118">
        <v>0</v>
      </c>
      <c r="AK421" s="118">
        <v>2</v>
      </c>
      <c r="AL421" s="118">
        <v>2</v>
      </c>
      <c r="AM421" s="118">
        <v>1</v>
      </c>
      <c r="AN421" s="118" t="s">
        <v>3500</v>
      </c>
      <c r="AO421" s="141">
        <v>1</v>
      </c>
    </row>
    <row r="422" spans="1:41" ht="25" customHeight="1" x14ac:dyDescent="0.35">
      <c r="A422" s="123"/>
      <c r="B422" s="124"/>
      <c r="C422" s="114" t="str">
        <f t="shared" ca="1" si="51"/>
        <v>Active</v>
      </c>
      <c r="D422" s="114" t="s">
        <v>3791</v>
      </c>
      <c r="E422" s="115">
        <v>43476</v>
      </c>
      <c r="F422" s="115">
        <v>45590</v>
      </c>
      <c r="G422" s="115">
        <f>DATE(YEAR(F422)+2,MONTH(F422),DAY(F422)-1)</f>
        <v>46319</v>
      </c>
      <c r="H422" s="114" t="s">
        <v>4787</v>
      </c>
      <c r="I422" s="379" t="s">
        <v>4333</v>
      </c>
      <c r="J422" s="155" t="s">
        <v>5918</v>
      </c>
      <c r="K422" s="114" t="s">
        <v>11728</v>
      </c>
      <c r="L422" s="114" t="s">
        <v>5123</v>
      </c>
      <c r="M422" s="114" t="s">
        <v>3640</v>
      </c>
      <c r="N422" s="116" t="str">
        <f t="shared" si="57"/>
        <v>LP</v>
      </c>
      <c r="O422" s="114" t="s">
        <v>8728</v>
      </c>
      <c r="P422" s="114" t="str">
        <f t="shared" si="58"/>
        <v>Low</v>
      </c>
      <c r="Q422" s="155" t="s">
        <v>2931</v>
      </c>
      <c r="R422" s="356" t="s">
        <v>15205</v>
      </c>
      <c r="S422" s="356"/>
      <c r="T422" s="155" t="s">
        <v>14554</v>
      </c>
      <c r="U422" s="117" t="s">
        <v>14555</v>
      </c>
      <c r="V422" s="118" t="s">
        <v>5919</v>
      </c>
      <c r="W422" s="119" t="s">
        <v>1193</v>
      </c>
      <c r="X422" s="119" t="s">
        <v>1193</v>
      </c>
      <c r="Y422" s="128">
        <v>43424</v>
      </c>
      <c r="Z422" s="128">
        <v>43830</v>
      </c>
      <c r="AA422" s="120">
        <v>8136519</v>
      </c>
      <c r="AB422" s="120">
        <v>0</v>
      </c>
      <c r="AC422" s="120">
        <v>15000</v>
      </c>
      <c r="AD422" s="120">
        <v>0</v>
      </c>
      <c r="AE422" s="120">
        <v>6881496</v>
      </c>
      <c r="AF422" s="121">
        <v>6190797</v>
      </c>
      <c r="AG422" s="114" t="s">
        <v>7693</v>
      </c>
      <c r="AH422" s="114" t="s">
        <v>7694</v>
      </c>
      <c r="AI422" s="114">
        <v>3</v>
      </c>
      <c r="AJ422" s="114">
        <v>3</v>
      </c>
      <c r="AK422" s="114">
        <v>0</v>
      </c>
      <c r="AL422" s="114">
        <v>19</v>
      </c>
      <c r="AM422" s="114">
        <v>1</v>
      </c>
      <c r="AN422" s="118" t="s">
        <v>3517</v>
      </c>
      <c r="AO422" s="122">
        <v>1</v>
      </c>
    </row>
    <row r="423" spans="1:41" ht="25" customHeight="1" x14ac:dyDescent="0.35">
      <c r="A423" s="123"/>
      <c r="B423" s="124"/>
      <c r="C423" s="114" t="str">
        <f t="shared" ca="1" si="51"/>
        <v>Expired</v>
      </c>
      <c r="D423" s="114" t="s">
        <v>3831</v>
      </c>
      <c r="E423" s="115">
        <v>43552</v>
      </c>
      <c r="F423" s="115">
        <v>45013</v>
      </c>
      <c r="G423" s="115">
        <f>DATE(YEAR(F423)+2,MONTH(F423),DAY(F423)-1)</f>
        <v>45743</v>
      </c>
      <c r="H423" s="114" t="s">
        <v>4788</v>
      </c>
      <c r="I423" s="379" t="s">
        <v>8690</v>
      </c>
      <c r="J423" s="155" t="s">
        <v>5920</v>
      </c>
      <c r="K423" s="114" t="s">
        <v>7</v>
      </c>
      <c r="L423" s="114" t="s">
        <v>5123</v>
      </c>
      <c r="M423" s="114" t="s">
        <v>3640</v>
      </c>
      <c r="N423" s="116" t="str">
        <f t="shared" si="57"/>
        <v>LP</v>
      </c>
      <c r="O423" s="114" t="s">
        <v>8728</v>
      </c>
      <c r="P423" s="114" t="str">
        <f t="shared" si="58"/>
        <v>Low</v>
      </c>
      <c r="Q423" s="155" t="s">
        <v>10453</v>
      </c>
      <c r="R423" s="356"/>
      <c r="S423" s="356"/>
      <c r="T423" s="155" t="s">
        <v>2775</v>
      </c>
      <c r="U423" s="117" t="s">
        <v>5921</v>
      </c>
      <c r="V423" s="118" t="s">
        <v>5922</v>
      </c>
      <c r="W423" s="119" t="s">
        <v>1193</v>
      </c>
      <c r="X423" s="119" t="s">
        <v>1193</v>
      </c>
      <c r="Y423" s="128">
        <v>43515</v>
      </c>
      <c r="Z423" s="128">
        <v>43830</v>
      </c>
      <c r="AA423" s="120">
        <v>357706</v>
      </c>
      <c r="AB423" s="120">
        <v>0</v>
      </c>
      <c r="AC423" s="120">
        <v>333706</v>
      </c>
      <c r="AD423" s="120">
        <v>0</v>
      </c>
      <c r="AE423" s="120">
        <v>357706</v>
      </c>
      <c r="AF423" s="121"/>
      <c r="AG423" s="114" t="s">
        <v>1193</v>
      </c>
      <c r="AH423" s="114" t="s">
        <v>1193</v>
      </c>
      <c r="AI423" s="114">
        <v>2</v>
      </c>
      <c r="AJ423" s="114">
        <v>1</v>
      </c>
      <c r="AK423" s="114">
        <v>1</v>
      </c>
      <c r="AL423" s="114">
        <v>2</v>
      </c>
      <c r="AM423" s="114">
        <v>1</v>
      </c>
      <c r="AN423" s="118" t="s">
        <v>3500</v>
      </c>
      <c r="AO423" s="122">
        <v>1</v>
      </c>
    </row>
    <row r="424" spans="1:41" ht="25" customHeight="1" x14ac:dyDescent="0.35">
      <c r="A424" s="123"/>
      <c r="B424" s="124"/>
      <c r="C424" s="114" t="str">
        <f t="shared" ca="1" si="51"/>
        <v>Active</v>
      </c>
      <c r="D424" s="114" t="s">
        <v>4100</v>
      </c>
      <c r="E424" s="115">
        <v>41786</v>
      </c>
      <c r="F424" s="115">
        <v>45804</v>
      </c>
      <c r="G424" s="115">
        <f>DATE(YEAR(F424),MONTH(F424)+18,DAY(F424)-1)</f>
        <v>46352</v>
      </c>
      <c r="H424" s="114" t="s">
        <v>194</v>
      </c>
      <c r="I424" s="379" t="s">
        <v>8012</v>
      </c>
      <c r="J424" s="155" t="s">
        <v>15071</v>
      </c>
      <c r="K424" s="114" t="s">
        <v>11728</v>
      </c>
      <c r="L424" s="114" t="s">
        <v>5123</v>
      </c>
      <c r="M424" s="114" t="s">
        <v>3640</v>
      </c>
      <c r="N424" s="116" t="str">
        <f t="shared" si="57"/>
        <v>LP</v>
      </c>
      <c r="O424" s="114" t="s">
        <v>8733</v>
      </c>
      <c r="P424" s="114" t="str">
        <f t="shared" si="58"/>
        <v>Medium</v>
      </c>
      <c r="Q424" s="155" t="s">
        <v>10454</v>
      </c>
      <c r="R424" s="356" t="s">
        <v>15072</v>
      </c>
      <c r="S424" s="356"/>
      <c r="T424" s="155" t="s">
        <v>13630</v>
      </c>
      <c r="U424" s="127" t="s">
        <v>15073</v>
      </c>
      <c r="V424" s="129" t="s">
        <v>5551</v>
      </c>
      <c r="W424" s="129" t="s">
        <v>5923</v>
      </c>
      <c r="X424" s="129" t="s">
        <v>1193</v>
      </c>
      <c r="Y424" s="128" t="s">
        <v>1193</v>
      </c>
      <c r="Z424" s="128">
        <v>43100</v>
      </c>
      <c r="AA424" s="120">
        <v>33500000</v>
      </c>
      <c r="AB424" s="120">
        <v>0</v>
      </c>
      <c r="AC424" s="120">
        <v>33500000</v>
      </c>
      <c r="AD424" s="120">
        <v>0</v>
      </c>
      <c r="AE424" s="120">
        <v>79400000</v>
      </c>
      <c r="AF424" s="121">
        <v>1027038000</v>
      </c>
      <c r="AG424" s="114" t="s">
        <v>5912</v>
      </c>
      <c r="AH424" s="114" t="s">
        <v>7695</v>
      </c>
      <c r="AI424" s="114">
        <v>8</v>
      </c>
      <c r="AJ424" s="114">
        <v>6</v>
      </c>
      <c r="AK424" s="114">
        <v>2</v>
      </c>
      <c r="AL424" s="114">
        <v>0</v>
      </c>
      <c r="AM424" s="114">
        <v>1</v>
      </c>
      <c r="AN424" s="118" t="s">
        <v>4568</v>
      </c>
      <c r="AO424" s="122">
        <v>1</v>
      </c>
    </row>
    <row r="425" spans="1:41" ht="25" customHeight="1" x14ac:dyDescent="0.35">
      <c r="A425" s="123"/>
      <c r="B425" s="124"/>
      <c r="C425" s="114" t="str">
        <f t="shared" ca="1" si="51"/>
        <v>Expired</v>
      </c>
      <c r="D425" s="118" t="s">
        <v>2487</v>
      </c>
      <c r="E425" s="129">
        <v>43166</v>
      </c>
      <c r="F425" s="138">
        <v>43166</v>
      </c>
      <c r="G425" s="115">
        <f t="shared" ref="G425:G430" si="59">DATE(YEAR(F425)+2,MONTH(F425),DAY(F425)-1)</f>
        <v>43896</v>
      </c>
      <c r="H425" s="118" t="s">
        <v>4641</v>
      </c>
      <c r="I425" s="379" t="s">
        <v>2488</v>
      </c>
      <c r="J425" s="345" t="s">
        <v>5924</v>
      </c>
      <c r="K425" s="118" t="s">
        <v>9</v>
      </c>
      <c r="L425" s="118" t="s">
        <v>3368</v>
      </c>
      <c r="M425" s="114" t="s">
        <v>3640</v>
      </c>
      <c r="N425" s="116" t="str">
        <f t="shared" si="57"/>
        <v>LP</v>
      </c>
      <c r="O425" s="118" t="s">
        <v>8728</v>
      </c>
      <c r="P425" s="114" t="str">
        <f t="shared" si="58"/>
        <v>Low</v>
      </c>
      <c r="Q425" s="345" t="s">
        <v>4427</v>
      </c>
      <c r="R425" s="357"/>
      <c r="S425" s="357"/>
      <c r="T425" s="345"/>
      <c r="U425" s="157"/>
      <c r="V425" s="118"/>
      <c r="W425" s="118"/>
      <c r="X425" s="118"/>
      <c r="Y425" s="118"/>
      <c r="Z425" s="118"/>
      <c r="AA425" s="118"/>
      <c r="AB425" s="118"/>
      <c r="AC425" s="118"/>
      <c r="AD425" s="118"/>
      <c r="AE425" s="118"/>
      <c r="AF425" s="140"/>
      <c r="AG425" s="118"/>
      <c r="AH425" s="118"/>
      <c r="AI425" s="118"/>
      <c r="AJ425" s="118"/>
      <c r="AK425" s="118"/>
      <c r="AL425" s="119"/>
      <c r="AM425" s="118"/>
      <c r="AN425" s="118" t="s">
        <v>3500</v>
      </c>
      <c r="AO425" s="141">
        <v>1</v>
      </c>
    </row>
    <row r="426" spans="1:41" ht="25" customHeight="1" x14ac:dyDescent="0.35">
      <c r="A426" s="123"/>
      <c r="B426" s="124"/>
      <c r="C426" s="114" t="str">
        <f t="shared" ca="1" si="51"/>
        <v>Expired</v>
      </c>
      <c r="D426" s="118" t="s">
        <v>2489</v>
      </c>
      <c r="E426" s="129">
        <v>43234</v>
      </c>
      <c r="F426" s="138">
        <v>43965</v>
      </c>
      <c r="G426" s="115">
        <f t="shared" si="59"/>
        <v>44694</v>
      </c>
      <c r="H426" s="118" t="s">
        <v>4642</v>
      </c>
      <c r="I426" s="379" t="s">
        <v>8013</v>
      </c>
      <c r="J426" s="345" t="s">
        <v>5925</v>
      </c>
      <c r="K426" s="118" t="s">
        <v>329</v>
      </c>
      <c r="L426" s="118" t="s">
        <v>3368</v>
      </c>
      <c r="M426" s="114" t="s">
        <v>3640</v>
      </c>
      <c r="N426" s="116" t="str">
        <f t="shared" si="57"/>
        <v>LP</v>
      </c>
      <c r="O426" s="118" t="s">
        <v>8728</v>
      </c>
      <c r="P426" s="114" t="str">
        <f t="shared" si="58"/>
        <v>Low</v>
      </c>
      <c r="Q426" s="345" t="s">
        <v>4428</v>
      </c>
      <c r="R426" s="357"/>
      <c r="S426" s="357"/>
      <c r="T426" s="345"/>
      <c r="U426" s="157"/>
      <c r="V426" s="118"/>
      <c r="W426" s="118"/>
      <c r="X426" s="118"/>
      <c r="Y426" s="118"/>
      <c r="Z426" s="118"/>
      <c r="AA426" s="118"/>
      <c r="AB426" s="118"/>
      <c r="AC426" s="118"/>
      <c r="AD426" s="118"/>
      <c r="AE426" s="118"/>
      <c r="AF426" s="140"/>
      <c r="AG426" s="118"/>
      <c r="AH426" s="118"/>
      <c r="AI426" s="118"/>
      <c r="AJ426" s="118"/>
      <c r="AK426" s="118"/>
      <c r="AL426" s="118"/>
      <c r="AM426" s="118"/>
      <c r="AN426" s="118" t="s">
        <v>3500</v>
      </c>
      <c r="AO426" s="141">
        <v>1</v>
      </c>
    </row>
    <row r="427" spans="1:41" ht="25" customHeight="1" x14ac:dyDescent="0.35">
      <c r="A427" s="163" t="s">
        <v>11535</v>
      </c>
      <c r="B427" s="164"/>
      <c r="C427" s="146" t="str">
        <f t="shared" ca="1" si="51"/>
        <v>Expired</v>
      </c>
      <c r="D427" s="146" t="s">
        <v>2332</v>
      </c>
      <c r="E427" s="147">
        <v>43566</v>
      </c>
      <c r="F427" s="147">
        <f>E427</f>
        <v>43566</v>
      </c>
      <c r="G427" s="147">
        <f t="shared" si="59"/>
        <v>44296</v>
      </c>
      <c r="H427" s="146" t="s">
        <v>4838</v>
      </c>
      <c r="I427" s="380" t="s">
        <v>8497</v>
      </c>
      <c r="J427" s="343" t="s">
        <v>5926</v>
      </c>
      <c r="K427" s="151" t="s">
        <v>14</v>
      </c>
      <c r="L427" s="146" t="s">
        <v>5123</v>
      </c>
      <c r="M427" s="146" t="s">
        <v>3640</v>
      </c>
      <c r="N427" s="148" t="str">
        <f t="shared" si="57"/>
        <v>LP</v>
      </c>
      <c r="O427" s="146" t="s">
        <v>8725</v>
      </c>
      <c r="P427" s="146" t="str">
        <f t="shared" si="58"/>
        <v>Medium</v>
      </c>
      <c r="Q427" s="323" t="s">
        <v>5927</v>
      </c>
      <c r="R427" s="358"/>
      <c r="S427" s="358"/>
      <c r="T427" s="343" t="s">
        <v>2781</v>
      </c>
      <c r="U427" s="165" t="s">
        <v>5928</v>
      </c>
      <c r="V427" s="151" t="s">
        <v>5131</v>
      </c>
      <c r="W427" s="166" t="s">
        <v>1193</v>
      </c>
      <c r="X427" s="166" t="s">
        <v>1193</v>
      </c>
      <c r="Y427" s="150" t="s">
        <v>1193</v>
      </c>
      <c r="Z427" s="151" t="s">
        <v>3305</v>
      </c>
      <c r="AA427" s="152">
        <v>22146421</v>
      </c>
      <c r="AB427" s="152">
        <v>0</v>
      </c>
      <c r="AC427" s="152">
        <v>21007264.18</v>
      </c>
      <c r="AD427" s="152">
        <v>0</v>
      </c>
      <c r="AE427" s="152">
        <v>21007264.18</v>
      </c>
      <c r="AF427" s="153"/>
      <c r="AG427" s="146" t="s">
        <v>7696</v>
      </c>
      <c r="AH427" s="146" t="s">
        <v>11424</v>
      </c>
      <c r="AI427" s="146"/>
      <c r="AJ427" s="146"/>
      <c r="AK427" s="146"/>
      <c r="AL427" s="146"/>
      <c r="AM427" s="146"/>
      <c r="AN427" s="151" t="str">
        <f>IF(ISNUMBER(#REF!), IF(#REF!&lt;5000001,"SMALL", IF(#REF!&lt;15000001,"MEDIUM","LARGE")),"")</f>
        <v/>
      </c>
      <c r="AO427" s="154">
        <v>1</v>
      </c>
    </row>
    <row r="428" spans="1:41" ht="25" customHeight="1" x14ac:dyDescent="0.35">
      <c r="A428" s="123"/>
      <c r="B428" s="124"/>
      <c r="C428" s="114" t="str">
        <f t="shared" ca="1" si="51"/>
        <v>Expired</v>
      </c>
      <c r="D428" s="114" t="s">
        <v>833</v>
      </c>
      <c r="E428" s="115">
        <v>42059</v>
      </c>
      <c r="F428" s="115">
        <v>43836</v>
      </c>
      <c r="G428" s="115">
        <f t="shared" si="59"/>
        <v>44566</v>
      </c>
      <c r="H428" s="114" t="s">
        <v>834</v>
      </c>
      <c r="I428" s="379" t="s">
        <v>16593</v>
      </c>
      <c r="J428" s="155" t="s">
        <v>5929</v>
      </c>
      <c r="K428" s="114" t="s">
        <v>11728</v>
      </c>
      <c r="L428" s="114" t="s">
        <v>5123</v>
      </c>
      <c r="M428" s="114" t="s">
        <v>3640</v>
      </c>
      <c r="N428" s="116" t="str">
        <f t="shared" si="57"/>
        <v>LP</v>
      </c>
      <c r="O428" s="114" t="s">
        <v>8725</v>
      </c>
      <c r="P428" s="114" t="str">
        <f t="shared" si="58"/>
        <v>Medium</v>
      </c>
      <c r="Q428" s="155" t="s">
        <v>5930</v>
      </c>
      <c r="R428" s="356"/>
      <c r="S428" s="356"/>
      <c r="T428" s="155" t="s">
        <v>2788</v>
      </c>
      <c r="U428" s="117" t="s">
        <v>5931</v>
      </c>
      <c r="V428" s="118" t="s">
        <v>5605</v>
      </c>
      <c r="W428" s="119" t="s">
        <v>1193</v>
      </c>
      <c r="X428" s="119" t="s">
        <v>1193</v>
      </c>
      <c r="Y428" s="128">
        <v>43766</v>
      </c>
      <c r="Z428" s="128">
        <v>42735</v>
      </c>
      <c r="AA428" s="120">
        <v>0</v>
      </c>
      <c r="AB428" s="120">
        <v>0</v>
      </c>
      <c r="AC428" s="120">
        <v>0</v>
      </c>
      <c r="AD428" s="120">
        <v>0</v>
      </c>
      <c r="AE428" s="120">
        <v>0</v>
      </c>
      <c r="AF428" s="121"/>
      <c r="AG428" s="114" t="s">
        <v>1193</v>
      </c>
      <c r="AH428" s="114" t="s">
        <v>1193</v>
      </c>
      <c r="AI428" s="114">
        <v>5</v>
      </c>
      <c r="AJ428" s="114">
        <v>3</v>
      </c>
      <c r="AK428" s="114">
        <v>2</v>
      </c>
      <c r="AL428" s="114">
        <v>0</v>
      </c>
      <c r="AM428" s="114">
        <v>0</v>
      </c>
      <c r="AN428" s="118" t="s">
        <v>3500</v>
      </c>
      <c r="AO428" s="122">
        <v>1</v>
      </c>
    </row>
    <row r="429" spans="1:41" ht="25" customHeight="1" x14ac:dyDescent="0.35">
      <c r="A429" s="123"/>
      <c r="B429" s="124"/>
      <c r="C429" s="114" t="str">
        <f t="shared" ca="1" si="51"/>
        <v>Expired</v>
      </c>
      <c r="D429" s="114" t="s">
        <v>2344</v>
      </c>
      <c r="E429" s="115">
        <v>43654</v>
      </c>
      <c r="F429" s="115">
        <f>E429</f>
        <v>43654</v>
      </c>
      <c r="G429" s="115">
        <f t="shared" si="59"/>
        <v>44384</v>
      </c>
      <c r="H429" s="114" t="s">
        <v>2268</v>
      </c>
      <c r="I429" s="379" t="s">
        <v>4940</v>
      </c>
      <c r="J429" s="155" t="s">
        <v>5932</v>
      </c>
      <c r="K429" s="114" t="s">
        <v>24</v>
      </c>
      <c r="L429" s="114" t="s">
        <v>5123</v>
      </c>
      <c r="M429" s="114" t="s">
        <v>3640</v>
      </c>
      <c r="N429" s="116" t="str">
        <f t="shared" si="57"/>
        <v>LP</v>
      </c>
      <c r="O429" s="114" t="s">
        <v>8728</v>
      </c>
      <c r="P429" s="114" t="str">
        <f t="shared" si="58"/>
        <v>Low</v>
      </c>
      <c r="Q429" s="155" t="s">
        <v>10455</v>
      </c>
      <c r="R429" s="356"/>
      <c r="S429" s="356"/>
      <c r="T429" s="155" t="s">
        <v>9796</v>
      </c>
      <c r="U429" s="117" t="s">
        <v>9797</v>
      </c>
      <c r="V429" s="128" t="s">
        <v>10851</v>
      </c>
      <c r="W429" s="128" t="s">
        <v>1193</v>
      </c>
      <c r="X429" s="128" t="s">
        <v>1193</v>
      </c>
      <c r="Y429" s="128">
        <v>43612</v>
      </c>
      <c r="Z429" s="118" t="s">
        <v>3303</v>
      </c>
      <c r="AA429" s="120">
        <v>0</v>
      </c>
      <c r="AB429" s="120">
        <v>0</v>
      </c>
      <c r="AC429" s="120">
        <v>0</v>
      </c>
      <c r="AD429" s="120">
        <v>0</v>
      </c>
      <c r="AE429" s="120">
        <v>0</v>
      </c>
      <c r="AF429" s="121"/>
      <c r="AG429" s="114" t="s">
        <v>1193</v>
      </c>
      <c r="AH429" s="114" t="s">
        <v>1193</v>
      </c>
      <c r="AI429" s="114">
        <v>3</v>
      </c>
      <c r="AJ429" s="114">
        <v>1</v>
      </c>
      <c r="AK429" s="114">
        <v>2</v>
      </c>
      <c r="AL429" s="114">
        <v>0</v>
      </c>
      <c r="AM429" s="114">
        <v>0</v>
      </c>
      <c r="AN429" s="118" t="s">
        <v>3500</v>
      </c>
      <c r="AO429" s="122">
        <v>1</v>
      </c>
    </row>
    <row r="430" spans="1:41" ht="25" customHeight="1" x14ac:dyDescent="0.35">
      <c r="A430" s="125" t="s">
        <v>11533</v>
      </c>
      <c r="B430" s="126">
        <v>45113</v>
      </c>
      <c r="C430" s="114" t="str">
        <f t="shared" ca="1" si="51"/>
        <v>Expired</v>
      </c>
      <c r="D430" s="114" t="s">
        <v>10035</v>
      </c>
      <c r="E430" s="115">
        <v>45113</v>
      </c>
      <c r="F430" s="115">
        <f>E430</f>
        <v>45113</v>
      </c>
      <c r="G430" s="115">
        <f t="shared" si="59"/>
        <v>45843</v>
      </c>
      <c r="H430" s="114" t="s">
        <v>10036</v>
      </c>
      <c r="I430" s="379" t="s">
        <v>10037</v>
      </c>
      <c r="J430" s="155" t="s">
        <v>10038</v>
      </c>
      <c r="K430" s="114" t="s">
        <v>24</v>
      </c>
      <c r="L430" s="114" t="s">
        <v>5123</v>
      </c>
      <c r="M430" s="114" t="s">
        <v>3640</v>
      </c>
      <c r="N430" s="116" t="str">
        <f t="shared" si="57"/>
        <v>LP</v>
      </c>
      <c r="O430" s="114" t="s">
        <v>8728</v>
      </c>
      <c r="P430" s="114" t="str">
        <f t="shared" si="58"/>
        <v>Low</v>
      </c>
      <c r="Q430" s="155" t="s">
        <v>10039</v>
      </c>
      <c r="R430" s="356" t="s">
        <v>11602</v>
      </c>
      <c r="S430" s="356"/>
      <c r="T430" s="155" t="s">
        <v>10041</v>
      </c>
      <c r="U430" s="117" t="s">
        <v>10040</v>
      </c>
      <c r="V430" s="118" t="s">
        <v>10852</v>
      </c>
      <c r="W430" s="119" t="s">
        <v>1193</v>
      </c>
      <c r="X430" s="119" t="s">
        <v>1193</v>
      </c>
      <c r="Y430" s="115">
        <v>45058</v>
      </c>
      <c r="Z430" s="115" t="s">
        <v>3303</v>
      </c>
      <c r="AA430" s="120">
        <v>0</v>
      </c>
      <c r="AB430" s="120">
        <v>0</v>
      </c>
      <c r="AC430" s="120">
        <v>0</v>
      </c>
      <c r="AD430" s="120">
        <v>0</v>
      </c>
      <c r="AE430" s="120">
        <v>0</v>
      </c>
      <c r="AF430" s="121"/>
      <c r="AG430" s="114" t="s">
        <v>1193</v>
      </c>
      <c r="AH430" s="114" t="s">
        <v>1193</v>
      </c>
      <c r="AI430" s="114">
        <v>4</v>
      </c>
      <c r="AJ430" s="114">
        <v>2</v>
      </c>
      <c r="AK430" s="114">
        <v>2</v>
      </c>
      <c r="AL430" s="114">
        <v>0</v>
      </c>
      <c r="AM430" s="114">
        <v>0</v>
      </c>
      <c r="AN430" s="118" t="s">
        <v>3500</v>
      </c>
      <c r="AO430" s="122">
        <v>1</v>
      </c>
    </row>
    <row r="431" spans="1:41" ht="25" customHeight="1" x14ac:dyDescent="0.35">
      <c r="A431" s="123"/>
      <c r="B431" s="124"/>
      <c r="C431" s="114" t="str">
        <f t="shared" ca="1" si="51"/>
        <v>Active</v>
      </c>
      <c r="D431" s="114" t="s">
        <v>4096</v>
      </c>
      <c r="E431" s="115">
        <v>43334</v>
      </c>
      <c r="F431" s="115">
        <v>45711</v>
      </c>
      <c r="G431" s="115">
        <f>DATE(YEAR(F431),MONTH(F431)+18,DAY(F431)-1)</f>
        <v>46256</v>
      </c>
      <c r="H431" s="114" t="s">
        <v>2088</v>
      </c>
      <c r="I431" s="379" t="s">
        <v>4334</v>
      </c>
      <c r="J431" s="155" t="s">
        <v>5933</v>
      </c>
      <c r="K431" s="114" t="s">
        <v>11728</v>
      </c>
      <c r="L431" s="114" t="s">
        <v>5123</v>
      </c>
      <c r="M431" s="114" t="s">
        <v>3640</v>
      </c>
      <c r="N431" s="116" t="str">
        <f t="shared" si="57"/>
        <v>LP</v>
      </c>
      <c r="O431" s="114" t="s">
        <v>8728</v>
      </c>
      <c r="P431" s="114" t="str">
        <f t="shared" si="58"/>
        <v>Low</v>
      </c>
      <c r="Q431" s="155" t="s">
        <v>10456</v>
      </c>
      <c r="R431" s="356" t="s">
        <v>15184</v>
      </c>
      <c r="S431" s="356"/>
      <c r="T431" s="155" t="s">
        <v>11748</v>
      </c>
      <c r="U431" s="117" t="s">
        <v>5934</v>
      </c>
      <c r="V431" s="118" t="s">
        <v>5935</v>
      </c>
      <c r="W431" s="119" t="s">
        <v>1193</v>
      </c>
      <c r="X431" s="119" t="s">
        <v>1193</v>
      </c>
      <c r="Y431" s="128">
        <v>43780</v>
      </c>
      <c r="Z431" s="128">
        <v>44196</v>
      </c>
      <c r="AA431" s="120">
        <v>156928541</v>
      </c>
      <c r="AB431" s="120">
        <v>0</v>
      </c>
      <c r="AC431" s="120">
        <v>67713328</v>
      </c>
      <c r="AD431" s="120">
        <v>0</v>
      </c>
      <c r="AE431" s="120">
        <v>150377416</v>
      </c>
      <c r="AF431" s="121">
        <v>418377482</v>
      </c>
      <c r="AG431" s="114" t="s">
        <v>15183</v>
      </c>
      <c r="AH431" s="118" t="s">
        <v>11425</v>
      </c>
      <c r="AI431" s="184">
        <v>2450</v>
      </c>
      <c r="AJ431" s="118">
        <v>950</v>
      </c>
      <c r="AK431" s="184">
        <v>1500</v>
      </c>
      <c r="AL431" s="118">
        <v>280</v>
      </c>
      <c r="AM431" s="118">
        <v>0</v>
      </c>
      <c r="AN431" s="118" t="s">
        <v>4568</v>
      </c>
      <c r="AO431" s="122">
        <v>1</v>
      </c>
    </row>
    <row r="432" spans="1:41" ht="25" customHeight="1" x14ac:dyDescent="0.35">
      <c r="A432" s="123"/>
      <c r="B432" s="124"/>
      <c r="C432" s="114" t="str">
        <f t="shared" ca="1" si="51"/>
        <v>Expired</v>
      </c>
      <c r="D432" s="114" t="s">
        <v>1512</v>
      </c>
      <c r="E432" s="115">
        <v>42859</v>
      </c>
      <c r="F432" s="115">
        <f>E432</f>
        <v>42859</v>
      </c>
      <c r="G432" s="115">
        <f t="shared" ref="G432:G439" si="60">DATE(YEAR(F432)+2,MONTH(F432),DAY(F432)-1)</f>
        <v>43588</v>
      </c>
      <c r="H432" s="114" t="s">
        <v>1524</v>
      </c>
      <c r="I432" s="379" t="s">
        <v>1536</v>
      </c>
      <c r="J432" s="155" t="s">
        <v>5938</v>
      </c>
      <c r="K432" s="114" t="s">
        <v>11728</v>
      </c>
      <c r="L432" s="114" t="s">
        <v>5123</v>
      </c>
      <c r="M432" s="114" t="s">
        <v>3640</v>
      </c>
      <c r="N432" s="116" t="str">
        <f t="shared" si="57"/>
        <v>LP</v>
      </c>
      <c r="O432" s="114" t="s">
        <v>8725</v>
      </c>
      <c r="P432" s="114" t="str">
        <f t="shared" si="58"/>
        <v>Medium</v>
      </c>
      <c r="Q432" s="155" t="s">
        <v>5939</v>
      </c>
      <c r="R432" s="356"/>
      <c r="S432" s="356"/>
      <c r="T432" s="155" t="s">
        <v>9800</v>
      </c>
      <c r="U432" s="117" t="s">
        <v>9801</v>
      </c>
      <c r="V432" s="118" t="s">
        <v>10755</v>
      </c>
      <c r="W432" s="119" t="s">
        <v>1193</v>
      </c>
      <c r="X432" s="119" t="s">
        <v>1193</v>
      </c>
      <c r="Y432" s="128">
        <v>42823</v>
      </c>
      <c r="Z432" s="118" t="s">
        <v>3303</v>
      </c>
      <c r="AA432" s="120">
        <v>0</v>
      </c>
      <c r="AB432" s="120">
        <v>0</v>
      </c>
      <c r="AC432" s="120">
        <v>0</v>
      </c>
      <c r="AD432" s="120">
        <v>0</v>
      </c>
      <c r="AE432" s="120">
        <v>0</v>
      </c>
      <c r="AF432" s="121"/>
      <c r="AG432" s="114" t="s">
        <v>1193</v>
      </c>
      <c r="AH432" s="114" t="s">
        <v>1193</v>
      </c>
      <c r="AI432" s="114">
        <v>2</v>
      </c>
      <c r="AJ432" s="114">
        <v>1</v>
      </c>
      <c r="AK432" s="114">
        <v>1</v>
      </c>
      <c r="AL432" s="114">
        <v>0</v>
      </c>
      <c r="AM432" s="114">
        <v>0</v>
      </c>
      <c r="AN432" s="118" t="s">
        <v>3500</v>
      </c>
      <c r="AO432" s="122">
        <v>1</v>
      </c>
    </row>
    <row r="433" spans="1:41" ht="25" customHeight="1" x14ac:dyDescent="0.35">
      <c r="A433" s="123"/>
      <c r="B433" s="124"/>
      <c r="C433" s="114" t="str">
        <f t="shared" ca="1" si="51"/>
        <v>Expired</v>
      </c>
      <c r="D433" s="114" t="s">
        <v>2668</v>
      </c>
      <c r="E433" s="115">
        <v>44074</v>
      </c>
      <c r="F433" s="115">
        <f>E433</f>
        <v>44074</v>
      </c>
      <c r="G433" s="115">
        <f t="shared" si="60"/>
        <v>44803</v>
      </c>
      <c r="H433" s="114" t="s">
        <v>2669</v>
      </c>
      <c r="I433" s="379" t="s">
        <v>8498</v>
      </c>
      <c r="J433" s="155" t="s">
        <v>5940</v>
      </c>
      <c r="K433" s="114" t="s">
        <v>24</v>
      </c>
      <c r="L433" s="114" t="s">
        <v>5123</v>
      </c>
      <c r="M433" s="114" t="s">
        <v>3640</v>
      </c>
      <c r="N433" s="116" t="str">
        <f t="shared" si="57"/>
        <v>LP</v>
      </c>
      <c r="O433" s="114" t="s">
        <v>8725</v>
      </c>
      <c r="P433" s="114" t="str">
        <f t="shared" si="58"/>
        <v>Medium</v>
      </c>
      <c r="Q433" s="155" t="s">
        <v>5941</v>
      </c>
      <c r="R433" s="356"/>
      <c r="S433" s="356"/>
      <c r="T433" s="155" t="s">
        <v>9802</v>
      </c>
      <c r="U433" s="127" t="s">
        <v>9803</v>
      </c>
      <c r="V433" s="129" t="s">
        <v>5942</v>
      </c>
      <c r="W433" s="128" t="s">
        <v>1193</v>
      </c>
      <c r="X433" s="128" t="s">
        <v>1193</v>
      </c>
      <c r="Y433" s="128">
        <v>44066</v>
      </c>
      <c r="Z433" s="128">
        <v>43465</v>
      </c>
      <c r="AA433" s="120">
        <v>904000</v>
      </c>
      <c r="AB433" s="120">
        <v>0</v>
      </c>
      <c r="AC433" s="120">
        <v>58400</v>
      </c>
      <c r="AD433" s="120">
        <v>0</v>
      </c>
      <c r="AE433" s="120">
        <v>846765</v>
      </c>
      <c r="AF433" s="121"/>
      <c r="AG433" s="114" t="s">
        <v>11426</v>
      </c>
      <c r="AH433" s="114" t="s">
        <v>1193</v>
      </c>
      <c r="AI433" s="114">
        <v>5</v>
      </c>
      <c r="AJ433" s="114">
        <v>1</v>
      </c>
      <c r="AK433" s="114">
        <v>4</v>
      </c>
      <c r="AL433" s="114">
        <v>0</v>
      </c>
      <c r="AM433" s="114">
        <v>0</v>
      </c>
      <c r="AN433" s="118" t="s">
        <v>3500</v>
      </c>
      <c r="AO433" s="122">
        <v>1</v>
      </c>
    </row>
    <row r="434" spans="1:41" ht="25" customHeight="1" x14ac:dyDescent="0.35">
      <c r="A434" s="123"/>
      <c r="B434" s="124"/>
      <c r="C434" s="114" t="str">
        <f t="shared" ca="1" si="51"/>
        <v>Expired</v>
      </c>
      <c r="D434" s="114" t="s">
        <v>1236</v>
      </c>
      <c r="E434" s="115">
        <v>42495</v>
      </c>
      <c r="F434" s="115">
        <f>E434</f>
        <v>42495</v>
      </c>
      <c r="G434" s="115">
        <f t="shared" si="60"/>
        <v>43224</v>
      </c>
      <c r="H434" s="114" t="s">
        <v>1242</v>
      </c>
      <c r="I434" s="379" t="s">
        <v>1245</v>
      </c>
      <c r="J434" s="155" t="s">
        <v>5943</v>
      </c>
      <c r="K434" s="114" t="s">
        <v>11728</v>
      </c>
      <c r="L434" s="114" t="s">
        <v>5123</v>
      </c>
      <c r="M434" s="114" t="s">
        <v>3640</v>
      </c>
      <c r="N434" s="116" t="str">
        <f t="shared" si="57"/>
        <v>LP</v>
      </c>
      <c r="O434" s="114" t="s">
        <v>8725</v>
      </c>
      <c r="P434" s="114" t="str">
        <f t="shared" si="58"/>
        <v>Medium</v>
      </c>
      <c r="Q434" s="155" t="s">
        <v>1262</v>
      </c>
      <c r="R434" s="356"/>
      <c r="S434" s="356"/>
      <c r="T434" s="155" t="s">
        <v>9809</v>
      </c>
      <c r="U434" s="117" t="s">
        <v>9808</v>
      </c>
      <c r="V434" s="118" t="s">
        <v>10853</v>
      </c>
      <c r="W434" s="119" t="s">
        <v>1193</v>
      </c>
      <c r="X434" s="119" t="s">
        <v>1193</v>
      </c>
      <c r="Y434" s="128">
        <v>42412</v>
      </c>
      <c r="Z434" s="118" t="s">
        <v>3303</v>
      </c>
      <c r="AA434" s="120">
        <v>0</v>
      </c>
      <c r="AB434" s="120">
        <v>0</v>
      </c>
      <c r="AC434" s="120">
        <v>0</v>
      </c>
      <c r="AD434" s="120">
        <v>0</v>
      </c>
      <c r="AE434" s="120">
        <v>0</v>
      </c>
      <c r="AF434" s="121"/>
      <c r="AG434" s="114" t="s">
        <v>1193</v>
      </c>
      <c r="AH434" s="114" t="s">
        <v>1193</v>
      </c>
      <c r="AI434" s="114">
        <v>3</v>
      </c>
      <c r="AJ434" s="114">
        <v>1</v>
      </c>
      <c r="AK434" s="114">
        <v>2</v>
      </c>
      <c r="AL434" s="114">
        <v>0</v>
      </c>
      <c r="AM434" s="114">
        <v>0</v>
      </c>
      <c r="AN434" s="118" t="s">
        <v>3500</v>
      </c>
      <c r="AO434" s="122">
        <v>1</v>
      </c>
    </row>
    <row r="435" spans="1:41" ht="25" customHeight="1" x14ac:dyDescent="0.35">
      <c r="A435" s="123"/>
      <c r="B435" s="124"/>
      <c r="C435" s="114" t="str">
        <f t="shared" ca="1" si="51"/>
        <v>Expired</v>
      </c>
      <c r="D435" s="114" t="s">
        <v>2357</v>
      </c>
      <c r="E435" s="115">
        <v>43690</v>
      </c>
      <c r="F435" s="115">
        <f>E435</f>
        <v>43690</v>
      </c>
      <c r="G435" s="115">
        <f t="shared" si="60"/>
        <v>44420</v>
      </c>
      <c r="H435" s="114" t="s">
        <v>2297</v>
      </c>
      <c r="I435" s="379" t="s">
        <v>4336</v>
      </c>
      <c r="J435" s="155" t="s">
        <v>5944</v>
      </c>
      <c r="K435" s="114" t="s">
        <v>74</v>
      </c>
      <c r="L435" s="114" t="s">
        <v>15709</v>
      </c>
      <c r="M435" s="114" t="s">
        <v>3640</v>
      </c>
      <c r="N435" s="116" t="str">
        <f t="shared" si="57"/>
        <v>LP</v>
      </c>
      <c r="O435" s="114" t="s">
        <v>8725</v>
      </c>
      <c r="P435" s="114" t="str">
        <f t="shared" si="58"/>
        <v>Medium</v>
      </c>
      <c r="Q435" s="155" t="s">
        <v>5945</v>
      </c>
      <c r="R435" s="356"/>
      <c r="S435" s="356"/>
      <c r="T435" s="155" t="s">
        <v>2786</v>
      </c>
      <c r="U435" s="117" t="s">
        <v>9811</v>
      </c>
      <c r="V435" s="128" t="s">
        <v>9812</v>
      </c>
      <c r="W435" s="128" t="s">
        <v>1193</v>
      </c>
      <c r="X435" s="128" t="s">
        <v>1193</v>
      </c>
      <c r="Y435" s="128">
        <v>43654</v>
      </c>
      <c r="Z435" s="118" t="s">
        <v>3303</v>
      </c>
      <c r="AA435" s="120">
        <v>0</v>
      </c>
      <c r="AB435" s="120">
        <v>0</v>
      </c>
      <c r="AC435" s="120">
        <v>0</v>
      </c>
      <c r="AD435" s="120">
        <v>0</v>
      </c>
      <c r="AE435" s="120">
        <v>0</v>
      </c>
      <c r="AF435" s="121"/>
      <c r="AG435" s="114" t="s">
        <v>1193</v>
      </c>
      <c r="AH435" s="114" t="s">
        <v>1193</v>
      </c>
      <c r="AI435" s="114">
        <v>3</v>
      </c>
      <c r="AJ435" s="114">
        <v>1</v>
      </c>
      <c r="AK435" s="114">
        <v>2</v>
      </c>
      <c r="AL435" s="114">
        <v>0</v>
      </c>
      <c r="AM435" s="114">
        <v>0</v>
      </c>
      <c r="AN435" s="118" t="s">
        <v>3500</v>
      </c>
      <c r="AO435" s="122">
        <v>1</v>
      </c>
    </row>
    <row r="436" spans="1:41" ht="25" customHeight="1" x14ac:dyDescent="0.35">
      <c r="A436" s="123"/>
      <c r="B436" s="124"/>
      <c r="C436" s="114" t="str">
        <f t="shared" ref="C436:C473" ca="1" si="61">IF(G436&lt;TODAY(),"Expired","Active")</f>
        <v>Expired</v>
      </c>
      <c r="D436" s="114" t="s">
        <v>2172</v>
      </c>
      <c r="E436" s="115">
        <v>43476</v>
      </c>
      <c r="F436" s="115">
        <f>E436</f>
        <v>43476</v>
      </c>
      <c r="G436" s="115">
        <f t="shared" si="60"/>
        <v>44206</v>
      </c>
      <c r="H436" s="114" t="s">
        <v>4839</v>
      </c>
      <c r="I436" s="379" t="s">
        <v>4337</v>
      </c>
      <c r="J436" s="155" t="s">
        <v>5946</v>
      </c>
      <c r="K436" s="114" t="s">
        <v>1143</v>
      </c>
      <c r="L436" s="114" t="s">
        <v>5123</v>
      </c>
      <c r="M436" s="114" t="s">
        <v>3640</v>
      </c>
      <c r="N436" s="116" t="str">
        <f t="shared" si="57"/>
        <v>LP</v>
      </c>
      <c r="O436" s="114" t="s">
        <v>8727</v>
      </c>
      <c r="P436" s="114" t="str">
        <f t="shared" si="58"/>
        <v>Medium</v>
      </c>
      <c r="Q436" s="155" t="s">
        <v>10459</v>
      </c>
      <c r="R436" s="356"/>
      <c r="S436" s="356"/>
      <c r="T436" s="155" t="s">
        <v>2758</v>
      </c>
      <c r="U436" s="117" t="s">
        <v>9810</v>
      </c>
      <c r="V436" s="118" t="s">
        <v>10854</v>
      </c>
      <c r="W436" s="119" t="s">
        <v>1193</v>
      </c>
      <c r="X436" s="119" t="s">
        <v>1193</v>
      </c>
      <c r="Y436" s="128">
        <v>44484</v>
      </c>
      <c r="Z436" s="128">
        <v>44439</v>
      </c>
      <c r="AA436" s="120">
        <v>114400</v>
      </c>
      <c r="AB436" s="120">
        <v>800</v>
      </c>
      <c r="AC436" s="120">
        <v>85800</v>
      </c>
      <c r="AD436" s="120">
        <v>600</v>
      </c>
      <c r="AE436" s="120">
        <v>114400</v>
      </c>
      <c r="AF436" s="121"/>
      <c r="AG436" s="114" t="s">
        <v>11251</v>
      </c>
      <c r="AH436" s="114" t="s">
        <v>11252</v>
      </c>
      <c r="AI436" s="114">
        <v>3</v>
      </c>
      <c r="AJ436" s="114">
        <v>1</v>
      </c>
      <c r="AK436" s="114">
        <v>2</v>
      </c>
      <c r="AL436" s="114">
        <v>0</v>
      </c>
      <c r="AM436" s="114">
        <v>0</v>
      </c>
      <c r="AN436" s="118" t="s">
        <v>3500</v>
      </c>
      <c r="AO436" s="122">
        <v>1</v>
      </c>
    </row>
    <row r="437" spans="1:41" ht="25" customHeight="1" x14ac:dyDescent="0.35">
      <c r="A437" s="123"/>
      <c r="B437" s="124"/>
      <c r="C437" s="114" t="str">
        <f t="shared" ca="1" si="61"/>
        <v>Expired</v>
      </c>
      <c r="D437" s="114" t="s">
        <v>8864</v>
      </c>
      <c r="E437" s="115">
        <v>43452</v>
      </c>
      <c r="F437" s="115">
        <v>44573</v>
      </c>
      <c r="G437" s="115">
        <f t="shared" si="60"/>
        <v>45302</v>
      </c>
      <c r="H437" s="114" t="s">
        <v>4840</v>
      </c>
      <c r="I437" s="379" t="s">
        <v>4338</v>
      </c>
      <c r="J437" s="155" t="s">
        <v>5947</v>
      </c>
      <c r="K437" s="114" t="s">
        <v>11728</v>
      </c>
      <c r="L437" s="114" t="s">
        <v>5123</v>
      </c>
      <c r="M437" s="114" t="s">
        <v>3640</v>
      </c>
      <c r="N437" s="116" t="str">
        <f t="shared" ref="N437:N468" si="62">IF(EXACT(M437,"C - COMPANY ACT"),"LP",IF(EXACT(M437,"V- VEST ACT (WITHIN PARLIAMENT) "),"LP",IF(EXACT(M437,"FS - FRIENDLY SOCIETIES ACT"),"LP",IF(EXACT(M437,"UN - UNICORPORATED"),"LA",""))))</f>
        <v>LP</v>
      </c>
      <c r="O437" s="114" t="s">
        <v>8725</v>
      </c>
      <c r="P437" s="114" t="str">
        <f t="shared" si="58"/>
        <v>Medium</v>
      </c>
      <c r="Q437" s="155" t="s">
        <v>10460</v>
      </c>
      <c r="R437" s="356"/>
      <c r="S437" s="356"/>
      <c r="T437" s="155" t="s">
        <v>2729</v>
      </c>
      <c r="U437" s="117" t="s">
        <v>8865</v>
      </c>
      <c r="V437" s="119" t="s">
        <v>5430</v>
      </c>
      <c r="W437" s="118" t="s">
        <v>10855</v>
      </c>
      <c r="X437" s="119" t="s">
        <v>1193</v>
      </c>
      <c r="Y437" s="128">
        <v>44927</v>
      </c>
      <c r="Z437" s="128">
        <v>44561</v>
      </c>
      <c r="AA437" s="120">
        <v>1600000</v>
      </c>
      <c r="AB437" s="120">
        <v>0</v>
      </c>
      <c r="AC437" s="120">
        <v>3427293</v>
      </c>
      <c r="AD437" s="120">
        <v>0</v>
      </c>
      <c r="AE437" s="120">
        <v>5788171</v>
      </c>
      <c r="AF437" s="121"/>
      <c r="AG437" s="118" t="s">
        <v>10855</v>
      </c>
      <c r="AH437" s="114" t="s">
        <v>11253</v>
      </c>
      <c r="AI437" s="114">
        <v>1</v>
      </c>
      <c r="AJ437" s="114">
        <v>1</v>
      </c>
      <c r="AK437" s="114">
        <v>0</v>
      </c>
      <c r="AL437" s="114">
        <v>4</v>
      </c>
      <c r="AM437" s="114">
        <v>0</v>
      </c>
      <c r="AN437" s="118" t="s">
        <v>3500</v>
      </c>
      <c r="AO437" s="122">
        <v>1</v>
      </c>
    </row>
    <row r="438" spans="1:41" ht="25" customHeight="1" x14ac:dyDescent="0.35">
      <c r="A438" s="123"/>
      <c r="B438" s="124"/>
      <c r="C438" s="114" t="str">
        <f t="shared" ca="1" si="61"/>
        <v>Active</v>
      </c>
      <c r="D438" s="114" t="s">
        <v>8340</v>
      </c>
      <c r="E438" s="115">
        <v>42626</v>
      </c>
      <c r="F438" s="115">
        <v>45548</v>
      </c>
      <c r="G438" s="115">
        <f t="shared" si="60"/>
        <v>46277</v>
      </c>
      <c r="H438" s="114" t="s">
        <v>1367</v>
      </c>
      <c r="I438" s="379" t="s">
        <v>1365</v>
      </c>
      <c r="J438" s="155" t="s">
        <v>5948</v>
      </c>
      <c r="K438" s="114" t="s">
        <v>11728</v>
      </c>
      <c r="L438" s="114" t="s">
        <v>5123</v>
      </c>
      <c r="M438" s="114" t="s">
        <v>3640</v>
      </c>
      <c r="N438" s="116" t="str">
        <f t="shared" si="62"/>
        <v>LP</v>
      </c>
      <c r="O438" s="114" t="s">
        <v>8733</v>
      </c>
      <c r="P438" s="114" t="str">
        <f t="shared" si="58"/>
        <v>Medium</v>
      </c>
      <c r="Q438" s="155" t="s">
        <v>10461</v>
      </c>
      <c r="R438" s="356"/>
      <c r="S438" s="356"/>
      <c r="T438" s="155" t="s">
        <v>1756</v>
      </c>
      <c r="U438" s="117" t="s">
        <v>5949</v>
      </c>
      <c r="V438" s="118" t="s">
        <v>5950</v>
      </c>
      <c r="W438" s="119" t="s">
        <v>1193</v>
      </c>
      <c r="X438" s="119" t="s">
        <v>1193</v>
      </c>
      <c r="Y438" s="128" t="s">
        <v>1193</v>
      </c>
      <c r="Z438" s="128">
        <v>44926</v>
      </c>
      <c r="AA438" s="120">
        <v>28373792</v>
      </c>
      <c r="AB438" s="120">
        <v>0</v>
      </c>
      <c r="AC438" s="120">
        <v>43648140</v>
      </c>
      <c r="AD438" s="120">
        <v>0</v>
      </c>
      <c r="AE438" s="120">
        <v>43869249</v>
      </c>
      <c r="AF438" s="121"/>
      <c r="AG438" s="114" t="s">
        <v>11427</v>
      </c>
      <c r="AH438" s="114" t="s">
        <v>1193</v>
      </c>
      <c r="AI438" s="114">
        <v>8</v>
      </c>
      <c r="AJ438" s="114">
        <v>3</v>
      </c>
      <c r="AK438" s="114">
        <v>5</v>
      </c>
      <c r="AL438" s="114">
        <v>18</v>
      </c>
      <c r="AM438" s="114">
        <v>0</v>
      </c>
      <c r="AN438" s="118" t="s">
        <v>4568</v>
      </c>
      <c r="AO438" s="122">
        <v>1</v>
      </c>
    </row>
    <row r="439" spans="1:41" ht="25" customHeight="1" x14ac:dyDescent="0.35">
      <c r="A439" s="123" t="s">
        <v>15392</v>
      </c>
      <c r="B439" s="124"/>
      <c r="C439" s="114" t="str">
        <f t="shared" ca="1" si="61"/>
        <v>Active</v>
      </c>
      <c r="D439" s="114" t="s">
        <v>15818</v>
      </c>
      <c r="E439" s="115">
        <v>43249</v>
      </c>
      <c r="F439" s="115">
        <v>45987</v>
      </c>
      <c r="G439" s="115">
        <f t="shared" si="60"/>
        <v>46716</v>
      </c>
      <c r="H439" s="114" t="s">
        <v>1994</v>
      </c>
      <c r="I439" s="379" t="s">
        <v>8357</v>
      </c>
      <c r="J439" s="155" t="s">
        <v>5951</v>
      </c>
      <c r="K439" s="114" t="s">
        <v>11728</v>
      </c>
      <c r="L439" s="114" t="s">
        <v>5123</v>
      </c>
      <c r="M439" s="114" t="s">
        <v>3640</v>
      </c>
      <c r="N439" s="116" t="str">
        <f t="shared" si="62"/>
        <v>LP</v>
      </c>
      <c r="O439" s="114" t="s">
        <v>8733</v>
      </c>
      <c r="P439" s="114" t="str">
        <f t="shared" si="58"/>
        <v>Medium</v>
      </c>
      <c r="Q439" s="155" t="s">
        <v>5952</v>
      </c>
      <c r="R439" s="356" t="s">
        <v>15819</v>
      </c>
      <c r="S439" s="356"/>
      <c r="T439" s="155" t="s">
        <v>3243</v>
      </c>
      <c r="U439" s="117" t="s">
        <v>15820</v>
      </c>
      <c r="V439" s="118" t="s">
        <v>5131</v>
      </c>
      <c r="W439" s="118" t="s">
        <v>15821</v>
      </c>
      <c r="X439" s="119" t="s">
        <v>1193</v>
      </c>
      <c r="Y439" s="128" t="s">
        <v>1193</v>
      </c>
      <c r="Z439" s="128">
        <v>43830</v>
      </c>
      <c r="AA439" s="120">
        <v>1400000</v>
      </c>
      <c r="AB439" s="120">
        <v>0</v>
      </c>
      <c r="AC439" s="120">
        <v>1089988.97</v>
      </c>
      <c r="AD439" s="120">
        <v>0</v>
      </c>
      <c r="AE439" s="120">
        <v>100000</v>
      </c>
      <c r="AF439" s="121"/>
      <c r="AG439" s="114" t="s">
        <v>1193</v>
      </c>
      <c r="AH439" s="114" t="s">
        <v>11428</v>
      </c>
      <c r="AI439" s="114">
        <v>1</v>
      </c>
      <c r="AJ439" s="114">
        <v>0</v>
      </c>
      <c r="AK439" s="114">
        <v>0</v>
      </c>
      <c r="AL439" s="114">
        <v>0</v>
      </c>
      <c r="AM439" s="114">
        <v>0</v>
      </c>
      <c r="AN439" s="118" t="s">
        <v>3500</v>
      </c>
      <c r="AO439" s="122">
        <v>1</v>
      </c>
    </row>
    <row r="440" spans="1:41" ht="25" customHeight="1" x14ac:dyDescent="0.35">
      <c r="A440" s="163" t="s">
        <v>11535</v>
      </c>
      <c r="B440" s="164"/>
      <c r="C440" s="146" t="str">
        <f t="shared" ca="1" si="61"/>
        <v>Active</v>
      </c>
      <c r="D440" s="146" t="s">
        <v>15980</v>
      </c>
      <c r="E440" s="147">
        <v>44063</v>
      </c>
      <c r="F440" s="147">
        <v>46002</v>
      </c>
      <c r="G440" s="147">
        <f>DATE(YEAR(F440)+1,MONTH(F440),DAY(F440)-1)</f>
        <v>46366</v>
      </c>
      <c r="H440" s="146" t="s">
        <v>2652</v>
      </c>
      <c r="I440" s="380" t="s">
        <v>4339</v>
      </c>
      <c r="J440" s="343" t="s">
        <v>5953</v>
      </c>
      <c r="K440" s="146" t="s">
        <v>11728</v>
      </c>
      <c r="L440" s="146" t="s">
        <v>5123</v>
      </c>
      <c r="M440" s="146" t="s">
        <v>3640</v>
      </c>
      <c r="N440" s="148" t="str">
        <f t="shared" si="62"/>
        <v>LP</v>
      </c>
      <c r="O440" s="146" t="s">
        <v>8728</v>
      </c>
      <c r="P440" s="146" t="str">
        <f t="shared" si="58"/>
        <v>Low</v>
      </c>
      <c r="Q440" s="323" t="s">
        <v>2147</v>
      </c>
      <c r="R440" s="358" t="s">
        <v>15981</v>
      </c>
      <c r="S440" s="358"/>
      <c r="T440" s="343" t="s">
        <v>15982</v>
      </c>
      <c r="U440" s="165" t="s">
        <v>15983</v>
      </c>
      <c r="V440" s="149" t="s">
        <v>8852</v>
      </c>
      <c r="W440" s="150" t="s">
        <v>1193</v>
      </c>
      <c r="X440" s="150" t="s">
        <v>1193</v>
      </c>
      <c r="Y440" s="150">
        <v>44606</v>
      </c>
      <c r="Z440" s="149" t="s">
        <v>8853</v>
      </c>
      <c r="AA440" s="152">
        <v>2496709</v>
      </c>
      <c r="AB440" s="152">
        <v>0</v>
      </c>
      <c r="AC440" s="152">
        <v>0</v>
      </c>
      <c r="AD440" s="152">
        <v>0</v>
      </c>
      <c r="AE440" s="152">
        <v>2147442</v>
      </c>
      <c r="AF440" s="153"/>
      <c r="AG440" s="146" t="s">
        <v>1193</v>
      </c>
      <c r="AH440" s="146" t="s">
        <v>1193</v>
      </c>
      <c r="AI440" s="146">
        <v>2</v>
      </c>
      <c r="AJ440" s="146">
        <v>1</v>
      </c>
      <c r="AK440" s="146">
        <v>1</v>
      </c>
      <c r="AL440" s="146">
        <v>0</v>
      </c>
      <c r="AM440" s="146">
        <v>0</v>
      </c>
      <c r="AN440" s="151" t="s">
        <v>3500</v>
      </c>
      <c r="AO440" s="154">
        <v>1</v>
      </c>
    </row>
    <row r="441" spans="1:41" ht="25" customHeight="1" x14ac:dyDescent="0.35">
      <c r="A441" s="123"/>
      <c r="B441" s="124"/>
      <c r="C441" s="114" t="str">
        <f t="shared" ca="1" si="61"/>
        <v>Expired</v>
      </c>
      <c r="D441" s="114" t="s">
        <v>3637</v>
      </c>
      <c r="E441" s="115">
        <v>43249</v>
      </c>
      <c r="F441" s="115">
        <v>45806</v>
      </c>
      <c r="G441" s="115">
        <f>DATE(YEAR(F441)+1,MONTH(F441),DAY(F441)-1)</f>
        <v>46170</v>
      </c>
      <c r="H441" s="114" t="s">
        <v>1991</v>
      </c>
      <c r="I441" s="379" t="s">
        <v>1992</v>
      </c>
      <c r="J441" s="155" t="s">
        <v>5954</v>
      </c>
      <c r="K441" s="114" t="s">
        <v>11728</v>
      </c>
      <c r="L441" s="114" t="s">
        <v>5123</v>
      </c>
      <c r="M441" s="114" t="s">
        <v>3640</v>
      </c>
      <c r="N441" s="116" t="str">
        <f t="shared" si="62"/>
        <v>LP</v>
      </c>
      <c r="O441" s="114" t="s">
        <v>8725</v>
      </c>
      <c r="P441" s="114" t="str">
        <f t="shared" si="58"/>
        <v>Medium</v>
      </c>
      <c r="Q441" s="155" t="s">
        <v>10462</v>
      </c>
      <c r="R441" s="356" t="s">
        <v>14730</v>
      </c>
      <c r="S441" s="356"/>
      <c r="T441" s="155" t="s">
        <v>5037</v>
      </c>
      <c r="U441" s="117" t="s">
        <v>14731</v>
      </c>
      <c r="V441" s="118" t="s">
        <v>8616</v>
      </c>
      <c r="W441" s="119" t="s">
        <v>1193</v>
      </c>
      <c r="X441" s="119" t="s">
        <v>1193</v>
      </c>
      <c r="Y441" s="128">
        <v>43126</v>
      </c>
      <c r="Z441" s="128">
        <v>44561</v>
      </c>
      <c r="AA441" s="120">
        <v>57836</v>
      </c>
      <c r="AB441" s="120">
        <v>0</v>
      </c>
      <c r="AC441" s="120">
        <v>57893</v>
      </c>
      <c r="AD441" s="120">
        <v>0</v>
      </c>
      <c r="AE441" s="120">
        <v>451378</v>
      </c>
      <c r="AF441" s="121"/>
      <c r="AG441" s="114" t="s">
        <v>1193</v>
      </c>
      <c r="AH441" s="114" t="s">
        <v>1193</v>
      </c>
      <c r="AI441" s="114">
        <v>4</v>
      </c>
      <c r="AJ441" s="114">
        <v>1</v>
      </c>
      <c r="AK441" s="114">
        <v>3</v>
      </c>
      <c r="AL441" s="114">
        <v>4</v>
      </c>
      <c r="AM441" s="114">
        <v>0</v>
      </c>
      <c r="AN441" s="118" t="s">
        <v>3500</v>
      </c>
      <c r="AO441" s="122">
        <v>1</v>
      </c>
    </row>
    <row r="442" spans="1:41" ht="25" customHeight="1" x14ac:dyDescent="0.35">
      <c r="A442" s="123"/>
      <c r="B442" s="124"/>
      <c r="C442" s="114" t="str">
        <f t="shared" ca="1" si="61"/>
        <v>Expired</v>
      </c>
      <c r="D442" s="114" t="s">
        <v>1298</v>
      </c>
      <c r="E442" s="115">
        <v>42576</v>
      </c>
      <c r="F442" s="115">
        <f>E442</f>
        <v>42576</v>
      </c>
      <c r="G442" s="115">
        <f t="shared" ref="G442:G456" si="63">DATE(YEAR(F442)+2,MONTH(F442),DAY(F442)-1)</f>
        <v>43305</v>
      </c>
      <c r="H442" s="114" t="s">
        <v>1309</v>
      </c>
      <c r="I442" s="379" t="s">
        <v>1321</v>
      </c>
      <c r="J442" s="155" t="s">
        <v>5955</v>
      </c>
      <c r="K442" s="114" t="s">
        <v>11728</v>
      </c>
      <c r="L442" s="114" t="s">
        <v>5123</v>
      </c>
      <c r="M442" s="114" t="s">
        <v>3640</v>
      </c>
      <c r="N442" s="116" t="str">
        <f t="shared" si="62"/>
        <v>LP</v>
      </c>
      <c r="O442" s="114" t="s">
        <v>8725</v>
      </c>
      <c r="P442" s="114" t="str">
        <f t="shared" si="58"/>
        <v>Medium</v>
      </c>
      <c r="Q442" s="155" t="s">
        <v>10463</v>
      </c>
      <c r="R442" s="356"/>
      <c r="S442" s="356"/>
      <c r="T442" s="155" t="s">
        <v>1324</v>
      </c>
      <c r="U442" s="117" t="s">
        <v>5956</v>
      </c>
      <c r="V442" s="118" t="s">
        <v>10856</v>
      </c>
      <c r="W442" s="119" t="s">
        <v>1193</v>
      </c>
      <c r="X442" s="119" t="s">
        <v>1193</v>
      </c>
      <c r="Y442" s="128">
        <v>42478</v>
      </c>
      <c r="Z442" s="118" t="s">
        <v>3303</v>
      </c>
      <c r="AA442" s="120">
        <v>0</v>
      </c>
      <c r="AB442" s="120">
        <v>0</v>
      </c>
      <c r="AC442" s="120">
        <v>0</v>
      </c>
      <c r="AD442" s="120">
        <v>0</v>
      </c>
      <c r="AE442" s="120">
        <v>0</v>
      </c>
      <c r="AF442" s="121"/>
      <c r="AG442" s="114" t="s">
        <v>1193</v>
      </c>
      <c r="AH442" s="114" t="s">
        <v>1193</v>
      </c>
      <c r="AI442" s="114">
        <v>5</v>
      </c>
      <c r="AJ442" s="114">
        <v>4</v>
      </c>
      <c r="AK442" s="114">
        <v>1</v>
      </c>
      <c r="AL442" s="114">
        <v>0</v>
      </c>
      <c r="AM442" s="114">
        <v>0</v>
      </c>
      <c r="AN442" s="118" t="s">
        <v>3500</v>
      </c>
      <c r="AO442" s="122">
        <v>1</v>
      </c>
    </row>
    <row r="443" spans="1:41" ht="25" customHeight="1" x14ac:dyDescent="0.35">
      <c r="A443" s="123"/>
      <c r="B443" s="124"/>
      <c r="C443" s="114" t="str">
        <f t="shared" ca="1" si="61"/>
        <v>Expired</v>
      </c>
      <c r="D443" s="118" t="s">
        <v>9037</v>
      </c>
      <c r="E443" s="129">
        <v>43642</v>
      </c>
      <c r="F443" s="138">
        <v>44373</v>
      </c>
      <c r="G443" s="115">
        <f t="shared" si="63"/>
        <v>45102</v>
      </c>
      <c r="H443" s="118" t="s">
        <v>2254</v>
      </c>
      <c r="I443" s="379" t="s">
        <v>8014</v>
      </c>
      <c r="J443" s="345" t="s">
        <v>5957</v>
      </c>
      <c r="K443" s="118" t="s">
        <v>9</v>
      </c>
      <c r="L443" s="118" t="s">
        <v>3368</v>
      </c>
      <c r="M443" s="114" t="s">
        <v>3640</v>
      </c>
      <c r="N443" s="116" t="str">
        <f t="shared" si="62"/>
        <v>LP</v>
      </c>
      <c r="O443" s="118" t="s">
        <v>8728</v>
      </c>
      <c r="P443" s="114" t="str">
        <f t="shared" si="58"/>
        <v>Low</v>
      </c>
      <c r="Q443" s="345" t="s">
        <v>10269</v>
      </c>
      <c r="R443" s="357"/>
      <c r="S443" s="357"/>
      <c r="T443" s="345" t="s">
        <v>9038</v>
      </c>
      <c r="U443" s="117" t="s">
        <v>9039</v>
      </c>
      <c r="V443" s="118" t="s">
        <v>9040</v>
      </c>
      <c r="W443" s="118" t="s">
        <v>1193</v>
      </c>
      <c r="X443" s="118" t="s">
        <v>1193</v>
      </c>
      <c r="Y443" s="118" t="s">
        <v>1193</v>
      </c>
      <c r="Z443" s="118" t="s">
        <v>3303</v>
      </c>
      <c r="AA443" s="120">
        <v>0</v>
      </c>
      <c r="AB443" s="120">
        <v>0</v>
      </c>
      <c r="AC443" s="120">
        <v>0</v>
      </c>
      <c r="AD443" s="120">
        <v>0</v>
      </c>
      <c r="AE443" s="120">
        <v>0</v>
      </c>
      <c r="AF443" s="121"/>
      <c r="AG443" s="118" t="s">
        <v>1193</v>
      </c>
      <c r="AH443" s="118" t="s">
        <v>1193</v>
      </c>
      <c r="AI443" s="118">
        <v>8</v>
      </c>
      <c r="AJ443" s="118">
        <v>3</v>
      </c>
      <c r="AK443" s="118">
        <v>5</v>
      </c>
      <c r="AL443" s="118">
        <v>0</v>
      </c>
      <c r="AM443" s="118">
        <v>0</v>
      </c>
      <c r="AN443" s="118" t="s">
        <v>3500</v>
      </c>
      <c r="AO443" s="141">
        <v>1</v>
      </c>
    </row>
    <row r="444" spans="1:41" ht="25" customHeight="1" x14ac:dyDescent="0.35">
      <c r="A444" s="133"/>
      <c r="B444" s="124"/>
      <c r="C444" s="114" t="str">
        <f t="shared" ca="1" si="61"/>
        <v>Expired</v>
      </c>
      <c r="D444" s="114" t="s">
        <v>2181</v>
      </c>
      <c r="E444" s="115">
        <v>43452</v>
      </c>
      <c r="F444" s="115">
        <f>E444</f>
        <v>43452</v>
      </c>
      <c r="G444" s="115">
        <f t="shared" si="63"/>
        <v>44182</v>
      </c>
      <c r="H444" s="114" t="s">
        <v>2182</v>
      </c>
      <c r="I444" s="379" t="s">
        <v>4340</v>
      </c>
      <c r="J444" s="155" t="s">
        <v>5958</v>
      </c>
      <c r="K444" s="114" t="s">
        <v>11728</v>
      </c>
      <c r="L444" s="114" t="s">
        <v>5123</v>
      </c>
      <c r="M444" s="114" t="s">
        <v>3640</v>
      </c>
      <c r="N444" s="116" t="str">
        <f t="shared" si="62"/>
        <v>LP</v>
      </c>
      <c r="O444" s="114" t="s">
        <v>8725</v>
      </c>
      <c r="P444" s="114" t="str">
        <f t="shared" si="58"/>
        <v>Medium</v>
      </c>
      <c r="Q444" s="155" t="s">
        <v>5959</v>
      </c>
      <c r="R444" s="356"/>
      <c r="S444" s="356"/>
      <c r="T444" s="155" t="s">
        <v>9855</v>
      </c>
      <c r="U444" s="117" t="s">
        <v>9856</v>
      </c>
      <c r="V444" s="119" t="s">
        <v>10857</v>
      </c>
      <c r="W444" s="119" t="s">
        <v>1193</v>
      </c>
      <c r="X444" s="119" t="s">
        <v>1193</v>
      </c>
      <c r="Y444" s="128">
        <v>43417</v>
      </c>
      <c r="Z444" s="118" t="s">
        <v>3303</v>
      </c>
      <c r="AA444" s="120">
        <v>0</v>
      </c>
      <c r="AB444" s="120">
        <v>0</v>
      </c>
      <c r="AC444" s="120">
        <v>0</v>
      </c>
      <c r="AD444" s="120">
        <v>0</v>
      </c>
      <c r="AE444" s="120">
        <v>0</v>
      </c>
      <c r="AF444" s="121"/>
      <c r="AG444" s="114" t="s">
        <v>1193</v>
      </c>
      <c r="AH444" s="130" t="s">
        <v>1193</v>
      </c>
      <c r="AI444" s="131">
        <v>2</v>
      </c>
      <c r="AJ444" s="131">
        <v>1</v>
      </c>
      <c r="AK444" s="131">
        <v>1</v>
      </c>
      <c r="AL444" s="131">
        <v>0</v>
      </c>
      <c r="AM444" s="131">
        <v>0</v>
      </c>
      <c r="AN444" s="118" t="s">
        <v>3500</v>
      </c>
      <c r="AO444" s="122">
        <v>1</v>
      </c>
    </row>
    <row r="445" spans="1:41" ht="25" customHeight="1" x14ac:dyDescent="0.35">
      <c r="A445" s="123" t="s">
        <v>14607</v>
      </c>
      <c r="B445" s="124"/>
      <c r="C445" s="114" t="str">
        <f t="shared" ca="1" si="61"/>
        <v>Active</v>
      </c>
      <c r="D445" s="118" t="s">
        <v>14606</v>
      </c>
      <c r="E445" s="129">
        <v>44162</v>
      </c>
      <c r="F445" s="138">
        <v>45625</v>
      </c>
      <c r="G445" s="115">
        <f t="shared" si="63"/>
        <v>46354</v>
      </c>
      <c r="H445" s="118" t="s">
        <v>3412</v>
      </c>
      <c r="I445" s="379" t="s">
        <v>3413</v>
      </c>
      <c r="J445" s="345" t="s">
        <v>5960</v>
      </c>
      <c r="K445" s="114" t="s">
        <v>61</v>
      </c>
      <c r="L445" s="118" t="s">
        <v>3368</v>
      </c>
      <c r="M445" s="114" t="s">
        <v>3639</v>
      </c>
      <c r="N445" s="116" t="str">
        <f t="shared" si="62"/>
        <v>LA</v>
      </c>
      <c r="O445" s="118" t="s">
        <v>8725</v>
      </c>
      <c r="P445" s="114" t="str">
        <f t="shared" si="58"/>
        <v>Medium</v>
      </c>
      <c r="Q445" s="345"/>
      <c r="R445" s="357"/>
      <c r="S445" s="357"/>
      <c r="T445" s="345"/>
      <c r="U445" s="157"/>
      <c r="V445" s="118"/>
      <c r="W445" s="118"/>
      <c r="X445" s="118"/>
      <c r="Y445" s="118"/>
      <c r="Z445" s="118"/>
      <c r="AA445" s="118"/>
      <c r="AB445" s="118"/>
      <c r="AC445" s="118"/>
      <c r="AD445" s="118"/>
      <c r="AE445" s="118"/>
      <c r="AF445" s="140"/>
      <c r="AG445" s="118"/>
      <c r="AH445" s="118"/>
      <c r="AI445" s="118"/>
      <c r="AJ445" s="118"/>
      <c r="AK445" s="118"/>
      <c r="AL445" s="118"/>
      <c r="AM445" s="118"/>
      <c r="AN445" s="118" t="s">
        <v>3500</v>
      </c>
      <c r="AO445" s="141">
        <v>1</v>
      </c>
    </row>
    <row r="446" spans="1:41" ht="25" customHeight="1" x14ac:dyDescent="0.35">
      <c r="A446" s="123"/>
      <c r="B446" s="124"/>
      <c r="C446" s="114" t="str">
        <f t="shared" ca="1" si="61"/>
        <v>Expired</v>
      </c>
      <c r="D446" s="118" t="s">
        <v>3414</v>
      </c>
      <c r="E446" s="129">
        <v>44139</v>
      </c>
      <c r="F446" s="138">
        <v>44124</v>
      </c>
      <c r="G446" s="115">
        <f t="shared" si="63"/>
        <v>44853</v>
      </c>
      <c r="H446" s="118" t="s">
        <v>3415</v>
      </c>
      <c r="I446" s="379" t="s">
        <v>3416</v>
      </c>
      <c r="J446" s="345" t="s">
        <v>5961</v>
      </c>
      <c r="K446" s="118" t="s">
        <v>18</v>
      </c>
      <c r="L446" s="118" t="s">
        <v>3368</v>
      </c>
      <c r="M446" s="114" t="s">
        <v>3640</v>
      </c>
      <c r="N446" s="116" t="str">
        <f t="shared" si="62"/>
        <v>LP</v>
      </c>
      <c r="O446" s="118" t="s">
        <v>8728</v>
      </c>
      <c r="P446" s="114" t="str">
        <f t="shared" si="58"/>
        <v>Low</v>
      </c>
      <c r="Q446" s="345" t="s">
        <v>3417</v>
      </c>
      <c r="R446" s="357"/>
      <c r="S446" s="357"/>
      <c r="T446" s="345" t="s">
        <v>3418</v>
      </c>
      <c r="U446" s="139" t="s">
        <v>5962</v>
      </c>
      <c r="V446" s="118"/>
      <c r="W446" s="118"/>
      <c r="X446" s="118"/>
      <c r="Y446" s="118"/>
      <c r="Z446" s="118"/>
      <c r="AA446" s="118"/>
      <c r="AB446" s="118"/>
      <c r="AC446" s="118"/>
      <c r="AD446" s="118"/>
      <c r="AE446" s="118"/>
      <c r="AF446" s="140"/>
      <c r="AG446" s="118"/>
      <c r="AH446" s="118"/>
      <c r="AI446" s="118"/>
      <c r="AJ446" s="118"/>
      <c r="AK446" s="118"/>
      <c r="AL446" s="118"/>
      <c r="AM446" s="118"/>
      <c r="AN446" s="118" t="s">
        <v>3500</v>
      </c>
      <c r="AO446" s="141">
        <v>1</v>
      </c>
    </row>
    <row r="447" spans="1:41" ht="25" customHeight="1" x14ac:dyDescent="0.35">
      <c r="A447" s="133"/>
      <c r="B447" s="124"/>
      <c r="C447" s="114" t="str">
        <f t="shared" ca="1" si="61"/>
        <v>Expired</v>
      </c>
      <c r="D447" s="114" t="s">
        <v>2313</v>
      </c>
      <c r="E447" s="115">
        <v>43664</v>
      </c>
      <c r="F447" s="115">
        <f>E447</f>
        <v>43664</v>
      </c>
      <c r="G447" s="115">
        <f t="shared" si="63"/>
        <v>44394</v>
      </c>
      <c r="H447" s="114" t="s">
        <v>2265</v>
      </c>
      <c r="I447" s="379" t="s">
        <v>4341</v>
      </c>
      <c r="J447" s="155" t="s">
        <v>5963</v>
      </c>
      <c r="K447" s="114" t="s">
        <v>11728</v>
      </c>
      <c r="L447" s="114" t="s">
        <v>5123</v>
      </c>
      <c r="M447" s="114" t="s">
        <v>3640</v>
      </c>
      <c r="N447" s="116" t="str">
        <f t="shared" si="62"/>
        <v>LP</v>
      </c>
      <c r="O447" s="114" t="s">
        <v>8730</v>
      </c>
      <c r="P447" s="114" t="str">
        <f t="shared" si="58"/>
        <v>Low</v>
      </c>
      <c r="Q447" s="155" t="s">
        <v>5964</v>
      </c>
      <c r="R447" s="356"/>
      <c r="S447" s="356"/>
      <c r="T447" s="155" t="s">
        <v>9854</v>
      </c>
      <c r="U447" s="117" t="s">
        <v>5965</v>
      </c>
      <c r="V447" s="129" t="s">
        <v>10858</v>
      </c>
      <c r="W447" s="128" t="s">
        <v>1193</v>
      </c>
      <c r="X447" s="128" t="s">
        <v>1193</v>
      </c>
      <c r="Y447" s="128">
        <v>43419</v>
      </c>
      <c r="Z447" s="118" t="s">
        <v>3303</v>
      </c>
      <c r="AA447" s="120">
        <v>0</v>
      </c>
      <c r="AB447" s="120">
        <v>0</v>
      </c>
      <c r="AC447" s="120">
        <v>0</v>
      </c>
      <c r="AD447" s="120">
        <v>0</v>
      </c>
      <c r="AE447" s="120">
        <v>0</v>
      </c>
      <c r="AF447" s="121"/>
      <c r="AG447" s="114" t="s">
        <v>1193</v>
      </c>
      <c r="AH447" s="114" t="s">
        <v>1193</v>
      </c>
      <c r="AI447" s="114">
        <v>7</v>
      </c>
      <c r="AJ447" s="114">
        <v>3</v>
      </c>
      <c r="AK447" s="114">
        <v>4</v>
      </c>
      <c r="AL447" s="114">
        <v>0</v>
      </c>
      <c r="AM447" s="114">
        <v>0</v>
      </c>
      <c r="AN447" s="118" t="s">
        <v>3500</v>
      </c>
      <c r="AO447" s="122">
        <v>1</v>
      </c>
    </row>
    <row r="448" spans="1:41" ht="25" customHeight="1" x14ac:dyDescent="0.35">
      <c r="A448" s="133"/>
      <c r="B448" s="124"/>
      <c r="C448" s="114" t="str">
        <f t="shared" ca="1" si="61"/>
        <v>Expired</v>
      </c>
      <c r="D448" s="114" t="s">
        <v>3727</v>
      </c>
      <c r="E448" s="115">
        <v>43853</v>
      </c>
      <c r="F448" s="115">
        <f>E448</f>
        <v>43853</v>
      </c>
      <c r="G448" s="115">
        <f t="shared" si="63"/>
        <v>44583</v>
      </c>
      <c r="H448" s="114" t="s">
        <v>2538</v>
      </c>
      <c r="I448" s="379" t="s">
        <v>4342</v>
      </c>
      <c r="J448" s="155" t="s">
        <v>5966</v>
      </c>
      <c r="K448" s="114" t="s">
        <v>24</v>
      </c>
      <c r="L448" s="114" t="s">
        <v>5123</v>
      </c>
      <c r="M448" s="114" t="s">
        <v>3640</v>
      </c>
      <c r="N448" s="116" t="str">
        <f t="shared" si="62"/>
        <v>LP</v>
      </c>
      <c r="O448" s="114" t="s">
        <v>8728</v>
      </c>
      <c r="P448" s="114" t="str">
        <f t="shared" si="58"/>
        <v>Low</v>
      </c>
      <c r="Q448" s="155" t="s">
        <v>5967</v>
      </c>
      <c r="R448" s="356"/>
      <c r="S448" s="356"/>
      <c r="T448" s="155" t="s">
        <v>2816</v>
      </c>
      <c r="U448" s="117" t="s">
        <v>5968</v>
      </c>
      <c r="V448" s="129" t="s">
        <v>11092</v>
      </c>
      <c r="W448" s="128" t="s">
        <v>1193</v>
      </c>
      <c r="X448" s="128" t="s">
        <v>1193</v>
      </c>
      <c r="Y448" s="128">
        <v>43810</v>
      </c>
      <c r="Z448" s="118" t="s">
        <v>3303</v>
      </c>
      <c r="AA448" s="120">
        <v>0</v>
      </c>
      <c r="AB448" s="120">
        <v>0</v>
      </c>
      <c r="AC448" s="120">
        <v>0</v>
      </c>
      <c r="AD448" s="120">
        <v>0</v>
      </c>
      <c r="AE448" s="120">
        <v>0</v>
      </c>
      <c r="AF448" s="121"/>
      <c r="AG448" s="114" t="s">
        <v>1193</v>
      </c>
      <c r="AH448" s="114" t="s">
        <v>1193</v>
      </c>
      <c r="AI448" s="114">
        <v>7</v>
      </c>
      <c r="AJ448" s="114">
        <v>4</v>
      </c>
      <c r="AK448" s="114">
        <v>3</v>
      </c>
      <c r="AL448" s="114">
        <v>0</v>
      </c>
      <c r="AM448" s="114">
        <v>0</v>
      </c>
      <c r="AN448" s="118" t="s">
        <v>3500</v>
      </c>
      <c r="AO448" s="122">
        <v>1</v>
      </c>
    </row>
    <row r="449" spans="1:41" ht="25" customHeight="1" x14ac:dyDescent="0.35">
      <c r="A449" s="125" t="s">
        <v>11533</v>
      </c>
      <c r="B449" s="126">
        <v>46106</v>
      </c>
      <c r="C449" s="114" t="str">
        <f t="shared" ca="1" si="61"/>
        <v>Active</v>
      </c>
      <c r="D449" s="114" t="s">
        <v>16459</v>
      </c>
      <c r="E449" s="115">
        <v>46106</v>
      </c>
      <c r="F449" s="115">
        <v>46106</v>
      </c>
      <c r="G449" s="115">
        <f t="shared" si="63"/>
        <v>46836</v>
      </c>
      <c r="H449" s="114" t="s">
        <v>16460</v>
      </c>
      <c r="I449" s="379" t="s">
        <v>16461</v>
      </c>
      <c r="J449" s="155" t="s">
        <v>16462</v>
      </c>
      <c r="K449" s="118" t="s">
        <v>11728</v>
      </c>
      <c r="L449" s="114" t="s">
        <v>16463</v>
      </c>
      <c r="M449" s="114" t="s">
        <v>3640</v>
      </c>
      <c r="N449" s="116" t="str">
        <f t="shared" si="62"/>
        <v>LP</v>
      </c>
      <c r="O449" s="114" t="s">
        <v>8732</v>
      </c>
      <c r="P449" s="369" t="str">
        <f t="shared" si="58"/>
        <v/>
      </c>
      <c r="Q449" s="155" t="s">
        <v>16464</v>
      </c>
      <c r="R449" s="356" t="s">
        <v>16465</v>
      </c>
      <c r="S449" s="356"/>
      <c r="T449" s="155" t="s">
        <v>16466</v>
      </c>
      <c r="U449" s="127" t="s">
        <v>16467</v>
      </c>
      <c r="V449" s="129" t="s">
        <v>16468</v>
      </c>
      <c r="W449" s="129" t="s">
        <v>16469</v>
      </c>
      <c r="X449" s="129" t="s">
        <v>1193</v>
      </c>
      <c r="Y449" s="115">
        <v>46059</v>
      </c>
      <c r="Z449" s="115" t="s">
        <v>3303</v>
      </c>
      <c r="AA449" s="120">
        <v>0</v>
      </c>
      <c r="AB449" s="120">
        <v>0</v>
      </c>
      <c r="AC449" s="120">
        <v>0</v>
      </c>
      <c r="AD449" s="120">
        <v>0</v>
      </c>
      <c r="AE449" s="120">
        <v>0</v>
      </c>
      <c r="AF449" s="121">
        <v>0</v>
      </c>
      <c r="AG449" s="114" t="s">
        <v>1193</v>
      </c>
      <c r="AH449" s="114" t="s">
        <v>1193</v>
      </c>
      <c r="AI449" s="114">
        <v>4</v>
      </c>
      <c r="AJ449" s="114">
        <v>0</v>
      </c>
      <c r="AK449" s="114">
        <v>4</v>
      </c>
      <c r="AL449" s="114">
        <v>4</v>
      </c>
      <c r="AM449" s="114">
        <v>0</v>
      </c>
      <c r="AN449" s="118" t="s">
        <v>3500</v>
      </c>
      <c r="AO449" s="122">
        <v>1</v>
      </c>
    </row>
    <row r="450" spans="1:41" ht="25" customHeight="1" x14ac:dyDescent="0.35">
      <c r="A450" s="123"/>
      <c r="B450" s="124"/>
      <c r="C450" s="114" t="str">
        <f t="shared" ca="1" si="61"/>
        <v>Expired</v>
      </c>
      <c r="D450" s="114" t="s">
        <v>58</v>
      </c>
      <c r="E450" s="115">
        <v>41708</v>
      </c>
      <c r="F450" s="115">
        <f>E450</f>
        <v>41708</v>
      </c>
      <c r="G450" s="115">
        <f t="shared" si="63"/>
        <v>42438</v>
      </c>
      <c r="H450" s="114" t="s">
        <v>59</v>
      </c>
      <c r="I450" s="379" t="s">
        <v>60</v>
      </c>
      <c r="J450" s="155" t="s">
        <v>5969</v>
      </c>
      <c r="K450" s="114" t="s">
        <v>61</v>
      </c>
      <c r="L450" s="114" t="s">
        <v>15709</v>
      </c>
      <c r="M450" s="114" t="s">
        <v>3640</v>
      </c>
      <c r="N450" s="116" t="str">
        <f t="shared" si="62"/>
        <v>LP</v>
      </c>
      <c r="O450" s="114" t="s">
        <v>8729</v>
      </c>
      <c r="P450" s="114" t="str">
        <f t="shared" si="58"/>
        <v>Low</v>
      </c>
      <c r="Q450" s="155" t="s">
        <v>453</v>
      </c>
      <c r="R450" s="356"/>
      <c r="S450" s="356"/>
      <c r="T450" s="155" t="s">
        <v>9064</v>
      </c>
      <c r="U450" s="117" t="s">
        <v>5970</v>
      </c>
      <c r="V450" s="118" t="s">
        <v>10859</v>
      </c>
      <c r="W450" s="119" t="s">
        <v>1193</v>
      </c>
      <c r="X450" s="119" t="s">
        <v>1193</v>
      </c>
      <c r="Y450" s="128">
        <v>41690</v>
      </c>
      <c r="Z450" s="118" t="s">
        <v>3303</v>
      </c>
      <c r="AA450" s="120">
        <v>0</v>
      </c>
      <c r="AB450" s="120">
        <v>0</v>
      </c>
      <c r="AC450" s="120">
        <v>0</v>
      </c>
      <c r="AD450" s="120">
        <v>0</v>
      </c>
      <c r="AE450" s="120">
        <v>0</v>
      </c>
      <c r="AF450" s="121"/>
      <c r="AG450" s="114" t="s">
        <v>1193</v>
      </c>
      <c r="AH450" s="114" t="s">
        <v>1193</v>
      </c>
      <c r="AI450" s="114">
        <v>3</v>
      </c>
      <c r="AJ450" s="114">
        <v>0</v>
      </c>
      <c r="AK450" s="114">
        <v>3</v>
      </c>
      <c r="AL450" s="114">
        <v>0</v>
      </c>
      <c r="AM450" s="114">
        <v>0</v>
      </c>
      <c r="AN450" s="118" t="s">
        <v>3500</v>
      </c>
      <c r="AO450" s="122">
        <v>1</v>
      </c>
    </row>
    <row r="451" spans="1:41" ht="25" customHeight="1" x14ac:dyDescent="0.35">
      <c r="A451" s="123"/>
      <c r="B451" s="124"/>
      <c r="C451" s="114" t="str">
        <f t="shared" ca="1" si="61"/>
        <v>Expired</v>
      </c>
      <c r="D451" s="114" t="s">
        <v>9274</v>
      </c>
      <c r="E451" s="115">
        <v>43992</v>
      </c>
      <c r="F451" s="115">
        <v>45453</v>
      </c>
      <c r="G451" s="115">
        <f t="shared" si="63"/>
        <v>46182</v>
      </c>
      <c r="H451" s="114" t="s">
        <v>2610</v>
      </c>
      <c r="I451" s="379" t="s">
        <v>2611</v>
      </c>
      <c r="J451" s="155" t="s">
        <v>9273</v>
      </c>
      <c r="K451" s="114" t="s">
        <v>11728</v>
      </c>
      <c r="L451" s="114" t="s">
        <v>5123</v>
      </c>
      <c r="M451" s="114" t="s">
        <v>3640</v>
      </c>
      <c r="N451" s="116" t="str">
        <f t="shared" si="62"/>
        <v>LP</v>
      </c>
      <c r="O451" s="114" t="s">
        <v>8725</v>
      </c>
      <c r="P451" s="114" t="str">
        <f t="shared" si="58"/>
        <v>Medium</v>
      </c>
      <c r="Q451" s="155" t="s">
        <v>5971</v>
      </c>
      <c r="R451" s="356" t="s">
        <v>14635</v>
      </c>
      <c r="S451" s="356"/>
      <c r="T451" s="155" t="s">
        <v>14634</v>
      </c>
      <c r="U451" s="117" t="s">
        <v>14636</v>
      </c>
      <c r="V451" s="129" t="s">
        <v>11093</v>
      </c>
      <c r="W451" s="128" t="s">
        <v>1193</v>
      </c>
      <c r="X451" s="128" t="s">
        <v>1193</v>
      </c>
      <c r="Y451" s="128">
        <v>44049</v>
      </c>
      <c r="Z451" s="128">
        <v>43830</v>
      </c>
      <c r="AA451" s="120">
        <v>0</v>
      </c>
      <c r="AB451" s="120">
        <v>0</v>
      </c>
      <c r="AC451" s="120">
        <v>0</v>
      </c>
      <c r="AD451" s="120">
        <v>0</v>
      </c>
      <c r="AE451" s="120">
        <v>-304200</v>
      </c>
      <c r="AF451" s="121">
        <v>-304200</v>
      </c>
      <c r="AG451" s="114" t="s">
        <v>1193</v>
      </c>
      <c r="AH451" s="114" t="s">
        <v>14637</v>
      </c>
      <c r="AI451" s="114">
        <v>2</v>
      </c>
      <c r="AJ451" s="114">
        <v>1</v>
      </c>
      <c r="AK451" s="114">
        <v>1</v>
      </c>
      <c r="AL451" s="114">
        <v>0</v>
      </c>
      <c r="AM451" s="114">
        <v>1</v>
      </c>
      <c r="AN451" s="118" t="s">
        <v>3500</v>
      </c>
      <c r="AO451" s="122">
        <v>1</v>
      </c>
    </row>
    <row r="452" spans="1:41" ht="25" customHeight="1" x14ac:dyDescent="0.35">
      <c r="A452" s="123" t="s">
        <v>1193</v>
      </c>
      <c r="B452" s="124"/>
      <c r="C452" s="114" t="str">
        <f t="shared" ca="1" si="61"/>
        <v>Expired</v>
      </c>
      <c r="D452" s="114" t="s">
        <v>3940</v>
      </c>
      <c r="E452" s="115">
        <v>43690</v>
      </c>
      <c r="F452" s="115">
        <v>44421</v>
      </c>
      <c r="G452" s="115">
        <f t="shared" si="63"/>
        <v>45150</v>
      </c>
      <c r="H452" s="114" t="s">
        <v>2377</v>
      </c>
      <c r="I452" s="379" t="s">
        <v>4941</v>
      </c>
      <c r="J452" s="155" t="s">
        <v>5717</v>
      </c>
      <c r="K452" s="114" t="s">
        <v>11728</v>
      </c>
      <c r="L452" s="114" t="s">
        <v>5123</v>
      </c>
      <c r="M452" s="114" t="s">
        <v>3640</v>
      </c>
      <c r="N452" s="116" t="str">
        <f t="shared" si="62"/>
        <v>LP</v>
      </c>
      <c r="O452" s="114" t="s">
        <v>8726</v>
      </c>
      <c r="P452" s="114" t="str">
        <f t="shared" si="58"/>
        <v>Medium</v>
      </c>
      <c r="Q452" s="155" t="s">
        <v>10464</v>
      </c>
      <c r="R452" s="356"/>
      <c r="S452" s="356"/>
      <c r="T452" s="155" t="s">
        <v>2801</v>
      </c>
      <c r="U452" s="117" t="s">
        <v>5972</v>
      </c>
      <c r="V452" s="129" t="s">
        <v>5430</v>
      </c>
      <c r="W452" s="128" t="s">
        <v>1193</v>
      </c>
      <c r="X452" s="128" t="s">
        <v>1193</v>
      </c>
      <c r="Y452" s="128">
        <v>43746</v>
      </c>
      <c r="Z452" s="118" t="s">
        <v>3305</v>
      </c>
      <c r="AA452" s="120">
        <v>39500</v>
      </c>
      <c r="AB452" s="120">
        <v>0</v>
      </c>
      <c r="AC452" s="120">
        <v>41500</v>
      </c>
      <c r="AD452" s="120">
        <v>0</v>
      </c>
      <c r="AE452" s="120">
        <v>41500</v>
      </c>
      <c r="AF452" s="121"/>
      <c r="AG452" s="114" t="s">
        <v>1193</v>
      </c>
      <c r="AH452" s="114" t="s">
        <v>1193</v>
      </c>
      <c r="AI452" s="114"/>
      <c r="AJ452" s="114"/>
      <c r="AK452" s="114"/>
      <c r="AL452" s="114"/>
      <c r="AM452" s="114"/>
      <c r="AN452" s="118" t="s">
        <v>3517</v>
      </c>
      <c r="AO452" s="122">
        <v>1</v>
      </c>
    </row>
    <row r="453" spans="1:41" ht="25" customHeight="1" x14ac:dyDescent="0.35">
      <c r="A453" s="123"/>
      <c r="B453" s="124"/>
      <c r="C453" s="114" t="str">
        <f t="shared" ca="1" si="61"/>
        <v>Expired</v>
      </c>
      <c r="D453" s="114" t="s">
        <v>1608</v>
      </c>
      <c r="E453" s="115">
        <v>42956</v>
      </c>
      <c r="F453" s="115">
        <f>E453</f>
        <v>42956</v>
      </c>
      <c r="G453" s="115">
        <f t="shared" si="63"/>
        <v>43685</v>
      </c>
      <c r="H453" s="114" t="s">
        <v>1625</v>
      </c>
      <c r="I453" s="379" t="s">
        <v>1642</v>
      </c>
      <c r="J453" s="155" t="s">
        <v>5975</v>
      </c>
      <c r="K453" s="114" t="s">
        <v>1143</v>
      </c>
      <c r="L453" s="114" t="s">
        <v>5123</v>
      </c>
      <c r="M453" s="114" t="s">
        <v>3640</v>
      </c>
      <c r="N453" s="116" t="str">
        <f t="shared" si="62"/>
        <v>LP</v>
      </c>
      <c r="O453" s="114" t="s">
        <v>8732</v>
      </c>
      <c r="P453" s="114" t="str">
        <f>IF(EXACT(O453,"Overseas Charities Operating in Jamaica"),"Medium",IF(EXACT(O453,"Muslim Groups/Foundations"),"Medium",IF(EXACT(O453,"Churches"),"Low",IF(EXACT(O453,"Benevolent Societies"),"Low",IF(EXACT(O453,"Alumni/Past Students'associations"),"Low",IF(EXACT(O453,"Schools(Government/Private)"),"Low",IF(EXACT(O453,"Govt.Based Trusts/Charities"),"Low",IF(EXACT(O453,"Trust"),"Medium",IF(EXACT(O453,"Company Based Foundations"),"Medium",IF(EXACT(O453,"Other Foundations"),"Medium",IF(EXACT(O453,"Unincorporated Groups"),"Medium","")))))))))))</f>
        <v>Low</v>
      </c>
      <c r="Q453" s="155" t="s">
        <v>5976</v>
      </c>
      <c r="R453" s="356"/>
      <c r="S453" s="356"/>
      <c r="T453" s="155" t="s">
        <v>1738</v>
      </c>
      <c r="U453" s="117" t="s">
        <v>5977</v>
      </c>
      <c r="V453" s="119" t="s">
        <v>5430</v>
      </c>
      <c r="W453" s="119" t="s">
        <v>1193</v>
      </c>
      <c r="X453" s="119" t="s">
        <v>1193</v>
      </c>
      <c r="Y453" s="128">
        <v>42920</v>
      </c>
      <c r="Z453" s="128">
        <v>43100</v>
      </c>
      <c r="AA453" s="120">
        <v>0</v>
      </c>
      <c r="AB453" s="120">
        <v>0</v>
      </c>
      <c r="AC453" s="120">
        <v>0</v>
      </c>
      <c r="AD453" s="120">
        <v>0</v>
      </c>
      <c r="AE453" s="120">
        <v>0</v>
      </c>
      <c r="AF453" s="121"/>
      <c r="AG453" s="114" t="s">
        <v>1193</v>
      </c>
      <c r="AH453" s="114" t="s">
        <v>1193</v>
      </c>
      <c r="AI453" s="114">
        <v>15</v>
      </c>
      <c r="AJ453" s="114">
        <v>8</v>
      </c>
      <c r="AK453" s="114">
        <v>7</v>
      </c>
      <c r="AL453" s="114">
        <v>0</v>
      </c>
      <c r="AM453" s="114">
        <v>0</v>
      </c>
      <c r="AN453" s="118" t="s">
        <v>3500</v>
      </c>
      <c r="AO453" s="122">
        <v>1</v>
      </c>
    </row>
    <row r="454" spans="1:41" ht="25" customHeight="1" x14ac:dyDescent="0.35">
      <c r="A454" s="133"/>
      <c r="B454" s="124"/>
      <c r="C454" s="114" t="str">
        <f t="shared" ca="1" si="61"/>
        <v>Expired</v>
      </c>
      <c r="D454" s="114" t="s">
        <v>1452</v>
      </c>
      <c r="E454" s="115">
        <v>42762</v>
      </c>
      <c r="F454" s="115">
        <v>43492</v>
      </c>
      <c r="G454" s="115">
        <f t="shared" si="63"/>
        <v>44222</v>
      </c>
      <c r="H454" s="114" t="s">
        <v>1458</v>
      </c>
      <c r="I454" s="379" t="s">
        <v>16181</v>
      </c>
      <c r="J454" s="155" t="s">
        <v>5978</v>
      </c>
      <c r="K454" s="114" t="s">
        <v>24</v>
      </c>
      <c r="L454" s="114" t="s">
        <v>5123</v>
      </c>
      <c r="M454" s="114" t="s">
        <v>3640</v>
      </c>
      <c r="N454" s="116" t="str">
        <f t="shared" si="62"/>
        <v>LP</v>
      </c>
      <c r="O454" s="114" t="s">
        <v>8725</v>
      </c>
      <c r="P454" s="114" t="str">
        <f t="shared" ref="P454:P473" si="64">IF(EXACT(O454,"Overseas Charities Operating in Jamaica"),"Medium",IF(EXACT(O454,"Muslim Groups/Foundations"),"Medium",IF(EXACT(O454,"Churches"),"Low",IF(EXACT(O454,"Benevolent Societies"),"Low",IF(EXACT(O454,"Alumni/Past Students Associations"),"Low",IF(EXACT(O454,"Schools(Government/Private)"),"Low",IF(EXACT(O454,"Govt.Based Trusts/Charities"),"Low",IF(EXACT(O454,"Trust"),"Medium",IF(EXACT(O454,"Company Based Foundations"),"Medium",IF(EXACT(O454,"Other Foundations"),"Medium",IF(EXACT(O454,"Unincorporated Groups"),"Medium","")))))))))))</f>
        <v>Medium</v>
      </c>
      <c r="Q454" s="155" t="s">
        <v>5979</v>
      </c>
      <c r="R454" s="356"/>
      <c r="S454" s="356"/>
      <c r="T454" s="155" t="s">
        <v>2792</v>
      </c>
      <c r="U454" s="117" t="s">
        <v>5980</v>
      </c>
      <c r="V454" s="118" t="s">
        <v>10860</v>
      </c>
      <c r="W454" s="119" t="s">
        <v>1193</v>
      </c>
      <c r="X454" s="119" t="s">
        <v>1193</v>
      </c>
      <c r="Y454" s="128">
        <v>42614</v>
      </c>
      <c r="Z454" s="128">
        <v>43100</v>
      </c>
      <c r="AA454" s="120">
        <v>59000</v>
      </c>
      <c r="AB454" s="120">
        <v>0</v>
      </c>
      <c r="AC454" s="120">
        <v>39000</v>
      </c>
      <c r="AD454" s="120">
        <v>0</v>
      </c>
      <c r="AE454" s="120">
        <v>39000</v>
      </c>
      <c r="AF454" s="121"/>
      <c r="AG454" s="114" t="s">
        <v>11254</v>
      </c>
      <c r="AH454" s="114" t="s">
        <v>11255</v>
      </c>
      <c r="AI454" s="114">
        <v>7</v>
      </c>
      <c r="AJ454" s="114">
        <v>2</v>
      </c>
      <c r="AK454" s="114">
        <v>5</v>
      </c>
      <c r="AL454" s="114">
        <v>7</v>
      </c>
      <c r="AM454" s="114">
        <v>1</v>
      </c>
      <c r="AN454" s="118" t="s">
        <v>3500</v>
      </c>
      <c r="AO454" s="122">
        <v>1</v>
      </c>
    </row>
    <row r="455" spans="1:41" ht="25" customHeight="1" x14ac:dyDescent="0.35">
      <c r="A455" s="125" t="s">
        <v>14415</v>
      </c>
      <c r="B455" s="126">
        <v>45560</v>
      </c>
      <c r="C455" s="114" t="str">
        <f t="shared" ca="1" si="61"/>
        <v>Active</v>
      </c>
      <c r="D455" s="114" t="s">
        <v>14407</v>
      </c>
      <c r="E455" s="115">
        <v>45560</v>
      </c>
      <c r="F455" s="115">
        <v>45560</v>
      </c>
      <c r="G455" s="115">
        <f t="shared" si="63"/>
        <v>46289</v>
      </c>
      <c r="H455" s="114" t="s">
        <v>14408</v>
      </c>
      <c r="I455" s="379" t="s">
        <v>14409</v>
      </c>
      <c r="J455" s="155" t="s">
        <v>14410</v>
      </c>
      <c r="K455" s="114" t="s">
        <v>11728</v>
      </c>
      <c r="L455" s="114" t="s">
        <v>5123</v>
      </c>
      <c r="M455" s="114" t="s">
        <v>3640</v>
      </c>
      <c r="N455" s="116" t="str">
        <f t="shared" si="62"/>
        <v>LP</v>
      </c>
      <c r="O455" s="114" t="s">
        <v>8733</v>
      </c>
      <c r="P455" s="114" t="str">
        <f t="shared" si="64"/>
        <v>Medium</v>
      </c>
      <c r="Q455" s="155" t="s">
        <v>14411</v>
      </c>
      <c r="R455" s="356" t="s">
        <v>14412</v>
      </c>
      <c r="S455" s="356"/>
      <c r="T455" s="155" t="s">
        <v>14413</v>
      </c>
      <c r="U455" s="117" t="s">
        <v>14414</v>
      </c>
      <c r="V455" s="118" t="s">
        <v>8301</v>
      </c>
      <c r="W455" s="119" t="s">
        <v>1193</v>
      </c>
      <c r="X455" s="119" t="s">
        <v>1193</v>
      </c>
      <c r="Y455" s="115">
        <v>45552</v>
      </c>
      <c r="Z455" s="115" t="s">
        <v>3303</v>
      </c>
      <c r="AA455" s="120">
        <v>0</v>
      </c>
      <c r="AB455" s="120">
        <v>0</v>
      </c>
      <c r="AC455" s="120">
        <v>0</v>
      </c>
      <c r="AD455" s="120">
        <v>0</v>
      </c>
      <c r="AE455" s="120">
        <v>0</v>
      </c>
      <c r="AF455" s="121">
        <v>0</v>
      </c>
      <c r="AG455" s="114" t="s">
        <v>1193</v>
      </c>
      <c r="AH455" s="114" t="s">
        <v>1193</v>
      </c>
      <c r="AI455" s="114">
        <v>2</v>
      </c>
      <c r="AJ455" s="114">
        <v>1</v>
      </c>
      <c r="AK455" s="114">
        <v>1</v>
      </c>
      <c r="AL455" s="114">
        <v>0</v>
      </c>
      <c r="AM455" s="114">
        <v>0</v>
      </c>
      <c r="AN455" s="118" t="s">
        <v>4568</v>
      </c>
      <c r="AO455" s="122">
        <v>1</v>
      </c>
    </row>
    <row r="456" spans="1:41" ht="25" customHeight="1" x14ac:dyDescent="0.35">
      <c r="A456" s="133"/>
      <c r="B456" s="124"/>
      <c r="C456" s="114" t="str">
        <f t="shared" ca="1" si="61"/>
        <v>Expired</v>
      </c>
      <c r="D456" s="114" t="s">
        <v>9882</v>
      </c>
      <c r="E456" s="115">
        <v>41813</v>
      </c>
      <c r="F456" s="115">
        <v>45100</v>
      </c>
      <c r="G456" s="115">
        <f t="shared" si="63"/>
        <v>45830</v>
      </c>
      <c r="H456" s="114" t="s">
        <v>259</v>
      </c>
      <c r="I456" s="379" t="s">
        <v>260</v>
      </c>
      <c r="J456" s="155" t="s">
        <v>5981</v>
      </c>
      <c r="K456" s="114" t="s">
        <v>11728</v>
      </c>
      <c r="L456" s="114" t="s">
        <v>5123</v>
      </c>
      <c r="M456" s="114" t="s">
        <v>3640</v>
      </c>
      <c r="N456" s="116" t="str">
        <f t="shared" si="62"/>
        <v>LP</v>
      </c>
      <c r="O456" s="114" t="s">
        <v>8728</v>
      </c>
      <c r="P456" s="114" t="str">
        <f t="shared" si="64"/>
        <v>Low</v>
      </c>
      <c r="Q456" s="155" t="s">
        <v>513</v>
      </c>
      <c r="R456" s="356"/>
      <c r="S456" s="356"/>
      <c r="T456" s="155" t="s">
        <v>1996</v>
      </c>
      <c r="U456" s="117" t="s">
        <v>5982</v>
      </c>
      <c r="V456" s="129" t="s">
        <v>9883</v>
      </c>
      <c r="W456" s="128" t="s">
        <v>1193</v>
      </c>
      <c r="X456" s="129" t="s">
        <v>1193</v>
      </c>
      <c r="Y456" s="128">
        <v>41730</v>
      </c>
      <c r="Z456" s="128">
        <v>43100</v>
      </c>
      <c r="AA456" s="120">
        <v>11923319</v>
      </c>
      <c r="AB456" s="120">
        <v>0</v>
      </c>
      <c r="AC456" s="120">
        <v>42500</v>
      </c>
      <c r="AD456" s="120">
        <v>0</v>
      </c>
      <c r="AE456" s="120">
        <v>5968804</v>
      </c>
      <c r="AF456" s="121"/>
      <c r="AG456" s="114" t="s">
        <v>11256</v>
      </c>
      <c r="AH456" s="114" t="s">
        <v>11257</v>
      </c>
      <c r="AI456" s="114">
        <v>54</v>
      </c>
      <c r="AJ456" s="114">
        <v>18</v>
      </c>
      <c r="AK456" s="114">
        <v>36</v>
      </c>
      <c r="AL456" s="114">
        <v>21</v>
      </c>
      <c r="AM456" s="114">
        <v>0</v>
      </c>
      <c r="AN456" s="118" t="s">
        <v>3517</v>
      </c>
      <c r="AO456" s="122">
        <v>1</v>
      </c>
    </row>
    <row r="457" spans="1:41" ht="25" customHeight="1" x14ac:dyDescent="0.35">
      <c r="A457" s="123"/>
      <c r="B457" s="124"/>
      <c r="C457" s="114" t="str">
        <f t="shared" ca="1" si="61"/>
        <v>Active</v>
      </c>
      <c r="D457" s="114" t="s">
        <v>13955</v>
      </c>
      <c r="E457" s="115">
        <v>41680</v>
      </c>
      <c r="F457" s="115">
        <v>45780</v>
      </c>
      <c r="G457" s="115">
        <f>DATE(YEAR(F457),MONTH(F457)+18,DAY(F457)-1)</f>
        <v>46328</v>
      </c>
      <c r="H457" s="114" t="s">
        <v>5</v>
      </c>
      <c r="I457" s="379" t="s">
        <v>16182</v>
      </c>
      <c r="J457" s="155" t="s">
        <v>13956</v>
      </c>
      <c r="K457" s="114" t="s">
        <v>11728</v>
      </c>
      <c r="L457" s="114" t="s">
        <v>5123</v>
      </c>
      <c r="M457" s="114" t="s">
        <v>3640</v>
      </c>
      <c r="N457" s="116" t="str">
        <f t="shared" si="62"/>
        <v>LP</v>
      </c>
      <c r="O457" s="114" t="s">
        <v>8728</v>
      </c>
      <c r="P457" s="114" t="str">
        <f t="shared" si="64"/>
        <v>Low</v>
      </c>
      <c r="Q457" s="155" t="s">
        <v>434</v>
      </c>
      <c r="R457" s="356" t="s">
        <v>13957</v>
      </c>
      <c r="S457" s="356"/>
      <c r="T457" s="155" t="s">
        <v>13958</v>
      </c>
      <c r="U457" s="117" t="s">
        <v>13959</v>
      </c>
      <c r="V457" s="129" t="s">
        <v>5983</v>
      </c>
      <c r="W457" s="128" t="s">
        <v>1193</v>
      </c>
      <c r="X457" s="129" t="s">
        <v>7697</v>
      </c>
      <c r="Y457" s="128">
        <v>41667</v>
      </c>
      <c r="Z457" s="118" t="s">
        <v>3305</v>
      </c>
      <c r="AA457" s="120">
        <v>19740011.66</v>
      </c>
      <c r="AB457" s="120">
        <v>0</v>
      </c>
      <c r="AC457" s="120">
        <v>24436824.48</v>
      </c>
      <c r="AD457" s="120">
        <v>0</v>
      </c>
      <c r="AE457" s="120">
        <v>27621104.440000001</v>
      </c>
      <c r="AF457" s="121"/>
      <c r="AG457" s="114" t="s">
        <v>1193</v>
      </c>
      <c r="AH457" s="114" t="s">
        <v>1193</v>
      </c>
      <c r="AI457" s="114">
        <v>7</v>
      </c>
      <c r="AJ457" s="114">
        <v>5</v>
      </c>
      <c r="AK457" s="114">
        <v>2</v>
      </c>
      <c r="AL457" s="114">
        <v>3</v>
      </c>
      <c r="AM457" s="114">
        <v>1</v>
      </c>
      <c r="AN457" s="118" t="s">
        <v>4568</v>
      </c>
      <c r="AO457" s="122">
        <v>1</v>
      </c>
    </row>
    <row r="458" spans="1:41" ht="25" customHeight="1" x14ac:dyDescent="0.35">
      <c r="A458" s="125" t="s">
        <v>11533</v>
      </c>
      <c r="B458" s="126">
        <v>44742</v>
      </c>
      <c r="C458" s="114" t="str">
        <f t="shared" ca="1" si="61"/>
        <v>Expired</v>
      </c>
      <c r="D458" s="114" t="s">
        <v>4554</v>
      </c>
      <c r="E458" s="115">
        <v>44742</v>
      </c>
      <c r="F458" s="115">
        <v>45473</v>
      </c>
      <c r="G458" s="115">
        <f t="shared" ref="G458:G465" si="65">DATE(YEAR(F458)+2,MONTH(F458),DAY(F458)-1)</f>
        <v>46202</v>
      </c>
      <c r="H458" s="114" t="s">
        <v>4555</v>
      </c>
      <c r="I458" s="379" t="s">
        <v>8016</v>
      </c>
      <c r="J458" s="155" t="s">
        <v>5984</v>
      </c>
      <c r="K458" s="114" t="s">
        <v>11728</v>
      </c>
      <c r="L458" s="114" t="s">
        <v>5123</v>
      </c>
      <c r="M458" s="114" t="s">
        <v>3640</v>
      </c>
      <c r="N458" s="116" t="str">
        <f t="shared" si="62"/>
        <v>LP</v>
      </c>
      <c r="O458" s="114" t="s">
        <v>8728</v>
      </c>
      <c r="P458" s="114" t="str">
        <f t="shared" si="64"/>
        <v>Low</v>
      </c>
      <c r="Q458" s="155" t="s">
        <v>10466</v>
      </c>
      <c r="R458" s="356" t="s">
        <v>14928</v>
      </c>
      <c r="S458" s="356"/>
      <c r="T458" s="155" t="s">
        <v>14929</v>
      </c>
      <c r="U458" s="117" t="s">
        <v>14930</v>
      </c>
      <c r="V458" s="129" t="s">
        <v>5985</v>
      </c>
      <c r="W458" s="128" t="s">
        <v>1193</v>
      </c>
      <c r="X458" s="128" t="s">
        <v>1193</v>
      </c>
      <c r="Y458" s="128">
        <v>44559</v>
      </c>
      <c r="Z458" s="128">
        <v>45291</v>
      </c>
      <c r="AA458" s="120">
        <v>36197376</v>
      </c>
      <c r="AB458" s="120">
        <v>0</v>
      </c>
      <c r="AC458" s="120">
        <v>7253511</v>
      </c>
      <c r="AD458" s="120">
        <v>0</v>
      </c>
      <c r="AE458" s="120">
        <v>-39935466</v>
      </c>
      <c r="AF458" s="121">
        <v>276481960</v>
      </c>
      <c r="AG458" s="114" t="s">
        <v>14931</v>
      </c>
      <c r="AH458" s="114" t="s">
        <v>1193</v>
      </c>
      <c r="AI458" s="114">
        <v>418</v>
      </c>
      <c r="AJ458" s="114">
        <v>124</v>
      </c>
      <c r="AK458" s="114">
        <v>294</v>
      </c>
      <c r="AL458" s="114" t="s">
        <v>14932</v>
      </c>
      <c r="AM458" s="114">
        <v>0</v>
      </c>
      <c r="AN458" s="118" t="s">
        <v>4568</v>
      </c>
      <c r="AO458" s="122">
        <v>1</v>
      </c>
    </row>
    <row r="459" spans="1:41" ht="25" customHeight="1" x14ac:dyDescent="0.35">
      <c r="A459" s="125" t="s">
        <v>11533</v>
      </c>
      <c r="B459" s="126">
        <v>45469</v>
      </c>
      <c r="C459" s="114" t="str">
        <f t="shared" ca="1" si="61"/>
        <v>Expired</v>
      </c>
      <c r="D459" s="114" t="s">
        <v>14132</v>
      </c>
      <c r="E459" s="115">
        <v>45469</v>
      </c>
      <c r="F459" s="115">
        <f>E459</f>
        <v>45469</v>
      </c>
      <c r="G459" s="115">
        <f t="shared" si="65"/>
        <v>46198</v>
      </c>
      <c r="H459" s="114" t="s">
        <v>14133</v>
      </c>
      <c r="I459" s="379" t="s">
        <v>14134</v>
      </c>
      <c r="J459" s="155" t="s">
        <v>14135</v>
      </c>
      <c r="K459" s="114" t="s">
        <v>30</v>
      </c>
      <c r="L459" s="114" t="s">
        <v>15709</v>
      </c>
      <c r="M459" s="114" t="s">
        <v>3640</v>
      </c>
      <c r="N459" s="116" t="str">
        <f t="shared" si="62"/>
        <v>LP</v>
      </c>
      <c r="O459" s="114" t="s">
        <v>8728</v>
      </c>
      <c r="P459" s="114" t="str">
        <f t="shared" si="64"/>
        <v>Low</v>
      </c>
      <c r="Q459" s="155" t="s">
        <v>10237</v>
      </c>
      <c r="R459" s="356" t="s">
        <v>14136</v>
      </c>
      <c r="S459" s="356"/>
      <c r="T459" s="155" t="s">
        <v>14138</v>
      </c>
      <c r="U459" s="117" t="s">
        <v>14139</v>
      </c>
      <c r="V459" s="118" t="s">
        <v>8301</v>
      </c>
      <c r="W459" s="119" t="s">
        <v>1193</v>
      </c>
      <c r="X459" s="119" t="s">
        <v>1193</v>
      </c>
      <c r="Y459" s="115" t="s">
        <v>1193</v>
      </c>
      <c r="Z459" s="118" t="s">
        <v>3303</v>
      </c>
      <c r="AA459" s="120">
        <v>0</v>
      </c>
      <c r="AB459" s="120">
        <v>0</v>
      </c>
      <c r="AC459" s="120">
        <v>0</v>
      </c>
      <c r="AD459" s="120">
        <v>0</v>
      </c>
      <c r="AE459" s="120">
        <v>0</v>
      </c>
      <c r="AF459" s="121">
        <v>0</v>
      </c>
      <c r="AG459" s="114" t="s">
        <v>1193</v>
      </c>
      <c r="AH459" s="114" t="s">
        <v>1193</v>
      </c>
      <c r="AI459" s="114">
        <v>5</v>
      </c>
      <c r="AJ459" s="114">
        <v>2</v>
      </c>
      <c r="AK459" s="114">
        <v>3</v>
      </c>
      <c r="AL459" s="114">
        <v>0</v>
      </c>
      <c r="AM459" s="114">
        <v>0</v>
      </c>
      <c r="AN459" s="118" t="s">
        <v>3500</v>
      </c>
      <c r="AO459" s="122">
        <v>1</v>
      </c>
    </row>
    <row r="460" spans="1:41" ht="25" customHeight="1" x14ac:dyDescent="0.35">
      <c r="A460" s="123"/>
      <c r="B460" s="124"/>
      <c r="C460" s="114" t="str">
        <f t="shared" ca="1" si="61"/>
        <v>Expired</v>
      </c>
      <c r="D460" s="114" t="s">
        <v>2158</v>
      </c>
      <c r="E460" s="115">
        <v>43454</v>
      </c>
      <c r="F460" s="115">
        <f>E460</f>
        <v>43454</v>
      </c>
      <c r="G460" s="115">
        <f t="shared" si="65"/>
        <v>44184</v>
      </c>
      <c r="H460" s="114" t="s">
        <v>4841</v>
      </c>
      <c r="I460" s="379" t="s">
        <v>4343</v>
      </c>
      <c r="J460" s="155" t="s">
        <v>5986</v>
      </c>
      <c r="K460" s="114" t="s">
        <v>74</v>
      </c>
      <c r="L460" s="114" t="s">
        <v>15709</v>
      </c>
      <c r="M460" s="114" t="s">
        <v>3640</v>
      </c>
      <c r="N460" s="116" t="str">
        <f t="shared" si="62"/>
        <v>LP</v>
      </c>
      <c r="O460" s="114" t="s">
        <v>8725</v>
      </c>
      <c r="P460" s="114" t="str">
        <f t="shared" si="64"/>
        <v>Medium</v>
      </c>
      <c r="Q460" s="155" t="s">
        <v>10467</v>
      </c>
      <c r="R460" s="356"/>
      <c r="S460" s="356"/>
      <c r="T460" s="155" t="s">
        <v>2854</v>
      </c>
      <c r="U460" s="117" t="s">
        <v>5987</v>
      </c>
      <c r="V460" s="118" t="s">
        <v>10861</v>
      </c>
      <c r="W460" s="119" t="s">
        <v>1193</v>
      </c>
      <c r="X460" s="119" t="s">
        <v>1193</v>
      </c>
      <c r="Y460" s="128">
        <v>43403</v>
      </c>
      <c r="Z460" s="128">
        <v>43465</v>
      </c>
      <c r="AA460" s="120">
        <v>696000</v>
      </c>
      <c r="AB460" s="120">
        <v>0</v>
      </c>
      <c r="AC460" s="120">
        <v>0</v>
      </c>
      <c r="AD460" s="120">
        <v>0</v>
      </c>
      <c r="AE460" s="120">
        <v>-746827</v>
      </c>
      <c r="AF460" s="121"/>
      <c r="AG460" s="114" t="s">
        <v>11258</v>
      </c>
      <c r="AH460" s="114" t="s">
        <v>1193</v>
      </c>
      <c r="AI460" s="114">
        <v>7</v>
      </c>
      <c r="AJ460" s="114">
        <v>1</v>
      </c>
      <c r="AK460" s="114">
        <v>6</v>
      </c>
      <c r="AL460" s="114">
        <v>0</v>
      </c>
      <c r="AM460" s="114">
        <v>0</v>
      </c>
      <c r="AN460" s="118" t="s">
        <v>3500</v>
      </c>
      <c r="AO460" s="122">
        <v>1</v>
      </c>
    </row>
    <row r="461" spans="1:41" ht="25" customHeight="1" x14ac:dyDescent="0.35">
      <c r="A461" s="123"/>
      <c r="B461" s="124"/>
      <c r="C461" s="114" t="str">
        <f t="shared" ca="1" si="61"/>
        <v>Expired</v>
      </c>
      <c r="D461" s="114" t="s">
        <v>8822</v>
      </c>
      <c r="E461" s="115">
        <v>43966</v>
      </c>
      <c r="F461" s="115">
        <f>E461</f>
        <v>43966</v>
      </c>
      <c r="G461" s="115">
        <f t="shared" si="65"/>
        <v>44695</v>
      </c>
      <c r="H461" s="114" t="s">
        <v>8823</v>
      </c>
      <c r="I461" s="379" t="s">
        <v>8824</v>
      </c>
      <c r="J461" s="155" t="s">
        <v>8825</v>
      </c>
      <c r="K461" s="114" t="s">
        <v>24</v>
      </c>
      <c r="L461" s="114" t="s">
        <v>5123</v>
      </c>
      <c r="M461" s="114" t="s">
        <v>3640</v>
      </c>
      <c r="N461" s="116" t="str">
        <f t="shared" si="62"/>
        <v>LP</v>
      </c>
      <c r="O461" s="114" t="s">
        <v>8725</v>
      </c>
      <c r="P461" s="114" t="str">
        <f t="shared" si="64"/>
        <v>Medium</v>
      </c>
      <c r="Q461" s="155" t="s">
        <v>10270</v>
      </c>
      <c r="R461" s="356"/>
      <c r="S461" s="356"/>
      <c r="T461" s="155" t="s">
        <v>8826</v>
      </c>
      <c r="U461" s="117" t="s">
        <v>8827</v>
      </c>
      <c r="V461" s="118" t="s">
        <v>10862</v>
      </c>
      <c r="W461" s="119" t="s">
        <v>1193</v>
      </c>
      <c r="X461" s="119" t="s">
        <v>1193</v>
      </c>
      <c r="Y461" s="115">
        <v>43913</v>
      </c>
      <c r="Z461" s="115">
        <v>44561</v>
      </c>
      <c r="AA461" s="120">
        <v>3273.87</v>
      </c>
      <c r="AB461" s="120">
        <v>0</v>
      </c>
      <c r="AC461" s="120">
        <v>267387</v>
      </c>
      <c r="AD461" s="120">
        <v>0</v>
      </c>
      <c r="AE461" s="120">
        <v>312387</v>
      </c>
      <c r="AF461" s="121"/>
      <c r="AG461" s="114" t="s">
        <v>11259</v>
      </c>
      <c r="AH461" s="114" t="s">
        <v>11260</v>
      </c>
      <c r="AI461" s="114">
        <v>3</v>
      </c>
      <c r="AJ461" s="114">
        <v>0</v>
      </c>
      <c r="AK461" s="114">
        <v>3</v>
      </c>
      <c r="AL461" s="114">
        <v>8</v>
      </c>
      <c r="AM461" s="114">
        <v>1</v>
      </c>
      <c r="AN461" s="118" t="s">
        <v>3500</v>
      </c>
      <c r="AO461" s="122">
        <v>1</v>
      </c>
    </row>
    <row r="462" spans="1:41" ht="25" customHeight="1" x14ac:dyDescent="0.35">
      <c r="A462" s="123"/>
      <c r="B462" s="124"/>
      <c r="C462" s="114" t="str">
        <f t="shared" ca="1" si="61"/>
        <v>Expired</v>
      </c>
      <c r="D462" s="118" t="s">
        <v>4435</v>
      </c>
      <c r="E462" s="115">
        <v>43803</v>
      </c>
      <c r="F462" s="138">
        <v>44534</v>
      </c>
      <c r="G462" s="115">
        <f t="shared" si="65"/>
        <v>45263</v>
      </c>
      <c r="H462" s="118" t="s">
        <v>4646</v>
      </c>
      <c r="I462" s="379" t="s">
        <v>8017</v>
      </c>
      <c r="J462" s="345" t="s">
        <v>5988</v>
      </c>
      <c r="K462" s="118" t="s">
        <v>718</v>
      </c>
      <c r="L462" s="118" t="s">
        <v>3368</v>
      </c>
      <c r="M462" s="114" t="s">
        <v>3640</v>
      </c>
      <c r="N462" s="116" t="str">
        <f t="shared" si="62"/>
        <v>LP</v>
      </c>
      <c r="O462" s="118" t="s">
        <v>8725</v>
      </c>
      <c r="P462" s="114" t="str">
        <f t="shared" si="64"/>
        <v>Medium</v>
      </c>
      <c r="Q462" s="345" t="s">
        <v>4436</v>
      </c>
      <c r="R462" s="357"/>
      <c r="S462" s="357"/>
      <c r="T462" s="345" t="s">
        <v>4437</v>
      </c>
      <c r="U462" s="139" t="s">
        <v>5989</v>
      </c>
      <c r="V462" s="118"/>
      <c r="W462" s="118"/>
      <c r="X462" s="118"/>
      <c r="Y462" s="118"/>
      <c r="Z462" s="118"/>
      <c r="AA462" s="118"/>
      <c r="AB462" s="118"/>
      <c r="AC462" s="118"/>
      <c r="AD462" s="118"/>
      <c r="AE462" s="118"/>
      <c r="AF462" s="140"/>
      <c r="AG462" s="118"/>
      <c r="AH462" s="118"/>
      <c r="AI462" s="118"/>
      <c r="AJ462" s="118"/>
      <c r="AK462" s="118"/>
      <c r="AL462" s="118"/>
      <c r="AM462" s="118"/>
      <c r="AN462" s="118" t="s">
        <v>3500</v>
      </c>
      <c r="AO462" s="141">
        <v>1</v>
      </c>
    </row>
    <row r="463" spans="1:41" ht="25" customHeight="1" x14ac:dyDescent="0.35">
      <c r="A463" s="123"/>
      <c r="B463" s="124"/>
      <c r="C463" s="114" t="str">
        <f t="shared" ca="1" si="61"/>
        <v>Expired</v>
      </c>
      <c r="D463" s="114" t="s">
        <v>2132</v>
      </c>
      <c r="E463" s="115">
        <v>43411</v>
      </c>
      <c r="F463" s="115">
        <f>E463</f>
        <v>43411</v>
      </c>
      <c r="G463" s="115">
        <f t="shared" si="65"/>
        <v>44141</v>
      </c>
      <c r="H463" s="114" t="s">
        <v>4849</v>
      </c>
      <c r="I463" s="379" t="s">
        <v>4344</v>
      </c>
      <c r="J463" s="155" t="s">
        <v>5990</v>
      </c>
      <c r="K463" s="114" t="s">
        <v>24</v>
      </c>
      <c r="L463" s="114" t="s">
        <v>5123</v>
      </c>
      <c r="M463" s="114" t="s">
        <v>3640</v>
      </c>
      <c r="N463" s="116" t="str">
        <f t="shared" si="62"/>
        <v>LP</v>
      </c>
      <c r="O463" s="114" t="s">
        <v>8728</v>
      </c>
      <c r="P463" s="114" t="str">
        <f t="shared" si="64"/>
        <v>Low</v>
      </c>
      <c r="Q463" s="155" t="s">
        <v>5991</v>
      </c>
      <c r="R463" s="356"/>
      <c r="S463" s="356"/>
      <c r="T463" s="155" t="s">
        <v>2759</v>
      </c>
      <c r="U463" s="117" t="s">
        <v>5992</v>
      </c>
      <c r="V463" s="118" t="s">
        <v>10863</v>
      </c>
      <c r="W463" s="119" t="s">
        <v>1193</v>
      </c>
      <c r="X463" s="119" t="s">
        <v>1193</v>
      </c>
      <c r="Y463" s="128">
        <v>43375</v>
      </c>
      <c r="Z463" s="118" t="s">
        <v>3303</v>
      </c>
      <c r="AA463" s="120">
        <v>0</v>
      </c>
      <c r="AB463" s="120">
        <v>0</v>
      </c>
      <c r="AC463" s="120">
        <v>0</v>
      </c>
      <c r="AD463" s="120">
        <v>0</v>
      </c>
      <c r="AE463" s="120">
        <v>0</v>
      </c>
      <c r="AF463" s="121"/>
      <c r="AG463" s="114" t="s">
        <v>1193</v>
      </c>
      <c r="AH463" s="130" t="s">
        <v>1193</v>
      </c>
      <c r="AI463" s="131">
        <v>5</v>
      </c>
      <c r="AJ463" s="131">
        <v>0</v>
      </c>
      <c r="AK463" s="131">
        <v>5</v>
      </c>
      <c r="AL463" s="131">
        <v>0</v>
      </c>
      <c r="AM463" s="131">
        <v>0</v>
      </c>
      <c r="AN463" s="118" t="s">
        <v>3500</v>
      </c>
      <c r="AO463" s="122">
        <v>1</v>
      </c>
    </row>
    <row r="464" spans="1:41" ht="25" customHeight="1" x14ac:dyDescent="0.35">
      <c r="A464" s="123"/>
      <c r="B464" s="124"/>
      <c r="C464" s="114" t="str">
        <f t="shared" ca="1" si="61"/>
        <v>Expired</v>
      </c>
      <c r="D464" s="114" t="s">
        <v>4026</v>
      </c>
      <c r="E464" s="115">
        <v>43088</v>
      </c>
      <c r="F464" s="115">
        <v>45279</v>
      </c>
      <c r="G464" s="115">
        <f t="shared" si="65"/>
        <v>46009</v>
      </c>
      <c r="H464" s="114" t="s">
        <v>1831</v>
      </c>
      <c r="I464" s="379" t="s">
        <v>1837</v>
      </c>
      <c r="J464" s="155" t="s">
        <v>14797</v>
      </c>
      <c r="K464" s="114" t="s">
        <v>7</v>
      </c>
      <c r="L464" s="114" t="s">
        <v>5123</v>
      </c>
      <c r="M464" s="114" t="s">
        <v>3640</v>
      </c>
      <c r="N464" s="116" t="str">
        <f t="shared" si="62"/>
        <v>LP</v>
      </c>
      <c r="O464" s="114" t="s">
        <v>8728</v>
      </c>
      <c r="P464" s="114" t="str">
        <f t="shared" si="64"/>
        <v>Low</v>
      </c>
      <c r="Q464" s="155" t="s">
        <v>10466</v>
      </c>
      <c r="R464" s="356" t="s">
        <v>14798</v>
      </c>
      <c r="S464" s="356"/>
      <c r="T464" s="155" t="s">
        <v>14799</v>
      </c>
      <c r="U464" s="127" t="s">
        <v>14800</v>
      </c>
      <c r="V464" s="129" t="s">
        <v>5993</v>
      </c>
      <c r="W464" s="128" t="s">
        <v>1193</v>
      </c>
      <c r="X464" s="128" t="s">
        <v>1193</v>
      </c>
      <c r="Y464" s="128">
        <v>42075</v>
      </c>
      <c r="Z464" s="128">
        <v>43830</v>
      </c>
      <c r="AA464" s="120">
        <v>561423.48</v>
      </c>
      <c r="AB464" s="120">
        <v>0</v>
      </c>
      <c r="AC464" s="120">
        <v>113390</v>
      </c>
      <c r="AD464" s="120">
        <v>0</v>
      </c>
      <c r="AE464" s="120">
        <v>725198.9</v>
      </c>
      <c r="AF464" s="121">
        <v>0</v>
      </c>
      <c r="AG464" s="114" t="s">
        <v>7698</v>
      </c>
      <c r="AH464" s="114" t="s">
        <v>11429</v>
      </c>
      <c r="AI464" s="114">
        <v>4</v>
      </c>
      <c r="AJ464" s="114">
        <v>0</v>
      </c>
      <c r="AK464" s="114">
        <v>4</v>
      </c>
      <c r="AL464" s="114">
        <v>4</v>
      </c>
      <c r="AM464" s="114">
        <v>1</v>
      </c>
      <c r="AN464" s="118" t="s">
        <v>3500</v>
      </c>
      <c r="AO464" s="122">
        <v>1</v>
      </c>
    </row>
    <row r="465" spans="1:41" ht="25" customHeight="1" x14ac:dyDescent="0.35">
      <c r="A465" s="125" t="s">
        <v>11533</v>
      </c>
      <c r="B465" s="126">
        <v>45271</v>
      </c>
      <c r="C465" s="114" t="str">
        <f t="shared" ca="1" si="61"/>
        <v>Expired</v>
      </c>
      <c r="D465" s="114" t="s">
        <v>12914</v>
      </c>
      <c r="E465" s="115">
        <v>45271</v>
      </c>
      <c r="F465" s="115">
        <f>E465</f>
        <v>45271</v>
      </c>
      <c r="G465" s="115">
        <f t="shared" si="65"/>
        <v>46001</v>
      </c>
      <c r="H465" s="114" t="s">
        <v>12915</v>
      </c>
      <c r="I465" s="379" t="s">
        <v>12916</v>
      </c>
      <c r="J465" s="155" t="s">
        <v>12917</v>
      </c>
      <c r="K465" s="118" t="s">
        <v>74</v>
      </c>
      <c r="L465" s="114" t="s">
        <v>15709</v>
      </c>
      <c r="M465" s="114" t="s">
        <v>3640</v>
      </c>
      <c r="N465" s="116" t="str">
        <f t="shared" si="62"/>
        <v>LP</v>
      </c>
      <c r="O465" s="114" t="s">
        <v>8728</v>
      </c>
      <c r="P465" s="114" t="str">
        <f t="shared" si="64"/>
        <v>Low</v>
      </c>
      <c r="Q465" s="155" t="s">
        <v>450</v>
      </c>
      <c r="R465" s="356" t="s">
        <v>12918</v>
      </c>
      <c r="S465" s="356"/>
      <c r="T465" s="155" t="s">
        <v>12919</v>
      </c>
      <c r="U465" s="127" t="s">
        <v>12920</v>
      </c>
      <c r="V465" s="128" t="s">
        <v>12921</v>
      </c>
      <c r="W465" s="128" t="s">
        <v>1193</v>
      </c>
      <c r="X465" s="129" t="s">
        <v>12922</v>
      </c>
      <c r="Y465" s="115">
        <v>45223</v>
      </c>
      <c r="Z465" s="115" t="s">
        <v>3303</v>
      </c>
      <c r="AA465" s="120">
        <v>0</v>
      </c>
      <c r="AB465" s="120">
        <v>0</v>
      </c>
      <c r="AC465" s="120">
        <v>0</v>
      </c>
      <c r="AD465" s="120">
        <v>0</v>
      </c>
      <c r="AE465" s="120">
        <v>0</v>
      </c>
      <c r="AF465" s="121">
        <v>0</v>
      </c>
      <c r="AG465" s="114" t="s">
        <v>1193</v>
      </c>
      <c r="AH465" s="114" t="s">
        <v>1193</v>
      </c>
      <c r="AI465" s="114">
        <v>2</v>
      </c>
      <c r="AJ465" s="114">
        <v>2</v>
      </c>
      <c r="AK465" s="114">
        <v>0</v>
      </c>
      <c r="AL465" s="114">
        <v>0</v>
      </c>
      <c r="AM465" s="114">
        <v>0</v>
      </c>
      <c r="AN465" s="118" t="s">
        <v>3500</v>
      </c>
      <c r="AO465" s="122">
        <v>1</v>
      </c>
    </row>
    <row r="466" spans="1:41" ht="25" customHeight="1" x14ac:dyDescent="0.35">
      <c r="A466" s="123"/>
      <c r="B466" s="124"/>
      <c r="C466" s="114" t="str">
        <f t="shared" ca="1" si="61"/>
        <v>Expired</v>
      </c>
      <c r="D466" s="118" t="s">
        <v>14185</v>
      </c>
      <c r="E466" s="129">
        <v>43151</v>
      </c>
      <c r="F466" s="138">
        <v>45708</v>
      </c>
      <c r="G466" s="115">
        <f>DATE(YEAR(F466)+1,MONTH(F466),DAY(F466)-1)</f>
        <v>46072</v>
      </c>
      <c r="H466" s="118" t="s">
        <v>1863</v>
      </c>
      <c r="I466" s="379" t="s">
        <v>1864</v>
      </c>
      <c r="J466" s="345" t="s">
        <v>14186</v>
      </c>
      <c r="K466" s="118" t="s">
        <v>14</v>
      </c>
      <c r="L466" s="118" t="s">
        <v>3368</v>
      </c>
      <c r="M466" s="114" t="s">
        <v>3640</v>
      </c>
      <c r="N466" s="116" t="str">
        <f t="shared" si="62"/>
        <v>LP</v>
      </c>
      <c r="O466" s="118" t="s">
        <v>8727</v>
      </c>
      <c r="P466" s="114" t="str">
        <f t="shared" si="64"/>
        <v>Medium</v>
      </c>
      <c r="Q466" s="345" t="s">
        <v>10271</v>
      </c>
      <c r="R466" s="357"/>
      <c r="S466" s="357"/>
      <c r="T466" s="345" t="s">
        <v>9048</v>
      </c>
      <c r="U466" s="139" t="s">
        <v>9047</v>
      </c>
      <c r="V466" s="118" t="s">
        <v>10771</v>
      </c>
      <c r="W466" s="118" t="s">
        <v>1193</v>
      </c>
      <c r="X466" s="118" t="s">
        <v>1193</v>
      </c>
      <c r="Y466" s="129">
        <v>43087</v>
      </c>
      <c r="Z466" s="129">
        <v>43100</v>
      </c>
      <c r="AA466" s="162">
        <v>25600</v>
      </c>
      <c r="AB466" s="162">
        <v>0</v>
      </c>
      <c r="AC466" s="162">
        <v>25600</v>
      </c>
      <c r="AD466" s="162">
        <v>0</v>
      </c>
      <c r="AE466" s="162">
        <v>0</v>
      </c>
      <c r="AF466" s="140"/>
      <c r="AG466" s="118" t="s">
        <v>1193</v>
      </c>
      <c r="AH466" s="118" t="s">
        <v>1193</v>
      </c>
      <c r="AI466" s="118">
        <v>5</v>
      </c>
      <c r="AJ466" s="118">
        <v>2</v>
      </c>
      <c r="AK466" s="118">
        <v>3</v>
      </c>
      <c r="AL466" s="118">
        <v>10</v>
      </c>
      <c r="AM466" s="118">
        <v>1</v>
      </c>
      <c r="AN466" s="118" t="s">
        <v>3500</v>
      </c>
      <c r="AO466" s="141">
        <v>1</v>
      </c>
    </row>
    <row r="467" spans="1:41" ht="25" customHeight="1" x14ac:dyDescent="0.35">
      <c r="A467" s="123"/>
      <c r="B467" s="124"/>
      <c r="C467" s="114" t="str">
        <f t="shared" ca="1" si="61"/>
        <v>Expired</v>
      </c>
      <c r="D467" s="114" t="s">
        <v>3864</v>
      </c>
      <c r="E467" s="115">
        <v>44489</v>
      </c>
      <c r="F467" s="115">
        <v>44489</v>
      </c>
      <c r="G467" s="115">
        <f>DATE(YEAR(F467)+2,MONTH(F467),DAY(F467)-1)</f>
        <v>45218</v>
      </c>
      <c r="H467" s="114" t="s">
        <v>4143</v>
      </c>
      <c r="I467" s="379" t="s">
        <v>8018</v>
      </c>
      <c r="J467" s="155" t="s">
        <v>5994</v>
      </c>
      <c r="K467" s="114" t="s">
        <v>74</v>
      </c>
      <c r="L467" s="114" t="s">
        <v>15709</v>
      </c>
      <c r="M467" s="114" t="s">
        <v>3640</v>
      </c>
      <c r="N467" s="116" t="str">
        <f t="shared" si="62"/>
        <v>LP</v>
      </c>
      <c r="O467" s="114" t="s">
        <v>8728</v>
      </c>
      <c r="P467" s="114" t="str">
        <f t="shared" si="64"/>
        <v>Low</v>
      </c>
      <c r="Q467" s="155" t="s">
        <v>5995</v>
      </c>
      <c r="R467" s="356"/>
      <c r="S467" s="356"/>
      <c r="T467" s="155" t="s">
        <v>4144</v>
      </c>
      <c r="U467" s="127" t="s">
        <v>5996</v>
      </c>
      <c r="V467" s="118" t="s">
        <v>5997</v>
      </c>
      <c r="W467" s="119" t="s">
        <v>1193</v>
      </c>
      <c r="X467" s="119" t="s">
        <v>1193</v>
      </c>
      <c r="Y467" s="115">
        <v>44314</v>
      </c>
      <c r="Z467" s="136" t="s">
        <v>3303</v>
      </c>
      <c r="AA467" s="130">
        <v>0</v>
      </c>
      <c r="AB467" s="130">
        <v>0</v>
      </c>
      <c r="AC467" s="130">
        <v>0</v>
      </c>
      <c r="AD467" s="130">
        <v>0</v>
      </c>
      <c r="AE467" s="130">
        <v>0</v>
      </c>
      <c r="AF467" s="137"/>
      <c r="AG467" s="114" t="s">
        <v>1193</v>
      </c>
      <c r="AH467" s="114" t="s">
        <v>1193</v>
      </c>
      <c r="AI467" s="114">
        <v>3</v>
      </c>
      <c r="AJ467" s="114">
        <v>2</v>
      </c>
      <c r="AK467" s="114">
        <v>1</v>
      </c>
      <c r="AL467" s="114">
        <v>0</v>
      </c>
      <c r="AM467" s="114">
        <v>0</v>
      </c>
      <c r="AN467" s="136" t="s">
        <v>3517</v>
      </c>
      <c r="AO467" s="122">
        <v>1</v>
      </c>
    </row>
    <row r="468" spans="1:41" ht="25" customHeight="1" x14ac:dyDescent="0.35">
      <c r="A468" s="125" t="s">
        <v>15392</v>
      </c>
      <c r="B468" s="126">
        <v>45904</v>
      </c>
      <c r="C468" s="114" t="str">
        <f t="shared" ca="1" si="61"/>
        <v>Active</v>
      </c>
      <c r="D468" s="114" t="s">
        <v>8273</v>
      </c>
      <c r="E468" s="115">
        <v>44789</v>
      </c>
      <c r="F468" s="115">
        <v>45896</v>
      </c>
      <c r="G468" s="115">
        <f>DATE(YEAR(F468),MONTH(F468)+18,DAY(F468)-1)</f>
        <v>46444</v>
      </c>
      <c r="H468" s="114" t="s">
        <v>8274</v>
      </c>
      <c r="I468" s="379" t="s">
        <v>8275</v>
      </c>
      <c r="J468" s="155" t="s">
        <v>8276</v>
      </c>
      <c r="K468" s="114" t="s">
        <v>11728</v>
      </c>
      <c r="L468" s="114" t="s">
        <v>5123</v>
      </c>
      <c r="M468" s="114" t="s">
        <v>3640</v>
      </c>
      <c r="N468" s="116" t="str">
        <f t="shared" si="62"/>
        <v>LP</v>
      </c>
      <c r="O468" s="114" t="s">
        <v>8725</v>
      </c>
      <c r="P468" s="114" t="str">
        <f t="shared" si="64"/>
        <v>Medium</v>
      </c>
      <c r="Q468" s="155" t="s">
        <v>10468</v>
      </c>
      <c r="R468" s="356" t="s">
        <v>15393</v>
      </c>
      <c r="S468" s="356"/>
      <c r="T468" s="155" t="s">
        <v>15394</v>
      </c>
      <c r="U468" s="127" t="s">
        <v>15395</v>
      </c>
      <c r="V468" s="118" t="s">
        <v>8277</v>
      </c>
      <c r="W468" s="119" t="s">
        <v>1193</v>
      </c>
      <c r="X468" s="119" t="s">
        <v>10864</v>
      </c>
      <c r="Y468" s="115">
        <v>44774</v>
      </c>
      <c r="Z468" s="115">
        <v>44926</v>
      </c>
      <c r="AA468" s="130">
        <v>479300</v>
      </c>
      <c r="AB468" s="130">
        <v>0</v>
      </c>
      <c r="AC468" s="130">
        <v>230444</v>
      </c>
      <c r="AD468" s="130">
        <v>0</v>
      </c>
      <c r="AE468" s="130">
        <v>263383</v>
      </c>
      <c r="AF468" s="137">
        <v>216000</v>
      </c>
      <c r="AG468" s="114" t="s">
        <v>15396</v>
      </c>
      <c r="AH468" s="114" t="s">
        <v>15397</v>
      </c>
      <c r="AI468" s="114">
        <v>3</v>
      </c>
      <c r="AJ468" s="114">
        <v>0</v>
      </c>
      <c r="AK468" s="114">
        <v>3</v>
      </c>
      <c r="AL468" s="114">
        <v>15</v>
      </c>
      <c r="AM468" s="114">
        <v>1</v>
      </c>
      <c r="AN468" s="136" t="s">
        <v>3500</v>
      </c>
      <c r="AO468" s="122">
        <v>1</v>
      </c>
    </row>
    <row r="469" spans="1:41" ht="25" customHeight="1" x14ac:dyDescent="0.35">
      <c r="A469" s="123"/>
      <c r="B469" s="124"/>
      <c r="C469" s="114" t="str">
        <f t="shared" ca="1" si="61"/>
        <v>Expired</v>
      </c>
      <c r="D469" s="114" t="s">
        <v>4010</v>
      </c>
      <c r="E469" s="115">
        <v>43151</v>
      </c>
      <c r="F469" s="115">
        <v>45379</v>
      </c>
      <c r="G469" s="115">
        <f>DATE(YEAR(F469)+2,MONTH(F469),DAY(F469)-1)</f>
        <v>46108</v>
      </c>
      <c r="H469" s="114" t="s">
        <v>1857</v>
      </c>
      <c r="I469" s="379" t="s">
        <v>1858</v>
      </c>
      <c r="J469" s="155" t="s">
        <v>10183</v>
      </c>
      <c r="K469" s="114" t="s">
        <v>329</v>
      </c>
      <c r="L469" s="114" t="s">
        <v>3368</v>
      </c>
      <c r="M469" s="114" t="s">
        <v>3640</v>
      </c>
      <c r="N469" s="116" t="str">
        <f t="shared" ref="N469:N473" si="66">IF(EXACT(M469,"C - COMPANY ACT"),"LP",IF(EXACT(M469,"V- VEST ACT (WITHIN PARLIAMENT) "),"LP",IF(EXACT(M469,"FS - FRIENDLY SOCIETIES ACT"),"LP",IF(EXACT(M469,"UN - UNICORPORATED"),"LA",""))))</f>
        <v>LP</v>
      </c>
      <c r="O469" s="114" t="s">
        <v>8733</v>
      </c>
      <c r="P469" s="114" t="str">
        <f t="shared" si="64"/>
        <v>Medium</v>
      </c>
      <c r="Q469" s="155" t="s">
        <v>10469</v>
      </c>
      <c r="R469" s="356"/>
      <c r="S469" s="356"/>
      <c r="T469" s="155" t="s">
        <v>2729</v>
      </c>
      <c r="U469" s="127" t="s">
        <v>1193</v>
      </c>
      <c r="V469" s="118" t="s">
        <v>5998</v>
      </c>
      <c r="W469" s="119" t="s">
        <v>1193</v>
      </c>
      <c r="X469" s="119" t="s">
        <v>1193</v>
      </c>
      <c r="Y469" s="128">
        <v>42767</v>
      </c>
      <c r="Z469" s="128">
        <v>44926</v>
      </c>
      <c r="AA469" s="120">
        <v>628688.65</v>
      </c>
      <c r="AB469" s="120">
        <v>0</v>
      </c>
      <c r="AC469" s="120">
        <v>628688.65</v>
      </c>
      <c r="AD469" s="120">
        <v>0</v>
      </c>
      <c r="AE469" s="120">
        <v>843822.6</v>
      </c>
      <c r="AF469" s="121"/>
      <c r="AG469" s="114" t="s">
        <v>1193</v>
      </c>
      <c r="AH469" s="114" t="s">
        <v>1193</v>
      </c>
      <c r="AI469" s="114">
        <v>0</v>
      </c>
      <c r="AJ469" s="114">
        <v>0</v>
      </c>
      <c r="AK469" s="114">
        <v>0</v>
      </c>
      <c r="AL469" s="114">
        <v>0</v>
      </c>
      <c r="AM469" s="114">
        <v>0</v>
      </c>
      <c r="AN469" s="118" t="s">
        <v>3500</v>
      </c>
      <c r="AO469" s="122">
        <v>1</v>
      </c>
    </row>
    <row r="470" spans="1:41" ht="25" customHeight="1" x14ac:dyDescent="0.35">
      <c r="A470" s="123"/>
      <c r="B470" s="124"/>
      <c r="C470" s="114" t="str">
        <f t="shared" ca="1" si="61"/>
        <v>Expired</v>
      </c>
      <c r="D470" s="114" t="s">
        <v>1827</v>
      </c>
      <c r="E470" s="115">
        <v>43083</v>
      </c>
      <c r="F470" s="115">
        <f>E470</f>
        <v>43083</v>
      </c>
      <c r="G470" s="115">
        <f>DATE(YEAR(F470)+2,MONTH(F470),DAY(F470)-1)</f>
        <v>43812</v>
      </c>
      <c r="H470" s="114" t="s">
        <v>1830</v>
      </c>
      <c r="I470" s="379" t="s">
        <v>1836</v>
      </c>
      <c r="J470" s="155" t="s">
        <v>5999</v>
      </c>
      <c r="K470" s="114" t="s">
        <v>24</v>
      </c>
      <c r="L470" s="114" t="s">
        <v>5123</v>
      </c>
      <c r="M470" s="114" t="s">
        <v>3640</v>
      </c>
      <c r="N470" s="116" t="str">
        <f t="shared" si="66"/>
        <v>LP</v>
      </c>
      <c r="O470" s="114" t="s">
        <v>8730</v>
      </c>
      <c r="P470" s="114" t="str">
        <f t="shared" si="64"/>
        <v>Low</v>
      </c>
      <c r="Q470" s="155" t="s">
        <v>6000</v>
      </c>
      <c r="R470" s="356"/>
      <c r="S470" s="356"/>
      <c r="T470" s="155" t="s">
        <v>5038</v>
      </c>
      <c r="U470" s="127" t="s">
        <v>6001</v>
      </c>
      <c r="V470" s="119"/>
      <c r="W470" s="119"/>
      <c r="X470" s="119"/>
      <c r="Y470" s="128"/>
      <c r="Z470" s="118" t="s">
        <v>3305</v>
      </c>
      <c r="AA470" s="120">
        <v>0</v>
      </c>
      <c r="AB470" s="120">
        <v>0</v>
      </c>
      <c r="AC470" s="120">
        <v>0</v>
      </c>
      <c r="AD470" s="120">
        <v>0</v>
      </c>
      <c r="AE470" s="120">
        <v>0</v>
      </c>
      <c r="AF470" s="121"/>
      <c r="AG470" s="114"/>
      <c r="AH470" s="114"/>
      <c r="AI470" s="114"/>
      <c r="AJ470" s="114"/>
      <c r="AK470" s="114"/>
      <c r="AL470" s="114"/>
      <c r="AM470" s="114"/>
      <c r="AN470" s="118" t="s">
        <v>3517</v>
      </c>
      <c r="AO470" s="122">
        <v>1</v>
      </c>
    </row>
    <row r="471" spans="1:41" ht="25" customHeight="1" x14ac:dyDescent="0.35">
      <c r="A471" s="123"/>
      <c r="B471" s="124"/>
      <c r="C471" s="114" t="str">
        <f t="shared" ca="1" si="61"/>
        <v>Expired</v>
      </c>
      <c r="D471" s="114" t="s">
        <v>3777</v>
      </c>
      <c r="E471" s="115">
        <v>42359</v>
      </c>
      <c r="F471" s="115">
        <v>45274</v>
      </c>
      <c r="G471" s="115">
        <f>DATE(YEAR(F471)+1,MONTH(F471),DAY(F471)-1)</f>
        <v>45639</v>
      </c>
      <c r="H471" s="114" t="s">
        <v>1120</v>
      </c>
      <c r="I471" s="379" t="s">
        <v>16594</v>
      </c>
      <c r="J471" s="155" t="s">
        <v>6002</v>
      </c>
      <c r="K471" s="114" t="s">
        <v>24</v>
      </c>
      <c r="L471" s="114" t="s">
        <v>5123</v>
      </c>
      <c r="M471" s="114" t="s">
        <v>3640</v>
      </c>
      <c r="N471" s="116" t="str">
        <f t="shared" si="66"/>
        <v>LP</v>
      </c>
      <c r="O471" s="114" t="s">
        <v>8725</v>
      </c>
      <c r="P471" s="114" t="str">
        <f t="shared" si="64"/>
        <v>Medium</v>
      </c>
      <c r="Q471" s="155" t="s">
        <v>6003</v>
      </c>
      <c r="R471" s="356" t="s">
        <v>12886</v>
      </c>
      <c r="S471" s="356"/>
      <c r="T471" s="155" t="s">
        <v>12887</v>
      </c>
      <c r="U471" s="117" t="s">
        <v>12888</v>
      </c>
      <c r="V471" s="118" t="s">
        <v>6004</v>
      </c>
      <c r="W471" s="119" t="s">
        <v>1193</v>
      </c>
      <c r="X471" s="119" t="s">
        <v>1193</v>
      </c>
      <c r="Y471" s="128">
        <v>44166</v>
      </c>
      <c r="Z471" s="128">
        <v>43100</v>
      </c>
      <c r="AA471" s="120">
        <v>116933</v>
      </c>
      <c r="AB471" s="120">
        <v>0</v>
      </c>
      <c r="AC471" s="120">
        <v>120333</v>
      </c>
      <c r="AD471" s="120">
        <v>0</v>
      </c>
      <c r="AE471" s="120">
        <v>120333</v>
      </c>
      <c r="AF471" s="121">
        <v>9580</v>
      </c>
      <c r="AG471" s="114" t="s">
        <v>7699</v>
      </c>
      <c r="AH471" s="130" t="s">
        <v>12889</v>
      </c>
      <c r="AI471" s="131">
        <v>12</v>
      </c>
      <c r="AJ471" s="131">
        <v>3</v>
      </c>
      <c r="AK471" s="131">
        <v>9</v>
      </c>
      <c r="AL471" s="131">
        <v>18</v>
      </c>
      <c r="AM471" s="131">
        <v>1</v>
      </c>
      <c r="AN471" s="118" t="s">
        <v>3500</v>
      </c>
      <c r="AO471" s="122">
        <v>1</v>
      </c>
    </row>
    <row r="472" spans="1:41" ht="25" customHeight="1" x14ac:dyDescent="0.35">
      <c r="A472" s="123"/>
      <c r="B472" s="124"/>
      <c r="C472" s="114" t="str">
        <f t="shared" ca="1" si="61"/>
        <v>Expired</v>
      </c>
      <c r="D472" s="118" t="s">
        <v>9074</v>
      </c>
      <c r="E472" s="129">
        <v>44266</v>
      </c>
      <c r="F472" s="138">
        <v>44996</v>
      </c>
      <c r="G472" s="115">
        <f>DATE(YEAR(F472)+2,MONTH(F472),DAY(F472)-1)</f>
        <v>45726</v>
      </c>
      <c r="H472" s="118" t="s">
        <v>3419</v>
      </c>
      <c r="I472" s="379" t="s">
        <v>8020</v>
      </c>
      <c r="J472" s="345" t="s">
        <v>6005</v>
      </c>
      <c r="K472" s="118" t="s">
        <v>18</v>
      </c>
      <c r="L472" s="118" t="s">
        <v>3368</v>
      </c>
      <c r="M472" s="114" t="s">
        <v>3640</v>
      </c>
      <c r="N472" s="116" t="str">
        <f t="shared" si="66"/>
        <v>LP</v>
      </c>
      <c r="O472" s="114" t="s">
        <v>8725</v>
      </c>
      <c r="P472" s="114" t="str">
        <f t="shared" si="64"/>
        <v>Medium</v>
      </c>
      <c r="Q472" s="345" t="s">
        <v>3420</v>
      </c>
      <c r="R472" s="357"/>
      <c r="S472" s="357"/>
      <c r="T472" s="345" t="s">
        <v>3421</v>
      </c>
      <c r="U472" s="139" t="s">
        <v>3422</v>
      </c>
      <c r="V472" s="118" t="s">
        <v>11094</v>
      </c>
      <c r="W472" s="118" t="s">
        <v>1193</v>
      </c>
      <c r="X472" s="118" t="s">
        <v>1193</v>
      </c>
      <c r="Y472" s="129">
        <v>44073</v>
      </c>
      <c r="Z472" s="129">
        <v>44926</v>
      </c>
      <c r="AA472" s="162">
        <v>2302250.6</v>
      </c>
      <c r="AB472" s="162">
        <v>0</v>
      </c>
      <c r="AC472" s="162">
        <v>2302250.6</v>
      </c>
      <c r="AD472" s="162">
        <v>0</v>
      </c>
      <c r="AE472" s="162">
        <v>2302250.6</v>
      </c>
      <c r="AF472" s="140"/>
      <c r="AG472" s="118" t="s">
        <v>11261</v>
      </c>
      <c r="AH472" s="118" t="s">
        <v>11262</v>
      </c>
      <c r="AI472" s="118">
        <v>3</v>
      </c>
      <c r="AJ472" s="118">
        <v>1</v>
      </c>
      <c r="AK472" s="118">
        <v>2</v>
      </c>
      <c r="AL472" s="118">
        <v>8</v>
      </c>
      <c r="AM472" s="118">
        <v>0</v>
      </c>
      <c r="AN472" s="118" t="s">
        <v>3500</v>
      </c>
      <c r="AO472" s="141">
        <v>1</v>
      </c>
    </row>
    <row r="473" spans="1:41" ht="25" customHeight="1" x14ac:dyDescent="0.35">
      <c r="A473" s="125" t="s">
        <v>11533</v>
      </c>
      <c r="B473" s="126">
        <v>46079</v>
      </c>
      <c r="C473" s="114" t="str">
        <f t="shared" ca="1" si="61"/>
        <v>Active</v>
      </c>
      <c r="D473" s="114" t="s">
        <v>16363</v>
      </c>
      <c r="E473" s="115">
        <v>46079</v>
      </c>
      <c r="F473" s="115">
        <v>46079</v>
      </c>
      <c r="G473" s="115">
        <f>DATE(YEAR(F473)+1,MONTH(F473),DAY(F473)-1)</f>
        <v>46443</v>
      </c>
      <c r="H473" s="114" t="s">
        <v>16364</v>
      </c>
      <c r="I473" s="379" t="s">
        <v>16365</v>
      </c>
      <c r="J473" s="155" t="s">
        <v>16366</v>
      </c>
      <c r="K473" s="114" t="s">
        <v>1143</v>
      </c>
      <c r="L473" s="114" t="s">
        <v>5123</v>
      </c>
      <c r="M473" s="114" t="s">
        <v>3640</v>
      </c>
      <c r="N473" s="116" t="str">
        <f t="shared" si="66"/>
        <v>LP</v>
      </c>
      <c r="O473" s="114" t="s">
        <v>8728</v>
      </c>
      <c r="P473" s="114" t="str">
        <f t="shared" si="64"/>
        <v>Low</v>
      </c>
      <c r="Q473" s="155" t="s">
        <v>16367</v>
      </c>
      <c r="R473" s="356" t="s">
        <v>16368</v>
      </c>
      <c r="S473" s="356"/>
      <c r="T473" s="155" t="s">
        <v>16369</v>
      </c>
      <c r="U473" s="117" t="s">
        <v>16370</v>
      </c>
      <c r="V473" s="118" t="s">
        <v>16371</v>
      </c>
      <c r="W473" s="118" t="s">
        <v>1193</v>
      </c>
      <c r="X473" s="119" t="s">
        <v>1193</v>
      </c>
      <c r="Y473" s="115">
        <v>46062</v>
      </c>
      <c r="Z473" s="115" t="s">
        <v>3303</v>
      </c>
      <c r="AA473" s="120">
        <v>0</v>
      </c>
      <c r="AB473" s="120">
        <v>0</v>
      </c>
      <c r="AC473" s="120">
        <v>0</v>
      </c>
      <c r="AD473" s="120">
        <v>0</v>
      </c>
      <c r="AE473" s="120">
        <v>0</v>
      </c>
      <c r="AF473" s="121">
        <v>0</v>
      </c>
      <c r="AG473" s="114" t="s">
        <v>1193</v>
      </c>
      <c r="AH473" s="114" t="s">
        <v>1193</v>
      </c>
      <c r="AI473" s="114">
        <v>2</v>
      </c>
      <c r="AJ473" s="114">
        <v>0</v>
      </c>
      <c r="AK473" s="114">
        <v>2</v>
      </c>
      <c r="AL473" s="114">
        <v>2</v>
      </c>
      <c r="AM473" s="114">
        <v>0</v>
      </c>
      <c r="AN473" s="118" t="s">
        <v>3500</v>
      </c>
      <c r="AO473" s="122">
        <v>1</v>
      </c>
    </row>
    <row r="474" spans="1:41" ht="25" customHeight="1" x14ac:dyDescent="0.35">
      <c r="A474" s="123" t="s">
        <v>11552</v>
      </c>
      <c r="B474" s="126">
        <v>44956</v>
      </c>
      <c r="C474" s="114" t="s">
        <v>5042</v>
      </c>
      <c r="D474" s="118" t="s">
        <v>13381</v>
      </c>
      <c r="E474" s="115">
        <v>44909</v>
      </c>
      <c r="F474" s="115">
        <v>45687</v>
      </c>
      <c r="G474" s="115">
        <f>DATE(YEAR(F474)+2,MONTH(F474),DAY(F474)-1)</f>
        <v>46416</v>
      </c>
      <c r="H474" s="114" t="s">
        <v>8949</v>
      </c>
      <c r="I474" s="379" t="s">
        <v>8950</v>
      </c>
      <c r="J474" s="155" t="s">
        <v>8951</v>
      </c>
      <c r="K474" s="118" t="s">
        <v>14</v>
      </c>
      <c r="L474" s="114" t="s">
        <v>3368</v>
      </c>
      <c r="M474" s="158" t="s">
        <v>3640</v>
      </c>
      <c r="N474" s="116" t="s">
        <v>3789</v>
      </c>
      <c r="O474" s="114" t="s">
        <v>8727</v>
      </c>
      <c r="P474" s="114" t="s">
        <v>3517</v>
      </c>
      <c r="Q474" s="155" t="s">
        <v>8952</v>
      </c>
      <c r="R474" s="356"/>
      <c r="S474" s="356"/>
      <c r="T474" s="155" t="s">
        <v>8953</v>
      </c>
      <c r="U474" s="139" t="s">
        <v>8954</v>
      </c>
      <c r="V474" s="119"/>
      <c r="W474" s="119"/>
      <c r="X474" s="119"/>
      <c r="Y474" s="114"/>
      <c r="Z474" s="118"/>
      <c r="AA474" s="120"/>
      <c r="AB474" s="120"/>
      <c r="AC474" s="120"/>
      <c r="AD474" s="120"/>
      <c r="AE474" s="120"/>
      <c r="AF474" s="121"/>
      <c r="AG474" s="114"/>
      <c r="AH474" s="114"/>
      <c r="AI474" s="114"/>
      <c r="AJ474" s="114"/>
      <c r="AK474" s="114"/>
      <c r="AL474" s="114"/>
      <c r="AM474" s="114"/>
      <c r="AN474" s="118"/>
      <c r="AO474" s="122">
        <v>1</v>
      </c>
    </row>
    <row r="475" spans="1:41" ht="25" customHeight="1" x14ac:dyDescent="0.35">
      <c r="A475" s="123"/>
      <c r="B475" s="124"/>
      <c r="C475" s="114" t="str">
        <f t="shared" ref="C475:C538" ca="1" si="67">IF(G475&lt;TODAY(),"Expired","Active")</f>
        <v>Expired</v>
      </c>
      <c r="D475" s="114" t="s">
        <v>3981</v>
      </c>
      <c r="E475" s="115">
        <v>43990</v>
      </c>
      <c r="F475" s="115">
        <v>44355</v>
      </c>
      <c r="G475" s="115">
        <f>DATE(YEAR(F475)+2,MONTH(F475),DAY(F475)-1)</f>
        <v>45084</v>
      </c>
      <c r="H475" s="114" t="s">
        <v>2603</v>
      </c>
      <c r="I475" s="379" t="s">
        <v>2604</v>
      </c>
      <c r="J475" s="155" t="s">
        <v>6009</v>
      </c>
      <c r="K475" s="114" t="s">
        <v>11728</v>
      </c>
      <c r="L475" s="114" t="s">
        <v>5123</v>
      </c>
      <c r="M475" s="114" t="s">
        <v>3640</v>
      </c>
      <c r="N475" s="116" t="str">
        <f>IF(EXACT(M475,"C - COMPANY ACT"),"LP",IF(EXACT(M475,"V- VEST ACT (WITHIN PARLIAMENT) "),"LP",IF(EXACT(M475,"FS - FRIENDLY SOCIETIES ACT"),"LP",IF(EXACT(M475,"UN - UNICORPORATED"),"LA",""))))</f>
        <v>LP</v>
      </c>
      <c r="O475" s="114" t="s">
        <v>8728</v>
      </c>
      <c r="P475" s="114" t="str">
        <f t="shared" ref="P475:P485" si="68">IF(EXACT(O475,"Overseas Charities Operating in Jamaica"),"Medium",IF(EXACT(O475,"Muslim Groups/Foundations"),"Medium",IF(EXACT(O475,"Churches"),"Low",IF(EXACT(O475,"Benevolent Societies"),"Low",IF(EXACT(O475,"Alumni/Past Students Associations"),"Low",IF(EXACT(O475,"Schools(Government/Private)"),"Low",IF(EXACT(O475,"Govt.Based Trusts/Charities"),"Low",IF(EXACT(O475,"Trust"),"Medium",IF(EXACT(O475,"Company Based Foundations"),"Medium",IF(EXACT(O475,"Other Foundations"),"Medium",IF(EXACT(O475,"Unincorporated Groups"),"Medium","")))))))))))</f>
        <v>Low</v>
      </c>
      <c r="Q475" s="155" t="s">
        <v>2147</v>
      </c>
      <c r="R475" s="356"/>
      <c r="S475" s="356"/>
      <c r="T475" s="155" t="s">
        <v>2852</v>
      </c>
      <c r="U475" s="117" t="s">
        <v>1193</v>
      </c>
      <c r="V475" s="129" t="s">
        <v>6010</v>
      </c>
      <c r="W475" s="128" t="s">
        <v>1193</v>
      </c>
      <c r="X475" s="128" t="s">
        <v>1193</v>
      </c>
      <c r="Y475" s="128">
        <v>43899</v>
      </c>
      <c r="Z475" s="128">
        <v>44196</v>
      </c>
      <c r="AA475" s="120">
        <v>111880</v>
      </c>
      <c r="AB475" s="120">
        <v>0</v>
      </c>
      <c r="AC475" s="120">
        <v>0</v>
      </c>
      <c r="AD475" s="120">
        <v>0</v>
      </c>
      <c r="AE475" s="120">
        <v>111880</v>
      </c>
      <c r="AF475" s="121"/>
      <c r="AG475" s="114" t="s">
        <v>7700</v>
      </c>
      <c r="AH475" s="114" t="s">
        <v>1193</v>
      </c>
      <c r="AI475" s="114"/>
      <c r="AJ475" s="114"/>
      <c r="AK475" s="114"/>
      <c r="AL475" s="114"/>
      <c r="AM475" s="114"/>
      <c r="AN475" s="118" t="s">
        <v>3500</v>
      </c>
      <c r="AO475" s="122">
        <v>1</v>
      </c>
    </row>
    <row r="476" spans="1:41" ht="25" customHeight="1" x14ac:dyDescent="0.35">
      <c r="A476" s="123" t="s">
        <v>11533</v>
      </c>
      <c r="B476" s="126">
        <v>45012</v>
      </c>
      <c r="C476" s="114" t="str">
        <f t="shared" ca="1" si="67"/>
        <v>Expired</v>
      </c>
      <c r="D476" s="114" t="s">
        <v>9100</v>
      </c>
      <c r="E476" s="115">
        <v>45006</v>
      </c>
      <c r="F476" s="115">
        <f>E476</f>
        <v>45006</v>
      </c>
      <c r="G476" s="115">
        <f>DATE(YEAR(F476)+2,MONTH(F476),DAY(F476)-1)</f>
        <v>45736</v>
      </c>
      <c r="H476" s="114" t="s">
        <v>9101</v>
      </c>
      <c r="I476" s="379" t="s">
        <v>9102</v>
      </c>
      <c r="J476" s="155" t="s">
        <v>9103</v>
      </c>
      <c r="K476" s="114" t="s">
        <v>11728</v>
      </c>
      <c r="L476" s="114" t="s">
        <v>5123</v>
      </c>
      <c r="M476" s="114" t="s">
        <v>3640</v>
      </c>
      <c r="N476" s="116" t="s">
        <v>3789</v>
      </c>
      <c r="O476" s="114" t="s">
        <v>8725</v>
      </c>
      <c r="P476" s="114" t="str">
        <f t="shared" si="68"/>
        <v>Medium</v>
      </c>
      <c r="Q476" s="155" t="s">
        <v>9104</v>
      </c>
      <c r="R476" s="356"/>
      <c r="S476" s="356"/>
      <c r="T476" s="155" t="s">
        <v>9106</v>
      </c>
      <c r="U476" s="117" t="s">
        <v>9105</v>
      </c>
      <c r="V476" s="119" t="s">
        <v>5434</v>
      </c>
      <c r="W476" s="119" t="s">
        <v>5434</v>
      </c>
      <c r="X476" s="119" t="s">
        <v>5434</v>
      </c>
      <c r="Y476" s="115">
        <v>44661</v>
      </c>
      <c r="Z476" s="118" t="s">
        <v>3303</v>
      </c>
      <c r="AA476" s="120">
        <v>0</v>
      </c>
      <c r="AB476" s="120">
        <v>0</v>
      </c>
      <c r="AC476" s="120">
        <v>0</v>
      </c>
      <c r="AD476" s="120">
        <v>0</v>
      </c>
      <c r="AE476" s="120">
        <v>0</v>
      </c>
      <c r="AF476" s="121"/>
      <c r="AG476" s="114" t="s">
        <v>7303</v>
      </c>
      <c r="AH476" s="114" t="s">
        <v>3363</v>
      </c>
      <c r="AI476" s="114">
        <v>2</v>
      </c>
      <c r="AJ476" s="114">
        <v>1</v>
      </c>
      <c r="AK476" s="114">
        <v>1</v>
      </c>
      <c r="AL476" s="114">
        <v>0</v>
      </c>
      <c r="AM476" s="114">
        <v>0</v>
      </c>
      <c r="AN476" s="118" t="s">
        <v>3500</v>
      </c>
      <c r="AO476" s="122">
        <v>1</v>
      </c>
    </row>
    <row r="477" spans="1:41" ht="25" customHeight="1" x14ac:dyDescent="0.35">
      <c r="A477" s="125" t="s">
        <v>11533</v>
      </c>
      <c r="B477" s="126">
        <v>44746</v>
      </c>
      <c r="C477" s="114" t="str">
        <f t="shared" ca="1" si="67"/>
        <v>Active</v>
      </c>
      <c r="D477" s="114" t="s">
        <v>4569</v>
      </c>
      <c r="E477" s="115">
        <v>44746</v>
      </c>
      <c r="F477" s="115">
        <v>45842</v>
      </c>
      <c r="G477" s="115">
        <f>DATE(YEAR(F477)+1,MONTH(F477),DAY(F477)-1)</f>
        <v>46206</v>
      </c>
      <c r="H477" s="114" t="s">
        <v>4570</v>
      </c>
      <c r="I477" s="379" t="s">
        <v>8021</v>
      </c>
      <c r="J477" s="155" t="s">
        <v>6011</v>
      </c>
      <c r="K477" s="114" t="s">
        <v>24</v>
      </c>
      <c r="L477" s="114" t="s">
        <v>5123</v>
      </c>
      <c r="M477" s="114" t="s">
        <v>3640</v>
      </c>
      <c r="N477" s="116" t="str">
        <f t="shared" ref="N477:N540" si="69">IF(EXACT(M477,"C - COMPANY ACT"),"LP",IF(EXACT(M477,"V- VEST ACT (WITHIN PARLIAMENT) "),"LP",IF(EXACT(M477,"FS - FRIENDLY SOCIETIES ACT"),"LP",IF(EXACT(M477,"UN - UNICORPORATED"),"LA",""))))</f>
        <v>LP</v>
      </c>
      <c r="O477" s="114" t="s">
        <v>8727</v>
      </c>
      <c r="P477" s="114" t="str">
        <f t="shared" si="68"/>
        <v>Medium</v>
      </c>
      <c r="Q477" s="155" t="s">
        <v>10470</v>
      </c>
      <c r="R477" s="356" t="s">
        <v>14464</v>
      </c>
      <c r="S477" s="356"/>
      <c r="T477" s="155" t="s">
        <v>9844</v>
      </c>
      <c r="U477" s="127" t="s">
        <v>9845</v>
      </c>
      <c r="V477" s="118" t="s">
        <v>6012</v>
      </c>
      <c r="W477" s="118" t="s">
        <v>1193</v>
      </c>
      <c r="X477" s="118" t="s">
        <v>1193</v>
      </c>
      <c r="Y477" s="128">
        <v>44519</v>
      </c>
      <c r="Z477" s="128">
        <v>45657</v>
      </c>
      <c r="AA477" s="120">
        <v>0</v>
      </c>
      <c r="AB477" s="120">
        <v>0</v>
      </c>
      <c r="AC477" s="120">
        <v>0</v>
      </c>
      <c r="AD477" s="120">
        <v>0</v>
      </c>
      <c r="AE477" s="120">
        <v>-18600</v>
      </c>
      <c r="AF477" s="121">
        <v>-338920</v>
      </c>
      <c r="AG477" s="114" t="s">
        <v>1193</v>
      </c>
      <c r="AH477" s="130" t="s">
        <v>1193</v>
      </c>
      <c r="AI477" s="114">
        <v>4</v>
      </c>
      <c r="AJ477" s="114">
        <v>1</v>
      </c>
      <c r="AK477" s="114">
        <v>3</v>
      </c>
      <c r="AL477" s="114">
        <v>0</v>
      </c>
      <c r="AM477" s="114">
        <v>1</v>
      </c>
      <c r="AN477" s="118" t="s">
        <v>3500</v>
      </c>
      <c r="AO477" s="122">
        <v>1</v>
      </c>
    </row>
    <row r="478" spans="1:41" ht="25" customHeight="1" x14ac:dyDescent="0.35">
      <c r="A478" s="123"/>
      <c r="B478" s="124"/>
      <c r="C478" s="114" t="str">
        <f t="shared" ca="1" si="67"/>
        <v>Expired</v>
      </c>
      <c r="D478" s="114" t="s">
        <v>2318</v>
      </c>
      <c r="E478" s="115">
        <v>43563</v>
      </c>
      <c r="F478" s="115">
        <f>E478</f>
        <v>43563</v>
      </c>
      <c r="G478" s="115">
        <f t="shared" ref="G478:G490" si="70">DATE(YEAR(F478)+2,MONTH(F478),DAY(F478)-1)</f>
        <v>44293</v>
      </c>
      <c r="H478" s="114" t="s">
        <v>4843</v>
      </c>
      <c r="I478" s="379" t="s">
        <v>4346</v>
      </c>
      <c r="J478" s="155" t="s">
        <v>6013</v>
      </c>
      <c r="K478" s="118" t="s">
        <v>18</v>
      </c>
      <c r="L478" s="114" t="s">
        <v>5123</v>
      </c>
      <c r="M478" s="114" t="s">
        <v>3640</v>
      </c>
      <c r="N478" s="116" t="str">
        <f t="shared" si="69"/>
        <v>LP</v>
      </c>
      <c r="O478" s="114" t="s">
        <v>8728</v>
      </c>
      <c r="P478" s="114" t="str">
        <f t="shared" si="68"/>
        <v>Low</v>
      </c>
      <c r="Q478" s="155" t="s">
        <v>2257</v>
      </c>
      <c r="R478" s="356"/>
      <c r="S478" s="356"/>
      <c r="T478" s="155" t="s">
        <v>2770</v>
      </c>
      <c r="U478" s="117" t="s">
        <v>9841</v>
      </c>
      <c r="V478" s="118" t="s">
        <v>6014</v>
      </c>
      <c r="W478" s="119" t="s">
        <v>1193</v>
      </c>
      <c r="X478" s="119" t="s">
        <v>1193</v>
      </c>
      <c r="Y478" s="128">
        <v>43492</v>
      </c>
      <c r="Z478" s="128">
        <v>43830</v>
      </c>
      <c r="AA478" s="120">
        <v>400000</v>
      </c>
      <c r="AB478" s="120">
        <v>0</v>
      </c>
      <c r="AC478" s="120">
        <v>20000</v>
      </c>
      <c r="AD478" s="120">
        <v>0</v>
      </c>
      <c r="AE478" s="120">
        <v>221769.5</v>
      </c>
      <c r="AF478" s="121"/>
      <c r="AG478" s="114" t="s">
        <v>7701</v>
      </c>
      <c r="AH478" s="130" t="s">
        <v>11263</v>
      </c>
      <c r="AI478" s="131">
        <v>27</v>
      </c>
      <c r="AJ478" s="131">
        <v>7</v>
      </c>
      <c r="AK478" s="131">
        <v>20</v>
      </c>
      <c r="AL478" s="131">
        <v>2</v>
      </c>
      <c r="AM478" s="131">
        <v>0</v>
      </c>
      <c r="AN478" s="118" t="s">
        <v>3500</v>
      </c>
      <c r="AO478" s="122">
        <v>1</v>
      </c>
    </row>
    <row r="479" spans="1:41" ht="25" customHeight="1" x14ac:dyDescent="0.35">
      <c r="A479" s="123"/>
      <c r="B479" s="124"/>
      <c r="C479" s="114" t="str">
        <f t="shared" ca="1" si="67"/>
        <v>Expired</v>
      </c>
      <c r="D479" s="114" t="s">
        <v>2626</v>
      </c>
      <c r="E479" s="115">
        <v>44039</v>
      </c>
      <c r="F479" s="115">
        <f>E479</f>
        <v>44039</v>
      </c>
      <c r="G479" s="115">
        <f t="shared" si="70"/>
        <v>44768</v>
      </c>
      <c r="H479" s="114" t="s">
        <v>2627</v>
      </c>
      <c r="I479" s="379" t="s">
        <v>4348</v>
      </c>
      <c r="J479" s="155" t="s">
        <v>10184</v>
      </c>
      <c r="K479" s="114" t="s">
        <v>718</v>
      </c>
      <c r="L479" s="114" t="s">
        <v>5123</v>
      </c>
      <c r="M479" s="114" t="s">
        <v>3640</v>
      </c>
      <c r="N479" s="116" t="str">
        <f t="shared" si="69"/>
        <v>LP</v>
      </c>
      <c r="O479" s="114" t="s">
        <v>8728</v>
      </c>
      <c r="P479" s="114" t="str">
        <f t="shared" si="68"/>
        <v>Low</v>
      </c>
      <c r="Q479" s="155" t="s">
        <v>2147</v>
      </c>
      <c r="R479" s="356"/>
      <c r="S479" s="356"/>
      <c r="T479" s="155" t="s">
        <v>9850</v>
      </c>
      <c r="U479" s="127" t="s">
        <v>9851</v>
      </c>
      <c r="V479" s="129" t="s">
        <v>10865</v>
      </c>
      <c r="W479" s="128" t="s">
        <v>1193</v>
      </c>
      <c r="X479" s="128" t="s">
        <v>1193</v>
      </c>
      <c r="Y479" s="128">
        <v>43795</v>
      </c>
      <c r="Z479" s="118" t="s">
        <v>3303</v>
      </c>
      <c r="AA479" s="120">
        <v>0</v>
      </c>
      <c r="AB479" s="120">
        <v>0</v>
      </c>
      <c r="AC479" s="120">
        <v>0</v>
      </c>
      <c r="AD479" s="120">
        <v>0</v>
      </c>
      <c r="AE479" s="120">
        <v>0</v>
      </c>
      <c r="AF479" s="121"/>
      <c r="AG479" s="114" t="s">
        <v>1193</v>
      </c>
      <c r="AH479" s="114" t="s">
        <v>1193</v>
      </c>
      <c r="AI479" s="114">
        <v>3</v>
      </c>
      <c r="AJ479" s="114">
        <v>2</v>
      </c>
      <c r="AK479" s="114">
        <v>1</v>
      </c>
      <c r="AL479" s="114">
        <v>0</v>
      </c>
      <c r="AM479" s="114">
        <v>0</v>
      </c>
      <c r="AN479" s="118" t="s">
        <v>3500</v>
      </c>
      <c r="AO479" s="122">
        <v>1</v>
      </c>
    </row>
    <row r="480" spans="1:41" ht="25" customHeight="1" x14ac:dyDescent="0.35">
      <c r="A480" s="123"/>
      <c r="B480" s="124"/>
      <c r="C480" s="114" t="str">
        <f t="shared" ca="1" si="67"/>
        <v>Expired</v>
      </c>
      <c r="D480" s="114" t="s">
        <v>393</v>
      </c>
      <c r="E480" s="115">
        <v>41851</v>
      </c>
      <c r="F480" s="115">
        <v>42563</v>
      </c>
      <c r="G480" s="115">
        <f t="shared" si="70"/>
        <v>43292</v>
      </c>
      <c r="H480" s="114" t="s">
        <v>394</v>
      </c>
      <c r="I480" s="379" t="s">
        <v>5039</v>
      </c>
      <c r="J480" s="155" t="s">
        <v>6016</v>
      </c>
      <c r="K480" s="114" t="s">
        <v>11728</v>
      </c>
      <c r="L480" s="114" t="s">
        <v>5123</v>
      </c>
      <c r="M480" s="114" t="s">
        <v>3640</v>
      </c>
      <c r="N480" s="116" t="str">
        <f t="shared" si="69"/>
        <v>LP</v>
      </c>
      <c r="O480" s="114" t="s">
        <v>8728</v>
      </c>
      <c r="P480" s="114" t="str">
        <f t="shared" si="68"/>
        <v>Low</v>
      </c>
      <c r="Q480" s="155" t="s">
        <v>545</v>
      </c>
      <c r="R480" s="356"/>
      <c r="S480" s="356"/>
      <c r="T480" s="155"/>
      <c r="U480" s="127"/>
      <c r="V480" s="119"/>
      <c r="W480" s="119"/>
      <c r="X480" s="119"/>
      <c r="Y480" s="128"/>
      <c r="Z480" s="118"/>
      <c r="AA480" s="120"/>
      <c r="AB480" s="120"/>
      <c r="AC480" s="120"/>
      <c r="AD480" s="120"/>
      <c r="AE480" s="120"/>
      <c r="AF480" s="121"/>
      <c r="AG480" s="114"/>
      <c r="AH480" s="114"/>
      <c r="AI480" s="114"/>
      <c r="AJ480" s="114"/>
      <c r="AK480" s="114"/>
      <c r="AL480" s="114"/>
      <c r="AM480" s="114"/>
      <c r="AN480" s="118" t="str">
        <f>IF(ISNUMBER(#REF!), IF(#REF!&lt;5000001,"SMALL", IF(#REF!&lt;15000001,"MEDIUM","LARGE")),"")</f>
        <v/>
      </c>
      <c r="AO480" s="122">
        <v>1</v>
      </c>
    </row>
    <row r="481" spans="1:41" ht="25" customHeight="1" x14ac:dyDescent="0.35">
      <c r="A481" s="125" t="s">
        <v>11568</v>
      </c>
      <c r="B481" s="126">
        <v>45408</v>
      </c>
      <c r="C481" s="114" t="str">
        <f t="shared" ca="1" si="67"/>
        <v>Expired</v>
      </c>
      <c r="D481" s="114" t="s">
        <v>13877</v>
      </c>
      <c r="E481" s="115">
        <v>45408</v>
      </c>
      <c r="F481" s="115">
        <f>E481</f>
        <v>45408</v>
      </c>
      <c r="G481" s="115">
        <f t="shared" si="70"/>
        <v>46137</v>
      </c>
      <c r="H481" s="114" t="s">
        <v>13878</v>
      </c>
      <c r="I481" s="379" t="s">
        <v>13879</v>
      </c>
      <c r="J481" s="155" t="s">
        <v>13880</v>
      </c>
      <c r="K481" s="114" t="s">
        <v>11730</v>
      </c>
      <c r="L481" s="114" t="s">
        <v>5123</v>
      </c>
      <c r="M481" s="114" t="s">
        <v>3640</v>
      </c>
      <c r="N481" s="116" t="str">
        <f t="shared" si="69"/>
        <v>LP</v>
      </c>
      <c r="O481" s="114" t="s">
        <v>8725</v>
      </c>
      <c r="P481" s="114" t="str">
        <f t="shared" si="68"/>
        <v>Medium</v>
      </c>
      <c r="Q481" s="155" t="s">
        <v>13881</v>
      </c>
      <c r="R481" s="356" t="s">
        <v>13882</v>
      </c>
      <c r="S481" s="356"/>
      <c r="T481" s="155" t="s">
        <v>13883</v>
      </c>
      <c r="U481" s="117" t="s">
        <v>13884</v>
      </c>
      <c r="V481" s="118" t="s">
        <v>13885</v>
      </c>
      <c r="W481" s="119" t="s">
        <v>13886</v>
      </c>
      <c r="X481" s="119" t="s">
        <v>1193</v>
      </c>
      <c r="Y481" s="115">
        <v>45042</v>
      </c>
      <c r="Z481" s="115" t="s">
        <v>3303</v>
      </c>
      <c r="AA481" s="120">
        <v>0</v>
      </c>
      <c r="AB481" s="120">
        <v>0</v>
      </c>
      <c r="AC481" s="120">
        <v>0</v>
      </c>
      <c r="AD481" s="120">
        <v>0</v>
      </c>
      <c r="AE481" s="120">
        <v>0</v>
      </c>
      <c r="AF481" s="121">
        <v>0</v>
      </c>
      <c r="AG481" s="114" t="s">
        <v>1193</v>
      </c>
      <c r="AH481" s="114" t="s">
        <v>1193</v>
      </c>
      <c r="AI481" s="114">
        <v>2</v>
      </c>
      <c r="AJ481" s="114">
        <v>0</v>
      </c>
      <c r="AK481" s="114">
        <v>2</v>
      </c>
      <c r="AL481" s="114">
        <v>2</v>
      </c>
      <c r="AM481" s="114">
        <v>0</v>
      </c>
      <c r="AN481" s="118" t="s">
        <v>3500</v>
      </c>
      <c r="AO481" s="122">
        <v>1</v>
      </c>
    </row>
    <row r="482" spans="1:41" ht="25" customHeight="1" x14ac:dyDescent="0.35">
      <c r="A482" s="123"/>
      <c r="B482" s="124"/>
      <c r="C482" s="114" t="str">
        <f t="shared" ca="1" si="67"/>
        <v>Expired</v>
      </c>
      <c r="D482" s="114" t="s">
        <v>3958</v>
      </c>
      <c r="E482" s="115">
        <v>41983</v>
      </c>
      <c r="F482" s="115">
        <v>44175</v>
      </c>
      <c r="G482" s="115">
        <f t="shared" si="70"/>
        <v>44904</v>
      </c>
      <c r="H482" s="114" t="s">
        <v>760</v>
      </c>
      <c r="I482" s="379" t="s">
        <v>3128</v>
      </c>
      <c r="J482" s="155" t="s">
        <v>6018</v>
      </c>
      <c r="K482" s="114" t="s">
        <v>30</v>
      </c>
      <c r="L482" s="114" t="s">
        <v>15709</v>
      </c>
      <c r="M482" s="114" t="s">
        <v>3640</v>
      </c>
      <c r="N482" s="116" t="str">
        <f t="shared" si="69"/>
        <v>LP</v>
      </c>
      <c r="O482" s="114" t="s">
        <v>8728</v>
      </c>
      <c r="P482" s="114" t="str">
        <f t="shared" si="68"/>
        <v>Low</v>
      </c>
      <c r="Q482" s="155" t="s">
        <v>5475</v>
      </c>
      <c r="R482" s="356"/>
      <c r="S482" s="356"/>
      <c r="T482" s="155" t="s">
        <v>1686</v>
      </c>
      <c r="U482" s="117" t="s">
        <v>6019</v>
      </c>
      <c r="V482" s="118" t="s">
        <v>6020</v>
      </c>
      <c r="W482" s="119" t="s">
        <v>1193</v>
      </c>
      <c r="X482" s="119" t="s">
        <v>1193</v>
      </c>
      <c r="Y482" s="128">
        <v>41891</v>
      </c>
      <c r="Z482" s="118" t="s">
        <v>3305</v>
      </c>
      <c r="AA482" s="120">
        <v>4875913</v>
      </c>
      <c r="AB482" s="120">
        <v>0</v>
      </c>
      <c r="AC482" s="120">
        <v>1088039</v>
      </c>
      <c r="AD482" s="120">
        <v>0</v>
      </c>
      <c r="AE482" s="120">
        <v>2928070</v>
      </c>
      <c r="AF482" s="121"/>
      <c r="AG482" s="114" t="s">
        <v>7702</v>
      </c>
      <c r="AH482" s="130" t="s">
        <v>11430</v>
      </c>
      <c r="AI482" s="130"/>
      <c r="AJ482" s="130"/>
      <c r="AK482" s="130"/>
      <c r="AL482" s="130"/>
      <c r="AM482" s="130"/>
      <c r="AN482" s="118" t="s">
        <v>3517</v>
      </c>
      <c r="AO482" s="122">
        <v>1</v>
      </c>
    </row>
    <row r="483" spans="1:41" ht="25" customHeight="1" x14ac:dyDescent="0.35">
      <c r="A483" s="123"/>
      <c r="B483" s="124"/>
      <c r="C483" s="114" t="str">
        <f t="shared" ca="1" si="67"/>
        <v>Expired</v>
      </c>
      <c r="D483" s="114" t="s">
        <v>86</v>
      </c>
      <c r="E483" s="115">
        <v>41723</v>
      </c>
      <c r="F483" s="115">
        <f>E483</f>
        <v>41723</v>
      </c>
      <c r="G483" s="115">
        <f t="shared" si="70"/>
        <v>42453</v>
      </c>
      <c r="H483" s="114" t="s">
        <v>87</v>
      </c>
      <c r="I483" s="379" t="s">
        <v>3062</v>
      </c>
      <c r="J483" s="155" t="s">
        <v>6021</v>
      </c>
      <c r="K483" s="114" t="s">
        <v>9</v>
      </c>
      <c r="L483" s="114" t="s">
        <v>5123</v>
      </c>
      <c r="M483" s="114" t="s">
        <v>3640</v>
      </c>
      <c r="N483" s="116" t="str">
        <f t="shared" si="69"/>
        <v>LP</v>
      </c>
      <c r="O483" s="114" t="s">
        <v>8728</v>
      </c>
      <c r="P483" s="114" t="str">
        <f t="shared" si="68"/>
        <v>Low</v>
      </c>
      <c r="Q483" s="155" t="s">
        <v>5040</v>
      </c>
      <c r="R483" s="356"/>
      <c r="S483" s="356"/>
      <c r="T483" s="155" t="s">
        <v>1058</v>
      </c>
      <c r="U483" s="117" t="s">
        <v>6022</v>
      </c>
      <c r="V483" s="118" t="s">
        <v>10866</v>
      </c>
      <c r="W483" s="119" t="s">
        <v>1193</v>
      </c>
      <c r="X483" s="119" t="s">
        <v>1193</v>
      </c>
      <c r="Y483" s="128">
        <v>41698</v>
      </c>
      <c r="Z483" s="128">
        <v>41274</v>
      </c>
      <c r="AA483" s="120">
        <v>1398242</v>
      </c>
      <c r="AB483" s="120">
        <v>0</v>
      </c>
      <c r="AC483" s="120">
        <v>-200000</v>
      </c>
      <c r="AD483" s="120">
        <v>0</v>
      </c>
      <c r="AE483" s="120">
        <v>826655</v>
      </c>
      <c r="AF483" s="121"/>
      <c r="AG483" s="114" t="s">
        <v>1193</v>
      </c>
      <c r="AH483" s="114" t="s">
        <v>1193</v>
      </c>
      <c r="AI483" s="114">
        <v>7</v>
      </c>
      <c r="AJ483" s="114">
        <v>5</v>
      </c>
      <c r="AK483" s="114">
        <v>2</v>
      </c>
      <c r="AL483" s="114">
        <v>0</v>
      </c>
      <c r="AM483" s="114">
        <v>0</v>
      </c>
      <c r="AN483" s="118" t="s">
        <v>3500</v>
      </c>
      <c r="AO483" s="122">
        <v>1</v>
      </c>
    </row>
    <row r="484" spans="1:41" ht="25" customHeight="1" x14ac:dyDescent="0.35">
      <c r="A484" s="123"/>
      <c r="B484" s="124"/>
      <c r="C484" s="114" t="str">
        <f t="shared" ca="1" si="67"/>
        <v>Expired</v>
      </c>
      <c r="D484" s="114" t="s">
        <v>1407</v>
      </c>
      <c r="E484" s="115">
        <v>42359</v>
      </c>
      <c r="F484" s="115">
        <v>43091</v>
      </c>
      <c r="G484" s="115">
        <f t="shared" si="70"/>
        <v>43820</v>
      </c>
      <c r="H484" s="114" t="s">
        <v>1408</v>
      </c>
      <c r="I484" s="379" t="s">
        <v>1409</v>
      </c>
      <c r="J484" s="155" t="s">
        <v>6023</v>
      </c>
      <c r="K484" s="114" t="s">
        <v>11728</v>
      </c>
      <c r="L484" s="114" t="s">
        <v>5123</v>
      </c>
      <c r="M484" s="114" t="s">
        <v>3769</v>
      </c>
      <c r="N484" s="116" t="str">
        <f t="shared" si="69"/>
        <v>LP</v>
      </c>
      <c r="O484" s="114" t="s">
        <v>8728</v>
      </c>
      <c r="P484" s="114" t="str">
        <f t="shared" si="68"/>
        <v>Low</v>
      </c>
      <c r="Q484" s="155" t="s">
        <v>10471</v>
      </c>
      <c r="R484" s="356"/>
      <c r="S484" s="356"/>
      <c r="T484" s="155" t="s">
        <v>1879</v>
      </c>
      <c r="U484" s="117" t="s">
        <v>6024</v>
      </c>
      <c r="V484" s="118" t="s">
        <v>10867</v>
      </c>
      <c r="W484" s="119" t="s">
        <v>1193</v>
      </c>
      <c r="X484" s="119" t="s">
        <v>1193</v>
      </c>
      <c r="Y484" s="128">
        <v>45010</v>
      </c>
      <c r="Z484" s="128">
        <v>42735</v>
      </c>
      <c r="AA484" s="120">
        <v>9659765</v>
      </c>
      <c r="AB484" s="120">
        <v>0</v>
      </c>
      <c r="AC484" s="120">
        <v>5897839</v>
      </c>
      <c r="AD484" s="120">
        <v>0</v>
      </c>
      <c r="AE484" s="120">
        <v>7068422</v>
      </c>
      <c r="AF484" s="121"/>
      <c r="AG484" s="114" t="s">
        <v>1193</v>
      </c>
      <c r="AH484" s="114" t="s">
        <v>1193</v>
      </c>
      <c r="AI484" s="114">
        <v>5</v>
      </c>
      <c r="AJ484" s="114">
        <v>2</v>
      </c>
      <c r="AK484" s="114">
        <v>3</v>
      </c>
      <c r="AL484" s="114">
        <v>0</v>
      </c>
      <c r="AM484" s="114">
        <v>31</v>
      </c>
      <c r="AN484" s="118" t="s">
        <v>4568</v>
      </c>
      <c r="AO484" s="122">
        <v>1</v>
      </c>
    </row>
    <row r="485" spans="1:41" ht="25" customHeight="1" x14ac:dyDescent="0.35">
      <c r="A485" s="123"/>
      <c r="B485" s="124"/>
      <c r="C485" s="114" t="str">
        <f t="shared" ca="1" si="67"/>
        <v>Expired</v>
      </c>
      <c r="D485" s="114" t="s">
        <v>3652</v>
      </c>
      <c r="E485" s="115">
        <v>43742</v>
      </c>
      <c r="F485" s="115">
        <v>43742</v>
      </c>
      <c r="G485" s="115">
        <f t="shared" si="70"/>
        <v>44472</v>
      </c>
      <c r="H485" s="114" t="s">
        <v>2402</v>
      </c>
      <c r="I485" s="379" t="s">
        <v>4349</v>
      </c>
      <c r="J485" s="155" t="s">
        <v>6025</v>
      </c>
      <c r="K485" s="114" t="s">
        <v>11728</v>
      </c>
      <c r="L485" s="114" t="s">
        <v>5123</v>
      </c>
      <c r="M485" s="114" t="s">
        <v>3640</v>
      </c>
      <c r="N485" s="116" t="str">
        <f t="shared" si="69"/>
        <v>LP</v>
      </c>
      <c r="O485" s="114" t="s">
        <v>8728</v>
      </c>
      <c r="P485" s="114" t="str">
        <f t="shared" si="68"/>
        <v>Low</v>
      </c>
      <c r="Q485" s="155" t="s">
        <v>10472</v>
      </c>
      <c r="R485" s="356"/>
      <c r="S485" s="356"/>
      <c r="T485" s="155" t="s">
        <v>9849</v>
      </c>
      <c r="U485" s="117" t="s">
        <v>6026</v>
      </c>
      <c r="V485" s="129" t="s">
        <v>10868</v>
      </c>
      <c r="W485" s="128" t="s">
        <v>1193</v>
      </c>
      <c r="X485" s="128" t="s">
        <v>1193</v>
      </c>
      <c r="Y485" s="128">
        <v>43714</v>
      </c>
      <c r="Z485" s="118" t="s">
        <v>3303</v>
      </c>
      <c r="AA485" s="120">
        <v>0</v>
      </c>
      <c r="AB485" s="120">
        <v>0</v>
      </c>
      <c r="AC485" s="120">
        <v>0</v>
      </c>
      <c r="AD485" s="120">
        <v>0</v>
      </c>
      <c r="AE485" s="120">
        <v>0</v>
      </c>
      <c r="AF485" s="121"/>
      <c r="AG485" s="114" t="s">
        <v>1193</v>
      </c>
      <c r="AH485" s="114" t="s">
        <v>1193</v>
      </c>
      <c r="AI485" s="114">
        <v>2</v>
      </c>
      <c r="AJ485" s="114">
        <v>1</v>
      </c>
      <c r="AK485" s="114">
        <v>1</v>
      </c>
      <c r="AL485" s="114">
        <v>0</v>
      </c>
      <c r="AM485" s="114">
        <v>0</v>
      </c>
      <c r="AN485" s="118" t="s">
        <v>3500</v>
      </c>
      <c r="AO485" s="122">
        <v>1</v>
      </c>
    </row>
    <row r="486" spans="1:41" ht="25" customHeight="1" x14ac:dyDescent="0.35">
      <c r="A486" s="123"/>
      <c r="B486" s="124"/>
      <c r="C486" s="114" t="str">
        <f t="shared" ca="1" si="67"/>
        <v>Expired</v>
      </c>
      <c r="D486" s="114" t="s">
        <v>8691</v>
      </c>
      <c r="E486" s="115">
        <v>43866</v>
      </c>
      <c r="F486" s="115">
        <v>44597</v>
      </c>
      <c r="G486" s="115">
        <f t="shared" si="70"/>
        <v>45326</v>
      </c>
      <c r="H486" s="114" t="s">
        <v>2543</v>
      </c>
      <c r="I486" s="379" t="s">
        <v>4350</v>
      </c>
      <c r="J486" s="155" t="s">
        <v>6027</v>
      </c>
      <c r="K486" s="114" t="s">
        <v>11728</v>
      </c>
      <c r="L486" s="114" t="s">
        <v>5123</v>
      </c>
      <c r="M486" s="114" t="s">
        <v>3640</v>
      </c>
      <c r="N486" s="116" t="str">
        <f t="shared" si="69"/>
        <v>LP</v>
      </c>
      <c r="O486" s="114" t="s">
        <v>8732</v>
      </c>
      <c r="P486" s="114" t="str">
        <f>IF(EXACT(O486,"Overseas Charities Operating in Jamaica"),"Medium",IF(EXACT(O486,"Muslim Groups/Foundations"),"Medium",IF(EXACT(O486,"Churches"),"Low",IF(EXACT(O486,"Benevolent Societies"),"Low",IF(EXACT(O486,"Alumni/Past Students'associations"),"Low",IF(EXACT(O486,"Schools(Government/Private)"),"Low",IF(EXACT(O486,"Govt.Based Trusts/Charities"),"Low",IF(EXACT(O486,"Trust"),"Medium",IF(EXACT(O486,"Company Based Foundations"),"Medium",IF(EXACT(O486,"Other Foundations"),"Medium",IF(EXACT(O486,"Unincorporated Groups"),"Medium","")))))))))))</f>
        <v>Low</v>
      </c>
      <c r="Q486" s="155" t="s">
        <v>6028</v>
      </c>
      <c r="R486" s="356"/>
      <c r="S486" s="356"/>
      <c r="T486" s="155" t="s">
        <v>8693</v>
      </c>
      <c r="U486" s="117" t="s">
        <v>8694</v>
      </c>
      <c r="V486" s="129" t="s">
        <v>8692</v>
      </c>
      <c r="W486" s="128" t="s">
        <v>1193</v>
      </c>
      <c r="X486" s="128" t="s">
        <v>1193</v>
      </c>
      <c r="Y486" s="128">
        <v>43725</v>
      </c>
      <c r="Z486" s="128">
        <v>44561</v>
      </c>
      <c r="AA486" s="120">
        <v>568920</v>
      </c>
      <c r="AB486" s="120">
        <v>0</v>
      </c>
      <c r="AC486" s="120">
        <v>659750</v>
      </c>
      <c r="AD486" s="120">
        <v>0</v>
      </c>
      <c r="AE486" s="120">
        <v>772142</v>
      </c>
      <c r="AF486" s="121"/>
      <c r="AG486" s="114" t="s">
        <v>11431</v>
      </c>
      <c r="AH486" s="114" t="s">
        <v>11432</v>
      </c>
      <c r="AI486" s="114">
        <v>5</v>
      </c>
      <c r="AJ486" s="114">
        <v>3</v>
      </c>
      <c r="AK486" s="114">
        <v>2</v>
      </c>
      <c r="AL486" s="114">
        <v>15</v>
      </c>
      <c r="AM486" s="114">
        <v>0</v>
      </c>
      <c r="AN486" s="118" t="s">
        <v>3500</v>
      </c>
      <c r="AO486" s="122">
        <v>1</v>
      </c>
    </row>
    <row r="487" spans="1:41" ht="25" customHeight="1" x14ac:dyDescent="0.35">
      <c r="A487" s="123"/>
      <c r="B487" s="124"/>
      <c r="C487" s="114" t="str">
        <f t="shared" ca="1" si="67"/>
        <v>Expired</v>
      </c>
      <c r="D487" s="118" t="s">
        <v>13961</v>
      </c>
      <c r="E487" s="129">
        <v>43789</v>
      </c>
      <c r="F487" s="138">
        <v>45248</v>
      </c>
      <c r="G487" s="115">
        <f t="shared" si="70"/>
        <v>45978</v>
      </c>
      <c r="H487" s="118" t="s">
        <v>4649</v>
      </c>
      <c r="I487" s="379" t="s">
        <v>8022</v>
      </c>
      <c r="J487" s="345" t="s">
        <v>6029</v>
      </c>
      <c r="K487" s="118" t="s">
        <v>9</v>
      </c>
      <c r="L487" s="118" t="s">
        <v>3368</v>
      </c>
      <c r="M487" s="114" t="s">
        <v>3640</v>
      </c>
      <c r="N487" s="116" t="str">
        <f t="shared" si="69"/>
        <v>LP</v>
      </c>
      <c r="O487" s="118" t="s">
        <v>8728</v>
      </c>
      <c r="P487" s="114" t="str">
        <f>IF(EXACT(O487,"Overseas Charities Operating in Jamaica"),"Medium",IF(EXACT(O487,"Muslim Groups/Foundations"),"Medium",IF(EXACT(O487,"Churches"),"Low",IF(EXACT(O487,"Benevolent Societies"),"Low",IF(EXACT(O487,"Alumni/Past Students Associations"),"Low",IF(EXACT(O487,"Schools(Government/Private)"),"Low",IF(EXACT(O487,"Govt.Based Trusts/Charities"),"Low",IF(EXACT(O487,"Trust"),"Medium",IF(EXACT(O487,"Company Based Foundations"),"Medium",IF(EXACT(O487,"Other Foundations"),"Medium",IF(EXACT(O487,"Unincorporated Groups"),"Medium","")))))))))))</f>
        <v>Low</v>
      </c>
      <c r="Q487" s="345" t="s">
        <v>3423</v>
      </c>
      <c r="R487" s="357"/>
      <c r="S487" s="357"/>
      <c r="T487" s="345" t="s">
        <v>3424</v>
      </c>
      <c r="U487" s="157"/>
      <c r="V487" s="118"/>
      <c r="W487" s="118"/>
      <c r="X487" s="118"/>
      <c r="Y487" s="118"/>
      <c r="Z487" s="118"/>
      <c r="AA487" s="118"/>
      <c r="AB487" s="118"/>
      <c r="AC487" s="118"/>
      <c r="AD487" s="118"/>
      <c r="AE487" s="118"/>
      <c r="AF487" s="140"/>
      <c r="AG487" s="118"/>
      <c r="AH487" s="118"/>
      <c r="AI487" s="118"/>
      <c r="AJ487" s="118"/>
      <c r="AK487" s="118"/>
      <c r="AL487" s="118"/>
      <c r="AM487" s="118"/>
      <c r="AN487" s="118" t="s">
        <v>3500</v>
      </c>
      <c r="AO487" s="141">
        <v>1</v>
      </c>
    </row>
    <row r="488" spans="1:41" ht="25" customHeight="1" x14ac:dyDescent="0.35">
      <c r="A488" s="123"/>
      <c r="B488" s="124"/>
      <c r="C488" s="114" t="str">
        <f t="shared" ca="1" si="67"/>
        <v>Active</v>
      </c>
      <c r="D488" s="114" t="s">
        <v>3993</v>
      </c>
      <c r="E488" s="115">
        <v>43000</v>
      </c>
      <c r="F488" s="115">
        <v>45922</v>
      </c>
      <c r="G488" s="115">
        <f t="shared" si="70"/>
        <v>46651</v>
      </c>
      <c r="H488" s="114" t="s">
        <v>1666</v>
      </c>
      <c r="I488" s="379" t="s">
        <v>1672</v>
      </c>
      <c r="J488" s="155" t="s">
        <v>13262</v>
      </c>
      <c r="K488" s="114" t="s">
        <v>30</v>
      </c>
      <c r="L488" s="114" t="s">
        <v>5123</v>
      </c>
      <c r="M488" s="114" t="s">
        <v>3640</v>
      </c>
      <c r="N488" s="116" t="str">
        <f t="shared" si="69"/>
        <v>LP</v>
      </c>
      <c r="O488" s="114" t="s">
        <v>8728</v>
      </c>
      <c r="P488" s="114" t="str">
        <f>IF(EXACT(O488,"Overseas Charities Operating in Jamaica"),"Medium",IF(EXACT(O488,"Muslim Groups/Foundations"),"Medium",IF(EXACT(O488,"Churches"),"Low",IF(EXACT(O488,"Benevolent Societies"),"Low",IF(EXACT(O488,"Alumni/Past Students Associations"),"Low",IF(EXACT(O488,"Schools(Government/Private)"),"Low",IF(EXACT(O488,"Govt.Based Trusts/Charities"),"Low",IF(EXACT(O488,"Trust"),"Medium",IF(EXACT(O488,"Company Based Foundations"),"Medium",IF(EXACT(O488,"Other Foundations"),"Medium",IF(EXACT(O488,"Unincorporated Groups"),"Medium","")))))))))))</f>
        <v>Low</v>
      </c>
      <c r="Q488" s="155" t="s">
        <v>10473</v>
      </c>
      <c r="R488" s="356" t="s">
        <v>13263</v>
      </c>
      <c r="S488" s="356"/>
      <c r="T488" s="155" t="s">
        <v>13264</v>
      </c>
      <c r="U488" s="117" t="s">
        <v>13265</v>
      </c>
      <c r="V488" s="129" t="s">
        <v>11095</v>
      </c>
      <c r="W488" s="128" t="s">
        <v>1193</v>
      </c>
      <c r="X488" s="128" t="s">
        <v>1193</v>
      </c>
      <c r="Y488" s="128">
        <v>42956</v>
      </c>
      <c r="Z488" s="128">
        <v>43100</v>
      </c>
      <c r="AA488" s="120">
        <v>138000</v>
      </c>
      <c r="AB488" s="120">
        <v>0</v>
      </c>
      <c r="AC488" s="120">
        <v>42022</v>
      </c>
      <c r="AD488" s="120">
        <v>0</v>
      </c>
      <c r="AE488" s="120">
        <v>123000</v>
      </c>
      <c r="AF488" s="121">
        <v>18900</v>
      </c>
      <c r="AG488" s="114" t="s">
        <v>7372</v>
      </c>
      <c r="AH488" s="114" t="s">
        <v>7703</v>
      </c>
      <c r="AI488" s="114">
        <v>25</v>
      </c>
      <c r="AJ488" s="114">
        <v>5</v>
      </c>
      <c r="AK488" s="114">
        <v>20</v>
      </c>
      <c r="AL488" s="114">
        <v>5</v>
      </c>
      <c r="AM488" s="114">
        <v>0</v>
      </c>
      <c r="AN488" s="118" t="s">
        <v>3500</v>
      </c>
      <c r="AO488" s="122">
        <v>1</v>
      </c>
    </row>
    <row r="489" spans="1:41" ht="25" customHeight="1" x14ac:dyDescent="0.35">
      <c r="A489" s="123"/>
      <c r="B489" s="124"/>
      <c r="C489" s="114" t="str">
        <f t="shared" ca="1" si="67"/>
        <v>Expired</v>
      </c>
      <c r="D489" s="114" t="s">
        <v>3702</v>
      </c>
      <c r="E489" s="115">
        <v>43768</v>
      </c>
      <c r="F489" s="115">
        <v>43768</v>
      </c>
      <c r="G489" s="115">
        <f t="shared" si="70"/>
        <v>44498</v>
      </c>
      <c r="H489" s="114" t="s">
        <v>2416</v>
      </c>
      <c r="I489" s="379" t="s">
        <v>4351</v>
      </c>
      <c r="J489" s="155" t="s">
        <v>6030</v>
      </c>
      <c r="K489" s="114" t="s">
        <v>11728</v>
      </c>
      <c r="L489" s="114" t="s">
        <v>5123</v>
      </c>
      <c r="M489" s="114" t="s">
        <v>3640</v>
      </c>
      <c r="N489" s="116" t="str">
        <f t="shared" si="69"/>
        <v>LP</v>
      </c>
      <c r="O489" s="114" t="s">
        <v>8728</v>
      </c>
      <c r="P489" s="114" t="str">
        <f>IF(EXACT(O489,"Overseas Charities Operating in Jamaica"),"Medium",IF(EXACT(O489,"Muslim Groups/Foundations"),"Medium",IF(EXACT(O489,"Churches"),"Low",IF(EXACT(O489,"Benevolent Societies"),"Low",IF(EXACT(O489,"Alumni/Past Students Associations"),"Low",IF(EXACT(O489,"Schools(Government/Private)"),"Low",IF(EXACT(O489,"Govt.Based Trusts/Charities"),"Low",IF(EXACT(O489,"Trust"),"Medium",IF(EXACT(O489,"Company Based Foundations"),"Medium",IF(EXACT(O489,"Other Foundations"),"Medium",IF(EXACT(O489,"Unincorporated Groups"),"Medium","")))))))))))</f>
        <v>Low</v>
      </c>
      <c r="Q489" s="155" t="s">
        <v>6031</v>
      </c>
      <c r="R489" s="356"/>
      <c r="S489" s="356"/>
      <c r="T489" s="155" t="s">
        <v>2807</v>
      </c>
      <c r="U489" s="117" t="s">
        <v>6032</v>
      </c>
      <c r="V489" s="128"/>
      <c r="W489" s="128"/>
      <c r="X489" s="128"/>
      <c r="Y489" s="128"/>
      <c r="Z489" s="118"/>
      <c r="AA489" s="120"/>
      <c r="AB489" s="120"/>
      <c r="AC489" s="120"/>
      <c r="AD489" s="120"/>
      <c r="AE489" s="120"/>
      <c r="AF489" s="121"/>
      <c r="AG489" s="114"/>
      <c r="AH489" s="114"/>
      <c r="AI489" s="114"/>
      <c r="AJ489" s="114"/>
      <c r="AK489" s="114"/>
      <c r="AL489" s="114"/>
      <c r="AM489" s="114"/>
      <c r="AN489" s="118" t="str">
        <f>IF(ISNUMBER(#REF!), IF(#REF!&lt;5000001,"SMALL", IF(#REF!&lt;15000001,"MEDIUM","LARGE")),"")</f>
        <v/>
      </c>
      <c r="AO489" s="122">
        <v>1</v>
      </c>
    </row>
    <row r="490" spans="1:41" ht="25" customHeight="1" x14ac:dyDescent="0.35">
      <c r="A490" s="123"/>
      <c r="B490" s="124"/>
      <c r="C490" s="114" t="str">
        <f t="shared" ca="1" si="67"/>
        <v>Active</v>
      </c>
      <c r="D490" s="114" t="s">
        <v>3850</v>
      </c>
      <c r="E490" s="115">
        <v>43476</v>
      </c>
      <c r="F490" s="115">
        <v>45668</v>
      </c>
      <c r="G490" s="115">
        <f t="shared" si="70"/>
        <v>46397</v>
      </c>
      <c r="H490" s="114" t="s">
        <v>4844</v>
      </c>
      <c r="I490" s="379" t="s">
        <v>4352</v>
      </c>
      <c r="J490" s="155" t="s">
        <v>6033</v>
      </c>
      <c r="K490" s="114" t="s">
        <v>61</v>
      </c>
      <c r="L490" s="114" t="s">
        <v>15709</v>
      </c>
      <c r="M490" s="114" t="s">
        <v>3640</v>
      </c>
      <c r="N490" s="116" t="str">
        <f t="shared" si="69"/>
        <v>LP</v>
      </c>
      <c r="O490" s="114" t="s">
        <v>8728</v>
      </c>
      <c r="P490" s="114" t="str">
        <f>IF(EXACT(O490,"Overseas Charities Operating in Jamaica"),"Medium",IF(EXACT(O490,"Muslim Groups/Foundations"),"Medium",IF(EXACT(O490,"Churches"),"Low",IF(EXACT(O490,"Benevolent Societies"),"Low",IF(EXACT(O490,"Alumni/Past Students Associations"),"Low",IF(EXACT(O490,"Schools(Government/Private)"),"Low",IF(EXACT(O490,"Govt.Based Trusts/Charities"),"Low",IF(EXACT(O490,"Trust"),"Medium",IF(EXACT(O490,"Company Based Foundations"),"Medium",IF(EXACT(O490,"Other Foundations"),"Medium",IF(EXACT(O490,"Unincorporated Groups"),"Medium","")))))))))))</f>
        <v>Low</v>
      </c>
      <c r="Q490" s="155" t="s">
        <v>10474</v>
      </c>
      <c r="R490" s="356" t="s">
        <v>11835</v>
      </c>
      <c r="S490" s="356"/>
      <c r="T490" s="155" t="s">
        <v>11836</v>
      </c>
      <c r="U490" s="117" t="s">
        <v>11837</v>
      </c>
      <c r="V490" s="119" t="s">
        <v>6034</v>
      </c>
      <c r="W490" s="119" t="s">
        <v>1193</v>
      </c>
      <c r="X490" s="119" t="s">
        <v>1193</v>
      </c>
      <c r="Y490" s="128">
        <v>43437</v>
      </c>
      <c r="Z490" s="128">
        <v>43830</v>
      </c>
      <c r="AA490" s="120">
        <v>56110</v>
      </c>
      <c r="AB490" s="120">
        <v>0</v>
      </c>
      <c r="AC490" s="120">
        <v>4875</v>
      </c>
      <c r="AD490" s="120">
        <v>0</v>
      </c>
      <c r="AE490" s="120">
        <v>58904</v>
      </c>
      <c r="AF490" s="121">
        <v>0</v>
      </c>
      <c r="AG490" s="114" t="s">
        <v>1193</v>
      </c>
      <c r="AH490" s="114" t="s">
        <v>1193</v>
      </c>
      <c r="AI490" s="114">
        <v>27</v>
      </c>
      <c r="AJ490" s="114">
        <v>9</v>
      </c>
      <c r="AK490" s="114">
        <v>18</v>
      </c>
      <c r="AL490" s="114">
        <v>0</v>
      </c>
      <c r="AM490" s="114">
        <v>1</v>
      </c>
      <c r="AN490" s="118" t="s">
        <v>3500</v>
      </c>
      <c r="AO490" s="122">
        <v>1</v>
      </c>
    </row>
    <row r="491" spans="1:41" ht="25" customHeight="1" x14ac:dyDescent="0.35">
      <c r="A491" s="133"/>
      <c r="B491" s="124"/>
      <c r="C491" s="114" t="str">
        <f t="shared" ca="1" si="67"/>
        <v>Active</v>
      </c>
      <c r="D491" s="114" t="s">
        <v>3780</v>
      </c>
      <c r="E491" s="115">
        <v>43642</v>
      </c>
      <c r="F491" s="115">
        <v>45834</v>
      </c>
      <c r="G491" s="115">
        <f>DATE(YEAR(F491),MONTH(F491)+18,DAY(F491)-1)</f>
        <v>46381</v>
      </c>
      <c r="H491" s="114" t="s">
        <v>2260</v>
      </c>
      <c r="I491" s="378" t="s">
        <v>16200</v>
      </c>
      <c r="J491" s="155" t="s">
        <v>7131</v>
      </c>
      <c r="K491" s="114" t="s">
        <v>11728</v>
      </c>
      <c r="L491" s="114" t="s">
        <v>5123</v>
      </c>
      <c r="M491" s="114" t="s">
        <v>3640</v>
      </c>
      <c r="N491" s="116" t="str">
        <f t="shared" si="69"/>
        <v>LP</v>
      </c>
      <c r="O491" s="118" t="s">
        <v>8728</v>
      </c>
      <c r="P491" s="114" t="str">
        <f>IF(EXACT(O491,"Overseas Charities Operating in Jamaica"),"Medium",IF(EXACT(O491,"Muslim Groups/Foundations"),"Medium",IF(EXACT(O491,"Churches"),"Low",IF(EXACT(O491,"Benevolent Societies"),"Low",IF(EXACT(O491,"Alumni/Past Students'associations"),"Low",IF(EXACT(O491,"Schools(Government/Private)"),"Low",IF(EXACT(O491,"Govt.Based Trust/Charities"),"Low",IF(EXACT(O491,"Trust"),"Medium",IF(EXACT(O491,"Company Based Foundations"),"Medium",IF(EXACT(O491,"Other Foundations"),"Medium",IF(EXACT(O491,"Unincorporated Groups"),"Medium","")))))))))))</f>
        <v>Low</v>
      </c>
      <c r="Q491" s="155" t="s">
        <v>7132</v>
      </c>
      <c r="R491" s="356" t="s">
        <v>15201</v>
      </c>
      <c r="S491" s="356"/>
      <c r="T491" s="155" t="s">
        <v>15202</v>
      </c>
      <c r="U491" s="117" t="s">
        <v>15204</v>
      </c>
      <c r="V491" s="129" t="s">
        <v>6187</v>
      </c>
      <c r="W491" s="128" t="s">
        <v>1193</v>
      </c>
      <c r="X491" s="128" t="s">
        <v>1193</v>
      </c>
      <c r="Y491" s="128">
        <v>43315</v>
      </c>
      <c r="Z491" s="118" t="s">
        <v>3305</v>
      </c>
      <c r="AA491" s="120">
        <v>0</v>
      </c>
      <c r="AB491" s="120">
        <v>0</v>
      </c>
      <c r="AC491" s="120">
        <v>624.04</v>
      </c>
      <c r="AD491" s="120">
        <v>0</v>
      </c>
      <c r="AE491" s="120">
        <v>4028.04</v>
      </c>
      <c r="AF491" s="121"/>
      <c r="AG491" s="114" t="s">
        <v>1193</v>
      </c>
      <c r="AH491" s="130" t="s">
        <v>1193</v>
      </c>
      <c r="AI491" s="131">
        <v>7</v>
      </c>
      <c r="AJ491" s="131">
        <v>3</v>
      </c>
      <c r="AK491" s="131">
        <v>4</v>
      </c>
      <c r="AL491" s="131">
        <v>7</v>
      </c>
      <c r="AM491" s="131">
        <v>0</v>
      </c>
      <c r="AN491" s="118" t="s">
        <v>3500</v>
      </c>
      <c r="AO491" s="122">
        <v>1</v>
      </c>
    </row>
    <row r="492" spans="1:41" ht="25" customHeight="1" x14ac:dyDescent="0.35">
      <c r="A492" s="123"/>
      <c r="B492" s="124"/>
      <c r="C492" s="114" t="str">
        <f t="shared" ca="1" si="67"/>
        <v>Expired</v>
      </c>
      <c r="D492" s="114" t="s">
        <v>1251</v>
      </c>
      <c r="E492" s="115">
        <v>42515</v>
      </c>
      <c r="F492" s="115">
        <v>42515</v>
      </c>
      <c r="G492" s="115">
        <f t="shared" ref="G492:G500" si="71">DATE(YEAR(F492)+2,MONTH(F492),DAY(F492)-1)</f>
        <v>43244</v>
      </c>
      <c r="H492" s="114" t="s">
        <v>1255</v>
      </c>
      <c r="I492" s="379" t="s">
        <v>2985</v>
      </c>
      <c r="J492" s="155" t="s">
        <v>6035</v>
      </c>
      <c r="K492" s="114" t="s">
        <v>11728</v>
      </c>
      <c r="L492" s="114" t="s">
        <v>5123</v>
      </c>
      <c r="M492" s="114" t="s">
        <v>3640</v>
      </c>
      <c r="N492" s="116" t="str">
        <f t="shared" si="69"/>
        <v>LP</v>
      </c>
      <c r="O492" s="114" t="s">
        <v>8727</v>
      </c>
      <c r="P492" s="114" t="str">
        <f t="shared" ref="P492:P500" si="72">IF(EXACT(O492,"Overseas Charities Operating in Jamaica"),"Medium",IF(EXACT(O492,"Muslim Groups/Foundations"),"Medium",IF(EXACT(O492,"Churches"),"Low",IF(EXACT(O492,"Benevolent Societies"),"Low",IF(EXACT(O492,"Alumni/Past Students Associations"),"Low",IF(EXACT(O492,"Schools(Government/Private)"),"Low",IF(EXACT(O492,"Govt.Based Trusts/Charities"),"Low",IF(EXACT(O492,"Trust"),"Medium",IF(EXACT(O492,"Company Based Foundations"),"Medium",IF(EXACT(O492,"Other Foundations"),"Medium",IF(EXACT(O492,"Unincorporated Groups"),"Medium","")))))))))))</f>
        <v>Medium</v>
      </c>
      <c r="Q492" s="155" t="s">
        <v>6036</v>
      </c>
      <c r="R492" s="356"/>
      <c r="S492" s="356"/>
      <c r="T492" s="155" t="s">
        <v>9848</v>
      </c>
      <c r="U492" s="117" t="s">
        <v>6037</v>
      </c>
      <c r="V492" s="118" t="s">
        <v>10869</v>
      </c>
      <c r="W492" s="119" t="s">
        <v>1193</v>
      </c>
      <c r="X492" s="119" t="s">
        <v>1193</v>
      </c>
      <c r="Y492" s="128">
        <v>42285</v>
      </c>
      <c r="Z492" s="118" t="s">
        <v>3303</v>
      </c>
      <c r="AA492" s="120">
        <v>0</v>
      </c>
      <c r="AB492" s="120">
        <v>0</v>
      </c>
      <c r="AC492" s="120">
        <v>0</v>
      </c>
      <c r="AD492" s="120">
        <v>0</v>
      </c>
      <c r="AE492" s="120">
        <v>0</v>
      </c>
      <c r="AF492" s="121"/>
      <c r="AG492" s="114" t="s">
        <v>1193</v>
      </c>
      <c r="AH492" s="114" t="s">
        <v>1193</v>
      </c>
      <c r="AI492" s="114">
        <v>2</v>
      </c>
      <c r="AJ492" s="114">
        <v>0</v>
      </c>
      <c r="AK492" s="114">
        <v>2</v>
      </c>
      <c r="AL492" s="114">
        <v>0</v>
      </c>
      <c r="AM492" s="114">
        <v>0</v>
      </c>
      <c r="AN492" s="118" t="s">
        <v>3500</v>
      </c>
      <c r="AO492" s="122">
        <v>1</v>
      </c>
    </row>
    <row r="493" spans="1:41" ht="25" customHeight="1" x14ac:dyDescent="0.35">
      <c r="A493" s="123"/>
      <c r="B493" s="124" t="s">
        <v>1155</v>
      </c>
      <c r="C493" s="114" t="str">
        <f t="shared" ca="1" si="67"/>
        <v>Expired</v>
      </c>
      <c r="D493" s="114" t="s">
        <v>2162</v>
      </c>
      <c r="E493" s="115">
        <v>43454</v>
      </c>
      <c r="F493" s="115">
        <v>43454</v>
      </c>
      <c r="G493" s="115">
        <f t="shared" si="71"/>
        <v>44184</v>
      </c>
      <c r="H493" s="114" t="s">
        <v>4845</v>
      </c>
      <c r="I493" s="379" t="s">
        <v>5041</v>
      </c>
      <c r="J493" s="155" t="s">
        <v>6038</v>
      </c>
      <c r="K493" s="114" t="s">
        <v>24</v>
      </c>
      <c r="L493" s="114" t="s">
        <v>5123</v>
      </c>
      <c r="M493" s="114" t="s">
        <v>3640</v>
      </c>
      <c r="N493" s="116" t="str">
        <f t="shared" si="69"/>
        <v>LP</v>
      </c>
      <c r="O493" s="114" t="s">
        <v>8725</v>
      </c>
      <c r="P493" s="114" t="str">
        <f t="shared" si="72"/>
        <v>Medium</v>
      </c>
      <c r="Q493" s="155" t="s">
        <v>10475</v>
      </c>
      <c r="R493" s="356"/>
      <c r="S493" s="356"/>
      <c r="T493" s="155" t="s">
        <v>2899</v>
      </c>
      <c r="U493" s="117" t="s">
        <v>6039</v>
      </c>
      <c r="V493" s="118" t="s">
        <v>10870</v>
      </c>
      <c r="W493" s="119" t="s">
        <v>1193</v>
      </c>
      <c r="X493" s="119" t="s">
        <v>1193</v>
      </c>
      <c r="Y493" s="128">
        <v>43423</v>
      </c>
      <c r="Z493" s="128">
        <v>43830</v>
      </c>
      <c r="AA493" s="120">
        <v>75300</v>
      </c>
      <c r="AB493" s="120">
        <v>0</v>
      </c>
      <c r="AC493" s="120">
        <v>0</v>
      </c>
      <c r="AD493" s="120">
        <v>0</v>
      </c>
      <c r="AE493" s="120">
        <v>73880</v>
      </c>
      <c r="AF493" s="121"/>
      <c r="AG493" s="114" t="s">
        <v>1193</v>
      </c>
      <c r="AH493" s="114" t="s">
        <v>1193</v>
      </c>
      <c r="AI493" s="114">
        <v>7</v>
      </c>
      <c r="AJ493" s="114">
        <v>3</v>
      </c>
      <c r="AK493" s="114">
        <v>4</v>
      </c>
      <c r="AL493" s="114">
        <v>0</v>
      </c>
      <c r="AM493" s="114">
        <v>0</v>
      </c>
      <c r="AN493" s="118" t="s">
        <v>3500</v>
      </c>
      <c r="AO493" s="122">
        <v>1</v>
      </c>
    </row>
    <row r="494" spans="1:41" ht="25" customHeight="1" x14ac:dyDescent="0.35">
      <c r="A494" s="133" t="s">
        <v>1193</v>
      </c>
      <c r="B494" s="124"/>
      <c r="C494" s="114" t="str">
        <f t="shared" ca="1" si="67"/>
        <v>Expired</v>
      </c>
      <c r="D494" s="114" t="s">
        <v>3697</v>
      </c>
      <c r="E494" s="115">
        <v>43909</v>
      </c>
      <c r="F494" s="115">
        <v>43909</v>
      </c>
      <c r="G494" s="115">
        <f t="shared" si="71"/>
        <v>44638</v>
      </c>
      <c r="H494" s="114" t="s">
        <v>2575</v>
      </c>
      <c r="I494" s="379" t="s">
        <v>4942</v>
      </c>
      <c r="J494" s="155" t="s">
        <v>6040</v>
      </c>
      <c r="K494" s="114" t="s">
        <v>11728</v>
      </c>
      <c r="L494" s="114" t="s">
        <v>5123</v>
      </c>
      <c r="M494" s="114" t="s">
        <v>3640</v>
      </c>
      <c r="N494" s="116" t="str">
        <f t="shared" si="69"/>
        <v>LP</v>
      </c>
      <c r="O494" s="114" t="s">
        <v>8725</v>
      </c>
      <c r="P494" s="114" t="str">
        <f t="shared" si="72"/>
        <v>Medium</v>
      </c>
      <c r="Q494" s="155" t="s">
        <v>6041</v>
      </c>
      <c r="R494" s="356"/>
      <c r="S494" s="356"/>
      <c r="T494" s="155" t="s">
        <v>2821</v>
      </c>
      <c r="U494" s="117" t="s">
        <v>6042</v>
      </c>
      <c r="V494" s="128" t="s">
        <v>5331</v>
      </c>
      <c r="W494" s="128" t="s">
        <v>1193</v>
      </c>
      <c r="X494" s="128" t="s">
        <v>1193</v>
      </c>
      <c r="Y494" s="128">
        <v>43734</v>
      </c>
      <c r="Z494" s="128">
        <v>44196</v>
      </c>
      <c r="AA494" s="120">
        <v>0</v>
      </c>
      <c r="AB494" s="120">
        <v>0</v>
      </c>
      <c r="AC494" s="120">
        <v>0</v>
      </c>
      <c r="AD494" s="120">
        <v>0</v>
      </c>
      <c r="AE494" s="120">
        <v>0</v>
      </c>
      <c r="AF494" s="121"/>
      <c r="AG494" s="114" t="s">
        <v>1193</v>
      </c>
      <c r="AH494" s="114" t="s">
        <v>1193</v>
      </c>
      <c r="AI494" s="114">
        <v>3</v>
      </c>
      <c r="AJ494" s="114">
        <v>2</v>
      </c>
      <c r="AK494" s="114">
        <v>1</v>
      </c>
      <c r="AL494" s="114">
        <v>0</v>
      </c>
      <c r="AM494" s="114">
        <v>0</v>
      </c>
      <c r="AN494" s="118" t="s">
        <v>3500</v>
      </c>
      <c r="AO494" s="122">
        <v>1</v>
      </c>
    </row>
    <row r="495" spans="1:41" ht="25" customHeight="1" x14ac:dyDescent="0.35">
      <c r="A495" s="123"/>
      <c r="B495" s="124"/>
      <c r="C495" s="114" t="str">
        <f t="shared" ca="1" si="67"/>
        <v>Expired</v>
      </c>
      <c r="D495" s="114" t="s">
        <v>2189</v>
      </c>
      <c r="E495" s="115">
        <v>43452</v>
      </c>
      <c r="F495" s="115">
        <v>43452</v>
      </c>
      <c r="G495" s="115">
        <f t="shared" si="71"/>
        <v>44182</v>
      </c>
      <c r="H495" s="114" t="s">
        <v>2190</v>
      </c>
      <c r="I495" s="379" t="s">
        <v>8360</v>
      </c>
      <c r="J495" s="155" t="s">
        <v>6043</v>
      </c>
      <c r="K495" s="114" t="s">
        <v>1143</v>
      </c>
      <c r="L495" s="114" t="s">
        <v>5123</v>
      </c>
      <c r="M495" s="114" t="s">
        <v>3640</v>
      </c>
      <c r="N495" s="116" t="str">
        <f t="shared" si="69"/>
        <v>LP</v>
      </c>
      <c r="O495" s="114" t="s">
        <v>8725</v>
      </c>
      <c r="P495" s="114" t="str">
        <f t="shared" si="72"/>
        <v>Medium</v>
      </c>
      <c r="Q495" s="155" t="s">
        <v>10476</v>
      </c>
      <c r="R495" s="356"/>
      <c r="S495" s="356"/>
      <c r="T495" s="155" t="s">
        <v>9847</v>
      </c>
      <c r="U495" s="117" t="s">
        <v>9846</v>
      </c>
      <c r="V495" s="119" t="s">
        <v>10871</v>
      </c>
      <c r="W495" s="119" t="s">
        <v>1193</v>
      </c>
      <c r="X495" s="119" t="s">
        <v>1193</v>
      </c>
      <c r="Y495" s="128">
        <v>43427</v>
      </c>
      <c r="Z495" s="118" t="s">
        <v>3303</v>
      </c>
      <c r="AA495" s="120">
        <v>0</v>
      </c>
      <c r="AB495" s="120">
        <v>0</v>
      </c>
      <c r="AC495" s="120">
        <v>0</v>
      </c>
      <c r="AD495" s="120">
        <v>0</v>
      </c>
      <c r="AE495" s="120">
        <v>0</v>
      </c>
      <c r="AF495" s="121"/>
      <c r="AG495" s="114" t="s">
        <v>1193</v>
      </c>
      <c r="AH495" s="130" t="s">
        <v>1193</v>
      </c>
      <c r="AI495" s="131">
        <v>7</v>
      </c>
      <c r="AJ495" s="131">
        <v>4</v>
      </c>
      <c r="AK495" s="131">
        <v>3</v>
      </c>
      <c r="AL495" s="131">
        <v>0</v>
      </c>
      <c r="AM495" s="131">
        <v>0</v>
      </c>
      <c r="AN495" s="118" t="s">
        <v>3500</v>
      </c>
      <c r="AO495" s="122">
        <v>1</v>
      </c>
    </row>
    <row r="496" spans="1:41" ht="25" customHeight="1" x14ac:dyDescent="0.35">
      <c r="A496" s="123"/>
      <c r="B496" s="124"/>
      <c r="C496" s="114" t="str">
        <f t="shared" ca="1" si="67"/>
        <v>Expired</v>
      </c>
      <c r="D496" s="118" t="s">
        <v>2298</v>
      </c>
      <c r="E496" s="129">
        <v>43033</v>
      </c>
      <c r="F496" s="138">
        <v>43033</v>
      </c>
      <c r="G496" s="115">
        <f t="shared" si="71"/>
        <v>43762</v>
      </c>
      <c r="H496" s="118" t="s">
        <v>4651</v>
      </c>
      <c r="I496" s="379" t="s">
        <v>8024</v>
      </c>
      <c r="J496" s="345" t="s">
        <v>6044</v>
      </c>
      <c r="K496" s="118" t="s">
        <v>14</v>
      </c>
      <c r="L496" s="118" t="s">
        <v>3368</v>
      </c>
      <c r="M496" s="114" t="s">
        <v>3639</v>
      </c>
      <c r="N496" s="116" t="str">
        <f t="shared" si="69"/>
        <v>LA</v>
      </c>
      <c r="O496" s="118" t="s">
        <v>8734</v>
      </c>
      <c r="P496" s="114" t="str">
        <f t="shared" si="72"/>
        <v>Medium</v>
      </c>
      <c r="Q496" s="345" t="s">
        <v>3426</v>
      </c>
      <c r="R496" s="357"/>
      <c r="S496" s="357"/>
      <c r="T496" s="345" t="s">
        <v>3427</v>
      </c>
      <c r="U496" s="157"/>
      <c r="V496" s="118"/>
      <c r="W496" s="118"/>
      <c r="X496" s="118"/>
      <c r="Y496" s="118"/>
      <c r="Z496" s="118"/>
      <c r="AA496" s="118"/>
      <c r="AB496" s="118"/>
      <c r="AC496" s="118"/>
      <c r="AD496" s="118"/>
      <c r="AE496" s="118"/>
      <c r="AF496" s="140"/>
      <c r="AG496" s="118"/>
      <c r="AH496" s="118"/>
      <c r="AI496" s="118"/>
      <c r="AJ496" s="118"/>
      <c r="AK496" s="118"/>
      <c r="AL496" s="118"/>
      <c r="AM496" s="118"/>
      <c r="AN496" s="118" t="s">
        <v>3500</v>
      </c>
      <c r="AO496" s="141">
        <v>1</v>
      </c>
    </row>
    <row r="497" spans="1:41" ht="25" customHeight="1" x14ac:dyDescent="0.35">
      <c r="A497" s="123"/>
      <c r="B497" s="124"/>
      <c r="C497" s="114" t="str">
        <f t="shared" ca="1" si="67"/>
        <v>Expired</v>
      </c>
      <c r="D497" s="114" t="s">
        <v>4044</v>
      </c>
      <c r="E497" s="115">
        <v>43200</v>
      </c>
      <c r="F497" s="115">
        <v>44661</v>
      </c>
      <c r="G497" s="115">
        <f t="shared" si="71"/>
        <v>45391</v>
      </c>
      <c r="H497" s="114" t="s">
        <v>1943</v>
      </c>
      <c r="I497" s="379" t="s">
        <v>3065</v>
      </c>
      <c r="J497" s="155" t="s">
        <v>6045</v>
      </c>
      <c r="K497" s="114" t="s">
        <v>74</v>
      </c>
      <c r="L497" s="114" t="s">
        <v>15709</v>
      </c>
      <c r="M497" s="114" t="s">
        <v>3640</v>
      </c>
      <c r="N497" s="116" t="str">
        <f t="shared" si="69"/>
        <v>LP</v>
      </c>
      <c r="O497" s="114" t="s">
        <v>8725</v>
      </c>
      <c r="P497" s="114" t="str">
        <f t="shared" si="72"/>
        <v>Medium</v>
      </c>
      <c r="Q497" s="155" t="s">
        <v>10477</v>
      </c>
      <c r="R497" s="356"/>
      <c r="S497" s="356"/>
      <c r="T497" s="155" t="s">
        <v>2844</v>
      </c>
      <c r="U497" s="117" t="s">
        <v>1193</v>
      </c>
      <c r="V497" s="129" t="s">
        <v>6046</v>
      </c>
      <c r="W497" s="128" t="s">
        <v>1193</v>
      </c>
      <c r="X497" s="128" t="s">
        <v>1193</v>
      </c>
      <c r="Y497" s="128">
        <v>43165</v>
      </c>
      <c r="Z497" s="128">
        <v>44926</v>
      </c>
      <c r="AA497" s="120">
        <v>310300</v>
      </c>
      <c r="AB497" s="120">
        <v>0</v>
      </c>
      <c r="AC497" s="120">
        <v>2123450</v>
      </c>
      <c r="AD497" s="120">
        <v>0</v>
      </c>
      <c r="AE497" s="120">
        <v>297625</v>
      </c>
      <c r="AF497" s="121"/>
      <c r="AG497" s="114" t="s">
        <v>1193</v>
      </c>
      <c r="AH497" s="114" t="s">
        <v>1193</v>
      </c>
      <c r="AI497" s="114">
        <v>0</v>
      </c>
      <c r="AJ497" s="114">
        <v>0</v>
      </c>
      <c r="AK497" s="114">
        <v>0</v>
      </c>
      <c r="AL497" s="114">
        <v>0</v>
      </c>
      <c r="AM497" s="114">
        <v>0</v>
      </c>
      <c r="AN497" s="118" t="s">
        <v>3500</v>
      </c>
      <c r="AO497" s="122">
        <v>1</v>
      </c>
    </row>
    <row r="498" spans="1:41" ht="25" customHeight="1" x14ac:dyDescent="0.35">
      <c r="A498" s="123"/>
      <c r="B498" s="124"/>
      <c r="C498" s="114" t="str">
        <f t="shared" ca="1" si="67"/>
        <v>Expired</v>
      </c>
      <c r="D498" s="114" t="s">
        <v>1198</v>
      </c>
      <c r="E498" s="115">
        <v>42178</v>
      </c>
      <c r="F498" s="115">
        <v>43639</v>
      </c>
      <c r="G498" s="115">
        <f t="shared" si="71"/>
        <v>44369</v>
      </c>
      <c r="H498" s="114" t="s">
        <v>1210</v>
      </c>
      <c r="I498" s="379" t="s">
        <v>3134</v>
      </c>
      <c r="J498" s="155" t="s">
        <v>6047</v>
      </c>
      <c r="K498" s="114" t="s">
        <v>11728</v>
      </c>
      <c r="L498" s="114" t="s">
        <v>5123</v>
      </c>
      <c r="M498" s="114" t="s">
        <v>3640</v>
      </c>
      <c r="N498" s="116" t="str">
        <f t="shared" si="69"/>
        <v>LP</v>
      </c>
      <c r="O498" s="114" t="s">
        <v>8727</v>
      </c>
      <c r="P498" s="114" t="str">
        <f t="shared" si="72"/>
        <v>Medium</v>
      </c>
      <c r="Q498" s="155" t="s">
        <v>10478</v>
      </c>
      <c r="R498" s="356"/>
      <c r="S498" s="356"/>
      <c r="T498" s="355" t="s">
        <v>9843</v>
      </c>
      <c r="U498" s="127" t="s">
        <v>9842</v>
      </c>
      <c r="V498" s="118" t="s">
        <v>10872</v>
      </c>
      <c r="W498" s="119" t="s">
        <v>1193</v>
      </c>
      <c r="X498" s="119" t="s">
        <v>10873</v>
      </c>
      <c r="Y498" s="128">
        <v>42062</v>
      </c>
      <c r="Z498" s="128">
        <v>43465</v>
      </c>
      <c r="AA498" s="120">
        <v>586950</v>
      </c>
      <c r="AB498" s="120">
        <v>0</v>
      </c>
      <c r="AC498" s="120">
        <v>1275000</v>
      </c>
      <c r="AD498" s="120">
        <v>0</v>
      </c>
      <c r="AE498" s="120">
        <v>15840</v>
      </c>
      <c r="AF498" s="121"/>
      <c r="AG498" s="114" t="s">
        <v>11264</v>
      </c>
      <c r="AH498" s="114" t="s">
        <v>11265</v>
      </c>
      <c r="AI498" s="114">
        <v>7</v>
      </c>
      <c r="AJ498" s="114">
        <v>3</v>
      </c>
      <c r="AK498" s="114">
        <v>4</v>
      </c>
      <c r="AL498" s="114">
        <v>6</v>
      </c>
      <c r="AM498" s="114">
        <v>0</v>
      </c>
      <c r="AN498" s="118" t="s">
        <v>3500</v>
      </c>
      <c r="AO498" s="122">
        <v>1</v>
      </c>
    </row>
    <row r="499" spans="1:41" ht="25" customHeight="1" x14ac:dyDescent="0.35">
      <c r="A499" s="123"/>
      <c r="B499" s="124"/>
      <c r="C499" s="114" t="str">
        <f t="shared" ca="1" si="67"/>
        <v>Expired</v>
      </c>
      <c r="D499" s="114" t="s">
        <v>2101</v>
      </c>
      <c r="E499" s="115">
        <v>43347</v>
      </c>
      <c r="F499" s="115">
        <v>43347</v>
      </c>
      <c r="G499" s="115">
        <f t="shared" si="71"/>
        <v>44077</v>
      </c>
      <c r="H499" s="114" t="s">
        <v>2102</v>
      </c>
      <c r="I499" s="379" t="s">
        <v>4354</v>
      </c>
      <c r="J499" s="155" t="s">
        <v>6048</v>
      </c>
      <c r="K499" s="114" t="s">
        <v>24</v>
      </c>
      <c r="L499" s="114" t="s">
        <v>5123</v>
      </c>
      <c r="M499" s="114" t="s">
        <v>3640</v>
      </c>
      <c r="N499" s="116" t="str">
        <f t="shared" si="69"/>
        <v>LP</v>
      </c>
      <c r="O499" s="114" t="s">
        <v>8728</v>
      </c>
      <c r="P499" s="114" t="str">
        <f t="shared" si="72"/>
        <v>Low</v>
      </c>
      <c r="Q499" s="155" t="s">
        <v>10479</v>
      </c>
      <c r="R499" s="356"/>
      <c r="S499" s="356"/>
      <c r="T499" s="155" t="s">
        <v>1844</v>
      </c>
      <c r="U499" s="127" t="s">
        <v>6049</v>
      </c>
      <c r="V499" s="119"/>
      <c r="W499" s="119"/>
      <c r="X499" s="119"/>
      <c r="Y499" s="128"/>
      <c r="Z499" s="128">
        <v>44926</v>
      </c>
      <c r="AA499" s="120">
        <v>223176</v>
      </c>
      <c r="AB499" s="120">
        <v>0</v>
      </c>
      <c r="AC499" s="120">
        <v>240560</v>
      </c>
      <c r="AD499" s="120">
        <v>0</v>
      </c>
      <c r="AE499" s="120">
        <v>240560</v>
      </c>
      <c r="AF499" s="121"/>
      <c r="AG499" s="114" t="s">
        <v>1193</v>
      </c>
      <c r="AH499" s="114" t="s">
        <v>1193</v>
      </c>
      <c r="AI499" s="114">
        <v>0</v>
      </c>
      <c r="AJ499" s="114">
        <v>0</v>
      </c>
      <c r="AK499" s="114">
        <v>0</v>
      </c>
      <c r="AL499" s="114">
        <v>0</v>
      </c>
      <c r="AM499" s="114">
        <v>0</v>
      </c>
      <c r="AN499" s="118" t="s">
        <v>3500</v>
      </c>
      <c r="AO499" s="122">
        <v>1</v>
      </c>
    </row>
    <row r="500" spans="1:41" ht="25" customHeight="1" x14ac:dyDescent="0.35">
      <c r="A500" s="123"/>
      <c r="B500" s="124"/>
      <c r="C500" s="114" t="str">
        <f t="shared" ca="1" si="67"/>
        <v>Expired</v>
      </c>
      <c r="D500" s="114" t="s">
        <v>1889</v>
      </c>
      <c r="E500" s="115">
        <v>43165</v>
      </c>
      <c r="F500" s="115">
        <v>43165</v>
      </c>
      <c r="G500" s="115">
        <f t="shared" si="71"/>
        <v>43895</v>
      </c>
      <c r="H500" s="114" t="s">
        <v>1890</v>
      </c>
      <c r="I500" s="379" t="s">
        <v>2955</v>
      </c>
      <c r="J500" s="155" t="s">
        <v>6050</v>
      </c>
      <c r="K500" s="114" t="s">
        <v>24</v>
      </c>
      <c r="L500" s="114" t="s">
        <v>5123</v>
      </c>
      <c r="M500" s="114" t="s">
        <v>3640</v>
      </c>
      <c r="N500" s="116" t="str">
        <f t="shared" si="69"/>
        <v>LP</v>
      </c>
      <c r="O500" s="114" t="s">
        <v>8728</v>
      </c>
      <c r="P500" s="114" t="str">
        <f t="shared" si="72"/>
        <v>Low</v>
      </c>
      <c r="Q500" s="155" t="s">
        <v>6051</v>
      </c>
      <c r="R500" s="356"/>
      <c r="S500" s="356"/>
      <c r="T500" s="155" t="s">
        <v>1891</v>
      </c>
      <c r="U500" s="117" t="s">
        <v>6052</v>
      </c>
      <c r="V500" s="118" t="s">
        <v>10874</v>
      </c>
      <c r="W500" s="119" t="s">
        <v>1193</v>
      </c>
      <c r="X500" s="119" t="s">
        <v>1193</v>
      </c>
      <c r="Y500" s="128">
        <v>43033</v>
      </c>
      <c r="Z500" s="118" t="s">
        <v>3303</v>
      </c>
      <c r="AA500" s="120">
        <v>0</v>
      </c>
      <c r="AB500" s="120">
        <v>0</v>
      </c>
      <c r="AC500" s="120">
        <v>0</v>
      </c>
      <c r="AD500" s="120">
        <v>0</v>
      </c>
      <c r="AE500" s="120">
        <v>0</v>
      </c>
      <c r="AF500" s="121"/>
      <c r="AG500" s="114" t="s">
        <v>1193</v>
      </c>
      <c r="AH500" s="130" t="s">
        <v>1193</v>
      </c>
      <c r="AI500" s="114">
        <v>7</v>
      </c>
      <c r="AJ500" s="114">
        <v>4</v>
      </c>
      <c r="AK500" s="114">
        <v>3</v>
      </c>
      <c r="AL500" s="114">
        <v>0</v>
      </c>
      <c r="AM500" s="114">
        <v>0</v>
      </c>
      <c r="AN500" s="118" t="s">
        <v>3500</v>
      </c>
      <c r="AO500" s="122">
        <v>1</v>
      </c>
    </row>
    <row r="501" spans="1:41" ht="25" customHeight="1" x14ac:dyDescent="0.35">
      <c r="A501" s="123"/>
      <c r="B501" s="124"/>
      <c r="C501" s="114" t="str">
        <f t="shared" ca="1" si="67"/>
        <v>Active</v>
      </c>
      <c r="D501" s="114" t="s">
        <v>11801</v>
      </c>
      <c r="E501" s="115">
        <v>41682</v>
      </c>
      <c r="F501" s="115">
        <v>46065</v>
      </c>
      <c r="G501" s="115">
        <f>DATE(YEAR(F501),MONTH(F501)+12,DAY(F501)-1)</f>
        <v>46429</v>
      </c>
      <c r="H501" s="114" t="s">
        <v>33</v>
      </c>
      <c r="I501" s="379" t="s">
        <v>31</v>
      </c>
      <c r="J501" s="155" t="s">
        <v>5951</v>
      </c>
      <c r="K501" s="114" t="s">
        <v>11728</v>
      </c>
      <c r="L501" s="114" t="s">
        <v>5123</v>
      </c>
      <c r="M501" s="114" t="s">
        <v>3640</v>
      </c>
      <c r="N501" s="116" t="str">
        <f t="shared" si="69"/>
        <v>LP</v>
      </c>
      <c r="O501" s="114" t="s">
        <v>8735</v>
      </c>
      <c r="P501" s="114" t="str">
        <f>IF(EXACT(O501,"Overseas Charities Operating in Jamaica"),"Medium",IF(EXACT(O501,"Muslim Groups/Foundations"),"Medium",IF(EXACT(O501,"Churches"),"Low",IF(EXACT(O501,"Benevolent Societies"),"Low",IF(EXACT(O501,"Alumni/Past Students Associations"),"Low",IF(EXACT(O501,"Schools(Government/Private)"),"Low",IF(EXACT(O501,"Govt.Based Trust/Charities"),"Low",IF(EXACT(O501,"Trust"),"Medium",IF(EXACT(O501,"Company Based Foundations"),"Medium",IF(EXACT(O501,"Other Foundations"),"Medium",IF(EXACT(O501,"Unincorporated Groups"),"Medium","")))))))))))</f>
        <v>Low</v>
      </c>
      <c r="Q501" s="155" t="s">
        <v>439</v>
      </c>
      <c r="R501" s="356" t="s">
        <v>13625</v>
      </c>
      <c r="S501" s="356"/>
      <c r="T501" s="155" t="s">
        <v>11802</v>
      </c>
      <c r="U501" s="127" t="s">
        <v>11803</v>
      </c>
      <c r="V501" s="118" t="s">
        <v>6053</v>
      </c>
      <c r="W501" s="119" t="s">
        <v>1193</v>
      </c>
      <c r="X501" s="119" t="s">
        <v>1193</v>
      </c>
      <c r="Y501" s="128">
        <v>41668</v>
      </c>
      <c r="Z501" s="128">
        <v>43100</v>
      </c>
      <c r="AA501" s="120">
        <v>59286719</v>
      </c>
      <c r="AB501" s="120">
        <v>0</v>
      </c>
      <c r="AC501" s="120">
        <v>59286719</v>
      </c>
      <c r="AD501" s="120">
        <v>0</v>
      </c>
      <c r="AE501" s="120">
        <v>-110919473</v>
      </c>
      <c r="AF501" s="121">
        <v>75583393</v>
      </c>
      <c r="AG501" s="114" t="s">
        <v>7704</v>
      </c>
      <c r="AH501" s="114" t="s">
        <v>1193</v>
      </c>
      <c r="AI501" s="114">
        <v>0</v>
      </c>
      <c r="AJ501" s="114">
        <v>0</v>
      </c>
      <c r="AK501" s="114">
        <v>0</v>
      </c>
      <c r="AL501" s="114">
        <v>42</v>
      </c>
      <c r="AM501" s="114">
        <v>1</v>
      </c>
      <c r="AN501" s="118" t="s">
        <v>4568</v>
      </c>
      <c r="AO501" s="122">
        <v>1</v>
      </c>
    </row>
    <row r="502" spans="1:41" ht="25" customHeight="1" x14ac:dyDescent="0.35">
      <c r="A502" s="125" t="s">
        <v>11533</v>
      </c>
      <c r="B502" s="126">
        <v>45659</v>
      </c>
      <c r="C502" s="114" t="str">
        <f t="shared" ca="1" si="67"/>
        <v>Active</v>
      </c>
      <c r="D502" s="114" t="s">
        <v>14711</v>
      </c>
      <c r="E502" s="115">
        <v>45659</v>
      </c>
      <c r="F502" s="115">
        <v>45659</v>
      </c>
      <c r="G502" s="115">
        <f t="shared" ref="G502:G511" si="73">DATE(YEAR(F502)+2,MONTH(F502),DAY(F502)-1)</f>
        <v>46388</v>
      </c>
      <c r="H502" s="114" t="s">
        <v>14686</v>
      </c>
      <c r="I502" s="379" t="s">
        <v>14687</v>
      </c>
      <c r="J502" s="155" t="s">
        <v>14688</v>
      </c>
      <c r="K502" s="114" t="s">
        <v>11728</v>
      </c>
      <c r="L502" s="114" t="s">
        <v>5123</v>
      </c>
      <c r="M502" s="114" t="s">
        <v>3640</v>
      </c>
      <c r="N502" s="116" t="str">
        <f t="shared" si="69"/>
        <v>LP</v>
      </c>
      <c r="O502" s="114" t="s">
        <v>8728</v>
      </c>
      <c r="P502" s="114" t="str">
        <f t="shared" ref="P502:P509" si="74">IF(EXACT(O502,"Overseas Charities Operating in Jamaica"),"Medium",IF(EXACT(O502,"Muslim Groups/Foundations"),"Medium",IF(EXACT(O502,"Churches"),"Low",IF(EXACT(O502,"Benevolent Societies"),"Low",IF(EXACT(O502,"Alumni/Past Students Associations"),"Low",IF(EXACT(O502,"Schools(Government/Private)"),"Low",IF(EXACT(O502,"Govt.Based Trusts/Charities"),"Low",IF(EXACT(O502,"Trust"),"Medium",IF(EXACT(O502,"Company Based Foundations"),"Medium",IF(EXACT(O502,"Other Foundations"),"Medium",IF(EXACT(O502,"Unincorporated Groups"),"Medium","")))))))))))</f>
        <v>Low</v>
      </c>
      <c r="Q502" s="155" t="s">
        <v>5151</v>
      </c>
      <c r="R502" s="356" t="s">
        <v>14689</v>
      </c>
      <c r="S502" s="356"/>
      <c r="T502" s="155" t="s">
        <v>14690</v>
      </c>
      <c r="U502" s="117" t="s">
        <v>14691</v>
      </c>
      <c r="V502" s="118" t="s">
        <v>12921</v>
      </c>
      <c r="W502" s="119" t="s">
        <v>1193</v>
      </c>
      <c r="X502" s="119" t="s">
        <v>1193</v>
      </c>
      <c r="Y502" s="115">
        <v>45639</v>
      </c>
      <c r="Z502" s="118" t="s">
        <v>3303</v>
      </c>
      <c r="AA502" s="120">
        <v>0</v>
      </c>
      <c r="AB502" s="120">
        <v>0</v>
      </c>
      <c r="AC502" s="120">
        <v>0</v>
      </c>
      <c r="AD502" s="120">
        <v>0</v>
      </c>
      <c r="AE502" s="120">
        <v>0</v>
      </c>
      <c r="AF502" s="121">
        <v>0</v>
      </c>
      <c r="AG502" s="114" t="s">
        <v>1193</v>
      </c>
      <c r="AH502" s="114" t="s">
        <v>1193</v>
      </c>
      <c r="AI502" s="114">
        <v>4</v>
      </c>
      <c r="AJ502" s="114">
        <v>0</v>
      </c>
      <c r="AK502" s="114">
        <v>4</v>
      </c>
      <c r="AL502" s="114">
        <v>0</v>
      </c>
      <c r="AM502" s="114">
        <v>0</v>
      </c>
      <c r="AN502" s="118" t="s">
        <v>3500</v>
      </c>
      <c r="AO502" s="122">
        <v>1</v>
      </c>
    </row>
    <row r="503" spans="1:41" ht="25" customHeight="1" x14ac:dyDescent="0.35">
      <c r="A503" s="123"/>
      <c r="B503" s="124"/>
      <c r="C503" s="114" t="str">
        <f t="shared" ca="1" si="67"/>
        <v>Expired</v>
      </c>
      <c r="D503" s="114" t="s">
        <v>8749</v>
      </c>
      <c r="E503" s="115">
        <v>43333</v>
      </c>
      <c r="F503" s="115">
        <v>44794</v>
      </c>
      <c r="G503" s="115">
        <f t="shared" si="73"/>
        <v>45524</v>
      </c>
      <c r="H503" s="114" t="s">
        <v>2093</v>
      </c>
      <c r="I503" s="379" t="s">
        <v>4356</v>
      </c>
      <c r="J503" s="155" t="s">
        <v>6056</v>
      </c>
      <c r="K503" s="114" t="s">
        <v>24</v>
      </c>
      <c r="L503" s="114" t="s">
        <v>5123</v>
      </c>
      <c r="M503" s="114" t="s">
        <v>3640</v>
      </c>
      <c r="N503" s="116" t="str">
        <f t="shared" si="69"/>
        <v>LP</v>
      </c>
      <c r="O503" s="114" t="s">
        <v>8728</v>
      </c>
      <c r="P503" s="114" t="str">
        <f t="shared" si="74"/>
        <v>Low</v>
      </c>
      <c r="Q503" s="155" t="s">
        <v>5044</v>
      </c>
      <c r="R503" s="356"/>
      <c r="S503" s="356"/>
      <c r="T503" s="155" t="s">
        <v>2750</v>
      </c>
      <c r="U503" s="117" t="s">
        <v>6057</v>
      </c>
      <c r="V503" s="129" t="s">
        <v>8750</v>
      </c>
      <c r="W503" s="129" t="s">
        <v>8751</v>
      </c>
      <c r="X503" s="128" t="s">
        <v>1193</v>
      </c>
      <c r="Y503" s="128">
        <v>43335</v>
      </c>
      <c r="Z503" s="128">
        <v>44561</v>
      </c>
      <c r="AA503" s="120">
        <v>1636</v>
      </c>
      <c r="AB503" s="120">
        <v>0</v>
      </c>
      <c r="AC503" s="120">
        <v>1636</v>
      </c>
      <c r="AD503" s="120">
        <v>0</v>
      </c>
      <c r="AE503" s="120">
        <v>1636</v>
      </c>
      <c r="AF503" s="121"/>
      <c r="AG503" s="114" t="s">
        <v>7574</v>
      </c>
      <c r="AH503" s="114" t="s">
        <v>1193</v>
      </c>
      <c r="AI503" s="114">
        <v>2</v>
      </c>
      <c r="AJ503" s="114">
        <v>1</v>
      </c>
      <c r="AK503" s="114">
        <v>1</v>
      </c>
      <c r="AL503" s="114">
        <v>0</v>
      </c>
      <c r="AM503" s="114">
        <v>1</v>
      </c>
      <c r="AN503" s="118" t="s">
        <v>3500</v>
      </c>
      <c r="AO503" s="122">
        <v>1</v>
      </c>
    </row>
    <row r="504" spans="1:41" ht="25" customHeight="1" x14ac:dyDescent="0.35">
      <c r="A504" s="124"/>
      <c r="B504" s="124"/>
      <c r="C504" s="114" t="str">
        <f t="shared" ca="1" si="67"/>
        <v>Expired</v>
      </c>
      <c r="D504" s="114" t="s">
        <v>3751</v>
      </c>
      <c r="E504" s="115">
        <v>43972</v>
      </c>
      <c r="F504" s="115">
        <v>43972</v>
      </c>
      <c r="G504" s="115">
        <f t="shared" si="73"/>
        <v>44701</v>
      </c>
      <c r="H504" s="114" t="s">
        <v>2597</v>
      </c>
      <c r="I504" s="379" t="s">
        <v>4357</v>
      </c>
      <c r="J504" s="155" t="s">
        <v>6058</v>
      </c>
      <c r="K504" s="114" t="s">
        <v>24</v>
      </c>
      <c r="L504" s="114" t="s">
        <v>5123</v>
      </c>
      <c r="M504" s="114" t="s">
        <v>3640</v>
      </c>
      <c r="N504" s="116" t="str">
        <f t="shared" si="69"/>
        <v>LP</v>
      </c>
      <c r="O504" s="114" t="s">
        <v>8728</v>
      </c>
      <c r="P504" s="114" t="str">
        <f t="shared" si="74"/>
        <v>Low</v>
      </c>
      <c r="Q504" s="155" t="s">
        <v>2147</v>
      </c>
      <c r="R504" s="356"/>
      <c r="S504" s="356"/>
      <c r="T504" s="155" t="s">
        <v>9948</v>
      </c>
      <c r="U504" s="117" t="s">
        <v>9949</v>
      </c>
      <c r="V504" s="128" t="s">
        <v>10875</v>
      </c>
      <c r="W504" s="128" t="s">
        <v>1193</v>
      </c>
      <c r="X504" s="128" t="s">
        <v>1193</v>
      </c>
      <c r="Y504" s="128">
        <v>43936</v>
      </c>
      <c r="Z504" s="118" t="s">
        <v>3303</v>
      </c>
      <c r="AA504" s="120">
        <v>0</v>
      </c>
      <c r="AB504" s="120">
        <v>0</v>
      </c>
      <c r="AC504" s="120">
        <v>0</v>
      </c>
      <c r="AD504" s="120">
        <v>0</v>
      </c>
      <c r="AE504" s="120">
        <v>0</v>
      </c>
      <c r="AF504" s="121"/>
      <c r="AG504" s="114" t="s">
        <v>1193</v>
      </c>
      <c r="AH504" s="114" t="s">
        <v>1193</v>
      </c>
      <c r="AI504" s="114">
        <v>7</v>
      </c>
      <c r="AJ504" s="114">
        <v>4</v>
      </c>
      <c r="AK504" s="114">
        <v>3</v>
      </c>
      <c r="AL504" s="114">
        <v>0</v>
      </c>
      <c r="AM504" s="114">
        <v>0</v>
      </c>
      <c r="AN504" s="118" t="s">
        <v>3500</v>
      </c>
      <c r="AO504" s="122">
        <v>1</v>
      </c>
    </row>
    <row r="505" spans="1:41" ht="25" customHeight="1" x14ac:dyDescent="0.35">
      <c r="A505" s="133"/>
      <c r="B505" s="124"/>
      <c r="C505" s="114" t="str">
        <f t="shared" ca="1" si="67"/>
        <v>Active</v>
      </c>
      <c r="D505" s="114" t="s">
        <v>11716</v>
      </c>
      <c r="E505" s="115">
        <v>42991</v>
      </c>
      <c r="F505" s="115">
        <v>45563</v>
      </c>
      <c r="G505" s="115">
        <f t="shared" si="73"/>
        <v>46292</v>
      </c>
      <c r="H505" s="114" t="s">
        <v>1662</v>
      </c>
      <c r="I505" s="379" t="s">
        <v>8025</v>
      </c>
      <c r="J505" s="155" t="s">
        <v>6059</v>
      </c>
      <c r="K505" s="114" t="s">
        <v>24</v>
      </c>
      <c r="L505" s="114" t="s">
        <v>5123</v>
      </c>
      <c r="M505" s="114" t="s">
        <v>3640</v>
      </c>
      <c r="N505" s="116" t="str">
        <f t="shared" si="69"/>
        <v>LP</v>
      </c>
      <c r="O505" s="114" t="s">
        <v>8728</v>
      </c>
      <c r="P505" s="114" t="str">
        <f t="shared" si="74"/>
        <v>Low</v>
      </c>
      <c r="Q505" s="155" t="s">
        <v>10481</v>
      </c>
      <c r="R505" s="356"/>
      <c r="S505" s="356"/>
      <c r="T505" s="355" t="s">
        <v>1674</v>
      </c>
      <c r="U505" s="117" t="s">
        <v>6060</v>
      </c>
      <c r="V505" s="118" t="s">
        <v>10876</v>
      </c>
      <c r="W505" s="119" t="s">
        <v>1193</v>
      </c>
      <c r="X505" s="119" t="s">
        <v>1193</v>
      </c>
      <c r="Y505" s="128">
        <v>44099</v>
      </c>
      <c r="Z505" s="128">
        <v>44099</v>
      </c>
      <c r="AA505" s="120">
        <v>2849000</v>
      </c>
      <c r="AB505" s="120">
        <v>0</v>
      </c>
      <c r="AC505" s="120">
        <v>700000</v>
      </c>
      <c r="AD505" s="120">
        <v>0</v>
      </c>
      <c r="AE505" s="120">
        <v>2619000</v>
      </c>
      <c r="AF505" s="121"/>
      <c r="AG505" s="114" t="s">
        <v>1193</v>
      </c>
      <c r="AH505" s="114" t="s">
        <v>1193</v>
      </c>
      <c r="AI505" s="114">
        <v>7</v>
      </c>
      <c r="AJ505" s="114">
        <v>3</v>
      </c>
      <c r="AK505" s="114">
        <v>4</v>
      </c>
      <c r="AL505" s="114" t="s">
        <v>8547</v>
      </c>
      <c r="AM505" s="114">
        <v>0</v>
      </c>
      <c r="AN505" s="118" t="s">
        <v>3500</v>
      </c>
      <c r="AO505" s="122">
        <v>1</v>
      </c>
    </row>
    <row r="506" spans="1:41" ht="25" customHeight="1" x14ac:dyDescent="0.35">
      <c r="A506" s="125" t="s">
        <v>11533</v>
      </c>
      <c r="B506" s="126">
        <v>46170</v>
      </c>
      <c r="C506" s="114" t="str">
        <f t="shared" ca="1" si="67"/>
        <v>Active</v>
      </c>
      <c r="D506" s="114" t="s">
        <v>16663</v>
      </c>
      <c r="E506" s="115">
        <v>46170</v>
      </c>
      <c r="F506" s="115">
        <v>46170</v>
      </c>
      <c r="G506" s="115">
        <f t="shared" si="73"/>
        <v>46900</v>
      </c>
      <c r="H506" s="114" t="s">
        <v>16664</v>
      </c>
      <c r="I506" s="379" t="s">
        <v>16665</v>
      </c>
      <c r="J506" s="155" t="s">
        <v>16666</v>
      </c>
      <c r="K506" s="114" t="s">
        <v>24</v>
      </c>
      <c r="L506" s="114" t="s">
        <v>5123</v>
      </c>
      <c r="M506" s="114" t="s">
        <v>3640</v>
      </c>
      <c r="N506" s="116" t="str">
        <f t="shared" si="69"/>
        <v>LP</v>
      </c>
      <c r="O506" s="114" t="s">
        <v>8725</v>
      </c>
      <c r="P506" s="114" t="str">
        <f t="shared" si="74"/>
        <v>Medium</v>
      </c>
      <c r="Q506" s="155" t="s">
        <v>16667</v>
      </c>
      <c r="R506" s="356" t="s">
        <v>16671</v>
      </c>
      <c r="S506" s="356"/>
      <c r="T506" s="155" t="s">
        <v>16668</v>
      </c>
      <c r="U506" s="127" t="s">
        <v>16669</v>
      </c>
      <c r="V506" s="129" t="s">
        <v>16670</v>
      </c>
      <c r="W506" s="128" t="s">
        <v>1193</v>
      </c>
      <c r="X506" s="128" t="s">
        <v>1193</v>
      </c>
      <c r="Y506" s="115">
        <v>46164</v>
      </c>
      <c r="Z506" s="115" t="s">
        <v>3303</v>
      </c>
      <c r="AA506" s="120">
        <v>0</v>
      </c>
      <c r="AB506" s="120">
        <v>0</v>
      </c>
      <c r="AC506" s="120">
        <v>0</v>
      </c>
      <c r="AD506" s="120">
        <v>0</v>
      </c>
      <c r="AE506" s="120">
        <v>0</v>
      </c>
      <c r="AF506" s="121">
        <v>0</v>
      </c>
      <c r="AG506" s="114" t="s">
        <v>1193</v>
      </c>
      <c r="AH506" s="114" t="s">
        <v>1193</v>
      </c>
      <c r="AI506" s="114">
        <v>2</v>
      </c>
      <c r="AJ506" s="114">
        <v>1</v>
      </c>
      <c r="AK506" s="114">
        <v>1</v>
      </c>
      <c r="AL506" s="114">
        <v>2</v>
      </c>
      <c r="AM506" s="114">
        <v>0</v>
      </c>
      <c r="AN506" s="118" t="s">
        <v>3500</v>
      </c>
      <c r="AO506" s="122">
        <v>1</v>
      </c>
    </row>
    <row r="507" spans="1:41" ht="25" customHeight="1" x14ac:dyDescent="0.35">
      <c r="A507" s="123"/>
      <c r="B507" s="124"/>
      <c r="C507" s="114" t="str">
        <f t="shared" ca="1" si="67"/>
        <v>Expired</v>
      </c>
      <c r="D507" s="114" t="s">
        <v>2211</v>
      </c>
      <c r="E507" s="115">
        <v>43525</v>
      </c>
      <c r="F507" s="115">
        <v>43525</v>
      </c>
      <c r="G507" s="115">
        <f t="shared" si="73"/>
        <v>44255</v>
      </c>
      <c r="H507" s="114" t="s">
        <v>4846</v>
      </c>
      <c r="I507" s="379" t="s">
        <v>8361</v>
      </c>
      <c r="J507" s="155" t="s">
        <v>6061</v>
      </c>
      <c r="K507" s="114" t="s">
        <v>11730</v>
      </c>
      <c r="L507" s="114" t="s">
        <v>5123</v>
      </c>
      <c r="M507" s="114" t="s">
        <v>3640</v>
      </c>
      <c r="N507" s="116" t="str">
        <f t="shared" si="69"/>
        <v>LP</v>
      </c>
      <c r="O507" s="114" t="s">
        <v>8728</v>
      </c>
      <c r="P507" s="114" t="str">
        <f t="shared" si="74"/>
        <v>Low</v>
      </c>
      <c r="Q507" s="155" t="s">
        <v>6062</v>
      </c>
      <c r="R507" s="356"/>
      <c r="S507" s="356"/>
      <c r="T507" s="155" t="s">
        <v>2773</v>
      </c>
      <c r="U507" s="127" t="s">
        <v>9947</v>
      </c>
      <c r="V507" s="118" t="s">
        <v>10877</v>
      </c>
      <c r="W507" s="119" t="s">
        <v>1193</v>
      </c>
      <c r="X507" s="119" t="s">
        <v>1193</v>
      </c>
      <c r="Y507" s="128">
        <v>43482</v>
      </c>
      <c r="Z507" s="128">
        <v>43830</v>
      </c>
      <c r="AA507" s="120">
        <v>500000</v>
      </c>
      <c r="AB507" s="120">
        <v>0</v>
      </c>
      <c r="AC507" s="120">
        <v>80000</v>
      </c>
      <c r="AD507" s="120">
        <v>0</v>
      </c>
      <c r="AE507" s="120">
        <v>437500</v>
      </c>
      <c r="AF507" s="121"/>
      <c r="AG507" s="114" t="s">
        <v>1193</v>
      </c>
      <c r="AH507" s="114" t="s">
        <v>1193</v>
      </c>
      <c r="AI507" s="114">
        <v>24</v>
      </c>
      <c r="AJ507" s="114">
        <v>8</v>
      </c>
      <c r="AK507" s="114">
        <v>16</v>
      </c>
      <c r="AL507" s="114">
        <v>0</v>
      </c>
      <c r="AM507" s="114">
        <v>1</v>
      </c>
      <c r="AN507" s="118" t="s">
        <v>3500</v>
      </c>
      <c r="AO507" s="122">
        <v>1</v>
      </c>
    </row>
    <row r="508" spans="1:41" ht="25" customHeight="1" x14ac:dyDescent="0.35">
      <c r="A508" s="125" t="s">
        <v>11533</v>
      </c>
      <c r="B508" s="126">
        <v>45323</v>
      </c>
      <c r="C508" s="114" t="str">
        <f t="shared" ca="1" si="67"/>
        <v>Active</v>
      </c>
      <c r="D508" s="114" t="s">
        <v>13166</v>
      </c>
      <c r="E508" s="115">
        <v>45323</v>
      </c>
      <c r="F508" s="115">
        <v>46054</v>
      </c>
      <c r="G508" s="115">
        <f t="shared" si="73"/>
        <v>46783</v>
      </c>
      <c r="H508" s="114" t="s">
        <v>13167</v>
      </c>
      <c r="I508" s="379" t="s">
        <v>13168</v>
      </c>
      <c r="J508" s="155" t="s">
        <v>13169</v>
      </c>
      <c r="K508" s="114" t="s">
        <v>24</v>
      </c>
      <c r="L508" s="114" t="s">
        <v>5123</v>
      </c>
      <c r="M508" s="114" t="s">
        <v>3640</v>
      </c>
      <c r="N508" s="116" t="str">
        <f t="shared" si="69"/>
        <v>LP</v>
      </c>
      <c r="O508" s="114" t="s">
        <v>8725</v>
      </c>
      <c r="P508" s="114" t="str">
        <f t="shared" si="74"/>
        <v>Medium</v>
      </c>
      <c r="Q508" s="155" t="s">
        <v>13170</v>
      </c>
      <c r="R508" s="356" t="s">
        <v>16704</v>
      </c>
      <c r="S508" s="356" t="s">
        <v>16705</v>
      </c>
      <c r="T508" s="155" t="s">
        <v>13171</v>
      </c>
      <c r="U508" s="117" t="s">
        <v>13172</v>
      </c>
      <c r="V508" s="118" t="s">
        <v>12794</v>
      </c>
      <c r="W508" s="119" t="s">
        <v>1193</v>
      </c>
      <c r="X508" s="119" t="s">
        <v>1193</v>
      </c>
      <c r="Y508" s="115">
        <v>44854</v>
      </c>
      <c r="Z508" s="115" t="s">
        <v>3303</v>
      </c>
      <c r="AA508" s="120">
        <v>0</v>
      </c>
      <c r="AB508" s="120">
        <v>0</v>
      </c>
      <c r="AC508" s="120">
        <v>0</v>
      </c>
      <c r="AD508" s="120">
        <v>0</v>
      </c>
      <c r="AE508" s="120">
        <v>0</v>
      </c>
      <c r="AF508" s="121">
        <v>0</v>
      </c>
      <c r="AG508" s="114" t="s">
        <v>1193</v>
      </c>
      <c r="AH508" s="114" t="s">
        <v>1193</v>
      </c>
      <c r="AI508" s="114">
        <v>3</v>
      </c>
      <c r="AJ508" s="114">
        <v>1</v>
      </c>
      <c r="AK508" s="114">
        <v>2</v>
      </c>
      <c r="AL508" s="114">
        <v>0</v>
      </c>
      <c r="AM508" s="114">
        <v>0</v>
      </c>
      <c r="AN508" s="118" t="s">
        <v>3500</v>
      </c>
      <c r="AO508" s="122">
        <v>1</v>
      </c>
    </row>
    <row r="509" spans="1:41" ht="25" customHeight="1" x14ac:dyDescent="0.35">
      <c r="A509" s="123"/>
      <c r="B509" s="124"/>
      <c r="C509" s="114" t="str">
        <f t="shared" ca="1" si="67"/>
        <v>Expired</v>
      </c>
      <c r="D509" s="114" t="s">
        <v>2013</v>
      </c>
      <c r="E509" s="115">
        <v>43271</v>
      </c>
      <c r="F509" s="115">
        <v>43271</v>
      </c>
      <c r="G509" s="115">
        <f t="shared" si="73"/>
        <v>44001</v>
      </c>
      <c r="H509" s="114" t="s">
        <v>2014</v>
      </c>
      <c r="I509" s="379" t="s">
        <v>4358</v>
      </c>
      <c r="J509" s="155" t="s">
        <v>6063</v>
      </c>
      <c r="K509" s="114" t="s">
        <v>24</v>
      </c>
      <c r="L509" s="114" t="s">
        <v>5123</v>
      </c>
      <c r="M509" s="114" t="s">
        <v>3640</v>
      </c>
      <c r="N509" s="116" t="str">
        <f t="shared" si="69"/>
        <v>LP</v>
      </c>
      <c r="O509" s="114" t="s">
        <v>8730</v>
      </c>
      <c r="P509" s="114" t="str">
        <f t="shared" si="74"/>
        <v>Low</v>
      </c>
      <c r="Q509" s="155" t="s">
        <v>10482</v>
      </c>
      <c r="R509" s="356"/>
      <c r="S509" s="356"/>
      <c r="T509" s="155" t="s">
        <v>9945</v>
      </c>
      <c r="U509" s="127" t="s">
        <v>9946</v>
      </c>
      <c r="V509" s="118" t="s">
        <v>6064</v>
      </c>
      <c r="W509" s="119" t="s">
        <v>1193</v>
      </c>
      <c r="X509" s="119" t="s">
        <v>1193</v>
      </c>
      <c r="Y509" s="128">
        <v>43238</v>
      </c>
      <c r="Z509" s="118" t="s">
        <v>3303</v>
      </c>
      <c r="AA509" s="120">
        <v>0</v>
      </c>
      <c r="AB509" s="120">
        <v>0</v>
      </c>
      <c r="AC509" s="120">
        <v>0</v>
      </c>
      <c r="AD509" s="120">
        <v>0</v>
      </c>
      <c r="AE509" s="120">
        <v>0</v>
      </c>
      <c r="AF509" s="121"/>
      <c r="AG509" s="114" t="s">
        <v>1193</v>
      </c>
      <c r="AH509" s="114" t="s">
        <v>1193</v>
      </c>
      <c r="AI509" s="114">
        <v>7</v>
      </c>
      <c r="AJ509" s="114">
        <v>7</v>
      </c>
      <c r="AK509" s="114">
        <v>0</v>
      </c>
      <c r="AL509" s="114">
        <v>0</v>
      </c>
      <c r="AM509" s="114">
        <v>0</v>
      </c>
      <c r="AN509" s="118" t="s">
        <v>3517</v>
      </c>
      <c r="AO509" s="122">
        <v>1</v>
      </c>
    </row>
    <row r="510" spans="1:41" ht="25" customHeight="1" x14ac:dyDescent="0.35">
      <c r="A510" s="123" t="s">
        <v>11548</v>
      </c>
      <c r="B510" s="126">
        <v>44963</v>
      </c>
      <c r="C510" s="114" t="str">
        <f t="shared" ca="1" si="67"/>
        <v>Expired</v>
      </c>
      <c r="D510" s="114" t="s">
        <v>8935</v>
      </c>
      <c r="E510" s="115">
        <v>44963</v>
      </c>
      <c r="F510" s="115">
        <f>E510</f>
        <v>44963</v>
      </c>
      <c r="G510" s="115">
        <f t="shared" si="73"/>
        <v>45693</v>
      </c>
      <c r="H510" s="114" t="s">
        <v>8936</v>
      </c>
      <c r="I510" s="379" t="s">
        <v>8937</v>
      </c>
      <c r="J510" s="155" t="s">
        <v>8938</v>
      </c>
      <c r="K510" s="114" t="s">
        <v>11728</v>
      </c>
      <c r="L510" s="114" t="s">
        <v>5123</v>
      </c>
      <c r="M510" s="114" t="s">
        <v>3640</v>
      </c>
      <c r="N510" s="116" t="str">
        <f t="shared" si="69"/>
        <v>LP</v>
      </c>
      <c r="O510" s="114" t="s">
        <v>8725</v>
      </c>
      <c r="P510" s="114" t="str">
        <f>IF(EXACT(O510,"Overseas Charities Operating in Jamaica"),"Medium",IF(EXACT(O510,"Muslim Groups/Foundations"),"Medium",IF(EXACT(O510,"Churches"),"Low",IF(EXACT(O510,"Benevolent Societies"),"Low",IF(EXACT(O510,"Alumni/Past Students Associations"),"Low",IF(EXACT(O510,"Schools(Government/Private)"),"Low",IF(EXACT(O510,"Govt.Based Trust/Charities"),"Low",IF(EXACT(O510,"Trust"),"Medium",IF(EXACT(O510,"Company Based Foundations"),"Medium",IF(EXACT(O510,"Other Foundations"),"Medium",IF(EXACT(O510,"Unincorporated Groups"),"Medium","")))))))))))</f>
        <v>Medium</v>
      </c>
      <c r="Q510" s="155" t="s">
        <v>10272</v>
      </c>
      <c r="R510" s="356"/>
      <c r="S510" s="356"/>
      <c r="T510" s="155" t="s">
        <v>8939</v>
      </c>
      <c r="U510" s="127" t="s">
        <v>9932</v>
      </c>
      <c r="V510" s="118" t="s">
        <v>11096</v>
      </c>
      <c r="W510" s="118" t="s">
        <v>1193</v>
      </c>
      <c r="X510" s="118" t="s">
        <v>1193</v>
      </c>
      <c r="Y510" s="115">
        <v>44788</v>
      </c>
      <c r="Z510" s="115">
        <v>44895</v>
      </c>
      <c r="AA510" s="120">
        <v>0</v>
      </c>
      <c r="AB510" s="120">
        <v>0</v>
      </c>
      <c r="AC510" s="120">
        <v>0</v>
      </c>
      <c r="AD510" s="120">
        <v>0</v>
      </c>
      <c r="AE510" s="120">
        <v>0</v>
      </c>
      <c r="AF510" s="121"/>
      <c r="AG510" s="114" t="s">
        <v>1193</v>
      </c>
      <c r="AH510" s="114" t="s">
        <v>1193</v>
      </c>
      <c r="AI510" s="114">
        <v>2</v>
      </c>
      <c r="AJ510" s="114">
        <v>1</v>
      </c>
      <c r="AK510" s="114">
        <v>1</v>
      </c>
      <c r="AL510" s="114">
        <v>0</v>
      </c>
      <c r="AM510" s="114">
        <v>0</v>
      </c>
      <c r="AN510" s="118" t="s">
        <v>3500</v>
      </c>
      <c r="AO510" s="122">
        <v>1</v>
      </c>
    </row>
    <row r="511" spans="1:41" ht="25" customHeight="1" x14ac:dyDescent="0.35">
      <c r="A511" s="123"/>
      <c r="B511" s="124"/>
      <c r="C511" s="114" t="str">
        <f t="shared" ca="1" si="67"/>
        <v>Expired</v>
      </c>
      <c r="D511" s="114" t="s">
        <v>2300</v>
      </c>
      <c r="E511" s="115">
        <v>43315</v>
      </c>
      <c r="F511" s="115">
        <v>43315</v>
      </c>
      <c r="G511" s="115">
        <f t="shared" si="73"/>
        <v>44045</v>
      </c>
      <c r="H511" s="114" t="s">
        <v>2072</v>
      </c>
      <c r="I511" s="379" t="s">
        <v>16595</v>
      </c>
      <c r="J511" s="155" t="s">
        <v>6068</v>
      </c>
      <c r="K511" s="114" t="s">
        <v>11728</v>
      </c>
      <c r="L511" s="114" t="s">
        <v>5123</v>
      </c>
      <c r="M511" s="114" t="s">
        <v>3640</v>
      </c>
      <c r="N511" s="116" t="str">
        <f t="shared" si="69"/>
        <v>LP</v>
      </c>
      <c r="O511" s="114" t="s">
        <v>8725</v>
      </c>
      <c r="P511" s="114" t="str">
        <f>IF(EXACT(O511,"Overseas Charities Operating in Jamaica"),"Medium",IF(EXACT(O511,"Muslim Groups/Foundations"),"Medium",IF(EXACT(O511,"Churches"),"Low",IF(EXACT(O511,"Benevolent Societies"),"Low",IF(EXACT(O511,"Alumni/Past Students Associations"),"Low",IF(EXACT(O511,"Schools(Government/Private)"),"Low",IF(EXACT(O511,"Govt.Based Trusts/Charities"),"Low",IF(EXACT(O511,"Trust"),"Medium",IF(EXACT(O511,"Company Based Foundations"),"Medium",IF(EXACT(O511,"Other Foundations"),"Medium",IF(EXACT(O511,"Unincorporated Groups"),"Medium","")))))))))))</f>
        <v>Medium</v>
      </c>
      <c r="Q511" s="155" t="s">
        <v>10483</v>
      </c>
      <c r="R511" s="356"/>
      <c r="S511" s="356"/>
      <c r="T511" s="155" t="s">
        <v>3351</v>
      </c>
      <c r="U511" s="117" t="s">
        <v>6069</v>
      </c>
      <c r="V511" s="118" t="s">
        <v>10875</v>
      </c>
      <c r="W511" s="119" t="s">
        <v>1193</v>
      </c>
      <c r="X511" s="119" t="s">
        <v>1193</v>
      </c>
      <c r="Y511" s="128">
        <v>43104</v>
      </c>
      <c r="Z511" s="118" t="s">
        <v>3303</v>
      </c>
      <c r="AA511" s="120">
        <v>0</v>
      </c>
      <c r="AB511" s="120">
        <v>0</v>
      </c>
      <c r="AC511" s="120">
        <v>0</v>
      </c>
      <c r="AD511" s="120">
        <v>0</v>
      </c>
      <c r="AE511" s="120">
        <v>0</v>
      </c>
      <c r="AF511" s="121"/>
      <c r="AG511" s="114" t="s">
        <v>1193</v>
      </c>
      <c r="AH511" s="114" t="s">
        <v>1193</v>
      </c>
      <c r="AI511" s="114">
        <v>2</v>
      </c>
      <c r="AJ511" s="114">
        <v>1</v>
      </c>
      <c r="AK511" s="114">
        <v>1</v>
      </c>
      <c r="AL511" s="114">
        <v>0</v>
      </c>
      <c r="AM511" s="114">
        <v>0</v>
      </c>
      <c r="AN511" s="118" t="s">
        <v>3500</v>
      </c>
      <c r="AO511" s="122">
        <v>1</v>
      </c>
    </row>
    <row r="512" spans="1:41" ht="25" customHeight="1" x14ac:dyDescent="0.35">
      <c r="A512" s="123"/>
      <c r="B512" s="124"/>
      <c r="C512" s="114" t="str">
        <f t="shared" ca="1" si="67"/>
        <v>Active</v>
      </c>
      <c r="D512" s="114" t="s">
        <v>4046</v>
      </c>
      <c r="E512" s="115">
        <v>42324</v>
      </c>
      <c r="F512" s="115">
        <v>45976</v>
      </c>
      <c r="G512" s="115">
        <f>DATE(YEAR(F512)+1,MONTH(F512),DAY(F512)-1)</f>
        <v>46340</v>
      </c>
      <c r="H512" s="114" t="s">
        <v>1103</v>
      </c>
      <c r="I512" s="379" t="s">
        <v>16237</v>
      </c>
      <c r="J512" s="155" t="s">
        <v>6070</v>
      </c>
      <c r="K512" s="114" t="s">
        <v>11728</v>
      </c>
      <c r="L512" s="114" t="s">
        <v>5123</v>
      </c>
      <c r="M512" s="114" t="s">
        <v>3640</v>
      </c>
      <c r="N512" s="116" t="str">
        <f t="shared" si="69"/>
        <v>LP</v>
      </c>
      <c r="O512" s="114" t="s">
        <v>8728</v>
      </c>
      <c r="P512" s="114" t="str">
        <f>IF(EXACT(O512,"Overseas Charities Operating in Jamaica"),"Medium",IF(EXACT(O512,"Muslim Groups/Foundations"),"Medium",IF(EXACT(O512,"Churches"),"Low",IF(EXACT(O512,"Benevolent Societies"),"Low",IF(EXACT(O512,"Alumni/Past Students Associations"),"Low",IF(EXACT(O512,"Schools(Government/Private)"),"Low",IF(EXACT(O512,"Govt.Based Trusts/Charities"),"Low",IF(EXACT(O512,"Trust"),"Medium",IF(EXACT(O512,"Company Based Foundations"),"Medium",IF(EXACT(O512,"Other Foundations"),"Medium",IF(EXACT(O512,"Unincorporated Groups"),"Medium","")))))))))))</f>
        <v>Low</v>
      </c>
      <c r="Q512" s="155" t="s">
        <v>6071</v>
      </c>
      <c r="R512" s="356" t="s">
        <v>14091</v>
      </c>
      <c r="S512" s="356"/>
      <c r="T512" s="155" t="s">
        <v>6072</v>
      </c>
      <c r="U512" s="117" t="s">
        <v>14092</v>
      </c>
      <c r="V512" s="118" t="s">
        <v>6073</v>
      </c>
      <c r="W512" s="119" t="s">
        <v>1193</v>
      </c>
      <c r="X512" s="119" t="s">
        <v>1193</v>
      </c>
      <c r="Y512" s="128">
        <v>42219</v>
      </c>
      <c r="Z512" s="128">
        <v>44926</v>
      </c>
      <c r="AA512" s="120">
        <v>4644324.18</v>
      </c>
      <c r="AB512" s="120">
        <v>0</v>
      </c>
      <c r="AC512" s="120">
        <v>4156403.29</v>
      </c>
      <c r="AD512" s="120">
        <v>0</v>
      </c>
      <c r="AE512" s="120">
        <v>5014428.2699999996</v>
      </c>
      <c r="AF512" s="121">
        <v>2908169.87</v>
      </c>
      <c r="AG512" s="114" t="s">
        <v>14093</v>
      </c>
      <c r="AH512" s="114" t="s">
        <v>1193</v>
      </c>
      <c r="AI512" s="114">
        <v>3</v>
      </c>
      <c r="AJ512" s="114">
        <v>3</v>
      </c>
      <c r="AK512" s="114">
        <v>0</v>
      </c>
      <c r="AL512" s="114">
        <v>0</v>
      </c>
      <c r="AM512" s="114">
        <v>1</v>
      </c>
      <c r="AN512" s="118" t="s">
        <v>3517</v>
      </c>
      <c r="AO512" s="122">
        <v>1</v>
      </c>
    </row>
    <row r="513" spans="1:41" ht="25" customHeight="1" x14ac:dyDescent="0.35">
      <c r="A513" s="125" t="s">
        <v>11553</v>
      </c>
      <c r="B513" s="124"/>
      <c r="C513" s="114" t="str">
        <f t="shared" ca="1" si="67"/>
        <v>Expired</v>
      </c>
      <c r="D513" s="114" t="s">
        <v>8223</v>
      </c>
      <c r="E513" s="115">
        <v>43642</v>
      </c>
      <c r="F513" s="115">
        <v>45103</v>
      </c>
      <c r="G513" s="115">
        <f>DATE(YEAR(F513)+2,MONTH(F513),DAY(F513)-1)</f>
        <v>45833</v>
      </c>
      <c r="H513" s="114" t="s">
        <v>2252</v>
      </c>
      <c r="I513" s="379" t="s">
        <v>4359</v>
      </c>
      <c r="J513" s="155" t="s">
        <v>10185</v>
      </c>
      <c r="K513" s="114" t="s">
        <v>11728</v>
      </c>
      <c r="L513" s="114" t="s">
        <v>5123</v>
      </c>
      <c r="M513" s="114" t="s">
        <v>3640</v>
      </c>
      <c r="N513" s="116" t="str">
        <f t="shared" si="69"/>
        <v>LP</v>
      </c>
      <c r="O513" s="114" t="s">
        <v>8726</v>
      </c>
      <c r="P513" s="114" t="str">
        <f>IF(EXACT(O513,"Overseas Charities Operating in Jamaica"),"Medium",IF(EXACT(O513,"Muslim Groups/Foundations"),"Medium",IF(EXACT(O513,"Churches"),"Low",IF(EXACT(O513,"Benevolent Societies"),"Low",IF(EXACT(O513,"Alumni/Past Students Associations"),"Low",IF(EXACT(O513,"Schools(Government/Private)"),"Low",IF(EXACT(O513,"Govt.Based Trusts/Charities"),"Low",IF(EXACT(O513,"Trust"),"Medium",IF(EXACT(O513,"Company Based Foundations"),"Medium",IF(EXACT(O513,"Other Foundations"),"Medium",IF(EXACT(O513,"Unincorporated Groups"),"Medium","")))))))))))</f>
        <v>Medium</v>
      </c>
      <c r="Q513" s="155" t="s">
        <v>6074</v>
      </c>
      <c r="R513" s="356" t="s">
        <v>14026</v>
      </c>
      <c r="S513" s="356"/>
      <c r="T513" s="155" t="s">
        <v>14025</v>
      </c>
      <c r="U513" s="117" t="s">
        <v>14027</v>
      </c>
      <c r="V513" s="128" t="s">
        <v>10878</v>
      </c>
      <c r="W513" s="128" t="s">
        <v>1193</v>
      </c>
      <c r="X513" s="128" t="s">
        <v>1193</v>
      </c>
      <c r="Y513" s="128">
        <v>43598</v>
      </c>
      <c r="Z513" s="128">
        <v>43830</v>
      </c>
      <c r="AA513" s="120">
        <v>0</v>
      </c>
      <c r="AB513" s="120">
        <v>0</v>
      </c>
      <c r="AC513" s="120">
        <v>0</v>
      </c>
      <c r="AD513" s="120">
        <v>0</v>
      </c>
      <c r="AE513" s="120">
        <v>-86109</v>
      </c>
      <c r="AF513" s="121">
        <v>89650</v>
      </c>
      <c r="AG513" s="114" t="s">
        <v>1193</v>
      </c>
      <c r="AH513" s="130" t="s">
        <v>11266</v>
      </c>
      <c r="AI513" s="119">
        <v>6</v>
      </c>
      <c r="AJ513" s="119">
        <v>2</v>
      </c>
      <c r="AK513" s="119">
        <v>4</v>
      </c>
      <c r="AL513" s="119">
        <v>5</v>
      </c>
      <c r="AM513" s="119">
        <v>0</v>
      </c>
      <c r="AN513" s="118" t="s">
        <v>3500</v>
      </c>
      <c r="AO513" s="122">
        <v>1</v>
      </c>
    </row>
    <row r="514" spans="1:41" ht="25" customHeight="1" x14ac:dyDescent="0.35">
      <c r="A514" s="123"/>
      <c r="B514" s="124"/>
      <c r="C514" s="114" t="str">
        <f t="shared" ca="1" si="67"/>
        <v>Active</v>
      </c>
      <c r="D514" s="114" t="s">
        <v>3998</v>
      </c>
      <c r="E514" s="115">
        <v>43165</v>
      </c>
      <c r="F514" s="115">
        <v>46087</v>
      </c>
      <c r="G514" s="115">
        <f>DATE(YEAR(F514)+1,MONTH(F514)+8,DAY(F514)-1)</f>
        <v>46696</v>
      </c>
      <c r="H514" s="114" t="s">
        <v>1959</v>
      </c>
      <c r="I514" s="379" t="s">
        <v>13859</v>
      </c>
      <c r="J514" s="155" t="s">
        <v>6075</v>
      </c>
      <c r="K514" s="114" t="s">
        <v>11728</v>
      </c>
      <c r="L514" s="114" t="s">
        <v>5123</v>
      </c>
      <c r="M514" s="114" t="s">
        <v>3640</v>
      </c>
      <c r="N514" s="116" t="str">
        <f t="shared" si="69"/>
        <v>LP</v>
      </c>
      <c r="O514" s="114" t="s">
        <v>8725</v>
      </c>
      <c r="P514" s="114" t="str">
        <f>IF(EXACT(O514,"Overseas Charities Operating in Jamaica"),"Medium",IF(EXACT(O514,"Muslim Groups/Foundations"),"Medium",IF(EXACT(O514,"Churches"),"Low",IF(EXACT(O514,"Benevolent Societies"),"Low",IF(EXACT(O514,"Alumni/Past Students Associations"),"Low",IF(EXACT(O514,"Schools(Government/Private)"),"Low",IF(EXACT(O514,"Govt.Based Trusts/Charities"),"Low",IF(EXACT(O514,"Trust"),"Medium",IF(EXACT(O514,"Company Based Foundations"),"Medium",IF(EXACT(O514,"Other Foundations"),"Medium",IF(EXACT(O514,"Unincorporated Groups"),"Medium","")))))))))))</f>
        <v>Medium</v>
      </c>
      <c r="Q514" s="155" t="s">
        <v>10484</v>
      </c>
      <c r="R514" s="356" t="s">
        <v>13860</v>
      </c>
      <c r="S514" s="356"/>
      <c r="T514" s="155" t="s">
        <v>2889</v>
      </c>
      <c r="U514" s="117" t="s">
        <v>13861</v>
      </c>
      <c r="V514" s="129" t="s">
        <v>6076</v>
      </c>
      <c r="W514" s="128" t="s">
        <v>1193</v>
      </c>
      <c r="X514" s="128" t="s">
        <v>1193</v>
      </c>
      <c r="Y514" s="128">
        <v>43061</v>
      </c>
      <c r="Z514" s="128">
        <v>43465</v>
      </c>
      <c r="AA514" s="120">
        <v>16850</v>
      </c>
      <c r="AB514" s="120">
        <v>0</v>
      </c>
      <c r="AC514" s="120">
        <v>11850</v>
      </c>
      <c r="AD514" s="120">
        <v>0</v>
      </c>
      <c r="AE514" s="120">
        <v>11850</v>
      </c>
      <c r="AF514" s="121">
        <v>0</v>
      </c>
      <c r="AG514" s="114" t="s">
        <v>13862</v>
      </c>
      <c r="AH514" s="114" t="s">
        <v>1193</v>
      </c>
      <c r="AI514" s="114">
        <v>2</v>
      </c>
      <c r="AJ514" s="114">
        <v>0</v>
      </c>
      <c r="AK514" s="114">
        <v>2</v>
      </c>
      <c r="AL514" s="114">
        <v>2</v>
      </c>
      <c r="AM514" s="114">
        <v>1</v>
      </c>
      <c r="AN514" s="118" t="s">
        <v>3500</v>
      </c>
      <c r="AO514" s="122">
        <v>1</v>
      </c>
    </row>
    <row r="515" spans="1:41" ht="25" customHeight="1" x14ac:dyDescent="0.35">
      <c r="A515" s="123" t="s">
        <v>13662</v>
      </c>
      <c r="B515" s="126">
        <v>44767</v>
      </c>
      <c r="C515" s="114" t="str">
        <f t="shared" ca="1" si="67"/>
        <v>Active</v>
      </c>
      <c r="D515" s="114" t="s">
        <v>8226</v>
      </c>
      <c r="E515" s="115">
        <v>41810</v>
      </c>
      <c r="F515" s="115">
        <v>45863</v>
      </c>
      <c r="G515" s="115">
        <f>DATE(YEAR(F515)+1,MONTH(F515),DAY(F515)-1)</f>
        <v>46227</v>
      </c>
      <c r="H515" s="114" t="s">
        <v>4847</v>
      </c>
      <c r="I515" s="379" t="s">
        <v>13663</v>
      </c>
      <c r="J515" s="155" t="s">
        <v>6077</v>
      </c>
      <c r="K515" s="114" t="s">
        <v>11728</v>
      </c>
      <c r="L515" s="114" t="s">
        <v>5123</v>
      </c>
      <c r="M515" s="114" t="s">
        <v>3640</v>
      </c>
      <c r="N515" s="116" t="str">
        <f t="shared" si="69"/>
        <v>LP</v>
      </c>
      <c r="O515" s="114" t="s">
        <v>8733</v>
      </c>
      <c r="P515" s="114" t="str">
        <f>IF(EXACT(O515,"Overseas Charities Operating in Jamaica"),"Medium",IF(EXACT(O515,"Muslim Groups/Foundations"),"Medium",IF(EXACT(O515,"Churches"),"Low",IF(EXACT(O515,"Benevolent Societies"),"Low",IF(EXACT(O515,"Alumni/Past Students Associations"),"Low",IF(EXACT(O515,"Schools(Government/Private)"),"Low",IF(EXACT(O515,"Govt.Based Trusts/Charities"),"Low",IF(EXACT(O515,"Trust"),"Medium",IF(EXACT(O515,"Company Based Foundations"),"Medium",IF(EXACT(O515,"Other Foundations"),"Medium",IF(EXACT(O515,"Unincorporated Groups"),"Medium","")))))))))))</f>
        <v>Medium</v>
      </c>
      <c r="Q515" s="155" t="s">
        <v>510</v>
      </c>
      <c r="R515" s="356" t="s">
        <v>15811</v>
      </c>
      <c r="S515" s="356"/>
      <c r="T515" s="155" t="s">
        <v>2907</v>
      </c>
      <c r="U515" s="117" t="s">
        <v>15812</v>
      </c>
      <c r="V515" s="118" t="s">
        <v>6078</v>
      </c>
      <c r="W515" s="118" t="s">
        <v>10879</v>
      </c>
      <c r="X515" s="119" t="s">
        <v>1193</v>
      </c>
      <c r="Y515" s="128">
        <v>41810</v>
      </c>
      <c r="Z515" s="128">
        <v>44561</v>
      </c>
      <c r="AA515" s="120">
        <v>9136539</v>
      </c>
      <c r="AB515" s="120">
        <v>0</v>
      </c>
      <c r="AC515" s="120">
        <v>6983400</v>
      </c>
      <c r="AD515" s="120">
        <v>0</v>
      </c>
      <c r="AE515" s="120">
        <v>8064611</v>
      </c>
      <c r="AF515" s="121"/>
      <c r="AG515" s="114" t="s">
        <v>11267</v>
      </c>
      <c r="AH515" s="130" t="s">
        <v>1193</v>
      </c>
      <c r="AI515" s="119">
        <v>5</v>
      </c>
      <c r="AJ515" s="119">
        <v>4</v>
      </c>
      <c r="AK515" s="119">
        <v>1</v>
      </c>
      <c r="AL515" s="119">
        <v>3</v>
      </c>
      <c r="AM515" s="119">
        <v>1</v>
      </c>
      <c r="AN515" s="118" t="s">
        <v>3517</v>
      </c>
      <c r="AO515" s="122">
        <v>1</v>
      </c>
    </row>
    <row r="516" spans="1:41" ht="25" customHeight="1" x14ac:dyDescent="0.35">
      <c r="A516" s="123"/>
      <c r="B516" s="124"/>
      <c r="C516" s="114" t="str">
        <f t="shared" ca="1" si="67"/>
        <v>Expired</v>
      </c>
      <c r="D516" s="114" t="s">
        <v>420</v>
      </c>
      <c r="E516" s="115">
        <v>41863</v>
      </c>
      <c r="F516" s="115">
        <v>41863</v>
      </c>
      <c r="G516" s="115">
        <f t="shared" ref="G516:G530" si="75">DATE(YEAR(F516)+2,MONTH(F516),DAY(F516)-1)</f>
        <v>42593</v>
      </c>
      <c r="H516" s="114" t="s">
        <v>421</v>
      </c>
      <c r="I516" s="379" t="s">
        <v>419</v>
      </c>
      <c r="J516" s="155" t="s">
        <v>5798</v>
      </c>
      <c r="K516" s="114" t="s">
        <v>11728</v>
      </c>
      <c r="L516" s="114" t="s">
        <v>5123</v>
      </c>
      <c r="M516" s="114" t="s">
        <v>3640</v>
      </c>
      <c r="N516" s="116" t="str">
        <f t="shared" si="69"/>
        <v>LP</v>
      </c>
      <c r="O516" s="114" t="s">
        <v>8735</v>
      </c>
      <c r="P516" s="114" t="str">
        <f>IF(EXACT(O516,"Overseas Charities Operating in Jamaica"),"Medium",IF(EXACT(O516,"Muslim Groups/Foundations"),"Medium",IF(EXACT(O516,"Churches"),"Low",IF(EXACT(O516,"Benevolent Societies"),"Low",IF(EXACT(O516,"Alumni/Past Students Associations"),"Low",IF(EXACT(O516,"Schools(Government/Private)"),"Low",IF(EXACT(O516,"Govt.Based Trust/Charities"),"Low",IF(EXACT(O516,"Trust"),"Medium",IF(EXACT(O516,"Company Based Foundations"),"Medium",IF(EXACT(O516,"Other Foundations"),"Medium",IF(EXACT(O516,"Unincorporated Groups"),"Medium","")))))))))))</f>
        <v>Low</v>
      </c>
      <c r="Q516" s="155" t="s">
        <v>617</v>
      </c>
      <c r="R516" s="356"/>
      <c r="S516" s="356"/>
      <c r="T516" s="155" t="s">
        <v>9927</v>
      </c>
      <c r="U516" s="127" t="s">
        <v>9928</v>
      </c>
      <c r="V516" s="118" t="s">
        <v>10880</v>
      </c>
      <c r="W516" s="119" t="s">
        <v>10881</v>
      </c>
      <c r="X516" s="119" t="s">
        <v>1193</v>
      </c>
      <c r="Y516" s="128" t="s">
        <v>1193</v>
      </c>
      <c r="Z516" s="128">
        <v>43100</v>
      </c>
      <c r="AA516" s="120">
        <v>2071800</v>
      </c>
      <c r="AB516" s="120">
        <v>0</v>
      </c>
      <c r="AC516" s="120">
        <v>5237994</v>
      </c>
      <c r="AD516" s="120">
        <v>0</v>
      </c>
      <c r="AE516" s="120">
        <v>223044788.5</v>
      </c>
      <c r="AF516" s="121"/>
      <c r="AG516" s="114" t="s">
        <v>11434</v>
      </c>
      <c r="AH516" s="114" t="s">
        <v>1193</v>
      </c>
      <c r="AI516" s="114">
        <v>2</v>
      </c>
      <c r="AJ516" s="114">
        <v>0</v>
      </c>
      <c r="AK516" s="114">
        <v>2</v>
      </c>
      <c r="AL516" s="114">
        <v>0</v>
      </c>
      <c r="AM516" s="114">
        <v>0</v>
      </c>
      <c r="AN516" s="118" t="s">
        <v>3500</v>
      </c>
      <c r="AO516" s="122">
        <v>1</v>
      </c>
    </row>
    <row r="517" spans="1:41" ht="25" customHeight="1" x14ac:dyDescent="0.35">
      <c r="A517" s="123"/>
      <c r="B517" s="124"/>
      <c r="C517" s="114" t="str">
        <f t="shared" ca="1" si="67"/>
        <v>Expired</v>
      </c>
      <c r="D517" s="114" t="s">
        <v>3654</v>
      </c>
      <c r="E517" s="115">
        <v>43150</v>
      </c>
      <c r="F517" s="115">
        <v>43880</v>
      </c>
      <c r="G517" s="115">
        <f t="shared" si="75"/>
        <v>44610</v>
      </c>
      <c r="H517" s="114" t="s">
        <v>2541</v>
      </c>
      <c r="I517" s="379" t="s">
        <v>8363</v>
      </c>
      <c r="J517" s="155" t="s">
        <v>5190</v>
      </c>
      <c r="K517" s="114" t="s">
        <v>11728</v>
      </c>
      <c r="L517" s="114" t="s">
        <v>5123</v>
      </c>
      <c r="M517" s="114" t="s">
        <v>3640</v>
      </c>
      <c r="N517" s="116" t="str">
        <f t="shared" si="69"/>
        <v>LP</v>
      </c>
      <c r="O517" s="114" t="s">
        <v>8732</v>
      </c>
      <c r="P517" s="114" t="str">
        <f>IF(EXACT(O517,"Overseas Charities Operating in Jamaica"),"Medium",IF(EXACT(O517,"Muslim Groups/Foundations"),"Medium",IF(EXACT(O517,"Churches"),"Low",IF(EXACT(O517,"Benevolent Societies"),"Low",IF(EXACT(O517,"Alumni/Past Students'associations"),"Low",IF(EXACT(O517,"Schools(Government/Private)"),"Low",IF(EXACT(O517,"Govt.Based Trusts/Charities"),"Low",IF(EXACT(O517,"Trust"),"Medium",IF(EXACT(O517,"Company Based Foundations"),"Medium",IF(EXACT(O517,"Other Foundations"),"Medium",IF(EXACT(O517,"Unincorporated Groups"),"Medium","")))))))))))</f>
        <v>Low</v>
      </c>
      <c r="Q517" s="155" t="s">
        <v>6084</v>
      </c>
      <c r="R517" s="356"/>
      <c r="S517" s="356"/>
      <c r="T517" s="155" t="s">
        <v>2856</v>
      </c>
      <c r="U517" s="117" t="s">
        <v>5133</v>
      </c>
      <c r="V517" s="129" t="s">
        <v>6085</v>
      </c>
      <c r="W517" s="128" t="s">
        <v>1193</v>
      </c>
      <c r="X517" s="128" t="s">
        <v>1193</v>
      </c>
      <c r="Y517" s="128">
        <v>42744</v>
      </c>
      <c r="Z517" s="118" t="s">
        <v>3305</v>
      </c>
      <c r="AA517" s="120">
        <v>14685533</v>
      </c>
      <c r="AB517" s="120">
        <v>0</v>
      </c>
      <c r="AC517" s="120">
        <v>4471483.13</v>
      </c>
      <c r="AD517" s="120">
        <v>0</v>
      </c>
      <c r="AE517" s="120">
        <v>7843109</v>
      </c>
      <c r="AF517" s="121"/>
      <c r="AG517" s="114" t="s">
        <v>11433</v>
      </c>
      <c r="AH517" s="114" t="s">
        <v>7705</v>
      </c>
      <c r="AI517" s="114"/>
      <c r="AJ517" s="114"/>
      <c r="AK517" s="114"/>
      <c r="AL517" s="114"/>
      <c r="AM517" s="114"/>
      <c r="AN517" s="118" t="s">
        <v>3500</v>
      </c>
      <c r="AO517" s="122">
        <v>1</v>
      </c>
    </row>
    <row r="518" spans="1:41" ht="25" customHeight="1" x14ac:dyDescent="0.35">
      <c r="A518" s="123"/>
      <c r="B518" s="124"/>
      <c r="C518" s="114" t="str">
        <f t="shared" ca="1" si="67"/>
        <v>Expired</v>
      </c>
      <c r="D518" s="114" t="s">
        <v>555</v>
      </c>
      <c r="E518" s="115">
        <v>41869</v>
      </c>
      <c r="F518" s="115">
        <v>41869</v>
      </c>
      <c r="G518" s="115">
        <f t="shared" si="75"/>
        <v>42599</v>
      </c>
      <c r="H518" s="114" t="s">
        <v>4796</v>
      </c>
      <c r="I518" s="379" t="s">
        <v>556</v>
      </c>
      <c r="J518" s="155" t="s">
        <v>5798</v>
      </c>
      <c r="K518" s="114" t="s">
        <v>11728</v>
      </c>
      <c r="L518" s="114" t="s">
        <v>5123</v>
      </c>
      <c r="M518" s="114" t="s">
        <v>3640</v>
      </c>
      <c r="N518" s="116" t="str">
        <f t="shared" si="69"/>
        <v>LP</v>
      </c>
      <c r="O518" s="114" t="s">
        <v>8732</v>
      </c>
      <c r="P518" s="114" t="str">
        <f>IF(EXACT(O518,"Overseas Charities Operating in Jamaica"),"Medium",IF(EXACT(O518,"Muslim Groups/Foundations"),"Medium",IF(EXACT(O518,"Churches"),"Low",IF(EXACT(O518,"Benevolent Societies"),"Low",IF(EXACT(O518,"Alumni/Past Students'associations"),"Low",IF(EXACT(O518,"Schools(Government/Private)"),"Low",IF(EXACT(O518,"Govt.Based Trusts/Charities"),"Low",IF(EXACT(O518,"Trust"),"Medium",IF(EXACT(O518,"Company Based Foundations"),"Medium",IF(EXACT(O518,"Other Foundations"),"Medium",IF(EXACT(O518,"Unincorporated Groups"),"Medium","")))))))))))</f>
        <v>Low</v>
      </c>
      <c r="Q518" s="155" t="s">
        <v>625</v>
      </c>
      <c r="R518" s="356" t="s">
        <v>13702</v>
      </c>
      <c r="S518" s="356"/>
      <c r="T518" s="155" t="s">
        <v>13703</v>
      </c>
      <c r="U518" s="117" t="s">
        <v>13704</v>
      </c>
      <c r="V518" s="118" t="s">
        <v>6086</v>
      </c>
      <c r="W518" s="119" t="s">
        <v>1193</v>
      </c>
      <c r="X518" s="119" t="s">
        <v>1193</v>
      </c>
      <c r="Y518" s="128">
        <v>41854</v>
      </c>
      <c r="Z518" s="118"/>
      <c r="AA518" s="120">
        <v>0</v>
      </c>
      <c r="AB518" s="120">
        <v>0</v>
      </c>
      <c r="AC518" s="120">
        <v>368926.53</v>
      </c>
      <c r="AD518" s="120">
        <v>0</v>
      </c>
      <c r="AE518" s="120">
        <v>135572901.59</v>
      </c>
      <c r="AF518" s="121"/>
      <c r="AG518" s="114" t="s">
        <v>1193</v>
      </c>
      <c r="AH518" s="114" t="s">
        <v>11435</v>
      </c>
      <c r="AI518" s="114">
        <v>5</v>
      </c>
      <c r="AJ518" s="114">
        <v>0</v>
      </c>
      <c r="AK518" s="114">
        <v>5</v>
      </c>
      <c r="AL518" s="114">
        <v>1</v>
      </c>
      <c r="AM518" s="114">
        <v>1</v>
      </c>
      <c r="AN518" s="118" t="s">
        <v>3500</v>
      </c>
      <c r="AO518" s="122">
        <v>1</v>
      </c>
    </row>
    <row r="519" spans="1:41" ht="25" customHeight="1" x14ac:dyDescent="0.35">
      <c r="A519" s="123"/>
      <c r="B519" s="124"/>
      <c r="C519" s="114" t="str">
        <f t="shared" ca="1" si="67"/>
        <v>Expired</v>
      </c>
      <c r="D519" s="114" t="s">
        <v>3337</v>
      </c>
      <c r="E519" s="115">
        <v>43105</v>
      </c>
      <c r="F519" s="115">
        <v>43105</v>
      </c>
      <c r="G519" s="115">
        <f t="shared" si="75"/>
        <v>43834</v>
      </c>
      <c r="H519" s="114" t="s">
        <v>3338</v>
      </c>
      <c r="I519" s="379" t="s">
        <v>8030</v>
      </c>
      <c r="J519" s="155" t="s">
        <v>6087</v>
      </c>
      <c r="K519" s="118" t="s">
        <v>18</v>
      </c>
      <c r="L519" s="114" t="s">
        <v>5123</v>
      </c>
      <c r="M519" s="114" t="s">
        <v>3640</v>
      </c>
      <c r="N519" s="116" t="str">
        <f t="shared" si="69"/>
        <v>LP</v>
      </c>
      <c r="O519" s="114" t="s">
        <v>8728</v>
      </c>
      <c r="P519" s="114" t="str">
        <f t="shared" ref="P519:P526" si="76">IF(EXACT(O519,"Overseas Charities Operating in Jamaica"),"Medium",IF(EXACT(O519,"Muslim Groups/Foundations"),"Medium",IF(EXACT(O519,"Churches"),"Low",IF(EXACT(O519,"Benevolent Societies"),"Low",IF(EXACT(O519,"Alumni/Past Students Associations"),"Low",IF(EXACT(O519,"Schools(Government/Private)"),"Low",IF(EXACT(O519,"Govt.Based Trusts/Charities"),"Low",IF(EXACT(O519,"Trust"),"Medium",IF(EXACT(O519,"Company Based Foundations"),"Medium",IF(EXACT(O519,"Other Foundations"),"Medium",IF(EXACT(O519,"Unincorporated Groups"),"Medium","")))))))))))</f>
        <v>Low</v>
      </c>
      <c r="Q519" s="155" t="s">
        <v>10419</v>
      </c>
      <c r="R519" s="356"/>
      <c r="S519" s="356"/>
      <c r="T519" s="155" t="s">
        <v>9925</v>
      </c>
      <c r="U519" s="117" t="s">
        <v>9926</v>
      </c>
      <c r="V519" s="118" t="s">
        <v>6088</v>
      </c>
      <c r="W519" s="119" t="s">
        <v>1193</v>
      </c>
      <c r="X519" s="119" t="s">
        <v>1193</v>
      </c>
      <c r="Y519" s="128">
        <v>43061</v>
      </c>
      <c r="Z519" s="118" t="s">
        <v>3303</v>
      </c>
      <c r="AA519" s="120">
        <v>0</v>
      </c>
      <c r="AB519" s="120">
        <v>0</v>
      </c>
      <c r="AC519" s="120">
        <v>0</v>
      </c>
      <c r="AD519" s="120">
        <v>0</v>
      </c>
      <c r="AE519" s="120">
        <v>0</v>
      </c>
      <c r="AF519" s="121"/>
      <c r="AG519" s="114" t="s">
        <v>1193</v>
      </c>
      <c r="AH519" s="114" t="s">
        <v>1193</v>
      </c>
      <c r="AI519" s="114">
        <v>3</v>
      </c>
      <c r="AJ519" s="114">
        <v>3</v>
      </c>
      <c r="AK519" s="114">
        <v>0</v>
      </c>
      <c r="AL519" s="114">
        <v>0</v>
      </c>
      <c r="AM519" s="114">
        <v>0</v>
      </c>
      <c r="AN519" s="118" t="s">
        <v>3500</v>
      </c>
      <c r="AO519" s="122">
        <v>1</v>
      </c>
    </row>
    <row r="520" spans="1:41" ht="25" customHeight="1" x14ac:dyDescent="0.35">
      <c r="A520" s="125" t="s">
        <v>11533</v>
      </c>
      <c r="B520" s="126">
        <v>45625</v>
      </c>
      <c r="C520" s="114" t="str">
        <f t="shared" ca="1" si="67"/>
        <v>Active</v>
      </c>
      <c r="D520" s="114" t="s">
        <v>14612</v>
      </c>
      <c r="E520" s="115">
        <v>45618</v>
      </c>
      <c r="F520" s="115">
        <v>45618</v>
      </c>
      <c r="G520" s="115">
        <f t="shared" si="75"/>
        <v>46347</v>
      </c>
      <c r="H520" s="114" t="s">
        <v>14613</v>
      </c>
      <c r="I520" s="379" t="s">
        <v>14614</v>
      </c>
      <c r="J520" s="155" t="s">
        <v>14615</v>
      </c>
      <c r="K520" s="114" t="s">
        <v>18</v>
      </c>
      <c r="L520" s="114" t="s">
        <v>3368</v>
      </c>
      <c r="M520" s="114" t="s">
        <v>3640</v>
      </c>
      <c r="N520" s="116" t="str">
        <f t="shared" si="69"/>
        <v>LP</v>
      </c>
      <c r="O520" s="114" t="s">
        <v>8725</v>
      </c>
      <c r="P520" s="114" t="str">
        <f t="shared" si="76"/>
        <v>Medium</v>
      </c>
      <c r="Q520" s="155" t="s">
        <v>14443</v>
      </c>
      <c r="R520" s="356" t="s">
        <v>14443</v>
      </c>
      <c r="S520" s="356"/>
      <c r="T520" s="155" t="s">
        <v>1193</v>
      </c>
      <c r="U520" s="117" t="s">
        <v>1193</v>
      </c>
      <c r="V520" s="118" t="s">
        <v>1193</v>
      </c>
      <c r="W520" s="119" t="s">
        <v>1193</v>
      </c>
      <c r="X520" s="119" t="s">
        <v>1193</v>
      </c>
      <c r="Y520" s="115" t="s">
        <v>1193</v>
      </c>
      <c r="Z520" s="118" t="s">
        <v>3303</v>
      </c>
      <c r="AA520" s="120">
        <v>0</v>
      </c>
      <c r="AB520" s="120">
        <v>0</v>
      </c>
      <c r="AC520" s="120">
        <v>0</v>
      </c>
      <c r="AD520" s="120">
        <v>0</v>
      </c>
      <c r="AE520" s="120">
        <v>0</v>
      </c>
      <c r="AF520" s="121">
        <v>0</v>
      </c>
      <c r="AG520" s="114" t="s">
        <v>1193</v>
      </c>
      <c r="AH520" s="114" t="s">
        <v>1193</v>
      </c>
      <c r="AI520" s="114" t="s">
        <v>1193</v>
      </c>
      <c r="AJ520" s="114" t="s">
        <v>1193</v>
      </c>
      <c r="AK520" s="114" t="s">
        <v>1193</v>
      </c>
      <c r="AL520" s="114" t="s">
        <v>1193</v>
      </c>
      <c r="AM520" s="114" t="s">
        <v>1193</v>
      </c>
      <c r="AN520" s="118" t="s">
        <v>3500</v>
      </c>
      <c r="AO520" s="122">
        <v>1</v>
      </c>
    </row>
    <row r="521" spans="1:41" ht="25" customHeight="1" x14ac:dyDescent="0.35">
      <c r="A521" s="133"/>
      <c r="B521" s="124"/>
      <c r="C521" s="114" t="str">
        <f t="shared" ca="1" si="67"/>
        <v>Expired</v>
      </c>
      <c r="D521" s="114" t="s">
        <v>4098</v>
      </c>
      <c r="E521" s="115">
        <v>42130</v>
      </c>
      <c r="F521" s="115">
        <v>44719</v>
      </c>
      <c r="G521" s="115">
        <f t="shared" si="75"/>
        <v>45449</v>
      </c>
      <c r="H521" s="114" t="s">
        <v>898</v>
      </c>
      <c r="I521" s="379" t="s">
        <v>16596</v>
      </c>
      <c r="J521" s="155" t="s">
        <v>6089</v>
      </c>
      <c r="K521" s="114" t="s">
        <v>24</v>
      </c>
      <c r="L521" s="114" t="s">
        <v>5123</v>
      </c>
      <c r="M521" s="114" t="s">
        <v>3640</v>
      </c>
      <c r="N521" s="116" t="str">
        <f t="shared" si="69"/>
        <v>LP</v>
      </c>
      <c r="O521" s="114" t="s">
        <v>8725</v>
      </c>
      <c r="P521" s="114" t="str">
        <f t="shared" si="76"/>
        <v>Medium</v>
      </c>
      <c r="Q521" s="155" t="s">
        <v>4234</v>
      </c>
      <c r="R521" s="356"/>
      <c r="S521" s="356"/>
      <c r="T521" s="155" t="s">
        <v>4099</v>
      </c>
      <c r="U521" s="127" t="s">
        <v>6090</v>
      </c>
      <c r="V521" s="118" t="s">
        <v>5131</v>
      </c>
      <c r="W521" s="118" t="s">
        <v>6091</v>
      </c>
      <c r="X521" s="119" t="s">
        <v>1193</v>
      </c>
      <c r="Y521" s="128">
        <v>44263</v>
      </c>
      <c r="Z521" s="118" t="s">
        <v>3305</v>
      </c>
      <c r="AA521" s="120">
        <v>435000</v>
      </c>
      <c r="AB521" s="120">
        <v>0</v>
      </c>
      <c r="AC521" s="120">
        <v>435000</v>
      </c>
      <c r="AD521" s="120">
        <v>0</v>
      </c>
      <c r="AE521" s="120">
        <v>435000</v>
      </c>
      <c r="AF521" s="121"/>
      <c r="AG521" s="114" t="s">
        <v>7706</v>
      </c>
      <c r="AH521" s="114" t="s">
        <v>1193</v>
      </c>
      <c r="AI521" s="114">
        <v>7</v>
      </c>
      <c r="AJ521" s="114">
        <v>5</v>
      </c>
      <c r="AK521" s="114">
        <v>2</v>
      </c>
      <c r="AL521" s="114">
        <v>0</v>
      </c>
      <c r="AM521" s="114">
        <v>0</v>
      </c>
      <c r="AN521" s="118" t="s">
        <v>3500</v>
      </c>
      <c r="AO521" s="122">
        <v>1</v>
      </c>
    </row>
    <row r="522" spans="1:41" ht="25" customHeight="1" x14ac:dyDescent="0.35">
      <c r="A522" s="123"/>
      <c r="B522" s="124"/>
      <c r="C522" s="114" t="str">
        <f t="shared" ca="1" si="67"/>
        <v>Expired</v>
      </c>
      <c r="D522" s="114" t="s">
        <v>1941</v>
      </c>
      <c r="E522" s="115">
        <v>43206</v>
      </c>
      <c r="F522" s="115">
        <v>43206</v>
      </c>
      <c r="G522" s="115">
        <f t="shared" si="75"/>
        <v>43936</v>
      </c>
      <c r="H522" s="114" t="s">
        <v>1942</v>
      </c>
      <c r="I522" s="379" t="s">
        <v>3086</v>
      </c>
      <c r="J522" s="155" t="s">
        <v>6092</v>
      </c>
      <c r="K522" s="114" t="s">
        <v>24</v>
      </c>
      <c r="L522" s="114" t="s">
        <v>5123</v>
      </c>
      <c r="M522" s="114" t="s">
        <v>3640</v>
      </c>
      <c r="N522" s="116" t="str">
        <f t="shared" si="69"/>
        <v>LP</v>
      </c>
      <c r="O522" s="114" t="s">
        <v>8728</v>
      </c>
      <c r="P522" s="114" t="str">
        <f t="shared" si="76"/>
        <v>Low</v>
      </c>
      <c r="Q522" s="155" t="s">
        <v>6093</v>
      </c>
      <c r="R522" s="356"/>
      <c r="S522" s="356"/>
      <c r="T522" s="155" t="s">
        <v>9923</v>
      </c>
      <c r="U522" s="117" t="s">
        <v>9924</v>
      </c>
      <c r="V522" s="118" t="s">
        <v>10882</v>
      </c>
      <c r="W522" s="119" t="s">
        <v>1193</v>
      </c>
      <c r="X522" s="118" t="s">
        <v>7707</v>
      </c>
      <c r="Y522" s="128">
        <v>43168</v>
      </c>
      <c r="Z522" s="128">
        <v>43100</v>
      </c>
      <c r="AA522" s="120">
        <v>4956509</v>
      </c>
      <c r="AB522" s="120">
        <v>0</v>
      </c>
      <c r="AC522" s="120">
        <v>0</v>
      </c>
      <c r="AD522" s="120">
        <v>0</v>
      </c>
      <c r="AE522" s="120">
        <v>-4107029</v>
      </c>
      <c r="AF522" s="121"/>
      <c r="AG522" s="114" t="s">
        <v>1193</v>
      </c>
      <c r="AH522" s="114" t="s">
        <v>1193</v>
      </c>
      <c r="AI522" s="114">
        <v>10</v>
      </c>
      <c r="AJ522" s="114">
        <v>8</v>
      </c>
      <c r="AK522" s="114">
        <v>2</v>
      </c>
      <c r="AL522" s="114">
        <v>0</v>
      </c>
      <c r="AM522" s="114">
        <v>0</v>
      </c>
      <c r="AN522" s="118" t="s">
        <v>3500</v>
      </c>
      <c r="AO522" s="122">
        <v>1</v>
      </c>
    </row>
    <row r="523" spans="1:41" ht="25" customHeight="1" x14ac:dyDescent="0.35">
      <c r="A523" s="123"/>
      <c r="B523" s="124"/>
      <c r="C523" s="114" t="str">
        <f t="shared" ca="1" si="67"/>
        <v>Expired</v>
      </c>
      <c r="D523" s="114" t="s">
        <v>8798</v>
      </c>
      <c r="E523" s="115">
        <v>41893</v>
      </c>
      <c r="F523" s="115">
        <v>44858</v>
      </c>
      <c r="G523" s="115">
        <f t="shared" si="75"/>
        <v>45588</v>
      </c>
      <c r="H523" s="114" t="s">
        <v>717</v>
      </c>
      <c r="I523" s="379" t="s">
        <v>16506</v>
      </c>
      <c r="J523" s="155" t="s">
        <v>5134</v>
      </c>
      <c r="K523" s="114" t="s">
        <v>11728</v>
      </c>
      <c r="L523" s="114" t="s">
        <v>5123</v>
      </c>
      <c r="M523" s="114" t="s">
        <v>3640</v>
      </c>
      <c r="N523" s="116" t="str">
        <f t="shared" si="69"/>
        <v>LP</v>
      </c>
      <c r="O523" s="114" t="s">
        <v>8725</v>
      </c>
      <c r="P523" s="114" t="str">
        <f t="shared" si="76"/>
        <v>Medium</v>
      </c>
      <c r="Q523" s="155" t="s">
        <v>5046</v>
      </c>
      <c r="R523" s="356"/>
      <c r="S523" s="356"/>
      <c r="T523" s="155" t="s">
        <v>2877</v>
      </c>
      <c r="U523" s="117" t="s">
        <v>6094</v>
      </c>
      <c r="V523" s="128" t="s">
        <v>5430</v>
      </c>
      <c r="W523" s="128" t="s">
        <v>1193</v>
      </c>
      <c r="X523" s="128" t="s">
        <v>7707</v>
      </c>
      <c r="Y523" s="128">
        <v>41863</v>
      </c>
      <c r="Z523" s="128">
        <v>44561</v>
      </c>
      <c r="AA523" s="120">
        <v>30403713.93</v>
      </c>
      <c r="AB523" s="120">
        <v>0</v>
      </c>
      <c r="AC523" s="120">
        <v>0</v>
      </c>
      <c r="AD523" s="120">
        <v>0</v>
      </c>
      <c r="AE523" s="120">
        <v>30840696</v>
      </c>
      <c r="AF523" s="121"/>
      <c r="AG523" s="114" t="s">
        <v>11436</v>
      </c>
      <c r="AH523" s="114" t="s">
        <v>11268</v>
      </c>
      <c r="AI523" s="114">
        <v>5</v>
      </c>
      <c r="AJ523" s="114">
        <v>3</v>
      </c>
      <c r="AK523" s="114">
        <v>2</v>
      </c>
      <c r="AL523" s="114">
        <v>0</v>
      </c>
      <c r="AM523" s="114">
        <v>1</v>
      </c>
      <c r="AN523" s="118" t="s">
        <v>4568</v>
      </c>
      <c r="AO523" s="122">
        <v>1</v>
      </c>
    </row>
    <row r="524" spans="1:41" ht="25" customHeight="1" x14ac:dyDescent="0.35">
      <c r="A524" s="133"/>
      <c r="B524" s="124"/>
      <c r="C524" s="114" t="str">
        <f t="shared" ca="1" si="67"/>
        <v>Active</v>
      </c>
      <c r="D524" s="114" t="s">
        <v>3896</v>
      </c>
      <c r="E524" s="115">
        <v>44523</v>
      </c>
      <c r="F524" s="115">
        <v>45619</v>
      </c>
      <c r="G524" s="115">
        <f t="shared" si="75"/>
        <v>46348</v>
      </c>
      <c r="H524" s="114" t="s">
        <v>4157</v>
      </c>
      <c r="I524" s="379" t="s">
        <v>12841</v>
      </c>
      <c r="J524" s="155" t="s">
        <v>6095</v>
      </c>
      <c r="K524" s="114" t="s">
        <v>11728</v>
      </c>
      <c r="L524" s="114" t="s">
        <v>5123</v>
      </c>
      <c r="M524" s="114" t="s">
        <v>3640</v>
      </c>
      <c r="N524" s="116" t="str">
        <f t="shared" si="69"/>
        <v>LP</v>
      </c>
      <c r="O524" s="114" t="s">
        <v>8725</v>
      </c>
      <c r="P524" s="114" t="str">
        <f t="shared" si="76"/>
        <v>Medium</v>
      </c>
      <c r="Q524" s="155" t="s">
        <v>6096</v>
      </c>
      <c r="R524" s="356" t="s">
        <v>12843</v>
      </c>
      <c r="S524" s="356"/>
      <c r="T524" s="155" t="s">
        <v>12842</v>
      </c>
      <c r="U524" s="139" t="s">
        <v>12844</v>
      </c>
      <c r="V524" s="118" t="s">
        <v>5430</v>
      </c>
      <c r="W524" s="118" t="s">
        <v>12845</v>
      </c>
      <c r="X524" s="119" t="s">
        <v>1193</v>
      </c>
      <c r="Y524" s="115">
        <v>44273</v>
      </c>
      <c r="Z524" s="115">
        <v>44561</v>
      </c>
      <c r="AA524" s="130">
        <v>2700000</v>
      </c>
      <c r="AB524" s="130">
        <v>0</v>
      </c>
      <c r="AC524" s="130">
        <v>761774</v>
      </c>
      <c r="AD524" s="130">
        <v>0</v>
      </c>
      <c r="AE524" s="130">
        <v>-7795480</v>
      </c>
      <c r="AF524" s="137">
        <v>9358290</v>
      </c>
      <c r="AG524" s="114" t="s">
        <v>6097</v>
      </c>
      <c r="AH524" s="114" t="s">
        <v>12847</v>
      </c>
      <c r="AI524" s="114">
        <v>5</v>
      </c>
      <c r="AJ524" s="114">
        <v>3</v>
      </c>
      <c r="AK524" s="114">
        <v>2</v>
      </c>
      <c r="AL524" s="114">
        <v>6</v>
      </c>
      <c r="AM524" s="114">
        <v>1</v>
      </c>
      <c r="AN524" s="136" t="s">
        <v>3500</v>
      </c>
      <c r="AO524" s="122">
        <v>1</v>
      </c>
    </row>
    <row r="525" spans="1:41" ht="25" customHeight="1" x14ac:dyDescent="0.35">
      <c r="A525" s="123"/>
      <c r="B525" s="124"/>
      <c r="C525" s="114" t="str">
        <f t="shared" ca="1" si="67"/>
        <v>Active</v>
      </c>
      <c r="D525" s="118" t="s">
        <v>16044</v>
      </c>
      <c r="E525" s="129">
        <v>42177</v>
      </c>
      <c r="F525" s="138">
        <v>46010</v>
      </c>
      <c r="G525" s="115">
        <f t="shared" si="75"/>
        <v>46739</v>
      </c>
      <c r="H525" s="118" t="s">
        <v>4653</v>
      </c>
      <c r="I525" s="379" t="s">
        <v>927</v>
      </c>
      <c r="J525" s="345" t="s">
        <v>12977</v>
      </c>
      <c r="K525" s="118" t="s">
        <v>18</v>
      </c>
      <c r="L525" s="118" t="s">
        <v>3368</v>
      </c>
      <c r="M525" s="114" t="s">
        <v>3640</v>
      </c>
      <c r="N525" s="116" t="str">
        <f t="shared" si="69"/>
        <v>LP</v>
      </c>
      <c r="O525" s="118" t="s">
        <v>8728</v>
      </c>
      <c r="P525" s="114" t="str">
        <f t="shared" si="76"/>
        <v>Low</v>
      </c>
      <c r="Q525" s="345" t="s">
        <v>5047</v>
      </c>
      <c r="R525" s="357" t="s">
        <v>12978</v>
      </c>
      <c r="S525" s="357"/>
      <c r="T525" s="345" t="s">
        <v>12979</v>
      </c>
      <c r="U525" s="139" t="s">
        <v>12980</v>
      </c>
      <c r="V525" s="118" t="s">
        <v>10883</v>
      </c>
      <c r="W525" s="118" t="s">
        <v>1193</v>
      </c>
      <c r="X525" s="118" t="s">
        <v>1193</v>
      </c>
      <c r="Y525" s="129">
        <v>42095</v>
      </c>
      <c r="Z525" s="129">
        <v>43100</v>
      </c>
      <c r="AA525" s="162">
        <v>592900</v>
      </c>
      <c r="AB525" s="162">
        <v>0</v>
      </c>
      <c r="AC525" s="162">
        <v>0</v>
      </c>
      <c r="AD525" s="162">
        <v>0</v>
      </c>
      <c r="AE525" s="162">
        <v>538430</v>
      </c>
      <c r="AF525" s="140">
        <v>456023.28</v>
      </c>
      <c r="AG525" s="118" t="s">
        <v>12981</v>
      </c>
      <c r="AH525" s="118" t="s">
        <v>1193</v>
      </c>
      <c r="AI525" s="118">
        <v>15</v>
      </c>
      <c r="AJ525" s="118">
        <v>5</v>
      </c>
      <c r="AK525" s="118">
        <v>10</v>
      </c>
      <c r="AL525" s="118">
        <v>0</v>
      </c>
      <c r="AM525" s="118">
        <v>1</v>
      </c>
      <c r="AN525" s="118" t="s">
        <v>3500</v>
      </c>
      <c r="AO525" s="141">
        <v>1</v>
      </c>
    </row>
    <row r="526" spans="1:41" ht="25" customHeight="1" x14ac:dyDescent="0.35">
      <c r="A526" s="123"/>
      <c r="B526" s="124"/>
      <c r="C526" s="114" t="str">
        <f t="shared" ca="1" si="67"/>
        <v>Expired</v>
      </c>
      <c r="D526" s="114" t="s">
        <v>8240</v>
      </c>
      <c r="E526" s="115">
        <v>43909</v>
      </c>
      <c r="F526" s="115">
        <v>45370</v>
      </c>
      <c r="G526" s="115">
        <f t="shared" si="75"/>
        <v>46099</v>
      </c>
      <c r="H526" s="114" t="s">
        <v>2572</v>
      </c>
      <c r="I526" s="379" t="s">
        <v>4945</v>
      </c>
      <c r="J526" s="155" t="s">
        <v>6098</v>
      </c>
      <c r="K526" s="114" t="s">
        <v>74</v>
      </c>
      <c r="L526" s="114" t="s">
        <v>15709</v>
      </c>
      <c r="M526" s="114" t="s">
        <v>3640</v>
      </c>
      <c r="N526" s="116" t="str">
        <f t="shared" si="69"/>
        <v>LP</v>
      </c>
      <c r="O526" s="114" t="s">
        <v>8725</v>
      </c>
      <c r="P526" s="114" t="str">
        <f t="shared" si="76"/>
        <v>Medium</v>
      </c>
      <c r="Q526" s="155" t="s">
        <v>10487</v>
      </c>
      <c r="R526" s="356"/>
      <c r="S526" s="356"/>
      <c r="T526" s="155" t="s">
        <v>2865</v>
      </c>
      <c r="U526" s="117" t="s">
        <v>6099</v>
      </c>
      <c r="V526" s="129" t="s">
        <v>10885</v>
      </c>
      <c r="W526" s="129" t="s">
        <v>10886</v>
      </c>
      <c r="X526" s="128" t="s">
        <v>1193</v>
      </c>
      <c r="Y526" s="128">
        <v>43840</v>
      </c>
      <c r="Z526" s="128">
        <v>44561</v>
      </c>
      <c r="AA526" s="120">
        <v>7670209.7599999998</v>
      </c>
      <c r="AB526" s="120">
        <v>0</v>
      </c>
      <c r="AC526" s="120">
        <v>90000</v>
      </c>
      <c r="AD526" s="120">
        <v>0</v>
      </c>
      <c r="AE526" s="120">
        <v>9648559</v>
      </c>
      <c r="AF526" s="121"/>
      <c r="AG526" s="114" t="s">
        <v>11269</v>
      </c>
      <c r="AH526" s="114" t="s">
        <v>11270</v>
      </c>
      <c r="AI526" s="114">
        <v>9</v>
      </c>
      <c r="AJ526" s="114">
        <v>3</v>
      </c>
      <c r="AK526" s="114">
        <v>6</v>
      </c>
      <c r="AL526" s="114">
        <v>0</v>
      </c>
      <c r="AM526" s="114">
        <v>1</v>
      </c>
      <c r="AN526" s="118" t="s">
        <v>3517</v>
      </c>
      <c r="AO526" s="122">
        <v>1</v>
      </c>
    </row>
    <row r="527" spans="1:41" ht="25" customHeight="1" x14ac:dyDescent="0.35">
      <c r="A527" s="123" t="s">
        <v>1193</v>
      </c>
      <c r="B527" s="124"/>
      <c r="C527" s="114" t="str">
        <f t="shared" ca="1" si="67"/>
        <v>Active</v>
      </c>
      <c r="D527" s="114" t="s">
        <v>8911</v>
      </c>
      <c r="E527" s="115">
        <v>41842</v>
      </c>
      <c r="F527" s="115">
        <v>45495</v>
      </c>
      <c r="G527" s="115">
        <f t="shared" si="75"/>
        <v>46224</v>
      </c>
      <c r="H527" s="114" t="s">
        <v>363</v>
      </c>
      <c r="I527" s="379" t="s">
        <v>8912</v>
      </c>
      <c r="J527" s="155" t="s">
        <v>14625</v>
      </c>
      <c r="K527" s="114" t="s">
        <v>11728</v>
      </c>
      <c r="L527" s="114" t="s">
        <v>5123</v>
      </c>
      <c r="M527" s="114" t="s">
        <v>3640</v>
      </c>
      <c r="N527" s="116" t="str">
        <f t="shared" si="69"/>
        <v>LP</v>
      </c>
      <c r="O527" s="114" t="s">
        <v>8735</v>
      </c>
      <c r="P527" s="114" t="str">
        <f>IF(EXACT(O527,"Overseas Charities Operating in Jamaica"),"Medium",IF(EXACT(O527,"Muslim Groups/Foundations"),"Medium",IF(EXACT(O527,"Churches"),"Low",IF(EXACT(O527,"Benevolent Societies"),"Low",IF(EXACT(O527,"Alumni/Past Students Associations"),"Low",IF(EXACT(O527,"Schools(Government/Private)"),"Low",IF(EXACT(O527,"Govt.Based Trust/Charities"),"Low",IF(EXACT(O527,"Trust"),"Medium",IF(EXACT(O527,"Company Based Foundations"),"Medium",IF(EXACT(O527,"Other Foundations"),"Medium",IF(EXACT(O527,"Unincorporated Groups"),"Medium","")))))))))))</f>
        <v>Low</v>
      </c>
      <c r="Q527" s="155" t="s">
        <v>538</v>
      </c>
      <c r="R527" s="356" t="s">
        <v>14626</v>
      </c>
      <c r="S527" s="356"/>
      <c r="T527" s="155" t="s">
        <v>3250</v>
      </c>
      <c r="U527" s="117" t="s">
        <v>14627</v>
      </c>
      <c r="V527" s="118" t="s">
        <v>6123</v>
      </c>
      <c r="W527" s="119" t="s">
        <v>1193</v>
      </c>
      <c r="X527" s="119" t="s">
        <v>1193</v>
      </c>
      <c r="Y527" s="128">
        <v>41815</v>
      </c>
      <c r="Z527" s="128">
        <v>43830</v>
      </c>
      <c r="AA527" s="120">
        <v>280348299.87</v>
      </c>
      <c r="AB527" s="120">
        <v>0</v>
      </c>
      <c r="AC527" s="120">
        <v>232172653.13999999</v>
      </c>
      <c r="AD527" s="120">
        <v>0</v>
      </c>
      <c r="AE527" s="120">
        <v>322535627.17000002</v>
      </c>
      <c r="AF527" s="121"/>
      <c r="AG527" s="114" t="s">
        <v>11437</v>
      </c>
      <c r="AH527" s="114" t="s">
        <v>7708</v>
      </c>
      <c r="AI527" s="114">
        <v>7</v>
      </c>
      <c r="AJ527" s="114">
        <v>1</v>
      </c>
      <c r="AK527" s="114">
        <v>6</v>
      </c>
      <c r="AL527" s="114">
        <v>0</v>
      </c>
      <c r="AM527" s="114">
        <v>1</v>
      </c>
      <c r="AN527" s="118" t="s">
        <v>4568</v>
      </c>
      <c r="AO527" s="122">
        <v>1</v>
      </c>
    </row>
    <row r="528" spans="1:41" ht="25" customHeight="1" x14ac:dyDescent="0.35">
      <c r="A528" s="123"/>
      <c r="B528" s="124"/>
      <c r="C528" s="114" t="str">
        <f t="shared" ca="1" si="67"/>
        <v>Active</v>
      </c>
      <c r="D528" s="118" t="s">
        <v>14638</v>
      </c>
      <c r="E528" s="129">
        <v>42571</v>
      </c>
      <c r="F528" s="138">
        <v>45500</v>
      </c>
      <c r="G528" s="115">
        <f t="shared" si="75"/>
        <v>46229</v>
      </c>
      <c r="H528" s="118" t="s">
        <v>4654</v>
      </c>
      <c r="I528" s="379" t="s">
        <v>1318</v>
      </c>
      <c r="J528" s="345" t="s">
        <v>6108</v>
      </c>
      <c r="K528" s="114" t="s">
        <v>61</v>
      </c>
      <c r="L528" s="118" t="s">
        <v>15709</v>
      </c>
      <c r="M528" s="114" t="s">
        <v>3640</v>
      </c>
      <c r="N528" s="116" t="str">
        <f t="shared" si="69"/>
        <v>LP</v>
      </c>
      <c r="O528" s="118" t="s">
        <v>8728</v>
      </c>
      <c r="P528" s="114" t="str">
        <f t="shared" ref="P528:P567" si="77">IF(EXACT(O528,"Overseas Charities Operating in Jamaica"),"Medium",IF(EXACT(O528,"Muslim Groups/Foundations"),"Medium",IF(EXACT(O528,"Churches"),"Low",IF(EXACT(O528,"Benevolent Societies"),"Low",IF(EXACT(O528,"Alumni/Past Students Associations"),"Low",IF(EXACT(O528,"Schools(Government/Private)"),"Low",IF(EXACT(O528,"Govt.Based Trusts/Charities"),"Low",IF(EXACT(O528,"Trust"),"Medium",IF(EXACT(O528,"Company Based Foundations"),"Medium",IF(EXACT(O528,"Other Foundations"),"Medium",IF(EXACT(O528,"Unincorporated Groups"),"Medium","")))))))))))</f>
        <v>Low</v>
      </c>
      <c r="Q528" s="345" t="s">
        <v>5049</v>
      </c>
      <c r="R528" s="357"/>
      <c r="S528" s="357"/>
      <c r="T528" s="345" t="s">
        <v>9069</v>
      </c>
      <c r="U528" s="139" t="s">
        <v>6109</v>
      </c>
      <c r="V528" s="118" t="s">
        <v>10887</v>
      </c>
      <c r="W528" s="118" t="s">
        <v>1193</v>
      </c>
      <c r="X528" s="118" t="s">
        <v>1193</v>
      </c>
      <c r="Y528" s="129">
        <v>42538</v>
      </c>
      <c r="Z528" s="129">
        <v>42369</v>
      </c>
      <c r="AA528" s="162">
        <v>3033400.4</v>
      </c>
      <c r="AB528" s="162">
        <v>0</v>
      </c>
      <c r="AC528" s="162">
        <v>0</v>
      </c>
      <c r="AD528" s="162">
        <v>0</v>
      </c>
      <c r="AE528" s="162">
        <v>3033400.5</v>
      </c>
      <c r="AF528" s="140"/>
      <c r="AG528" s="118" t="s">
        <v>11271</v>
      </c>
      <c r="AH528" s="118" t="s">
        <v>11438</v>
      </c>
      <c r="AI528" s="118">
        <v>14</v>
      </c>
      <c r="AJ528" s="118">
        <v>9</v>
      </c>
      <c r="AK528" s="118">
        <v>5</v>
      </c>
      <c r="AL528" s="119">
        <v>0</v>
      </c>
      <c r="AM528" s="118">
        <v>0</v>
      </c>
      <c r="AN528" s="118" t="s">
        <v>3500</v>
      </c>
      <c r="AO528" s="141">
        <v>1</v>
      </c>
    </row>
    <row r="529" spans="1:41" ht="25" customHeight="1" x14ac:dyDescent="0.35">
      <c r="A529" s="123"/>
      <c r="B529" s="124"/>
      <c r="C529" s="114" t="str">
        <f t="shared" ca="1" si="67"/>
        <v>Expired</v>
      </c>
      <c r="D529" s="118" t="s">
        <v>15045</v>
      </c>
      <c r="E529" s="129">
        <v>41724</v>
      </c>
      <c r="F529" s="138">
        <v>45378</v>
      </c>
      <c r="G529" s="115">
        <f t="shared" si="75"/>
        <v>46107</v>
      </c>
      <c r="H529" s="129" t="s">
        <v>4655</v>
      </c>
      <c r="I529" s="379" t="s">
        <v>4438</v>
      </c>
      <c r="J529" s="350" t="s">
        <v>15036</v>
      </c>
      <c r="K529" s="118" t="s">
        <v>14</v>
      </c>
      <c r="L529" s="118" t="s">
        <v>3368</v>
      </c>
      <c r="M529" s="114" t="s">
        <v>3640</v>
      </c>
      <c r="N529" s="116" t="str">
        <f t="shared" si="69"/>
        <v>LP</v>
      </c>
      <c r="O529" s="118" t="s">
        <v>8728</v>
      </c>
      <c r="P529" s="114" t="str">
        <f t="shared" si="77"/>
        <v>Low</v>
      </c>
      <c r="Q529" s="155" t="s">
        <v>15158</v>
      </c>
      <c r="R529" s="357"/>
      <c r="S529" s="357"/>
      <c r="T529" s="345" t="s">
        <v>3429</v>
      </c>
      <c r="U529" s="139" t="s">
        <v>6112</v>
      </c>
      <c r="V529" s="118" t="s">
        <v>1193</v>
      </c>
      <c r="W529" s="118" t="s">
        <v>1193</v>
      </c>
      <c r="X529" s="118" t="s">
        <v>1193</v>
      </c>
      <c r="Y529" s="118" t="s">
        <v>1193</v>
      </c>
      <c r="Z529" s="118"/>
      <c r="AA529" s="120">
        <v>71100993</v>
      </c>
      <c r="AB529" s="120">
        <v>0</v>
      </c>
      <c r="AC529" s="120">
        <v>50720</v>
      </c>
      <c r="AD529" s="120">
        <v>0</v>
      </c>
      <c r="AE529" s="120">
        <v>5956245</v>
      </c>
      <c r="AF529" s="121">
        <v>0</v>
      </c>
      <c r="AG529" s="118" t="s">
        <v>1193</v>
      </c>
      <c r="AH529" s="118" t="s">
        <v>1193</v>
      </c>
      <c r="AI529" s="114">
        <v>39</v>
      </c>
      <c r="AJ529" s="114">
        <v>9</v>
      </c>
      <c r="AK529" s="114">
        <v>30</v>
      </c>
      <c r="AL529" s="114">
        <v>13</v>
      </c>
      <c r="AM529" s="114">
        <v>3</v>
      </c>
      <c r="AN529" s="118" t="s">
        <v>3517</v>
      </c>
      <c r="AO529" s="141">
        <v>1</v>
      </c>
    </row>
    <row r="530" spans="1:41" ht="33" customHeight="1" x14ac:dyDescent="0.35">
      <c r="A530" s="123"/>
      <c r="B530" s="124"/>
      <c r="C530" s="114" t="str">
        <f t="shared" ca="1" si="67"/>
        <v>Expired</v>
      </c>
      <c r="D530" s="114" t="s">
        <v>3908</v>
      </c>
      <c r="E530" s="115">
        <v>43046</v>
      </c>
      <c r="F530" s="115">
        <v>44507</v>
      </c>
      <c r="G530" s="115">
        <f t="shared" si="75"/>
        <v>45236</v>
      </c>
      <c r="H530" s="114" t="s">
        <v>1770</v>
      </c>
      <c r="I530" s="379" t="s">
        <v>1772</v>
      </c>
      <c r="J530" s="155" t="s">
        <v>6113</v>
      </c>
      <c r="K530" s="114" t="s">
        <v>24</v>
      </c>
      <c r="L530" s="114" t="s">
        <v>5123</v>
      </c>
      <c r="M530" s="114" t="s">
        <v>3640</v>
      </c>
      <c r="N530" s="116" t="str">
        <f t="shared" si="69"/>
        <v>LP</v>
      </c>
      <c r="O530" s="114" t="s">
        <v>8728</v>
      </c>
      <c r="P530" s="114" t="str">
        <f t="shared" si="77"/>
        <v>Low</v>
      </c>
      <c r="Q530" s="155" t="s">
        <v>10360</v>
      </c>
      <c r="R530" s="356"/>
      <c r="S530" s="356"/>
      <c r="T530" s="155" t="s">
        <v>2881</v>
      </c>
      <c r="U530" s="127" t="s">
        <v>6114</v>
      </c>
      <c r="V530" s="128" t="s">
        <v>1193</v>
      </c>
      <c r="W530" s="128" t="s">
        <v>1193</v>
      </c>
      <c r="X530" s="128" t="s">
        <v>1193</v>
      </c>
      <c r="Y530" s="128" t="s">
        <v>1193</v>
      </c>
      <c r="Z530" s="118" t="s">
        <v>3305</v>
      </c>
      <c r="AA530" s="120">
        <v>3191152</v>
      </c>
      <c r="AB530" s="120">
        <v>0</v>
      </c>
      <c r="AC530" s="120">
        <v>3547126</v>
      </c>
      <c r="AD530" s="120">
        <v>0</v>
      </c>
      <c r="AE530" s="120">
        <v>5112445</v>
      </c>
      <c r="AF530" s="121"/>
      <c r="AG530" s="114" t="s">
        <v>1193</v>
      </c>
      <c r="AH530" s="114" t="s">
        <v>1193</v>
      </c>
      <c r="AI530" s="114"/>
      <c r="AJ530" s="114"/>
      <c r="AK530" s="114"/>
      <c r="AL530" s="114"/>
      <c r="AM530" s="114"/>
      <c r="AN530" s="118" t="s">
        <v>3500</v>
      </c>
      <c r="AO530" s="122">
        <v>1</v>
      </c>
    </row>
    <row r="531" spans="1:41" ht="25" customHeight="1" x14ac:dyDescent="0.35">
      <c r="A531" s="123" t="s">
        <v>11554</v>
      </c>
      <c r="B531" s="124"/>
      <c r="C531" s="114" t="str">
        <f t="shared" ca="1" si="67"/>
        <v>Active</v>
      </c>
      <c r="D531" s="114" t="s">
        <v>3349</v>
      </c>
      <c r="E531" s="115">
        <v>44312</v>
      </c>
      <c r="F531" s="115">
        <v>45773</v>
      </c>
      <c r="G531" s="115">
        <f>DATE(YEAR(F531),MONTH(F531)+18,DAY(F531)-1)</f>
        <v>46320</v>
      </c>
      <c r="H531" s="114" t="s">
        <v>3350</v>
      </c>
      <c r="I531" s="379" t="s">
        <v>8928</v>
      </c>
      <c r="J531" s="155" t="s">
        <v>15433</v>
      </c>
      <c r="K531" s="114" t="s">
        <v>11728</v>
      </c>
      <c r="L531" s="114" t="s">
        <v>5123</v>
      </c>
      <c r="M531" s="114" t="s">
        <v>3640</v>
      </c>
      <c r="N531" s="116" t="str">
        <f t="shared" si="69"/>
        <v>LP</v>
      </c>
      <c r="O531" s="114" t="s">
        <v>8727</v>
      </c>
      <c r="P531" s="114" t="str">
        <f t="shared" si="77"/>
        <v>Medium</v>
      </c>
      <c r="Q531" s="155" t="s">
        <v>10488</v>
      </c>
      <c r="R531" s="356" t="s">
        <v>12383</v>
      </c>
      <c r="S531" s="356"/>
      <c r="T531" s="155" t="s">
        <v>12385</v>
      </c>
      <c r="U531" s="117" t="s">
        <v>12384</v>
      </c>
      <c r="V531" s="118" t="s">
        <v>10888</v>
      </c>
      <c r="W531" s="119" t="s">
        <v>1193</v>
      </c>
      <c r="X531" s="118" t="s">
        <v>10889</v>
      </c>
      <c r="Y531" s="128">
        <v>44298</v>
      </c>
      <c r="Z531" s="128">
        <v>44561</v>
      </c>
      <c r="AA531" s="120">
        <v>41180380</v>
      </c>
      <c r="AB531" s="120">
        <v>0</v>
      </c>
      <c r="AC531" s="120">
        <v>29963143</v>
      </c>
      <c r="AD531" s="120">
        <v>0</v>
      </c>
      <c r="AE531" s="120">
        <v>45729171</v>
      </c>
      <c r="AF531" s="121">
        <v>4735520</v>
      </c>
      <c r="AG531" s="114" t="s">
        <v>11272</v>
      </c>
      <c r="AH531" s="114" t="s">
        <v>11439</v>
      </c>
      <c r="AI531" s="114">
        <v>4</v>
      </c>
      <c r="AJ531" s="114">
        <v>0</v>
      </c>
      <c r="AK531" s="114">
        <v>4</v>
      </c>
      <c r="AL531" s="114">
        <v>2</v>
      </c>
      <c r="AM531" s="114">
        <v>0</v>
      </c>
      <c r="AN531" s="118" t="s">
        <v>4568</v>
      </c>
      <c r="AO531" s="122">
        <v>1</v>
      </c>
    </row>
    <row r="532" spans="1:41" ht="25" customHeight="1" x14ac:dyDescent="0.35">
      <c r="A532" s="123"/>
      <c r="B532" s="124"/>
      <c r="C532" s="114" t="str">
        <f t="shared" ca="1" si="67"/>
        <v>Expired</v>
      </c>
      <c r="D532" s="114" t="s">
        <v>1787</v>
      </c>
      <c r="E532" s="115">
        <v>43060</v>
      </c>
      <c r="F532" s="115">
        <v>43790</v>
      </c>
      <c r="G532" s="115">
        <f t="shared" ref="G532:G537" si="78">DATE(YEAR(F532)+2,MONTH(F532),DAY(F532)-1)</f>
        <v>44520</v>
      </c>
      <c r="H532" s="114" t="s">
        <v>1791</v>
      </c>
      <c r="I532" s="379" t="s">
        <v>1795</v>
      </c>
      <c r="J532" s="155" t="s">
        <v>6115</v>
      </c>
      <c r="K532" s="114" t="s">
        <v>11728</v>
      </c>
      <c r="L532" s="114" t="s">
        <v>5123</v>
      </c>
      <c r="M532" s="114" t="s">
        <v>3640</v>
      </c>
      <c r="N532" s="116" t="str">
        <f t="shared" si="69"/>
        <v>LP</v>
      </c>
      <c r="O532" s="114" t="s">
        <v>8725</v>
      </c>
      <c r="P532" s="114" t="str">
        <f t="shared" si="77"/>
        <v>Medium</v>
      </c>
      <c r="Q532" s="155" t="s">
        <v>10489</v>
      </c>
      <c r="R532" s="356"/>
      <c r="S532" s="356"/>
      <c r="T532" s="155" t="s">
        <v>9933</v>
      </c>
      <c r="U532" s="117" t="s">
        <v>6116</v>
      </c>
      <c r="V532" s="119" t="s">
        <v>10890</v>
      </c>
      <c r="W532" s="119" t="s">
        <v>1193</v>
      </c>
      <c r="X532" s="119" t="s">
        <v>1193</v>
      </c>
      <c r="Y532" s="128">
        <v>42787</v>
      </c>
      <c r="Z532" s="128">
        <v>43100</v>
      </c>
      <c r="AA532" s="120">
        <v>1374990</v>
      </c>
      <c r="AB532" s="120">
        <v>0</v>
      </c>
      <c r="AC532" s="120">
        <v>0</v>
      </c>
      <c r="AD532" s="120">
        <v>1030837</v>
      </c>
      <c r="AE532" s="120" t="s">
        <v>1193</v>
      </c>
      <c r="AF532" s="121"/>
      <c r="AG532" s="114" t="s">
        <v>1193</v>
      </c>
      <c r="AH532" s="114" t="s">
        <v>1193</v>
      </c>
      <c r="AI532" s="114">
        <v>200</v>
      </c>
      <c r="AJ532" s="114">
        <v>125</v>
      </c>
      <c r="AK532" s="114">
        <v>25</v>
      </c>
      <c r="AL532" s="114">
        <v>22</v>
      </c>
      <c r="AM532" s="114">
        <v>7</v>
      </c>
      <c r="AN532" s="118" t="s">
        <v>3500</v>
      </c>
      <c r="AO532" s="122">
        <v>1</v>
      </c>
    </row>
    <row r="533" spans="1:41" ht="25" customHeight="1" x14ac:dyDescent="0.35">
      <c r="A533" s="123"/>
      <c r="B533" s="124"/>
      <c r="C533" s="114" t="str">
        <f t="shared" ca="1" si="67"/>
        <v>Expired</v>
      </c>
      <c r="D533" s="114" t="s">
        <v>8913</v>
      </c>
      <c r="E533" s="115">
        <v>43320</v>
      </c>
      <c r="F533" s="115">
        <v>44949</v>
      </c>
      <c r="G533" s="115">
        <f t="shared" si="78"/>
        <v>45679</v>
      </c>
      <c r="H533" s="114" t="s">
        <v>2083</v>
      </c>
      <c r="I533" s="379" t="s">
        <v>4946</v>
      </c>
      <c r="J533" s="155" t="s">
        <v>6118</v>
      </c>
      <c r="K533" s="114" t="s">
        <v>11728</v>
      </c>
      <c r="L533" s="114" t="s">
        <v>5123</v>
      </c>
      <c r="M533" s="114" t="s">
        <v>3640</v>
      </c>
      <c r="N533" s="116" t="str">
        <f t="shared" si="69"/>
        <v>LP</v>
      </c>
      <c r="O533" s="114" t="s">
        <v>8725</v>
      </c>
      <c r="P533" s="114" t="str">
        <f t="shared" si="77"/>
        <v>Medium</v>
      </c>
      <c r="Q533" s="155" t="s">
        <v>10491</v>
      </c>
      <c r="R533" s="356"/>
      <c r="S533" s="356"/>
      <c r="T533" s="155" t="s">
        <v>2746</v>
      </c>
      <c r="U533" s="117" t="s">
        <v>6119</v>
      </c>
      <c r="V533" s="118" t="s">
        <v>6120</v>
      </c>
      <c r="W533" s="118" t="s">
        <v>8869</v>
      </c>
      <c r="X533" s="118" t="s">
        <v>10891</v>
      </c>
      <c r="Y533" s="161">
        <v>43257</v>
      </c>
      <c r="Z533" s="161">
        <v>44561</v>
      </c>
      <c r="AA533" s="120">
        <v>2506830</v>
      </c>
      <c r="AB533" s="120">
        <v>0</v>
      </c>
      <c r="AC533" s="120">
        <v>630975</v>
      </c>
      <c r="AD533" s="120">
        <v>0</v>
      </c>
      <c r="AE533" s="120">
        <v>632003</v>
      </c>
      <c r="AF533" s="121"/>
      <c r="AG533" s="114" t="s">
        <v>1193</v>
      </c>
      <c r="AH533" s="130" t="s">
        <v>1193</v>
      </c>
      <c r="AI533" s="131">
        <v>58</v>
      </c>
      <c r="AJ533" s="131">
        <v>0</v>
      </c>
      <c r="AK533" s="131">
        <v>58</v>
      </c>
      <c r="AL533" s="131">
        <v>8</v>
      </c>
      <c r="AM533" s="131">
        <v>1</v>
      </c>
      <c r="AN533" s="118" t="s">
        <v>3500</v>
      </c>
      <c r="AO533" s="122">
        <v>1</v>
      </c>
    </row>
    <row r="534" spans="1:41" ht="25" customHeight="1" x14ac:dyDescent="0.35">
      <c r="A534" s="123"/>
      <c r="B534" s="124"/>
      <c r="C534" s="114" t="str">
        <f t="shared" ca="1" si="67"/>
        <v>Expired</v>
      </c>
      <c r="D534" s="114" t="s">
        <v>8258</v>
      </c>
      <c r="E534" s="115">
        <v>41803</v>
      </c>
      <c r="F534" s="115">
        <v>45456</v>
      </c>
      <c r="G534" s="115">
        <f t="shared" si="78"/>
        <v>46185</v>
      </c>
      <c r="H534" s="114" t="s">
        <v>2625</v>
      </c>
      <c r="I534" s="379" t="s">
        <v>236</v>
      </c>
      <c r="J534" s="155" t="s">
        <v>6121</v>
      </c>
      <c r="K534" s="114" t="s">
        <v>11728</v>
      </c>
      <c r="L534" s="114" t="s">
        <v>5123</v>
      </c>
      <c r="M534" s="114" t="s">
        <v>3640</v>
      </c>
      <c r="N534" s="116" t="str">
        <f t="shared" si="69"/>
        <v>LP</v>
      </c>
      <c r="O534" s="114" t="s">
        <v>8725</v>
      </c>
      <c r="P534" s="114" t="str">
        <f t="shared" si="77"/>
        <v>Medium</v>
      </c>
      <c r="Q534" s="155" t="s">
        <v>508</v>
      </c>
      <c r="R534" s="356" t="s">
        <v>14668</v>
      </c>
      <c r="S534" s="356"/>
      <c r="T534" s="155" t="s">
        <v>5050</v>
      </c>
      <c r="U534" s="117" t="s">
        <v>6122</v>
      </c>
      <c r="V534" s="119" t="s">
        <v>5430</v>
      </c>
      <c r="W534" s="119" t="s">
        <v>1193</v>
      </c>
      <c r="X534" s="119" t="s">
        <v>1193</v>
      </c>
      <c r="Y534" s="128">
        <v>41779</v>
      </c>
      <c r="Z534" s="128">
        <v>43830</v>
      </c>
      <c r="AA534" s="120">
        <v>910000</v>
      </c>
      <c r="AB534" s="120">
        <v>0</v>
      </c>
      <c r="AC534" s="120">
        <v>780426</v>
      </c>
      <c r="AD534" s="120">
        <v>0</v>
      </c>
      <c r="AE534" s="120">
        <v>1118684</v>
      </c>
      <c r="AF534" s="121"/>
      <c r="AG534" s="114" t="s">
        <v>1193</v>
      </c>
      <c r="AH534" s="114" t="s">
        <v>1193</v>
      </c>
      <c r="AI534" s="114">
        <v>3</v>
      </c>
      <c r="AJ534" s="114">
        <v>3</v>
      </c>
      <c r="AK534" s="114">
        <v>0</v>
      </c>
      <c r="AL534" s="114">
        <v>15</v>
      </c>
      <c r="AM534" s="114">
        <v>1</v>
      </c>
      <c r="AN534" s="118" t="s">
        <v>3500</v>
      </c>
      <c r="AO534" s="122">
        <v>1</v>
      </c>
    </row>
    <row r="535" spans="1:41" ht="25" customHeight="1" x14ac:dyDescent="0.35">
      <c r="A535" s="123"/>
      <c r="B535" s="124"/>
      <c r="C535" s="114" t="str">
        <f t="shared" ca="1" si="67"/>
        <v>Expired</v>
      </c>
      <c r="D535" s="114" t="s">
        <v>2616</v>
      </c>
      <c r="E535" s="115">
        <v>44018</v>
      </c>
      <c r="F535" s="115">
        <v>44018</v>
      </c>
      <c r="G535" s="115">
        <f t="shared" si="78"/>
        <v>44747</v>
      </c>
      <c r="H535" s="114" t="s">
        <v>2617</v>
      </c>
      <c r="I535" s="379" t="s">
        <v>3033</v>
      </c>
      <c r="J535" s="155" t="s">
        <v>6127</v>
      </c>
      <c r="K535" s="114" t="s">
        <v>11728</v>
      </c>
      <c r="L535" s="114" t="s">
        <v>5123</v>
      </c>
      <c r="M535" s="114" t="s">
        <v>3640</v>
      </c>
      <c r="N535" s="116" t="str">
        <f t="shared" si="69"/>
        <v>LP</v>
      </c>
      <c r="O535" s="114" t="s">
        <v>8725</v>
      </c>
      <c r="P535" s="114" t="str">
        <f t="shared" si="77"/>
        <v>Medium</v>
      </c>
      <c r="Q535" s="155" t="s">
        <v>6128</v>
      </c>
      <c r="R535" s="356"/>
      <c r="S535" s="356"/>
      <c r="T535" s="155" t="s">
        <v>9930</v>
      </c>
      <c r="U535" s="127" t="s">
        <v>9931</v>
      </c>
      <c r="V535" s="129" t="s">
        <v>10892</v>
      </c>
      <c r="W535" s="128" t="s">
        <v>1193</v>
      </c>
      <c r="X535" s="128" t="s">
        <v>1193</v>
      </c>
      <c r="Y535" s="128">
        <v>43916</v>
      </c>
      <c r="Z535" s="128">
        <v>44196</v>
      </c>
      <c r="AA535" s="120">
        <v>0</v>
      </c>
      <c r="AB535" s="120">
        <v>0</v>
      </c>
      <c r="AC535" s="120">
        <v>0</v>
      </c>
      <c r="AD535" s="120">
        <v>0</v>
      </c>
      <c r="AE535" s="120">
        <v>0</v>
      </c>
      <c r="AF535" s="121"/>
      <c r="AG535" s="114" t="s">
        <v>1193</v>
      </c>
      <c r="AH535" s="114" t="s">
        <v>1193</v>
      </c>
      <c r="AI535" s="114">
        <v>3</v>
      </c>
      <c r="AJ535" s="114">
        <v>2</v>
      </c>
      <c r="AK535" s="114">
        <v>1</v>
      </c>
      <c r="AL535" s="114">
        <v>0</v>
      </c>
      <c r="AM535" s="114">
        <v>0</v>
      </c>
      <c r="AN535" s="118" t="s">
        <v>3500</v>
      </c>
      <c r="AO535" s="122">
        <v>1</v>
      </c>
    </row>
    <row r="536" spans="1:41" ht="25" customHeight="1" x14ac:dyDescent="0.35">
      <c r="A536" s="125" t="s">
        <v>11533</v>
      </c>
      <c r="B536" s="126">
        <v>44823</v>
      </c>
      <c r="C536" s="114" t="str">
        <f t="shared" ca="1" si="67"/>
        <v>Active</v>
      </c>
      <c r="D536" s="114" t="s">
        <v>8507</v>
      </c>
      <c r="E536" s="115">
        <v>44823</v>
      </c>
      <c r="F536" s="115">
        <v>45554</v>
      </c>
      <c r="G536" s="115">
        <f t="shared" si="78"/>
        <v>46283</v>
      </c>
      <c r="H536" s="114" t="s">
        <v>8508</v>
      </c>
      <c r="I536" s="379" t="s">
        <v>8509</v>
      </c>
      <c r="J536" s="155" t="s">
        <v>8510</v>
      </c>
      <c r="K536" s="114" t="s">
        <v>11728</v>
      </c>
      <c r="L536" s="114" t="s">
        <v>5123</v>
      </c>
      <c r="M536" s="114" t="s">
        <v>3640</v>
      </c>
      <c r="N536" s="116" t="str">
        <f t="shared" si="69"/>
        <v>LP</v>
      </c>
      <c r="O536" s="114" t="s">
        <v>8728</v>
      </c>
      <c r="P536" s="114" t="str">
        <f t="shared" si="77"/>
        <v>Low</v>
      </c>
      <c r="Q536" s="155" t="s">
        <v>8526</v>
      </c>
      <c r="R536" s="356" t="s">
        <v>14708</v>
      </c>
      <c r="S536" s="356"/>
      <c r="T536" s="155" t="s">
        <v>14709</v>
      </c>
      <c r="U536" s="117" t="s">
        <v>14710</v>
      </c>
      <c r="V536" s="129" t="s">
        <v>10893</v>
      </c>
      <c r="W536" s="128" t="s">
        <v>1193</v>
      </c>
      <c r="X536" s="128" t="s">
        <v>10894</v>
      </c>
      <c r="Y536" s="128">
        <v>44659</v>
      </c>
      <c r="Z536" s="128">
        <v>45291</v>
      </c>
      <c r="AA536" s="120">
        <v>9303299</v>
      </c>
      <c r="AB536" s="120">
        <v>0</v>
      </c>
      <c r="AC536" s="120">
        <v>85951</v>
      </c>
      <c r="AD536" s="120">
        <v>0</v>
      </c>
      <c r="AE536" s="120">
        <v>1537052</v>
      </c>
      <c r="AF536" s="121">
        <v>0</v>
      </c>
      <c r="AG536" s="128" t="s">
        <v>10894</v>
      </c>
      <c r="AH536" s="114" t="s">
        <v>1193</v>
      </c>
      <c r="AI536" s="114">
        <v>2</v>
      </c>
      <c r="AJ536" s="114">
        <v>1</v>
      </c>
      <c r="AK536" s="114">
        <v>1</v>
      </c>
      <c r="AL536" s="114">
        <v>0</v>
      </c>
      <c r="AM536" s="114">
        <v>1</v>
      </c>
      <c r="AN536" s="118" t="s">
        <v>3500</v>
      </c>
      <c r="AO536" s="122">
        <v>1</v>
      </c>
    </row>
    <row r="537" spans="1:41" ht="25" customHeight="1" x14ac:dyDescent="0.35">
      <c r="A537" s="123"/>
      <c r="B537" s="124"/>
      <c r="C537" s="114" t="str">
        <f t="shared" ca="1" si="67"/>
        <v>Expired</v>
      </c>
      <c r="D537" s="114" t="s">
        <v>3708</v>
      </c>
      <c r="E537" s="115">
        <v>43798</v>
      </c>
      <c r="F537" s="115">
        <v>43798</v>
      </c>
      <c r="G537" s="115">
        <f t="shared" si="78"/>
        <v>44528</v>
      </c>
      <c r="H537" s="114" t="s">
        <v>2432</v>
      </c>
      <c r="I537" s="379" t="s">
        <v>8033</v>
      </c>
      <c r="J537" s="155" t="s">
        <v>6129</v>
      </c>
      <c r="K537" s="114" t="s">
        <v>11728</v>
      </c>
      <c r="L537" s="114" t="s">
        <v>5123</v>
      </c>
      <c r="M537" s="114" t="s">
        <v>3640</v>
      </c>
      <c r="N537" s="116" t="str">
        <f t="shared" si="69"/>
        <v>LP</v>
      </c>
      <c r="O537" s="114" t="s">
        <v>8728</v>
      </c>
      <c r="P537" s="114" t="str">
        <f t="shared" si="77"/>
        <v>Low</v>
      </c>
      <c r="Q537" s="155" t="s">
        <v>6130</v>
      </c>
      <c r="R537" s="356"/>
      <c r="S537" s="356"/>
      <c r="T537" s="155" t="s">
        <v>9943</v>
      </c>
      <c r="U537" s="117" t="s">
        <v>9944</v>
      </c>
      <c r="V537" s="129" t="s">
        <v>10895</v>
      </c>
      <c r="W537" s="128" t="s">
        <v>1193</v>
      </c>
      <c r="X537" s="128" t="s">
        <v>1193</v>
      </c>
      <c r="Y537" s="128">
        <v>43746</v>
      </c>
      <c r="Z537" s="118" t="s">
        <v>3303</v>
      </c>
      <c r="AA537" s="120">
        <v>0</v>
      </c>
      <c r="AB537" s="120">
        <v>0</v>
      </c>
      <c r="AC537" s="120">
        <v>0</v>
      </c>
      <c r="AD537" s="120">
        <v>0</v>
      </c>
      <c r="AE537" s="120">
        <v>0</v>
      </c>
      <c r="AF537" s="121"/>
      <c r="AG537" s="114" t="s">
        <v>1193</v>
      </c>
      <c r="AH537" s="114" t="s">
        <v>1193</v>
      </c>
      <c r="AI537" s="114">
        <v>7</v>
      </c>
      <c r="AJ537" s="114">
        <v>7</v>
      </c>
      <c r="AK537" s="114">
        <v>0</v>
      </c>
      <c r="AL537" s="114">
        <v>0</v>
      </c>
      <c r="AM537" s="114">
        <v>0</v>
      </c>
      <c r="AN537" s="118" t="s">
        <v>3500</v>
      </c>
      <c r="AO537" s="122">
        <v>1</v>
      </c>
    </row>
    <row r="538" spans="1:41" ht="25" customHeight="1" x14ac:dyDescent="0.35">
      <c r="A538" s="123" t="s">
        <v>11555</v>
      </c>
      <c r="B538" s="124"/>
      <c r="C538" s="114" t="str">
        <f t="shared" ca="1" si="67"/>
        <v>Expired</v>
      </c>
      <c r="D538" s="118" t="s">
        <v>9279</v>
      </c>
      <c r="E538" s="129">
        <v>41983</v>
      </c>
      <c r="F538" s="138">
        <v>45772</v>
      </c>
      <c r="G538" s="115">
        <f>DATE(YEAR(F538)+1,MONTH(F538),DAY(F538)-1)</f>
        <v>46136</v>
      </c>
      <c r="H538" s="118" t="s">
        <v>4657</v>
      </c>
      <c r="I538" s="379" t="s">
        <v>761</v>
      </c>
      <c r="J538" s="345" t="s">
        <v>9070</v>
      </c>
      <c r="K538" s="118" t="s">
        <v>14</v>
      </c>
      <c r="L538" s="118" t="s">
        <v>3368</v>
      </c>
      <c r="M538" s="114" t="s">
        <v>3640</v>
      </c>
      <c r="N538" s="116" t="str">
        <f t="shared" si="69"/>
        <v>LP</v>
      </c>
      <c r="O538" s="118" t="s">
        <v>8733</v>
      </c>
      <c r="P538" s="114" t="str">
        <f t="shared" si="77"/>
        <v>Medium</v>
      </c>
      <c r="Q538" s="345" t="s">
        <v>3430</v>
      </c>
      <c r="R538" s="357" t="s">
        <v>15265</v>
      </c>
      <c r="S538" s="357"/>
      <c r="T538" s="345" t="s">
        <v>15266</v>
      </c>
      <c r="U538" s="139" t="s">
        <v>15267</v>
      </c>
      <c r="V538" s="118" t="s">
        <v>10896</v>
      </c>
      <c r="W538" s="118" t="s">
        <v>1193</v>
      </c>
      <c r="X538" s="118" t="s">
        <v>1193</v>
      </c>
      <c r="Y538" s="129">
        <v>41948</v>
      </c>
      <c r="Z538" s="129">
        <v>44926</v>
      </c>
      <c r="AA538" s="176">
        <v>9329253</v>
      </c>
      <c r="AB538" s="176">
        <v>0</v>
      </c>
      <c r="AC538" s="176">
        <v>8189914</v>
      </c>
      <c r="AD538" s="176">
        <v>0</v>
      </c>
      <c r="AE538" s="176">
        <v>9586997</v>
      </c>
      <c r="AF538" s="140"/>
      <c r="AG538" s="118" t="s">
        <v>11273</v>
      </c>
      <c r="AH538" s="118" t="s">
        <v>11274</v>
      </c>
      <c r="AI538" s="118">
        <v>4</v>
      </c>
      <c r="AJ538" s="118">
        <v>4</v>
      </c>
      <c r="AK538" s="118">
        <v>0</v>
      </c>
      <c r="AL538" s="118">
        <v>6</v>
      </c>
      <c r="AM538" s="118">
        <v>1</v>
      </c>
      <c r="AN538" s="118" t="s">
        <v>3517</v>
      </c>
      <c r="AO538" s="141">
        <v>1</v>
      </c>
    </row>
    <row r="539" spans="1:41" ht="25" customHeight="1" x14ac:dyDescent="0.35">
      <c r="A539" s="123"/>
      <c r="B539" s="124"/>
      <c r="C539" s="114" t="str">
        <f t="shared" ref="C539:C601" ca="1" si="79">IF(G539&lt;TODAY(),"Expired","Active")</f>
        <v>Expired</v>
      </c>
      <c r="D539" s="118" t="s">
        <v>15020</v>
      </c>
      <c r="E539" s="129">
        <v>43846</v>
      </c>
      <c r="F539" s="138">
        <v>45297</v>
      </c>
      <c r="G539" s="115">
        <f>DATE(YEAR(F539)+2,MONTH(F539),DAY(F539)-1)</f>
        <v>46027</v>
      </c>
      <c r="H539" s="118" t="s">
        <v>4658</v>
      </c>
      <c r="I539" s="379" t="s">
        <v>8366</v>
      </c>
      <c r="J539" s="345" t="s">
        <v>15035</v>
      </c>
      <c r="K539" s="118" t="s">
        <v>329</v>
      </c>
      <c r="L539" s="118" t="s">
        <v>3368</v>
      </c>
      <c r="M539" s="114" t="s">
        <v>3640</v>
      </c>
      <c r="N539" s="116" t="str">
        <f t="shared" si="69"/>
        <v>LP</v>
      </c>
      <c r="O539" s="118" t="s">
        <v>8728</v>
      </c>
      <c r="P539" s="114" t="str">
        <f t="shared" si="77"/>
        <v>Low</v>
      </c>
      <c r="Q539" s="345" t="s">
        <v>5052</v>
      </c>
      <c r="R539" s="357" t="s">
        <v>1193</v>
      </c>
      <c r="S539" s="357"/>
      <c r="T539" s="345" t="s">
        <v>15021</v>
      </c>
      <c r="U539" s="157"/>
      <c r="V539" s="118"/>
      <c r="W539" s="118"/>
      <c r="X539" s="118"/>
      <c r="Y539" s="118"/>
      <c r="Z539" s="118"/>
      <c r="AA539" s="118"/>
      <c r="AB539" s="118"/>
      <c r="AC539" s="118"/>
      <c r="AD539" s="118"/>
      <c r="AE539" s="118"/>
      <c r="AF539" s="140"/>
      <c r="AG539" s="118"/>
      <c r="AH539" s="118"/>
      <c r="AI539" s="118"/>
      <c r="AJ539" s="118"/>
      <c r="AK539" s="118"/>
      <c r="AL539" s="118"/>
      <c r="AM539" s="118"/>
      <c r="AN539" s="118" t="s">
        <v>3500</v>
      </c>
      <c r="AO539" s="141">
        <v>1</v>
      </c>
    </row>
    <row r="540" spans="1:41" ht="25" customHeight="1" x14ac:dyDescent="0.35">
      <c r="A540" s="123"/>
      <c r="B540" s="124"/>
      <c r="C540" s="114" t="str">
        <f t="shared" ca="1" si="79"/>
        <v>Active</v>
      </c>
      <c r="D540" s="114" t="s">
        <v>8659</v>
      </c>
      <c r="E540" s="115">
        <v>42618</v>
      </c>
      <c r="F540" s="115">
        <v>45540</v>
      </c>
      <c r="G540" s="115">
        <f>DATE(YEAR(F540)+2,MONTH(F540),DAY(F540)-1)</f>
        <v>46269</v>
      </c>
      <c r="H540" s="114" t="s">
        <v>1360</v>
      </c>
      <c r="I540" s="379" t="s">
        <v>14641</v>
      </c>
      <c r="J540" s="155" t="s">
        <v>6134</v>
      </c>
      <c r="K540" s="114" t="s">
        <v>11728</v>
      </c>
      <c r="L540" s="114" t="s">
        <v>5123</v>
      </c>
      <c r="M540" s="114" t="s">
        <v>3640</v>
      </c>
      <c r="N540" s="116" t="str">
        <f t="shared" si="69"/>
        <v>LP</v>
      </c>
      <c r="O540" s="114" t="s">
        <v>8727</v>
      </c>
      <c r="P540" s="114" t="str">
        <f t="shared" si="77"/>
        <v>Medium</v>
      </c>
      <c r="Q540" s="155" t="s">
        <v>10492</v>
      </c>
      <c r="R540" s="356" t="s">
        <v>14642</v>
      </c>
      <c r="S540" s="356"/>
      <c r="T540" s="155" t="s">
        <v>14644</v>
      </c>
      <c r="U540" s="117" t="s">
        <v>14643</v>
      </c>
      <c r="V540" s="118" t="s">
        <v>10897</v>
      </c>
      <c r="W540" s="119" t="s">
        <v>1193</v>
      </c>
      <c r="X540" s="119" t="s">
        <v>1193</v>
      </c>
      <c r="Y540" s="128">
        <v>42586</v>
      </c>
      <c r="Z540" s="128">
        <v>43100</v>
      </c>
      <c r="AA540" s="120">
        <v>6986000</v>
      </c>
      <c r="AB540" s="120">
        <v>0</v>
      </c>
      <c r="AC540" s="120">
        <v>597000</v>
      </c>
      <c r="AD540" s="120">
        <v>0</v>
      </c>
      <c r="AE540" s="120">
        <v>5544000</v>
      </c>
      <c r="AF540" s="121">
        <v>2502000</v>
      </c>
      <c r="AG540" s="114" t="s">
        <v>1193</v>
      </c>
      <c r="AH540" s="114" t="s">
        <v>1193</v>
      </c>
      <c r="AI540" s="114">
        <v>300</v>
      </c>
      <c r="AJ540" s="114">
        <v>90</v>
      </c>
      <c r="AK540" s="114">
        <v>210</v>
      </c>
      <c r="AL540" s="114">
        <v>350</v>
      </c>
      <c r="AM540" s="114">
        <v>2</v>
      </c>
      <c r="AN540" s="118" t="s">
        <v>3517</v>
      </c>
      <c r="AO540" s="122">
        <v>1</v>
      </c>
    </row>
    <row r="541" spans="1:41" ht="25" customHeight="1" x14ac:dyDescent="0.35">
      <c r="A541" s="125" t="s">
        <v>11533</v>
      </c>
      <c r="B541" s="126">
        <v>44813</v>
      </c>
      <c r="C541" s="114" t="str">
        <f t="shared" ca="1" si="79"/>
        <v>Expired</v>
      </c>
      <c r="D541" s="114" t="s">
        <v>14102</v>
      </c>
      <c r="E541" s="115">
        <v>45463</v>
      </c>
      <c r="F541" s="115">
        <v>46048</v>
      </c>
      <c r="G541" s="115">
        <f>DATE(YEAR(F541),MONTH(F541)+5,DAY(F541)-7)</f>
        <v>46192</v>
      </c>
      <c r="H541" s="114" t="s">
        <v>14103</v>
      </c>
      <c r="I541" s="379" t="s">
        <v>14104</v>
      </c>
      <c r="J541" s="155" t="s">
        <v>14105</v>
      </c>
      <c r="K541" s="114" t="s">
        <v>30</v>
      </c>
      <c r="L541" s="114" t="s">
        <v>5123</v>
      </c>
      <c r="M541" s="114" t="s">
        <v>3640</v>
      </c>
      <c r="N541" s="116" t="str">
        <f t="shared" ref="N541:N603" si="80">IF(EXACT(M541,"C - COMPANY ACT"),"LP",IF(EXACT(M541,"V- VEST ACT (WITHIN PARLIAMENT) "),"LP",IF(EXACT(M541,"FS - FRIENDLY SOCIETIES ACT"),"LP",IF(EXACT(M541,"UN - UNICORPORATED"),"LA",""))))</f>
        <v>LP</v>
      </c>
      <c r="O541" s="114" t="s">
        <v>8725</v>
      </c>
      <c r="P541" s="114" t="str">
        <f t="shared" si="77"/>
        <v>Medium</v>
      </c>
      <c r="Q541" s="155" t="s">
        <v>14106</v>
      </c>
      <c r="R541" s="356" t="s">
        <v>14107</v>
      </c>
      <c r="S541" s="356"/>
      <c r="T541" s="155" t="s">
        <v>14108</v>
      </c>
      <c r="U541" s="117" t="s">
        <v>14109</v>
      </c>
      <c r="V541" s="118" t="s">
        <v>14110</v>
      </c>
      <c r="W541" s="119" t="s">
        <v>1193</v>
      </c>
      <c r="X541" s="118" t="s">
        <v>14111</v>
      </c>
      <c r="Y541" s="115">
        <v>45245</v>
      </c>
      <c r="Z541" s="118" t="s">
        <v>3303</v>
      </c>
      <c r="AA541" s="120">
        <v>0</v>
      </c>
      <c r="AB541" s="120">
        <v>0</v>
      </c>
      <c r="AC541" s="120">
        <v>0</v>
      </c>
      <c r="AD541" s="120">
        <v>0</v>
      </c>
      <c r="AE541" s="120">
        <v>0</v>
      </c>
      <c r="AF541" s="121">
        <v>0</v>
      </c>
      <c r="AG541" s="114" t="s">
        <v>1193</v>
      </c>
      <c r="AH541" s="114" t="s">
        <v>1193</v>
      </c>
      <c r="AI541" s="114">
        <v>3</v>
      </c>
      <c r="AJ541" s="114">
        <v>2</v>
      </c>
      <c r="AK541" s="114">
        <v>1</v>
      </c>
      <c r="AL541" s="114">
        <v>3</v>
      </c>
      <c r="AM541" s="114">
        <v>0</v>
      </c>
      <c r="AN541" s="118" t="s">
        <v>3500</v>
      </c>
      <c r="AO541" s="122">
        <v>1</v>
      </c>
    </row>
    <row r="542" spans="1:41" ht="25" customHeight="1" x14ac:dyDescent="0.35">
      <c r="A542" s="123"/>
      <c r="B542" s="124"/>
      <c r="C542" s="114" t="str">
        <f t="shared" ca="1" si="79"/>
        <v>Expired</v>
      </c>
      <c r="D542" s="114" t="s">
        <v>3794</v>
      </c>
      <c r="E542" s="115">
        <v>44386</v>
      </c>
      <c r="F542" s="115">
        <v>44386</v>
      </c>
      <c r="G542" s="115">
        <f>DATE(YEAR(F542)+2,MONTH(F542),DAY(F542)-1)</f>
        <v>45115</v>
      </c>
      <c r="H542" s="114" t="s">
        <v>4109</v>
      </c>
      <c r="I542" s="379" t="s">
        <v>8034</v>
      </c>
      <c r="J542" s="155" t="s">
        <v>6137</v>
      </c>
      <c r="K542" s="114" t="s">
        <v>30</v>
      </c>
      <c r="L542" s="114" t="s">
        <v>15709</v>
      </c>
      <c r="M542" s="114" t="s">
        <v>3640</v>
      </c>
      <c r="N542" s="116" t="str">
        <f t="shared" si="80"/>
        <v>LP</v>
      </c>
      <c r="O542" s="114" t="s">
        <v>8726</v>
      </c>
      <c r="P542" s="114" t="str">
        <f t="shared" si="77"/>
        <v>Medium</v>
      </c>
      <c r="Q542" s="155" t="s">
        <v>6138</v>
      </c>
      <c r="R542" s="356"/>
      <c r="S542" s="356"/>
      <c r="T542" s="155" t="s">
        <v>4214</v>
      </c>
      <c r="U542" s="127" t="s">
        <v>6139</v>
      </c>
      <c r="V542" s="118" t="s">
        <v>5430</v>
      </c>
      <c r="W542" s="118" t="s">
        <v>6140</v>
      </c>
      <c r="X542" s="119" t="s">
        <v>1193</v>
      </c>
      <c r="Y542" s="115">
        <v>42108</v>
      </c>
      <c r="Z542" s="136" t="s">
        <v>3305</v>
      </c>
      <c r="AA542" s="130">
        <v>0</v>
      </c>
      <c r="AB542" s="130">
        <v>0</v>
      </c>
      <c r="AC542" s="130">
        <v>0</v>
      </c>
      <c r="AD542" s="130">
        <v>0</v>
      </c>
      <c r="AE542" s="130">
        <v>0</v>
      </c>
      <c r="AF542" s="137"/>
      <c r="AG542" s="114" t="s">
        <v>6140</v>
      </c>
      <c r="AH542" s="114" t="s">
        <v>1193</v>
      </c>
      <c r="AI542" s="114"/>
      <c r="AJ542" s="114"/>
      <c r="AK542" s="114"/>
      <c r="AL542" s="114"/>
      <c r="AM542" s="114"/>
      <c r="AN542" s="136" t="s">
        <v>3500</v>
      </c>
      <c r="AO542" s="122">
        <v>1</v>
      </c>
    </row>
    <row r="543" spans="1:41" ht="25" customHeight="1" x14ac:dyDescent="0.35">
      <c r="A543" s="123"/>
      <c r="B543" s="124"/>
      <c r="C543" s="114" t="str">
        <f t="shared" ca="1" si="79"/>
        <v>Expired</v>
      </c>
      <c r="D543" s="118" t="s">
        <v>1083</v>
      </c>
      <c r="E543" s="129">
        <v>42299</v>
      </c>
      <c r="F543" s="138">
        <v>44764</v>
      </c>
      <c r="G543" s="115">
        <f>DATE(YEAR(F543)+2,MONTH(F543),DAY(F543)-1)</f>
        <v>45494</v>
      </c>
      <c r="H543" s="118" t="s">
        <v>4659</v>
      </c>
      <c r="I543" s="379" t="s">
        <v>16597</v>
      </c>
      <c r="J543" s="345" t="s">
        <v>6141</v>
      </c>
      <c r="K543" s="118" t="s">
        <v>718</v>
      </c>
      <c r="L543" s="118" t="s">
        <v>3368</v>
      </c>
      <c r="M543" s="114" t="s">
        <v>3640</v>
      </c>
      <c r="N543" s="116" t="str">
        <f t="shared" si="80"/>
        <v>LP</v>
      </c>
      <c r="O543" s="118" t="s">
        <v>8728</v>
      </c>
      <c r="P543" s="114" t="str">
        <f t="shared" si="77"/>
        <v>Low</v>
      </c>
      <c r="Q543" s="345" t="s">
        <v>4439</v>
      </c>
      <c r="R543" s="357"/>
      <c r="S543" s="357"/>
      <c r="T543" s="345" t="s">
        <v>9071</v>
      </c>
      <c r="U543" s="127" t="s">
        <v>9072</v>
      </c>
      <c r="V543" s="118" t="s">
        <v>10898</v>
      </c>
      <c r="W543" s="118" t="s">
        <v>1193</v>
      </c>
      <c r="X543" s="118" t="s">
        <v>1193</v>
      </c>
      <c r="Y543" s="129">
        <v>42268</v>
      </c>
      <c r="Z543" s="118" t="s">
        <v>3303</v>
      </c>
      <c r="AA543" s="162">
        <v>0</v>
      </c>
      <c r="AB543" s="162">
        <v>0</v>
      </c>
      <c r="AC543" s="162">
        <v>0</v>
      </c>
      <c r="AD543" s="162">
        <v>0</v>
      </c>
      <c r="AE543" s="162">
        <v>0</v>
      </c>
      <c r="AF543" s="140"/>
      <c r="AG543" s="118" t="s">
        <v>1193</v>
      </c>
      <c r="AH543" s="118" t="s">
        <v>1193</v>
      </c>
      <c r="AI543" s="118">
        <v>4</v>
      </c>
      <c r="AJ543" s="118">
        <v>3</v>
      </c>
      <c r="AK543" s="118">
        <v>1</v>
      </c>
      <c r="AL543" s="118">
        <v>0</v>
      </c>
      <c r="AM543" s="118">
        <v>0</v>
      </c>
      <c r="AN543" s="118" t="s">
        <v>3500</v>
      </c>
      <c r="AO543" s="141">
        <v>1</v>
      </c>
    </row>
    <row r="544" spans="1:41" ht="25" customHeight="1" x14ac:dyDescent="0.35">
      <c r="A544" s="125" t="s">
        <v>11533</v>
      </c>
      <c r="B544" s="126">
        <v>45952</v>
      </c>
      <c r="C544" s="114" t="str">
        <f t="shared" ca="1" si="79"/>
        <v>Active</v>
      </c>
      <c r="D544" s="114" t="s">
        <v>15680</v>
      </c>
      <c r="E544" s="115">
        <v>45952</v>
      </c>
      <c r="F544" s="115">
        <f>E544</f>
        <v>45952</v>
      </c>
      <c r="G544" s="115">
        <f>DATE(YEAR(F544)+2,MONTH(F544),DAY(F544)-1)</f>
        <v>46681</v>
      </c>
      <c r="H544" s="114" t="s">
        <v>15681</v>
      </c>
      <c r="I544" s="379" t="s">
        <v>15682</v>
      </c>
      <c r="J544" s="155" t="s">
        <v>15683</v>
      </c>
      <c r="K544" s="114" t="s">
        <v>11728</v>
      </c>
      <c r="L544" s="114" t="s">
        <v>5123</v>
      </c>
      <c r="M544" s="114" t="s">
        <v>3640</v>
      </c>
      <c r="N544" s="116" t="str">
        <f t="shared" si="80"/>
        <v>LP</v>
      </c>
      <c r="O544" s="114" t="s">
        <v>8725</v>
      </c>
      <c r="P544" s="114" t="str">
        <f t="shared" si="77"/>
        <v>Medium</v>
      </c>
      <c r="Q544" s="155" t="s">
        <v>15684</v>
      </c>
      <c r="R544" s="356" t="s">
        <v>15685</v>
      </c>
      <c r="S544" s="356"/>
      <c r="T544" s="155" t="s">
        <v>15686</v>
      </c>
      <c r="U544" s="117" t="s">
        <v>15687</v>
      </c>
      <c r="V544" s="118" t="s">
        <v>15688</v>
      </c>
      <c r="W544" s="119" t="s">
        <v>1193</v>
      </c>
      <c r="X544" s="119" t="s">
        <v>1193</v>
      </c>
      <c r="Y544" s="115">
        <v>45883</v>
      </c>
      <c r="Z544" s="118" t="s">
        <v>3303</v>
      </c>
      <c r="AA544" s="120">
        <v>0</v>
      </c>
      <c r="AB544" s="120">
        <v>0</v>
      </c>
      <c r="AC544" s="120">
        <v>0</v>
      </c>
      <c r="AD544" s="120">
        <v>0</v>
      </c>
      <c r="AE544" s="120">
        <v>0</v>
      </c>
      <c r="AF544" s="121">
        <v>0</v>
      </c>
      <c r="AG544" s="114" t="s">
        <v>1193</v>
      </c>
      <c r="AH544" s="114" t="s">
        <v>1193</v>
      </c>
      <c r="AI544" s="114">
        <v>2</v>
      </c>
      <c r="AJ544" s="114">
        <v>1</v>
      </c>
      <c r="AK544" s="114">
        <v>1</v>
      </c>
      <c r="AL544" s="114">
        <v>2</v>
      </c>
      <c r="AM544" s="114">
        <v>0</v>
      </c>
      <c r="AN544" s="118" t="s">
        <v>3500</v>
      </c>
      <c r="AO544" s="122">
        <v>1</v>
      </c>
    </row>
    <row r="545" spans="1:41" ht="25" customHeight="1" x14ac:dyDescent="0.35">
      <c r="A545" s="123"/>
      <c r="B545" s="124"/>
      <c r="C545" s="114" t="str">
        <f t="shared" ca="1" si="79"/>
        <v>Active</v>
      </c>
      <c r="D545" s="114" t="s">
        <v>3974</v>
      </c>
      <c r="E545" s="115">
        <v>43832</v>
      </c>
      <c r="F545" s="115">
        <v>45673</v>
      </c>
      <c r="G545" s="115">
        <f>DATE(YEAR(F545),MONTH(F545)+18,DAY(F545)-1)</f>
        <v>46218</v>
      </c>
      <c r="H545" s="114" t="s">
        <v>2530</v>
      </c>
      <c r="I545" s="379" t="s">
        <v>4364</v>
      </c>
      <c r="J545" s="155" t="s">
        <v>6148</v>
      </c>
      <c r="K545" s="114" t="s">
        <v>11728</v>
      </c>
      <c r="L545" s="114" t="s">
        <v>5123</v>
      </c>
      <c r="M545" s="114" t="s">
        <v>3640</v>
      </c>
      <c r="N545" s="116" t="str">
        <f t="shared" si="80"/>
        <v>LP</v>
      </c>
      <c r="O545" s="114" t="s">
        <v>8733</v>
      </c>
      <c r="P545" s="114" t="str">
        <f t="shared" si="77"/>
        <v>Medium</v>
      </c>
      <c r="Q545" s="155" t="s">
        <v>6149</v>
      </c>
      <c r="R545" s="356" t="s">
        <v>15364</v>
      </c>
      <c r="S545" s="356"/>
      <c r="T545" s="155" t="s">
        <v>13258</v>
      </c>
      <c r="U545" s="127" t="s">
        <v>13259</v>
      </c>
      <c r="V545" s="129" t="s">
        <v>6150</v>
      </c>
      <c r="W545" s="128" t="s">
        <v>1193</v>
      </c>
      <c r="X545" s="128" t="s">
        <v>1193</v>
      </c>
      <c r="Y545" s="128">
        <v>43748</v>
      </c>
      <c r="Z545" s="128">
        <v>44196</v>
      </c>
      <c r="AA545" s="120">
        <v>9347762</v>
      </c>
      <c r="AB545" s="120">
        <v>0</v>
      </c>
      <c r="AC545" s="120">
        <v>2871169</v>
      </c>
      <c r="AD545" s="120">
        <v>0</v>
      </c>
      <c r="AE545" s="120">
        <v>3087393</v>
      </c>
      <c r="AF545" s="121">
        <v>6446660</v>
      </c>
      <c r="AG545" s="114" t="s">
        <v>13260</v>
      </c>
      <c r="AH545" s="114" t="s">
        <v>13261</v>
      </c>
      <c r="AI545" s="114">
        <v>4</v>
      </c>
      <c r="AJ545" s="114">
        <v>4</v>
      </c>
      <c r="AK545" s="114">
        <v>0</v>
      </c>
      <c r="AL545" s="114">
        <v>2</v>
      </c>
      <c r="AM545" s="114">
        <v>1</v>
      </c>
      <c r="AN545" s="118" t="s">
        <v>3500</v>
      </c>
      <c r="AO545" s="122">
        <v>1</v>
      </c>
    </row>
    <row r="546" spans="1:41" ht="25" customHeight="1" x14ac:dyDescent="0.35">
      <c r="A546" s="123"/>
      <c r="B546" s="124"/>
      <c r="C546" s="114" t="str">
        <f t="shared" ca="1" si="79"/>
        <v>Expired</v>
      </c>
      <c r="D546" s="114" t="s">
        <v>2636</v>
      </c>
      <c r="E546" s="115">
        <v>44048</v>
      </c>
      <c r="F546" s="115">
        <v>44048</v>
      </c>
      <c r="G546" s="115">
        <f>DATE(YEAR(F546)+2,MONTH(F546),DAY(F546)-1)</f>
        <v>44777</v>
      </c>
      <c r="H546" s="114" t="s">
        <v>2637</v>
      </c>
      <c r="I546" s="379" t="s">
        <v>4365</v>
      </c>
      <c r="J546" s="155" t="s">
        <v>6151</v>
      </c>
      <c r="K546" s="114" t="s">
        <v>11728</v>
      </c>
      <c r="L546" s="114" t="s">
        <v>5123</v>
      </c>
      <c r="M546" s="114" t="s">
        <v>3640</v>
      </c>
      <c r="N546" s="116" t="str">
        <f t="shared" si="80"/>
        <v>LP</v>
      </c>
      <c r="O546" s="114" t="s">
        <v>8733</v>
      </c>
      <c r="P546" s="114" t="str">
        <f t="shared" si="77"/>
        <v>Medium</v>
      </c>
      <c r="Q546" s="155" t="s">
        <v>6152</v>
      </c>
      <c r="R546" s="356"/>
      <c r="S546" s="356"/>
      <c r="T546" s="155" t="s">
        <v>3247</v>
      </c>
      <c r="U546" s="127" t="s">
        <v>6153</v>
      </c>
      <c r="V546" s="129" t="s">
        <v>10899</v>
      </c>
      <c r="W546" s="128" t="s">
        <v>1193</v>
      </c>
      <c r="X546" s="128" t="s">
        <v>1193</v>
      </c>
      <c r="Y546" s="128">
        <v>43748</v>
      </c>
      <c r="Z546" s="128">
        <v>44196</v>
      </c>
      <c r="AA546" s="120">
        <v>0</v>
      </c>
      <c r="AB546" s="120">
        <v>0</v>
      </c>
      <c r="AC546" s="120">
        <v>0</v>
      </c>
      <c r="AD546" s="120">
        <v>0</v>
      </c>
      <c r="AE546" s="120">
        <v>0</v>
      </c>
      <c r="AF546" s="121"/>
      <c r="AG546" s="114" t="s">
        <v>1193</v>
      </c>
      <c r="AH546" s="114" t="s">
        <v>1193</v>
      </c>
      <c r="AI546" s="114">
        <v>4</v>
      </c>
      <c r="AJ546" s="114">
        <v>4</v>
      </c>
      <c r="AK546" s="114">
        <v>0</v>
      </c>
      <c r="AL546" s="114">
        <v>0</v>
      </c>
      <c r="AM546" s="114">
        <v>0</v>
      </c>
      <c r="AN546" s="118" t="s">
        <v>3500</v>
      </c>
      <c r="AO546" s="122">
        <v>1</v>
      </c>
    </row>
    <row r="547" spans="1:41" ht="25" customHeight="1" x14ac:dyDescent="0.35">
      <c r="A547" s="123"/>
      <c r="B547" s="124"/>
      <c r="C547" s="114" t="str">
        <f t="shared" ca="1" si="79"/>
        <v>Active</v>
      </c>
      <c r="D547" s="114" t="s">
        <v>3649</v>
      </c>
      <c r="E547" s="115">
        <v>41792</v>
      </c>
      <c r="F547" s="115">
        <v>46124</v>
      </c>
      <c r="G547" s="115">
        <f>DATE(YEAR(F547),MONTH(F547)+20,DAY(F547)-1)</f>
        <v>46732</v>
      </c>
      <c r="H547" s="114" t="s">
        <v>4834</v>
      </c>
      <c r="I547" s="379" t="s">
        <v>4366</v>
      </c>
      <c r="J547" s="155" t="s">
        <v>6154</v>
      </c>
      <c r="K547" s="114" t="s">
        <v>11728</v>
      </c>
      <c r="L547" s="114" t="s">
        <v>5123</v>
      </c>
      <c r="M547" s="114" t="s">
        <v>3640</v>
      </c>
      <c r="N547" s="116" t="str">
        <f t="shared" si="80"/>
        <v>LP</v>
      </c>
      <c r="O547" s="114" t="s">
        <v>8733</v>
      </c>
      <c r="P547" s="114" t="str">
        <f t="shared" si="77"/>
        <v>Medium</v>
      </c>
      <c r="Q547" s="155" t="s">
        <v>10493</v>
      </c>
      <c r="R547" s="356" t="s">
        <v>14896</v>
      </c>
      <c r="S547" s="356"/>
      <c r="T547" s="155" t="s">
        <v>5053</v>
      </c>
      <c r="U547" s="117" t="s">
        <v>14897</v>
      </c>
      <c r="V547" s="119" t="s">
        <v>10900</v>
      </c>
      <c r="W547" s="119" t="s">
        <v>1193</v>
      </c>
      <c r="X547" s="119" t="s">
        <v>1193</v>
      </c>
      <c r="Y547" s="128">
        <v>41786</v>
      </c>
      <c r="Z547" s="128">
        <v>43830</v>
      </c>
      <c r="AA547" s="120">
        <v>367092088</v>
      </c>
      <c r="AB547" s="120">
        <v>0</v>
      </c>
      <c r="AC547" s="120">
        <v>334663782</v>
      </c>
      <c r="AD547" s="120">
        <v>0</v>
      </c>
      <c r="AE547" s="120">
        <v>334663782</v>
      </c>
      <c r="AF547" s="121">
        <v>0</v>
      </c>
      <c r="AG547" s="114" t="s">
        <v>1193</v>
      </c>
      <c r="AH547" s="114" t="s">
        <v>1193</v>
      </c>
      <c r="AI547" s="114">
        <v>9</v>
      </c>
      <c r="AJ547" s="114">
        <v>4</v>
      </c>
      <c r="AK547" s="114">
        <v>5</v>
      </c>
      <c r="AL547" s="114">
        <v>0</v>
      </c>
      <c r="AM547" s="114">
        <v>3</v>
      </c>
      <c r="AN547" s="118" t="s">
        <v>4568</v>
      </c>
      <c r="AO547" s="122">
        <v>1</v>
      </c>
    </row>
    <row r="548" spans="1:41" ht="25" customHeight="1" x14ac:dyDescent="0.35">
      <c r="A548" s="123"/>
      <c r="B548" s="124"/>
      <c r="C548" s="114" t="str">
        <f t="shared" ca="1" si="79"/>
        <v>Active</v>
      </c>
      <c r="D548" s="114" t="s">
        <v>3795</v>
      </c>
      <c r="E548" s="115">
        <v>43628</v>
      </c>
      <c r="F548" s="115">
        <v>45820</v>
      </c>
      <c r="G548" s="115">
        <f t="shared" ref="G548:G557" si="81">DATE(YEAR(F548)+2,MONTH(F548),DAY(F548)-1)</f>
        <v>46549</v>
      </c>
      <c r="H548" s="114" t="s">
        <v>4852</v>
      </c>
      <c r="I548" s="379" t="s">
        <v>4367</v>
      </c>
      <c r="J548" s="155" t="s">
        <v>10187</v>
      </c>
      <c r="K548" s="114" t="s">
        <v>11728</v>
      </c>
      <c r="L548" s="114" t="s">
        <v>5123</v>
      </c>
      <c r="M548" s="114" t="s">
        <v>3640</v>
      </c>
      <c r="N548" s="116" t="str">
        <f t="shared" si="80"/>
        <v>LP</v>
      </c>
      <c r="O548" s="114" t="s">
        <v>8725</v>
      </c>
      <c r="P548" s="114" t="str">
        <f t="shared" si="77"/>
        <v>Medium</v>
      </c>
      <c r="Q548" s="155" t="s">
        <v>6155</v>
      </c>
      <c r="R548" s="356" t="s">
        <v>14692</v>
      </c>
      <c r="S548" s="356"/>
      <c r="T548" s="155" t="s">
        <v>2849</v>
      </c>
      <c r="U548" s="117" t="s">
        <v>14693</v>
      </c>
      <c r="V548" s="118" t="s">
        <v>6156</v>
      </c>
      <c r="W548" s="119" t="s">
        <v>1193</v>
      </c>
      <c r="X548" s="119" t="s">
        <v>1193</v>
      </c>
      <c r="Y548" s="128">
        <v>43580</v>
      </c>
      <c r="Z548" s="118" t="s">
        <v>3305</v>
      </c>
      <c r="AA548" s="120">
        <v>10030220</v>
      </c>
      <c r="AB548" s="120">
        <v>0</v>
      </c>
      <c r="AC548" s="120">
        <v>10030220</v>
      </c>
      <c r="AD548" s="120">
        <v>0</v>
      </c>
      <c r="AE548" s="120">
        <v>7371948</v>
      </c>
      <c r="AF548" s="121"/>
      <c r="AG548" s="114" t="s">
        <v>7709</v>
      </c>
      <c r="AH548" s="114" t="s">
        <v>7710</v>
      </c>
      <c r="AI548" s="114"/>
      <c r="AJ548" s="114"/>
      <c r="AK548" s="114"/>
      <c r="AL548" s="114"/>
      <c r="AM548" s="114"/>
      <c r="AN548" s="118" t="s">
        <v>3517</v>
      </c>
      <c r="AO548" s="122">
        <v>1</v>
      </c>
    </row>
    <row r="549" spans="1:41" ht="25" customHeight="1" x14ac:dyDescent="0.35">
      <c r="A549" s="123"/>
      <c r="B549" s="124"/>
      <c r="C549" s="114" t="str">
        <f t="shared" ca="1" si="79"/>
        <v>Expired</v>
      </c>
      <c r="D549" s="114" t="s">
        <v>1602</v>
      </c>
      <c r="E549" s="115">
        <v>42950</v>
      </c>
      <c r="F549" s="115">
        <v>42950</v>
      </c>
      <c r="G549" s="115">
        <f t="shared" si="81"/>
        <v>43679</v>
      </c>
      <c r="H549" s="114" t="s">
        <v>1616</v>
      </c>
      <c r="I549" s="379" t="s">
        <v>16598</v>
      </c>
      <c r="J549" s="155" t="s">
        <v>6157</v>
      </c>
      <c r="K549" s="114" t="s">
        <v>11728</v>
      </c>
      <c r="L549" s="114" t="s">
        <v>5123</v>
      </c>
      <c r="M549" s="114" t="s">
        <v>3640</v>
      </c>
      <c r="N549" s="116" t="str">
        <f t="shared" si="80"/>
        <v>LP</v>
      </c>
      <c r="O549" s="114" t="s">
        <v>8725</v>
      </c>
      <c r="P549" s="114" t="str">
        <f t="shared" si="77"/>
        <v>Medium</v>
      </c>
      <c r="Q549" s="155" t="s">
        <v>10494</v>
      </c>
      <c r="R549" s="356"/>
      <c r="S549" s="356"/>
      <c r="T549" s="155" t="s">
        <v>9907</v>
      </c>
      <c r="U549" s="127" t="s">
        <v>9908</v>
      </c>
      <c r="V549" s="119" t="s">
        <v>1193</v>
      </c>
      <c r="W549" s="119" t="s">
        <v>1193</v>
      </c>
      <c r="X549" s="119" t="s">
        <v>1193</v>
      </c>
      <c r="Y549" s="128">
        <v>42846</v>
      </c>
      <c r="Z549" s="128">
        <v>43100</v>
      </c>
      <c r="AA549" s="120">
        <v>0</v>
      </c>
      <c r="AB549" s="120">
        <v>0</v>
      </c>
      <c r="AC549" s="120">
        <v>0</v>
      </c>
      <c r="AD549" s="120">
        <v>0</v>
      </c>
      <c r="AE549" s="120">
        <v>27212.400000000001</v>
      </c>
      <c r="AF549" s="121"/>
      <c r="AG549" s="114" t="s">
        <v>1193</v>
      </c>
      <c r="AH549" s="114" t="s">
        <v>11275</v>
      </c>
      <c r="AI549" s="114">
        <v>38</v>
      </c>
      <c r="AJ549" s="114">
        <v>37</v>
      </c>
      <c r="AK549" s="114">
        <v>1</v>
      </c>
      <c r="AL549" s="114">
        <v>3</v>
      </c>
      <c r="AM549" s="114">
        <v>1</v>
      </c>
      <c r="AN549" s="118" t="s">
        <v>3500</v>
      </c>
      <c r="AO549" s="122">
        <v>1</v>
      </c>
    </row>
    <row r="550" spans="1:41" ht="25" customHeight="1" x14ac:dyDescent="0.35">
      <c r="A550" s="123"/>
      <c r="B550" s="124"/>
      <c r="C550" s="114" t="str">
        <f t="shared" ca="1" si="79"/>
        <v>Expired</v>
      </c>
      <c r="D550" s="114" t="s">
        <v>10</v>
      </c>
      <c r="E550" s="115">
        <v>41680</v>
      </c>
      <c r="F550" s="115">
        <v>43871</v>
      </c>
      <c r="G550" s="115">
        <f t="shared" si="81"/>
        <v>44601</v>
      </c>
      <c r="H550" s="114" t="s">
        <v>11</v>
      </c>
      <c r="I550" s="379" t="s">
        <v>2980</v>
      </c>
      <c r="J550" s="155" t="s">
        <v>6158</v>
      </c>
      <c r="K550" s="114" t="s">
        <v>11728</v>
      </c>
      <c r="L550" s="114" t="s">
        <v>5123</v>
      </c>
      <c r="M550" s="114" t="s">
        <v>3640</v>
      </c>
      <c r="N550" s="116" t="str">
        <f t="shared" si="80"/>
        <v>LP</v>
      </c>
      <c r="O550" s="114" t="s">
        <v>8725</v>
      </c>
      <c r="P550" s="114" t="str">
        <f t="shared" si="77"/>
        <v>Medium</v>
      </c>
      <c r="Q550" s="155" t="s">
        <v>10495</v>
      </c>
      <c r="R550" s="356"/>
      <c r="S550" s="356"/>
      <c r="T550" s="155" t="s">
        <v>1044</v>
      </c>
      <c r="U550" s="117" t="s">
        <v>6159</v>
      </c>
      <c r="V550" s="118" t="s">
        <v>5131</v>
      </c>
      <c r="W550" s="118" t="s">
        <v>11097</v>
      </c>
      <c r="X550" s="119" t="s">
        <v>1193</v>
      </c>
      <c r="Y550" s="128" t="s">
        <v>1193</v>
      </c>
      <c r="Z550" s="118" t="s">
        <v>3305</v>
      </c>
      <c r="AA550" s="120">
        <v>109300514</v>
      </c>
      <c r="AB550" s="120">
        <v>0</v>
      </c>
      <c r="AC550" s="120">
        <v>107490561</v>
      </c>
      <c r="AD550" s="120">
        <v>0</v>
      </c>
      <c r="AE550" s="120">
        <v>131541671</v>
      </c>
      <c r="AF550" s="121"/>
      <c r="AG550" s="114" t="s">
        <v>1193</v>
      </c>
      <c r="AH550" s="114" t="s">
        <v>1193</v>
      </c>
      <c r="AI550" s="114"/>
      <c r="AJ550" s="114"/>
      <c r="AK550" s="114"/>
      <c r="AL550" s="114"/>
      <c r="AM550" s="114"/>
      <c r="AN550" s="118" t="s">
        <v>4568</v>
      </c>
      <c r="AO550" s="122">
        <v>1</v>
      </c>
    </row>
    <row r="551" spans="1:41" ht="25" customHeight="1" x14ac:dyDescent="0.35">
      <c r="A551" s="123"/>
      <c r="B551" s="124"/>
      <c r="C551" s="114" t="str">
        <f t="shared" ca="1" si="79"/>
        <v>Active</v>
      </c>
      <c r="D551" s="114" t="s">
        <v>8578</v>
      </c>
      <c r="E551" s="115">
        <v>41843</v>
      </c>
      <c r="F551" s="115">
        <v>45496</v>
      </c>
      <c r="G551" s="115">
        <f t="shared" si="81"/>
        <v>46225</v>
      </c>
      <c r="H551" s="114" t="s">
        <v>2038</v>
      </c>
      <c r="I551" s="379" t="s">
        <v>368</v>
      </c>
      <c r="J551" s="155" t="s">
        <v>6162</v>
      </c>
      <c r="K551" s="114" t="s">
        <v>11728</v>
      </c>
      <c r="L551" s="114" t="s">
        <v>5123</v>
      </c>
      <c r="M551" s="114" t="s">
        <v>3640</v>
      </c>
      <c r="N551" s="116" t="str">
        <f t="shared" si="80"/>
        <v>LP</v>
      </c>
      <c r="O551" s="114" t="s">
        <v>8725</v>
      </c>
      <c r="P551" s="114" t="str">
        <f t="shared" si="77"/>
        <v>Medium</v>
      </c>
      <c r="Q551" s="155" t="s">
        <v>10496</v>
      </c>
      <c r="R551" s="356" t="s">
        <v>14639</v>
      </c>
      <c r="S551" s="356"/>
      <c r="T551" s="155" t="s">
        <v>2838</v>
      </c>
      <c r="U551" s="117" t="s">
        <v>14640</v>
      </c>
      <c r="V551" s="118" t="s">
        <v>8579</v>
      </c>
      <c r="W551" s="119" t="s">
        <v>10901</v>
      </c>
      <c r="X551" s="119" t="s">
        <v>1193</v>
      </c>
      <c r="Y551" s="128">
        <v>44176</v>
      </c>
      <c r="Z551" s="128">
        <v>43830</v>
      </c>
      <c r="AA551" s="120">
        <v>2314310</v>
      </c>
      <c r="AB551" s="120">
        <v>0</v>
      </c>
      <c r="AC551" s="120">
        <v>1388648</v>
      </c>
      <c r="AD551" s="120">
        <v>0</v>
      </c>
      <c r="AE551" s="120">
        <v>1594283</v>
      </c>
      <c r="AF551" s="121">
        <v>0</v>
      </c>
      <c r="AG551" s="114" t="s">
        <v>7711</v>
      </c>
      <c r="AH551" s="114" t="s">
        <v>11440</v>
      </c>
      <c r="AI551" s="114">
        <v>7</v>
      </c>
      <c r="AJ551" s="114">
        <v>0</v>
      </c>
      <c r="AK551" s="114">
        <v>7</v>
      </c>
      <c r="AL551" s="114">
        <v>10</v>
      </c>
      <c r="AM551" s="114">
        <v>0</v>
      </c>
      <c r="AN551" s="118" t="s">
        <v>3500</v>
      </c>
      <c r="AO551" s="122">
        <v>1</v>
      </c>
    </row>
    <row r="552" spans="1:41" ht="25" customHeight="1" x14ac:dyDescent="0.35">
      <c r="A552" s="123" t="s">
        <v>1193</v>
      </c>
      <c r="B552" s="124"/>
      <c r="C552" s="114" t="str">
        <f t="shared" ca="1" si="79"/>
        <v>Active</v>
      </c>
      <c r="D552" s="114" t="s">
        <v>11717</v>
      </c>
      <c r="E552" s="115">
        <v>41865</v>
      </c>
      <c r="F552" s="115">
        <v>45518</v>
      </c>
      <c r="G552" s="115">
        <f t="shared" si="81"/>
        <v>46247</v>
      </c>
      <c r="H552" s="114" t="s">
        <v>430</v>
      </c>
      <c r="I552" s="379" t="s">
        <v>431</v>
      </c>
      <c r="J552" s="155" t="s">
        <v>6163</v>
      </c>
      <c r="K552" s="114" t="s">
        <v>11728</v>
      </c>
      <c r="L552" s="114" t="s">
        <v>5123</v>
      </c>
      <c r="M552" s="114" t="s">
        <v>3640</v>
      </c>
      <c r="N552" s="116" t="str">
        <f t="shared" si="80"/>
        <v>LP</v>
      </c>
      <c r="O552" s="114" t="s">
        <v>8728</v>
      </c>
      <c r="P552" s="114" t="str">
        <f t="shared" si="77"/>
        <v>Low</v>
      </c>
      <c r="Q552" s="155" t="s">
        <v>623</v>
      </c>
      <c r="R552" s="356" t="s">
        <v>14416</v>
      </c>
      <c r="S552" s="356"/>
      <c r="T552" s="155" t="s">
        <v>2861</v>
      </c>
      <c r="U552" s="117" t="s">
        <v>14417</v>
      </c>
      <c r="V552" s="118" t="s">
        <v>6164</v>
      </c>
      <c r="W552" s="119" t="s">
        <v>1193</v>
      </c>
      <c r="X552" s="119" t="s">
        <v>1193</v>
      </c>
      <c r="Y552" s="128">
        <v>41806</v>
      </c>
      <c r="Z552" s="128">
        <v>43830</v>
      </c>
      <c r="AA552" s="120">
        <v>257161387</v>
      </c>
      <c r="AB552" s="120">
        <v>0</v>
      </c>
      <c r="AC552" s="120">
        <v>256778106</v>
      </c>
      <c r="AD552" s="120">
        <v>0</v>
      </c>
      <c r="AE552" s="120">
        <v>277625733</v>
      </c>
      <c r="AF552" s="121">
        <v>144850713</v>
      </c>
      <c r="AG552" s="114" t="s">
        <v>7712</v>
      </c>
      <c r="AH552" s="114" t="s">
        <v>7713</v>
      </c>
      <c r="AI552" s="185" t="s">
        <v>14418</v>
      </c>
      <c r="AJ552" s="185" t="s">
        <v>8540</v>
      </c>
      <c r="AK552" s="185" t="s">
        <v>8540</v>
      </c>
      <c r="AL552" s="185" t="s">
        <v>8545</v>
      </c>
      <c r="AM552" s="185" t="s">
        <v>8540</v>
      </c>
      <c r="AN552" s="118" t="s">
        <v>4568</v>
      </c>
      <c r="AO552" s="122">
        <v>1</v>
      </c>
    </row>
    <row r="553" spans="1:41" ht="25" customHeight="1" x14ac:dyDescent="0.35">
      <c r="A553" s="123"/>
      <c r="B553" s="124"/>
      <c r="C553" s="114" t="str">
        <f t="shared" ca="1" si="79"/>
        <v>Active</v>
      </c>
      <c r="D553" s="114" t="s">
        <v>4231</v>
      </c>
      <c r="E553" s="115">
        <v>41844</v>
      </c>
      <c r="F553" s="115">
        <v>45490</v>
      </c>
      <c r="G553" s="115">
        <f t="shared" si="81"/>
        <v>46219</v>
      </c>
      <c r="H553" s="114" t="s">
        <v>700</v>
      </c>
      <c r="I553" s="379" t="s">
        <v>696</v>
      </c>
      <c r="J553" s="155" t="s">
        <v>6165</v>
      </c>
      <c r="K553" s="114" t="s">
        <v>24</v>
      </c>
      <c r="L553" s="114" t="s">
        <v>5123</v>
      </c>
      <c r="M553" s="114" t="s">
        <v>3640</v>
      </c>
      <c r="N553" s="116" t="str">
        <f t="shared" si="80"/>
        <v>LP</v>
      </c>
      <c r="O553" s="114" t="s">
        <v>8733</v>
      </c>
      <c r="P553" s="114" t="str">
        <f t="shared" si="77"/>
        <v>Medium</v>
      </c>
      <c r="Q553" s="155" t="s">
        <v>702</v>
      </c>
      <c r="R553" s="356" t="s">
        <v>14315</v>
      </c>
      <c r="S553" s="356"/>
      <c r="T553" s="155" t="s">
        <v>2913</v>
      </c>
      <c r="U553" s="117" t="s">
        <v>14316</v>
      </c>
      <c r="V553" s="118" t="s">
        <v>6166</v>
      </c>
      <c r="W553" s="119" t="s">
        <v>1193</v>
      </c>
      <c r="X553" s="119" t="s">
        <v>1193</v>
      </c>
      <c r="Y553" s="128">
        <v>41814</v>
      </c>
      <c r="Z553" s="129">
        <v>44561</v>
      </c>
      <c r="AA553" s="120">
        <v>104128153</v>
      </c>
      <c r="AB553" s="120">
        <v>0</v>
      </c>
      <c r="AC553" s="120">
        <v>80998046.439999998</v>
      </c>
      <c r="AD553" s="120">
        <v>0</v>
      </c>
      <c r="AE553" s="120">
        <v>95904075.730000004</v>
      </c>
      <c r="AF553" s="121"/>
      <c r="AG553" s="114" t="s">
        <v>11441</v>
      </c>
      <c r="AH553" s="114" t="s">
        <v>7714</v>
      </c>
      <c r="AI553" s="114">
        <v>7</v>
      </c>
      <c r="AJ553" s="114">
        <v>5</v>
      </c>
      <c r="AK553" s="114">
        <v>2</v>
      </c>
      <c r="AL553" s="114">
        <v>7</v>
      </c>
      <c r="AM553" s="114">
        <v>0</v>
      </c>
      <c r="AN553" s="118" t="s">
        <v>4568</v>
      </c>
      <c r="AO553" s="122">
        <v>1</v>
      </c>
    </row>
    <row r="554" spans="1:41" ht="25" customHeight="1" x14ac:dyDescent="0.35">
      <c r="A554" s="123"/>
      <c r="B554" s="124"/>
      <c r="C554" s="114" t="str">
        <f t="shared" ca="1" si="79"/>
        <v>Expired</v>
      </c>
      <c r="D554" s="114" t="s">
        <v>2676</v>
      </c>
      <c r="E554" s="115">
        <v>44102</v>
      </c>
      <c r="F554" s="115">
        <v>44102</v>
      </c>
      <c r="G554" s="115">
        <f t="shared" si="81"/>
        <v>44831</v>
      </c>
      <c r="H554" s="114" t="s">
        <v>2677</v>
      </c>
      <c r="I554" s="379" t="s">
        <v>4368</v>
      </c>
      <c r="J554" s="155" t="s">
        <v>10188</v>
      </c>
      <c r="K554" s="114" t="s">
        <v>11728</v>
      </c>
      <c r="L554" s="114" t="s">
        <v>5123</v>
      </c>
      <c r="M554" s="114" t="s">
        <v>3640</v>
      </c>
      <c r="N554" s="116" t="str">
        <f t="shared" si="80"/>
        <v>LP</v>
      </c>
      <c r="O554" s="114" t="s">
        <v>8725</v>
      </c>
      <c r="P554" s="114" t="str">
        <f t="shared" si="77"/>
        <v>Medium</v>
      </c>
      <c r="Q554" s="155" t="s">
        <v>6167</v>
      </c>
      <c r="R554" s="356"/>
      <c r="S554" s="356"/>
      <c r="T554" s="155" t="s">
        <v>9905</v>
      </c>
      <c r="U554" s="127" t="s">
        <v>9906</v>
      </c>
      <c r="V554" s="128" t="s">
        <v>5677</v>
      </c>
      <c r="W554" s="128" t="s">
        <v>1193</v>
      </c>
      <c r="X554" s="128" t="s">
        <v>1193</v>
      </c>
      <c r="Y554" s="128">
        <v>44005</v>
      </c>
      <c r="Z554" s="128">
        <v>44561</v>
      </c>
      <c r="AA554" s="120">
        <v>11513233</v>
      </c>
      <c r="AB554" s="120">
        <v>0</v>
      </c>
      <c r="AC554" s="120">
        <v>0</v>
      </c>
      <c r="AD554" s="120">
        <v>0</v>
      </c>
      <c r="AE554" s="120">
        <v>6483777</v>
      </c>
      <c r="AF554" s="121"/>
      <c r="AG554" s="114" t="s">
        <v>1193</v>
      </c>
      <c r="AH554" s="114" t="s">
        <v>1193</v>
      </c>
      <c r="AI554" s="114">
        <v>5</v>
      </c>
      <c r="AJ554" s="114">
        <v>2</v>
      </c>
      <c r="AK554" s="114">
        <v>3</v>
      </c>
      <c r="AL554" s="114">
        <v>2</v>
      </c>
      <c r="AM554" s="114">
        <v>1</v>
      </c>
      <c r="AN554" s="118" t="s">
        <v>3500</v>
      </c>
      <c r="AO554" s="122">
        <v>1</v>
      </c>
    </row>
    <row r="555" spans="1:41" ht="25" customHeight="1" x14ac:dyDescent="0.35">
      <c r="A555" s="123"/>
      <c r="B555" s="124"/>
      <c r="C555" s="114" t="str">
        <f t="shared" ca="1" si="79"/>
        <v>Active</v>
      </c>
      <c r="D555" s="114" t="s">
        <v>13280</v>
      </c>
      <c r="E555" s="115">
        <v>41687</v>
      </c>
      <c r="F555" s="115">
        <v>45705</v>
      </c>
      <c r="G555" s="115">
        <f t="shared" si="81"/>
        <v>46434</v>
      </c>
      <c r="H555" s="114" t="s">
        <v>44</v>
      </c>
      <c r="I555" s="379" t="s">
        <v>45</v>
      </c>
      <c r="J555" s="346" t="s">
        <v>6168</v>
      </c>
      <c r="K555" s="114" t="s">
        <v>11728</v>
      </c>
      <c r="L555" s="114" t="s">
        <v>5123</v>
      </c>
      <c r="M555" s="114" t="s">
        <v>3640</v>
      </c>
      <c r="N555" s="116" t="str">
        <f t="shared" si="80"/>
        <v>LP</v>
      </c>
      <c r="O555" s="114" t="s">
        <v>8725</v>
      </c>
      <c r="P555" s="114" t="str">
        <f t="shared" si="77"/>
        <v>Medium</v>
      </c>
      <c r="Q555" s="155" t="s">
        <v>442</v>
      </c>
      <c r="R555" s="356" t="s">
        <v>13281</v>
      </c>
      <c r="S555" s="356"/>
      <c r="T555" s="155" t="s">
        <v>13282</v>
      </c>
      <c r="U555" s="117" t="s">
        <v>13283</v>
      </c>
      <c r="V555" s="128" t="s">
        <v>1193</v>
      </c>
      <c r="W555" s="128" t="s">
        <v>1193</v>
      </c>
      <c r="X555" s="128" t="s">
        <v>1193</v>
      </c>
      <c r="Y555" s="128" t="s">
        <v>1193</v>
      </c>
      <c r="Z555" s="128">
        <v>43830</v>
      </c>
      <c r="AA555" s="120">
        <v>68523828</v>
      </c>
      <c r="AB555" s="120">
        <v>0</v>
      </c>
      <c r="AC555" s="120">
        <v>63033575</v>
      </c>
      <c r="AD555" s="120">
        <v>0</v>
      </c>
      <c r="AE555" s="120">
        <v>123162445</v>
      </c>
      <c r="AF555" s="121">
        <v>94466516</v>
      </c>
      <c r="AG555" s="114" t="s">
        <v>11442</v>
      </c>
      <c r="AH555" s="114"/>
      <c r="AI555" s="114">
        <v>485</v>
      </c>
      <c r="AJ555" s="114">
        <v>155</v>
      </c>
      <c r="AK555" s="114">
        <v>330</v>
      </c>
      <c r="AL555" s="114">
        <v>250</v>
      </c>
      <c r="AM555" s="114">
        <v>2</v>
      </c>
      <c r="AN555" s="118" t="s">
        <v>4568</v>
      </c>
      <c r="AO555" s="122">
        <v>1</v>
      </c>
    </row>
    <row r="556" spans="1:41" ht="25" customHeight="1" x14ac:dyDescent="0.35">
      <c r="A556" s="133" t="s">
        <v>13284</v>
      </c>
      <c r="B556" s="124"/>
      <c r="C556" s="114" t="str">
        <f t="shared" ca="1" si="79"/>
        <v>Active</v>
      </c>
      <c r="D556" s="114" t="s">
        <v>8313</v>
      </c>
      <c r="E556" s="115">
        <v>44054</v>
      </c>
      <c r="F556" s="115">
        <v>45515</v>
      </c>
      <c r="G556" s="115">
        <f t="shared" si="81"/>
        <v>46244</v>
      </c>
      <c r="H556" s="114" t="s">
        <v>2640</v>
      </c>
      <c r="I556" s="379" t="s">
        <v>4369</v>
      </c>
      <c r="J556" s="155" t="s">
        <v>6169</v>
      </c>
      <c r="K556" s="114" t="s">
        <v>11728</v>
      </c>
      <c r="L556" s="114" t="s">
        <v>5123</v>
      </c>
      <c r="M556" s="114" t="s">
        <v>3640</v>
      </c>
      <c r="N556" s="116" t="str">
        <f t="shared" si="80"/>
        <v>LP</v>
      </c>
      <c r="O556" s="114" t="s">
        <v>8725</v>
      </c>
      <c r="P556" s="114" t="str">
        <f t="shared" si="77"/>
        <v>Medium</v>
      </c>
      <c r="Q556" s="155" t="s">
        <v>6170</v>
      </c>
      <c r="R556" s="356" t="s">
        <v>15227</v>
      </c>
      <c r="S556" s="356"/>
      <c r="T556" s="155" t="s">
        <v>15228</v>
      </c>
      <c r="U556" s="127" t="s">
        <v>9981</v>
      </c>
      <c r="V556" s="129" t="s">
        <v>7574</v>
      </c>
      <c r="W556" s="128" t="s">
        <v>1193</v>
      </c>
      <c r="X556" s="128" t="s">
        <v>1193</v>
      </c>
      <c r="Y556" s="128">
        <v>43767</v>
      </c>
      <c r="Z556" s="128">
        <v>44196</v>
      </c>
      <c r="AA556" s="120">
        <v>186764</v>
      </c>
      <c r="AB556" s="120">
        <v>0</v>
      </c>
      <c r="AC556" s="120">
        <v>0</v>
      </c>
      <c r="AD556" s="120">
        <v>0</v>
      </c>
      <c r="AE556" s="120">
        <v>186764</v>
      </c>
      <c r="AF556" s="121"/>
      <c r="AG556" s="114" t="s">
        <v>11276</v>
      </c>
      <c r="AH556" s="114" t="s">
        <v>1193</v>
      </c>
      <c r="AI556" s="114">
        <v>30</v>
      </c>
      <c r="AJ556" s="114">
        <v>10</v>
      </c>
      <c r="AK556" s="114">
        <v>20</v>
      </c>
      <c r="AL556" s="114" t="s">
        <v>9982</v>
      </c>
      <c r="AM556" s="114">
        <v>1</v>
      </c>
      <c r="AN556" s="118" t="s">
        <v>3500</v>
      </c>
      <c r="AO556" s="122">
        <v>1</v>
      </c>
    </row>
    <row r="557" spans="1:41" ht="25" customHeight="1" x14ac:dyDescent="0.35">
      <c r="A557" s="123"/>
      <c r="B557" s="124"/>
      <c r="C557" s="114" t="str">
        <f t="shared" ca="1" si="79"/>
        <v>Expired</v>
      </c>
      <c r="D557" s="114" t="s">
        <v>3917</v>
      </c>
      <c r="E557" s="115">
        <v>42180</v>
      </c>
      <c r="F557" s="115">
        <v>44372</v>
      </c>
      <c r="G557" s="115">
        <f t="shared" si="81"/>
        <v>45101</v>
      </c>
      <c r="H557" s="114" t="s">
        <v>930</v>
      </c>
      <c r="I557" s="379" t="s">
        <v>931</v>
      </c>
      <c r="J557" s="155" t="s">
        <v>6171</v>
      </c>
      <c r="K557" s="114" t="s">
        <v>11728</v>
      </c>
      <c r="L557" s="114" t="s">
        <v>5123</v>
      </c>
      <c r="M557" s="114" t="s">
        <v>3640</v>
      </c>
      <c r="N557" s="116" t="str">
        <f t="shared" si="80"/>
        <v>LP</v>
      </c>
      <c r="O557" s="114" t="s">
        <v>8725</v>
      </c>
      <c r="P557" s="114" t="str">
        <f t="shared" si="77"/>
        <v>Medium</v>
      </c>
      <c r="Q557" s="155" t="s">
        <v>6172</v>
      </c>
      <c r="R557" s="356"/>
      <c r="S557" s="356"/>
      <c r="T557" s="155" t="s">
        <v>966</v>
      </c>
      <c r="U557" s="117" t="s">
        <v>6173</v>
      </c>
      <c r="V557" s="118" t="s">
        <v>6174</v>
      </c>
      <c r="W557" s="119" t="s">
        <v>1193</v>
      </c>
      <c r="X557" s="119" t="s">
        <v>1193</v>
      </c>
      <c r="Y557" s="128">
        <v>42125</v>
      </c>
      <c r="Z557" s="118" t="s">
        <v>3305</v>
      </c>
      <c r="AA557" s="120">
        <v>1179300</v>
      </c>
      <c r="AB557" s="120">
        <v>0</v>
      </c>
      <c r="AC557" s="120">
        <v>300000</v>
      </c>
      <c r="AD557" s="120">
        <v>0</v>
      </c>
      <c r="AE557" s="120">
        <v>3744025</v>
      </c>
      <c r="AF557" s="121"/>
      <c r="AG557" s="114" t="s">
        <v>1193</v>
      </c>
      <c r="AH557" s="114" t="s">
        <v>7715</v>
      </c>
      <c r="AI557" s="114"/>
      <c r="AJ557" s="114"/>
      <c r="AK557" s="114"/>
      <c r="AL557" s="114"/>
      <c r="AM557" s="114"/>
      <c r="AN557" s="118" t="s">
        <v>3500</v>
      </c>
      <c r="AO557" s="122">
        <v>1</v>
      </c>
    </row>
    <row r="558" spans="1:41" ht="25" customHeight="1" x14ac:dyDescent="0.35">
      <c r="A558" s="123" t="s">
        <v>1193</v>
      </c>
      <c r="B558" s="124"/>
      <c r="C558" s="114" t="str">
        <f t="shared" ca="1" si="79"/>
        <v>Expired</v>
      </c>
      <c r="D558" s="114" t="s">
        <v>3853</v>
      </c>
      <c r="E558" s="115">
        <v>43007</v>
      </c>
      <c r="F558" s="115">
        <v>44474</v>
      </c>
      <c r="G558" s="115">
        <f>DATE(YEAR(F558)+1,MONTH(F558),DAY(F558)-1)</f>
        <v>44838</v>
      </c>
      <c r="H558" s="114" t="s">
        <v>1667</v>
      </c>
      <c r="I558" s="379" t="s">
        <v>1673</v>
      </c>
      <c r="J558" s="155" t="s">
        <v>5496</v>
      </c>
      <c r="K558" s="114" t="s">
        <v>11728</v>
      </c>
      <c r="L558" s="114" t="s">
        <v>5123</v>
      </c>
      <c r="M558" s="114" t="s">
        <v>3640</v>
      </c>
      <c r="N558" s="116" t="str">
        <f t="shared" si="80"/>
        <v>LP</v>
      </c>
      <c r="O558" s="114" t="s">
        <v>8725</v>
      </c>
      <c r="P558" s="114" t="str">
        <f t="shared" si="77"/>
        <v>Medium</v>
      </c>
      <c r="Q558" s="155" t="s">
        <v>10497</v>
      </c>
      <c r="R558" s="356"/>
      <c r="S558" s="356"/>
      <c r="T558" s="155" t="s">
        <v>1737</v>
      </c>
      <c r="U558" s="117" t="s">
        <v>1193</v>
      </c>
      <c r="V558" s="118" t="s">
        <v>6175</v>
      </c>
      <c r="W558" s="118" t="s">
        <v>6176</v>
      </c>
      <c r="X558" s="119" t="s">
        <v>1193</v>
      </c>
      <c r="Y558" s="128">
        <v>44287</v>
      </c>
      <c r="Z558" s="118" t="s">
        <v>3305</v>
      </c>
      <c r="AA558" s="120">
        <v>0</v>
      </c>
      <c r="AB558" s="120">
        <v>0</v>
      </c>
      <c r="AC558" s="120">
        <v>211552</v>
      </c>
      <c r="AD558" s="120">
        <v>0</v>
      </c>
      <c r="AE558" s="120">
        <v>3266707</v>
      </c>
      <c r="AF558" s="121"/>
      <c r="AG558" s="114" t="s">
        <v>1193</v>
      </c>
      <c r="AH558" s="114" t="s">
        <v>7716</v>
      </c>
      <c r="AI558" s="114"/>
      <c r="AJ558" s="114"/>
      <c r="AK558" s="114"/>
      <c r="AL558" s="114"/>
      <c r="AM558" s="114"/>
      <c r="AN558" s="118" t="s">
        <v>4568</v>
      </c>
      <c r="AO558" s="122">
        <v>1</v>
      </c>
    </row>
    <row r="559" spans="1:41" ht="25" customHeight="1" x14ac:dyDescent="0.35">
      <c r="A559" s="123"/>
      <c r="B559" s="124"/>
      <c r="C559" s="114" t="str">
        <f t="shared" ca="1" si="79"/>
        <v>Expired</v>
      </c>
      <c r="D559" s="118" t="s">
        <v>2492</v>
      </c>
      <c r="E559" s="129">
        <v>43480</v>
      </c>
      <c r="F559" s="138">
        <v>44941</v>
      </c>
      <c r="G559" s="115">
        <f>DATE(YEAR(F559)+2,MONTH(F559),DAY(F559)-1)</f>
        <v>45671</v>
      </c>
      <c r="H559" s="118" t="s">
        <v>4660</v>
      </c>
      <c r="I559" s="379" t="s">
        <v>8036</v>
      </c>
      <c r="J559" s="345" t="s">
        <v>8861</v>
      </c>
      <c r="K559" s="118" t="s">
        <v>14</v>
      </c>
      <c r="L559" s="118" t="s">
        <v>3368</v>
      </c>
      <c r="M559" s="114" t="s">
        <v>3640</v>
      </c>
      <c r="N559" s="116" t="str">
        <f t="shared" si="80"/>
        <v>LP</v>
      </c>
      <c r="O559" s="118" t="s">
        <v>8728</v>
      </c>
      <c r="P559" s="114" t="str">
        <f t="shared" si="77"/>
        <v>Low</v>
      </c>
      <c r="Q559" s="345" t="s">
        <v>3433</v>
      </c>
      <c r="R559" s="357"/>
      <c r="S559" s="357"/>
      <c r="T559" s="345" t="s">
        <v>1193</v>
      </c>
      <c r="U559" s="157"/>
      <c r="V559" s="118"/>
      <c r="W559" s="118"/>
      <c r="X559" s="118"/>
      <c r="Y559" s="128"/>
      <c r="Z559" s="118"/>
      <c r="AA559" s="120">
        <v>103987</v>
      </c>
      <c r="AB559" s="118"/>
      <c r="AC559" s="186">
        <v>1046039.82</v>
      </c>
      <c r="AD559" s="118" t="s">
        <v>4440</v>
      </c>
      <c r="AE559" s="118"/>
      <c r="AF559" s="140"/>
      <c r="AG559" s="118"/>
      <c r="AH559" s="118"/>
      <c r="AI559" s="118"/>
      <c r="AJ559" s="118"/>
      <c r="AK559" s="118"/>
      <c r="AL559" s="118"/>
      <c r="AM559" s="118"/>
      <c r="AN559" s="118" t="s">
        <v>3500</v>
      </c>
      <c r="AO559" s="141">
        <v>1</v>
      </c>
    </row>
    <row r="560" spans="1:41" ht="25" customHeight="1" x14ac:dyDescent="0.35">
      <c r="A560" s="123" t="s">
        <v>1193</v>
      </c>
      <c r="B560" s="124"/>
      <c r="C560" s="114" t="str">
        <f t="shared" ca="1" si="79"/>
        <v>Expired</v>
      </c>
      <c r="D560" s="114" t="s">
        <v>8314</v>
      </c>
      <c r="E560" s="115">
        <v>41795</v>
      </c>
      <c r="F560" s="115">
        <v>45448</v>
      </c>
      <c r="G560" s="115">
        <f>DATE(YEAR(F560)+2,MONTH(F560),DAY(F560)-1)</f>
        <v>46177</v>
      </c>
      <c r="H560" s="114" t="s">
        <v>228</v>
      </c>
      <c r="I560" s="379" t="s">
        <v>229</v>
      </c>
      <c r="J560" s="155" t="s">
        <v>6177</v>
      </c>
      <c r="K560" s="114" t="s">
        <v>11728</v>
      </c>
      <c r="L560" s="114" t="s">
        <v>5123</v>
      </c>
      <c r="M560" s="114" t="s">
        <v>3640</v>
      </c>
      <c r="N560" s="116" t="str">
        <f t="shared" si="80"/>
        <v>LP</v>
      </c>
      <c r="O560" s="114" t="s">
        <v>8729</v>
      </c>
      <c r="P560" s="114" t="str">
        <f t="shared" si="77"/>
        <v>Low</v>
      </c>
      <c r="Q560" s="155" t="s">
        <v>10498</v>
      </c>
      <c r="R560" s="356" t="s">
        <v>14801</v>
      </c>
      <c r="S560" s="356"/>
      <c r="T560" s="155" t="s">
        <v>14802</v>
      </c>
      <c r="U560" s="117" t="s">
        <v>14803</v>
      </c>
      <c r="V560" s="119" t="s">
        <v>5430</v>
      </c>
      <c r="W560" s="119" t="s">
        <v>1193</v>
      </c>
      <c r="X560" s="119" t="s">
        <v>1193</v>
      </c>
      <c r="Y560" s="128">
        <v>43802</v>
      </c>
      <c r="Z560" s="128">
        <v>43830</v>
      </c>
      <c r="AA560" s="120">
        <v>97206561</v>
      </c>
      <c r="AB560" s="120">
        <v>0</v>
      </c>
      <c r="AC560" s="120">
        <v>65861718</v>
      </c>
      <c r="AD560" s="120">
        <v>0</v>
      </c>
      <c r="AE560" s="120">
        <v>69287482</v>
      </c>
      <c r="AF560" s="121"/>
      <c r="AG560" s="114" t="s">
        <v>7717</v>
      </c>
      <c r="AH560" s="114" t="s">
        <v>7718</v>
      </c>
      <c r="AI560" s="114">
        <v>8</v>
      </c>
      <c r="AJ560" s="114">
        <v>8</v>
      </c>
      <c r="AK560" s="114">
        <v>0</v>
      </c>
      <c r="AL560" s="114">
        <v>9</v>
      </c>
      <c r="AM560" s="114">
        <v>1</v>
      </c>
      <c r="AN560" s="118" t="s">
        <v>4568</v>
      </c>
      <c r="AO560" s="122">
        <v>1</v>
      </c>
    </row>
    <row r="561" spans="1:41" ht="25" customHeight="1" x14ac:dyDescent="0.35">
      <c r="A561" s="133"/>
      <c r="B561" s="124"/>
      <c r="C561" s="114" t="str">
        <f t="shared" ca="1" si="79"/>
        <v>Active</v>
      </c>
      <c r="D561" s="114" t="s">
        <v>8925</v>
      </c>
      <c r="E561" s="115">
        <v>41899</v>
      </c>
      <c r="F561" s="115">
        <v>45684</v>
      </c>
      <c r="G561" s="115">
        <f>DATE(YEAR(F561),MONTH(F561)+18,DAY(F561)-1)</f>
        <v>46229</v>
      </c>
      <c r="H561" s="114" t="s">
        <v>606</v>
      </c>
      <c r="I561" s="379" t="s">
        <v>607</v>
      </c>
      <c r="J561" s="155" t="s">
        <v>6177</v>
      </c>
      <c r="K561" s="114" t="s">
        <v>11728</v>
      </c>
      <c r="L561" s="114" t="s">
        <v>5123</v>
      </c>
      <c r="M561" s="114" t="s">
        <v>3640</v>
      </c>
      <c r="N561" s="116" t="str">
        <f t="shared" si="80"/>
        <v>LP</v>
      </c>
      <c r="O561" s="114" t="s">
        <v>8726</v>
      </c>
      <c r="P561" s="114" t="str">
        <f t="shared" si="77"/>
        <v>Medium</v>
      </c>
      <c r="Q561" s="155" t="s">
        <v>644</v>
      </c>
      <c r="R561" s="356" t="s">
        <v>15270</v>
      </c>
      <c r="S561" s="356"/>
      <c r="T561" s="155" t="s">
        <v>15271</v>
      </c>
      <c r="U561" s="127" t="s">
        <v>15272</v>
      </c>
      <c r="V561" s="118" t="s">
        <v>10902</v>
      </c>
      <c r="W561" s="119" t="s">
        <v>1193</v>
      </c>
      <c r="X561" s="119" t="s">
        <v>1193</v>
      </c>
      <c r="Y561" s="128">
        <v>41814</v>
      </c>
      <c r="Z561" s="128">
        <v>44561</v>
      </c>
      <c r="AA561" s="120">
        <v>0</v>
      </c>
      <c r="AB561" s="120">
        <v>0</v>
      </c>
      <c r="AC561" s="120">
        <v>-11052080</v>
      </c>
      <c r="AD561" s="120">
        <v>0</v>
      </c>
      <c r="AE561" s="120">
        <v>-11741663</v>
      </c>
      <c r="AF561" s="121"/>
      <c r="AG561" s="114" t="s">
        <v>1193</v>
      </c>
      <c r="AH561" s="114" t="s">
        <v>11277</v>
      </c>
      <c r="AI561" s="114">
        <v>6</v>
      </c>
      <c r="AJ561" s="114">
        <v>6</v>
      </c>
      <c r="AK561" s="114">
        <v>0</v>
      </c>
      <c r="AL561" s="114">
        <v>6</v>
      </c>
      <c r="AM561" s="114">
        <v>0</v>
      </c>
      <c r="AN561" s="118" t="s">
        <v>3500</v>
      </c>
      <c r="AO561" s="122">
        <v>1</v>
      </c>
    </row>
    <row r="562" spans="1:41" ht="25" customHeight="1" x14ac:dyDescent="0.35">
      <c r="A562" s="123"/>
      <c r="B562" s="124"/>
      <c r="C562" s="114" t="str">
        <f t="shared" ca="1" si="79"/>
        <v>Expired</v>
      </c>
      <c r="D562" s="114" t="s">
        <v>1576</v>
      </c>
      <c r="E562" s="115">
        <v>42926</v>
      </c>
      <c r="F562" s="115">
        <v>44387</v>
      </c>
      <c r="G562" s="115">
        <f>DATE(YEAR(F562)+2,MONTH(F562),DAY(F562)-1)</f>
        <v>45116</v>
      </c>
      <c r="H562" s="114" t="s">
        <v>1583</v>
      </c>
      <c r="I562" s="379" t="s">
        <v>4370</v>
      </c>
      <c r="J562" s="155" t="s">
        <v>6178</v>
      </c>
      <c r="K562" s="114" t="s">
        <v>11728</v>
      </c>
      <c r="L562" s="114" t="s">
        <v>5123</v>
      </c>
      <c r="M562" s="114" t="s">
        <v>3640</v>
      </c>
      <c r="N562" s="116" t="str">
        <f t="shared" si="80"/>
        <v>LP</v>
      </c>
      <c r="O562" s="114" t="s">
        <v>8725</v>
      </c>
      <c r="P562" s="114" t="str">
        <f t="shared" si="77"/>
        <v>Medium</v>
      </c>
      <c r="Q562" s="155" t="s">
        <v>10499</v>
      </c>
      <c r="R562" s="356" t="s">
        <v>11603</v>
      </c>
      <c r="S562" s="356"/>
      <c r="T562" s="155" t="s">
        <v>2796</v>
      </c>
      <c r="U562" s="127" t="s">
        <v>9984</v>
      </c>
      <c r="V562" s="118" t="s">
        <v>6179</v>
      </c>
      <c r="W562" s="119" t="s">
        <v>1193</v>
      </c>
      <c r="X562" s="119" t="s">
        <v>1193</v>
      </c>
      <c r="Y562" s="128">
        <v>42804</v>
      </c>
      <c r="Z562" s="128">
        <v>43100</v>
      </c>
      <c r="AA562" s="120">
        <v>0</v>
      </c>
      <c r="AB562" s="120">
        <v>0</v>
      </c>
      <c r="AC562" s="120">
        <v>0</v>
      </c>
      <c r="AD562" s="120">
        <v>0</v>
      </c>
      <c r="AE562" s="120">
        <v>0</v>
      </c>
      <c r="AF562" s="121"/>
      <c r="AG562" s="114" t="s">
        <v>1193</v>
      </c>
      <c r="AH562" s="114" t="s">
        <v>1193</v>
      </c>
      <c r="AI562" s="114">
        <v>2</v>
      </c>
      <c r="AJ562" s="114">
        <v>0</v>
      </c>
      <c r="AK562" s="114">
        <v>2</v>
      </c>
      <c r="AL562" s="114">
        <v>5</v>
      </c>
      <c r="AM562" s="114">
        <v>1</v>
      </c>
      <c r="AN562" s="118" t="s">
        <v>3500</v>
      </c>
      <c r="AO562" s="122">
        <v>1</v>
      </c>
    </row>
    <row r="563" spans="1:41" ht="25" customHeight="1" x14ac:dyDescent="0.35">
      <c r="A563" s="123"/>
      <c r="B563" s="124"/>
      <c r="C563" s="114" t="str">
        <f t="shared" ca="1" si="79"/>
        <v>Expired</v>
      </c>
      <c r="D563" s="114" t="s">
        <v>3826</v>
      </c>
      <c r="E563" s="115">
        <v>42907</v>
      </c>
      <c r="F563" s="115">
        <v>45464</v>
      </c>
      <c r="G563" s="115">
        <f>DATE(YEAR(F563)+2,MONTH(F563),DAY(F563)-1)</f>
        <v>46193</v>
      </c>
      <c r="H563" s="114" t="s">
        <v>4853</v>
      </c>
      <c r="I563" s="379" t="s">
        <v>10165</v>
      </c>
      <c r="J563" s="155" t="s">
        <v>6180</v>
      </c>
      <c r="K563" s="114" t="s">
        <v>24</v>
      </c>
      <c r="L563" s="114" t="s">
        <v>5123</v>
      </c>
      <c r="M563" s="114" t="s">
        <v>3640</v>
      </c>
      <c r="N563" s="116" t="str">
        <f t="shared" si="80"/>
        <v>LP</v>
      </c>
      <c r="O563" s="114" t="s">
        <v>8725</v>
      </c>
      <c r="P563" s="114" t="str">
        <f t="shared" si="77"/>
        <v>Medium</v>
      </c>
      <c r="Q563" s="155" t="s">
        <v>6181</v>
      </c>
      <c r="R563" s="356" t="s">
        <v>12908</v>
      </c>
      <c r="S563" s="356"/>
      <c r="T563" s="155" t="s">
        <v>9977</v>
      </c>
      <c r="U563" s="117" t="s">
        <v>9978</v>
      </c>
      <c r="V563" s="118" t="s">
        <v>6182</v>
      </c>
      <c r="W563" s="119" t="s">
        <v>1193</v>
      </c>
      <c r="X563" s="119" t="s">
        <v>1193</v>
      </c>
      <c r="Y563" s="128">
        <v>42678</v>
      </c>
      <c r="Z563" s="128">
        <v>43100</v>
      </c>
      <c r="AA563" s="120">
        <v>8132969</v>
      </c>
      <c r="AB563" s="120">
        <v>0</v>
      </c>
      <c r="AC563" s="120">
        <v>5983376</v>
      </c>
      <c r="AD563" s="120">
        <v>0</v>
      </c>
      <c r="AE563" s="120">
        <v>10393463.439999999</v>
      </c>
      <c r="AF563" s="121">
        <v>5523833</v>
      </c>
      <c r="AG563" s="114" t="s">
        <v>1193</v>
      </c>
      <c r="AH563" s="114" t="s">
        <v>1193</v>
      </c>
      <c r="AI563" s="114">
        <v>144</v>
      </c>
      <c r="AJ563" s="114">
        <v>0</v>
      </c>
      <c r="AK563" s="114">
        <v>144</v>
      </c>
      <c r="AL563" s="114">
        <v>4</v>
      </c>
      <c r="AM563" s="114">
        <v>1</v>
      </c>
      <c r="AN563" s="118" t="s">
        <v>3517</v>
      </c>
      <c r="AO563" s="122">
        <v>1</v>
      </c>
    </row>
    <row r="564" spans="1:41" ht="25" customHeight="1" x14ac:dyDescent="0.35">
      <c r="A564" s="123" t="s">
        <v>11556</v>
      </c>
      <c r="B564" s="126">
        <v>44939</v>
      </c>
      <c r="C564" s="114" t="str">
        <f t="shared" ca="1" si="79"/>
        <v>Expired</v>
      </c>
      <c r="D564" s="114" t="s">
        <v>8876</v>
      </c>
      <c r="E564" s="115">
        <v>44937</v>
      </c>
      <c r="F564" s="115">
        <v>44937</v>
      </c>
      <c r="G564" s="115">
        <f>DATE(YEAR(F564)+2,MONTH(F564),DAY(F564)-1)</f>
        <v>45667</v>
      </c>
      <c r="H564" s="114" t="s">
        <v>8877</v>
      </c>
      <c r="I564" s="379" t="s">
        <v>8878</v>
      </c>
      <c r="J564" s="155" t="s">
        <v>8879</v>
      </c>
      <c r="K564" s="114" t="s">
        <v>11728</v>
      </c>
      <c r="L564" s="114" t="s">
        <v>5123</v>
      </c>
      <c r="M564" s="114" t="s">
        <v>3640</v>
      </c>
      <c r="N564" s="116" t="str">
        <f t="shared" si="80"/>
        <v>LP</v>
      </c>
      <c r="O564" s="114" t="s">
        <v>8727</v>
      </c>
      <c r="P564" s="114" t="str">
        <f t="shared" si="77"/>
        <v>Medium</v>
      </c>
      <c r="Q564" s="155" t="s">
        <v>8880</v>
      </c>
      <c r="R564" s="356"/>
      <c r="S564" s="356"/>
      <c r="T564" s="155" t="s">
        <v>8881</v>
      </c>
      <c r="U564" s="117" t="s">
        <v>8882</v>
      </c>
      <c r="V564" s="118" t="s">
        <v>11098</v>
      </c>
      <c r="W564" s="119" t="s">
        <v>1193</v>
      </c>
      <c r="X564" s="119" t="s">
        <v>1193</v>
      </c>
      <c r="Y564" s="128">
        <v>44678</v>
      </c>
      <c r="Z564" s="118" t="s">
        <v>3303</v>
      </c>
      <c r="AA564" s="120">
        <v>0</v>
      </c>
      <c r="AB564" s="120">
        <v>0</v>
      </c>
      <c r="AC564" s="120">
        <v>0</v>
      </c>
      <c r="AD564" s="120">
        <v>0</v>
      </c>
      <c r="AE564" s="120">
        <v>0</v>
      </c>
      <c r="AF564" s="121"/>
      <c r="AG564" s="114" t="s">
        <v>1193</v>
      </c>
      <c r="AH564" s="114" t="s">
        <v>1193</v>
      </c>
      <c r="AI564" s="114">
        <v>2</v>
      </c>
      <c r="AJ564" s="114">
        <v>2</v>
      </c>
      <c r="AK564" s="114">
        <v>0</v>
      </c>
      <c r="AL564" s="114">
        <v>0</v>
      </c>
      <c r="AM564" s="114">
        <v>0</v>
      </c>
      <c r="AN564" s="118" t="s">
        <v>3500</v>
      </c>
      <c r="AO564" s="122">
        <v>1</v>
      </c>
    </row>
    <row r="565" spans="1:41" ht="25" customHeight="1" x14ac:dyDescent="0.35">
      <c r="A565" s="133"/>
      <c r="B565" s="124"/>
      <c r="C565" s="114" t="str">
        <f t="shared" ca="1" si="79"/>
        <v>Expired</v>
      </c>
      <c r="D565" s="114" t="s">
        <v>8502</v>
      </c>
      <c r="E565" s="115">
        <v>41724</v>
      </c>
      <c r="F565" s="115">
        <v>44646</v>
      </c>
      <c r="G565" s="115">
        <f>DATE(YEAR(F565)+2,MONTH(F565),DAY(F565)-1)</f>
        <v>45376</v>
      </c>
      <c r="H565" s="114" t="s">
        <v>9661</v>
      </c>
      <c r="I565" s="379" t="s">
        <v>3131</v>
      </c>
      <c r="J565" s="155" t="s">
        <v>6183</v>
      </c>
      <c r="K565" s="114" t="s">
        <v>11728</v>
      </c>
      <c r="L565" s="114" t="s">
        <v>5123</v>
      </c>
      <c r="M565" s="114" t="s">
        <v>3640</v>
      </c>
      <c r="N565" s="116" t="str">
        <f t="shared" si="80"/>
        <v>LP</v>
      </c>
      <c r="O565" s="114" t="s">
        <v>8725</v>
      </c>
      <c r="P565" s="114" t="str">
        <f t="shared" si="77"/>
        <v>Medium</v>
      </c>
      <c r="Q565" s="155" t="s">
        <v>469</v>
      </c>
      <c r="R565" s="356"/>
      <c r="S565" s="356"/>
      <c r="T565" s="155" t="s">
        <v>9662</v>
      </c>
      <c r="U565" s="127" t="s">
        <v>6184</v>
      </c>
      <c r="V565" s="118" t="s">
        <v>11099</v>
      </c>
      <c r="W565" s="118" t="s">
        <v>11100</v>
      </c>
      <c r="X565" s="118" t="s">
        <v>10903</v>
      </c>
      <c r="Y565" s="128" t="s">
        <v>1193</v>
      </c>
      <c r="Z565" s="128">
        <v>44196</v>
      </c>
      <c r="AA565" s="120">
        <v>86459387.319999993</v>
      </c>
      <c r="AB565" s="120">
        <v>0</v>
      </c>
      <c r="AC565" s="120">
        <v>67071642.240000002</v>
      </c>
      <c r="AD565" s="120">
        <v>0</v>
      </c>
      <c r="AE565" s="120">
        <v>54618388</v>
      </c>
      <c r="AF565" s="121"/>
      <c r="AG565" s="114" t="s">
        <v>11278</v>
      </c>
      <c r="AH565" s="114" t="s">
        <v>11443</v>
      </c>
      <c r="AI565" s="114">
        <v>28</v>
      </c>
      <c r="AJ565" s="114">
        <v>16</v>
      </c>
      <c r="AK565" s="114">
        <v>12</v>
      </c>
      <c r="AL565" s="114">
        <v>50</v>
      </c>
      <c r="AM565" s="114">
        <v>0</v>
      </c>
      <c r="AN565" s="118" t="s">
        <v>4568</v>
      </c>
      <c r="AO565" s="122">
        <v>1</v>
      </c>
    </row>
    <row r="566" spans="1:41" ht="25" customHeight="1" x14ac:dyDescent="0.35">
      <c r="A566" s="123"/>
      <c r="B566" s="124"/>
      <c r="C566" s="114" t="str">
        <f t="shared" ca="1" si="79"/>
        <v>Active</v>
      </c>
      <c r="D566" s="114" t="s">
        <v>9652</v>
      </c>
      <c r="E566" s="115">
        <v>43537</v>
      </c>
      <c r="F566" s="115">
        <v>45729</v>
      </c>
      <c r="G566" s="115">
        <f>DATE(YEAR(F566),MONTH(F566)+18,DAY(F566)-1)</f>
        <v>46277</v>
      </c>
      <c r="H566" s="114" t="s">
        <v>4808</v>
      </c>
      <c r="I566" s="379" t="s">
        <v>8037</v>
      </c>
      <c r="J566" s="155" t="s">
        <v>6185</v>
      </c>
      <c r="K566" s="114" t="s">
        <v>11728</v>
      </c>
      <c r="L566" s="114" t="s">
        <v>5123</v>
      </c>
      <c r="M566" s="114" t="s">
        <v>3640</v>
      </c>
      <c r="N566" s="116" t="str">
        <f t="shared" si="80"/>
        <v>LP</v>
      </c>
      <c r="O566" s="114" t="s">
        <v>8728</v>
      </c>
      <c r="P566" s="114" t="str">
        <f t="shared" si="77"/>
        <v>Low</v>
      </c>
      <c r="Q566" s="155" t="s">
        <v>10500</v>
      </c>
      <c r="R566" s="356"/>
      <c r="S566" s="356"/>
      <c r="T566" s="155" t="s">
        <v>3275</v>
      </c>
      <c r="U566" s="117" t="s">
        <v>6186</v>
      </c>
      <c r="V566" s="129" t="s">
        <v>6187</v>
      </c>
      <c r="W566" s="128" t="s">
        <v>1193</v>
      </c>
      <c r="X566" s="128" t="s">
        <v>1193</v>
      </c>
      <c r="Y566" s="128">
        <v>2018</v>
      </c>
      <c r="Z566" s="128">
        <v>43830</v>
      </c>
      <c r="AA566" s="120">
        <v>8504839</v>
      </c>
      <c r="AB566" s="120">
        <v>0</v>
      </c>
      <c r="AC566" s="120">
        <v>1447299</v>
      </c>
      <c r="AD566" s="120">
        <v>0</v>
      </c>
      <c r="AE566" s="120">
        <v>594302</v>
      </c>
      <c r="AF566" s="121"/>
      <c r="AG566" s="114" t="s">
        <v>7719</v>
      </c>
      <c r="AH566" s="114"/>
      <c r="AI566" s="114">
        <v>207</v>
      </c>
      <c r="AJ566" s="114">
        <v>47</v>
      </c>
      <c r="AK566" s="114">
        <v>133</v>
      </c>
      <c r="AL566" s="114">
        <v>207</v>
      </c>
      <c r="AM566" s="114">
        <v>25</v>
      </c>
      <c r="AN566" s="118" t="s">
        <v>3517</v>
      </c>
      <c r="AO566" s="122">
        <v>1</v>
      </c>
    </row>
    <row r="567" spans="1:41" ht="25" customHeight="1" x14ac:dyDescent="0.35">
      <c r="A567" s="123"/>
      <c r="B567" s="124"/>
      <c r="C567" s="114" t="str">
        <f t="shared" ca="1" si="79"/>
        <v>Expired</v>
      </c>
      <c r="D567" s="114" t="s">
        <v>789</v>
      </c>
      <c r="E567" s="115">
        <v>42031</v>
      </c>
      <c r="F567" s="115">
        <v>43307</v>
      </c>
      <c r="G567" s="115">
        <f>DATE(YEAR(F567)+2,MONTH(F567),DAY(F567)-1)</f>
        <v>44037</v>
      </c>
      <c r="H567" s="114" t="s">
        <v>790</v>
      </c>
      <c r="I567" s="379" t="s">
        <v>16599</v>
      </c>
      <c r="J567" s="155" t="s">
        <v>6188</v>
      </c>
      <c r="K567" s="114" t="s">
        <v>30</v>
      </c>
      <c r="L567" s="114" t="s">
        <v>15709</v>
      </c>
      <c r="M567" s="114" t="s">
        <v>3640</v>
      </c>
      <c r="N567" s="116" t="str">
        <f t="shared" si="80"/>
        <v>LP</v>
      </c>
      <c r="O567" s="114" t="s">
        <v>8725</v>
      </c>
      <c r="P567" s="114" t="str">
        <f t="shared" si="77"/>
        <v>Medium</v>
      </c>
      <c r="Q567" s="155" t="s">
        <v>2943</v>
      </c>
      <c r="R567" s="356" t="s">
        <v>11604</v>
      </c>
      <c r="S567" s="356"/>
      <c r="T567" s="155" t="s">
        <v>9974</v>
      </c>
      <c r="U567" s="117" t="s">
        <v>9975</v>
      </c>
      <c r="V567" s="118" t="s">
        <v>10904</v>
      </c>
      <c r="W567" s="119" t="s">
        <v>1193</v>
      </c>
      <c r="X567" s="119" t="s">
        <v>1193</v>
      </c>
      <c r="Y567" s="128">
        <v>41960</v>
      </c>
      <c r="Z567" s="128">
        <v>43100</v>
      </c>
      <c r="AA567" s="120">
        <v>152000</v>
      </c>
      <c r="AB567" s="120">
        <v>0</v>
      </c>
      <c r="AC567" s="120">
        <v>135150</v>
      </c>
      <c r="AD567" s="120">
        <v>0</v>
      </c>
      <c r="AE567" s="120">
        <v>152000</v>
      </c>
      <c r="AF567" s="121"/>
      <c r="AG567" s="114" t="s">
        <v>11279</v>
      </c>
      <c r="AH567" s="114" t="s">
        <v>1193</v>
      </c>
      <c r="AI567" s="114">
        <v>2</v>
      </c>
      <c r="AJ567" s="114">
        <v>1</v>
      </c>
      <c r="AK567" s="114">
        <v>1</v>
      </c>
      <c r="AL567" s="114">
        <v>0</v>
      </c>
      <c r="AM567" s="114">
        <v>1</v>
      </c>
      <c r="AN567" s="118" t="s">
        <v>3500</v>
      </c>
      <c r="AO567" s="122">
        <v>1</v>
      </c>
    </row>
    <row r="568" spans="1:41" ht="25" customHeight="1" x14ac:dyDescent="0.35">
      <c r="A568" s="123"/>
      <c r="B568" s="124"/>
      <c r="C568" s="114" t="str">
        <f t="shared" ca="1" si="79"/>
        <v>Active</v>
      </c>
      <c r="D568" s="114" t="s">
        <v>3895</v>
      </c>
      <c r="E568" s="115">
        <v>43705</v>
      </c>
      <c r="F568" s="115">
        <v>45897</v>
      </c>
      <c r="G568" s="115">
        <f>DATE(YEAR(F568),MONTH(F568)+18,DAY(F568)-1)</f>
        <v>46445</v>
      </c>
      <c r="H568" s="114" t="s">
        <v>3594</v>
      </c>
      <c r="I568" s="379" t="s">
        <v>8038</v>
      </c>
      <c r="J568" s="155" t="s">
        <v>13088</v>
      </c>
      <c r="K568" s="114" t="s">
        <v>11728</v>
      </c>
      <c r="L568" s="114" t="s">
        <v>5123</v>
      </c>
      <c r="M568" s="114" t="s">
        <v>3640</v>
      </c>
      <c r="N568" s="116" t="str">
        <f t="shared" si="80"/>
        <v>LP</v>
      </c>
      <c r="O568" s="114" t="s">
        <v>8735</v>
      </c>
      <c r="P568" s="114" t="str">
        <f>IF(EXACT(O568,"Overseas Charities Operating in Jamaica"),"Medium",IF(EXACT(O568,"Muslim Groups/Foundations"),"Medium",IF(EXACT(O568,"Churches"),"Low",IF(EXACT(O568,"Benevolent Societies"),"Low",IF(EXACT(O568,"Alumni/Past Students Associations"),"Low",IF(EXACT(O568,"Schools(Government/Private)"),"Low",IF(EXACT(O568,"Govt.Based Trust/Charities"),"Low",IF(EXACT(O568,"Trust"),"Medium",IF(EXACT(O568,"Company Based Foundations"),"Medium",IF(EXACT(O568,"Other Foundations"),"Medium",IF(EXACT(O568,"Unincorporated Groups"),"Medium","")))))))))))</f>
        <v>Low</v>
      </c>
      <c r="Q568" s="155" t="s">
        <v>10501</v>
      </c>
      <c r="R568" s="356" t="s">
        <v>13087</v>
      </c>
      <c r="S568" s="356"/>
      <c r="T568" s="155" t="s">
        <v>13089</v>
      </c>
      <c r="U568" s="117" t="s">
        <v>13090</v>
      </c>
      <c r="V568" s="118" t="s">
        <v>6189</v>
      </c>
      <c r="W568" s="118" t="s">
        <v>11101</v>
      </c>
      <c r="X568" s="118" t="s">
        <v>7707</v>
      </c>
      <c r="Y568" s="128">
        <v>43648</v>
      </c>
      <c r="Z568" s="128">
        <v>44196</v>
      </c>
      <c r="AA568" s="120">
        <v>48900175</v>
      </c>
      <c r="AB568" s="120">
        <v>0</v>
      </c>
      <c r="AC568" s="120">
        <v>0</v>
      </c>
      <c r="AD568" s="120">
        <v>0</v>
      </c>
      <c r="AE568" s="120">
        <v>19908918</v>
      </c>
      <c r="AF568" s="121">
        <v>0</v>
      </c>
      <c r="AG568" s="114" t="s">
        <v>11444</v>
      </c>
      <c r="AH568" s="114" t="s">
        <v>11445</v>
      </c>
      <c r="AI568" s="114">
        <v>6</v>
      </c>
      <c r="AJ568" s="114">
        <v>4</v>
      </c>
      <c r="AK568" s="114">
        <v>2</v>
      </c>
      <c r="AL568" s="114" t="s">
        <v>9973</v>
      </c>
      <c r="AM568" s="114">
        <v>0</v>
      </c>
      <c r="AN568" s="118" t="s">
        <v>4568</v>
      </c>
      <c r="AO568" s="122">
        <v>1</v>
      </c>
    </row>
    <row r="569" spans="1:41" ht="25" customHeight="1" x14ac:dyDescent="0.35">
      <c r="A569" s="133"/>
      <c r="B569" s="124"/>
      <c r="C569" s="114" t="str">
        <f t="shared" ca="1" si="79"/>
        <v>Expired</v>
      </c>
      <c r="D569" s="114" t="s">
        <v>4070</v>
      </c>
      <c r="E569" s="115">
        <v>42415</v>
      </c>
      <c r="F569" s="115">
        <v>45524</v>
      </c>
      <c r="G569" s="115">
        <f>DATE(YEAR(F569),MONTH(F569)+18,DAY(F569)-1)</f>
        <v>46072</v>
      </c>
      <c r="H569" s="114" t="s">
        <v>1413</v>
      </c>
      <c r="I569" s="379" t="s">
        <v>4947</v>
      </c>
      <c r="J569" s="155" t="s">
        <v>6190</v>
      </c>
      <c r="K569" s="114" t="s">
        <v>11728</v>
      </c>
      <c r="L569" s="114" t="s">
        <v>5123</v>
      </c>
      <c r="M569" s="114" t="s">
        <v>3640</v>
      </c>
      <c r="N569" s="116" t="str">
        <f t="shared" si="80"/>
        <v>LP</v>
      </c>
      <c r="O569" s="114" t="s">
        <v>8725</v>
      </c>
      <c r="P569" s="114" t="str">
        <f>IF(EXACT(O569,"Overseas Charities Operating in Jamaica"),"Medium",IF(EXACT(O569,"Muslim Groups/Foundations"),"Medium",IF(EXACT(O569,"Churches"),"Low",IF(EXACT(O569,"Benevolent Societies"),"Low",IF(EXACT(O569,"Alumni/Past Students Associations"),"Low",IF(EXACT(O569,"Schools(Government/Private)"),"Low",IF(EXACT(O569,"Govt.Based Trusts/Charities"),"Low",IF(EXACT(O569,"Trust"),"Medium",IF(EXACT(O569,"Company Based Foundations"),"Medium",IF(EXACT(O569,"Other Foundations"),"Medium",IF(EXACT(O569,"Unincorporated Groups"),"Medium","")))))))))))</f>
        <v>Medium</v>
      </c>
      <c r="Q569" s="155" t="s">
        <v>6191</v>
      </c>
      <c r="R569" s="356" t="s">
        <v>15418</v>
      </c>
      <c r="S569" s="356"/>
      <c r="T569" s="155" t="s">
        <v>15419</v>
      </c>
      <c r="U569" s="117" t="s">
        <v>15420</v>
      </c>
      <c r="V569" s="118" t="s">
        <v>5525</v>
      </c>
      <c r="W569" s="119" t="s">
        <v>1193</v>
      </c>
      <c r="X569" s="119" t="s">
        <v>1193</v>
      </c>
      <c r="Y569" s="128">
        <v>43928</v>
      </c>
      <c r="Z569" s="128">
        <v>43830</v>
      </c>
      <c r="AA569" s="120">
        <v>2165430</v>
      </c>
      <c r="AB569" s="120">
        <v>0</v>
      </c>
      <c r="AC569" s="120">
        <v>345000</v>
      </c>
      <c r="AD569" s="120">
        <v>0</v>
      </c>
      <c r="AE569" s="120">
        <v>2578578</v>
      </c>
      <c r="AF569" s="121">
        <v>410310</v>
      </c>
      <c r="AG569" s="114" t="s">
        <v>7720</v>
      </c>
      <c r="AH569" s="130" t="s">
        <v>7721</v>
      </c>
      <c r="AI569" s="131">
        <v>5</v>
      </c>
      <c r="AJ569" s="131">
        <v>2</v>
      </c>
      <c r="AK569" s="131">
        <v>3</v>
      </c>
      <c r="AL569" s="131">
        <v>0</v>
      </c>
      <c r="AM569" s="131">
        <v>1</v>
      </c>
      <c r="AN569" s="118" t="s">
        <v>3500</v>
      </c>
      <c r="AO569" s="122">
        <v>1</v>
      </c>
    </row>
    <row r="570" spans="1:41" ht="25" customHeight="1" x14ac:dyDescent="0.35">
      <c r="A570" s="123"/>
      <c r="B570" s="124"/>
      <c r="C570" s="114" t="str">
        <f t="shared" ca="1" si="79"/>
        <v>Expired</v>
      </c>
      <c r="D570" s="114" t="s">
        <v>1474</v>
      </c>
      <c r="E570" s="115">
        <v>42815</v>
      </c>
      <c r="F570" s="115">
        <v>42815</v>
      </c>
      <c r="G570" s="115">
        <f>DATE(YEAR(F570)+2,MONTH(F570),DAY(F570)-1)</f>
        <v>43544</v>
      </c>
      <c r="H570" s="114" t="s">
        <v>1484</v>
      </c>
      <c r="I570" s="379" t="s">
        <v>1491</v>
      </c>
      <c r="J570" s="155" t="s">
        <v>6192</v>
      </c>
      <c r="K570" s="114" t="s">
        <v>11728</v>
      </c>
      <c r="L570" s="114" t="s">
        <v>5123</v>
      </c>
      <c r="M570" s="114" t="s">
        <v>3640</v>
      </c>
      <c r="N570" s="116" t="str">
        <f t="shared" si="80"/>
        <v>LP</v>
      </c>
      <c r="O570" s="114" t="s">
        <v>8725</v>
      </c>
      <c r="P570" s="114" t="str">
        <f>IF(EXACT(O570,"Overseas Charities Operating in Jamaica"),"Medium",IF(EXACT(O570,"Muslim Groups/Foundations"),"Medium",IF(EXACT(O570,"Churches"),"Low",IF(EXACT(O570,"Benevolent Societies"),"Low",IF(EXACT(O570,"Alumni/Past Students Associations"),"Low",IF(EXACT(O570,"Schools(Government/Private)"),"Low",IF(EXACT(O570,"Govt.Based Trusts/Charities"),"Low",IF(EXACT(O570,"Trust"),"Medium",IF(EXACT(O570,"Company Based Foundations"),"Medium",IF(EXACT(O570,"Other Foundations"),"Medium",IF(EXACT(O570,"Unincorporated Groups"),"Medium","")))))))))))</f>
        <v>Medium</v>
      </c>
      <c r="Q570" s="155" t="s">
        <v>10502</v>
      </c>
      <c r="R570" s="356" t="s">
        <v>11605</v>
      </c>
      <c r="S570" s="356"/>
      <c r="T570" s="155" t="s">
        <v>9972</v>
      </c>
      <c r="U570" s="117" t="s">
        <v>6193</v>
      </c>
      <c r="V570" s="119" t="s">
        <v>10905</v>
      </c>
      <c r="W570" s="119" t="s">
        <v>1193</v>
      </c>
      <c r="X570" s="119" t="s">
        <v>1193</v>
      </c>
      <c r="Y570" s="128">
        <v>42725</v>
      </c>
      <c r="Z570" s="118" t="s">
        <v>3303</v>
      </c>
      <c r="AA570" s="120">
        <v>0</v>
      </c>
      <c r="AB570" s="120">
        <v>0</v>
      </c>
      <c r="AC570" s="120">
        <v>0</v>
      </c>
      <c r="AD570" s="120">
        <v>0</v>
      </c>
      <c r="AE570" s="120">
        <v>0</v>
      </c>
      <c r="AF570" s="121"/>
      <c r="AG570" s="114" t="s">
        <v>1193</v>
      </c>
      <c r="AH570" s="114" t="s">
        <v>1193</v>
      </c>
      <c r="AI570" s="114">
        <v>4</v>
      </c>
      <c r="AJ570" s="114">
        <v>0</v>
      </c>
      <c r="AK570" s="114">
        <v>4</v>
      </c>
      <c r="AL570" s="114">
        <v>0</v>
      </c>
      <c r="AM570" s="114">
        <v>0</v>
      </c>
      <c r="AN570" s="118" t="s">
        <v>3500</v>
      </c>
      <c r="AO570" s="122">
        <v>1</v>
      </c>
    </row>
    <row r="571" spans="1:41" ht="25" customHeight="1" x14ac:dyDescent="0.35">
      <c r="A571" s="123"/>
      <c r="B571" s="124"/>
      <c r="C571" s="114" t="str">
        <f t="shared" ca="1" si="79"/>
        <v>Expired</v>
      </c>
      <c r="D571" s="114" t="s">
        <v>2105</v>
      </c>
      <c r="E571" s="115">
        <v>43347</v>
      </c>
      <c r="F571" s="115">
        <v>44078</v>
      </c>
      <c r="G571" s="115">
        <f>DATE(YEAR(F571)+2,MONTH(F571),DAY(F571)-1)</f>
        <v>44807</v>
      </c>
      <c r="H571" s="114" t="s">
        <v>4854</v>
      </c>
      <c r="I571" s="379" t="s">
        <v>4372</v>
      </c>
      <c r="J571" s="155" t="s">
        <v>6194</v>
      </c>
      <c r="K571" s="114" t="s">
        <v>11728</v>
      </c>
      <c r="L571" s="114" t="s">
        <v>5123</v>
      </c>
      <c r="M571" s="114" t="s">
        <v>3640</v>
      </c>
      <c r="N571" s="116" t="str">
        <f t="shared" si="80"/>
        <v>LP</v>
      </c>
      <c r="O571" s="114" t="s">
        <v>8725</v>
      </c>
      <c r="P571" s="114" t="str">
        <f>IF(EXACT(O571,"Overseas Charities Operating in Jamaica"),"Medium",IF(EXACT(O571,"Muslim Groups/Foundations"),"Medium",IF(EXACT(O571,"Churches"),"Low",IF(EXACT(O571,"Benevolent Societies"),"Low",IF(EXACT(O571,"Alumni/Past Students Associations"),"Low",IF(EXACT(O571,"Schools(Government/Private)"),"Low",IF(EXACT(O571,"Govt.Based Trusts/Charities"),"Low",IF(EXACT(O571,"Trust"),"Medium",IF(EXACT(O571,"Company Based Foundations"),"Medium",IF(EXACT(O571,"Other Foundations"),"Medium",IF(EXACT(O571,"Unincorporated Groups"),"Medium","")))))))))))</f>
        <v>Medium</v>
      </c>
      <c r="Q571" s="155" t="s">
        <v>10503</v>
      </c>
      <c r="R571" s="356"/>
      <c r="S571" s="356"/>
      <c r="T571" s="155" t="s">
        <v>2749</v>
      </c>
      <c r="U571" s="117" t="s">
        <v>6195</v>
      </c>
      <c r="V571" s="129" t="s">
        <v>6196</v>
      </c>
      <c r="W571" s="128" t="s">
        <v>1193</v>
      </c>
      <c r="X571" s="128" t="s">
        <v>1193</v>
      </c>
      <c r="Y571" s="128">
        <v>43277</v>
      </c>
      <c r="Z571" s="118" t="s">
        <v>3305</v>
      </c>
      <c r="AA571" s="120">
        <v>0</v>
      </c>
      <c r="AB571" s="120">
        <v>0</v>
      </c>
      <c r="AC571" s="120">
        <v>0</v>
      </c>
      <c r="AD571" s="120">
        <v>0</v>
      </c>
      <c r="AE571" s="120">
        <v>0</v>
      </c>
      <c r="AF571" s="121"/>
      <c r="AG571" s="114" t="s">
        <v>1193</v>
      </c>
      <c r="AH571" s="130" t="s">
        <v>1193</v>
      </c>
      <c r="AI571" s="130"/>
      <c r="AJ571" s="130"/>
      <c r="AK571" s="130"/>
      <c r="AL571" s="130"/>
      <c r="AM571" s="130"/>
      <c r="AN571" s="118" t="s">
        <v>3500</v>
      </c>
      <c r="AO571" s="122">
        <v>1</v>
      </c>
    </row>
    <row r="572" spans="1:41" ht="25" customHeight="1" x14ac:dyDescent="0.35">
      <c r="A572" s="123"/>
      <c r="B572" s="124"/>
      <c r="C572" s="114" t="str">
        <f t="shared" ca="1" si="79"/>
        <v>Active</v>
      </c>
      <c r="D572" s="114" t="s">
        <v>4011</v>
      </c>
      <c r="E572" s="115">
        <v>41744</v>
      </c>
      <c r="F572" s="115">
        <v>46127</v>
      </c>
      <c r="G572" s="115">
        <f>DATE(YEAR(F572),MONTH(F572)+18,DAY(F572)-1)</f>
        <v>46674</v>
      </c>
      <c r="H572" s="114" t="s">
        <v>119</v>
      </c>
      <c r="I572" s="379" t="s">
        <v>120</v>
      </c>
      <c r="J572" s="155" t="s">
        <v>14155</v>
      </c>
      <c r="K572" s="114" t="s">
        <v>11728</v>
      </c>
      <c r="L572" s="114" t="s">
        <v>5123</v>
      </c>
      <c r="M572" s="114" t="s">
        <v>3640</v>
      </c>
      <c r="N572" s="116" t="str">
        <f t="shared" si="80"/>
        <v>LP</v>
      </c>
      <c r="O572" s="114" t="s">
        <v>8725</v>
      </c>
      <c r="P572" s="114" t="str">
        <f>IF(EXACT(O572,"Overseas Charities Operating in Jamaica"),"Medium",IF(EXACT(O572,"Muslim Groups/Foundations"),"Medium",IF(EXACT(O572,"Churches"),"Low",IF(EXACT(O572,"Benevolent Societies"),"Low",IF(EXACT(O572,"Alumni/Past Students Associations"),"Low",IF(EXACT(O572,"Schools(Government/Private)"),"Low",IF(EXACT(O572,"Govt.Based Trusts/Charities"),"Low",IF(EXACT(O572,"Trust"),"Medium",IF(EXACT(O572,"Company Based Foundations"),"Medium",IF(EXACT(O572,"Other Foundations"),"Medium",IF(EXACT(O572,"Unincorporated Groups"),"Medium","")))))))))))</f>
        <v>Medium</v>
      </c>
      <c r="Q572" s="155" t="s">
        <v>481</v>
      </c>
      <c r="R572" s="356" t="s">
        <v>14156</v>
      </c>
      <c r="S572" s="356"/>
      <c r="T572" s="155" t="s">
        <v>2581</v>
      </c>
      <c r="U572" s="117" t="s">
        <v>14157</v>
      </c>
      <c r="V572" s="129" t="s">
        <v>6199</v>
      </c>
      <c r="W572" s="128" t="s">
        <v>1193</v>
      </c>
      <c r="X572" s="128" t="s">
        <v>1193</v>
      </c>
      <c r="Y572" s="128">
        <v>41725</v>
      </c>
      <c r="Z572" s="118" t="s">
        <v>3305</v>
      </c>
      <c r="AA572" s="120">
        <v>64663452.609999999</v>
      </c>
      <c r="AB572" s="120">
        <v>0</v>
      </c>
      <c r="AC572" s="120">
        <v>58207941.479999997</v>
      </c>
      <c r="AD572" s="120">
        <v>0</v>
      </c>
      <c r="AE572" s="120">
        <v>74003562</v>
      </c>
      <c r="AF572" s="121"/>
      <c r="AG572" s="114" t="s">
        <v>11446</v>
      </c>
      <c r="AH572" s="114" t="s">
        <v>11447</v>
      </c>
      <c r="AI572" s="114">
        <v>44</v>
      </c>
      <c r="AJ572" s="114">
        <v>20</v>
      </c>
      <c r="AK572" s="114">
        <v>24</v>
      </c>
      <c r="AL572" s="114">
        <v>77</v>
      </c>
      <c r="AM572" s="114">
        <v>1</v>
      </c>
      <c r="AN572" s="118" t="s">
        <v>4568</v>
      </c>
      <c r="AO572" s="122">
        <v>1</v>
      </c>
    </row>
    <row r="573" spans="1:41" ht="25" customHeight="1" x14ac:dyDescent="0.35">
      <c r="A573" s="123"/>
      <c r="B573" s="124"/>
      <c r="C573" s="114" t="str">
        <f t="shared" ca="1" si="79"/>
        <v>Expired</v>
      </c>
      <c r="D573" s="114" t="s">
        <v>9027</v>
      </c>
      <c r="E573" s="115">
        <v>41820</v>
      </c>
      <c r="F573" s="115">
        <v>43039</v>
      </c>
      <c r="G573" s="115">
        <f>DATE(YEAR(F573)+2,MONTH(F573),DAY(F573)-1)</f>
        <v>43768</v>
      </c>
      <c r="H573" s="114" t="s">
        <v>1031</v>
      </c>
      <c r="I573" s="379" t="s">
        <v>1032</v>
      </c>
      <c r="J573" s="155" t="s">
        <v>6200</v>
      </c>
      <c r="K573" s="118" t="s">
        <v>15019</v>
      </c>
      <c r="L573" s="114" t="s">
        <v>3368</v>
      </c>
      <c r="M573" s="114" t="s">
        <v>3640</v>
      </c>
      <c r="N573" s="116" t="str">
        <f t="shared" si="80"/>
        <v>LP</v>
      </c>
      <c r="O573" s="114" t="s">
        <v>8728</v>
      </c>
      <c r="P573" s="114" t="str">
        <f>IF(EXACT(O573,"Overseas Charities Operating in Jamaica"),"Medium",IF(EXACT(O573,"Muslim Groups/Foundations"),"Medium",IF(EXACT(O573,"Churches"),"Low",IF(EXACT(O573,"Benevolent Societies"),"Low",IF(EXACT(O573,"Alumni/Past Students Associations"),"Low",IF(EXACT(O573,"Schools(Government/Private)"),"Low",IF(EXACT(O573,"Govt.Based Trusts/Charities"),"Low",IF(EXACT(O573,"Trust"),"Medium",IF(EXACT(O573,"Company Based Foundations"),"Medium",IF(EXACT(O573,"Other Foundations"),"Medium",IF(EXACT(O573,"Unincorporated Groups"),"Medium","")))))))))))</f>
        <v>Low</v>
      </c>
      <c r="Q573" s="155" t="s">
        <v>9028</v>
      </c>
      <c r="R573" s="356"/>
      <c r="S573" s="356"/>
      <c r="T573" s="155" t="s">
        <v>1041</v>
      </c>
      <c r="U573" s="117" t="s">
        <v>6201</v>
      </c>
      <c r="V573" s="119"/>
      <c r="W573" s="119"/>
      <c r="X573" s="119"/>
      <c r="Y573" s="128"/>
      <c r="Z573" s="118"/>
      <c r="AA573" s="120"/>
      <c r="AB573" s="120"/>
      <c r="AC573" s="120"/>
      <c r="AD573" s="120"/>
      <c r="AE573" s="120"/>
      <c r="AF573" s="121"/>
      <c r="AG573" s="114"/>
      <c r="AH573" s="114"/>
      <c r="AI573" s="114"/>
      <c r="AJ573" s="114"/>
      <c r="AK573" s="114"/>
      <c r="AL573" s="114"/>
      <c r="AM573" s="114"/>
      <c r="AN573" s="118" t="s">
        <v>3500</v>
      </c>
      <c r="AO573" s="122">
        <v>1</v>
      </c>
    </row>
    <row r="574" spans="1:41" ht="25" customHeight="1" x14ac:dyDescent="0.35">
      <c r="A574" s="123"/>
      <c r="B574" s="124"/>
      <c r="C574" s="114" t="str">
        <f t="shared" ca="1" si="79"/>
        <v>Expired</v>
      </c>
      <c r="D574" s="114" t="s">
        <v>913</v>
      </c>
      <c r="E574" s="115">
        <v>42145</v>
      </c>
      <c r="F574" s="115">
        <v>43606</v>
      </c>
      <c r="G574" s="115">
        <f>DATE(YEAR(F574)+2,MONTH(F574),DAY(F574)-1)</f>
        <v>44336</v>
      </c>
      <c r="H574" s="114" t="s">
        <v>914</v>
      </c>
      <c r="I574" s="379" t="s">
        <v>915</v>
      </c>
      <c r="J574" s="155" t="s">
        <v>6202</v>
      </c>
      <c r="K574" s="118" t="s">
        <v>18</v>
      </c>
      <c r="L574" s="114" t="s">
        <v>5123</v>
      </c>
      <c r="M574" s="114" t="s">
        <v>3640</v>
      </c>
      <c r="N574" s="116" t="str">
        <f t="shared" si="80"/>
        <v>LP</v>
      </c>
      <c r="O574" s="114" t="s">
        <v>8735</v>
      </c>
      <c r="P574" s="114" t="str">
        <f>IF(EXACT(O574,"Overseas Charities Operating in Jamaica"),"Medium",IF(EXACT(O574,"Muslim Groups/Foundations"),"Medium",IF(EXACT(O574,"Churches"),"Low",IF(EXACT(O574,"Benevolent Societies"),"Low",IF(EXACT(O574,"Alumni/Past Students Associations"),"Low",IF(EXACT(O574,"Schools(Government/Private)"),"Low",IF(EXACT(O574,"Govt.Based Trust/Charities"),"Low",IF(EXACT(O574,"Trust"),"Medium",IF(EXACT(O574,"Company Based Foundations"),"Medium",IF(EXACT(O574,"Other Foundations"),"Medium",IF(EXACT(O574,"Unincorporated Groups"),"Medium","")))))))))))</f>
        <v>Low</v>
      </c>
      <c r="Q574" s="155" t="s">
        <v>10274</v>
      </c>
      <c r="R574" s="356" t="s">
        <v>11606</v>
      </c>
      <c r="S574" s="356"/>
      <c r="T574" s="155" t="s">
        <v>2850</v>
      </c>
      <c r="U574" s="117" t="s">
        <v>9966</v>
      </c>
      <c r="V574" s="119" t="s">
        <v>5430</v>
      </c>
      <c r="W574" s="119" t="s">
        <v>1193</v>
      </c>
      <c r="X574" s="119" t="s">
        <v>1193</v>
      </c>
      <c r="Y574" s="128" t="s">
        <v>1193</v>
      </c>
      <c r="Z574" s="128">
        <v>43100</v>
      </c>
      <c r="AA574" s="120">
        <v>21436168</v>
      </c>
      <c r="AB574" s="120">
        <v>0</v>
      </c>
      <c r="AC574" s="120">
        <v>21436168</v>
      </c>
      <c r="AD574" s="120">
        <v>0</v>
      </c>
      <c r="AE574" s="120">
        <v>31093115</v>
      </c>
      <c r="AF574" s="121"/>
      <c r="AG574" s="114" t="s">
        <v>9967</v>
      </c>
      <c r="AH574" s="114" t="s">
        <v>1193</v>
      </c>
      <c r="AI574" s="114">
        <v>9</v>
      </c>
      <c r="AJ574" s="114">
        <v>1</v>
      </c>
      <c r="AK574" s="114">
        <v>8</v>
      </c>
      <c r="AL574" s="114">
        <v>0</v>
      </c>
      <c r="AM574" s="114">
        <v>2</v>
      </c>
      <c r="AN574" s="118" t="s">
        <v>4568</v>
      </c>
      <c r="AO574" s="122">
        <v>1</v>
      </c>
    </row>
    <row r="575" spans="1:41" ht="25" customHeight="1" x14ac:dyDescent="0.35">
      <c r="A575" s="123"/>
      <c r="B575" s="124"/>
      <c r="C575" s="114" t="str">
        <f t="shared" ca="1" si="79"/>
        <v>Active</v>
      </c>
      <c r="D575" s="114" t="s">
        <v>8339</v>
      </c>
      <c r="E575" s="115">
        <v>41851</v>
      </c>
      <c r="F575" s="115">
        <v>45504</v>
      </c>
      <c r="G575" s="115">
        <f>DATE(YEAR(F575)+2,MONTH(F575),DAY(F575)-1)</f>
        <v>46233</v>
      </c>
      <c r="H575" s="114" t="s">
        <v>389</v>
      </c>
      <c r="I575" s="379" t="s">
        <v>390</v>
      </c>
      <c r="J575" s="155" t="s">
        <v>6203</v>
      </c>
      <c r="K575" s="114" t="s">
        <v>11728</v>
      </c>
      <c r="L575" s="114" t="s">
        <v>5123</v>
      </c>
      <c r="M575" s="114" t="s">
        <v>3640</v>
      </c>
      <c r="N575" s="116" t="str">
        <f t="shared" si="80"/>
        <v>LP</v>
      </c>
      <c r="O575" s="114" t="s">
        <v>8733</v>
      </c>
      <c r="P575" s="114" t="str">
        <f t="shared" ref="P575:P595" si="82">IF(EXACT(O575,"Overseas Charities Operating in Jamaica"),"Medium",IF(EXACT(O575,"Muslim Groups/Foundations"),"Medium",IF(EXACT(O575,"Churches"),"Low",IF(EXACT(O575,"Benevolent Societies"),"Low",IF(EXACT(O575,"Alumni/Past Students Associations"),"Low",IF(EXACT(O575,"Schools(Government/Private)"),"Low",IF(EXACT(O575,"Govt.Based Trusts/Charities"),"Low",IF(EXACT(O575,"Trust"),"Medium",IF(EXACT(O575,"Company Based Foundations"),"Medium",IF(EXACT(O575,"Other Foundations"),"Medium",IF(EXACT(O575,"Unincorporated Groups"),"Medium","")))))))))))</f>
        <v>Medium</v>
      </c>
      <c r="Q575" s="155" t="s">
        <v>548</v>
      </c>
      <c r="R575" s="356" t="s">
        <v>14739</v>
      </c>
      <c r="S575" s="356"/>
      <c r="T575" s="155" t="s">
        <v>3246</v>
      </c>
      <c r="U575" s="117" t="s">
        <v>6204</v>
      </c>
      <c r="V575" s="118" t="s">
        <v>6205</v>
      </c>
      <c r="W575" s="119" t="s">
        <v>1193</v>
      </c>
      <c r="X575" s="119" t="s">
        <v>1193</v>
      </c>
      <c r="Y575" s="128">
        <v>41817</v>
      </c>
      <c r="Z575" s="128">
        <v>44561</v>
      </c>
      <c r="AA575" s="120">
        <v>0</v>
      </c>
      <c r="AB575" s="120">
        <v>0</v>
      </c>
      <c r="AC575" s="120">
        <v>0</v>
      </c>
      <c r="AD575" s="120">
        <v>0</v>
      </c>
      <c r="AE575" s="120">
        <v>304007</v>
      </c>
      <c r="AF575" s="121"/>
      <c r="AG575" s="114" t="s">
        <v>1193</v>
      </c>
      <c r="AH575" s="114" t="s">
        <v>11280</v>
      </c>
      <c r="AI575" s="114">
        <v>7</v>
      </c>
      <c r="AJ575" s="114">
        <v>4</v>
      </c>
      <c r="AK575" s="114">
        <v>3</v>
      </c>
      <c r="AL575" s="114">
        <v>7</v>
      </c>
      <c r="AM575" s="114">
        <v>0</v>
      </c>
      <c r="AN575" s="118" t="s">
        <v>3500</v>
      </c>
      <c r="AO575" s="122">
        <v>1</v>
      </c>
    </row>
    <row r="576" spans="1:41" ht="25" customHeight="1" x14ac:dyDescent="0.35">
      <c r="A576" s="123"/>
      <c r="B576" s="124"/>
      <c r="C576" s="114" t="str">
        <f t="shared" ca="1" si="79"/>
        <v>Expired</v>
      </c>
      <c r="D576" s="114" t="s">
        <v>2330</v>
      </c>
      <c r="E576" s="115">
        <v>43573</v>
      </c>
      <c r="F576" s="115">
        <v>43573</v>
      </c>
      <c r="G576" s="115">
        <f>DATE(YEAR(F576)+2,MONTH(F576),DAY(F576)-1)</f>
        <v>44303</v>
      </c>
      <c r="H576" s="114" t="s">
        <v>5054</v>
      </c>
      <c r="I576" s="379" t="s">
        <v>4373</v>
      </c>
      <c r="J576" s="155" t="s">
        <v>6206</v>
      </c>
      <c r="K576" s="114" t="s">
        <v>11728</v>
      </c>
      <c r="L576" s="114" t="s">
        <v>5123</v>
      </c>
      <c r="M576" s="114" t="s">
        <v>3640</v>
      </c>
      <c r="N576" s="116" t="str">
        <f t="shared" si="80"/>
        <v>LP</v>
      </c>
      <c r="O576" s="114" t="s">
        <v>8725</v>
      </c>
      <c r="P576" s="114" t="str">
        <f t="shared" si="82"/>
        <v>Medium</v>
      </c>
      <c r="Q576" s="155" t="s">
        <v>10504</v>
      </c>
      <c r="R576" s="356" t="s">
        <v>11607</v>
      </c>
      <c r="S576" s="356"/>
      <c r="T576" s="155" t="s">
        <v>2779</v>
      </c>
      <c r="U576" s="117" t="s">
        <v>6207</v>
      </c>
      <c r="V576" s="118" t="s">
        <v>6208</v>
      </c>
      <c r="W576" s="119" t="s">
        <v>1193</v>
      </c>
      <c r="X576" s="119" t="s">
        <v>1193</v>
      </c>
      <c r="Y576" s="128">
        <v>43549</v>
      </c>
      <c r="Z576" s="128">
        <v>43830</v>
      </c>
      <c r="AA576" s="120">
        <v>270000</v>
      </c>
      <c r="AB576" s="120">
        <v>0</v>
      </c>
      <c r="AC576" s="120">
        <v>0</v>
      </c>
      <c r="AD576" s="120">
        <v>0</v>
      </c>
      <c r="AE576" s="120">
        <v>238262</v>
      </c>
      <c r="AF576" s="121"/>
      <c r="AG576" s="114" t="s">
        <v>7722</v>
      </c>
      <c r="AH576" s="130" t="s">
        <v>7723</v>
      </c>
      <c r="AI576" s="131">
        <v>33</v>
      </c>
      <c r="AJ576" s="131">
        <v>30</v>
      </c>
      <c r="AK576" s="131">
        <v>3</v>
      </c>
      <c r="AL576" s="131">
        <v>4</v>
      </c>
      <c r="AM576" s="131">
        <v>1</v>
      </c>
      <c r="AN576" s="118" t="s">
        <v>3500</v>
      </c>
      <c r="AO576" s="122">
        <v>1</v>
      </c>
    </row>
    <row r="577" spans="1:41" ht="25" customHeight="1" x14ac:dyDescent="0.35">
      <c r="A577" s="123"/>
      <c r="B577" s="124"/>
      <c r="C577" s="114" t="str">
        <f t="shared" ca="1" si="79"/>
        <v>Expired</v>
      </c>
      <c r="D577" s="114" t="s">
        <v>1213</v>
      </c>
      <c r="E577" s="115">
        <v>42206</v>
      </c>
      <c r="F577" s="115">
        <v>42206</v>
      </c>
      <c r="G577" s="115">
        <f>DATE(YEAR(F577)+2,MONTH(F577),DAY(F577)-1)</f>
        <v>42936</v>
      </c>
      <c r="H577" s="114" t="s">
        <v>981</v>
      </c>
      <c r="I577" s="379" t="s">
        <v>3087</v>
      </c>
      <c r="J577" s="155" t="s">
        <v>6209</v>
      </c>
      <c r="K577" s="114" t="s">
        <v>11728</v>
      </c>
      <c r="L577" s="114" t="s">
        <v>5123</v>
      </c>
      <c r="M577" s="114" t="s">
        <v>3640</v>
      </c>
      <c r="N577" s="116" t="str">
        <f t="shared" si="80"/>
        <v>LP</v>
      </c>
      <c r="O577" s="114" t="s">
        <v>8725</v>
      </c>
      <c r="P577" s="114" t="str">
        <f t="shared" si="82"/>
        <v>Medium</v>
      </c>
      <c r="Q577" s="155" t="s">
        <v>6210</v>
      </c>
      <c r="R577" s="356" t="s">
        <v>11608</v>
      </c>
      <c r="S577" s="356"/>
      <c r="T577" s="155" t="s">
        <v>9958</v>
      </c>
      <c r="U577" s="117" t="s">
        <v>9959</v>
      </c>
      <c r="V577" s="118" t="s">
        <v>6211</v>
      </c>
      <c r="W577" s="119" t="s">
        <v>1193</v>
      </c>
      <c r="X577" s="119" t="s">
        <v>1193</v>
      </c>
      <c r="Y577" s="128">
        <v>44022</v>
      </c>
      <c r="Z577" s="128">
        <v>43830</v>
      </c>
      <c r="AA577" s="120">
        <v>250601</v>
      </c>
      <c r="AB577" s="120">
        <v>0</v>
      </c>
      <c r="AC577" s="120">
        <v>202478</v>
      </c>
      <c r="AD577" s="120">
        <v>0</v>
      </c>
      <c r="AE577" s="120">
        <v>208742</v>
      </c>
      <c r="AF577" s="121"/>
      <c r="AG577" s="114" t="s">
        <v>1193</v>
      </c>
      <c r="AH577" s="130" t="s">
        <v>1193</v>
      </c>
      <c r="AI577" s="131">
        <v>8</v>
      </c>
      <c r="AJ577" s="131">
        <v>3</v>
      </c>
      <c r="AK577" s="131">
        <v>5</v>
      </c>
      <c r="AL577" s="131">
        <v>20</v>
      </c>
      <c r="AM577" s="131">
        <v>0</v>
      </c>
      <c r="AN577" s="118" t="s">
        <v>3500</v>
      </c>
      <c r="AO577" s="122">
        <v>1</v>
      </c>
    </row>
    <row r="578" spans="1:41" ht="25" customHeight="1" x14ac:dyDescent="0.35">
      <c r="A578" s="123"/>
      <c r="B578" s="124"/>
      <c r="C578" s="114" t="str">
        <f t="shared" ca="1" si="79"/>
        <v>Active</v>
      </c>
      <c r="D578" s="114" t="s">
        <v>8517</v>
      </c>
      <c r="E578" s="115">
        <v>41744</v>
      </c>
      <c r="F578" s="115">
        <v>46127</v>
      </c>
      <c r="G578" s="115">
        <f>DATE(YEAR(F578),MONTH(F578)+18,DAY(F578)-1)</f>
        <v>46674</v>
      </c>
      <c r="H578" s="114" t="s">
        <v>118</v>
      </c>
      <c r="I578" s="379" t="s">
        <v>3184</v>
      </c>
      <c r="J578" s="155" t="s">
        <v>14394</v>
      </c>
      <c r="K578" s="114" t="s">
        <v>11728</v>
      </c>
      <c r="L578" s="114" t="s">
        <v>5123</v>
      </c>
      <c r="M578" s="114" t="s">
        <v>3640</v>
      </c>
      <c r="N578" s="116" t="str">
        <f t="shared" si="80"/>
        <v>LP</v>
      </c>
      <c r="O578" s="114" t="s">
        <v>8725</v>
      </c>
      <c r="P578" s="114" t="str">
        <f t="shared" si="82"/>
        <v>Medium</v>
      </c>
      <c r="Q578" s="155" t="s">
        <v>479</v>
      </c>
      <c r="R578" s="356" t="s">
        <v>13628</v>
      </c>
      <c r="S578" s="356"/>
      <c r="T578" s="155" t="s">
        <v>2915</v>
      </c>
      <c r="U578" s="117" t="s">
        <v>13629</v>
      </c>
      <c r="V578" s="128" t="s">
        <v>5131</v>
      </c>
      <c r="W578" s="128" t="s">
        <v>1193</v>
      </c>
      <c r="X578" s="128" t="s">
        <v>1193</v>
      </c>
      <c r="Y578" s="128">
        <v>41711</v>
      </c>
      <c r="Z578" s="128">
        <v>43100</v>
      </c>
      <c r="AA578" s="120">
        <v>1913918</v>
      </c>
      <c r="AB578" s="120">
        <v>0</v>
      </c>
      <c r="AC578" s="120">
        <v>1600400</v>
      </c>
      <c r="AD578" s="120">
        <v>0</v>
      </c>
      <c r="AE578" s="120">
        <v>1863349</v>
      </c>
      <c r="AF578" s="121">
        <v>463633</v>
      </c>
      <c r="AG578" s="114" t="s">
        <v>1193</v>
      </c>
      <c r="AH578" s="130" t="s">
        <v>1193</v>
      </c>
      <c r="AI578" s="119">
        <v>6</v>
      </c>
      <c r="AJ578" s="119">
        <v>3</v>
      </c>
      <c r="AK578" s="119">
        <v>3</v>
      </c>
      <c r="AL578" s="119">
        <v>25</v>
      </c>
      <c r="AM578" s="119">
        <v>1</v>
      </c>
      <c r="AN578" s="118" t="s">
        <v>3500</v>
      </c>
      <c r="AO578" s="122">
        <v>1</v>
      </c>
    </row>
    <row r="579" spans="1:41" ht="25" customHeight="1" x14ac:dyDescent="0.35">
      <c r="A579" s="123"/>
      <c r="B579" s="124"/>
      <c r="C579" s="114" t="str">
        <f t="shared" ca="1" si="79"/>
        <v>Expired</v>
      </c>
      <c r="D579" s="114" t="s">
        <v>10006</v>
      </c>
      <c r="E579" s="115">
        <v>44256</v>
      </c>
      <c r="F579" s="115">
        <v>45352</v>
      </c>
      <c r="G579" s="115">
        <f>DATE(YEAR(F579)+2,MONTH(F579),DAY(F579)-1)</f>
        <v>46081</v>
      </c>
      <c r="H579" s="114" t="s">
        <v>3267</v>
      </c>
      <c r="I579" s="379" t="s">
        <v>8039</v>
      </c>
      <c r="J579" s="155" t="s">
        <v>6212</v>
      </c>
      <c r="K579" s="114" t="s">
        <v>30</v>
      </c>
      <c r="L579" s="114" t="s">
        <v>15709</v>
      </c>
      <c r="M579" s="114" t="s">
        <v>3640</v>
      </c>
      <c r="N579" s="116" t="str">
        <f t="shared" si="80"/>
        <v>LP</v>
      </c>
      <c r="O579" s="114" t="s">
        <v>8728</v>
      </c>
      <c r="P579" s="114" t="str">
        <f t="shared" si="82"/>
        <v>Low</v>
      </c>
      <c r="Q579" s="155" t="s">
        <v>5031</v>
      </c>
      <c r="R579" s="356" t="s">
        <v>13517</v>
      </c>
      <c r="S579" s="356"/>
      <c r="T579" s="155" t="s">
        <v>13518</v>
      </c>
      <c r="U579" s="117" t="s">
        <v>13519</v>
      </c>
      <c r="V579" s="118" t="s">
        <v>10906</v>
      </c>
      <c r="W579" s="119" t="s">
        <v>1193</v>
      </c>
      <c r="X579" s="119" t="s">
        <v>1193</v>
      </c>
      <c r="Y579" s="128">
        <v>44230</v>
      </c>
      <c r="Z579" s="128">
        <v>44561</v>
      </c>
      <c r="AA579" s="120">
        <v>274000</v>
      </c>
      <c r="AB579" s="120">
        <v>0</v>
      </c>
      <c r="AC579" s="120">
        <v>35500</v>
      </c>
      <c r="AD579" s="120">
        <v>0</v>
      </c>
      <c r="AE579" s="120">
        <v>284505</v>
      </c>
      <c r="AF579" s="121">
        <v>24495</v>
      </c>
      <c r="AG579" s="114" t="s">
        <v>11281</v>
      </c>
      <c r="AH579" s="114" t="s">
        <v>1193</v>
      </c>
      <c r="AI579" s="114">
        <v>4</v>
      </c>
      <c r="AJ579" s="114">
        <v>3</v>
      </c>
      <c r="AK579" s="114">
        <v>1</v>
      </c>
      <c r="AL579" s="114">
        <v>0</v>
      </c>
      <c r="AM579" s="114">
        <v>0</v>
      </c>
      <c r="AN579" s="118" t="s">
        <v>3500</v>
      </c>
      <c r="AO579" s="122">
        <v>1</v>
      </c>
    </row>
    <row r="580" spans="1:41" ht="25" customHeight="1" x14ac:dyDescent="0.35">
      <c r="A580" s="123"/>
      <c r="B580" s="124"/>
      <c r="C580" s="114" t="str">
        <f t="shared" ca="1" si="79"/>
        <v>Expired</v>
      </c>
      <c r="D580" s="114" t="s">
        <v>2320</v>
      </c>
      <c r="E580" s="115">
        <v>43594</v>
      </c>
      <c r="F580" s="115">
        <v>43594</v>
      </c>
      <c r="G580" s="115">
        <f>DATE(YEAR(F580)+2,MONTH(F580),DAY(F580)-1)</f>
        <v>44324</v>
      </c>
      <c r="H580" s="114" t="s">
        <v>2233</v>
      </c>
      <c r="I580" s="379" t="s">
        <v>4374</v>
      </c>
      <c r="J580" s="155" t="s">
        <v>6213</v>
      </c>
      <c r="K580" s="114" t="s">
        <v>24</v>
      </c>
      <c r="L580" s="114" t="s">
        <v>5123</v>
      </c>
      <c r="M580" s="114" t="s">
        <v>3640</v>
      </c>
      <c r="N580" s="116" t="str">
        <f t="shared" si="80"/>
        <v>LP</v>
      </c>
      <c r="O580" s="114" t="s">
        <v>8725</v>
      </c>
      <c r="P580" s="114" t="str">
        <f t="shared" si="82"/>
        <v>Medium</v>
      </c>
      <c r="Q580" s="155" t="s">
        <v>10505</v>
      </c>
      <c r="R580" s="356" t="s">
        <v>11609</v>
      </c>
      <c r="S580" s="356"/>
      <c r="T580" s="155" t="s">
        <v>2756</v>
      </c>
      <c r="U580" s="117" t="s">
        <v>9957</v>
      </c>
      <c r="V580" s="119" t="s">
        <v>10907</v>
      </c>
      <c r="W580" s="119" t="s">
        <v>1193</v>
      </c>
      <c r="X580" s="119" t="s">
        <v>1193</v>
      </c>
      <c r="Y580" s="128">
        <v>43338</v>
      </c>
      <c r="Z580" s="118" t="s">
        <v>3303</v>
      </c>
      <c r="AA580" s="120">
        <v>0</v>
      </c>
      <c r="AB580" s="120">
        <v>0</v>
      </c>
      <c r="AC580" s="120">
        <v>0</v>
      </c>
      <c r="AD580" s="120">
        <v>0</v>
      </c>
      <c r="AE580" s="120">
        <v>0</v>
      </c>
      <c r="AF580" s="121"/>
      <c r="AG580" s="114" t="s">
        <v>1193</v>
      </c>
      <c r="AH580" s="114" t="s">
        <v>1193</v>
      </c>
      <c r="AI580" s="114">
        <v>4</v>
      </c>
      <c r="AJ580" s="114">
        <v>4</v>
      </c>
      <c r="AK580" s="114">
        <v>0</v>
      </c>
      <c r="AL580" s="114">
        <v>0</v>
      </c>
      <c r="AM580" s="114">
        <v>0</v>
      </c>
      <c r="AN580" s="118" t="s">
        <v>3500</v>
      </c>
      <c r="AO580" s="122">
        <v>1</v>
      </c>
    </row>
    <row r="581" spans="1:41" ht="25" customHeight="1" x14ac:dyDescent="0.35">
      <c r="A581" s="123"/>
      <c r="B581" s="124"/>
      <c r="C581" s="114" t="str">
        <f t="shared" ca="1" si="79"/>
        <v>Expired</v>
      </c>
      <c r="D581" s="114" t="s">
        <v>1892</v>
      </c>
      <c r="E581" s="115">
        <v>43166</v>
      </c>
      <c r="F581" s="115">
        <v>43166</v>
      </c>
      <c r="G581" s="115">
        <f>DATE(YEAR(F581)+2,MONTH(F581),DAY(F581)-1)</f>
        <v>43896</v>
      </c>
      <c r="H581" s="114" t="s">
        <v>1893</v>
      </c>
      <c r="I581" s="379" t="s">
        <v>1894</v>
      </c>
      <c r="J581" s="155" t="s">
        <v>6214</v>
      </c>
      <c r="K581" s="114" t="s">
        <v>11728</v>
      </c>
      <c r="L581" s="114" t="s">
        <v>5123</v>
      </c>
      <c r="M581" s="114" t="s">
        <v>3640</v>
      </c>
      <c r="N581" s="116" t="str">
        <f t="shared" si="80"/>
        <v>LP</v>
      </c>
      <c r="O581" s="114" t="s">
        <v>8725</v>
      </c>
      <c r="P581" s="114" t="str">
        <f t="shared" si="82"/>
        <v>Medium</v>
      </c>
      <c r="Q581" s="155" t="s">
        <v>10506</v>
      </c>
      <c r="R581" s="356" t="s">
        <v>11610</v>
      </c>
      <c r="S581" s="356"/>
      <c r="T581" s="155" t="s">
        <v>1895</v>
      </c>
      <c r="U581" s="117" t="s">
        <v>6215</v>
      </c>
      <c r="V581" s="118" t="s">
        <v>10908</v>
      </c>
      <c r="W581" s="119" t="s">
        <v>1193</v>
      </c>
      <c r="X581" s="119" t="s">
        <v>1193</v>
      </c>
      <c r="Y581" s="128">
        <v>43136</v>
      </c>
      <c r="Z581" s="118" t="s">
        <v>3303</v>
      </c>
      <c r="AA581" s="120">
        <v>0</v>
      </c>
      <c r="AB581" s="120">
        <v>0</v>
      </c>
      <c r="AC581" s="120">
        <v>0</v>
      </c>
      <c r="AD581" s="120">
        <v>0</v>
      </c>
      <c r="AE581" s="120">
        <v>0</v>
      </c>
      <c r="AF581" s="121"/>
      <c r="AG581" s="114" t="s">
        <v>1193</v>
      </c>
      <c r="AH581" s="114" t="s">
        <v>1193</v>
      </c>
      <c r="AI581" s="114">
        <v>2</v>
      </c>
      <c r="AJ581" s="114">
        <v>2</v>
      </c>
      <c r="AK581" s="114">
        <v>0</v>
      </c>
      <c r="AL581" s="114">
        <v>0</v>
      </c>
      <c r="AM581" s="114">
        <v>0</v>
      </c>
      <c r="AN581" s="118" t="s">
        <v>3500</v>
      </c>
      <c r="AO581" s="122">
        <v>1</v>
      </c>
    </row>
    <row r="582" spans="1:41" ht="25" customHeight="1" x14ac:dyDescent="0.35">
      <c r="A582" s="123"/>
      <c r="B582" s="124"/>
      <c r="C582" s="114" t="str">
        <f t="shared" ca="1" si="79"/>
        <v>Active</v>
      </c>
      <c r="D582" s="114" t="s">
        <v>4028</v>
      </c>
      <c r="E582" s="115">
        <v>41683</v>
      </c>
      <c r="F582" s="115">
        <v>45919</v>
      </c>
      <c r="G582" s="115">
        <f>DATE(YEAR(F582),MONTH(F582)+18,DAY(F582)-1)</f>
        <v>46464</v>
      </c>
      <c r="H582" s="114" t="s">
        <v>35</v>
      </c>
      <c r="I582" s="379" t="s">
        <v>3224</v>
      </c>
      <c r="J582" s="155" t="s">
        <v>14349</v>
      </c>
      <c r="K582" s="114" t="s">
        <v>11728</v>
      </c>
      <c r="L582" s="114" t="s">
        <v>5123</v>
      </c>
      <c r="M582" s="114" t="s">
        <v>3640</v>
      </c>
      <c r="N582" s="116" t="str">
        <f t="shared" si="80"/>
        <v>LP</v>
      </c>
      <c r="O582" s="114" t="s">
        <v>8728</v>
      </c>
      <c r="P582" s="114" t="str">
        <f t="shared" si="82"/>
        <v>Low</v>
      </c>
      <c r="Q582" s="155" t="s">
        <v>440</v>
      </c>
      <c r="R582" s="356" t="s">
        <v>14350</v>
      </c>
      <c r="S582" s="356"/>
      <c r="T582" s="155" t="s">
        <v>14352</v>
      </c>
      <c r="U582" s="114" t="s">
        <v>14351</v>
      </c>
      <c r="V582" s="129" t="s">
        <v>6216</v>
      </c>
      <c r="W582" s="128" t="s">
        <v>1193</v>
      </c>
      <c r="X582" s="128" t="s">
        <v>1193</v>
      </c>
      <c r="Y582" s="128" t="s">
        <v>1193</v>
      </c>
      <c r="Z582" s="128">
        <v>43100</v>
      </c>
      <c r="AA582" s="120">
        <v>6224836.79</v>
      </c>
      <c r="AB582" s="120">
        <v>0</v>
      </c>
      <c r="AC582" s="120">
        <v>65000</v>
      </c>
      <c r="AD582" s="120">
        <v>0</v>
      </c>
      <c r="AE582" s="120">
        <v>-6759005</v>
      </c>
      <c r="AF582" s="121">
        <v>1086933</v>
      </c>
      <c r="AG582" s="114" t="s">
        <v>1193</v>
      </c>
      <c r="AH582" s="114" t="s">
        <v>1193</v>
      </c>
      <c r="AI582" s="114">
        <v>6</v>
      </c>
      <c r="AJ582" s="114">
        <v>3</v>
      </c>
      <c r="AK582" s="114">
        <v>3</v>
      </c>
      <c r="AL582" s="114">
        <v>6</v>
      </c>
      <c r="AM582" s="114">
        <v>1</v>
      </c>
      <c r="AN582" s="118" t="s">
        <v>4568</v>
      </c>
      <c r="AO582" s="122">
        <v>1</v>
      </c>
    </row>
    <row r="583" spans="1:41" ht="25" customHeight="1" x14ac:dyDescent="0.35">
      <c r="A583" s="123" t="s">
        <v>14712</v>
      </c>
      <c r="B583" s="181">
        <v>45812</v>
      </c>
      <c r="C583" s="114" t="str">
        <f t="shared" ca="1" si="79"/>
        <v>Active</v>
      </c>
      <c r="D583" s="114" t="s">
        <v>3874</v>
      </c>
      <c r="E583" s="115">
        <v>43563</v>
      </c>
      <c r="F583" s="115">
        <v>45807</v>
      </c>
      <c r="G583" s="115">
        <f>DATE(YEAR(F583)+2,MONTH(F583),DAY(F583)-1)</f>
        <v>46536</v>
      </c>
      <c r="H583" s="187" t="s">
        <v>5055</v>
      </c>
      <c r="I583" s="379" t="s">
        <v>4375</v>
      </c>
      <c r="J583" s="155" t="s">
        <v>6217</v>
      </c>
      <c r="K583" s="114" t="s">
        <v>11728</v>
      </c>
      <c r="L583" s="114" t="s">
        <v>5123</v>
      </c>
      <c r="M583" s="114" t="s">
        <v>3640</v>
      </c>
      <c r="N583" s="116" t="str">
        <f t="shared" si="80"/>
        <v>LP</v>
      </c>
      <c r="O583" s="114" t="s">
        <v>8725</v>
      </c>
      <c r="P583" s="114" t="str">
        <f t="shared" si="82"/>
        <v>Medium</v>
      </c>
      <c r="Q583" s="155" t="s">
        <v>10507</v>
      </c>
      <c r="R583" s="356"/>
      <c r="S583" s="356"/>
      <c r="T583" s="155" t="s">
        <v>2776</v>
      </c>
      <c r="U583" s="117" t="s">
        <v>6218</v>
      </c>
      <c r="V583" s="118" t="s">
        <v>6219</v>
      </c>
      <c r="W583" s="119" t="s">
        <v>1193</v>
      </c>
      <c r="X583" s="119" t="s">
        <v>1193</v>
      </c>
      <c r="Y583" s="128" t="s">
        <v>1193</v>
      </c>
      <c r="Z583" s="118" t="s">
        <v>3305</v>
      </c>
      <c r="AA583" s="120">
        <v>6480000</v>
      </c>
      <c r="AB583" s="120">
        <v>0</v>
      </c>
      <c r="AC583" s="120">
        <v>6480000</v>
      </c>
      <c r="AD583" s="120">
        <v>0</v>
      </c>
      <c r="AE583" s="120">
        <v>11903548</v>
      </c>
      <c r="AF583" s="121"/>
      <c r="AG583" s="114" t="s">
        <v>11448</v>
      </c>
      <c r="AH583" s="114" t="s">
        <v>7724</v>
      </c>
      <c r="AI583" s="114"/>
      <c r="AJ583" s="114"/>
      <c r="AK583" s="114"/>
      <c r="AL583" s="114"/>
      <c r="AM583" s="114"/>
      <c r="AN583" s="118" t="s">
        <v>3517</v>
      </c>
      <c r="AO583" s="122">
        <v>1</v>
      </c>
    </row>
    <row r="584" spans="1:41" ht="25" customHeight="1" x14ac:dyDescent="0.35">
      <c r="A584" s="123"/>
      <c r="B584" s="126">
        <v>46014</v>
      </c>
      <c r="C584" s="114" t="str">
        <f t="shared" ca="1" si="79"/>
        <v>Active</v>
      </c>
      <c r="D584" s="114" t="s">
        <v>15984</v>
      </c>
      <c r="E584" s="115">
        <v>46014</v>
      </c>
      <c r="F584" s="115">
        <f>E584</f>
        <v>46014</v>
      </c>
      <c r="G584" s="115">
        <f>DATE(YEAR(F584)+2,MONTH(F584),DAY(F584)-1)</f>
        <v>46743</v>
      </c>
      <c r="H584" s="114" t="s">
        <v>15985</v>
      </c>
      <c r="I584" s="379" t="s">
        <v>15986</v>
      </c>
      <c r="J584" s="155" t="s">
        <v>15987</v>
      </c>
      <c r="K584" s="114" t="s">
        <v>18</v>
      </c>
      <c r="L584" s="114" t="s">
        <v>5123</v>
      </c>
      <c r="M584" s="114" t="s">
        <v>3640</v>
      </c>
      <c r="N584" s="116" t="str">
        <f t="shared" si="80"/>
        <v>LP</v>
      </c>
      <c r="O584" s="114" t="s">
        <v>8725</v>
      </c>
      <c r="P584" s="114" t="str">
        <f t="shared" si="82"/>
        <v>Medium</v>
      </c>
      <c r="Q584" s="155" t="s">
        <v>15988</v>
      </c>
      <c r="R584" s="356" t="s">
        <v>15992</v>
      </c>
      <c r="S584" s="356"/>
      <c r="T584" s="155" t="s">
        <v>15989</v>
      </c>
      <c r="U584" s="117" t="s">
        <v>15990</v>
      </c>
      <c r="V584" s="118" t="s">
        <v>15991</v>
      </c>
      <c r="W584" s="119" t="s">
        <v>1193</v>
      </c>
      <c r="X584" s="119" t="s">
        <v>1193</v>
      </c>
      <c r="Y584" s="115">
        <v>45722</v>
      </c>
      <c r="Z584" s="118" t="s">
        <v>3303</v>
      </c>
      <c r="AA584" s="120">
        <v>0</v>
      </c>
      <c r="AB584" s="120">
        <v>0</v>
      </c>
      <c r="AC584" s="120">
        <v>0</v>
      </c>
      <c r="AD584" s="120">
        <v>0</v>
      </c>
      <c r="AE584" s="120">
        <v>0</v>
      </c>
      <c r="AF584" s="121">
        <v>0</v>
      </c>
      <c r="AG584" s="114" t="s">
        <v>1193</v>
      </c>
      <c r="AH584" s="114" t="s">
        <v>1193</v>
      </c>
      <c r="AI584" s="114">
        <v>4</v>
      </c>
      <c r="AJ584" s="114">
        <v>3</v>
      </c>
      <c r="AK584" s="114">
        <v>1</v>
      </c>
      <c r="AL584" s="114">
        <v>4</v>
      </c>
      <c r="AM584" s="114">
        <v>0</v>
      </c>
      <c r="AN584" s="118" t="s">
        <v>3517</v>
      </c>
      <c r="AO584" s="122">
        <v>1</v>
      </c>
    </row>
    <row r="585" spans="1:41" ht="25" customHeight="1" x14ac:dyDescent="0.35">
      <c r="A585" s="123"/>
      <c r="B585" s="124"/>
      <c r="C585" s="114" t="str">
        <f t="shared" ca="1" si="79"/>
        <v>Expired</v>
      </c>
      <c r="D585" s="114" t="s">
        <v>3860</v>
      </c>
      <c r="E585" s="115">
        <v>44476</v>
      </c>
      <c r="F585" s="115">
        <v>44476</v>
      </c>
      <c r="G585" s="115">
        <f>DATE(YEAR(F585)+2,MONTH(F585),DAY(F585)-1)</f>
        <v>45205</v>
      </c>
      <c r="H585" s="114" t="s">
        <v>4141</v>
      </c>
      <c r="I585" s="379" t="s">
        <v>8040</v>
      </c>
      <c r="J585" s="155" t="s">
        <v>6220</v>
      </c>
      <c r="K585" s="114" t="s">
        <v>30</v>
      </c>
      <c r="L585" s="114" t="s">
        <v>15709</v>
      </c>
      <c r="M585" s="114" t="s">
        <v>3640</v>
      </c>
      <c r="N585" s="116" t="str">
        <f t="shared" si="80"/>
        <v>LP</v>
      </c>
      <c r="O585" s="114" t="s">
        <v>8725</v>
      </c>
      <c r="P585" s="114" t="str">
        <f t="shared" si="82"/>
        <v>Medium</v>
      </c>
      <c r="Q585" s="155" t="s">
        <v>10508</v>
      </c>
      <c r="R585" s="356" t="s">
        <v>11611</v>
      </c>
      <c r="S585" s="356"/>
      <c r="T585" s="155" t="s">
        <v>8265</v>
      </c>
      <c r="U585" s="117" t="s">
        <v>8264</v>
      </c>
      <c r="V585" s="118" t="s">
        <v>6221</v>
      </c>
      <c r="W585" s="119" t="s">
        <v>1193</v>
      </c>
      <c r="X585" s="119" t="s">
        <v>1193</v>
      </c>
      <c r="Y585" s="115">
        <v>44470</v>
      </c>
      <c r="Z585" s="136" t="s">
        <v>3303</v>
      </c>
      <c r="AA585" s="130">
        <v>0</v>
      </c>
      <c r="AB585" s="130">
        <v>0</v>
      </c>
      <c r="AC585" s="130">
        <v>0</v>
      </c>
      <c r="AD585" s="130">
        <v>0</v>
      </c>
      <c r="AE585" s="130">
        <v>0</v>
      </c>
      <c r="AF585" s="137"/>
      <c r="AG585" s="114" t="s">
        <v>1193</v>
      </c>
      <c r="AH585" s="114" t="s">
        <v>1193</v>
      </c>
      <c r="AI585" s="114">
        <v>2</v>
      </c>
      <c r="AJ585" s="114">
        <v>1</v>
      </c>
      <c r="AK585" s="114">
        <v>1</v>
      </c>
      <c r="AL585" s="114">
        <v>0</v>
      </c>
      <c r="AM585" s="114">
        <v>0</v>
      </c>
      <c r="AN585" s="136" t="s">
        <v>3500</v>
      </c>
      <c r="AO585" s="122">
        <v>1</v>
      </c>
    </row>
    <row r="586" spans="1:41" ht="25" customHeight="1" x14ac:dyDescent="0.35">
      <c r="A586" s="123"/>
      <c r="B586" s="124"/>
      <c r="C586" s="114" t="str">
        <f t="shared" ca="1" si="79"/>
        <v>Expired</v>
      </c>
      <c r="D586" s="114" t="s">
        <v>1453</v>
      </c>
      <c r="E586" s="115">
        <v>42762</v>
      </c>
      <c r="F586" s="115">
        <v>42762</v>
      </c>
      <c r="G586" s="115">
        <f>DATE(YEAR(F586)+2,MONTH(F586),DAY(F586)-1)</f>
        <v>43491</v>
      </c>
      <c r="H586" s="114" t="s">
        <v>1459</v>
      </c>
      <c r="I586" s="379" t="s">
        <v>1463</v>
      </c>
      <c r="J586" s="155" t="s">
        <v>6222</v>
      </c>
      <c r="K586" s="114" t="s">
        <v>11728</v>
      </c>
      <c r="L586" s="114" t="s">
        <v>5123</v>
      </c>
      <c r="M586" s="114" t="s">
        <v>3640</v>
      </c>
      <c r="N586" s="116" t="str">
        <f t="shared" si="80"/>
        <v>LP</v>
      </c>
      <c r="O586" s="114" t="s">
        <v>8725</v>
      </c>
      <c r="P586" s="114" t="str">
        <f t="shared" si="82"/>
        <v>Medium</v>
      </c>
      <c r="Q586" s="155" t="s">
        <v>10509</v>
      </c>
      <c r="R586" s="356" t="s">
        <v>11612</v>
      </c>
      <c r="S586" s="356"/>
      <c r="T586" s="155" t="s">
        <v>9955</v>
      </c>
      <c r="U586" s="127" t="s">
        <v>9956</v>
      </c>
      <c r="V586" s="118" t="s">
        <v>10909</v>
      </c>
      <c r="W586" s="119" t="s">
        <v>1193</v>
      </c>
      <c r="X586" s="119" t="s">
        <v>1193</v>
      </c>
      <c r="Y586" s="128">
        <v>42717</v>
      </c>
      <c r="Z586" s="118" t="s">
        <v>3303</v>
      </c>
      <c r="AA586" s="120">
        <v>0</v>
      </c>
      <c r="AB586" s="120">
        <v>0</v>
      </c>
      <c r="AC586" s="120">
        <v>0</v>
      </c>
      <c r="AD586" s="120">
        <v>0</v>
      </c>
      <c r="AE586" s="120">
        <v>0</v>
      </c>
      <c r="AF586" s="121"/>
      <c r="AG586" s="114" t="s">
        <v>1193</v>
      </c>
      <c r="AH586" s="114" t="s">
        <v>1193</v>
      </c>
      <c r="AI586" s="114">
        <v>5</v>
      </c>
      <c r="AJ586" s="114">
        <v>2</v>
      </c>
      <c r="AK586" s="114">
        <v>3</v>
      </c>
      <c r="AL586" s="114">
        <v>0</v>
      </c>
      <c r="AM586" s="114">
        <v>0</v>
      </c>
      <c r="AN586" s="118" t="s">
        <v>3500</v>
      </c>
      <c r="AO586" s="122">
        <v>1</v>
      </c>
    </row>
    <row r="587" spans="1:41" ht="25" customHeight="1" x14ac:dyDescent="0.35">
      <c r="A587" s="123"/>
      <c r="B587" s="124"/>
      <c r="C587" s="114" t="str">
        <f t="shared" ca="1" si="79"/>
        <v>Active</v>
      </c>
      <c r="D587" s="114" t="s">
        <v>8197</v>
      </c>
      <c r="E587" s="115">
        <v>42873</v>
      </c>
      <c r="F587" s="115">
        <v>45795</v>
      </c>
      <c r="G587" s="115">
        <f>DATE(YEAR(F587),MONTH(F587)+18,DAY(F587)-1)</f>
        <v>46343</v>
      </c>
      <c r="H587" s="114" t="s">
        <v>1529</v>
      </c>
      <c r="I587" s="379" t="s">
        <v>16600</v>
      </c>
      <c r="J587" s="155" t="s">
        <v>6223</v>
      </c>
      <c r="K587" s="114" t="s">
        <v>11728</v>
      </c>
      <c r="L587" s="114" t="s">
        <v>5123</v>
      </c>
      <c r="M587" s="114" t="s">
        <v>3640</v>
      </c>
      <c r="N587" s="116" t="str">
        <f t="shared" si="80"/>
        <v>LP</v>
      </c>
      <c r="O587" s="114" t="s">
        <v>8725</v>
      </c>
      <c r="P587" s="114" t="str">
        <f t="shared" si="82"/>
        <v>Medium</v>
      </c>
      <c r="Q587" s="155" t="s">
        <v>10510</v>
      </c>
      <c r="R587" s="356" t="s">
        <v>15424</v>
      </c>
      <c r="S587" s="356"/>
      <c r="T587" s="155" t="s">
        <v>15425</v>
      </c>
      <c r="U587" s="117" t="s">
        <v>15426</v>
      </c>
      <c r="V587" s="118" t="s">
        <v>6224</v>
      </c>
      <c r="W587" s="119" t="s">
        <v>1193</v>
      </c>
      <c r="X587" s="119" t="s">
        <v>1193</v>
      </c>
      <c r="Y587" s="128">
        <v>43983</v>
      </c>
      <c r="Z587" s="128">
        <v>43100</v>
      </c>
      <c r="AA587" s="120">
        <v>740000</v>
      </c>
      <c r="AB587" s="120">
        <v>0</v>
      </c>
      <c r="AC587" s="120">
        <v>720148</v>
      </c>
      <c r="AD587" s="120">
        <v>0</v>
      </c>
      <c r="AE587" s="120">
        <v>835689</v>
      </c>
      <c r="AF587" s="121">
        <v>0</v>
      </c>
      <c r="AG587" s="114" t="s">
        <v>1193</v>
      </c>
      <c r="AH587" s="114" t="s">
        <v>1193</v>
      </c>
      <c r="AI587" s="114">
        <v>12</v>
      </c>
      <c r="AJ587" s="114">
        <v>1</v>
      </c>
      <c r="AK587" s="114">
        <v>11</v>
      </c>
      <c r="AL587" s="114">
        <v>8</v>
      </c>
      <c r="AM587" s="114">
        <v>0</v>
      </c>
      <c r="AN587" s="118" t="s">
        <v>3500</v>
      </c>
      <c r="AO587" s="122">
        <v>1</v>
      </c>
    </row>
    <row r="588" spans="1:41" ht="25" customHeight="1" x14ac:dyDescent="0.35">
      <c r="A588" s="123"/>
      <c r="B588" s="124"/>
      <c r="C588" s="114" t="str">
        <f t="shared" ca="1" si="79"/>
        <v>Expired</v>
      </c>
      <c r="D588" s="114" t="s">
        <v>8186</v>
      </c>
      <c r="E588" s="115">
        <v>41816</v>
      </c>
      <c r="F588" s="115">
        <v>45469</v>
      </c>
      <c r="G588" s="115">
        <f>DATE(YEAR(F588)+2,MONTH(F588),DAY(F588)-1)</f>
        <v>46198</v>
      </c>
      <c r="H588" s="114" t="s">
        <v>283</v>
      </c>
      <c r="I588" s="379" t="s">
        <v>284</v>
      </c>
      <c r="J588" s="155" t="s">
        <v>6225</v>
      </c>
      <c r="K588" s="114" t="s">
        <v>11728</v>
      </c>
      <c r="L588" s="114" t="s">
        <v>5123</v>
      </c>
      <c r="M588" s="114" t="s">
        <v>3640</v>
      </c>
      <c r="N588" s="116" t="str">
        <f t="shared" si="80"/>
        <v>LP</v>
      </c>
      <c r="O588" s="114" t="s">
        <v>8726</v>
      </c>
      <c r="P588" s="114" t="str">
        <f t="shared" si="82"/>
        <v>Medium</v>
      </c>
      <c r="Q588" s="155" t="s">
        <v>522</v>
      </c>
      <c r="R588" s="356" t="s">
        <v>14201</v>
      </c>
      <c r="S588" s="356"/>
      <c r="T588" s="155" t="s">
        <v>1683</v>
      </c>
      <c r="U588" s="117" t="s">
        <v>6226</v>
      </c>
      <c r="V588" s="118" t="s">
        <v>5430</v>
      </c>
      <c r="W588" s="119" t="s">
        <v>1193</v>
      </c>
      <c r="X588" s="119" t="s">
        <v>1193</v>
      </c>
      <c r="Y588" s="128">
        <v>41793</v>
      </c>
      <c r="Z588" s="118" t="s">
        <v>3305</v>
      </c>
      <c r="AA588" s="120">
        <v>4529732</v>
      </c>
      <c r="AB588" s="120">
        <v>0</v>
      </c>
      <c r="AC588" s="120">
        <v>2228657</v>
      </c>
      <c r="AD588" s="120">
        <v>0</v>
      </c>
      <c r="AE588" s="120">
        <v>4659380</v>
      </c>
      <c r="AF588" s="121"/>
      <c r="AG588" s="114" t="s">
        <v>11449</v>
      </c>
      <c r="AH588" s="114" t="s">
        <v>7725</v>
      </c>
      <c r="AI588" s="131">
        <v>5</v>
      </c>
      <c r="AJ588" s="131">
        <v>3</v>
      </c>
      <c r="AK588" s="131">
        <v>2</v>
      </c>
      <c r="AL588" s="131">
        <v>6</v>
      </c>
      <c r="AM588" s="131">
        <v>1</v>
      </c>
      <c r="AN588" s="118" t="s">
        <v>3517</v>
      </c>
      <c r="AO588" s="122">
        <v>1</v>
      </c>
    </row>
    <row r="589" spans="1:41" ht="25" customHeight="1" x14ac:dyDescent="0.35">
      <c r="A589" s="123"/>
      <c r="B589" s="124"/>
      <c r="C589" s="114" t="str">
        <f t="shared" ca="1" si="79"/>
        <v>Active</v>
      </c>
      <c r="D589" s="118" t="s">
        <v>4441</v>
      </c>
      <c r="E589" s="129">
        <v>44637</v>
      </c>
      <c r="F589" s="138">
        <v>46004</v>
      </c>
      <c r="G589" s="115">
        <f>DATE(YEAR(F589)+2,MONTH(F589),DAY(F589)-1)</f>
        <v>46733</v>
      </c>
      <c r="H589" s="118" t="s">
        <v>4661</v>
      </c>
      <c r="I589" s="379" t="s">
        <v>4442</v>
      </c>
      <c r="J589" s="345" t="s">
        <v>6228</v>
      </c>
      <c r="K589" s="118" t="s">
        <v>14</v>
      </c>
      <c r="L589" s="118" t="s">
        <v>3368</v>
      </c>
      <c r="M589" s="114" t="s">
        <v>3640</v>
      </c>
      <c r="N589" s="116" t="str">
        <f t="shared" si="80"/>
        <v>LP</v>
      </c>
      <c r="O589" s="118" t="s">
        <v>8727</v>
      </c>
      <c r="P589" s="114" t="str">
        <f t="shared" si="82"/>
        <v>Medium</v>
      </c>
      <c r="Q589" s="345" t="s">
        <v>15833</v>
      </c>
      <c r="R589" s="345" t="s">
        <v>15834</v>
      </c>
      <c r="S589" s="345"/>
      <c r="T589" s="345" t="s">
        <v>15831</v>
      </c>
      <c r="U589" s="118" t="s">
        <v>15832</v>
      </c>
      <c r="V589" s="118"/>
      <c r="W589" s="118"/>
      <c r="X589" s="118"/>
      <c r="Y589" s="118"/>
      <c r="Z589" s="118"/>
      <c r="AA589" s="120">
        <v>13622953</v>
      </c>
      <c r="AB589" s="120"/>
      <c r="AC589" s="120">
        <v>22405366</v>
      </c>
      <c r="AD589" s="120"/>
      <c r="AE589" s="120">
        <v>10722560</v>
      </c>
      <c r="AF589" s="140">
        <v>0</v>
      </c>
      <c r="AG589" s="118" t="s">
        <v>1193</v>
      </c>
      <c r="AH589" s="118" t="s">
        <v>1193</v>
      </c>
      <c r="AI589" s="131">
        <v>0</v>
      </c>
      <c r="AJ589" s="131">
        <v>0</v>
      </c>
      <c r="AK589" s="131">
        <v>0</v>
      </c>
      <c r="AL589" s="131">
        <v>0</v>
      </c>
      <c r="AM589" s="131">
        <v>1</v>
      </c>
      <c r="AN589" s="118" t="s">
        <v>3517</v>
      </c>
      <c r="AO589" s="141">
        <v>1</v>
      </c>
    </row>
    <row r="590" spans="1:41" ht="25" customHeight="1" x14ac:dyDescent="0.35">
      <c r="A590" s="123"/>
      <c r="B590" s="124"/>
      <c r="C590" s="114" t="str">
        <f t="shared" ca="1" si="79"/>
        <v>Active</v>
      </c>
      <c r="D590" s="114" t="s">
        <v>9167</v>
      </c>
      <c r="E590" s="115">
        <v>41969</v>
      </c>
      <c r="F590" s="115">
        <v>45622</v>
      </c>
      <c r="G590" s="115">
        <f>DATE(YEAR(F590)+2,MONTH(F590),DAY(F590)-1)</f>
        <v>46351</v>
      </c>
      <c r="H590" s="114" t="s">
        <v>747</v>
      </c>
      <c r="I590" s="379" t="s">
        <v>3125</v>
      </c>
      <c r="J590" s="155" t="s">
        <v>6229</v>
      </c>
      <c r="K590" s="114" t="s">
        <v>11728</v>
      </c>
      <c r="L590" s="114" t="s">
        <v>5123</v>
      </c>
      <c r="M590" s="114" t="s">
        <v>3640</v>
      </c>
      <c r="N590" s="116" t="str">
        <f t="shared" si="80"/>
        <v>LP</v>
      </c>
      <c r="O590" s="114" t="s">
        <v>8725</v>
      </c>
      <c r="P590" s="114" t="str">
        <f t="shared" si="82"/>
        <v>Medium</v>
      </c>
      <c r="Q590" s="155" t="s">
        <v>6230</v>
      </c>
      <c r="R590" s="356" t="s">
        <v>15003</v>
      </c>
      <c r="S590" s="356"/>
      <c r="T590" s="155" t="s">
        <v>15004</v>
      </c>
      <c r="U590" s="117" t="s">
        <v>15005</v>
      </c>
      <c r="V590" s="118" t="s">
        <v>5131</v>
      </c>
      <c r="W590" s="119" t="s">
        <v>1193</v>
      </c>
      <c r="X590" s="119" t="s">
        <v>1193</v>
      </c>
      <c r="Y590" s="128">
        <v>43885</v>
      </c>
      <c r="Z590" s="128">
        <v>44926</v>
      </c>
      <c r="AA590" s="120">
        <v>1752750</v>
      </c>
      <c r="AB590" s="120">
        <v>0</v>
      </c>
      <c r="AC590" s="120">
        <v>1972895</v>
      </c>
      <c r="AD590" s="120">
        <v>0</v>
      </c>
      <c r="AE590" s="120">
        <v>1976695</v>
      </c>
      <c r="AF590" s="121"/>
      <c r="AG590" s="114" t="s">
        <v>1193</v>
      </c>
      <c r="AH590" s="130" t="s">
        <v>7726</v>
      </c>
      <c r="AI590" s="131">
        <v>8</v>
      </c>
      <c r="AJ590" s="131">
        <v>6</v>
      </c>
      <c r="AK590" s="131">
        <v>2</v>
      </c>
      <c r="AL590" s="131">
        <v>7</v>
      </c>
      <c r="AM590" s="131">
        <v>1</v>
      </c>
      <c r="AN590" s="118" t="s">
        <v>3500</v>
      </c>
      <c r="AO590" s="122">
        <v>1</v>
      </c>
    </row>
    <row r="591" spans="1:41" ht="25" customHeight="1" x14ac:dyDescent="0.35">
      <c r="A591" s="125" t="s">
        <v>11557</v>
      </c>
      <c r="B591" s="124"/>
      <c r="C591" s="114" t="str">
        <f t="shared" ca="1" si="79"/>
        <v>Active</v>
      </c>
      <c r="D591" s="114" t="s">
        <v>8218</v>
      </c>
      <c r="E591" s="115">
        <v>41807</v>
      </c>
      <c r="F591" s="115">
        <v>46190</v>
      </c>
      <c r="G591" s="115">
        <f>DATE(YEAR(F591),MONTH(F591)+18,DAY(F591)-1)</f>
        <v>46737</v>
      </c>
      <c r="H591" s="114" t="s">
        <v>247</v>
      </c>
      <c r="I591" s="379" t="s">
        <v>248</v>
      </c>
      <c r="J591" s="155" t="s">
        <v>6231</v>
      </c>
      <c r="K591" s="114" t="s">
        <v>11728</v>
      </c>
      <c r="L591" s="114" t="s">
        <v>5123</v>
      </c>
      <c r="M591" s="114" t="s">
        <v>3640</v>
      </c>
      <c r="N591" s="116" t="str">
        <f t="shared" si="80"/>
        <v>LP</v>
      </c>
      <c r="O591" s="114" t="s">
        <v>8726</v>
      </c>
      <c r="P591" s="114" t="str">
        <f t="shared" si="82"/>
        <v>Medium</v>
      </c>
      <c r="Q591" s="155" t="s">
        <v>10512</v>
      </c>
      <c r="R591" s="356" t="s">
        <v>14216</v>
      </c>
      <c r="S591" s="356"/>
      <c r="T591" s="155" t="s">
        <v>14217</v>
      </c>
      <c r="U591" s="117" t="s">
        <v>14218</v>
      </c>
      <c r="V591" s="129" t="s">
        <v>6232</v>
      </c>
      <c r="W591" s="128" t="s">
        <v>1193</v>
      </c>
      <c r="X591" s="128" t="s">
        <v>1193</v>
      </c>
      <c r="Y591" s="115">
        <v>41753</v>
      </c>
      <c r="Z591" s="115">
        <v>44561</v>
      </c>
      <c r="AA591" s="120">
        <v>1591500</v>
      </c>
      <c r="AB591" s="120">
        <v>0</v>
      </c>
      <c r="AC591" s="120">
        <v>300000</v>
      </c>
      <c r="AD591" s="120">
        <v>0</v>
      </c>
      <c r="AE591" s="120">
        <v>2183373</v>
      </c>
      <c r="AF591" s="121"/>
      <c r="AG591" s="114" t="s">
        <v>11282</v>
      </c>
      <c r="AH591" s="114" t="s">
        <v>11450</v>
      </c>
      <c r="AI591" s="114">
        <v>7</v>
      </c>
      <c r="AJ591" s="114">
        <v>6</v>
      </c>
      <c r="AK591" s="114">
        <v>1</v>
      </c>
      <c r="AL591" s="114">
        <v>0</v>
      </c>
      <c r="AM591" s="114">
        <v>1</v>
      </c>
      <c r="AN591" s="118" t="s">
        <v>3500</v>
      </c>
      <c r="AO591" s="122">
        <v>1</v>
      </c>
    </row>
    <row r="592" spans="1:41" ht="25" customHeight="1" x14ac:dyDescent="0.35">
      <c r="A592" s="123"/>
      <c r="B592" s="124"/>
      <c r="C592" s="114" t="str">
        <f t="shared" ca="1" si="79"/>
        <v>Expired</v>
      </c>
      <c r="D592" s="114" t="s">
        <v>8266</v>
      </c>
      <c r="E592" s="115">
        <v>42733</v>
      </c>
      <c r="F592" s="115">
        <v>45421</v>
      </c>
      <c r="G592" s="115">
        <f>DATE(YEAR(F592),MONTH(F592)+18,DAY(F592)-1)</f>
        <v>45969</v>
      </c>
      <c r="H592" s="114" t="s">
        <v>1437</v>
      </c>
      <c r="I592" s="379" t="s">
        <v>1445</v>
      </c>
      <c r="J592" s="155" t="s">
        <v>6233</v>
      </c>
      <c r="K592" s="114" t="s">
        <v>11728</v>
      </c>
      <c r="L592" s="114" t="s">
        <v>5123</v>
      </c>
      <c r="M592" s="114" t="s">
        <v>3640</v>
      </c>
      <c r="N592" s="116" t="str">
        <f t="shared" si="80"/>
        <v>LP</v>
      </c>
      <c r="O592" s="114" t="s">
        <v>8726</v>
      </c>
      <c r="P592" s="114" t="str">
        <f t="shared" si="82"/>
        <v>Medium</v>
      </c>
      <c r="Q592" s="155" t="s">
        <v>6234</v>
      </c>
      <c r="R592" s="356" t="s">
        <v>15068</v>
      </c>
      <c r="S592" s="356"/>
      <c r="T592" s="155" t="s">
        <v>15069</v>
      </c>
      <c r="U592" s="117" t="s">
        <v>15070</v>
      </c>
      <c r="V592" s="118" t="s">
        <v>11102</v>
      </c>
      <c r="W592" s="119" t="s">
        <v>1193</v>
      </c>
      <c r="X592" s="119" t="s">
        <v>10910</v>
      </c>
      <c r="Y592" s="115">
        <v>42668</v>
      </c>
      <c r="Z592" s="115">
        <v>44561</v>
      </c>
      <c r="AA592" s="120">
        <v>12591770</v>
      </c>
      <c r="AB592" s="120">
        <v>0</v>
      </c>
      <c r="AC592" s="120">
        <v>0</v>
      </c>
      <c r="AD592" s="120">
        <v>0</v>
      </c>
      <c r="AE592" s="120">
        <v>10770438</v>
      </c>
      <c r="AF592" s="121"/>
      <c r="AG592" s="114" t="s">
        <v>11283</v>
      </c>
      <c r="AH592" s="114" t="s">
        <v>8267</v>
      </c>
      <c r="AI592" s="114">
        <v>4</v>
      </c>
      <c r="AJ592" s="114">
        <v>0</v>
      </c>
      <c r="AK592" s="114">
        <v>4</v>
      </c>
      <c r="AL592" s="114">
        <v>8</v>
      </c>
      <c r="AM592" s="114">
        <v>1</v>
      </c>
      <c r="AN592" s="118" t="s">
        <v>3500</v>
      </c>
      <c r="AO592" s="122">
        <v>1</v>
      </c>
    </row>
    <row r="593" spans="1:41" ht="25" customHeight="1" x14ac:dyDescent="0.35">
      <c r="A593" s="123"/>
      <c r="B593" s="124"/>
      <c r="C593" s="114" t="str">
        <f t="shared" ca="1" si="79"/>
        <v>Expired</v>
      </c>
      <c r="D593" s="114" t="s">
        <v>9014</v>
      </c>
      <c r="E593" s="115">
        <v>42930</v>
      </c>
      <c r="F593" s="115">
        <v>45745</v>
      </c>
      <c r="G593" s="115">
        <f>DATE(YEAR(F593),MONTH(F593)+6,DAY(F593)-1)</f>
        <v>45928</v>
      </c>
      <c r="H593" s="114" t="s">
        <v>3318</v>
      </c>
      <c r="I593" s="379" t="s">
        <v>8041</v>
      </c>
      <c r="J593" s="155" t="s">
        <v>6236</v>
      </c>
      <c r="K593" s="114" t="s">
        <v>11728</v>
      </c>
      <c r="L593" s="114" t="s">
        <v>5123</v>
      </c>
      <c r="M593" s="114" t="s">
        <v>3640</v>
      </c>
      <c r="N593" s="116" t="str">
        <f t="shared" si="80"/>
        <v>LP</v>
      </c>
      <c r="O593" s="114" t="s">
        <v>8726</v>
      </c>
      <c r="P593" s="114" t="str">
        <f t="shared" si="82"/>
        <v>Medium</v>
      </c>
      <c r="Q593" s="155" t="s">
        <v>6237</v>
      </c>
      <c r="R593" s="356" t="s">
        <v>15359</v>
      </c>
      <c r="S593" s="356"/>
      <c r="T593" s="155" t="s">
        <v>15360</v>
      </c>
      <c r="U593" s="117" t="s">
        <v>15361</v>
      </c>
      <c r="V593" s="118" t="s">
        <v>6238</v>
      </c>
      <c r="W593" s="118" t="s">
        <v>6239</v>
      </c>
      <c r="X593" s="118" t="s">
        <v>7727</v>
      </c>
      <c r="Y593" s="161">
        <v>44208</v>
      </c>
      <c r="Z593" s="161">
        <v>44926</v>
      </c>
      <c r="AA593" s="120">
        <v>1015588</v>
      </c>
      <c r="AB593" s="120">
        <v>0</v>
      </c>
      <c r="AC593" s="120">
        <v>132842</v>
      </c>
      <c r="AD593" s="120">
        <v>0</v>
      </c>
      <c r="AE593" s="120">
        <v>284929</v>
      </c>
      <c r="AF593" s="121"/>
      <c r="AG593" s="114" t="s">
        <v>11451</v>
      </c>
      <c r="AH593" s="114" t="s">
        <v>11284</v>
      </c>
      <c r="AI593" s="131">
        <v>52</v>
      </c>
      <c r="AJ593" s="131">
        <v>15</v>
      </c>
      <c r="AK593" s="131">
        <v>37</v>
      </c>
      <c r="AL593" s="131">
        <v>12</v>
      </c>
      <c r="AM593" s="131">
        <v>0</v>
      </c>
      <c r="AN593" s="118" t="s">
        <v>3500</v>
      </c>
      <c r="AO593" s="122">
        <v>1</v>
      </c>
    </row>
    <row r="594" spans="1:41" ht="25" customHeight="1" x14ac:dyDescent="0.35">
      <c r="A594" s="123"/>
      <c r="B594" s="124"/>
      <c r="C594" s="114" t="str">
        <f t="shared" ca="1" si="79"/>
        <v>Expired</v>
      </c>
      <c r="D594" s="114" t="s">
        <v>191</v>
      </c>
      <c r="E594" s="115">
        <v>41786</v>
      </c>
      <c r="F594" s="115">
        <v>43612</v>
      </c>
      <c r="G594" s="115">
        <f>DATE(YEAR(F594)+2,MONTH(F594),DAY(F594)-1)</f>
        <v>44342</v>
      </c>
      <c r="H594" s="114" t="s">
        <v>192</v>
      </c>
      <c r="I594" s="379" t="s">
        <v>193</v>
      </c>
      <c r="J594" s="155" t="s">
        <v>9965</v>
      </c>
      <c r="K594" s="114" t="s">
        <v>11728</v>
      </c>
      <c r="L594" s="114" t="s">
        <v>5123</v>
      </c>
      <c r="M594" s="114" t="s">
        <v>3640</v>
      </c>
      <c r="N594" s="116" t="str">
        <f t="shared" si="80"/>
        <v>LP</v>
      </c>
      <c r="O594" s="114" t="s">
        <v>8726</v>
      </c>
      <c r="P594" s="114" t="str">
        <f t="shared" si="82"/>
        <v>Medium</v>
      </c>
      <c r="Q594" s="155" t="s">
        <v>10513</v>
      </c>
      <c r="R594" s="356" t="s">
        <v>11614</v>
      </c>
      <c r="S594" s="356"/>
      <c r="T594" s="155" t="s">
        <v>9964</v>
      </c>
      <c r="U594" s="117" t="s">
        <v>9963</v>
      </c>
      <c r="V594" s="118" t="s">
        <v>6240</v>
      </c>
      <c r="W594" s="119" t="s">
        <v>1193</v>
      </c>
      <c r="X594" s="119" t="s">
        <v>1193</v>
      </c>
      <c r="Y594" s="128">
        <v>41736</v>
      </c>
      <c r="Z594" s="128">
        <v>43830</v>
      </c>
      <c r="AA594" s="120">
        <v>307425</v>
      </c>
      <c r="AB594" s="120">
        <v>0</v>
      </c>
      <c r="AC594" s="120">
        <v>0</v>
      </c>
      <c r="AD594" s="120">
        <v>0</v>
      </c>
      <c r="AE594" s="120">
        <v>58495</v>
      </c>
      <c r="AF594" s="121"/>
      <c r="AG594" s="114" t="s">
        <v>7728</v>
      </c>
      <c r="AH594" s="114" t="s">
        <v>1193</v>
      </c>
      <c r="AI594" s="114">
        <v>92</v>
      </c>
      <c r="AJ594" s="114">
        <v>19</v>
      </c>
      <c r="AK594" s="114">
        <v>73</v>
      </c>
      <c r="AL594" s="114">
        <v>0</v>
      </c>
      <c r="AM594" s="114">
        <v>0</v>
      </c>
      <c r="AN594" s="118" t="s">
        <v>3517</v>
      </c>
      <c r="AO594" s="122">
        <v>1</v>
      </c>
    </row>
    <row r="595" spans="1:41" ht="25" customHeight="1" x14ac:dyDescent="0.35">
      <c r="A595" s="123"/>
      <c r="B595" s="124"/>
      <c r="C595" s="114" t="str">
        <f t="shared" ca="1" si="79"/>
        <v>Active</v>
      </c>
      <c r="D595" s="114" t="s">
        <v>8251</v>
      </c>
      <c r="E595" s="115">
        <v>41752</v>
      </c>
      <c r="F595" s="115">
        <v>45953</v>
      </c>
      <c r="G595" s="115">
        <f>DATE(YEAR(F595),MONTH(F595)+18,DAY(F595)-1)</f>
        <v>46499</v>
      </c>
      <c r="H595" s="114" t="s">
        <v>15669</v>
      </c>
      <c r="I595" s="379" t="s">
        <v>13246</v>
      </c>
      <c r="J595" s="155" t="s">
        <v>6135</v>
      </c>
      <c r="K595" s="114" t="s">
        <v>11728</v>
      </c>
      <c r="L595" s="114" t="s">
        <v>5123</v>
      </c>
      <c r="M595" s="114" t="s">
        <v>3640</v>
      </c>
      <c r="N595" s="116" t="str">
        <f t="shared" si="80"/>
        <v>LP</v>
      </c>
      <c r="O595" s="114" t="s">
        <v>8733</v>
      </c>
      <c r="P595" s="114" t="str">
        <f t="shared" si="82"/>
        <v>Medium</v>
      </c>
      <c r="Q595" s="155" t="s">
        <v>490</v>
      </c>
      <c r="R595" s="356" t="s">
        <v>14088</v>
      </c>
      <c r="S595" s="356"/>
      <c r="T595" s="155" t="s">
        <v>14089</v>
      </c>
      <c r="U595" s="117" t="s">
        <v>14090</v>
      </c>
      <c r="V595" s="118" t="s">
        <v>10911</v>
      </c>
      <c r="W595" s="119" t="s">
        <v>10912</v>
      </c>
      <c r="X595" s="119" t="s">
        <v>1193</v>
      </c>
      <c r="Y595" s="128">
        <v>41704</v>
      </c>
      <c r="Z595" s="128">
        <v>44926</v>
      </c>
      <c r="AA595" s="120">
        <v>75246654</v>
      </c>
      <c r="AB595" s="120">
        <v>0</v>
      </c>
      <c r="AC595" s="120">
        <v>21133541</v>
      </c>
      <c r="AD595" s="120">
        <v>0</v>
      </c>
      <c r="AE595" s="120">
        <v>-97448840</v>
      </c>
      <c r="AF595" s="121">
        <v>206680820</v>
      </c>
      <c r="AG595" s="114" t="s">
        <v>1193</v>
      </c>
      <c r="AH595" s="114" t="s">
        <v>1193</v>
      </c>
      <c r="AI595" s="114">
        <v>4</v>
      </c>
      <c r="AJ595" s="114">
        <v>4</v>
      </c>
      <c r="AK595" s="114">
        <v>0</v>
      </c>
      <c r="AL595" s="114">
        <v>600</v>
      </c>
      <c r="AM595" s="114">
        <v>1</v>
      </c>
      <c r="AN595" s="118" t="s">
        <v>4568</v>
      </c>
      <c r="AO595" s="122">
        <v>1</v>
      </c>
    </row>
    <row r="596" spans="1:41" ht="25" customHeight="1" x14ac:dyDescent="0.35">
      <c r="A596" s="125" t="s">
        <v>11541</v>
      </c>
      <c r="B596" s="124"/>
      <c r="C596" s="114" t="str">
        <f t="shared" ca="1" si="79"/>
        <v>Expired</v>
      </c>
      <c r="D596" s="114" t="s">
        <v>9734</v>
      </c>
      <c r="E596" s="115">
        <v>42059</v>
      </c>
      <c r="F596" s="115">
        <v>44981</v>
      </c>
      <c r="G596" s="115">
        <f t="shared" ref="G596:G605" si="83">DATE(YEAR(F596)+2,MONTH(F596),DAY(F596)-1)</f>
        <v>45711</v>
      </c>
      <c r="H596" s="114" t="s">
        <v>836</v>
      </c>
      <c r="I596" s="379" t="s">
        <v>9733</v>
      </c>
      <c r="J596" s="155" t="s">
        <v>6629</v>
      </c>
      <c r="K596" s="114" t="s">
        <v>11728</v>
      </c>
      <c r="L596" s="114" t="s">
        <v>5123</v>
      </c>
      <c r="M596" s="158" t="s">
        <v>3639</v>
      </c>
      <c r="N596" s="116" t="str">
        <f t="shared" si="80"/>
        <v>LA</v>
      </c>
      <c r="O596" s="118" t="s">
        <v>8735</v>
      </c>
      <c r="P596" s="114" t="str">
        <f>IF(EXACT(O596,"Overseas Charities Operating in Jamaica"),"Medium",IF(EXACT(O596,"Muslim Groups/Foundations"),"Medium",IF(EXACT(O596,"Churches"),"Low",IF(EXACT(O596,"Benevolent Societies"),"Low",IF(EXACT(O596,"Alumni/Past Students'associations"),"Low",IF(EXACT(O596,"Schools(Government/Private)"),"Low",IF(EXACT(O596,"Govt.Based Trust/Charities"),"Low",IF(EXACT(O596,"Trust"),"Medium",IF(EXACT(O596,"Company Based Foundations"),"Medium",IF(EXACT(O596,"Other Foundations"),"Medium",IF(EXACT(O596,"Unincorporated Groups"),"Medium","")))))))))))</f>
        <v>Low</v>
      </c>
      <c r="Q596" s="155" t="s">
        <v>10514</v>
      </c>
      <c r="R596" s="356" t="s">
        <v>12604</v>
      </c>
      <c r="S596" s="356"/>
      <c r="T596" s="155" t="s">
        <v>1852</v>
      </c>
      <c r="U596" s="117" t="s">
        <v>12605</v>
      </c>
      <c r="V596" s="118" t="s">
        <v>11103</v>
      </c>
      <c r="W596" s="119" t="s">
        <v>1193</v>
      </c>
      <c r="X596" s="119" t="s">
        <v>1193</v>
      </c>
      <c r="Y596" s="128">
        <v>41792</v>
      </c>
      <c r="Z596" s="128">
        <v>43830</v>
      </c>
      <c r="AA596" s="120">
        <v>37782614.229999997</v>
      </c>
      <c r="AB596" s="120">
        <v>0</v>
      </c>
      <c r="AC596" s="120">
        <v>9816151.2799999993</v>
      </c>
      <c r="AD596" s="120">
        <v>0</v>
      </c>
      <c r="AE596" s="120">
        <v>44699534.869999997</v>
      </c>
      <c r="AF596" s="121">
        <v>60646124</v>
      </c>
      <c r="AG596" s="114" t="s">
        <v>1193</v>
      </c>
      <c r="AH596" s="114" t="s">
        <v>1193</v>
      </c>
      <c r="AI596" s="114">
        <v>10</v>
      </c>
      <c r="AJ596" s="114">
        <v>4</v>
      </c>
      <c r="AK596" s="114">
        <v>6</v>
      </c>
      <c r="AL596" s="114">
        <v>0</v>
      </c>
      <c r="AM596" s="114">
        <v>1</v>
      </c>
      <c r="AN596" s="118" t="s">
        <v>4568</v>
      </c>
      <c r="AO596" s="122">
        <v>1</v>
      </c>
    </row>
    <row r="597" spans="1:41" ht="25" customHeight="1" x14ac:dyDescent="0.35">
      <c r="A597" s="123"/>
      <c r="B597" s="124"/>
      <c r="C597" s="114" t="str">
        <f t="shared" ca="1" si="79"/>
        <v>Expired</v>
      </c>
      <c r="D597" s="114" t="s">
        <v>2199</v>
      </c>
      <c r="E597" s="115">
        <v>43507</v>
      </c>
      <c r="F597" s="115">
        <v>43507</v>
      </c>
      <c r="G597" s="115">
        <f t="shared" si="83"/>
        <v>44237</v>
      </c>
      <c r="H597" s="114" t="s">
        <v>4856</v>
      </c>
      <c r="I597" s="379" t="s">
        <v>4376</v>
      </c>
      <c r="J597" s="155" t="s">
        <v>6241</v>
      </c>
      <c r="K597" s="114" t="s">
        <v>24</v>
      </c>
      <c r="L597" s="114" t="s">
        <v>5123</v>
      </c>
      <c r="M597" s="114" t="s">
        <v>3640</v>
      </c>
      <c r="N597" s="116" t="str">
        <f t="shared" si="80"/>
        <v>LP</v>
      </c>
      <c r="O597" s="114" t="s">
        <v>8725</v>
      </c>
      <c r="P597" s="114" t="str">
        <f t="shared" ref="P597:P640" si="84">IF(EXACT(O597,"Overseas Charities Operating in Jamaica"),"Medium",IF(EXACT(O597,"Muslim Groups/Foundations"),"Medium",IF(EXACT(O597,"Churches"),"Low",IF(EXACT(O597,"Benevolent Societies"),"Low",IF(EXACT(O597,"Alumni/Past Students Associations"),"Low",IF(EXACT(O597,"Schools(Government/Private)"),"Low",IF(EXACT(O597,"Govt.Based Trusts/Charities"),"Low",IF(EXACT(O597,"Trust"),"Medium",IF(EXACT(O597,"Company Based Foundations"),"Medium",IF(EXACT(O597,"Other Foundations"),"Medium",IF(EXACT(O597,"Unincorporated Groups"),"Medium","")))))))))))</f>
        <v>Medium</v>
      </c>
      <c r="Q597" s="155" t="s">
        <v>6242</v>
      </c>
      <c r="R597" s="356" t="s">
        <v>11615</v>
      </c>
      <c r="S597" s="356"/>
      <c r="T597" s="155" t="s">
        <v>2762</v>
      </c>
      <c r="U597" s="117" t="s">
        <v>6243</v>
      </c>
      <c r="V597" s="118" t="s">
        <v>10913</v>
      </c>
      <c r="W597" s="119" t="s">
        <v>1193</v>
      </c>
      <c r="X597" s="119" t="s">
        <v>1193</v>
      </c>
      <c r="Y597" s="128">
        <v>43411</v>
      </c>
      <c r="Z597" s="118" t="s">
        <v>3303</v>
      </c>
      <c r="AA597" s="120">
        <v>0</v>
      </c>
      <c r="AB597" s="120">
        <v>0</v>
      </c>
      <c r="AC597" s="120">
        <v>0</v>
      </c>
      <c r="AD597" s="120">
        <v>0</v>
      </c>
      <c r="AE597" s="120">
        <v>0</v>
      </c>
      <c r="AF597" s="121"/>
      <c r="AG597" s="114" t="s">
        <v>1193</v>
      </c>
      <c r="AH597" s="114" t="s">
        <v>1193</v>
      </c>
      <c r="AI597" s="114">
        <v>2</v>
      </c>
      <c r="AJ597" s="114">
        <v>1</v>
      </c>
      <c r="AK597" s="114">
        <v>1</v>
      </c>
      <c r="AL597" s="114">
        <v>0</v>
      </c>
      <c r="AM597" s="114">
        <v>0</v>
      </c>
      <c r="AN597" s="118" t="s">
        <v>3500</v>
      </c>
      <c r="AO597" s="122">
        <v>1</v>
      </c>
    </row>
    <row r="598" spans="1:41" ht="25" customHeight="1" x14ac:dyDescent="0.35">
      <c r="A598" s="123"/>
      <c r="B598" s="124"/>
      <c r="C598" s="114" t="str">
        <f t="shared" ca="1" si="79"/>
        <v>Expired</v>
      </c>
      <c r="D598" s="114" t="s">
        <v>3631</v>
      </c>
      <c r="E598" s="115">
        <v>41787</v>
      </c>
      <c r="F598" s="115">
        <v>44709</v>
      </c>
      <c r="G598" s="115">
        <f t="shared" si="83"/>
        <v>45439</v>
      </c>
      <c r="H598" s="114" t="s">
        <v>211</v>
      </c>
      <c r="I598" s="379" t="s">
        <v>212</v>
      </c>
      <c r="J598" s="155" t="s">
        <v>6244</v>
      </c>
      <c r="K598" s="114" t="s">
        <v>11728</v>
      </c>
      <c r="L598" s="114" t="s">
        <v>5123</v>
      </c>
      <c r="M598" s="114" t="s">
        <v>3640</v>
      </c>
      <c r="N598" s="116" t="str">
        <f t="shared" si="80"/>
        <v>LP</v>
      </c>
      <c r="O598" s="114" t="s">
        <v>8725</v>
      </c>
      <c r="P598" s="114" t="str">
        <f t="shared" si="84"/>
        <v>Medium</v>
      </c>
      <c r="Q598" s="155" t="s">
        <v>10515</v>
      </c>
      <c r="R598" s="356" t="s">
        <v>13617</v>
      </c>
      <c r="S598" s="356"/>
      <c r="T598" s="155" t="s">
        <v>2052</v>
      </c>
      <c r="U598" s="117" t="s">
        <v>13618</v>
      </c>
      <c r="V598" s="129" t="s">
        <v>6245</v>
      </c>
      <c r="W598" s="128" t="s">
        <v>1193</v>
      </c>
      <c r="X598" s="128" t="s">
        <v>1193</v>
      </c>
      <c r="Y598" s="128">
        <v>41753</v>
      </c>
      <c r="Z598" s="118" t="s">
        <v>3305</v>
      </c>
      <c r="AA598" s="120">
        <v>263309392</v>
      </c>
      <c r="AB598" s="120">
        <v>0</v>
      </c>
      <c r="AC598" s="120">
        <v>295620790</v>
      </c>
      <c r="AD598" s="120">
        <v>0</v>
      </c>
      <c r="AE598" s="120">
        <v>295620790</v>
      </c>
      <c r="AF598" s="121"/>
      <c r="AG598" s="114" t="s">
        <v>11452</v>
      </c>
      <c r="AH598" s="114" t="s">
        <v>7729</v>
      </c>
      <c r="AI598" s="114"/>
      <c r="AJ598" s="114"/>
      <c r="AK598" s="114"/>
      <c r="AL598" s="114"/>
      <c r="AM598" s="114"/>
      <c r="AN598" s="118" t="s">
        <v>4568</v>
      </c>
      <c r="AO598" s="122">
        <v>1</v>
      </c>
    </row>
    <row r="599" spans="1:41" ht="25" customHeight="1" x14ac:dyDescent="0.35">
      <c r="A599" s="133"/>
      <c r="B599" s="124"/>
      <c r="C599" s="114" t="str">
        <f t="shared" ca="1" si="79"/>
        <v>Expired</v>
      </c>
      <c r="D599" s="114" t="s">
        <v>380</v>
      </c>
      <c r="E599" s="115">
        <v>41848</v>
      </c>
      <c r="F599" s="115">
        <v>41848</v>
      </c>
      <c r="G599" s="115">
        <f t="shared" si="83"/>
        <v>42578</v>
      </c>
      <c r="H599" s="114" t="s">
        <v>381</v>
      </c>
      <c r="I599" s="379" t="s">
        <v>382</v>
      </c>
      <c r="J599" s="155" t="s">
        <v>6246</v>
      </c>
      <c r="K599" s="114" t="s">
        <v>11728</v>
      </c>
      <c r="L599" s="114" t="s">
        <v>5123</v>
      </c>
      <c r="M599" s="114" t="s">
        <v>3640</v>
      </c>
      <c r="N599" s="116" t="str">
        <f t="shared" si="80"/>
        <v>LP</v>
      </c>
      <c r="O599" s="114" t="s">
        <v>8725</v>
      </c>
      <c r="P599" s="114" t="str">
        <f t="shared" si="84"/>
        <v>Medium</v>
      </c>
      <c r="Q599" s="155" t="s">
        <v>544</v>
      </c>
      <c r="R599" s="356" t="s">
        <v>11616</v>
      </c>
      <c r="S599" s="356"/>
      <c r="T599" s="155" t="s">
        <v>9953</v>
      </c>
      <c r="U599" s="117" t="s">
        <v>9954</v>
      </c>
      <c r="V599" s="118" t="s">
        <v>10914</v>
      </c>
      <c r="W599" s="119" t="s">
        <v>1193</v>
      </c>
      <c r="X599" s="119" t="s">
        <v>1193</v>
      </c>
      <c r="Y599" s="128">
        <v>41814</v>
      </c>
      <c r="Z599" s="128">
        <v>42735</v>
      </c>
      <c r="AA599" s="120">
        <v>455253</v>
      </c>
      <c r="AB599" s="120">
        <v>0</v>
      </c>
      <c r="AC599" s="120">
        <v>0</v>
      </c>
      <c r="AD599" s="120">
        <v>0</v>
      </c>
      <c r="AE599" s="120">
        <v>522760</v>
      </c>
      <c r="AF599" s="121"/>
      <c r="AG599" s="114" t="s">
        <v>11285</v>
      </c>
      <c r="AH599" s="114" t="s">
        <v>11453</v>
      </c>
      <c r="AI599" s="114">
        <v>215</v>
      </c>
      <c r="AJ599" s="114">
        <v>123</v>
      </c>
      <c r="AK599" s="114">
        <v>92</v>
      </c>
      <c r="AL599" s="114">
        <v>22</v>
      </c>
      <c r="AM599" s="114">
        <v>0</v>
      </c>
      <c r="AN599" s="118" t="s">
        <v>3500</v>
      </c>
      <c r="AO599" s="122">
        <v>1</v>
      </c>
    </row>
    <row r="600" spans="1:41" ht="25" customHeight="1" x14ac:dyDescent="0.35">
      <c r="A600" s="123"/>
      <c r="B600" s="124"/>
      <c r="C600" s="114" t="str">
        <f t="shared" ca="1" si="79"/>
        <v>Active</v>
      </c>
      <c r="D600" s="114" t="s">
        <v>3813</v>
      </c>
      <c r="E600" s="115">
        <v>42926</v>
      </c>
      <c r="F600" s="115">
        <v>45483</v>
      </c>
      <c r="G600" s="115">
        <f t="shared" si="83"/>
        <v>46212</v>
      </c>
      <c r="H600" s="114" t="s">
        <v>1585</v>
      </c>
      <c r="I600" s="379" t="s">
        <v>1593</v>
      </c>
      <c r="J600" s="155" t="s">
        <v>6250</v>
      </c>
      <c r="K600" s="114" t="s">
        <v>11728</v>
      </c>
      <c r="L600" s="114" t="s">
        <v>5123</v>
      </c>
      <c r="M600" s="114" t="s">
        <v>3640</v>
      </c>
      <c r="N600" s="116" t="str">
        <f t="shared" si="80"/>
        <v>LP</v>
      </c>
      <c r="O600" s="114" t="s">
        <v>8725</v>
      </c>
      <c r="P600" s="114" t="str">
        <f t="shared" si="84"/>
        <v>Medium</v>
      </c>
      <c r="Q600" s="155" t="s">
        <v>10516</v>
      </c>
      <c r="R600" s="356" t="s">
        <v>12387</v>
      </c>
      <c r="S600" s="356"/>
      <c r="T600" s="155" t="s">
        <v>3255</v>
      </c>
      <c r="U600" s="117" t="s">
        <v>6251</v>
      </c>
      <c r="V600" s="118" t="s">
        <v>6252</v>
      </c>
      <c r="W600" s="119" t="s">
        <v>1193</v>
      </c>
      <c r="X600" s="119" t="s">
        <v>1193</v>
      </c>
      <c r="Y600" s="128">
        <v>42891</v>
      </c>
      <c r="Z600" s="128">
        <v>43830</v>
      </c>
      <c r="AA600" s="120">
        <v>597158.88</v>
      </c>
      <c r="AB600" s="120">
        <v>0</v>
      </c>
      <c r="AC600" s="120">
        <v>568876.6</v>
      </c>
      <c r="AD600" s="120">
        <v>0</v>
      </c>
      <c r="AE600" s="120">
        <v>597158.88</v>
      </c>
      <c r="AF600" s="121">
        <v>0</v>
      </c>
      <c r="AG600" s="114" t="s">
        <v>11286</v>
      </c>
      <c r="AH600" s="114" t="s">
        <v>1193</v>
      </c>
      <c r="AI600" s="114">
        <v>9</v>
      </c>
      <c r="AJ600" s="114">
        <v>6</v>
      </c>
      <c r="AK600" s="114">
        <v>3</v>
      </c>
      <c r="AL600" s="114">
        <v>8</v>
      </c>
      <c r="AM600" s="114">
        <v>0</v>
      </c>
      <c r="AN600" s="118" t="s">
        <v>3500</v>
      </c>
      <c r="AO600" s="122">
        <v>1</v>
      </c>
    </row>
    <row r="601" spans="1:41" ht="25" customHeight="1" x14ac:dyDescent="0.35">
      <c r="A601" s="123"/>
      <c r="B601" s="124"/>
      <c r="C601" s="114" t="str">
        <f t="shared" ca="1" si="79"/>
        <v>Expired</v>
      </c>
      <c r="D601" s="114" t="s">
        <v>1774</v>
      </c>
      <c r="E601" s="115">
        <v>43052</v>
      </c>
      <c r="F601" s="115">
        <v>43052</v>
      </c>
      <c r="G601" s="115">
        <f t="shared" si="83"/>
        <v>43781</v>
      </c>
      <c r="H601" s="114" t="s">
        <v>1778</v>
      </c>
      <c r="I601" s="379" t="s">
        <v>16601</v>
      </c>
      <c r="J601" s="155" t="s">
        <v>6253</v>
      </c>
      <c r="K601" s="114" t="s">
        <v>74</v>
      </c>
      <c r="L601" s="114" t="s">
        <v>15709</v>
      </c>
      <c r="M601" s="114" t="s">
        <v>3640</v>
      </c>
      <c r="N601" s="116" t="str">
        <f t="shared" si="80"/>
        <v>LP</v>
      </c>
      <c r="O601" s="114" t="s">
        <v>8728</v>
      </c>
      <c r="P601" s="114" t="str">
        <f t="shared" si="84"/>
        <v>Low</v>
      </c>
      <c r="Q601" s="155" t="s">
        <v>10517</v>
      </c>
      <c r="R601" s="356" t="s">
        <v>11617</v>
      </c>
      <c r="S601" s="356"/>
      <c r="T601" s="155" t="s">
        <v>9950</v>
      </c>
      <c r="U601" s="117" t="s">
        <v>9951</v>
      </c>
      <c r="V601" s="118" t="s">
        <v>10915</v>
      </c>
      <c r="W601" s="118" t="s">
        <v>10916</v>
      </c>
      <c r="X601" s="118" t="s">
        <v>10916</v>
      </c>
      <c r="Y601" s="128">
        <v>42559</v>
      </c>
      <c r="Z601" s="128">
        <v>42004</v>
      </c>
      <c r="AA601" s="120">
        <v>48692248</v>
      </c>
      <c r="AB601" s="120">
        <v>0</v>
      </c>
      <c r="AC601" s="120">
        <v>475989</v>
      </c>
      <c r="AD601" s="120">
        <v>0</v>
      </c>
      <c r="AE601" s="120">
        <v>43553440</v>
      </c>
      <c r="AF601" s="121"/>
      <c r="AG601" s="114" t="s">
        <v>11454</v>
      </c>
      <c r="AH601" s="114" t="s">
        <v>1193</v>
      </c>
      <c r="AI601" s="114">
        <v>13</v>
      </c>
      <c r="AJ601" s="114">
        <v>11</v>
      </c>
      <c r="AK601" s="114">
        <v>2</v>
      </c>
      <c r="AL601" s="114">
        <v>0</v>
      </c>
      <c r="AM601" s="114">
        <v>14</v>
      </c>
      <c r="AN601" s="118" t="s">
        <v>4568</v>
      </c>
      <c r="AO601" s="122">
        <v>1</v>
      </c>
    </row>
    <row r="602" spans="1:41" ht="25" customHeight="1" x14ac:dyDescent="0.35">
      <c r="A602" s="125"/>
      <c r="B602" s="124"/>
      <c r="C602" s="114" t="str">
        <f t="shared" ref="C602:C665" ca="1" si="85">IF(G602&lt;TODAY(),"Expired","Active")</f>
        <v>Active</v>
      </c>
      <c r="D602" s="114" t="s">
        <v>8290</v>
      </c>
      <c r="E602" s="115">
        <v>41880</v>
      </c>
      <c r="F602" s="115">
        <v>45533</v>
      </c>
      <c r="G602" s="115">
        <f t="shared" si="83"/>
        <v>46262</v>
      </c>
      <c r="H602" s="114" t="s">
        <v>4809</v>
      </c>
      <c r="I602" s="379" t="s">
        <v>581</v>
      </c>
      <c r="J602" s="155" t="s">
        <v>10189</v>
      </c>
      <c r="K602" s="114" t="s">
        <v>74</v>
      </c>
      <c r="L602" s="114" t="s">
        <v>15709</v>
      </c>
      <c r="M602" s="114" t="s">
        <v>3640</v>
      </c>
      <c r="N602" s="116" t="str">
        <f t="shared" si="80"/>
        <v>LP</v>
      </c>
      <c r="O602" s="114" t="s">
        <v>8726</v>
      </c>
      <c r="P602" s="114" t="str">
        <f t="shared" si="84"/>
        <v>Medium</v>
      </c>
      <c r="Q602" s="155" t="s">
        <v>632</v>
      </c>
      <c r="R602" s="356" t="s">
        <v>14699</v>
      </c>
      <c r="S602" s="356"/>
      <c r="T602" s="155" t="s">
        <v>14700</v>
      </c>
      <c r="U602" s="117" t="s">
        <v>14701</v>
      </c>
      <c r="V602" s="118" t="s">
        <v>6254</v>
      </c>
      <c r="W602" s="119" t="s">
        <v>1193</v>
      </c>
      <c r="X602" s="119" t="s">
        <v>1193</v>
      </c>
      <c r="Y602" s="128">
        <v>41836</v>
      </c>
      <c r="Z602" s="128">
        <v>43830</v>
      </c>
      <c r="AA602" s="120">
        <v>46937060</v>
      </c>
      <c r="AB602" s="120">
        <v>0</v>
      </c>
      <c r="AC602" s="120">
        <v>21796107</v>
      </c>
      <c r="AD602" s="120">
        <v>0</v>
      </c>
      <c r="AE602" s="120">
        <v>46328026</v>
      </c>
      <c r="AF602" s="121">
        <v>253559905</v>
      </c>
      <c r="AG602" s="114" t="s">
        <v>7730</v>
      </c>
      <c r="AH602" s="114" t="s">
        <v>11455</v>
      </c>
      <c r="AI602" s="114">
        <v>7</v>
      </c>
      <c r="AJ602" s="114">
        <v>6</v>
      </c>
      <c r="AK602" s="114">
        <v>1</v>
      </c>
      <c r="AL602" s="114">
        <v>6</v>
      </c>
      <c r="AM602" s="114">
        <v>0</v>
      </c>
      <c r="AN602" s="118" t="s">
        <v>4568</v>
      </c>
      <c r="AO602" s="122">
        <v>1</v>
      </c>
    </row>
    <row r="603" spans="1:41" ht="25" customHeight="1" x14ac:dyDescent="0.35">
      <c r="A603" s="123"/>
      <c r="B603" s="124"/>
      <c r="C603" s="114" t="str">
        <f t="shared" ca="1" si="85"/>
        <v>Expired</v>
      </c>
      <c r="D603" s="114" t="s">
        <v>122</v>
      </c>
      <c r="E603" s="115">
        <v>41743</v>
      </c>
      <c r="F603" s="115">
        <v>42550</v>
      </c>
      <c r="G603" s="115">
        <f t="shared" si="83"/>
        <v>43279</v>
      </c>
      <c r="H603" s="114" t="s">
        <v>123</v>
      </c>
      <c r="I603" s="379" t="s">
        <v>124</v>
      </c>
      <c r="J603" s="155" t="s">
        <v>6255</v>
      </c>
      <c r="K603" s="114" t="s">
        <v>11728</v>
      </c>
      <c r="L603" s="114" t="s">
        <v>5123</v>
      </c>
      <c r="M603" s="114" t="s">
        <v>3640</v>
      </c>
      <c r="N603" s="116" t="str">
        <f t="shared" si="80"/>
        <v>LP</v>
      </c>
      <c r="O603" s="114" t="s">
        <v>8725</v>
      </c>
      <c r="P603" s="114" t="str">
        <f t="shared" si="84"/>
        <v>Medium</v>
      </c>
      <c r="Q603" s="155" t="s">
        <v>5056</v>
      </c>
      <c r="R603" s="356"/>
      <c r="S603" s="356"/>
      <c r="T603" s="155"/>
      <c r="U603" s="127"/>
      <c r="V603" s="119"/>
      <c r="W603" s="119"/>
      <c r="X603" s="119"/>
      <c r="Y603" s="128"/>
      <c r="Z603" s="118"/>
      <c r="AA603" s="120"/>
      <c r="AB603" s="120"/>
      <c r="AC603" s="120"/>
      <c r="AD603" s="120"/>
      <c r="AE603" s="120"/>
      <c r="AF603" s="121"/>
      <c r="AG603" s="114"/>
      <c r="AH603" s="114"/>
      <c r="AI603" s="114"/>
      <c r="AJ603" s="114"/>
      <c r="AK603" s="114"/>
      <c r="AL603" s="114"/>
      <c r="AM603" s="114"/>
      <c r="AN603" s="118" t="str">
        <f>IF(ISNUMBER(#REF!), IF(#REF!&lt;5000001,"SMALL", IF(#REF!&lt;15000001,"MEDIUM","LARGE")),"")</f>
        <v/>
      </c>
      <c r="AO603" s="122">
        <v>1</v>
      </c>
    </row>
    <row r="604" spans="1:41" ht="25" customHeight="1" x14ac:dyDescent="0.35">
      <c r="A604" s="123"/>
      <c r="B604" s="124"/>
      <c r="C604" s="114" t="str">
        <f t="shared" ca="1" si="85"/>
        <v>Expired</v>
      </c>
      <c r="D604" s="114" t="s">
        <v>3858</v>
      </c>
      <c r="E604" s="115">
        <v>44476</v>
      </c>
      <c r="F604" s="115">
        <v>44476</v>
      </c>
      <c r="G604" s="115">
        <f t="shared" si="83"/>
        <v>45205</v>
      </c>
      <c r="H604" s="114" t="s">
        <v>4139</v>
      </c>
      <c r="I604" s="379" t="s">
        <v>8042</v>
      </c>
      <c r="J604" s="155" t="s">
        <v>6256</v>
      </c>
      <c r="K604" s="114" t="s">
        <v>11728</v>
      </c>
      <c r="L604" s="114" t="s">
        <v>5123</v>
      </c>
      <c r="M604" s="114" t="s">
        <v>3640</v>
      </c>
      <c r="N604" s="116" t="str">
        <f t="shared" ref="N604:N667" si="86">IF(EXACT(M604,"C - COMPANY ACT"),"LP",IF(EXACT(M604,"V- VEST ACT (WITHIN PARLIAMENT) "),"LP",IF(EXACT(M604,"FS - FRIENDLY SOCIETIES ACT"),"LP",IF(EXACT(M604,"UN - UNICORPORATED"),"LA",""))))</f>
        <v>LP</v>
      </c>
      <c r="O604" s="114" t="s">
        <v>8725</v>
      </c>
      <c r="P604" s="114" t="str">
        <f t="shared" si="84"/>
        <v>Medium</v>
      </c>
      <c r="Q604" s="155" t="s">
        <v>6257</v>
      </c>
      <c r="R604" s="356" t="s">
        <v>11618</v>
      </c>
      <c r="S604" s="356"/>
      <c r="T604" s="155" t="s">
        <v>4140</v>
      </c>
      <c r="U604" s="127" t="s">
        <v>6258</v>
      </c>
      <c r="V604" s="118" t="s">
        <v>6259</v>
      </c>
      <c r="W604" s="119" t="s">
        <v>1193</v>
      </c>
      <c r="X604" s="119" t="s">
        <v>1193</v>
      </c>
      <c r="Y604" s="115">
        <v>44316</v>
      </c>
      <c r="Z604" s="115">
        <v>44561</v>
      </c>
      <c r="AA604" s="130">
        <v>6729184</v>
      </c>
      <c r="AB604" s="130">
        <v>0</v>
      </c>
      <c r="AC604" s="130">
        <v>1393406</v>
      </c>
      <c r="AD604" s="130">
        <v>0</v>
      </c>
      <c r="AE604" s="130">
        <v>2084325</v>
      </c>
      <c r="AF604" s="137"/>
      <c r="AG604" s="114" t="s">
        <v>11287</v>
      </c>
      <c r="AH604" s="114" t="s">
        <v>11456</v>
      </c>
      <c r="AI604" s="114">
        <v>4</v>
      </c>
      <c r="AJ604" s="114">
        <v>1</v>
      </c>
      <c r="AK604" s="114">
        <v>3</v>
      </c>
      <c r="AL604" s="114">
        <v>170</v>
      </c>
      <c r="AM604" s="114">
        <v>1</v>
      </c>
      <c r="AN604" s="136" t="s">
        <v>3500</v>
      </c>
      <c r="AO604" s="122">
        <v>1</v>
      </c>
    </row>
    <row r="605" spans="1:41" ht="25" customHeight="1" x14ac:dyDescent="0.35">
      <c r="A605" s="123"/>
      <c r="B605" s="124"/>
      <c r="C605" s="114" t="str">
        <f t="shared" ca="1" si="85"/>
        <v>Expired</v>
      </c>
      <c r="D605" s="114" t="s">
        <v>335</v>
      </c>
      <c r="E605" s="115">
        <v>41834</v>
      </c>
      <c r="F605" s="115">
        <v>43854</v>
      </c>
      <c r="G605" s="115">
        <f t="shared" si="83"/>
        <v>44584</v>
      </c>
      <c r="H605" s="114" t="s">
        <v>4798</v>
      </c>
      <c r="I605" s="379" t="s">
        <v>336</v>
      </c>
      <c r="J605" s="155" t="s">
        <v>10190</v>
      </c>
      <c r="K605" s="114" t="s">
        <v>24</v>
      </c>
      <c r="L605" s="114" t="s">
        <v>5123</v>
      </c>
      <c r="M605" s="114" t="s">
        <v>3640</v>
      </c>
      <c r="N605" s="116" t="str">
        <f t="shared" si="86"/>
        <v>LP</v>
      </c>
      <c r="O605" s="114" t="s">
        <v>8727</v>
      </c>
      <c r="P605" s="114" t="str">
        <f t="shared" si="84"/>
        <v>Medium</v>
      </c>
      <c r="Q605" s="155" t="s">
        <v>6260</v>
      </c>
      <c r="R605" s="356" t="s">
        <v>11619</v>
      </c>
      <c r="S605" s="356"/>
      <c r="T605" s="155" t="s">
        <v>2917</v>
      </c>
      <c r="U605" s="117" t="s">
        <v>6261</v>
      </c>
      <c r="V605" s="118" t="s">
        <v>6262</v>
      </c>
      <c r="W605" s="118" t="s">
        <v>6263</v>
      </c>
      <c r="X605" s="118" t="s">
        <v>7731</v>
      </c>
      <c r="Y605" s="128">
        <v>41802</v>
      </c>
      <c r="Z605" s="128">
        <v>42735</v>
      </c>
      <c r="AA605" s="120">
        <v>136314985</v>
      </c>
      <c r="AB605" s="120">
        <v>0</v>
      </c>
      <c r="AC605" s="120">
        <v>0</v>
      </c>
      <c r="AD605" s="120">
        <v>0</v>
      </c>
      <c r="AE605" s="120">
        <v>33580324</v>
      </c>
      <c r="AF605" s="121"/>
      <c r="AG605" s="114" t="s">
        <v>1193</v>
      </c>
      <c r="AH605" s="114" t="s">
        <v>1193</v>
      </c>
      <c r="AI605" s="114">
        <v>1393</v>
      </c>
      <c r="AJ605" s="114">
        <v>418</v>
      </c>
      <c r="AK605" s="114">
        <v>975</v>
      </c>
      <c r="AL605" s="114">
        <v>2044</v>
      </c>
      <c r="AM605" s="114">
        <v>13</v>
      </c>
      <c r="AN605" s="118" t="s">
        <v>4568</v>
      </c>
      <c r="AO605" s="122">
        <v>1</v>
      </c>
    </row>
    <row r="606" spans="1:41" ht="25" customHeight="1" x14ac:dyDescent="0.35">
      <c r="A606" s="163" t="s">
        <v>11535</v>
      </c>
      <c r="B606" s="164"/>
      <c r="C606" s="146" t="str">
        <f t="shared" ca="1" si="85"/>
        <v>Active</v>
      </c>
      <c r="D606" s="151" t="s">
        <v>14203</v>
      </c>
      <c r="E606" s="149">
        <v>42416</v>
      </c>
      <c r="F606" s="173">
        <v>46075</v>
      </c>
      <c r="G606" s="147">
        <f>DATE(YEAR(F606)+1,MONTH(F606)+6,DAY(F606)-1)</f>
        <v>46620</v>
      </c>
      <c r="H606" s="151" t="s">
        <v>4662</v>
      </c>
      <c r="I606" s="380" t="s">
        <v>16406</v>
      </c>
      <c r="J606" s="347" t="s">
        <v>16407</v>
      </c>
      <c r="K606" s="151" t="s">
        <v>14</v>
      </c>
      <c r="L606" s="151" t="s">
        <v>3368</v>
      </c>
      <c r="M606" s="146" t="s">
        <v>3640</v>
      </c>
      <c r="N606" s="148" t="str">
        <f t="shared" si="86"/>
        <v>LP</v>
      </c>
      <c r="O606" s="146" t="s">
        <v>8727</v>
      </c>
      <c r="P606" s="146" t="str">
        <f t="shared" si="84"/>
        <v>Medium</v>
      </c>
      <c r="Q606" s="352" t="s">
        <v>3434</v>
      </c>
      <c r="R606" s="361" t="s">
        <v>14202</v>
      </c>
      <c r="S606" s="361"/>
      <c r="T606" s="347" t="s">
        <v>3435</v>
      </c>
      <c r="U606" s="188" t="s">
        <v>8858</v>
      </c>
      <c r="V606" s="151" t="s">
        <v>10917</v>
      </c>
      <c r="W606" s="151" t="s">
        <v>1193</v>
      </c>
      <c r="X606" s="151" t="s">
        <v>1193</v>
      </c>
      <c r="Y606" s="149">
        <v>41808</v>
      </c>
      <c r="Z606" s="149">
        <v>43100</v>
      </c>
      <c r="AA606" s="189">
        <v>24897164</v>
      </c>
      <c r="AB606" s="189">
        <v>0</v>
      </c>
      <c r="AC606" s="189">
        <v>19498753</v>
      </c>
      <c r="AD606" s="189">
        <v>0</v>
      </c>
      <c r="AE606" s="189">
        <v>19498753</v>
      </c>
      <c r="AF606" s="174">
        <v>61608156</v>
      </c>
      <c r="AG606" s="151" t="s">
        <v>11288</v>
      </c>
      <c r="AH606" s="151" t="s">
        <v>1193</v>
      </c>
      <c r="AI606" s="151">
        <v>10</v>
      </c>
      <c r="AJ606" s="151">
        <v>9</v>
      </c>
      <c r="AK606" s="151">
        <v>1</v>
      </c>
      <c r="AL606" s="171">
        <v>14</v>
      </c>
      <c r="AM606" s="171">
        <v>1</v>
      </c>
      <c r="AN606" s="171" t="s">
        <v>4568</v>
      </c>
      <c r="AO606" s="175">
        <v>1</v>
      </c>
    </row>
    <row r="607" spans="1:41" ht="25" customHeight="1" x14ac:dyDescent="0.35">
      <c r="A607" s="123"/>
      <c r="B607" s="124"/>
      <c r="C607" s="114" t="str">
        <f t="shared" ca="1" si="85"/>
        <v>Expired</v>
      </c>
      <c r="D607" s="114" t="s">
        <v>1880</v>
      </c>
      <c r="E607" s="115">
        <v>43164</v>
      </c>
      <c r="F607" s="115">
        <v>43164</v>
      </c>
      <c r="G607" s="115">
        <f>DATE(YEAR(F607)+2,MONTH(F607),DAY(F607)-1)</f>
        <v>43894</v>
      </c>
      <c r="H607" s="114" t="s">
        <v>1881</v>
      </c>
      <c r="I607" s="379" t="s">
        <v>1882</v>
      </c>
      <c r="J607" s="155" t="s">
        <v>10191</v>
      </c>
      <c r="K607" s="114" t="s">
        <v>74</v>
      </c>
      <c r="L607" s="114" t="s">
        <v>5123</v>
      </c>
      <c r="M607" s="114" t="s">
        <v>3640</v>
      </c>
      <c r="N607" s="116" t="str">
        <f t="shared" si="86"/>
        <v>LP</v>
      </c>
      <c r="O607" s="114" t="s">
        <v>8728</v>
      </c>
      <c r="P607" s="114" t="str">
        <f t="shared" si="84"/>
        <v>Low</v>
      </c>
      <c r="Q607" s="155" t="s">
        <v>6264</v>
      </c>
      <c r="R607" s="356" t="s">
        <v>11620</v>
      </c>
      <c r="S607" s="356"/>
      <c r="T607" s="155" t="s">
        <v>9994</v>
      </c>
      <c r="U607" s="117" t="s">
        <v>9995</v>
      </c>
      <c r="V607" s="118" t="s">
        <v>10918</v>
      </c>
      <c r="W607" s="119" t="s">
        <v>1193</v>
      </c>
      <c r="X607" s="119" t="s">
        <v>1193</v>
      </c>
      <c r="Y607" s="128">
        <v>42887</v>
      </c>
      <c r="Z607" s="118" t="s">
        <v>3303</v>
      </c>
      <c r="AA607" s="120">
        <v>0</v>
      </c>
      <c r="AB607" s="120">
        <v>0</v>
      </c>
      <c r="AC607" s="120">
        <v>0</v>
      </c>
      <c r="AD607" s="120">
        <v>0</v>
      </c>
      <c r="AE607" s="120">
        <v>0</v>
      </c>
      <c r="AF607" s="121"/>
      <c r="AG607" s="114" t="s">
        <v>1193</v>
      </c>
      <c r="AH607" s="114" t="s">
        <v>1193</v>
      </c>
      <c r="AI607" s="114">
        <v>3</v>
      </c>
      <c r="AJ607" s="114">
        <v>1</v>
      </c>
      <c r="AK607" s="114">
        <v>2</v>
      </c>
      <c r="AL607" s="114">
        <v>0</v>
      </c>
      <c r="AM607" s="114">
        <v>0</v>
      </c>
      <c r="AN607" s="118" t="s">
        <v>3500</v>
      </c>
      <c r="AO607" s="122">
        <v>1</v>
      </c>
    </row>
    <row r="608" spans="1:41" ht="25" customHeight="1" x14ac:dyDescent="0.35">
      <c r="A608" s="123"/>
      <c r="B608" s="124"/>
      <c r="C608" s="114" t="str">
        <f t="shared" ca="1" si="85"/>
        <v>Expired</v>
      </c>
      <c r="D608" s="114" t="s">
        <v>8790</v>
      </c>
      <c r="E608" s="115">
        <v>43635</v>
      </c>
      <c r="F608" s="115">
        <v>45462</v>
      </c>
      <c r="G608" s="115">
        <f>DATE(YEAR(F608)+2,MONTH(F608),DAY(F608)-1)</f>
        <v>46191</v>
      </c>
      <c r="H608" s="114" t="s">
        <v>4857</v>
      </c>
      <c r="I608" s="379" t="s">
        <v>4377</v>
      </c>
      <c r="J608" s="155" t="s">
        <v>6265</v>
      </c>
      <c r="K608" s="114" t="s">
        <v>11728</v>
      </c>
      <c r="L608" s="114" t="s">
        <v>5123</v>
      </c>
      <c r="M608" s="114" t="s">
        <v>3640</v>
      </c>
      <c r="N608" s="116" t="str">
        <f t="shared" si="86"/>
        <v>LP</v>
      </c>
      <c r="O608" s="114" t="s">
        <v>8725</v>
      </c>
      <c r="P608" s="114" t="str">
        <f t="shared" si="84"/>
        <v>Medium</v>
      </c>
      <c r="Q608" s="155" t="s">
        <v>2249</v>
      </c>
      <c r="R608" s="356" t="s">
        <v>14079</v>
      </c>
      <c r="S608" s="356"/>
      <c r="T608" s="155" t="s">
        <v>14080</v>
      </c>
      <c r="U608" s="117" t="s">
        <v>14081</v>
      </c>
      <c r="V608" s="118" t="s">
        <v>6266</v>
      </c>
      <c r="W608" s="119" t="s">
        <v>1193</v>
      </c>
      <c r="X608" s="119" t="s">
        <v>1193</v>
      </c>
      <c r="Y608" s="128">
        <v>44047</v>
      </c>
      <c r="Z608" s="128">
        <v>44561</v>
      </c>
      <c r="AA608" s="120">
        <v>58740000</v>
      </c>
      <c r="AB608" s="120">
        <v>0</v>
      </c>
      <c r="AC608" s="120">
        <v>5485000</v>
      </c>
      <c r="AD608" s="120">
        <v>0</v>
      </c>
      <c r="AE608" s="120">
        <v>28641228</v>
      </c>
      <c r="AF608" s="121"/>
      <c r="AG608" s="114" t="s">
        <v>1193</v>
      </c>
      <c r="AH608" s="114" t="s">
        <v>11457</v>
      </c>
      <c r="AI608" s="114">
        <v>394</v>
      </c>
      <c r="AJ608" s="114">
        <v>353</v>
      </c>
      <c r="AK608" s="114">
        <v>41</v>
      </c>
      <c r="AL608" s="114">
        <v>0</v>
      </c>
      <c r="AM608" s="114">
        <v>1</v>
      </c>
      <c r="AN608" s="118" t="s">
        <v>3500</v>
      </c>
      <c r="AO608" s="122">
        <v>1</v>
      </c>
    </row>
    <row r="609" spans="1:41" ht="25" customHeight="1" x14ac:dyDescent="0.35">
      <c r="A609" s="123"/>
      <c r="B609" s="124"/>
      <c r="C609" s="114" t="str">
        <f t="shared" ca="1" si="85"/>
        <v>Expired</v>
      </c>
      <c r="D609" s="114" t="s">
        <v>3729</v>
      </c>
      <c r="E609" s="115">
        <v>43879</v>
      </c>
      <c r="F609" s="115">
        <v>43879</v>
      </c>
      <c r="G609" s="115">
        <f>DATE(YEAR(F609)+2,MONTH(F609),DAY(F609)-1)</f>
        <v>44609</v>
      </c>
      <c r="H609" s="114" t="s">
        <v>2558</v>
      </c>
      <c r="I609" s="379" t="s">
        <v>4379</v>
      </c>
      <c r="J609" s="155" t="s">
        <v>6269</v>
      </c>
      <c r="K609" s="114" t="s">
        <v>11728</v>
      </c>
      <c r="L609" s="114" t="s">
        <v>5123</v>
      </c>
      <c r="M609" s="114" t="s">
        <v>3640</v>
      </c>
      <c r="N609" s="116" t="str">
        <f t="shared" si="86"/>
        <v>LP</v>
      </c>
      <c r="O609" s="114" t="s">
        <v>8725</v>
      </c>
      <c r="P609" s="114" t="str">
        <f t="shared" si="84"/>
        <v>Medium</v>
      </c>
      <c r="Q609" s="155" t="s">
        <v>6270</v>
      </c>
      <c r="R609" s="356" t="s">
        <v>11621</v>
      </c>
      <c r="S609" s="356"/>
      <c r="T609" s="155" t="s">
        <v>9989</v>
      </c>
      <c r="U609" s="117" t="s">
        <v>9990</v>
      </c>
      <c r="V609" s="129" t="s">
        <v>10919</v>
      </c>
      <c r="W609" s="129" t="s">
        <v>11104</v>
      </c>
      <c r="X609" s="128" t="s">
        <v>10920</v>
      </c>
      <c r="Y609" s="128">
        <v>43720</v>
      </c>
      <c r="Z609" s="118" t="s">
        <v>3303</v>
      </c>
      <c r="AA609" s="120">
        <v>0</v>
      </c>
      <c r="AB609" s="120">
        <v>0</v>
      </c>
      <c r="AC609" s="120">
        <v>0</v>
      </c>
      <c r="AD609" s="120">
        <v>0</v>
      </c>
      <c r="AE609" s="120">
        <v>0</v>
      </c>
      <c r="AF609" s="121"/>
      <c r="AG609" s="114" t="s">
        <v>1193</v>
      </c>
      <c r="AH609" s="114" t="s">
        <v>1193</v>
      </c>
      <c r="AI609" s="114">
        <v>3</v>
      </c>
      <c r="AJ609" s="114">
        <v>2</v>
      </c>
      <c r="AK609" s="114">
        <v>1</v>
      </c>
      <c r="AL609" s="114">
        <v>0</v>
      </c>
      <c r="AM609" s="114">
        <v>0</v>
      </c>
      <c r="AN609" s="118" t="s">
        <v>3500</v>
      </c>
      <c r="AO609" s="122">
        <v>1</v>
      </c>
    </row>
    <row r="610" spans="1:41" ht="25" customHeight="1" x14ac:dyDescent="0.35">
      <c r="A610" s="123"/>
      <c r="B610" s="124"/>
      <c r="C610" s="114" t="str">
        <f t="shared" ca="1" si="85"/>
        <v>Expired</v>
      </c>
      <c r="D610" s="114" t="s">
        <v>9172</v>
      </c>
      <c r="E610" s="115">
        <v>41876</v>
      </c>
      <c r="F610" s="115">
        <v>44881</v>
      </c>
      <c r="G610" s="115">
        <f>DATE(YEAR(F610)+1,MONTH(F610),DAY(F610)-1)</f>
        <v>45245</v>
      </c>
      <c r="H610" s="114" t="s">
        <v>573</v>
      </c>
      <c r="I610" s="379" t="s">
        <v>3154</v>
      </c>
      <c r="J610" s="155" t="s">
        <v>6271</v>
      </c>
      <c r="K610" s="114" t="s">
        <v>11728</v>
      </c>
      <c r="L610" s="114" t="s">
        <v>5123</v>
      </c>
      <c r="M610" s="114" t="s">
        <v>3640</v>
      </c>
      <c r="N610" s="116" t="str">
        <f t="shared" si="86"/>
        <v>LP</v>
      </c>
      <c r="O610" s="114" t="s">
        <v>8725</v>
      </c>
      <c r="P610" s="114" t="str">
        <f t="shared" si="84"/>
        <v>Medium</v>
      </c>
      <c r="Q610" s="155" t="s">
        <v>630</v>
      </c>
      <c r="R610" s="356"/>
      <c r="S610" s="356"/>
      <c r="T610" s="155" t="s">
        <v>2893</v>
      </c>
      <c r="U610" s="117" t="s">
        <v>6272</v>
      </c>
      <c r="V610" s="118" t="s">
        <v>10921</v>
      </c>
      <c r="W610" s="118" t="s">
        <v>11105</v>
      </c>
      <c r="X610" s="119" t="s">
        <v>1193</v>
      </c>
      <c r="Y610" s="128">
        <v>44151</v>
      </c>
      <c r="Z610" s="128">
        <v>44561</v>
      </c>
      <c r="AA610" s="120">
        <v>846000</v>
      </c>
      <c r="AB610" s="120">
        <v>0</v>
      </c>
      <c r="AC610" s="120">
        <v>0</v>
      </c>
      <c r="AD610" s="120">
        <v>0</v>
      </c>
      <c r="AE610" s="120">
        <v>12937046</v>
      </c>
      <c r="AF610" s="121"/>
      <c r="AG610" s="114" t="s">
        <v>11289</v>
      </c>
      <c r="AH610" s="114" t="s">
        <v>11458</v>
      </c>
      <c r="AI610" s="114">
        <v>5</v>
      </c>
      <c r="AJ610" s="114">
        <v>2</v>
      </c>
      <c r="AK610" s="114">
        <v>3</v>
      </c>
      <c r="AL610" s="114">
        <v>1</v>
      </c>
      <c r="AM610" s="114">
        <v>2</v>
      </c>
      <c r="AN610" s="118" t="s">
        <v>4568</v>
      </c>
      <c r="AO610" s="122">
        <v>1</v>
      </c>
    </row>
    <row r="611" spans="1:41" ht="25" customHeight="1" x14ac:dyDescent="0.35">
      <c r="A611" s="123"/>
      <c r="B611" s="124"/>
      <c r="C611" s="114" t="str">
        <f t="shared" ca="1" si="85"/>
        <v>Active</v>
      </c>
      <c r="D611" s="114" t="s">
        <v>3891</v>
      </c>
      <c r="E611" s="115">
        <v>44512</v>
      </c>
      <c r="F611" s="115">
        <v>45973</v>
      </c>
      <c r="G611" s="115">
        <f>DATE(YEAR(F611),MONTH(F611)+18,DAY(F611)-1)</f>
        <v>46518</v>
      </c>
      <c r="H611" s="114" t="s">
        <v>4154</v>
      </c>
      <c r="I611" s="379" t="s">
        <v>8043</v>
      </c>
      <c r="J611" s="155" t="s">
        <v>16192</v>
      </c>
      <c r="K611" s="114" t="s">
        <v>11728</v>
      </c>
      <c r="L611" s="114" t="s">
        <v>5123</v>
      </c>
      <c r="M611" s="114" t="s">
        <v>3640</v>
      </c>
      <c r="N611" s="116" t="str">
        <f t="shared" si="86"/>
        <v>LP</v>
      </c>
      <c r="O611" s="114" t="s">
        <v>8725</v>
      </c>
      <c r="P611" s="114" t="str">
        <f t="shared" si="84"/>
        <v>Medium</v>
      </c>
      <c r="Q611" s="155" t="s">
        <v>6273</v>
      </c>
      <c r="R611" s="356" t="s">
        <v>12134</v>
      </c>
      <c r="S611" s="356"/>
      <c r="T611" s="155" t="s">
        <v>12135</v>
      </c>
      <c r="U611" s="127" t="s">
        <v>12136</v>
      </c>
      <c r="V611" s="118" t="s">
        <v>11106</v>
      </c>
      <c r="W611" s="119" t="s">
        <v>1193</v>
      </c>
      <c r="X611" s="118" t="s">
        <v>7732</v>
      </c>
      <c r="Y611" s="115">
        <v>44447</v>
      </c>
      <c r="Z611" s="115">
        <v>44561</v>
      </c>
      <c r="AA611" s="130">
        <v>6941396.3200000003</v>
      </c>
      <c r="AB611" s="130">
        <v>0</v>
      </c>
      <c r="AC611" s="130">
        <v>9941396.3200000003</v>
      </c>
      <c r="AD611" s="130">
        <v>0</v>
      </c>
      <c r="AE611" s="130">
        <v>6784566</v>
      </c>
      <c r="AF611" s="137">
        <v>156832</v>
      </c>
      <c r="AG611" s="114" t="s">
        <v>7733</v>
      </c>
      <c r="AH611" s="114" t="s">
        <v>1193</v>
      </c>
      <c r="AI611" s="114">
        <v>3</v>
      </c>
      <c r="AJ611" s="114">
        <v>1</v>
      </c>
      <c r="AK611" s="114">
        <v>2</v>
      </c>
      <c r="AL611" s="114">
        <v>0</v>
      </c>
      <c r="AM611" s="114">
        <v>1</v>
      </c>
      <c r="AN611" s="136" t="s">
        <v>3500</v>
      </c>
      <c r="AO611" s="122">
        <v>1</v>
      </c>
    </row>
    <row r="612" spans="1:41" ht="25" customHeight="1" x14ac:dyDescent="0.35">
      <c r="A612" s="123"/>
      <c r="B612" s="133"/>
      <c r="C612" s="114" t="str">
        <f t="shared" ca="1" si="85"/>
        <v>Active</v>
      </c>
      <c r="D612" s="114" t="s">
        <v>8627</v>
      </c>
      <c r="E612" s="115">
        <v>41915</v>
      </c>
      <c r="F612" s="115">
        <v>45568</v>
      </c>
      <c r="G612" s="115">
        <f>DATE(YEAR(F612)+2,MONTH(F612),DAY(F612)-1)</f>
        <v>46297</v>
      </c>
      <c r="H612" s="114" t="s">
        <v>2709</v>
      </c>
      <c r="I612" s="379" t="s">
        <v>678</v>
      </c>
      <c r="J612" s="155" t="s">
        <v>6274</v>
      </c>
      <c r="K612" s="114" t="s">
        <v>11728</v>
      </c>
      <c r="L612" s="114" t="s">
        <v>5123</v>
      </c>
      <c r="M612" s="114" t="s">
        <v>3640</v>
      </c>
      <c r="N612" s="116" t="str">
        <f t="shared" si="86"/>
        <v>LP</v>
      </c>
      <c r="O612" s="114" t="s">
        <v>8725</v>
      </c>
      <c r="P612" s="114" t="str">
        <f t="shared" si="84"/>
        <v>Medium</v>
      </c>
      <c r="Q612" s="155" t="s">
        <v>707</v>
      </c>
      <c r="R612" s="356" t="s">
        <v>14527</v>
      </c>
      <c r="S612" s="356"/>
      <c r="T612" s="155" t="s">
        <v>14528</v>
      </c>
      <c r="U612" s="117" t="s">
        <v>14529</v>
      </c>
      <c r="V612" s="118" t="s">
        <v>6275</v>
      </c>
      <c r="W612" s="119" t="s">
        <v>1193</v>
      </c>
      <c r="X612" s="119" t="s">
        <v>1193</v>
      </c>
      <c r="Y612" s="128">
        <v>41878</v>
      </c>
      <c r="Z612" s="128">
        <v>43100</v>
      </c>
      <c r="AA612" s="120">
        <v>9060609</v>
      </c>
      <c r="AB612" s="120">
        <v>0</v>
      </c>
      <c r="AC612" s="120">
        <v>5004574</v>
      </c>
      <c r="AD612" s="120">
        <v>0</v>
      </c>
      <c r="AE612" s="120">
        <v>40792239</v>
      </c>
      <c r="AF612" s="121">
        <v>53951288</v>
      </c>
      <c r="AG612" s="114" t="s">
        <v>14530</v>
      </c>
      <c r="AH612" s="114" t="s">
        <v>14531</v>
      </c>
      <c r="AI612" s="114">
        <v>187</v>
      </c>
      <c r="AJ612" s="114">
        <v>170</v>
      </c>
      <c r="AK612" s="114">
        <v>17</v>
      </c>
      <c r="AL612" s="114">
        <v>7</v>
      </c>
      <c r="AM612" s="114">
        <v>0</v>
      </c>
      <c r="AN612" s="118" t="s">
        <v>3517</v>
      </c>
      <c r="AO612" s="122">
        <v>1</v>
      </c>
    </row>
    <row r="613" spans="1:41" ht="25" customHeight="1" x14ac:dyDescent="0.35">
      <c r="A613" s="123"/>
      <c r="B613" s="124"/>
      <c r="C613" s="114" t="str">
        <f t="shared" ca="1" si="85"/>
        <v>Expired</v>
      </c>
      <c r="D613" s="114" t="s">
        <v>4008</v>
      </c>
      <c r="E613" s="115">
        <v>44650</v>
      </c>
      <c r="F613" s="115">
        <v>44650</v>
      </c>
      <c r="G613" s="115">
        <f>DATE(YEAR(F613)+2,MONTH(F613),DAY(F613)-1)</f>
        <v>45380</v>
      </c>
      <c r="H613" s="114" t="s">
        <v>4209</v>
      </c>
      <c r="I613" s="379" t="s">
        <v>8044</v>
      </c>
      <c r="J613" s="155" t="s">
        <v>10192</v>
      </c>
      <c r="K613" s="114" t="s">
        <v>11728</v>
      </c>
      <c r="L613" s="114" t="s">
        <v>5123</v>
      </c>
      <c r="M613" s="114" t="s">
        <v>3640</v>
      </c>
      <c r="N613" s="116" t="str">
        <f t="shared" si="86"/>
        <v>LP</v>
      </c>
      <c r="O613" s="114" t="s">
        <v>8725</v>
      </c>
      <c r="P613" s="114" t="str">
        <f t="shared" si="84"/>
        <v>Medium</v>
      </c>
      <c r="Q613" s="155" t="s">
        <v>6276</v>
      </c>
      <c r="R613" s="356"/>
      <c r="S613" s="356"/>
      <c r="T613" s="155" t="s">
        <v>4216</v>
      </c>
      <c r="U613" s="117" t="s">
        <v>6277</v>
      </c>
      <c r="V613" s="118" t="s">
        <v>6278</v>
      </c>
      <c r="W613" s="118" t="s">
        <v>6279</v>
      </c>
      <c r="X613" s="119" t="s">
        <v>1193</v>
      </c>
      <c r="Y613" s="115">
        <v>44538</v>
      </c>
      <c r="Z613" s="136" t="s">
        <v>3305</v>
      </c>
      <c r="AA613" s="130">
        <v>0</v>
      </c>
      <c r="AB613" s="130">
        <v>0</v>
      </c>
      <c r="AC613" s="130">
        <v>0</v>
      </c>
      <c r="AD613" s="130">
        <v>0</v>
      </c>
      <c r="AE613" s="130">
        <v>0</v>
      </c>
      <c r="AF613" s="137"/>
      <c r="AG613" s="130" t="s">
        <v>7734</v>
      </c>
      <c r="AH613" s="114" t="s">
        <v>1193</v>
      </c>
      <c r="AI613" s="114"/>
      <c r="AJ613" s="114"/>
      <c r="AK613" s="114"/>
      <c r="AL613" s="114"/>
      <c r="AM613" s="114"/>
      <c r="AN613" s="136" t="s">
        <v>3500</v>
      </c>
      <c r="AO613" s="122">
        <v>1</v>
      </c>
    </row>
    <row r="614" spans="1:41" ht="25" customHeight="1" x14ac:dyDescent="0.35">
      <c r="A614" s="123"/>
      <c r="B614" s="124"/>
      <c r="C614" s="114" t="str">
        <f t="shared" ca="1" si="85"/>
        <v>Expired</v>
      </c>
      <c r="D614" s="114" t="s">
        <v>165</v>
      </c>
      <c r="E614" s="115">
        <v>41753</v>
      </c>
      <c r="F614" s="115">
        <v>43214</v>
      </c>
      <c r="G614" s="115">
        <f>DATE(YEAR(F614)+2,MONTH(F614),DAY(F614)-1)</f>
        <v>43944</v>
      </c>
      <c r="H614" s="114" t="s">
        <v>7913</v>
      </c>
      <c r="I614" s="379" t="s">
        <v>160</v>
      </c>
      <c r="J614" s="155" t="s">
        <v>6280</v>
      </c>
      <c r="K614" s="114" t="s">
        <v>11728</v>
      </c>
      <c r="L614" s="114" t="s">
        <v>5123</v>
      </c>
      <c r="M614" s="114" t="s">
        <v>3640</v>
      </c>
      <c r="N614" s="116" t="str">
        <f t="shared" si="86"/>
        <v>LP</v>
      </c>
      <c r="O614" s="114" t="s">
        <v>8726</v>
      </c>
      <c r="P614" s="114" t="str">
        <f t="shared" si="84"/>
        <v>Medium</v>
      </c>
      <c r="Q614" s="155" t="s">
        <v>491</v>
      </c>
      <c r="R614" s="356" t="s">
        <v>11623</v>
      </c>
      <c r="S614" s="356"/>
      <c r="T614" s="155" t="s">
        <v>2000</v>
      </c>
      <c r="U614" s="117" t="s">
        <v>6281</v>
      </c>
      <c r="V614" s="118" t="s">
        <v>6282</v>
      </c>
      <c r="W614" s="119" t="s">
        <v>1193</v>
      </c>
      <c r="X614" s="119" t="s">
        <v>1193</v>
      </c>
      <c r="Y614" s="128">
        <v>43922</v>
      </c>
      <c r="Z614" s="128">
        <v>43100</v>
      </c>
      <c r="AA614" s="120">
        <v>2509896</v>
      </c>
      <c r="AB614" s="120">
        <v>0</v>
      </c>
      <c r="AC614" s="120">
        <v>2509896</v>
      </c>
      <c r="AD614" s="120">
        <v>0</v>
      </c>
      <c r="AE614" s="120">
        <v>2846591</v>
      </c>
      <c r="AF614" s="121"/>
      <c r="AG614" s="114" t="s">
        <v>11459</v>
      </c>
      <c r="AH614" s="114" t="s">
        <v>1193</v>
      </c>
      <c r="AI614" s="114">
        <v>320</v>
      </c>
      <c r="AJ614" s="114">
        <v>255</v>
      </c>
      <c r="AK614" s="114">
        <v>65</v>
      </c>
      <c r="AL614" s="114">
        <v>25</v>
      </c>
      <c r="AM614" s="114">
        <v>7</v>
      </c>
      <c r="AN614" s="118" t="s">
        <v>3500</v>
      </c>
      <c r="AO614" s="122">
        <v>1</v>
      </c>
    </row>
    <row r="615" spans="1:41" ht="25" customHeight="1" x14ac:dyDescent="0.35">
      <c r="A615" s="123"/>
      <c r="B615" s="124"/>
      <c r="C615" s="114" t="str">
        <f t="shared" ca="1" si="85"/>
        <v>Expired</v>
      </c>
      <c r="D615" s="114" t="s">
        <v>110</v>
      </c>
      <c r="E615" s="115">
        <v>41731</v>
      </c>
      <c r="F615" s="115">
        <v>41731</v>
      </c>
      <c r="G615" s="115">
        <f>DATE(YEAR(F615)+2,MONTH(F615),DAY(F615)-1)</f>
        <v>42461</v>
      </c>
      <c r="H615" s="114" t="s">
        <v>111</v>
      </c>
      <c r="I615" s="379" t="s">
        <v>112</v>
      </c>
      <c r="J615" s="155" t="s">
        <v>10193</v>
      </c>
      <c r="K615" s="114" t="s">
        <v>11728</v>
      </c>
      <c r="L615" s="114" t="s">
        <v>5123</v>
      </c>
      <c r="M615" s="114" t="s">
        <v>3640</v>
      </c>
      <c r="N615" s="116" t="str">
        <f t="shared" si="86"/>
        <v>LP</v>
      </c>
      <c r="O615" s="114" t="s">
        <v>8729</v>
      </c>
      <c r="P615" s="114" t="str">
        <f t="shared" si="84"/>
        <v>Low</v>
      </c>
      <c r="Q615" s="155" t="s">
        <v>472</v>
      </c>
      <c r="R615" s="356"/>
      <c r="S615" s="356"/>
      <c r="T615" s="155" t="s">
        <v>1998</v>
      </c>
      <c r="U615" s="117" t="s">
        <v>6283</v>
      </c>
      <c r="V615" s="118" t="s">
        <v>6284</v>
      </c>
      <c r="W615" s="119" t="s">
        <v>1193</v>
      </c>
      <c r="X615" s="119" t="s">
        <v>1193</v>
      </c>
      <c r="Y615" s="128">
        <v>41688</v>
      </c>
      <c r="Z615" s="118"/>
      <c r="AA615" s="120">
        <v>127804941</v>
      </c>
      <c r="AB615" s="120">
        <v>0</v>
      </c>
      <c r="AC615" s="120">
        <v>127804941</v>
      </c>
      <c r="AD615" s="120">
        <v>0</v>
      </c>
      <c r="AE615" s="120">
        <v>128138559</v>
      </c>
      <c r="AF615" s="121"/>
      <c r="AG615" s="114" t="s">
        <v>7735</v>
      </c>
      <c r="AH615" s="114" t="s">
        <v>1193</v>
      </c>
      <c r="AI615" s="114"/>
      <c r="AJ615" s="114"/>
      <c r="AK615" s="114"/>
      <c r="AL615" s="114"/>
      <c r="AM615" s="114"/>
      <c r="AN615" s="118" t="s">
        <v>4568</v>
      </c>
      <c r="AO615" s="122">
        <v>1</v>
      </c>
    </row>
    <row r="616" spans="1:41" ht="25" customHeight="1" x14ac:dyDescent="0.35">
      <c r="A616" s="123"/>
      <c r="B616" s="124"/>
      <c r="C616" s="114" t="str">
        <f t="shared" ca="1" si="85"/>
        <v>Expired</v>
      </c>
      <c r="D616" s="114" t="s">
        <v>3670</v>
      </c>
      <c r="E616" s="115">
        <v>43706</v>
      </c>
      <c r="F616" s="115">
        <v>43706</v>
      </c>
      <c r="G616" s="115">
        <f>DATE(YEAR(F616)+2,MONTH(F616),DAY(F616)-1)</f>
        <v>44436</v>
      </c>
      <c r="H616" s="114" t="s">
        <v>2381</v>
      </c>
      <c r="I616" s="379" t="s">
        <v>2382</v>
      </c>
      <c r="J616" s="155" t="s">
        <v>6287</v>
      </c>
      <c r="K616" s="118" t="s">
        <v>11728</v>
      </c>
      <c r="L616" s="114" t="s">
        <v>5123</v>
      </c>
      <c r="M616" s="114" t="s">
        <v>3640</v>
      </c>
      <c r="N616" s="116" t="str">
        <f t="shared" si="86"/>
        <v>LP</v>
      </c>
      <c r="O616" s="114" t="s">
        <v>8725</v>
      </c>
      <c r="P616" s="114" t="str">
        <f t="shared" si="84"/>
        <v>Medium</v>
      </c>
      <c r="Q616" s="155" t="s">
        <v>6288</v>
      </c>
      <c r="R616" s="356" t="s">
        <v>11624</v>
      </c>
      <c r="S616" s="356"/>
      <c r="T616" s="155" t="s">
        <v>9985</v>
      </c>
      <c r="U616" s="117" t="s">
        <v>9986</v>
      </c>
      <c r="V616" s="128" t="s">
        <v>10922</v>
      </c>
      <c r="W616" s="128" t="s">
        <v>1193</v>
      </c>
      <c r="X616" s="128" t="s">
        <v>1193</v>
      </c>
      <c r="Y616" s="128">
        <v>43595</v>
      </c>
      <c r="Z616" s="128">
        <v>43100</v>
      </c>
      <c r="AA616" s="120">
        <v>11705611</v>
      </c>
      <c r="AB616" s="120">
        <v>0</v>
      </c>
      <c r="AC616" s="120">
        <v>0</v>
      </c>
      <c r="AD616" s="120">
        <v>0</v>
      </c>
      <c r="AE616" s="120">
        <v>16307751</v>
      </c>
      <c r="AF616" s="121"/>
      <c r="AG616" s="114" t="s">
        <v>1193</v>
      </c>
      <c r="AH616" s="114" t="s">
        <v>1193</v>
      </c>
      <c r="AI616" s="114">
        <v>4</v>
      </c>
      <c r="AJ616" s="114">
        <v>3</v>
      </c>
      <c r="AK616" s="114">
        <v>2</v>
      </c>
      <c r="AL616" s="114">
        <v>0</v>
      </c>
      <c r="AM616" s="114">
        <v>1</v>
      </c>
      <c r="AN616" s="118" t="s">
        <v>3500</v>
      </c>
      <c r="AO616" s="122">
        <v>1</v>
      </c>
    </row>
    <row r="617" spans="1:41" ht="25" customHeight="1" x14ac:dyDescent="0.35">
      <c r="A617" s="123"/>
      <c r="B617" s="124"/>
      <c r="C617" s="114" t="str">
        <f t="shared" ca="1" si="85"/>
        <v>Active</v>
      </c>
      <c r="D617" s="114" t="s">
        <v>3623</v>
      </c>
      <c r="E617" s="115">
        <v>43515</v>
      </c>
      <c r="F617" s="115">
        <v>45707</v>
      </c>
      <c r="G617" s="115">
        <f>DATE(YEAR(F617),MONTH(F617)+18,DAY(F617)-1)</f>
        <v>46252</v>
      </c>
      <c r="H617" s="114" t="s">
        <v>4810</v>
      </c>
      <c r="I617" s="379" t="s">
        <v>16603</v>
      </c>
      <c r="J617" s="155" t="s">
        <v>6289</v>
      </c>
      <c r="K617" s="114" t="s">
        <v>11728</v>
      </c>
      <c r="L617" s="114" t="s">
        <v>5123</v>
      </c>
      <c r="M617" s="114" t="s">
        <v>3640</v>
      </c>
      <c r="N617" s="116" t="str">
        <f t="shared" si="86"/>
        <v>LP</v>
      </c>
      <c r="O617" s="114" t="s">
        <v>8725</v>
      </c>
      <c r="P617" s="114" t="str">
        <f t="shared" si="84"/>
        <v>Medium</v>
      </c>
      <c r="Q617" s="155" t="s">
        <v>6290</v>
      </c>
      <c r="R617" s="356" t="s">
        <v>15166</v>
      </c>
      <c r="S617" s="356"/>
      <c r="T617" s="155" t="s">
        <v>15167</v>
      </c>
      <c r="U617" s="117" t="s">
        <v>15168</v>
      </c>
      <c r="V617" s="118" t="s">
        <v>6278</v>
      </c>
      <c r="W617" s="119" t="s">
        <v>1193</v>
      </c>
      <c r="X617" s="119" t="s">
        <v>1193</v>
      </c>
      <c r="Y617" s="128" t="s">
        <v>1193</v>
      </c>
      <c r="Z617" s="118" t="s">
        <v>3305</v>
      </c>
      <c r="AA617" s="120">
        <v>8023689</v>
      </c>
      <c r="AB617" s="120">
        <v>0</v>
      </c>
      <c r="AC617" s="120">
        <v>3894070</v>
      </c>
      <c r="AD617" s="120">
        <v>0</v>
      </c>
      <c r="AE617" s="120">
        <v>6830021</v>
      </c>
      <c r="AF617" s="121"/>
      <c r="AG617" s="114" t="s">
        <v>11460</v>
      </c>
      <c r="AH617" s="114" t="s">
        <v>7736</v>
      </c>
      <c r="AI617" s="114"/>
      <c r="AJ617" s="114"/>
      <c r="AK617" s="114"/>
      <c r="AL617" s="114"/>
      <c r="AM617" s="114"/>
      <c r="AN617" s="118" t="s">
        <v>4568</v>
      </c>
      <c r="AO617" s="122">
        <v>1</v>
      </c>
    </row>
    <row r="618" spans="1:41" ht="25" customHeight="1" x14ac:dyDescent="0.35">
      <c r="A618" s="123"/>
      <c r="B618" s="124"/>
      <c r="C618" s="114" t="str">
        <f t="shared" ca="1" si="85"/>
        <v>Active</v>
      </c>
      <c r="D618" s="118" t="s">
        <v>14301</v>
      </c>
      <c r="E618" s="118" t="s">
        <v>1193</v>
      </c>
      <c r="F618" s="138">
        <v>44786</v>
      </c>
      <c r="G618" s="115">
        <f>DATE(YEAR(F618)+4,MONTH(F618),DAY(F618)-1)</f>
        <v>46246</v>
      </c>
      <c r="H618" s="118" t="s">
        <v>4663</v>
      </c>
      <c r="I618" s="379" t="s">
        <v>16602</v>
      </c>
      <c r="J618" s="345" t="s">
        <v>6292</v>
      </c>
      <c r="K618" s="118" t="s">
        <v>14</v>
      </c>
      <c r="L618" s="118" t="s">
        <v>3368</v>
      </c>
      <c r="M618" s="114" t="s">
        <v>3640</v>
      </c>
      <c r="N618" s="116" t="str">
        <f t="shared" si="86"/>
        <v>LP</v>
      </c>
      <c r="O618" s="118" t="s">
        <v>8725</v>
      </c>
      <c r="P618" s="114" t="str">
        <f t="shared" si="84"/>
        <v>Medium</v>
      </c>
      <c r="Q618" s="345" t="s">
        <v>3436</v>
      </c>
      <c r="R618" s="357"/>
      <c r="S618" s="357"/>
      <c r="T618" s="345"/>
      <c r="U618" s="157"/>
      <c r="V618" s="118"/>
      <c r="W618" s="118"/>
      <c r="X618" s="118"/>
      <c r="Y618" s="118"/>
      <c r="Z618" s="118"/>
      <c r="AA618" s="118"/>
      <c r="AB618" s="118"/>
      <c r="AC618" s="118"/>
      <c r="AD618" s="118"/>
      <c r="AE618" s="118"/>
      <c r="AF618" s="140"/>
      <c r="AG618" s="118"/>
      <c r="AH618" s="118"/>
      <c r="AI618" s="118"/>
      <c r="AJ618" s="118"/>
      <c r="AK618" s="118"/>
      <c r="AL618" s="118"/>
      <c r="AM618" s="118"/>
      <c r="AN618" s="118" t="s">
        <v>3500</v>
      </c>
      <c r="AO618" s="141">
        <v>1</v>
      </c>
    </row>
    <row r="619" spans="1:41" ht="25" customHeight="1" x14ac:dyDescent="0.35">
      <c r="A619" s="123"/>
      <c r="B619" s="124"/>
      <c r="C619" s="114" t="str">
        <f t="shared" ca="1" si="85"/>
        <v>Active</v>
      </c>
      <c r="D619" s="114" t="s">
        <v>3990</v>
      </c>
      <c r="E619" s="115">
        <v>42177</v>
      </c>
      <c r="F619" s="115">
        <v>45830</v>
      </c>
      <c r="G619" s="115">
        <f>DATE(YEAR(F619),MONTH(F619)+18,DAY(F619)-1)</f>
        <v>46377</v>
      </c>
      <c r="H619" s="114" t="s">
        <v>4811</v>
      </c>
      <c r="I619" s="379" t="s">
        <v>3107</v>
      </c>
      <c r="J619" s="155" t="s">
        <v>6293</v>
      </c>
      <c r="K619" s="114" t="s">
        <v>11728</v>
      </c>
      <c r="L619" s="114" t="s">
        <v>5123</v>
      </c>
      <c r="M619" s="114" t="s">
        <v>3640</v>
      </c>
      <c r="N619" s="116" t="str">
        <f t="shared" si="86"/>
        <v>LP</v>
      </c>
      <c r="O619" s="114" t="s">
        <v>8725</v>
      </c>
      <c r="P619" s="114" t="str">
        <f t="shared" si="84"/>
        <v>Medium</v>
      </c>
      <c r="Q619" s="155" t="s">
        <v>10518</v>
      </c>
      <c r="R619" s="356" t="s">
        <v>14319</v>
      </c>
      <c r="S619" s="356"/>
      <c r="T619" s="155" t="s">
        <v>14321</v>
      </c>
      <c r="U619" s="117" t="s">
        <v>14320</v>
      </c>
      <c r="V619" s="118" t="s">
        <v>6294</v>
      </c>
      <c r="W619" s="119" t="s">
        <v>1193</v>
      </c>
      <c r="X619" s="119" t="s">
        <v>1193</v>
      </c>
      <c r="Y619" s="128" t="s">
        <v>1193</v>
      </c>
      <c r="Z619" s="128">
        <v>43100</v>
      </c>
      <c r="AA619" s="120">
        <v>17269733</v>
      </c>
      <c r="AB619" s="120">
        <v>0</v>
      </c>
      <c r="AC619" s="120">
        <v>12271911</v>
      </c>
      <c r="AD619" s="120">
        <v>0</v>
      </c>
      <c r="AE619" s="120">
        <v>16576294</v>
      </c>
      <c r="AF619" s="121">
        <v>4684480</v>
      </c>
      <c r="AG619" s="114" t="s">
        <v>14322</v>
      </c>
      <c r="AH619" s="114" t="s">
        <v>1193</v>
      </c>
      <c r="AI619" s="114">
        <v>811</v>
      </c>
      <c r="AJ619" s="114">
        <v>329</v>
      </c>
      <c r="AK619" s="114">
        <v>482</v>
      </c>
      <c r="AL619" s="114">
        <v>11</v>
      </c>
      <c r="AM619" s="114">
        <v>1</v>
      </c>
      <c r="AN619" s="118" t="s">
        <v>4568</v>
      </c>
      <c r="AO619" s="122">
        <v>1</v>
      </c>
    </row>
    <row r="620" spans="1:41" ht="25" customHeight="1" x14ac:dyDescent="0.35">
      <c r="A620" s="125" t="s">
        <v>11533</v>
      </c>
      <c r="B620" s="126">
        <v>44862</v>
      </c>
      <c r="C620" s="114" t="str">
        <f t="shared" ca="1" si="85"/>
        <v>Expired</v>
      </c>
      <c r="D620" s="114" t="s">
        <v>8604</v>
      </c>
      <c r="E620" s="115">
        <v>44854</v>
      </c>
      <c r="F620" s="115">
        <v>44854</v>
      </c>
      <c r="G620" s="115">
        <f>DATE(YEAR(F620)+1,MONTH(F620),DAY(F620)-1)</f>
        <v>45218</v>
      </c>
      <c r="H620" s="114" t="s">
        <v>8605</v>
      </c>
      <c r="I620" s="379" t="s">
        <v>8606</v>
      </c>
      <c r="J620" s="155" t="s">
        <v>8607</v>
      </c>
      <c r="K620" s="114" t="s">
        <v>11728</v>
      </c>
      <c r="L620" s="114" t="s">
        <v>5123</v>
      </c>
      <c r="M620" s="114" t="s">
        <v>3640</v>
      </c>
      <c r="N620" s="116" t="str">
        <f t="shared" si="86"/>
        <v>LP</v>
      </c>
      <c r="O620" s="114" t="s">
        <v>8725</v>
      </c>
      <c r="P620" s="114" t="str">
        <f t="shared" si="84"/>
        <v>Medium</v>
      </c>
      <c r="Q620" s="155" t="s">
        <v>10275</v>
      </c>
      <c r="R620" s="356" t="s">
        <v>11625</v>
      </c>
      <c r="S620" s="356"/>
      <c r="T620" s="155" t="s">
        <v>8609</v>
      </c>
      <c r="U620" s="117" t="s">
        <v>8608</v>
      </c>
      <c r="V620" s="118" t="s">
        <v>11107</v>
      </c>
      <c r="W620" s="119" t="s">
        <v>1193</v>
      </c>
      <c r="X620" s="118" t="s">
        <v>10923</v>
      </c>
      <c r="Y620" s="115">
        <v>44846</v>
      </c>
      <c r="Z620" s="118" t="s">
        <v>3303</v>
      </c>
      <c r="AA620" s="120">
        <v>0</v>
      </c>
      <c r="AB620" s="120">
        <v>0</v>
      </c>
      <c r="AC620" s="120">
        <v>0</v>
      </c>
      <c r="AD620" s="120">
        <v>0</v>
      </c>
      <c r="AE620" s="120">
        <v>0</v>
      </c>
      <c r="AF620" s="121"/>
      <c r="AG620" s="114" t="s">
        <v>11290</v>
      </c>
      <c r="AH620" s="114" t="s">
        <v>1193</v>
      </c>
      <c r="AI620" s="114">
        <v>2</v>
      </c>
      <c r="AJ620" s="114">
        <v>0</v>
      </c>
      <c r="AK620" s="114">
        <v>2</v>
      </c>
      <c r="AL620" s="114">
        <v>0</v>
      </c>
      <c r="AM620" s="114">
        <v>0</v>
      </c>
      <c r="AN620" s="118" t="s">
        <v>3500</v>
      </c>
      <c r="AO620" s="122">
        <v>1</v>
      </c>
    </row>
    <row r="621" spans="1:41" ht="25" customHeight="1" x14ac:dyDescent="0.35">
      <c r="A621" s="123" t="s">
        <v>1193</v>
      </c>
      <c r="B621" s="124"/>
      <c r="C621" s="114" t="str">
        <f t="shared" ca="1" si="85"/>
        <v>Active</v>
      </c>
      <c r="D621" s="114" t="s">
        <v>13421</v>
      </c>
      <c r="E621" s="115">
        <v>44246</v>
      </c>
      <c r="F621" s="115">
        <v>45707</v>
      </c>
      <c r="G621" s="115">
        <f>DATE(YEAR(F621)+1,MONTH(F621)+8,DAY(F621)-1)</f>
        <v>46313</v>
      </c>
      <c r="H621" s="114" t="s">
        <v>3293</v>
      </c>
      <c r="I621" s="379" t="s">
        <v>8046</v>
      </c>
      <c r="J621" s="155" t="s">
        <v>6295</v>
      </c>
      <c r="K621" s="114" t="s">
        <v>11728</v>
      </c>
      <c r="L621" s="114" t="s">
        <v>5123</v>
      </c>
      <c r="M621" s="114" t="s">
        <v>3640</v>
      </c>
      <c r="N621" s="116" t="str">
        <f t="shared" si="86"/>
        <v>LP</v>
      </c>
      <c r="O621" s="114" t="s">
        <v>8725</v>
      </c>
      <c r="P621" s="114" t="str">
        <f t="shared" si="84"/>
        <v>Medium</v>
      </c>
      <c r="Q621" s="155" t="s">
        <v>6296</v>
      </c>
      <c r="R621" s="356" t="s">
        <v>13422</v>
      </c>
      <c r="S621" s="356"/>
      <c r="T621" s="155" t="s">
        <v>13423</v>
      </c>
      <c r="U621" s="117" t="s">
        <v>13424</v>
      </c>
      <c r="V621" s="118" t="s">
        <v>13425</v>
      </c>
      <c r="W621" s="118" t="s">
        <v>13426</v>
      </c>
      <c r="X621" s="118" t="s">
        <v>13427</v>
      </c>
      <c r="Y621" s="128">
        <v>44225</v>
      </c>
      <c r="Z621" s="128">
        <v>44561</v>
      </c>
      <c r="AA621" s="120">
        <v>44600</v>
      </c>
      <c r="AB621" s="120">
        <v>0</v>
      </c>
      <c r="AC621" s="120">
        <v>-44600</v>
      </c>
      <c r="AD621" s="120">
        <v>0</v>
      </c>
      <c r="AE621" s="120">
        <v>-44600</v>
      </c>
      <c r="AF621" s="121">
        <v>0</v>
      </c>
      <c r="AG621" s="114" t="s">
        <v>13341</v>
      </c>
      <c r="AH621" s="114" t="s">
        <v>5430</v>
      </c>
      <c r="AI621" s="114">
        <v>9</v>
      </c>
      <c r="AJ621" s="114">
        <v>7</v>
      </c>
      <c r="AK621" s="114">
        <v>2</v>
      </c>
      <c r="AL621" s="114">
        <v>9</v>
      </c>
      <c r="AM621" s="114">
        <v>1</v>
      </c>
      <c r="AN621" s="118" t="s">
        <v>3500</v>
      </c>
      <c r="AO621" s="122">
        <v>1</v>
      </c>
    </row>
    <row r="622" spans="1:41" ht="25" customHeight="1" x14ac:dyDescent="0.35">
      <c r="A622" s="133"/>
      <c r="B622" s="124"/>
      <c r="C622" s="114" t="str">
        <f t="shared" ca="1" si="85"/>
        <v>Active</v>
      </c>
      <c r="D622" s="118" t="s">
        <v>10026</v>
      </c>
      <c r="E622" s="115">
        <v>43627</v>
      </c>
      <c r="F622" s="115">
        <v>45819</v>
      </c>
      <c r="G622" s="115">
        <f t="shared" ref="G622:G635" si="87">DATE(YEAR(F622)+2,MONTH(F622),DAY(F622)-1)</f>
        <v>46548</v>
      </c>
      <c r="H622" s="118" t="s">
        <v>4664</v>
      </c>
      <c r="I622" s="379" t="s">
        <v>5057</v>
      </c>
      <c r="J622" s="345" t="s">
        <v>6298</v>
      </c>
      <c r="K622" s="118" t="s">
        <v>14</v>
      </c>
      <c r="L622" s="118" t="s">
        <v>3368</v>
      </c>
      <c r="M622" s="158" t="s">
        <v>3639</v>
      </c>
      <c r="N622" s="116" t="str">
        <f t="shared" si="86"/>
        <v>LA</v>
      </c>
      <c r="O622" s="118" t="s">
        <v>8734</v>
      </c>
      <c r="P622" s="114" t="str">
        <f t="shared" si="84"/>
        <v>Medium</v>
      </c>
      <c r="Q622" s="345" t="s">
        <v>3426</v>
      </c>
      <c r="R622" s="357"/>
      <c r="S622" s="357"/>
      <c r="T622" s="345" t="s">
        <v>3437</v>
      </c>
      <c r="U622" s="139" t="s">
        <v>6299</v>
      </c>
      <c r="V622" s="118" t="s">
        <v>1193</v>
      </c>
      <c r="W622" s="118" t="s">
        <v>1193</v>
      </c>
      <c r="X622" s="118" t="s">
        <v>1193</v>
      </c>
      <c r="Y622" s="118" t="s">
        <v>1193</v>
      </c>
      <c r="Z622" s="118" t="s">
        <v>1193</v>
      </c>
      <c r="AA622" s="140">
        <v>0</v>
      </c>
      <c r="AB622" s="140">
        <v>0</v>
      </c>
      <c r="AC622" s="140">
        <v>0</v>
      </c>
      <c r="AD622" s="140">
        <v>0</v>
      </c>
      <c r="AE622" s="140">
        <v>0</v>
      </c>
      <c r="AF622" s="140">
        <v>0</v>
      </c>
      <c r="AG622" s="118" t="s">
        <v>1193</v>
      </c>
      <c r="AH622" s="118" t="s">
        <v>1193</v>
      </c>
      <c r="AI622" s="118">
        <v>0</v>
      </c>
      <c r="AJ622" s="118">
        <v>0</v>
      </c>
      <c r="AK622" s="118">
        <v>0</v>
      </c>
      <c r="AL622" s="118">
        <v>0</v>
      </c>
      <c r="AM622" s="118">
        <v>0</v>
      </c>
      <c r="AN622" s="118" t="s">
        <v>3500</v>
      </c>
      <c r="AO622" s="141">
        <v>1</v>
      </c>
    </row>
    <row r="623" spans="1:41" ht="25" customHeight="1" x14ac:dyDescent="0.35">
      <c r="A623" s="123"/>
      <c r="B623" s="124"/>
      <c r="C623" s="114" t="str">
        <f t="shared" ca="1" si="85"/>
        <v>Expired</v>
      </c>
      <c r="D623" s="118" t="s">
        <v>11821</v>
      </c>
      <c r="E623" s="129">
        <v>42831</v>
      </c>
      <c r="F623" s="138">
        <v>45022</v>
      </c>
      <c r="G623" s="115">
        <f t="shared" si="87"/>
        <v>45752</v>
      </c>
      <c r="H623" s="118" t="s">
        <v>4665</v>
      </c>
      <c r="I623" s="379" t="s">
        <v>2493</v>
      </c>
      <c r="J623" s="345" t="s">
        <v>6300</v>
      </c>
      <c r="K623" s="114" t="s">
        <v>61</v>
      </c>
      <c r="L623" s="118" t="s">
        <v>3368</v>
      </c>
      <c r="M623" s="114" t="s">
        <v>3639</v>
      </c>
      <c r="N623" s="116" t="str">
        <f t="shared" si="86"/>
        <v>LA</v>
      </c>
      <c r="O623" s="118" t="s">
        <v>8734</v>
      </c>
      <c r="P623" s="114" t="str">
        <f t="shared" si="84"/>
        <v>Medium</v>
      </c>
      <c r="Q623" s="345" t="s">
        <v>3438</v>
      </c>
      <c r="R623" s="357" t="s">
        <v>1193</v>
      </c>
      <c r="S623" s="357"/>
      <c r="T623" s="345" t="s">
        <v>13393</v>
      </c>
      <c r="U623" s="139" t="s">
        <v>13394</v>
      </c>
      <c r="V623" s="118"/>
      <c r="W623" s="118"/>
      <c r="X623" s="118"/>
      <c r="Y623" s="118"/>
      <c r="Z623" s="118"/>
      <c r="AA623" s="118"/>
      <c r="AB623" s="118"/>
      <c r="AC623" s="118"/>
      <c r="AD623" s="118"/>
      <c r="AE623" s="118"/>
      <c r="AF623" s="140"/>
      <c r="AG623" s="118"/>
      <c r="AH623" s="118"/>
      <c r="AI623" s="118"/>
      <c r="AJ623" s="118"/>
      <c r="AK623" s="118"/>
      <c r="AL623" s="118"/>
      <c r="AM623" s="118"/>
      <c r="AN623" s="118" t="s">
        <v>3500</v>
      </c>
      <c r="AO623" s="141">
        <v>1</v>
      </c>
    </row>
    <row r="624" spans="1:41" ht="25" customHeight="1" x14ac:dyDescent="0.35">
      <c r="A624" s="123"/>
      <c r="B624" s="124"/>
      <c r="C624" s="114" t="str">
        <f t="shared" ca="1" si="85"/>
        <v>Expired</v>
      </c>
      <c r="D624" s="114" t="s">
        <v>3902</v>
      </c>
      <c r="E624" s="115">
        <v>41950</v>
      </c>
      <c r="F624" s="115">
        <v>44537</v>
      </c>
      <c r="G624" s="115">
        <f t="shared" si="87"/>
        <v>45266</v>
      </c>
      <c r="H624" s="114" t="s">
        <v>724</v>
      </c>
      <c r="I624" s="379" t="s">
        <v>3075</v>
      </c>
      <c r="J624" s="155" t="s">
        <v>10194</v>
      </c>
      <c r="K624" s="114" t="s">
        <v>11728</v>
      </c>
      <c r="L624" s="114" t="s">
        <v>5123</v>
      </c>
      <c r="M624" s="114" t="s">
        <v>3640</v>
      </c>
      <c r="N624" s="116" t="str">
        <f t="shared" si="86"/>
        <v>LP</v>
      </c>
      <c r="O624" s="114" t="s">
        <v>8725</v>
      </c>
      <c r="P624" s="114" t="str">
        <f t="shared" si="84"/>
        <v>Medium</v>
      </c>
      <c r="Q624" s="155" t="s">
        <v>10519</v>
      </c>
      <c r="R624" s="356"/>
      <c r="S624" s="356"/>
      <c r="T624" s="155" t="s">
        <v>1901</v>
      </c>
      <c r="U624" s="127" t="s">
        <v>1193</v>
      </c>
      <c r="V624" s="118" t="s">
        <v>6301</v>
      </c>
      <c r="W624" s="119" t="s">
        <v>1193</v>
      </c>
      <c r="X624" s="119" t="s">
        <v>1193</v>
      </c>
      <c r="Y624" s="128">
        <v>44369</v>
      </c>
      <c r="Z624" s="118" t="s">
        <v>3305</v>
      </c>
      <c r="AA624" s="120">
        <v>945800</v>
      </c>
      <c r="AB624" s="120">
        <v>0</v>
      </c>
      <c r="AC624" s="120">
        <v>8760992</v>
      </c>
      <c r="AD624" s="120">
        <v>0</v>
      </c>
      <c r="AE624" s="120">
        <v>11533459</v>
      </c>
      <c r="AF624" s="121"/>
      <c r="AG624" s="114" t="s">
        <v>1193</v>
      </c>
      <c r="AH624" s="114" t="s">
        <v>1193</v>
      </c>
      <c r="AI624" s="114"/>
      <c r="AJ624" s="114"/>
      <c r="AK624" s="114"/>
      <c r="AL624" s="114"/>
      <c r="AM624" s="114"/>
      <c r="AN624" s="118" t="s">
        <v>3517</v>
      </c>
      <c r="AO624" s="122">
        <v>1</v>
      </c>
    </row>
    <row r="625" spans="1:41" ht="25" customHeight="1" x14ac:dyDescent="0.35">
      <c r="A625" s="123" t="s">
        <v>1193</v>
      </c>
      <c r="B625" s="124"/>
      <c r="C625" s="114" t="str">
        <f t="shared" ca="1" si="85"/>
        <v>Expired</v>
      </c>
      <c r="D625" s="114" t="s">
        <v>2335</v>
      </c>
      <c r="E625" s="115">
        <v>43669</v>
      </c>
      <c r="F625" s="115">
        <v>43669</v>
      </c>
      <c r="G625" s="115">
        <f t="shared" si="87"/>
        <v>44399</v>
      </c>
      <c r="H625" s="114" t="s">
        <v>2281</v>
      </c>
      <c r="I625" s="379" t="s">
        <v>4381</v>
      </c>
      <c r="J625" s="155" t="s">
        <v>6302</v>
      </c>
      <c r="K625" s="114" t="s">
        <v>11728</v>
      </c>
      <c r="L625" s="114" t="s">
        <v>5123</v>
      </c>
      <c r="M625" s="114" t="s">
        <v>3640</v>
      </c>
      <c r="N625" s="116" t="str">
        <f t="shared" si="86"/>
        <v>LP</v>
      </c>
      <c r="O625" s="114" t="s">
        <v>8728</v>
      </c>
      <c r="P625" s="114" t="str">
        <f t="shared" si="84"/>
        <v>Low</v>
      </c>
      <c r="Q625" s="155" t="s">
        <v>6303</v>
      </c>
      <c r="R625" s="356" t="s">
        <v>11626</v>
      </c>
      <c r="S625" s="356"/>
      <c r="T625" s="155" t="s">
        <v>10107</v>
      </c>
      <c r="U625" s="117" t="s">
        <v>10108</v>
      </c>
      <c r="V625" s="129" t="s">
        <v>10924</v>
      </c>
      <c r="W625" s="128" t="s">
        <v>1193</v>
      </c>
      <c r="X625" s="128" t="s">
        <v>1193</v>
      </c>
      <c r="Y625" s="128">
        <v>43571</v>
      </c>
      <c r="Z625" s="128">
        <v>43830</v>
      </c>
      <c r="AA625" s="120">
        <v>3079618</v>
      </c>
      <c r="AB625" s="120">
        <v>0</v>
      </c>
      <c r="AC625" s="120">
        <v>3079618</v>
      </c>
      <c r="AD625" s="120">
        <v>0</v>
      </c>
      <c r="AE625" s="120">
        <v>3079618</v>
      </c>
      <c r="AF625" s="121"/>
      <c r="AG625" s="114" t="s">
        <v>11291</v>
      </c>
      <c r="AH625" s="130" t="s">
        <v>1193</v>
      </c>
      <c r="AI625" s="131">
        <v>3</v>
      </c>
      <c r="AJ625" s="131">
        <v>1</v>
      </c>
      <c r="AK625" s="131">
        <v>2</v>
      </c>
      <c r="AL625" s="131">
        <v>4</v>
      </c>
      <c r="AM625" s="131">
        <v>1</v>
      </c>
      <c r="AN625" s="131" t="s">
        <v>3500</v>
      </c>
      <c r="AO625" s="167">
        <v>1</v>
      </c>
    </row>
    <row r="626" spans="1:41" ht="25" customHeight="1" x14ac:dyDescent="0.35">
      <c r="A626" s="123"/>
      <c r="B626" s="124"/>
      <c r="C626" s="114" t="str">
        <f t="shared" ca="1" si="85"/>
        <v>Expired</v>
      </c>
      <c r="D626" s="114" t="s">
        <v>2710</v>
      </c>
      <c r="E626" s="115">
        <v>44166</v>
      </c>
      <c r="F626" s="115">
        <v>44166</v>
      </c>
      <c r="G626" s="115">
        <f t="shared" si="87"/>
        <v>44895</v>
      </c>
      <c r="H626" s="114" t="s">
        <v>2711</v>
      </c>
      <c r="I626" s="379" t="s">
        <v>3046</v>
      </c>
      <c r="J626" s="155" t="s">
        <v>6304</v>
      </c>
      <c r="K626" s="114" t="s">
        <v>11728</v>
      </c>
      <c r="L626" s="114" t="s">
        <v>5123</v>
      </c>
      <c r="M626" s="114" t="s">
        <v>3640</v>
      </c>
      <c r="N626" s="116" t="str">
        <f t="shared" si="86"/>
        <v>LP</v>
      </c>
      <c r="O626" s="114" t="s">
        <v>8725</v>
      </c>
      <c r="P626" s="114" t="str">
        <f t="shared" si="84"/>
        <v>Medium</v>
      </c>
      <c r="Q626" s="155" t="s">
        <v>6305</v>
      </c>
      <c r="R626" s="356" t="s">
        <v>11627</v>
      </c>
      <c r="S626" s="356"/>
      <c r="T626" s="155" t="s">
        <v>10106</v>
      </c>
      <c r="U626" s="127" t="s">
        <v>10105</v>
      </c>
      <c r="V626" s="119" t="s">
        <v>5430</v>
      </c>
      <c r="W626" s="119" t="s">
        <v>1193</v>
      </c>
      <c r="X626" s="119" t="s">
        <v>1193</v>
      </c>
      <c r="Y626" s="128">
        <v>44068</v>
      </c>
      <c r="Z626" s="118" t="s">
        <v>3303</v>
      </c>
      <c r="AA626" s="120">
        <v>0</v>
      </c>
      <c r="AB626" s="120">
        <v>0</v>
      </c>
      <c r="AC626" s="120">
        <v>0</v>
      </c>
      <c r="AD626" s="120">
        <v>0</v>
      </c>
      <c r="AE626" s="120">
        <v>0</v>
      </c>
      <c r="AF626" s="121"/>
      <c r="AG626" s="114" t="s">
        <v>1193</v>
      </c>
      <c r="AH626" s="114" t="s">
        <v>1193</v>
      </c>
      <c r="AI626" s="114">
        <v>2</v>
      </c>
      <c r="AJ626" s="114">
        <v>0</v>
      </c>
      <c r="AK626" s="114">
        <v>2</v>
      </c>
      <c r="AL626" s="114">
        <v>0</v>
      </c>
      <c r="AM626" s="114">
        <v>0</v>
      </c>
      <c r="AN626" s="118" t="s">
        <v>3500</v>
      </c>
      <c r="AO626" s="122">
        <v>1</v>
      </c>
    </row>
    <row r="627" spans="1:41" ht="25" customHeight="1" x14ac:dyDescent="0.35">
      <c r="A627" s="123"/>
      <c r="B627" s="124"/>
      <c r="C627" s="114" t="str">
        <f t="shared" ca="1" si="85"/>
        <v>Expired</v>
      </c>
      <c r="D627" s="114" t="s">
        <v>1829</v>
      </c>
      <c r="E627" s="115">
        <v>43088</v>
      </c>
      <c r="F627" s="115">
        <v>43088</v>
      </c>
      <c r="G627" s="115">
        <f t="shared" si="87"/>
        <v>43817</v>
      </c>
      <c r="H627" s="114" t="s">
        <v>1835</v>
      </c>
      <c r="I627" s="379" t="s">
        <v>4975</v>
      </c>
      <c r="J627" s="155" t="s">
        <v>6306</v>
      </c>
      <c r="K627" s="114" t="s">
        <v>24</v>
      </c>
      <c r="L627" s="114" t="s">
        <v>5123</v>
      </c>
      <c r="M627" s="114" t="s">
        <v>3640</v>
      </c>
      <c r="N627" s="116" t="str">
        <f t="shared" si="86"/>
        <v>LP</v>
      </c>
      <c r="O627" s="114" t="s">
        <v>8725</v>
      </c>
      <c r="P627" s="114" t="str">
        <f t="shared" si="84"/>
        <v>Medium</v>
      </c>
      <c r="Q627" s="155" t="s">
        <v>10520</v>
      </c>
      <c r="R627" s="356"/>
      <c r="S627" s="356"/>
      <c r="T627" s="155" t="s">
        <v>5058</v>
      </c>
      <c r="U627" s="117" t="s">
        <v>6307</v>
      </c>
      <c r="V627" s="119"/>
      <c r="W627" s="119"/>
      <c r="X627" s="119"/>
      <c r="Y627" s="128"/>
      <c r="Z627" s="118" t="s">
        <v>3305</v>
      </c>
      <c r="AA627" s="120">
        <v>0</v>
      </c>
      <c r="AB627" s="120">
        <v>0</v>
      </c>
      <c r="AC627" s="120">
        <v>0</v>
      </c>
      <c r="AD627" s="120">
        <v>0</v>
      </c>
      <c r="AE627" s="120">
        <v>0</v>
      </c>
      <c r="AF627" s="121"/>
      <c r="AG627" s="114"/>
      <c r="AH627" s="114"/>
      <c r="AI627" s="114"/>
      <c r="AJ627" s="114"/>
      <c r="AK627" s="114"/>
      <c r="AL627" s="114"/>
      <c r="AM627" s="114"/>
      <c r="AN627" s="118" t="s">
        <v>3500</v>
      </c>
      <c r="AO627" s="122">
        <v>1</v>
      </c>
    </row>
    <row r="628" spans="1:41" ht="25" customHeight="1" x14ac:dyDescent="0.35">
      <c r="A628" s="123"/>
      <c r="B628" s="124"/>
      <c r="C628" s="114" t="str">
        <f t="shared" ca="1" si="85"/>
        <v>Active</v>
      </c>
      <c r="D628" s="114" t="s">
        <v>8994</v>
      </c>
      <c r="E628" s="115">
        <v>42360</v>
      </c>
      <c r="F628" s="115">
        <v>45608</v>
      </c>
      <c r="G628" s="115">
        <f t="shared" si="87"/>
        <v>46337</v>
      </c>
      <c r="H628" s="114" t="s">
        <v>1123</v>
      </c>
      <c r="I628" s="379" t="s">
        <v>1124</v>
      </c>
      <c r="J628" s="155" t="s">
        <v>6308</v>
      </c>
      <c r="K628" s="114" t="s">
        <v>11728</v>
      </c>
      <c r="L628" s="114" t="s">
        <v>5123</v>
      </c>
      <c r="M628" s="114" t="s">
        <v>3640</v>
      </c>
      <c r="N628" s="116" t="str">
        <f t="shared" si="86"/>
        <v>LP</v>
      </c>
      <c r="O628" s="114" t="s">
        <v>8726</v>
      </c>
      <c r="P628" s="114" t="str">
        <f t="shared" si="84"/>
        <v>Medium</v>
      </c>
      <c r="Q628" s="155" t="s">
        <v>10521</v>
      </c>
      <c r="R628" s="356" t="s">
        <v>14782</v>
      </c>
      <c r="S628" s="356"/>
      <c r="T628" s="155" t="s">
        <v>8995</v>
      </c>
      <c r="U628" s="117" t="s">
        <v>8996</v>
      </c>
      <c r="V628" s="118" t="s">
        <v>6309</v>
      </c>
      <c r="W628" s="118" t="s">
        <v>11108</v>
      </c>
      <c r="X628" s="119" t="s">
        <v>1193</v>
      </c>
      <c r="Y628" s="128">
        <v>44305</v>
      </c>
      <c r="Z628" s="128">
        <v>43100</v>
      </c>
      <c r="AA628" s="120">
        <v>1500</v>
      </c>
      <c r="AB628" s="120">
        <v>0</v>
      </c>
      <c r="AC628" s="120">
        <v>-220000</v>
      </c>
      <c r="AD628" s="120">
        <v>0</v>
      </c>
      <c r="AE628" s="120">
        <v>-229802</v>
      </c>
      <c r="AF628" s="121">
        <v>285068</v>
      </c>
      <c r="AG628" s="114" t="s">
        <v>14783</v>
      </c>
      <c r="AH628" s="114" t="s">
        <v>11292</v>
      </c>
      <c r="AI628" s="114">
        <v>2</v>
      </c>
      <c r="AJ628" s="114">
        <v>2</v>
      </c>
      <c r="AK628" s="114">
        <v>0</v>
      </c>
      <c r="AL628" s="114">
        <v>2</v>
      </c>
      <c r="AM628" s="114">
        <v>0</v>
      </c>
      <c r="AN628" s="118" t="s">
        <v>3500</v>
      </c>
      <c r="AO628" s="122">
        <v>1</v>
      </c>
    </row>
    <row r="629" spans="1:41" ht="25" customHeight="1" x14ac:dyDescent="0.35">
      <c r="A629" s="123"/>
      <c r="B629" s="124"/>
      <c r="C629" s="114" t="str">
        <f t="shared" ca="1" si="85"/>
        <v>Active</v>
      </c>
      <c r="D629" s="114" t="s">
        <v>8738</v>
      </c>
      <c r="E629" s="115">
        <v>41981</v>
      </c>
      <c r="F629" s="115">
        <v>45634</v>
      </c>
      <c r="G629" s="115">
        <f t="shared" si="87"/>
        <v>46363</v>
      </c>
      <c r="H629" s="114" t="s">
        <v>756</v>
      </c>
      <c r="I629" s="379" t="s">
        <v>757</v>
      </c>
      <c r="J629" s="155" t="s">
        <v>6310</v>
      </c>
      <c r="K629" s="114" t="s">
        <v>74</v>
      </c>
      <c r="L629" s="114" t="s">
        <v>15709</v>
      </c>
      <c r="M629" s="114" t="s">
        <v>3640</v>
      </c>
      <c r="N629" s="116" t="str">
        <f t="shared" si="86"/>
        <v>LP</v>
      </c>
      <c r="O629" s="114" t="s">
        <v>8730</v>
      </c>
      <c r="P629" s="114" t="str">
        <f t="shared" si="84"/>
        <v>Low</v>
      </c>
      <c r="Q629" s="155" t="s">
        <v>6311</v>
      </c>
      <c r="R629" s="356" t="s">
        <v>14648</v>
      </c>
      <c r="S629" s="356"/>
      <c r="T629" s="155" t="s">
        <v>2895</v>
      </c>
      <c r="U629" s="117" t="s">
        <v>14649</v>
      </c>
      <c r="V629" s="118" t="s">
        <v>6312</v>
      </c>
      <c r="W629" s="119" t="s">
        <v>1193</v>
      </c>
      <c r="X629" s="119" t="s">
        <v>1193</v>
      </c>
      <c r="Y629" s="128">
        <v>44118</v>
      </c>
      <c r="Z629" s="128">
        <v>43100</v>
      </c>
      <c r="AA629" s="120">
        <v>203163</v>
      </c>
      <c r="AB629" s="120">
        <v>0</v>
      </c>
      <c r="AC629" s="120">
        <v>92676.72</v>
      </c>
      <c r="AD629" s="120">
        <v>0</v>
      </c>
      <c r="AE629" s="120">
        <v>203163</v>
      </c>
      <c r="AF629" s="121">
        <v>0</v>
      </c>
      <c r="AG629" s="114" t="s">
        <v>14650</v>
      </c>
      <c r="AH629" s="130" t="s">
        <v>14651</v>
      </c>
      <c r="AI629" s="119">
        <v>9</v>
      </c>
      <c r="AJ629" s="119">
        <v>6</v>
      </c>
      <c r="AK629" s="119">
        <v>3</v>
      </c>
      <c r="AL629" s="119">
        <v>3</v>
      </c>
      <c r="AM629" s="119">
        <v>0</v>
      </c>
      <c r="AN629" s="118" t="s">
        <v>3500</v>
      </c>
      <c r="AO629" s="122">
        <v>1</v>
      </c>
    </row>
    <row r="630" spans="1:41" ht="25" customHeight="1" x14ac:dyDescent="0.35">
      <c r="A630" s="123"/>
      <c r="B630" s="124"/>
      <c r="C630" s="114" t="str">
        <f t="shared" ca="1" si="85"/>
        <v>Active</v>
      </c>
      <c r="D630" s="114" t="s">
        <v>3634</v>
      </c>
      <c r="E630" s="115">
        <v>41810</v>
      </c>
      <c r="F630" s="115">
        <v>46073</v>
      </c>
      <c r="G630" s="115">
        <f>DATE(YEAR(F630),MONTH(F630)+18,DAY(F630)-1)</f>
        <v>46618</v>
      </c>
      <c r="H630" s="114" t="s">
        <v>256</v>
      </c>
      <c r="I630" s="379" t="s">
        <v>16375</v>
      </c>
      <c r="J630" s="155" t="s">
        <v>6314</v>
      </c>
      <c r="K630" s="114" t="s">
        <v>11728</v>
      </c>
      <c r="L630" s="114" t="s">
        <v>5123</v>
      </c>
      <c r="M630" s="114" t="s">
        <v>3640</v>
      </c>
      <c r="N630" s="116" t="str">
        <f t="shared" si="86"/>
        <v>LP</v>
      </c>
      <c r="O630" s="114" t="s">
        <v>8733</v>
      </c>
      <c r="P630" s="114" t="str">
        <f t="shared" si="84"/>
        <v>Medium</v>
      </c>
      <c r="Q630" s="155" t="s">
        <v>6315</v>
      </c>
      <c r="R630" s="356" t="s">
        <v>16376</v>
      </c>
      <c r="S630" s="356" t="s">
        <v>16746</v>
      </c>
      <c r="T630" s="155" t="s">
        <v>1418</v>
      </c>
      <c r="U630" s="117" t="s">
        <v>6316</v>
      </c>
      <c r="V630" s="119" t="s">
        <v>1193</v>
      </c>
      <c r="W630" s="119" t="s">
        <v>1193</v>
      </c>
      <c r="X630" s="119" t="s">
        <v>1193</v>
      </c>
      <c r="Y630" s="115">
        <v>41773</v>
      </c>
      <c r="Z630" s="118" t="s">
        <v>3305</v>
      </c>
      <c r="AA630" s="120">
        <v>127566732</v>
      </c>
      <c r="AB630" s="120">
        <v>0</v>
      </c>
      <c r="AC630" s="120">
        <v>101849664</v>
      </c>
      <c r="AD630" s="120">
        <v>0</v>
      </c>
      <c r="AE630" s="120">
        <v>17623110</v>
      </c>
      <c r="AF630" s="121"/>
      <c r="AG630" s="114" t="s">
        <v>7737</v>
      </c>
      <c r="AH630" s="114" t="s">
        <v>1193</v>
      </c>
      <c r="AI630" s="114">
        <v>12</v>
      </c>
      <c r="AJ630" s="114">
        <v>5</v>
      </c>
      <c r="AK630" s="114">
        <v>7</v>
      </c>
      <c r="AL630" s="114">
        <v>107</v>
      </c>
      <c r="AM630" s="114">
        <v>1</v>
      </c>
      <c r="AN630" s="118" t="s">
        <v>4568</v>
      </c>
      <c r="AO630" s="122">
        <v>1</v>
      </c>
    </row>
    <row r="631" spans="1:41" ht="25" customHeight="1" x14ac:dyDescent="0.35">
      <c r="A631" s="123"/>
      <c r="B631" s="124"/>
      <c r="C631" s="114" t="str">
        <f t="shared" ca="1" si="85"/>
        <v>Expired</v>
      </c>
      <c r="D631" s="114" t="s">
        <v>3297</v>
      </c>
      <c r="E631" s="115">
        <v>44246</v>
      </c>
      <c r="F631" s="115">
        <v>44246</v>
      </c>
      <c r="G631" s="115">
        <f t="shared" si="87"/>
        <v>44975</v>
      </c>
      <c r="H631" s="114" t="s">
        <v>3298</v>
      </c>
      <c r="I631" s="379" t="s">
        <v>8048</v>
      </c>
      <c r="J631" s="155" t="s">
        <v>6317</v>
      </c>
      <c r="K631" s="114" t="s">
        <v>74</v>
      </c>
      <c r="L631" s="114" t="s">
        <v>15709</v>
      </c>
      <c r="M631" s="114" t="s">
        <v>3640</v>
      </c>
      <c r="N631" s="116" t="str">
        <f t="shared" si="86"/>
        <v>LP</v>
      </c>
      <c r="O631" s="114" t="s">
        <v>8726</v>
      </c>
      <c r="P631" s="114" t="str">
        <f t="shared" si="84"/>
        <v>Medium</v>
      </c>
      <c r="Q631" s="155" t="s">
        <v>6318</v>
      </c>
      <c r="R631" s="356"/>
      <c r="S631" s="356"/>
      <c r="T631" s="155" t="s">
        <v>3299</v>
      </c>
      <c r="U631" s="117" t="s">
        <v>6319</v>
      </c>
      <c r="V631" s="119"/>
      <c r="W631" s="119"/>
      <c r="X631" s="119"/>
      <c r="Y631" s="114"/>
      <c r="Z631" s="118"/>
      <c r="AA631" s="120"/>
      <c r="AB631" s="120"/>
      <c r="AC631" s="120"/>
      <c r="AD631" s="120"/>
      <c r="AE631" s="120"/>
      <c r="AF631" s="121"/>
      <c r="AG631" s="114"/>
      <c r="AH631" s="114"/>
      <c r="AI631" s="114"/>
      <c r="AJ631" s="114"/>
      <c r="AK631" s="114"/>
      <c r="AL631" s="114"/>
      <c r="AM631" s="114"/>
      <c r="AN631" s="118" t="s">
        <v>3500</v>
      </c>
      <c r="AO631" s="122">
        <v>1</v>
      </c>
    </row>
    <row r="632" spans="1:41" ht="25" customHeight="1" x14ac:dyDescent="0.35">
      <c r="A632" s="123"/>
      <c r="B632" s="124"/>
      <c r="C632" s="114" t="str">
        <f t="shared" ca="1" si="85"/>
        <v>Expired</v>
      </c>
      <c r="D632" s="114" t="s">
        <v>3692</v>
      </c>
      <c r="E632" s="115">
        <v>43781</v>
      </c>
      <c r="F632" s="115">
        <v>43781</v>
      </c>
      <c r="G632" s="115">
        <f t="shared" si="87"/>
        <v>44511</v>
      </c>
      <c r="H632" s="114" t="s">
        <v>2420</v>
      </c>
      <c r="I632" s="379" t="s">
        <v>4948</v>
      </c>
      <c r="J632" s="155" t="s">
        <v>6320</v>
      </c>
      <c r="K632" s="114" t="s">
        <v>11730</v>
      </c>
      <c r="L632" s="114" t="s">
        <v>5123</v>
      </c>
      <c r="M632" s="114" t="s">
        <v>3640</v>
      </c>
      <c r="N632" s="116" t="str">
        <f t="shared" si="86"/>
        <v>LP</v>
      </c>
      <c r="O632" s="114" t="s">
        <v>8725</v>
      </c>
      <c r="P632" s="114" t="str">
        <f t="shared" si="84"/>
        <v>Medium</v>
      </c>
      <c r="Q632" s="155" t="s">
        <v>6321</v>
      </c>
      <c r="R632" s="356" t="s">
        <v>11629</v>
      </c>
      <c r="S632" s="356"/>
      <c r="T632" s="155" t="s">
        <v>10101</v>
      </c>
      <c r="U632" s="117" t="s">
        <v>10102</v>
      </c>
      <c r="V632" s="128" t="s">
        <v>5430</v>
      </c>
      <c r="W632" s="128" t="s">
        <v>1193</v>
      </c>
      <c r="X632" s="128" t="s">
        <v>1193</v>
      </c>
      <c r="Y632" s="115">
        <v>43705</v>
      </c>
      <c r="Z632" s="118" t="s">
        <v>3303</v>
      </c>
      <c r="AA632" s="120">
        <v>0</v>
      </c>
      <c r="AB632" s="120">
        <v>0</v>
      </c>
      <c r="AC632" s="120">
        <v>0</v>
      </c>
      <c r="AD632" s="120">
        <v>0</v>
      </c>
      <c r="AE632" s="120">
        <v>0</v>
      </c>
      <c r="AF632" s="121"/>
      <c r="AG632" s="114" t="s">
        <v>1193</v>
      </c>
      <c r="AH632" s="114" t="s">
        <v>1193</v>
      </c>
      <c r="AI632" s="114">
        <v>3</v>
      </c>
      <c r="AJ632" s="114">
        <v>3</v>
      </c>
      <c r="AK632" s="114">
        <v>0</v>
      </c>
      <c r="AL632" s="114">
        <v>0</v>
      </c>
      <c r="AM632" s="114">
        <v>0</v>
      </c>
      <c r="AN632" s="118" t="s">
        <v>3500</v>
      </c>
      <c r="AO632" s="122">
        <v>1</v>
      </c>
    </row>
    <row r="633" spans="1:41" ht="25" customHeight="1" x14ac:dyDescent="0.35">
      <c r="A633" s="125" t="s">
        <v>11558</v>
      </c>
      <c r="B633" s="124"/>
      <c r="C633" s="114" t="str">
        <f t="shared" ca="1" si="85"/>
        <v>Expired</v>
      </c>
      <c r="D633" s="114" t="s">
        <v>4061</v>
      </c>
      <c r="E633" s="115">
        <v>44690</v>
      </c>
      <c r="F633" s="115">
        <v>45421</v>
      </c>
      <c r="G633" s="115">
        <f t="shared" si="87"/>
        <v>46150</v>
      </c>
      <c r="H633" s="114" t="s">
        <v>4175</v>
      </c>
      <c r="I633" s="379" t="s">
        <v>8049</v>
      </c>
      <c r="J633" s="155" t="s">
        <v>6322</v>
      </c>
      <c r="K633" s="114" t="s">
        <v>74</v>
      </c>
      <c r="L633" s="114" t="s">
        <v>15709</v>
      </c>
      <c r="M633" s="114" t="s">
        <v>3640</v>
      </c>
      <c r="N633" s="116" t="str">
        <f t="shared" si="86"/>
        <v>LP</v>
      </c>
      <c r="O633" s="114" t="s">
        <v>8725</v>
      </c>
      <c r="P633" s="114" t="str">
        <f t="shared" si="84"/>
        <v>Medium</v>
      </c>
      <c r="Q633" s="155" t="s">
        <v>6323</v>
      </c>
      <c r="R633" s="356" t="s">
        <v>13934</v>
      </c>
      <c r="S633" s="356"/>
      <c r="T633" s="155" t="s">
        <v>13935</v>
      </c>
      <c r="U633" s="127" t="s">
        <v>13936</v>
      </c>
      <c r="V633" s="118" t="s">
        <v>5131</v>
      </c>
      <c r="W633" s="118" t="s">
        <v>6324</v>
      </c>
      <c r="X633" s="118" t="s">
        <v>7738</v>
      </c>
      <c r="Y633" s="115">
        <v>44651</v>
      </c>
      <c r="Z633" s="115">
        <v>44926</v>
      </c>
      <c r="AA633" s="130">
        <v>1876668</v>
      </c>
      <c r="AB633" s="130">
        <v>0</v>
      </c>
      <c r="AC633" s="130">
        <v>1459980</v>
      </c>
      <c r="AD633" s="130">
        <v>0</v>
      </c>
      <c r="AE633" s="130">
        <v>-2497051</v>
      </c>
      <c r="AF633" s="137">
        <v>0</v>
      </c>
      <c r="AG633" s="114" t="s">
        <v>7739</v>
      </c>
      <c r="AH633" s="114" t="s">
        <v>1193</v>
      </c>
      <c r="AI633" s="114">
        <v>5</v>
      </c>
      <c r="AJ633" s="114">
        <v>2</v>
      </c>
      <c r="AK633" s="114">
        <v>3</v>
      </c>
      <c r="AL633" s="114">
        <v>8</v>
      </c>
      <c r="AM633" s="114">
        <v>1</v>
      </c>
      <c r="AN633" s="136" t="s">
        <v>3500</v>
      </c>
      <c r="AO633" s="122">
        <v>1</v>
      </c>
    </row>
    <row r="634" spans="1:41" ht="25" customHeight="1" x14ac:dyDescent="0.35">
      <c r="A634" s="123"/>
      <c r="B634" s="124"/>
      <c r="C634" s="114" t="str">
        <f t="shared" ca="1" si="85"/>
        <v>Expired</v>
      </c>
      <c r="D634" s="114" t="s">
        <v>11952</v>
      </c>
      <c r="E634" s="115">
        <v>43013</v>
      </c>
      <c r="F634" s="115">
        <v>44808</v>
      </c>
      <c r="G634" s="115">
        <f t="shared" si="87"/>
        <v>45538</v>
      </c>
      <c r="H634" s="114" t="s">
        <v>1707</v>
      </c>
      <c r="I634" s="379" t="s">
        <v>3195</v>
      </c>
      <c r="J634" s="155" t="s">
        <v>6325</v>
      </c>
      <c r="K634" s="114" t="s">
        <v>24</v>
      </c>
      <c r="L634" s="114" t="s">
        <v>5123</v>
      </c>
      <c r="M634" s="114" t="s">
        <v>3640</v>
      </c>
      <c r="N634" s="116" t="str">
        <f t="shared" si="86"/>
        <v>LP</v>
      </c>
      <c r="O634" s="114" t="s">
        <v>8725</v>
      </c>
      <c r="P634" s="114" t="str">
        <f t="shared" si="84"/>
        <v>Medium</v>
      </c>
      <c r="Q634" s="155" t="s">
        <v>1736</v>
      </c>
      <c r="R634" s="356" t="s">
        <v>11630</v>
      </c>
      <c r="S634" s="356"/>
      <c r="T634" s="155" t="s">
        <v>11954</v>
      </c>
      <c r="U634" s="117" t="s">
        <v>10100</v>
      </c>
      <c r="V634" s="118" t="s">
        <v>6326</v>
      </c>
      <c r="W634" s="118" t="s">
        <v>6327</v>
      </c>
      <c r="X634" s="119" t="s">
        <v>1193</v>
      </c>
      <c r="Y634" s="115">
        <v>42856</v>
      </c>
      <c r="Z634" s="115">
        <v>43830</v>
      </c>
      <c r="AA634" s="120">
        <v>336000</v>
      </c>
      <c r="AB634" s="120">
        <v>0</v>
      </c>
      <c r="AC634" s="120">
        <v>305000</v>
      </c>
      <c r="AD634" s="120">
        <v>0</v>
      </c>
      <c r="AE634" s="120">
        <v>336000</v>
      </c>
      <c r="AF634" s="121"/>
      <c r="AG634" s="114" t="s">
        <v>7740</v>
      </c>
      <c r="AH634" s="114" t="s">
        <v>7741</v>
      </c>
      <c r="AI634" s="114">
        <v>3</v>
      </c>
      <c r="AJ634" s="114">
        <v>2</v>
      </c>
      <c r="AK634" s="114">
        <v>1</v>
      </c>
      <c r="AL634" s="114">
        <v>7</v>
      </c>
      <c r="AM634" s="114">
        <v>0</v>
      </c>
      <c r="AN634" s="118" t="s">
        <v>3500</v>
      </c>
      <c r="AO634" s="122">
        <v>1</v>
      </c>
    </row>
    <row r="635" spans="1:41" ht="25" customHeight="1" x14ac:dyDescent="0.35">
      <c r="A635" s="123"/>
      <c r="B635" s="124"/>
      <c r="C635" s="114" t="str">
        <f t="shared" ca="1" si="85"/>
        <v>Expired</v>
      </c>
      <c r="D635" s="114" t="s">
        <v>4023</v>
      </c>
      <c r="E635" s="115">
        <v>43899</v>
      </c>
      <c r="F635" s="115">
        <v>45360</v>
      </c>
      <c r="G635" s="115">
        <f t="shared" si="87"/>
        <v>46089</v>
      </c>
      <c r="H635" s="114" t="s">
        <v>2564</v>
      </c>
      <c r="I635" s="379" t="s">
        <v>4383</v>
      </c>
      <c r="J635" s="155" t="s">
        <v>6330</v>
      </c>
      <c r="K635" s="114" t="s">
        <v>24</v>
      </c>
      <c r="L635" s="114" t="s">
        <v>5123</v>
      </c>
      <c r="M635" s="114" t="s">
        <v>3640</v>
      </c>
      <c r="N635" s="116" t="str">
        <f t="shared" si="86"/>
        <v>LP</v>
      </c>
      <c r="O635" s="114" t="s">
        <v>8725</v>
      </c>
      <c r="P635" s="114" t="str">
        <f t="shared" si="84"/>
        <v>Medium</v>
      </c>
      <c r="Q635" s="155" t="s">
        <v>6331</v>
      </c>
      <c r="R635" s="356" t="s">
        <v>11631</v>
      </c>
      <c r="S635" s="356"/>
      <c r="T635" s="155" t="s">
        <v>10098</v>
      </c>
      <c r="U635" s="117" t="s">
        <v>10099</v>
      </c>
      <c r="V635" s="129" t="s">
        <v>6332</v>
      </c>
      <c r="W635" s="128" t="s">
        <v>1193</v>
      </c>
      <c r="X635" s="128" t="s">
        <v>1193</v>
      </c>
      <c r="Y635" s="115">
        <v>43861</v>
      </c>
      <c r="Z635" s="115">
        <v>44196</v>
      </c>
      <c r="AA635" s="120">
        <v>0</v>
      </c>
      <c r="AB635" s="120">
        <v>0</v>
      </c>
      <c r="AC635" s="120">
        <v>0</v>
      </c>
      <c r="AD635" s="120">
        <v>0</v>
      </c>
      <c r="AE635" s="120">
        <v>0</v>
      </c>
      <c r="AF635" s="121"/>
      <c r="AG635" s="114" t="s">
        <v>1193</v>
      </c>
      <c r="AH635" s="114" t="s">
        <v>1193</v>
      </c>
      <c r="AI635" s="114">
        <v>2</v>
      </c>
      <c r="AJ635" s="114">
        <v>1</v>
      </c>
      <c r="AK635" s="114">
        <v>1</v>
      </c>
      <c r="AL635" s="114">
        <v>0</v>
      </c>
      <c r="AM635" s="114">
        <v>1</v>
      </c>
      <c r="AN635" s="118" t="s">
        <v>3500</v>
      </c>
      <c r="AO635" s="122">
        <v>1</v>
      </c>
    </row>
    <row r="636" spans="1:41" ht="25" customHeight="1" x14ac:dyDescent="0.35">
      <c r="A636" s="123"/>
      <c r="B636" s="124"/>
      <c r="C636" s="114" t="str">
        <f t="shared" ca="1" si="85"/>
        <v>Active</v>
      </c>
      <c r="D636" s="114" t="s">
        <v>3920</v>
      </c>
      <c r="E636" s="115">
        <v>43654</v>
      </c>
      <c r="F636" s="115">
        <v>45846</v>
      </c>
      <c r="G636" s="115">
        <f>DATE(YEAR(F636),MONTH(F636)+18,DAY(F636)-1)</f>
        <v>46394</v>
      </c>
      <c r="H636" s="114" t="s">
        <v>2263</v>
      </c>
      <c r="I636" s="379" t="s">
        <v>5059</v>
      </c>
      <c r="J636" s="155" t="s">
        <v>16017</v>
      </c>
      <c r="K636" s="114" t="s">
        <v>11730</v>
      </c>
      <c r="L636" s="114" t="s">
        <v>5123</v>
      </c>
      <c r="M636" s="114" t="s">
        <v>3640</v>
      </c>
      <c r="N636" s="116" t="str">
        <f t="shared" si="86"/>
        <v>LP</v>
      </c>
      <c r="O636" s="114" t="s">
        <v>8725</v>
      </c>
      <c r="P636" s="114" t="str">
        <f t="shared" si="84"/>
        <v>Medium</v>
      </c>
      <c r="Q636" s="155" t="s">
        <v>6333</v>
      </c>
      <c r="R636" s="356" t="s">
        <v>16018</v>
      </c>
      <c r="S636" s="356"/>
      <c r="T636" s="155" t="s">
        <v>16019</v>
      </c>
      <c r="U636" s="226" t="s">
        <v>16020</v>
      </c>
      <c r="V636" s="129" t="s">
        <v>5430</v>
      </c>
      <c r="W636" s="128" t="s">
        <v>1193</v>
      </c>
      <c r="X636" s="128" t="s">
        <v>1193</v>
      </c>
      <c r="Y636" s="115">
        <v>43543</v>
      </c>
      <c r="Z636" s="118" t="s">
        <v>3305</v>
      </c>
      <c r="AA636" s="120">
        <v>658750</v>
      </c>
      <c r="AB636" s="120">
        <v>0</v>
      </c>
      <c r="AC636" s="120">
        <v>625282</v>
      </c>
      <c r="AD636" s="120">
        <v>0</v>
      </c>
      <c r="AE636" s="120">
        <v>704802</v>
      </c>
      <c r="AF636" s="121"/>
      <c r="AG636" s="114" t="s">
        <v>11461</v>
      </c>
      <c r="AH636" s="114" t="s">
        <v>7742</v>
      </c>
      <c r="AI636" s="114"/>
      <c r="AJ636" s="114"/>
      <c r="AK636" s="114"/>
      <c r="AL636" s="114"/>
      <c r="AM636" s="114"/>
      <c r="AN636" s="118" t="s">
        <v>3500</v>
      </c>
      <c r="AO636" s="122">
        <v>1</v>
      </c>
    </row>
    <row r="637" spans="1:41" ht="25" customHeight="1" x14ac:dyDescent="0.35">
      <c r="A637" s="123"/>
      <c r="B637" s="124"/>
      <c r="C637" s="114" t="str">
        <f t="shared" ca="1" si="85"/>
        <v>Active</v>
      </c>
      <c r="D637" s="114" t="s">
        <v>3352</v>
      </c>
      <c r="E637" s="115">
        <v>42810</v>
      </c>
      <c r="F637" s="115">
        <v>45732</v>
      </c>
      <c r="G637" s="115">
        <f>DATE(YEAR(F637)+2,MONTH(F637),DAY(F637)-1)</f>
        <v>46461</v>
      </c>
      <c r="H637" s="114" t="s">
        <v>1482</v>
      </c>
      <c r="I637" s="379" t="s">
        <v>1490</v>
      </c>
      <c r="J637" s="155" t="s">
        <v>6334</v>
      </c>
      <c r="K637" s="114" t="s">
        <v>11728</v>
      </c>
      <c r="L637" s="114" t="s">
        <v>5123</v>
      </c>
      <c r="M637" s="114" t="s">
        <v>3640</v>
      </c>
      <c r="N637" s="116" t="str">
        <f t="shared" si="86"/>
        <v>LP</v>
      </c>
      <c r="O637" s="114" t="s">
        <v>8725</v>
      </c>
      <c r="P637" s="114" t="str">
        <f t="shared" si="84"/>
        <v>Medium</v>
      </c>
      <c r="Q637" s="155" t="s">
        <v>10522</v>
      </c>
      <c r="R637" s="356" t="s">
        <v>15160</v>
      </c>
      <c r="S637" s="356"/>
      <c r="T637" s="155" t="s">
        <v>10094</v>
      </c>
      <c r="U637" s="117" t="s">
        <v>6335</v>
      </c>
      <c r="V637" s="128" t="s">
        <v>6278</v>
      </c>
      <c r="W637" s="128" t="s">
        <v>1193</v>
      </c>
      <c r="X637" s="128" t="s">
        <v>1193</v>
      </c>
      <c r="Y637" s="115">
        <v>41760</v>
      </c>
      <c r="Z637" s="115">
        <v>43830</v>
      </c>
      <c r="AA637" s="120">
        <v>24711329</v>
      </c>
      <c r="AB637" s="120">
        <v>0</v>
      </c>
      <c r="AC637" s="120">
        <v>25707124</v>
      </c>
      <c r="AD637" s="120">
        <v>0</v>
      </c>
      <c r="AE637" s="120">
        <v>29154165</v>
      </c>
      <c r="AF637" s="121"/>
      <c r="AG637" s="114" t="s">
        <v>11293</v>
      </c>
      <c r="AH637" s="114" t="s">
        <v>1193</v>
      </c>
      <c r="AI637" s="114">
        <v>13</v>
      </c>
      <c r="AJ637" s="114">
        <v>7</v>
      </c>
      <c r="AK637" s="114">
        <v>6</v>
      </c>
      <c r="AL637" s="114">
        <v>75</v>
      </c>
      <c r="AM637" s="114">
        <v>1</v>
      </c>
      <c r="AN637" s="118" t="s">
        <v>4568</v>
      </c>
      <c r="AO637" s="122">
        <v>1</v>
      </c>
    </row>
    <row r="638" spans="1:41" ht="25" customHeight="1" x14ac:dyDescent="0.35">
      <c r="A638" s="125"/>
      <c r="B638" s="124"/>
      <c r="C638" s="114" t="str">
        <f t="shared" ca="1" si="85"/>
        <v>Expired</v>
      </c>
      <c r="D638" s="114" t="s">
        <v>4571</v>
      </c>
      <c r="E638" s="115">
        <v>41687</v>
      </c>
      <c r="F638" s="115">
        <v>45365</v>
      </c>
      <c r="G638" s="115">
        <f>DATE(YEAR(F638)+2,MONTH(F638),DAY(F638)-1)</f>
        <v>46094</v>
      </c>
      <c r="H638" s="114" t="s">
        <v>52</v>
      </c>
      <c r="I638" s="379" t="s">
        <v>53</v>
      </c>
      <c r="J638" s="346" t="s">
        <v>6336</v>
      </c>
      <c r="K638" s="114" t="s">
        <v>11728</v>
      </c>
      <c r="L638" s="114" t="s">
        <v>5123</v>
      </c>
      <c r="M638" s="114" t="s">
        <v>3640</v>
      </c>
      <c r="N638" s="116" t="str">
        <f t="shared" si="86"/>
        <v>LP</v>
      </c>
      <c r="O638" s="114" t="s">
        <v>8727</v>
      </c>
      <c r="P638" s="114" t="str">
        <f t="shared" si="84"/>
        <v>Medium</v>
      </c>
      <c r="Q638" s="155" t="s">
        <v>448</v>
      </c>
      <c r="R638" s="356" t="s">
        <v>14379</v>
      </c>
      <c r="S638" s="356"/>
      <c r="T638" s="155" t="s">
        <v>14380</v>
      </c>
      <c r="U638" s="117" t="s">
        <v>14381</v>
      </c>
      <c r="V638" s="118" t="s">
        <v>11877</v>
      </c>
      <c r="W638" s="128" t="s">
        <v>1193</v>
      </c>
      <c r="X638" s="128" t="s">
        <v>1193</v>
      </c>
      <c r="Y638" s="115">
        <v>41662</v>
      </c>
      <c r="Z638" s="115">
        <v>43100</v>
      </c>
      <c r="AA638" s="120">
        <v>6123308</v>
      </c>
      <c r="AB638" s="120">
        <v>0</v>
      </c>
      <c r="AC638" s="120">
        <v>3779203</v>
      </c>
      <c r="AD638" s="120">
        <v>0</v>
      </c>
      <c r="AE638" s="120">
        <v>6073012</v>
      </c>
      <c r="AF638" s="121">
        <v>4949181</v>
      </c>
      <c r="AG638" s="114" t="s">
        <v>11877</v>
      </c>
      <c r="AH638" s="114" t="s">
        <v>1193</v>
      </c>
      <c r="AI638" s="114">
        <v>158</v>
      </c>
      <c r="AJ638" s="114">
        <v>51</v>
      </c>
      <c r="AK638" s="114">
        <v>107</v>
      </c>
      <c r="AL638" s="114">
        <v>158</v>
      </c>
      <c r="AM638" s="114">
        <v>1</v>
      </c>
      <c r="AN638" s="118" t="s">
        <v>3517</v>
      </c>
      <c r="AO638" s="122">
        <v>1</v>
      </c>
    </row>
    <row r="639" spans="1:41" ht="25" customHeight="1" x14ac:dyDescent="0.35">
      <c r="A639" s="123"/>
      <c r="B639" s="124"/>
      <c r="C639" s="114" t="str">
        <f t="shared" ca="1" si="85"/>
        <v>Expired</v>
      </c>
      <c r="D639" s="114" t="s">
        <v>3943</v>
      </c>
      <c r="E639" s="115">
        <v>43486</v>
      </c>
      <c r="F639" s="115">
        <v>44566</v>
      </c>
      <c r="G639" s="115">
        <f>DATE(YEAR(F639)+2,MONTH(F639),DAY(F639)-1)</f>
        <v>45295</v>
      </c>
      <c r="H639" s="114" t="s">
        <v>4812</v>
      </c>
      <c r="I639" s="379" t="s">
        <v>4949</v>
      </c>
      <c r="J639" s="155" t="s">
        <v>6337</v>
      </c>
      <c r="K639" s="114" t="s">
        <v>24</v>
      </c>
      <c r="L639" s="114" t="s">
        <v>15709</v>
      </c>
      <c r="M639" s="114" t="s">
        <v>3640</v>
      </c>
      <c r="N639" s="116" t="str">
        <f t="shared" si="86"/>
        <v>LP</v>
      </c>
      <c r="O639" s="114" t="s">
        <v>8728</v>
      </c>
      <c r="P639" s="114" t="str">
        <f t="shared" si="84"/>
        <v>Low</v>
      </c>
      <c r="Q639" s="155" t="s">
        <v>5060</v>
      </c>
      <c r="R639" s="356" t="s">
        <v>11632</v>
      </c>
      <c r="S639" s="356"/>
      <c r="T639" s="155" t="s">
        <v>10095</v>
      </c>
      <c r="U639" s="117" t="s">
        <v>10096</v>
      </c>
      <c r="V639" s="118" t="s">
        <v>6338</v>
      </c>
      <c r="W639" s="118" t="s">
        <v>6339</v>
      </c>
      <c r="X639" s="119" t="s">
        <v>1193</v>
      </c>
      <c r="Y639" s="115">
        <v>43381</v>
      </c>
      <c r="Z639" s="115">
        <v>43100</v>
      </c>
      <c r="AA639" s="120">
        <v>6893551.9199999999</v>
      </c>
      <c r="AB639" s="120">
        <v>0</v>
      </c>
      <c r="AC639" s="120">
        <v>4000</v>
      </c>
      <c r="AD639" s="120">
        <v>0</v>
      </c>
      <c r="AE639" s="120">
        <v>6858245.9500000002</v>
      </c>
      <c r="AF639" s="121"/>
      <c r="AG639" s="114" t="s">
        <v>1193</v>
      </c>
      <c r="AH639" s="114" t="s">
        <v>1193</v>
      </c>
      <c r="AI639" s="114">
        <v>3</v>
      </c>
      <c r="AJ639" s="114">
        <v>1</v>
      </c>
      <c r="AK639" s="114">
        <v>2</v>
      </c>
      <c r="AL639" s="114">
        <v>200</v>
      </c>
      <c r="AM639" s="114">
        <v>0</v>
      </c>
      <c r="AN639" s="118" t="s">
        <v>3517</v>
      </c>
      <c r="AO639" s="122">
        <v>1</v>
      </c>
    </row>
    <row r="640" spans="1:41" ht="25" customHeight="1" x14ac:dyDescent="0.35">
      <c r="A640" s="123"/>
      <c r="B640" s="181">
        <v>44634</v>
      </c>
      <c r="C640" s="114" t="str">
        <f t="shared" ca="1" si="85"/>
        <v>Expired</v>
      </c>
      <c r="D640" s="114" t="s">
        <v>7915</v>
      </c>
      <c r="E640" s="115">
        <v>44642</v>
      </c>
      <c r="F640" s="115">
        <v>44642</v>
      </c>
      <c r="G640" s="115">
        <f>DATE(YEAR(F640)+2,MONTH(F640),DAY(F640)-1)</f>
        <v>45372</v>
      </c>
      <c r="H640" s="114" t="s">
        <v>7920</v>
      </c>
      <c r="I640" s="379" t="s">
        <v>7925</v>
      </c>
      <c r="J640" s="155" t="s">
        <v>7929</v>
      </c>
      <c r="K640" s="118" t="s">
        <v>18</v>
      </c>
      <c r="L640" s="114" t="s">
        <v>3368</v>
      </c>
      <c r="M640" s="114" t="s">
        <v>3640</v>
      </c>
      <c r="N640" s="116" t="str">
        <f t="shared" si="86"/>
        <v>LP</v>
      </c>
      <c r="O640" s="114" t="s">
        <v>8725</v>
      </c>
      <c r="P640" s="114" t="str">
        <f t="shared" si="84"/>
        <v>Medium</v>
      </c>
      <c r="Q640" s="155" t="s">
        <v>7934</v>
      </c>
      <c r="R640" s="356"/>
      <c r="S640" s="356"/>
      <c r="T640" s="155" t="s">
        <v>7937</v>
      </c>
      <c r="U640" s="117" t="s">
        <v>7939</v>
      </c>
      <c r="V640" s="119"/>
      <c r="W640" s="119"/>
      <c r="X640" s="119"/>
      <c r="Y640" s="128"/>
      <c r="Z640" s="118"/>
      <c r="AA640" s="120"/>
      <c r="AB640" s="120"/>
      <c r="AC640" s="120"/>
      <c r="AD640" s="120"/>
      <c r="AE640" s="120"/>
      <c r="AF640" s="121"/>
      <c r="AG640" s="114"/>
      <c r="AH640" s="114"/>
      <c r="AI640" s="114"/>
      <c r="AJ640" s="114"/>
      <c r="AK640" s="114"/>
      <c r="AL640" s="114"/>
      <c r="AM640" s="114"/>
      <c r="AN640" s="118" t="s">
        <v>3500</v>
      </c>
      <c r="AO640" s="122">
        <v>1</v>
      </c>
    </row>
    <row r="641" spans="1:45" ht="25" customHeight="1" x14ac:dyDescent="0.35">
      <c r="A641" s="123"/>
      <c r="B641" s="124"/>
      <c r="C641" s="114" t="str">
        <f t="shared" ca="1" si="85"/>
        <v>Expired</v>
      </c>
      <c r="D641" s="114" t="s">
        <v>4017</v>
      </c>
      <c r="E641" s="115">
        <v>41687</v>
      </c>
      <c r="F641" s="115">
        <v>45338</v>
      </c>
      <c r="G641" s="115">
        <f>DATE(YEAR(F641)+2,MONTH(F641),DAY(F641)-1)</f>
        <v>46068</v>
      </c>
      <c r="H641" s="115" t="s">
        <v>4813</v>
      </c>
      <c r="I641" s="379" t="s">
        <v>51</v>
      </c>
      <c r="J641" s="346" t="s">
        <v>6343</v>
      </c>
      <c r="K641" s="114" t="s">
        <v>11728</v>
      </c>
      <c r="L641" s="114" t="s">
        <v>5123</v>
      </c>
      <c r="M641" s="114" t="s">
        <v>3640</v>
      </c>
      <c r="N641" s="116" t="str">
        <f t="shared" si="86"/>
        <v>LP</v>
      </c>
      <c r="O641" s="114" t="s">
        <v>8735</v>
      </c>
      <c r="P641" s="114" t="str">
        <f>IF(EXACT(O641,"Overseas Charities Operating in Jamaica"),"Medium",IF(EXACT(O641,"Muslim Groups/Foundations"),"Medium",IF(EXACT(O641,"Churches"),"Low",IF(EXACT(O641,"Benevolent Societies"),"Low",IF(EXACT(O641,"Alumni/Past Students Associations"),"Low",IF(EXACT(O641,"Schools(Government/Private)"),"Low",IF(EXACT(O641,"Govt.Based Trust/Charities"),"Low",IF(EXACT(O641,"Trust"),"Medium",IF(EXACT(O641,"Company Based Foundations"),"Medium",IF(EXACT(O641,"Other Foundations"),"Medium",IF(EXACT(O641,"Unincorporated Groups"),"Medium","")))))))))))</f>
        <v>Low</v>
      </c>
      <c r="Q641" s="155" t="s">
        <v>447</v>
      </c>
      <c r="R641" s="356" t="s">
        <v>13872</v>
      </c>
      <c r="S641" s="356"/>
      <c r="T641" s="155" t="s">
        <v>13873</v>
      </c>
      <c r="U641" s="127" t="s">
        <v>13874</v>
      </c>
      <c r="V641" s="118" t="s">
        <v>6344</v>
      </c>
      <c r="W641" s="119" t="s">
        <v>1193</v>
      </c>
      <c r="X641" s="119" t="s">
        <v>1193</v>
      </c>
      <c r="Y641" s="115">
        <v>33097</v>
      </c>
      <c r="Z641" s="115">
        <v>43830</v>
      </c>
      <c r="AA641" s="120">
        <v>60934453.18</v>
      </c>
      <c r="AB641" s="120">
        <v>0</v>
      </c>
      <c r="AC641" s="120">
        <v>60934453.18</v>
      </c>
      <c r="AD641" s="120">
        <v>0</v>
      </c>
      <c r="AE641" s="120">
        <v>68713568.829999998</v>
      </c>
      <c r="AF641" s="121">
        <v>0</v>
      </c>
      <c r="AG641" s="114" t="s">
        <v>1193</v>
      </c>
      <c r="AH641" s="114" t="s">
        <v>1193</v>
      </c>
      <c r="AI641" s="114">
        <v>6</v>
      </c>
      <c r="AJ641" s="114">
        <v>3</v>
      </c>
      <c r="AK641" s="114">
        <v>3</v>
      </c>
      <c r="AL641" s="114">
        <v>2</v>
      </c>
      <c r="AM641" s="114">
        <v>1</v>
      </c>
      <c r="AN641" s="118" t="s">
        <v>4568</v>
      </c>
      <c r="AO641" s="122">
        <v>1</v>
      </c>
    </row>
    <row r="642" spans="1:45" ht="25" customHeight="1" x14ac:dyDescent="0.35">
      <c r="A642" s="123" t="s">
        <v>14296</v>
      </c>
      <c r="B642" s="124"/>
      <c r="C642" s="114" t="str">
        <f t="shared" ca="1" si="85"/>
        <v>Active</v>
      </c>
      <c r="D642" s="114" t="s">
        <v>3804</v>
      </c>
      <c r="E642" s="115">
        <v>44412</v>
      </c>
      <c r="F642" s="115">
        <v>45985</v>
      </c>
      <c r="G642" s="115">
        <f>DATE(YEAR(F642)+1,MONTH(F642),DAY(F642)-1)</f>
        <v>46349</v>
      </c>
      <c r="H642" s="114" t="s">
        <v>4114</v>
      </c>
      <c r="I642" s="379" t="s">
        <v>8369</v>
      </c>
      <c r="J642" s="155" t="s">
        <v>6345</v>
      </c>
      <c r="K642" s="114" t="s">
        <v>11728</v>
      </c>
      <c r="L642" s="114" t="s">
        <v>5123</v>
      </c>
      <c r="M642" s="114" t="s">
        <v>3640</v>
      </c>
      <c r="N642" s="116" t="str">
        <f t="shared" si="86"/>
        <v>LP</v>
      </c>
      <c r="O642" s="114" t="s">
        <v>8725</v>
      </c>
      <c r="P642" s="114" t="str">
        <f t="shared" ref="P642:P648" si="88">IF(EXACT(O642,"Overseas Charities Operating in Jamaica"),"Medium",IF(EXACT(O642,"Muslim Groups/Foundations"),"Medium",IF(EXACT(O642,"Churches"),"Low",IF(EXACT(O642,"Benevolent Societies"),"Low",IF(EXACT(O642,"Alumni/Past Students Associations"),"Low",IF(EXACT(O642,"Schools(Government/Private)"),"Low",IF(EXACT(O642,"Govt.Based Trusts/Charities"),"Low",IF(EXACT(O642,"Trust"),"Medium",IF(EXACT(O642,"Company Based Foundations"),"Medium",IF(EXACT(O642,"Other Foundations"),"Medium",IF(EXACT(O642,"Unincorporated Groups"),"Medium","")))))))))))</f>
        <v>Medium</v>
      </c>
      <c r="Q642" s="155" t="s">
        <v>6346</v>
      </c>
      <c r="R642" s="356" t="s">
        <v>15810</v>
      </c>
      <c r="S642" s="356"/>
      <c r="T642" s="155" t="s">
        <v>10081</v>
      </c>
      <c r="U642" s="127" t="s">
        <v>10082</v>
      </c>
      <c r="V642" s="118" t="s">
        <v>6347</v>
      </c>
      <c r="W642" s="119" t="s">
        <v>1193</v>
      </c>
      <c r="X642" s="119" t="s">
        <v>1193</v>
      </c>
      <c r="Y642" s="115">
        <v>44294</v>
      </c>
      <c r="Z642" s="115">
        <v>44561</v>
      </c>
      <c r="AA642" s="130">
        <v>0</v>
      </c>
      <c r="AB642" s="130">
        <v>0</v>
      </c>
      <c r="AC642" s="130">
        <v>0</v>
      </c>
      <c r="AD642" s="130">
        <v>0</v>
      </c>
      <c r="AE642" s="130">
        <v>0</v>
      </c>
      <c r="AF642" s="137">
        <v>0</v>
      </c>
      <c r="AG642" s="114" t="s">
        <v>1193</v>
      </c>
      <c r="AH642" s="114" t="s">
        <v>1193</v>
      </c>
      <c r="AI642" s="114">
        <v>5</v>
      </c>
      <c r="AJ642" s="114">
        <v>3</v>
      </c>
      <c r="AK642" s="114">
        <v>2</v>
      </c>
      <c r="AL642" s="114">
        <v>2</v>
      </c>
      <c r="AM642" s="114">
        <v>1</v>
      </c>
      <c r="AN642" s="136" t="s">
        <v>3500</v>
      </c>
      <c r="AO642" s="122">
        <v>1</v>
      </c>
    </row>
    <row r="643" spans="1:45" ht="25" customHeight="1" x14ac:dyDescent="0.35">
      <c r="A643" s="123"/>
      <c r="B643" s="124"/>
      <c r="C643" s="114" t="str">
        <f t="shared" ca="1" si="85"/>
        <v>Active</v>
      </c>
      <c r="D643" s="114" t="s">
        <v>8657</v>
      </c>
      <c r="E643" s="115">
        <v>41919</v>
      </c>
      <c r="F643" s="115">
        <v>45572</v>
      </c>
      <c r="G643" s="115">
        <f t="shared" ref="G643:G649" si="89">DATE(YEAR(F643)+2,MONTH(F643),DAY(F643)-1)</f>
        <v>46301</v>
      </c>
      <c r="H643" s="114" t="s">
        <v>683</v>
      </c>
      <c r="I643" s="379" t="s">
        <v>16604</v>
      </c>
      <c r="J643" s="155" t="s">
        <v>6348</v>
      </c>
      <c r="K643" s="118" t="s">
        <v>11728</v>
      </c>
      <c r="L643" s="114" t="s">
        <v>5123</v>
      </c>
      <c r="M643" s="114" t="s">
        <v>3640</v>
      </c>
      <c r="N643" s="116" t="str">
        <f t="shared" si="86"/>
        <v>LP</v>
      </c>
      <c r="O643" s="114" t="s">
        <v>8733</v>
      </c>
      <c r="P643" s="114" t="str">
        <f t="shared" si="88"/>
        <v>Medium</v>
      </c>
      <c r="Q643" s="155" t="s">
        <v>710</v>
      </c>
      <c r="R643" s="356" t="s">
        <v>13635</v>
      </c>
      <c r="S643" s="356"/>
      <c r="T643" s="155" t="s">
        <v>13636</v>
      </c>
      <c r="U643" s="117" t="s">
        <v>14550</v>
      </c>
      <c r="V643" s="118" t="s">
        <v>11109</v>
      </c>
      <c r="W643" s="119" t="s">
        <v>1193</v>
      </c>
      <c r="X643" s="119" t="s">
        <v>1193</v>
      </c>
      <c r="Y643" s="115">
        <v>41885</v>
      </c>
      <c r="Z643" s="115">
        <v>44561</v>
      </c>
      <c r="AA643" s="120">
        <v>167059000</v>
      </c>
      <c r="AB643" s="120">
        <v>0</v>
      </c>
      <c r="AC643" s="120">
        <v>83770000</v>
      </c>
      <c r="AD643" s="120">
        <v>0</v>
      </c>
      <c r="AE643" s="120">
        <v>94927000</v>
      </c>
      <c r="AF643" s="121"/>
      <c r="AG643" s="114" t="s">
        <v>8658</v>
      </c>
      <c r="AH643" s="114">
        <v>0</v>
      </c>
      <c r="AI643" s="114">
        <v>0</v>
      </c>
      <c r="AJ643" s="114">
        <v>0</v>
      </c>
      <c r="AK643" s="114">
        <v>0</v>
      </c>
      <c r="AL643" s="114">
        <v>24</v>
      </c>
      <c r="AM643" s="114">
        <v>0</v>
      </c>
      <c r="AN643" s="118" t="s">
        <v>3517</v>
      </c>
      <c r="AO643" s="122">
        <v>1</v>
      </c>
    </row>
    <row r="644" spans="1:45" ht="25" customHeight="1" x14ac:dyDescent="0.35">
      <c r="A644" s="123"/>
      <c r="B644" s="124"/>
      <c r="C644" s="114" t="str">
        <f t="shared" ca="1" si="85"/>
        <v>Expired</v>
      </c>
      <c r="D644" s="114" t="s">
        <v>8241</v>
      </c>
      <c r="E644" s="115">
        <v>43798</v>
      </c>
      <c r="F644" s="115">
        <v>44527</v>
      </c>
      <c r="G644" s="115">
        <f t="shared" si="89"/>
        <v>45256</v>
      </c>
      <c r="H644" s="114" t="s">
        <v>2434</v>
      </c>
      <c r="I644" s="379" t="s">
        <v>4385</v>
      </c>
      <c r="J644" s="155" t="s">
        <v>6349</v>
      </c>
      <c r="K644" s="114" t="s">
        <v>11728</v>
      </c>
      <c r="L644" s="114" t="s">
        <v>5123</v>
      </c>
      <c r="M644" s="114" t="s">
        <v>3640</v>
      </c>
      <c r="N644" s="116" t="str">
        <f t="shared" si="86"/>
        <v>LP</v>
      </c>
      <c r="O644" s="114" t="s">
        <v>8726</v>
      </c>
      <c r="P644" s="114" t="str">
        <f t="shared" si="88"/>
        <v>Medium</v>
      </c>
      <c r="Q644" s="155" t="s">
        <v>10523</v>
      </c>
      <c r="R644" s="356"/>
      <c r="S644" s="356"/>
      <c r="T644" s="155" t="s">
        <v>2809</v>
      </c>
      <c r="U644" s="117" t="s">
        <v>6350</v>
      </c>
      <c r="V644" s="128" t="s">
        <v>10748</v>
      </c>
      <c r="W644" s="128" t="s">
        <v>1193</v>
      </c>
      <c r="X644" s="128" t="s">
        <v>1193</v>
      </c>
      <c r="Y644" s="115">
        <v>43662</v>
      </c>
      <c r="Z644" s="115">
        <v>44561</v>
      </c>
      <c r="AA644" s="120">
        <v>0</v>
      </c>
      <c r="AB644" s="120">
        <v>0</v>
      </c>
      <c r="AC644" s="120">
        <v>104380</v>
      </c>
      <c r="AD644" s="120">
        <v>0</v>
      </c>
      <c r="AE644" s="120">
        <v>145628</v>
      </c>
      <c r="AF644" s="121"/>
      <c r="AG644" s="114" t="s">
        <v>2464</v>
      </c>
      <c r="AH644" s="114" t="s">
        <v>11462</v>
      </c>
      <c r="AI644" s="114">
        <v>4</v>
      </c>
      <c r="AJ644" s="114">
        <v>2</v>
      </c>
      <c r="AK644" s="114">
        <v>2</v>
      </c>
      <c r="AL644" s="114">
        <v>4</v>
      </c>
      <c r="AM644" s="114">
        <v>0</v>
      </c>
      <c r="AN644" s="118" t="s">
        <v>3500</v>
      </c>
      <c r="AO644" s="122">
        <v>1</v>
      </c>
    </row>
    <row r="645" spans="1:45" ht="25" customHeight="1" x14ac:dyDescent="0.35">
      <c r="A645" s="125" t="s">
        <v>11533</v>
      </c>
      <c r="B645" s="126">
        <v>45408</v>
      </c>
      <c r="C645" s="114" t="str">
        <f t="shared" ca="1" si="85"/>
        <v>Active</v>
      </c>
      <c r="D645" s="114" t="s">
        <v>13897</v>
      </c>
      <c r="E645" s="115">
        <v>45408</v>
      </c>
      <c r="F645" s="115">
        <v>45773</v>
      </c>
      <c r="G645" s="115">
        <f t="shared" si="89"/>
        <v>46502</v>
      </c>
      <c r="H645" s="114" t="s">
        <v>13898</v>
      </c>
      <c r="I645" s="379" t="s">
        <v>13899</v>
      </c>
      <c r="J645" s="155" t="s">
        <v>13900</v>
      </c>
      <c r="K645" s="114" t="s">
        <v>11728</v>
      </c>
      <c r="L645" s="114" t="s">
        <v>5123</v>
      </c>
      <c r="M645" s="114" t="s">
        <v>3640</v>
      </c>
      <c r="N645" s="116" t="str">
        <f t="shared" si="86"/>
        <v>LP</v>
      </c>
      <c r="O645" s="114" t="s">
        <v>8728</v>
      </c>
      <c r="P645" s="114" t="str">
        <f t="shared" si="88"/>
        <v>Low</v>
      </c>
      <c r="Q645" s="155" t="s">
        <v>5151</v>
      </c>
      <c r="R645" s="356" t="s">
        <v>13901</v>
      </c>
      <c r="S645" s="356"/>
      <c r="T645" s="155" t="s">
        <v>13902</v>
      </c>
      <c r="U645" s="117" t="s">
        <v>13903</v>
      </c>
      <c r="V645" s="118" t="s">
        <v>13904</v>
      </c>
      <c r="W645" s="119" t="s">
        <v>13905</v>
      </c>
      <c r="X645" s="119" t="s">
        <v>1193</v>
      </c>
      <c r="Y645" s="115">
        <v>45349</v>
      </c>
      <c r="Z645" s="115">
        <v>45657</v>
      </c>
      <c r="AA645" s="120">
        <v>19345486</v>
      </c>
      <c r="AB645" s="120">
        <v>0</v>
      </c>
      <c r="AC645" s="120">
        <v>1797134</v>
      </c>
      <c r="AD645" s="120">
        <v>0</v>
      </c>
      <c r="AE645" s="120">
        <v>-19935638</v>
      </c>
      <c r="AF645" s="121">
        <v>4618176</v>
      </c>
      <c r="AG645" s="114" t="s">
        <v>1193</v>
      </c>
      <c r="AH645" s="114" t="s">
        <v>1193</v>
      </c>
      <c r="AI645" s="114">
        <v>260</v>
      </c>
      <c r="AJ645" s="114">
        <v>125</v>
      </c>
      <c r="AK645" s="114">
        <v>135</v>
      </c>
      <c r="AL645" s="114">
        <v>42</v>
      </c>
      <c r="AM645" s="114" t="s">
        <v>15277</v>
      </c>
      <c r="AN645" s="118" t="s">
        <v>4568</v>
      </c>
      <c r="AO645" s="122">
        <v>1</v>
      </c>
    </row>
    <row r="646" spans="1:45" ht="25" customHeight="1" x14ac:dyDescent="0.35">
      <c r="A646" s="123"/>
      <c r="B646" s="124"/>
      <c r="C646" s="114" t="str">
        <f t="shared" ca="1" si="85"/>
        <v>Expired</v>
      </c>
      <c r="D646" s="114" t="s">
        <v>2722</v>
      </c>
      <c r="E646" s="115">
        <v>44183</v>
      </c>
      <c r="F646" s="115">
        <v>44913</v>
      </c>
      <c r="G646" s="115">
        <f t="shared" si="89"/>
        <v>45643</v>
      </c>
      <c r="H646" s="114" t="s">
        <v>2723</v>
      </c>
      <c r="I646" s="379" t="s">
        <v>4950</v>
      </c>
      <c r="J646" s="155" t="s">
        <v>6351</v>
      </c>
      <c r="K646" s="114" t="s">
        <v>30</v>
      </c>
      <c r="L646" s="114" t="s">
        <v>15709</v>
      </c>
      <c r="M646" s="114" t="s">
        <v>3640</v>
      </c>
      <c r="N646" s="116" t="str">
        <f t="shared" si="86"/>
        <v>LP</v>
      </c>
      <c r="O646" s="114" t="s">
        <v>8725</v>
      </c>
      <c r="P646" s="114" t="str">
        <f t="shared" si="88"/>
        <v>Medium</v>
      </c>
      <c r="Q646" s="155" t="s">
        <v>6170</v>
      </c>
      <c r="R646" s="356"/>
      <c r="S646" s="356"/>
      <c r="T646" s="155" t="s">
        <v>8840</v>
      </c>
      <c r="U646" s="127" t="s">
        <v>6352</v>
      </c>
      <c r="V646" s="129" t="s">
        <v>10925</v>
      </c>
      <c r="W646" s="128" t="s">
        <v>1193</v>
      </c>
      <c r="X646" s="128" t="s">
        <v>1193</v>
      </c>
      <c r="Y646" s="115">
        <v>44160</v>
      </c>
      <c r="Z646" s="115">
        <v>44561</v>
      </c>
      <c r="AA646" s="120">
        <v>527831.92000000004</v>
      </c>
      <c r="AB646" s="120">
        <v>0</v>
      </c>
      <c r="AC646" s="120">
        <v>452831</v>
      </c>
      <c r="AD646" s="120">
        <v>0</v>
      </c>
      <c r="AE646" s="120">
        <v>527831.92000000004</v>
      </c>
      <c r="AF646" s="121"/>
      <c r="AG646" s="114" t="s">
        <v>11294</v>
      </c>
      <c r="AH646" s="114" t="s">
        <v>1193</v>
      </c>
      <c r="AI646" s="114">
        <v>13</v>
      </c>
      <c r="AJ646" s="114">
        <v>10</v>
      </c>
      <c r="AK646" s="114">
        <v>5</v>
      </c>
      <c r="AL646" s="114">
        <v>15</v>
      </c>
      <c r="AM646" s="114">
        <v>1</v>
      </c>
      <c r="AN646" s="118" t="s">
        <v>3500</v>
      </c>
      <c r="AO646" s="122">
        <v>1</v>
      </c>
    </row>
    <row r="647" spans="1:45" ht="25" customHeight="1" x14ac:dyDescent="0.35">
      <c r="A647" s="125" t="s">
        <v>14620</v>
      </c>
      <c r="B647" s="124"/>
      <c r="C647" s="114" t="str">
        <f t="shared" ca="1" si="85"/>
        <v>Active</v>
      </c>
      <c r="D647" s="114" t="s">
        <v>14574</v>
      </c>
      <c r="E647" s="115">
        <v>44256</v>
      </c>
      <c r="F647" s="115">
        <v>45979</v>
      </c>
      <c r="G647" s="115">
        <f t="shared" si="89"/>
        <v>46708</v>
      </c>
      <c r="H647" s="114" t="s">
        <v>3272</v>
      </c>
      <c r="I647" s="379" t="s">
        <v>8050</v>
      </c>
      <c r="J647" s="155" t="s">
        <v>6353</v>
      </c>
      <c r="K647" s="114" t="s">
        <v>11728</v>
      </c>
      <c r="L647" s="114" t="s">
        <v>5123</v>
      </c>
      <c r="M647" s="114" t="s">
        <v>3640</v>
      </c>
      <c r="N647" s="116" t="str">
        <f t="shared" si="86"/>
        <v>LP</v>
      </c>
      <c r="O647" s="114" t="s">
        <v>8726</v>
      </c>
      <c r="P647" s="114" t="str">
        <f t="shared" si="88"/>
        <v>Medium</v>
      </c>
      <c r="Q647" s="155" t="s">
        <v>6354</v>
      </c>
      <c r="R647" s="356" t="s">
        <v>13819</v>
      </c>
      <c r="S647" s="356"/>
      <c r="T647" s="155" t="s">
        <v>13820</v>
      </c>
      <c r="U647" s="117" t="s">
        <v>10083</v>
      </c>
      <c r="V647" s="118" t="s">
        <v>10926</v>
      </c>
      <c r="W647" s="119" t="s">
        <v>1193</v>
      </c>
      <c r="X647" s="119" t="s">
        <v>1193</v>
      </c>
      <c r="Y647" s="115">
        <v>44124</v>
      </c>
      <c r="Z647" s="115">
        <v>44561</v>
      </c>
      <c r="AA647" s="120">
        <v>0</v>
      </c>
      <c r="AB647" s="120">
        <v>0</v>
      </c>
      <c r="AC647" s="120">
        <v>0</v>
      </c>
      <c r="AD647" s="120">
        <v>0</v>
      </c>
      <c r="AE647" s="120">
        <v>0</v>
      </c>
      <c r="AF647" s="121"/>
      <c r="AG647" s="114" t="s">
        <v>1193</v>
      </c>
      <c r="AH647" s="114" t="s">
        <v>1193</v>
      </c>
      <c r="AI647" s="114">
        <v>1</v>
      </c>
      <c r="AJ647" s="114">
        <v>1</v>
      </c>
      <c r="AK647" s="114">
        <v>0</v>
      </c>
      <c r="AL647" s="114">
        <v>0</v>
      </c>
      <c r="AM647" s="114">
        <v>1</v>
      </c>
      <c r="AN647" s="118" t="s">
        <v>3500</v>
      </c>
      <c r="AO647" s="122">
        <v>1</v>
      </c>
    </row>
    <row r="648" spans="1:45" ht="25" customHeight="1" x14ac:dyDescent="0.35">
      <c r="A648" s="125" t="s">
        <v>11533</v>
      </c>
      <c r="B648" s="126">
        <v>45294</v>
      </c>
      <c r="C648" s="114" t="str">
        <f t="shared" ca="1" si="85"/>
        <v>Expired</v>
      </c>
      <c r="D648" s="114" t="s">
        <v>12957</v>
      </c>
      <c r="E648" s="115">
        <v>45271</v>
      </c>
      <c r="F648" s="115">
        <f>E648</f>
        <v>45271</v>
      </c>
      <c r="G648" s="115">
        <f t="shared" si="89"/>
        <v>46001</v>
      </c>
      <c r="H648" s="114" t="s">
        <v>12958</v>
      </c>
      <c r="I648" s="379" t="s">
        <v>12959</v>
      </c>
      <c r="J648" s="155" t="s">
        <v>12960</v>
      </c>
      <c r="K648" s="114" t="s">
        <v>24</v>
      </c>
      <c r="L648" s="114" t="s">
        <v>5123</v>
      </c>
      <c r="M648" s="114" t="s">
        <v>3640</v>
      </c>
      <c r="N648" s="116" t="str">
        <f t="shared" si="86"/>
        <v>LP</v>
      </c>
      <c r="O648" s="114" t="s">
        <v>8725</v>
      </c>
      <c r="P648" s="114" t="str">
        <f t="shared" si="88"/>
        <v>Medium</v>
      </c>
      <c r="Q648" s="155" t="s">
        <v>12961</v>
      </c>
      <c r="R648" s="356" t="s">
        <v>12962</v>
      </c>
      <c r="S648" s="356"/>
      <c r="T648" s="155" t="s">
        <v>12963</v>
      </c>
      <c r="U648" s="127" t="s">
        <v>12964</v>
      </c>
      <c r="V648" s="128" t="s">
        <v>12965</v>
      </c>
      <c r="W648" s="128" t="s">
        <v>1193</v>
      </c>
      <c r="X648" s="128" t="s">
        <v>1193</v>
      </c>
      <c r="Y648" s="115">
        <v>44504</v>
      </c>
      <c r="Z648" s="115" t="s">
        <v>3303</v>
      </c>
      <c r="AA648" s="120">
        <v>0</v>
      </c>
      <c r="AB648" s="120">
        <v>0</v>
      </c>
      <c r="AC648" s="120">
        <v>0</v>
      </c>
      <c r="AD648" s="120">
        <v>0</v>
      </c>
      <c r="AE648" s="120">
        <v>0</v>
      </c>
      <c r="AF648" s="121">
        <v>0</v>
      </c>
      <c r="AG648" s="114" t="s">
        <v>1193</v>
      </c>
      <c r="AH648" s="114" t="s">
        <v>1193</v>
      </c>
      <c r="AI648" s="114">
        <v>2</v>
      </c>
      <c r="AJ648" s="114">
        <v>0</v>
      </c>
      <c r="AK648" s="114">
        <v>2</v>
      </c>
      <c r="AL648" s="114">
        <v>0</v>
      </c>
      <c r="AM648" s="114">
        <v>0</v>
      </c>
      <c r="AN648" s="118" t="s">
        <v>3500</v>
      </c>
      <c r="AO648" s="122">
        <v>1</v>
      </c>
    </row>
    <row r="649" spans="1:45" ht="25" customHeight="1" x14ac:dyDescent="0.35">
      <c r="A649" s="123"/>
      <c r="B649" s="124"/>
      <c r="C649" s="114" t="str">
        <f t="shared" ca="1" si="85"/>
        <v>Expired</v>
      </c>
      <c r="D649" s="114" t="s">
        <v>3683</v>
      </c>
      <c r="E649" s="115">
        <v>43690</v>
      </c>
      <c r="F649" s="115">
        <v>43690</v>
      </c>
      <c r="G649" s="115">
        <f t="shared" si="89"/>
        <v>44420</v>
      </c>
      <c r="H649" s="114" t="s">
        <v>2370</v>
      </c>
      <c r="I649" s="379" t="s">
        <v>4386</v>
      </c>
      <c r="J649" s="155" t="s">
        <v>6355</v>
      </c>
      <c r="K649" s="114" t="s">
        <v>30</v>
      </c>
      <c r="L649" s="114" t="s">
        <v>15709</v>
      </c>
      <c r="M649" s="114" t="s">
        <v>3640</v>
      </c>
      <c r="N649" s="116" t="str">
        <f t="shared" si="86"/>
        <v>LP</v>
      </c>
      <c r="O649" s="114" t="s">
        <v>8732</v>
      </c>
      <c r="P649" s="114" t="str">
        <f>IF(EXACT(O649,"Overseas Charities Operating in Jamaica"),"Medium",IF(EXACT(O649,"Muslim Groups/Foundations"),"Medium",IF(EXACT(O649,"Churches"),"Low",IF(EXACT(O649,"Benevolent Societies"),"Low",IF(EXACT(O649,"Alumni/Past Students'associations"),"Low",IF(EXACT(O649,"Schools(Government/Private)"),"Low",IF(EXACT(O649,"Govt.Based Trusts/Charities"),"Low",IF(EXACT(O649,"Trust"),"Medium",IF(EXACT(O649,"Company Based Foundations"),"Medium",IF(EXACT(O649,"Other Foundations"),"Medium",IF(EXACT(O649,"Unincorporated Groups"),"Medium","")))))))))))</f>
        <v>Low</v>
      </c>
      <c r="Q649" s="155" t="s">
        <v>10524</v>
      </c>
      <c r="R649" s="356" t="s">
        <v>11633</v>
      </c>
      <c r="S649" s="356"/>
      <c r="T649" s="155" t="s">
        <v>2799</v>
      </c>
      <c r="U649" s="117" t="s">
        <v>10084</v>
      </c>
      <c r="V649" s="129" t="s">
        <v>10927</v>
      </c>
      <c r="W649" s="128" t="s">
        <v>1193</v>
      </c>
      <c r="X649" s="128" t="s">
        <v>1193</v>
      </c>
      <c r="Y649" s="115">
        <v>43664</v>
      </c>
      <c r="Z649" s="118" t="s">
        <v>3303</v>
      </c>
      <c r="AA649" s="120">
        <v>0</v>
      </c>
      <c r="AB649" s="120">
        <v>0</v>
      </c>
      <c r="AC649" s="120">
        <v>0</v>
      </c>
      <c r="AD649" s="120">
        <v>0</v>
      </c>
      <c r="AE649" s="120">
        <v>0</v>
      </c>
      <c r="AF649" s="121"/>
      <c r="AG649" s="114" t="s">
        <v>1193</v>
      </c>
      <c r="AH649" s="114" t="s">
        <v>1193</v>
      </c>
      <c r="AI649" s="114">
        <v>4</v>
      </c>
      <c r="AJ649" s="114">
        <v>2</v>
      </c>
      <c r="AK649" s="114">
        <v>2</v>
      </c>
      <c r="AL649" s="114">
        <v>0</v>
      </c>
      <c r="AM649" s="114">
        <v>0</v>
      </c>
      <c r="AN649" s="118" t="s">
        <v>3500</v>
      </c>
      <c r="AO649" s="122">
        <v>1</v>
      </c>
    </row>
    <row r="650" spans="1:45" ht="25" customHeight="1" x14ac:dyDescent="0.35">
      <c r="A650" s="123"/>
      <c r="B650" s="124"/>
      <c r="C650" s="114" t="str">
        <f t="shared" ca="1" si="85"/>
        <v>Active</v>
      </c>
      <c r="D650" s="114" t="s">
        <v>15335</v>
      </c>
      <c r="E650" s="115">
        <v>44246</v>
      </c>
      <c r="F650" s="115">
        <v>45707</v>
      </c>
      <c r="G650" s="115">
        <f>DATE(YEAR(F650),MONTH(F650)+20,DAY(F650)-1)</f>
        <v>46313</v>
      </c>
      <c r="H650" s="114" t="s">
        <v>3291</v>
      </c>
      <c r="I650" s="379" t="s">
        <v>8051</v>
      </c>
      <c r="J650" s="155" t="s">
        <v>6356</v>
      </c>
      <c r="K650" s="114" t="s">
        <v>11728</v>
      </c>
      <c r="L650" s="114" t="s">
        <v>5123</v>
      </c>
      <c r="M650" s="114" t="s">
        <v>3640</v>
      </c>
      <c r="N650" s="116" t="str">
        <f t="shared" si="86"/>
        <v>LP</v>
      </c>
      <c r="O650" s="114" t="s">
        <v>8725</v>
      </c>
      <c r="P650" s="114" t="str">
        <f t="shared" ref="P650:P694" si="90">IF(EXACT(O650,"Overseas Charities Operating in Jamaica"),"Medium",IF(EXACT(O650,"Muslim Groups/Foundations"),"Medium",IF(EXACT(O650,"Churches"),"Low",IF(EXACT(O650,"Benevolent Societies"),"Low",IF(EXACT(O650,"Alumni/Past Students Associations"),"Low",IF(EXACT(O650,"Schools(Government/Private)"),"Low",IF(EXACT(O650,"Govt.Based Trusts/Charities"),"Low",IF(EXACT(O650,"Trust"),"Medium",IF(EXACT(O650,"Company Based Foundations"),"Medium",IF(EXACT(O650,"Other Foundations"),"Medium",IF(EXACT(O650,"Unincorporated Groups"),"Medium","")))))))))))</f>
        <v>Medium</v>
      </c>
      <c r="Q650" s="155" t="s">
        <v>5158</v>
      </c>
      <c r="R650" s="356" t="s">
        <v>15334</v>
      </c>
      <c r="S650" s="356"/>
      <c r="T650" s="155" t="s">
        <v>10088</v>
      </c>
      <c r="U650" s="117" t="s">
        <v>15336</v>
      </c>
      <c r="V650" s="118" t="s">
        <v>10928</v>
      </c>
      <c r="W650" s="118" t="s">
        <v>10928</v>
      </c>
      <c r="X650" s="119" t="s">
        <v>1193</v>
      </c>
      <c r="Y650" s="115">
        <v>44056</v>
      </c>
      <c r="Z650" s="115">
        <v>44561</v>
      </c>
      <c r="AA650" s="120">
        <v>2000000</v>
      </c>
      <c r="AB650" s="120">
        <v>0</v>
      </c>
      <c r="AC650" s="120">
        <v>0</v>
      </c>
      <c r="AD650" s="120">
        <v>0</v>
      </c>
      <c r="AE650" s="120">
        <v>595</v>
      </c>
      <c r="AF650" s="121"/>
      <c r="AG650" s="118" t="s">
        <v>10928</v>
      </c>
      <c r="AH650" s="114" t="s">
        <v>11295</v>
      </c>
      <c r="AI650" s="114">
        <v>4</v>
      </c>
      <c r="AJ650" s="114">
        <v>2</v>
      </c>
      <c r="AK650" s="114">
        <v>2</v>
      </c>
      <c r="AL650" s="114">
        <v>0</v>
      </c>
      <c r="AM650" s="114">
        <v>0</v>
      </c>
      <c r="AN650" s="118" t="s">
        <v>3500</v>
      </c>
      <c r="AO650" s="122">
        <v>1</v>
      </c>
    </row>
    <row r="651" spans="1:45" ht="25" customHeight="1" x14ac:dyDescent="0.35">
      <c r="A651" s="123"/>
      <c r="B651" s="124"/>
      <c r="C651" s="114" t="str">
        <f t="shared" ca="1" si="85"/>
        <v>Expired</v>
      </c>
      <c r="D651" s="114" t="s">
        <v>3915</v>
      </c>
      <c r="E651" s="115">
        <v>43507</v>
      </c>
      <c r="F651" s="115">
        <v>44238</v>
      </c>
      <c r="G651" s="115">
        <f>DATE(YEAR(F651)+2,MONTH(F651),DAY(F651)-1)</f>
        <v>44967</v>
      </c>
      <c r="H651" s="114" t="s">
        <v>4858</v>
      </c>
      <c r="I651" s="379" t="s">
        <v>4387</v>
      </c>
      <c r="J651" s="155" t="s">
        <v>6357</v>
      </c>
      <c r="K651" s="114" t="s">
        <v>11728</v>
      </c>
      <c r="L651" s="114" t="s">
        <v>5123</v>
      </c>
      <c r="M651" s="114" t="s">
        <v>3640</v>
      </c>
      <c r="N651" s="116" t="str">
        <f t="shared" si="86"/>
        <v>LP</v>
      </c>
      <c r="O651" s="114" t="s">
        <v>8726</v>
      </c>
      <c r="P651" s="114" t="str">
        <f t="shared" si="90"/>
        <v>Medium</v>
      </c>
      <c r="Q651" s="155" t="s">
        <v>6358</v>
      </c>
      <c r="R651" s="356"/>
      <c r="S651" s="356"/>
      <c r="T651" s="155" t="s">
        <v>2771</v>
      </c>
      <c r="U651" s="117" t="s">
        <v>6359</v>
      </c>
      <c r="V651" s="118" t="s">
        <v>11110</v>
      </c>
      <c r="W651" s="118" t="s">
        <v>6360</v>
      </c>
      <c r="X651" s="119" t="s">
        <v>1193</v>
      </c>
      <c r="Y651" s="115">
        <v>43479</v>
      </c>
      <c r="Z651" s="115">
        <v>44926</v>
      </c>
      <c r="AA651" s="120">
        <v>41309</v>
      </c>
      <c r="AB651" s="120">
        <v>0</v>
      </c>
      <c r="AC651" s="120">
        <v>41309</v>
      </c>
      <c r="AD651" s="120">
        <v>0</v>
      </c>
      <c r="AE651" s="120">
        <v>768000</v>
      </c>
      <c r="AF651" s="121"/>
      <c r="AG651" s="114" t="s">
        <v>1193</v>
      </c>
      <c r="AH651" s="114" t="s">
        <v>1193</v>
      </c>
      <c r="AI651" s="114">
        <v>0</v>
      </c>
      <c r="AJ651" s="114">
        <v>0</v>
      </c>
      <c r="AK651" s="114">
        <v>0</v>
      </c>
      <c r="AL651" s="114">
        <v>0</v>
      </c>
      <c r="AM651" s="114">
        <v>0</v>
      </c>
      <c r="AN651" s="118" t="s">
        <v>3500</v>
      </c>
      <c r="AO651" s="122">
        <v>1</v>
      </c>
    </row>
    <row r="652" spans="1:45" ht="25" customHeight="1" x14ac:dyDescent="0.35">
      <c r="A652" s="123"/>
      <c r="B652" s="124"/>
      <c r="C652" s="114" t="str">
        <f t="shared" ca="1" si="85"/>
        <v>Expired</v>
      </c>
      <c r="D652" s="114" t="s">
        <v>8985</v>
      </c>
      <c r="E652" s="115">
        <v>43438</v>
      </c>
      <c r="F652" s="115">
        <v>44985</v>
      </c>
      <c r="G652" s="115">
        <f>DATE(YEAR(F652)+1,MONTH(F652),DAY(F652)-1)</f>
        <v>45349</v>
      </c>
      <c r="H652" s="114" t="s">
        <v>4859</v>
      </c>
      <c r="I652" s="379" t="s">
        <v>4388</v>
      </c>
      <c r="J652" s="155" t="s">
        <v>6361</v>
      </c>
      <c r="K652" s="114" t="s">
        <v>11728</v>
      </c>
      <c r="L652" s="114" t="s">
        <v>5123</v>
      </c>
      <c r="M652" s="114" t="s">
        <v>3640</v>
      </c>
      <c r="N652" s="116" t="str">
        <f t="shared" si="86"/>
        <v>LP</v>
      </c>
      <c r="O652" s="114" t="s">
        <v>8728</v>
      </c>
      <c r="P652" s="114" t="str">
        <f t="shared" si="90"/>
        <v>Low</v>
      </c>
      <c r="Q652" s="155" t="s">
        <v>10525</v>
      </c>
      <c r="R652" s="356"/>
      <c r="S652" s="356"/>
      <c r="T652" s="155" t="s">
        <v>8987</v>
      </c>
      <c r="U652" s="117" t="s">
        <v>8986</v>
      </c>
      <c r="V652" s="118" t="s">
        <v>11111</v>
      </c>
      <c r="W652" s="119" t="s">
        <v>1193</v>
      </c>
      <c r="X652" s="119" t="s">
        <v>10929</v>
      </c>
      <c r="Y652" s="115">
        <v>44551</v>
      </c>
      <c r="Z652" s="115">
        <v>44186</v>
      </c>
      <c r="AA652" s="120">
        <v>192600</v>
      </c>
      <c r="AB652" s="120">
        <v>0</v>
      </c>
      <c r="AC652" s="120">
        <v>80500</v>
      </c>
      <c r="AD652" s="120">
        <v>0</v>
      </c>
      <c r="AE652" s="120">
        <v>192600</v>
      </c>
      <c r="AF652" s="121"/>
      <c r="AG652" s="114" t="s">
        <v>11296</v>
      </c>
      <c r="AH652" s="130" t="s">
        <v>1193</v>
      </c>
      <c r="AI652" s="131">
        <v>20</v>
      </c>
      <c r="AJ652" s="131">
        <v>11</v>
      </c>
      <c r="AK652" s="131">
        <v>9</v>
      </c>
      <c r="AL652" s="131">
        <v>15</v>
      </c>
      <c r="AM652" s="131">
        <v>0</v>
      </c>
      <c r="AN652" s="118" t="s">
        <v>3500</v>
      </c>
      <c r="AO652" s="122">
        <v>1</v>
      </c>
    </row>
    <row r="653" spans="1:45" ht="25" customHeight="1" x14ac:dyDescent="0.35">
      <c r="A653" s="123"/>
      <c r="B653" s="124"/>
      <c r="C653" s="114" t="str">
        <f t="shared" ca="1" si="85"/>
        <v>Expired</v>
      </c>
      <c r="D653" s="114" t="s">
        <v>3671</v>
      </c>
      <c r="E653" s="115">
        <v>43977</v>
      </c>
      <c r="F653" s="115">
        <v>43977</v>
      </c>
      <c r="G653" s="115">
        <f>DATE(YEAR(F653)+2,MONTH(F653),DAY(F653)-1)</f>
        <v>44706</v>
      </c>
      <c r="H653" s="114" t="s">
        <v>2596</v>
      </c>
      <c r="I653" s="379" t="s">
        <v>4389</v>
      </c>
      <c r="J653" s="155" t="s">
        <v>6362</v>
      </c>
      <c r="K653" s="114" t="s">
        <v>11728</v>
      </c>
      <c r="L653" s="114" t="s">
        <v>5123</v>
      </c>
      <c r="M653" s="114" t="s">
        <v>3640</v>
      </c>
      <c r="N653" s="116" t="str">
        <f t="shared" si="86"/>
        <v>LP</v>
      </c>
      <c r="O653" s="114" t="s">
        <v>8726</v>
      </c>
      <c r="P653" s="114" t="str">
        <f t="shared" si="90"/>
        <v>Medium</v>
      </c>
      <c r="Q653" s="155" t="s">
        <v>10526</v>
      </c>
      <c r="R653" s="356" t="s">
        <v>11634</v>
      </c>
      <c r="S653" s="356"/>
      <c r="T653" s="155" t="s">
        <v>2823</v>
      </c>
      <c r="U653" s="117" t="s">
        <v>6363</v>
      </c>
      <c r="V653" s="128" t="s">
        <v>10930</v>
      </c>
      <c r="W653" s="128" t="s">
        <v>1193</v>
      </c>
      <c r="X653" s="128" t="s">
        <v>1193</v>
      </c>
      <c r="Y653" s="115">
        <v>43881</v>
      </c>
      <c r="Z653" s="118" t="s">
        <v>3303</v>
      </c>
      <c r="AA653" s="120">
        <v>0</v>
      </c>
      <c r="AB653" s="120">
        <v>0</v>
      </c>
      <c r="AC653" s="120">
        <v>0</v>
      </c>
      <c r="AD653" s="120">
        <v>0</v>
      </c>
      <c r="AE653" s="120">
        <v>0</v>
      </c>
      <c r="AF653" s="121"/>
      <c r="AG653" s="114" t="s">
        <v>1193</v>
      </c>
      <c r="AH653" s="114" t="s">
        <v>1193</v>
      </c>
      <c r="AI653" s="114">
        <v>2</v>
      </c>
      <c r="AJ653" s="114">
        <v>1</v>
      </c>
      <c r="AK653" s="114">
        <v>1</v>
      </c>
      <c r="AL653" s="114">
        <v>0</v>
      </c>
      <c r="AM653" s="114">
        <v>1</v>
      </c>
      <c r="AN653" s="118" t="s">
        <v>3500</v>
      </c>
      <c r="AO653" s="122">
        <v>1</v>
      </c>
    </row>
    <row r="654" spans="1:45" ht="25" customHeight="1" x14ac:dyDescent="0.35">
      <c r="A654" s="123"/>
      <c r="B654" s="124"/>
      <c r="C654" s="114" t="str">
        <f t="shared" ca="1" si="85"/>
        <v>Active</v>
      </c>
      <c r="D654" s="114" t="s">
        <v>8762</v>
      </c>
      <c r="E654" s="115">
        <v>42130</v>
      </c>
      <c r="F654" s="115">
        <v>45783</v>
      </c>
      <c r="G654" s="115">
        <f>DATE(YEAR(F654)+2,MONTH(F654),DAY(F654)-1)</f>
        <v>46512</v>
      </c>
      <c r="H654" s="114" t="s">
        <v>894</v>
      </c>
      <c r="I654" s="379" t="s">
        <v>5062</v>
      </c>
      <c r="J654" s="155" t="s">
        <v>6367</v>
      </c>
      <c r="K654" s="114" t="s">
        <v>11728</v>
      </c>
      <c r="L654" s="114" t="s">
        <v>5123</v>
      </c>
      <c r="M654" s="114" t="s">
        <v>3640</v>
      </c>
      <c r="N654" s="116" t="str">
        <f t="shared" si="86"/>
        <v>LP</v>
      </c>
      <c r="O654" s="114" t="s">
        <v>8728</v>
      </c>
      <c r="P654" s="114" t="str">
        <f t="shared" si="90"/>
        <v>Low</v>
      </c>
      <c r="Q654" s="155" t="s">
        <v>962</v>
      </c>
      <c r="R654" s="356" t="s">
        <v>11635</v>
      </c>
      <c r="S654" s="356"/>
      <c r="T654" s="155" t="s">
        <v>3261</v>
      </c>
      <c r="U654" s="117" t="s">
        <v>6368</v>
      </c>
      <c r="V654" s="118" t="s">
        <v>8500</v>
      </c>
      <c r="W654" s="119" t="s">
        <v>1193</v>
      </c>
      <c r="X654" s="119" t="s">
        <v>1193</v>
      </c>
      <c r="Y654" s="115">
        <v>43284</v>
      </c>
      <c r="Z654" s="115">
        <v>43100</v>
      </c>
      <c r="AA654" s="120">
        <v>0</v>
      </c>
      <c r="AB654" s="120">
        <v>0</v>
      </c>
      <c r="AC654" s="120">
        <v>0</v>
      </c>
      <c r="AD654" s="120">
        <v>0</v>
      </c>
      <c r="AE654" s="120">
        <v>0</v>
      </c>
      <c r="AF654" s="121"/>
      <c r="AG654" s="114" t="s">
        <v>1193</v>
      </c>
      <c r="AH654" s="114" t="s">
        <v>1193</v>
      </c>
      <c r="AI654" s="114">
        <v>2</v>
      </c>
      <c r="AJ654" s="114">
        <v>1</v>
      </c>
      <c r="AK654" s="114">
        <v>1</v>
      </c>
      <c r="AL654" s="114">
        <v>0</v>
      </c>
      <c r="AM654" s="114">
        <v>1</v>
      </c>
      <c r="AN654" s="118" t="s">
        <v>3500</v>
      </c>
      <c r="AO654" s="122">
        <v>1</v>
      </c>
    </row>
    <row r="655" spans="1:45" s="11" customFormat="1" ht="25" customHeight="1" x14ac:dyDescent="0.3">
      <c r="A655" s="123"/>
      <c r="B655" s="124"/>
      <c r="C655" s="114" t="str">
        <f t="shared" ca="1" si="85"/>
        <v>Expired</v>
      </c>
      <c r="D655" s="114" t="s">
        <v>3659</v>
      </c>
      <c r="E655" s="115">
        <v>43907</v>
      </c>
      <c r="F655" s="115">
        <v>43907</v>
      </c>
      <c r="G655" s="115">
        <f>DATE(YEAR(F655)+2,MONTH(F655),DAY(F655)-1)</f>
        <v>44636</v>
      </c>
      <c r="H655" s="114" t="s">
        <v>2571</v>
      </c>
      <c r="I655" s="379" t="s">
        <v>4390</v>
      </c>
      <c r="J655" s="155" t="s">
        <v>6369</v>
      </c>
      <c r="K655" s="114" t="s">
        <v>11728</v>
      </c>
      <c r="L655" s="114" t="s">
        <v>5123</v>
      </c>
      <c r="M655" s="114" t="s">
        <v>3640</v>
      </c>
      <c r="N655" s="116" t="str">
        <f t="shared" si="86"/>
        <v>LP</v>
      </c>
      <c r="O655" s="114" t="s">
        <v>8728</v>
      </c>
      <c r="P655" s="114" t="str">
        <f t="shared" si="90"/>
        <v>Low</v>
      </c>
      <c r="Q655" s="155" t="s">
        <v>2147</v>
      </c>
      <c r="R655" s="356" t="s">
        <v>11636</v>
      </c>
      <c r="S655" s="356"/>
      <c r="T655" s="155" t="s">
        <v>2820</v>
      </c>
      <c r="U655" s="117" t="s">
        <v>10089</v>
      </c>
      <c r="V655" s="129" t="s">
        <v>6977</v>
      </c>
      <c r="W655" s="128" t="s">
        <v>1193</v>
      </c>
      <c r="X655" s="128" t="s">
        <v>1193</v>
      </c>
      <c r="Y655" s="115">
        <v>43315</v>
      </c>
      <c r="Z655" s="118" t="s">
        <v>3303</v>
      </c>
      <c r="AA655" s="120">
        <v>0</v>
      </c>
      <c r="AB655" s="120">
        <v>0</v>
      </c>
      <c r="AC655" s="120">
        <v>0</v>
      </c>
      <c r="AD655" s="120">
        <v>0</v>
      </c>
      <c r="AE655" s="120">
        <v>0</v>
      </c>
      <c r="AF655" s="121"/>
      <c r="AG655" s="114" t="s">
        <v>1193</v>
      </c>
      <c r="AH655" s="114" t="s">
        <v>1193</v>
      </c>
      <c r="AI655" s="114">
        <v>2</v>
      </c>
      <c r="AJ655" s="114">
        <v>1</v>
      </c>
      <c r="AK655" s="114">
        <v>1</v>
      </c>
      <c r="AL655" s="114">
        <v>0</v>
      </c>
      <c r="AM655" s="114">
        <v>0</v>
      </c>
      <c r="AN655" s="118" t="s">
        <v>3500</v>
      </c>
      <c r="AO655" s="122">
        <v>1</v>
      </c>
      <c r="AP655" s="5"/>
      <c r="AQ655" s="5"/>
      <c r="AR655" s="5"/>
      <c r="AS655" s="5"/>
    </row>
    <row r="656" spans="1:45" s="11" customFormat="1" ht="25" customHeight="1" x14ac:dyDescent="0.3">
      <c r="A656" s="123"/>
      <c r="B656" s="124"/>
      <c r="C656" s="114" t="str">
        <f t="shared" ca="1" si="85"/>
        <v>Active</v>
      </c>
      <c r="D656" s="114" t="s">
        <v>10017</v>
      </c>
      <c r="E656" s="115">
        <v>42198</v>
      </c>
      <c r="F656" s="115">
        <v>45745</v>
      </c>
      <c r="G656" s="115">
        <f>DATE(YEAR(F656),MONTH(F656)+18,DAY(F656)-1)</f>
        <v>46293</v>
      </c>
      <c r="H656" s="114" t="s">
        <v>974</v>
      </c>
      <c r="I656" s="379" t="s">
        <v>5063</v>
      </c>
      <c r="J656" s="155" t="s">
        <v>15427</v>
      </c>
      <c r="K656" s="114" t="s">
        <v>24</v>
      </c>
      <c r="L656" s="114" t="s">
        <v>5123</v>
      </c>
      <c r="M656" s="114" t="s">
        <v>3640</v>
      </c>
      <c r="N656" s="116" t="str">
        <f t="shared" si="86"/>
        <v>LP</v>
      </c>
      <c r="O656" s="114" t="s">
        <v>8728</v>
      </c>
      <c r="P656" s="114" t="str">
        <f t="shared" si="90"/>
        <v>Low</v>
      </c>
      <c r="Q656" s="155" t="s">
        <v>10527</v>
      </c>
      <c r="R656" s="356" t="s">
        <v>15428</v>
      </c>
      <c r="S656" s="356"/>
      <c r="T656" s="155" t="s">
        <v>10019</v>
      </c>
      <c r="U656" s="117" t="s">
        <v>10018</v>
      </c>
      <c r="V656" s="118" t="s">
        <v>10931</v>
      </c>
      <c r="W656" s="119" t="s">
        <v>1193</v>
      </c>
      <c r="X656" s="119" t="s">
        <v>1193</v>
      </c>
      <c r="Y656" s="115">
        <v>44176</v>
      </c>
      <c r="Z656" s="115">
        <v>43830</v>
      </c>
      <c r="AA656" s="120">
        <v>451727</v>
      </c>
      <c r="AB656" s="120">
        <v>0</v>
      </c>
      <c r="AC656" s="120">
        <v>219551</v>
      </c>
      <c r="AD656" s="120">
        <v>0</v>
      </c>
      <c r="AE656" s="120">
        <v>2309285</v>
      </c>
      <c r="AF656" s="121">
        <v>0</v>
      </c>
      <c r="AG656" s="114" t="s">
        <v>1193</v>
      </c>
      <c r="AH656" s="114" t="s">
        <v>1193</v>
      </c>
      <c r="AI656" s="114">
        <v>60</v>
      </c>
      <c r="AJ656" s="114">
        <v>12</v>
      </c>
      <c r="AK656" s="114">
        <v>48</v>
      </c>
      <c r="AL656" s="114">
        <v>60</v>
      </c>
      <c r="AM656" s="114">
        <v>1</v>
      </c>
      <c r="AN656" s="118" t="s">
        <v>3500</v>
      </c>
      <c r="AO656" s="122">
        <v>1</v>
      </c>
      <c r="AP656" s="5"/>
      <c r="AQ656" s="5"/>
      <c r="AR656" s="5"/>
      <c r="AS656" s="5"/>
    </row>
    <row r="657" spans="1:45" s="11" customFormat="1" ht="25" customHeight="1" x14ac:dyDescent="0.3">
      <c r="A657" s="125" t="s">
        <v>11533</v>
      </c>
      <c r="B657" s="126">
        <v>45916</v>
      </c>
      <c r="C657" s="114" t="str">
        <f t="shared" ca="1" si="85"/>
        <v>Active</v>
      </c>
      <c r="D657" s="114" t="s">
        <v>15406</v>
      </c>
      <c r="E657" s="115">
        <v>45916</v>
      </c>
      <c r="F657" s="115">
        <v>45916</v>
      </c>
      <c r="G657" s="115">
        <f>DATE(YEAR(F657)+2,MONTH(F657),DAY(F657)-1)</f>
        <v>46645</v>
      </c>
      <c r="H657" s="114" t="s">
        <v>15407</v>
      </c>
      <c r="I657" s="379" t="s">
        <v>15408</v>
      </c>
      <c r="J657" s="155" t="s">
        <v>5229</v>
      </c>
      <c r="K657" s="114" t="s">
        <v>11728</v>
      </c>
      <c r="L657" s="114" t="s">
        <v>5123</v>
      </c>
      <c r="M657" s="114" t="s">
        <v>3640</v>
      </c>
      <c r="N657" s="116" t="str">
        <f t="shared" si="86"/>
        <v>LP</v>
      </c>
      <c r="O657" s="114" t="s">
        <v>8725</v>
      </c>
      <c r="P657" s="114" t="str">
        <f t="shared" si="90"/>
        <v>Medium</v>
      </c>
      <c r="Q657" s="155" t="s">
        <v>15409</v>
      </c>
      <c r="R657" s="356" t="s">
        <v>15410</v>
      </c>
      <c r="S657" s="356"/>
      <c r="T657" s="155" t="s">
        <v>15411</v>
      </c>
      <c r="U657" s="117" t="s">
        <v>15412</v>
      </c>
      <c r="V657" s="118" t="s">
        <v>15413</v>
      </c>
      <c r="W657" s="119" t="s">
        <v>1193</v>
      </c>
      <c r="X657" s="119" t="s">
        <v>1193</v>
      </c>
      <c r="Y657" s="115">
        <v>45386</v>
      </c>
      <c r="Z657" s="118" t="s">
        <v>3303</v>
      </c>
      <c r="AA657" s="120">
        <v>0</v>
      </c>
      <c r="AB657" s="120">
        <v>0</v>
      </c>
      <c r="AC657" s="120">
        <v>0</v>
      </c>
      <c r="AD657" s="120">
        <v>0</v>
      </c>
      <c r="AE657" s="120">
        <v>0</v>
      </c>
      <c r="AF657" s="121">
        <v>0</v>
      </c>
      <c r="AG657" s="114" t="s">
        <v>1193</v>
      </c>
      <c r="AH657" s="114" t="s">
        <v>1193</v>
      </c>
      <c r="AI657" s="114">
        <v>2</v>
      </c>
      <c r="AJ657" s="114">
        <v>1</v>
      </c>
      <c r="AK657" s="114">
        <v>1</v>
      </c>
      <c r="AL657" s="114">
        <v>2</v>
      </c>
      <c r="AM657" s="114">
        <v>1</v>
      </c>
      <c r="AN657" s="118" t="s">
        <v>3500</v>
      </c>
      <c r="AO657" s="122">
        <v>1</v>
      </c>
      <c r="AP657" s="5"/>
      <c r="AQ657" s="5"/>
      <c r="AR657" s="5"/>
      <c r="AS657" s="5"/>
    </row>
    <row r="658" spans="1:45" s="11" customFormat="1" ht="25" customHeight="1" x14ac:dyDescent="0.3">
      <c r="A658" s="123"/>
      <c r="B658" s="124"/>
      <c r="C658" s="114" t="str">
        <f t="shared" ca="1" si="85"/>
        <v>Expired</v>
      </c>
      <c r="D658" s="114" t="s">
        <v>3621</v>
      </c>
      <c r="E658" s="115">
        <v>42137</v>
      </c>
      <c r="F658" s="115">
        <v>44357</v>
      </c>
      <c r="G658" s="115">
        <f>DATE(YEAR(F658)+2,MONTH(F658),DAY(F658)-1)</f>
        <v>45086</v>
      </c>
      <c r="H658" s="114" t="s">
        <v>907</v>
      </c>
      <c r="I658" s="379" t="s">
        <v>908</v>
      </c>
      <c r="J658" s="155" t="s">
        <v>6372</v>
      </c>
      <c r="K658" s="114" t="s">
        <v>11728</v>
      </c>
      <c r="L658" s="114" t="s">
        <v>5123</v>
      </c>
      <c r="M658" s="114" t="s">
        <v>3640</v>
      </c>
      <c r="N658" s="116" t="str">
        <f t="shared" si="86"/>
        <v>LP</v>
      </c>
      <c r="O658" s="114" t="s">
        <v>8728</v>
      </c>
      <c r="P658" s="114" t="str">
        <f t="shared" si="90"/>
        <v>Low</v>
      </c>
      <c r="Q658" s="155" t="s">
        <v>10383</v>
      </c>
      <c r="R658" s="356"/>
      <c r="S658" s="356"/>
      <c r="T658" s="155" t="s">
        <v>3622</v>
      </c>
      <c r="U658" s="117" t="s">
        <v>6373</v>
      </c>
      <c r="V658" s="119"/>
      <c r="W658" s="119"/>
      <c r="X658" s="119"/>
      <c r="Y658" s="114"/>
      <c r="Z658" s="118" t="s">
        <v>3305</v>
      </c>
      <c r="AA658" s="120">
        <v>24856700</v>
      </c>
      <c r="AB658" s="120">
        <v>0</v>
      </c>
      <c r="AC658" s="120">
        <v>9195894</v>
      </c>
      <c r="AD658" s="120">
        <v>0</v>
      </c>
      <c r="AE658" s="120">
        <v>24559725</v>
      </c>
      <c r="AF658" s="121"/>
      <c r="AG658" s="114"/>
      <c r="AH658" s="114"/>
      <c r="AI658" s="114"/>
      <c r="AJ658" s="114"/>
      <c r="AK658" s="114"/>
      <c r="AL658" s="114"/>
      <c r="AM658" s="114"/>
      <c r="AN658" s="118" t="s">
        <v>4568</v>
      </c>
      <c r="AO658" s="122">
        <v>1</v>
      </c>
      <c r="AP658" s="5"/>
      <c r="AQ658" s="5"/>
      <c r="AR658" s="5"/>
      <c r="AS658" s="5"/>
    </row>
    <row r="659" spans="1:45" s="11" customFormat="1" ht="25" customHeight="1" x14ac:dyDescent="0.3">
      <c r="A659" s="123"/>
      <c r="B659" s="124"/>
      <c r="C659" s="114" t="str">
        <f t="shared" ca="1" si="85"/>
        <v>Active</v>
      </c>
      <c r="D659" s="114" t="s">
        <v>3946</v>
      </c>
      <c r="E659" s="115">
        <v>42901</v>
      </c>
      <c r="F659" s="115">
        <v>45823</v>
      </c>
      <c r="G659" s="115">
        <f>DATE(YEAR(F659),MONTH(F659)+22,DAY(F659)-1)</f>
        <v>46491</v>
      </c>
      <c r="H659" s="114" t="s">
        <v>1560</v>
      </c>
      <c r="I659" s="379" t="s">
        <v>1570</v>
      </c>
      <c r="J659" s="155" t="s">
        <v>6374</v>
      </c>
      <c r="K659" s="114" t="s">
        <v>30</v>
      </c>
      <c r="L659" s="114" t="s">
        <v>15709</v>
      </c>
      <c r="M659" s="114" t="s">
        <v>3640</v>
      </c>
      <c r="N659" s="116" t="str">
        <f t="shared" si="86"/>
        <v>LP</v>
      </c>
      <c r="O659" s="114" t="s">
        <v>8728</v>
      </c>
      <c r="P659" s="114" t="str">
        <f t="shared" si="90"/>
        <v>Low</v>
      </c>
      <c r="Q659" s="155" t="s">
        <v>6375</v>
      </c>
      <c r="R659" s="356" t="s">
        <v>15059</v>
      </c>
      <c r="S659" s="356"/>
      <c r="T659" s="155" t="s">
        <v>15061</v>
      </c>
      <c r="U659" s="117" t="s">
        <v>15060</v>
      </c>
      <c r="V659" s="118" t="s">
        <v>6376</v>
      </c>
      <c r="W659" s="119" t="s">
        <v>1193</v>
      </c>
      <c r="X659" s="118" t="s">
        <v>7743</v>
      </c>
      <c r="Y659" s="115">
        <v>42746</v>
      </c>
      <c r="Z659" s="115">
        <v>44926</v>
      </c>
      <c r="AA659" s="120">
        <v>5546000</v>
      </c>
      <c r="AB659" s="120">
        <v>0</v>
      </c>
      <c r="AC659" s="120">
        <v>3914616</v>
      </c>
      <c r="AD659" s="120">
        <v>0</v>
      </c>
      <c r="AE659" s="120">
        <v>6663464</v>
      </c>
      <c r="AF659" s="121"/>
      <c r="AG659" s="114" t="s">
        <v>1193</v>
      </c>
      <c r="AH659" s="130" t="s">
        <v>1193</v>
      </c>
      <c r="AI659" s="131">
        <v>5</v>
      </c>
      <c r="AJ659" s="131">
        <v>2</v>
      </c>
      <c r="AK659" s="131">
        <v>3</v>
      </c>
      <c r="AL659" s="131">
        <v>6</v>
      </c>
      <c r="AM659" s="131">
        <v>1</v>
      </c>
      <c r="AN659" s="118" t="s">
        <v>3500</v>
      </c>
      <c r="AO659" s="122">
        <v>1</v>
      </c>
      <c r="AP659" s="5"/>
      <c r="AQ659" s="5"/>
      <c r="AR659" s="5"/>
      <c r="AS659" s="5"/>
    </row>
    <row r="660" spans="1:45" s="11" customFormat="1" ht="25" customHeight="1" x14ac:dyDescent="0.3">
      <c r="A660" s="123"/>
      <c r="B660" s="124"/>
      <c r="C660" s="114" t="str">
        <f t="shared" ca="1" si="85"/>
        <v>Expired</v>
      </c>
      <c r="D660" s="114" t="s">
        <v>4094</v>
      </c>
      <c r="E660" s="115">
        <v>44719</v>
      </c>
      <c r="F660" s="115">
        <v>44719</v>
      </c>
      <c r="G660" s="115">
        <f>DATE(YEAR(F660)+2,MONTH(F660),DAY(F660)-1)</f>
        <v>45449</v>
      </c>
      <c r="H660" s="114" t="s">
        <v>4206</v>
      </c>
      <c r="I660" s="379" t="s">
        <v>8052</v>
      </c>
      <c r="J660" s="155" t="s">
        <v>6377</v>
      </c>
      <c r="K660" s="114" t="s">
        <v>11728</v>
      </c>
      <c r="L660" s="114" t="s">
        <v>5123</v>
      </c>
      <c r="M660" s="114" t="s">
        <v>3640</v>
      </c>
      <c r="N660" s="116" t="str">
        <f t="shared" si="86"/>
        <v>LP</v>
      </c>
      <c r="O660" s="114" t="s">
        <v>8728</v>
      </c>
      <c r="P660" s="114" t="str">
        <f t="shared" si="90"/>
        <v>Low</v>
      </c>
      <c r="Q660" s="155" t="s">
        <v>6378</v>
      </c>
      <c r="R660" s="356"/>
      <c r="S660" s="356"/>
      <c r="T660" s="155" t="s">
        <v>4095</v>
      </c>
      <c r="U660" s="117" t="s">
        <v>6379</v>
      </c>
      <c r="V660" s="118" t="s">
        <v>6380</v>
      </c>
      <c r="W660" s="118" t="s">
        <v>5507</v>
      </c>
      <c r="X660" s="118" t="s">
        <v>1193</v>
      </c>
      <c r="Y660" s="115">
        <v>44363</v>
      </c>
      <c r="Z660" s="136" t="s">
        <v>3305</v>
      </c>
      <c r="AA660" s="130">
        <v>0</v>
      </c>
      <c r="AB660" s="130">
        <v>0</v>
      </c>
      <c r="AC660" s="130">
        <v>0</v>
      </c>
      <c r="AD660" s="130">
        <v>0</v>
      </c>
      <c r="AE660" s="130">
        <v>0</v>
      </c>
      <c r="AF660" s="137"/>
      <c r="AG660" s="114" t="s">
        <v>5507</v>
      </c>
      <c r="AH660" s="114" t="s">
        <v>1193</v>
      </c>
      <c r="AI660" s="114">
        <v>2</v>
      </c>
      <c r="AJ660" s="114">
        <v>1</v>
      </c>
      <c r="AK660" s="114">
        <v>1</v>
      </c>
      <c r="AL660" s="114">
        <v>0</v>
      </c>
      <c r="AM660" s="114">
        <v>0</v>
      </c>
      <c r="AN660" s="136" t="s">
        <v>3500</v>
      </c>
      <c r="AO660" s="122">
        <v>1</v>
      </c>
      <c r="AP660" s="5"/>
      <c r="AQ660" s="5"/>
      <c r="AR660" s="5"/>
      <c r="AS660" s="5"/>
    </row>
    <row r="661" spans="1:45" s="11" customFormat="1" ht="25" customHeight="1" x14ac:dyDescent="0.3">
      <c r="A661" s="123"/>
      <c r="B661" s="124"/>
      <c r="C661" s="114" t="str">
        <f t="shared" ca="1" si="85"/>
        <v>Expired</v>
      </c>
      <c r="D661" s="114" t="s">
        <v>8194</v>
      </c>
      <c r="E661" s="115">
        <v>41810</v>
      </c>
      <c r="F661" s="115">
        <v>45463</v>
      </c>
      <c r="G661" s="115">
        <f>DATE(YEAR(F661)+2,MONTH(F661),DAY(F661)-1)</f>
        <v>46192</v>
      </c>
      <c r="H661" s="114" t="s">
        <v>253</v>
      </c>
      <c r="I661" s="379" t="s">
        <v>3149</v>
      </c>
      <c r="J661" s="155" t="s">
        <v>6382</v>
      </c>
      <c r="K661" s="114" t="s">
        <v>11728</v>
      </c>
      <c r="L661" s="114" t="s">
        <v>5123</v>
      </c>
      <c r="M661" s="114" t="s">
        <v>3640</v>
      </c>
      <c r="N661" s="116" t="str">
        <f t="shared" si="86"/>
        <v>LP</v>
      </c>
      <c r="O661" s="114" t="s">
        <v>8728</v>
      </c>
      <c r="P661" s="114" t="str">
        <f t="shared" si="90"/>
        <v>Low</v>
      </c>
      <c r="Q661" s="155" t="s">
        <v>511</v>
      </c>
      <c r="R661" s="356" t="s">
        <v>13654</v>
      </c>
      <c r="S661" s="356"/>
      <c r="T661" s="155" t="s">
        <v>13655</v>
      </c>
      <c r="U661" s="117" t="s">
        <v>13656</v>
      </c>
      <c r="V661" s="118" t="s">
        <v>11112</v>
      </c>
      <c r="W661" s="118" t="s">
        <v>10932</v>
      </c>
      <c r="X661" s="118" t="s">
        <v>10933</v>
      </c>
      <c r="Y661" s="115">
        <v>41768</v>
      </c>
      <c r="Z661" s="128">
        <v>44561</v>
      </c>
      <c r="AA661" s="120">
        <v>57890141</v>
      </c>
      <c r="AB661" s="120">
        <v>0</v>
      </c>
      <c r="AC661" s="120">
        <v>12379490</v>
      </c>
      <c r="AD661" s="120">
        <v>0</v>
      </c>
      <c r="AE661" s="120">
        <v>64179556</v>
      </c>
      <c r="AF661" s="121">
        <v>0</v>
      </c>
      <c r="AG661" s="114" t="s">
        <v>11297</v>
      </c>
      <c r="AH661" s="114" t="s">
        <v>11298</v>
      </c>
      <c r="AI661" s="114">
        <v>599</v>
      </c>
      <c r="AJ661" s="114">
        <v>248</v>
      </c>
      <c r="AK661" s="114">
        <v>351</v>
      </c>
      <c r="AL661" s="114">
        <v>599</v>
      </c>
      <c r="AM661" s="114">
        <v>0</v>
      </c>
      <c r="AN661" s="118" t="s">
        <v>4568</v>
      </c>
      <c r="AO661" s="122">
        <v>1</v>
      </c>
      <c r="AP661" s="5"/>
      <c r="AQ661" s="5"/>
    </row>
    <row r="662" spans="1:45" s="11" customFormat="1" ht="25" customHeight="1" x14ac:dyDescent="0.3">
      <c r="A662" s="123"/>
      <c r="B662" s="124"/>
      <c r="C662" s="114" t="str">
        <f t="shared" ca="1" si="85"/>
        <v>Active</v>
      </c>
      <c r="D662" s="114" t="s">
        <v>3878</v>
      </c>
      <c r="E662" s="115">
        <v>44504</v>
      </c>
      <c r="F662" s="115">
        <v>45965</v>
      </c>
      <c r="G662" s="115">
        <f>DATE(YEAR(F662),MONTH(F662)+15,DAY(F662)-1)</f>
        <v>46421</v>
      </c>
      <c r="H662" s="114" t="s">
        <v>4150</v>
      </c>
      <c r="I662" s="379" t="s">
        <v>8053</v>
      </c>
      <c r="J662" s="155" t="s">
        <v>15759</v>
      </c>
      <c r="K662" s="114" t="s">
        <v>11728</v>
      </c>
      <c r="L662" s="114" t="s">
        <v>5123</v>
      </c>
      <c r="M662" s="114" t="s">
        <v>3640</v>
      </c>
      <c r="N662" s="116" t="str">
        <f t="shared" si="86"/>
        <v>LP</v>
      </c>
      <c r="O662" s="114" t="s">
        <v>8725</v>
      </c>
      <c r="P662" s="114" t="str">
        <f t="shared" si="90"/>
        <v>Medium</v>
      </c>
      <c r="Q662" s="155" t="s">
        <v>6383</v>
      </c>
      <c r="R662" s="356" t="s">
        <v>12953</v>
      </c>
      <c r="S662" s="356"/>
      <c r="T662" s="155" t="s">
        <v>12954</v>
      </c>
      <c r="U662" s="117" t="s">
        <v>12955</v>
      </c>
      <c r="V662" s="118" t="s">
        <v>6384</v>
      </c>
      <c r="W662" s="118" t="s">
        <v>6385</v>
      </c>
      <c r="X662" s="118" t="s">
        <v>7744</v>
      </c>
      <c r="Y662" s="115">
        <v>44421</v>
      </c>
      <c r="Z662" s="115">
        <v>44926</v>
      </c>
      <c r="AA662" s="130">
        <v>79522698</v>
      </c>
      <c r="AB662" s="130">
        <v>0</v>
      </c>
      <c r="AC662" s="130">
        <v>73472838</v>
      </c>
      <c r="AD662" s="130">
        <v>0</v>
      </c>
      <c r="AE662" s="130">
        <v>88853870</v>
      </c>
      <c r="AF662" s="137">
        <v>36526568</v>
      </c>
      <c r="AG662" s="114" t="s">
        <v>12956</v>
      </c>
      <c r="AH662" s="114" t="s">
        <v>1193</v>
      </c>
      <c r="AI662" s="114">
        <v>0</v>
      </c>
      <c r="AJ662" s="114">
        <v>0</v>
      </c>
      <c r="AK662" s="114">
        <v>0</v>
      </c>
      <c r="AL662" s="114">
        <v>115</v>
      </c>
      <c r="AM662" s="114">
        <v>0</v>
      </c>
      <c r="AN662" s="136" t="s">
        <v>4568</v>
      </c>
      <c r="AO662" s="122">
        <v>1</v>
      </c>
      <c r="AP662" s="5"/>
      <c r="AQ662" s="5"/>
    </row>
    <row r="663" spans="1:45" s="11" customFormat="1" ht="25" customHeight="1" x14ac:dyDescent="0.3">
      <c r="A663" s="123"/>
      <c r="B663" s="124"/>
      <c r="C663" s="114" t="str">
        <f t="shared" ca="1" si="85"/>
        <v>Expired</v>
      </c>
      <c r="D663" s="114" t="s">
        <v>1450</v>
      </c>
      <c r="E663" s="115">
        <v>42748</v>
      </c>
      <c r="F663" s="115">
        <v>44209</v>
      </c>
      <c r="G663" s="115">
        <f t="shared" ref="G663:G680" si="91">DATE(YEAR(F663)+2,MONTH(F663),DAY(F663)-1)</f>
        <v>44938</v>
      </c>
      <c r="H663" s="114" t="s">
        <v>1456</v>
      </c>
      <c r="I663" s="379" t="s">
        <v>1461</v>
      </c>
      <c r="J663" s="155" t="s">
        <v>6386</v>
      </c>
      <c r="K663" s="114" t="s">
        <v>11728</v>
      </c>
      <c r="L663" s="114" t="s">
        <v>5123</v>
      </c>
      <c r="M663" s="114" t="s">
        <v>3640</v>
      </c>
      <c r="N663" s="116" t="str">
        <f t="shared" si="86"/>
        <v>LP</v>
      </c>
      <c r="O663" s="114" t="s">
        <v>8728</v>
      </c>
      <c r="P663" s="114" t="str">
        <f t="shared" si="90"/>
        <v>Low</v>
      </c>
      <c r="Q663" s="155" t="s">
        <v>6387</v>
      </c>
      <c r="R663" s="356" t="s">
        <v>11639</v>
      </c>
      <c r="S663" s="356"/>
      <c r="T663" s="155" t="s">
        <v>2845</v>
      </c>
      <c r="U663" s="117" t="s">
        <v>6388</v>
      </c>
      <c r="V663" s="119" t="s">
        <v>10934</v>
      </c>
      <c r="W663" s="119" t="s">
        <v>1193</v>
      </c>
      <c r="X663" s="119" t="s">
        <v>1193</v>
      </c>
      <c r="Y663" s="128">
        <v>43924</v>
      </c>
      <c r="Z663" s="128">
        <v>43100</v>
      </c>
      <c r="AA663" s="120">
        <v>6917223</v>
      </c>
      <c r="AB663" s="120">
        <v>0</v>
      </c>
      <c r="AC663" s="120">
        <v>2882377</v>
      </c>
      <c r="AD663" s="120">
        <v>0</v>
      </c>
      <c r="AE663" s="120">
        <v>6588622</v>
      </c>
      <c r="AF663" s="121"/>
      <c r="AG663" s="114" t="s">
        <v>11299</v>
      </c>
      <c r="AH663" s="114" t="s">
        <v>1193</v>
      </c>
      <c r="AI663" s="114">
        <v>5</v>
      </c>
      <c r="AJ663" s="114">
        <v>5</v>
      </c>
      <c r="AK663" s="114">
        <v>0</v>
      </c>
      <c r="AL663" s="114">
        <v>200</v>
      </c>
      <c r="AM663" s="114">
        <v>3</v>
      </c>
      <c r="AN663" s="118" t="s">
        <v>3517</v>
      </c>
      <c r="AO663" s="122">
        <v>1</v>
      </c>
      <c r="AP663" s="5"/>
      <c r="AQ663" s="5"/>
    </row>
    <row r="664" spans="1:45" s="11" customFormat="1" ht="25" customHeight="1" x14ac:dyDescent="0.3">
      <c r="A664" s="123"/>
      <c r="B664" s="124"/>
      <c r="C664" s="114" t="str">
        <f t="shared" ca="1" si="85"/>
        <v>Expired</v>
      </c>
      <c r="D664" s="114" t="s">
        <v>3744</v>
      </c>
      <c r="E664" s="115">
        <v>43913</v>
      </c>
      <c r="F664" s="115">
        <v>43913</v>
      </c>
      <c r="G664" s="115">
        <f t="shared" si="91"/>
        <v>44642</v>
      </c>
      <c r="H664" s="114" t="s">
        <v>2568</v>
      </c>
      <c r="I664" s="379" t="s">
        <v>8371</v>
      </c>
      <c r="J664" s="155" t="s">
        <v>6393</v>
      </c>
      <c r="K664" s="114" t="s">
        <v>11728</v>
      </c>
      <c r="L664" s="114" t="s">
        <v>5123</v>
      </c>
      <c r="M664" s="114" t="s">
        <v>3640</v>
      </c>
      <c r="N664" s="116" t="str">
        <f t="shared" si="86"/>
        <v>LP</v>
      </c>
      <c r="O664" s="114" t="s">
        <v>8725</v>
      </c>
      <c r="P664" s="114" t="str">
        <f t="shared" si="90"/>
        <v>Medium</v>
      </c>
      <c r="Q664" s="155" t="s">
        <v>10530</v>
      </c>
      <c r="R664" s="356" t="s">
        <v>11641</v>
      </c>
      <c r="S664" s="356"/>
      <c r="T664" s="155" t="s">
        <v>2819</v>
      </c>
      <c r="U664" s="117" t="s">
        <v>6394</v>
      </c>
      <c r="V664" s="129" t="s">
        <v>10935</v>
      </c>
      <c r="W664" s="128" t="s">
        <v>1193</v>
      </c>
      <c r="X664" s="128" t="s">
        <v>1193</v>
      </c>
      <c r="Y664" s="115">
        <v>43885</v>
      </c>
      <c r="Z664" s="115">
        <v>44196</v>
      </c>
      <c r="AA664" s="120">
        <v>0</v>
      </c>
      <c r="AB664" s="120">
        <v>0</v>
      </c>
      <c r="AC664" s="120">
        <v>0</v>
      </c>
      <c r="AD664" s="120">
        <v>0</v>
      </c>
      <c r="AE664" s="120">
        <v>0</v>
      </c>
      <c r="AF664" s="121"/>
      <c r="AG664" s="114" t="s">
        <v>1193</v>
      </c>
      <c r="AH664" s="114" t="s">
        <v>1193</v>
      </c>
      <c r="AI664" s="114">
        <v>35</v>
      </c>
      <c r="AJ664" s="114">
        <v>6</v>
      </c>
      <c r="AK664" s="114">
        <v>29</v>
      </c>
      <c r="AL664" s="114">
        <v>35</v>
      </c>
      <c r="AM664" s="114">
        <v>1</v>
      </c>
      <c r="AN664" s="118" t="s">
        <v>3500</v>
      </c>
      <c r="AO664" s="122">
        <v>1</v>
      </c>
      <c r="AP664" s="5"/>
      <c r="AQ664" s="5"/>
    </row>
    <row r="665" spans="1:45" s="11" customFormat="1" ht="25" customHeight="1" x14ac:dyDescent="0.3">
      <c r="A665" s="123"/>
      <c r="B665" s="124"/>
      <c r="C665" s="114" t="str">
        <f t="shared" ca="1" si="85"/>
        <v>Expired</v>
      </c>
      <c r="D665" s="114" t="s">
        <v>3812</v>
      </c>
      <c r="E665" s="115">
        <v>44421</v>
      </c>
      <c r="F665" s="115">
        <v>44421</v>
      </c>
      <c r="G665" s="115">
        <f t="shared" si="91"/>
        <v>45150</v>
      </c>
      <c r="H665" s="114" t="s">
        <v>4124</v>
      </c>
      <c r="I665" s="379" t="s">
        <v>8054</v>
      </c>
      <c r="J665" s="155" t="s">
        <v>10196</v>
      </c>
      <c r="K665" s="114" t="s">
        <v>11728</v>
      </c>
      <c r="L665" s="114" t="s">
        <v>5123</v>
      </c>
      <c r="M665" s="114" t="s">
        <v>3640</v>
      </c>
      <c r="N665" s="116" t="str">
        <f t="shared" si="86"/>
        <v>LP</v>
      </c>
      <c r="O665" s="114" t="s">
        <v>8725</v>
      </c>
      <c r="P665" s="114" t="str">
        <f t="shared" si="90"/>
        <v>Medium</v>
      </c>
      <c r="Q665" s="155" t="s">
        <v>10531</v>
      </c>
      <c r="R665" s="356"/>
      <c r="S665" s="356"/>
      <c r="T665" s="155" t="s">
        <v>4125</v>
      </c>
      <c r="U665" s="127" t="s">
        <v>6395</v>
      </c>
      <c r="V665" s="118" t="s">
        <v>6396</v>
      </c>
      <c r="W665" s="118" t="s">
        <v>6397</v>
      </c>
      <c r="X665" s="119" t="s">
        <v>1193</v>
      </c>
      <c r="Y665" s="115">
        <v>44369</v>
      </c>
      <c r="Z665" s="136" t="s">
        <v>3305</v>
      </c>
      <c r="AA665" s="136">
        <v>0</v>
      </c>
      <c r="AB665" s="130">
        <v>0</v>
      </c>
      <c r="AC665" s="130">
        <v>0</v>
      </c>
      <c r="AD665" s="130">
        <v>0</v>
      </c>
      <c r="AE665" s="130">
        <v>0</v>
      </c>
      <c r="AF665" s="137"/>
      <c r="AG665" s="114" t="s">
        <v>11464</v>
      </c>
      <c r="AH665" s="114" t="s">
        <v>1193</v>
      </c>
      <c r="AI665" s="114"/>
      <c r="AJ665" s="114"/>
      <c r="AK665" s="114"/>
      <c r="AL665" s="114"/>
      <c r="AM665" s="114"/>
      <c r="AN665" s="136" t="s">
        <v>3500</v>
      </c>
      <c r="AO665" s="122">
        <v>1</v>
      </c>
      <c r="AP665" s="5"/>
      <c r="AQ665" s="5"/>
    </row>
    <row r="666" spans="1:45" s="11" customFormat="1" ht="25" customHeight="1" x14ac:dyDescent="0.3">
      <c r="A666" s="123" t="s">
        <v>1193</v>
      </c>
      <c r="B666" s="124"/>
      <c r="C666" s="114" t="str">
        <f t="shared" ref="C666:C728" ca="1" si="92">IF(G666&lt;TODAY(),"Expired","Active")</f>
        <v>Expired</v>
      </c>
      <c r="D666" s="114" t="s">
        <v>1396</v>
      </c>
      <c r="E666" s="115">
        <v>42690</v>
      </c>
      <c r="F666" s="115">
        <v>43420</v>
      </c>
      <c r="G666" s="115">
        <f t="shared" si="91"/>
        <v>44150</v>
      </c>
      <c r="H666" s="114" t="s">
        <v>4860</v>
      </c>
      <c r="I666" s="379" t="s">
        <v>3216</v>
      </c>
      <c r="J666" s="155" t="s">
        <v>6398</v>
      </c>
      <c r="K666" s="114" t="s">
        <v>11728</v>
      </c>
      <c r="L666" s="114" t="s">
        <v>5123</v>
      </c>
      <c r="M666" s="114" t="s">
        <v>3640</v>
      </c>
      <c r="N666" s="116" t="str">
        <f t="shared" si="86"/>
        <v>LP</v>
      </c>
      <c r="O666" s="114" t="s">
        <v>8725</v>
      </c>
      <c r="P666" s="114" t="str">
        <f t="shared" si="90"/>
        <v>Medium</v>
      </c>
      <c r="Q666" s="155" t="s">
        <v>6399</v>
      </c>
      <c r="R666" s="356" t="s">
        <v>11642</v>
      </c>
      <c r="S666" s="356"/>
      <c r="T666" s="155" t="s">
        <v>2134</v>
      </c>
      <c r="U666" s="117" t="s">
        <v>6400</v>
      </c>
      <c r="V666" s="118" t="s">
        <v>10936</v>
      </c>
      <c r="W666" s="119" t="s">
        <v>1193</v>
      </c>
      <c r="X666" s="119" t="s">
        <v>1193</v>
      </c>
      <c r="Y666" s="115">
        <v>42656</v>
      </c>
      <c r="Z666" s="115">
        <v>43100</v>
      </c>
      <c r="AA666" s="120">
        <v>435350</v>
      </c>
      <c r="AB666" s="120">
        <v>0</v>
      </c>
      <c r="AC666" s="120">
        <v>362589</v>
      </c>
      <c r="AD666" s="120">
        <v>0</v>
      </c>
      <c r="AE666" s="120">
        <v>362589</v>
      </c>
      <c r="AF666" s="121"/>
      <c r="AG666" s="114" t="s">
        <v>11300</v>
      </c>
      <c r="AH666" s="114" t="s">
        <v>1193</v>
      </c>
      <c r="AI666" s="114">
        <v>39</v>
      </c>
      <c r="AJ666" s="114">
        <v>13</v>
      </c>
      <c r="AK666" s="114">
        <v>26</v>
      </c>
      <c r="AL666" s="114">
        <v>39</v>
      </c>
      <c r="AM666" s="114">
        <v>1</v>
      </c>
      <c r="AN666" s="118" t="s">
        <v>3500</v>
      </c>
      <c r="AO666" s="122">
        <v>1</v>
      </c>
      <c r="AP666" s="5"/>
      <c r="AQ666" s="5"/>
    </row>
    <row r="667" spans="1:45" s="11" customFormat="1" ht="25" customHeight="1" x14ac:dyDescent="0.3">
      <c r="A667" s="125" t="s">
        <v>11533</v>
      </c>
      <c r="B667" s="126">
        <v>44816</v>
      </c>
      <c r="C667" s="114" t="str">
        <f t="shared" ca="1" si="92"/>
        <v>Active</v>
      </c>
      <c r="D667" s="114" t="s">
        <v>8407</v>
      </c>
      <c r="E667" s="115">
        <v>44792</v>
      </c>
      <c r="F667" s="115">
        <v>45523</v>
      </c>
      <c r="G667" s="115">
        <f t="shared" si="91"/>
        <v>46252</v>
      </c>
      <c r="H667" s="114" t="s">
        <v>8408</v>
      </c>
      <c r="I667" s="379" t="s">
        <v>8677</v>
      </c>
      <c r="J667" s="155" t="s">
        <v>8409</v>
      </c>
      <c r="K667" s="118" t="s">
        <v>14</v>
      </c>
      <c r="L667" s="114" t="s">
        <v>3368</v>
      </c>
      <c r="M667" s="114" t="s">
        <v>3640</v>
      </c>
      <c r="N667" s="116" t="str">
        <f t="shared" si="86"/>
        <v>LP</v>
      </c>
      <c r="O667" s="114" t="s">
        <v>8728</v>
      </c>
      <c r="P667" s="114" t="str">
        <f t="shared" si="90"/>
        <v>Low</v>
      </c>
      <c r="Q667" s="155" t="s">
        <v>511</v>
      </c>
      <c r="R667" s="356"/>
      <c r="S667" s="356"/>
      <c r="T667" s="155" t="s">
        <v>3775</v>
      </c>
      <c r="U667" s="117" t="s">
        <v>3775</v>
      </c>
      <c r="V667" s="118" t="s">
        <v>1193</v>
      </c>
      <c r="W667" s="119" t="s">
        <v>1193</v>
      </c>
      <c r="X667" s="119" t="s">
        <v>1193</v>
      </c>
      <c r="Y667" s="114" t="s">
        <v>1193</v>
      </c>
      <c r="Z667" s="118" t="s">
        <v>3303</v>
      </c>
      <c r="AA667" s="120">
        <v>0</v>
      </c>
      <c r="AB667" s="120">
        <v>0</v>
      </c>
      <c r="AC667" s="120">
        <v>0</v>
      </c>
      <c r="AD667" s="120">
        <v>0</v>
      </c>
      <c r="AE667" s="120">
        <v>0</v>
      </c>
      <c r="AF667" s="121"/>
      <c r="AG667" s="114" t="s">
        <v>1193</v>
      </c>
      <c r="AH667" s="114" t="s">
        <v>1193</v>
      </c>
      <c r="AI667" s="114" t="s">
        <v>1193</v>
      </c>
      <c r="AJ667" s="114" t="s">
        <v>1193</v>
      </c>
      <c r="AK667" s="114" t="s">
        <v>1193</v>
      </c>
      <c r="AL667" s="114" t="s">
        <v>1193</v>
      </c>
      <c r="AM667" s="114" t="s">
        <v>1193</v>
      </c>
      <c r="AN667" s="118" t="s">
        <v>1193</v>
      </c>
      <c r="AO667" s="122">
        <v>1</v>
      </c>
      <c r="AP667" s="5"/>
      <c r="AQ667" s="5"/>
    </row>
    <row r="668" spans="1:45" s="11" customFormat="1" ht="25" customHeight="1" x14ac:dyDescent="0.3">
      <c r="A668" s="123" t="s">
        <v>11533</v>
      </c>
      <c r="B668" s="126">
        <v>44995</v>
      </c>
      <c r="C668" s="114" t="str">
        <f t="shared" ca="1" si="92"/>
        <v>Expired</v>
      </c>
      <c r="D668" s="114" t="s">
        <v>8988</v>
      </c>
      <c r="E668" s="115">
        <v>44995</v>
      </c>
      <c r="F668" s="115">
        <v>44995</v>
      </c>
      <c r="G668" s="115">
        <f t="shared" si="91"/>
        <v>45725</v>
      </c>
      <c r="H668" s="114" t="s">
        <v>8989</v>
      </c>
      <c r="I668" s="379" t="s">
        <v>8990</v>
      </c>
      <c r="J668" s="155" t="s">
        <v>8991</v>
      </c>
      <c r="K668" s="114" t="s">
        <v>11728</v>
      </c>
      <c r="L668" s="114" t="s">
        <v>5123</v>
      </c>
      <c r="M668" s="114" t="s">
        <v>3640</v>
      </c>
      <c r="N668" s="116" t="str">
        <f t="shared" ref="N668:N710" si="93">IF(EXACT(M668,"C - COMPANY ACT"),"LP",IF(EXACT(M668,"V- VEST ACT (WITHIN PARLIAMENT) "),"LP",IF(EXACT(M668,"FS - FRIENDLY SOCIETIES ACT"),"LP",IF(EXACT(M668,"UN - UNICORPORATED"),"LA",""))))</f>
        <v>LP</v>
      </c>
      <c r="O668" s="114" t="s">
        <v>8727</v>
      </c>
      <c r="P668" s="114" t="str">
        <f t="shared" si="90"/>
        <v>Medium</v>
      </c>
      <c r="Q668" s="155" t="s">
        <v>10277</v>
      </c>
      <c r="R668" s="356" t="s">
        <v>11681</v>
      </c>
      <c r="S668" s="356"/>
      <c r="T668" s="155" t="s">
        <v>8992</v>
      </c>
      <c r="U668" s="117" t="s">
        <v>8993</v>
      </c>
      <c r="V668" s="118" t="s">
        <v>5430</v>
      </c>
      <c r="W668" s="119" t="s">
        <v>1193</v>
      </c>
      <c r="X668" s="119" t="s">
        <v>10937</v>
      </c>
      <c r="Y668" s="115">
        <v>44963</v>
      </c>
      <c r="Z668" s="118" t="s">
        <v>3303</v>
      </c>
      <c r="AA668" s="120">
        <v>0</v>
      </c>
      <c r="AB668" s="120">
        <v>0</v>
      </c>
      <c r="AC668" s="120">
        <v>0</v>
      </c>
      <c r="AD668" s="120">
        <v>0</v>
      </c>
      <c r="AE668" s="120">
        <v>0</v>
      </c>
      <c r="AF668" s="121"/>
      <c r="AG668" s="114" t="s">
        <v>10937</v>
      </c>
      <c r="AH668" s="114" t="s">
        <v>1193</v>
      </c>
      <c r="AI668" s="114">
        <v>2</v>
      </c>
      <c r="AJ668" s="114">
        <v>1</v>
      </c>
      <c r="AK668" s="114">
        <v>1</v>
      </c>
      <c r="AL668" s="114">
        <v>0</v>
      </c>
      <c r="AM668" s="114">
        <v>0</v>
      </c>
      <c r="AN668" s="118" t="s">
        <v>3517</v>
      </c>
      <c r="AO668" s="122">
        <v>1</v>
      </c>
      <c r="AP668" s="5"/>
      <c r="AQ668" s="5"/>
    </row>
    <row r="669" spans="1:45" s="11" customFormat="1" ht="25" customHeight="1" x14ac:dyDescent="0.3">
      <c r="A669" s="123"/>
      <c r="B669" s="124"/>
      <c r="C669" s="114" t="str">
        <f t="shared" ca="1" si="92"/>
        <v>Expired</v>
      </c>
      <c r="D669" s="114" t="s">
        <v>3725</v>
      </c>
      <c r="E669" s="115">
        <v>43819</v>
      </c>
      <c r="F669" s="115">
        <v>43819</v>
      </c>
      <c r="G669" s="115">
        <f t="shared" si="91"/>
        <v>44549</v>
      </c>
      <c r="H669" s="114" t="s">
        <v>2456</v>
      </c>
      <c r="I669" s="379" t="s">
        <v>2457</v>
      </c>
      <c r="J669" s="155" t="s">
        <v>6406</v>
      </c>
      <c r="K669" s="118" t="s">
        <v>11728</v>
      </c>
      <c r="L669" s="114" t="s">
        <v>5123</v>
      </c>
      <c r="M669" s="114" t="s">
        <v>3640</v>
      </c>
      <c r="N669" s="116" t="str">
        <f t="shared" si="93"/>
        <v>LP</v>
      </c>
      <c r="O669" s="114" t="s">
        <v>8725</v>
      </c>
      <c r="P669" s="114" t="str">
        <f t="shared" si="90"/>
        <v>Medium</v>
      </c>
      <c r="Q669" s="155" t="s">
        <v>10533</v>
      </c>
      <c r="R669" s="356"/>
      <c r="S669" s="356"/>
      <c r="T669" s="155" t="s">
        <v>2813</v>
      </c>
      <c r="U669" s="117" t="s">
        <v>1193</v>
      </c>
      <c r="V669" s="128"/>
      <c r="W669" s="128"/>
      <c r="X669" s="128"/>
      <c r="Y669" s="114"/>
      <c r="Z669" s="118"/>
      <c r="AA669" s="120"/>
      <c r="AB669" s="120"/>
      <c r="AC669" s="120"/>
      <c r="AD669" s="120"/>
      <c r="AE669" s="120"/>
      <c r="AF669" s="121"/>
      <c r="AG669" s="114"/>
      <c r="AH669" s="114"/>
      <c r="AI669" s="114"/>
      <c r="AJ669" s="114"/>
      <c r="AK669" s="114"/>
      <c r="AL669" s="114"/>
      <c r="AM669" s="114"/>
      <c r="AN669" s="118" t="s">
        <v>3500</v>
      </c>
      <c r="AO669" s="122">
        <v>1</v>
      </c>
      <c r="AP669" s="5"/>
      <c r="AQ669" s="5"/>
    </row>
    <row r="670" spans="1:45" s="11" customFormat="1" ht="25" customHeight="1" x14ac:dyDescent="0.3">
      <c r="A670" s="123"/>
      <c r="B670" s="124"/>
      <c r="C670" s="114" t="str">
        <f t="shared" ca="1" si="92"/>
        <v>Expired</v>
      </c>
      <c r="D670" s="114" t="s">
        <v>1496</v>
      </c>
      <c r="E670" s="115">
        <v>42835</v>
      </c>
      <c r="F670" s="115">
        <v>42835</v>
      </c>
      <c r="G670" s="115">
        <f t="shared" si="91"/>
        <v>43564</v>
      </c>
      <c r="H670" s="114" t="s">
        <v>1500</v>
      </c>
      <c r="I670" s="379" t="s">
        <v>1508</v>
      </c>
      <c r="J670" s="155" t="s">
        <v>6407</v>
      </c>
      <c r="K670" s="114" t="s">
        <v>11728</v>
      </c>
      <c r="L670" s="114" t="s">
        <v>5123</v>
      </c>
      <c r="M670" s="114" t="s">
        <v>3640</v>
      </c>
      <c r="N670" s="116" t="str">
        <f t="shared" si="93"/>
        <v>LP</v>
      </c>
      <c r="O670" s="114" t="s">
        <v>8725</v>
      </c>
      <c r="P670" s="114" t="str">
        <f t="shared" si="90"/>
        <v>Medium</v>
      </c>
      <c r="Q670" s="155" t="s">
        <v>10534</v>
      </c>
      <c r="R670" s="356" t="s">
        <v>11677</v>
      </c>
      <c r="S670" s="356"/>
      <c r="T670" s="155" t="s">
        <v>11678</v>
      </c>
      <c r="U670" s="127" t="s">
        <v>11679</v>
      </c>
      <c r="V670" s="118" t="s">
        <v>11680</v>
      </c>
      <c r="W670" s="119" t="s">
        <v>1193</v>
      </c>
      <c r="X670" s="119" t="s">
        <v>1193</v>
      </c>
      <c r="Y670" s="115">
        <v>42802</v>
      </c>
      <c r="Z670" s="118" t="s">
        <v>3303</v>
      </c>
      <c r="AA670" s="120">
        <v>0</v>
      </c>
      <c r="AB670" s="120">
        <v>0</v>
      </c>
      <c r="AC670" s="120">
        <v>0</v>
      </c>
      <c r="AD670" s="120">
        <v>0</v>
      </c>
      <c r="AE670" s="120">
        <v>0</v>
      </c>
      <c r="AF670" s="121"/>
      <c r="AG670" s="114" t="s">
        <v>1193</v>
      </c>
      <c r="AH670" s="114" t="s">
        <v>1193</v>
      </c>
      <c r="AI670" s="114">
        <v>2</v>
      </c>
      <c r="AJ670" s="114">
        <v>1</v>
      </c>
      <c r="AK670" s="114">
        <v>1</v>
      </c>
      <c r="AL670" s="114">
        <v>0</v>
      </c>
      <c r="AM670" s="114">
        <v>0</v>
      </c>
      <c r="AN670" s="118" t="s">
        <v>3500</v>
      </c>
      <c r="AO670" s="122">
        <v>1</v>
      </c>
      <c r="AP670" s="5"/>
      <c r="AQ670" s="5"/>
    </row>
    <row r="671" spans="1:45" s="11" customFormat="1" ht="25" customHeight="1" x14ac:dyDescent="0.3">
      <c r="A671" s="125" t="s">
        <v>11533</v>
      </c>
      <c r="B671" s="126">
        <v>46079</v>
      </c>
      <c r="C671" s="114" t="str">
        <f t="shared" ca="1" si="92"/>
        <v>Active</v>
      </c>
      <c r="D671" s="114" t="s">
        <v>16354</v>
      </c>
      <c r="E671" s="115">
        <v>46079</v>
      </c>
      <c r="F671" s="115">
        <v>46079</v>
      </c>
      <c r="G671" s="115">
        <f t="shared" si="91"/>
        <v>46808</v>
      </c>
      <c r="H671" s="114" t="s">
        <v>16355</v>
      </c>
      <c r="I671" s="379" t="s">
        <v>16356</v>
      </c>
      <c r="J671" s="155" t="s">
        <v>16357</v>
      </c>
      <c r="K671" s="114" t="s">
        <v>24</v>
      </c>
      <c r="L671" s="114" t="s">
        <v>5123</v>
      </c>
      <c r="M671" s="114" t="s">
        <v>3640</v>
      </c>
      <c r="N671" s="116" t="str">
        <f t="shared" si="93"/>
        <v>LP</v>
      </c>
      <c r="O671" s="114" t="s">
        <v>8725</v>
      </c>
      <c r="P671" s="114" t="str">
        <f t="shared" si="90"/>
        <v>Medium</v>
      </c>
      <c r="Q671" s="155" t="s">
        <v>16358</v>
      </c>
      <c r="R671" s="356" t="s">
        <v>16359</v>
      </c>
      <c r="S671" s="356"/>
      <c r="T671" s="155" t="s">
        <v>16360</v>
      </c>
      <c r="U671" s="117" t="s">
        <v>16361</v>
      </c>
      <c r="V671" s="118" t="s">
        <v>16362</v>
      </c>
      <c r="W671" s="118" t="s">
        <v>1193</v>
      </c>
      <c r="X671" s="119" t="s">
        <v>1193</v>
      </c>
      <c r="Y671" s="115">
        <v>46029</v>
      </c>
      <c r="Z671" s="115" t="s">
        <v>3303</v>
      </c>
      <c r="AA671" s="120">
        <v>0</v>
      </c>
      <c r="AB671" s="120">
        <v>0</v>
      </c>
      <c r="AC671" s="120">
        <v>0</v>
      </c>
      <c r="AD671" s="120">
        <v>0</v>
      </c>
      <c r="AE671" s="120">
        <v>0</v>
      </c>
      <c r="AF671" s="121">
        <v>0</v>
      </c>
      <c r="AG671" s="114" t="s">
        <v>1193</v>
      </c>
      <c r="AH671" s="114" t="s">
        <v>1193</v>
      </c>
      <c r="AI671" s="114">
        <v>7</v>
      </c>
      <c r="AJ671" s="114">
        <v>3</v>
      </c>
      <c r="AK671" s="114">
        <v>4</v>
      </c>
      <c r="AL671" s="114">
        <v>7</v>
      </c>
      <c r="AM671" s="114">
        <v>0</v>
      </c>
      <c r="AN671" s="118" t="s">
        <v>3500</v>
      </c>
      <c r="AO671" s="122">
        <v>1</v>
      </c>
      <c r="AP671" s="5"/>
      <c r="AQ671" s="5"/>
    </row>
    <row r="672" spans="1:45" s="11" customFormat="1" ht="25" customHeight="1" x14ac:dyDescent="0.3">
      <c r="A672" s="133"/>
      <c r="B672" s="133"/>
      <c r="C672" s="114" t="str">
        <f t="shared" ca="1" si="92"/>
        <v>Active</v>
      </c>
      <c r="D672" s="114" t="s">
        <v>3944</v>
      </c>
      <c r="E672" s="115">
        <v>42963</v>
      </c>
      <c r="F672" s="115">
        <v>45513</v>
      </c>
      <c r="G672" s="115">
        <f t="shared" si="91"/>
        <v>46242</v>
      </c>
      <c r="H672" s="114" t="s">
        <v>1626</v>
      </c>
      <c r="I672" s="379" t="s">
        <v>1643</v>
      </c>
      <c r="J672" s="155" t="s">
        <v>6408</v>
      </c>
      <c r="K672" s="114" t="s">
        <v>11728</v>
      </c>
      <c r="L672" s="114" t="s">
        <v>5123</v>
      </c>
      <c r="M672" s="114" t="s">
        <v>3640</v>
      </c>
      <c r="N672" s="116" t="str">
        <f t="shared" si="93"/>
        <v>LP</v>
      </c>
      <c r="O672" s="114" t="s">
        <v>8733</v>
      </c>
      <c r="P672" s="114" t="str">
        <f t="shared" si="90"/>
        <v>Medium</v>
      </c>
      <c r="Q672" s="155" t="s">
        <v>10535</v>
      </c>
      <c r="R672" s="356" t="s">
        <v>13041</v>
      </c>
      <c r="S672" s="356"/>
      <c r="T672" s="351" t="s">
        <v>13043</v>
      </c>
      <c r="U672" s="117" t="s">
        <v>13042</v>
      </c>
      <c r="V672" s="118" t="s">
        <v>6409</v>
      </c>
      <c r="W672" s="119" t="s">
        <v>1193</v>
      </c>
      <c r="X672" s="119" t="s">
        <v>1193</v>
      </c>
      <c r="Y672" s="115">
        <v>42641</v>
      </c>
      <c r="Z672" s="115">
        <v>43830</v>
      </c>
      <c r="AA672" s="120">
        <v>44400000</v>
      </c>
      <c r="AB672" s="120">
        <v>0</v>
      </c>
      <c r="AC672" s="120">
        <v>17900000</v>
      </c>
      <c r="AD672" s="120">
        <v>0</v>
      </c>
      <c r="AE672" s="120">
        <v>41700000</v>
      </c>
      <c r="AF672" s="121">
        <v>7480555</v>
      </c>
      <c r="AG672" s="114" t="s">
        <v>7745</v>
      </c>
      <c r="AH672" s="114" t="s">
        <v>11465</v>
      </c>
      <c r="AI672" s="114">
        <v>2</v>
      </c>
      <c r="AJ672" s="114">
        <v>2</v>
      </c>
      <c r="AK672" s="114">
        <v>0</v>
      </c>
      <c r="AL672" s="114">
        <v>0</v>
      </c>
      <c r="AM672" s="114">
        <v>1</v>
      </c>
      <c r="AN672" s="118" t="s">
        <v>4568</v>
      </c>
      <c r="AO672" s="122">
        <v>1</v>
      </c>
      <c r="AP672" s="5"/>
      <c r="AQ672" s="5"/>
    </row>
    <row r="673" spans="1:43" s="11" customFormat="1" ht="25" customHeight="1" x14ac:dyDescent="0.3">
      <c r="A673" s="123"/>
      <c r="B673" s="124"/>
      <c r="C673" s="114" t="str">
        <f t="shared" ca="1" si="92"/>
        <v>Expired</v>
      </c>
      <c r="D673" s="114" t="s">
        <v>3888</v>
      </c>
      <c r="E673" s="115">
        <v>44512</v>
      </c>
      <c r="F673" s="115">
        <v>44512</v>
      </c>
      <c r="G673" s="115">
        <f t="shared" si="91"/>
        <v>45241</v>
      </c>
      <c r="H673" s="114" t="s">
        <v>4153</v>
      </c>
      <c r="I673" s="379" t="s">
        <v>8055</v>
      </c>
      <c r="J673" s="155" t="s">
        <v>6415</v>
      </c>
      <c r="K673" s="114" t="s">
        <v>11728</v>
      </c>
      <c r="L673" s="114" t="s">
        <v>5123</v>
      </c>
      <c r="M673" s="114" t="s">
        <v>3640</v>
      </c>
      <c r="N673" s="116" t="str">
        <f t="shared" si="93"/>
        <v>LP</v>
      </c>
      <c r="O673" s="114" t="s">
        <v>8725</v>
      </c>
      <c r="P673" s="114" t="str">
        <f t="shared" si="90"/>
        <v>Medium</v>
      </c>
      <c r="Q673" s="155" t="s">
        <v>10536</v>
      </c>
      <c r="R673" s="356" t="s">
        <v>11664</v>
      </c>
      <c r="S673" s="356"/>
      <c r="T673" s="155" t="s">
        <v>11662</v>
      </c>
      <c r="U673" s="127" t="s">
        <v>11663</v>
      </c>
      <c r="V673" s="119" t="s">
        <v>8301</v>
      </c>
      <c r="W673" s="119" t="s">
        <v>1193</v>
      </c>
      <c r="X673" s="119" t="s">
        <v>1193</v>
      </c>
      <c r="Y673" s="115">
        <v>44357</v>
      </c>
      <c r="Z673" s="136" t="s">
        <v>3303</v>
      </c>
      <c r="AA673" s="130">
        <v>0</v>
      </c>
      <c r="AB673" s="130">
        <v>0</v>
      </c>
      <c r="AC673" s="130">
        <v>0</v>
      </c>
      <c r="AD673" s="130">
        <v>0</v>
      </c>
      <c r="AE673" s="130">
        <v>0</v>
      </c>
      <c r="AF673" s="137"/>
      <c r="AG673" s="114" t="s">
        <v>1193</v>
      </c>
      <c r="AH673" s="114" t="s">
        <v>1193</v>
      </c>
      <c r="AI673" s="114">
        <v>3</v>
      </c>
      <c r="AJ673" s="114">
        <v>0</v>
      </c>
      <c r="AK673" s="114">
        <v>3</v>
      </c>
      <c r="AL673" s="114">
        <v>0</v>
      </c>
      <c r="AM673" s="114">
        <v>1</v>
      </c>
      <c r="AN673" s="136" t="s">
        <v>3500</v>
      </c>
      <c r="AO673" s="122">
        <v>1</v>
      </c>
      <c r="AP673" s="5"/>
      <c r="AQ673" s="5"/>
    </row>
    <row r="674" spans="1:43" s="11" customFormat="1" ht="25" customHeight="1" x14ac:dyDescent="0.3">
      <c r="A674" s="125" t="s">
        <v>11533</v>
      </c>
      <c r="B674" s="126">
        <v>45159</v>
      </c>
      <c r="C674" s="114" t="str">
        <f t="shared" ca="1" si="92"/>
        <v>Expired</v>
      </c>
      <c r="D674" s="114" t="s">
        <v>11825</v>
      </c>
      <c r="E674" s="115">
        <v>45159</v>
      </c>
      <c r="F674" s="115">
        <f>E674</f>
        <v>45159</v>
      </c>
      <c r="G674" s="115">
        <f t="shared" si="91"/>
        <v>45889</v>
      </c>
      <c r="H674" s="114" t="s">
        <v>11826</v>
      </c>
      <c r="I674" s="379" t="s">
        <v>11827</v>
      </c>
      <c r="J674" s="155" t="s">
        <v>11828</v>
      </c>
      <c r="K674" s="114" t="s">
        <v>24</v>
      </c>
      <c r="L674" s="114" t="s">
        <v>5123</v>
      </c>
      <c r="M674" s="114" t="s">
        <v>3640</v>
      </c>
      <c r="N674" s="116" t="str">
        <f t="shared" si="93"/>
        <v>LP</v>
      </c>
      <c r="O674" s="114" t="s">
        <v>8727</v>
      </c>
      <c r="P674" s="114" t="str">
        <f t="shared" si="90"/>
        <v>Medium</v>
      </c>
      <c r="Q674" s="155" t="s">
        <v>11829</v>
      </c>
      <c r="R674" s="356" t="s">
        <v>11830</v>
      </c>
      <c r="S674" s="356"/>
      <c r="T674" s="155" t="s">
        <v>11834</v>
      </c>
      <c r="U674" s="117" t="s">
        <v>11831</v>
      </c>
      <c r="V674" s="118" t="s">
        <v>11832</v>
      </c>
      <c r="W674" s="119" t="s">
        <v>1193</v>
      </c>
      <c r="X674" s="118" t="s">
        <v>11833</v>
      </c>
      <c r="Y674" s="115">
        <v>45044</v>
      </c>
      <c r="Z674" s="115" t="s">
        <v>3303</v>
      </c>
      <c r="AA674" s="120">
        <v>0</v>
      </c>
      <c r="AB674" s="120">
        <v>0</v>
      </c>
      <c r="AC674" s="120">
        <v>0</v>
      </c>
      <c r="AD674" s="120">
        <v>0</v>
      </c>
      <c r="AE674" s="120">
        <v>0</v>
      </c>
      <c r="AF674" s="121">
        <v>0</v>
      </c>
      <c r="AG674" s="114" t="s">
        <v>1193</v>
      </c>
      <c r="AH674" s="114" t="s">
        <v>1193</v>
      </c>
      <c r="AI674" s="114">
        <v>2</v>
      </c>
      <c r="AJ674" s="114">
        <v>0</v>
      </c>
      <c r="AK674" s="114">
        <v>2</v>
      </c>
      <c r="AL674" s="114">
        <v>0</v>
      </c>
      <c r="AM674" s="114">
        <v>0</v>
      </c>
      <c r="AN674" s="118" t="s">
        <v>3500</v>
      </c>
      <c r="AO674" s="122">
        <v>1</v>
      </c>
      <c r="AP674" s="5"/>
      <c r="AQ674" s="5"/>
    </row>
    <row r="675" spans="1:43" s="11" customFormat="1" ht="25" customHeight="1" x14ac:dyDescent="0.3">
      <c r="A675" s="125" t="s">
        <v>11533</v>
      </c>
      <c r="B675" s="126">
        <v>45469</v>
      </c>
      <c r="C675" s="114" t="str">
        <f t="shared" ca="1" si="92"/>
        <v>Expired</v>
      </c>
      <c r="D675" s="114" t="s">
        <v>14140</v>
      </c>
      <c r="E675" s="115">
        <v>45469</v>
      </c>
      <c r="F675" s="115">
        <f>E675</f>
        <v>45469</v>
      </c>
      <c r="G675" s="115">
        <f t="shared" si="91"/>
        <v>46198</v>
      </c>
      <c r="H675" s="114" t="s">
        <v>14225</v>
      </c>
      <c r="I675" s="379" t="s">
        <v>14141</v>
      </c>
      <c r="J675" s="155" t="s">
        <v>14142</v>
      </c>
      <c r="K675" s="114" t="s">
        <v>11728</v>
      </c>
      <c r="L675" s="114" t="s">
        <v>5123</v>
      </c>
      <c r="M675" s="114" t="s">
        <v>3640</v>
      </c>
      <c r="N675" s="116" t="str">
        <f t="shared" si="93"/>
        <v>LP</v>
      </c>
      <c r="O675" s="114" t="s">
        <v>8725</v>
      </c>
      <c r="P675" s="114" t="str">
        <f t="shared" si="90"/>
        <v>Medium</v>
      </c>
      <c r="Q675" s="155" t="s">
        <v>14143</v>
      </c>
      <c r="R675" s="356" t="s">
        <v>14144</v>
      </c>
      <c r="S675" s="356"/>
      <c r="T675" s="155" t="s">
        <v>14145</v>
      </c>
      <c r="U675" s="117" t="s">
        <v>14146</v>
      </c>
      <c r="V675" s="118" t="s">
        <v>14147</v>
      </c>
      <c r="W675" s="119" t="s">
        <v>1193</v>
      </c>
      <c r="X675" s="119" t="s">
        <v>1193</v>
      </c>
      <c r="Y675" s="115">
        <v>45404</v>
      </c>
      <c r="Z675" s="118" t="s">
        <v>3303</v>
      </c>
      <c r="AA675" s="120">
        <v>0</v>
      </c>
      <c r="AB675" s="120">
        <v>0</v>
      </c>
      <c r="AC675" s="120">
        <v>0</v>
      </c>
      <c r="AD675" s="120">
        <v>0</v>
      </c>
      <c r="AE675" s="120">
        <v>0</v>
      </c>
      <c r="AF675" s="121">
        <v>0</v>
      </c>
      <c r="AG675" s="114" t="s">
        <v>1193</v>
      </c>
      <c r="AH675" s="114" t="s">
        <v>1193</v>
      </c>
      <c r="AI675" s="114">
        <v>2</v>
      </c>
      <c r="AJ675" s="114">
        <v>0</v>
      </c>
      <c r="AK675" s="114">
        <v>2</v>
      </c>
      <c r="AL675" s="114">
        <v>0</v>
      </c>
      <c r="AM675" s="114">
        <v>0</v>
      </c>
      <c r="AN675" s="118" t="s">
        <v>3500</v>
      </c>
      <c r="AO675" s="122">
        <v>1</v>
      </c>
      <c r="AP675" s="5"/>
      <c r="AQ675" s="5"/>
    </row>
    <row r="676" spans="1:43" s="11" customFormat="1" ht="25" customHeight="1" x14ac:dyDescent="0.3">
      <c r="A676" s="123" t="s">
        <v>11559</v>
      </c>
      <c r="B676" s="126">
        <v>45027</v>
      </c>
      <c r="C676" s="114" t="str">
        <f t="shared" ca="1" si="92"/>
        <v>Expired</v>
      </c>
      <c r="D676" s="114" t="s">
        <v>9162</v>
      </c>
      <c r="E676" s="115">
        <v>45027</v>
      </c>
      <c r="F676" s="115">
        <f>E676</f>
        <v>45027</v>
      </c>
      <c r="G676" s="115">
        <f t="shared" si="91"/>
        <v>45757</v>
      </c>
      <c r="H676" s="114" t="s">
        <v>9163</v>
      </c>
      <c r="I676" s="379" t="s">
        <v>9164</v>
      </c>
      <c r="J676" s="155" t="s">
        <v>9165</v>
      </c>
      <c r="K676" s="114" t="s">
        <v>11728</v>
      </c>
      <c r="L676" s="114" t="s">
        <v>5123</v>
      </c>
      <c r="M676" s="114" t="s">
        <v>3640</v>
      </c>
      <c r="N676" s="116" t="str">
        <f t="shared" si="93"/>
        <v>LP</v>
      </c>
      <c r="O676" s="114" t="s">
        <v>8725</v>
      </c>
      <c r="P676" s="114" t="str">
        <f t="shared" si="90"/>
        <v>Medium</v>
      </c>
      <c r="Q676" s="155" t="s">
        <v>9166</v>
      </c>
      <c r="R676" s="356" t="s">
        <v>11643</v>
      </c>
      <c r="S676" s="356"/>
      <c r="T676" s="155" t="s">
        <v>10154</v>
      </c>
      <c r="U676" s="117" t="s">
        <v>10155</v>
      </c>
      <c r="V676" s="118" t="s">
        <v>11113</v>
      </c>
      <c r="W676" s="118" t="s">
        <v>10938</v>
      </c>
      <c r="X676" s="118" t="s">
        <v>10939</v>
      </c>
      <c r="Y676" s="115">
        <v>44999</v>
      </c>
      <c r="Z676" s="118" t="s">
        <v>3303</v>
      </c>
      <c r="AA676" s="120">
        <v>0</v>
      </c>
      <c r="AB676" s="120">
        <v>0</v>
      </c>
      <c r="AC676" s="120">
        <v>0</v>
      </c>
      <c r="AD676" s="120">
        <v>0</v>
      </c>
      <c r="AE676" s="120">
        <v>0</v>
      </c>
      <c r="AF676" s="121"/>
      <c r="AG676" s="114" t="s">
        <v>1193</v>
      </c>
      <c r="AH676" s="114" t="s">
        <v>1193</v>
      </c>
      <c r="AI676" s="114">
        <v>4</v>
      </c>
      <c r="AJ676" s="114">
        <v>3</v>
      </c>
      <c r="AK676" s="114">
        <v>1</v>
      </c>
      <c r="AL676" s="114">
        <v>0</v>
      </c>
      <c r="AM676" s="114">
        <v>0</v>
      </c>
      <c r="AN676" s="118" t="s">
        <v>3500</v>
      </c>
      <c r="AO676" s="122">
        <v>1</v>
      </c>
      <c r="AP676" s="5"/>
      <c r="AQ676" s="5"/>
    </row>
    <row r="677" spans="1:43" s="11" customFormat="1" ht="25" customHeight="1" x14ac:dyDescent="0.3">
      <c r="A677" s="123"/>
      <c r="B677" s="124"/>
      <c r="C677" s="114" t="str">
        <f t="shared" ca="1" si="92"/>
        <v>Expired</v>
      </c>
      <c r="D677" s="114" t="s">
        <v>3746</v>
      </c>
      <c r="E677" s="115">
        <v>43986</v>
      </c>
      <c r="F677" s="115">
        <v>43986</v>
      </c>
      <c r="G677" s="115">
        <f t="shared" si="91"/>
        <v>44715</v>
      </c>
      <c r="H677" s="114" t="s">
        <v>2605</v>
      </c>
      <c r="I677" s="379" t="s">
        <v>2606</v>
      </c>
      <c r="J677" s="155" t="s">
        <v>6420</v>
      </c>
      <c r="K677" s="114" t="s">
        <v>74</v>
      </c>
      <c r="L677" s="114" t="s">
        <v>15709</v>
      </c>
      <c r="M677" s="114" t="s">
        <v>3640</v>
      </c>
      <c r="N677" s="116" t="str">
        <f t="shared" si="93"/>
        <v>LP</v>
      </c>
      <c r="O677" s="114" t="s">
        <v>8728</v>
      </c>
      <c r="P677" s="114" t="str">
        <f t="shared" si="90"/>
        <v>Low</v>
      </c>
      <c r="Q677" s="155" t="s">
        <v>2147</v>
      </c>
      <c r="R677" s="356" t="s">
        <v>11644</v>
      </c>
      <c r="S677" s="356"/>
      <c r="T677" s="155" t="s">
        <v>10152</v>
      </c>
      <c r="U677" s="117" t="s">
        <v>10153</v>
      </c>
      <c r="V677" s="128" t="s">
        <v>10940</v>
      </c>
      <c r="W677" s="128" t="s">
        <v>1193</v>
      </c>
      <c r="X677" s="128" t="s">
        <v>1193</v>
      </c>
      <c r="Y677" s="128">
        <v>43907</v>
      </c>
      <c r="Z677" s="118" t="s">
        <v>3303</v>
      </c>
      <c r="AA677" s="120">
        <v>0</v>
      </c>
      <c r="AB677" s="120">
        <v>0</v>
      </c>
      <c r="AC677" s="120">
        <v>0</v>
      </c>
      <c r="AD677" s="120">
        <v>0</v>
      </c>
      <c r="AE677" s="120">
        <v>0</v>
      </c>
      <c r="AF677" s="121"/>
      <c r="AG677" s="114" t="s">
        <v>1193</v>
      </c>
      <c r="AH677" s="114" t="s">
        <v>1193</v>
      </c>
      <c r="AI677" s="114">
        <v>5</v>
      </c>
      <c r="AJ677" s="114">
        <v>3</v>
      </c>
      <c r="AK677" s="114">
        <v>2</v>
      </c>
      <c r="AL677" s="114">
        <v>0</v>
      </c>
      <c r="AM677" s="114">
        <v>1</v>
      </c>
      <c r="AN677" s="118" t="s">
        <v>3500</v>
      </c>
      <c r="AO677" s="122">
        <v>1</v>
      </c>
      <c r="AP677" s="5"/>
      <c r="AQ677" s="5"/>
    </row>
    <row r="678" spans="1:43" s="11" customFormat="1" ht="25" customHeight="1" x14ac:dyDescent="0.3">
      <c r="A678" s="123"/>
      <c r="B678" s="124"/>
      <c r="C678" s="114" t="str">
        <f t="shared" ca="1" si="92"/>
        <v>Expired</v>
      </c>
      <c r="D678" s="114" t="s">
        <v>3797</v>
      </c>
      <c r="E678" s="115">
        <v>41838</v>
      </c>
      <c r="F678" s="115">
        <v>44395</v>
      </c>
      <c r="G678" s="115">
        <f t="shared" si="91"/>
        <v>45124</v>
      </c>
      <c r="H678" s="114" t="s">
        <v>15011</v>
      </c>
      <c r="I678" s="379" t="s">
        <v>345</v>
      </c>
      <c r="J678" s="155" t="s">
        <v>6421</v>
      </c>
      <c r="K678" s="114" t="s">
        <v>11728</v>
      </c>
      <c r="L678" s="114" t="s">
        <v>5123</v>
      </c>
      <c r="M678" s="114" t="s">
        <v>3640</v>
      </c>
      <c r="N678" s="116" t="str">
        <f t="shared" si="93"/>
        <v>LP</v>
      </c>
      <c r="O678" s="114" t="s">
        <v>8729</v>
      </c>
      <c r="P678" s="114" t="str">
        <f t="shared" si="90"/>
        <v>Low</v>
      </c>
      <c r="Q678" s="155" t="s">
        <v>528</v>
      </c>
      <c r="R678" s="356"/>
      <c r="S678" s="356"/>
      <c r="T678" s="155" t="s">
        <v>649</v>
      </c>
      <c r="U678" s="127" t="s">
        <v>6422</v>
      </c>
      <c r="V678" s="118" t="s">
        <v>6423</v>
      </c>
      <c r="W678" s="119" t="s">
        <v>1193</v>
      </c>
      <c r="X678" s="119" t="s">
        <v>1193</v>
      </c>
      <c r="Y678" s="128">
        <v>44429</v>
      </c>
      <c r="Z678" s="118" t="s">
        <v>3305</v>
      </c>
      <c r="AA678" s="120">
        <v>15989000</v>
      </c>
      <c r="AB678" s="120">
        <v>0</v>
      </c>
      <c r="AC678" s="120">
        <v>5485000</v>
      </c>
      <c r="AD678" s="120">
        <v>0</v>
      </c>
      <c r="AE678" s="120">
        <v>93100000</v>
      </c>
      <c r="AF678" s="121"/>
      <c r="AG678" s="114" t="s">
        <v>11466</v>
      </c>
      <c r="AH678" s="114" t="s">
        <v>7746</v>
      </c>
      <c r="AI678" s="114"/>
      <c r="AJ678" s="114"/>
      <c r="AK678" s="114"/>
      <c r="AL678" s="114"/>
      <c r="AM678" s="114"/>
      <c r="AN678" s="118" t="s">
        <v>4568</v>
      </c>
      <c r="AO678" s="122">
        <v>1</v>
      </c>
      <c r="AP678" s="5"/>
      <c r="AQ678" s="5"/>
    </row>
    <row r="679" spans="1:43" s="11" customFormat="1" ht="25" customHeight="1" x14ac:dyDescent="0.3">
      <c r="A679" s="123"/>
      <c r="B679" s="124"/>
      <c r="C679" s="114" t="str">
        <f t="shared" ca="1" si="92"/>
        <v>Expired</v>
      </c>
      <c r="D679" s="118" t="s">
        <v>2494</v>
      </c>
      <c r="E679" s="129">
        <v>43166</v>
      </c>
      <c r="F679" s="138">
        <v>43166</v>
      </c>
      <c r="G679" s="115">
        <f t="shared" si="91"/>
        <v>43896</v>
      </c>
      <c r="H679" s="118" t="s">
        <v>4668</v>
      </c>
      <c r="I679" s="379" t="s">
        <v>2495</v>
      </c>
      <c r="J679" s="345" t="s">
        <v>6424</v>
      </c>
      <c r="K679" s="118" t="s">
        <v>14</v>
      </c>
      <c r="L679" s="118" t="s">
        <v>3368</v>
      </c>
      <c r="M679" s="114" t="s">
        <v>3640</v>
      </c>
      <c r="N679" s="116" t="str">
        <f t="shared" si="93"/>
        <v>LP</v>
      </c>
      <c r="O679" s="118" t="s">
        <v>8728</v>
      </c>
      <c r="P679" s="114" t="str">
        <f t="shared" si="90"/>
        <v>Low</v>
      </c>
      <c r="Q679" s="345" t="s">
        <v>3445</v>
      </c>
      <c r="R679" s="357"/>
      <c r="S679" s="357"/>
      <c r="T679" s="345" t="s">
        <v>3446</v>
      </c>
      <c r="U679" s="139" t="s">
        <v>6425</v>
      </c>
      <c r="V679" s="118"/>
      <c r="W679" s="118"/>
      <c r="X679" s="118"/>
      <c r="Y679" s="118"/>
      <c r="Z679" s="118"/>
      <c r="AA679" s="118"/>
      <c r="AB679" s="118"/>
      <c r="AC679" s="118"/>
      <c r="AD679" s="118"/>
      <c r="AE679" s="118"/>
      <c r="AF679" s="140"/>
      <c r="AG679" s="118"/>
      <c r="AH679" s="118"/>
      <c r="AI679" s="118"/>
      <c r="AJ679" s="118"/>
      <c r="AK679" s="118"/>
      <c r="AL679" s="118"/>
      <c r="AM679" s="118"/>
      <c r="AN679" s="118" t="s">
        <v>3500</v>
      </c>
      <c r="AO679" s="141">
        <v>1</v>
      </c>
      <c r="AP679" s="5"/>
      <c r="AQ679" s="5"/>
    </row>
    <row r="680" spans="1:43" s="11" customFormat="1" ht="25" customHeight="1" x14ac:dyDescent="0.3">
      <c r="A680" s="123"/>
      <c r="B680" s="124"/>
      <c r="C680" s="114" t="str">
        <f t="shared" ca="1" si="92"/>
        <v>Expired</v>
      </c>
      <c r="D680" s="114" t="s">
        <v>3709</v>
      </c>
      <c r="E680" s="115">
        <v>43803</v>
      </c>
      <c r="F680" s="115">
        <v>43803</v>
      </c>
      <c r="G680" s="115">
        <f t="shared" si="91"/>
        <v>44533</v>
      </c>
      <c r="H680" s="114" t="s">
        <v>2437</v>
      </c>
      <c r="I680" s="379" t="s">
        <v>3095</v>
      </c>
      <c r="J680" s="155" t="s">
        <v>6426</v>
      </c>
      <c r="K680" s="114" t="s">
        <v>74</v>
      </c>
      <c r="L680" s="114" t="s">
        <v>15709</v>
      </c>
      <c r="M680" s="114" t="s">
        <v>3640</v>
      </c>
      <c r="N680" s="116" t="str">
        <f t="shared" si="93"/>
        <v>LP</v>
      </c>
      <c r="O680" s="114" t="s">
        <v>8728</v>
      </c>
      <c r="P680" s="114" t="str">
        <f t="shared" si="90"/>
        <v>Low</v>
      </c>
      <c r="Q680" s="155" t="s">
        <v>2147</v>
      </c>
      <c r="R680" s="356"/>
      <c r="S680" s="356"/>
      <c r="T680" s="155" t="s">
        <v>2864</v>
      </c>
      <c r="U680" s="117" t="s">
        <v>1193</v>
      </c>
      <c r="V680" s="128"/>
      <c r="W680" s="128"/>
      <c r="X680" s="128"/>
      <c r="Y680" s="128"/>
      <c r="Z680" s="118"/>
      <c r="AA680" s="120"/>
      <c r="AB680" s="120"/>
      <c r="AC680" s="120"/>
      <c r="AD680" s="120"/>
      <c r="AE680" s="120"/>
      <c r="AF680" s="121"/>
      <c r="AG680" s="114"/>
      <c r="AH680" s="114"/>
      <c r="AI680" s="114"/>
      <c r="AJ680" s="114"/>
      <c r="AK680" s="114"/>
      <c r="AL680" s="114"/>
      <c r="AM680" s="114"/>
      <c r="AN680" s="118" t="s">
        <v>3517</v>
      </c>
      <c r="AO680" s="122">
        <v>1</v>
      </c>
      <c r="AP680" s="5"/>
      <c r="AQ680" s="5"/>
    </row>
    <row r="681" spans="1:43" s="11" customFormat="1" ht="25" customHeight="1" x14ac:dyDescent="0.3">
      <c r="A681" s="123"/>
      <c r="B681" s="124"/>
      <c r="C681" s="114" t="str">
        <f t="shared" ca="1" si="92"/>
        <v>Active</v>
      </c>
      <c r="D681" s="114" t="s">
        <v>8247</v>
      </c>
      <c r="E681" s="115">
        <v>42611</v>
      </c>
      <c r="F681" s="115">
        <v>45735</v>
      </c>
      <c r="G681" s="115">
        <f>DATE(YEAR(F681),MONTH(F681)+20,DAY(F681)-1)</f>
        <v>46344</v>
      </c>
      <c r="H681" s="114" t="s">
        <v>1347</v>
      </c>
      <c r="I681" s="379" t="s">
        <v>3201</v>
      </c>
      <c r="J681" s="155" t="s">
        <v>10197</v>
      </c>
      <c r="K681" s="118" t="s">
        <v>18</v>
      </c>
      <c r="L681" s="114" t="s">
        <v>5123</v>
      </c>
      <c r="M681" s="114" t="s">
        <v>3640</v>
      </c>
      <c r="N681" s="116" t="str">
        <f t="shared" si="93"/>
        <v>LP</v>
      </c>
      <c r="O681" s="114" t="s">
        <v>8728</v>
      </c>
      <c r="P681" s="114" t="str">
        <f t="shared" si="90"/>
        <v>Low</v>
      </c>
      <c r="Q681" s="155" t="s">
        <v>10537</v>
      </c>
      <c r="R681" s="356" t="s">
        <v>14166</v>
      </c>
      <c r="S681" s="356"/>
      <c r="T681" s="155" t="s">
        <v>14167</v>
      </c>
      <c r="U681" s="117" t="s">
        <v>14168</v>
      </c>
      <c r="V681" s="118" t="s">
        <v>10941</v>
      </c>
      <c r="W681" s="119" t="s">
        <v>1193</v>
      </c>
      <c r="X681" s="119" t="s">
        <v>1193</v>
      </c>
      <c r="Y681" s="128">
        <v>42592</v>
      </c>
      <c r="Z681" s="128">
        <v>43100</v>
      </c>
      <c r="AA681" s="120">
        <v>8487600</v>
      </c>
      <c r="AB681" s="120">
        <v>0</v>
      </c>
      <c r="AC681" s="120">
        <v>2747405</v>
      </c>
      <c r="AD681" s="120">
        <v>0</v>
      </c>
      <c r="AE681" s="120">
        <v>5028939</v>
      </c>
      <c r="AF681" s="121">
        <v>3100075</v>
      </c>
      <c r="AG681" s="114" t="s">
        <v>14169</v>
      </c>
      <c r="AH681" s="114" t="s">
        <v>1193</v>
      </c>
      <c r="AI681" s="114">
        <v>230</v>
      </c>
      <c r="AJ681" s="114">
        <v>85</v>
      </c>
      <c r="AK681" s="114">
        <v>145</v>
      </c>
      <c r="AL681" s="114">
        <v>8</v>
      </c>
      <c r="AM681" s="114">
        <v>0</v>
      </c>
      <c r="AN681" s="118" t="s">
        <v>3517</v>
      </c>
      <c r="AO681" s="122">
        <v>1</v>
      </c>
      <c r="AP681" s="5"/>
      <c r="AQ681" s="5"/>
    </row>
    <row r="682" spans="1:43" s="11" customFormat="1" ht="25" customHeight="1" x14ac:dyDescent="0.3">
      <c r="A682" s="123"/>
      <c r="B682" s="124"/>
      <c r="C682" s="114" t="str">
        <f t="shared" ca="1" si="92"/>
        <v>Active</v>
      </c>
      <c r="D682" s="118" t="s">
        <v>16248</v>
      </c>
      <c r="E682" s="129">
        <v>43503</v>
      </c>
      <c r="F682" s="138">
        <v>45695</v>
      </c>
      <c r="G682" s="115">
        <f t="shared" ref="G682:G688" si="94">DATE(YEAR(F682)+2,MONTH(F682),DAY(F682)-1)</f>
        <v>46424</v>
      </c>
      <c r="H682" s="118" t="s">
        <v>9886</v>
      </c>
      <c r="I682" s="379" t="s">
        <v>9888</v>
      </c>
      <c r="J682" s="345" t="s">
        <v>9158</v>
      </c>
      <c r="K682" s="118" t="s">
        <v>15692</v>
      </c>
      <c r="L682" s="118" t="s">
        <v>3368</v>
      </c>
      <c r="M682" s="114" t="s">
        <v>3640</v>
      </c>
      <c r="N682" s="116" t="str">
        <f t="shared" si="93"/>
        <v>LP</v>
      </c>
      <c r="O682" s="118" t="s">
        <v>8725</v>
      </c>
      <c r="P682" s="114" t="str">
        <f t="shared" si="90"/>
        <v>Medium</v>
      </c>
      <c r="Q682" s="345" t="s">
        <v>10278</v>
      </c>
      <c r="R682" s="357"/>
      <c r="S682" s="357"/>
      <c r="T682" s="345" t="s">
        <v>9156</v>
      </c>
      <c r="U682" s="117" t="s">
        <v>9157</v>
      </c>
      <c r="V682" s="118" t="s">
        <v>5430</v>
      </c>
      <c r="W682" s="118" t="s">
        <v>1193</v>
      </c>
      <c r="X682" s="118" t="s">
        <v>1193</v>
      </c>
      <c r="Y682" s="129">
        <v>43403</v>
      </c>
      <c r="Z682" s="129">
        <v>44561</v>
      </c>
      <c r="AA682" s="120">
        <v>200000</v>
      </c>
      <c r="AB682" s="120">
        <v>0</v>
      </c>
      <c r="AC682" s="120">
        <v>38613</v>
      </c>
      <c r="AD682" s="120">
        <v>0</v>
      </c>
      <c r="AE682" s="120">
        <v>105380</v>
      </c>
      <c r="AF682" s="121"/>
      <c r="AG682" s="118" t="s">
        <v>1193</v>
      </c>
      <c r="AH682" s="118" t="s">
        <v>1193</v>
      </c>
      <c r="AI682" s="118">
        <v>3</v>
      </c>
      <c r="AJ682" s="118">
        <v>1</v>
      </c>
      <c r="AK682" s="118">
        <v>2</v>
      </c>
      <c r="AL682" s="118">
        <v>0</v>
      </c>
      <c r="AM682" s="118">
        <v>2</v>
      </c>
      <c r="AN682" s="118" t="s">
        <v>3500</v>
      </c>
      <c r="AO682" s="141">
        <v>1</v>
      </c>
      <c r="AP682" s="5"/>
      <c r="AQ682" s="5"/>
    </row>
    <row r="683" spans="1:43" s="11" customFormat="1" ht="25" customHeight="1" x14ac:dyDescent="0.3">
      <c r="A683" s="125" t="s">
        <v>11533</v>
      </c>
      <c r="B683" s="126">
        <v>45062</v>
      </c>
      <c r="C683" s="114" t="str">
        <f t="shared" ca="1" si="92"/>
        <v>Expired</v>
      </c>
      <c r="D683" s="114" t="s">
        <v>9736</v>
      </c>
      <c r="E683" s="115">
        <v>45061</v>
      </c>
      <c r="F683" s="115">
        <f>E683</f>
        <v>45061</v>
      </c>
      <c r="G683" s="115">
        <f t="shared" si="94"/>
        <v>45791</v>
      </c>
      <c r="H683" s="114" t="s">
        <v>9737</v>
      </c>
      <c r="I683" s="379" t="s">
        <v>9738</v>
      </c>
      <c r="J683" s="155" t="s">
        <v>9739</v>
      </c>
      <c r="K683" s="114" t="s">
        <v>11728</v>
      </c>
      <c r="L683" s="114" t="s">
        <v>5123</v>
      </c>
      <c r="M683" s="114" t="s">
        <v>3640</v>
      </c>
      <c r="N683" s="116" t="str">
        <f t="shared" si="93"/>
        <v>LP</v>
      </c>
      <c r="O683" s="114" t="s">
        <v>8725</v>
      </c>
      <c r="P683" s="114" t="str">
        <f t="shared" si="90"/>
        <v>Medium</v>
      </c>
      <c r="Q683" s="155" t="s">
        <v>10279</v>
      </c>
      <c r="R683" s="356"/>
      <c r="S683" s="356"/>
      <c r="T683" s="155" t="s">
        <v>9740</v>
      </c>
      <c r="U683" s="117" t="s">
        <v>9741</v>
      </c>
      <c r="V683" s="118" t="s">
        <v>11114</v>
      </c>
      <c r="W683" s="118" t="s">
        <v>10942</v>
      </c>
      <c r="X683" s="119" t="s">
        <v>1193</v>
      </c>
      <c r="Y683" s="115">
        <v>44965</v>
      </c>
      <c r="Z683" s="118" t="s">
        <v>3303</v>
      </c>
      <c r="AA683" s="120">
        <v>0</v>
      </c>
      <c r="AB683" s="120">
        <v>0</v>
      </c>
      <c r="AC683" s="120">
        <v>0</v>
      </c>
      <c r="AD683" s="120">
        <v>0</v>
      </c>
      <c r="AE683" s="120">
        <v>0</v>
      </c>
      <c r="AF683" s="121"/>
      <c r="AG683" s="114" t="s">
        <v>1193</v>
      </c>
      <c r="AH683" s="114" t="s">
        <v>1193</v>
      </c>
      <c r="AI683" s="114">
        <v>3</v>
      </c>
      <c r="AJ683" s="114">
        <v>1</v>
      </c>
      <c r="AK683" s="114">
        <v>2</v>
      </c>
      <c r="AL683" s="114">
        <v>0</v>
      </c>
      <c r="AM683" s="114">
        <v>0</v>
      </c>
      <c r="AN683" s="118" t="s">
        <v>3500</v>
      </c>
      <c r="AO683" s="122">
        <v>1</v>
      </c>
      <c r="AP683" s="5"/>
      <c r="AQ683" s="5"/>
    </row>
    <row r="684" spans="1:43" s="11" customFormat="1" ht="25" customHeight="1" x14ac:dyDescent="0.3">
      <c r="A684" s="125" t="s">
        <v>11533</v>
      </c>
      <c r="B684" s="190">
        <v>44887</v>
      </c>
      <c r="C684" s="114" t="str">
        <f t="shared" ca="1" si="92"/>
        <v>Active</v>
      </c>
      <c r="D684" s="114" t="s">
        <v>8698</v>
      </c>
      <c r="E684" s="115">
        <v>44883</v>
      </c>
      <c r="F684" s="115">
        <v>45614</v>
      </c>
      <c r="G684" s="115">
        <f t="shared" si="94"/>
        <v>46343</v>
      </c>
      <c r="H684" s="114" t="s">
        <v>8699</v>
      </c>
      <c r="I684" s="379" t="s">
        <v>8701</v>
      </c>
      <c r="J684" s="155" t="s">
        <v>8700</v>
      </c>
      <c r="K684" s="114" t="s">
        <v>14</v>
      </c>
      <c r="L684" s="114" t="s">
        <v>3368</v>
      </c>
      <c r="M684" s="114" t="s">
        <v>3640</v>
      </c>
      <c r="N684" s="116" t="str">
        <f t="shared" si="93"/>
        <v>LP</v>
      </c>
      <c r="O684" s="114" t="s">
        <v>8728</v>
      </c>
      <c r="P684" s="114" t="str">
        <f t="shared" si="90"/>
        <v>Low</v>
      </c>
      <c r="Q684" s="155" t="s">
        <v>2147</v>
      </c>
      <c r="R684" s="356"/>
      <c r="S684" s="356"/>
      <c r="T684" s="155"/>
      <c r="U684" s="127"/>
      <c r="V684" s="118"/>
      <c r="W684" s="118"/>
      <c r="X684" s="118"/>
      <c r="Y684" s="128"/>
      <c r="Z684" s="118"/>
      <c r="AA684" s="120"/>
      <c r="AB684" s="120"/>
      <c r="AC684" s="120"/>
      <c r="AD684" s="120"/>
      <c r="AE684" s="120"/>
      <c r="AF684" s="121"/>
      <c r="AG684" s="114"/>
      <c r="AH684" s="130"/>
      <c r="AI684" s="130"/>
      <c r="AJ684" s="130"/>
      <c r="AK684" s="130"/>
      <c r="AL684" s="130"/>
      <c r="AM684" s="130"/>
      <c r="AN684" s="118"/>
      <c r="AO684" s="122">
        <v>1</v>
      </c>
      <c r="AP684" s="5"/>
      <c r="AQ684" s="5"/>
    </row>
    <row r="685" spans="1:43" s="11" customFormat="1" ht="25" customHeight="1" x14ac:dyDescent="0.3">
      <c r="A685" s="123"/>
      <c r="B685" s="124"/>
      <c r="C685" s="114" t="str">
        <f t="shared" ca="1" si="92"/>
        <v>Expired</v>
      </c>
      <c r="D685" s="114" t="s">
        <v>1220</v>
      </c>
      <c r="E685" s="115">
        <v>42487</v>
      </c>
      <c r="F685" s="115">
        <v>42487</v>
      </c>
      <c r="G685" s="115">
        <f t="shared" si="94"/>
        <v>43216</v>
      </c>
      <c r="H685" s="114" t="s">
        <v>1228</v>
      </c>
      <c r="I685" s="379" t="s">
        <v>3242</v>
      </c>
      <c r="J685" s="155" t="s">
        <v>6427</v>
      </c>
      <c r="K685" s="114" t="s">
        <v>24</v>
      </c>
      <c r="L685" s="114" t="s">
        <v>5123</v>
      </c>
      <c r="M685" s="114" t="s">
        <v>3640</v>
      </c>
      <c r="N685" s="116" t="str">
        <f t="shared" si="93"/>
        <v>LP</v>
      </c>
      <c r="O685" s="114" t="s">
        <v>8728</v>
      </c>
      <c r="P685" s="114" t="str">
        <f t="shared" si="90"/>
        <v>Low</v>
      </c>
      <c r="Q685" s="155" t="s">
        <v>10538</v>
      </c>
      <c r="R685" s="356" t="s">
        <v>11645</v>
      </c>
      <c r="S685" s="356"/>
      <c r="T685" s="155" t="s">
        <v>10151</v>
      </c>
      <c r="U685" s="117" t="s">
        <v>10150</v>
      </c>
      <c r="V685" s="119" t="s">
        <v>10943</v>
      </c>
      <c r="W685" s="119" t="s">
        <v>1193</v>
      </c>
      <c r="X685" s="119" t="s">
        <v>1193</v>
      </c>
      <c r="Y685" s="128">
        <v>42460</v>
      </c>
      <c r="Z685" s="118" t="s">
        <v>3303</v>
      </c>
      <c r="AA685" s="120">
        <v>0</v>
      </c>
      <c r="AB685" s="120">
        <v>0</v>
      </c>
      <c r="AC685" s="120">
        <v>0</v>
      </c>
      <c r="AD685" s="120">
        <v>0</v>
      </c>
      <c r="AE685" s="120">
        <v>0</v>
      </c>
      <c r="AF685" s="121"/>
      <c r="AG685" s="114" t="s">
        <v>1193</v>
      </c>
      <c r="AH685" s="114" t="s">
        <v>1193</v>
      </c>
      <c r="AI685" s="114">
        <v>3</v>
      </c>
      <c r="AJ685" s="114">
        <v>3</v>
      </c>
      <c r="AK685" s="114">
        <v>0</v>
      </c>
      <c r="AL685" s="114">
        <v>0</v>
      </c>
      <c r="AM685" s="114">
        <v>1</v>
      </c>
      <c r="AN685" s="118" t="s">
        <v>3500</v>
      </c>
      <c r="AO685" s="122">
        <v>1</v>
      </c>
      <c r="AP685" s="5"/>
      <c r="AQ685" s="5"/>
    </row>
    <row r="686" spans="1:43" s="11" customFormat="1" ht="25" customHeight="1" x14ac:dyDescent="0.3">
      <c r="A686" s="123"/>
      <c r="B686" s="124"/>
      <c r="C686" s="114" t="str">
        <f t="shared" ca="1" si="92"/>
        <v>Expired</v>
      </c>
      <c r="D686" s="118" t="s">
        <v>10051</v>
      </c>
      <c r="E686" s="129">
        <v>37531</v>
      </c>
      <c r="F686" s="138">
        <v>43744</v>
      </c>
      <c r="G686" s="115">
        <f t="shared" si="94"/>
        <v>44474</v>
      </c>
      <c r="H686" s="118" t="s">
        <v>4669</v>
      </c>
      <c r="I686" s="379" t="s">
        <v>8056</v>
      </c>
      <c r="J686" s="345" t="s">
        <v>6428</v>
      </c>
      <c r="K686" s="118" t="s">
        <v>14</v>
      </c>
      <c r="L686" s="118" t="s">
        <v>3368</v>
      </c>
      <c r="M686" s="114" t="s">
        <v>3640</v>
      </c>
      <c r="N686" s="116" t="str">
        <f t="shared" si="93"/>
        <v>LP</v>
      </c>
      <c r="O686" s="118" t="s">
        <v>8728</v>
      </c>
      <c r="P686" s="114" t="str">
        <f t="shared" si="90"/>
        <v>Low</v>
      </c>
      <c r="Q686" s="345" t="s">
        <v>3447</v>
      </c>
      <c r="R686" s="357"/>
      <c r="S686" s="357"/>
      <c r="T686" s="345" t="s">
        <v>3448</v>
      </c>
      <c r="U686" s="117" t="s">
        <v>6429</v>
      </c>
      <c r="V686" s="118"/>
      <c r="W686" s="118"/>
      <c r="X686" s="118"/>
      <c r="Y686" s="118"/>
      <c r="Z686" s="118"/>
      <c r="AA686" s="118"/>
      <c r="AB686" s="118"/>
      <c r="AC686" s="118"/>
      <c r="AD686" s="118"/>
      <c r="AE686" s="118"/>
      <c r="AF686" s="140"/>
      <c r="AG686" s="118"/>
      <c r="AH686" s="118"/>
      <c r="AI686" s="118"/>
      <c r="AJ686" s="118"/>
      <c r="AK686" s="118"/>
      <c r="AL686" s="118"/>
      <c r="AM686" s="118"/>
      <c r="AN686" s="118" t="s">
        <v>4568</v>
      </c>
      <c r="AO686" s="141">
        <v>1</v>
      </c>
      <c r="AP686" s="5"/>
      <c r="AQ686" s="5"/>
    </row>
    <row r="687" spans="1:43" s="11" customFormat="1" ht="25" customHeight="1" x14ac:dyDescent="0.3">
      <c r="A687" s="123"/>
      <c r="B687" s="124"/>
      <c r="C687" s="114" t="str">
        <f t="shared" ca="1" si="92"/>
        <v>Expired</v>
      </c>
      <c r="D687" s="114" t="s">
        <v>3356</v>
      </c>
      <c r="E687" s="115">
        <v>44316</v>
      </c>
      <c r="F687" s="115">
        <v>45046</v>
      </c>
      <c r="G687" s="115">
        <f t="shared" si="94"/>
        <v>45776</v>
      </c>
      <c r="H687" s="114" t="s">
        <v>3357</v>
      </c>
      <c r="I687" s="379" t="s">
        <v>16605</v>
      </c>
      <c r="J687" s="155" t="s">
        <v>6430</v>
      </c>
      <c r="K687" s="114" t="s">
        <v>11728</v>
      </c>
      <c r="L687" s="114" t="s">
        <v>5123</v>
      </c>
      <c r="M687" s="114" t="s">
        <v>3640</v>
      </c>
      <c r="N687" s="116" t="str">
        <f t="shared" si="93"/>
        <v>LP</v>
      </c>
      <c r="O687" s="114" t="s">
        <v>8728</v>
      </c>
      <c r="P687" s="114" t="str">
        <f t="shared" si="90"/>
        <v>Low</v>
      </c>
      <c r="Q687" s="155" t="s">
        <v>2147</v>
      </c>
      <c r="R687" s="356" t="s">
        <v>11646</v>
      </c>
      <c r="S687" s="356"/>
      <c r="T687" s="155" t="s">
        <v>10052</v>
      </c>
      <c r="U687" s="117" t="s">
        <v>10053</v>
      </c>
      <c r="V687" s="118" t="s">
        <v>10944</v>
      </c>
      <c r="W687" s="118" t="s">
        <v>10945</v>
      </c>
      <c r="X687" s="118" t="s">
        <v>10946</v>
      </c>
      <c r="Y687" s="128">
        <v>44208</v>
      </c>
      <c r="Z687" s="128">
        <v>44561</v>
      </c>
      <c r="AA687" s="120">
        <v>1347609</v>
      </c>
      <c r="AB687" s="120">
        <v>0</v>
      </c>
      <c r="AC687" s="120">
        <v>72688</v>
      </c>
      <c r="AD687" s="120">
        <v>0</v>
      </c>
      <c r="AE687" s="120">
        <v>908377</v>
      </c>
      <c r="AF687" s="121"/>
      <c r="AG687" s="114" t="s">
        <v>11301</v>
      </c>
      <c r="AH687" s="114" t="s">
        <v>1193</v>
      </c>
      <c r="AI687" s="114">
        <v>3</v>
      </c>
      <c r="AJ687" s="114">
        <v>2</v>
      </c>
      <c r="AK687" s="114">
        <v>1</v>
      </c>
      <c r="AL687" s="114">
        <v>8</v>
      </c>
      <c r="AM687" s="114">
        <v>0</v>
      </c>
      <c r="AN687" s="118" t="s">
        <v>3500</v>
      </c>
      <c r="AO687" s="122">
        <v>1</v>
      </c>
      <c r="AP687" s="5"/>
      <c r="AQ687" s="5"/>
    </row>
    <row r="688" spans="1:43" s="11" customFormat="1" ht="25" customHeight="1" x14ac:dyDescent="0.3">
      <c r="A688" s="123"/>
      <c r="B688" s="124"/>
      <c r="C688" s="114" t="str">
        <f t="shared" ca="1" si="92"/>
        <v>Expired</v>
      </c>
      <c r="D688" s="114" t="s">
        <v>3774</v>
      </c>
      <c r="E688" s="115">
        <v>44376</v>
      </c>
      <c r="F688" s="115">
        <v>44376</v>
      </c>
      <c r="G688" s="115">
        <f t="shared" si="94"/>
        <v>45105</v>
      </c>
      <c r="H688" s="114" t="s">
        <v>4104</v>
      </c>
      <c r="I688" s="379" t="s">
        <v>8059</v>
      </c>
      <c r="J688" s="155" t="s">
        <v>6432</v>
      </c>
      <c r="K688" s="114" t="s">
        <v>30</v>
      </c>
      <c r="L688" s="114" t="s">
        <v>15709</v>
      </c>
      <c r="M688" s="114" t="s">
        <v>3640</v>
      </c>
      <c r="N688" s="116" t="str">
        <f t="shared" si="93"/>
        <v>LP</v>
      </c>
      <c r="O688" s="114" t="s">
        <v>8725</v>
      </c>
      <c r="P688" s="114" t="str">
        <f t="shared" si="90"/>
        <v>Medium</v>
      </c>
      <c r="Q688" s="155" t="s">
        <v>6433</v>
      </c>
      <c r="R688" s="356"/>
      <c r="S688" s="356"/>
      <c r="T688" s="155" t="s">
        <v>4212</v>
      </c>
      <c r="U688" s="127" t="s">
        <v>6434</v>
      </c>
      <c r="V688" s="118" t="s">
        <v>6435</v>
      </c>
      <c r="W688" s="119" t="s">
        <v>3775</v>
      </c>
      <c r="X688" s="119" t="s">
        <v>1193</v>
      </c>
      <c r="Y688" s="115">
        <v>44168</v>
      </c>
      <c r="Z688" s="136" t="s">
        <v>3305</v>
      </c>
      <c r="AA688" s="130">
        <v>0</v>
      </c>
      <c r="AB688" s="130">
        <v>0</v>
      </c>
      <c r="AC688" s="130">
        <v>0</v>
      </c>
      <c r="AD688" s="130">
        <v>0</v>
      </c>
      <c r="AE688" s="130">
        <v>0</v>
      </c>
      <c r="AF688" s="137"/>
      <c r="AG688" s="114" t="s">
        <v>7747</v>
      </c>
      <c r="AH688" s="114" t="s">
        <v>1193</v>
      </c>
      <c r="AI688" s="114"/>
      <c r="AJ688" s="114"/>
      <c r="AK688" s="114"/>
      <c r="AL688" s="114"/>
      <c r="AM688" s="114"/>
      <c r="AN688" s="136" t="s">
        <v>3500</v>
      </c>
      <c r="AO688" s="122">
        <v>1</v>
      </c>
      <c r="AP688" s="5"/>
      <c r="AQ688" s="5"/>
    </row>
    <row r="689" spans="1:43" s="11" customFormat="1" ht="25" customHeight="1" x14ac:dyDescent="0.3">
      <c r="A689" s="133"/>
      <c r="B689" s="124"/>
      <c r="C689" s="114" t="str">
        <f t="shared" ca="1" si="92"/>
        <v>Active</v>
      </c>
      <c r="D689" s="114" t="s">
        <v>4232</v>
      </c>
      <c r="E689" s="115">
        <v>43873</v>
      </c>
      <c r="F689" s="115">
        <v>46015</v>
      </c>
      <c r="G689" s="115">
        <f>DATE(YEAR(F689),MONTH(F689)+12,DAY(F689)-1)</f>
        <v>46379</v>
      </c>
      <c r="H689" s="114" t="s">
        <v>2546</v>
      </c>
      <c r="I689" s="379" t="s">
        <v>4944</v>
      </c>
      <c r="J689" s="155" t="s">
        <v>6081</v>
      </c>
      <c r="K689" s="114" t="s">
        <v>11728</v>
      </c>
      <c r="L689" s="114" t="s">
        <v>5123</v>
      </c>
      <c r="M689" s="114" t="s">
        <v>3640</v>
      </c>
      <c r="N689" s="116" t="str">
        <f t="shared" si="93"/>
        <v>LP</v>
      </c>
      <c r="O689" s="114" t="s">
        <v>8725</v>
      </c>
      <c r="P689" s="114" t="str">
        <f t="shared" si="90"/>
        <v>Medium</v>
      </c>
      <c r="Q689" s="155" t="s">
        <v>6082</v>
      </c>
      <c r="R689" s="356" t="s">
        <v>11647</v>
      </c>
      <c r="S689" s="356"/>
      <c r="T689" s="155" t="s">
        <v>10134</v>
      </c>
      <c r="U689" s="117" t="s">
        <v>10135</v>
      </c>
      <c r="V689" s="128" t="s">
        <v>10948</v>
      </c>
      <c r="W689" s="128" t="s">
        <v>1193</v>
      </c>
      <c r="X689" s="128" t="s">
        <v>1193</v>
      </c>
      <c r="Y689" s="128">
        <v>43649</v>
      </c>
      <c r="Z689" s="128">
        <v>44196</v>
      </c>
      <c r="AA689" s="120">
        <v>1425800</v>
      </c>
      <c r="AB689" s="120">
        <v>0</v>
      </c>
      <c r="AC689" s="120">
        <v>275000</v>
      </c>
      <c r="AD689" s="120">
        <v>0</v>
      </c>
      <c r="AE689" s="120">
        <v>378129</v>
      </c>
      <c r="AF689" s="121"/>
      <c r="AG689" s="114" t="s">
        <v>11302</v>
      </c>
      <c r="AH689" s="114" t="s">
        <v>11303</v>
      </c>
      <c r="AI689" s="114">
        <v>4</v>
      </c>
      <c r="AJ689" s="114">
        <v>0</v>
      </c>
      <c r="AK689" s="114">
        <v>4</v>
      </c>
      <c r="AL689" s="114">
        <v>3</v>
      </c>
      <c r="AM689" s="114">
        <v>1</v>
      </c>
      <c r="AN689" s="118" t="s">
        <v>3500</v>
      </c>
      <c r="AO689" s="122">
        <v>1</v>
      </c>
      <c r="AP689" s="5"/>
      <c r="AQ689" s="5"/>
    </row>
    <row r="690" spans="1:43" s="11" customFormat="1" ht="25" customHeight="1" x14ac:dyDescent="0.3">
      <c r="A690" s="123"/>
      <c r="B690" s="124"/>
      <c r="C690" s="114" t="str">
        <f t="shared" ca="1" si="92"/>
        <v>Active</v>
      </c>
      <c r="D690" s="114" t="s">
        <v>8306</v>
      </c>
      <c r="E690" s="115">
        <v>41865</v>
      </c>
      <c r="F690" s="115">
        <v>45518</v>
      </c>
      <c r="G690" s="115">
        <f>DATE(YEAR(F690)+2,MONTH(F690),DAY(F690)-1)</f>
        <v>46247</v>
      </c>
      <c r="H690" s="114" t="s">
        <v>428</v>
      </c>
      <c r="I690" s="379" t="s">
        <v>3191</v>
      </c>
      <c r="J690" s="155" t="s">
        <v>6436</v>
      </c>
      <c r="K690" s="114" t="s">
        <v>74</v>
      </c>
      <c r="L690" s="114" t="s">
        <v>15709</v>
      </c>
      <c r="M690" s="114" t="s">
        <v>3640</v>
      </c>
      <c r="N690" s="116" t="str">
        <f t="shared" si="93"/>
        <v>LP</v>
      </c>
      <c r="O690" s="114" t="s">
        <v>8728</v>
      </c>
      <c r="P690" s="114" t="str">
        <f t="shared" si="90"/>
        <v>Low</v>
      </c>
      <c r="Q690" s="155" t="s">
        <v>6437</v>
      </c>
      <c r="R690" s="356" t="s">
        <v>14288</v>
      </c>
      <c r="S690" s="356"/>
      <c r="T690" s="155" t="s">
        <v>14290</v>
      </c>
      <c r="U690" s="117" t="s">
        <v>14289</v>
      </c>
      <c r="V690" s="119" t="s">
        <v>14291</v>
      </c>
      <c r="W690" s="119" t="s">
        <v>1193</v>
      </c>
      <c r="X690" s="119" t="s">
        <v>1193</v>
      </c>
      <c r="Y690" s="128">
        <v>41810</v>
      </c>
      <c r="Z690" s="128">
        <v>43100</v>
      </c>
      <c r="AA690" s="120">
        <v>1891631</v>
      </c>
      <c r="AB690" s="120">
        <v>0</v>
      </c>
      <c r="AC690" s="120">
        <v>688405</v>
      </c>
      <c r="AD690" s="120">
        <v>0</v>
      </c>
      <c r="AE690" s="120">
        <v>1831894</v>
      </c>
      <c r="AF690" s="121">
        <v>-5370162</v>
      </c>
      <c r="AG690" s="114" t="s">
        <v>14291</v>
      </c>
      <c r="AH690" s="130" t="s">
        <v>1193</v>
      </c>
      <c r="AI690" s="119">
        <v>3</v>
      </c>
      <c r="AJ690" s="119">
        <v>1</v>
      </c>
      <c r="AK690" s="119">
        <v>2</v>
      </c>
      <c r="AL690" s="119">
        <v>10</v>
      </c>
      <c r="AM690" s="119">
        <v>1</v>
      </c>
      <c r="AN690" s="118" t="s">
        <v>3500</v>
      </c>
      <c r="AO690" s="122">
        <v>1</v>
      </c>
      <c r="AP690" s="5"/>
      <c r="AQ690" s="5"/>
    </row>
    <row r="691" spans="1:43" s="11" customFormat="1" ht="25" customHeight="1" x14ac:dyDescent="0.3">
      <c r="A691" s="123" t="s">
        <v>14317</v>
      </c>
      <c r="B691" s="126">
        <v>45530</v>
      </c>
      <c r="C691" s="114" t="str">
        <f t="shared" ca="1" si="92"/>
        <v>Expired</v>
      </c>
      <c r="D691" s="114" t="s">
        <v>8322</v>
      </c>
      <c r="E691" s="115">
        <v>43804</v>
      </c>
      <c r="F691" s="115">
        <v>45530</v>
      </c>
      <c r="G691" s="115">
        <f>DATE(YEAR(F691)+1,MONTH(F691),DAY(F691)-1)</f>
        <v>45894</v>
      </c>
      <c r="H691" s="114" t="s">
        <v>2439</v>
      </c>
      <c r="I691" s="379" t="s">
        <v>2440</v>
      </c>
      <c r="J691" s="155" t="s">
        <v>6438</v>
      </c>
      <c r="K691" s="114" t="s">
        <v>24</v>
      </c>
      <c r="L691" s="114" t="s">
        <v>5123</v>
      </c>
      <c r="M691" s="114" t="s">
        <v>3640</v>
      </c>
      <c r="N691" s="116" t="str">
        <f t="shared" si="93"/>
        <v>LP</v>
      </c>
      <c r="O691" s="114" t="s">
        <v>8725</v>
      </c>
      <c r="P691" s="114" t="str">
        <f t="shared" si="90"/>
        <v>Medium</v>
      </c>
      <c r="Q691" s="155" t="s">
        <v>5066</v>
      </c>
      <c r="R691" s="356" t="s">
        <v>14303</v>
      </c>
      <c r="S691" s="356"/>
      <c r="T691" s="155" t="s">
        <v>14304</v>
      </c>
      <c r="U691" s="117" t="s">
        <v>14305</v>
      </c>
      <c r="V691" s="129" t="s">
        <v>10949</v>
      </c>
      <c r="W691" s="128" t="s">
        <v>10950</v>
      </c>
      <c r="X691" s="128" t="s">
        <v>7707</v>
      </c>
      <c r="Y691" s="128">
        <v>43761</v>
      </c>
      <c r="Z691" s="128">
        <v>43830</v>
      </c>
      <c r="AA691" s="120">
        <v>0</v>
      </c>
      <c r="AB691" s="120">
        <v>0</v>
      </c>
      <c r="AC691" s="120">
        <v>0</v>
      </c>
      <c r="AD691" s="120">
        <v>0</v>
      </c>
      <c r="AE691" s="120">
        <v>-170905</v>
      </c>
      <c r="AF691" s="121">
        <v>251600</v>
      </c>
      <c r="AG691" s="114">
        <v>0</v>
      </c>
      <c r="AH691" s="114" t="s">
        <v>14306</v>
      </c>
      <c r="AI691" s="114">
        <v>10</v>
      </c>
      <c r="AJ691" s="114">
        <v>7</v>
      </c>
      <c r="AK691" s="114">
        <v>3</v>
      </c>
      <c r="AL691" s="114">
        <v>12</v>
      </c>
      <c r="AM691" s="114">
        <v>1</v>
      </c>
      <c r="AN691" s="118" t="s">
        <v>3500</v>
      </c>
      <c r="AO691" s="122">
        <v>1</v>
      </c>
      <c r="AP691" s="5"/>
      <c r="AQ691" s="5"/>
    </row>
    <row r="692" spans="1:43" s="11" customFormat="1" ht="25" customHeight="1" x14ac:dyDescent="0.3">
      <c r="A692" s="123"/>
      <c r="B692" s="124"/>
      <c r="C692" s="114" t="str">
        <f t="shared" ca="1" si="92"/>
        <v>Expired</v>
      </c>
      <c r="D692" s="114" t="s">
        <v>3938</v>
      </c>
      <c r="E692" s="115">
        <v>44552</v>
      </c>
      <c r="F692" s="115">
        <v>44552</v>
      </c>
      <c r="G692" s="115">
        <f>DATE(YEAR(F692)+2,MONTH(F692),DAY(F692)-1)</f>
        <v>45281</v>
      </c>
      <c r="H692" s="114" t="s">
        <v>4164</v>
      </c>
      <c r="I692" s="379" t="s">
        <v>8060</v>
      </c>
      <c r="J692" s="155" t="s">
        <v>8323</v>
      </c>
      <c r="K692" s="114" t="s">
        <v>24</v>
      </c>
      <c r="L692" s="114" t="s">
        <v>5123</v>
      </c>
      <c r="M692" s="114" t="s">
        <v>3640</v>
      </c>
      <c r="N692" s="116" t="str">
        <f t="shared" si="93"/>
        <v>LP</v>
      </c>
      <c r="O692" s="114" t="s">
        <v>8725</v>
      </c>
      <c r="P692" s="114" t="str">
        <f t="shared" si="90"/>
        <v>Medium</v>
      </c>
      <c r="Q692" s="155" t="s">
        <v>6440</v>
      </c>
      <c r="R692" s="356" t="s">
        <v>11649</v>
      </c>
      <c r="S692" s="356"/>
      <c r="T692" s="155" t="s">
        <v>10118</v>
      </c>
      <c r="U692" s="127" t="s">
        <v>10119</v>
      </c>
      <c r="V692" s="118" t="s">
        <v>6441</v>
      </c>
      <c r="W692" s="118" t="s">
        <v>6442</v>
      </c>
      <c r="X692" s="118" t="s">
        <v>7748</v>
      </c>
      <c r="Y692" s="115">
        <v>44476</v>
      </c>
      <c r="Z692" s="136" t="s">
        <v>3303</v>
      </c>
      <c r="AA692" s="130">
        <v>0</v>
      </c>
      <c r="AB692" s="130">
        <v>0</v>
      </c>
      <c r="AC692" s="130">
        <v>0</v>
      </c>
      <c r="AD692" s="130">
        <v>0</v>
      </c>
      <c r="AE692" s="130">
        <v>0</v>
      </c>
      <c r="AF692" s="137"/>
      <c r="AG692" s="114" t="s">
        <v>1193</v>
      </c>
      <c r="AH692" s="114" t="s">
        <v>1193</v>
      </c>
      <c r="AI692" s="114">
        <v>7</v>
      </c>
      <c r="AJ692" s="114">
        <v>4</v>
      </c>
      <c r="AK692" s="114">
        <v>3</v>
      </c>
      <c r="AL692" s="114">
        <v>0</v>
      </c>
      <c r="AM692" s="114">
        <v>1</v>
      </c>
      <c r="AN692" s="136" t="s">
        <v>3500</v>
      </c>
      <c r="AO692" s="122">
        <v>1</v>
      </c>
      <c r="AP692" s="5"/>
      <c r="AQ692" s="5"/>
    </row>
    <row r="693" spans="1:43" s="11" customFormat="1" ht="25" customHeight="1" x14ac:dyDescent="0.3">
      <c r="A693" s="123"/>
      <c r="B693" s="124"/>
      <c r="C693" s="114" t="str">
        <f t="shared" ca="1" si="92"/>
        <v>Expired</v>
      </c>
      <c r="D693" s="114" t="s">
        <v>13184</v>
      </c>
      <c r="E693" s="115">
        <v>43033</v>
      </c>
      <c r="F693" s="115">
        <v>45320</v>
      </c>
      <c r="G693" s="115">
        <f>DATE(YEAR(F693)+2,MONTH(F693),DAY(F693)-1)</f>
        <v>46050</v>
      </c>
      <c r="H693" s="114" t="s">
        <v>2588</v>
      </c>
      <c r="I693" s="379" t="s">
        <v>2589</v>
      </c>
      <c r="J693" s="155" t="s">
        <v>13185</v>
      </c>
      <c r="K693" s="114" t="s">
        <v>11728</v>
      </c>
      <c r="L693" s="114" t="s">
        <v>15709</v>
      </c>
      <c r="M693" s="114" t="s">
        <v>3640</v>
      </c>
      <c r="N693" s="116" t="str">
        <f t="shared" si="93"/>
        <v>LP</v>
      </c>
      <c r="O693" s="114" t="s">
        <v>8725</v>
      </c>
      <c r="P693" s="114" t="str">
        <f t="shared" si="90"/>
        <v>Medium</v>
      </c>
      <c r="Q693" s="155" t="s">
        <v>6446</v>
      </c>
      <c r="R693" s="356" t="s">
        <v>13186</v>
      </c>
      <c r="S693" s="356"/>
      <c r="T693" s="155" t="s">
        <v>11701</v>
      </c>
      <c r="U693" s="117" t="s">
        <v>13187</v>
      </c>
      <c r="V693" s="118" t="s">
        <v>6447</v>
      </c>
      <c r="W693" s="119" t="s">
        <v>1193</v>
      </c>
      <c r="X693" s="119" t="s">
        <v>1193</v>
      </c>
      <c r="Y693" s="128">
        <v>42787</v>
      </c>
      <c r="Z693" s="128">
        <v>43830</v>
      </c>
      <c r="AA693" s="120">
        <v>84951</v>
      </c>
      <c r="AB693" s="120">
        <v>0</v>
      </c>
      <c r="AC693" s="120">
        <v>98000</v>
      </c>
      <c r="AD693" s="120">
        <v>0</v>
      </c>
      <c r="AE693" s="120">
        <v>98000</v>
      </c>
      <c r="AF693" s="121">
        <v>153073</v>
      </c>
      <c r="AG693" s="114" t="s">
        <v>11702</v>
      </c>
      <c r="AH693" s="130" t="s">
        <v>11703</v>
      </c>
      <c r="AI693" s="131">
        <v>7</v>
      </c>
      <c r="AJ693" s="131">
        <v>2</v>
      </c>
      <c r="AK693" s="131">
        <v>5</v>
      </c>
      <c r="AL693" s="131">
        <v>15</v>
      </c>
      <c r="AM693" s="131">
        <v>0</v>
      </c>
      <c r="AN693" s="118" t="s">
        <v>3500</v>
      </c>
      <c r="AO693" s="122">
        <v>1</v>
      </c>
      <c r="AP693" s="5"/>
      <c r="AQ693" s="5"/>
    </row>
    <row r="694" spans="1:43" s="11" customFormat="1" ht="25" customHeight="1" x14ac:dyDescent="0.3">
      <c r="A694" s="123"/>
      <c r="B694" s="124"/>
      <c r="C694" s="114" t="str">
        <f t="shared" ca="1" si="92"/>
        <v>Active</v>
      </c>
      <c r="D694" s="114" t="s">
        <v>4043</v>
      </c>
      <c r="E694" s="115">
        <v>41828</v>
      </c>
      <c r="F694" s="115">
        <v>45481</v>
      </c>
      <c r="G694" s="115">
        <f>DATE(YEAR(F694)+2,MONTH(F694),DAY(F694)-1)</f>
        <v>46210</v>
      </c>
      <c r="H694" s="114" t="s">
        <v>4233</v>
      </c>
      <c r="I694" s="379" t="s">
        <v>16606</v>
      </c>
      <c r="J694" s="155" t="s">
        <v>6448</v>
      </c>
      <c r="K694" s="114" t="s">
        <v>74</v>
      </c>
      <c r="L694" s="114" t="s">
        <v>15709</v>
      </c>
      <c r="M694" s="114" t="s">
        <v>3640</v>
      </c>
      <c r="N694" s="116" t="str">
        <f t="shared" si="93"/>
        <v>LP</v>
      </c>
      <c r="O694" s="114" t="s">
        <v>8728</v>
      </c>
      <c r="P694" s="114" t="str">
        <f t="shared" si="90"/>
        <v>Low</v>
      </c>
      <c r="Q694" s="155" t="s">
        <v>527</v>
      </c>
      <c r="R694" s="356" t="s">
        <v>15195</v>
      </c>
      <c r="S694" s="356"/>
      <c r="T694" s="155" t="s">
        <v>13906</v>
      </c>
      <c r="U694" s="117" t="s">
        <v>13908</v>
      </c>
      <c r="V694" s="118" t="s">
        <v>11115</v>
      </c>
      <c r="W694" s="119" t="s">
        <v>1193</v>
      </c>
      <c r="X694" s="119" t="s">
        <v>1193</v>
      </c>
      <c r="Y694" s="128">
        <v>41794</v>
      </c>
      <c r="Z694" s="128">
        <v>43100</v>
      </c>
      <c r="AA694" s="120">
        <v>601820</v>
      </c>
      <c r="AB694" s="120">
        <v>0</v>
      </c>
      <c r="AC694" s="120">
        <v>59009</v>
      </c>
      <c r="AD694" s="120">
        <v>0</v>
      </c>
      <c r="AE694" s="120">
        <v>559692</v>
      </c>
      <c r="AF694" s="121">
        <v>3400601</v>
      </c>
      <c r="AG694" s="114" t="s">
        <v>13907</v>
      </c>
      <c r="AH694" s="114" t="s">
        <v>1193</v>
      </c>
      <c r="AI694" s="114">
        <v>40</v>
      </c>
      <c r="AJ694" s="114">
        <v>10</v>
      </c>
      <c r="AK694" s="114">
        <v>30</v>
      </c>
      <c r="AL694" s="114">
        <v>12</v>
      </c>
      <c r="AM694" s="114">
        <v>1</v>
      </c>
      <c r="AN694" s="118" t="s">
        <v>3500</v>
      </c>
      <c r="AO694" s="122">
        <v>1</v>
      </c>
      <c r="AP694" s="5"/>
      <c r="AQ694" s="5"/>
    </row>
    <row r="695" spans="1:43" s="11" customFormat="1" ht="25" customHeight="1" x14ac:dyDescent="0.3">
      <c r="A695" s="125"/>
      <c r="B695" s="145"/>
      <c r="C695" s="114" t="str">
        <f t="shared" ca="1" si="92"/>
        <v>Active</v>
      </c>
      <c r="D695" s="118" t="s">
        <v>16408</v>
      </c>
      <c r="E695" s="129">
        <v>43511</v>
      </c>
      <c r="F695" s="138">
        <v>46074</v>
      </c>
      <c r="G695" s="115">
        <f>DATE(YEAR(F695)+1,MONTH(F695)+6,DAY(F695)-7)</f>
        <v>46613</v>
      </c>
      <c r="H695" s="118" t="s">
        <v>4738</v>
      </c>
      <c r="I695" s="379" t="s">
        <v>16183</v>
      </c>
      <c r="J695" s="345" t="s">
        <v>4514</v>
      </c>
      <c r="K695" s="118" t="s">
        <v>14</v>
      </c>
      <c r="L695" s="118" t="s">
        <v>3368</v>
      </c>
      <c r="M695" s="114" t="s">
        <v>3640</v>
      </c>
      <c r="N695" s="116" t="str">
        <f t="shared" si="93"/>
        <v>LP</v>
      </c>
      <c r="O695" s="118" t="s">
        <v>8728</v>
      </c>
      <c r="P695" s="114" t="str">
        <f>IF(EXACT(O695,"Overseas Charities Operating in Jamaica"),"Medium",IF(EXACT(O695,"Muslim Groups/Foundations"),"Medium",IF(EXACT(O695,"Churches"),"Low",IF(EXACT(O695,"Benevolent Societies"),"Low",IF(EXACT(O695,"Alumni/Past Students'associations"),"Low",IF(EXACT(O695,"Schools(Government/Private)"),"Low",IF(EXACT(O695,"Govt.Based Trust/Charities"),"Low",IF(EXACT(O695,"Trust"),"Medium",IF(EXACT(O695,"Company Based Foundations"),"Medium",IF(EXACT(O695,"Other Foundations"),"Medium",IF(EXACT(O695,"Unincorporated Groups"),"Medium","")))))))))))</f>
        <v>Low</v>
      </c>
      <c r="Q695" s="345" t="s">
        <v>3553</v>
      </c>
      <c r="R695" s="357" t="s">
        <v>1193</v>
      </c>
      <c r="S695" s="357"/>
      <c r="T695" s="345" t="s">
        <v>3554</v>
      </c>
      <c r="U695" s="157"/>
      <c r="V695" s="118"/>
      <c r="W695" s="118"/>
      <c r="X695" s="118"/>
      <c r="Y695" s="118"/>
      <c r="Z695" s="118"/>
      <c r="AA695" s="118"/>
      <c r="AB695" s="118"/>
      <c r="AC695" s="118"/>
      <c r="AD695" s="118"/>
      <c r="AE695" s="118"/>
      <c r="AF695" s="140"/>
      <c r="AG695" s="118"/>
      <c r="AH695" s="118"/>
      <c r="AI695" s="118"/>
      <c r="AJ695" s="118"/>
      <c r="AK695" s="118"/>
      <c r="AL695" s="118"/>
      <c r="AM695" s="118"/>
      <c r="AN695" s="118" t="s">
        <v>3500</v>
      </c>
      <c r="AO695" s="141">
        <v>1</v>
      </c>
      <c r="AP695" s="5"/>
      <c r="AQ695" s="5"/>
    </row>
    <row r="696" spans="1:43" s="11" customFormat="1" ht="25" customHeight="1" x14ac:dyDescent="0.3">
      <c r="A696" s="123"/>
      <c r="B696" s="124"/>
      <c r="C696" s="114" t="str">
        <f t="shared" ca="1" si="92"/>
        <v>Active</v>
      </c>
      <c r="D696" s="114" t="s">
        <v>8574</v>
      </c>
      <c r="E696" s="115">
        <v>42130</v>
      </c>
      <c r="F696" s="115">
        <v>45783</v>
      </c>
      <c r="G696" s="115">
        <f t="shared" ref="G696:G710" si="95">DATE(YEAR(F696)+2,MONTH(F696),DAY(F696)-1)</f>
        <v>46512</v>
      </c>
      <c r="H696" s="114" t="s">
        <v>897</v>
      </c>
      <c r="I696" s="379" t="s">
        <v>9864</v>
      </c>
      <c r="J696" s="155" t="s">
        <v>6449</v>
      </c>
      <c r="K696" s="114" t="s">
        <v>30</v>
      </c>
      <c r="L696" s="114" t="s">
        <v>15709</v>
      </c>
      <c r="M696" s="114" t="s">
        <v>3640</v>
      </c>
      <c r="N696" s="116" t="str">
        <f t="shared" si="93"/>
        <v>LP</v>
      </c>
      <c r="O696" s="114" t="s">
        <v>8725</v>
      </c>
      <c r="P696" s="114" t="str">
        <f t="shared" ref="P696:P728" si="96">IF(EXACT(O696,"Overseas Charities Operating in Jamaica"),"Medium",IF(EXACT(O696,"Muslim Groups/Foundations"),"Medium",IF(EXACT(O696,"Churches"),"Low",IF(EXACT(O696,"Benevolent Societies"),"Low",IF(EXACT(O696,"Alumni/Past Students Associations"),"Low",IF(EXACT(O696,"Schools(Government/Private)"),"Low",IF(EXACT(O696,"Govt.Based Trusts/Charities"),"Low",IF(EXACT(O696,"Trust"),"Medium",IF(EXACT(O696,"Company Based Foundations"),"Medium",IF(EXACT(O696,"Other Foundations"),"Medium",IF(EXACT(O696,"Unincorporated Groups"),"Medium","")))))))))))</f>
        <v>Medium</v>
      </c>
      <c r="Q696" s="155" t="s">
        <v>6450</v>
      </c>
      <c r="R696" s="356" t="s">
        <v>15199</v>
      </c>
      <c r="S696" s="356"/>
      <c r="T696" s="155" t="s">
        <v>1679</v>
      </c>
      <c r="U696" s="117" t="s">
        <v>15200</v>
      </c>
      <c r="V696" s="118" t="s">
        <v>10951</v>
      </c>
      <c r="W696" s="119" t="s">
        <v>1193</v>
      </c>
      <c r="X696" s="119" t="s">
        <v>1193</v>
      </c>
      <c r="Y696" s="128">
        <v>42101</v>
      </c>
      <c r="Z696" s="128">
        <v>44561</v>
      </c>
      <c r="AA696" s="120">
        <v>38850</v>
      </c>
      <c r="AB696" s="120">
        <v>0</v>
      </c>
      <c r="AC696" s="120">
        <v>0</v>
      </c>
      <c r="AD696" s="120">
        <v>0</v>
      </c>
      <c r="AE696" s="120">
        <v>0</v>
      </c>
      <c r="AF696" s="121"/>
      <c r="AG696" s="114" t="s">
        <v>1193</v>
      </c>
      <c r="AH696" s="130" t="s">
        <v>1193</v>
      </c>
      <c r="AI696" s="119">
        <v>5</v>
      </c>
      <c r="AJ696" s="119">
        <v>0</v>
      </c>
      <c r="AK696" s="119">
        <v>5</v>
      </c>
      <c r="AL696" s="119">
        <v>0</v>
      </c>
      <c r="AM696" s="119">
        <v>1</v>
      </c>
      <c r="AN696" s="118" t="s">
        <v>3500</v>
      </c>
      <c r="AO696" s="122">
        <v>1</v>
      </c>
      <c r="AP696" s="5"/>
      <c r="AQ696" s="5"/>
    </row>
    <row r="697" spans="1:43" s="11" customFormat="1" ht="25" customHeight="1" x14ac:dyDescent="0.3">
      <c r="A697" s="123"/>
      <c r="B697" s="124"/>
      <c r="C697" s="114" t="str">
        <f t="shared" ca="1" si="92"/>
        <v>Expired</v>
      </c>
      <c r="D697" s="114" t="s">
        <v>2324</v>
      </c>
      <c r="E697" s="115">
        <v>43594</v>
      </c>
      <c r="F697" s="115">
        <v>43594</v>
      </c>
      <c r="G697" s="115">
        <f t="shared" si="95"/>
        <v>44324</v>
      </c>
      <c r="H697" s="114" t="s">
        <v>4865</v>
      </c>
      <c r="I697" s="379" t="s">
        <v>16607</v>
      </c>
      <c r="J697" s="155" t="s">
        <v>6451</v>
      </c>
      <c r="K697" s="114" t="s">
        <v>30</v>
      </c>
      <c r="L697" s="114" t="s">
        <v>15709</v>
      </c>
      <c r="M697" s="114" t="s">
        <v>3640</v>
      </c>
      <c r="N697" s="116" t="str">
        <f t="shared" si="93"/>
        <v>LP</v>
      </c>
      <c r="O697" s="114" t="s">
        <v>8728</v>
      </c>
      <c r="P697" s="114" t="str">
        <f t="shared" si="96"/>
        <v>Low</v>
      </c>
      <c r="Q697" s="155" t="s">
        <v>10541</v>
      </c>
      <c r="R697" s="356" t="s">
        <v>11698</v>
      </c>
      <c r="S697" s="356"/>
      <c r="T697" s="155" t="s">
        <v>11697</v>
      </c>
      <c r="U697" s="117" t="s">
        <v>11700</v>
      </c>
      <c r="V697" s="118" t="s">
        <v>11699</v>
      </c>
      <c r="W697" s="119" t="s">
        <v>1193</v>
      </c>
      <c r="X697" s="119" t="s">
        <v>1193</v>
      </c>
      <c r="Y697" s="128">
        <v>43214</v>
      </c>
      <c r="Z697" s="118" t="s">
        <v>3303</v>
      </c>
      <c r="AA697" s="120">
        <v>0</v>
      </c>
      <c r="AB697" s="120">
        <v>0</v>
      </c>
      <c r="AC697" s="120">
        <v>0</v>
      </c>
      <c r="AD697" s="120">
        <v>0</v>
      </c>
      <c r="AE697" s="120">
        <v>0</v>
      </c>
      <c r="AF697" s="121"/>
      <c r="AG697" s="114" t="s">
        <v>1193</v>
      </c>
      <c r="AH697" s="114" t="s">
        <v>1193</v>
      </c>
      <c r="AI697" s="114">
        <v>2</v>
      </c>
      <c r="AJ697" s="114">
        <v>1</v>
      </c>
      <c r="AK697" s="114">
        <v>1</v>
      </c>
      <c r="AL697" s="114">
        <v>0</v>
      </c>
      <c r="AM697" s="114">
        <v>0</v>
      </c>
      <c r="AN697" s="118" t="s">
        <v>3500</v>
      </c>
      <c r="AO697" s="122">
        <v>1</v>
      </c>
      <c r="AP697" s="5"/>
      <c r="AQ697" s="5"/>
    </row>
    <row r="698" spans="1:43" s="11" customFormat="1" ht="25" customHeight="1" x14ac:dyDescent="0.3">
      <c r="A698" s="123"/>
      <c r="B698" s="124"/>
      <c r="C698" s="114" t="str">
        <f t="shared" ca="1" si="92"/>
        <v>Expired</v>
      </c>
      <c r="D698" s="114" t="s">
        <v>47</v>
      </c>
      <c r="E698" s="115">
        <v>41687</v>
      </c>
      <c r="F698" s="115">
        <v>41687</v>
      </c>
      <c r="G698" s="115">
        <f t="shared" si="95"/>
        <v>42416</v>
      </c>
      <c r="H698" s="115" t="s">
        <v>48</v>
      </c>
      <c r="I698" s="379" t="s">
        <v>3161</v>
      </c>
      <c r="J698" s="346" t="s">
        <v>6454</v>
      </c>
      <c r="K698" s="114" t="s">
        <v>11728</v>
      </c>
      <c r="L698" s="114" t="s">
        <v>5123</v>
      </c>
      <c r="M698" s="114" t="s">
        <v>3640</v>
      </c>
      <c r="N698" s="116" t="str">
        <f t="shared" si="93"/>
        <v>LP</v>
      </c>
      <c r="O698" s="114" t="s">
        <v>8725</v>
      </c>
      <c r="P698" s="114" t="str">
        <f t="shared" si="96"/>
        <v>Medium</v>
      </c>
      <c r="Q698" s="155" t="s">
        <v>444</v>
      </c>
      <c r="R698" s="356" t="s">
        <v>11693</v>
      </c>
      <c r="S698" s="356"/>
      <c r="T698" s="155" t="s">
        <v>11694</v>
      </c>
      <c r="U698" s="117" t="s">
        <v>6455</v>
      </c>
      <c r="V698" s="118" t="s">
        <v>6456</v>
      </c>
      <c r="W698" s="119" t="s">
        <v>1193</v>
      </c>
      <c r="X698" s="118" t="s">
        <v>7749</v>
      </c>
      <c r="Y698" s="128">
        <v>41711</v>
      </c>
      <c r="Z698" s="128">
        <v>42004</v>
      </c>
      <c r="AA698" s="120">
        <v>51919097.600000001</v>
      </c>
      <c r="AB698" s="120">
        <v>0</v>
      </c>
      <c r="AC698" s="120">
        <v>0</v>
      </c>
      <c r="AD698" s="120">
        <v>0</v>
      </c>
      <c r="AE698" s="120">
        <v>52244594.090000004</v>
      </c>
      <c r="AF698" s="121"/>
      <c r="AG698" s="114" t="s">
        <v>11695</v>
      </c>
      <c r="AH698" s="131" t="s">
        <v>11696</v>
      </c>
      <c r="AI698" s="131">
        <v>26</v>
      </c>
      <c r="AJ698" s="131">
        <v>13</v>
      </c>
      <c r="AK698" s="131">
        <v>13</v>
      </c>
      <c r="AL698" s="131">
        <v>1</v>
      </c>
      <c r="AM698" s="131">
        <v>1</v>
      </c>
      <c r="AN698" s="118" t="s">
        <v>3500</v>
      </c>
      <c r="AO698" s="122">
        <v>1</v>
      </c>
      <c r="AP698" s="5"/>
      <c r="AQ698" s="5"/>
    </row>
    <row r="699" spans="1:43" s="11" customFormat="1" ht="25" customHeight="1" x14ac:dyDescent="0.3">
      <c r="A699" s="123"/>
      <c r="B699" s="124"/>
      <c r="C699" s="114" t="str">
        <f t="shared" ca="1" si="92"/>
        <v>Active</v>
      </c>
      <c r="D699" s="118" t="s">
        <v>14278</v>
      </c>
      <c r="E699" s="129">
        <v>43480</v>
      </c>
      <c r="F699" s="138">
        <v>45506</v>
      </c>
      <c r="G699" s="115">
        <f t="shared" si="95"/>
        <v>46235</v>
      </c>
      <c r="H699" s="118" t="s">
        <v>4670</v>
      </c>
      <c r="I699" s="379" t="s">
        <v>2496</v>
      </c>
      <c r="J699" s="345" t="s">
        <v>6459</v>
      </c>
      <c r="K699" s="118" t="s">
        <v>14</v>
      </c>
      <c r="L699" s="118" t="s">
        <v>3368</v>
      </c>
      <c r="M699" s="114" t="s">
        <v>3640</v>
      </c>
      <c r="N699" s="116" t="str">
        <f t="shared" si="93"/>
        <v>LP</v>
      </c>
      <c r="O699" s="118" t="s">
        <v>8725</v>
      </c>
      <c r="P699" s="114" t="str">
        <f t="shared" si="96"/>
        <v>Medium</v>
      </c>
      <c r="Q699" s="345" t="s">
        <v>3449</v>
      </c>
      <c r="R699" s="357"/>
      <c r="S699" s="357"/>
      <c r="T699" s="345" t="s">
        <v>3450</v>
      </c>
      <c r="U699" s="157"/>
      <c r="V699" s="118"/>
      <c r="W699" s="118"/>
      <c r="X699" s="118"/>
      <c r="Y699" s="118"/>
      <c r="Z699" s="118"/>
      <c r="AA699" s="118"/>
      <c r="AB699" s="118"/>
      <c r="AC699" s="118"/>
      <c r="AD699" s="118"/>
      <c r="AE699" s="118"/>
      <c r="AF699" s="140"/>
      <c r="AG699" s="118"/>
      <c r="AH699" s="118"/>
      <c r="AI699" s="118"/>
      <c r="AJ699" s="118"/>
      <c r="AK699" s="118"/>
      <c r="AL699" s="118"/>
      <c r="AM699" s="118"/>
      <c r="AN699" s="118" t="s">
        <v>3500</v>
      </c>
      <c r="AO699" s="141">
        <v>1</v>
      </c>
      <c r="AP699" s="5"/>
      <c r="AQ699" s="5"/>
    </row>
    <row r="700" spans="1:43" s="11" customFormat="1" ht="25" customHeight="1" x14ac:dyDescent="0.3">
      <c r="A700" s="123"/>
      <c r="B700" s="124"/>
      <c r="C700" s="114" t="str">
        <f t="shared" ca="1" si="92"/>
        <v>Expired</v>
      </c>
      <c r="D700" s="114" t="s">
        <v>2327</v>
      </c>
      <c r="E700" s="115">
        <v>43685</v>
      </c>
      <c r="F700" s="115">
        <v>43685</v>
      </c>
      <c r="G700" s="115">
        <f t="shared" si="95"/>
        <v>44415</v>
      </c>
      <c r="H700" s="114" t="s">
        <v>2295</v>
      </c>
      <c r="I700" s="379" t="s">
        <v>2296</v>
      </c>
      <c r="J700" s="155" t="s">
        <v>6463</v>
      </c>
      <c r="K700" s="114" t="s">
        <v>11728</v>
      </c>
      <c r="L700" s="114" t="s">
        <v>5123</v>
      </c>
      <c r="M700" s="114" t="s">
        <v>3640</v>
      </c>
      <c r="N700" s="116" t="str">
        <f t="shared" si="93"/>
        <v>LP</v>
      </c>
      <c r="O700" s="114" t="s">
        <v>8728</v>
      </c>
      <c r="P700" s="114" t="str">
        <f t="shared" si="96"/>
        <v>Low</v>
      </c>
      <c r="Q700" s="155" t="s">
        <v>6464</v>
      </c>
      <c r="R700" s="356" t="s">
        <v>11672</v>
      </c>
      <c r="S700" s="356"/>
      <c r="T700" s="155" t="s">
        <v>11673</v>
      </c>
      <c r="U700" s="117" t="s">
        <v>11674</v>
      </c>
      <c r="V700" s="129" t="s">
        <v>11675</v>
      </c>
      <c r="W700" s="128" t="s">
        <v>1193</v>
      </c>
      <c r="X700" s="128" t="s">
        <v>1193</v>
      </c>
      <c r="Y700" s="128">
        <v>43518</v>
      </c>
      <c r="Z700" s="128">
        <v>43100</v>
      </c>
      <c r="AA700" s="120">
        <v>11730929</v>
      </c>
      <c r="AB700" s="120">
        <v>0</v>
      </c>
      <c r="AC700" s="120">
        <v>183040</v>
      </c>
      <c r="AD700" s="120">
        <v>0</v>
      </c>
      <c r="AE700" s="120">
        <v>8964211</v>
      </c>
      <c r="AF700" s="121"/>
      <c r="AG700" s="114" t="s">
        <v>11676</v>
      </c>
      <c r="AH700" s="130" t="s">
        <v>1193</v>
      </c>
      <c r="AI700" s="131">
        <v>5</v>
      </c>
      <c r="AJ700" s="131">
        <v>1</v>
      </c>
      <c r="AK700" s="131">
        <v>4</v>
      </c>
      <c r="AL700" s="131">
        <v>0</v>
      </c>
      <c r="AM700" s="131">
        <v>1</v>
      </c>
      <c r="AN700" s="118" t="s">
        <v>3517</v>
      </c>
      <c r="AO700" s="122">
        <v>1</v>
      </c>
      <c r="AP700" s="5"/>
      <c r="AQ700" s="5"/>
    </row>
    <row r="701" spans="1:43" s="11" customFormat="1" ht="25" customHeight="1" x14ac:dyDescent="0.3">
      <c r="A701" s="123"/>
      <c r="B701" s="124"/>
      <c r="C701" s="114" t="str">
        <f t="shared" ca="1" si="92"/>
        <v>Expired</v>
      </c>
      <c r="D701" s="114" t="s">
        <v>3825</v>
      </c>
      <c r="E701" s="115">
        <v>42849</v>
      </c>
      <c r="F701" s="115">
        <v>45406</v>
      </c>
      <c r="G701" s="115">
        <f t="shared" si="95"/>
        <v>46135</v>
      </c>
      <c r="H701" s="114" t="s">
        <v>1506</v>
      </c>
      <c r="I701" s="379" t="s">
        <v>3179</v>
      </c>
      <c r="J701" s="155" t="s">
        <v>10198</v>
      </c>
      <c r="K701" s="114" t="s">
        <v>11728</v>
      </c>
      <c r="L701" s="114" t="s">
        <v>5123</v>
      </c>
      <c r="M701" s="114" t="s">
        <v>3640</v>
      </c>
      <c r="N701" s="116" t="str">
        <f t="shared" si="93"/>
        <v>LP</v>
      </c>
      <c r="O701" s="114" t="s">
        <v>8728</v>
      </c>
      <c r="P701" s="114" t="str">
        <f t="shared" si="96"/>
        <v>Low</v>
      </c>
      <c r="Q701" s="155" t="s">
        <v>10543</v>
      </c>
      <c r="R701" s="356" t="s">
        <v>15188</v>
      </c>
      <c r="S701" s="356"/>
      <c r="T701" s="155" t="s">
        <v>10144</v>
      </c>
      <c r="U701" s="117" t="s">
        <v>10145</v>
      </c>
      <c r="V701" s="118" t="s">
        <v>6465</v>
      </c>
      <c r="W701" s="119" t="s">
        <v>1193</v>
      </c>
      <c r="X701" s="119" t="s">
        <v>1193</v>
      </c>
      <c r="Y701" s="128">
        <v>42816</v>
      </c>
      <c r="Z701" s="128">
        <v>43465</v>
      </c>
      <c r="AA701" s="120">
        <v>7729200</v>
      </c>
      <c r="AB701" s="120">
        <v>0</v>
      </c>
      <c r="AC701" s="120">
        <v>5205582</v>
      </c>
      <c r="AD701" s="120">
        <v>0</v>
      </c>
      <c r="AE701" s="120">
        <v>7616031</v>
      </c>
      <c r="AF701" s="121">
        <v>138170</v>
      </c>
      <c r="AG701" s="114" t="s">
        <v>12386</v>
      </c>
      <c r="AH701" s="114" t="s">
        <v>1193</v>
      </c>
      <c r="AI701" s="114">
        <v>105</v>
      </c>
      <c r="AJ701" s="114">
        <v>65</v>
      </c>
      <c r="AK701" s="114">
        <v>40</v>
      </c>
      <c r="AL701" s="114">
        <v>4</v>
      </c>
      <c r="AM701" s="114">
        <v>0</v>
      </c>
      <c r="AN701" s="118" t="s">
        <v>3517</v>
      </c>
      <c r="AO701" s="122">
        <v>1</v>
      </c>
      <c r="AP701" s="5"/>
      <c r="AQ701" s="5"/>
    </row>
    <row r="702" spans="1:43" s="11" customFormat="1" ht="25" customHeight="1" x14ac:dyDescent="0.3">
      <c r="A702" s="123"/>
      <c r="B702" s="124"/>
      <c r="C702" s="114" t="str">
        <f t="shared" ca="1" si="92"/>
        <v>Expired</v>
      </c>
      <c r="D702" s="114" t="s">
        <v>2361</v>
      </c>
      <c r="E702" s="115">
        <v>43473</v>
      </c>
      <c r="F702" s="115">
        <v>43473</v>
      </c>
      <c r="G702" s="115">
        <f t="shared" si="95"/>
        <v>44203</v>
      </c>
      <c r="H702" s="114" t="s">
        <v>4867</v>
      </c>
      <c r="I702" s="379" t="s">
        <v>16608</v>
      </c>
      <c r="J702" s="155" t="s">
        <v>6466</v>
      </c>
      <c r="K702" s="114" t="s">
        <v>61</v>
      </c>
      <c r="L702" s="114" t="s">
        <v>15709</v>
      </c>
      <c r="M702" s="114" t="s">
        <v>3640</v>
      </c>
      <c r="N702" s="116" t="str">
        <f t="shared" si="93"/>
        <v>LP</v>
      </c>
      <c r="O702" s="114" t="s">
        <v>8728</v>
      </c>
      <c r="P702" s="114" t="str">
        <f t="shared" si="96"/>
        <v>Low</v>
      </c>
      <c r="Q702" s="155" t="s">
        <v>6467</v>
      </c>
      <c r="R702" s="356" t="s">
        <v>15189</v>
      </c>
      <c r="S702" s="356"/>
      <c r="T702" s="155" t="s">
        <v>10142</v>
      </c>
      <c r="U702" s="117" t="s">
        <v>10143</v>
      </c>
      <c r="V702" s="118" t="s">
        <v>6468</v>
      </c>
      <c r="W702" s="119" t="s">
        <v>1193</v>
      </c>
      <c r="X702" s="119" t="s">
        <v>1193</v>
      </c>
      <c r="Y702" s="128">
        <v>42891</v>
      </c>
      <c r="Z702" s="128">
        <v>43830</v>
      </c>
      <c r="AA702" s="120">
        <v>96500</v>
      </c>
      <c r="AB702" s="120">
        <v>0</v>
      </c>
      <c r="AC702" s="120">
        <v>45209</v>
      </c>
      <c r="AD702" s="120">
        <v>0</v>
      </c>
      <c r="AE702" s="120">
        <v>101309</v>
      </c>
      <c r="AF702" s="121"/>
      <c r="AG702" s="114" t="s">
        <v>7750</v>
      </c>
      <c r="AH702" s="130" t="s">
        <v>1193</v>
      </c>
      <c r="AI702" s="131">
        <v>2</v>
      </c>
      <c r="AJ702" s="131">
        <v>1</v>
      </c>
      <c r="AK702" s="131">
        <v>1</v>
      </c>
      <c r="AL702" s="131">
        <v>0</v>
      </c>
      <c r="AM702" s="131">
        <v>1</v>
      </c>
      <c r="AN702" s="118" t="s">
        <v>3500</v>
      </c>
      <c r="AO702" s="122">
        <v>1</v>
      </c>
      <c r="AP702" s="5"/>
      <c r="AQ702" s="5"/>
    </row>
    <row r="703" spans="1:43" s="11" customFormat="1" ht="25" customHeight="1" x14ac:dyDescent="0.3">
      <c r="A703" s="123" t="s">
        <v>11533</v>
      </c>
      <c r="B703" s="126">
        <v>45079</v>
      </c>
      <c r="C703" s="114" t="str">
        <f t="shared" ca="1" si="92"/>
        <v>Active</v>
      </c>
      <c r="D703" s="114" t="s">
        <v>9874</v>
      </c>
      <c r="E703" s="115">
        <v>45079</v>
      </c>
      <c r="F703" s="115">
        <v>45810</v>
      </c>
      <c r="G703" s="115">
        <f t="shared" si="95"/>
        <v>46539</v>
      </c>
      <c r="H703" s="114" t="s">
        <v>9875</v>
      </c>
      <c r="I703" s="379" t="s">
        <v>9876</v>
      </c>
      <c r="J703" s="155" t="s">
        <v>9877</v>
      </c>
      <c r="K703" s="114" t="s">
        <v>24</v>
      </c>
      <c r="L703" s="114" t="s">
        <v>5123</v>
      </c>
      <c r="M703" s="114" t="s">
        <v>3640</v>
      </c>
      <c r="N703" s="116" t="str">
        <f t="shared" si="93"/>
        <v>LP</v>
      </c>
      <c r="O703" s="114" t="s">
        <v>8725</v>
      </c>
      <c r="P703" s="114" t="str">
        <f t="shared" si="96"/>
        <v>Medium</v>
      </c>
      <c r="Q703" s="155" t="s">
        <v>10544</v>
      </c>
      <c r="R703" s="356" t="s">
        <v>15192</v>
      </c>
      <c r="S703" s="356"/>
      <c r="T703" s="155" t="s">
        <v>9878</v>
      </c>
      <c r="U703" s="117" t="s">
        <v>15190</v>
      </c>
      <c r="V703" s="118" t="s">
        <v>5430</v>
      </c>
      <c r="W703" s="119" t="s">
        <v>10952</v>
      </c>
      <c r="X703" s="119" t="s">
        <v>10953</v>
      </c>
      <c r="Y703" s="128">
        <v>45064</v>
      </c>
      <c r="Z703" s="128">
        <v>45291</v>
      </c>
      <c r="AA703" s="120">
        <v>155199.51999999999</v>
      </c>
      <c r="AB703" s="120">
        <v>0</v>
      </c>
      <c r="AC703" s="120">
        <v>141291.51999999999</v>
      </c>
      <c r="AD703" s="120">
        <v>0</v>
      </c>
      <c r="AE703" s="120">
        <v>-191582.52</v>
      </c>
      <c r="AF703" s="121">
        <v>-36383</v>
      </c>
      <c r="AG703" s="114" t="s">
        <v>15191</v>
      </c>
      <c r="AH703" s="114" t="s">
        <v>1193</v>
      </c>
      <c r="AI703" s="114">
        <v>2</v>
      </c>
      <c r="AJ703" s="114">
        <v>0</v>
      </c>
      <c r="AK703" s="114">
        <v>2</v>
      </c>
      <c r="AL703" s="114">
        <v>0</v>
      </c>
      <c r="AM703" s="114">
        <v>1</v>
      </c>
      <c r="AN703" s="118" t="s">
        <v>3500</v>
      </c>
      <c r="AO703" s="122">
        <v>1</v>
      </c>
      <c r="AP703" s="5"/>
      <c r="AQ703" s="5"/>
    </row>
    <row r="704" spans="1:43" s="11" customFormat="1" ht="25" customHeight="1" x14ac:dyDescent="0.3">
      <c r="A704" s="123"/>
      <c r="B704" s="124"/>
      <c r="C704" s="114" t="str">
        <f t="shared" ca="1" si="92"/>
        <v>Expired</v>
      </c>
      <c r="D704" s="114" t="s">
        <v>3573</v>
      </c>
      <c r="E704" s="115">
        <v>44337</v>
      </c>
      <c r="F704" s="115">
        <v>44337</v>
      </c>
      <c r="G704" s="115">
        <f t="shared" si="95"/>
        <v>45066</v>
      </c>
      <c r="H704" s="114" t="s">
        <v>3574</v>
      </c>
      <c r="I704" s="379" t="s">
        <v>8062</v>
      </c>
      <c r="J704" s="155" t="s">
        <v>6469</v>
      </c>
      <c r="K704" s="114" t="s">
        <v>11728</v>
      </c>
      <c r="L704" s="114" t="s">
        <v>5123</v>
      </c>
      <c r="M704" s="114" t="s">
        <v>3640</v>
      </c>
      <c r="N704" s="116" t="str">
        <f t="shared" si="93"/>
        <v>LP</v>
      </c>
      <c r="O704" s="114" t="s">
        <v>8728</v>
      </c>
      <c r="P704" s="114" t="str">
        <f t="shared" si="96"/>
        <v>Low</v>
      </c>
      <c r="Q704" s="155" t="s">
        <v>2147</v>
      </c>
      <c r="R704" s="356"/>
      <c r="S704" s="356"/>
      <c r="T704" s="155" t="s">
        <v>1193</v>
      </c>
      <c r="U704" s="117" t="s">
        <v>1193</v>
      </c>
      <c r="V704" s="119"/>
      <c r="W704" s="119"/>
      <c r="X704" s="119"/>
      <c r="Y704" s="128"/>
      <c r="Z704" s="118" t="s">
        <v>3303</v>
      </c>
      <c r="AA704" s="120">
        <v>0</v>
      </c>
      <c r="AB704" s="120">
        <v>0</v>
      </c>
      <c r="AC704" s="120">
        <v>0</v>
      </c>
      <c r="AD704" s="120">
        <v>0</v>
      </c>
      <c r="AE704" s="120">
        <v>0</v>
      </c>
      <c r="AF704" s="121"/>
      <c r="AG704" s="114"/>
      <c r="AH704" s="114"/>
      <c r="AI704" s="114"/>
      <c r="AJ704" s="114"/>
      <c r="AK704" s="114"/>
      <c r="AL704" s="114"/>
      <c r="AM704" s="114"/>
      <c r="AN704" s="118" t="s">
        <v>3500</v>
      </c>
      <c r="AO704" s="122">
        <v>1</v>
      </c>
      <c r="AP704" s="5"/>
      <c r="AQ704" s="5"/>
    </row>
    <row r="705" spans="1:43" s="11" customFormat="1" ht="25" customHeight="1" x14ac:dyDescent="0.3">
      <c r="A705" s="123"/>
      <c r="B705" s="124"/>
      <c r="C705" s="114" t="str">
        <f t="shared" ca="1" si="92"/>
        <v>Active</v>
      </c>
      <c r="D705" s="114" t="s">
        <v>15037</v>
      </c>
      <c r="E705" s="115">
        <v>45555</v>
      </c>
      <c r="F705" s="115">
        <f>E705</f>
        <v>45555</v>
      </c>
      <c r="G705" s="115">
        <f t="shared" si="95"/>
        <v>46284</v>
      </c>
      <c r="H705" s="114" t="s">
        <v>15038</v>
      </c>
      <c r="I705" s="379" t="s">
        <v>15443</v>
      </c>
      <c r="J705" s="155" t="s">
        <v>15039</v>
      </c>
      <c r="K705" s="114" t="s">
        <v>14</v>
      </c>
      <c r="L705" s="114" t="s">
        <v>3368</v>
      </c>
      <c r="M705" s="114" t="s">
        <v>3640</v>
      </c>
      <c r="N705" s="116" t="str">
        <f t="shared" si="93"/>
        <v>LP</v>
      </c>
      <c r="O705" s="114" t="s">
        <v>8725</v>
      </c>
      <c r="P705" s="114" t="str">
        <f t="shared" si="96"/>
        <v>Medium</v>
      </c>
      <c r="Q705" s="155" t="s">
        <v>1193</v>
      </c>
      <c r="R705" s="356" t="s">
        <v>1193</v>
      </c>
      <c r="S705" s="356"/>
      <c r="T705" s="155" t="s">
        <v>1193</v>
      </c>
      <c r="U705" s="117" t="s">
        <v>1193</v>
      </c>
      <c r="V705" s="118" t="s">
        <v>1193</v>
      </c>
      <c r="W705" s="119" t="s">
        <v>1193</v>
      </c>
      <c r="X705" s="119" t="s">
        <v>1193</v>
      </c>
      <c r="Y705" s="115" t="s">
        <v>1193</v>
      </c>
      <c r="Z705" s="118" t="s">
        <v>3303</v>
      </c>
      <c r="AA705" s="120">
        <v>0</v>
      </c>
      <c r="AB705" s="120">
        <v>0</v>
      </c>
      <c r="AC705" s="120">
        <v>0</v>
      </c>
      <c r="AD705" s="120">
        <v>0</v>
      </c>
      <c r="AE705" s="120">
        <v>0</v>
      </c>
      <c r="AF705" s="121">
        <v>0</v>
      </c>
      <c r="AG705" s="114" t="s">
        <v>1193</v>
      </c>
      <c r="AH705" s="130" t="s">
        <v>1193</v>
      </c>
      <c r="AI705" s="114">
        <v>0</v>
      </c>
      <c r="AJ705" s="114">
        <v>0</v>
      </c>
      <c r="AK705" s="114">
        <v>0</v>
      </c>
      <c r="AL705" s="114">
        <v>0</v>
      </c>
      <c r="AM705" s="114">
        <v>0</v>
      </c>
      <c r="AN705" s="118" t="s">
        <v>1193</v>
      </c>
      <c r="AO705" s="122">
        <v>1</v>
      </c>
      <c r="AP705" s="5"/>
      <c r="AQ705" s="5"/>
    </row>
    <row r="706" spans="1:43" s="11" customFormat="1" ht="25" customHeight="1" x14ac:dyDescent="0.3">
      <c r="A706" s="123"/>
      <c r="B706" s="124"/>
      <c r="C706" s="114" t="str">
        <f t="shared" ca="1" si="92"/>
        <v>Expired</v>
      </c>
      <c r="D706" s="114" t="s">
        <v>3969</v>
      </c>
      <c r="E706" s="115">
        <v>44607</v>
      </c>
      <c r="F706" s="115">
        <v>44607</v>
      </c>
      <c r="G706" s="115">
        <f t="shared" si="95"/>
        <v>45336</v>
      </c>
      <c r="H706" s="114" t="s">
        <v>4180</v>
      </c>
      <c r="I706" s="379" t="s">
        <v>8063</v>
      </c>
      <c r="J706" s="155" t="s">
        <v>6470</v>
      </c>
      <c r="K706" s="114" t="s">
        <v>11728</v>
      </c>
      <c r="L706" s="114" t="s">
        <v>5123</v>
      </c>
      <c r="M706" s="114" t="s">
        <v>3640</v>
      </c>
      <c r="N706" s="116" t="str">
        <f t="shared" si="93"/>
        <v>LP</v>
      </c>
      <c r="O706" s="114" t="s">
        <v>8725</v>
      </c>
      <c r="P706" s="114" t="str">
        <f t="shared" si="96"/>
        <v>Medium</v>
      </c>
      <c r="Q706" s="155" t="s">
        <v>6471</v>
      </c>
      <c r="R706" s="356" t="s">
        <v>11707</v>
      </c>
      <c r="S706" s="356"/>
      <c r="T706" s="155" t="s">
        <v>11708</v>
      </c>
      <c r="U706" s="127" t="s">
        <v>11709</v>
      </c>
      <c r="V706" s="118" t="s">
        <v>6472</v>
      </c>
      <c r="W706" s="118" t="s">
        <v>6473</v>
      </c>
      <c r="X706" s="118" t="s">
        <v>1193</v>
      </c>
      <c r="Y706" s="115">
        <v>44272</v>
      </c>
      <c r="Z706" s="115">
        <v>44926</v>
      </c>
      <c r="AA706" s="130">
        <v>550000</v>
      </c>
      <c r="AB706" s="130">
        <v>0</v>
      </c>
      <c r="AC706" s="130">
        <v>550000</v>
      </c>
      <c r="AD706" s="130">
        <v>0</v>
      </c>
      <c r="AE706" s="130">
        <v>990132</v>
      </c>
      <c r="AF706" s="137"/>
      <c r="AG706" s="114" t="s">
        <v>11710</v>
      </c>
      <c r="AH706" s="114" t="s">
        <v>1193</v>
      </c>
      <c r="AI706" s="114">
        <v>10</v>
      </c>
      <c r="AJ706" s="114">
        <v>5</v>
      </c>
      <c r="AK706" s="114">
        <v>5</v>
      </c>
      <c r="AL706" s="114">
        <v>45</v>
      </c>
      <c r="AM706" s="114">
        <v>1</v>
      </c>
      <c r="AN706" s="136" t="s">
        <v>3500</v>
      </c>
      <c r="AO706" s="122">
        <v>1</v>
      </c>
      <c r="AP706" s="5"/>
      <c r="AQ706" s="5"/>
    </row>
    <row r="707" spans="1:43" s="11" customFormat="1" ht="25" customHeight="1" x14ac:dyDescent="0.3">
      <c r="A707" s="123"/>
      <c r="B707" s="124"/>
      <c r="C707" s="114" t="str">
        <f t="shared" ca="1" si="92"/>
        <v>Expired</v>
      </c>
      <c r="D707" s="114" t="s">
        <v>3581</v>
      </c>
      <c r="E707" s="115">
        <v>42794</v>
      </c>
      <c r="F707" s="115">
        <v>44255</v>
      </c>
      <c r="G707" s="115">
        <f t="shared" si="95"/>
        <v>44984</v>
      </c>
      <c r="H707" s="114" t="s">
        <v>274</v>
      </c>
      <c r="I707" s="379" t="s">
        <v>275</v>
      </c>
      <c r="J707" s="155" t="s">
        <v>6474</v>
      </c>
      <c r="K707" s="114" t="s">
        <v>11728</v>
      </c>
      <c r="L707" s="114" t="s">
        <v>5123</v>
      </c>
      <c r="M707" s="114" t="s">
        <v>3640</v>
      </c>
      <c r="N707" s="116" t="str">
        <f t="shared" si="93"/>
        <v>LP</v>
      </c>
      <c r="O707" s="114" t="s">
        <v>8725</v>
      </c>
      <c r="P707" s="114" t="str">
        <f t="shared" si="96"/>
        <v>Medium</v>
      </c>
      <c r="Q707" s="155" t="s">
        <v>520</v>
      </c>
      <c r="R707" s="356" t="s">
        <v>11650</v>
      </c>
      <c r="S707" s="356"/>
      <c r="T707" s="155" t="s">
        <v>10116</v>
      </c>
      <c r="U707" s="117" t="s">
        <v>10117</v>
      </c>
      <c r="V707" s="118" t="s">
        <v>10954</v>
      </c>
      <c r="W707" s="119" t="s">
        <v>1193</v>
      </c>
      <c r="X707" s="119" t="s">
        <v>1193</v>
      </c>
      <c r="Y707" s="128">
        <v>41800</v>
      </c>
      <c r="Z707" s="128">
        <v>43100</v>
      </c>
      <c r="AA707" s="120">
        <v>1666250</v>
      </c>
      <c r="AB707" s="120">
        <v>0</v>
      </c>
      <c r="AC707" s="120">
        <v>598073</v>
      </c>
      <c r="AD707" s="120">
        <v>0</v>
      </c>
      <c r="AE707" s="120">
        <v>1439646</v>
      </c>
      <c r="AF707" s="121"/>
      <c r="AG707" s="114" t="s">
        <v>1193</v>
      </c>
      <c r="AH707" s="114" t="s">
        <v>1193</v>
      </c>
      <c r="AI707" s="114">
        <v>3</v>
      </c>
      <c r="AJ707" s="114">
        <v>1</v>
      </c>
      <c r="AK707" s="114">
        <v>2</v>
      </c>
      <c r="AL707" s="114">
        <v>3</v>
      </c>
      <c r="AM707" s="114">
        <v>1</v>
      </c>
      <c r="AN707" s="118" t="s">
        <v>3500</v>
      </c>
      <c r="AO707" s="122">
        <v>1</v>
      </c>
      <c r="AP707" s="5"/>
      <c r="AQ707" s="5"/>
    </row>
    <row r="708" spans="1:43" s="11" customFormat="1" ht="25" customHeight="1" x14ac:dyDescent="0.3">
      <c r="A708" s="123"/>
      <c r="B708" s="124"/>
      <c r="C708" s="114" t="str">
        <f t="shared" ca="1" si="92"/>
        <v>Expired</v>
      </c>
      <c r="D708" s="114" t="s">
        <v>8215</v>
      </c>
      <c r="E708" s="115">
        <v>43899</v>
      </c>
      <c r="F708" s="115">
        <v>45360</v>
      </c>
      <c r="G708" s="115">
        <f t="shared" si="95"/>
        <v>46089</v>
      </c>
      <c r="H708" s="114" t="s">
        <v>2565</v>
      </c>
      <c r="I708" s="379" t="s">
        <v>2566</v>
      </c>
      <c r="J708" s="155" t="s">
        <v>6475</v>
      </c>
      <c r="K708" s="114" t="s">
        <v>11728</v>
      </c>
      <c r="L708" s="114" t="s">
        <v>5123</v>
      </c>
      <c r="M708" s="133" t="s">
        <v>3639</v>
      </c>
      <c r="N708" s="116" t="str">
        <f t="shared" si="93"/>
        <v>LA</v>
      </c>
      <c r="O708" s="114" t="s">
        <v>8734</v>
      </c>
      <c r="P708" s="114" t="str">
        <f t="shared" si="96"/>
        <v>Medium</v>
      </c>
      <c r="Q708" s="155" t="s">
        <v>6476</v>
      </c>
      <c r="R708" s="356" t="s">
        <v>14468</v>
      </c>
      <c r="S708" s="356"/>
      <c r="T708" s="155" t="s">
        <v>14469</v>
      </c>
      <c r="U708" s="127" t="s">
        <v>14470</v>
      </c>
      <c r="V708" s="129" t="s">
        <v>10955</v>
      </c>
      <c r="W708" s="128" t="s">
        <v>1193</v>
      </c>
      <c r="X708" s="128" t="s">
        <v>1193</v>
      </c>
      <c r="Y708" s="128">
        <v>43846</v>
      </c>
      <c r="Z708" s="128">
        <v>44561</v>
      </c>
      <c r="AA708" s="120">
        <v>781715</v>
      </c>
      <c r="AB708" s="120">
        <v>0</v>
      </c>
      <c r="AC708" s="120">
        <v>0</v>
      </c>
      <c r="AD708" s="120">
        <v>0</v>
      </c>
      <c r="AE708" s="120">
        <v>785016</v>
      </c>
      <c r="AF708" s="121"/>
      <c r="AG708" s="114" t="s">
        <v>1193</v>
      </c>
      <c r="AH708" s="114" t="s">
        <v>1193</v>
      </c>
      <c r="AI708" s="114">
        <v>10</v>
      </c>
      <c r="AJ708" s="114">
        <v>3</v>
      </c>
      <c r="AK708" s="114">
        <v>7</v>
      </c>
      <c r="AL708" s="114">
        <v>20</v>
      </c>
      <c r="AM708" s="114">
        <v>1</v>
      </c>
      <c r="AN708" s="118" t="s">
        <v>3500</v>
      </c>
      <c r="AO708" s="122">
        <v>1</v>
      </c>
      <c r="AP708" s="5"/>
      <c r="AQ708" s="5"/>
    </row>
    <row r="709" spans="1:43" s="11" customFormat="1" ht="25" customHeight="1" x14ac:dyDescent="0.3">
      <c r="A709" s="123"/>
      <c r="B709" s="124"/>
      <c r="C709" s="114" t="str">
        <f t="shared" ca="1" si="92"/>
        <v>Expired</v>
      </c>
      <c r="D709" s="114" t="s">
        <v>8261</v>
      </c>
      <c r="E709" s="115">
        <v>42571</v>
      </c>
      <c r="F709" s="115">
        <v>45270</v>
      </c>
      <c r="G709" s="115">
        <f t="shared" si="95"/>
        <v>46000</v>
      </c>
      <c r="H709" s="114" t="s">
        <v>1306</v>
      </c>
      <c r="I709" s="379" t="s">
        <v>1316</v>
      </c>
      <c r="J709" s="155" t="s">
        <v>6478</v>
      </c>
      <c r="K709" s="114" t="s">
        <v>30</v>
      </c>
      <c r="L709" s="114" t="s">
        <v>15709</v>
      </c>
      <c r="M709" s="114" t="s">
        <v>3640</v>
      </c>
      <c r="N709" s="116" t="str">
        <f t="shared" si="93"/>
        <v>LP</v>
      </c>
      <c r="O709" s="114" t="s">
        <v>8725</v>
      </c>
      <c r="P709" s="114" t="str">
        <f t="shared" si="96"/>
        <v>Medium</v>
      </c>
      <c r="Q709" s="155" t="s">
        <v>10546</v>
      </c>
      <c r="R709" s="356" t="s">
        <v>14171</v>
      </c>
      <c r="S709" s="356"/>
      <c r="T709" s="155" t="s">
        <v>14172</v>
      </c>
      <c r="U709" s="160" t="s">
        <v>14173</v>
      </c>
      <c r="V709" s="118" t="s">
        <v>5131</v>
      </c>
      <c r="W709" s="119" t="s">
        <v>1193</v>
      </c>
      <c r="X709" s="119" t="s">
        <v>1193</v>
      </c>
      <c r="Y709" s="128">
        <v>43775</v>
      </c>
      <c r="Z709" s="128">
        <v>43830</v>
      </c>
      <c r="AA709" s="120">
        <v>0</v>
      </c>
      <c r="AB709" s="120">
        <v>0</v>
      </c>
      <c r="AC709" s="120">
        <v>0</v>
      </c>
      <c r="AD709" s="120">
        <v>0</v>
      </c>
      <c r="AE709" s="120">
        <v>-5000</v>
      </c>
      <c r="AF709" s="121">
        <v>-15000</v>
      </c>
      <c r="AG709" s="114" t="s">
        <v>14175</v>
      </c>
      <c r="AH709" s="130" t="s">
        <v>14174</v>
      </c>
      <c r="AI709" s="119">
        <v>3</v>
      </c>
      <c r="AJ709" s="119">
        <v>2</v>
      </c>
      <c r="AK709" s="119">
        <v>1</v>
      </c>
      <c r="AL709" s="119">
        <v>1</v>
      </c>
      <c r="AM709" s="119">
        <v>1</v>
      </c>
      <c r="AN709" s="118" t="s">
        <v>3500</v>
      </c>
      <c r="AO709" s="122">
        <v>1</v>
      </c>
      <c r="AP709" s="5"/>
      <c r="AQ709" s="5"/>
    </row>
    <row r="710" spans="1:43" s="11" customFormat="1" ht="25" customHeight="1" x14ac:dyDescent="0.3">
      <c r="A710" s="123"/>
      <c r="B710" s="124"/>
      <c r="C710" s="114" t="str">
        <f t="shared" ca="1" si="92"/>
        <v>Expired</v>
      </c>
      <c r="D710" s="114" t="s">
        <v>8791</v>
      </c>
      <c r="E710" s="115">
        <v>43986</v>
      </c>
      <c r="F710" s="115">
        <v>45447</v>
      </c>
      <c r="G710" s="115">
        <f t="shared" si="95"/>
        <v>46176</v>
      </c>
      <c r="H710" s="114" t="s">
        <v>2601</v>
      </c>
      <c r="I710" s="379" t="s">
        <v>2602</v>
      </c>
      <c r="J710" s="155" t="s">
        <v>6479</v>
      </c>
      <c r="K710" s="114" t="s">
        <v>24</v>
      </c>
      <c r="L710" s="114" t="s">
        <v>5123</v>
      </c>
      <c r="M710" s="114" t="s">
        <v>3640</v>
      </c>
      <c r="N710" s="116" t="str">
        <f t="shared" si="93"/>
        <v>LP</v>
      </c>
      <c r="O710" s="118" t="s">
        <v>8728</v>
      </c>
      <c r="P710" s="114" t="str">
        <f t="shared" si="96"/>
        <v>Low</v>
      </c>
      <c r="Q710" s="155" t="s">
        <v>2147</v>
      </c>
      <c r="R710" s="356" t="s">
        <v>14525</v>
      </c>
      <c r="S710" s="356"/>
      <c r="T710" s="155" t="s">
        <v>14526</v>
      </c>
      <c r="U710" s="117" t="s">
        <v>14532</v>
      </c>
      <c r="V710" s="129" t="s">
        <v>8792</v>
      </c>
      <c r="W710" s="128" t="s">
        <v>1193</v>
      </c>
      <c r="X710" s="128" t="s">
        <v>1193</v>
      </c>
      <c r="Y710" s="128">
        <v>43900</v>
      </c>
      <c r="Z710" s="128">
        <v>44196</v>
      </c>
      <c r="AA710" s="120">
        <v>2809049</v>
      </c>
      <c r="AB710" s="120">
        <v>0</v>
      </c>
      <c r="AC710" s="120">
        <v>755214</v>
      </c>
      <c r="AD710" s="120">
        <v>0</v>
      </c>
      <c r="AE710" s="120">
        <v>949729</v>
      </c>
      <c r="AF710" s="121">
        <v>1859319</v>
      </c>
      <c r="AG710" s="114" t="s">
        <v>1193</v>
      </c>
      <c r="AH710" s="114" t="s">
        <v>11304</v>
      </c>
      <c r="AI710" s="114">
        <v>3</v>
      </c>
      <c r="AJ710" s="114">
        <v>1</v>
      </c>
      <c r="AK710" s="114">
        <v>2</v>
      </c>
      <c r="AL710" s="114">
        <v>10</v>
      </c>
      <c r="AM710" s="114">
        <v>0</v>
      </c>
      <c r="AN710" s="118" t="s">
        <v>3500</v>
      </c>
      <c r="AO710" s="122">
        <v>1</v>
      </c>
      <c r="AP710" s="5"/>
      <c r="AQ710" s="5"/>
    </row>
    <row r="711" spans="1:43" s="11" customFormat="1" ht="25" customHeight="1" x14ac:dyDescent="0.3">
      <c r="A711" s="123"/>
      <c r="B711" s="124"/>
      <c r="C711" s="114" t="str">
        <f t="shared" ca="1" si="92"/>
        <v>Active</v>
      </c>
      <c r="D711" s="118" t="s">
        <v>2339</v>
      </c>
      <c r="E711" s="129">
        <v>39192</v>
      </c>
      <c r="F711" s="138">
        <v>45834</v>
      </c>
      <c r="G711" s="115">
        <f>DATE(YEAR(F711)+2,MONTH(F711)+1,DAY(F711)-1)</f>
        <v>46593</v>
      </c>
      <c r="H711" s="118" t="s">
        <v>4671</v>
      </c>
      <c r="I711" s="379" t="s">
        <v>4444</v>
      </c>
      <c r="J711" s="345" t="s">
        <v>6482</v>
      </c>
      <c r="K711" s="118" t="s">
        <v>329</v>
      </c>
      <c r="L711" s="118" t="s">
        <v>3368</v>
      </c>
      <c r="M711" s="158" t="s">
        <v>8849</v>
      </c>
      <c r="N711" s="116" t="s">
        <v>3789</v>
      </c>
      <c r="O711" s="118" t="s">
        <v>8725</v>
      </c>
      <c r="P711" s="114" t="str">
        <f t="shared" si="96"/>
        <v>Medium</v>
      </c>
      <c r="Q711" s="345" t="s">
        <v>10280</v>
      </c>
      <c r="R711" s="357"/>
      <c r="S711" s="357"/>
      <c r="T711" s="345" t="s">
        <v>9153</v>
      </c>
      <c r="U711" s="117" t="s">
        <v>5493</v>
      </c>
      <c r="V711" s="118" t="s">
        <v>10956</v>
      </c>
      <c r="W711" s="118" t="s">
        <v>1193</v>
      </c>
      <c r="X711" s="118" t="s">
        <v>1193</v>
      </c>
      <c r="Y711" s="129">
        <v>43556</v>
      </c>
      <c r="Z711" s="129">
        <v>43830</v>
      </c>
      <c r="AA711" s="162">
        <v>9887009</v>
      </c>
      <c r="AB711" s="162">
        <v>0</v>
      </c>
      <c r="AC711" s="162">
        <v>9302000</v>
      </c>
      <c r="AD711" s="162">
        <v>0</v>
      </c>
      <c r="AE711" s="162">
        <v>9302000</v>
      </c>
      <c r="AF711" s="140"/>
      <c r="AG711" s="118" t="s">
        <v>11305</v>
      </c>
      <c r="AH711" s="118" t="s">
        <v>1193</v>
      </c>
      <c r="AI711" s="118">
        <v>3</v>
      </c>
      <c r="AJ711" s="118">
        <v>1</v>
      </c>
      <c r="AK711" s="118">
        <v>2</v>
      </c>
      <c r="AL711" s="118">
        <v>5</v>
      </c>
      <c r="AM711" s="118">
        <v>0</v>
      </c>
      <c r="AN711" s="118" t="s">
        <v>3517</v>
      </c>
      <c r="AO711" s="141">
        <v>1</v>
      </c>
      <c r="AP711" s="5"/>
      <c r="AQ711" s="5"/>
    </row>
    <row r="712" spans="1:43" s="11" customFormat="1" ht="25" customHeight="1" x14ac:dyDescent="0.3">
      <c r="A712" s="123"/>
      <c r="B712" s="124"/>
      <c r="C712" s="114" t="str">
        <f t="shared" ca="1" si="92"/>
        <v>Expired</v>
      </c>
      <c r="D712" s="118" t="s">
        <v>4445</v>
      </c>
      <c r="E712" s="129">
        <v>44351</v>
      </c>
      <c r="F712" s="138">
        <v>44351</v>
      </c>
      <c r="G712" s="115">
        <f>DATE(YEAR(F712)+2,MONTH(F712),DAY(F712)-1)</f>
        <v>45080</v>
      </c>
      <c r="H712" s="118" t="s">
        <v>4672</v>
      </c>
      <c r="I712" s="379" t="s">
        <v>4446</v>
      </c>
      <c r="J712" s="345" t="s">
        <v>6483</v>
      </c>
      <c r="K712" s="118" t="s">
        <v>14</v>
      </c>
      <c r="L712" s="118" t="s">
        <v>3368</v>
      </c>
      <c r="M712" s="158" t="s">
        <v>3639</v>
      </c>
      <c r="N712" s="116" t="str">
        <f t="shared" ref="N712:N742" si="97">IF(EXACT(M712,"C - COMPANY ACT"),"LP",IF(EXACT(M712,"V- VEST ACT (WITHIN PARLIAMENT) "),"LP",IF(EXACT(M712,"FS - FRIENDLY SOCIETIES ACT"),"LP",IF(EXACT(M712,"UN - UNICORPORATED"),"LA",""))))</f>
        <v>LA</v>
      </c>
      <c r="O712" s="118" t="s">
        <v>8734</v>
      </c>
      <c r="P712" s="114" t="str">
        <f t="shared" si="96"/>
        <v>Medium</v>
      </c>
      <c r="Q712" s="345" t="s">
        <v>4447</v>
      </c>
      <c r="R712" s="357"/>
      <c r="S712" s="357"/>
      <c r="T712" s="345" t="s">
        <v>4448</v>
      </c>
      <c r="U712" s="139" t="s">
        <v>6484</v>
      </c>
      <c r="V712" s="118"/>
      <c r="W712" s="118"/>
      <c r="X712" s="118"/>
      <c r="Y712" s="118"/>
      <c r="Z712" s="118"/>
      <c r="AA712" s="118"/>
      <c r="AB712" s="118"/>
      <c r="AC712" s="118"/>
      <c r="AD712" s="118"/>
      <c r="AE712" s="118"/>
      <c r="AF712" s="140"/>
      <c r="AG712" s="118"/>
      <c r="AH712" s="118"/>
      <c r="AI712" s="118"/>
      <c r="AJ712" s="118"/>
      <c r="AK712" s="118"/>
      <c r="AL712" s="118"/>
      <c r="AM712" s="118"/>
      <c r="AN712" s="118" t="s">
        <v>3500</v>
      </c>
      <c r="AO712" s="141">
        <v>1</v>
      </c>
      <c r="AP712" s="5"/>
      <c r="AQ712" s="5"/>
    </row>
    <row r="713" spans="1:43" s="11" customFormat="1" ht="25" customHeight="1" x14ac:dyDescent="0.3">
      <c r="A713" s="123"/>
      <c r="B713" s="124"/>
      <c r="C713" s="114" t="str">
        <f t="shared" ca="1" si="92"/>
        <v>Active</v>
      </c>
      <c r="D713" s="114" t="s">
        <v>8212</v>
      </c>
      <c r="E713" s="115">
        <v>42578</v>
      </c>
      <c r="F713" s="115">
        <v>45500</v>
      </c>
      <c r="G713" s="115">
        <f>DATE(YEAR(F713)+2,MONTH(F713),DAY(F713)-1)</f>
        <v>46229</v>
      </c>
      <c r="H713" s="114" t="s">
        <v>1310</v>
      </c>
      <c r="I713" s="379" t="s">
        <v>3129</v>
      </c>
      <c r="J713" s="155" t="s">
        <v>14397</v>
      </c>
      <c r="K713" s="114" t="s">
        <v>11728</v>
      </c>
      <c r="L713" s="114" t="s">
        <v>5123</v>
      </c>
      <c r="M713" s="114" t="s">
        <v>3640</v>
      </c>
      <c r="N713" s="116" t="str">
        <f t="shared" si="97"/>
        <v>LP</v>
      </c>
      <c r="O713" s="114" t="s">
        <v>8725</v>
      </c>
      <c r="P713" s="114" t="str">
        <f t="shared" si="96"/>
        <v>Medium</v>
      </c>
      <c r="Q713" s="155" t="s">
        <v>10547</v>
      </c>
      <c r="R713" s="356" t="s">
        <v>14398</v>
      </c>
      <c r="S713" s="356"/>
      <c r="T713" s="155" t="s">
        <v>14399</v>
      </c>
      <c r="U713" s="117" t="s">
        <v>14400</v>
      </c>
      <c r="V713" s="118" t="s">
        <v>8213</v>
      </c>
      <c r="W713" s="119" t="s">
        <v>1193</v>
      </c>
      <c r="X713" s="119" t="s">
        <v>1193</v>
      </c>
      <c r="Y713" s="128">
        <v>42541</v>
      </c>
      <c r="Z713" s="128">
        <v>43100</v>
      </c>
      <c r="AA713" s="120">
        <v>769138</v>
      </c>
      <c r="AB713" s="120">
        <v>0</v>
      </c>
      <c r="AC713" s="120">
        <v>-774253</v>
      </c>
      <c r="AD713" s="120">
        <v>0</v>
      </c>
      <c r="AE713" s="120">
        <v>-774253</v>
      </c>
      <c r="AF713" s="121">
        <v>48075</v>
      </c>
      <c r="AG713" s="114" t="s">
        <v>14401</v>
      </c>
      <c r="AH713" s="130" t="s">
        <v>14402</v>
      </c>
      <c r="AI713" s="114">
        <v>19</v>
      </c>
      <c r="AJ713" s="114">
        <v>11</v>
      </c>
      <c r="AK713" s="114">
        <v>8</v>
      </c>
      <c r="AL713" s="114">
        <v>19</v>
      </c>
      <c r="AM713" s="114">
        <v>1</v>
      </c>
      <c r="AN713" s="118" t="s">
        <v>3500</v>
      </c>
      <c r="AO713" s="122">
        <v>1</v>
      </c>
      <c r="AP713" s="5"/>
      <c r="AQ713" s="5"/>
    </row>
    <row r="714" spans="1:43" s="11" customFormat="1" ht="25" customHeight="1" x14ac:dyDescent="0.3">
      <c r="A714" s="123"/>
      <c r="B714" s="124"/>
      <c r="C714" s="114" t="str">
        <f t="shared" ca="1" si="92"/>
        <v>Expired</v>
      </c>
      <c r="D714" s="114" t="s">
        <v>4082</v>
      </c>
      <c r="E714" s="115">
        <v>43797</v>
      </c>
      <c r="F714" s="115">
        <v>45258</v>
      </c>
      <c r="G714" s="115">
        <f>DATE(YEAR(F714)+2,MONTH(F714),DAY(F714)-1)</f>
        <v>45988</v>
      </c>
      <c r="H714" s="114" t="s">
        <v>2433</v>
      </c>
      <c r="I714" s="379" t="s">
        <v>3097</v>
      </c>
      <c r="J714" s="155" t="s">
        <v>5134</v>
      </c>
      <c r="K714" s="114" t="s">
        <v>11728</v>
      </c>
      <c r="L714" s="114" t="s">
        <v>5123</v>
      </c>
      <c r="M714" s="114" t="s">
        <v>3640</v>
      </c>
      <c r="N714" s="116" t="str">
        <f t="shared" si="97"/>
        <v>LP</v>
      </c>
      <c r="O714" s="114" t="s">
        <v>8725</v>
      </c>
      <c r="P714" s="114" t="str">
        <f t="shared" si="96"/>
        <v>Medium</v>
      </c>
      <c r="Q714" s="155" t="s">
        <v>6485</v>
      </c>
      <c r="R714" s="356" t="s">
        <v>12989</v>
      </c>
      <c r="S714" s="356"/>
      <c r="T714" s="155" t="s">
        <v>12990</v>
      </c>
      <c r="U714" s="117" t="s">
        <v>12991</v>
      </c>
      <c r="V714" s="129" t="s">
        <v>6486</v>
      </c>
      <c r="W714" s="129" t="s">
        <v>6487</v>
      </c>
      <c r="X714" s="128" t="s">
        <v>1193</v>
      </c>
      <c r="Y714" s="128">
        <v>43749</v>
      </c>
      <c r="Z714" s="128">
        <v>43830</v>
      </c>
      <c r="AA714" s="120">
        <v>0</v>
      </c>
      <c r="AB714" s="120">
        <v>0</v>
      </c>
      <c r="AC714" s="120">
        <v>0</v>
      </c>
      <c r="AD714" s="120">
        <v>0</v>
      </c>
      <c r="AE714" s="120">
        <v>0</v>
      </c>
      <c r="AF714" s="121">
        <v>5749524</v>
      </c>
      <c r="AG714" s="114" t="s">
        <v>1193</v>
      </c>
      <c r="AH714" s="114" t="s">
        <v>1193</v>
      </c>
      <c r="AI714" s="114">
        <v>235</v>
      </c>
      <c r="AJ714" s="114">
        <v>55</v>
      </c>
      <c r="AK714" s="114">
        <v>180</v>
      </c>
      <c r="AL714" s="114">
        <v>7</v>
      </c>
      <c r="AM714" s="114">
        <v>0</v>
      </c>
      <c r="AN714" s="118" t="s">
        <v>3500</v>
      </c>
      <c r="AO714" s="122">
        <v>1</v>
      </c>
      <c r="AP714" s="5"/>
      <c r="AQ714" s="5"/>
    </row>
    <row r="715" spans="1:43" s="11" customFormat="1" ht="25" customHeight="1" x14ac:dyDescent="0.3">
      <c r="A715" s="125" t="s">
        <v>11533</v>
      </c>
      <c r="B715" s="126">
        <v>45852</v>
      </c>
      <c r="C715" s="114" t="str">
        <f t="shared" ca="1" si="92"/>
        <v>Active</v>
      </c>
      <c r="D715" s="114" t="s">
        <v>15246</v>
      </c>
      <c r="E715" s="115">
        <v>45852</v>
      </c>
      <c r="F715" s="115">
        <v>45911</v>
      </c>
      <c r="G715" s="115">
        <f>DATE(YEAR(F715)+2,MONTH(F715)-2,DAY(F715)+2)</f>
        <v>46581</v>
      </c>
      <c r="H715" s="114" t="s">
        <v>15247</v>
      </c>
      <c r="I715" s="379" t="s">
        <v>15248</v>
      </c>
      <c r="J715" s="155" t="s">
        <v>15249</v>
      </c>
      <c r="K715" s="114" t="s">
        <v>11728</v>
      </c>
      <c r="L715" s="114" t="s">
        <v>5123</v>
      </c>
      <c r="M715" s="114" t="s">
        <v>3640</v>
      </c>
      <c r="N715" s="116" t="str">
        <f t="shared" si="97"/>
        <v>LP</v>
      </c>
      <c r="O715" s="114" t="s">
        <v>8725</v>
      </c>
      <c r="P715" s="114" t="str">
        <f t="shared" si="96"/>
        <v>Medium</v>
      </c>
      <c r="Q715" s="155" t="s">
        <v>15250</v>
      </c>
      <c r="R715" s="356" t="s">
        <v>15251</v>
      </c>
      <c r="S715" s="356"/>
      <c r="T715" s="155" t="s">
        <v>15252</v>
      </c>
      <c r="U715" s="117" t="s">
        <v>15253</v>
      </c>
      <c r="V715" s="118" t="s">
        <v>15254</v>
      </c>
      <c r="W715" s="119" t="s">
        <v>15255</v>
      </c>
      <c r="X715" s="119" t="s">
        <v>1193</v>
      </c>
      <c r="Y715" s="115">
        <v>45755</v>
      </c>
      <c r="Z715" s="118" t="s">
        <v>3303</v>
      </c>
      <c r="AA715" s="120">
        <v>0</v>
      </c>
      <c r="AB715" s="120">
        <v>0</v>
      </c>
      <c r="AC715" s="120">
        <v>0</v>
      </c>
      <c r="AD715" s="120">
        <v>0</v>
      </c>
      <c r="AE715" s="120">
        <v>0</v>
      </c>
      <c r="AF715" s="121">
        <v>0</v>
      </c>
      <c r="AG715" s="114" t="s">
        <v>1193</v>
      </c>
      <c r="AH715" s="114" t="s">
        <v>1193</v>
      </c>
      <c r="AI715" s="114">
        <v>6</v>
      </c>
      <c r="AJ715" s="114">
        <v>2</v>
      </c>
      <c r="AK715" s="114">
        <v>4</v>
      </c>
      <c r="AL715" s="114">
        <v>6</v>
      </c>
      <c r="AM715" s="114">
        <v>1</v>
      </c>
      <c r="AN715" s="118" t="s">
        <v>3517</v>
      </c>
      <c r="AO715" s="122">
        <v>1</v>
      </c>
      <c r="AP715" s="5"/>
      <c r="AQ715" s="5"/>
    </row>
    <row r="716" spans="1:43" s="11" customFormat="1" ht="25" customHeight="1" x14ac:dyDescent="0.3">
      <c r="A716" s="123"/>
      <c r="B716" s="124"/>
      <c r="C716" s="114" t="str">
        <f t="shared" ca="1" si="92"/>
        <v>Expired</v>
      </c>
      <c r="D716" s="114" t="s">
        <v>2056</v>
      </c>
      <c r="E716" s="115">
        <v>43292</v>
      </c>
      <c r="F716" s="115">
        <v>43292</v>
      </c>
      <c r="G716" s="115">
        <f t="shared" ref="G716:G720" si="98">DATE(YEAR(F716)+2,MONTH(F716),DAY(F716)-1)</f>
        <v>44022</v>
      </c>
      <c r="H716" s="114" t="s">
        <v>2057</v>
      </c>
      <c r="I716" s="379" t="s">
        <v>12635</v>
      </c>
      <c r="J716" s="155" t="s">
        <v>6615</v>
      </c>
      <c r="K716" s="114" t="s">
        <v>24</v>
      </c>
      <c r="L716" s="114" t="s">
        <v>5123</v>
      </c>
      <c r="M716" s="114" t="s">
        <v>3640</v>
      </c>
      <c r="N716" s="116" t="str">
        <f t="shared" si="97"/>
        <v>LP</v>
      </c>
      <c r="O716" s="118" t="s">
        <v>8727</v>
      </c>
      <c r="P716" s="114" t="str">
        <f t="shared" si="96"/>
        <v>Medium</v>
      </c>
      <c r="Q716" s="155" t="s">
        <v>10563</v>
      </c>
      <c r="R716" s="356" t="s">
        <v>12636</v>
      </c>
      <c r="S716" s="356"/>
      <c r="T716" s="155" t="s">
        <v>12638</v>
      </c>
      <c r="U716" s="117" t="s">
        <v>12637</v>
      </c>
      <c r="V716" s="118" t="s">
        <v>6616</v>
      </c>
      <c r="W716" s="119" t="s">
        <v>1193</v>
      </c>
      <c r="X716" s="119" t="s">
        <v>1193</v>
      </c>
      <c r="Y716" s="128">
        <v>44140</v>
      </c>
      <c r="Z716" s="128">
        <v>43830</v>
      </c>
      <c r="AA716" s="120">
        <v>189696</v>
      </c>
      <c r="AB716" s="120">
        <v>0</v>
      </c>
      <c r="AC716" s="120">
        <v>189696</v>
      </c>
      <c r="AD716" s="120">
        <v>0</v>
      </c>
      <c r="AE716" s="120">
        <v>189696</v>
      </c>
      <c r="AF716" s="121">
        <v>0</v>
      </c>
      <c r="AG716" s="114" t="s">
        <v>7764</v>
      </c>
      <c r="AH716" s="130" t="s">
        <v>7765</v>
      </c>
      <c r="AI716" s="131">
        <v>6</v>
      </c>
      <c r="AJ716" s="131">
        <v>2</v>
      </c>
      <c r="AK716" s="131">
        <v>4</v>
      </c>
      <c r="AL716" s="131">
        <v>6</v>
      </c>
      <c r="AM716" s="131">
        <v>1</v>
      </c>
      <c r="AN716" s="118" t="s">
        <v>3500</v>
      </c>
      <c r="AO716" s="122">
        <v>1</v>
      </c>
      <c r="AP716" s="5"/>
      <c r="AQ716" s="5"/>
    </row>
    <row r="717" spans="1:43" s="11" customFormat="1" ht="25" customHeight="1" x14ac:dyDescent="0.3">
      <c r="A717" s="123"/>
      <c r="B717" s="124"/>
      <c r="C717" s="114" t="str">
        <f t="shared" ca="1" si="92"/>
        <v>Active</v>
      </c>
      <c r="D717" s="114" t="s">
        <v>9677</v>
      </c>
      <c r="E717" s="115">
        <v>41922</v>
      </c>
      <c r="F717" s="115">
        <v>45575</v>
      </c>
      <c r="G717" s="115">
        <f t="shared" si="98"/>
        <v>46304</v>
      </c>
      <c r="H717" s="114" t="s">
        <v>4814</v>
      </c>
      <c r="I717" s="379" t="s">
        <v>16609</v>
      </c>
      <c r="J717" s="155" t="s">
        <v>10200</v>
      </c>
      <c r="K717" s="114" t="s">
        <v>24</v>
      </c>
      <c r="L717" s="114" t="s">
        <v>5123</v>
      </c>
      <c r="M717" s="114" t="s">
        <v>3640</v>
      </c>
      <c r="N717" s="116" t="str">
        <f t="shared" si="97"/>
        <v>LP</v>
      </c>
      <c r="O717" s="114" t="s">
        <v>8725</v>
      </c>
      <c r="P717" s="114" t="str">
        <f t="shared" si="96"/>
        <v>Medium</v>
      </c>
      <c r="Q717" s="155" t="s">
        <v>704</v>
      </c>
      <c r="R717" s="356"/>
      <c r="S717" s="356"/>
      <c r="T717" s="155" t="s">
        <v>1690</v>
      </c>
      <c r="U717" s="127" t="s">
        <v>6488</v>
      </c>
      <c r="V717" s="118" t="s">
        <v>9678</v>
      </c>
      <c r="W717" s="119" t="s">
        <v>1193</v>
      </c>
      <c r="X717" s="119" t="s">
        <v>1193</v>
      </c>
      <c r="Y717" s="128">
        <v>44494</v>
      </c>
      <c r="Z717" s="128" t="s">
        <v>9679</v>
      </c>
      <c r="AA717" s="120">
        <v>185000</v>
      </c>
      <c r="AB717" s="120">
        <v>0</v>
      </c>
      <c r="AC717" s="120">
        <v>13867</v>
      </c>
      <c r="AD717" s="120">
        <v>0</v>
      </c>
      <c r="AE717" s="120">
        <v>158000</v>
      </c>
      <c r="AF717" s="121"/>
      <c r="AG717" s="114" t="s">
        <v>11467</v>
      </c>
      <c r="AH717" s="114" t="s">
        <v>1193</v>
      </c>
      <c r="AI717" s="114">
        <v>7</v>
      </c>
      <c r="AJ717" s="114">
        <v>3</v>
      </c>
      <c r="AK717" s="114">
        <v>4</v>
      </c>
      <c r="AL717" s="114" t="s">
        <v>9680</v>
      </c>
      <c r="AM717" s="114">
        <v>0</v>
      </c>
      <c r="AN717" s="118" t="s">
        <v>3500</v>
      </c>
      <c r="AO717" s="122">
        <v>1</v>
      </c>
      <c r="AP717" s="5"/>
      <c r="AQ717" s="5"/>
    </row>
    <row r="718" spans="1:43" s="11" customFormat="1" ht="25" customHeight="1" x14ac:dyDescent="0.3">
      <c r="A718" s="118" t="s">
        <v>11533</v>
      </c>
      <c r="B718" s="126">
        <v>44853</v>
      </c>
      <c r="C718" s="114" t="str">
        <f t="shared" ca="1" si="92"/>
        <v>Expired</v>
      </c>
      <c r="D718" s="114" t="s">
        <v>8553</v>
      </c>
      <c r="E718" s="115">
        <v>44853</v>
      </c>
      <c r="F718" s="115">
        <v>44853</v>
      </c>
      <c r="G718" s="115">
        <f t="shared" si="98"/>
        <v>45583</v>
      </c>
      <c r="H718" s="114" t="s">
        <v>8554</v>
      </c>
      <c r="I718" s="379" t="s">
        <v>8555</v>
      </c>
      <c r="J718" s="155" t="s">
        <v>8556</v>
      </c>
      <c r="K718" s="114" t="s">
        <v>11728</v>
      </c>
      <c r="L718" s="114" t="s">
        <v>5123</v>
      </c>
      <c r="M718" s="114" t="s">
        <v>3640</v>
      </c>
      <c r="N718" s="116" t="str">
        <f t="shared" si="97"/>
        <v>LP</v>
      </c>
      <c r="O718" s="114" t="s">
        <v>8725</v>
      </c>
      <c r="P718" s="114" t="str">
        <f t="shared" si="96"/>
        <v>Medium</v>
      </c>
      <c r="Q718" s="155" t="s">
        <v>8557</v>
      </c>
      <c r="R718" s="356" t="s">
        <v>12466</v>
      </c>
      <c r="S718" s="356"/>
      <c r="T718" s="155" t="s">
        <v>12467</v>
      </c>
      <c r="U718" s="127" t="s">
        <v>12468</v>
      </c>
      <c r="V718" s="118" t="s">
        <v>11116</v>
      </c>
      <c r="W718" s="119" t="s">
        <v>1193</v>
      </c>
      <c r="X718" s="119" t="s">
        <v>1193</v>
      </c>
      <c r="Y718" s="128">
        <v>44823</v>
      </c>
      <c r="Z718" s="118" t="s">
        <v>3303</v>
      </c>
      <c r="AA718" s="120">
        <v>0</v>
      </c>
      <c r="AB718" s="120">
        <v>0</v>
      </c>
      <c r="AC718" s="120">
        <v>0</v>
      </c>
      <c r="AD718" s="120">
        <v>0</v>
      </c>
      <c r="AE718" s="120">
        <v>0</v>
      </c>
      <c r="AF718" s="121"/>
      <c r="AG718" s="114" t="s">
        <v>1193</v>
      </c>
      <c r="AH718" s="130" t="s">
        <v>1193</v>
      </c>
      <c r="AI718" s="114">
        <v>4</v>
      </c>
      <c r="AJ718" s="114">
        <v>4</v>
      </c>
      <c r="AK718" s="114">
        <v>0</v>
      </c>
      <c r="AL718" s="114">
        <v>0</v>
      </c>
      <c r="AM718" s="114">
        <v>0</v>
      </c>
      <c r="AN718" s="118" t="s">
        <v>3500</v>
      </c>
      <c r="AO718" s="122">
        <v>1</v>
      </c>
      <c r="AP718" s="5"/>
      <c r="AQ718" s="5"/>
    </row>
    <row r="719" spans="1:43" s="11" customFormat="1" ht="25" customHeight="1" x14ac:dyDescent="0.3">
      <c r="A719" s="125" t="s">
        <v>11533</v>
      </c>
      <c r="B719" s="126">
        <v>46133</v>
      </c>
      <c r="C719" s="114" t="str">
        <f t="shared" ca="1" si="92"/>
        <v>Active</v>
      </c>
      <c r="D719" s="114" t="s">
        <v>16512</v>
      </c>
      <c r="E719" s="115">
        <v>46133</v>
      </c>
      <c r="F719" s="115">
        <v>46133</v>
      </c>
      <c r="G719" s="115">
        <f t="shared" si="98"/>
        <v>46863</v>
      </c>
      <c r="H719" s="114" t="s">
        <v>16513</v>
      </c>
      <c r="I719" s="379" t="s">
        <v>16514</v>
      </c>
      <c r="J719" s="155" t="s">
        <v>16515</v>
      </c>
      <c r="K719" s="114" t="s">
        <v>24</v>
      </c>
      <c r="L719" s="114" t="s">
        <v>5123</v>
      </c>
      <c r="M719" s="114" t="s">
        <v>3640</v>
      </c>
      <c r="N719" s="116" t="str">
        <f t="shared" si="97"/>
        <v>LP</v>
      </c>
      <c r="O719" s="114" t="s">
        <v>8725</v>
      </c>
      <c r="P719" s="114" t="str">
        <f t="shared" si="96"/>
        <v>Medium</v>
      </c>
      <c r="Q719" s="155" t="s">
        <v>16516</v>
      </c>
      <c r="R719" s="356" t="s">
        <v>16517</v>
      </c>
      <c r="S719" s="356"/>
      <c r="T719" s="155" t="s">
        <v>16518</v>
      </c>
      <c r="U719" s="117" t="s">
        <v>16519</v>
      </c>
      <c r="V719" s="118" t="s">
        <v>16520</v>
      </c>
      <c r="W719" s="118" t="s">
        <v>1193</v>
      </c>
      <c r="X719" s="119" t="s">
        <v>1193</v>
      </c>
      <c r="Y719" s="115">
        <v>45005</v>
      </c>
      <c r="Z719" s="115" t="s">
        <v>3303</v>
      </c>
      <c r="AA719" s="120">
        <v>0</v>
      </c>
      <c r="AB719" s="120">
        <v>0</v>
      </c>
      <c r="AC719" s="120">
        <v>0</v>
      </c>
      <c r="AD719" s="120">
        <v>0</v>
      </c>
      <c r="AE719" s="120">
        <v>0</v>
      </c>
      <c r="AF719" s="121">
        <v>0</v>
      </c>
      <c r="AG719" s="114" t="s">
        <v>1193</v>
      </c>
      <c r="AH719" s="114" t="s">
        <v>1193</v>
      </c>
      <c r="AI719" s="114">
        <v>2</v>
      </c>
      <c r="AJ719" s="114">
        <v>0</v>
      </c>
      <c r="AK719" s="114">
        <v>2</v>
      </c>
      <c r="AL719" s="114">
        <v>2</v>
      </c>
      <c r="AM719" s="114">
        <v>0</v>
      </c>
      <c r="AN719" s="118" t="s">
        <v>3500</v>
      </c>
      <c r="AO719" s="122">
        <v>1</v>
      </c>
      <c r="AP719" s="5"/>
      <c r="AQ719" s="5"/>
    </row>
    <row r="720" spans="1:43" s="11" customFormat="1" ht="25" customHeight="1" x14ac:dyDescent="0.3">
      <c r="A720" s="123"/>
      <c r="B720" s="124"/>
      <c r="C720" s="114" t="str">
        <f t="shared" ca="1" si="92"/>
        <v>Expired</v>
      </c>
      <c r="D720" s="114" t="s">
        <v>2355</v>
      </c>
      <c r="E720" s="115">
        <v>43664</v>
      </c>
      <c r="F720" s="115">
        <v>43664</v>
      </c>
      <c r="G720" s="115">
        <f t="shared" si="98"/>
        <v>44394</v>
      </c>
      <c r="H720" s="114" t="s">
        <v>2271</v>
      </c>
      <c r="I720" s="379" t="s">
        <v>2272</v>
      </c>
      <c r="J720" s="155" t="s">
        <v>6491</v>
      </c>
      <c r="K720" s="114" t="s">
        <v>30</v>
      </c>
      <c r="L720" s="114" t="s">
        <v>15709</v>
      </c>
      <c r="M720" s="114" t="s">
        <v>3640</v>
      </c>
      <c r="N720" s="116" t="str">
        <f t="shared" si="97"/>
        <v>LP</v>
      </c>
      <c r="O720" s="114" t="s">
        <v>8728</v>
      </c>
      <c r="P720" s="114" t="str">
        <f t="shared" si="96"/>
        <v>Low</v>
      </c>
      <c r="Q720" s="155" t="s">
        <v>6492</v>
      </c>
      <c r="R720" s="356"/>
      <c r="S720" s="356"/>
      <c r="T720" s="155" t="s">
        <v>2732</v>
      </c>
      <c r="U720" s="117" t="s">
        <v>1193</v>
      </c>
      <c r="V720" s="128"/>
      <c r="W720" s="128"/>
      <c r="X720" s="128"/>
      <c r="Y720" s="128"/>
      <c r="Z720" s="118"/>
      <c r="AA720" s="120"/>
      <c r="AB720" s="120"/>
      <c r="AC720" s="120"/>
      <c r="AD720" s="120"/>
      <c r="AE720" s="120"/>
      <c r="AF720" s="121"/>
      <c r="AG720" s="114"/>
      <c r="AH720" s="114"/>
      <c r="AI720" s="114"/>
      <c r="AJ720" s="114"/>
      <c r="AK720" s="114"/>
      <c r="AL720" s="114"/>
      <c r="AM720" s="114"/>
      <c r="AN720" s="118" t="str">
        <f>IF(ISNUMBER(#REF!), IF(#REF!&lt;5000001,"SMALL", IF(#REF!&lt;15000001,"MEDIUM","LARGE")),"")</f>
        <v/>
      </c>
      <c r="AO720" s="122">
        <v>1</v>
      </c>
      <c r="AP720" s="5"/>
      <c r="AQ720" s="5"/>
    </row>
    <row r="721" spans="1:43" s="11" customFormat="1" ht="25" customHeight="1" x14ac:dyDescent="0.3">
      <c r="A721" s="123" t="s">
        <v>15066</v>
      </c>
      <c r="B721" s="181">
        <v>45797</v>
      </c>
      <c r="C721" s="114" t="str">
        <f t="shared" ca="1" si="92"/>
        <v>Expired</v>
      </c>
      <c r="D721" s="114" t="s">
        <v>15067</v>
      </c>
      <c r="E721" s="115">
        <v>43628</v>
      </c>
      <c r="F721" s="115">
        <v>45427</v>
      </c>
      <c r="G721" s="115">
        <f>DATE(YEAR(F721),MONTH(F721)+18,DAY(F721)-1)</f>
        <v>45975</v>
      </c>
      <c r="H721" s="114" t="s">
        <v>2246</v>
      </c>
      <c r="I721" s="379" t="s">
        <v>2970</v>
      </c>
      <c r="J721" s="155" t="s">
        <v>6494</v>
      </c>
      <c r="K721" s="114" t="s">
        <v>11728</v>
      </c>
      <c r="L721" s="114" t="s">
        <v>5123</v>
      </c>
      <c r="M721" s="114" t="s">
        <v>3640</v>
      </c>
      <c r="N721" s="116" t="str">
        <f t="shared" si="97"/>
        <v>LP</v>
      </c>
      <c r="O721" s="114" t="s">
        <v>8727</v>
      </c>
      <c r="P721" s="114" t="str">
        <f t="shared" si="96"/>
        <v>Medium</v>
      </c>
      <c r="Q721" s="155" t="s">
        <v>10549</v>
      </c>
      <c r="R721" s="356" t="s">
        <v>12458</v>
      </c>
      <c r="S721" s="356"/>
      <c r="T721" s="155" t="s">
        <v>12459</v>
      </c>
      <c r="U721" s="117" t="s">
        <v>12461</v>
      </c>
      <c r="V721" s="129" t="s">
        <v>12460</v>
      </c>
      <c r="W721" s="128" t="s">
        <v>1193</v>
      </c>
      <c r="X721" s="128" t="s">
        <v>1193</v>
      </c>
      <c r="Y721" s="128">
        <v>43440</v>
      </c>
      <c r="Z721" s="128">
        <v>43830</v>
      </c>
      <c r="AA721" s="120">
        <v>0</v>
      </c>
      <c r="AB721" s="120">
        <v>0</v>
      </c>
      <c r="AC721" s="120">
        <v>0</v>
      </c>
      <c r="AD721" s="120">
        <v>0</v>
      </c>
      <c r="AE721" s="120">
        <v>0</v>
      </c>
      <c r="AF721" s="121">
        <v>0</v>
      </c>
      <c r="AG721" s="114" t="s">
        <v>1193</v>
      </c>
      <c r="AH721" s="130" t="s">
        <v>1193</v>
      </c>
      <c r="AI721" s="131">
        <v>3</v>
      </c>
      <c r="AJ721" s="131">
        <v>1</v>
      </c>
      <c r="AK721" s="131">
        <v>2</v>
      </c>
      <c r="AL721" s="131">
        <v>0</v>
      </c>
      <c r="AM721" s="131">
        <v>0</v>
      </c>
      <c r="AN721" s="118" t="s">
        <v>3500</v>
      </c>
      <c r="AO721" s="122">
        <v>1</v>
      </c>
      <c r="AP721" s="5"/>
      <c r="AQ721" s="5"/>
    </row>
    <row r="722" spans="1:43" s="11" customFormat="1" ht="25" customHeight="1" x14ac:dyDescent="0.3">
      <c r="A722" s="123" t="s">
        <v>1193</v>
      </c>
      <c r="B722" s="124"/>
      <c r="C722" s="114" t="str">
        <f t="shared" ca="1" si="92"/>
        <v>Expired</v>
      </c>
      <c r="D722" s="114" t="s">
        <v>3334</v>
      </c>
      <c r="E722" s="115">
        <v>43703</v>
      </c>
      <c r="F722" s="115">
        <v>43703</v>
      </c>
      <c r="G722" s="115">
        <f>DATE(YEAR(F722)+2,MONTH(F722),DAY(F722)-1)</f>
        <v>44433</v>
      </c>
      <c r="H722" s="114" t="s">
        <v>3335</v>
      </c>
      <c r="I722" s="379" t="s">
        <v>8064</v>
      </c>
      <c r="J722" s="155" t="s">
        <v>6495</v>
      </c>
      <c r="K722" s="114" t="s">
        <v>11728</v>
      </c>
      <c r="L722" s="114" t="s">
        <v>5123</v>
      </c>
      <c r="M722" s="114" t="s">
        <v>3640</v>
      </c>
      <c r="N722" s="116" t="str">
        <f t="shared" si="97"/>
        <v>LP</v>
      </c>
      <c r="O722" s="114" t="s">
        <v>8728</v>
      </c>
      <c r="P722" s="114" t="str">
        <f t="shared" si="96"/>
        <v>Low</v>
      </c>
      <c r="Q722" s="155" t="s">
        <v>6051</v>
      </c>
      <c r="R722" s="356" t="s">
        <v>12448</v>
      </c>
      <c r="S722" s="356"/>
      <c r="T722" s="155" t="s">
        <v>12450</v>
      </c>
      <c r="U722" s="117" t="s">
        <v>6496</v>
      </c>
      <c r="V722" s="118" t="s">
        <v>12449</v>
      </c>
      <c r="W722" s="119" t="s">
        <v>1193</v>
      </c>
      <c r="X722" s="119" t="s">
        <v>1193</v>
      </c>
      <c r="Y722" s="128">
        <v>43696</v>
      </c>
      <c r="Z722" s="128">
        <v>42978</v>
      </c>
      <c r="AA722" s="120">
        <v>1820777</v>
      </c>
      <c r="AB722" s="120">
        <v>0</v>
      </c>
      <c r="AC722" s="120">
        <v>0</v>
      </c>
      <c r="AD722" s="120">
        <v>0</v>
      </c>
      <c r="AE722" s="120">
        <v>-1824197.28</v>
      </c>
      <c r="AF722" s="121">
        <v>0</v>
      </c>
      <c r="AG722" s="114" t="s">
        <v>12451</v>
      </c>
      <c r="AH722" s="114" t="s">
        <v>1193</v>
      </c>
      <c r="AI722" s="114">
        <v>3</v>
      </c>
      <c r="AJ722" s="114">
        <v>1</v>
      </c>
      <c r="AK722" s="114">
        <v>2</v>
      </c>
      <c r="AL722" s="114">
        <v>0</v>
      </c>
      <c r="AM722" s="114">
        <v>0</v>
      </c>
      <c r="AN722" s="118" t="s">
        <v>3500</v>
      </c>
      <c r="AO722" s="122">
        <v>1</v>
      </c>
      <c r="AP722" s="5"/>
      <c r="AQ722" s="5"/>
    </row>
    <row r="723" spans="1:43" s="11" customFormat="1" ht="25" customHeight="1" x14ac:dyDescent="0.3">
      <c r="A723" s="133" t="s">
        <v>11533</v>
      </c>
      <c r="B723" s="126">
        <v>45005</v>
      </c>
      <c r="C723" s="114" t="str">
        <f t="shared" ca="1" si="92"/>
        <v>Expired</v>
      </c>
      <c r="D723" s="114" t="s">
        <v>9003</v>
      </c>
      <c r="E723" s="115">
        <v>45005</v>
      </c>
      <c r="F723" s="115">
        <f>E723</f>
        <v>45005</v>
      </c>
      <c r="G723" s="115">
        <f>DATE(YEAR(F723)+2,MONTH(F723),DAY(F723)-1)</f>
        <v>45735</v>
      </c>
      <c r="H723" s="114" t="s">
        <v>9004</v>
      </c>
      <c r="I723" s="379" t="s">
        <v>9005</v>
      </c>
      <c r="J723" s="155" t="s">
        <v>9006</v>
      </c>
      <c r="K723" s="114" t="s">
        <v>74</v>
      </c>
      <c r="L723" s="114" t="s">
        <v>15709</v>
      </c>
      <c r="M723" s="114" t="s">
        <v>3640</v>
      </c>
      <c r="N723" s="116" t="str">
        <f t="shared" si="97"/>
        <v>LP</v>
      </c>
      <c r="O723" s="114" t="s">
        <v>8726</v>
      </c>
      <c r="P723" s="114" t="str">
        <f t="shared" si="96"/>
        <v>Medium</v>
      </c>
      <c r="Q723" s="155" t="s">
        <v>10281</v>
      </c>
      <c r="R723" s="356" t="s">
        <v>12439</v>
      </c>
      <c r="S723" s="356"/>
      <c r="T723" s="155" t="s">
        <v>12437</v>
      </c>
      <c r="U723" s="117" t="s">
        <v>12438</v>
      </c>
      <c r="V723" s="118" t="s">
        <v>10957</v>
      </c>
      <c r="W723" s="119" t="s">
        <v>1193</v>
      </c>
      <c r="X723" s="119" t="s">
        <v>1193</v>
      </c>
      <c r="Y723" s="115">
        <v>44747</v>
      </c>
      <c r="Z723" s="118" t="s">
        <v>3303</v>
      </c>
      <c r="AA723" s="120">
        <v>0</v>
      </c>
      <c r="AB723" s="120">
        <v>0</v>
      </c>
      <c r="AC723" s="120">
        <v>0</v>
      </c>
      <c r="AD723" s="120">
        <v>0</v>
      </c>
      <c r="AE723" s="120">
        <v>0</v>
      </c>
      <c r="AF723" s="121"/>
      <c r="AG723" s="114" t="s">
        <v>7303</v>
      </c>
      <c r="AH723" s="114" t="s">
        <v>1193</v>
      </c>
      <c r="AI723" s="114">
        <v>7</v>
      </c>
      <c r="AJ723" s="114">
        <v>6</v>
      </c>
      <c r="AK723" s="114">
        <v>1</v>
      </c>
      <c r="AL723" s="114">
        <v>0</v>
      </c>
      <c r="AM723" s="114">
        <v>0</v>
      </c>
      <c r="AN723" s="118" t="s">
        <v>3500</v>
      </c>
      <c r="AO723" s="122">
        <v>1</v>
      </c>
      <c r="AP723" s="5"/>
      <c r="AQ723" s="5"/>
    </row>
    <row r="724" spans="1:43" s="11" customFormat="1" ht="25" customHeight="1" x14ac:dyDescent="0.3">
      <c r="A724" s="123"/>
      <c r="B724" s="124"/>
      <c r="C724" s="114" t="str">
        <f t="shared" ca="1" si="92"/>
        <v>Expired</v>
      </c>
      <c r="D724" s="118" t="s">
        <v>1361</v>
      </c>
      <c r="E724" s="129">
        <v>42619</v>
      </c>
      <c r="F724" s="138">
        <v>44080</v>
      </c>
      <c r="G724" s="115">
        <f>DATE(YEAR(F724)+2,MONTH(F724),DAY(F724)-1)</f>
        <v>44809</v>
      </c>
      <c r="H724" s="118" t="s">
        <v>4674</v>
      </c>
      <c r="I724" s="379" t="s">
        <v>1362</v>
      </c>
      <c r="J724" s="345" t="s">
        <v>6497</v>
      </c>
      <c r="K724" s="118" t="s">
        <v>18</v>
      </c>
      <c r="L724" s="118" t="s">
        <v>3368</v>
      </c>
      <c r="M724" s="114" t="s">
        <v>3640</v>
      </c>
      <c r="N724" s="116" t="str">
        <f t="shared" si="97"/>
        <v>LP</v>
      </c>
      <c r="O724" s="118" t="s">
        <v>8728</v>
      </c>
      <c r="P724" s="114" t="str">
        <f t="shared" si="96"/>
        <v>Low</v>
      </c>
      <c r="Q724" s="345" t="s">
        <v>4450</v>
      </c>
      <c r="R724" s="357"/>
      <c r="S724" s="357"/>
      <c r="T724" s="345" t="s">
        <v>9151</v>
      </c>
      <c r="U724" s="117" t="s">
        <v>9152</v>
      </c>
      <c r="V724" s="118" t="s">
        <v>10815</v>
      </c>
      <c r="W724" s="118" t="s">
        <v>10958</v>
      </c>
      <c r="X724" s="118" t="s">
        <v>1193</v>
      </c>
      <c r="Y724" s="129">
        <v>42594</v>
      </c>
      <c r="Z724" s="118" t="s">
        <v>3303</v>
      </c>
      <c r="AA724" s="162">
        <v>0</v>
      </c>
      <c r="AB724" s="162">
        <v>0</v>
      </c>
      <c r="AC724" s="162">
        <v>0</v>
      </c>
      <c r="AD724" s="162">
        <v>0</v>
      </c>
      <c r="AE724" s="162">
        <v>0</v>
      </c>
      <c r="AF724" s="140"/>
      <c r="AG724" s="118" t="s">
        <v>11306</v>
      </c>
      <c r="AH724" s="118" t="s">
        <v>1193</v>
      </c>
      <c r="AI724" s="118">
        <v>2</v>
      </c>
      <c r="AJ724" s="118">
        <v>0</v>
      </c>
      <c r="AK724" s="118">
        <v>2</v>
      </c>
      <c r="AL724" s="118">
        <v>0</v>
      </c>
      <c r="AM724" s="118">
        <v>0</v>
      </c>
      <c r="AN724" s="118" t="s">
        <v>3500</v>
      </c>
      <c r="AO724" s="141">
        <v>1</v>
      </c>
      <c r="AP724" s="5"/>
      <c r="AQ724" s="5"/>
    </row>
    <row r="725" spans="1:43" s="11" customFormat="1" ht="25" customHeight="1" x14ac:dyDescent="0.3">
      <c r="A725" s="123"/>
      <c r="B725" s="124"/>
      <c r="C725" s="114" t="str">
        <f t="shared" ca="1" si="92"/>
        <v>Expired</v>
      </c>
      <c r="D725" s="114" t="s">
        <v>1655</v>
      </c>
      <c r="E725" s="115">
        <v>42991</v>
      </c>
      <c r="F725" s="115">
        <v>43721</v>
      </c>
      <c r="G725" s="115">
        <f>DATE(YEAR(F725)+2,MONTH(F725),DAY(F725)-1)</f>
        <v>44451</v>
      </c>
      <c r="H725" s="114" t="s">
        <v>1661</v>
      </c>
      <c r="I725" s="379" t="s">
        <v>1669</v>
      </c>
      <c r="J725" s="155" t="s">
        <v>6501</v>
      </c>
      <c r="K725" s="114" t="s">
        <v>11728</v>
      </c>
      <c r="L725" s="114" t="s">
        <v>5123</v>
      </c>
      <c r="M725" s="114" t="s">
        <v>3640</v>
      </c>
      <c r="N725" s="116" t="str">
        <f t="shared" si="97"/>
        <v>LP</v>
      </c>
      <c r="O725" s="114" t="s">
        <v>8725</v>
      </c>
      <c r="P725" s="114" t="str">
        <f t="shared" si="96"/>
        <v>Medium</v>
      </c>
      <c r="Q725" s="155" t="s">
        <v>6502</v>
      </c>
      <c r="R725" s="356" t="s">
        <v>12435</v>
      </c>
      <c r="S725" s="356"/>
      <c r="T725" s="155" t="s">
        <v>1675</v>
      </c>
      <c r="U725" s="127" t="s">
        <v>6503</v>
      </c>
      <c r="V725" s="118" t="s">
        <v>5131</v>
      </c>
      <c r="W725" s="119" t="s">
        <v>1193</v>
      </c>
      <c r="X725" s="119" t="s">
        <v>1193</v>
      </c>
      <c r="Y725" s="128">
        <v>43902</v>
      </c>
      <c r="Z725" s="128">
        <v>43100</v>
      </c>
      <c r="AA725" s="120">
        <v>50000</v>
      </c>
      <c r="AB725" s="120">
        <v>0</v>
      </c>
      <c r="AC725" s="120">
        <v>-324967</v>
      </c>
      <c r="AD725" s="120">
        <v>0</v>
      </c>
      <c r="AE725" s="120">
        <v>-453987</v>
      </c>
      <c r="AF725" s="121">
        <v>387202</v>
      </c>
      <c r="AG725" s="114" t="s">
        <v>11468</v>
      </c>
      <c r="AH725" s="130" t="s">
        <v>1193</v>
      </c>
      <c r="AI725" s="131">
        <v>3</v>
      </c>
      <c r="AJ725" s="131">
        <v>1</v>
      </c>
      <c r="AK725" s="131">
        <v>2</v>
      </c>
      <c r="AL725" s="131">
        <v>0</v>
      </c>
      <c r="AM725" s="131">
        <v>1</v>
      </c>
      <c r="AN725" s="118" t="s">
        <v>3500</v>
      </c>
      <c r="AO725" s="122">
        <v>1</v>
      </c>
      <c r="AP725" s="5"/>
      <c r="AQ725" s="5"/>
    </row>
    <row r="726" spans="1:43" s="11" customFormat="1" ht="25" customHeight="1" x14ac:dyDescent="0.3">
      <c r="A726" s="123"/>
      <c r="B726" s="124"/>
      <c r="C726" s="114" t="str">
        <f t="shared" ca="1" si="92"/>
        <v>Expired</v>
      </c>
      <c r="D726" s="114" t="s">
        <v>8920</v>
      </c>
      <c r="E726" s="115">
        <v>41738</v>
      </c>
      <c r="F726" s="115">
        <v>44953</v>
      </c>
      <c r="G726" s="115">
        <f>DATE(YEAR(F726)+2,MONTH(F726),DAY(F726)-1)</f>
        <v>45683</v>
      </c>
      <c r="H726" s="114" t="s">
        <v>115</v>
      </c>
      <c r="I726" s="379" t="s">
        <v>113</v>
      </c>
      <c r="J726" s="155" t="s">
        <v>6504</v>
      </c>
      <c r="K726" s="114" t="s">
        <v>11728</v>
      </c>
      <c r="L726" s="114" t="s">
        <v>5123</v>
      </c>
      <c r="M726" s="114" t="s">
        <v>3640</v>
      </c>
      <c r="N726" s="116" t="str">
        <f t="shared" si="97"/>
        <v>LP</v>
      </c>
      <c r="O726" s="114" t="s">
        <v>8728</v>
      </c>
      <c r="P726" s="114" t="str">
        <f t="shared" si="96"/>
        <v>Low</v>
      </c>
      <c r="Q726" s="155" t="s">
        <v>473</v>
      </c>
      <c r="R726" s="356"/>
      <c r="S726" s="356"/>
      <c r="T726" s="155" t="s">
        <v>8830</v>
      </c>
      <c r="U726" s="127" t="s">
        <v>8831</v>
      </c>
      <c r="V726" s="118" t="s">
        <v>6187</v>
      </c>
      <c r="W726" s="119" t="s">
        <v>1193</v>
      </c>
      <c r="X726" s="119" t="s">
        <v>1193</v>
      </c>
      <c r="Y726" s="128">
        <v>44151</v>
      </c>
      <c r="Z726" s="128">
        <v>44561</v>
      </c>
      <c r="AA726" s="120">
        <v>2448924</v>
      </c>
      <c r="AB726" s="120">
        <v>0</v>
      </c>
      <c r="AC726" s="120">
        <v>55300</v>
      </c>
      <c r="AD726" s="120">
        <v>0</v>
      </c>
      <c r="AE726" s="120">
        <v>3186696</v>
      </c>
      <c r="AF726" s="121"/>
      <c r="AG726" s="114" t="s">
        <v>5285</v>
      </c>
      <c r="AH726" s="130" t="s">
        <v>11469</v>
      </c>
      <c r="AI726" s="131">
        <v>3</v>
      </c>
      <c r="AJ726" s="131">
        <v>1</v>
      </c>
      <c r="AK726" s="131">
        <v>2</v>
      </c>
      <c r="AL726" s="131">
        <v>20</v>
      </c>
      <c r="AM726" s="131">
        <v>0</v>
      </c>
      <c r="AN726" s="118" t="s">
        <v>3500</v>
      </c>
      <c r="AO726" s="122">
        <v>1</v>
      </c>
      <c r="AP726" s="5"/>
      <c r="AQ726" s="5"/>
    </row>
    <row r="727" spans="1:43" s="11" customFormat="1" ht="25" customHeight="1" x14ac:dyDescent="0.3">
      <c r="A727" s="125" t="s">
        <v>11533</v>
      </c>
      <c r="B727" s="126">
        <v>44816</v>
      </c>
      <c r="C727" s="114" t="str">
        <f t="shared" ca="1" si="92"/>
        <v>Active</v>
      </c>
      <c r="D727" s="114" t="s">
        <v>8394</v>
      </c>
      <c r="E727" s="115">
        <v>44816</v>
      </c>
      <c r="F727" s="115">
        <v>45912</v>
      </c>
      <c r="G727" s="115">
        <f>DATE(YEAR(F727),MONTH(F727)+18,DAY(F727)-1)</f>
        <v>46457</v>
      </c>
      <c r="H727" s="114" t="s">
        <v>8395</v>
      </c>
      <c r="I727" s="379" t="s">
        <v>16610</v>
      </c>
      <c r="J727" s="155" t="s">
        <v>8396</v>
      </c>
      <c r="K727" s="114" t="s">
        <v>11728</v>
      </c>
      <c r="L727" s="114" t="s">
        <v>5123</v>
      </c>
      <c r="M727" s="114" t="s">
        <v>3640</v>
      </c>
      <c r="N727" s="116" t="str">
        <f t="shared" si="97"/>
        <v>LP</v>
      </c>
      <c r="O727" s="114" t="s">
        <v>8725</v>
      </c>
      <c r="P727" s="114" t="str">
        <f t="shared" si="96"/>
        <v>Medium</v>
      </c>
      <c r="Q727" s="155" t="s">
        <v>10551</v>
      </c>
      <c r="R727" s="356" t="s">
        <v>12434</v>
      </c>
      <c r="S727" s="356"/>
      <c r="T727" s="155" t="s">
        <v>8397</v>
      </c>
      <c r="U727" s="117" t="s">
        <v>8398</v>
      </c>
      <c r="V727" s="118" t="s">
        <v>8399</v>
      </c>
      <c r="W727" s="118" t="s">
        <v>8400</v>
      </c>
      <c r="X727" s="119" t="s">
        <v>1193</v>
      </c>
      <c r="Y727" s="115">
        <v>44692</v>
      </c>
      <c r="Z727" s="115">
        <v>44926</v>
      </c>
      <c r="AA727" s="120">
        <v>3000000</v>
      </c>
      <c r="AB727" s="120">
        <v>0</v>
      </c>
      <c r="AC727" s="120">
        <v>60000</v>
      </c>
      <c r="AD727" s="120">
        <v>0</v>
      </c>
      <c r="AE727" s="120">
        <v>60000</v>
      </c>
      <c r="AF727" s="121">
        <v>0</v>
      </c>
      <c r="AG727" s="114" t="s">
        <v>8400</v>
      </c>
      <c r="AH727" s="114" t="s">
        <v>1193</v>
      </c>
      <c r="AI727" s="114">
        <v>7</v>
      </c>
      <c r="AJ727" s="114">
        <v>5</v>
      </c>
      <c r="AK727" s="114">
        <v>2</v>
      </c>
      <c r="AL727" s="114">
        <v>0</v>
      </c>
      <c r="AM727" s="114">
        <v>0</v>
      </c>
      <c r="AN727" s="118" t="s">
        <v>3500</v>
      </c>
      <c r="AO727" s="122">
        <v>1</v>
      </c>
      <c r="AP727" s="5"/>
      <c r="AQ727" s="5"/>
    </row>
    <row r="728" spans="1:43" s="11" customFormat="1" ht="25" customHeight="1" x14ac:dyDescent="0.3">
      <c r="A728" s="123"/>
      <c r="B728" s="124"/>
      <c r="C728" s="114" t="str">
        <f t="shared" ca="1" si="92"/>
        <v>Expired</v>
      </c>
      <c r="D728" s="114" t="s">
        <v>3710</v>
      </c>
      <c r="E728" s="115">
        <v>43963</v>
      </c>
      <c r="F728" s="115">
        <v>43963</v>
      </c>
      <c r="G728" s="115">
        <f t="shared" ref="G728:G733" si="99">DATE(YEAR(F728)+2,MONTH(F728),DAY(F728)-1)</f>
        <v>44692</v>
      </c>
      <c r="H728" s="114" t="s">
        <v>2592</v>
      </c>
      <c r="I728" s="379" t="s">
        <v>2593</v>
      </c>
      <c r="J728" s="155" t="s">
        <v>6507</v>
      </c>
      <c r="K728" s="114" t="s">
        <v>7</v>
      </c>
      <c r="L728" s="114" t="s">
        <v>5123</v>
      </c>
      <c r="M728" s="114" t="s">
        <v>3640</v>
      </c>
      <c r="N728" s="116" t="str">
        <f t="shared" si="97"/>
        <v>LP</v>
      </c>
      <c r="O728" s="114" t="s">
        <v>8725</v>
      </c>
      <c r="P728" s="114" t="str">
        <f t="shared" si="96"/>
        <v>Medium</v>
      </c>
      <c r="Q728" s="155" t="s">
        <v>6508</v>
      </c>
      <c r="R728" s="356" t="s">
        <v>12489</v>
      </c>
      <c r="S728" s="356"/>
      <c r="T728" s="155" t="s">
        <v>12490</v>
      </c>
      <c r="U728" s="160" t="s">
        <v>12491</v>
      </c>
      <c r="V728" s="129" t="s">
        <v>12492</v>
      </c>
      <c r="W728" s="128" t="s">
        <v>1193</v>
      </c>
      <c r="X728" s="128" t="s">
        <v>1193</v>
      </c>
      <c r="Y728" s="128">
        <v>43745</v>
      </c>
      <c r="Z728" s="128">
        <v>43100</v>
      </c>
      <c r="AA728" s="120">
        <v>0</v>
      </c>
      <c r="AB728" s="120">
        <v>0</v>
      </c>
      <c r="AC728" s="120">
        <v>0</v>
      </c>
      <c r="AD728" s="120">
        <v>0</v>
      </c>
      <c r="AE728" s="120">
        <v>-20500</v>
      </c>
      <c r="AF728" s="121">
        <v>-75800</v>
      </c>
      <c r="AG728" s="114" t="s">
        <v>1193</v>
      </c>
      <c r="AH728" s="114" t="s">
        <v>12493</v>
      </c>
      <c r="AI728" s="114">
        <v>2</v>
      </c>
      <c r="AJ728" s="114">
        <v>2</v>
      </c>
      <c r="AK728" s="114">
        <v>0</v>
      </c>
      <c r="AL728" s="114">
        <v>0</v>
      </c>
      <c r="AM728" s="114">
        <v>0</v>
      </c>
      <c r="AN728" s="118" t="s">
        <v>3500</v>
      </c>
      <c r="AO728" s="122">
        <v>1</v>
      </c>
      <c r="AP728" s="5"/>
      <c r="AQ728" s="5"/>
    </row>
    <row r="729" spans="1:43" s="11" customFormat="1" ht="25" customHeight="1" x14ac:dyDescent="0.3">
      <c r="A729" s="123" t="s">
        <v>11533</v>
      </c>
      <c r="B729" s="126">
        <v>44910</v>
      </c>
      <c r="C729" s="114" t="str">
        <f t="shared" ref="C729:C792" ca="1" si="100">IF(G729&lt;TODAY(),"Expired","Active")</f>
        <v>Expired</v>
      </c>
      <c r="D729" s="114" t="s">
        <v>8786</v>
      </c>
      <c r="E729" s="115">
        <v>44910</v>
      </c>
      <c r="F729" s="115">
        <v>44910</v>
      </c>
      <c r="G729" s="115">
        <f t="shared" si="99"/>
        <v>45640</v>
      </c>
      <c r="H729" s="114" t="s">
        <v>8787</v>
      </c>
      <c r="I729" s="379" t="s">
        <v>8788</v>
      </c>
      <c r="J729" s="155" t="s">
        <v>8789</v>
      </c>
      <c r="K729" s="114" t="s">
        <v>74</v>
      </c>
      <c r="L729" s="114" t="s">
        <v>15709</v>
      </c>
      <c r="M729" s="114" t="s">
        <v>3640</v>
      </c>
      <c r="N729" s="116" t="str">
        <f t="shared" si="97"/>
        <v>LP</v>
      </c>
      <c r="O729" s="118" t="s">
        <v>8729</v>
      </c>
      <c r="P729" s="114" t="str">
        <f>IF(EXACT(O729,"Overseas Charities Operating in Jamaica"),"Medium",IF(EXACT(O729,"Muslim Groups/Foundations"),"Medium",IF(EXACT(O729,"Churches"),"Low",IF(EXACT(O729,"Benevolent Societies"),"Low",IF(EXACT(O729,"Alumni/Past Students'associations"),"Low",IF(EXACT(O729,"Schools(Government/Private)"),"Low",IF(EXACT(O729,"Govt.Based Trust/Charities"),"Low",IF(EXACT(O729,"Trust"),"Medium",IF(EXACT(O729,"Company Based Foundations"),"Medium",IF(EXACT(O729,"Other Foundations"),"Medium",IF(EXACT(O729,"Unincorporated Groups"),"Medium","")))))))))))</f>
        <v>Low</v>
      </c>
      <c r="Q729" s="155" t="s">
        <v>10282</v>
      </c>
      <c r="R729" s="356" t="s">
        <v>12486</v>
      </c>
      <c r="S729" s="356"/>
      <c r="T729" s="155" t="s">
        <v>12487</v>
      </c>
      <c r="U729" s="117" t="s">
        <v>12488</v>
      </c>
      <c r="V729" s="118" t="s">
        <v>11117</v>
      </c>
      <c r="W729" s="119" t="s">
        <v>1193</v>
      </c>
      <c r="X729" s="119" t="s">
        <v>1193</v>
      </c>
      <c r="Y729" s="128">
        <v>44876</v>
      </c>
      <c r="Z729" s="118" t="s">
        <v>3303</v>
      </c>
      <c r="AA729" s="120">
        <v>0</v>
      </c>
      <c r="AB729" s="120">
        <v>0</v>
      </c>
      <c r="AC729" s="120">
        <v>0</v>
      </c>
      <c r="AD729" s="120">
        <v>0</v>
      </c>
      <c r="AE729" s="120">
        <v>0</v>
      </c>
      <c r="AF729" s="121"/>
      <c r="AG729" s="118" t="s">
        <v>11117</v>
      </c>
      <c r="AH729" s="114" t="s">
        <v>1193</v>
      </c>
      <c r="AI729" s="114">
        <v>3</v>
      </c>
      <c r="AJ729" s="114">
        <v>0</v>
      </c>
      <c r="AK729" s="114">
        <v>3</v>
      </c>
      <c r="AL729" s="114">
        <v>0</v>
      </c>
      <c r="AM729" s="114">
        <v>0</v>
      </c>
      <c r="AN729" s="118" t="s">
        <v>3500</v>
      </c>
      <c r="AO729" s="122">
        <v>1</v>
      </c>
      <c r="AP729" s="5"/>
      <c r="AQ729" s="5"/>
    </row>
    <row r="730" spans="1:43" s="11" customFormat="1" ht="25" customHeight="1" x14ac:dyDescent="0.3">
      <c r="A730" s="123"/>
      <c r="B730" s="124"/>
      <c r="C730" s="114" t="str">
        <f t="shared" ca="1" si="100"/>
        <v>Expired</v>
      </c>
      <c r="D730" s="114" t="s">
        <v>1978</v>
      </c>
      <c r="E730" s="115">
        <v>43236</v>
      </c>
      <c r="F730" s="115">
        <v>43236</v>
      </c>
      <c r="G730" s="115">
        <f t="shared" si="99"/>
        <v>43966</v>
      </c>
      <c r="H730" s="114" t="s">
        <v>1979</v>
      </c>
      <c r="I730" s="379" t="s">
        <v>1980</v>
      </c>
      <c r="J730" s="155" t="s">
        <v>6509</v>
      </c>
      <c r="K730" s="114" t="s">
        <v>11728</v>
      </c>
      <c r="L730" s="114" t="s">
        <v>5123</v>
      </c>
      <c r="M730" s="114" t="s">
        <v>3640</v>
      </c>
      <c r="N730" s="116" t="str">
        <f t="shared" si="97"/>
        <v>LP</v>
      </c>
      <c r="O730" s="114" t="s">
        <v>8725</v>
      </c>
      <c r="P730" s="114" t="str">
        <f t="shared" ref="P730:P759" si="101">IF(EXACT(O730,"Overseas Charities Operating in Jamaica"),"Medium",IF(EXACT(O730,"Muslim Groups/Foundations"),"Medium",IF(EXACT(O730,"Churches"),"Low",IF(EXACT(O730,"Benevolent Societies"),"Low",IF(EXACT(O730,"Alumni/Past Students Associations"),"Low",IF(EXACT(O730,"Schools(Government/Private)"),"Low",IF(EXACT(O730,"Govt.Based Trusts/Charities"),"Low",IF(EXACT(O730,"Trust"),"Medium",IF(EXACT(O730,"Company Based Foundations"),"Medium",IF(EXACT(O730,"Other Foundations"),"Medium",IF(EXACT(O730,"Unincorporated Groups"),"Medium","")))))))))))</f>
        <v>Medium</v>
      </c>
      <c r="Q730" s="155" t="s">
        <v>6510</v>
      </c>
      <c r="R730" s="356" t="s">
        <v>12482</v>
      </c>
      <c r="S730" s="356"/>
      <c r="T730" s="155" t="s">
        <v>12481</v>
      </c>
      <c r="U730" s="127" t="s">
        <v>12483</v>
      </c>
      <c r="V730" s="119" t="s">
        <v>12484</v>
      </c>
      <c r="W730" s="119" t="s">
        <v>1193</v>
      </c>
      <c r="X730" s="119" t="s">
        <v>12485</v>
      </c>
      <c r="Y730" s="128">
        <v>42111</v>
      </c>
      <c r="Z730" s="118" t="s">
        <v>3303</v>
      </c>
      <c r="AA730" s="120">
        <v>0</v>
      </c>
      <c r="AB730" s="120">
        <v>0</v>
      </c>
      <c r="AC730" s="120">
        <v>0</v>
      </c>
      <c r="AD730" s="120">
        <v>0</v>
      </c>
      <c r="AE730" s="120">
        <v>0</v>
      </c>
      <c r="AF730" s="121">
        <v>0</v>
      </c>
      <c r="AG730" s="114" t="s">
        <v>1193</v>
      </c>
      <c r="AH730" s="114" t="s">
        <v>1193</v>
      </c>
      <c r="AI730" s="114">
        <v>2</v>
      </c>
      <c r="AJ730" s="114">
        <v>0</v>
      </c>
      <c r="AK730" s="114">
        <v>2</v>
      </c>
      <c r="AL730" s="114">
        <v>0</v>
      </c>
      <c r="AM730" s="114">
        <v>0</v>
      </c>
      <c r="AN730" s="118" t="s">
        <v>3500</v>
      </c>
      <c r="AO730" s="122">
        <v>1</v>
      </c>
      <c r="AP730" s="5"/>
      <c r="AQ730" s="5"/>
    </row>
    <row r="731" spans="1:43" s="11" customFormat="1" ht="25" customHeight="1" x14ac:dyDescent="0.3">
      <c r="A731" s="123" t="s">
        <v>11533</v>
      </c>
      <c r="B731" s="126">
        <v>44776</v>
      </c>
      <c r="C731" s="114" t="str">
        <f t="shared" ca="1" si="100"/>
        <v>Expired</v>
      </c>
      <c r="D731" s="114" t="s">
        <v>8815</v>
      </c>
      <c r="E731" s="115">
        <v>44776</v>
      </c>
      <c r="F731" s="115">
        <f>E731</f>
        <v>44776</v>
      </c>
      <c r="G731" s="115">
        <f t="shared" si="99"/>
        <v>45506</v>
      </c>
      <c r="H731" s="114" t="s">
        <v>8816</v>
      </c>
      <c r="I731" s="379" t="s">
        <v>16184</v>
      </c>
      <c r="J731" s="155" t="s">
        <v>8818</v>
      </c>
      <c r="K731" s="114" t="s">
        <v>74</v>
      </c>
      <c r="L731" s="114" t="s">
        <v>15709</v>
      </c>
      <c r="M731" s="114" t="s">
        <v>3640</v>
      </c>
      <c r="N731" s="116" t="str">
        <f t="shared" si="97"/>
        <v>LP</v>
      </c>
      <c r="O731" s="114" t="s">
        <v>8727</v>
      </c>
      <c r="P731" s="114" t="str">
        <f t="shared" si="101"/>
        <v>Medium</v>
      </c>
      <c r="Q731" s="155" t="s">
        <v>5151</v>
      </c>
      <c r="R731" s="356" t="s">
        <v>12479</v>
      </c>
      <c r="S731" s="356"/>
      <c r="T731" s="155" t="s">
        <v>12477</v>
      </c>
      <c r="U731" s="127" t="s">
        <v>12478</v>
      </c>
      <c r="V731" s="119" t="s">
        <v>6034</v>
      </c>
      <c r="W731" s="119" t="s">
        <v>1193</v>
      </c>
      <c r="X731" s="119" t="s">
        <v>1193</v>
      </c>
      <c r="Y731" s="115">
        <v>44649</v>
      </c>
      <c r="Z731" s="115">
        <v>44926</v>
      </c>
      <c r="AA731" s="120">
        <v>1044132</v>
      </c>
      <c r="AB731" s="120">
        <v>0</v>
      </c>
      <c r="AC731" s="120">
        <v>322400</v>
      </c>
      <c r="AD731" s="120">
        <v>0</v>
      </c>
      <c r="AE731" s="120">
        <v>838350</v>
      </c>
      <c r="AF731" s="121">
        <v>680500</v>
      </c>
      <c r="AG731" s="114" t="s">
        <v>12480</v>
      </c>
      <c r="AH731" s="114" t="s">
        <v>1193</v>
      </c>
      <c r="AI731" s="114">
        <v>6</v>
      </c>
      <c r="AJ731" s="114">
        <v>2</v>
      </c>
      <c r="AK731" s="114">
        <v>4</v>
      </c>
      <c r="AL731" s="114">
        <v>6</v>
      </c>
      <c r="AM731" s="114">
        <v>0</v>
      </c>
      <c r="AN731" s="118" t="s">
        <v>3500</v>
      </c>
      <c r="AO731" s="122">
        <v>1</v>
      </c>
      <c r="AP731" s="5"/>
    </row>
    <row r="732" spans="1:43" s="11" customFormat="1" ht="25" customHeight="1" x14ac:dyDescent="0.3">
      <c r="A732" s="123"/>
      <c r="B732" s="124"/>
      <c r="C732" s="114" t="str">
        <f t="shared" ca="1" si="100"/>
        <v>Expired</v>
      </c>
      <c r="D732" s="114" t="s">
        <v>1518</v>
      </c>
      <c r="E732" s="115">
        <v>42873</v>
      </c>
      <c r="F732" s="115">
        <v>42873</v>
      </c>
      <c r="G732" s="115">
        <f t="shared" si="99"/>
        <v>43602</v>
      </c>
      <c r="H732" s="114" t="s">
        <v>1531</v>
      </c>
      <c r="I732" s="379" t="s">
        <v>1538</v>
      </c>
      <c r="J732" s="155" t="s">
        <v>6512</v>
      </c>
      <c r="K732" s="114" t="s">
        <v>11728</v>
      </c>
      <c r="L732" s="114" t="s">
        <v>5123</v>
      </c>
      <c r="M732" s="114" t="s">
        <v>3640</v>
      </c>
      <c r="N732" s="116" t="str">
        <f t="shared" si="97"/>
        <v>LP</v>
      </c>
      <c r="O732" s="114" t="s">
        <v>8725</v>
      </c>
      <c r="P732" s="114" t="str">
        <f t="shared" si="101"/>
        <v>Medium</v>
      </c>
      <c r="Q732" s="155" t="s">
        <v>10552</v>
      </c>
      <c r="R732" s="356" t="s">
        <v>12474</v>
      </c>
      <c r="S732" s="356"/>
      <c r="T732" s="155" t="s">
        <v>12475</v>
      </c>
      <c r="U732" s="117" t="s">
        <v>12476</v>
      </c>
      <c r="V732" s="119" t="s">
        <v>8301</v>
      </c>
      <c r="W732" s="119" t="s">
        <v>1193</v>
      </c>
      <c r="X732" s="119" t="s">
        <v>1193</v>
      </c>
      <c r="Y732" s="128">
        <v>42768</v>
      </c>
      <c r="Z732" s="118" t="s">
        <v>3303</v>
      </c>
      <c r="AA732" s="120">
        <v>0</v>
      </c>
      <c r="AB732" s="120">
        <v>0</v>
      </c>
      <c r="AC732" s="120">
        <v>0</v>
      </c>
      <c r="AD732" s="120">
        <v>0</v>
      </c>
      <c r="AE732" s="120">
        <v>0</v>
      </c>
      <c r="AF732" s="121">
        <v>0</v>
      </c>
      <c r="AG732" s="114" t="s">
        <v>1193</v>
      </c>
      <c r="AH732" s="114" t="s">
        <v>1193</v>
      </c>
      <c r="AI732" s="114">
        <v>2</v>
      </c>
      <c r="AJ732" s="114">
        <v>0</v>
      </c>
      <c r="AK732" s="114">
        <v>2</v>
      </c>
      <c r="AL732" s="114">
        <v>0</v>
      </c>
      <c r="AM732" s="114">
        <v>0</v>
      </c>
      <c r="AN732" s="118" t="s">
        <v>3500</v>
      </c>
      <c r="AO732" s="122">
        <v>1</v>
      </c>
      <c r="AP732" s="5"/>
    </row>
    <row r="733" spans="1:43" s="11" customFormat="1" ht="25" customHeight="1" x14ac:dyDescent="0.3">
      <c r="A733" s="366"/>
      <c r="B733" s="182"/>
      <c r="C733" s="114" t="str">
        <f t="shared" ca="1" si="100"/>
        <v>Expired</v>
      </c>
      <c r="D733" s="114" t="s">
        <v>2306</v>
      </c>
      <c r="E733" s="115">
        <v>43452</v>
      </c>
      <c r="F733" s="115">
        <v>43452</v>
      </c>
      <c r="G733" s="115">
        <f t="shared" si="99"/>
        <v>44182</v>
      </c>
      <c r="H733" s="114" t="s">
        <v>4868</v>
      </c>
      <c r="I733" s="379" t="s">
        <v>12469</v>
      </c>
      <c r="J733" s="155" t="s">
        <v>6513</v>
      </c>
      <c r="K733" s="114" t="s">
        <v>11728</v>
      </c>
      <c r="L733" s="114" t="s">
        <v>5123</v>
      </c>
      <c r="M733" s="114" t="s">
        <v>3640</v>
      </c>
      <c r="N733" s="116" t="str">
        <f t="shared" si="97"/>
        <v>LP</v>
      </c>
      <c r="O733" s="114" t="s">
        <v>8725</v>
      </c>
      <c r="P733" s="114" t="str">
        <f t="shared" si="101"/>
        <v>Medium</v>
      </c>
      <c r="Q733" s="155" t="s">
        <v>10553</v>
      </c>
      <c r="R733" s="356" t="s">
        <v>12470</v>
      </c>
      <c r="S733" s="356"/>
      <c r="T733" s="155" t="s">
        <v>12471</v>
      </c>
      <c r="U733" s="117" t="s">
        <v>12472</v>
      </c>
      <c r="V733" s="118" t="s">
        <v>12473</v>
      </c>
      <c r="W733" s="119" t="s">
        <v>1193</v>
      </c>
      <c r="X733" s="119" t="s">
        <v>1193</v>
      </c>
      <c r="Y733" s="128">
        <v>42872</v>
      </c>
      <c r="Z733" s="118" t="s">
        <v>3303</v>
      </c>
      <c r="AA733" s="120">
        <v>0</v>
      </c>
      <c r="AB733" s="120">
        <v>0</v>
      </c>
      <c r="AC733" s="120">
        <v>0</v>
      </c>
      <c r="AD733" s="120">
        <v>0</v>
      </c>
      <c r="AE733" s="120">
        <v>0</v>
      </c>
      <c r="AF733" s="121">
        <v>0</v>
      </c>
      <c r="AG733" s="114" t="s">
        <v>1193</v>
      </c>
      <c r="AH733" s="114" t="s">
        <v>1193</v>
      </c>
      <c r="AI733" s="114">
        <v>3</v>
      </c>
      <c r="AJ733" s="114">
        <v>1</v>
      </c>
      <c r="AK733" s="114">
        <v>2</v>
      </c>
      <c r="AL733" s="114">
        <v>0</v>
      </c>
      <c r="AM733" s="114">
        <v>0</v>
      </c>
      <c r="AN733" s="118" t="s">
        <v>3500</v>
      </c>
      <c r="AO733" s="122">
        <v>1</v>
      </c>
      <c r="AP733" s="5"/>
    </row>
    <row r="734" spans="1:43" s="11" customFormat="1" ht="25" customHeight="1" x14ac:dyDescent="0.3">
      <c r="A734" s="123"/>
      <c r="B734" s="124"/>
      <c r="C734" s="114" t="str">
        <f t="shared" ca="1" si="100"/>
        <v>Active</v>
      </c>
      <c r="D734" s="114" t="s">
        <v>3881</v>
      </c>
      <c r="E734" s="115">
        <v>43567</v>
      </c>
      <c r="F734" s="115">
        <v>45759</v>
      </c>
      <c r="G734" s="115">
        <f>DATE(YEAR(F734),MONTH(F734)+18,DAY(F734)-1)</f>
        <v>46306</v>
      </c>
      <c r="H734" s="114" t="s">
        <v>4869</v>
      </c>
      <c r="I734" s="379" t="s">
        <v>2961</v>
      </c>
      <c r="J734" s="155" t="s">
        <v>10050</v>
      </c>
      <c r="K734" s="114" t="s">
        <v>11728</v>
      </c>
      <c r="L734" s="114" t="s">
        <v>5123</v>
      </c>
      <c r="M734" s="114" t="s">
        <v>3640</v>
      </c>
      <c r="N734" s="116" t="str">
        <f t="shared" si="97"/>
        <v>LP</v>
      </c>
      <c r="O734" s="114" t="s">
        <v>8733</v>
      </c>
      <c r="P734" s="114" t="str">
        <f t="shared" si="101"/>
        <v>Medium</v>
      </c>
      <c r="Q734" s="155" t="s">
        <v>2227</v>
      </c>
      <c r="R734" s="356" t="s">
        <v>15311</v>
      </c>
      <c r="S734" s="356"/>
      <c r="T734" s="155" t="s">
        <v>15312</v>
      </c>
      <c r="U734" s="117" t="s">
        <v>15313</v>
      </c>
      <c r="V734" s="118" t="s">
        <v>6514</v>
      </c>
      <c r="W734" s="118" t="s">
        <v>6515</v>
      </c>
      <c r="X734" s="118" t="s">
        <v>7751</v>
      </c>
      <c r="Y734" s="128">
        <v>43157</v>
      </c>
      <c r="Z734" s="128">
        <v>43830</v>
      </c>
      <c r="AA734" s="120">
        <v>77448586</v>
      </c>
      <c r="AB734" s="120">
        <v>0</v>
      </c>
      <c r="AC734" s="120">
        <v>42243520</v>
      </c>
      <c r="AD734" s="120">
        <v>0</v>
      </c>
      <c r="AE734" s="120">
        <v>58998180</v>
      </c>
      <c r="AF734" s="121"/>
      <c r="AG734" s="114" t="s">
        <v>7752</v>
      </c>
      <c r="AH734" s="114" t="s">
        <v>11470</v>
      </c>
      <c r="AI734" s="114">
        <v>8</v>
      </c>
      <c r="AJ734" s="114">
        <v>6</v>
      </c>
      <c r="AK734" s="114">
        <v>2</v>
      </c>
      <c r="AL734" s="114">
        <v>8</v>
      </c>
      <c r="AM734" s="114">
        <v>0</v>
      </c>
      <c r="AN734" s="118" t="s">
        <v>4568</v>
      </c>
      <c r="AO734" s="122">
        <v>1</v>
      </c>
      <c r="AP734" s="5"/>
    </row>
    <row r="735" spans="1:43" s="11" customFormat="1" ht="25" customHeight="1" x14ac:dyDescent="0.3">
      <c r="A735" s="123"/>
      <c r="B735" s="124"/>
      <c r="C735" s="114" t="str">
        <f t="shared" ca="1" si="100"/>
        <v>Active</v>
      </c>
      <c r="D735" s="114" t="s">
        <v>8549</v>
      </c>
      <c r="E735" s="115">
        <v>43594</v>
      </c>
      <c r="F735" s="115">
        <v>45786</v>
      </c>
      <c r="G735" s="115">
        <f>DATE(YEAR(F735),MONTH(F735)+18,DAY(F735)-1)</f>
        <v>46334</v>
      </c>
      <c r="H735" s="114" t="s">
        <v>4572</v>
      </c>
      <c r="I735" s="379" t="s">
        <v>8066</v>
      </c>
      <c r="J735" s="155" t="s">
        <v>6516</v>
      </c>
      <c r="K735" s="114" t="s">
        <v>11728</v>
      </c>
      <c r="L735" s="114" t="s">
        <v>5123</v>
      </c>
      <c r="M735" s="114" t="s">
        <v>3640</v>
      </c>
      <c r="N735" s="116" t="str">
        <f t="shared" si="97"/>
        <v>LP</v>
      </c>
      <c r="O735" s="114" t="s">
        <v>8725</v>
      </c>
      <c r="P735" s="114" t="str">
        <f t="shared" si="101"/>
        <v>Medium</v>
      </c>
      <c r="Q735" s="155" t="s">
        <v>6517</v>
      </c>
      <c r="R735" s="356" t="s">
        <v>15440</v>
      </c>
      <c r="S735" s="356"/>
      <c r="T735" s="155" t="s">
        <v>15441</v>
      </c>
      <c r="U735" s="117" t="s">
        <v>15442</v>
      </c>
      <c r="V735" s="118" t="s">
        <v>10959</v>
      </c>
      <c r="W735" s="118" t="s">
        <v>1193</v>
      </c>
      <c r="X735" s="119" t="s">
        <v>1193</v>
      </c>
      <c r="Y735" s="128">
        <v>43553</v>
      </c>
      <c r="Z735" s="128">
        <v>44561</v>
      </c>
      <c r="AA735" s="120">
        <v>8963720</v>
      </c>
      <c r="AB735" s="120">
        <v>0</v>
      </c>
      <c r="AC735" s="120">
        <v>29741</v>
      </c>
      <c r="AD735" s="120">
        <v>0</v>
      </c>
      <c r="AE735" s="120">
        <v>14620254</v>
      </c>
      <c r="AF735" s="121"/>
      <c r="AG735" s="114" t="s">
        <v>1193</v>
      </c>
      <c r="AH735" s="114" t="s">
        <v>7753</v>
      </c>
      <c r="AI735" s="114">
        <v>1260</v>
      </c>
      <c r="AJ735" s="114">
        <v>504</v>
      </c>
      <c r="AK735" s="114">
        <v>756</v>
      </c>
      <c r="AL735" s="114">
        <v>8</v>
      </c>
      <c r="AM735" s="114">
        <v>4</v>
      </c>
      <c r="AN735" s="118" t="s">
        <v>4568</v>
      </c>
      <c r="AO735" s="122">
        <v>1</v>
      </c>
      <c r="AP735" s="5"/>
    </row>
    <row r="736" spans="1:43" s="11" customFormat="1" ht="25" customHeight="1" x14ac:dyDescent="0.3">
      <c r="A736" s="123" t="s">
        <v>1193</v>
      </c>
      <c r="B736" s="124"/>
      <c r="C736" s="114" t="str">
        <f t="shared" ca="1" si="100"/>
        <v>Expired</v>
      </c>
      <c r="D736" s="118" t="s">
        <v>4451</v>
      </c>
      <c r="E736" s="129">
        <v>44554</v>
      </c>
      <c r="F736" s="138">
        <v>44551</v>
      </c>
      <c r="G736" s="115">
        <f t="shared" ref="G736:G760" si="102">DATE(YEAR(F736)+2,MONTH(F736),DAY(F736)-1)</f>
        <v>45280</v>
      </c>
      <c r="H736" s="118" t="s">
        <v>4675</v>
      </c>
      <c r="I736" s="379" t="s">
        <v>5068</v>
      </c>
      <c r="J736" s="345" t="s">
        <v>6520</v>
      </c>
      <c r="K736" s="118" t="s">
        <v>18</v>
      </c>
      <c r="L736" s="118" t="s">
        <v>3368</v>
      </c>
      <c r="M736" s="114" t="s">
        <v>3640</v>
      </c>
      <c r="N736" s="116" t="str">
        <f t="shared" si="97"/>
        <v>LP</v>
      </c>
      <c r="O736" s="118" t="s">
        <v>8725</v>
      </c>
      <c r="P736" s="114" t="str">
        <f t="shared" si="101"/>
        <v>Medium</v>
      </c>
      <c r="Q736" s="345" t="s">
        <v>10554</v>
      </c>
      <c r="R736" s="357"/>
      <c r="S736" s="357"/>
      <c r="T736" s="345"/>
      <c r="U736" s="157"/>
      <c r="V736" s="118"/>
      <c r="W736" s="118"/>
      <c r="X736" s="118"/>
      <c r="Y736" s="118"/>
      <c r="Z736" s="118"/>
      <c r="AA736" s="118"/>
      <c r="AB736" s="118"/>
      <c r="AC736" s="118"/>
      <c r="AD736" s="118"/>
      <c r="AE736" s="118"/>
      <c r="AF736" s="140"/>
      <c r="AG736" s="118"/>
      <c r="AH736" s="118"/>
      <c r="AI736" s="118"/>
      <c r="AJ736" s="118"/>
      <c r="AK736" s="118"/>
      <c r="AL736" s="118"/>
      <c r="AM736" s="118"/>
      <c r="AN736" s="118" t="s">
        <v>3500</v>
      </c>
      <c r="AO736" s="141">
        <v>1</v>
      </c>
      <c r="AP736" s="5"/>
    </row>
    <row r="737" spans="1:42" s="11" customFormat="1" ht="25" customHeight="1" x14ac:dyDescent="0.3">
      <c r="A737" s="123"/>
      <c r="B737" s="124"/>
      <c r="C737" s="114" t="str">
        <f t="shared" ca="1" si="100"/>
        <v>Expired</v>
      </c>
      <c r="D737" s="114" t="s">
        <v>3717</v>
      </c>
      <c r="E737" s="115">
        <v>43818</v>
      </c>
      <c r="F737" s="115">
        <v>43818</v>
      </c>
      <c r="G737" s="115">
        <f t="shared" si="102"/>
        <v>44548</v>
      </c>
      <c r="H737" s="114" t="s">
        <v>2453</v>
      </c>
      <c r="I737" s="379" t="s">
        <v>2454</v>
      </c>
      <c r="J737" s="155" t="s">
        <v>6521</v>
      </c>
      <c r="K737" s="114" t="s">
        <v>24</v>
      </c>
      <c r="L737" s="114" t="s">
        <v>5123</v>
      </c>
      <c r="M737" s="114" t="s">
        <v>3640</v>
      </c>
      <c r="N737" s="116" t="str">
        <f t="shared" si="97"/>
        <v>LP</v>
      </c>
      <c r="O737" s="114" t="s">
        <v>8725</v>
      </c>
      <c r="P737" s="114" t="str">
        <f t="shared" si="101"/>
        <v>Medium</v>
      </c>
      <c r="Q737" s="155" t="s">
        <v>6522</v>
      </c>
      <c r="R737" s="356" t="s">
        <v>12462</v>
      </c>
      <c r="S737" s="356"/>
      <c r="T737" s="155" t="s">
        <v>12463</v>
      </c>
      <c r="U737" s="117" t="s">
        <v>12464</v>
      </c>
      <c r="V737" s="128" t="s">
        <v>8301</v>
      </c>
      <c r="W737" s="128" t="s">
        <v>1193</v>
      </c>
      <c r="X737" s="128" t="s">
        <v>1193</v>
      </c>
      <c r="Y737" s="128">
        <v>43775</v>
      </c>
      <c r="Z737" s="128">
        <v>43830</v>
      </c>
      <c r="AA737" s="120">
        <v>115105</v>
      </c>
      <c r="AB737" s="120">
        <v>0</v>
      </c>
      <c r="AC737" s="120">
        <v>2200</v>
      </c>
      <c r="AD737" s="120">
        <v>0</v>
      </c>
      <c r="AE737" s="120">
        <v>115342</v>
      </c>
      <c r="AF737" s="121">
        <v>132260</v>
      </c>
      <c r="AG737" s="114" t="s">
        <v>12465</v>
      </c>
      <c r="AH737" s="114" t="s">
        <v>1193</v>
      </c>
      <c r="AI737" s="114">
        <v>18</v>
      </c>
      <c r="AJ737" s="114">
        <v>6</v>
      </c>
      <c r="AK737" s="114">
        <v>12</v>
      </c>
      <c r="AL737" s="114">
        <v>18</v>
      </c>
      <c r="AM737" s="114">
        <v>0</v>
      </c>
      <c r="AN737" s="118" t="s">
        <v>3500</v>
      </c>
      <c r="AO737" s="122">
        <v>1</v>
      </c>
      <c r="AP737" s="5"/>
    </row>
    <row r="738" spans="1:42" s="11" customFormat="1" ht="25" customHeight="1" x14ac:dyDescent="0.3">
      <c r="A738" s="123"/>
      <c r="B738" s="124"/>
      <c r="C738" s="114" t="str">
        <f t="shared" ca="1" si="100"/>
        <v>Expired</v>
      </c>
      <c r="D738" s="114" t="s">
        <v>3865</v>
      </c>
      <c r="E738" s="115">
        <v>44489</v>
      </c>
      <c r="F738" s="115">
        <v>44489</v>
      </c>
      <c r="G738" s="115">
        <f t="shared" si="102"/>
        <v>45218</v>
      </c>
      <c r="H738" s="114" t="s">
        <v>4537</v>
      </c>
      <c r="I738" s="379" t="s">
        <v>8067</v>
      </c>
      <c r="J738" s="155" t="s">
        <v>6523</v>
      </c>
      <c r="K738" s="114" t="s">
        <v>24</v>
      </c>
      <c r="L738" s="114" t="s">
        <v>5123</v>
      </c>
      <c r="M738" s="114" t="s">
        <v>3640</v>
      </c>
      <c r="N738" s="116" t="str">
        <f t="shared" si="97"/>
        <v>LP</v>
      </c>
      <c r="O738" s="114" t="s">
        <v>8725</v>
      </c>
      <c r="P738" s="114" t="str">
        <f t="shared" si="101"/>
        <v>Medium</v>
      </c>
      <c r="Q738" s="155" t="s">
        <v>3866</v>
      </c>
      <c r="R738" s="356" t="s">
        <v>12455</v>
      </c>
      <c r="S738" s="356"/>
      <c r="T738" s="155" t="s">
        <v>12456</v>
      </c>
      <c r="U738" s="127" t="s">
        <v>12457</v>
      </c>
      <c r="V738" s="118" t="s">
        <v>6524</v>
      </c>
      <c r="W738" s="119" t="s">
        <v>1193</v>
      </c>
      <c r="X738" s="119" t="s">
        <v>1193</v>
      </c>
      <c r="Y738" s="115">
        <v>44294</v>
      </c>
      <c r="Z738" s="136" t="s">
        <v>3303</v>
      </c>
      <c r="AA738" s="130">
        <v>0</v>
      </c>
      <c r="AB738" s="130">
        <v>0</v>
      </c>
      <c r="AC738" s="130">
        <v>0</v>
      </c>
      <c r="AD738" s="130">
        <v>0</v>
      </c>
      <c r="AE738" s="130">
        <v>0</v>
      </c>
      <c r="AF738" s="137"/>
      <c r="AG738" s="114" t="s">
        <v>1193</v>
      </c>
      <c r="AH738" s="114" t="s">
        <v>1193</v>
      </c>
      <c r="AI738" s="114">
        <v>3</v>
      </c>
      <c r="AJ738" s="114">
        <v>0</v>
      </c>
      <c r="AK738" s="114">
        <v>3</v>
      </c>
      <c r="AL738" s="114">
        <v>0</v>
      </c>
      <c r="AM738" s="114">
        <v>0</v>
      </c>
      <c r="AN738" s="136" t="s">
        <v>3500</v>
      </c>
      <c r="AO738" s="122">
        <v>1</v>
      </c>
      <c r="AP738" s="5"/>
    </row>
    <row r="739" spans="1:42" s="11" customFormat="1" ht="25" customHeight="1" x14ac:dyDescent="0.3">
      <c r="A739" s="125" t="s">
        <v>11533</v>
      </c>
      <c r="B739" s="126">
        <v>44764</v>
      </c>
      <c r="C739" s="114" t="str">
        <f t="shared" ca="1" si="100"/>
        <v>Expired</v>
      </c>
      <c r="D739" s="114" t="s">
        <v>8227</v>
      </c>
      <c r="E739" s="115">
        <v>44764</v>
      </c>
      <c r="F739" s="115">
        <v>44764</v>
      </c>
      <c r="G739" s="115">
        <f t="shared" si="102"/>
        <v>45494</v>
      </c>
      <c r="H739" s="114" t="s">
        <v>8228</v>
      </c>
      <c r="I739" s="379" t="s">
        <v>8229</v>
      </c>
      <c r="J739" s="155" t="s">
        <v>10201</v>
      </c>
      <c r="K739" s="114" t="s">
        <v>24</v>
      </c>
      <c r="L739" s="114" t="s">
        <v>5123</v>
      </c>
      <c r="M739" s="114" t="s">
        <v>3640</v>
      </c>
      <c r="N739" s="116" t="str">
        <f t="shared" si="97"/>
        <v>LP</v>
      </c>
      <c r="O739" s="114" t="s">
        <v>8728</v>
      </c>
      <c r="P739" s="114" t="str">
        <f t="shared" si="101"/>
        <v>Low</v>
      </c>
      <c r="Q739" s="155" t="s">
        <v>8230</v>
      </c>
      <c r="R739" s="356" t="s">
        <v>12452</v>
      </c>
      <c r="S739" s="356"/>
      <c r="T739" s="155" t="s">
        <v>12453</v>
      </c>
      <c r="U739" s="127" t="s">
        <v>12454</v>
      </c>
      <c r="V739" s="118" t="s">
        <v>10960</v>
      </c>
      <c r="W739" s="118" t="s">
        <v>10961</v>
      </c>
      <c r="X739" s="118" t="s">
        <v>10962</v>
      </c>
      <c r="Y739" s="115">
        <v>44743</v>
      </c>
      <c r="Z739" s="136" t="s">
        <v>3303</v>
      </c>
      <c r="AA739" s="130">
        <v>0</v>
      </c>
      <c r="AB739" s="130">
        <v>0</v>
      </c>
      <c r="AC739" s="130">
        <v>0</v>
      </c>
      <c r="AD739" s="130">
        <v>0</v>
      </c>
      <c r="AE739" s="130">
        <v>0</v>
      </c>
      <c r="AF739" s="137"/>
      <c r="AG739" s="114" t="s">
        <v>1193</v>
      </c>
      <c r="AH739" s="114" t="s">
        <v>1193</v>
      </c>
      <c r="AI739" s="114">
        <v>2</v>
      </c>
      <c r="AJ739" s="114">
        <v>1</v>
      </c>
      <c r="AK739" s="114">
        <v>1</v>
      </c>
      <c r="AL739" s="114">
        <v>0</v>
      </c>
      <c r="AM739" s="114">
        <v>0</v>
      </c>
      <c r="AN739" s="136" t="s">
        <v>3500</v>
      </c>
      <c r="AO739" s="122">
        <v>1</v>
      </c>
      <c r="AP739" s="5"/>
    </row>
    <row r="740" spans="1:42" s="11" customFormat="1" ht="25" customHeight="1" x14ac:dyDescent="0.3">
      <c r="A740" s="125" t="s">
        <v>11533</v>
      </c>
      <c r="B740" s="126">
        <v>45972</v>
      </c>
      <c r="C740" s="114" t="str">
        <f t="shared" ca="1" si="100"/>
        <v>Active</v>
      </c>
      <c r="D740" s="114" t="s">
        <v>15718</v>
      </c>
      <c r="E740" s="115">
        <v>45972</v>
      </c>
      <c r="F740" s="115">
        <v>45972</v>
      </c>
      <c r="G740" s="115">
        <f t="shared" si="102"/>
        <v>46701</v>
      </c>
      <c r="H740" s="114" t="s">
        <v>15719</v>
      </c>
      <c r="I740" s="379" t="s">
        <v>15720</v>
      </c>
      <c r="J740" s="155" t="s">
        <v>15721</v>
      </c>
      <c r="K740" s="114" t="s">
        <v>61</v>
      </c>
      <c r="L740" s="114" t="s">
        <v>5123</v>
      </c>
      <c r="M740" s="114" t="s">
        <v>3640</v>
      </c>
      <c r="N740" s="116" t="str">
        <f t="shared" si="97"/>
        <v>LP</v>
      </c>
      <c r="O740" s="114" t="s">
        <v>8725</v>
      </c>
      <c r="P740" s="114" t="str">
        <f t="shared" si="101"/>
        <v>Medium</v>
      </c>
      <c r="Q740" s="155" t="s">
        <v>15722</v>
      </c>
      <c r="R740" s="356" t="s">
        <v>15723</v>
      </c>
      <c r="S740" s="356"/>
      <c r="T740" s="155" t="s">
        <v>15724</v>
      </c>
      <c r="U740" s="117" t="s">
        <v>15725</v>
      </c>
      <c r="V740" s="118" t="s">
        <v>15726</v>
      </c>
      <c r="W740" s="118" t="s">
        <v>1193</v>
      </c>
      <c r="X740" s="118" t="s">
        <v>15727</v>
      </c>
      <c r="Y740" s="115">
        <v>45945</v>
      </c>
      <c r="Z740" s="115" t="s">
        <v>3303</v>
      </c>
      <c r="AA740" s="120">
        <v>0</v>
      </c>
      <c r="AB740" s="120">
        <v>0</v>
      </c>
      <c r="AC740" s="120">
        <v>0</v>
      </c>
      <c r="AD740" s="120">
        <v>0</v>
      </c>
      <c r="AE740" s="120">
        <v>0</v>
      </c>
      <c r="AF740" s="121">
        <v>0</v>
      </c>
      <c r="AG740" s="114" t="s">
        <v>1193</v>
      </c>
      <c r="AH740" s="114" t="s">
        <v>1193</v>
      </c>
      <c r="AI740" s="114">
        <v>2</v>
      </c>
      <c r="AJ740" s="114">
        <v>0</v>
      </c>
      <c r="AK740" s="114">
        <v>2</v>
      </c>
      <c r="AL740" s="114">
        <v>2</v>
      </c>
      <c r="AM740" s="114">
        <v>0</v>
      </c>
      <c r="AN740" s="118" t="s">
        <v>3500</v>
      </c>
      <c r="AO740" s="122">
        <v>1</v>
      </c>
      <c r="AP740" s="5"/>
    </row>
    <row r="741" spans="1:42" s="11" customFormat="1" ht="25" customHeight="1" x14ac:dyDescent="0.3">
      <c r="A741" s="133" t="s">
        <v>11533</v>
      </c>
      <c r="B741" s="126">
        <v>44985</v>
      </c>
      <c r="C741" s="114" t="str">
        <f t="shared" ca="1" si="100"/>
        <v>Expired</v>
      </c>
      <c r="D741" s="114" t="s">
        <v>8977</v>
      </c>
      <c r="E741" s="115">
        <v>44985</v>
      </c>
      <c r="F741" s="115">
        <v>44985</v>
      </c>
      <c r="G741" s="115">
        <f t="shared" si="102"/>
        <v>45715</v>
      </c>
      <c r="H741" s="114" t="s">
        <v>8978</v>
      </c>
      <c r="I741" s="379" t="s">
        <v>8979</v>
      </c>
      <c r="J741" s="155" t="s">
        <v>8980</v>
      </c>
      <c r="K741" s="114" t="s">
        <v>30</v>
      </c>
      <c r="L741" s="114" t="s">
        <v>15709</v>
      </c>
      <c r="M741" s="114" t="s">
        <v>3640</v>
      </c>
      <c r="N741" s="116" t="str">
        <f t="shared" si="97"/>
        <v>LP</v>
      </c>
      <c r="O741" s="114" t="s">
        <v>8728</v>
      </c>
      <c r="P741" s="114" t="str">
        <f t="shared" si="101"/>
        <v>Low</v>
      </c>
      <c r="Q741" s="155" t="s">
        <v>10283</v>
      </c>
      <c r="R741" s="356" t="s">
        <v>12428</v>
      </c>
      <c r="S741" s="356"/>
      <c r="T741" s="155" t="s">
        <v>8981</v>
      </c>
      <c r="U741" s="117" t="s">
        <v>8982</v>
      </c>
      <c r="V741" s="118" t="s">
        <v>10963</v>
      </c>
      <c r="W741" s="119" t="s">
        <v>1193</v>
      </c>
      <c r="X741" s="119" t="s">
        <v>10964</v>
      </c>
      <c r="Y741" s="115">
        <v>44929</v>
      </c>
      <c r="Z741" s="115">
        <v>44439</v>
      </c>
      <c r="AA741" s="120">
        <v>7060882.5300000003</v>
      </c>
      <c r="AB741" s="120">
        <v>0</v>
      </c>
      <c r="AC741" s="120">
        <v>0</v>
      </c>
      <c r="AD741" s="120">
        <v>0</v>
      </c>
      <c r="AE741" s="120">
        <v>-16461467.050000001</v>
      </c>
      <c r="AF741" s="121">
        <v>0</v>
      </c>
      <c r="AG741" s="114" t="s">
        <v>11307</v>
      </c>
      <c r="AH741" s="114" t="s">
        <v>1193</v>
      </c>
      <c r="AI741" s="114">
        <v>13</v>
      </c>
      <c r="AJ741" s="114">
        <v>8</v>
      </c>
      <c r="AK741" s="114">
        <v>5</v>
      </c>
      <c r="AL741" s="114">
        <v>0</v>
      </c>
      <c r="AM741" s="114">
        <v>0</v>
      </c>
      <c r="AN741" s="118" t="s">
        <v>3500</v>
      </c>
      <c r="AO741" s="122">
        <v>1</v>
      </c>
      <c r="AP741" s="5"/>
    </row>
    <row r="742" spans="1:42" s="11" customFormat="1" ht="25" customHeight="1" x14ac:dyDescent="0.3">
      <c r="A742" s="191" t="s">
        <v>11535</v>
      </c>
      <c r="B742" s="164"/>
      <c r="C742" s="146" t="str">
        <f t="shared" ca="1" si="100"/>
        <v>Expired</v>
      </c>
      <c r="D742" s="151" t="s">
        <v>13392</v>
      </c>
      <c r="E742" s="149">
        <v>41850</v>
      </c>
      <c r="F742" s="173">
        <v>45362</v>
      </c>
      <c r="G742" s="147">
        <f t="shared" si="102"/>
        <v>46091</v>
      </c>
      <c r="H742" s="151" t="s">
        <v>4676</v>
      </c>
      <c r="I742" s="380" t="s">
        <v>8068</v>
      </c>
      <c r="J742" s="347" t="s">
        <v>6526</v>
      </c>
      <c r="K742" s="151" t="s">
        <v>18</v>
      </c>
      <c r="L742" s="151" t="s">
        <v>3368</v>
      </c>
      <c r="M742" s="146" t="s">
        <v>3640</v>
      </c>
      <c r="N742" s="148" t="str">
        <f t="shared" si="97"/>
        <v>LP</v>
      </c>
      <c r="O742" s="151" t="s">
        <v>8728</v>
      </c>
      <c r="P742" s="146" t="str">
        <f t="shared" si="101"/>
        <v>Low</v>
      </c>
      <c r="Q742" s="352" t="s">
        <v>5069</v>
      </c>
      <c r="R742" s="361"/>
      <c r="S742" s="361"/>
      <c r="T742" s="347" t="s">
        <v>8253</v>
      </c>
      <c r="U742" s="165" t="s">
        <v>8254</v>
      </c>
      <c r="V742" s="151" t="s">
        <v>11118</v>
      </c>
      <c r="W742" s="151" t="s">
        <v>1193</v>
      </c>
      <c r="X742" s="151" t="s">
        <v>1193</v>
      </c>
      <c r="Y742" s="149">
        <v>41836</v>
      </c>
      <c r="Z742" s="149">
        <v>43830</v>
      </c>
      <c r="AA742" s="152">
        <v>11369406</v>
      </c>
      <c r="AB742" s="152">
        <v>0</v>
      </c>
      <c r="AC742" s="152">
        <v>3653908</v>
      </c>
      <c r="AD742" s="152">
        <v>0</v>
      </c>
      <c r="AE742" s="152">
        <v>3653908</v>
      </c>
      <c r="AF742" s="153"/>
      <c r="AG742" s="151" t="s">
        <v>1193</v>
      </c>
      <c r="AH742" s="151" t="s">
        <v>1193</v>
      </c>
      <c r="AI742" s="151">
        <v>5</v>
      </c>
      <c r="AJ742" s="151">
        <v>1</v>
      </c>
      <c r="AK742" s="151">
        <v>4</v>
      </c>
      <c r="AL742" s="151">
        <v>30</v>
      </c>
      <c r="AM742" s="151">
        <v>1</v>
      </c>
      <c r="AN742" s="151" t="s">
        <v>3517</v>
      </c>
      <c r="AO742" s="175">
        <v>1</v>
      </c>
      <c r="AP742" s="5"/>
    </row>
    <row r="743" spans="1:42" s="11" customFormat="1" ht="25" customHeight="1" x14ac:dyDescent="0.3">
      <c r="A743" s="125"/>
      <c r="B743" s="126"/>
      <c r="C743" s="114" t="str">
        <f t="shared" ca="1" si="100"/>
        <v>Expired</v>
      </c>
      <c r="D743" s="114" t="s">
        <v>2151</v>
      </c>
      <c r="E743" s="115">
        <v>43451</v>
      </c>
      <c r="F743" s="115">
        <v>44182</v>
      </c>
      <c r="G743" s="115">
        <f t="shared" si="102"/>
        <v>44911</v>
      </c>
      <c r="H743" s="114" t="s">
        <v>4816</v>
      </c>
      <c r="I743" s="379" t="s">
        <v>8375</v>
      </c>
      <c r="J743" s="155" t="s">
        <v>6531</v>
      </c>
      <c r="K743" s="114" t="s">
        <v>11730</v>
      </c>
      <c r="L743" s="114" t="s">
        <v>5123</v>
      </c>
      <c r="M743" s="114" t="s">
        <v>3640</v>
      </c>
      <c r="N743" s="116" t="str">
        <f t="shared" ref="N743:N761" si="103">IF(EXACT(M743,"C - COMPANY ACT"),"LP",IF(EXACT(M743,"V- VEST ACT (WITHIN PARLIAMENT) "),"LP",IF(EXACT(M743,"FS - FRIENDLY SOCIETIES ACT"),"LP",IF(EXACT(M743,"UN - UNICORPORATED"),"LA",""))))</f>
        <v>LP</v>
      </c>
      <c r="O743" s="114" t="s">
        <v>8728</v>
      </c>
      <c r="P743" s="114" t="str">
        <f t="shared" si="101"/>
        <v>Low</v>
      </c>
      <c r="Q743" s="155" t="s">
        <v>10556</v>
      </c>
      <c r="R743" s="356" t="s">
        <v>12440</v>
      </c>
      <c r="S743" s="356"/>
      <c r="T743" s="155" t="s">
        <v>12443</v>
      </c>
      <c r="U743" s="117" t="s">
        <v>12442</v>
      </c>
      <c r="V743" s="128" t="s">
        <v>12441</v>
      </c>
      <c r="W743" s="128" t="s">
        <v>1193</v>
      </c>
      <c r="X743" s="128" t="s">
        <v>1193</v>
      </c>
      <c r="Y743" s="128">
        <v>43381</v>
      </c>
      <c r="Z743" s="128">
        <v>43830</v>
      </c>
      <c r="AA743" s="120">
        <v>3583937</v>
      </c>
      <c r="AB743" s="120" t="s">
        <v>1193</v>
      </c>
      <c r="AC743" s="120">
        <v>56085</v>
      </c>
      <c r="AD743" s="120" t="s">
        <v>1193</v>
      </c>
      <c r="AE743" s="120">
        <v>2815298.59</v>
      </c>
      <c r="AF743" s="121">
        <v>3481042</v>
      </c>
      <c r="AG743" s="114" t="s">
        <v>12444</v>
      </c>
      <c r="AH743" s="114"/>
      <c r="AI743" s="114">
        <v>119</v>
      </c>
      <c r="AJ743" s="114">
        <v>40</v>
      </c>
      <c r="AK743" s="114">
        <v>79</v>
      </c>
      <c r="AL743" s="114">
        <v>0</v>
      </c>
      <c r="AM743" s="114">
        <v>4</v>
      </c>
      <c r="AN743" s="118" t="s">
        <v>3500</v>
      </c>
      <c r="AO743" s="122">
        <v>1</v>
      </c>
      <c r="AP743" s="5"/>
    </row>
    <row r="744" spans="1:42" s="11" customFormat="1" ht="25" customHeight="1" x14ac:dyDescent="0.3">
      <c r="A744" s="123"/>
      <c r="B744" s="124"/>
      <c r="C744" s="114" t="str">
        <f t="shared" ca="1" si="100"/>
        <v>Expired</v>
      </c>
      <c r="D744" s="114" t="s">
        <v>1414</v>
      </c>
      <c r="E744" s="115">
        <v>42453</v>
      </c>
      <c r="F744" s="115">
        <v>43183</v>
      </c>
      <c r="G744" s="115">
        <f t="shared" si="102"/>
        <v>43913</v>
      </c>
      <c r="H744" s="114" t="s">
        <v>1190</v>
      </c>
      <c r="I744" s="379" t="s">
        <v>1191</v>
      </c>
      <c r="J744" s="155" t="s">
        <v>6532</v>
      </c>
      <c r="K744" s="114" t="s">
        <v>11728</v>
      </c>
      <c r="L744" s="114" t="s">
        <v>5123</v>
      </c>
      <c r="M744" s="114" t="s">
        <v>3640</v>
      </c>
      <c r="N744" s="116" t="str">
        <f t="shared" si="103"/>
        <v>LP</v>
      </c>
      <c r="O744" s="114" t="s">
        <v>8727</v>
      </c>
      <c r="P744" s="114" t="str">
        <f t="shared" si="101"/>
        <v>Medium</v>
      </c>
      <c r="Q744" s="155" t="s">
        <v>6533</v>
      </c>
      <c r="R744" s="356" t="s">
        <v>12403</v>
      </c>
      <c r="S744" s="356"/>
      <c r="T744" s="355" t="s">
        <v>12404</v>
      </c>
      <c r="U744" s="117" t="s">
        <v>12405</v>
      </c>
      <c r="V744" s="118" t="s">
        <v>12406</v>
      </c>
      <c r="W744" s="119" t="s">
        <v>12189</v>
      </c>
      <c r="X744" s="119" t="s">
        <v>12407</v>
      </c>
      <c r="Y744" s="128">
        <v>42328</v>
      </c>
      <c r="Z744" s="128">
        <v>42735</v>
      </c>
      <c r="AA744" s="120">
        <v>0</v>
      </c>
      <c r="AB744" s="120">
        <v>0</v>
      </c>
      <c r="AC744" s="120">
        <v>-10000</v>
      </c>
      <c r="AD744" s="120">
        <v>0</v>
      </c>
      <c r="AE744" s="120">
        <v>-422743</v>
      </c>
      <c r="AF744" s="121">
        <v>37651194.25</v>
      </c>
      <c r="AG744" s="114" t="s">
        <v>1193</v>
      </c>
      <c r="AH744" s="114" t="s">
        <v>12408</v>
      </c>
      <c r="AI744" s="114">
        <v>212</v>
      </c>
      <c r="AJ744" s="114">
        <v>42</v>
      </c>
      <c r="AK744" s="114">
        <v>170</v>
      </c>
      <c r="AL744" s="114">
        <v>13</v>
      </c>
      <c r="AM744" s="114">
        <v>1</v>
      </c>
      <c r="AN744" s="118" t="s">
        <v>3500</v>
      </c>
      <c r="AO744" s="122">
        <v>1</v>
      </c>
      <c r="AP744" s="5"/>
    </row>
    <row r="745" spans="1:42" s="11" customFormat="1" ht="25" customHeight="1" x14ac:dyDescent="0.3">
      <c r="A745" s="123"/>
      <c r="B745" s="133"/>
      <c r="C745" s="114" t="str">
        <f t="shared" ca="1" si="100"/>
        <v>Expired</v>
      </c>
      <c r="D745" s="114" t="s">
        <v>2653</v>
      </c>
      <c r="E745" s="115">
        <v>44067</v>
      </c>
      <c r="F745" s="115">
        <v>44067</v>
      </c>
      <c r="G745" s="115">
        <f t="shared" si="102"/>
        <v>44796</v>
      </c>
      <c r="H745" s="114" t="s">
        <v>2654</v>
      </c>
      <c r="I745" s="379" t="s">
        <v>3039</v>
      </c>
      <c r="J745" s="155" t="s">
        <v>6534</v>
      </c>
      <c r="K745" s="114" t="s">
        <v>11728</v>
      </c>
      <c r="L745" s="114" t="s">
        <v>5123</v>
      </c>
      <c r="M745" s="114" t="s">
        <v>3640</v>
      </c>
      <c r="N745" s="116" t="str">
        <f t="shared" si="103"/>
        <v>LP</v>
      </c>
      <c r="O745" s="114" t="s">
        <v>8725</v>
      </c>
      <c r="P745" s="114" t="str">
        <f t="shared" si="101"/>
        <v>Medium</v>
      </c>
      <c r="Q745" s="155" t="s">
        <v>6535</v>
      </c>
      <c r="R745" s="356" t="s">
        <v>12567</v>
      </c>
      <c r="S745" s="356"/>
      <c r="T745" s="155" t="s">
        <v>12568</v>
      </c>
      <c r="U745" s="127" t="s">
        <v>12569</v>
      </c>
      <c r="V745" s="129" t="s">
        <v>12570</v>
      </c>
      <c r="W745" s="128" t="s">
        <v>1193</v>
      </c>
      <c r="X745" s="128" t="s">
        <v>1193</v>
      </c>
      <c r="Y745" s="128">
        <v>44041</v>
      </c>
      <c r="Z745" s="118" t="s">
        <v>3303</v>
      </c>
      <c r="AA745" s="120">
        <v>0</v>
      </c>
      <c r="AB745" s="120">
        <v>0</v>
      </c>
      <c r="AC745" s="120">
        <v>0</v>
      </c>
      <c r="AD745" s="120">
        <v>0</v>
      </c>
      <c r="AE745" s="120">
        <v>0</v>
      </c>
      <c r="AF745" s="121">
        <v>0</v>
      </c>
      <c r="AG745" s="114" t="s">
        <v>1193</v>
      </c>
      <c r="AH745" s="114" t="s">
        <v>1193</v>
      </c>
      <c r="AI745" s="114">
        <v>3</v>
      </c>
      <c r="AJ745" s="114">
        <v>0</v>
      </c>
      <c r="AK745" s="114">
        <v>3</v>
      </c>
      <c r="AL745" s="114">
        <v>3</v>
      </c>
      <c r="AM745" s="114">
        <v>1</v>
      </c>
      <c r="AN745" s="118" t="s">
        <v>3500</v>
      </c>
      <c r="AO745" s="122">
        <v>1</v>
      </c>
      <c r="AP745" s="5"/>
    </row>
    <row r="746" spans="1:42" s="11" customFormat="1" ht="25" customHeight="1" x14ac:dyDescent="0.3">
      <c r="A746" s="125" t="s">
        <v>11561</v>
      </c>
      <c r="B746" s="124"/>
      <c r="C746" s="114" t="str">
        <f t="shared" ca="1" si="100"/>
        <v>Expired</v>
      </c>
      <c r="D746" s="114" t="s">
        <v>3948</v>
      </c>
      <c r="E746" s="115">
        <v>43103</v>
      </c>
      <c r="F746" s="115">
        <v>44564</v>
      </c>
      <c r="G746" s="115">
        <f t="shared" si="102"/>
        <v>45293</v>
      </c>
      <c r="H746" s="114" t="s">
        <v>4870</v>
      </c>
      <c r="I746" s="379" t="s">
        <v>4954</v>
      </c>
      <c r="J746" s="155" t="s">
        <v>6536</v>
      </c>
      <c r="K746" s="114" t="s">
        <v>11728</v>
      </c>
      <c r="L746" s="114" t="s">
        <v>5123</v>
      </c>
      <c r="M746" s="114" t="s">
        <v>3640</v>
      </c>
      <c r="N746" s="116" t="str">
        <f t="shared" si="103"/>
        <v>LP</v>
      </c>
      <c r="O746" s="114" t="s">
        <v>8725</v>
      </c>
      <c r="P746" s="114" t="str">
        <f t="shared" si="101"/>
        <v>Medium</v>
      </c>
      <c r="Q746" s="155" t="s">
        <v>10557</v>
      </c>
      <c r="R746" s="356"/>
      <c r="S746" s="356"/>
      <c r="T746" s="155" t="s">
        <v>2794</v>
      </c>
      <c r="U746" s="117" t="s">
        <v>1193</v>
      </c>
      <c r="V746" s="118" t="s">
        <v>6537</v>
      </c>
      <c r="W746" s="118" t="s">
        <v>6538</v>
      </c>
      <c r="X746" s="118" t="s">
        <v>1193</v>
      </c>
      <c r="Y746" s="128">
        <v>42746</v>
      </c>
      <c r="Z746" s="118" t="s">
        <v>3305</v>
      </c>
      <c r="AA746" s="120">
        <v>129000</v>
      </c>
      <c r="AB746" s="120">
        <v>0</v>
      </c>
      <c r="AC746" s="120">
        <v>49000</v>
      </c>
      <c r="AD746" s="120">
        <v>0</v>
      </c>
      <c r="AE746" s="120">
        <v>164000</v>
      </c>
      <c r="AF746" s="121"/>
      <c r="AG746" s="114" t="s">
        <v>7754</v>
      </c>
      <c r="AH746" s="130" t="s">
        <v>7755</v>
      </c>
      <c r="AI746" s="130"/>
      <c r="AJ746" s="130"/>
      <c r="AK746" s="130"/>
      <c r="AL746" s="130"/>
      <c r="AM746" s="130"/>
      <c r="AN746" s="118" t="s">
        <v>3500</v>
      </c>
      <c r="AO746" s="122">
        <v>1</v>
      </c>
      <c r="AP746" s="5"/>
    </row>
    <row r="747" spans="1:42" s="11" customFormat="1" ht="25" customHeight="1" x14ac:dyDescent="0.3">
      <c r="A747" s="123" t="s">
        <v>1193</v>
      </c>
      <c r="B747" s="124"/>
      <c r="C747" s="114" t="str">
        <f t="shared" ca="1" si="100"/>
        <v>Expired</v>
      </c>
      <c r="D747" s="118" t="s">
        <v>2499</v>
      </c>
      <c r="E747" s="129">
        <v>43651</v>
      </c>
      <c r="F747" s="138">
        <v>44381</v>
      </c>
      <c r="G747" s="115">
        <f t="shared" si="102"/>
        <v>45110</v>
      </c>
      <c r="H747" s="118" t="s">
        <v>4855</v>
      </c>
      <c r="I747" s="379" t="s">
        <v>5070</v>
      </c>
      <c r="J747" s="345" t="s">
        <v>6539</v>
      </c>
      <c r="K747" s="118" t="s">
        <v>14</v>
      </c>
      <c r="L747" s="118" t="s">
        <v>3368</v>
      </c>
      <c r="M747" s="114" t="s">
        <v>3640</v>
      </c>
      <c r="N747" s="116" t="str">
        <f t="shared" si="103"/>
        <v>LP</v>
      </c>
      <c r="O747" s="118" t="s">
        <v>8725</v>
      </c>
      <c r="P747" s="114" t="str">
        <f t="shared" si="101"/>
        <v>Medium</v>
      </c>
      <c r="Q747" s="345" t="s">
        <v>6540</v>
      </c>
      <c r="R747" s="357"/>
      <c r="S747" s="357"/>
      <c r="T747" s="345" t="s">
        <v>3453</v>
      </c>
      <c r="U747" s="157"/>
      <c r="V747" s="118"/>
      <c r="W747" s="118"/>
      <c r="X747" s="118"/>
      <c r="Y747" s="118"/>
      <c r="Z747" s="118"/>
      <c r="AA747" s="118"/>
      <c r="AB747" s="118"/>
      <c r="AC747" s="118"/>
      <c r="AD747" s="118"/>
      <c r="AE747" s="118"/>
      <c r="AF747" s="140"/>
      <c r="AG747" s="118"/>
      <c r="AH747" s="118"/>
      <c r="AI747" s="118"/>
      <c r="AJ747" s="118"/>
      <c r="AK747" s="118"/>
      <c r="AL747" s="118"/>
      <c r="AM747" s="118"/>
      <c r="AN747" s="118" t="s">
        <v>3500</v>
      </c>
      <c r="AO747" s="141">
        <v>1</v>
      </c>
      <c r="AP747" s="5"/>
    </row>
    <row r="748" spans="1:42" s="11" customFormat="1" ht="25" customHeight="1" x14ac:dyDescent="0.3">
      <c r="A748" s="123"/>
      <c r="B748" s="124"/>
      <c r="C748" s="114" t="str">
        <f t="shared" ca="1" si="100"/>
        <v>Expired</v>
      </c>
      <c r="D748" s="114" t="s">
        <v>3286</v>
      </c>
      <c r="E748" s="115">
        <v>44263</v>
      </c>
      <c r="F748" s="115">
        <v>44263</v>
      </c>
      <c r="G748" s="115">
        <f t="shared" si="102"/>
        <v>44992</v>
      </c>
      <c r="H748" s="114" t="s">
        <v>3287</v>
      </c>
      <c r="I748" s="379" t="s">
        <v>8069</v>
      </c>
      <c r="J748" s="155" t="s">
        <v>6541</v>
      </c>
      <c r="K748" s="114" t="s">
        <v>1143</v>
      </c>
      <c r="L748" s="114" t="s">
        <v>5123</v>
      </c>
      <c r="M748" s="114" t="s">
        <v>3640</v>
      </c>
      <c r="N748" s="116" t="str">
        <f t="shared" si="103"/>
        <v>LP</v>
      </c>
      <c r="O748" s="114" t="s">
        <v>8728</v>
      </c>
      <c r="P748" s="114" t="str">
        <f t="shared" si="101"/>
        <v>Low</v>
      </c>
      <c r="Q748" s="155" t="s">
        <v>2147</v>
      </c>
      <c r="R748" s="356" t="s">
        <v>12565</v>
      </c>
      <c r="S748" s="356"/>
      <c r="T748" s="155" t="s">
        <v>12564</v>
      </c>
      <c r="U748" s="117" t="s">
        <v>6542</v>
      </c>
      <c r="V748" s="119" t="s">
        <v>10882</v>
      </c>
      <c r="W748" s="119" t="s">
        <v>1193</v>
      </c>
      <c r="X748" s="118" t="s">
        <v>12566</v>
      </c>
      <c r="Y748" s="128">
        <v>44089</v>
      </c>
      <c r="Z748" s="118" t="s">
        <v>3303</v>
      </c>
      <c r="AA748" s="120">
        <v>0</v>
      </c>
      <c r="AB748" s="120">
        <v>0</v>
      </c>
      <c r="AC748" s="120">
        <v>0</v>
      </c>
      <c r="AD748" s="120">
        <v>0</v>
      </c>
      <c r="AE748" s="120">
        <v>0</v>
      </c>
      <c r="AF748" s="121">
        <v>0</v>
      </c>
      <c r="AG748" s="114" t="s">
        <v>1193</v>
      </c>
      <c r="AH748" s="114" t="s">
        <v>1193</v>
      </c>
      <c r="AI748" s="114">
        <v>3</v>
      </c>
      <c r="AJ748" s="114">
        <v>1</v>
      </c>
      <c r="AK748" s="114">
        <v>2</v>
      </c>
      <c r="AL748" s="114">
        <v>0</v>
      </c>
      <c r="AM748" s="114">
        <v>1</v>
      </c>
      <c r="AN748" s="118" t="s">
        <v>3500</v>
      </c>
      <c r="AO748" s="122">
        <v>1</v>
      </c>
      <c r="AP748" s="5"/>
    </row>
    <row r="749" spans="1:42" s="11" customFormat="1" ht="25" customHeight="1" x14ac:dyDescent="0.3">
      <c r="A749" s="123"/>
      <c r="B749" s="124"/>
      <c r="C749" s="114" t="str">
        <f t="shared" ca="1" si="100"/>
        <v>Expired</v>
      </c>
      <c r="D749" s="114" t="s">
        <v>3805</v>
      </c>
      <c r="E749" s="115">
        <v>44404</v>
      </c>
      <c r="F749" s="115">
        <v>45134</v>
      </c>
      <c r="G749" s="115">
        <f t="shared" si="102"/>
        <v>45864</v>
      </c>
      <c r="H749" s="114" t="s">
        <v>4115</v>
      </c>
      <c r="I749" s="379" t="s">
        <v>8070</v>
      </c>
      <c r="J749" s="155" t="s">
        <v>6543</v>
      </c>
      <c r="K749" s="114" t="s">
        <v>24</v>
      </c>
      <c r="L749" s="114" t="s">
        <v>5123</v>
      </c>
      <c r="M749" s="114" t="s">
        <v>3640</v>
      </c>
      <c r="N749" s="116" t="str">
        <f t="shared" si="103"/>
        <v>LP</v>
      </c>
      <c r="O749" s="114" t="s">
        <v>8725</v>
      </c>
      <c r="P749" s="114" t="str">
        <f t="shared" si="101"/>
        <v>Medium</v>
      </c>
      <c r="Q749" s="155" t="s">
        <v>6544</v>
      </c>
      <c r="R749" s="356" t="s">
        <v>14239</v>
      </c>
      <c r="S749" s="356"/>
      <c r="T749" s="155" t="s">
        <v>14240</v>
      </c>
      <c r="U749" s="127" t="s">
        <v>14241</v>
      </c>
      <c r="V749" s="118" t="s">
        <v>8301</v>
      </c>
      <c r="W749" s="119" t="s">
        <v>1193</v>
      </c>
      <c r="X749" s="119" t="s">
        <v>1193</v>
      </c>
      <c r="Y749" s="115">
        <v>44120</v>
      </c>
      <c r="Z749" s="115">
        <v>44561</v>
      </c>
      <c r="AA749" s="130">
        <v>60750</v>
      </c>
      <c r="AB749" s="130">
        <v>0</v>
      </c>
      <c r="AC749" s="130">
        <v>-60750</v>
      </c>
      <c r="AD749" s="130">
        <v>0</v>
      </c>
      <c r="AE749" s="130">
        <v>-95750</v>
      </c>
      <c r="AF749" s="137">
        <v>-35000</v>
      </c>
      <c r="AG749" s="114" t="s">
        <v>14242</v>
      </c>
      <c r="AH749" s="114" t="s">
        <v>14243</v>
      </c>
      <c r="AI749" s="114">
        <v>2</v>
      </c>
      <c r="AJ749" s="114">
        <v>2</v>
      </c>
      <c r="AK749" s="114">
        <v>0</v>
      </c>
      <c r="AL749" s="114">
        <v>5</v>
      </c>
      <c r="AM749" s="114">
        <v>1</v>
      </c>
      <c r="AN749" s="136" t="s">
        <v>3500</v>
      </c>
      <c r="AO749" s="122">
        <v>1</v>
      </c>
      <c r="AP749" s="5"/>
    </row>
    <row r="750" spans="1:42" s="11" customFormat="1" ht="25" customHeight="1" x14ac:dyDescent="0.3">
      <c r="A750" s="123"/>
      <c r="B750" s="124"/>
      <c r="C750" s="114" t="str">
        <f t="shared" ca="1" si="100"/>
        <v>Expired</v>
      </c>
      <c r="D750" s="118" t="s">
        <v>3454</v>
      </c>
      <c r="E750" s="118"/>
      <c r="F750" s="138">
        <v>44213</v>
      </c>
      <c r="G750" s="115">
        <f t="shared" si="102"/>
        <v>44942</v>
      </c>
      <c r="H750" s="118" t="s">
        <v>4677</v>
      </c>
      <c r="I750" s="379" t="s">
        <v>3455</v>
      </c>
      <c r="J750" s="345" t="s">
        <v>4452</v>
      </c>
      <c r="K750" s="118" t="s">
        <v>14</v>
      </c>
      <c r="L750" s="118" t="s">
        <v>3368</v>
      </c>
      <c r="M750" s="158" t="s">
        <v>3639</v>
      </c>
      <c r="N750" s="116" t="str">
        <f t="shared" si="103"/>
        <v>LA</v>
      </c>
      <c r="O750" s="118" t="s">
        <v>8728</v>
      </c>
      <c r="P750" s="114" t="str">
        <f t="shared" si="101"/>
        <v>Low</v>
      </c>
      <c r="Q750" s="345" t="s">
        <v>5052</v>
      </c>
      <c r="R750" s="357"/>
      <c r="S750" s="357"/>
      <c r="T750" s="345"/>
      <c r="U750" s="157"/>
      <c r="V750" s="118"/>
      <c r="W750" s="118"/>
      <c r="X750" s="118"/>
      <c r="Y750" s="118"/>
      <c r="Z750" s="118"/>
      <c r="AA750" s="118"/>
      <c r="AB750" s="118"/>
      <c r="AC750" s="118"/>
      <c r="AD750" s="118"/>
      <c r="AE750" s="118"/>
      <c r="AF750" s="140"/>
      <c r="AG750" s="118"/>
      <c r="AH750" s="118"/>
      <c r="AI750" s="118"/>
      <c r="AJ750" s="118"/>
      <c r="AK750" s="118"/>
      <c r="AL750" s="119"/>
      <c r="AM750" s="118"/>
      <c r="AN750" s="119" t="s">
        <v>3517</v>
      </c>
      <c r="AO750" s="141">
        <v>1</v>
      </c>
      <c r="AP750" s="5"/>
    </row>
    <row r="751" spans="1:42" s="11" customFormat="1" ht="25" customHeight="1" x14ac:dyDescent="0.3">
      <c r="A751" s="123"/>
      <c r="B751" s="124"/>
      <c r="C751" s="114" t="str">
        <f t="shared" ca="1" si="100"/>
        <v>Expired</v>
      </c>
      <c r="D751" s="114" t="s">
        <v>8216</v>
      </c>
      <c r="E751" s="115">
        <v>41708</v>
      </c>
      <c r="F751" s="115">
        <v>45393</v>
      </c>
      <c r="G751" s="115">
        <f t="shared" si="102"/>
        <v>46122</v>
      </c>
      <c r="H751" s="114" t="s">
        <v>66</v>
      </c>
      <c r="I751" s="379" t="s">
        <v>3082</v>
      </c>
      <c r="J751" s="155" t="s">
        <v>6552</v>
      </c>
      <c r="K751" s="114" t="s">
        <v>11728</v>
      </c>
      <c r="L751" s="114" t="s">
        <v>5123</v>
      </c>
      <c r="M751" s="114" t="s">
        <v>3640</v>
      </c>
      <c r="N751" s="116" t="str">
        <f t="shared" si="103"/>
        <v>LP</v>
      </c>
      <c r="O751" s="118" t="s">
        <v>8728</v>
      </c>
      <c r="P751" s="114" t="str">
        <f t="shared" si="101"/>
        <v>Low</v>
      </c>
      <c r="Q751" s="155" t="s">
        <v>456</v>
      </c>
      <c r="R751" s="356" t="s">
        <v>14034</v>
      </c>
      <c r="S751" s="356"/>
      <c r="T751" s="155" t="s">
        <v>14035</v>
      </c>
      <c r="U751" s="117" t="s">
        <v>14036</v>
      </c>
      <c r="V751" s="118" t="s">
        <v>6553</v>
      </c>
      <c r="W751" s="119" t="s">
        <v>1193</v>
      </c>
      <c r="X751" s="119" t="s">
        <v>1193</v>
      </c>
      <c r="Y751" s="128">
        <v>41640</v>
      </c>
      <c r="Z751" s="128">
        <v>43100</v>
      </c>
      <c r="AA751" s="120">
        <v>408450</v>
      </c>
      <c r="AB751" s="120">
        <v>0</v>
      </c>
      <c r="AC751" s="120">
        <v>20500</v>
      </c>
      <c r="AD751" s="120">
        <v>0</v>
      </c>
      <c r="AE751" s="120">
        <v>-487147</v>
      </c>
      <c r="AF751" s="121">
        <v>816582</v>
      </c>
      <c r="AG751" s="114" t="s">
        <v>14038</v>
      </c>
      <c r="AH751" s="130" t="s">
        <v>14039</v>
      </c>
      <c r="AI751" s="119">
        <v>7</v>
      </c>
      <c r="AJ751" s="119">
        <v>7</v>
      </c>
      <c r="AK751" s="119">
        <v>0</v>
      </c>
      <c r="AL751" s="130" t="s">
        <v>8217</v>
      </c>
      <c r="AM751" s="119">
        <v>0</v>
      </c>
      <c r="AN751" s="118" t="s">
        <v>3500</v>
      </c>
      <c r="AO751" s="122">
        <v>1</v>
      </c>
      <c r="AP751" s="5"/>
    </row>
    <row r="752" spans="1:42" s="11" customFormat="1" ht="25" customHeight="1" x14ac:dyDescent="0.3">
      <c r="A752" s="123"/>
      <c r="B752" s="124"/>
      <c r="C752" s="114" t="str">
        <f t="shared" ca="1" si="100"/>
        <v>Expired</v>
      </c>
      <c r="D752" s="114" t="s">
        <v>1422</v>
      </c>
      <c r="E752" s="115">
        <v>42711</v>
      </c>
      <c r="F752" s="115">
        <v>43441</v>
      </c>
      <c r="G752" s="115">
        <f t="shared" si="102"/>
        <v>44171</v>
      </c>
      <c r="H752" s="114" t="s">
        <v>1432</v>
      </c>
      <c r="I752" s="379" t="s">
        <v>2993</v>
      </c>
      <c r="J752" s="155" t="s">
        <v>6554</v>
      </c>
      <c r="K752" s="114" t="s">
        <v>24</v>
      </c>
      <c r="L752" s="114" t="s">
        <v>5123</v>
      </c>
      <c r="M752" s="114" t="s">
        <v>3640</v>
      </c>
      <c r="N752" s="116" t="str">
        <f t="shared" si="103"/>
        <v>LP</v>
      </c>
      <c r="O752" s="114" t="s">
        <v>8727</v>
      </c>
      <c r="P752" s="114" t="str">
        <f t="shared" si="101"/>
        <v>Medium</v>
      </c>
      <c r="Q752" s="155" t="s">
        <v>6555</v>
      </c>
      <c r="R752" s="356" t="s">
        <v>12545</v>
      </c>
      <c r="S752" s="356"/>
      <c r="T752" s="155" t="s">
        <v>12546</v>
      </c>
      <c r="U752" s="117" t="s">
        <v>12547</v>
      </c>
      <c r="V752" s="119" t="s">
        <v>8301</v>
      </c>
      <c r="W752" s="119" t="s">
        <v>1193</v>
      </c>
      <c r="X752" s="119" t="s">
        <v>1193</v>
      </c>
      <c r="Y752" s="128">
        <v>42566</v>
      </c>
      <c r="Z752" s="128" t="s">
        <v>12548</v>
      </c>
      <c r="AA752" s="120">
        <v>649921.30000000005</v>
      </c>
      <c r="AB752" s="120">
        <v>0</v>
      </c>
      <c r="AC752" s="120">
        <v>849129</v>
      </c>
      <c r="AD752" s="120">
        <v>0</v>
      </c>
      <c r="AE752" s="120">
        <v>1478215</v>
      </c>
      <c r="AF752" s="121">
        <v>-536780</v>
      </c>
      <c r="AG752" s="114" t="s">
        <v>12549</v>
      </c>
      <c r="AH752" s="114" t="s">
        <v>1193</v>
      </c>
      <c r="AI752" s="114">
        <v>3</v>
      </c>
      <c r="AJ752" s="114">
        <v>0</v>
      </c>
      <c r="AK752" s="114">
        <v>3</v>
      </c>
      <c r="AL752" s="114">
        <v>25</v>
      </c>
      <c r="AM752" s="114">
        <v>1</v>
      </c>
      <c r="AN752" s="118" t="s">
        <v>3500</v>
      </c>
      <c r="AO752" s="122">
        <v>1</v>
      </c>
      <c r="AP752" s="5"/>
    </row>
    <row r="753" spans="1:42" s="11" customFormat="1" ht="25" customHeight="1" x14ac:dyDescent="0.3">
      <c r="A753" s="123"/>
      <c r="B753" s="124"/>
      <c r="C753" s="114" t="str">
        <f t="shared" ca="1" si="100"/>
        <v>Expired</v>
      </c>
      <c r="D753" s="114" t="s">
        <v>3873</v>
      </c>
      <c r="E753" s="115">
        <v>43362</v>
      </c>
      <c r="F753" s="115">
        <v>44823</v>
      </c>
      <c r="G753" s="115">
        <f t="shared" si="102"/>
        <v>45553</v>
      </c>
      <c r="H753" s="187" t="s">
        <v>4871</v>
      </c>
      <c r="I753" s="379" t="s">
        <v>2966</v>
      </c>
      <c r="J753" s="155" t="s">
        <v>6557</v>
      </c>
      <c r="K753" s="114" t="s">
        <v>11728</v>
      </c>
      <c r="L753" s="114" t="s">
        <v>5123</v>
      </c>
      <c r="M753" s="114" t="s">
        <v>3640</v>
      </c>
      <c r="N753" s="116" t="str">
        <f t="shared" si="103"/>
        <v>LP</v>
      </c>
      <c r="O753" s="114" t="s">
        <v>8728</v>
      </c>
      <c r="P753" s="114" t="str">
        <f t="shared" si="101"/>
        <v>Low</v>
      </c>
      <c r="Q753" s="155" t="s">
        <v>6558</v>
      </c>
      <c r="R753" s="356" t="s">
        <v>13623</v>
      </c>
      <c r="S753" s="356"/>
      <c r="T753" s="155" t="s">
        <v>5071</v>
      </c>
      <c r="U753" s="117" t="s">
        <v>8331</v>
      </c>
      <c r="V753" s="118" t="s">
        <v>5430</v>
      </c>
      <c r="W753" s="119" t="s">
        <v>1193</v>
      </c>
      <c r="X753" s="119" t="s">
        <v>1193</v>
      </c>
      <c r="Y753" s="128">
        <v>43319</v>
      </c>
      <c r="Z753" s="118" t="s">
        <v>3305</v>
      </c>
      <c r="AA753" s="120">
        <v>13511707.689999999</v>
      </c>
      <c r="AB753" s="120">
        <v>0</v>
      </c>
      <c r="AC753" s="120">
        <v>533535</v>
      </c>
      <c r="AD753" s="120">
        <v>0</v>
      </c>
      <c r="AE753" s="120">
        <v>14210832.130000001</v>
      </c>
      <c r="AF753" s="121"/>
      <c r="AG753" s="114" t="s">
        <v>11471</v>
      </c>
      <c r="AH753" s="114" t="s">
        <v>11472</v>
      </c>
      <c r="AI753" s="114">
        <v>12</v>
      </c>
      <c r="AJ753" s="114">
        <v>0</v>
      </c>
      <c r="AK753" s="114">
        <v>12</v>
      </c>
      <c r="AL753" s="114">
        <v>0</v>
      </c>
      <c r="AM753" s="114">
        <v>2</v>
      </c>
      <c r="AN753" s="118" t="s">
        <v>3517</v>
      </c>
      <c r="AO753" s="122">
        <v>1</v>
      </c>
      <c r="AP753" s="5"/>
    </row>
    <row r="754" spans="1:42" s="11" customFormat="1" ht="25" customHeight="1" x14ac:dyDescent="0.3">
      <c r="A754" s="163" t="s">
        <v>11535</v>
      </c>
      <c r="B754" s="164"/>
      <c r="C754" s="146" t="str">
        <f t="shared" ca="1" si="100"/>
        <v>Active</v>
      </c>
      <c r="D754" s="146" t="s">
        <v>3963</v>
      </c>
      <c r="E754" s="147">
        <v>43139</v>
      </c>
      <c r="F754" s="147">
        <v>45696</v>
      </c>
      <c r="G754" s="147">
        <f t="shared" si="102"/>
        <v>46425</v>
      </c>
      <c r="H754" s="146" t="s">
        <v>2559</v>
      </c>
      <c r="I754" s="380" t="s">
        <v>3211</v>
      </c>
      <c r="J754" s="343" t="s">
        <v>6559</v>
      </c>
      <c r="K754" s="146" t="s">
        <v>11728</v>
      </c>
      <c r="L754" s="146" t="s">
        <v>5123</v>
      </c>
      <c r="M754" s="146" t="s">
        <v>3640</v>
      </c>
      <c r="N754" s="148" t="str">
        <f t="shared" si="103"/>
        <v>LP</v>
      </c>
      <c r="O754" s="146" t="s">
        <v>8728</v>
      </c>
      <c r="P754" s="146" t="str">
        <f t="shared" si="101"/>
        <v>Low</v>
      </c>
      <c r="Q754" s="323" t="s">
        <v>6560</v>
      </c>
      <c r="R754" s="358" t="s">
        <v>12535</v>
      </c>
      <c r="S754" s="358"/>
      <c r="T754" s="343" t="s">
        <v>12536</v>
      </c>
      <c r="U754" s="165" t="s">
        <v>12537</v>
      </c>
      <c r="V754" s="150" t="s">
        <v>12538</v>
      </c>
      <c r="W754" s="150" t="s">
        <v>1193</v>
      </c>
      <c r="X754" s="150" t="s">
        <v>1193</v>
      </c>
      <c r="Y754" s="150">
        <v>42561</v>
      </c>
      <c r="Z754" s="150">
        <v>43465</v>
      </c>
      <c r="AA754" s="152">
        <v>225632481</v>
      </c>
      <c r="AB754" s="152">
        <v>0</v>
      </c>
      <c r="AC754" s="152">
        <v>91835446</v>
      </c>
      <c r="AD754" s="152">
        <v>0</v>
      </c>
      <c r="AE754" s="152">
        <v>235811112</v>
      </c>
      <c r="AF754" s="153">
        <v>308716738</v>
      </c>
      <c r="AG754" s="146" t="s">
        <v>12539</v>
      </c>
      <c r="AH754" s="146" t="s">
        <v>1193</v>
      </c>
      <c r="AI754" s="146">
        <v>186</v>
      </c>
      <c r="AJ754" s="146">
        <v>171</v>
      </c>
      <c r="AK754" s="146">
        <v>15</v>
      </c>
      <c r="AL754" s="146">
        <v>99</v>
      </c>
      <c r="AM754" s="146">
        <v>16</v>
      </c>
      <c r="AN754" s="151" t="s">
        <v>4568</v>
      </c>
      <c r="AO754" s="154">
        <v>1</v>
      </c>
      <c r="AP754" s="5"/>
    </row>
    <row r="755" spans="1:42" s="11" customFormat="1" ht="25" customHeight="1" x14ac:dyDescent="0.3">
      <c r="A755" s="123"/>
      <c r="B755" s="124"/>
      <c r="C755" s="114" t="str">
        <f t="shared" ca="1" si="100"/>
        <v>Expired</v>
      </c>
      <c r="D755" s="118" t="s">
        <v>1497</v>
      </c>
      <c r="E755" s="129">
        <v>42836</v>
      </c>
      <c r="F755" s="138">
        <v>43566</v>
      </c>
      <c r="G755" s="115">
        <f t="shared" si="102"/>
        <v>44296</v>
      </c>
      <c r="H755" s="118" t="s">
        <v>1501</v>
      </c>
      <c r="I755" s="379" t="s">
        <v>1509</v>
      </c>
      <c r="J755" s="345" t="s">
        <v>6561</v>
      </c>
      <c r="K755" s="118" t="s">
        <v>14</v>
      </c>
      <c r="L755" s="118" t="s">
        <v>3368</v>
      </c>
      <c r="M755" s="114" t="s">
        <v>3640</v>
      </c>
      <c r="N755" s="116" t="str">
        <f t="shared" si="103"/>
        <v>LP</v>
      </c>
      <c r="O755" s="118" t="s">
        <v>8728</v>
      </c>
      <c r="P755" s="114" t="str">
        <f t="shared" si="101"/>
        <v>Low</v>
      </c>
      <c r="Q755" s="345" t="s">
        <v>4453</v>
      </c>
      <c r="R755" s="357"/>
      <c r="S755" s="357"/>
      <c r="T755" s="345" t="s">
        <v>9149</v>
      </c>
      <c r="U755" s="127" t="s">
        <v>9150</v>
      </c>
      <c r="V755" s="118" t="s">
        <v>11119</v>
      </c>
      <c r="W755" s="118" t="s">
        <v>1193</v>
      </c>
      <c r="X755" s="118" t="s">
        <v>1193</v>
      </c>
      <c r="Y755" s="129">
        <v>42703</v>
      </c>
      <c r="Z755" s="129">
        <v>43465</v>
      </c>
      <c r="AA755" s="162">
        <v>2743863</v>
      </c>
      <c r="AB755" s="162">
        <v>0</v>
      </c>
      <c r="AC755" s="162">
        <v>2582451</v>
      </c>
      <c r="AD755" s="162">
        <v>0</v>
      </c>
      <c r="AE755" s="162">
        <v>2582451</v>
      </c>
      <c r="AF755" s="140"/>
      <c r="AG755" s="118" t="s">
        <v>11308</v>
      </c>
      <c r="AH755" s="118" t="s">
        <v>11309</v>
      </c>
      <c r="AI755" s="118">
        <v>48</v>
      </c>
      <c r="AJ755" s="118">
        <v>13</v>
      </c>
      <c r="AK755" s="118">
        <v>35</v>
      </c>
      <c r="AL755" s="118">
        <v>3</v>
      </c>
      <c r="AM755" s="118">
        <v>1</v>
      </c>
      <c r="AN755" s="118" t="s">
        <v>3500</v>
      </c>
      <c r="AO755" s="141">
        <v>1</v>
      </c>
      <c r="AP755" s="5"/>
    </row>
    <row r="756" spans="1:42" s="11" customFormat="1" ht="25" customHeight="1" x14ac:dyDescent="0.3">
      <c r="A756" s="123"/>
      <c r="B756" s="124"/>
      <c r="C756" s="114" t="str">
        <f t="shared" ca="1" si="100"/>
        <v>Active</v>
      </c>
      <c r="D756" s="118" t="s">
        <v>9201</v>
      </c>
      <c r="E756" s="129">
        <v>42187</v>
      </c>
      <c r="F756" s="138">
        <v>45766</v>
      </c>
      <c r="G756" s="115">
        <f t="shared" si="102"/>
        <v>46495</v>
      </c>
      <c r="H756" s="118" t="s">
        <v>4678</v>
      </c>
      <c r="I756" s="379" t="s">
        <v>9204</v>
      </c>
      <c r="J756" s="345" t="s">
        <v>15040</v>
      </c>
      <c r="K756" s="118" t="s">
        <v>9</v>
      </c>
      <c r="L756" s="118" t="s">
        <v>3368</v>
      </c>
      <c r="M756" s="114" t="s">
        <v>3640</v>
      </c>
      <c r="N756" s="116" t="str">
        <f t="shared" si="103"/>
        <v>LP</v>
      </c>
      <c r="O756" s="118" t="s">
        <v>8725</v>
      </c>
      <c r="P756" s="114" t="str">
        <f t="shared" si="101"/>
        <v>Medium</v>
      </c>
      <c r="Q756" s="353" t="s">
        <v>3456</v>
      </c>
      <c r="R756" s="362"/>
      <c r="S756" s="362"/>
      <c r="T756" s="353" t="s">
        <v>9202</v>
      </c>
      <c r="U756" s="127" t="s">
        <v>9148</v>
      </c>
      <c r="V756" s="118" t="s">
        <v>10965</v>
      </c>
      <c r="W756" s="118" t="s">
        <v>1193</v>
      </c>
      <c r="X756" s="118" t="s">
        <v>1193</v>
      </c>
      <c r="Y756" s="129">
        <v>42066</v>
      </c>
      <c r="Z756" s="129">
        <v>44926</v>
      </c>
      <c r="AA756" s="162">
        <v>629567</v>
      </c>
      <c r="AB756" s="162">
        <v>0</v>
      </c>
      <c r="AC756" s="162">
        <v>519878</v>
      </c>
      <c r="AD756" s="162">
        <v>0</v>
      </c>
      <c r="AE756" s="162">
        <v>0</v>
      </c>
      <c r="AF756" s="140"/>
      <c r="AG756" s="118" t="s">
        <v>1193</v>
      </c>
      <c r="AH756" s="118" t="s">
        <v>9203</v>
      </c>
      <c r="AI756" s="118">
        <v>57</v>
      </c>
      <c r="AJ756" s="118">
        <v>15</v>
      </c>
      <c r="AK756" s="118">
        <v>42</v>
      </c>
      <c r="AL756" s="118">
        <v>20</v>
      </c>
      <c r="AM756" s="118">
        <v>1</v>
      </c>
      <c r="AN756" s="118" t="s">
        <v>3500</v>
      </c>
      <c r="AO756" s="141">
        <v>1</v>
      </c>
      <c r="AP756" s="5"/>
    </row>
    <row r="757" spans="1:42" s="11" customFormat="1" ht="25" customHeight="1" x14ac:dyDescent="0.3">
      <c r="A757" s="125"/>
      <c r="B757" s="145"/>
      <c r="C757" s="114" t="str">
        <f t="shared" ca="1" si="100"/>
        <v>Expired</v>
      </c>
      <c r="D757" s="114" t="s">
        <v>4538</v>
      </c>
      <c r="E757" s="115">
        <v>44714</v>
      </c>
      <c r="F757" s="115">
        <v>44714</v>
      </c>
      <c r="G757" s="115">
        <f t="shared" si="102"/>
        <v>45444</v>
      </c>
      <c r="H757" s="114" t="s">
        <v>4540</v>
      </c>
      <c r="I757" s="379" t="s">
        <v>4542</v>
      </c>
      <c r="J757" s="155" t="s">
        <v>6562</v>
      </c>
      <c r="K757" s="118" t="s">
        <v>14</v>
      </c>
      <c r="L757" s="114" t="s">
        <v>3368</v>
      </c>
      <c r="M757" s="114" t="s">
        <v>3640</v>
      </c>
      <c r="N757" s="116" t="str">
        <f t="shared" si="103"/>
        <v>LP</v>
      </c>
      <c r="O757" s="114" t="s">
        <v>8725</v>
      </c>
      <c r="P757" s="114" t="str">
        <f t="shared" si="101"/>
        <v>Medium</v>
      </c>
      <c r="Q757" s="155" t="s">
        <v>4543</v>
      </c>
      <c r="R757" s="356"/>
      <c r="S757" s="356"/>
      <c r="T757" s="155" t="s">
        <v>4545</v>
      </c>
      <c r="U757" s="127" t="s">
        <v>6563</v>
      </c>
      <c r="V757" s="119"/>
      <c r="W757" s="119"/>
      <c r="X757" s="119"/>
      <c r="Y757" s="128"/>
      <c r="Z757" s="118"/>
      <c r="AA757" s="120"/>
      <c r="AB757" s="120"/>
      <c r="AC757" s="120"/>
      <c r="AD757" s="120"/>
      <c r="AE757" s="120"/>
      <c r="AF757" s="121"/>
      <c r="AG757" s="114"/>
      <c r="AH757" s="114"/>
      <c r="AI757" s="114"/>
      <c r="AJ757" s="114"/>
      <c r="AK757" s="114"/>
      <c r="AL757" s="114"/>
      <c r="AM757" s="114"/>
      <c r="AN757" s="118"/>
      <c r="AO757" s="122">
        <v>1</v>
      </c>
      <c r="AP757" s="5"/>
    </row>
    <row r="758" spans="1:42" s="11" customFormat="1" ht="25" customHeight="1" x14ac:dyDescent="0.3">
      <c r="A758" s="123"/>
      <c r="B758" s="124"/>
      <c r="C758" s="114" t="str">
        <f t="shared" ca="1" si="100"/>
        <v>Active</v>
      </c>
      <c r="D758" s="118" t="s">
        <v>14327</v>
      </c>
      <c r="E758" s="129">
        <v>41723</v>
      </c>
      <c r="F758" s="138">
        <v>45490</v>
      </c>
      <c r="G758" s="115">
        <f t="shared" si="102"/>
        <v>46219</v>
      </c>
      <c r="H758" s="118" t="s">
        <v>4679</v>
      </c>
      <c r="I758" s="379" t="s">
        <v>84</v>
      </c>
      <c r="J758" s="345" t="s">
        <v>14328</v>
      </c>
      <c r="K758" s="118" t="s">
        <v>9</v>
      </c>
      <c r="L758" s="118" t="s">
        <v>3368</v>
      </c>
      <c r="M758" s="114" t="s">
        <v>3640</v>
      </c>
      <c r="N758" s="116" t="str">
        <f t="shared" si="103"/>
        <v>LP</v>
      </c>
      <c r="O758" s="118" t="s">
        <v>8725</v>
      </c>
      <c r="P758" s="114" t="str">
        <f t="shared" si="101"/>
        <v>Medium</v>
      </c>
      <c r="Q758" s="345" t="s">
        <v>3457</v>
      </c>
      <c r="R758" s="357"/>
      <c r="S758" s="357"/>
      <c r="T758" s="345" t="s">
        <v>9146</v>
      </c>
      <c r="U758" s="117" t="s">
        <v>9147</v>
      </c>
      <c r="V758" s="118" t="s">
        <v>10966</v>
      </c>
      <c r="W758" s="118" t="s">
        <v>1193</v>
      </c>
      <c r="X758" s="118" t="s">
        <v>1193</v>
      </c>
      <c r="Y758" s="129">
        <v>41695</v>
      </c>
      <c r="Z758" s="129">
        <v>41711</v>
      </c>
      <c r="AA758" s="162">
        <v>437130.4</v>
      </c>
      <c r="AB758" s="162">
        <v>0</v>
      </c>
      <c r="AC758" s="162">
        <v>66712.649999999994</v>
      </c>
      <c r="AD758" s="162">
        <v>0</v>
      </c>
      <c r="AE758" s="162">
        <v>598383.11</v>
      </c>
      <c r="AF758" s="140"/>
      <c r="AG758" s="118" t="s">
        <v>11310</v>
      </c>
      <c r="AH758" s="118" t="s">
        <v>11311</v>
      </c>
      <c r="AI758" s="118">
        <v>6</v>
      </c>
      <c r="AJ758" s="118">
        <v>3</v>
      </c>
      <c r="AK758" s="118">
        <v>3</v>
      </c>
      <c r="AL758" s="118">
        <v>0</v>
      </c>
      <c r="AM758" s="118">
        <v>0</v>
      </c>
      <c r="AN758" s="118" t="s">
        <v>3500</v>
      </c>
      <c r="AO758" s="141">
        <v>1</v>
      </c>
      <c r="AP758" s="5"/>
    </row>
    <row r="759" spans="1:42" s="11" customFormat="1" ht="25" customHeight="1" x14ac:dyDescent="0.3">
      <c r="A759" s="123"/>
      <c r="B759" s="124"/>
      <c r="C759" s="114" t="str">
        <f t="shared" ca="1" si="100"/>
        <v>Expired</v>
      </c>
      <c r="D759" s="114" t="s">
        <v>680</v>
      </c>
      <c r="E759" s="115">
        <v>41918</v>
      </c>
      <c r="F759" s="115">
        <v>43379</v>
      </c>
      <c r="G759" s="115">
        <f t="shared" si="102"/>
        <v>44109</v>
      </c>
      <c r="H759" s="114" t="s">
        <v>681</v>
      </c>
      <c r="I759" s="379" t="s">
        <v>3208</v>
      </c>
      <c r="J759" s="155" t="s">
        <v>6568</v>
      </c>
      <c r="K759" s="114" t="s">
        <v>11728</v>
      </c>
      <c r="L759" s="114" t="s">
        <v>5123</v>
      </c>
      <c r="M759" s="114" t="s">
        <v>3640</v>
      </c>
      <c r="N759" s="116" t="str">
        <f t="shared" si="103"/>
        <v>LP</v>
      </c>
      <c r="O759" s="114" t="s">
        <v>8729</v>
      </c>
      <c r="P759" s="114" t="str">
        <f t="shared" si="101"/>
        <v>Low</v>
      </c>
      <c r="Q759" s="155" t="s">
        <v>2940</v>
      </c>
      <c r="R759" s="356" t="s">
        <v>12572</v>
      </c>
      <c r="S759" s="356"/>
      <c r="T759" s="155" t="s">
        <v>6569</v>
      </c>
      <c r="U759" s="117" t="s">
        <v>12573</v>
      </c>
      <c r="V759" s="118" t="s">
        <v>12574</v>
      </c>
      <c r="W759" s="119" t="s">
        <v>1193</v>
      </c>
      <c r="X759" s="119" t="s">
        <v>1193</v>
      </c>
      <c r="Y759" s="128">
        <v>41820</v>
      </c>
      <c r="Z759" s="128">
        <v>43100</v>
      </c>
      <c r="AA759" s="120">
        <v>6939226</v>
      </c>
      <c r="AB759" s="120">
        <v>0</v>
      </c>
      <c r="AC759" s="120">
        <v>0</v>
      </c>
      <c r="AD759" s="120">
        <v>0</v>
      </c>
      <c r="AE759" s="120">
        <v>7431341</v>
      </c>
      <c r="AF759" s="121">
        <v>7752119</v>
      </c>
      <c r="AG759" s="114" t="s">
        <v>12575</v>
      </c>
      <c r="AH759" s="114" t="s">
        <v>12576</v>
      </c>
      <c r="AI759" s="114">
        <v>6</v>
      </c>
      <c r="AJ759" s="114">
        <v>5</v>
      </c>
      <c r="AK759" s="114">
        <v>1</v>
      </c>
      <c r="AL759" s="114">
        <v>0</v>
      </c>
      <c r="AM759" s="114">
        <v>1</v>
      </c>
      <c r="AN759" s="118" t="s">
        <v>3517</v>
      </c>
      <c r="AO759" s="122">
        <v>1</v>
      </c>
      <c r="AP759" s="5"/>
    </row>
    <row r="760" spans="1:42" s="11" customFormat="1" ht="25" customHeight="1" x14ac:dyDescent="0.3">
      <c r="A760" s="123"/>
      <c r="B760" s="124"/>
      <c r="C760" s="114" t="str">
        <f t="shared" ca="1" si="100"/>
        <v>Expired</v>
      </c>
      <c r="D760" s="114" t="s">
        <v>102</v>
      </c>
      <c r="E760" s="115">
        <v>41724</v>
      </c>
      <c r="F760" s="115">
        <v>41724</v>
      </c>
      <c r="G760" s="115">
        <f t="shared" si="102"/>
        <v>42454</v>
      </c>
      <c r="H760" s="114" t="s">
        <v>4817</v>
      </c>
      <c r="I760" s="379" t="s">
        <v>103</v>
      </c>
      <c r="J760" s="155" t="s">
        <v>6570</v>
      </c>
      <c r="K760" s="114" t="s">
        <v>12571</v>
      </c>
      <c r="L760" s="114" t="s">
        <v>5123</v>
      </c>
      <c r="M760" s="114" t="s">
        <v>3640</v>
      </c>
      <c r="N760" s="116" t="str">
        <f t="shared" si="103"/>
        <v>LP</v>
      </c>
      <c r="O760" s="114" t="s">
        <v>8729</v>
      </c>
      <c r="P760" s="114" t="str">
        <f>IF(EXACT(O760,"Overseas Charities Operating in Jamaica"),"Medium",IF(EXACT(O760,"Muslim Groups/Foundations"),"Medium",IF(EXACT(O760,"Churches"),"Low",IF(EXACT(O760,"Benevolent Societies"),"Low",IF(EXACT(O760,"Alumni/Past Students Associations"),"Low",IF(EXACT(O760,"Schools(Government/Private)"),"Low",IF(EXACT(O760,"Govt.Based Trust/Charities"),"Low",IF(EXACT(O760,"Trust"),"Medium",IF(EXACT(O760,"Company Based Foundations"),"Medium",IF(EXACT(O760,"Other Foundations"),"Medium",IF(EXACT(O760,"Unincorporated Groups"),"Medium","")))))))))))</f>
        <v>Low</v>
      </c>
      <c r="Q760" s="155" t="s">
        <v>470</v>
      </c>
      <c r="R760" s="356"/>
      <c r="S760" s="356"/>
      <c r="T760" s="155" t="s">
        <v>2114</v>
      </c>
      <c r="U760" s="117" t="s">
        <v>6571</v>
      </c>
      <c r="V760" s="119"/>
      <c r="W760" s="119"/>
      <c r="X760" s="119"/>
      <c r="Y760" s="128"/>
      <c r="Z760" s="118"/>
      <c r="AA760" s="120"/>
      <c r="AB760" s="120"/>
      <c r="AC760" s="120"/>
      <c r="AD760" s="120"/>
      <c r="AE760" s="120"/>
      <c r="AF760" s="121"/>
      <c r="AG760" s="114"/>
      <c r="AH760" s="114"/>
      <c r="AI760" s="114"/>
      <c r="AJ760" s="114"/>
      <c r="AK760" s="114"/>
      <c r="AL760" s="114"/>
      <c r="AM760" s="114"/>
      <c r="AN760" s="118" t="s">
        <v>3500</v>
      </c>
      <c r="AO760" s="122">
        <v>1</v>
      </c>
      <c r="AP760" s="5"/>
    </row>
    <row r="761" spans="1:42" s="11" customFormat="1" ht="25" customHeight="1" x14ac:dyDescent="0.3">
      <c r="A761" s="123"/>
      <c r="B761" s="124"/>
      <c r="C761" s="114" t="str">
        <f t="shared" ca="1" si="100"/>
        <v>Active</v>
      </c>
      <c r="D761" s="114" t="s">
        <v>3924</v>
      </c>
      <c r="E761" s="115">
        <v>42326</v>
      </c>
      <c r="F761" s="115">
        <v>45979</v>
      </c>
      <c r="G761" s="115">
        <f>DATE(YEAR(F761),MONTH(F761)+18,DAY(F761)-1)</f>
        <v>46524</v>
      </c>
      <c r="H761" s="114" t="s">
        <v>1110</v>
      </c>
      <c r="I761" s="379" t="s">
        <v>3145</v>
      </c>
      <c r="J761" s="155" t="s">
        <v>6572</v>
      </c>
      <c r="K761" s="114" t="s">
        <v>11728</v>
      </c>
      <c r="L761" s="114" t="s">
        <v>5123</v>
      </c>
      <c r="M761" s="114" t="s">
        <v>3640</v>
      </c>
      <c r="N761" s="116" t="str">
        <f t="shared" si="103"/>
        <v>LP</v>
      </c>
      <c r="O761" s="114" t="s">
        <v>8729</v>
      </c>
      <c r="P761" s="114" t="str">
        <f t="shared" ref="P761:P782" si="104">IF(EXACT(O761,"Overseas Charities Operating in Jamaica"),"Medium",IF(EXACT(O761,"Muslim Groups/Foundations"),"Medium",IF(EXACT(O761,"Churches"),"Low",IF(EXACT(O761,"Benevolent Societies"),"Low",IF(EXACT(O761,"Alumni/Past Students Associations"),"Low",IF(EXACT(O761,"Schools(Government/Private)"),"Low",IF(EXACT(O761,"Govt.Based Trusts/Charities"),"Low",IF(EXACT(O761,"Trust"),"Medium",IF(EXACT(O761,"Company Based Foundations"),"Medium",IF(EXACT(O761,"Other Foundations"),"Medium",IF(EXACT(O761,"Unincorporated Groups"),"Medium","")))))))))))</f>
        <v>Low</v>
      </c>
      <c r="Q761" s="155" t="s">
        <v>6573</v>
      </c>
      <c r="R761" s="356" t="s">
        <v>13175</v>
      </c>
      <c r="S761" s="356"/>
      <c r="T761" s="155" t="s">
        <v>13174</v>
      </c>
      <c r="U761" s="117" t="s">
        <v>13176</v>
      </c>
      <c r="V761" s="119" t="s">
        <v>5396</v>
      </c>
      <c r="W761" s="118" t="s">
        <v>1193</v>
      </c>
      <c r="X761" s="118" t="s">
        <v>1193</v>
      </c>
      <c r="Y761" s="128" t="s">
        <v>1193</v>
      </c>
      <c r="Z761" s="118" t="s">
        <v>3305</v>
      </c>
      <c r="AA761" s="120">
        <v>53129993</v>
      </c>
      <c r="AB761" s="120">
        <v>0</v>
      </c>
      <c r="AC761" s="120">
        <v>47849531</v>
      </c>
      <c r="AD761" s="120">
        <v>0</v>
      </c>
      <c r="AE761" s="120">
        <v>862936683</v>
      </c>
      <c r="AF761" s="121"/>
      <c r="AG761" s="114" t="s">
        <v>7756</v>
      </c>
      <c r="AH761" s="114" t="s">
        <v>7757</v>
      </c>
      <c r="AI761" s="114">
        <v>11</v>
      </c>
      <c r="AJ761" s="114">
        <v>6</v>
      </c>
      <c r="AK761" s="114">
        <v>5</v>
      </c>
      <c r="AL761" s="114">
        <v>11</v>
      </c>
      <c r="AM761" s="114">
        <v>1</v>
      </c>
      <c r="AN761" s="118" t="s">
        <v>4568</v>
      </c>
      <c r="AO761" s="122">
        <v>1</v>
      </c>
      <c r="AP761" s="5"/>
    </row>
    <row r="762" spans="1:42" s="11" customFormat="1" ht="25" customHeight="1" x14ac:dyDescent="0.3">
      <c r="A762" s="123"/>
      <c r="B762" s="124"/>
      <c r="C762" s="114" t="str">
        <f t="shared" ca="1" si="100"/>
        <v>Expired</v>
      </c>
      <c r="D762" s="118" t="s">
        <v>356</v>
      </c>
      <c r="E762" s="129">
        <v>41842</v>
      </c>
      <c r="F762" s="138">
        <v>44038</v>
      </c>
      <c r="G762" s="115">
        <f>DATE(YEAR(F762)+2,MONTH(F762),DAY(F762)-1)</f>
        <v>44767</v>
      </c>
      <c r="H762" s="118" t="s">
        <v>4683</v>
      </c>
      <c r="I762" s="379" t="s">
        <v>8071</v>
      </c>
      <c r="J762" s="345" t="s">
        <v>9143</v>
      </c>
      <c r="K762" s="118" t="s">
        <v>14</v>
      </c>
      <c r="L762" s="118" t="s">
        <v>3368</v>
      </c>
      <c r="M762" s="158" t="s">
        <v>8849</v>
      </c>
      <c r="N762" s="116" t="s">
        <v>3789</v>
      </c>
      <c r="O762" s="118" t="s">
        <v>8725</v>
      </c>
      <c r="P762" s="114" t="str">
        <f t="shared" si="104"/>
        <v>Medium</v>
      </c>
      <c r="Q762" s="345" t="s">
        <v>3461</v>
      </c>
      <c r="R762" s="357"/>
      <c r="S762" s="357"/>
      <c r="T762" s="345" t="s">
        <v>9144</v>
      </c>
      <c r="U762" s="139" t="s">
        <v>9145</v>
      </c>
      <c r="V762" s="118" t="s">
        <v>10967</v>
      </c>
      <c r="W762" s="118" t="s">
        <v>10968</v>
      </c>
      <c r="X762" s="118" t="s">
        <v>1193</v>
      </c>
      <c r="Y762" s="129">
        <v>41800</v>
      </c>
      <c r="Z762" s="118" t="s">
        <v>3303</v>
      </c>
      <c r="AA762" s="162">
        <v>0</v>
      </c>
      <c r="AB762" s="162">
        <v>0</v>
      </c>
      <c r="AC762" s="162">
        <v>0</v>
      </c>
      <c r="AD762" s="162">
        <v>0</v>
      </c>
      <c r="AE762" s="162">
        <v>0</v>
      </c>
      <c r="AF762" s="140"/>
      <c r="AG762" s="118" t="s">
        <v>1193</v>
      </c>
      <c r="AH762" s="118" t="s">
        <v>1193</v>
      </c>
      <c r="AI762" s="118">
        <v>9</v>
      </c>
      <c r="AJ762" s="118">
        <v>4</v>
      </c>
      <c r="AK762" s="118">
        <v>5</v>
      </c>
      <c r="AL762" s="118">
        <v>0</v>
      </c>
      <c r="AM762" s="118">
        <v>0</v>
      </c>
      <c r="AN762" s="118" t="s">
        <v>3517</v>
      </c>
      <c r="AO762" s="141">
        <v>1</v>
      </c>
      <c r="AP762" s="5"/>
    </row>
    <row r="763" spans="1:42" s="11" customFormat="1" ht="25" customHeight="1" x14ac:dyDescent="0.3">
      <c r="A763" s="123"/>
      <c r="B763" s="124"/>
      <c r="C763" s="114" t="str">
        <f t="shared" ca="1" si="100"/>
        <v>Active</v>
      </c>
      <c r="D763" s="114" t="s">
        <v>15662</v>
      </c>
      <c r="E763" s="115">
        <v>45569</v>
      </c>
      <c r="F763" s="115">
        <f>E763</f>
        <v>45569</v>
      </c>
      <c r="G763" s="115">
        <f>DATE(YEAR(F763)+2,MONTH(F763),DAY(F763)-1)</f>
        <v>46298</v>
      </c>
      <c r="H763" s="114" t="s">
        <v>15663</v>
      </c>
      <c r="I763" s="379" t="s">
        <v>15664</v>
      </c>
      <c r="J763" s="155" t="s">
        <v>15665</v>
      </c>
      <c r="K763" s="114" t="s">
        <v>14</v>
      </c>
      <c r="L763" s="114" t="s">
        <v>3368</v>
      </c>
      <c r="M763" s="114" t="s">
        <v>3639</v>
      </c>
      <c r="N763" s="116" t="str">
        <f>IF(EXACT(M763,"C - COMPANY ACT"),"LP",IF(EXACT(M763,"V- VEST ACT (WITHIN PARLIAMENT) "),"LP",IF(EXACT(M763,"FS - FRIENDLY SOCIETIES ACT"),"LP",IF(EXACT(M763,"UN - UNICORPORATED"),"LA",""))))</f>
        <v>LA</v>
      </c>
      <c r="O763" s="114" t="s">
        <v>8732</v>
      </c>
      <c r="P763" s="114" t="str">
        <f t="shared" si="104"/>
        <v/>
      </c>
      <c r="Q763" s="155" t="s">
        <v>15666</v>
      </c>
      <c r="R763" s="356" t="s">
        <v>15667</v>
      </c>
      <c r="S763" s="356"/>
      <c r="T763" s="155" t="s">
        <v>1193</v>
      </c>
      <c r="U763" s="117" t="s">
        <v>1193</v>
      </c>
      <c r="V763" s="118" t="s">
        <v>1193</v>
      </c>
      <c r="W763" s="119" t="s">
        <v>1193</v>
      </c>
      <c r="X763" s="119" t="s">
        <v>1193</v>
      </c>
      <c r="Y763" s="115" t="s">
        <v>15668</v>
      </c>
      <c r="Z763" s="118" t="s">
        <v>3303</v>
      </c>
      <c r="AA763" s="120">
        <v>0</v>
      </c>
      <c r="AB763" s="120">
        <v>0</v>
      </c>
      <c r="AC763" s="120">
        <v>0</v>
      </c>
      <c r="AD763" s="120">
        <v>0</v>
      </c>
      <c r="AE763" s="120">
        <v>0</v>
      </c>
      <c r="AF763" s="121">
        <v>0</v>
      </c>
      <c r="AG763" s="114" t="s">
        <v>1193</v>
      </c>
      <c r="AH763" s="114" t="s">
        <v>1193</v>
      </c>
      <c r="AI763" s="114">
        <v>0</v>
      </c>
      <c r="AJ763" s="114">
        <v>0</v>
      </c>
      <c r="AK763" s="114">
        <v>0</v>
      </c>
      <c r="AL763" s="114">
        <v>0</v>
      </c>
      <c r="AM763" s="114">
        <v>0</v>
      </c>
      <c r="AN763" s="118" t="s">
        <v>1193</v>
      </c>
      <c r="AO763" s="122">
        <v>1</v>
      </c>
      <c r="AP763" s="5"/>
    </row>
    <row r="764" spans="1:42" s="11" customFormat="1" ht="25" customHeight="1" x14ac:dyDescent="0.3">
      <c r="A764" s="123" t="s">
        <v>1193</v>
      </c>
      <c r="B764" s="124"/>
      <c r="C764" s="114" t="str">
        <f t="shared" ca="1" si="100"/>
        <v>Active</v>
      </c>
      <c r="D764" s="118" t="s">
        <v>14277</v>
      </c>
      <c r="E764" s="129">
        <v>41815</v>
      </c>
      <c r="F764" s="138">
        <v>45833</v>
      </c>
      <c r="G764" s="115">
        <f>DATE(YEAR(F764)+2,MONTH(F764),DAY(F764)-1)</f>
        <v>46562</v>
      </c>
      <c r="H764" s="118" t="s">
        <v>4684</v>
      </c>
      <c r="I764" s="379" t="s">
        <v>670</v>
      </c>
      <c r="J764" s="345" t="s">
        <v>9142</v>
      </c>
      <c r="K764" s="118" t="s">
        <v>14</v>
      </c>
      <c r="L764" s="118" t="s">
        <v>3368</v>
      </c>
      <c r="M764" s="114" t="s">
        <v>8849</v>
      </c>
      <c r="N764" s="116" t="s">
        <v>3789</v>
      </c>
      <c r="O764" s="118" t="s">
        <v>8726</v>
      </c>
      <c r="P764" s="114" t="str">
        <f t="shared" si="104"/>
        <v>Medium</v>
      </c>
      <c r="Q764" s="345" t="s">
        <v>5073</v>
      </c>
      <c r="R764" s="357"/>
      <c r="S764" s="357"/>
      <c r="T764" s="345" t="s">
        <v>9140</v>
      </c>
      <c r="U764" s="139" t="s">
        <v>9141</v>
      </c>
      <c r="V764" s="118" t="s">
        <v>10969</v>
      </c>
      <c r="W764" s="118" t="s">
        <v>1193</v>
      </c>
      <c r="X764" s="118" t="s">
        <v>1193</v>
      </c>
      <c r="Y764" s="129">
        <v>41793</v>
      </c>
      <c r="Z764" s="118" t="s">
        <v>3303</v>
      </c>
      <c r="AA764" s="118">
        <v>0</v>
      </c>
      <c r="AB764" s="118">
        <v>0</v>
      </c>
      <c r="AC764" s="118">
        <v>0</v>
      </c>
      <c r="AD764" s="118">
        <v>0</v>
      </c>
      <c r="AE764" s="118">
        <v>0</v>
      </c>
      <c r="AF764" s="140"/>
      <c r="AG764" s="118" t="s">
        <v>1193</v>
      </c>
      <c r="AH764" s="118" t="s">
        <v>1193</v>
      </c>
      <c r="AI764" s="118">
        <v>10</v>
      </c>
      <c r="AJ764" s="118">
        <v>7</v>
      </c>
      <c r="AK764" s="118">
        <v>3</v>
      </c>
      <c r="AL764" s="118">
        <v>0</v>
      </c>
      <c r="AM764" s="118">
        <v>0</v>
      </c>
      <c r="AN764" s="118" t="s">
        <v>4568</v>
      </c>
      <c r="AO764" s="141">
        <v>1</v>
      </c>
      <c r="AP764" s="5"/>
    </row>
    <row r="765" spans="1:42" s="11" customFormat="1" ht="25" customHeight="1" x14ac:dyDescent="0.3">
      <c r="A765" s="123"/>
      <c r="B765" s="124"/>
      <c r="C765" s="114" t="str">
        <f t="shared" ca="1" si="100"/>
        <v>Active</v>
      </c>
      <c r="D765" s="114" t="s">
        <v>3836</v>
      </c>
      <c r="E765" s="115">
        <v>42044</v>
      </c>
      <c r="F765" s="115">
        <v>45697</v>
      </c>
      <c r="G765" s="115">
        <f>DATE(YEAR(F765),MONTH(F765)+18,DAY(F765)-1)</f>
        <v>46242</v>
      </c>
      <c r="H765" s="114" t="s">
        <v>821</v>
      </c>
      <c r="I765" s="379" t="s">
        <v>16611</v>
      </c>
      <c r="J765" s="155" t="s">
        <v>15256</v>
      </c>
      <c r="K765" s="114" t="s">
        <v>18</v>
      </c>
      <c r="L765" s="114" t="s">
        <v>5123</v>
      </c>
      <c r="M765" s="114" t="s">
        <v>3640</v>
      </c>
      <c r="N765" s="116" t="str">
        <f t="shared" ref="N765:N784" si="105">IF(EXACT(M765,"C - COMPANY ACT"),"LP",IF(EXACT(M765,"V- VEST ACT (WITHIN PARLIAMENT) "),"LP",IF(EXACT(M765,"FS - FRIENDLY SOCIETIES ACT"),"LP",IF(EXACT(M765,"UN - UNICORPORATED"),"LA",""))))</f>
        <v>LP</v>
      </c>
      <c r="O765" s="118" t="s">
        <v>8733</v>
      </c>
      <c r="P765" s="114" t="str">
        <f t="shared" si="104"/>
        <v>Medium</v>
      </c>
      <c r="Q765" s="155" t="s">
        <v>6576</v>
      </c>
      <c r="R765" s="356" t="s">
        <v>15257</v>
      </c>
      <c r="S765" s="356"/>
      <c r="T765" s="155" t="s">
        <v>15258</v>
      </c>
      <c r="U765" s="226" t="s">
        <v>15259</v>
      </c>
      <c r="V765" s="118" t="s">
        <v>15260</v>
      </c>
      <c r="W765" s="119" t="s">
        <v>1193</v>
      </c>
      <c r="X765" s="119" t="s">
        <v>1193</v>
      </c>
      <c r="Y765" s="128" t="s">
        <v>1193</v>
      </c>
      <c r="Z765" s="128">
        <v>43830</v>
      </c>
      <c r="AA765" s="120">
        <v>15579586.5</v>
      </c>
      <c r="AB765" s="120">
        <v>0</v>
      </c>
      <c r="AC765" s="120">
        <v>15132365.460000001</v>
      </c>
      <c r="AD765" s="120">
        <v>0</v>
      </c>
      <c r="AE765" s="120">
        <v>17046476.879999999</v>
      </c>
      <c r="AF765" s="121"/>
      <c r="AG765" s="114" t="s">
        <v>7758</v>
      </c>
      <c r="AH765" s="114" t="s">
        <v>11473</v>
      </c>
      <c r="AI765" s="114">
        <v>1</v>
      </c>
      <c r="AJ765" s="114">
        <v>0</v>
      </c>
      <c r="AK765" s="114">
        <v>0</v>
      </c>
      <c r="AL765" s="114">
        <v>0</v>
      </c>
      <c r="AM765" s="114">
        <v>0</v>
      </c>
      <c r="AN765" s="118" t="s">
        <v>4568</v>
      </c>
      <c r="AO765" s="122">
        <v>1</v>
      </c>
      <c r="AP765" s="5"/>
    </row>
    <row r="766" spans="1:42" s="11" customFormat="1" ht="25" customHeight="1" x14ac:dyDescent="0.3">
      <c r="A766" s="123"/>
      <c r="B766" s="124"/>
      <c r="C766" s="114" t="str">
        <f t="shared" ca="1" si="100"/>
        <v>Active</v>
      </c>
      <c r="D766" s="114" t="s">
        <v>3929</v>
      </c>
      <c r="E766" s="115">
        <v>43045</v>
      </c>
      <c r="F766" s="115">
        <v>45602</v>
      </c>
      <c r="G766" s="115">
        <f>DATE(YEAR(F766)+2,MONTH(F766),DAY(F766)-1)</f>
        <v>46331</v>
      </c>
      <c r="H766" s="114" t="s">
        <v>1761</v>
      </c>
      <c r="I766" s="379" t="s">
        <v>1765</v>
      </c>
      <c r="J766" s="155" t="s">
        <v>6577</v>
      </c>
      <c r="K766" s="114" t="s">
        <v>74</v>
      </c>
      <c r="L766" s="114" t="s">
        <v>15709</v>
      </c>
      <c r="M766" s="114" t="s">
        <v>3640</v>
      </c>
      <c r="N766" s="116" t="str">
        <f t="shared" si="105"/>
        <v>LP</v>
      </c>
      <c r="O766" s="118" t="s">
        <v>8725</v>
      </c>
      <c r="P766" s="114" t="str">
        <f t="shared" si="104"/>
        <v>Medium</v>
      </c>
      <c r="Q766" s="155" t="s">
        <v>10381</v>
      </c>
      <c r="R766" s="356" t="s">
        <v>13385</v>
      </c>
      <c r="S766" s="356"/>
      <c r="T766" s="155" t="s">
        <v>13387</v>
      </c>
      <c r="U766" s="117" t="s">
        <v>13386</v>
      </c>
      <c r="V766" s="118" t="s">
        <v>11120</v>
      </c>
      <c r="W766" s="119" t="s">
        <v>1193</v>
      </c>
      <c r="X766" s="119" t="s">
        <v>1193</v>
      </c>
      <c r="Y766" s="128" t="s">
        <v>1193</v>
      </c>
      <c r="Z766" s="128">
        <v>43830</v>
      </c>
      <c r="AA766" s="120">
        <v>4928770</v>
      </c>
      <c r="AB766" s="120">
        <v>0</v>
      </c>
      <c r="AC766" s="120">
        <v>75898</v>
      </c>
      <c r="AD766" s="120">
        <v>0</v>
      </c>
      <c r="AE766" s="120">
        <v>-43658691.140000001</v>
      </c>
      <c r="AF766" s="121">
        <v>49605639</v>
      </c>
      <c r="AG766" s="114" t="s">
        <v>7759</v>
      </c>
      <c r="AH766" s="114" t="s">
        <v>7760</v>
      </c>
      <c r="AI766" s="192">
        <v>15</v>
      </c>
      <c r="AJ766" s="192">
        <v>9</v>
      </c>
      <c r="AK766" s="192">
        <v>6</v>
      </c>
      <c r="AL766" s="192">
        <v>150</v>
      </c>
      <c r="AM766" s="192">
        <v>0</v>
      </c>
      <c r="AN766" s="118" t="s">
        <v>3500</v>
      </c>
      <c r="AO766" s="122">
        <v>1</v>
      </c>
      <c r="AP766" s="5"/>
    </row>
    <row r="767" spans="1:42" s="11" customFormat="1" ht="25" customHeight="1" x14ac:dyDescent="0.3">
      <c r="A767" s="123"/>
      <c r="B767" s="124"/>
      <c r="C767" s="114" t="str">
        <f t="shared" ca="1" si="100"/>
        <v>Expired</v>
      </c>
      <c r="D767" s="114" t="s">
        <v>1543</v>
      </c>
      <c r="E767" s="115">
        <v>42891</v>
      </c>
      <c r="F767" s="115">
        <v>42891</v>
      </c>
      <c r="G767" s="115">
        <f>DATE(YEAR(F767)+2,MONTH(F767),DAY(F767)-1)</f>
        <v>43620</v>
      </c>
      <c r="H767" s="114" t="s">
        <v>1555</v>
      </c>
      <c r="I767" s="379" t="s">
        <v>1566</v>
      </c>
      <c r="J767" s="155" t="s">
        <v>6578</v>
      </c>
      <c r="K767" s="114" t="s">
        <v>12571</v>
      </c>
      <c r="L767" s="114" t="s">
        <v>5123</v>
      </c>
      <c r="M767" s="114" t="s">
        <v>3640</v>
      </c>
      <c r="N767" s="116" t="str">
        <f t="shared" si="105"/>
        <v>LP</v>
      </c>
      <c r="O767" s="118" t="s">
        <v>8727</v>
      </c>
      <c r="P767" s="114" t="str">
        <f t="shared" si="104"/>
        <v>Medium</v>
      </c>
      <c r="Q767" s="155" t="s">
        <v>6579</v>
      </c>
      <c r="R767" s="356" t="s">
        <v>12583</v>
      </c>
      <c r="S767" s="356"/>
      <c r="T767" s="155" t="s">
        <v>12584</v>
      </c>
      <c r="U767" s="127" t="s">
        <v>12585</v>
      </c>
      <c r="V767" s="118" t="s">
        <v>12586</v>
      </c>
      <c r="W767" s="118" t="s">
        <v>12588</v>
      </c>
      <c r="X767" s="118" t="s">
        <v>12587</v>
      </c>
      <c r="Y767" s="128">
        <v>44776</v>
      </c>
      <c r="Z767" s="128">
        <v>43100</v>
      </c>
      <c r="AA767" s="120">
        <v>373198</v>
      </c>
      <c r="AB767" s="120">
        <v>0</v>
      </c>
      <c r="AC767" s="120">
        <v>370688</v>
      </c>
      <c r="AD767" s="120">
        <v>0</v>
      </c>
      <c r="AE767" s="120">
        <v>430688</v>
      </c>
      <c r="AF767" s="121">
        <v>109750</v>
      </c>
      <c r="AG767" s="114" t="s">
        <v>12589</v>
      </c>
      <c r="AH767" s="114" t="s">
        <v>1193</v>
      </c>
      <c r="AI767" s="114">
        <v>23</v>
      </c>
      <c r="AJ767" s="114">
        <v>11</v>
      </c>
      <c r="AK767" s="114">
        <v>12</v>
      </c>
      <c r="AL767" s="114">
        <v>6</v>
      </c>
      <c r="AM767" s="114">
        <v>2</v>
      </c>
      <c r="AN767" s="118" t="s">
        <v>3500</v>
      </c>
      <c r="AO767" s="122">
        <v>1</v>
      </c>
      <c r="AP767" s="5"/>
    </row>
    <row r="768" spans="1:42" s="11" customFormat="1" ht="25" customHeight="1" x14ac:dyDescent="0.3">
      <c r="A768" s="123"/>
      <c r="B768" s="124"/>
      <c r="C768" s="114" t="str">
        <f t="shared" ca="1" si="100"/>
        <v>Active</v>
      </c>
      <c r="D768" s="114" t="s">
        <v>4064</v>
      </c>
      <c r="E768" s="115">
        <v>44699</v>
      </c>
      <c r="F768" s="115">
        <v>45979</v>
      </c>
      <c r="G768" s="115">
        <f>DATE(YEAR(F768),MONTH(F768)+18,DAY(F768)-1)</f>
        <v>46524</v>
      </c>
      <c r="H768" s="114" t="s">
        <v>4166</v>
      </c>
      <c r="I768" s="379" t="s">
        <v>8072</v>
      </c>
      <c r="J768" s="155" t="s">
        <v>6581</v>
      </c>
      <c r="K768" s="114" t="s">
        <v>6582</v>
      </c>
      <c r="L768" s="114" t="s">
        <v>5123</v>
      </c>
      <c r="M768" s="114" t="s">
        <v>3640</v>
      </c>
      <c r="N768" s="116" t="str">
        <f t="shared" si="105"/>
        <v>LP</v>
      </c>
      <c r="O768" s="118" t="s">
        <v>8727</v>
      </c>
      <c r="P768" s="114" t="str">
        <f t="shared" si="104"/>
        <v>Medium</v>
      </c>
      <c r="Q768" s="155" t="s">
        <v>6583</v>
      </c>
      <c r="R768" s="356" t="s">
        <v>12582</v>
      </c>
      <c r="S768" s="356"/>
      <c r="T768" s="155" t="s">
        <v>15696</v>
      </c>
      <c r="U768" s="127" t="s">
        <v>15697</v>
      </c>
      <c r="V768" s="118" t="s">
        <v>6584</v>
      </c>
      <c r="W768" s="118" t="s">
        <v>1193</v>
      </c>
      <c r="X768" s="118" t="s">
        <v>7761</v>
      </c>
      <c r="Y768" s="115">
        <v>44567</v>
      </c>
      <c r="Z768" s="115">
        <v>45657</v>
      </c>
      <c r="AA768" s="130">
        <v>1323025</v>
      </c>
      <c r="AB768" s="130">
        <v>0</v>
      </c>
      <c r="AC768" s="130">
        <v>1303025</v>
      </c>
      <c r="AD768" s="130">
        <v>0</v>
      </c>
      <c r="AE768" s="130">
        <v>-1353025</v>
      </c>
      <c r="AF768" s="137">
        <v>20000</v>
      </c>
      <c r="AG768" s="114" t="s">
        <v>15362</v>
      </c>
      <c r="AH768" s="114" t="s">
        <v>15363</v>
      </c>
      <c r="AI768" s="114">
        <v>4</v>
      </c>
      <c r="AJ768" s="114">
        <v>1</v>
      </c>
      <c r="AK768" s="114">
        <v>3</v>
      </c>
      <c r="AL768" s="114">
        <v>4</v>
      </c>
      <c r="AM768" s="114">
        <v>1</v>
      </c>
      <c r="AN768" s="136" t="s">
        <v>3500</v>
      </c>
      <c r="AO768" s="122">
        <v>1</v>
      </c>
      <c r="AP768" s="5"/>
    </row>
    <row r="769" spans="1:42" s="11" customFormat="1" ht="25" customHeight="1" x14ac:dyDescent="0.3">
      <c r="A769" s="123"/>
      <c r="B769" s="124"/>
      <c r="C769" s="114" t="str">
        <f t="shared" ca="1" si="100"/>
        <v>Expired</v>
      </c>
      <c r="D769" s="114" t="s">
        <v>1883</v>
      </c>
      <c r="E769" s="115">
        <v>43165</v>
      </c>
      <c r="F769" s="115">
        <v>43165</v>
      </c>
      <c r="G769" s="115">
        <f t="shared" ref="G769:G774" si="106">DATE(YEAR(F769)+2,MONTH(F769),DAY(F769)-1)</f>
        <v>43895</v>
      </c>
      <c r="H769" s="114" t="s">
        <v>1884</v>
      </c>
      <c r="I769" s="379" t="s">
        <v>1885</v>
      </c>
      <c r="J769" s="155" t="s">
        <v>6589</v>
      </c>
      <c r="K769" s="114" t="s">
        <v>11728</v>
      </c>
      <c r="L769" s="114" t="s">
        <v>5123</v>
      </c>
      <c r="M769" s="114" t="s">
        <v>3640</v>
      </c>
      <c r="N769" s="116" t="str">
        <f t="shared" si="105"/>
        <v>LP</v>
      </c>
      <c r="O769" s="118" t="s">
        <v>8728</v>
      </c>
      <c r="P769" s="114" t="str">
        <f t="shared" si="104"/>
        <v>Low</v>
      </c>
      <c r="Q769" s="155" t="s">
        <v>10561</v>
      </c>
      <c r="R769" s="356" t="s">
        <v>12650</v>
      </c>
      <c r="S769" s="356"/>
      <c r="T769" s="155" t="s">
        <v>12649</v>
      </c>
      <c r="U769" s="117" t="s">
        <v>12651</v>
      </c>
      <c r="V769" s="119" t="s">
        <v>12652</v>
      </c>
      <c r="W769" s="119" t="s">
        <v>1193</v>
      </c>
      <c r="X769" s="119" t="s">
        <v>1193</v>
      </c>
      <c r="Y769" s="128">
        <v>43101</v>
      </c>
      <c r="Z769" s="118" t="s">
        <v>3303</v>
      </c>
      <c r="AA769" s="120">
        <v>0</v>
      </c>
      <c r="AB769" s="120">
        <v>0</v>
      </c>
      <c r="AC769" s="120">
        <v>0</v>
      </c>
      <c r="AD769" s="120">
        <v>0</v>
      </c>
      <c r="AE769" s="120">
        <v>0</v>
      </c>
      <c r="AF769" s="121">
        <v>0</v>
      </c>
      <c r="AG769" s="114" t="s">
        <v>1193</v>
      </c>
      <c r="AH769" s="114" t="s">
        <v>1193</v>
      </c>
      <c r="AI769" s="114">
        <v>5</v>
      </c>
      <c r="AJ769" s="114">
        <v>2</v>
      </c>
      <c r="AK769" s="114">
        <v>3</v>
      </c>
      <c r="AL769" s="114">
        <v>0</v>
      </c>
      <c r="AM769" s="114">
        <v>0</v>
      </c>
      <c r="AN769" s="118" t="s">
        <v>3500</v>
      </c>
      <c r="AO769" s="122">
        <v>1</v>
      </c>
      <c r="AP769" s="5"/>
    </row>
    <row r="770" spans="1:42" s="11" customFormat="1" ht="25" customHeight="1" x14ac:dyDescent="0.3">
      <c r="A770" s="123"/>
      <c r="B770" s="124"/>
      <c r="C770" s="114" t="str">
        <f t="shared" ca="1" si="100"/>
        <v>Expired</v>
      </c>
      <c r="D770" s="114" t="s">
        <v>3973</v>
      </c>
      <c r="E770" s="115">
        <v>44614</v>
      </c>
      <c r="F770" s="115">
        <v>44614</v>
      </c>
      <c r="G770" s="115">
        <f t="shared" si="106"/>
        <v>45343</v>
      </c>
      <c r="H770" s="114" t="s">
        <v>4182</v>
      </c>
      <c r="I770" s="379" t="s">
        <v>8073</v>
      </c>
      <c r="J770" s="155" t="s">
        <v>10202</v>
      </c>
      <c r="K770" s="114" t="s">
        <v>30</v>
      </c>
      <c r="L770" s="114" t="s">
        <v>15709</v>
      </c>
      <c r="M770" s="114" t="s">
        <v>3640</v>
      </c>
      <c r="N770" s="116" t="str">
        <f t="shared" si="105"/>
        <v>LP</v>
      </c>
      <c r="O770" s="118" t="s">
        <v>8728</v>
      </c>
      <c r="P770" s="114" t="str">
        <f t="shared" si="104"/>
        <v>Low</v>
      </c>
      <c r="Q770" s="155" t="s">
        <v>10562</v>
      </c>
      <c r="R770" s="356"/>
      <c r="S770" s="356"/>
      <c r="T770" s="155" t="s">
        <v>4183</v>
      </c>
      <c r="U770" s="127" t="s">
        <v>6590</v>
      </c>
      <c r="V770" s="118" t="s">
        <v>11121</v>
      </c>
      <c r="W770" s="118" t="s">
        <v>1193</v>
      </c>
      <c r="X770" s="118" t="s">
        <v>1193</v>
      </c>
      <c r="Y770" s="115">
        <v>44543</v>
      </c>
      <c r="Z770" s="136" t="s">
        <v>3305</v>
      </c>
      <c r="AA770" s="130">
        <v>591700</v>
      </c>
      <c r="AB770" s="130">
        <v>0</v>
      </c>
      <c r="AC770" s="130">
        <v>125000</v>
      </c>
      <c r="AD770" s="130">
        <v>0</v>
      </c>
      <c r="AE770" s="130">
        <v>667600</v>
      </c>
      <c r="AF770" s="137"/>
      <c r="AG770" s="114" t="s">
        <v>7762</v>
      </c>
      <c r="AH770" s="114"/>
      <c r="AI770" s="114"/>
      <c r="AJ770" s="114"/>
      <c r="AK770" s="114"/>
      <c r="AL770" s="114"/>
      <c r="AM770" s="114"/>
      <c r="AN770" s="136" t="s">
        <v>3500</v>
      </c>
      <c r="AO770" s="122">
        <v>1</v>
      </c>
      <c r="AP770" s="5"/>
    </row>
    <row r="771" spans="1:42" s="11" customFormat="1" ht="25" customHeight="1" x14ac:dyDescent="0.3">
      <c r="A771" s="123" t="s">
        <v>11533</v>
      </c>
      <c r="B771" s="126">
        <v>44942</v>
      </c>
      <c r="C771" s="114" t="str">
        <f t="shared" ca="1" si="100"/>
        <v>Expired</v>
      </c>
      <c r="D771" s="114" t="s">
        <v>8892</v>
      </c>
      <c r="E771" s="115">
        <v>44942</v>
      </c>
      <c r="F771" s="115">
        <v>44942</v>
      </c>
      <c r="G771" s="115">
        <f t="shared" si="106"/>
        <v>45672</v>
      </c>
      <c r="H771" s="114" t="s">
        <v>8893</v>
      </c>
      <c r="I771" s="379" t="s">
        <v>8894</v>
      </c>
      <c r="J771" s="155" t="s">
        <v>8895</v>
      </c>
      <c r="K771" s="114" t="s">
        <v>1143</v>
      </c>
      <c r="L771" s="114" t="s">
        <v>5123</v>
      </c>
      <c r="M771" s="114" t="s">
        <v>3640</v>
      </c>
      <c r="N771" s="116" t="str">
        <f t="shared" si="105"/>
        <v>LP</v>
      </c>
      <c r="O771" s="118" t="s">
        <v>8728</v>
      </c>
      <c r="P771" s="114" t="str">
        <f t="shared" si="104"/>
        <v>Low</v>
      </c>
      <c r="Q771" s="155" t="s">
        <v>8896</v>
      </c>
      <c r="R771" s="356"/>
      <c r="S771" s="356"/>
      <c r="T771" s="155" t="s">
        <v>8897</v>
      </c>
      <c r="U771" s="117" t="s">
        <v>8898</v>
      </c>
      <c r="V771" s="129" t="s">
        <v>8899</v>
      </c>
      <c r="W771" s="128" t="s">
        <v>1193</v>
      </c>
      <c r="X771" s="128" t="s">
        <v>1193</v>
      </c>
      <c r="Y771" s="128">
        <v>44680</v>
      </c>
      <c r="Z771" s="128">
        <v>44561</v>
      </c>
      <c r="AA771" s="120">
        <v>1030000</v>
      </c>
      <c r="AB771" s="120">
        <v>0</v>
      </c>
      <c r="AC771" s="120">
        <v>0</v>
      </c>
      <c r="AD771" s="120">
        <v>0</v>
      </c>
      <c r="AE771" s="120">
        <v>812000</v>
      </c>
      <c r="AF771" s="121"/>
      <c r="AG771" s="114" t="s">
        <v>11312</v>
      </c>
      <c r="AH771" s="130" t="s">
        <v>1193</v>
      </c>
      <c r="AI771" s="131">
        <v>3</v>
      </c>
      <c r="AJ771" s="131">
        <v>0</v>
      </c>
      <c r="AK771" s="131">
        <v>3</v>
      </c>
      <c r="AL771" s="131">
        <v>0</v>
      </c>
      <c r="AM771" s="131">
        <v>0</v>
      </c>
      <c r="AN771" s="118" t="s">
        <v>3500</v>
      </c>
      <c r="AO771" s="122">
        <v>1</v>
      </c>
      <c r="AP771" s="5"/>
    </row>
    <row r="772" spans="1:42" s="11" customFormat="1" ht="25" customHeight="1" x14ac:dyDescent="0.3">
      <c r="A772" s="123"/>
      <c r="B772" s="124"/>
      <c r="C772" s="114" t="str">
        <f t="shared" ca="1" si="100"/>
        <v>Expired</v>
      </c>
      <c r="D772" s="114" t="s">
        <v>2046</v>
      </c>
      <c r="E772" s="115">
        <v>43266</v>
      </c>
      <c r="F772" s="115">
        <v>43997</v>
      </c>
      <c r="G772" s="115">
        <f t="shared" si="106"/>
        <v>44726</v>
      </c>
      <c r="H772" s="114" t="s">
        <v>2047</v>
      </c>
      <c r="I772" s="379" t="s">
        <v>3056</v>
      </c>
      <c r="J772" s="155" t="s">
        <v>6591</v>
      </c>
      <c r="K772" s="114" t="s">
        <v>11730</v>
      </c>
      <c r="L772" s="114" t="s">
        <v>5123</v>
      </c>
      <c r="M772" s="114" t="s">
        <v>3640</v>
      </c>
      <c r="N772" s="116" t="str">
        <f t="shared" si="105"/>
        <v>LP</v>
      </c>
      <c r="O772" s="118" t="s">
        <v>8728</v>
      </c>
      <c r="P772" s="114" t="str">
        <f t="shared" si="104"/>
        <v>Low</v>
      </c>
      <c r="Q772" s="155" t="s">
        <v>2048</v>
      </c>
      <c r="R772" s="356"/>
      <c r="S772" s="356"/>
      <c r="T772" s="155" t="s">
        <v>2839</v>
      </c>
      <c r="U772" s="127" t="s">
        <v>6592</v>
      </c>
      <c r="V772" s="129" t="s">
        <v>6593</v>
      </c>
      <c r="W772" s="128" t="s">
        <v>1193</v>
      </c>
      <c r="X772" s="128" t="s">
        <v>1193</v>
      </c>
      <c r="Y772" s="128">
        <v>43180</v>
      </c>
      <c r="Z772" s="118" t="s">
        <v>3305</v>
      </c>
      <c r="AA772" s="120">
        <v>951566</v>
      </c>
      <c r="AB772" s="120">
        <v>0</v>
      </c>
      <c r="AC772" s="120">
        <v>351435</v>
      </c>
      <c r="AD772" s="120">
        <v>0</v>
      </c>
      <c r="AE772" s="120">
        <v>117068</v>
      </c>
      <c r="AF772" s="121"/>
      <c r="AG772" s="114" t="s">
        <v>11474</v>
      </c>
      <c r="AH772" s="130" t="s">
        <v>11475</v>
      </c>
      <c r="AI772" s="130"/>
      <c r="AJ772" s="130"/>
      <c r="AK772" s="130"/>
      <c r="AL772" s="130"/>
      <c r="AM772" s="130"/>
      <c r="AN772" s="118" t="s">
        <v>3500</v>
      </c>
      <c r="AO772" s="122">
        <v>1</v>
      </c>
      <c r="AP772" s="5"/>
    </row>
    <row r="773" spans="1:42" s="11" customFormat="1" ht="25" customHeight="1" x14ac:dyDescent="0.3">
      <c r="A773" s="123"/>
      <c r="B773" s="124"/>
      <c r="C773" s="114" t="str">
        <f t="shared" ca="1" si="100"/>
        <v>Expired</v>
      </c>
      <c r="D773" s="114" t="s">
        <v>2177</v>
      </c>
      <c r="E773" s="115">
        <v>43476</v>
      </c>
      <c r="F773" s="115">
        <v>44207</v>
      </c>
      <c r="G773" s="115">
        <f t="shared" si="106"/>
        <v>44936</v>
      </c>
      <c r="H773" s="114" t="s">
        <v>5074</v>
      </c>
      <c r="I773" s="379" t="s">
        <v>3059</v>
      </c>
      <c r="J773" s="155" t="s">
        <v>6594</v>
      </c>
      <c r="K773" s="114" t="s">
        <v>18</v>
      </c>
      <c r="L773" s="114" t="s">
        <v>5123</v>
      </c>
      <c r="M773" s="114" t="s">
        <v>3640</v>
      </c>
      <c r="N773" s="116" t="str">
        <f t="shared" si="105"/>
        <v>LP</v>
      </c>
      <c r="O773" s="118" t="s">
        <v>8729</v>
      </c>
      <c r="P773" s="114" t="str">
        <f t="shared" si="104"/>
        <v>Low</v>
      </c>
      <c r="Q773" s="155" t="s">
        <v>6595</v>
      </c>
      <c r="R773" s="356"/>
      <c r="S773" s="356"/>
      <c r="T773" s="155" t="s">
        <v>2840</v>
      </c>
      <c r="U773" s="117" t="s">
        <v>6596</v>
      </c>
      <c r="V773" s="128" t="s">
        <v>1193</v>
      </c>
      <c r="W773" s="128" t="s">
        <v>1193</v>
      </c>
      <c r="X773" s="128"/>
      <c r="Y773" s="128"/>
      <c r="Z773" s="118" t="s">
        <v>3305</v>
      </c>
      <c r="AA773" s="120">
        <v>1201049276</v>
      </c>
      <c r="AB773" s="120">
        <v>0</v>
      </c>
      <c r="AC773" s="120">
        <v>11762354</v>
      </c>
      <c r="AD773" s="120">
        <v>0</v>
      </c>
      <c r="AE773" s="120">
        <v>157195045</v>
      </c>
      <c r="AF773" s="121"/>
      <c r="AG773" s="114"/>
      <c r="AH773" s="114"/>
      <c r="AI773" s="114"/>
      <c r="AJ773" s="114"/>
      <c r="AK773" s="114"/>
      <c r="AL773" s="114"/>
      <c r="AM773" s="114"/>
      <c r="AN773" s="118" t="str">
        <f>IF(ISNUMBER(#REF!), IF(#REF!&lt;5000001,"SMALL", IF(#REF!&lt;15000001,"MEDIUM","LARGE")),"")</f>
        <v/>
      </c>
      <c r="AO773" s="122">
        <v>1</v>
      </c>
      <c r="AP773" s="5"/>
    </row>
    <row r="774" spans="1:42" s="11" customFormat="1" ht="25" customHeight="1" x14ac:dyDescent="0.3">
      <c r="A774" s="125" t="s">
        <v>11533</v>
      </c>
      <c r="B774" s="126">
        <v>46136</v>
      </c>
      <c r="C774" s="114" t="str">
        <f t="shared" ca="1" si="100"/>
        <v>Active</v>
      </c>
      <c r="D774" s="114" t="s">
        <v>16548</v>
      </c>
      <c r="E774" s="115">
        <v>46136</v>
      </c>
      <c r="F774" s="115">
        <v>46136</v>
      </c>
      <c r="G774" s="115">
        <f t="shared" si="106"/>
        <v>46866</v>
      </c>
      <c r="H774" s="114" t="s">
        <v>16549</v>
      </c>
      <c r="I774" s="379" t="s">
        <v>16550</v>
      </c>
      <c r="J774" s="155" t="s">
        <v>16551</v>
      </c>
      <c r="K774" s="118" t="s">
        <v>11728</v>
      </c>
      <c r="L774" s="114" t="s">
        <v>5123</v>
      </c>
      <c r="M774" s="114" t="s">
        <v>3640</v>
      </c>
      <c r="N774" s="116" t="str">
        <f t="shared" si="105"/>
        <v>LP</v>
      </c>
      <c r="O774" s="114" t="s">
        <v>8728</v>
      </c>
      <c r="P774" s="114" t="str">
        <f t="shared" si="104"/>
        <v>Low</v>
      </c>
      <c r="Q774" s="155" t="s">
        <v>16552</v>
      </c>
      <c r="R774" s="356" t="s">
        <v>16553</v>
      </c>
      <c r="S774" s="356"/>
      <c r="T774" s="155" t="s">
        <v>16554</v>
      </c>
      <c r="U774" s="127" t="s">
        <v>16555</v>
      </c>
      <c r="V774" s="128" t="s">
        <v>16556</v>
      </c>
      <c r="W774" s="128" t="s">
        <v>1193</v>
      </c>
      <c r="X774" s="128" t="s">
        <v>1193</v>
      </c>
      <c r="Y774" s="115">
        <v>45989</v>
      </c>
      <c r="Z774" s="115">
        <v>46022</v>
      </c>
      <c r="AA774" s="120">
        <v>3963269</v>
      </c>
      <c r="AB774" s="120">
        <v>0</v>
      </c>
      <c r="AC774" s="120">
        <v>2500928</v>
      </c>
      <c r="AD774" s="120">
        <v>0</v>
      </c>
      <c r="AE774" s="120">
        <v>2500928</v>
      </c>
      <c r="AF774" s="121">
        <v>9013185</v>
      </c>
      <c r="AG774" s="114" t="s">
        <v>1193</v>
      </c>
      <c r="AH774" s="114" t="s">
        <v>1193</v>
      </c>
      <c r="AI774" s="114">
        <v>20</v>
      </c>
      <c r="AJ774" s="114">
        <v>5</v>
      </c>
      <c r="AK774" s="114">
        <v>15</v>
      </c>
      <c r="AL774" s="114">
        <v>0</v>
      </c>
      <c r="AM774" s="114">
        <v>1</v>
      </c>
      <c r="AN774" s="118" t="s">
        <v>3500</v>
      </c>
      <c r="AO774" s="122">
        <v>1</v>
      </c>
      <c r="AP774" s="5"/>
    </row>
    <row r="775" spans="1:42" s="11" customFormat="1" ht="25" customHeight="1" x14ac:dyDescent="0.3">
      <c r="A775" s="123"/>
      <c r="B775" s="124"/>
      <c r="C775" s="114" t="str">
        <f t="shared" ca="1" si="100"/>
        <v>Active</v>
      </c>
      <c r="D775" s="114" t="s">
        <v>3859</v>
      </c>
      <c r="E775" s="115">
        <v>42566</v>
      </c>
      <c r="F775" s="115">
        <v>46125</v>
      </c>
      <c r="G775" s="115">
        <f>DATE(YEAR(F775),MONTH(F775)+18,DAY(F775)-1)</f>
        <v>46672</v>
      </c>
      <c r="H775" s="114" t="s">
        <v>2501</v>
      </c>
      <c r="I775" s="379" t="s">
        <v>3194</v>
      </c>
      <c r="J775" s="155" t="s">
        <v>6600</v>
      </c>
      <c r="K775" s="114" t="s">
        <v>18</v>
      </c>
      <c r="L775" s="114" t="s">
        <v>5123</v>
      </c>
      <c r="M775" s="114" t="s">
        <v>3640</v>
      </c>
      <c r="N775" s="116" t="str">
        <f t="shared" si="105"/>
        <v>LP</v>
      </c>
      <c r="O775" s="118" t="s">
        <v>8728</v>
      </c>
      <c r="P775" s="114" t="str">
        <f t="shared" si="104"/>
        <v>Low</v>
      </c>
      <c r="Q775" s="155" t="s">
        <v>1327</v>
      </c>
      <c r="R775" s="356" t="s">
        <v>13782</v>
      </c>
      <c r="S775" s="356"/>
      <c r="T775" s="155" t="s">
        <v>13783</v>
      </c>
      <c r="U775" s="117" t="s">
        <v>16635</v>
      </c>
      <c r="V775" s="118" t="s">
        <v>6601</v>
      </c>
      <c r="W775" s="119" t="s">
        <v>1193</v>
      </c>
      <c r="X775" s="119" t="s">
        <v>1193</v>
      </c>
      <c r="Y775" s="128">
        <v>42437</v>
      </c>
      <c r="Z775" s="128">
        <v>43100</v>
      </c>
      <c r="AA775" s="120">
        <v>438641</v>
      </c>
      <c r="AB775" s="120">
        <v>0</v>
      </c>
      <c r="AC775" s="120">
        <v>0</v>
      </c>
      <c r="AD775" s="120">
        <v>0</v>
      </c>
      <c r="AE775" s="120">
        <v>413365</v>
      </c>
      <c r="AF775" s="121">
        <v>903000</v>
      </c>
      <c r="AG775" s="114" t="s">
        <v>13784</v>
      </c>
      <c r="AH775" s="114" t="s">
        <v>13785</v>
      </c>
      <c r="AI775" s="114">
        <v>5</v>
      </c>
      <c r="AJ775" s="114">
        <v>0</v>
      </c>
      <c r="AK775" s="114">
        <v>5</v>
      </c>
      <c r="AL775" s="114">
        <v>30</v>
      </c>
      <c r="AM775" s="114">
        <v>0</v>
      </c>
      <c r="AN775" s="118" t="s">
        <v>3500</v>
      </c>
      <c r="AO775" s="122">
        <v>1</v>
      </c>
      <c r="AP775" s="5"/>
    </row>
    <row r="776" spans="1:42" s="11" customFormat="1" ht="25" customHeight="1" x14ac:dyDescent="0.3">
      <c r="A776" s="123"/>
      <c r="B776" s="124"/>
      <c r="C776" s="114" t="str">
        <f t="shared" ca="1" si="100"/>
        <v>Expired</v>
      </c>
      <c r="D776" s="114" t="s">
        <v>3749</v>
      </c>
      <c r="E776" s="115">
        <v>43966</v>
      </c>
      <c r="F776" s="115">
        <v>43966</v>
      </c>
      <c r="G776" s="115">
        <f>DATE(YEAR(F776)+2,MONTH(F776),DAY(F776)-1)</f>
        <v>44695</v>
      </c>
      <c r="H776" s="114" t="s">
        <v>2594</v>
      </c>
      <c r="I776" s="379" t="s">
        <v>3032</v>
      </c>
      <c r="J776" s="155" t="s">
        <v>6605</v>
      </c>
      <c r="K776" s="114" t="s">
        <v>11728</v>
      </c>
      <c r="L776" s="114" t="s">
        <v>5123</v>
      </c>
      <c r="M776" s="114" t="s">
        <v>3640</v>
      </c>
      <c r="N776" s="116" t="str">
        <f t="shared" si="105"/>
        <v>LP</v>
      </c>
      <c r="O776" s="118" t="s">
        <v>8728</v>
      </c>
      <c r="P776" s="114" t="str">
        <f t="shared" si="104"/>
        <v>Low</v>
      </c>
      <c r="Q776" s="155" t="s">
        <v>2147</v>
      </c>
      <c r="R776" s="356" t="s">
        <v>12643</v>
      </c>
      <c r="S776" s="356"/>
      <c r="T776" s="155" t="s">
        <v>2822</v>
      </c>
      <c r="U776" s="117" t="s">
        <v>12644</v>
      </c>
      <c r="V776" s="129" t="s">
        <v>12645</v>
      </c>
      <c r="W776" s="128" t="s">
        <v>1193</v>
      </c>
      <c r="X776" s="128" t="s">
        <v>1193</v>
      </c>
      <c r="Y776" s="128">
        <v>43908</v>
      </c>
      <c r="Z776" s="118" t="s">
        <v>3303</v>
      </c>
      <c r="AA776" s="120">
        <v>0</v>
      </c>
      <c r="AB776" s="120">
        <v>0</v>
      </c>
      <c r="AC776" s="120">
        <v>0</v>
      </c>
      <c r="AD776" s="120">
        <v>0</v>
      </c>
      <c r="AE776" s="120">
        <v>0</v>
      </c>
      <c r="AF776" s="121">
        <v>0</v>
      </c>
      <c r="AG776" s="114" t="s">
        <v>1193</v>
      </c>
      <c r="AH776" s="114" t="s">
        <v>1193</v>
      </c>
      <c r="AI776" s="114">
        <v>5</v>
      </c>
      <c r="AJ776" s="114">
        <v>1</v>
      </c>
      <c r="AK776" s="114">
        <v>4</v>
      </c>
      <c r="AL776" s="114">
        <v>0</v>
      </c>
      <c r="AM776" s="114">
        <v>0</v>
      </c>
      <c r="AN776" s="118" t="s">
        <v>3500</v>
      </c>
      <c r="AO776" s="122">
        <v>1</v>
      </c>
      <c r="AP776" s="5"/>
    </row>
    <row r="777" spans="1:42" s="11" customFormat="1" ht="25" customHeight="1" x14ac:dyDescent="0.3">
      <c r="A777" s="123"/>
      <c r="B777" s="124"/>
      <c r="C777" s="114" t="str">
        <f t="shared" ca="1" si="100"/>
        <v>Expired</v>
      </c>
      <c r="D777" s="114" t="s">
        <v>3919</v>
      </c>
      <c r="E777" s="115">
        <v>42975</v>
      </c>
      <c r="F777" s="115">
        <v>44436</v>
      </c>
      <c r="G777" s="115">
        <f>DATE(YEAR(F777)+2,MONTH(F777),DAY(F777)-1)</f>
        <v>45165</v>
      </c>
      <c r="H777" s="114" t="s">
        <v>1634</v>
      </c>
      <c r="I777" s="379" t="s">
        <v>3015</v>
      </c>
      <c r="J777" s="155" t="s">
        <v>6606</v>
      </c>
      <c r="K777" s="114" t="s">
        <v>11728</v>
      </c>
      <c r="L777" s="114" t="s">
        <v>5123</v>
      </c>
      <c r="M777" s="114" t="s">
        <v>3640</v>
      </c>
      <c r="N777" s="116" t="str">
        <f t="shared" si="105"/>
        <v>LP</v>
      </c>
      <c r="O777" s="118" t="s">
        <v>8728</v>
      </c>
      <c r="P777" s="114" t="str">
        <f t="shared" si="104"/>
        <v>Low</v>
      </c>
      <c r="Q777" s="155" t="s">
        <v>6607</v>
      </c>
      <c r="R777" s="356"/>
      <c r="S777" s="356"/>
      <c r="T777" s="155" t="s">
        <v>2797</v>
      </c>
      <c r="U777" s="117" t="s">
        <v>6608</v>
      </c>
      <c r="V777" s="118" t="s">
        <v>5131</v>
      </c>
      <c r="W777" s="119" t="s">
        <v>1193</v>
      </c>
      <c r="X777" s="119" t="s">
        <v>1193</v>
      </c>
      <c r="Y777" s="128">
        <v>42951</v>
      </c>
      <c r="Z777" s="118" t="s">
        <v>3305</v>
      </c>
      <c r="AA777" s="120">
        <v>11000</v>
      </c>
      <c r="AB777" s="120">
        <v>0</v>
      </c>
      <c r="AC777" s="120">
        <v>50100</v>
      </c>
      <c r="AD777" s="120">
        <v>0</v>
      </c>
      <c r="AE777" s="120">
        <v>60100</v>
      </c>
      <c r="AF777" s="121"/>
      <c r="AG777" s="114" t="s">
        <v>1193</v>
      </c>
      <c r="AH777" s="130" t="s">
        <v>7763</v>
      </c>
      <c r="AI777" s="130"/>
      <c r="AJ777" s="130"/>
      <c r="AK777" s="130"/>
      <c r="AL777" s="130"/>
      <c r="AM777" s="130"/>
      <c r="AN777" s="118" t="s">
        <v>3500</v>
      </c>
      <c r="AO777" s="122">
        <v>1</v>
      </c>
      <c r="AP777" s="5"/>
    </row>
    <row r="778" spans="1:42" s="11" customFormat="1" ht="25" customHeight="1" x14ac:dyDescent="0.3">
      <c r="A778" s="123"/>
      <c r="B778" s="124"/>
      <c r="C778" s="114" t="str">
        <f t="shared" ca="1" si="100"/>
        <v>Expired</v>
      </c>
      <c r="D778" s="118" t="s">
        <v>4531</v>
      </c>
      <c r="E778" s="129">
        <v>44230</v>
      </c>
      <c r="F778" s="138">
        <v>44222</v>
      </c>
      <c r="G778" s="115">
        <f>DATE(YEAR(F778)+2,MONTH(F778),DAY(F778)-1)</f>
        <v>44951</v>
      </c>
      <c r="H778" s="118" t="s">
        <v>3465</v>
      </c>
      <c r="I778" s="379" t="s">
        <v>8074</v>
      </c>
      <c r="J778" s="345" t="s">
        <v>6609</v>
      </c>
      <c r="K778" s="118" t="s">
        <v>18</v>
      </c>
      <c r="L778" s="118" t="s">
        <v>3368</v>
      </c>
      <c r="M778" s="114" t="s">
        <v>3640</v>
      </c>
      <c r="N778" s="116" t="str">
        <f t="shared" si="105"/>
        <v>LP</v>
      </c>
      <c r="O778" s="118" t="s">
        <v>8728</v>
      </c>
      <c r="P778" s="114" t="str">
        <f t="shared" si="104"/>
        <v>Low</v>
      </c>
      <c r="Q778" s="345" t="s">
        <v>3466</v>
      </c>
      <c r="R778" s="357"/>
      <c r="S778" s="357"/>
      <c r="T778" s="345" t="s">
        <v>3467</v>
      </c>
      <c r="U778" s="139" t="s">
        <v>6610</v>
      </c>
      <c r="V778" s="118"/>
      <c r="W778" s="118"/>
      <c r="X778" s="118"/>
      <c r="Y778" s="118"/>
      <c r="Z778" s="118"/>
      <c r="AA778" s="118"/>
      <c r="AB778" s="118"/>
      <c r="AC778" s="118"/>
      <c r="AD778" s="118"/>
      <c r="AE778" s="118"/>
      <c r="AF778" s="140"/>
      <c r="AG778" s="118"/>
      <c r="AH778" s="118"/>
      <c r="AI778" s="118"/>
      <c r="AJ778" s="118"/>
      <c r="AK778" s="118"/>
      <c r="AL778" s="118"/>
      <c r="AM778" s="118"/>
      <c r="AN778" s="118" t="s">
        <v>3517</v>
      </c>
      <c r="AO778" s="141">
        <v>1</v>
      </c>
      <c r="AP778" s="5"/>
    </row>
    <row r="779" spans="1:42" s="11" customFormat="1" ht="25" customHeight="1" x14ac:dyDescent="0.3">
      <c r="A779" s="123"/>
      <c r="B779" s="124"/>
      <c r="C779" s="114" t="str">
        <f t="shared" ca="1" si="100"/>
        <v>Active</v>
      </c>
      <c r="D779" s="114" t="s">
        <v>14537</v>
      </c>
      <c r="E779" s="115">
        <v>43594</v>
      </c>
      <c r="F779" s="115">
        <v>45618</v>
      </c>
      <c r="G779" s="115">
        <f>DATE(YEAR(F779)+2,MONTH(F779),DAY(F779)-1)</f>
        <v>46347</v>
      </c>
      <c r="H779" s="114" t="s">
        <v>2237</v>
      </c>
      <c r="I779" s="379" t="s">
        <v>8926</v>
      </c>
      <c r="J779" s="155" t="s">
        <v>6611</v>
      </c>
      <c r="K779" s="114" t="s">
        <v>329</v>
      </c>
      <c r="L779" s="114" t="s">
        <v>3368</v>
      </c>
      <c r="M779" s="114" t="s">
        <v>3640</v>
      </c>
      <c r="N779" s="116" t="str">
        <f t="shared" si="105"/>
        <v>LP</v>
      </c>
      <c r="O779" s="114" t="s">
        <v>8725</v>
      </c>
      <c r="P779" s="114" t="str">
        <f t="shared" si="104"/>
        <v>Medium</v>
      </c>
      <c r="Q779" s="155" t="s">
        <v>6612</v>
      </c>
      <c r="R779" s="356"/>
      <c r="S779" s="356"/>
      <c r="T779" s="155" t="s">
        <v>2764</v>
      </c>
      <c r="U779" s="117" t="s">
        <v>6613</v>
      </c>
      <c r="V779" s="119"/>
      <c r="W779" s="119"/>
      <c r="X779" s="119"/>
      <c r="Y779" s="128"/>
      <c r="Z779" s="118" t="s">
        <v>3303</v>
      </c>
      <c r="AA779" s="120">
        <v>0</v>
      </c>
      <c r="AB779" s="120">
        <v>0</v>
      </c>
      <c r="AC779" s="120">
        <v>0</v>
      </c>
      <c r="AD779" s="120">
        <v>0</v>
      </c>
      <c r="AE779" s="120">
        <v>0</v>
      </c>
      <c r="AF779" s="121"/>
      <c r="AG779" s="114"/>
      <c r="AH779" s="130"/>
      <c r="AI779" s="130"/>
      <c r="AJ779" s="130"/>
      <c r="AK779" s="130"/>
      <c r="AL779" s="130"/>
      <c r="AM779" s="130"/>
      <c r="AN779" s="118" t="str">
        <f>IF(ISNUMBER(#REF!), IF(#REF!&lt;5000001,"SMALL", IF(#REF!&lt;15000001,"MEDIUM","LARGE")),"")</f>
        <v/>
      </c>
      <c r="AO779" s="122">
        <v>1</v>
      </c>
      <c r="AP779" s="5"/>
    </row>
    <row r="780" spans="1:42" s="11" customFormat="1" ht="25" customHeight="1" x14ac:dyDescent="0.3">
      <c r="A780" s="123"/>
      <c r="B780" s="124"/>
      <c r="C780" s="114" t="str">
        <f t="shared" ca="1" si="100"/>
        <v>Expired</v>
      </c>
      <c r="D780" s="118" t="s">
        <v>8406</v>
      </c>
      <c r="E780" s="129">
        <v>44062</v>
      </c>
      <c r="F780" s="138">
        <v>44792</v>
      </c>
      <c r="G780" s="115">
        <f>DATE(YEAR(F780)+1,MONTH(F780),DAY(F780)-1)</f>
        <v>45156</v>
      </c>
      <c r="H780" s="118" t="s">
        <v>4685</v>
      </c>
      <c r="I780" s="379" t="s">
        <v>4956</v>
      </c>
      <c r="J780" s="345" t="s">
        <v>6614</v>
      </c>
      <c r="K780" s="118" t="s">
        <v>14</v>
      </c>
      <c r="L780" s="118" t="s">
        <v>3368</v>
      </c>
      <c r="M780" s="114" t="s">
        <v>3640</v>
      </c>
      <c r="N780" s="116" t="str">
        <f t="shared" si="105"/>
        <v>LP</v>
      </c>
      <c r="O780" s="118" t="s">
        <v>8725</v>
      </c>
      <c r="P780" s="114" t="str">
        <f t="shared" si="104"/>
        <v>Medium</v>
      </c>
      <c r="Q780" s="345" t="s">
        <v>4458</v>
      </c>
      <c r="R780" s="357"/>
      <c r="S780" s="357"/>
      <c r="T780" s="345"/>
      <c r="U780" s="139"/>
      <c r="V780" s="118"/>
      <c r="W780" s="118"/>
      <c r="X780" s="118"/>
      <c r="Y780" s="118"/>
      <c r="Z780" s="118"/>
      <c r="AA780" s="118"/>
      <c r="AB780" s="118"/>
      <c r="AC780" s="118"/>
      <c r="AD780" s="118"/>
      <c r="AE780" s="118"/>
      <c r="AF780" s="140"/>
      <c r="AG780" s="118"/>
      <c r="AH780" s="118"/>
      <c r="AI780" s="118"/>
      <c r="AJ780" s="118"/>
      <c r="AK780" s="118"/>
      <c r="AL780" s="118"/>
      <c r="AM780" s="118"/>
      <c r="AN780" s="118" t="s">
        <v>3500</v>
      </c>
      <c r="AO780" s="141">
        <v>1</v>
      </c>
      <c r="AP780" s="5"/>
    </row>
    <row r="781" spans="1:42" s="11" customFormat="1" ht="25" customHeight="1" x14ac:dyDescent="0.3">
      <c r="A781" s="123"/>
      <c r="B781" s="124"/>
      <c r="C781" s="114" t="str">
        <f t="shared" ca="1" si="100"/>
        <v>Expired</v>
      </c>
      <c r="D781" s="114" t="s">
        <v>2090</v>
      </c>
      <c r="E781" s="115">
        <v>43332</v>
      </c>
      <c r="F781" s="115">
        <v>43332</v>
      </c>
      <c r="G781" s="115">
        <f>DATE(YEAR(F781)+2,MONTH(F781),DAY(F781)-1)</f>
        <v>44062</v>
      </c>
      <c r="H781" s="114" t="s">
        <v>4914</v>
      </c>
      <c r="I781" s="379" t="s">
        <v>12577</v>
      </c>
      <c r="J781" s="155" t="s">
        <v>6588</v>
      </c>
      <c r="K781" s="118" t="s">
        <v>14</v>
      </c>
      <c r="L781" s="114" t="s">
        <v>5123</v>
      </c>
      <c r="M781" s="114" t="s">
        <v>3640</v>
      </c>
      <c r="N781" s="116" t="str">
        <f t="shared" si="105"/>
        <v>LP</v>
      </c>
      <c r="O781" s="118" t="s">
        <v>8729</v>
      </c>
      <c r="P781" s="114" t="str">
        <f t="shared" si="104"/>
        <v>Low</v>
      </c>
      <c r="Q781" s="155" t="s">
        <v>2091</v>
      </c>
      <c r="R781" s="356" t="s">
        <v>12578</v>
      </c>
      <c r="S781" s="356"/>
      <c r="T781" s="155" t="s">
        <v>12579</v>
      </c>
      <c r="U781" s="117" t="s">
        <v>12580</v>
      </c>
      <c r="V781" s="118" t="s">
        <v>12581</v>
      </c>
      <c r="W781" s="119" t="s">
        <v>1193</v>
      </c>
      <c r="X781" s="119" t="s">
        <v>1193</v>
      </c>
      <c r="Y781" s="128">
        <v>42997</v>
      </c>
      <c r="Z781" s="128" t="s">
        <v>3303</v>
      </c>
      <c r="AA781" s="120">
        <v>0</v>
      </c>
      <c r="AB781" s="120">
        <v>0</v>
      </c>
      <c r="AC781" s="120">
        <v>0</v>
      </c>
      <c r="AD781" s="120">
        <v>0</v>
      </c>
      <c r="AE781" s="120">
        <v>0</v>
      </c>
      <c r="AF781" s="121"/>
      <c r="AG781" s="114"/>
      <c r="AH781" s="114"/>
      <c r="AI781" s="114">
        <v>4</v>
      </c>
      <c r="AJ781" s="114">
        <v>1</v>
      </c>
      <c r="AK781" s="114">
        <v>3</v>
      </c>
      <c r="AL781" s="114">
        <v>0</v>
      </c>
      <c r="AM781" s="114">
        <v>0</v>
      </c>
      <c r="AN781" s="118" t="s">
        <v>4568</v>
      </c>
      <c r="AO781" s="122">
        <v>1</v>
      </c>
      <c r="AP781" s="5"/>
    </row>
    <row r="782" spans="1:42" s="11" customFormat="1" ht="25" customHeight="1" x14ac:dyDescent="0.3">
      <c r="A782" s="125" t="s">
        <v>11533</v>
      </c>
      <c r="B782" s="126">
        <v>45113</v>
      </c>
      <c r="C782" s="114" t="str">
        <f t="shared" ca="1" si="100"/>
        <v>Expired</v>
      </c>
      <c r="D782" s="114" t="s">
        <v>10042</v>
      </c>
      <c r="E782" s="115">
        <v>45113</v>
      </c>
      <c r="F782" s="115">
        <f>E782</f>
        <v>45113</v>
      </c>
      <c r="G782" s="115">
        <f>DATE(YEAR(F782)+2,MONTH(F782),DAY(F782)-1)</f>
        <v>45843</v>
      </c>
      <c r="H782" s="114" t="s">
        <v>10043</v>
      </c>
      <c r="I782" s="379" t="s">
        <v>10044</v>
      </c>
      <c r="J782" s="155" t="s">
        <v>10045</v>
      </c>
      <c r="K782" s="114" t="s">
        <v>18</v>
      </c>
      <c r="L782" s="114" t="s">
        <v>5123</v>
      </c>
      <c r="M782" s="114" t="s">
        <v>3640</v>
      </c>
      <c r="N782" s="116" t="str">
        <f t="shared" si="105"/>
        <v>LP</v>
      </c>
      <c r="O782" s="114" t="s">
        <v>8728</v>
      </c>
      <c r="P782" s="114" t="str">
        <f t="shared" si="104"/>
        <v>Low</v>
      </c>
      <c r="Q782" s="155" t="s">
        <v>10285</v>
      </c>
      <c r="R782" s="356" t="s">
        <v>11651</v>
      </c>
      <c r="S782" s="356"/>
      <c r="T782" s="155" t="s">
        <v>10046</v>
      </c>
      <c r="U782" s="117" t="s">
        <v>10047</v>
      </c>
      <c r="V782" s="118" t="s">
        <v>11122</v>
      </c>
      <c r="W782" s="119" t="s">
        <v>5423</v>
      </c>
      <c r="X782" s="119" t="s">
        <v>5423</v>
      </c>
      <c r="Y782" s="115">
        <v>44042</v>
      </c>
      <c r="Z782" s="115" t="s">
        <v>3303</v>
      </c>
      <c r="AA782" s="120">
        <v>0</v>
      </c>
      <c r="AB782" s="120">
        <v>0</v>
      </c>
      <c r="AC782" s="120">
        <v>0</v>
      </c>
      <c r="AD782" s="120">
        <v>0</v>
      </c>
      <c r="AE782" s="120">
        <v>0</v>
      </c>
      <c r="AF782" s="121"/>
      <c r="AG782" s="114" t="s">
        <v>1193</v>
      </c>
      <c r="AH782" s="114" t="s">
        <v>1193</v>
      </c>
      <c r="AI782" s="114">
        <v>7</v>
      </c>
      <c r="AJ782" s="114">
        <v>6</v>
      </c>
      <c r="AK782" s="114">
        <v>1</v>
      </c>
      <c r="AL782" s="114">
        <v>0</v>
      </c>
      <c r="AM782" s="114">
        <v>14</v>
      </c>
      <c r="AN782" s="118" t="s">
        <v>4568</v>
      </c>
      <c r="AO782" s="122">
        <v>1</v>
      </c>
      <c r="AP782" s="5"/>
    </row>
    <row r="783" spans="1:42" s="11" customFormat="1" ht="25" customHeight="1" x14ac:dyDescent="0.3">
      <c r="A783" s="125" t="s">
        <v>11533</v>
      </c>
      <c r="B783" s="126">
        <v>45120</v>
      </c>
      <c r="C783" s="114" t="str">
        <f t="shared" ca="1" si="100"/>
        <v>Active</v>
      </c>
      <c r="D783" s="114" t="s">
        <v>10054</v>
      </c>
      <c r="E783" s="115">
        <v>45118</v>
      </c>
      <c r="F783" s="115">
        <v>45849</v>
      </c>
      <c r="G783" s="115">
        <f>DATE(YEAR(F783)+2,MONTH(F783),DAY(F783)-1)</f>
        <v>46578</v>
      </c>
      <c r="H783" s="114" t="s">
        <v>10055</v>
      </c>
      <c r="I783" s="379" t="s">
        <v>16612</v>
      </c>
      <c r="J783" s="155" t="s">
        <v>10056</v>
      </c>
      <c r="K783" s="114" t="s">
        <v>61</v>
      </c>
      <c r="L783" s="114" t="s">
        <v>3368</v>
      </c>
      <c r="M783" s="114" t="s">
        <v>3640</v>
      </c>
      <c r="N783" s="116" t="str">
        <f t="shared" si="105"/>
        <v>LP</v>
      </c>
      <c r="O783" s="114" t="s">
        <v>8735</v>
      </c>
      <c r="P783" s="114" t="str">
        <f>IF(EXACT(O783,"Overseas Charities Operating in Jamaica"),"Medium",IF(EXACT(O783,"Muslim Groups/Foundations"),"Medium",IF(EXACT(O783,"Churches"),"Low",IF(EXACT(O783,"Benevolent Societies"),"Low",IF(EXACT(O783,"Alumni/Past Students Associations"),"Low",IF(EXACT(O783,"Schools(Government/Private)"),"Low",IF(EXACT(O783,"Govt.Based Trust/Charities"),"Low",IF(EXACT(O783,"Trust"),"Medium",IF(EXACT(O783,"Company Based Foundations"),"Medium",IF(EXACT(O783,"Other Foundations"),"Medium",IF(EXACT(O783,"Unincorporated Groups"),"Medium","")))))))))))</f>
        <v>Low</v>
      </c>
      <c r="Q783" s="155" t="s">
        <v>10286</v>
      </c>
      <c r="R783" s="356" t="s">
        <v>11652</v>
      </c>
      <c r="S783" s="356"/>
      <c r="T783" s="155" t="s">
        <v>10058</v>
      </c>
      <c r="U783" s="117" t="s">
        <v>10057</v>
      </c>
      <c r="V783" s="118" t="s">
        <v>11123</v>
      </c>
      <c r="W783" s="118" t="s">
        <v>10970</v>
      </c>
      <c r="X783" s="118" t="s">
        <v>10971</v>
      </c>
      <c r="Y783" s="115">
        <v>44741</v>
      </c>
      <c r="Z783" s="115" t="s">
        <v>3303</v>
      </c>
      <c r="AA783" s="120">
        <v>0</v>
      </c>
      <c r="AB783" s="120">
        <v>0</v>
      </c>
      <c r="AC783" s="120">
        <v>0</v>
      </c>
      <c r="AD783" s="120">
        <v>0</v>
      </c>
      <c r="AE783" s="120">
        <v>0</v>
      </c>
      <c r="AF783" s="121"/>
      <c r="AG783" s="114" t="s">
        <v>1193</v>
      </c>
      <c r="AH783" s="114" t="s">
        <v>1193</v>
      </c>
      <c r="AI783" s="114">
        <v>5</v>
      </c>
      <c r="AJ783" s="114">
        <v>0</v>
      </c>
      <c r="AK783" s="114">
        <v>5</v>
      </c>
      <c r="AL783" s="114">
        <v>0</v>
      </c>
      <c r="AM783" s="114">
        <v>0</v>
      </c>
      <c r="AN783" s="118" t="s">
        <v>3500</v>
      </c>
      <c r="AO783" s="122">
        <v>1</v>
      </c>
      <c r="AP783" s="5"/>
    </row>
    <row r="784" spans="1:42" s="11" customFormat="1" ht="25" customHeight="1" x14ac:dyDescent="0.3">
      <c r="A784" s="163" t="s">
        <v>11535</v>
      </c>
      <c r="B784" s="164"/>
      <c r="C784" s="146" t="str">
        <f t="shared" ca="1" si="100"/>
        <v>Active</v>
      </c>
      <c r="D784" s="146" t="s">
        <v>8515</v>
      </c>
      <c r="E784" s="147">
        <v>41821</v>
      </c>
      <c r="F784" s="147">
        <v>46023</v>
      </c>
      <c r="G784" s="147">
        <f>DATE(YEAR(F784),MONTH(F784)+19,DAY(F784)-1)</f>
        <v>46599</v>
      </c>
      <c r="H784" s="146" t="s">
        <v>310</v>
      </c>
      <c r="I784" s="380" t="s">
        <v>311</v>
      </c>
      <c r="J784" s="343" t="s">
        <v>6617</v>
      </c>
      <c r="K784" s="146" t="s">
        <v>11728</v>
      </c>
      <c r="L784" s="146" t="s">
        <v>5123</v>
      </c>
      <c r="M784" s="146" t="s">
        <v>3640</v>
      </c>
      <c r="N784" s="148" t="str">
        <f t="shared" si="105"/>
        <v>LP</v>
      </c>
      <c r="O784" s="151" t="s">
        <v>8733</v>
      </c>
      <c r="P784" s="146" t="str">
        <f t="shared" ref="P784:P792" si="107">IF(EXACT(O784,"Overseas Charities Operating in Jamaica"),"Medium",IF(EXACT(O784,"Muslim Groups/Foundations"),"Medium",IF(EXACT(O784,"Churches"),"Low",IF(EXACT(O784,"Benevolent Societies"),"Low",IF(EXACT(O784,"Alumni/Past Students Associations"),"Low",IF(EXACT(O784,"Schools(Government/Private)"),"Low",IF(EXACT(O784,"Govt.Based Trusts/Charities"),"Low",IF(EXACT(O784,"Trust"),"Medium",IF(EXACT(O784,"Company Based Foundations"),"Medium",IF(EXACT(O784,"Other Foundations"),"Medium",IF(EXACT(O784,"Unincorporated Groups"),"Medium","")))))))))))</f>
        <v>Medium</v>
      </c>
      <c r="Q784" s="323" t="s">
        <v>10564</v>
      </c>
      <c r="R784" s="358" t="s">
        <v>14223</v>
      </c>
      <c r="S784" s="358"/>
      <c r="T784" s="343" t="s">
        <v>2860</v>
      </c>
      <c r="U784" s="165" t="s">
        <v>6618</v>
      </c>
      <c r="V784" s="150" t="s">
        <v>7333</v>
      </c>
      <c r="W784" s="150" t="s">
        <v>1193</v>
      </c>
      <c r="X784" s="150" t="s">
        <v>1193</v>
      </c>
      <c r="Y784" s="150" t="s">
        <v>1193</v>
      </c>
      <c r="Z784" s="150">
        <v>44561</v>
      </c>
      <c r="AA784" s="152">
        <v>671535762</v>
      </c>
      <c r="AB784" s="152">
        <v>0</v>
      </c>
      <c r="AC784" s="152">
        <v>118790138</v>
      </c>
      <c r="AD784" s="152">
        <v>0</v>
      </c>
      <c r="AE784" s="152">
        <v>749255749</v>
      </c>
      <c r="AF784" s="153"/>
      <c r="AG784" s="146" t="s">
        <v>11476</v>
      </c>
      <c r="AH784" s="146" t="s">
        <v>8518</v>
      </c>
      <c r="AI784" s="146">
        <v>12</v>
      </c>
      <c r="AJ784" s="146">
        <v>9</v>
      </c>
      <c r="AK784" s="146">
        <v>3</v>
      </c>
      <c r="AL784" s="146" t="s">
        <v>8519</v>
      </c>
      <c r="AM784" s="146">
        <v>13</v>
      </c>
      <c r="AN784" s="151" t="s">
        <v>4568</v>
      </c>
      <c r="AO784" s="154">
        <v>1</v>
      </c>
      <c r="AP784" s="5"/>
    </row>
    <row r="785" spans="1:42" s="11" customFormat="1" ht="25" customHeight="1" x14ac:dyDescent="0.3">
      <c r="A785" s="123"/>
      <c r="B785" s="124"/>
      <c r="C785" s="114" t="str">
        <f t="shared" ca="1" si="100"/>
        <v>Active</v>
      </c>
      <c r="D785" s="114" t="s">
        <v>14170</v>
      </c>
      <c r="E785" s="115">
        <v>41787</v>
      </c>
      <c r="F785" s="115">
        <v>46170</v>
      </c>
      <c r="G785" s="115">
        <f>DATE(YEAR(F785),MONTH(F785)+18,DAY(F785)-1)</f>
        <v>46718</v>
      </c>
      <c r="H785" s="114" t="s">
        <v>209</v>
      </c>
      <c r="I785" s="379" t="s">
        <v>210</v>
      </c>
      <c r="J785" s="155" t="s">
        <v>6617</v>
      </c>
      <c r="K785" s="114" t="s">
        <v>12571</v>
      </c>
      <c r="L785" s="114" t="s">
        <v>5123</v>
      </c>
      <c r="M785" s="114" t="s">
        <v>8234</v>
      </c>
      <c r="N785" s="156" t="s">
        <v>3789</v>
      </c>
      <c r="O785" s="118" t="s">
        <v>8733</v>
      </c>
      <c r="P785" s="114" t="str">
        <f t="shared" si="107"/>
        <v>Medium</v>
      </c>
      <c r="Q785" s="155" t="s">
        <v>10565</v>
      </c>
      <c r="R785" s="356" t="s">
        <v>16657</v>
      </c>
      <c r="S785" s="356"/>
      <c r="T785" s="155" t="s">
        <v>2908</v>
      </c>
      <c r="U785" s="117" t="s">
        <v>12193</v>
      </c>
      <c r="V785" s="128" t="s">
        <v>8301</v>
      </c>
      <c r="W785" s="129" t="s">
        <v>12194</v>
      </c>
      <c r="X785" s="129" t="s">
        <v>12195</v>
      </c>
      <c r="Y785" s="128">
        <v>41787</v>
      </c>
      <c r="Z785" s="128">
        <v>42369</v>
      </c>
      <c r="AA785" s="120">
        <v>160774340</v>
      </c>
      <c r="AB785" s="120">
        <v>0</v>
      </c>
      <c r="AC785" s="120">
        <v>0</v>
      </c>
      <c r="AD785" s="120">
        <v>0</v>
      </c>
      <c r="AE785" s="120">
        <v>-1758997</v>
      </c>
      <c r="AF785" s="121">
        <v>163899664</v>
      </c>
      <c r="AG785" s="114" t="s">
        <v>12196</v>
      </c>
      <c r="AH785" s="114" t="s">
        <v>12197</v>
      </c>
      <c r="AI785" s="114">
        <v>3</v>
      </c>
      <c r="AJ785" s="114">
        <v>3</v>
      </c>
      <c r="AK785" s="114">
        <v>0</v>
      </c>
      <c r="AL785" s="114">
        <v>0</v>
      </c>
      <c r="AM785" s="114">
        <v>15</v>
      </c>
      <c r="AN785" s="118" t="s">
        <v>4568</v>
      </c>
      <c r="AO785" s="122">
        <v>1</v>
      </c>
      <c r="AP785" s="5"/>
    </row>
    <row r="786" spans="1:42" s="11" customFormat="1" ht="25" customHeight="1" x14ac:dyDescent="0.3">
      <c r="A786" s="123"/>
      <c r="B786" s="124"/>
      <c r="C786" s="114" t="str">
        <f t="shared" ca="1" si="100"/>
        <v>Expired</v>
      </c>
      <c r="D786" s="114" t="s">
        <v>769</v>
      </c>
      <c r="E786" s="115">
        <v>41990</v>
      </c>
      <c r="F786" s="115">
        <v>42721</v>
      </c>
      <c r="G786" s="115">
        <f>DATE(YEAR(F786)+2,MONTH(F786),DAY(F786)-1)</f>
        <v>43450</v>
      </c>
      <c r="H786" s="114" t="s">
        <v>770</v>
      </c>
      <c r="I786" s="379" t="s">
        <v>4957</v>
      </c>
      <c r="J786" s="155" t="s">
        <v>6619</v>
      </c>
      <c r="K786" s="114" t="s">
        <v>24</v>
      </c>
      <c r="L786" s="114" t="s">
        <v>5123</v>
      </c>
      <c r="M786" s="114" t="s">
        <v>3640</v>
      </c>
      <c r="N786" s="116" t="str">
        <f t="shared" ref="N786:N817" si="108">IF(EXACT(M786,"C - COMPANY ACT"),"LP",IF(EXACT(M786,"V- VEST ACT (WITHIN PARLIAMENT) "),"LP",IF(EXACT(M786,"FS - FRIENDLY SOCIETIES ACT"),"LP",IF(EXACT(M786,"UN - UNICORPORATED"),"LA",""))))</f>
        <v>LP</v>
      </c>
      <c r="O786" s="118" t="s">
        <v>8727</v>
      </c>
      <c r="P786" s="114" t="str">
        <f t="shared" si="107"/>
        <v>Medium</v>
      </c>
      <c r="Q786" s="155" t="s">
        <v>10285</v>
      </c>
      <c r="R786" s="356" t="s">
        <v>12631</v>
      </c>
      <c r="S786" s="356"/>
      <c r="T786" s="155" t="s">
        <v>12630</v>
      </c>
      <c r="U786" s="127" t="s">
        <v>12629</v>
      </c>
      <c r="V786" s="118" t="s">
        <v>12632</v>
      </c>
      <c r="W786" s="119" t="s">
        <v>1193</v>
      </c>
      <c r="X786" s="119" t="s">
        <v>1193</v>
      </c>
      <c r="Y786" s="128">
        <v>41955</v>
      </c>
      <c r="Z786" s="128">
        <v>42735</v>
      </c>
      <c r="AA786" s="120">
        <v>1203012</v>
      </c>
      <c r="AB786" s="120">
        <v>0</v>
      </c>
      <c r="AC786" s="120">
        <v>132953</v>
      </c>
      <c r="AD786" s="120">
        <v>0</v>
      </c>
      <c r="AE786" s="120">
        <v>1170240</v>
      </c>
      <c r="AF786" s="121">
        <v>177124</v>
      </c>
      <c r="AG786" s="114" t="s">
        <v>12633</v>
      </c>
      <c r="AH786" s="114" t="s">
        <v>12634</v>
      </c>
      <c r="AI786" s="114">
        <v>14</v>
      </c>
      <c r="AJ786" s="114">
        <v>4</v>
      </c>
      <c r="AK786" s="114">
        <v>10</v>
      </c>
      <c r="AL786" s="114">
        <v>7</v>
      </c>
      <c r="AM786" s="114">
        <v>0</v>
      </c>
      <c r="AN786" s="118" t="s">
        <v>3500</v>
      </c>
      <c r="AO786" s="122">
        <v>1</v>
      </c>
      <c r="AP786" s="5"/>
    </row>
    <row r="787" spans="1:42" s="11" customFormat="1" ht="25" customHeight="1" x14ac:dyDescent="0.3">
      <c r="A787" s="123"/>
      <c r="B787" s="124"/>
      <c r="C787" s="114" t="str">
        <f t="shared" ca="1" si="100"/>
        <v>Expired</v>
      </c>
      <c r="D787" s="114" t="s">
        <v>1033</v>
      </c>
      <c r="E787" s="115">
        <v>42247</v>
      </c>
      <c r="F787" s="115">
        <v>43708</v>
      </c>
      <c r="G787" s="115">
        <f>DATE(YEAR(F787)+2,MONTH(F787),DAY(F787)-1)</f>
        <v>44438</v>
      </c>
      <c r="H787" s="114" t="s">
        <v>1034</v>
      </c>
      <c r="I787" s="379" t="s">
        <v>1035</v>
      </c>
      <c r="J787" s="155" t="s">
        <v>6621</v>
      </c>
      <c r="K787" s="114" t="s">
        <v>11728</v>
      </c>
      <c r="L787" s="114" t="s">
        <v>5123</v>
      </c>
      <c r="M787" s="114" t="s">
        <v>3640</v>
      </c>
      <c r="N787" s="116" t="str">
        <f t="shared" si="108"/>
        <v>LP</v>
      </c>
      <c r="O787" s="118" t="s">
        <v>8725</v>
      </c>
      <c r="P787" s="114" t="str">
        <f t="shared" si="107"/>
        <v>Medium</v>
      </c>
      <c r="Q787" s="155" t="s">
        <v>10566</v>
      </c>
      <c r="R787" s="356" t="s">
        <v>12628</v>
      </c>
      <c r="S787" s="356"/>
      <c r="T787" s="155" t="s">
        <v>2906</v>
      </c>
      <c r="U787" s="117" t="s">
        <v>6622</v>
      </c>
      <c r="V787" s="118" t="s">
        <v>5396</v>
      </c>
      <c r="W787" s="119" t="s">
        <v>1193</v>
      </c>
      <c r="X787" s="119" t="s">
        <v>1193</v>
      </c>
      <c r="Y787" s="128">
        <v>42086</v>
      </c>
      <c r="Z787" s="128">
        <v>43830</v>
      </c>
      <c r="AA787" s="120">
        <v>56168</v>
      </c>
      <c r="AB787" s="120">
        <v>0</v>
      </c>
      <c r="AC787" s="120">
        <v>0</v>
      </c>
      <c r="AD787" s="120">
        <v>0</v>
      </c>
      <c r="AE787" s="120">
        <v>-78694</v>
      </c>
      <c r="AF787" s="121">
        <v>118758</v>
      </c>
      <c r="AG787" s="114" t="s">
        <v>1193</v>
      </c>
      <c r="AH787" s="130" t="s">
        <v>1193</v>
      </c>
      <c r="AI787" s="131">
        <v>2</v>
      </c>
      <c r="AJ787" s="131">
        <v>0</v>
      </c>
      <c r="AK787" s="131">
        <v>2</v>
      </c>
      <c r="AL787" s="131">
        <v>0</v>
      </c>
      <c r="AM787" s="131">
        <v>1</v>
      </c>
      <c r="AN787" s="118" t="s">
        <v>3500</v>
      </c>
      <c r="AO787" s="122">
        <v>1</v>
      </c>
      <c r="AP787" s="5"/>
    </row>
    <row r="788" spans="1:42" s="11" customFormat="1" ht="25" customHeight="1" x14ac:dyDescent="0.3">
      <c r="A788" s="123"/>
      <c r="B788" s="124"/>
      <c r="C788" s="114" t="str">
        <f t="shared" ca="1" si="100"/>
        <v>Expired</v>
      </c>
      <c r="D788" s="114" t="s">
        <v>1866</v>
      </c>
      <c r="E788" s="115">
        <v>43165</v>
      </c>
      <c r="F788" s="115">
        <v>43165</v>
      </c>
      <c r="G788" s="115">
        <f>DATE(YEAR(F788)+2,MONTH(F788),DAY(F788)-1)</f>
        <v>43895</v>
      </c>
      <c r="H788" s="114" t="s">
        <v>1867</v>
      </c>
      <c r="I788" s="379" t="s">
        <v>1868</v>
      </c>
      <c r="J788" s="155" t="s">
        <v>6623</v>
      </c>
      <c r="K788" s="114" t="s">
        <v>1143</v>
      </c>
      <c r="L788" s="114" t="s">
        <v>5123</v>
      </c>
      <c r="M788" s="114" t="s">
        <v>3640</v>
      </c>
      <c r="N788" s="116" t="str">
        <f t="shared" si="108"/>
        <v>LP</v>
      </c>
      <c r="O788" s="118" t="s">
        <v>8725</v>
      </c>
      <c r="P788" s="114" t="str">
        <f t="shared" si="107"/>
        <v>Medium</v>
      </c>
      <c r="Q788" s="155" t="s">
        <v>6624</v>
      </c>
      <c r="R788" s="356" t="s">
        <v>12625</v>
      </c>
      <c r="S788" s="356"/>
      <c r="T788" s="155" t="s">
        <v>12626</v>
      </c>
      <c r="U788" s="117" t="s">
        <v>12627</v>
      </c>
      <c r="V788" s="119" t="s">
        <v>8301</v>
      </c>
      <c r="W788" s="119" t="s">
        <v>1193</v>
      </c>
      <c r="X788" s="119" t="s">
        <v>1193</v>
      </c>
      <c r="Y788" s="128">
        <v>43110</v>
      </c>
      <c r="Z788" s="118" t="s">
        <v>3303</v>
      </c>
      <c r="AA788" s="120">
        <v>0</v>
      </c>
      <c r="AB788" s="120">
        <v>0</v>
      </c>
      <c r="AC788" s="120">
        <v>0</v>
      </c>
      <c r="AD788" s="120">
        <v>0</v>
      </c>
      <c r="AE788" s="120">
        <v>0</v>
      </c>
      <c r="AF788" s="121">
        <v>0</v>
      </c>
      <c r="AG788" s="114" t="s">
        <v>1193</v>
      </c>
      <c r="AH788" s="114" t="s">
        <v>1193</v>
      </c>
      <c r="AI788" s="114">
        <v>2</v>
      </c>
      <c r="AJ788" s="114">
        <v>1</v>
      </c>
      <c r="AK788" s="114">
        <v>1</v>
      </c>
      <c r="AL788" s="114">
        <v>0</v>
      </c>
      <c r="AM788" s="114">
        <v>1</v>
      </c>
      <c r="AN788" s="118" t="s">
        <v>3500</v>
      </c>
      <c r="AO788" s="122">
        <v>1</v>
      </c>
      <c r="AP788" s="5"/>
    </row>
    <row r="789" spans="1:42" s="11" customFormat="1" ht="25" customHeight="1" x14ac:dyDescent="0.3">
      <c r="A789" s="123"/>
      <c r="B789" s="124"/>
      <c r="C789" s="114" t="str">
        <f t="shared" ca="1" si="100"/>
        <v>Expired</v>
      </c>
      <c r="D789" s="114" t="s">
        <v>797</v>
      </c>
      <c r="E789" s="115">
        <v>42044</v>
      </c>
      <c r="F789" s="115">
        <v>43140</v>
      </c>
      <c r="G789" s="115">
        <f>DATE(YEAR(F789)+2,MONTH(F789),DAY(F789)-1)</f>
        <v>43869</v>
      </c>
      <c r="H789" s="114" t="s">
        <v>798</v>
      </c>
      <c r="I789" s="379" t="s">
        <v>799</v>
      </c>
      <c r="J789" s="155" t="s">
        <v>12619</v>
      </c>
      <c r="K789" s="114" t="s">
        <v>11728</v>
      </c>
      <c r="L789" s="114" t="s">
        <v>5123</v>
      </c>
      <c r="M789" s="114" t="s">
        <v>3640</v>
      </c>
      <c r="N789" s="116" t="str">
        <f t="shared" si="108"/>
        <v>LP</v>
      </c>
      <c r="O789" s="118" t="s">
        <v>8725</v>
      </c>
      <c r="P789" s="114" t="str">
        <f t="shared" si="107"/>
        <v>Medium</v>
      </c>
      <c r="Q789" s="155" t="s">
        <v>800</v>
      </c>
      <c r="R789" s="356" t="s">
        <v>12620</v>
      </c>
      <c r="S789" s="356"/>
      <c r="T789" s="155" t="s">
        <v>12623</v>
      </c>
      <c r="U789" s="117" t="s">
        <v>12622</v>
      </c>
      <c r="V789" s="118" t="s">
        <v>12621</v>
      </c>
      <c r="W789" s="119" t="s">
        <v>1193</v>
      </c>
      <c r="X789" s="119" t="s">
        <v>1193</v>
      </c>
      <c r="Y789" s="128">
        <v>41997</v>
      </c>
      <c r="Z789" s="128">
        <v>43100</v>
      </c>
      <c r="AA789" s="120">
        <v>3367728</v>
      </c>
      <c r="AB789" s="120">
        <v>0</v>
      </c>
      <c r="AC789" s="120">
        <v>265258</v>
      </c>
      <c r="AD789" s="120">
        <v>0</v>
      </c>
      <c r="AE789" s="120">
        <v>5342157</v>
      </c>
      <c r="AF789" s="121">
        <v>128202</v>
      </c>
      <c r="AG789" s="114" t="s">
        <v>12624</v>
      </c>
      <c r="AH789" s="114" t="s">
        <v>15207</v>
      </c>
      <c r="AI789" s="114">
        <v>7</v>
      </c>
      <c r="AJ789" s="114">
        <v>1</v>
      </c>
      <c r="AK789" s="114">
        <v>6</v>
      </c>
      <c r="AL789" s="114">
        <v>20</v>
      </c>
      <c r="AM789" s="114">
        <v>0</v>
      </c>
      <c r="AN789" s="118" t="s">
        <v>3500</v>
      </c>
      <c r="AO789" s="122">
        <v>1</v>
      </c>
      <c r="AP789" s="5"/>
    </row>
    <row r="790" spans="1:42" s="11" customFormat="1" ht="25" customHeight="1" x14ac:dyDescent="0.3">
      <c r="A790" s="123"/>
      <c r="B790" s="124"/>
      <c r="C790" s="114" t="str">
        <f t="shared" ca="1" si="100"/>
        <v>Expired</v>
      </c>
      <c r="D790" s="114" t="s">
        <v>3608</v>
      </c>
      <c r="E790" s="115">
        <v>43563</v>
      </c>
      <c r="F790" s="115">
        <v>43563</v>
      </c>
      <c r="G790" s="115">
        <f>DATE(YEAR(F790)+2,MONTH(F790),DAY(F790)-1)</f>
        <v>44293</v>
      </c>
      <c r="H790" s="114" t="s">
        <v>3609</v>
      </c>
      <c r="I790" s="379" t="s">
        <v>16613</v>
      </c>
      <c r="J790" s="155" t="s">
        <v>6625</v>
      </c>
      <c r="K790" s="114" t="s">
        <v>11728</v>
      </c>
      <c r="L790" s="114" t="s">
        <v>5123</v>
      </c>
      <c r="M790" s="114" t="s">
        <v>3640</v>
      </c>
      <c r="N790" s="116" t="str">
        <f t="shared" si="108"/>
        <v>LP</v>
      </c>
      <c r="O790" s="118" t="s">
        <v>8725</v>
      </c>
      <c r="P790" s="114" t="str">
        <f t="shared" si="107"/>
        <v>Medium</v>
      </c>
      <c r="Q790" s="155" t="s">
        <v>6626</v>
      </c>
      <c r="R790" s="356" t="s">
        <v>12600</v>
      </c>
      <c r="S790" s="356"/>
      <c r="T790" s="155" t="s">
        <v>12601</v>
      </c>
      <c r="U790" s="117" t="s">
        <v>12602</v>
      </c>
      <c r="V790" s="119" t="s">
        <v>12603</v>
      </c>
      <c r="W790" s="119" t="s">
        <v>1193</v>
      </c>
      <c r="X790" s="119" t="s">
        <v>1193</v>
      </c>
      <c r="Y790" s="128">
        <v>43531</v>
      </c>
      <c r="Z790" s="118" t="s">
        <v>3303</v>
      </c>
      <c r="AA790" s="120">
        <v>0</v>
      </c>
      <c r="AB790" s="120">
        <v>0</v>
      </c>
      <c r="AC790" s="120">
        <v>0</v>
      </c>
      <c r="AD790" s="120">
        <v>0</v>
      </c>
      <c r="AE790" s="120">
        <v>0</v>
      </c>
      <c r="AF790" s="121">
        <v>0</v>
      </c>
      <c r="AG790" s="114" t="s">
        <v>1193</v>
      </c>
      <c r="AH790" s="114" t="s">
        <v>1193</v>
      </c>
      <c r="AI790" s="114">
        <v>5</v>
      </c>
      <c r="AJ790" s="114">
        <v>0</v>
      </c>
      <c r="AK790" s="114">
        <v>5</v>
      </c>
      <c r="AL790" s="114">
        <v>0</v>
      </c>
      <c r="AM790" s="114">
        <v>1</v>
      </c>
      <c r="AN790" s="118" t="s">
        <v>3500</v>
      </c>
      <c r="AO790" s="122">
        <v>1</v>
      </c>
      <c r="AP790" s="5"/>
    </row>
    <row r="791" spans="1:42" s="11" customFormat="1" ht="25" customHeight="1" x14ac:dyDescent="0.3">
      <c r="A791" s="133"/>
      <c r="B791" s="124"/>
      <c r="C791" s="114" t="str">
        <f t="shared" ca="1" si="100"/>
        <v>Active</v>
      </c>
      <c r="D791" s="114" t="s">
        <v>3598</v>
      </c>
      <c r="E791" s="115">
        <v>42044</v>
      </c>
      <c r="F791" s="115">
        <v>45908</v>
      </c>
      <c r="G791" s="115">
        <f>DATE(YEAR(F791),MONTH(F791)+18,DAY(F791)-1)</f>
        <v>46453</v>
      </c>
      <c r="H791" s="114" t="s">
        <v>807</v>
      </c>
      <c r="I791" s="379" t="s">
        <v>808</v>
      </c>
      <c r="J791" s="155" t="s">
        <v>6627</v>
      </c>
      <c r="K791" s="114" t="s">
        <v>30</v>
      </c>
      <c r="L791" s="114" t="s">
        <v>5123</v>
      </c>
      <c r="M791" s="114" t="s">
        <v>3640</v>
      </c>
      <c r="N791" s="116" t="str">
        <f t="shared" si="108"/>
        <v>LP</v>
      </c>
      <c r="O791" s="118" t="s">
        <v>8733</v>
      </c>
      <c r="P791" s="114" t="str">
        <f t="shared" si="107"/>
        <v>Medium</v>
      </c>
      <c r="Q791" s="155" t="s">
        <v>809</v>
      </c>
      <c r="R791" s="356" t="s">
        <v>15414</v>
      </c>
      <c r="S791" s="356"/>
      <c r="T791" s="155" t="s">
        <v>15416</v>
      </c>
      <c r="U791" s="117" t="s">
        <v>15415</v>
      </c>
      <c r="V791" s="119" t="s">
        <v>13341</v>
      </c>
      <c r="W791" s="119" t="s">
        <v>1193</v>
      </c>
      <c r="X791" s="119" t="s">
        <v>1193</v>
      </c>
      <c r="Y791" s="128">
        <v>42025</v>
      </c>
      <c r="Z791" s="128">
        <v>43100</v>
      </c>
      <c r="AA791" s="120">
        <v>99999997</v>
      </c>
      <c r="AB791" s="120">
        <v>0</v>
      </c>
      <c r="AC791" s="120">
        <v>72816633</v>
      </c>
      <c r="AD791" s="120">
        <v>0</v>
      </c>
      <c r="AE791" s="120">
        <v>81321291</v>
      </c>
      <c r="AF791" s="121">
        <v>30271917</v>
      </c>
      <c r="AG791" s="114" t="s">
        <v>15417</v>
      </c>
      <c r="AH791" s="114" t="s">
        <v>1193</v>
      </c>
      <c r="AI791" s="114">
        <v>3</v>
      </c>
      <c r="AJ791" s="114">
        <v>2</v>
      </c>
      <c r="AK791" s="114">
        <v>1</v>
      </c>
      <c r="AL791" s="114">
        <v>0</v>
      </c>
      <c r="AM791" s="114">
        <v>1</v>
      </c>
      <c r="AN791" s="118" t="s">
        <v>4568</v>
      </c>
      <c r="AO791" s="122">
        <v>1</v>
      </c>
      <c r="AP791" s="5"/>
    </row>
    <row r="792" spans="1:42" s="11" customFormat="1" ht="25" customHeight="1" x14ac:dyDescent="0.3">
      <c r="A792" s="133"/>
      <c r="B792" s="124"/>
      <c r="C792" s="114" t="str">
        <f t="shared" ca="1" si="100"/>
        <v>Expired</v>
      </c>
      <c r="D792" s="114" t="s">
        <v>2656</v>
      </c>
      <c r="E792" s="115">
        <v>44060</v>
      </c>
      <c r="F792" s="115">
        <v>44060</v>
      </c>
      <c r="G792" s="115">
        <f t="shared" ref="G792:G806" si="109">DATE(YEAR(F792)+2,MONTH(F792),DAY(F792)-1)</f>
        <v>44789</v>
      </c>
      <c r="H792" s="114" t="s">
        <v>2657</v>
      </c>
      <c r="I792" s="379" t="s">
        <v>3040</v>
      </c>
      <c r="J792" s="155" t="s">
        <v>6628</v>
      </c>
      <c r="K792" s="114" t="s">
        <v>11728</v>
      </c>
      <c r="L792" s="114" t="s">
        <v>5123</v>
      </c>
      <c r="M792" s="114" t="s">
        <v>3640</v>
      </c>
      <c r="N792" s="116" t="str">
        <f t="shared" si="108"/>
        <v>LP</v>
      </c>
      <c r="O792" s="118" t="s">
        <v>8725</v>
      </c>
      <c r="P792" s="114" t="str">
        <f t="shared" si="107"/>
        <v>Medium</v>
      </c>
      <c r="Q792" s="155" t="s">
        <v>10567</v>
      </c>
      <c r="R792" s="356" t="s">
        <v>12590</v>
      </c>
      <c r="S792" s="356"/>
      <c r="T792" s="155" t="s">
        <v>12591</v>
      </c>
      <c r="U792" s="127" t="s">
        <v>12592</v>
      </c>
      <c r="V792" s="129" t="s">
        <v>12593</v>
      </c>
      <c r="W792" s="128" t="s">
        <v>1193</v>
      </c>
      <c r="X792" s="128" t="s">
        <v>1193</v>
      </c>
      <c r="Y792" s="128">
        <v>44012</v>
      </c>
      <c r="Z792" s="118" t="s">
        <v>3303</v>
      </c>
      <c r="AA792" s="120">
        <v>0</v>
      </c>
      <c r="AB792" s="120">
        <v>0</v>
      </c>
      <c r="AC792" s="120">
        <v>0</v>
      </c>
      <c r="AD792" s="120">
        <v>0</v>
      </c>
      <c r="AE792" s="120">
        <v>0</v>
      </c>
      <c r="AF792" s="121">
        <v>0</v>
      </c>
      <c r="AG792" s="114" t="s">
        <v>1193</v>
      </c>
      <c r="AH792" s="114" t="s">
        <v>1193</v>
      </c>
      <c r="AI792" s="114">
        <v>2</v>
      </c>
      <c r="AJ792" s="114">
        <v>1</v>
      </c>
      <c r="AK792" s="114">
        <v>1</v>
      </c>
      <c r="AL792" s="114">
        <v>0</v>
      </c>
      <c r="AM792" s="114">
        <v>1</v>
      </c>
      <c r="AN792" s="118" t="s">
        <v>3500</v>
      </c>
      <c r="AO792" s="122">
        <v>1</v>
      </c>
      <c r="AP792" s="5"/>
    </row>
    <row r="793" spans="1:42" s="11" customFormat="1" ht="25" customHeight="1" x14ac:dyDescent="0.3">
      <c r="A793" s="123"/>
      <c r="B793" s="124"/>
      <c r="C793" s="114" t="str">
        <f t="shared" ref="C793:C855" ca="1" si="110">IF(G793&lt;TODAY(),"Expired","Active")</f>
        <v>Expired</v>
      </c>
      <c r="D793" s="114" t="s">
        <v>3977</v>
      </c>
      <c r="E793" s="115">
        <v>44621</v>
      </c>
      <c r="F793" s="115">
        <v>44621</v>
      </c>
      <c r="G793" s="115">
        <f t="shared" si="109"/>
        <v>45351</v>
      </c>
      <c r="H793" s="114" t="s">
        <v>4184</v>
      </c>
      <c r="I793" s="379" t="s">
        <v>8077</v>
      </c>
      <c r="J793" s="155" t="s">
        <v>6630</v>
      </c>
      <c r="K793" s="114" t="s">
        <v>9</v>
      </c>
      <c r="L793" s="114" t="s">
        <v>5123</v>
      </c>
      <c r="M793" s="114" t="s">
        <v>3640</v>
      </c>
      <c r="N793" s="116" t="str">
        <f t="shared" si="108"/>
        <v>LP</v>
      </c>
      <c r="O793" s="118" t="s">
        <v>8725</v>
      </c>
      <c r="P793" s="114" t="str">
        <f>IF(EXACT(O793,"Overseas Charities Operating in Jamaica"),"Medium",IF(EXACT(O793,"Muslim Groups/Foundations"),"Medium",IF(EXACT(O793,"Churches"),"Low",IF(EXACT(O793,"Benevolent Societies"),"Low",IF(EXACT(O793,"Alumni/Past Students'associations"),"Low",IF(EXACT(O793,"Schools(Government/Private)"),"Low",IF(EXACT(O793,"Govt.Based Trust/Charities"),"Low",IF(EXACT(O793,"Trust"),"Medium",IF(EXACT(O793,"Company Based Foundations"),"Medium",IF(EXACT(O793,"Other Foundations"),"Medium",IF(EXACT(O793,"Unincorporated Groups"),"Medium","")))))))))))</f>
        <v>Medium</v>
      </c>
      <c r="Q793" s="155" t="s">
        <v>6631</v>
      </c>
      <c r="R793" s="356"/>
      <c r="S793" s="356"/>
      <c r="T793" s="155" t="s">
        <v>4185</v>
      </c>
      <c r="U793" s="127" t="s">
        <v>6632</v>
      </c>
      <c r="V793" s="118" t="s">
        <v>6633</v>
      </c>
      <c r="W793" s="119" t="s">
        <v>1193</v>
      </c>
      <c r="X793" s="118" t="s">
        <v>7766</v>
      </c>
      <c r="Y793" s="115">
        <v>44543</v>
      </c>
      <c r="Z793" s="136" t="s">
        <v>3305</v>
      </c>
      <c r="AA793" s="130">
        <v>0</v>
      </c>
      <c r="AB793" s="130">
        <v>0</v>
      </c>
      <c r="AC793" s="130">
        <v>0</v>
      </c>
      <c r="AD793" s="130">
        <v>0</v>
      </c>
      <c r="AE793" s="130">
        <v>0</v>
      </c>
      <c r="AF793" s="137"/>
      <c r="AG793" s="114" t="s">
        <v>7767</v>
      </c>
      <c r="AH793" s="114" t="s">
        <v>1193</v>
      </c>
      <c r="AI793" s="114"/>
      <c r="AJ793" s="114"/>
      <c r="AK793" s="114"/>
      <c r="AL793" s="114"/>
      <c r="AM793" s="114"/>
      <c r="AN793" s="136" t="s">
        <v>3500</v>
      </c>
      <c r="AO793" s="122">
        <v>1</v>
      </c>
      <c r="AP793" s="5"/>
    </row>
    <row r="794" spans="1:42" s="11" customFormat="1" ht="25" customHeight="1" x14ac:dyDescent="0.3">
      <c r="A794" s="125" t="s">
        <v>6634</v>
      </c>
      <c r="B794" s="124"/>
      <c r="C794" s="114" t="str">
        <f t="shared" ca="1" si="110"/>
        <v>Active</v>
      </c>
      <c r="D794" s="114" t="s">
        <v>3612</v>
      </c>
      <c r="E794" s="115">
        <v>43473</v>
      </c>
      <c r="F794" s="115">
        <v>45665</v>
      </c>
      <c r="G794" s="115">
        <f t="shared" si="109"/>
        <v>46394</v>
      </c>
      <c r="H794" s="114" t="s">
        <v>4873</v>
      </c>
      <c r="I794" s="379" t="s">
        <v>8078</v>
      </c>
      <c r="J794" s="155" t="s">
        <v>10203</v>
      </c>
      <c r="K794" s="114" t="s">
        <v>11728</v>
      </c>
      <c r="L794" s="114" t="s">
        <v>5123</v>
      </c>
      <c r="M794" s="114" t="s">
        <v>3640</v>
      </c>
      <c r="N794" s="116" t="str">
        <f t="shared" si="108"/>
        <v>LP</v>
      </c>
      <c r="O794" s="118" t="s">
        <v>8735</v>
      </c>
      <c r="P794" s="114" t="str">
        <f>IF(EXACT(O794,"Overseas Charities Operating in Jamaica"),"Medium",IF(EXACT(O794,"Muslim Groups/Foundations"),"Medium",IF(EXACT(O794,"Churches"),"Low",IF(EXACT(O794,"Benevolent Societies"),"Low",IF(EXACT(O794,"Alumni/Past Students'associations"),"Low",IF(EXACT(O794,"Schools(Government/Private)"),"Low",IF(EXACT(O794,"Govt.Based Trust/Charities"),"Low",IF(EXACT(O794,"Trust"),"Medium",IF(EXACT(O794,"Company Based Foundations"),"Medium",IF(EXACT(O794,"Other Foundations"),"Medium",IF(EXACT(O794,"Unincorporated Groups"),"Medium","")))))))))))</f>
        <v>Low</v>
      </c>
      <c r="Q794" s="155" t="s">
        <v>10568</v>
      </c>
      <c r="R794" s="356" t="s">
        <v>14793</v>
      </c>
      <c r="S794" s="356"/>
      <c r="T794" s="155" t="s">
        <v>14794</v>
      </c>
      <c r="U794" s="117" t="s">
        <v>14795</v>
      </c>
      <c r="V794" s="119" t="s">
        <v>8800</v>
      </c>
      <c r="W794" s="119" t="s">
        <v>1193</v>
      </c>
      <c r="X794" s="119" t="s">
        <v>1193</v>
      </c>
      <c r="Y794" s="128">
        <v>43446</v>
      </c>
      <c r="Z794" s="128">
        <v>44561</v>
      </c>
      <c r="AA794" s="120">
        <v>18041721.920000002</v>
      </c>
      <c r="AB794" s="120">
        <v>0</v>
      </c>
      <c r="AC794" s="120">
        <v>6537786.3499999996</v>
      </c>
      <c r="AD794" s="120">
        <v>0</v>
      </c>
      <c r="AE794" s="120">
        <v>18228174.350000001</v>
      </c>
      <c r="AF794" s="121"/>
      <c r="AG794" s="114" t="s">
        <v>11313</v>
      </c>
      <c r="AH794" s="114" t="s">
        <v>11477</v>
      </c>
      <c r="AI794" s="114">
        <v>11</v>
      </c>
      <c r="AJ794" s="114">
        <v>2</v>
      </c>
      <c r="AK794" s="114">
        <v>9</v>
      </c>
      <c r="AL794" s="114">
        <v>0</v>
      </c>
      <c r="AM794" s="114">
        <v>0</v>
      </c>
      <c r="AN794" s="118" t="s">
        <v>3517</v>
      </c>
      <c r="AO794" s="122">
        <v>1</v>
      </c>
      <c r="AP794" s="5"/>
    </row>
    <row r="795" spans="1:42" s="11" customFormat="1" ht="25" customHeight="1" x14ac:dyDescent="0.3">
      <c r="A795" s="123"/>
      <c r="B795" s="124"/>
      <c r="C795" s="114" t="str">
        <f t="shared" ca="1" si="110"/>
        <v>Active</v>
      </c>
      <c r="D795" s="114" t="s">
        <v>8214</v>
      </c>
      <c r="E795" s="115">
        <v>41828</v>
      </c>
      <c r="F795" s="115">
        <v>45481</v>
      </c>
      <c r="G795" s="115">
        <f t="shared" si="109"/>
        <v>46210</v>
      </c>
      <c r="H795" s="114" t="s">
        <v>318</v>
      </c>
      <c r="I795" s="379" t="s">
        <v>319</v>
      </c>
      <c r="J795" s="155" t="s">
        <v>6635</v>
      </c>
      <c r="K795" s="114" t="s">
        <v>11728</v>
      </c>
      <c r="L795" s="114" t="s">
        <v>5123</v>
      </c>
      <c r="M795" s="114" t="s">
        <v>3640</v>
      </c>
      <c r="N795" s="116" t="str">
        <f t="shared" si="108"/>
        <v>LP</v>
      </c>
      <c r="O795" s="118" t="s">
        <v>8725</v>
      </c>
      <c r="P795" s="114" t="str">
        <f>IF(EXACT(O795,"Overseas Charities Operating in Jamaica"),"Medium",IF(EXACT(O795,"Muslim Groups/Foundations"),"Medium",IF(EXACT(O795,"Churches"),"Low",IF(EXACT(O795,"Benevolent Societies"),"Low",IF(EXACT(O795,"Alumni/Past Students'associations"),"Low",IF(EXACT(O795,"Schools(Government/Private)"),"Low",IF(EXACT(O795,"Govt.Based Trust/Charities"),"Low",IF(EXACT(O795,"Trust"),"Medium",IF(EXACT(O795,"Company Based Foundations"),"Medium",IF(EXACT(O795,"Other Foundations"),"Medium",IF(EXACT(O795,"Unincorporated Groups"),"Medium","")))))))))))</f>
        <v>Medium</v>
      </c>
      <c r="Q795" s="155" t="s">
        <v>526</v>
      </c>
      <c r="R795" s="356" t="s">
        <v>14671</v>
      </c>
      <c r="S795" s="356"/>
      <c r="T795" s="155" t="s">
        <v>14672</v>
      </c>
      <c r="U795" s="117" t="s">
        <v>14673</v>
      </c>
      <c r="V795" s="119" t="s">
        <v>5430</v>
      </c>
      <c r="W795" s="118" t="s">
        <v>10972</v>
      </c>
      <c r="X795" s="119" t="s">
        <v>1193</v>
      </c>
      <c r="Y795" s="128" t="s">
        <v>1193</v>
      </c>
      <c r="Z795" s="128">
        <v>44196</v>
      </c>
      <c r="AA795" s="120">
        <v>6214392</v>
      </c>
      <c r="AB795" s="120">
        <v>0</v>
      </c>
      <c r="AC795" s="120">
        <v>1494757</v>
      </c>
      <c r="AD795" s="120">
        <v>0</v>
      </c>
      <c r="AE795" s="120">
        <v>10079323</v>
      </c>
      <c r="AF795" s="121"/>
      <c r="AG795" s="118" t="s">
        <v>11314</v>
      </c>
      <c r="AH795" s="114" t="s">
        <v>11315</v>
      </c>
      <c r="AI795" s="114">
        <v>13</v>
      </c>
      <c r="AJ795" s="114">
        <v>6</v>
      </c>
      <c r="AK795" s="114">
        <v>7</v>
      </c>
      <c r="AL795" s="114">
        <v>13</v>
      </c>
      <c r="AM795" s="114">
        <v>1</v>
      </c>
      <c r="AN795" s="118" t="s">
        <v>3517</v>
      </c>
      <c r="AO795" s="122">
        <v>1</v>
      </c>
      <c r="AP795" s="5"/>
    </row>
    <row r="796" spans="1:42" s="11" customFormat="1" ht="25" customHeight="1" x14ac:dyDescent="0.3">
      <c r="A796" s="123"/>
      <c r="B796" s="124"/>
      <c r="C796" s="114" t="str">
        <f t="shared" ca="1" si="110"/>
        <v>Active</v>
      </c>
      <c r="D796" s="114" t="s">
        <v>8403</v>
      </c>
      <c r="E796" s="115">
        <v>41878</v>
      </c>
      <c r="F796" s="115">
        <v>45531</v>
      </c>
      <c r="G796" s="115">
        <f t="shared" si="109"/>
        <v>46260</v>
      </c>
      <c r="H796" s="114" t="s">
        <v>577</v>
      </c>
      <c r="I796" s="379" t="s">
        <v>578</v>
      </c>
      <c r="J796" s="155" t="s">
        <v>10204</v>
      </c>
      <c r="K796" s="114" t="s">
        <v>11728</v>
      </c>
      <c r="L796" s="114" t="s">
        <v>5123</v>
      </c>
      <c r="M796" s="114" t="s">
        <v>3640</v>
      </c>
      <c r="N796" s="116" t="str">
        <f t="shared" si="108"/>
        <v>LP</v>
      </c>
      <c r="O796" s="118" t="s">
        <v>8735</v>
      </c>
      <c r="P796" s="114" t="str">
        <f>IF(EXACT(O796,"Overseas Charities Operating in Jamaica"),"Medium",IF(EXACT(O796,"Muslim Groups/Foundations"),"Medium",IF(EXACT(O796,"Churches"),"Low",IF(EXACT(O796,"Benevolent Societies"),"Low",IF(EXACT(O796,"Alumni/Past Students'associations"),"Low",IF(EXACT(O796,"Schools(Government/Private)"),"Low",IF(EXACT(O796,"Govt.Based Trust/Charities"),"Low",IF(EXACT(O796,"Trust"),"Medium",IF(EXACT(O796,"Company Based Foundations"),"Medium",IF(EXACT(O796,"Other Foundations"),"Medium",IF(EXACT(O796,"Unincorporated Groups"),"Medium","")))))))))))</f>
        <v>Low</v>
      </c>
      <c r="Q796" s="155" t="s">
        <v>6636</v>
      </c>
      <c r="R796" s="356" t="s">
        <v>13621</v>
      </c>
      <c r="S796" s="356"/>
      <c r="T796" s="155" t="s">
        <v>8405</v>
      </c>
      <c r="U796" s="117" t="s">
        <v>13622</v>
      </c>
      <c r="V796" s="129" t="s">
        <v>8404</v>
      </c>
      <c r="W796" s="129" t="s">
        <v>10973</v>
      </c>
      <c r="X796" s="128" t="s">
        <v>1193</v>
      </c>
      <c r="Y796" s="128" t="s">
        <v>1193</v>
      </c>
      <c r="Z796" s="128" t="s">
        <v>14594</v>
      </c>
      <c r="AA796" s="120">
        <v>199513115.72</v>
      </c>
      <c r="AB796" s="120">
        <v>0</v>
      </c>
      <c r="AC796" s="120">
        <v>21710153.510000002</v>
      </c>
      <c r="AD796" s="120">
        <v>0</v>
      </c>
      <c r="AE796" s="120">
        <v>-202906890.08000001</v>
      </c>
      <c r="AF796" s="193">
        <v>60252061</v>
      </c>
      <c r="AG796" s="129" t="s">
        <v>10973</v>
      </c>
      <c r="AH796" s="114" t="s">
        <v>1193</v>
      </c>
      <c r="AI796" s="114">
        <v>3</v>
      </c>
      <c r="AJ796" s="114">
        <v>1</v>
      </c>
      <c r="AK796" s="114">
        <v>2</v>
      </c>
      <c r="AL796" s="114">
        <v>2</v>
      </c>
      <c r="AM796" s="114">
        <v>1</v>
      </c>
      <c r="AN796" s="118" t="s">
        <v>4568</v>
      </c>
      <c r="AO796" s="122">
        <v>1</v>
      </c>
      <c r="AP796" s="5"/>
    </row>
    <row r="797" spans="1:42" s="11" customFormat="1" ht="25" customHeight="1" x14ac:dyDescent="0.3">
      <c r="A797" s="123" t="s">
        <v>11533</v>
      </c>
      <c r="B797" s="126">
        <v>44823</v>
      </c>
      <c r="C797" s="114" t="str">
        <f t="shared" ca="1" si="110"/>
        <v>Active</v>
      </c>
      <c r="D797" s="114" t="s">
        <v>8819</v>
      </c>
      <c r="E797" s="115">
        <v>44823</v>
      </c>
      <c r="F797" s="115">
        <v>45554</v>
      </c>
      <c r="G797" s="115">
        <f t="shared" si="109"/>
        <v>46283</v>
      </c>
      <c r="H797" s="114" t="s">
        <v>8820</v>
      </c>
      <c r="I797" s="379" t="s">
        <v>8821</v>
      </c>
      <c r="J797" s="155" t="s">
        <v>7225</v>
      </c>
      <c r="K797" s="114" t="s">
        <v>11728</v>
      </c>
      <c r="L797" s="114" t="s">
        <v>5123</v>
      </c>
      <c r="M797" s="114" t="s">
        <v>3640</v>
      </c>
      <c r="N797" s="116" t="str">
        <f t="shared" si="108"/>
        <v>LP</v>
      </c>
      <c r="O797" s="114" t="s">
        <v>8735</v>
      </c>
      <c r="P797" s="114" t="str">
        <f>IF(EXACT(O797,"Overseas Charities Operating in Jamaica"),"Medium",IF(EXACT(O797,"Muslim Groups/Foundations"),"Medium",IF(EXACT(O797,"Churches"),"Low",IF(EXACT(O797,"Benevolent Societies"),"Low",IF(EXACT(O797,"Alumni/Past Students Associations"),"Low",IF(EXACT(O797,"Schools(Government/Private)"),"Low",IF(EXACT(O797,"Govt.Based Trust/Charities"),"Low",IF(EXACT(O797,"Trust"),"Medium",IF(EXACT(O797,"Company Based Foundations"),"Medium",IF(EXACT(O797,"Other Foundations"),"Medium",IF(EXACT(O797,"Unincorporated Groups"),"Medium","")))))))))))</f>
        <v>Low</v>
      </c>
      <c r="Q797" s="155" t="s">
        <v>10287</v>
      </c>
      <c r="R797" s="356" t="s">
        <v>12616</v>
      </c>
      <c r="S797" s="356"/>
      <c r="T797" s="155" t="s">
        <v>12617</v>
      </c>
      <c r="U797" s="127" t="s">
        <v>12618</v>
      </c>
      <c r="V797" s="118" t="s">
        <v>11124</v>
      </c>
      <c r="W797" s="118" t="s">
        <v>11125</v>
      </c>
      <c r="X797" s="118" t="s">
        <v>11126</v>
      </c>
      <c r="Y797" s="115">
        <v>44655</v>
      </c>
      <c r="Z797" s="118" t="s">
        <v>3303</v>
      </c>
      <c r="AA797" s="120">
        <v>0</v>
      </c>
      <c r="AB797" s="120">
        <v>0</v>
      </c>
      <c r="AC797" s="120">
        <v>0</v>
      </c>
      <c r="AD797" s="120">
        <v>0</v>
      </c>
      <c r="AE797" s="120">
        <v>0</v>
      </c>
      <c r="AF797" s="121">
        <v>0</v>
      </c>
      <c r="AG797" s="114" t="s">
        <v>11316</v>
      </c>
      <c r="AH797" s="114" t="s">
        <v>1193</v>
      </c>
      <c r="AI797" s="114">
        <v>10</v>
      </c>
      <c r="AJ797" s="114">
        <v>3</v>
      </c>
      <c r="AK797" s="114">
        <v>7</v>
      </c>
      <c r="AL797" s="114">
        <v>0</v>
      </c>
      <c r="AM797" s="114">
        <v>0</v>
      </c>
      <c r="AN797" s="118" t="s">
        <v>4568</v>
      </c>
      <c r="AO797" s="122">
        <v>1</v>
      </c>
      <c r="AP797" s="5"/>
    </row>
    <row r="798" spans="1:42" s="11" customFormat="1" ht="25" customHeight="1" x14ac:dyDescent="0.3">
      <c r="A798" s="163" t="s">
        <v>11535</v>
      </c>
      <c r="B798" s="164"/>
      <c r="C798" s="146" t="str">
        <f t="shared" ca="1" si="110"/>
        <v>Expired</v>
      </c>
      <c r="D798" s="146" t="s">
        <v>276</v>
      </c>
      <c r="E798" s="147">
        <v>41816</v>
      </c>
      <c r="F798" s="147">
        <v>43277</v>
      </c>
      <c r="G798" s="147">
        <f t="shared" si="109"/>
        <v>44007</v>
      </c>
      <c r="H798" s="146" t="s">
        <v>277</v>
      </c>
      <c r="I798" s="380" t="s">
        <v>278</v>
      </c>
      <c r="J798" s="343" t="s">
        <v>6637</v>
      </c>
      <c r="K798" s="146" t="s">
        <v>11728</v>
      </c>
      <c r="L798" s="146" t="s">
        <v>5123</v>
      </c>
      <c r="M798" s="146" t="s">
        <v>3640</v>
      </c>
      <c r="N798" s="148" t="str">
        <f t="shared" si="108"/>
        <v>LP</v>
      </c>
      <c r="O798" s="151" t="s">
        <v>8735</v>
      </c>
      <c r="P798" s="146" t="str">
        <f t="shared" ref="P798:P809" si="111">IF(EXACT(O798,"Overseas Charities Operating in Jamaica"),"Medium",IF(EXACT(O798,"Muslim Groups/Foundations"),"Medium",IF(EXACT(O798,"Churches"),"Low",IF(EXACT(O798,"Benevolent Societies"),"Low",IF(EXACT(O798,"Alumni/Past Students'associations"),"Low",IF(EXACT(O798,"Schools(Government/Private)"),"Low",IF(EXACT(O798,"Govt.Based Trust/Charities"),"Low",IF(EXACT(O798,"Trust"),"Medium",IF(EXACT(O798,"Company Based Foundations"),"Medium",IF(EXACT(O798,"Other Foundations"),"Medium",IF(EXACT(O798,"Unincorporated Groups"),"Medium","")))))))))))</f>
        <v>Low</v>
      </c>
      <c r="Q798" s="323" t="s">
        <v>521</v>
      </c>
      <c r="R798" s="358"/>
      <c r="S798" s="358"/>
      <c r="T798" s="343" t="s">
        <v>2848</v>
      </c>
      <c r="U798" s="165" t="s">
        <v>6638</v>
      </c>
      <c r="V798" s="166"/>
      <c r="W798" s="166"/>
      <c r="X798" s="166"/>
      <c r="Y798" s="150"/>
      <c r="Z798" s="150">
        <v>44926</v>
      </c>
      <c r="AA798" s="152">
        <v>52033423.32</v>
      </c>
      <c r="AB798" s="152">
        <v>0</v>
      </c>
      <c r="AC798" s="152">
        <v>30067704.420000002</v>
      </c>
      <c r="AD798" s="152">
        <v>0</v>
      </c>
      <c r="AE798" s="152">
        <v>30064704.420000002</v>
      </c>
      <c r="AF798" s="153"/>
      <c r="AG798" s="146" t="s">
        <v>1193</v>
      </c>
      <c r="AH798" s="146" t="s">
        <v>1193</v>
      </c>
      <c r="AI798" s="146">
        <v>0</v>
      </c>
      <c r="AJ798" s="146">
        <v>0</v>
      </c>
      <c r="AK798" s="146">
        <v>0</v>
      </c>
      <c r="AL798" s="146">
        <v>0</v>
      </c>
      <c r="AM798" s="146">
        <v>0</v>
      </c>
      <c r="AN798" s="151" t="s">
        <v>3500</v>
      </c>
      <c r="AO798" s="154">
        <v>1</v>
      </c>
      <c r="AP798" s="5"/>
    </row>
    <row r="799" spans="1:42" s="11" customFormat="1" ht="25" customHeight="1" x14ac:dyDescent="0.3">
      <c r="A799" s="123"/>
      <c r="B799" s="124"/>
      <c r="C799" s="114" t="str">
        <f t="shared" ca="1" si="110"/>
        <v>Expired</v>
      </c>
      <c r="D799" s="114" t="s">
        <v>8737</v>
      </c>
      <c r="E799" s="115">
        <v>43945</v>
      </c>
      <c r="F799" s="115">
        <v>44675</v>
      </c>
      <c r="G799" s="115">
        <f t="shared" si="109"/>
        <v>45405</v>
      </c>
      <c r="H799" s="114" t="s">
        <v>2586</v>
      </c>
      <c r="I799" s="379" t="s">
        <v>4959</v>
      </c>
      <c r="J799" s="155" t="s">
        <v>6640</v>
      </c>
      <c r="K799" s="114" t="s">
        <v>11728</v>
      </c>
      <c r="L799" s="114" t="s">
        <v>5123</v>
      </c>
      <c r="M799" s="114" t="s">
        <v>3640</v>
      </c>
      <c r="N799" s="116" t="str">
        <f t="shared" si="108"/>
        <v>LP</v>
      </c>
      <c r="O799" s="118" t="s">
        <v>8733</v>
      </c>
      <c r="P799" s="114" t="str">
        <f t="shared" si="111"/>
        <v>Medium</v>
      </c>
      <c r="Q799" s="155" t="s">
        <v>6641</v>
      </c>
      <c r="R799" s="356" t="s">
        <v>13714</v>
      </c>
      <c r="S799" s="356"/>
      <c r="T799" s="155" t="s">
        <v>13715</v>
      </c>
      <c r="U799" s="127" t="s">
        <v>13716</v>
      </c>
      <c r="V799" s="129" t="s">
        <v>5430</v>
      </c>
      <c r="W799" s="128" t="s">
        <v>1193</v>
      </c>
      <c r="X799" s="128" t="s">
        <v>1193</v>
      </c>
      <c r="Y799" s="128" t="s">
        <v>1193</v>
      </c>
      <c r="Z799" s="128">
        <v>44561</v>
      </c>
      <c r="AA799" s="120">
        <v>1525879</v>
      </c>
      <c r="AB799" s="120">
        <v>0</v>
      </c>
      <c r="AC799" s="120">
        <v>1422384</v>
      </c>
      <c r="AD799" s="120">
        <v>0</v>
      </c>
      <c r="AE799" s="120">
        <v>1675879</v>
      </c>
      <c r="AF799" s="121"/>
      <c r="AG799" s="114" t="s">
        <v>1193</v>
      </c>
      <c r="AH799" s="114" t="s">
        <v>1193</v>
      </c>
      <c r="AI799" s="114">
        <v>3</v>
      </c>
      <c r="AJ799" s="114">
        <v>2</v>
      </c>
      <c r="AK799" s="114">
        <v>1</v>
      </c>
      <c r="AL799" s="114">
        <v>3</v>
      </c>
      <c r="AM799" s="114">
        <v>0</v>
      </c>
      <c r="AN799" s="118" t="s">
        <v>3500</v>
      </c>
      <c r="AO799" s="122">
        <v>1</v>
      </c>
      <c r="AP799" s="5"/>
    </row>
    <row r="800" spans="1:42" s="11" customFormat="1" ht="25" customHeight="1" x14ac:dyDescent="0.3">
      <c r="A800" s="123"/>
      <c r="B800" s="124"/>
      <c r="C800" s="114" t="str">
        <f t="shared" ca="1" si="110"/>
        <v>Expired</v>
      </c>
      <c r="D800" s="118" t="s">
        <v>2502</v>
      </c>
      <c r="E800" s="129">
        <v>43152</v>
      </c>
      <c r="F800" s="138">
        <v>43213</v>
      </c>
      <c r="G800" s="115">
        <f t="shared" si="109"/>
        <v>43943</v>
      </c>
      <c r="H800" s="118" t="s">
        <v>4687</v>
      </c>
      <c r="I800" s="379" t="s">
        <v>2503</v>
      </c>
      <c r="J800" s="345" t="s">
        <v>4459</v>
      </c>
      <c r="K800" s="114" t="s">
        <v>61</v>
      </c>
      <c r="L800" s="118" t="s">
        <v>3368</v>
      </c>
      <c r="M800" s="114" t="s">
        <v>3640</v>
      </c>
      <c r="N800" s="116" t="str">
        <f t="shared" si="108"/>
        <v>LP</v>
      </c>
      <c r="O800" s="118" t="s">
        <v>8725</v>
      </c>
      <c r="P800" s="114" t="str">
        <f t="shared" si="111"/>
        <v>Medium</v>
      </c>
      <c r="Q800" s="345" t="s">
        <v>3470</v>
      </c>
      <c r="R800" s="357"/>
      <c r="S800" s="357"/>
      <c r="T800" s="345" t="s">
        <v>3471</v>
      </c>
      <c r="U800" s="157"/>
      <c r="V800" s="118"/>
      <c r="W800" s="118"/>
      <c r="X800" s="118"/>
      <c r="Y800" s="118"/>
      <c r="Z800" s="118"/>
      <c r="AA800" s="118"/>
      <c r="AB800" s="118"/>
      <c r="AC800" s="118"/>
      <c r="AD800" s="118"/>
      <c r="AE800" s="118"/>
      <c r="AF800" s="140"/>
      <c r="AG800" s="118"/>
      <c r="AH800" s="118"/>
      <c r="AI800" s="118"/>
      <c r="AJ800" s="118"/>
      <c r="AK800" s="118"/>
      <c r="AL800" s="118"/>
      <c r="AM800" s="118"/>
      <c r="AN800" s="118" t="s">
        <v>3500</v>
      </c>
      <c r="AO800" s="141">
        <v>1</v>
      </c>
      <c r="AP800" s="5"/>
    </row>
    <row r="801" spans="1:42" s="11" customFormat="1" ht="25" customHeight="1" x14ac:dyDescent="0.3">
      <c r="A801" s="123"/>
      <c r="B801" s="124"/>
      <c r="C801" s="114" t="str">
        <f t="shared" ca="1" si="110"/>
        <v>Expired</v>
      </c>
      <c r="D801" s="114" t="s">
        <v>3668</v>
      </c>
      <c r="E801" s="115">
        <v>43753</v>
      </c>
      <c r="F801" s="115">
        <v>43753</v>
      </c>
      <c r="G801" s="115">
        <f t="shared" si="109"/>
        <v>44483</v>
      </c>
      <c r="H801" s="114" t="s">
        <v>2406</v>
      </c>
      <c r="I801" s="379" t="s">
        <v>2407</v>
      </c>
      <c r="J801" s="155" t="s">
        <v>6666</v>
      </c>
      <c r="K801" s="114" t="s">
        <v>11728</v>
      </c>
      <c r="L801" s="114" t="s">
        <v>5123</v>
      </c>
      <c r="M801" s="114" t="s">
        <v>3640</v>
      </c>
      <c r="N801" s="116" t="str">
        <f t="shared" si="108"/>
        <v>LP</v>
      </c>
      <c r="O801" s="118" t="s">
        <v>8727</v>
      </c>
      <c r="P801" s="114" t="str">
        <f t="shared" si="111"/>
        <v>Medium</v>
      </c>
      <c r="Q801" s="155" t="s">
        <v>10569</v>
      </c>
      <c r="R801" s="356" t="s">
        <v>12686</v>
      </c>
      <c r="S801" s="356"/>
      <c r="T801" s="155" t="s">
        <v>12687</v>
      </c>
      <c r="U801" s="117" t="s">
        <v>12689</v>
      </c>
      <c r="V801" s="128" t="s">
        <v>12688</v>
      </c>
      <c r="W801" s="128" t="s">
        <v>1193</v>
      </c>
      <c r="X801" s="128" t="s">
        <v>1193</v>
      </c>
      <c r="Y801" s="128">
        <v>43355</v>
      </c>
      <c r="Z801" s="128">
        <v>43100</v>
      </c>
      <c r="AA801" s="120">
        <v>125884</v>
      </c>
      <c r="AB801" s="120">
        <v>0</v>
      </c>
      <c r="AC801" s="120">
        <v>0</v>
      </c>
      <c r="AD801" s="120">
        <v>0</v>
      </c>
      <c r="AE801" s="120">
        <v>-2252263</v>
      </c>
      <c r="AF801" s="121">
        <v>1807039</v>
      </c>
      <c r="AG801" s="114" t="s">
        <v>12690</v>
      </c>
      <c r="AH801" s="114" t="s">
        <v>12691</v>
      </c>
      <c r="AI801" s="114">
        <v>54</v>
      </c>
      <c r="AJ801" s="114">
        <v>14</v>
      </c>
      <c r="AK801" s="114">
        <v>40</v>
      </c>
      <c r="AL801" s="114">
        <v>0</v>
      </c>
      <c r="AM801" s="114">
        <v>3</v>
      </c>
      <c r="AN801" s="118" t="s">
        <v>3500</v>
      </c>
      <c r="AO801" s="122">
        <v>1</v>
      </c>
      <c r="AP801" s="5"/>
    </row>
    <row r="802" spans="1:42" s="11" customFormat="1" ht="25" customHeight="1" x14ac:dyDescent="0.3">
      <c r="A802" s="133"/>
      <c r="B802" s="124"/>
      <c r="C802" s="114" t="str">
        <f t="shared" ca="1" si="110"/>
        <v>Expired</v>
      </c>
      <c r="D802" s="114" t="s">
        <v>4078</v>
      </c>
      <c r="E802" s="115">
        <v>41751</v>
      </c>
      <c r="F802" s="115">
        <v>45404</v>
      </c>
      <c r="G802" s="115">
        <f t="shared" si="109"/>
        <v>46133</v>
      </c>
      <c r="H802" s="114" t="s">
        <v>151</v>
      </c>
      <c r="I802" s="379" t="s">
        <v>152</v>
      </c>
      <c r="J802" s="155" t="s">
        <v>6645</v>
      </c>
      <c r="K802" s="114" t="s">
        <v>11728</v>
      </c>
      <c r="L802" s="114" t="s">
        <v>5123</v>
      </c>
      <c r="M802" s="114" t="s">
        <v>3640</v>
      </c>
      <c r="N802" s="116" t="str">
        <f t="shared" si="108"/>
        <v>LP</v>
      </c>
      <c r="O802" s="118" t="s">
        <v>8725</v>
      </c>
      <c r="P802" s="114" t="str">
        <f t="shared" si="111"/>
        <v>Medium</v>
      </c>
      <c r="Q802" s="155" t="s">
        <v>488</v>
      </c>
      <c r="R802" s="356"/>
      <c r="S802" s="356"/>
      <c r="T802" s="155" t="s">
        <v>2859</v>
      </c>
      <c r="U802" s="117" t="s">
        <v>6646</v>
      </c>
      <c r="V802" s="129" t="s">
        <v>6642</v>
      </c>
      <c r="W802" s="129" t="s">
        <v>6647</v>
      </c>
      <c r="X802" s="129" t="s">
        <v>1193</v>
      </c>
      <c r="Y802" s="128">
        <v>41733</v>
      </c>
      <c r="Z802" s="118" t="s">
        <v>3305</v>
      </c>
      <c r="AA802" s="120">
        <v>1324344</v>
      </c>
      <c r="AB802" s="120">
        <v>0</v>
      </c>
      <c r="AC802" s="120">
        <v>1324344</v>
      </c>
      <c r="AD802" s="120">
        <v>0</v>
      </c>
      <c r="AE802" s="120">
        <v>127047772</v>
      </c>
      <c r="AF802" s="121"/>
      <c r="AG802" s="114" t="s">
        <v>11478</v>
      </c>
      <c r="AH802" s="114" t="s">
        <v>7768</v>
      </c>
      <c r="AI802" s="119">
        <v>5</v>
      </c>
      <c r="AJ802" s="119">
        <v>3</v>
      </c>
      <c r="AK802" s="119">
        <v>2</v>
      </c>
      <c r="AL802" s="119">
        <v>120</v>
      </c>
      <c r="AM802" s="119">
        <v>1</v>
      </c>
      <c r="AN802" s="118" t="s">
        <v>4568</v>
      </c>
      <c r="AO802" s="122">
        <v>1</v>
      </c>
      <c r="AP802" s="5"/>
    </row>
    <row r="803" spans="1:42" s="11" customFormat="1" ht="25" customHeight="1" x14ac:dyDescent="0.3">
      <c r="A803" s="133"/>
      <c r="B803" s="124"/>
      <c r="C803" s="114" t="str">
        <f t="shared" ca="1" si="110"/>
        <v>Expired</v>
      </c>
      <c r="D803" s="114" t="s">
        <v>8571</v>
      </c>
      <c r="E803" s="115">
        <v>41850</v>
      </c>
      <c r="F803" s="115">
        <v>44850</v>
      </c>
      <c r="G803" s="115">
        <f t="shared" si="109"/>
        <v>45580</v>
      </c>
      <c r="H803" s="114" t="s">
        <v>387</v>
      </c>
      <c r="I803" s="379" t="s">
        <v>8079</v>
      </c>
      <c r="J803" s="155" t="s">
        <v>6648</v>
      </c>
      <c r="K803" s="114" t="s">
        <v>11728</v>
      </c>
      <c r="L803" s="114" t="s">
        <v>5123</v>
      </c>
      <c r="M803" s="114" t="s">
        <v>3640</v>
      </c>
      <c r="N803" s="116" t="str">
        <f t="shared" si="108"/>
        <v>LP</v>
      </c>
      <c r="O803" s="118" t="s">
        <v>8733</v>
      </c>
      <c r="P803" s="114" t="str">
        <f t="shared" si="111"/>
        <v>Medium</v>
      </c>
      <c r="Q803" s="155" t="s">
        <v>547</v>
      </c>
      <c r="R803" s="356"/>
      <c r="S803" s="356"/>
      <c r="T803" s="155" t="s">
        <v>2914</v>
      </c>
      <c r="U803" s="127" t="s">
        <v>6649</v>
      </c>
      <c r="V803" s="118" t="s">
        <v>8572</v>
      </c>
      <c r="W803" s="119" t="s">
        <v>1193</v>
      </c>
      <c r="X803" s="119" t="s">
        <v>1193</v>
      </c>
      <c r="Y803" s="128">
        <v>41881</v>
      </c>
      <c r="Z803" s="128">
        <v>44561</v>
      </c>
      <c r="AA803" s="120">
        <v>142267000</v>
      </c>
      <c r="AB803" s="120">
        <v>0</v>
      </c>
      <c r="AC803" s="120">
        <v>213243640.81999999</v>
      </c>
      <c r="AD803" s="120">
        <v>0</v>
      </c>
      <c r="AE803" s="120">
        <v>254575055.93000001</v>
      </c>
      <c r="AF803" s="121"/>
      <c r="AG803" s="114" t="s">
        <v>11317</v>
      </c>
      <c r="AH803" s="114" t="s">
        <v>1193</v>
      </c>
      <c r="AI803" s="114">
        <v>7</v>
      </c>
      <c r="AJ803" s="114">
        <v>5</v>
      </c>
      <c r="AK803" s="114">
        <v>2</v>
      </c>
      <c r="AL803" s="114" t="s">
        <v>8573</v>
      </c>
      <c r="AM803" s="114">
        <v>0</v>
      </c>
      <c r="AN803" s="118" t="s">
        <v>4568</v>
      </c>
      <c r="AO803" s="122">
        <v>1</v>
      </c>
      <c r="AP803" s="5"/>
    </row>
    <row r="804" spans="1:42" s="11" customFormat="1" ht="25" customHeight="1" x14ac:dyDescent="0.3">
      <c r="A804" s="133"/>
      <c r="B804" s="124"/>
      <c r="C804" s="114" t="str">
        <f t="shared" ca="1" si="110"/>
        <v>Expired</v>
      </c>
      <c r="D804" s="118" t="s">
        <v>4532</v>
      </c>
      <c r="E804" s="129">
        <v>44132</v>
      </c>
      <c r="F804" s="138">
        <v>44125</v>
      </c>
      <c r="G804" s="115">
        <f t="shared" si="109"/>
        <v>44854</v>
      </c>
      <c r="H804" s="118" t="s">
        <v>4688</v>
      </c>
      <c r="I804" s="379" t="s">
        <v>4460</v>
      </c>
      <c r="J804" s="345" t="s">
        <v>6650</v>
      </c>
      <c r="K804" s="118" t="s">
        <v>9</v>
      </c>
      <c r="L804" s="118" t="s">
        <v>3368</v>
      </c>
      <c r="M804" s="114" t="s">
        <v>3640</v>
      </c>
      <c r="N804" s="116" t="str">
        <f t="shared" si="108"/>
        <v>LP</v>
      </c>
      <c r="O804" s="118" t="s">
        <v>8725</v>
      </c>
      <c r="P804" s="114" t="str">
        <f t="shared" si="111"/>
        <v>Medium</v>
      </c>
      <c r="Q804" s="345" t="s">
        <v>4461</v>
      </c>
      <c r="R804" s="357"/>
      <c r="S804" s="357"/>
      <c r="T804" s="345" t="s">
        <v>4462</v>
      </c>
      <c r="U804" s="157"/>
      <c r="V804" s="118"/>
      <c r="W804" s="118"/>
      <c r="X804" s="118"/>
      <c r="Y804" s="118"/>
      <c r="Z804" s="118"/>
      <c r="AA804" s="118"/>
      <c r="AB804" s="118"/>
      <c r="AC804" s="118"/>
      <c r="AD804" s="118"/>
      <c r="AE804" s="118"/>
      <c r="AF804" s="140"/>
      <c r="AG804" s="118"/>
      <c r="AH804" s="118"/>
      <c r="AI804" s="118"/>
      <c r="AJ804" s="118"/>
      <c r="AK804" s="118"/>
      <c r="AL804" s="118"/>
      <c r="AM804" s="118"/>
      <c r="AN804" s="118" t="s">
        <v>3500</v>
      </c>
      <c r="AO804" s="141">
        <v>1</v>
      </c>
      <c r="AP804" s="5"/>
    </row>
    <row r="805" spans="1:42" s="11" customFormat="1" ht="25" customHeight="1" x14ac:dyDescent="0.3">
      <c r="A805" s="123"/>
      <c r="B805" s="124"/>
      <c r="C805" s="114" t="str">
        <f t="shared" ca="1" si="110"/>
        <v>Expired</v>
      </c>
      <c r="D805" s="118" t="s">
        <v>4463</v>
      </c>
      <c r="E805" s="129">
        <v>44489</v>
      </c>
      <c r="F805" s="138">
        <v>44489</v>
      </c>
      <c r="G805" s="115">
        <f t="shared" si="109"/>
        <v>45218</v>
      </c>
      <c r="H805" s="118" t="s">
        <v>4689</v>
      </c>
      <c r="I805" s="379" t="s">
        <v>4464</v>
      </c>
      <c r="J805" s="345" t="s">
        <v>6651</v>
      </c>
      <c r="K805" s="118" t="s">
        <v>9</v>
      </c>
      <c r="L805" s="118" t="s">
        <v>3368</v>
      </c>
      <c r="M805" s="114" t="s">
        <v>3640</v>
      </c>
      <c r="N805" s="116" t="str">
        <f t="shared" si="108"/>
        <v>LP</v>
      </c>
      <c r="O805" s="118" t="s">
        <v>8725</v>
      </c>
      <c r="P805" s="114" t="str">
        <f t="shared" si="111"/>
        <v>Medium</v>
      </c>
      <c r="Q805" s="345" t="s">
        <v>4465</v>
      </c>
      <c r="R805" s="357"/>
      <c r="S805" s="357"/>
      <c r="T805" s="345" t="s">
        <v>4466</v>
      </c>
      <c r="U805" s="139" t="s">
        <v>6652</v>
      </c>
      <c r="V805" s="118"/>
      <c r="W805" s="118"/>
      <c r="X805" s="118"/>
      <c r="Y805" s="118"/>
      <c r="Z805" s="118"/>
      <c r="AA805" s="118"/>
      <c r="AB805" s="118"/>
      <c r="AC805" s="118"/>
      <c r="AD805" s="118"/>
      <c r="AE805" s="118"/>
      <c r="AF805" s="140"/>
      <c r="AG805" s="118"/>
      <c r="AH805" s="118"/>
      <c r="AI805" s="118"/>
      <c r="AJ805" s="118"/>
      <c r="AK805" s="118"/>
      <c r="AL805" s="118"/>
      <c r="AM805" s="118"/>
      <c r="AN805" s="118" t="s">
        <v>3500</v>
      </c>
      <c r="AO805" s="141">
        <v>1</v>
      </c>
      <c r="AP805" s="5"/>
    </row>
    <row r="806" spans="1:42" s="11" customFormat="1" ht="25" customHeight="1" x14ac:dyDescent="0.3">
      <c r="A806" s="133"/>
      <c r="B806" s="124"/>
      <c r="C806" s="114" t="str">
        <f t="shared" ca="1" si="110"/>
        <v>Active</v>
      </c>
      <c r="D806" s="114" t="s">
        <v>14894</v>
      </c>
      <c r="E806" s="115">
        <v>44078</v>
      </c>
      <c r="F806" s="115">
        <v>45634</v>
      </c>
      <c r="G806" s="115">
        <f t="shared" si="109"/>
        <v>46363</v>
      </c>
      <c r="H806" s="114" t="s">
        <v>2671</v>
      </c>
      <c r="I806" s="379" t="s">
        <v>3043</v>
      </c>
      <c r="J806" s="155" t="s">
        <v>14895</v>
      </c>
      <c r="K806" s="114" t="s">
        <v>11728</v>
      </c>
      <c r="L806" s="114" t="s">
        <v>5123</v>
      </c>
      <c r="M806" s="114" t="s">
        <v>3640</v>
      </c>
      <c r="N806" s="116" t="str">
        <f t="shared" si="108"/>
        <v>LP</v>
      </c>
      <c r="O806" s="118" t="s">
        <v>8725</v>
      </c>
      <c r="P806" s="114" t="str">
        <f t="shared" si="111"/>
        <v>Medium</v>
      </c>
      <c r="Q806" s="155" t="s">
        <v>2147</v>
      </c>
      <c r="R806" s="356" t="s">
        <v>12682</v>
      </c>
      <c r="S806" s="356"/>
      <c r="T806" s="155" t="s">
        <v>12683</v>
      </c>
      <c r="U806" s="117" t="s">
        <v>12684</v>
      </c>
      <c r="V806" s="129" t="s">
        <v>12685</v>
      </c>
      <c r="W806" s="128" t="s">
        <v>1193</v>
      </c>
      <c r="X806" s="128" t="s">
        <v>1193</v>
      </c>
      <c r="Y806" s="128">
        <v>44046</v>
      </c>
      <c r="Z806" s="128">
        <v>44196</v>
      </c>
      <c r="AA806" s="120">
        <v>1897898.03</v>
      </c>
      <c r="AB806" s="120">
        <v>0</v>
      </c>
      <c r="AC806" s="120">
        <v>371507.16</v>
      </c>
      <c r="AD806" s="120">
        <v>0</v>
      </c>
      <c r="AE806" s="120">
        <v>1839025.75</v>
      </c>
      <c r="AF806" s="121">
        <v>0</v>
      </c>
      <c r="AG806" s="114" t="s">
        <v>1193</v>
      </c>
      <c r="AH806" s="114" t="s">
        <v>1193</v>
      </c>
      <c r="AI806" s="114">
        <v>68</v>
      </c>
      <c r="AJ806" s="114">
        <v>21</v>
      </c>
      <c r="AK806" s="114">
        <v>47</v>
      </c>
      <c r="AL806" s="114">
        <v>21</v>
      </c>
      <c r="AM806" s="114">
        <v>0</v>
      </c>
      <c r="AN806" s="118" t="s">
        <v>3500</v>
      </c>
      <c r="AO806" s="122">
        <v>1</v>
      </c>
      <c r="AP806" s="5"/>
    </row>
    <row r="807" spans="1:42" s="11" customFormat="1" ht="25" customHeight="1" x14ac:dyDescent="0.3">
      <c r="A807" s="123"/>
      <c r="B807" s="124"/>
      <c r="C807" s="114" t="str">
        <f t="shared" ca="1" si="110"/>
        <v>Expired</v>
      </c>
      <c r="D807" s="114" t="s">
        <v>14760</v>
      </c>
      <c r="E807" s="115">
        <v>43546</v>
      </c>
      <c r="F807" s="115">
        <v>45688</v>
      </c>
      <c r="G807" s="115">
        <f>DATE(YEAR(F807)+1,MONTH(F807),DAY(F807)-1)</f>
        <v>46052</v>
      </c>
      <c r="H807" s="114" t="s">
        <v>2215</v>
      </c>
      <c r="I807" s="379" t="s">
        <v>5075</v>
      </c>
      <c r="J807" s="155" t="s">
        <v>6653</v>
      </c>
      <c r="K807" s="114" t="s">
        <v>24</v>
      </c>
      <c r="L807" s="114" t="s">
        <v>5123</v>
      </c>
      <c r="M807" s="114" t="s">
        <v>3640</v>
      </c>
      <c r="N807" s="116" t="str">
        <f t="shared" si="108"/>
        <v>LP</v>
      </c>
      <c r="O807" s="118" t="s">
        <v>8725</v>
      </c>
      <c r="P807" s="114" t="str">
        <f t="shared" si="111"/>
        <v>Medium</v>
      </c>
      <c r="Q807" s="155" t="s">
        <v>6654</v>
      </c>
      <c r="R807" s="356" t="s">
        <v>14761</v>
      </c>
      <c r="S807" s="356"/>
      <c r="T807" s="155" t="s">
        <v>14762</v>
      </c>
      <c r="U807" s="117" t="s">
        <v>14763</v>
      </c>
      <c r="V807" s="118" t="s">
        <v>14764</v>
      </c>
      <c r="W807" s="119" t="s">
        <v>1193</v>
      </c>
      <c r="X807" s="119" t="s">
        <v>1193</v>
      </c>
      <c r="Y807" s="128">
        <v>43311</v>
      </c>
      <c r="Z807" s="128">
        <v>43830</v>
      </c>
      <c r="AA807" s="120">
        <v>0</v>
      </c>
      <c r="AB807" s="120">
        <v>0</v>
      </c>
      <c r="AC807" s="120">
        <v>0</v>
      </c>
      <c r="AD807" s="120">
        <v>0</v>
      </c>
      <c r="AE807" s="120">
        <v>0</v>
      </c>
      <c r="AF807" s="121">
        <v>0</v>
      </c>
      <c r="AG807" s="114" t="s">
        <v>1193</v>
      </c>
      <c r="AH807" s="114" t="s">
        <v>1193</v>
      </c>
      <c r="AI807" s="114">
        <v>3</v>
      </c>
      <c r="AJ807" s="114">
        <v>2</v>
      </c>
      <c r="AK807" s="114">
        <v>1</v>
      </c>
      <c r="AL807" s="114">
        <v>1</v>
      </c>
      <c r="AM807" s="114">
        <v>1</v>
      </c>
      <c r="AN807" s="118" t="s">
        <v>3500</v>
      </c>
      <c r="AO807" s="122">
        <v>1</v>
      </c>
      <c r="AP807" s="5"/>
    </row>
    <row r="808" spans="1:42" s="11" customFormat="1" ht="25" customHeight="1" x14ac:dyDescent="0.3">
      <c r="A808" s="123"/>
      <c r="B808" s="124"/>
      <c r="C808" s="114" t="str">
        <f t="shared" ca="1" si="110"/>
        <v>Active</v>
      </c>
      <c r="D808" s="114" t="s">
        <v>9909</v>
      </c>
      <c r="E808" s="115">
        <v>42198</v>
      </c>
      <c r="F808" s="115">
        <v>45823</v>
      </c>
      <c r="G808" s="115">
        <f t="shared" ref="G808:G821" si="112">DATE(YEAR(F808)+2,MONTH(F808),DAY(F808)-1)</f>
        <v>46552</v>
      </c>
      <c r="H808" s="114" t="s">
        <v>972</v>
      </c>
      <c r="I808" s="379" t="s">
        <v>973</v>
      </c>
      <c r="J808" s="155" t="s">
        <v>12681</v>
      </c>
      <c r="K808" s="114" t="s">
        <v>11728</v>
      </c>
      <c r="L808" s="114" t="s">
        <v>5123</v>
      </c>
      <c r="M808" s="114" t="s">
        <v>3640</v>
      </c>
      <c r="N808" s="116" t="str">
        <f t="shared" si="108"/>
        <v>LP</v>
      </c>
      <c r="O808" s="118" t="s">
        <v>8727</v>
      </c>
      <c r="P808" s="114" t="str">
        <f t="shared" si="111"/>
        <v>Medium</v>
      </c>
      <c r="Q808" s="155" t="s">
        <v>10288</v>
      </c>
      <c r="R808" s="356" t="s">
        <v>12222</v>
      </c>
      <c r="S808" s="356"/>
      <c r="T808" s="155" t="s">
        <v>9910</v>
      </c>
      <c r="U808" s="117" t="s">
        <v>12223</v>
      </c>
      <c r="V808" s="119" t="s">
        <v>10852</v>
      </c>
      <c r="W808" s="118" t="s">
        <v>10974</v>
      </c>
      <c r="X808" s="119" t="s">
        <v>1193</v>
      </c>
      <c r="Y808" s="128">
        <v>44971</v>
      </c>
      <c r="Z808" s="128">
        <v>43100</v>
      </c>
      <c r="AA808" s="120">
        <v>3652758.24</v>
      </c>
      <c r="AB808" s="120">
        <v>0</v>
      </c>
      <c r="AC808" s="120">
        <v>0</v>
      </c>
      <c r="AD808" s="120">
        <v>0</v>
      </c>
      <c r="AE808" s="120">
        <v>3172375.53</v>
      </c>
      <c r="AF808" s="121">
        <v>5053100.6100000003</v>
      </c>
      <c r="AG808" s="114" t="s">
        <v>1193</v>
      </c>
      <c r="AH808" s="114" t="s">
        <v>1193</v>
      </c>
      <c r="AI808" s="114">
        <v>869</v>
      </c>
      <c r="AJ808" s="114">
        <v>400</v>
      </c>
      <c r="AK808" s="114">
        <v>469</v>
      </c>
      <c r="AL808" s="114">
        <v>56</v>
      </c>
      <c r="AM808" s="114">
        <v>13</v>
      </c>
      <c r="AN808" s="118" t="s">
        <v>3517</v>
      </c>
      <c r="AO808" s="122">
        <v>1</v>
      </c>
      <c r="AP808" s="5"/>
    </row>
    <row r="809" spans="1:42" s="11" customFormat="1" ht="25" customHeight="1" x14ac:dyDescent="0.3">
      <c r="A809" s="123"/>
      <c r="B809" s="124"/>
      <c r="C809" s="114" t="str">
        <f t="shared" ca="1" si="110"/>
        <v>Expired</v>
      </c>
      <c r="D809" s="114" t="s">
        <v>568</v>
      </c>
      <c r="E809" s="115">
        <v>41876</v>
      </c>
      <c r="F809" s="115">
        <v>43469</v>
      </c>
      <c r="G809" s="115">
        <f t="shared" si="112"/>
        <v>44199</v>
      </c>
      <c r="H809" s="114" t="s">
        <v>4874</v>
      </c>
      <c r="I809" s="379" t="s">
        <v>3181</v>
      </c>
      <c r="J809" s="155" t="s">
        <v>6655</v>
      </c>
      <c r="K809" s="114" t="s">
        <v>11730</v>
      </c>
      <c r="L809" s="114" t="s">
        <v>5123</v>
      </c>
      <c r="M809" s="114" t="s">
        <v>3640</v>
      </c>
      <c r="N809" s="116" t="str">
        <f t="shared" si="108"/>
        <v>LP</v>
      </c>
      <c r="O809" s="118" t="s">
        <v>8728</v>
      </c>
      <c r="P809" s="114" t="str">
        <f t="shared" si="111"/>
        <v>Low</v>
      </c>
      <c r="Q809" s="155" t="s">
        <v>5076</v>
      </c>
      <c r="R809" s="356" t="s">
        <v>12677</v>
      </c>
      <c r="S809" s="356"/>
      <c r="T809" s="155" t="s">
        <v>12678</v>
      </c>
      <c r="U809" s="117" t="s">
        <v>12680</v>
      </c>
      <c r="V809" s="119" t="s">
        <v>12679</v>
      </c>
      <c r="W809" s="119" t="s">
        <v>1193</v>
      </c>
      <c r="X809" s="119" t="s">
        <v>1193</v>
      </c>
      <c r="Y809" s="128">
        <v>41836</v>
      </c>
      <c r="Z809" s="128">
        <v>42735</v>
      </c>
      <c r="AA809" s="120">
        <v>713789</v>
      </c>
      <c r="AB809" s="120">
        <v>0</v>
      </c>
      <c r="AC809" s="120">
        <v>713789</v>
      </c>
      <c r="AD809" s="120">
        <v>0</v>
      </c>
      <c r="AE809" s="120">
        <v>713789</v>
      </c>
      <c r="AF809" s="121">
        <v>0</v>
      </c>
      <c r="AG809" s="114" t="s">
        <v>1193</v>
      </c>
      <c r="AH809" s="114" t="s">
        <v>1193</v>
      </c>
      <c r="AI809" s="114">
        <v>2</v>
      </c>
      <c r="AJ809" s="114">
        <v>1</v>
      </c>
      <c r="AK809" s="114">
        <v>1</v>
      </c>
      <c r="AL809" s="114">
        <v>0</v>
      </c>
      <c r="AM809" s="114">
        <v>0</v>
      </c>
      <c r="AN809" s="118" t="s">
        <v>3500</v>
      </c>
      <c r="AO809" s="122">
        <v>1</v>
      </c>
      <c r="AP809" s="5"/>
    </row>
    <row r="810" spans="1:42" s="11" customFormat="1" ht="25" customHeight="1" x14ac:dyDescent="0.3">
      <c r="A810" s="125" t="s">
        <v>11533</v>
      </c>
      <c r="B810" s="126">
        <v>45056</v>
      </c>
      <c r="C810" s="114" t="str">
        <f t="shared" ca="1" si="110"/>
        <v>Expired</v>
      </c>
      <c r="D810" s="114" t="s">
        <v>9648</v>
      </c>
      <c r="E810" s="115">
        <v>45056</v>
      </c>
      <c r="F810" s="115">
        <f>E810</f>
        <v>45056</v>
      </c>
      <c r="G810" s="115">
        <f t="shared" si="112"/>
        <v>45786</v>
      </c>
      <c r="H810" s="114" t="s">
        <v>9649</v>
      </c>
      <c r="I810" s="379" t="s">
        <v>9650</v>
      </c>
      <c r="J810" s="155" t="s">
        <v>9651</v>
      </c>
      <c r="K810" s="114" t="s">
        <v>11728</v>
      </c>
      <c r="L810" s="114" t="s">
        <v>5123</v>
      </c>
      <c r="M810" s="114" t="s">
        <v>3640</v>
      </c>
      <c r="N810" s="116" t="str">
        <f t="shared" si="108"/>
        <v>LP</v>
      </c>
      <c r="O810" s="114" t="s">
        <v>8725</v>
      </c>
      <c r="P810" s="114" t="str">
        <f>IF(EXACT(O810,"Overseas Charities Operating in Jamaica"),"Medium",IF(EXACT(O810,"Muslim Groups/Foundations"),"Medium",IF(EXACT(O810,"Churches"),"Low",IF(EXACT(O810,"Benevolent Societies"),"Low",IF(EXACT(O810,"Alumni/Past Students Associations"),"Low",IF(EXACT(O810,"Schools(Government/Private)"),"Low",IF(EXACT(O810,"Govt.Based Trusts/Charities"),"Low",IF(EXACT(O810,"Trust"),"Medium",IF(EXACT(O810,"Company Based Foundations"),"Medium",IF(EXACT(O810,"Other Foundations"),"Medium",IF(EXACT(O810,"Unincorporated Groups"),"Medium","")))))))))))</f>
        <v>Medium</v>
      </c>
      <c r="Q810" s="155" t="s">
        <v>10289</v>
      </c>
      <c r="R810" s="356" t="s">
        <v>12676</v>
      </c>
      <c r="S810" s="356"/>
      <c r="T810" s="155" t="s">
        <v>12674</v>
      </c>
      <c r="U810" s="117" t="s">
        <v>12675</v>
      </c>
      <c r="V810" s="118" t="s">
        <v>5430</v>
      </c>
      <c r="W810" s="119" t="s">
        <v>1193</v>
      </c>
      <c r="X810" s="119" t="s">
        <v>1193</v>
      </c>
      <c r="Y810" s="115">
        <v>44973</v>
      </c>
      <c r="Z810" s="118" t="s">
        <v>3303</v>
      </c>
      <c r="AA810" s="120">
        <v>0</v>
      </c>
      <c r="AB810" s="120">
        <v>0</v>
      </c>
      <c r="AC810" s="120">
        <v>0</v>
      </c>
      <c r="AD810" s="120">
        <v>0</v>
      </c>
      <c r="AE810" s="120">
        <v>0</v>
      </c>
      <c r="AF810" s="121"/>
      <c r="AG810" s="114" t="s">
        <v>5430</v>
      </c>
      <c r="AH810" s="114" t="s">
        <v>1193</v>
      </c>
      <c r="AI810" s="114">
        <v>3</v>
      </c>
      <c r="AJ810" s="114">
        <v>2</v>
      </c>
      <c r="AK810" s="114">
        <v>1</v>
      </c>
      <c r="AL810" s="114">
        <v>0</v>
      </c>
      <c r="AM810" s="114">
        <v>0</v>
      </c>
      <c r="AN810" s="118" t="s">
        <v>3500</v>
      </c>
      <c r="AO810" s="122">
        <v>1</v>
      </c>
      <c r="AP810" s="5"/>
    </row>
    <row r="811" spans="1:42" s="11" customFormat="1" ht="25" customHeight="1" x14ac:dyDescent="0.3">
      <c r="A811" s="125" t="s">
        <v>11533</v>
      </c>
      <c r="B811" s="126">
        <v>44823</v>
      </c>
      <c r="C811" s="114" t="str">
        <f t="shared" ca="1" si="110"/>
        <v>Expired</v>
      </c>
      <c r="D811" s="114" t="s">
        <v>8511</v>
      </c>
      <c r="E811" s="115">
        <v>44823</v>
      </c>
      <c r="F811" s="115">
        <v>44823</v>
      </c>
      <c r="G811" s="115">
        <f t="shared" si="112"/>
        <v>45553</v>
      </c>
      <c r="H811" s="114" t="s">
        <v>8512</v>
      </c>
      <c r="I811" s="379" t="s">
        <v>8513</v>
      </c>
      <c r="J811" s="155" t="s">
        <v>8514</v>
      </c>
      <c r="K811" s="114" t="s">
        <v>11728</v>
      </c>
      <c r="L811" s="114" t="s">
        <v>5123</v>
      </c>
      <c r="M811" s="114" t="s">
        <v>3640</v>
      </c>
      <c r="N811" s="116" t="str">
        <f t="shared" si="108"/>
        <v>LP</v>
      </c>
      <c r="O811" s="118" t="s">
        <v>8728</v>
      </c>
      <c r="P811" s="114" t="str">
        <f t="shared" ref="P811:P836" si="113">IF(EXACT(O811,"Overseas Charities Operating in Jamaica"),"Medium",IF(EXACT(O811,"Muslim Groups/Foundations"),"Medium",IF(EXACT(O811,"Churches"),"Low",IF(EXACT(O811,"Benevolent Societies"),"Low",IF(EXACT(O811,"Alumni/Past Students'associations"),"Low",IF(EXACT(O811,"Schools(Government/Private)"),"Low",IF(EXACT(O811,"Govt.Based Trust/Charities"),"Low",IF(EXACT(O811,"Trust"),"Medium",IF(EXACT(O811,"Company Based Foundations"),"Medium",IF(EXACT(O811,"Other Foundations"),"Medium",IF(EXACT(O811,"Unincorporated Groups"),"Medium","")))))))))))</f>
        <v>Low</v>
      </c>
      <c r="Q811" s="155" t="s">
        <v>10354</v>
      </c>
      <c r="R811" s="356" t="s">
        <v>12668</v>
      </c>
      <c r="S811" s="356"/>
      <c r="T811" s="155" t="s">
        <v>12669</v>
      </c>
      <c r="U811" s="117" t="s">
        <v>12670</v>
      </c>
      <c r="V811" s="118" t="s">
        <v>12671</v>
      </c>
      <c r="W811" s="118" t="s">
        <v>12672</v>
      </c>
      <c r="X811" s="119" t="s">
        <v>12673</v>
      </c>
      <c r="Y811" s="128">
        <v>44638</v>
      </c>
      <c r="Z811" s="128">
        <v>44196</v>
      </c>
      <c r="AA811" s="120">
        <v>655316</v>
      </c>
      <c r="AB811" s="120">
        <v>0</v>
      </c>
      <c r="AC811" s="120">
        <v>0</v>
      </c>
      <c r="AD811" s="120">
        <v>0</v>
      </c>
      <c r="AE811" s="120">
        <v>-1788317</v>
      </c>
      <c r="AF811" s="121">
        <v>2621618</v>
      </c>
      <c r="AG811" s="114" t="s">
        <v>11479</v>
      </c>
      <c r="AH811" s="114" t="s">
        <v>1193</v>
      </c>
      <c r="AI811" s="114">
        <v>2</v>
      </c>
      <c r="AJ811" s="114">
        <v>1</v>
      </c>
      <c r="AK811" s="114">
        <v>1</v>
      </c>
      <c r="AL811" s="114">
        <v>0</v>
      </c>
      <c r="AM811" s="114">
        <v>0</v>
      </c>
      <c r="AN811" s="118" t="s">
        <v>3500</v>
      </c>
      <c r="AO811" s="122">
        <v>1</v>
      </c>
      <c r="AP811" s="5"/>
    </row>
    <row r="812" spans="1:42" s="11" customFormat="1" ht="25" customHeight="1" x14ac:dyDescent="0.3">
      <c r="A812" s="123"/>
      <c r="B812" s="124"/>
      <c r="C812" s="114" t="str">
        <f t="shared" ca="1" si="110"/>
        <v>Active</v>
      </c>
      <c r="D812" s="118" t="s">
        <v>8906</v>
      </c>
      <c r="E812" s="129">
        <v>44161</v>
      </c>
      <c r="F812" s="138">
        <v>45622</v>
      </c>
      <c r="G812" s="115">
        <f t="shared" si="112"/>
        <v>46351</v>
      </c>
      <c r="H812" s="118" t="s">
        <v>3472</v>
      </c>
      <c r="I812" s="379" t="s">
        <v>3473</v>
      </c>
      <c r="J812" s="345" t="s">
        <v>3474</v>
      </c>
      <c r="K812" s="118" t="s">
        <v>14</v>
      </c>
      <c r="L812" s="118" t="s">
        <v>3368</v>
      </c>
      <c r="M812" s="114" t="s">
        <v>3640</v>
      </c>
      <c r="N812" s="116" t="str">
        <f t="shared" si="108"/>
        <v>LP</v>
      </c>
      <c r="O812" s="118" t="s">
        <v>8727</v>
      </c>
      <c r="P812" s="114" t="str">
        <f t="shared" si="113"/>
        <v>Medium</v>
      </c>
      <c r="Q812" s="345" t="s">
        <v>10290</v>
      </c>
      <c r="R812" s="357" t="s">
        <v>13624</v>
      </c>
      <c r="S812" s="357"/>
      <c r="T812" s="345" t="s">
        <v>9137</v>
      </c>
      <c r="U812" s="139" t="s">
        <v>9138</v>
      </c>
      <c r="V812" s="118" t="s">
        <v>10975</v>
      </c>
      <c r="W812" s="118" t="s">
        <v>1193</v>
      </c>
      <c r="X812" s="118" t="s">
        <v>1193</v>
      </c>
      <c r="Y812" s="129">
        <v>43257</v>
      </c>
      <c r="Z812" s="129">
        <v>44561</v>
      </c>
      <c r="AA812" s="162">
        <v>74731336</v>
      </c>
      <c r="AB812" s="162">
        <v>0</v>
      </c>
      <c r="AC812" s="162">
        <v>61479695</v>
      </c>
      <c r="AD812" s="162">
        <v>0</v>
      </c>
      <c r="AE812" s="162">
        <v>64786760</v>
      </c>
      <c r="AF812" s="140"/>
      <c r="AG812" s="118" t="s">
        <v>11318</v>
      </c>
      <c r="AH812" s="118" t="s">
        <v>9139</v>
      </c>
      <c r="AI812" s="118">
        <v>3</v>
      </c>
      <c r="AJ812" s="118">
        <v>3</v>
      </c>
      <c r="AK812" s="118">
        <v>0</v>
      </c>
      <c r="AL812" s="118">
        <v>0</v>
      </c>
      <c r="AM812" s="118">
        <v>0</v>
      </c>
      <c r="AN812" s="118" t="s">
        <v>4568</v>
      </c>
      <c r="AO812" s="141">
        <v>1</v>
      </c>
      <c r="AP812" s="5"/>
    </row>
    <row r="813" spans="1:42" s="11" customFormat="1" ht="25" customHeight="1" x14ac:dyDescent="0.3">
      <c r="A813" s="123"/>
      <c r="B813" s="124"/>
      <c r="C813" s="114" t="str">
        <f t="shared" ca="1" si="110"/>
        <v>Active</v>
      </c>
      <c r="D813" s="114" t="s">
        <v>8805</v>
      </c>
      <c r="E813" s="115">
        <v>42626</v>
      </c>
      <c r="F813" s="115">
        <v>45548</v>
      </c>
      <c r="G813" s="115">
        <f t="shared" si="112"/>
        <v>46277</v>
      </c>
      <c r="H813" s="114" t="s">
        <v>1372</v>
      </c>
      <c r="I813" s="379" t="s">
        <v>1370</v>
      </c>
      <c r="J813" s="155" t="s">
        <v>6656</v>
      </c>
      <c r="K813" s="114" t="s">
        <v>11728</v>
      </c>
      <c r="L813" s="114" t="s">
        <v>5123</v>
      </c>
      <c r="M813" s="114" t="s">
        <v>3640</v>
      </c>
      <c r="N813" s="116" t="str">
        <f t="shared" si="108"/>
        <v>LP</v>
      </c>
      <c r="O813" s="118" t="s">
        <v>8728</v>
      </c>
      <c r="P813" s="114" t="str">
        <f t="shared" si="113"/>
        <v>Low</v>
      </c>
      <c r="Q813" s="155" t="s">
        <v>10570</v>
      </c>
      <c r="R813" s="356" t="s">
        <v>14757</v>
      </c>
      <c r="S813" s="356"/>
      <c r="T813" s="155" t="s">
        <v>14759</v>
      </c>
      <c r="U813" s="117" t="s">
        <v>14758</v>
      </c>
      <c r="V813" s="118" t="s">
        <v>8806</v>
      </c>
      <c r="W813" s="119" t="s">
        <v>1193</v>
      </c>
      <c r="X813" s="119" t="s">
        <v>1193</v>
      </c>
      <c r="Y813" s="128">
        <v>42478</v>
      </c>
      <c r="Z813" s="128">
        <v>44196</v>
      </c>
      <c r="AA813" s="120">
        <v>10943824</v>
      </c>
      <c r="AB813" s="120">
        <v>0</v>
      </c>
      <c r="AC813" s="120">
        <v>917169</v>
      </c>
      <c r="AD813" s="120">
        <v>0</v>
      </c>
      <c r="AE813" s="120">
        <v>9404033</v>
      </c>
      <c r="AF813" s="121"/>
      <c r="AG813" s="114" t="s">
        <v>1193</v>
      </c>
      <c r="AH813" s="114" t="s">
        <v>1193</v>
      </c>
      <c r="AI813" s="114">
        <v>98</v>
      </c>
      <c r="AJ813" s="114">
        <v>40</v>
      </c>
      <c r="AK813" s="114">
        <v>58</v>
      </c>
      <c r="AL813" s="114">
        <v>35</v>
      </c>
      <c r="AM813" s="114">
        <v>1</v>
      </c>
      <c r="AN813" s="118" t="s">
        <v>3517</v>
      </c>
      <c r="AO813" s="122">
        <v>1</v>
      </c>
      <c r="AP813" s="5"/>
    </row>
    <row r="814" spans="1:42" s="11" customFormat="1" ht="25" customHeight="1" x14ac:dyDescent="0.3">
      <c r="A814" s="123"/>
      <c r="B814" s="124"/>
      <c r="C814" s="114" t="str">
        <f t="shared" ca="1" si="110"/>
        <v>Expired</v>
      </c>
      <c r="D814" s="114" t="s">
        <v>8282</v>
      </c>
      <c r="E814" s="115">
        <v>42615</v>
      </c>
      <c r="F814" s="115">
        <v>44782</v>
      </c>
      <c r="G814" s="115">
        <f t="shared" si="112"/>
        <v>45512</v>
      </c>
      <c r="H814" s="114" t="s">
        <v>1355</v>
      </c>
      <c r="I814" s="379" t="s">
        <v>15093</v>
      </c>
      <c r="J814" s="155" t="s">
        <v>6657</v>
      </c>
      <c r="K814" s="114" t="s">
        <v>11728</v>
      </c>
      <c r="L814" s="114" t="s">
        <v>5123</v>
      </c>
      <c r="M814" s="114" t="s">
        <v>3640</v>
      </c>
      <c r="N814" s="116" t="str">
        <f t="shared" si="108"/>
        <v>LP</v>
      </c>
      <c r="O814" s="118" t="s">
        <v>8725</v>
      </c>
      <c r="P814" s="114" t="str">
        <f t="shared" si="113"/>
        <v>Medium</v>
      </c>
      <c r="Q814" s="155" t="s">
        <v>6658</v>
      </c>
      <c r="R814" s="356"/>
      <c r="S814" s="356"/>
      <c r="T814" s="155" t="s">
        <v>2191</v>
      </c>
      <c r="U814" s="117" t="s">
        <v>6659</v>
      </c>
      <c r="V814" s="119" t="s">
        <v>7037</v>
      </c>
      <c r="W814" s="119" t="s">
        <v>1193</v>
      </c>
      <c r="X814" s="119" t="s">
        <v>1193</v>
      </c>
      <c r="Y814" s="128">
        <v>42610</v>
      </c>
      <c r="Z814" s="128">
        <v>44196</v>
      </c>
      <c r="AA814" s="120">
        <v>171900</v>
      </c>
      <c r="AB814" s="120">
        <v>0</v>
      </c>
      <c r="AC814" s="120">
        <v>100000</v>
      </c>
      <c r="AD814" s="120">
        <v>0</v>
      </c>
      <c r="AE814" s="120">
        <v>220000</v>
      </c>
      <c r="AF814" s="121"/>
      <c r="AG814" s="114" t="s">
        <v>11480</v>
      </c>
      <c r="AH814" s="114" t="s">
        <v>1193</v>
      </c>
      <c r="AI814" s="114">
        <v>5</v>
      </c>
      <c r="AJ814" s="114">
        <v>1</v>
      </c>
      <c r="AK814" s="114">
        <v>4</v>
      </c>
      <c r="AL814" s="114">
        <v>6</v>
      </c>
      <c r="AM814" s="114">
        <v>0</v>
      </c>
      <c r="AN814" s="118" t="s">
        <v>3500</v>
      </c>
      <c r="AO814" s="122">
        <v>1</v>
      </c>
      <c r="AP814" s="5"/>
    </row>
    <row r="815" spans="1:42" s="11" customFormat="1" ht="25" customHeight="1" x14ac:dyDescent="0.3">
      <c r="A815" s="123"/>
      <c r="B815" s="124"/>
      <c r="C815" s="114" t="str">
        <f t="shared" ca="1" si="110"/>
        <v>Expired</v>
      </c>
      <c r="D815" s="114" t="s">
        <v>8248</v>
      </c>
      <c r="E815" s="115">
        <v>41816</v>
      </c>
      <c r="F815" s="115">
        <v>45469</v>
      </c>
      <c r="G815" s="115">
        <f t="shared" si="112"/>
        <v>46198</v>
      </c>
      <c r="H815" s="114" t="s">
        <v>272</v>
      </c>
      <c r="I815" s="379" t="s">
        <v>14307</v>
      </c>
      <c r="J815" s="155" t="s">
        <v>6661</v>
      </c>
      <c r="K815" s="118" t="s">
        <v>18</v>
      </c>
      <c r="L815" s="114" t="s">
        <v>5123</v>
      </c>
      <c r="M815" s="114" t="s">
        <v>3640</v>
      </c>
      <c r="N815" s="116" t="str">
        <f t="shared" si="108"/>
        <v>LP</v>
      </c>
      <c r="O815" s="118" t="s">
        <v>8728</v>
      </c>
      <c r="P815" s="114" t="str">
        <f t="shared" si="113"/>
        <v>Low</v>
      </c>
      <c r="Q815" s="155" t="s">
        <v>10571</v>
      </c>
      <c r="R815" s="356" t="s">
        <v>14309</v>
      </c>
      <c r="S815" s="356"/>
      <c r="T815" s="155" t="s">
        <v>14310</v>
      </c>
      <c r="U815" s="117" t="s">
        <v>14311</v>
      </c>
      <c r="V815" s="129" t="s">
        <v>6662</v>
      </c>
      <c r="W815" s="128" t="s">
        <v>1193</v>
      </c>
      <c r="X815" s="128" t="s">
        <v>1193</v>
      </c>
      <c r="Y815" s="128">
        <v>41712</v>
      </c>
      <c r="Z815" s="128">
        <v>43100</v>
      </c>
      <c r="AA815" s="120">
        <v>2854125</v>
      </c>
      <c r="AB815" s="120">
        <v>0</v>
      </c>
      <c r="AC815" s="120">
        <v>3143312</v>
      </c>
      <c r="AD815" s="120">
        <v>0</v>
      </c>
      <c r="AE815" s="120">
        <v>-10231862</v>
      </c>
      <c r="AF815" s="121">
        <v>18175206</v>
      </c>
      <c r="AG815" s="114" t="s">
        <v>1193</v>
      </c>
      <c r="AH815" s="114" t="s">
        <v>1193</v>
      </c>
      <c r="AI815" s="114">
        <v>10</v>
      </c>
      <c r="AJ815" s="114">
        <v>3</v>
      </c>
      <c r="AK815" s="114">
        <v>7</v>
      </c>
      <c r="AL815" s="114">
        <v>11</v>
      </c>
      <c r="AM815" s="114">
        <v>0</v>
      </c>
      <c r="AN815" s="118" t="s">
        <v>3500</v>
      </c>
      <c r="AO815" s="122">
        <v>1</v>
      </c>
      <c r="AP815" s="5"/>
    </row>
    <row r="816" spans="1:42" s="11" customFormat="1" ht="25" customHeight="1" x14ac:dyDescent="0.3">
      <c r="A816" s="123"/>
      <c r="B816" s="124"/>
      <c r="C816" s="114" t="str">
        <f t="shared" ca="1" si="110"/>
        <v>Expired</v>
      </c>
      <c r="D816" s="114" t="s">
        <v>796</v>
      </c>
      <c r="E816" s="115">
        <v>42044</v>
      </c>
      <c r="F816" s="115">
        <v>43505</v>
      </c>
      <c r="G816" s="115">
        <f t="shared" si="112"/>
        <v>44235</v>
      </c>
      <c r="H816" s="114" t="s">
        <v>4875</v>
      </c>
      <c r="I816" s="379" t="s">
        <v>3151</v>
      </c>
      <c r="J816" s="155" t="s">
        <v>12661</v>
      </c>
      <c r="K816" s="114" t="s">
        <v>24</v>
      </c>
      <c r="L816" s="114" t="s">
        <v>5123</v>
      </c>
      <c r="M816" s="114" t="s">
        <v>3640</v>
      </c>
      <c r="N816" s="116" t="str">
        <f t="shared" si="108"/>
        <v>LP</v>
      </c>
      <c r="O816" s="118" t="s">
        <v>8728</v>
      </c>
      <c r="P816" s="114" t="str">
        <f t="shared" si="113"/>
        <v>Low</v>
      </c>
      <c r="Q816" s="155" t="s">
        <v>6663</v>
      </c>
      <c r="R816" s="356" t="s">
        <v>12662</v>
      </c>
      <c r="S816" s="356"/>
      <c r="T816" s="155" t="s">
        <v>12663</v>
      </c>
      <c r="U816" s="117" t="s">
        <v>12664</v>
      </c>
      <c r="V816" s="119" t="s">
        <v>12665</v>
      </c>
      <c r="W816" s="119" t="s">
        <v>1193</v>
      </c>
      <c r="X816" s="119" t="s">
        <v>1193</v>
      </c>
      <c r="Y816" s="128">
        <v>44749</v>
      </c>
      <c r="Z816" s="128">
        <v>43100</v>
      </c>
      <c r="AA816" s="120">
        <v>1351627</v>
      </c>
      <c r="AB816" s="120">
        <v>0</v>
      </c>
      <c r="AC816" s="120">
        <v>400879</v>
      </c>
      <c r="AD816" s="120">
        <v>0</v>
      </c>
      <c r="AE816" s="120">
        <v>1314287</v>
      </c>
      <c r="AF816" s="121">
        <v>429487</v>
      </c>
      <c r="AG816" s="114" t="s">
        <v>12666</v>
      </c>
      <c r="AH816" s="114" t="s">
        <v>12667</v>
      </c>
      <c r="AI816" s="114">
        <v>6</v>
      </c>
      <c r="AJ816" s="114">
        <v>2</v>
      </c>
      <c r="AK816" s="114">
        <v>4</v>
      </c>
      <c r="AL816" s="114">
        <v>0</v>
      </c>
      <c r="AM816" s="114">
        <v>0</v>
      </c>
      <c r="AN816" s="118" t="s">
        <v>3500</v>
      </c>
      <c r="AO816" s="122">
        <v>1</v>
      </c>
      <c r="AP816" s="5"/>
    </row>
    <row r="817" spans="1:42" s="11" customFormat="1" ht="25" customHeight="1" x14ac:dyDescent="0.3">
      <c r="A817" s="123"/>
      <c r="B817" s="124"/>
      <c r="C817" s="114" t="str">
        <f t="shared" ca="1" si="110"/>
        <v>Expired</v>
      </c>
      <c r="D817" s="114" t="s">
        <v>1164</v>
      </c>
      <c r="E817" s="115">
        <v>42412</v>
      </c>
      <c r="F817" s="115">
        <v>42412</v>
      </c>
      <c r="G817" s="115">
        <f t="shared" si="112"/>
        <v>43142</v>
      </c>
      <c r="H817" s="114" t="s">
        <v>1165</v>
      </c>
      <c r="I817" s="379" t="s">
        <v>1166</v>
      </c>
      <c r="J817" s="155" t="s">
        <v>6666</v>
      </c>
      <c r="K817" s="114" t="s">
        <v>11728</v>
      </c>
      <c r="L817" s="114" t="s">
        <v>5123</v>
      </c>
      <c r="M817" s="114" t="s">
        <v>3640</v>
      </c>
      <c r="N817" s="116" t="str">
        <f t="shared" si="108"/>
        <v>LP</v>
      </c>
      <c r="O817" s="118" t="s">
        <v>8728</v>
      </c>
      <c r="P817" s="114" t="str">
        <f t="shared" si="113"/>
        <v>Low</v>
      </c>
      <c r="Q817" s="155" t="s">
        <v>10572</v>
      </c>
      <c r="R817" s="356"/>
      <c r="S817" s="356"/>
      <c r="T817" s="155" t="s">
        <v>1193</v>
      </c>
      <c r="U817" s="117" t="s">
        <v>1193</v>
      </c>
      <c r="V817" s="119"/>
      <c r="W817" s="119"/>
      <c r="X817" s="119"/>
      <c r="Y817" s="128"/>
      <c r="Z817" s="118"/>
      <c r="AA817" s="120"/>
      <c r="AB817" s="120"/>
      <c r="AC817" s="120"/>
      <c r="AD817" s="120"/>
      <c r="AE817" s="120"/>
      <c r="AF817" s="121"/>
      <c r="AG817" s="114"/>
      <c r="AH817" s="114"/>
      <c r="AI817" s="114"/>
      <c r="AJ817" s="114"/>
      <c r="AK817" s="114"/>
      <c r="AL817" s="114"/>
      <c r="AM817" s="114"/>
      <c r="AN817" s="118" t="s">
        <v>3500</v>
      </c>
      <c r="AO817" s="122">
        <v>1</v>
      </c>
      <c r="AP817" s="5"/>
    </row>
    <row r="818" spans="1:42" s="11" customFormat="1" ht="25" customHeight="1" x14ac:dyDescent="0.3">
      <c r="A818" s="123"/>
      <c r="B818" s="124"/>
      <c r="C818" s="114" t="str">
        <f t="shared" ca="1" si="110"/>
        <v>Expired</v>
      </c>
      <c r="D818" s="114" t="s">
        <v>4063</v>
      </c>
      <c r="E818" s="115">
        <v>44690</v>
      </c>
      <c r="F818" s="115">
        <v>44690</v>
      </c>
      <c r="G818" s="115">
        <f t="shared" si="112"/>
        <v>45420</v>
      </c>
      <c r="H818" s="114" t="s">
        <v>4168</v>
      </c>
      <c r="I818" s="379" t="s">
        <v>8081</v>
      </c>
      <c r="J818" s="155" t="s">
        <v>6667</v>
      </c>
      <c r="K818" s="114" t="s">
        <v>24</v>
      </c>
      <c r="L818" s="114" t="s">
        <v>5123</v>
      </c>
      <c r="M818" s="114" t="s">
        <v>3640</v>
      </c>
      <c r="N818" s="116" t="str">
        <f t="shared" ref="N818:N848" si="114">IF(EXACT(M818,"C - COMPANY ACT"),"LP",IF(EXACT(M818,"V- VEST ACT (WITHIN PARLIAMENT) "),"LP",IF(EXACT(M818,"FS - FRIENDLY SOCIETIES ACT"),"LP",IF(EXACT(M818,"UN - UNICORPORATED"),"LA",""))))</f>
        <v>LP</v>
      </c>
      <c r="O818" s="118" t="s">
        <v>8728</v>
      </c>
      <c r="P818" s="114" t="str">
        <f t="shared" si="113"/>
        <v>Low</v>
      </c>
      <c r="Q818" s="155" t="s">
        <v>465</v>
      </c>
      <c r="R818" s="356" t="s">
        <v>12692</v>
      </c>
      <c r="S818" s="356"/>
      <c r="T818" s="155" t="s">
        <v>12693</v>
      </c>
      <c r="U818" s="127" t="s">
        <v>12694</v>
      </c>
      <c r="V818" s="118" t="s">
        <v>6668</v>
      </c>
      <c r="W818" s="118" t="s">
        <v>1193</v>
      </c>
      <c r="X818" s="118" t="s">
        <v>1193</v>
      </c>
      <c r="Y818" s="115">
        <v>44495</v>
      </c>
      <c r="Z818" s="115">
        <v>44561</v>
      </c>
      <c r="AA818" s="130">
        <v>0</v>
      </c>
      <c r="AB818" s="130">
        <v>0</v>
      </c>
      <c r="AC818" s="130">
        <v>0</v>
      </c>
      <c r="AD818" s="130">
        <v>0</v>
      </c>
      <c r="AE818" s="130">
        <v>-37150</v>
      </c>
      <c r="AF818" s="137">
        <v>0</v>
      </c>
      <c r="AG818" s="114" t="s">
        <v>1193</v>
      </c>
      <c r="AH818" s="114" t="s">
        <v>7769</v>
      </c>
      <c r="AI818" s="114">
        <v>2</v>
      </c>
      <c r="AJ818" s="114">
        <v>1</v>
      </c>
      <c r="AK818" s="114">
        <v>1</v>
      </c>
      <c r="AL818" s="114">
        <v>0</v>
      </c>
      <c r="AM818" s="114">
        <v>0</v>
      </c>
      <c r="AN818" s="136" t="s">
        <v>3500</v>
      </c>
      <c r="AO818" s="122">
        <v>1</v>
      </c>
      <c r="AP818" s="5"/>
    </row>
    <row r="819" spans="1:42" s="11" customFormat="1" ht="25" customHeight="1" x14ac:dyDescent="0.3">
      <c r="A819" s="123"/>
      <c r="B819" s="124"/>
      <c r="C819" s="114" t="str">
        <f t="shared" ca="1" si="110"/>
        <v>Expired</v>
      </c>
      <c r="D819" s="114" t="s">
        <v>3347</v>
      </c>
      <c r="E819" s="115">
        <v>44309</v>
      </c>
      <c r="F819" s="115">
        <v>44309</v>
      </c>
      <c r="G819" s="115">
        <f t="shared" si="112"/>
        <v>45038</v>
      </c>
      <c r="H819" s="114" t="s">
        <v>3348</v>
      </c>
      <c r="I819" s="379" t="s">
        <v>8082</v>
      </c>
      <c r="J819" s="155" t="s">
        <v>6669</v>
      </c>
      <c r="K819" s="114" t="s">
        <v>24</v>
      </c>
      <c r="L819" s="114" t="s">
        <v>5123</v>
      </c>
      <c r="M819" s="114" t="s">
        <v>3640</v>
      </c>
      <c r="N819" s="116" t="str">
        <f t="shared" si="114"/>
        <v>LP</v>
      </c>
      <c r="O819" s="118" t="s">
        <v>8728</v>
      </c>
      <c r="P819" s="114" t="str">
        <f t="shared" si="113"/>
        <v>Low</v>
      </c>
      <c r="Q819" s="155" t="s">
        <v>2147</v>
      </c>
      <c r="R819" s="356"/>
      <c r="S819" s="356"/>
      <c r="T819" s="155" t="s">
        <v>1193</v>
      </c>
      <c r="U819" s="117" t="s">
        <v>1193</v>
      </c>
      <c r="V819" s="119"/>
      <c r="W819" s="119"/>
      <c r="X819" s="119"/>
      <c r="Y819" s="128"/>
      <c r="Z819" s="118" t="s">
        <v>3305</v>
      </c>
      <c r="AA819" s="120">
        <v>1533123</v>
      </c>
      <c r="AB819" s="120">
        <v>0</v>
      </c>
      <c r="AC819" s="120">
        <v>0</v>
      </c>
      <c r="AD819" s="120">
        <v>0</v>
      </c>
      <c r="AE819" s="120">
        <v>22649269</v>
      </c>
      <c r="AF819" s="121"/>
      <c r="AG819" s="114"/>
      <c r="AH819" s="114"/>
      <c r="AI819" s="114"/>
      <c r="AJ819" s="114"/>
      <c r="AK819" s="114"/>
      <c r="AL819" s="114"/>
      <c r="AM819" s="114"/>
      <c r="AN819" s="118" t="str">
        <f>IF(ISNUMBER(#REF!), IF(#REF!&lt;5000001,"SMALL", IF(#REF!&lt;15000001,"MEDIUM","LARGE")),"")</f>
        <v/>
      </c>
      <c r="AO819" s="122">
        <v>1</v>
      </c>
      <c r="AP819" s="5"/>
    </row>
    <row r="820" spans="1:42" s="11" customFormat="1" ht="25" customHeight="1" x14ac:dyDescent="0.3">
      <c r="A820" s="123"/>
      <c r="B820" s="124"/>
      <c r="C820" s="114" t="str">
        <f t="shared" ca="1" si="110"/>
        <v>Expired</v>
      </c>
      <c r="D820" s="118" t="s">
        <v>4467</v>
      </c>
      <c r="E820" s="129">
        <v>44518</v>
      </c>
      <c r="F820" s="138">
        <v>45248</v>
      </c>
      <c r="G820" s="115">
        <f t="shared" si="112"/>
        <v>45978</v>
      </c>
      <c r="H820" s="118" t="s">
        <v>4690</v>
      </c>
      <c r="I820" s="379" t="s">
        <v>4468</v>
      </c>
      <c r="J820" s="345" t="s">
        <v>6671</v>
      </c>
      <c r="K820" s="118" t="s">
        <v>718</v>
      </c>
      <c r="L820" s="118" t="s">
        <v>3368</v>
      </c>
      <c r="M820" s="114" t="s">
        <v>3640</v>
      </c>
      <c r="N820" s="116" t="str">
        <f t="shared" si="114"/>
        <v>LP</v>
      </c>
      <c r="O820" s="118" t="s">
        <v>8728</v>
      </c>
      <c r="P820" s="114" t="str">
        <f t="shared" si="113"/>
        <v>Low</v>
      </c>
      <c r="Q820" s="345" t="s">
        <v>4469</v>
      </c>
      <c r="R820" s="357"/>
      <c r="S820" s="357"/>
      <c r="T820" s="345" t="s">
        <v>4470</v>
      </c>
      <c r="U820" s="139" t="s">
        <v>6672</v>
      </c>
      <c r="V820" s="118"/>
      <c r="W820" s="118"/>
      <c r="X820" s="118"/>
      <c r="Y820" s="118"/>
      <c r="Z820" s="118"/>
      <c r="AA820" s="118"/>
      <c r="AB820" s="118"/>
      <c r="AC820" s="118"/>
      <c r="AD820" s="118"/>
      <c r="AE820" s="118"/>
      <c r="AF820" s="140"/>
      <c r="AG820" s="118"/>
      <c r="AH820" s="118"/>
      <c r="AI820" s="118"/>
      <c r="AJ820" s="118"/>
      <c r="AK820" s="118"/>
      <c r="AL820" s="118"/>
      <c r="AM820" s="118"/>
      <c r="AN820" s="118" t="s">
        <v>3500</v>
      </c>
      <c r="AO820" s="141">
        <v>1</v>
      </c>
      <c r="AP820" s="5"/>
    </row>
    <row r="821" spans="1:42" s="11" customFormat="1" ht="25" customHeight="1" x14ac:dyDescent="0.3">
      <c r="A821" s="123"/>
      <c r="B821" s="124"/>
      <c r="C821" s="114" t="str">
        <f t="shared" ca="1" si="110"/>
        <v>Expired</v>
      </c>
      <c r="D821" s="114" t="s">
        <v>12932</v>
      </c>
      <c r="E821" s="115">
        <v>44140</v>
      </c>
      <c r="F821" s="115">
        <v>44870</v>
      </c>
      <c r="G821" s="115">
        <f t="shared" si="112"/>
        <v>45600</v>
      </c>
      <c r="H821" s="114" t="s">
        <v>2695</v>
      </c>
      <c r="I821" s="379" t="s">
        <v>16614</v>
      </c>
      <c r="J821" s="155" t="s">
        <v>12934</v>
      </c>
      <c r="K821" s="114" t="s">
        <v>1143</v>
      </c>
      <c r="L821" s="114" t="s">
        <v>5123</v>
      </c>
      <c r="M821" s="114" t="s">
        <v>3640</v>
      </c>
      <c r="N821" s="116" t="str">
        <f t="shared" si="114"/>
        <v>LP</v>
      </c>
      <c r="O821" s="118" t="s">
        <v>8728</v>
      </c>
      <c r="P821" s="114" t="str">
        <f t="shared" si="113"/>
        <v>Low</v>
      </c>
      <c r="Q821" s="155" t="s">
        <v>2147</v>
      </c>
      <c r="R821" s="356" t="s">
        <v>12935</v>
      </c>
      <c r="S821" s="356"/>
      <c r="T821" s="155" t="s">
        <v>12936</v>
      </c>
      <c r="U821" s="127" t="s">
        <v>6673</v>
      </c>
      <c r="V821" s="129" t="s">
        <v>12937</v>
      </c>
      <c r="W821" s="128" t="s">
        <v>12938</v>
      </c>
      <c r="X821" s="128" t="s">
        <v>1193</v>
      </c>
      <c r="Y821" s="128">
        <v>45157</v>
      </c>
      <c r="Z821" s="128">
        <v>44196</v>
      </c>
      <c r="AA821" s="120">
        <v>205700</v>
      </c>
      <c r="AB821" s="120">
        <v>0</v>
      </c>
      <c r="AC821" s="120">
        <v>63300</v>
      </c>
      <c r="AD821" s="120">
        <v>0</v>
      </c>
      <c r="AE821" s="120">
        <v>-268500</v>
      </c>
      <c r="AF821" s="121">
        <v>0</v>
      </c>
      <c r="AG821" s="114" t="s">
        <v>11877</v>
      </c>
      <c r="AH821" s="114" t="s">
        <v>1193</v>
      </c>
      <c r="AI821" s="114">
        <v>3</v>
      </c>
      <c r="AJ821" s="114">
        <v>1</v>
      </c>
      <c r="AK821" s="114">
        <v>2</v>
      </c>
      <c r="AL821" s="114">
        <v>0</v>
      </c>
      <c r="AM821" s="114">
        <v>0</v>
      </c>
      <c r="AN821" s="118" t="s">
        <v>3500</v>
      </c>
      <c r="AO821" s="122">
        <v>1</v>
      </c>
      <c r="AP821" s="5"/>
    </row>
    <row r="822" spans="1:42" s="11" customFormat="1" ht="25" customHeight="1" x14ac:dyDescent="0.3">
      <c r="A822" s="125"/>
      <c r="B822" s="124"/>
      <c r="C822" s="114" t="str">
        <f t="shared" ca="1" si="110"/>
        <v>Active</v>
      </c>
      <c r="D822" s="114" t="s">
        <v>4560</v>
      </c>
      <c r="E822" s="115">
        <v>41786</v>
      </c>
      <c r="F822" s="115">
        <v>46169</v>
      </c>
      <c r="G822" s="115">
        <f>DATE(YEAR(F822),MONTH(F822)+20,DAY(F822)-1)</f>
        <v>46778</v>
      </c>
      <c r="H822" s="114" t="s">
        <v>196</v>
      </c>
      <c r="I822" s="379" t="s">
        <v>3079</v>
      </c>
      <c r="J822" s="155" t="s">
        <v>16675</v>
      </c>
      <c r="K822" s="114" t="s">
        <v>24</v>
      </c>
      <c r="L822" s="114" t="s">
        <v>5123</v>
      </c>
      <c r="M822" s="114" t="s">
        <v>3640</v>
      </c>
      <c r="N822" s="116" t="str">
        <f t="shared" si="114"/>
        <v>LP</v>
      </c>
      <c r="O822" s="118" t="s">
        <v>8728</v>
      </c>
      <c r="P822" s="114" t="str">
        <f t="shared" si="113"/>
        <v>Low</v>
      </c>
      <c r="Q822" s="155" t="s">
        <v>500</v>
      </c>
      <c r="R822" s="356" t="s">
        <v>14230</v>
      </c>
      <c r="S822" s="356"/>
      <c r="T822" s="155" t="s">
        <v>14231</v>
      </c>
      <c r="U822" s="117" t="s">
        <v>14232</v>
      </c>
      <c r="V822" s="129" t="s">
        <v>11127</v>
      </c>
      <c r="W822" s="128" t="s">
        <v>1193</v>
      </c>
      <c r="X822" s="128" t="s">
        <v>1193</v>
      </c>
      <c r="Y822" s="128" t="s">
        <v>1193</v>
      </c>
      <c r="Z822" s="128">
        <v>44561</v>
      </c>
      <c r="AA822" s="120">
        <v>253292537.47</v>
      </c>
      <c r="AB822" s="120">
        <v>0</v>
      </c>
      <c r="AC822" s="120">
        <v>134834412.00999999</v>
      </c>
      <c r="AD822" s="120">
        <v>0</v>
      </c>
      <c r="AE822" s="120">
        <v>352237726.56999999</v>
      </c>
      <c r="AF822" s="121">
        <v>2578923177</v>
      </c>
      <c r="AG822" s="114" t="s">
        <v>14233</v>
      </c>
      <c r="AH822" s="114" t="s">
        <v>14234</v>
      </c>
      <c r="AI822" s="179">
        <v>118030</v>
      </c>
      <c r="AJ822" s="114">
        <v>0</v>
      </c>
      <c r="AK822" s="114">
        <v>0</v>
      </c>
      <c r="AL822" s="179">
        <v>118030</v>
      </c>
      <c r="AM822" s="114">
        <v>356</v>
      </c>
      <c r="AN822" s="118" t="s">
        <v>4568</v>
      </c>
      <c r="AO822" s="122">
        <v>1</v>
      </c>
      <c r="AP822" s="5"/>
    </row>
    <row r="823" spans="1:42" s="11" customFormat="1" ht="25" customHeight="1" x14ac:dyDescent="0.3">
      <c r="A823" s="123"/>
      <c r="B823" s="124"/>
      <c r="C823" s="114" t="str">
        <f t="shared" ca="1" si="110"/>
        <v>Expired</v>
      </c>
      <c r="D823" s="114" t="s">
        <v>3870</v>
      </c>
      <c r="E823" s="115">
        <v>42103</v>
      </c>
      <c r="F823" s="115">
        <v>44295</v>
      </c>
      <c r="G823" s="115">
        <f>DATE(YEAR(F823)+2,MONTH(F823),DAY(F823)-1)</f>
        <v>45024</v>
      </c>
      <c r="H823" s="114" t="s">
        <v>883</v>
      </c>
      <c r="I823" s="379" t="s">
        <v>884</v>
      </c>
      <c r="J823" s="155" t="s">
        <v>10206</v>
      </c>
      <c r="K823" s="114" t="s">
        <v>30</v>
      </c>
      <c r="L823" s="114" t="s">
        <v>15709</v>
      </c>
      <c r="M823" s="114" t="s">
        <v>3640</v>
      </c>
      <c r="N823" s="116" t="str">
        <f t="shared" si="114"/>
        <v>LP</v>
      </c>
      <c r="O823" s="118" t="s">
        <v>8728</v>
      </c>
      <c r="P823" s="114" t="str">
        <f t="shared" si="113"/>
        <v>Low</v>
      </c>
      <c r="Q823" s="155" t="s">
        <v>10573</v>
      </c>
      <c r="R823" s="356"/>
      <c r="S823" s="356"/>
      <c r="T823" s="155" t="s">
        <v>1681</v>
      </c>
      <c r="U823" s="117" t="s">
        <v>6674</v>
      </c>
      <c r="V823" s="129" t="s">
        <v>5131</v>
      </c>
      <c r="W823" s="119" t="s">
        <v>1193</v>
      </c>
      <c r="X823" s="119" t="s">
        <v>1193</v>
      </c>
      <c r="Y823" s="128" t="s">
        <v>1193</v>
      </c>
      <c r="Z823" s="118" t="s">
        <v>3305</v>
      </c>
      <c r="AA823" s="120">
        <v>4577594</v>
      </c>
      <c r="AB823" s="120">
        <v>0</v>
      </c>
      <c r="AC823" s="120">
        <v>619572</v>
      </c>
      <c r="AD823" s="120">
        <v>0</v>
      </c>
      <c r="AE823" s="120">
        <v>3870467.5</v>
      </c>
      <c r="AF823" s="121"/>
      <c r="AG823" s="114" t="s">
        <v>11481</v>
      </c>
      <c r="AH823" s="114" t="s">
        <v>1193</v>
      </c>
      <c r="AI823" s="114"/>
      <c r="AJ823" s="114"/>
      <c r="AK823" s="114"/>
      <c r="AL823" s="114"/>
      <c r="AM823" s="114"/>
      <c r="AN823" s="118" t="s">
        <v>3500</v>
      </c>
      <c r="AO823" s="122">
        <v>1</v>
      </c>
      <c r="AP823" s="5"/>
    </row>
    <row r="824" spans="1:42" s="11" customFormat="1" ht="25" customHeight="1" x14ac:dyDescent="0.3">
      <c r="A824" s="123" t="s">
        <v>12722</v>
      </c>
      <c r="B824" s="124"/>
      <c r="C824" s="114" t="str">
        <f t="shared" ca="1" si="110"/>
        <v>Expired</v>
      </c>
      <c r="D824" s="114" t="s">
        <v>2698</v>
      </c>
      <c r="E824" s="115">
        <v>44152</v>
      </c>
      <c r="F824" s="115">
        <v>44152</v>
      </c>
      <c r="G824" s="115">
        <f>DATE(YEAR(F824)+2,MONTH(F824),DAY(F824)-1)</f>
        <v>44881</v>
      </c>
      <c r="H824" s="114" t="s">
        <v>2699</v>
      </c>
      <c r="I824" s="379" t="s">
        <v>4961</v>
      </c>
      <c r="J824" s="155" t="s">
        <v>6675</v>
      </c>
      <c r="K824" s="114" t="s">
        <v>74</v>
      </c>
      <c r="L824" s="114" t="s">
        <v>15709</v>
      </c>
      <c r="M824" s="114" t="s">
        <v>3640</v>
      </c>
      <c r="N824" s="116" t="str">
        <f t="shared" si="114"/>
        <v>LP</v>
      </c>
      <c r="O824" s="118" t="s">
        <v>8728</v>
      </c>
      <c r="P824" s="114" t="str">
        <f t="shared" si="113"/>
        <v>Low</v>
      </c>
      <c r="Q824" s="155" t="s">
        <v>6676</v>
      </c>
      <c r="R824" s="356" t="s">
        <v>15034</v>
      </c>
      <c r="S824" s="356"/>
      <c r="T824" s="155" t="s">
        <v>12721</v>
      </c>
      <c r="U824" s="127" t="s">
        <v>12723</v>
      </c>
      <c r="V824" s="129" t="s">
        <v>12724</v>
      </c>
      <c r="W824" s="128" t="s">
        <v>1193</v>
      </c>
      <c r="X824" s="128" t="s">
        <v>1193</v>
      </c>
      <c r="Y824" s="128">
        <v>44096</v>
      </c>
      <c r="Z824" s="128">
        <v>43465</v>
      </c>
      <c r="AA824" s="120">
        <v>25412322</v>
      </c>
      <c r="AB824" s="120">
        <v>0</v>
      </c>
      <c r="AC824" s="120">
        <v>2401028</v>
      </c>
      <c r="AD824" s="120">
        <v>0</v>
      </c>
      <c r="AE824" s="120">
        <v>24983198</v>
      </c>
      <c r="AF824" s="121">
        <v>25970747</v>
      </c>
      <c r="AG824" s="114" t="s">
        <v>12725</v>
      </c>
      <c r="AH824" s="114" t="s">
        <v>1193</v>
      </c>
      <c r="AI824" s="114">
        <v>8</v>
      </c>
      <c r="AJ824" s="114">
        <v>6</v>
      </c>
      <c r="AK824" s="114">
        <v>2</v>
      </c>
      <c r="AL824" s="114">
        <v>2</v>
      </c>
      <c r="AM824" s="114">
        <v>0</v>
      </c>
      <c r="AN824" s="118" t="s">
        <v>3517</v>
      </c>
      <c r="AO824" s="122">
        <v>1</v>
      </c>
      <c r="AP824" s="5"/>
    </row>
    <row r="825" spans="1:42" s="11" customFormat="1" ht="25" customHeight="1" x14ac:dyDescent="0.3">
      <c r="A825" s="123"/>
      <c r="B825" s="124"/>
      <c r="C825" s="114" t="str">
        <f t="shared" ca="1" si="110"/>
        <v>Expired</v>
      </c>
      <c r="D825" s="114" t="s">
        <v>3964</v>
      </c>
      <c r="E825" s="115">
        <v>42983</v>
      </c>
      <c r="F825" s="115">
        <v>45540</v>
      </c>
      <c r="G825" s="115">
        <f>DATE(YEAR(F825)+1,MONTH(F825),DAY(F825)-1)</f>
        <v>45904</v>
      </c>
      <c r="H825" s="114" t="s">
        <v>1659</v>
      </c>
      <c r="I825" s="379" t="s">
        <v>3112</v>
      </c>
      <c r="J825" s="155" t="s">
        <v>6677</v>
      </c>
      <c r="K825" s="114" t="s">
        <v>24</v>
      </c>
      <c r="L825" s="114" t="s">
        <v>5123</v>
      </c>
      <c r="M825" s="114" t="s">
        <v>3640</v>
      </c>
      <c r="N825" s="116" t="str">
        <f t="shared" si="114"/>
        <v>LP</v>
      </c>
      <c r="O825" s="118" t="s">
        <v>8728</v>
      </c>
      <c r="P825" s="114" t="str">
        <f t="shared" si="113"/>
        <v>Low</v>
      </c>
      <c r="Q825" s="155" t="s">
        <v>6678</v>
      </c>
      <c r="R825" s="356" t="s">
        <v>15033</v>
      </c>
      <c r="S825" s="356"/>
      <c r="T825" s="355" t="s">
        <v>13367</v>
      </c>
      <c r="U825" s="117" t="s">
        <v>13368</v>
      </c>
      <c r="V825" s="129" t="s">
        <v>6679</v>
      </c>
      <c r="W825" s="128" t="s">
        <v>1193</v>
      </c>
      <c r="X825" s="128" t="s">
        <v>1193</v>
      </c>
      <c r="Y825" s="128">
        <v>44060</v>
      </c>
      <c r="Z825" s="128">
        <v>43465</v>
      </c>
      <c r="AA825" s="120">
        <v>1009389</v>
      </c>
      <c r="AB825" s="120">
        <v>0</v>
      </c>
      <c r="AC825" s="120">
        <v>547425</v>
      </c>
      <c r="AD825" s="120">
        <v>0</v>
      </c>
      <c r="AE825" s="120">
        <v>1329529</v>
      </c>
      <c r="AF825" s="121">
        <v>721759</v>
      </c>
      <c r="AG825" s="114" t="s">
        <v>1193</v>
      </c>
      <c r="AH825" s="114" t="s">
        <v>1193</v>
      </c>
      <c r="AI825" s="114">
        <v>3</v>
      </c>
      <c r="AJ825" s="114">
        <v>2</v>
      </c>
      <c r="AK825" s="114">
        <v>1</v>
      </c>
      <c r="AL825" s="114">
        <v>10</v>
      </c>
      <c r="AM825" s="114">
        <v>0</v>
      </c>
      <c r="AN825" s="118" t="s">
        <v>3500</v>
      </c>
      <c r="AO825" s="122">
        <v>1</v>
      </c>
      <c r="AP825" s="5"/>
    </row>
    <row r="826" spans="1:42" s="11" customFormat="1" ht="25" customHeight="1" x14ac:dyDescent="0.3">
      <c r="A826" s="123"/>
      <c r="B826" s="124"/>
      <c r="C826" s="114" t="str">
        <f t="shared" ca="1" si="110"/>
        <v>Expired</v>
      </c>
      <c r="D826" s="114" t="s">
        <v>4221</v>
      </c>
      <c r="E826" s="115">
        <v>44728</v>
      </c>
      <c r="F826" s="115">
        <v>45459</v>
      </c>
      <c r="G826" s="115">
        <f t="shared" ref="G826:G833" si="115">DATE(YEAR(F826)+2,MONTH(F826),DAY(F826)-1)</f>
        <v>46188</v>
      </c>
      <c r="H826" s="114" t="s">
        <v>4222</v>
      </c>
      <c r="I826" s="379" t="s">
        <v>8083</v>
      </c>
      <c r="J826" s="155" t="s">
        <v>6680</v>
      </c>
      <c r="K826" s="114" t="s">
        <v>24</v>
      </c>
      <c r="L826" s="114" t="s">
        <v>5123</v>
      </c>
      <c r="M826" s="114" t="s">
        <v>3640</v>
      </c>
      <c r="N826" s="116" t="str">
        <f t="shared" si="114"/>
        <v>LP</v>
      </c>
      <c r="O826" s="118" t="s">
        <v>8728</v>
      </c>
      <c r="P826" s="114" t="str">
        <f t="shared" si="113"/>
        <v>Low</v>
      </c>
      <c r="Q826" s="155" t="s">
        <v>6378</v>
      </c>
      <c r="R826" s="356" t="s">
        <v>12716</v>
      </c>
      <c r="S826" s="356"/>
      <c r="T826" s="155" t="s">
        <v>12717</v>
      </c>
      <c r="U826" s="117" t="s">
        <v>12718</v>
      </c>
      <c r="V826" s="118" t="s">
        <v>6681</v>
      </c>
      <c r="W826" s="118" t="s">
        <v>1193</v>
      </c>
      <c r="X826" s="118" t="s">
        <v>1193</v>
      </c>
      <c r="Y826" s="115">
        <v>44700</v>
      </c>
      <c r="Z826" s="115">
        <v>44926</v>
      </c>
      <c r="AA826" s="130">
        <v>1448346</v>
      </c>
      <c r="AB826" s="130">
        <v>0</v>
      </c>
      <c r="AC826" s="130">
        <v>429000</v>
      </c>
      <c r="AD826" s="130">
        <v>0</v>
      </c>
      <c r="AE826" s="130">
        <v>1368348</v>
      </c>
      <c r="AF826" s="137">
        <v>4570500</v>
      </c>
      <c r="AG826" s="130" t="s">
        <v>12719</v>
      </c>
      <c r="AH826" s="114" t="s">
        <v>12720</v>
      </c>
      <c r="AI826" s="114">
        <v>12</v>
      </c>
      <c r="AJ826" s="114">
        <v>4</v>
      </c>
      <c r="AK826" s="114">
        <v>8</v>
      </c>
      <c r="AL826" s="114">
        <v>12</v>
      </c>
      <c r="AM826" s="114">
        <v>0</v>
      </c>
      <c r="AN826" s="136" t="s">
        <v>3500</v>
      </c>
      <c r="AO826" s="122">
        <v>1</v>
      </c>
      <c r="AP826" s="5"/>
    </row>
    <row r="827" spans="1:42" s="11" customFormat="1" ht="25" customHeight="1" x14ac:dyDescent="0.3">
      <c r="A827" s="123"/>
      <c r="B827" s="124"/>
      <c r="C827" s="114" t="str">
        <f t="shared" ca="1" si="110"/>
        <v>Expired</v>
      </c>
      <c r="D827" s="114" t="s">
        <v>818</v>
      </c>
      <c r="E827" s="115">
        <v>42044</v>
      </c>
      <c r="F827" s="115">
        <v>42044</v>
      </c>
      <c r="G827" s="115">
        <f t="shared" si="115"/>
        <v>42774</v>
      </c>
      <c r="H827" s="114" t="s">
        <v>819</v>
      </c>
      <c r="I827" s="379" t="s">
        <v>820</v>
      </c>
      <c r="J827" s="155" t="s">
        <v>6682</v>
      </c>
      <c r="K827" s="114" t="s">
        <v>24</v>
      </c>
      <c r="L827" s="114" t="s">
        <v>5123</v>
      </c>
      <c r="M827" s="114" t="s">
        <v>3640</v>
      </c>
      <c r="N827" s="116" t="str">
        <f t="shared" si="114"/>
        <v>LP</v>
      </c>
      <c r="O827" s="118" t="s">
        <v>8728</v>
      </c>
      <c r="P827" s="114" t="str">
        <f t="shared" si="113"/>
        <v>Low</v>
      </c>
      <c r="Q827" s="155" t="s">
        <v>6678</v>
      </c>
      <c r="R827" s="356"/>
      <c r="S827" s="356"/>
      <c r="T827" s="155"/>
      <c r="U827" s="127"/>
      <c r="V827" s="119"/>
      <c r="W827" s="119"/>
      <c r="X827" s="119"/>
      <c r="Y827" s="128"/>
      <c r="Z827" s="118"/>
      <c r="AA827" s="120"/>
      <c r="AB827" s="120"/>
      <c r="AC827" s="120"/>
      <c r="AD827" s="120"/>
      <c r="AE827" s="120"/>
      <c r="AF827" s="121"/>
      <c r="AG827" s="114"/>
      <c r="AH827" s="114"/>
      <c r="AI827" s="114"/>
      <c r="AJ827" s="114"/>
      <c r="AK827" s="114"/>
      <c r="AL827" s="114"/>
      <c r="AM827" s="114"/>
      <c r="AN827" s="118" t="str">
        <f>IF(ISNUMBER(#REF!), IF(#REF!&lt;5000001,"SMALL", IF(#REF!&lt;15000001,"MEDIUM","LARGE")),"")</f>
        <v/>
      </c>
      <c r="AO827" s="122">
        <v>1</v>
      </c>
      <c r="AP827" s="5"/>
    </row>
    <row r="828" spans="1:42" s="11" customFormat="1" ht="25" customHeight="1" x14ac:dyDescent="0.3">
      <c r="A828" s="123" t="s">
        <v>12712</v>
      </c>
      <c r="B828" s="124"/>
      <c r="C828" s="114" t="str">
        <f t="shared" ca="1" si="110"/>
        <v>Expired</v>
      </c>
      <c r="D828" s="114" t="s">
        <v>725</v>
      </c>
      <c r="E828" s="115">
        <v>41953</v>
      </c>
      <c r="F828" s="115">
        <v>41953</v>
      </c>
      <c r="G828" s="115">
        <f t="shared" si="115"/>
        <v>42683</v>
      </c>
      <c r="H828" s="114" t="s">
        <v>726</v>
      </c>
      <c r="I828" s="379" t="s">
        <v>727</v>
      </c>
      <c r="J828" s="155" t="s">
        <v>6686</v>
      </c>
      <c r="K828" s="114" t="s">
        <v>11728</v>
      </c>
      <c r="L828" s="114" t="s">
        <v>5123</v>
      </c>
      <c r="M828" s="114" t="s">
        <v>3640</v>
      </c>
      <c r="N828" s="116" t="str">
        <f t="shared" si="114"/>
        <v>LP</v>
      </c>
      <c r="O828" s="118" t="s">
        <v>8727</v>
      </c>
      <c r="P828" s="114" t="str">
        <f t="shared" si="113"/>
        <v>Medium</v>
      </c>
      <c r="Q828" s="155" t="s">
        <v>12710</v>
      </c>
      <c r="R828" s="356" t="s">
        <v>12711</v>
      </c>
      <c r="S828" s="356"/>
      <c r="T828" s="155" t="s">
        <v>12713</v>
      </c>
      <c r="U828" s="127" t="s">
        <v>12714</v>
      </c>
      <c r="V828" s="119" t="s">
        <v>12715</v>
      </c>
      <c r="W828" s="119" t="s">
        <v>1193</v>
      </c>
      <c r="X828" s="119" t="s">
        <v>1193</v>
      </c>
      <c r="Y828" s="128">
        <v>41813</v>
      </c>
      <c r="Z828" s="118" t="s">
        <v>3303</v>
      </c>
      <c r="AA828" s="120">
        <v>0</v>
      </c>
      <c r="AB828" s="120">
        <v>0</v>
      </c>
      <c r="AC828" s="120">
        <v>0</v>
      </c>
      <c r="AD828" s="120">
        <v>0</v>
      </c>
      <c r="AE828" s="120">
        <v>0</v>
      </c>
      <c r="AF828" s="121">
        <v>0</v>
      </c>
      <c r="AG828" s="114" t="s">
        <v>1193</v>
      </c>
      <c r="AH828" s="114" t="s">
        <v>1193</v>
      </c>
      <c r="AI828" s="114">
        <v>2</v>
      </c>
      <c r="AJ828" s="114">
        <v>1</v>
      </c>
      <c r="AK828" s="114">
        <v>1</v>
      </c>
      <c r="AL828" s="114">
        <v>1</v>
      </c>
      <c r="AM828" s="114">
        <v>0</v>
      </c>
      <c r="AN828" s="118" t="s">
        <v>3500</v>
      </c>
      <c r="AO828" s="122">
        <v>1</v>
      </c>
      <c r="AP828" s="5"/>
    </row>
    <row r="829" spans="1:42" s="11" customFormat="1" ht="25" customHeight="1" x14ac:dyDescent="0.3">
      <c r="A829" s="123"/>
      <c r="B829" s="124"/>
      <c r="C829" s="114" t="str">
        <f t="shared" ca="1" si="110"/>
        <v>Active</v>
      </c>
      <c r="D829" s="114" t="s">
        <v>8566</v>
      </c>
      <c r="E829" s="115">
        <v>42655</v>
      </c>
      <c r="F829" s="115">
        <v>45577</v>
      </c>
      <c r="G829" s="115">
        <f t="shared" si="115"/>
        <v>46306</v>
      </c>
      <c r="H829" s="114" t="s">
        <v>4915</v>
      </c>
      <c r="I829" s="379" t="s">
        <v>4962</v>
      </c>
      <c r="J829" s="155" t="s">
        <v>6690</v>
      </c>
      <c r="K829" s="114" t="s">
        <v>11728</v>
      </c>
      <c r="L829" s="114" t="s">
        <v>5123</v>
      </c>
      <c r="M829" s="114" t="s">
        <v>3640</v>
      </c>
      <c r="N829" s="116" t="str">
        <f t="shared" si="114"/>
        <v>LP</v>
      </c>
      <c r="O829" s="118" t="s">
        <v>8725</v>
      </c>
      <c r="P829" s="114" t="str">
        <f t="shared" si="113"/>
        <v>Medium</v>
      </c>
      <c r="Q829" s="155" t="s">
        <v>5077</v>
      </c>
      <c r="R829" s="356" t="s">
        <v>15163</v>
      </c>
      <c r="S829" s="356"/>
      <c r="T829" s="155" t="s">
        <v>15164</v>
      </c>
      <c r="U829" s="117" t="s">
        <v>15165</v>
      </c>
      <c r="V829" s="118" t="s">
        <v>10976</v>
      </c>
      <c r="W829" s="119" t="s">
        <v>1193</v>
      </c>
      <c r="X829" s="119" t="s">
        <v>1193</v>
      </c>
      <c r="Y829" s="128" t="s">
        <v>1193</v>
      </c>
      <c r="Z829" s="128">
        <v>44196</v>
      </c>
      <c r="AA829" s="120">
        <v>8304819</v>
      </c>
      <c r="AB829" s="120">
        <v>0</v>
      </c>
      <c r="AC829" s="120">
        <v>334700</v>
      </c>
      <c r="AD829" s="120">
        <v>0</v>
      </c>
      <c r="AE829" s="120">
        <v>10805511</v>
      </c>
      <c r="AF829" s="121"/>
      <c r="AG829" s="114" t="s">
        <v>1193</v>
      </c>
      <c r="AH829" s="114" t="s">
        <v>1193</v>
      </c>
      <c r="AI829" s="114">
        <v>2</v>
      </c>
      <c r="AJ829" s="114">
        <v>2</v>
      </c>
      <c r="AK829" s="114">
        <v>0</v>
      </c>
      <c r="AL829" s="114">
        <v>6</v>
      </c>
      <c r="AM829" s="114">
        <v>3</v>
      </c>
      <c r="AN829" s="118" t="s">
        <v>4568</v>
      </c>
      <c r="AO829" s="122">
        <v>1</v>
      </c>
      <c r="AP829" s="5"/>
    </row>
    <row r="830" spans="1:42" s="11" customFormat="1" ht="25" customHeight="1" x14ac:dyDescent="0.3">
      <c r="A830" s="123"/>
      <c r="B830" s="124"/>
      <c r="C830" s="114" t="str">
        <f t="shared" ca="1" si="110"/>
        <v>Active</v>
      </c>
      <c r="D830" s="114" t="s">
        <v>3939</v>
      </c>
      <c r="E830" s="115">
        <v>42304</v>
      </c>
      <c r="F830" s="115">
        <v>45957</v>
      </c>
      <c r="G830" s="115">
        <f t="shared" si="115"/>
        <v>46686</v>
      </c>
      <c r="H830" s="114" t="s">
        <v>1087</v>
      </c>
      <c r="I830" s="379" t="s">
        <v>4963</v>
      </c>
      <c r="J830" s="155" t="s">
        <v>12949</v>
      </c>
      <c r="K830" s="114" t="s">
        <v>24</v>
      </c>
      <c r="L830" s="114" t="s">
        <v>5123</v>
      </c>
      <c r="M830" s="114" t="s">
        <v>3640</v>
      </c>
      <c r="N830" s="116" t="str">
        <f t="shared" si="114"/>
        <v>LP</v>
      </c>
      <c r="O830" s="118" t="s">
        <v>8727</v>
      </c>
      <c r="P830" s="114" t="str">
        <f t="shared" si="113"/>
        <v>Medium</v>
      </c>
      <c r="Q830" s="155" t="s">
        <v>10574</v>
      </c>
      <c r="R830" s="356" t="s">
        <v>12950</v>
      </c>
      <c r="S830" s="356"/>
      <c r="T830" s="155" t="s">
        <v>12952</v>
      </c>
      <c r="U830" s="117" t="s">
        <v>12951</v>
      </c>
      <c r="V830" s="118" t="s">
        <v>6693</v>
      </c>
      <c r="W830" s="119" t="s">
        <v>1193</v>
      </c>
      <c r="X830" s="119" t="s">
        <v>1193</v>
      </c>
      <c r="Y830" s="128">
        <v>42212</v>
      </c>
      <c r="Z830" s="128">
        <v>43100</v>
      </c>
      <c r="AA830" s="120">
        <v>290181</v>
      </c>
      <c r="AB830" s="120">
        <v>0</v>
      </c>
      <c r="AC830" s="120">
        <v>290181</v>
      </c>
      <c r="AD830" s="120">
        <v>0</v>
      </c>
      <c r="AE830" s="120">
        <v>290181</v>
      </c>
      <c r="AF830" s="121">
        <v>0</v>
      </c>
      <c r="AG830" s="114" t="s">
        <v>7770</v>
      </c>
      <c r="AH830" s="114" t="s">
        <v>11482</v>
      </c>
      <c r="AI830" s="114">
        <v>2</v>
      </c>
      <c r="AJ830" s="114">
        <v>0</v>
      </c>
      <c r="AK830" s="114">
        <v>2</v>
      </c>
      <c r="AL830" s="114">
        <v>4</v>
      </c>
      <c r="AM830" s="114">
        <v>1</v>
      </c>
      <c r="AN830" s="118" t="s">
        <v>3500</v>
      </c>
      <c r="AO830" s="122">
        <v>1</v>
      </c>
      <c r="AP830" s="5"/>
    </row>
    <row r="831" spans="1:42" s="11" customFormat="1" ht="25" customHeight="1" x14ac:dyDescent="0.3">
      <c r="A831" s="125" t="s">
        <v>11560</v>
      </c>
      <c r="B831" s="124"/>
      <c r="C831" s="114" t="str">
        <f t="shared" ca="1" si="110"/>
        <v>Expired</v>
      </c>
      <c r="D831" s="114" t="s">
        <v>3796</v>
      </c>
      <c r="E831" s="115">
        <v>43322</v>
      </c>
      <c r="F831" s="115">
        <v>44053</v>
      </c>
      <c r="G831" s="115">
        <f t="shared" si="115"/>
        <v>44782</v>
      </c>
      <c r="H831" s="114" t="s">
        <v>2094</v>
      </c>
      <c r="I831" s="379" t="s">
        <v>2095</v>
      </c>
      <c r="J831" s="155" t="s">
        <v>6697</v>
      </c>
      <c r="K831" s="114" t="s">
        <v>11728</v>
      </c>
      <c r="L831" s="114" t="s">
        <v>5123</v>
      </c>
      <c r="M831" s="114" t="s">
        <v>3640</v>
      </c>
      <c r="N831" s="116" t="str">
        <f t="shared" si="114"/>
        <v>LP</v>
      </c>
      <c r="O831" s="118" t="s">
        <v>8735</v>
      </c>
      <c r="P831" s="114" t="str">
        <f t="shared" si="113"/>
        <v>Low</v>
      </c>
      <c r="Q831" s="155" t="s">
        <v>6698</v>
      </c>
      <c r="R831" s="356"/>
      <c r="S831" s="356"/>
      <c r="T831" s="155" t="s">
        <v>1193</v>
      </c>
      <c r="U831" s="117" t="s">
        <v>1193</v>
      </c>
      <c r="V831" s="118" t="s">
        <v>6699</v>
      </c>
      <c r="W831" s="119" t="s">
        <v>1193</v>
      </c>
      <c r="X831" s="119" t="s">
        <v>1193</v>
      </c>
      <c r="Y831" s="128">
        <v>42466</v>
      </c>
      <c r="Z831" s="118" t="s">
        <v>3305</v>
      </c>
      <c r="AA831" s="120">
        <v>0</v>
      </c>
      <c r="AB831" s="120">
        <v>0</v>
      </c>
      <c r="AC831" s="120">
        <v>0</v>
      </c>
      <c r="AD831" s="120">
        <v>0</v>
      </c>
      <c r="AE831" s="120">
        <v>80975</v>
      </c>
      <c r="AF831" s="121"/>
      <c r="AG831" s="114" t="s">
        <v>1193</v>
      </c>
      <c r="AH831" s="114" t="s">
        <v>7771</v>
      </c>
      <c r="AI831" s="114"/>
      <c r="AJ831" s="114"/>
      <c r="AK831" s="114"/>
      <c r="AL831" s="114"/>
      <c r="AM831" s="114"/>
      <c r="AN831" s="118" t="s">
        <v>3500</v>
      </c>
      <c r="AO831" s="122">
        <v>1</v>
      </c>
      <c r="AP831" s="5"/>
    </row>
    <row r="832" spans="1:42" s="11" customFormat="1" ht="25" customHeight="1" x14ac:dyDescent="0.3">
      <c r="A832" s="123"/>
      <c r="B832" s="124"/>
      <c r="C832" s="114" t="str">
        <f t="shared" ca="1" si="110"/>
        <v>Active</v>
      </c>
      <c r="D832" s="114" t="s">
        <v>10034</v>
      </c>
      <c r="E832" s="115">
        <v>42054</v>
      </c>
      <c r="F832" s="115">
        <v>45707</v>
      </c>
      <c r="G832" s="115">
        <f t="shared" si="115"/>
        <v>46436</v>
      </c>
      <c r="H832" s="114" t="s">
        <v>824</v>
      </c>
      <c r="I832" s="379" t="s">
        <v>825</v>
      </c>
      <c r="J832" s="155" t="s">
        <v>6700</v>
      </c>
      <c r="K832" s="114" t="s">
        <v>11728</v>
      </c>
      <c r="L832" s="114" t="s">
        <v>5123</v>
      </c>
      <c r="M832" s="114" t="s">
        <v>3640</v>
      </c>
      <c r="N832" s="116" t="str">
        <f t="shared" si="114"/>
        <v>LP</v>
      </c>
      <c r="O832" s="118" t="s">
        <v>8725</v>
      </c>
      <c r="P832" s="114" t="str">
        <f t="shared" si="113"/>
        <v>Medium</v>
      </c>
      <c r="Q832" s="155" t="s">
        <v>10576</v>
      </c>
      <c r="R832" s="356" t="s">
        <v>14908</v>
      </c>
      <c r="S832" s="356"/>
      <c r="T832" s="155" t="s">
        <v>2876</v>
      </c>
      <c r="U832" s="117" t="s">
        <v>14909</v>
      </c>
      <c r="V832" s="119" t="s">
        <v>7101</v>
      </c>
      <c r="W832" s="119" t="s">
        <v>1193</v>
      </c>
      <c r="X832" s="119" t="s">
        <v>1193</v>
      </c>
      <c r="Y832" s="128">
        <v>43924</v>
      </c>
      <c r="Z832" s="128">
        <v>43830</v>
      </c>
      <c r="AA832" s="120">
        <v>1229168</v>
      </c>
      <c r="AB832" s="120">
        <v>0</v>
      </c>
      <c r="AC832" s="120">
        <v>1415000</v>
      </c>
      <c r="AD832" s="120">
        <v>0</v>
      </c>
      <c r="AE832" s="120">
        <v>1556854</v>
      </c>
      <c r="AF832" s="121"/>
      <c r="AG832" s="114" t="s">
        <v>7772</v>
      </c>
      <c r="AH832" s="114" t="s">
        <v>11483</v>
      </c>
      <c r="AI832" s="114">
        <v>1</v>
      </c>
      <c r="AJ832" s="114">
        <v>1</v>
      </c>
      <c r="AK832" s="114">
        <v>0</v>
      </c>
      <c r="AL832" s="114">
        <v>8</v>
      </c>
      <c r="AM832" s="114">
        <v>0</v>
      </c>
      <c r="AN832" s="118" t="s">
        <v>3500</v>
      </c>
      <c r="AO832" s="122">
        <v>1</v>
      </c>
      <c r="AP832" s="5"/>
    </row>
    <row r="833" spans="1:42" s="11" customFormat="1" ht="25" customHeight="1" x14ac:dyDescent="0.3">
      <c r="A833" s="123"/>
      <c r="B833" s="124"/>
      <c r="C833" s="114" t="str">
        <f t="shared" ca="1" si="110"/>
        <v>Expired</v>
      </c>
      <c r="D833" s="114" t="s">
        <v>3611</v>
      </c>
      <c r="E833" s="115">
        <v>43766</v>
      </c>
      <c r="F833" s="115">
        <v>43766</v>
      </c>
      <c r="G833" s="115">
        <f t="shared" si="115"/>
        <v>44496</v>
      </c>
      <c r="H833" s="114" t="s">
        <v>3606</v>
      </c>
      <c r="I833" s="379" t="s">
        <v>8085</v>
      </c>
      <c r="J833" s="155" t="s">
        <v>6701</v>
      </c>
      <c r="K833" s="114" t="s">
        <v>61</v>
      </c>
      <c r="L833" s="114" t="s">
        <v>15709</v>
      </c>
      <c r="M833" s="114" t="s">
        <v>3640</v>
      </c>
      <c r="N833" s="116" t="str">
        <f t="shared" si="114"/>
        <v>LP</v>
      </c>
      <c r="O833" s="118" t="s">
        <v>8728</v>
      </c>
      <c r="P833" s="114" t="str">
        <f t="shared" si="113"/>
        <v>Low</v>
      </c>
      <c r="Q833" s="155" t="s">
        <v>2147</v>
      </c>
      <c r="R833" s="356" t="s">
        <v>12705</v>
      </c>
      <c r="S833" s="356"/>
      <c r="T833" s="155" t="s">
        <v>12707</v>
      </c>
      <c r="U833" s="117" t="s">
        <v>12708</v>
      </c>
      <c r="V833" s="118" t="s">
        <v>12706</v>
      </c>
      <c r="W833" s="119" t="s">
        <v>1193</v>
      </c>
      <c r="X833" s="119" t="s">
        <v>1193</v>
      </c>
      <c r="Y833" s="128">
        <v>43482</v>
      </c>
      <c r="Z833" s="128">
        <v>43830</v>
      </c>
      <c r="AA833" s="120">
        <v>243947</v>
      </c>
      <c r="AB833" s="120">
        <v>0</v>
      </c>
      <c r="AC833" s="120">
        <v>0</v>
      </c>
      <c r="AD833" s="120">
        <v>0</v>
      </c>
      <c r="AE833" s="120">
        <v>224184.65</v>
      </c>
      <c r="AF833" s="121">
        <v>144594.35</v>
      </c>
      <c r="AG833" s="114" t="s">
        <v>12709</v>
      </c>
      <c r="AH833" s="114" t="s">
        <v>1193</v>
      </c>
      <c r="AI833" s="114">
        <v>4</v>
      </c>
      <c r="AJ833" s="114">
        <v>2</v>
      </c>
      <c r="AK833" s="114">
        <v>2</v>
      </c>
      <c r="AL833" s="114">
        <v>0</v>
      </c>
      <c r="AM833" s="114">
        <v>0</v>
      </c>
      <c r="AN833" s="118" t="s">
        <v>3500</v>
      </c>
      <c r="AO833" s="122">
        <v>1</v>
      </c>
      <c r="AP833" s="5"/>
    </row>
    <row r="834" spans="1:42" s="11" customFormat="1" ht="25" customHeight="1" x14ac:dyDescent="0.3">
      <c r="A834" s="163" t="s">
        <v>11535</v>
      </c>
      <c r="B834" s="164"/>
      <c r="C834" s="146" t="str">
        <f t="shared" ca="1" si="110"/>
        <v>Expired</v>
      </c>
      <c r="D834" s="146" t="s">
        <v>10109</v>
      </c>
      <c r="E834" s="147">
        <v>41726</v>
      </c>
      <c r="F834" s="147">
        <v>45743</v>
      </c>
      <c r="G834" s="147">
        <f>DATE(YEAR(F834)+1,MONTH(F834),DAY(F834)-1)</f>
        <v>46107</v>
      </c>
      <c r="H834" s="146" t="s">
        <v>108</v>
      </c>
      <c r="I834" s="380" t="s">
        <v>107</v>
      </c>
      <c r="J834" s="343" t="s">
        <v>5157</v>
      </c>
      <c r="K834" s="146" t="s">
        <v>74</v>
      </c>
      <c r="L834" s="146" t="s">
        <v>15709</v>
      </c>
      <c r="M834" s="146" t="s">
        <v>3640</v>
      </c>
      <c r="N834" s="148" t="str">
        <f t="shared" si="114"/>
        <v>LP</v>
      </c>
      <c r="O834" s="151" t="s">
        <v>8729</v>
      </c>
      <c r="P834" s="146" t="str">
        <f t="shared" si="113"/>
        <v>Low</v>
      </c>
      <c r="Q834" s="323" t="s">
        <v>10577</v>
      </c>
      <c r="R834" s="358" t="s">
        <v>12704</v>
      </c>
      <c r="S834" s="358"/>
      <c r="T834" s="343" t="s">
        <v>10111</v>
      </c>
      <c r="U834" s="165" t="s">
        <v>10110</v>
      </c>
      <c r="V834" s="151" t="s">
        <v>10944</v>
      </c>
      <c r="W834" s="166" t="s">
        <v>1193</v>
      </c>
      <c r="X834" s="166" t="s">
        <v>1193</v>
      </c>
      <c r="Y834" s="150">
        <v>2019</v>
      </c>
      <c r="Z834" s="150">
        <v>43100</v>
      </c>
      <c r="AA834" s="152">
        <v>304723029</v>
      </c>
      <c r="AB834" s="152">
        <v>0</v>
      </c>
      <c r="AC834" s="152">
        <v>94076240</v>
      </c>
      <c r="AD834" s="152">
        <v>0</v>
      </c>
      <c r="AE834" s="152">
        <v>2161519784</v>
      </c>
      <c r="AF834" s="153">
        <v>1969036720</v>
      </c>
      <c r="AG834" s="146" t="s">
        <v>1193</v>
      </c>
      <c r="AH834" s="146" t="s">
        <v>1193</v>
      </c>
      <c r="AI834" s="146">
        <v>35</v>
      </c>
      <c r="AJ834" s="146">
        <v>30</v>
      </c>
      <c r="AK834" s="146">
        <v>5</v>
      </c>
      <c r="AL834" s="146">
        <v>0</v>
      </c>
      <c r="AM834" s="146">
        <v>4</v>
      </c>
      <c r="AN834" s="151" t="s">
        <v>4568</v>
      </c>
      <c r="AO834" s="154">
        <v>1</v>
      </c>
      <c r="AP834" s="5"/>
    </row>
    <row r="835" spans="1:42" s="11" customFormat="1" ht="25" customHeight="1" x14ac:dyDescent="0.3">
      <c r="A835" s="123" t="s">
        <v>1193</v>
      </c>
      <c r="B835" s="124"/>
      <c r="C835" s="114" t="str">
        <f t="shared" ca="1" si="110"/>
        <v>Active</v>
      </c>
      <c r="D835" s="118" t="s">
        <v>16324</v>
      </c>
      <c r="E835" s="129">
        <v>43049</v>
      </c>
      <c r="F835" s="138">
        <v>45971</v>
      </c>
      <c r="G835" s="115">
        <f t="shared" ref="G835:G854" si="116">DATE(YEAR(F835)+2,MONTH(F835),DAY(F835)-1)</f>
        <v>46700</v>
      </c>
      <c r="H835" s="118" t="s">
        <v>4691</v>
      </c>
      <c r="I835" s="379" t="s">
        <v>8086</v>
      </c>
      <c r="J835" s="345" t="s">
        <v>16325</v>
      </c>
      <c r="K835" s="118" t="s">
        <v>18</v>
      </c>
      <c r="L835" s="118" t="s">
        <v>3368</v>
      </c>
      <c r="M835" s="114" t="s">
        <v>3640</v>
      </c>
      <c r="N835" s="116" t="str">
        <f t="shared" si="114"/>
        <v>LP</v>
      </c>
      <c r="O835" s="118" t="s">
        <v>8725</v>
      </c>
      <c r="P835" s="114" t="str">
        <f t="shared" si="113"/>
        <v>Medium</v>
      </c>
      <c r="Q835" s="345" t="s">
        <v>3475</v>
      </c>
      <c r="R835" s="357"/>
      <c r="S835" s="357"/>
      <c r="T835" s="345" t="s">
        <v>9134</v>
      </c>
      <c r="U835" s="139" t="s">
        <v>9135</v>
      </c>
      <c r="V835" s="118" t="s">
        <v>10977</v>
      </c>
      <c r="W835" s="118" t="s">
        <v>10978</v>
      </c>
      <c r="X835" s="118" t="s">
        <v>9136</v>
      </c>
      <c r="Y835" s="129">
        <v>44105</v>
      </c>
      <c r="Z835" s="129">
        <v>44196</v>
      </c>
      <c r="AA835" s="162">
        <v>2333988</v>
      </c>
      <c r="AB835" s="162">
        <v>0</v>
      </c>
      <c r="AC835" s="162">
        <v>619583</v>
      </c>
      <c r="AD835" s="162">
        <v>0</v>
      </c>
      <c r="AE835" s="162">
        <v>13061876</v>
      </c>
      <c r="AF835" s="140"/>
      <c r="AG835" s="118" t="s">
        <v>11319</v>
      </c>
      <c r="AH835" s="118" t="s">
        <v>1193</v>
      </c>
      <c r="AI835" s="118">
        <v>20</v>
      </c>
      <c r="AJ835" s="118">
        <v>7</v>
      </c>
      <c r="AK835" s="118">
        <v>13</v>
      </c>
      <c r="AL835" s="118">
        <v>80</v>
      </c>
      <c r="AM835" s="118">
        <v>0</v>
      </c>
      <c r="AN835" s="118" t="s">
        <v>3500</v>
      </c>
      <c r="AO835" s="141">
        <v>1</v>
      </c>
      <c r="AP835" s="5"/>
    </row>
    <row r="836" spans="1:42" s="11" customFormat="1" ht="25" customHeight="1" x14ac:dyDescent="0.3">
      <c r="A836" s="123"/>
      <c r="B836" s="124"/>
      <c r="C836" s="114" t="str">
        <f t="shared" ca="1" si="110"/>
        <v>Expired</v>
      </c>
      <c r="D836" s="114" t="s">
        <v>8278</v>
      </c>
      <c r="E836" s="115">
        <v>43873</v>
      </c>
      <c r="F836" s="115">
        <v>44604</v>
      </c>
      <c r="G836" s="115">
        <f t="shared" si="116"/>
        <v>45333</v>
      </c>
      <c r="H836" s="114" t="s">
        <v>2545</v>
      </c>
      <c r="I836" s="379" t="s">
        <v>3027</v>
      </c>
      <c r="J836" s="155" t="s">
        <v>6702</v>
      </c>
      <c r="K836" s="114" t="s">
        <v>11728</v>
      </c>
      <c r="L836" s="114" t="s">
        <v>5123</v>
      </c>
      <c r="M836" s="114" t="s">
        <v>3640</v>
      </c>
      <c r="N836" s="116" t="str">
        <f t="shared" si="114"/>
        <v>LP</v>
      </c>
      <c r="O836" s="118" t="s">
        <v>8725</v>
      </c>
      <c r="P836" s="114" t="str">
        <f t="shared" si="113"/>
        <v>Medium</v>
      </c>
      <c r="Q836" s="155" t="s">
        <v>6703</v>
      </c>
      <c r="R836" s="356"/>
      <c r="S836" s="356"/>
      <c r="T836" s="155" t="s">
        <v>2728</v>
      </c>
      <c r="U836" s="117" t="s">
        <v>6704</v>
      </c>
      <c r="V836" s="128" t="s">
        <v>1193</v>
      </c>
      <c r="W836" s="128" t="s">
        <v>1193</v>
      </c>
      <c r="X836" s="128" t="s">
        <v>1193</v>
      </c>
      <c r="Y836" s="128">
        <v>43831</v>
      </c>
      <c r="Z836" s="128">
        <v>44561</v>
      </c>
      <c r="AA836" s="120">
        <v>0</v>
      </c>
      <c r="AB836" s="120">
        <v>0</v>
      </c>
      <c r="AC836" s="120">
        <v>0</v>
      </c>
      <c r="AD836" s="120">
        <v>0</v>
      </c>
      <c r="AE836" s="120">
        <v>0</v>
      </c>
      <c r="AF836" s="121"/>
      <c r="AG836" s="114" t="s">
        <v>1193</v>
      </c>
      <c r="AH836" s="114" t="s">
        <v>1193</v>
      </c>
      <c r="AI836" s="114">
        <v>4</v>
      </c>
      <c r="AJ836" s="114">
        <v>2</v>
      </c>
      <c r="AK836" s="114">
        <v>2</v>
      </c>
      <c r="AL836" s="114">
        <v>0</v>
      </c>
      <c r="AM836" s="114">
        <v>0</v>
      </c>
      <c r="AN836" s="118" t="s">
        <v>3500</v>
      </c>
      <c r="AO836" s="122">
        <v>1</v>
      </c>
      <c r="AP836" s="5"/>
    </row>
    <row r="837" spans="1:42" s="11" customFormat="1" ht="25" customHeight="1" x14ac:dyDescent="0.3">
      <c r="A837" s="125" t="s">
        <v>11533</v>
      </c>
      <c r="B837" s="126" t="s">
        <v>14595</v>
      </c>
      <c r="C837" s="114" t="str">
        <f t="shared" ca="1" si="110"/>
        <v>Active</v>
      </c>
      <c r="D837" s="114" t="s">
        <v>14596</v>
      </c>
      <c r="E837" s="115">
        <v>45621</v>
      </c>
      <c r="F837" s="115">
        <v>45621</v>
      </c>
      <c r="G837" s="115">
        <f t="shared" si="116"/>
        <v>46350</v>
      </c>
      <c r="H837" s="114" t="s">
        <v>14597</v>
      </c>
      <c r="I837" s="379" t="s">
        <v>14598</v>
      </c>
      <c r="J837" s="155" t="s">
        <v>14599</v>
      </c>
      <c r="K837" s="114" t="s">
        <v>30</v>
      </c>
      <c r="L837" s="114" t="s">
        <v>15709</v>
      </c>
      <c r="M837" s="114" t="s">
        <v>3640</v>
      </c>
      <c r="N837" s="116" t="str">
        <f t="shared" si="114"/>
        <v>LP</v>
      </c>
      <c r="O837" s="114" t="s">
        <v>8728</v>
      </c>
      <c r="P837" s="114" t="str">
        <f>IF(EXACT(O837,"Overseas Charities Operating in Jamaica"),"Medium",IF(EXACT(O837,"Muslim Groups/Foundations"),"Medium",IF(EXACT(O837,"Churches"),"Low",IF(EXACT(O837,"Benevolent Societies"),"Low",IF(EXACT(O837,"Alumni/Past Students Associations"),"Low",IF(EXACT(O837,"Schools(Government/Private)"),"Low",IF(EXACT(O837,"Govt.Based Trusts/Charities"),"Low",IF(EXACT(O837,"Trust"),"Medium",IF(EXACT(O837,"Company Based Foundations"),"Medium",IF(EXACT(O837,"Other Foundations"),"Medium",IF(EXACT(O837,"Unincorporated Groups"),"Medium","")))))))))))</f>
        <v>Low</v>
      </c>
      <c r="Q837" s="155" t="s">
        <v>14600</v>
      </c>
      <c r="R837" s="356" t="s">
        <v>14601</v>
      </c>
      <c r="S837" s="356"/>
      <c r="T837" s="155" t="s">
        <v>14602</v>
      </c>
      <c r="U837" s="117" t="s">
        <v>14603</v>
      </c>
      <c r="V837" s="118" t="s">
        <v>14604</v>
      </c>
      <c r="W837" s="119" t="s">
        <v>1193</v>
      </c>
      <c r="X837" s="119" t="s">
        <v>1193</v>
      </c>
      <c r="Y837" s="115">
        <v>45581</v>
      </c>
      <c r="Z837" s="118" t="s">
        <v>3303</v>
      </c>
      <c r="AA837" s="120">
        <v>0</v>
      </c>
      <c r="AB837" s="120">
        <v>0</v>
      </c>
      <c r="AC837" s="120">
        <v>0</v>
      </c>
      <c r="AD837" s="120">
        <v>0</v>
      </c>
      <c r="AE837" s="120">
        <v>0</v>
      </c>
      <c r="AF837" s="121">
        <v>0</v>
      </c>
      <c r="AG837" s="114" t="s">
        <v>1193</v>
      </c>
      <c r="AH837" s="114" t="s">
        <v>1193</v>
      </c>
      <c r="AI837" s="114">
        <v>6</v>
      </c>
      <c r="AJ837" s="114">
        <v>1</v>
      </c>
      <c r="AK837" s="114">
        <v>5</v>
      </c>
      <c r="AL837" s="114">
        <v>0</v>
      </c>
      <c r="AM837" s="114">
        <v>0</v>
      </c>
      <c r="AN837" s="118" t="s">
        <v>3500</v>
      </c>
      <c r="AO837" s="122">
        <v>1</v>
      </c>
      <c r="AP837" s="5"/>
    </row>
    <row r="838" spans="1:42" s="11" customFormat="1" ht="25" customHeight="1" x14ac:dyDescent="0.3">
      <c r="A838" s="125" t="s">
        <v>11533</v>
      </c>
      <c r="B838" s="126">
        <v>45092</v>
      </c>
      <c r="C838" s="114" t="str">
        <f t="shared" ca="1" si="110"/>
        <v>Expired</v>
      </c>
      <c r="D838" s="114" t="s">
        <v>9911</v>
      </c>
      <c r="E838" s="115">
        <v>45091</v>
      </c>
      <c r="F838" s="115">
        <f>E838</f>
        <v>45091</v>
      </c>
      <c r="G838" s="115">
        <f t="shared" si="116"/>
        <v>45821</v>
      </c>
      <c r="H838" s="114" t="s">
        <v>9912</v>
      </c>
      <c r="I838" s="379" t="s">
        <v>9913</v>
      </c>
      <c r="J838" s="155" t="s">
        <v>9914</v>
      </c>
      <c r="K838" s="114" t="s">
        <v>11728</v>
      </c>
      <c r="L838" s="114" t="s">
        <v>5123</v>
      </c>
      <c r="M838" s="114" t="s">
        <v>3640</v>
      </c>
      <c r="N838" s="116" t="str">
        <f t="shared" si="114"/>
        <v>LP</v>
      </c>
      <c r="O838" s="114" t="s">
        <v>8725</v>
      </c>
      <c r="P838" s="114" t="str">
        <f>IF(EXACT(O838,"Overseas Charities Operating in Jamaica"),"Medium",IF(EXACT(O838,"Muslim Groups/Foundations"),"Medium",IF(EXACT(O838,"Churches"),"Low",IF(EXACT(O838,"Benevolent Societies"),"Low",IF(EXACT(O838,"Alumni/Past Students Associations"),"Low",IF(EXACT(O838,"Schools(Government/Private)"),"Low",IF(EXACT(O838,"Govt.Based Trusts/Charities"),"Low",IF(EXACT(O838,"Trust"),"Medium",IF(EXACT(O838,"Company Based Foundations"),"Medium",IF(EXACT(O838,"Other Foundations"),"Medium",IF(EXACT(O838,"Unincorporated Groups"),"Medium","")))))))))))</f>
        <v>Medium</v>
      </c>
      <c r="Q838" s="155" t="s">
        <v>10291</v>
      </c>
      <c r="R838" s="356"/>
      <c r="S838" s="356"/>
      <c r="T838" s="155" t="s">
        <v>9915</v>
      </c>
      <c r="U838" s="117" t="s">
        <v>9916</v>
      </c>
      <c r="V838" s="118" t="s">
        <v>10979</v>
      </c>
      <c r="W838" s="119" t="s">
        <v>1193</v>
      </c>
      <c r="X838" s="119" t="s">
        <v>1193</v>
      </c>
      <c r="Y838" s="115">
        <v>44777</v>
      </c>
      <c r="Z838" s="115" t="s">
        <v>3303</v>
      </c>
      <c r="AA838" s="120">
        <v>0</v>
      </c>
      <c r="AB838" s="120">
        <v>0</v>
      </c>
      <c r="AC838" s="120">
        <v>0</v>
      </c>
      <c r="AD838" s="120">
        <v>0</v>
      </c>
      <c r="AE838" s="120">
        <v>0</v>
      </c>
      <c r="AF838" s="121"/>
      <c r="AG838" s="114" t="s">
        <v>1193</v>
      </c>
      <c r="AH838" s="114" t="s">
        <v>1193</v>
      </c>
      <c r="AI838" s="114">
        <v>4</v>
      </c>
      <c r="AJ838" s="114">
        <v>2</v>
      </c>
      <c r="AK838" s="114">
        <v>2</v>
      </c>
      <c r="AL838" s="114">
        <v>0</v>
      </c>
      <c r="AM838" s="114">
        <v>0</v>
      </c>
      <c r="AN838" s="118" t="s">
        <v>3500</v>
      </c>
      <c r="AO838" s="122">
        <v>1</v>
      </c>
      <c r="AP838" s="5"/>
    </row>
    <row r="839" spans="1:42" s="11" customFormat="1" ht="25" customHeight="1" x14ac:dyDescent="0.3">
      <c r="A839" s="123"/>
      <c r="B839" s="124"/>
      <c r="C839" s="114" t="str">
        <f t="shared" ca="1" si="110"/>
        <v>Expired</v>
      </c>
      <c r="D839" s="114" t="s">
        <v>3596</v>
      </c>
      <c r="E839" s="115">
        <v>42089</v>
      </c>
      <c r="F839" s="115">
        <v>45011</v>
      </c>
      <c r="G839" s="115">
        <f t="shared" si="116"/>
        <v>45741</v>
      </c>
      <c r="H839" s="114" t="s">
        <v>869</v>
      </c>
      <c r="I839" s="379" t="s">
        <v>870</v>
      </c>
      <c r="J839" s="155" t="s">
        <v>10207</v>
      </c>
      <c r="K839" s="114" t="s">
        <v>11728</v>
      </c>
      <c r="L839" s="114" t="s">
        <v>5123</v>
      </c>
      <c r="M839" s="114" t="s">
        <v>3640</v>
      </c>
      <c r="N839" s="116" t="str">
        <f t="shared" si="114"/>
        <v>LP</v>
      </c>
      <c r="O839" s="118" t="s">
        <v>8725</v>
      </c>
      <c r="P839" s="114" t="str">
        <f>IF(EXACT(O839,"Overseas Charities Operating in Jamaica"),"Medium",IF(EXACT(O839,"Muslim Groups/Foundations"),"Medium",IF(EXACT(O839,"Churches"),"Low",IF(EXACT(O839,"Benevolent Societies"),"Low",IF(EXACT(O839,"Alumni/Past Students'associations"),"Low",IF(EXACT(O839,"Schools(Government/Private)"),"Low",IF(EXACT(O839,"Govt.Based Trust/Charities"),"Low",IF(EXACT(O839,"Trust"),"Medium",IF(EXACT(O839,"Company Based Foundations"),"Medium",IF(EXACT(O839,"Other Foundations"),"Medium",IF(EXACT(O839,"Unincorporated Groups"),"Medium","")))))))))))</f>
        <v>Medium</v>
      </c>
      <c r="Q839" s="155" t="s">
        <v>5078</v>
      </c>
      <c r="R839" s="356" t="s">
        <v>11653</v>
      </c>
      <c r="S839" s="356"/>
      <c r="T839" s="155" t="s">
        <v>9979</v>
      </c>
      <c r="U839" s="117" t="s">
        <v>9980</v>
      </c>
      <c r="V839" s="118" t="s">
        <v>10980</v>
      </c>
      <c r="W839" s="119" t="s">
        <v>1193</v>
      </c>
      <c r="X839" s="119" t="s">
        <v>1193</v>
      </c>
      <c r="Y839" s="128" t="s">
        <v>1193</v>
      </c>
      <c r="Z839" s="128">
        <v>43100</v>
      </c>
      <c r="AA839" s="120">
        <v>0</v>
      </c>
      <c r="AB839" s="120">
        <v>0</v>
      </c>
      <c r="AC839" s="120">
        <v>-4170945.49</v>
      </c>
      <c r="AD839" s="120">
        <v>0</v>
      </c>
      <c r="AE839" s="120">
        <v>-119026564</v>
      </c>
      <c r="AF839" s="121"/>
      <c r="AG839" s="114" t="s">
        <v>1193</v>
      </c>
      <c r="AH839" s="114" t="s">
        <v>1193</v>
      </c>
      <c r="AI839" s="114">
        <v>15</v>
      </c>
      <c r="AJ839" s="114">
        <v>12</v>
      </c>
      <c r="AK839" s="114">
        <v>3</v>
      </c>
      <c r="AL839" s="114">
        <v>12</v>
      </c>
      <c r="AM839" s="114">
        <v>1</v>
      </c>
      <c r="AN839" s="118" t="s">
        <v>3500</v>
      </c>
      <c r="AO839" s="122">
        <v>1</v>
      </c>
      <c r="AP839" s="5"/>
    </row>
    <row r="840" spans="1:42" s="11" customFormat="1" ht="25" customHeight="1" x14ac:dyDescent="0.3">
      <c r="A840" s="125" t="s">
        <v>11533</v>
      </c>
      <c r="B840" s="126">
        <v>45131</v>
      </c>
      <c r="C840" s="114" t="str">
        <f t="shared" ca="1" si="110"/>
        <v>Expired</v>
      </c>
      <c r="D840" s="114" t="s">
        <v>10126</v>
      </c>
      <c r="E840" s="115">
        <v>45128</v>
      </c>
      <c r="F840" s="115">
        <f>E840</f>
        <v>45128</v>
      </c>
      <c r="G840" s="115">
        <f t="shared" si="116"/>
        <v>45858</v>
      </c>
      <c r="H840" s="114" t="s">
        <v>10127</v>
      </c>
      <c r="I840" s="379" t="s">
        <v>10128</v>
      </c>
      <c r="J840" s="155" t="s">
        <v>10129</v>
      </c>
      <c r="K840" s="114" t="s">
        <v>1143</v>
      </c>
      <c r="L840" s="114" t="s">
        <v>5123</v>
      </c>
      <c r="M840" s="114" t="s">
        <v>3640</v>
      </c>
      <c r="N840" s="116" t="str">
        <f t="shared" si="114"/>
        <v>LP</v>
      </c>
      <c r="O840" s="114" t="s">
        <v>8728</v>
      </c>
      <c r="P840" s="114" t="str">
        <f>IF(EXACT(O840,"Overseas Charities Operating in Jamaica"),"Medium",IF(EXACT(O840,"Muslim Groups/Foundations"),"Medium",IF(EXACT(O840,"Churches"),"Low",IF(EXACT(O840,"Benevolent Societies"),"Low",IF(EXACT(O840,"Alumni/Past Students Associations"),"Low",IF(EXACT(O840,"Schools(Government/Private)"),"Low",IF(EXACT(O840,"Govt.Based Trusts/Charities"),"Low",IF(EXACT(O840,"Trust"),"Medium",IF(EXACT(O840,"Company Based Foundations"),"Medium",IF(EXACT(O840,"Other Foundations"),"Medium",IF(EXACT(O840,"Unincorporated Groups"),"Medium","")))))))))))</f>
        <v>Low</v>
      </c>
      <c r="Q840" s="155" t="s">
        <v>10292</v>
      </c>
      <c r="R840" s="356" t="s">
        <v>11654</v>
      </c>
      <c r="S840" s="356"/>
      <c r="T840" s="155" t="s">
        <v>10130</v>
      </c>
      <c r="U840" s="117" t="s">
        <v>10131</v>
      </c>
      <c r="V840" s="118" t="s">
        <v>10981</v>
      </c>
      <c r="W840" s="119" t="s">
        <v>1193</v>
      </c>
      <c r="X840" s="118" t="s">
        <v>10982</v>
      </c>
      <c r="Y840" s="115">
        <v>44971</v>
      </c>
      <c r="Z840" s="115" t="s">
        <v>3303</v>
      </c>
      <c r="AA840" s="120">
        <v>0</v>
      </c>
      <c r="AB840" s="120">
        <v>0</v>
      </c>
      <c r="AC840" s="120">
        <v>0</v>
      </c>
      <c r="AD840" s="120">
        <v>0</v>
      </c>
      <c r="AE840" s="120">
        <v>0</v>
      </c>
      <c r="AF840" s="121"/>
      <c r="AG840" s="114" t="s">
        <v>1193</v>
      </c>
      <c r="AH840" s="114" t="s">
        <v>1193</v>
      </c>
      <c r="AI840" s="114">
        <v>5</v>
      </c>
      <c r="AJ840" s="114">
        <v>3</v>
      </c>
      <c r="AK840" s="114">
        <v>2</v>
      </c>
      <c r="AL840" s="114">
        <v>0</v>
      </c>
      <c r="AM840" s="114">
        <v>0</v>
      </c>
      <c r="AN840" s="118" t="s">
        <v>3500</v>
      </c>
      <c r="AO840" s="122">
        <v>1</v>
      </c>
      <c r="AP840" s="5"/>
    </row>
    <row r="841" spans="1:42" s="11" customFormat="1" ht="25" customHeight="1" x14ac:dyDescent="0.3">
      <c r="A841" s="123" t="s">
        <v>11562</v>
      </c>
      <c r="B841" s="126">
        <v>44907</v>
      </c>
      <c r="C841" s="114" t="str">
        <f t="shared" ca="1" si="110"/>
        <v>Expired</v>
      </c>
      <c r="D841" s="114" t="s">
        <v>8763</v>
      </c>
      <c r="E841" s="115">
        <v>44907</v>
      </c>
      <c r="F841" s="115">
        <v>44907</v>
      </c>
      <c r="G841" s="115">
        <f t="shared" si="116"/>
        <v>45637</v>
      </c>
      <c r="H841" s="114" t="s">
        <v>8764</v>
      </c>
      <c r="I841" s="379" t="s">
        <v>8765</v>
      </c>
      <c r="J841" s="155" t="s">
        <v>8766</v>
      </c>
      <c r="K841" s="114" t="s">
        <v>24</v>
      </c>
      <c r="L841" s="114" t="s">
        <v>5123</v>
      </c>
      <c r="M841" s="114" t="s">
        <v>3640</v>
      </c>
      <c r="N841" s="116" t="str">
        <f t="shared" si="114"/>
        <v>LP</v>
      </c>
      <c r="O841" s="118" t="s">
        <v>8728</v>
      </c>
      <c r="P841" s="114" t="str">
        <f t="shared" ref="P841:P851" si="117">IF(EXACT(O841,"Overseas Charities Operating in Jamaica"),"Medium",IF(EXACT(O841,"Muslim Groups/Foundations"),"Medium",IF(EXACT(O841,"Churches"),"Low",IF(EXACT(O841,"Benevolent Societies"),"Low",IF(EXACT(O841,"Alumni/Past Students'associations"),"Low",IF(EXACT(O841,"Schools(Government/Private)"),"Low",IF(EXACT(O841,"Govt.Based Trust/Charities"),"Low",IF(EXACT(O841,"Trust"),"Medium",IF(EXACT(O841,"Company Based Foundations"),"Medium",IF(EXACT(O841,"Other Foundations"),"Medium",IF(EXACT(O841,"Unincorporated Groups"),"Medium","")))))))))))</f>
        <v>Low</v>
      </c>
      <c r="Q841" s="155" t="s">
        <v>8767</v>
      </c>
      <c r="R841" s="356" t="s">
        <v>12701</v>
      </c>
      <c r="S841" s="356"/>
      <c r="T841" s="155" t="s">
        <v>12702</v>
      </c>
      <c r="U841" s="117" t="s">
        <v>12703</v>
      </c>
      <c r="V841" s="128" t="s">
        <v>6339</v>
      </c>
      <c r="W841" s="128" t="s">
        <v>1193</v>
      </c>
      <c r="X841" s="128" t="s">
        <v>1193</v>
      </c>
      <c r="Y841" s="128">
        <v>44714</v>
      </c>
      <c r="Z841" s="118" t="s">
        <v>3303</v>
      </c>
      <c r="AA841" s="120">
        <v>0</v>
      </c>
      <c r="AB841" s="120">
        <v>0</v>
      </c>
      <c r="AC841" s="120">
        <v>0</v>
      </c>
      <c r="AD841" s="120">
        <v>0</v>
      </c>
      <c r="AE841" s="120">
        <v>0</v>
      </c>
      <c r="AF841" s="121"/>
      <c r="AG841" s="114" t="s">
        <v>6339</v>
      </c>
      <c r="AH841" s="114" t="s">
        <v>1193</v>
      </c>
      <c r="AI841" s="114">
        <v>3</v>
      </c>
      <c r="AJ841" s="114">
        <v>2</v>
      </c>
      <c r="AK841" s="114">
        <v>1</v>
      </c>
      <c r="AL841" s="114">
        <v>0</v>
      </c>
      <c r="AM841" s="114">
        <v>0</v>
      </c>
      <c r="AN841" s="118" t="s">
        <v>3500</v>
      </c>
      <c r="AO841" s="122">
        <v>1</v>
      </c>
      <c r="AP841" s="5"/>
    </row>
    <row r="842" spans="1:42" s="11" customFormat="1" ht="25" customHeight="1" x14ac:dyDescent="0.3">
      <c r="A842" s="123" t="s">
        <v>1193</v>
      </c>
      <c r="B842" s="124"/>
      <c r="C842" s="114" t="str">
        <f t="shared" ca="1" si="110"/>
        <v>Expired</v>
      </c>
      <c r="D842" s="114" t="s">
        <v>3961</v>
      </c>
      <c r="E842" s="115">
        <v>42864</v>
      </c>
      <c r="F842" s="115">
        <v>45147</v>
      </c>
      <c r="G842" s="115">
        <f t="shared" si="116"/>
        <v>45877</v>
      </c>
      <c r="H842" s="114" t="s">
        <v>1528</v>
      </c>
      <c r="I842" s="379" t="s">
        <v>3197</v>
      </c>
      <c r="J842" s="155" t="s">
        <v>5243</v>
      </c>
      <c r="K842" s="114" t="s">
        <v>11728</v>
      </c>
      <c r="L842" s="114" t="s">
        <v>5123</v>
      </c>
      <c r="M842" s="114" t="s">
        <v>3640</v>
      </c>
      <c r="N842" s="116" t="str">
        <f t="shared" si="114"/>
        <v>LP</v>
      </c>
      <c r="O842" s="118" t="s">
        <v>8725</v>
      </c>
      <c r="P842" s="114" t="str">
        <f t="shared" si="117"/>
        <v>Medium</v>
      </c>
      <c r="Q842" s="155" t="s">
        <v>10562</v>
      </c>
      <c r="R842" s="356" t="s">
        <v>13876</v>
      </c>
      <c r="S842" s="356"/>
      <c r="T842" s="155" t="s">
        <v>13828</v>
      </c>
      <c r="U842" s="117" t="s">
        <v>13829</v>
      </c>
      <c r="V842" s="118" t="s">
        <v>6710</v>
      </c>
      <c r="W842" s="119" t="s">
        <v>1193</v>
      </c>
      <c r="X842" s="119" t="s">
        <v>1193</v>
      </c>
      <c r="Y842" s="128">
        <v>42741</v>
      </c>
      <c r="Z842" s="128">
        <v>43100</v>
      </c>
      <c r="AA842" s="120">
        <v>163314505</v>
      </c>
      <c r="AB842" s="120">
        <v>0</v>
      </c>
      <c r="AC842" s="120">
        <v>163107560</v>
      </c>
      <c r="AD842" s="120">
        <v>0</v>
      </c>
      <c r="AE842" s="120">
        <v>-165719301</v>
      </c>
      <c r="AF842" s="121">
        <v>14482624</v>
      </c>
      <c r="AG842" s="114" t="s">
        <v>13875</v>
      </c>
      <c r="AH842" s="130" t="s">
        <v>1193</v>
      </c>
      <c r="AI842" s="131">
        <v>4</v>
      </c>
      <c r="AJ842" s="131">
        <v>2</v>
      </c>
      <c r="AK842" s="131">
        <v>2</v>
      </c>
      <c r="AL842" s="131">
        <v>4</v>
      </c>
      <c r="AM842" s="131">
        <v>1</v>
      </c>
      <c r="AN842" s="118" t="s">
        <v>4568</v>
      </c>
      <c r="AO842" s="122">
        <v>1</v>
      </c>
      <c r="AP842" s="5"/>
    </row>
    <row r="843" spans="1:42" s="11" customFormat="1" ht="25" customHeight="1" x14ac:dyDescent="0.3">
      <c r="A843" s="123"/>
      <c r="B843" s="124"/>
      <c r="C843" s="114" t="str">
        <f t="shared" ca="1" si="110"/>
        <v>Expired</v>
      </c>
      <c r="D843" s="114" t="s">
        <v>582</v>
      </c>
      <c r="E843" s="115">
        <v>41880</v>
      </c>
      <c r="F843" s="115">
        <v>41880</v>
      </c>
      <c r="G843" s="115">
        <f t="shared" si="116"/>
        <v>42610</v>
      </c>
      <c r="H843" s="114" t="s">
        <v>4876</v>
      </c>
      <c r="I843" s="379" t="s">
        <v>583</v>
      </c>
      <c r="J843" s="155" t="s">
        <v>6162</v>
      </c>
      <c r="K843" s="114" t="s">
        <v>11728</v>
      </c>
      <c r="L843" s="114" t="s">
        <v>5123</v>
      </c>
      <c r="M843" s="114" t="s">
        <v>3640</v>
      </c>
      <c r="N843" s="116" t="str">
        <f t="shared" si="114"/>
        <v>LP</v>
      </c>
      <c r="O843" s="118" t="s">
        <v>8725</v>
      </c>
      <c r="P843" s="114" t="str">
        <f t="shared" si="117"/>
        <v>Medium</v>
      </c>
      <c r="Q843" s="155" t="s">
        <v>633</v>
      </c>
      <c r="R843" s="356"/>
      <c r="S843" s="356"/>
      <c r="T843" s="155"/>
      <c r="U843" s="127"/>
      <c r="V843" s="119"/>
      <c r="W843" s="119"/>
      <c r="X843" s="119"/>
      <c r="Y843" s="128"/>
      <c r="Z843" s="118"/>
      <c r="AA843" s="120"/>
      <c r="AB843" s="120"/>
      <c r="AC843" s="120"/>
      <c r="AD843" s="120"/>
      <c r="AE843" s="120"/>
      <c r="AF843" s="121"/>
      <c r="AG843" s="114"/>
      <c r="AH843" s="114"/>
      <c r="AI843" s="114"/>
      <c r="AJ843" s="114"/>
      <c r="AK843" s="114"/>
      <c r="AL843" s="114"/>
      <c r="AM843" s="114"/>
      <c r="AN843" s="118" t="str">
        <f>IF(ISNUMBER(#REF!), IF(#REF!&lt;5000001,"SMALL", IF(#REF!&lt;15000001,"MEDIUM","LARGE")),"")</f>
        <v/>
      </c>
      <c r="AO843" s="122">
        <v>1</v>
      </c>
      <c r="AP843" s="5"/>
    </row>
    <row r="844" spans="1:42" s="11" customFormat="1" ht="25" customHeight="1" x14ac:dyDescent="0.3">
      <c r="A844" s="123"/>
      <c r="B844" s="124"/>
      <c r="C844" s="114" t="str">
        <f t="shared" ca="1" si="110"/>
        <v>Expired</v>
      </c>
      <c r="D844" s="114" t="s">
        <v>3931</v>
      </c>
      <c r="E844" s="115">
        <v>42913</v>
      </c>
      <c r="F844" s="115">
        <v>44374</v>
      </c>
      <c r="G844" s="115">
        <f t="shared" si="116"/>
        <v>45103</v>
      </c>
      <c r="H844" s="114" t="s">
        <v>1561</v>
      </c>
      <c r="I844" s="379" t="s">
        <v>1571</v>
      </c>
      <c r="J844" s="155" t="s">
        <v>6711</v>
      </c>
      <c r="K844" s="114" t="s">
        <v>24</v>
      </c>
      <c r="L844" s="114" t="s">
        <v>5123</v>
      </c>
      <c r="M844" s="114" t="s">
        <v>3640</v>
      </c>
      <c r="N844" s="116" t="str">
        <f t="shared" si="114"/>
        <v>LP</v>
      </c>
      <c r="O844" s="118" t="s">
        <v>8725</v>
      </c>
      <c r="P844" s="114" t="str">
        <f t="shared" si="117"/>
        <v>Medium</v>
      </c>
      <c r="Q844" s="155" t="s">
        <v>6712</v>
      </c>
      <c r="R844" s="356"/>
      <c r="S844" s="356"/>
      <c r="T844" s="155" t="s">
        <v>1193</v>
      </c>
      <c r="U844" s="127" t="s">
        <v>1193</v>
      </c>
      <c r="V844" s="118" t="s">
        <v>6713</v>
      </c>
      <c r="W844" s="119" t="s">
        <v>1193</v>
      </c>
      <c r="X844" s="119" t="s">
        <v>1193</v>
      </c>
      <c r="Y844" s="128">
        <v>42640</v>
      </c>
      <c r="Z844" s="118" t="s">
        <v>3305</v>
      </c>
      <c r="AA844" s="194">
        <v>390000</v>
      </c>
      <c r="AB844" s="120">
        <v>0</v>
      </c>
      <c r="AC844" s="120">
        <v>50000</v>
      </c>
      <c r="AD844" s="120">
        <v>0</v>
      </c>
      <c r="AE844" s="120">
        <v>178798.52</v>
      </c>
      <c r="AF844" s="121"/>
      <c r="AG844" s="114" t="s">
        <v>7773</v>
      </c>
      <c r="AH844" s="130" t="s">
        <v>7774</v>
      </c>
      <c r="AI844" s="130"/>
      <c r="AJ844" s="130"/>
      <c r="AK844" s="130"/>
      <c r="AL844" s="130"/>
      <c r="AM844" s="130"/>
      <c r="AN844" s="118" t="s">
        <v>3500</v>
      </c>
      <c r="AO844" s="122">
        <v>1</v>
      </c>
      <c r="AP844" s="5"/>
    </row>
    <row r="845" spans="1:42" s="11" customFormat="1" ht="25" customHeight="1" x14ac:dyDescent="0.3">
      <c r="A845" s="123" t="s">
        <v>11563</v>
      </c>
      <c r="B845" s="126">
        <v>44901</v>
      </c>
      <c r="C845" s="114" t="str">
        <f t="shared" ca="1" si="110"/>
        <v>Expired</v>
      </c>
      <c r="D845" s="114" t="s">
        <v>8741</v>
      </c>
      <c r="E845" s="115">
        <v>44901</v>
      </c>
      <c r="F845" s="115">
        <v>44901</v>
      </c>
      <c r="G845" s="115">
        <f t="shared" si="116"/>
        <v>45631</v>
      </c>
      <c r="H845" s="114" t="s">
        <v>8742</v>
      </c>
      <c r="I845" s="379" t="s">
        <v>8743</v>
      </c>
      <c r="J845" s="155" t="s">
        <v>8744</v>
      </c>
      <c r="K845" s="114" t="s">
        <v>11728</v>
      </c>
      <c r="L845" s="114" t="s">
        <v>5123</v>
      </c>
      <c r="M845" s="114" t="s">
        <v>3640</v>
      </c>
      <c r="N845" s="116" t="str">
        <f t="shared" si="114"/>
        <v>LP</v>
      </c>
      <c r="O845" s="118" t="s">
        <v>8728</v>
      </c>
      <c r="P845" s="114" t="str">
        <f t="shared" si="117"/>
        <v>Low</v>
      </c>
      <c r="Q845" s="155" t="s">
        <v>2147</v>
      </c>
      <c r="R845" s="356"/>
      <c r="S845" s="356"/>
      <c r="T845" s="155" t="s">
        <v>8745</v>
      </c>
      <c r="U845" s="127" t="s">
        <v>8746</v>
      </c>
      <c r="V845" s="180" t="s">
        <v>10983</v>
      </c>
      <c r="W845" s="161" t="s">
        <v>1193</v>
      </c>
      <c r="X845" s="180" t="s">
        <v>10984</v>
      </c>
      <c r="Y845" s="128" t="s">
        <v>8747</v>
      </c>
      <c r="Z845" s="128">
        <v>44561</v>
      </c>
      <c r="AA845" s="120">
        <v>12488134</v>
      </c>
      <c r="AB845" s="120">
        <v>0</v>
      </c>
      <c r="AC845" s="120">
        <v>0</v>
      </c>
      <c r="AD845" s="120">
        <v>0</v>
      </c>
      <c r="AE845" s="120">
        <v>10916953</v>
      </c>
      <c r="AF845" s="121"/>
      <c r="AG845" s="114" t="s">
        <v>10984</v>
      </c>
      <c r="AH845" s="114" t="s">
        <v>1193</v>
      </c>
      <c r="AI845" s="114">
        <v>6</v>
      </c>
      <c r="AJ845" s="114">
        <v>1</v>
      </c>
      <c r="AK845" s="114">
        <v>5</v>
      </c>
      <c r="AL845" s="114">
        <v>0</v>
      </c>
      <c r="AM845" s="114">
        <v>5</v>
      </c>
      <c r="AN845" s="118" t="s">
        <v>3517</v>
      </c>
      <c r="AO845" s="122">
        <v>1</v>
      </c>
      <c r="AP845" s="5"/>
    </row>
    <row r="846" spans="1:42" s="11" customFormat="1" ht="25" customHeight="1" x14ac:dyDescent="0.3">
      <c r="A846" s="123"/>
      <c r="B846" s="124"/>
      <c r="C846" s="114" t="str">
        <f t="shared" ca="1" si="110"/>
        <v>Expired</v>
      </c>
      <c r="D846" s="114" t="s">
        <v>2204</v>
      </c>
      <c r="E846" s="115">
        <v>43507</v>
      </c>
      <c r="F846" s="115">
        <v>43507</v>
      </c>
      <c r="G846" s="115">
        <f t="shared" si="116"/>
        <v>44237</v>
      </c>
      <c r="H846" s="114" t="s">
        <v>4818</v>
      </c>
      <c r="I846" s="379" t="s">
        <v>16615</v>
      </c>
      <c r="J846" s="155" t="s">
        <v>10208</v>
      </c>
      <c r="K846" s="114" t="s">
        <v>11728</v>
      </c>
      <c r="L846" s="114" t="s">
        <v>5123</v>
      </c>
      <c r="M846" s="114" t="s">
        <v>3640</v>
      </c>
      <c r="N846" s="116" t="str">
        <f t="shared" si="114"/>
        <v>LP</v>
      </c>
      <c r="O846" s="118" t="s">
        <v>8728</v>
      </c>
      <c r="P846" s="114" t="str">
        <f t="shared" si="117"/>
        <v>Low</v>
      </c>
      <c r="Q846" s="155" t="s">
        <v>10579</v>
      </c>
      <c r="R846" s="356"/>
      <c r="S846" s="356"/>
      <c r="T846" s="155" t="s">
        <v>1193</v>
      </c>
      <c r="U846" s="117" t="s">
        <v>1193</v>
      </c>
      <c r="V846" s="119"/>
      <c r="W846" s="119"/>
      <c r="X846" s="119"/>
      <c r="Y846" s="128"/>
      <c r="Z846" s="118" t="s">
        <v>3303</v>
      </c>
      <c r="AA846" s="120">
        <v>0</v>
      </c>
      <c r="AB846" s="120">
        <v>0</v>
      </c>
      <c r="AC846" s="120">
        <v>0</v>
      </c>
      <c r="AD846" s="120">
        <v>0</v>
      </c>
      <c r="AE846" s="120">
        <v>0</v>
      </c>
      <c r="AF846" s="121"/>
      <c r="AG846" s="114"/>
      <c r="AH846" s="114"/>
      <c r="AI846" s="114"/>
      <c r="AJ846" s="114"/>
      <c r="AK846" s="114"/>
      <c r="AL846" s="114"/>
      <c r="AM846" s="114"/>
      <c r="AN846" s="118" t="s">
        <v>3500</v>
      </c>
      <c r="AO846" s="122">
        <v>1</v>
      </c>
      <c r="AP846" s="5"/>
    </row>
    <row r="847" spans="1:42" s="11" customFormat="1" ht="25" customHeight="1" x14ac:dyDescent="0.3">
      <c r="A847" s="123"/>
      <c r="B847" s="124"/>
      <c r="C847" s="114" t="str">
        <f t="shared" ca="1" si="110"/>
        <v>Active</v>
      </c>
      <c r="D847" s="114" t="s">
        <v>3806</v>
      </c>
      <c r="E847" s="115">
        <v>42642</v>
      </c>
      <c r="F847" s="115">
        <v>45684</v>
      </c>
      <c r="G847" s="115">
        <f t="shared" si="116"/>
        <v>46413</v>
      </c>
      <c r="H847" s="114" t="s">
        <v>1383</v>
      </c>
      <c r="I847" s="379" t="s">
        <v>1384</v>
      </c>
      <c r="J847" s="155" t="s">
        <v>6715</v>
      </c>
      <c r="K847" s="114" t="s">
        <v>11728</v>
      </c>
      <c r="L847" s="114" t="s">
        <v>5123</v>
      </c>
      <c r="M847" s="114" t="s">
        <v>3640</v>
      </c>
      <c r="N847" s="116" t="str">
        <f t="shared" si="114"/>
        <v>LP</v>
      </c>
      <c r="O847" s="118" t="s">
        <v>8727</v>
      </c>
      <c r="P847" s="114" t="str">
        <f t="shared" si="117"/>
        <v>Medium</v>
      </c>
      <c r="Q847" s="155" t="s">
        <v>10580</v>
      </c>
      <c r="R847" s="356" t="s">
        <v>14158</v>
      </c>
      <c r="S847" s="356"/>
      <c r="T847" s="155" t="s">
        <v>14159</v>
      </c>
      <c r="U847" s="117" t="s">
        <v>6716</v>
      </c>
      <c r="V847" s="118" t="s">
        <v>14160</v>
      </c>
      <c r="W847" s="118" t="s">
        <v>14161</v>
      </c>
      <c r="X847" s="118" t="s">
        <v>1193</v>
      </c>
      <c r="Y847" s="128">
        <v>44286</v>
      </c>
      <c r="Z847" s="128">
        <v>43100</v>
      </c>
      <c r="AA847" s="120">
        <v>5645450</v>
      </c>
      <c r="AB847" s="120">
        <v>0</v>
      </c>
      <c r="AC847" s="120">
        <v>1101317</v>
      </c>
      <c r="AD847" s="120">
        <v>0</v>
      </c>
      <c r="AE847" s="120">
        <v>4553133</v>
      </c>
      <c r="AF847" s="121">
        <v>2942855</v>
      </c>
      <c r="AG847" s="114" t="s">
        <v>14162</v>
      </c>
      <c r="AH847" s="114" t="s">
        <v>14163</v>
      </c>
      <c r="AI847" s="114">
        <v>7</v>
      </c>
      <c r="AJ847" s="114">
        <v>5</v>
      </c>
      <c r="AK847" s="114">
        <v>2</v>
      </c>
      <c r="AL847" s="114">
        <v>0</v>
      </c>
      <c r="AM847" s="114">
        <v>0</v>
      </c>
      <c r="AN847" s="118" t="s">
        <v>3500</v>
      </c>
      <c r="AO847" s="122">
        <v>1</v>
      </c>
      <c r="AP847" s="5"/>
    </row>
    <row r="848" spans="1:42" s="11" customFormat="1" ht="25" customHeight="1" x14ac:dyDescent="0.3">
      <c r="A848" s="123"/>
      <c r="B848" s="124"/>
      <c r="C848" s="114" t="str">
        <f t="shared" ca="1" si="110"/>
        <v>Expired</v>
      </c>
      <c r="D848" s="114" t="s">
        <v>4097</v>
      </c>
      <c r="E848" s="115">
        <v>43195</v>
      </c>
      <c r="F848" s="115">
        <v>45387</v>
      </c>
      <c r="G848" s="115">
        <f t="shared" si="116"/>
        <v>46116</v>
      </c>
      <c r="H848" s="114" t="s">
        <v>1922</v>
      </c>
      <c r="I848" s="379" t="s">
        <v>1923</v>
      </c>
      <c r="J848" s="155" t="s">
        <v>6717</v>
      </c>
      <c r="K848" s="114" t="s">
        <v>11728</v>
      </c>
      <c r="L848" s="114" t="s">
        <v>5123</v>
      </c>
      <c r="M848" s="114" t="s">
        <v>3640</v>
      </c>
      <c r="N848" s="116" t="str">
        <f t="shared" si="114"/>
        <v>LP</v>
      </c>
      <c r="O848" s="118" t="s">
        <v>8725</v>
      </c>
      <c r="P848" s="114" t="str">
        <f t="shared" si="117"/>
        <v>Medium</v>
      </c>
      <c r="Q848" s="155" t="s">
        <v>10581</v>
      </c>
      <c r="R848" s="356" t="s">
        <v>14694</v>
      </c>
      <c r="S848" s="356"/>
      <c r="T848" s="155" t="s">
        <v>14695</v>
      </c>
      <c r="U848" s="127" t="s">
        <v>14696</v>
      </c>
      <c r="V848" s="129" t="s">
        <v>6718</v>
      </c>
      <c r="W848" s="129" t="s">
        <v>6719</v>
      </c>
      <c r="X848" s="129" t="s">
        <v>7775</v>
      </c>
      <c r="Y848" s="128" t="s">
        <v>1193</v>
      </c>
      <c r="Z848" s="128" t="s">
        <v>14657</v>
      </c>
      <c r="AA848" s="120">
        <v>19390978</v>
      </c>
      <c r="AB848" s="120">
        <v>0</v>
      </c>
      <c r="AC848" s="120">
        <v>4184178</v>
      </c>
      <c r="AD848" s="120">
        <v>0</v>
      </c>
      <c r="AE848" s="120">
        <v>12637908</v>
      </c>
      <c r="AF848" s="121">
        <v>27428250</v>
      </c>
      <c r="AG848" s="114" t="s">
        <v>7776</v>
      </c>
      <c r="AH848" s="114" t="s">
        <v>7777</v>
      </c>
      <c r="AI848" s="114">
        <v>10</v>
      </c>
      <c r="AJ848" s="114">
        <v>4</v>
      </c>
      <c r="AK848" s="114">
        <v>6</v>
      </c>
      <c r="AL848" s="114" t="s">
        <v>14697</v>
      </c>
      <c r="AM848" s="114">
        <v>1</v>
      </c>
      <c r="AN848" s="118" t="s">
        <v>3517</v>
      </c>
      <c r="AO848" s="122">
        <v>1</v>
      </c>
      <c r="AP848" s="5"/>
    </row>
    <row r="849" spans="1:42" s="11" customFormat="1" ht="25" customHeight="1" x14ac:dyDescent="0.3">
      <c r="A849" s="123"/>
      <c r="B849" s="124"/>
      <c r="C849" s="114" t="str">
        <f t="shared" ca="1" si="110"/>
        <v>Expired</v>
      </c>
      <c r="D849" s="114" t="s">
        <v>1328</v>
      </c>
      <c r="E849" s="115">
        <v>42498</v>
      </c>
      <c r="F849" s="115">
        <v>42498</v>
      </c>
      <c r="G849" s="115">
        <f t="shared" si="116"/>
        <v>43227</v>
      </c>
      <c r="H849" s="114" t="s">
        <v>1339</v>
      </c>
      <c r="I849" s="379" t="s">
        <v>1348</v>
      </c>
      <c r="J849" s="155" t="s">
        <v>6720</v>
      </c>
      <c r="K849" s="114" t="s">
        <v>24</v>
      </c>
      <c r="L849" s="114" t="s">
        <v>5123</v>
      </c>
      <c r="M849" s="114" t="s">
        <v>3640</v>
      </c>
      <c r="N849" s="116" t="str">
        <f t="shared" ref="N849:N851" si="118">IF(EXACT(M849,"C - COMPANY ACT"),"LP",IF(EXACT(M849,"V- VEST ACT (WITHIN PARLIAMENT) "),"LP",IF(EXACT(M849,"FS - FRIENDLY SOCIETIES ACT"),"LP",IF(EXACT(M849,"UN - UNICORPORATED"),"LA",""))))</f>
        <v>LP</v>
      </c>
      <c r="O849" s="118" t="s">
        <v>8728</v>
      </c>
      <c r="P849" s="114" t="str">
        <f t="shared" si="117"/>
        <v>Low</v>
      </c>
      <c r="Q849" s="155" t="s">
        <v>6721</v>
      </c>
      <c r="R849" s="356"/>
      <c r="S849" s="356"/>
      <c r="T849" s="155" t="s">
        <v>1193</v>
      </c>
      <c r="U849" s="127" t="s">
        <v>1193</v>
      </c>
      <c r="V849" s="119"/>
      <c r="W849" s="119"/>
      <c r="X849" s="119"/>
      <c r="Y849" s="128"/>
      <c r="Z849" s="118"/>
      <c r="AA849" s="120"/>
      <c r="AB849" s="120"/>
      <c r="AC849" s="120"/>
      <c r="AD849" s="120"/>
      <c r="AE849" s="120"/>
      <c r="AF849" s="121"/>
      <c r="AG849" s="114"/>
      <c r="AH849" s="114"/>
      <c r="AI849" s="114"/>
      <c r="AJ849" s="114"/>
      <c r="AK849" s="114"/>
      <c r="AL849" s="114"/>
      <c r="AM849" s="114"/>
      <c r="AN849" s="118" t="str">
        <f>IF(ISNUMBER(#REF!), IF(#REF!&lt;5000001,"SMALL", IF(#REF!&lt;15000001,"MEDIUM","LARGE")),"")</f>
        <v/>
      </c>
      <c r="AO849" s="122">
        <v>1</v>
      </c>
      <c r="AP849" s="5"/>
    </row>
    <row r="850" spans="1:42" s="11" customFormat="1" ht="25" customHeight="1" x14ac:dyDescent="0.3">
      <c r="A850" s="123"/>
      <c r="B850" s="124"/>
      <c r="C850" s="114" t="str">
        <f t="shared" ca="1" si="110"/>
        <v>Expired</v>
      </c>
      <c r="D850" s="114" t="s">
        <v>1695</v>
      </c>
      <c r="E850" s="115">
        <v>43013</v>
      </c>
      <c r="F850" s="115">
        <v>43013</v>
      </c>
      <c r="G850" s="115">
        <f t="shared" si="116"/>
        <v>43742</v>
      </c>
      <c r="H850" s="114" t="s">
        <v>1705</v>
      </c>
      <c r="I850" s="379" t="s">
        <v>1718</v>
      </c>
      <c r="J850" s="155" t="s">
        <v>6722</v>
      </c>
      <c r="K850" s="114" t="s">
        <v>74</v>
      </c>
      <c r="L850" s="114" t="s">
        <v>5123</v>
      </c>
      <c r="M850" s="114" t="s">
        <v>3640</v>
      </c>
      <c r="N850" s="116" t="str">
        <f t="shared" si="118"/>
        <v>LP</v>
      </c>
      <c r="O850" s="118" t="s">
        <v>8728</v>
      </c>
      <c r="P850" s="114" t="str">
        <f t="shared" si="117"/>
        <v>Low</v>
      </c>
      <c r="Q850" s="155" t="s">
        <v>10582</v>
      </c>
      <c r="R850" s="356"/>
      <c r="S850" s="356"/>
      <c r="T850" s="155" t="s">
        <v>1193</v>
      </c>
      <c r="U850" s="127" t="s">
        <v>1193</v>
      </c>
      <c r="V850" s="119"/>
      <c r="W850" s="119"/>
      <c r="X850" s="119"/>
      <c r="Y850" s="128">
        <v>43836</v>
      </c>
      <c r="Z850" s="118"/>
      <c r="AA850" s="120">
        <v>3488086</v>
      </c>
      <c r="AB850" s="120"/>
      <c r="AC850" s="120">
        <v>60000</v>
      </c>
      <c r="AD850" s="120"/>
      <c r="AE850" s="120">
        <v>3398677</v>
      </c>
      <c r="AF850" s="121"/>
      <c r="AG850" s="114"/>
      <c r="AH850" s="114"/>
      <c r="AI850" s="114"/>
      <c r="AJ850" s="114"/>
      <c r="AK850" s="114"/>
      <c r="AL850" s="114"/>
      <c r="AM850" s="114"/>
      <c r="AN850" s="118" t="str">
        <f>IF(ISNUMBER(#REF!), IF(#REF!&lt;5000001,"SMALL", IF(#REF!&lt;15000001,"MEDIUM","LARGE")),"")</f>
        <v/>
      </c>
      <c r="AO850" s="122">
        <v>1</v>
      </c>
      <c r="AP850" s="5"/>
    </row>
    <row r="851" spans="1:42" s="11" customFormat="1" ht="25" customHeight="1" x14ac:dyDescent="0.3">
      <c r="A851" s="123"/>
      <c r="B851" s="124"/>
      <c r="C851" s="114" t="str">
        <f t="shared" ca="1" si="110"/>
        <v>Expired</v>
      </c>
      <c r="D851" s="114" t="s">
        <v>1540</v>
      </c>
      <c r="E851" s="115">
        <v>42146</v>
      </c>
      <c r="F851" s="115">
        <v>42877</v>
      </c>
      <c r="G851" s="115">
        <f t="shared" si="116"/>
        <v>43606</v>
      </c>
      <c r="H851" s="114" t="s">
        <v>1541</v>
      </c>
      <c r="I851" s="379" t="s">
        <v>4965</v>
      </c>
      <c r="J851" s="155" t="s">
        <v>10209</v>
      </c>
      <c r="K851" s="114" t="s">
        <v>24</v>
      </c>
      <c r="L851" s="114" t="s">
        <v>5123</v>
      </c>
      <c r="M851" s="114" t="s">
        <v>3640</v>
      </c>
      <c r="N851" s="116" t="str">
        <f t="shared" si="118"/>
        <v>LP</v>
      </c>
      <c r="O851" s="118" t="s">
        <v>8725</v>
      </c>
      <c r="P851" s="114" t="str">
        <f t="shared" si="117"/>
        <v>Medium</v>
      </c>
      <c r="Q851" s="155" t="s">
        <v>6723</v>
      </c>
      <c r="R851" s="356" t="s">
        <v>12741</v>
      </c>
      <c r="S851" s="356"/>
      <c r="T851" s="155" t="s">
        <v>12740</v>
      </c>
      <c r="U851" s="127" t="s">
        <v>12742</v>
      </c>
      <c r="V851" s="118" t="s">
        <v>12743</v>
      </c>
      <c r="W851" s="119" t="s">
        <v>1193</v>
      </c>
      <c r="X851" s="119" t="s">
        <v>1193</v>
      </c>
      <c r="Y851" s="128">
        <v>42688</v>
      </c>
      <c r="Z851" s="118" t="s">
        <v>3303</v>
      </c>
      <c r="AA851" s="120">
        <v>0</v>
      </c>
      <c r="AB851" s="120">
        <v>0</v>
      </c>
      <c r="AC851" s="120">
        <v>0</v>
      </c>
      <c r="AD851" s="120">
        <v>0</v>
      </c>
      <c r="AE851" s="120">
        <v>0</v>
      </c>
      <c r="AF851" s="121">
        <v>0</v>
      </c>
      <c r="AG851" s="114" t="s">
        <v>1193</v>
      </c>
      <c r="AH851" s="114" t="s">
        <v>1193</v>
      </c>
      <c r="AI851" s="114">
        <v>2</v>
      </c>
      <c r="AJ851" s="114">
        <v>0</v>
      </c>
      <c r="AK851" s="114">
        <v>2</v>
      </c>
      <c r="AL851" s="114">
        <v>0</v>
      </c>
      <c r="AM851" s="114">
        <v>0</v>
      </c>
      <c r="AN851" s="118" t="s">
        <v>3500</v>
      </c>
      <c r="AO851" s="122">
        <v>1</v>
      </c>
      <c r="AP851" s="5"/>
    </row>
    <row r="852" spans="1:42" s="11" customFormat="1" ht="25" customHeight="1" x14ac:dyDescent="0.3">
      <c r="A852" s="118" t="s">
        <v>11533</v>
      </c>
      <c r="B852" s="126">
        <v>45356</v>
      </c>
      <c r="C852" s="114" t="str">
        <f t="shared" ca="1" si="110"/>
        <v>Expired</v>
      </c>
      <c r="D852" s="114" t="s">
        <v>13402</v>
      </c>
      <c r="E852" s="115">
        <v>45356</v>
      </c>
      <c r="F852" s="115">
        <f>E852</f>
        <v>45356</v>
      </c>
      <c r="G852" s="115">
        <f t="shared" si="116"/>
        <v>46085</v>
      </c>
      <c r="H852" s="114" t="s">
        <v>13403</v>
      </c>
      <c r="I852" s="379" t="s">
        <v>13404</v>
      </c>
      <c r="J852" s="155" t="s">
        <v>13405</v>
      </c>
      <c r="K852" s="114" t="s">
        <v>11728</v>
      </c>
      <c r="L852" s="114" t="s">
        <v>5123</v>
      </c>
      <c r="M852" s="114" t="s">
        <v>3640</v>
      </c>
      <c r="N852" s="116" t="s">
        <v>3789</v>
      </c>
      <c r="O852" s="114" t="s">
        <v>8725</v>
      </c>
      <c r="P852" s="114" t="str">
        <f>IF(EXACT(O852,"Overseas Charities Operating in Jamaica"),"Medium",IF(EXACT(O852,"Muslim Groups/Foundations"),"Medium",IF(EXACT(O852,"Churches"),"Low",IF(EXACT(O852,"Benevolent Societies"),"Low",IF(EXACT(O852,"Alumni/Past Students Associations"),"Low",IF(EXACT(O852,"Schools(Government/Private)"),"Low",IF(EXACT(O852,"Govt.Based Trusts/Charities"),"Low",IF(EXACT(O852,"Trust"),"Medium",IF(EXACT(O852,"Company Based Foundations"),"Medium",IF(EXACT(O852,"Other Foundations"),"Medium",IF(EXACT(O852,"Unincorporated Groups"),"Medium","")))))))))))</f>
        <v>Medium</v>
      </c>
      <c r="Q852" s="155" t="s">
        <v>13406</v>
      </c>
      <c r="R852" s="356" t="s">
        <v>13407</v>
      </c>
      <c r="S852" s="356"/>
      <c r="T852" s="155" t="s">
        <v>13408</v>
      </c>
      <c r="U852" s="117" t="s">
        <v>13409</v>
      </c>
      <c r="V852" s="118" t="s">
        <v>13410</v>
      </c>
      <c r="W852" s="119" t="s">
        <v>1193</v>
      </c>
      <c r="X852" s="119" t="s">
        <v>1193</v>
      </c>
      <c r="Y852" s="115">
        <v>45271</v>
      </c>
      <c r="Z852" s="115" t="s">
        <v>3303</v>
      </c>
      <c r="AA852" s="120">
        <v>0</v>
      </c>
      <c r="AB852" s="120">
        <v>0</v>
      </c>
      <c r="AC852" s="120">
        <v>0</v>
      </c>
      <c r="AD852" s="120">
        <v>0</v>
      </c>
      <c r="AE852" s="120">
        <v>0</v>
      </c>
      <c r="AF852" s="121">
        <v>0</v>
      </c>
      <c r="AG852" s="114" t="s">
        <v>1193</v>
      </c>
      <c r="AH852" s="114" t="s">
        <v>1193</v>
      </c>
      <c r="AI852" s="114">
        <v>4</v>
      </c>
      <c r="AJ852" s="114">
        <v>0</v>
      </c>
      <c r="AK852" s="114">
        <v>4</v>
      </c>
      <c r="AL852" s="114">
        <v>0</v>
      </c>
      <c r="AM852" s="114">
        <v>0</v>
      </c>
      <c r="AN852" s="118" t="s">
        <v>3500</v>
      </c>
      <c r="AO852" s="122">
        <v>1</v>
      </c>
      <c r="AP852" s="5"/>
    </row>
    <row r="853" spans="1:42" s="11" customFormat="1" ht="25" customHeight="1" x14ac:dyDescent="0.3">
      <c r="A853" s="123"/>
      <c r="B853" s="124"/>
      <c r="C853" s="114" t="str">
        <f t="shared" ca="1" si="110"/>
        <v>Expired</v>
      </c>
      <c r="D853" s="114" t="s">
        <v>1610</v>
      </c>
      <c r="E853" s="115">
        <v>42963</v>
      </c>
      <c r="F853" s="115">
        <v>42963</v>
      </c>
      <c r="G853" s="115">
        <f t="shared" si="116"/>
        <v>43692</v>
      </c>
      <c r="H853" s="114" t="s">
        <v>1628</v>
      </c>
      <c r="I853" s="379" t="s">
        <v>1645</v>
      </c>
      <c r="J853" s="155" t="s">
        <v>12735</v>
      </c>
      <c r="K853" s="114" t="s">
        <v>11728</v>
      </c>
      <c r="L853" s="114" t="s">
        <v>5123</v>
      </c>
      <c r="M853" s="114" t="s">
        <v>3640</v>
      </c>
      <c r="N853" s="116" t="str">
        <f t="shared" ref="N853:N868" si="119">IF(EXACT(M853,"C - COMPANY ACT"),"LP",IF(EXACT(M853,"V- VEST ACT (WITHIN PARLIAMENT) "),"LP",IF(EXACT(M853,"FS - FRIENDLY SOCIETIES ACT"),"LP",IF(EXACT(M853,"UN - UNICORPORATED"),"LA",""))))</f>
        <v>LP</v>
      </c>
      <c r="O853" s="118" t="s">
        <v>8725</v>
      </c>
      <c r="P853" s="114" t="str">
        <f>IF(EXACT(O853,"Overseas Charities Operating in Jamaica"),"Medium",IF(EXACT(O853,"Muslim Groups/Foundations"),"Medium",IF(EXACT(O853,"Churches"),"Low",IF(EXACT(O853,"Benevolent Societies"),"Low",IF(EXACT(O853,"Alumni/Past Students'associations"),"Low",IF(EXACT(O853,"Schools(Government/Private)"),"Low",IF(EXACT(O853,"Govt.Based Trust/Charities"),"Low",IF(EXACT(O853,"Trust"),"Medium",IF(EXACT(O853,"Company Based Foundations"),"Medium",IF(EXACT(O853,"Other Foundations"),"Medium",IF(EXACT(O853,"Unincorporated Groups"),"Medium","")))))))))))</f>
        <v>Medium</v>
      </c>
      <c r="Q853" s="351" t="s">
        <v>10583</v>
      </c>
      <c r="R853" s="360" t="s">
        <v>12737</v>
      </c>
      <c r="S853" s="360"/>
      <c r="T853" s="351" t="s">
        <v>12736</v>
      </c>
      <c r="U853" s="195" t="s">
        <v>12738</v>
      </c>
      <c r="V853" s="119" t="s">
        <v>8301</v>
      </c>
      <c r="W853" s="119" t="s">
        <v>1193</v>
      </c>
      <c r="X853" s="119" t="s">
        <v>1193</v>
      </c>
      <c r="Y853" s="128">
        <v>41788</v>
      </c>
      <c r="Z853" s="128">
        <v>43100</v>
      </c>
      <c r="AA853" s="120">
        <v>25975563</v>
      </c>
      <c r="AB853" s="120">
        <v>0</v>
      </c>
      <c r="AC853" s="120">
        <v>10522713</v>
      </c>
      <c r="AD853" s="120">
        <v>0</v>
      </c>
      <c r="AE853" s="120">
        <v>-25529393</v>
      </c>
      <c r="AF853" s="121">
        <v>3343760</v>
      </c>
      <c r="AG853" s="114" t="s">
        <v>12739</v>
      </c>
      <c r="AH853" s="130" t="s">
        <v>1193</v>
      </c>
      <c r="AI853" s="131">
        <v>3</v>
      </c>
      <c r="AJ853" s="131">
        <v>1</v>
      </c>
      <c r="AK853" s="131">
        <v>2</v>
      </c>
      <c r="AL853" s="131">
        <v>0</v>
      </c>
      <c r="AM853" s="131">
        <v>0</v>
      </c>
      <c r="AN853" s="118" t="s">
        <v>4568</v>
      </c>
      <c r="AO853" s="122">
        <v>1</v>
      </c>
      <c r="AP853" s="5"/>
    </row>
    <row r="854" spans="1:42" s="11" customFormat="1" ht="25" customHeight="1" x14ac:dyDescent="0.3">
      <c r="A854" s="124"/>
      <c r="B854" s="124"/>
      <c r="C854" s="114" t="str">
        <f t="shared" ca="1" si="110"/>
        <v>Expired</v>
      </c>
      <c r="D854" s="114" t="s">
        <v>1398</v>
      </c>
      <c r="E854" s="115">
        <v>42699</v>
      </c>
      <c r="F854" s="115">
        <v>42699</v>
      </c>
      <c r="G854" s="115">
        <f t="shared" si="116"/>
        <v>43428</v>
      </c>
      <c r="H854" s="114" t="s">
        <v>1402</v>
      </c>
      <c r="I854" s="379" t="s">
        <v>2997</v>
      </c>
      <c r="J854" s="155" t="s">
        <v>6724</v>
      </c>
      <c r="K854" s="114" t="s">
        <v>11728</v>
      </c>
      <c r="L854" s="114" t="s">
        <v>5123</v>
      </c>
      <c r="M854" s="114" t="s">
        <v>3640</v>
      </c>
      <c r="N854" s="116" t="str">
        <f t="shared" si="119"/>
        <v>LP</v>
      </c>
      <c r="O854" s="118" t="s">
        <v>8725</v>
      </c>
      <c r="P854" s="114" t="str">
        <f>IF(EXACT(O854,"Overseas Charities Operating in Jamaica"),"Medium",IF(EXACT(O854,"Muslim Groups/Foundations"),"Medium",IF(EXACT(O854,"Churches"),"Low",IF(EXACT(O854,"Benevolent Societies"),"Low",IF(EXACT(O854,"Alumni/Past Students'associations"),"Low",IF(EXACT(O854,"Schools(Government/Private)"),"Low",IF(EXACT(O854,"Govt.Based Trust/Charities"),"Low",IF(EXACT(O854,"Trust"),"Medium",IF(EXACT(O854,"Company Based Foundations"),"Medium",IF(EXACT(O854,"Other Foundations"),"Medium",IF(EXACT(O854,"Unincorporated Groups"),"Medium","")))))))))))</f>
        <v>Medium</v>
      </c>
      <c r="Q854" s="155" t="s">
        <v>10584</v>
      </c>
      <c r="R854" s="356"/>
      <c r="S854" s="356"/>
      <c r="T854" s="155" t="s">
        <v>1193</v>
      </c>
      <c r="U854" s="127" t="s">
        <v>1193</v>
      </c>
      <c r="V854" s="119"/>
      <c r="W854" s="119"/>
      <c r="X854" s="119"/>
      <c r="Y854" s="128"/>
      <c r="Z854" s="118"/>
      <c r="AA854" s="120"/>
      <c r="AB854" s="120"/>
      <c r="AC854" s="120"/>
      <c r="AD854" s="120"/>
      <c r="AE854" s="120"/>
      <c r="AF854" s="121"/>
      <c r="AG854" s="114"/>
      <c r="AH854" s="114"/>
      <c r="AI854" s="114"/>
      <c r="AJ854" s="114"/>
      <c r="AK854" s="114"/>
      <c r="AL854" s="114"/>
      <c r="AM854" s="114"/>
      <c r="AN854" s="118" t="str">
        <f>IF(ISNUMBER(#REF!), IF(#REF!&lt;5000001,"SMALL", IF(#REF!&lt;15000001,"MEDIUM","LARGE")),"")</f>
        <v/>
      </c>
      <c r="AO854" s="122">
        <v>1</v>
      </c>
      <c r="AP854" s="5"/>
    </row>
    <row r="855" spans="1:42" s="11" customFormat="1" ht="25" customHeight="1" x14ac:dyDescent="0.3">
      <c r="A855" s="123"/>
      <c r="B855" s="124"/>
      <c r="C855" s="114" t="str">
        <f t="shared" ca="1" si="110"/>
        <v>Active</v>
      </c>
      <c r="D855" s="114" t="s">
        <v>13188</v>
      </c>
      <c r="E855" s="115">
        <v>42059</v>
      </c>
      <c r="F855" s="115">
        <v>46051</v>
      </c>
      <c r="G855" s="115">
        <f>DATE(YEAR(F855)+1,MONTH(F855)+6,DAY(F855)-1)</f>
        <v>46596</v>
      </c>
      <c r="H855" s="114" t="s">
        <v>831</v>
      </c>
      <c r="I855" s="379" t="s">
        <v>832</v>
      </c>
      <c r="J855" s="155" t="s">
        <v>5438</v>
      </c>
      <c r="K855" s="114" t="s">
        <v>11728</v>
      </c>
      <c r="L855" s="114" t="s">
        <v>5123</v>
      </c>
      <c r="M855" s="114" t="s">
        <v>3640</v>
      </c>
      <c r="N855" s="116" t="str">
        <f t="shared" si="119"/>
        <v>LP</v>
      </c>
      <c r="O855" s="118" t="s">
        <v>8725</v>
      </c>
      <c r="P855" s="114" t="str">
        <f>IF(EXACT(O855,"Overseas Charities Operating in Jamaica"),"Medium",IF(EXACT(O855,"Muslim Groups/Foundations"),"Medium",IF(EXACT(O855,"Churches"),"Low",IF(EXACT(O855,"Benevolent Societies"),"Low",IF(EXACT(O855,"Alumni/Past Students'associations"),"Low",IF(EXACT(O855,"Schools(Government/Private)"),"Low",IF(EXACT(O855,"Govt.Based Trust/Charities"),"Low",IF(EXACT(O855,"Trust"),"Medium",IF(EXACT(O855,"Company Based Foundations"),"Medium",IF(EXACT(O855,"Other Foundations"),"Medium",IF(EXACT(O855,"Unincorporated Groups"),"Medium","")))))))))))</f>
        <v>Medium</v>
      </c>
      <c r="Q855" s="155" t="s">
        <v>5081</v>
      </c>
      <c r="R855" s="356" t="s">
        <v>13189</v>
      </c>
      <c r="S855" s="356"/>
      <c r="T855" s="155" t="s">
        <v>13190</v>
      </c>
      <c r="U855" s="117" t="s">
        <v>13192</v>
      </c>
      <c r="V855" s="118" t="s">
        <v>13191</v>
      </c>
      <c r="W855" s="119" t="s">
        <v>1193</v>
      </c>
      <c r="X855" s="119" t="s">
        <v>1193</v>
      </c>
      <c r="Y855" s="128">
        <v>45237</v>
      </c>
      <c r="Z855" s="128">
        <v>44196</v>
      </c>
      <c r="AA855" s="120">
        <v>4838245</v>
      </c>
      <c r="AB855" s="120">
        <v>0</v>
      </c>
      <c r="AC855" s="120">
        <v>-4838374</v>
      </c>
      <c r="AD855" s="120">
        <v>0</v>
      </c>
      <c r="AE855" s="120">
        <v>-4846108</v>
      </c>
      <c r="AF855" s="121">
        <v>0</v>
      </c>
      <c r="AG855" s="114" t="s">
        <v>13193</v>
      </c>
      <c r="AH855" s="114" t="s">
        <v>13194</v>
      </c>
      <c r="AI855" s="114">
        <v>15</v>
      </c>
      <c r="AJ855" s="114">
        <v>7</v>
      </c>
      <c r="AK855" s="114">
        <v>8</v>
      </c>
      <c r="AL855" s="114">
        <v>50</v>
      </c>
      <c r="AM855" s="114">
        <v>0</v>
      </c>
      <c r="AN855" s="118" t="s">
        <v>3517</v>
      </c>
      <c r="AO855" s="122">
        <v>1</v>
      </c>
      <c r="AP855" s="5"/>
    </row>
    <row r="856" spans="1:42" s="11" customFormat="1" ht="25" customHeight="1" x14ac:dyDescent="0.3">
      <c r="A856" s="125" t="s">
        <v>11533</v>
      </c>
      <c r="B856" s="126">
        <v>45756</v>
      </c>
      <c r="C856" s="114" t="str">
        <f t="shared" ref="C856:C918" ca="1" si="120">IF(G856&lt;TODAY(),"Expired","Active")</f>
        <v>Active</v>
      </c>
      <c r="D856" s="114" t="s">
        <v>14957</v>
      </c>
      <c r="E856" s="115">
        <v>45756</v>
      </c>
      <c r="F856" s="115">
        <v>45756</v>
      </c>
      <c r="G856" s="115">
        <f>DATE(YEAR(F856)+2,MONTH(F856),DAY(F856)-1)</f>
        <v>46485</v>
      </c>
      <c r="H856" s="114" t="s">
        <v>14958</v>
      </c>
      <c r="I856" s="379" t="s">
        <v>14959</v>
      </c>
      <c r="J856" s="155" t="s">
        <v>14960</v>
      </c>
      <c r="K856" s="114" t="s">
        <v>11728</v>
      </c>
      <c r="L856" s="114" t="s">
        <v>5123</v>
      </c>
      <c r="M856" s="114" t="s">
        <v>3640</v>
      </c>
      <c r="N856" s="116" t="str">
        <f t="shared" si="119"/>
        <v>LP</v>
      </c>
      <c r="O856" s="114" t="s">
        <v>8725</v>
      </c>
      <c r="P856" s="114" t="str">
        <f>IF(EXACT(O856,"Overseas Charities Operating in Jamaica"),"Medium",IF(EXACT(O856,"Muslim Groups/Foundations"),"Medium",IF(EXACT(O856,"Churches"),"Low",IF(EXACT(O856,"Benevolent Societies"),"Low",IF(EXACT(O856,"Alumni/Past Students Associations"),"Low",IF(EXACT(O856,"Schools(Government/Private)"),"Low",IF(EXACT(O856,"Govt.Based Trusts/Charities"),"Low",IF(EXACT(O856,"Trust"),"Medium",IF(EXACT(O856,"Company Based Foundations"),"Medium",IF(EXACT(O856,"Other Foundations"),"Medium",IF(EXACT(O856,"Unincorporated Groups"),"Medium","")))))))))))</f>
        <v>Medium</v>
      </c>
      <c r="Q856" s="155" t="s">
        <v>14961</v>
      </c>
      <c r="R856" s="356" t="s">
        <v>14993</v>
      </c>
      <c r="S856" s="356"/>
      <c r="T856" s="155" t="s">
        <v>14962</v>
      </c>
      <c r="U856" s="117" t="s">
        <v>14963</v>
      </c>
      <c r="V856" s="118" t="s">
        <v>14964</v>
      </c>
      <c r="W856" s="119" t="s">
        <v>1193</v>
      </c>
      <c r="X856" s="119" t="s">
        <v>1193</v>
      </c>
      <c r="Y856" s="115">
        <v>45723</v>
      </c>
      <c r="Z856" s="118" t="s">
        <v>3303</v>
      </c>
      <c r="AA856" s="120">
        <v>0</v>
      </c>
      <c r="AB856" s="120">
        <v>0</v>
      </c>
      <c r="AC856" s="120">
        <v>0</v>
      </c>
      <c r="AD856" s="120">
        <v>0</v>
      </c>
      <c r="AE856" s="120">
        <v>0</v>
      </c>
      <c r="AF856" s="121">
        <v>0</v>
      </c>
      <c r="AG856" s="114" t="s">
        <v>1193</v>
      </c>
      <c r="AH856" s="114" t="s">
        <v>1193</v>
      </c>
      <c r="AI856" s="114">
        <v>3</v>
      </c>
      <c r="AJ856" s="114">
        <v>1</v>
      </c>
      <c r="AK856" s="114">
        <v>2</v>
      </c>
      <c r="AL856" s="114">
        <v>0</v>
      </c>
      <c r="AM856" s="114">
        <v>1</v>
      </c>
      <c r="AN856" s="118" t="s">
        <v>3500</v>
      </c>
      <c r="AO856" s="122">
        <v>1</v>
      </c>
      <c r="AP856" s="5"/>
    </row>
    <row r="857" spans="1:42" s="11" customFormat="1" ht="25" customHeight="1" x14ac:dyDescent="0.3">
      <c r="A857" s="123"/>
      <c r="B857" s="124"/>
      <c r="C857" s="114" t="str">
        <f t="shared" ca="1" si="120"/>
        <v>Expired</v>
      </c>
      <c r="D857" s="114" t="s">
        <v>3779</v>
      </c>
      <c r="E857" s="115">
        <v>42633</v>
      </c>
      <c r="F857" s="115">
        <v>45555</v>
      </c>
      <c r="G857" s="115">
        <f>DATE(YEAR(F857),MONTH(F857)+18,DAY(F857)-1)</f>
        <v>46100</v>
      </c>
      <c r="H857" s="114" t="s">
        <v>1377</v>
      </c>
      <c r="I857" s="379" t="s">
        <v>1376</v>
      </c>
      <c r="J857" s="155" t="s">
        <v>6726</v>
      </c>
      <c r="K857" s="114" t="s">
        <v>11728</v>
      </c>
      <c r="L857" s="114" t="s">
        <v>5123</v>
      </c>
      <c r="M857" s="114" t="s">
        <v>3640</v>
      </c>
      <c r="N857" s="116" t="str">
        <f t="shared" si="119"/>
        <v>LP</v>
      </c>
      <c r="O857" s="118" t="s">
        <v>8728</v>
      </c>
      <c r="P857" s="114" t="str">
        <f>IF(EXACT(O857,"Overseas Charities Operating in Jamaica"),"Medium",IF(EXACT(O857,"Muslim Groups/Foundations"),"Medium",IF(EXACT(O857,"Churches"),"Low",IF(EXACT(O857,"Benevolent Societies"),"Low",IF(EXACT(O857,"Alumni/Past Students'associations"),"Low",IF(EXACT(O857,"Schools(Government/Private)"),"Low",IF(EXACT(O857,"Govt.Based Trust/Charities"),"Low",IF(EXACT(O857,"Trust"),"Medium",IF(EXACT(O857,"Company Based Foundations"),"Medium",IF(EXACT(O857,"Other Foundations"),"Medium",IF(EXACT(O857,"Unincorporated Groups"),"Medium","")))))))))))</f>
        <v>Low</v>
      </c>
      <c r="Q857" s="155" t="s">
        <v>1385</v>
      </c>
      <c r="R857" s="356" t="s">
        <v>14807</v>
      </c>
      <c r="S857" s="356"/>
      <c r="T857" s="155" t="s">
        <v>14808</v>
      </c>
      <c r="U857" s="127" t="s">
        <v>14809</v>
      </c>
      <c r="V857" s="119" t="s">
        <v>5131</v>
      </c>
      <c r="W857" s="119" t="s">
        <v>1193</v>
      </c>
      <c r="X857" s="119" t="s">
        <v>1193</v>
      </c>
      <c r="Y857" s="128">
        <v>44006</v>
      </c>
      <c r="Z857" s="118" t="s">
        <v>3305</v>
      </c>
      <c r="AA857" s="120" t="s">
        <v>14657</v>
      </c>
      <c r="AB857" s="120">
        <v>0</v>
      </c>
      <c r="AC857" s="120">
        <v>4098587</v>
      </c>
      <c r="AD857" s="120">
        <v>0</v>
      </c>
      <c r="AE857" s="120">
        <v>31796683</v>
      </c>
      <c r="AF857" s="121"/>
      <c r="AG857" s="114" t="s">
        <v>7778</v>
      </c>
      <c r="AH857" s="114" t="s">
        <v>11484</v>
      </c>
      <c r="AI857" s="114">
        <v>3</v>
      </c>
      <c r="AJ857" s="114">
        <v>2</v>
      </c>
      <c r="AK857" s="114">
        <v>1</v>
      </c>
      <c r="AL857" s="114">
        <v>0</v>
      </c>
      <c r="AM857" s="114">
        <v>1</v>
      </c>
      <c r="AN857" s="118" t="s">
        <v>3517</v>
      </c>
      <c r="AO857" s="122">
        <v>1</v>
      </c>
      <c r="AP857" s="5"/>
    </row>
    <row r="858" spans="1:42" s="11" customFormat="1" ht="25" customHeight="1" x14ac:dyDescent="0.3">
      <c r="A858" s="123"/>
      <c r="B858" s="124"/>
      <c r="C858" s="114" t="str">
        <f t="shared" ca="1" si="120"/>
        <v>Expired</v>
      </c>
      <c r="D858" s="114" t="s">
        <v>1983</v>
      </c>
      <c r="E858" s="115">
        <v>43237</v>
      </c>
      <c r="F858" s="115">
        <v>43237</v>
      </c>
      <c r="G858" s="115">
        <f t="shared" ref="G858:G864" si="121">DATE(YEAR(F858)+2,MONTH(F858),DAY(F858)-1)</f>
        <v>43967</v>
      </c>
      <c r="H858" s="114" t="s">
        <v>1984</v>
      </c>
      <c r="I858" s="379" t="s">
        <v>4966</v>
      </c>
      <c r="J858" s="155" t="s">
        <v>10210</v>
      </c>
      <c r="K858" s="114" t="s">
        <v>11728</v>
      </c>
      <c r="L858" s="114" t="s">
        <v>5123</v>
      </c>
      <c r="M858" s="114" t="s">
        <v>3640</v>
      </c>
      <c r="N858" s="116" t="str">
        <f t="shared" si="119"/>
        <v>LP</v>
      </c>
      <c r="O858" s="118" t="s">
        <v>8728</v>
      </c>
      <c r="P858" s="114" t="str">
        <f>IF(EXACT(O858,"Overseas Charities Operating in Jamaica"),"Medium",IF(EXACT(O858,"Muslim Groups/Foundations"),"Medium",IF(EXACT(O858,"Churches"),"Low",IF(EXACT(O858,"Benevolent Societies"),"Low",IF(EXACT(O858,"Alumni/Past Students'associations"),"Low",IF(EXACT(O858,"Schools(Government/Private)"),"Low",IF(EXACT(O858,"Govt.Based Trust/Charities"),"Low",IF(EXACT(O858,"Trust"),"Medium",IF(EXACT(O858,"Company Based Foundations"),"Medium",IF(EXACT(O858,"Other Foundations"),"Medium",IF(EXACT(O858,"Unincorporated Groups"),"Medium","")))))))))))</f>
        <v>Low</v>
      </c>
      <c r="Q858" s="155" t="s">
        <v>10585</v>
      </c>
      <c r="R858" s="356"/>
      <c r="S858" s="356"/>
      <c r="T858" s="155" t="s">
        <v>1985</v>
      </c>
      <c r="U858" s="127" t="s">
        <v>1193</v>
      </c>
      <c r="V858" s="119"/>
      <c r="W858" s="119"/>
      <c r="X858" s="119"/>
      <c r="Y858" s="128"/>
      <c r="Z858" s="118"/>
      <c r="AA858" s="120"/>
      <c r="AB858" s="120"/>
      <c r="AC858" s="120"/>
      <c r="AD858" s="120"/>
      <c r="AE858" s="120"/>
      <c r="AF858" s="121"/>
      <c r="AG858" s="114"/>
      <c r="AH858" s="114"/>
      <c r="AI858" s="114"/>
      <c r="AJ858" s="114"/>
      <c r="AK858" s="114"/>
      <c r="AL858" s="114"/>
      <c r="AM858" s="114"/>
      <c r="AN858" s="118" t="str">
        <f>IF(ISNUMBER(#REF!), IF(#REF!&lt;5000001,"SMALL", IF(#REF!&lt;15000001,"MEDIUM","LARGE")),"")</f>
        <v/>
      </c>
      <c r="AO858" s="122">
        <v>1</v>
      </c>
      <c r="AP858" s="5"/>
    </row>
    <row r="859" spans="1:42" s="11" customFormat="1" ht="25" customHeight="1" x14ac:dyDescent="0.3">
      <c r="A859" s="123"/>
      <c r="B859" s="124"/>
      <c r="C859" s="114" t="str">
        <f t="shared" ca="1" si="120"/>
        <v>Expired</v>
      </c>
      <c r="D859" s="114" t="s">
        <v>132</v>
      </c>
      <c r="E859" s="115">
        <v>41744</v>
      </c>
      <c r="F859" s="115">
        <v>41744</v>
      </c>
      <c r="G859" s="115">
        <f t="shared" si="121"/>
        <v>42474</v>
      </c>
      <c r="H859" s="114" t="s">
        <v>133</v>
      </c>
      <c r="I859" s="379" t="s">
        <v>3221</v>
      </c>
      <c r="J859" s="155" t="s">
        <v>6728</v>
      </c>
      <c r="K859" s="118" t="s">
        <v>18</v>
      </c>
      <c r="L859" s="114" t="s">
        <v>3368</v>
      </c>
      <c r="M859" s="114" t="s">
        <v>3640</v>
      </c>
      <c r="N859" s="116" t="str">
        <f t="shared" si="119"/>
        <v>LP</v>
      </c>
      <c r="O859" s="118" t="s">
        <v>8725</v>
      </c>
      <c r="P859" s="114" t="str">
        <f>IF(EXACT(O859,"Overseas Charities Operating in Jamaica"),"Medium",IF(EXACT(O859,"Muslim Groups/Foundations"),"Medium",IF(EXACT(O859,"Churches"),"Low",IF(EXACT(O859,"Benevolent Societies"),"Low",IF(EXACT(O859,"Alumni/Past Students'associations"),"Low",IF(EXACT(O859,"Schools(Government/Private)"),"Low",IF(EXACT(O859,"Govt.Based Trust/Charities"),"Low",IF(EXACT(O859,"Trust"),"Medium",IF(EXACT(O859,"Company Based Foundations"),"Medium",IF(EXACT(O859,"Other Foundations"),"Medium",IF(EXACT(O859,"Unincorporated Groups"),"Medium","")))))))))))</f>
        <v>Medium</v>
      </c>
      <c r="Q859" s="155" t="s">
        <v>10586</v>
      </c>
      <c r="R859" s="356"/>
      <c r="S859" s="356"/>
      <c r="T859" s="155"/>
      <c r="U859" s="127"/>
      <c r="V859" s="119"/>
      <c r="W859" s="119"/>
      <c r="X859" s="119"/>
      <c r="Y859" s="128"/>
      <c r="Z859" s="118"/>
      <c r="AA859" s="120"/>
      <c r="AB859" s="120"/>
      <c r="AC859" s="120"/>
      <c r="AD859" s="120"/>
      <c r="AE859" s="120"/>
      <c r="AF859" s="121"/>
      <c r="AG859" s="114"/>
      <c r="AH859" s="114"/>
      <c r="AI859" s="114"/>
      <c r="AJ859" s="114"/>
      <c r="AK859" s="114"/>
      <c r="AL859" s="114"/>
      <c r="AM859" s="114"/>
      <c r="AN859" s="118" t="s">
        <v>3500</v>
      </c>
      <c r="AO859" s="122">
        <v>1</v>
      </c>
      <c r="AP859" s="5"/>
    </row>
    <row r="860" spans="1:42" s="11" customFormat="1" ht="25" customHeight="1" x14ac:dyDescent="0.3">
      <c r="A860" s="123"/>
      <c r="B860" s="124"/>
      <c r="C860" s="114" t="str">
        <f t="shared" ca="1" si="120"/>
        <v>Expired</v>
      </c>
      <c r="D860" s="114" t="s">
        <v>347</v>
      </c>
      <c r="E860" s="115">
        <v>41841</v>
      </c>
      <c r="F860" s="115">
        <v>43921</v>
      </c>
      <c r="G860" s="115">
        <f t="shared" si="121"/>
        <v>44650</v>
      </c>
      <c r="H860" s="114" t="s">
        <v>348</v>
      </c>
      <c r="I860" s="379" t="s">
        <v>349</v>
      </c>
      <c r="J860" s="155" t="s">
        <v>6729</v>
      </c>
      <c r="K860" s="114" t="s">
        <v>11728</v>
      </c>
      <c r="L860" s="114" t="s">
        <v>5123</v>
      </c>
      <c r="M860" s="114" t="s">
        <v>3640</v>
      </c>
      <c r="N860" s="116" t="str">
        <f t="shared" si="119"/>
        <v>LP</v>
      </c>
      <c r="O860" s="118" t="s">
        <v>8728</v>
      </c>
      <c r="P860" s="114" t="str">
        <f>IF(EXACT(O860,"Overseas Charities Operating in Jamaica"),"Medium",IF(EXACT(O860,"Muslim Groups/Foundations"),"Medium",IF(EXACT(O860,"Churches"),"Low",IF(EXACT(O860,"Benevolent Societies"),"Low",IF(EXACT(O860,"Alumni/Past Students'associations"),"Low",IF(EXACT(O860,"Schools(Government/Private)"),"Low",IF(EXACT(O860,"Govt.Based Trust/Charities"),"Low",IF(EXACT(O860,"Trust"),"Medium",IF(EXACT(O860,"Company Based Foundations"),"Medium",IF(EXACT(O860,"Other Foundations"),"Medium",IF(EXACT(O860,"Unincorporated Groups"),"Medium","")))))))))))</f>
        <v>Low</v>
      </c>
      <c r="Q860" s="155" t="s">
        <v>535</v>
      </c>
      <c r="R860" s="356"/>
      <c r="S860" s="356"/>
      <c r="T860" s="155" t="s">
        <v>1684</v>
      </c>
      <c r="U860" s="117" t="s">
        <v>6730</v>
      </c>
      <c r="V860" s="119"/>
      <c r="W860" s="119"/>
      <c r="X860" s="119"/>
      <c r="Y860" s="128"/>
      <c r="Z860" s="118"/>
      <c r="AA860" s="120"/>
      <c r="AB860" s="120"/>
      <c r="AC860" s="120"/>
      <c r="AD860" s="120"/>
      <c r="AE860" s="120"/>
      <c r="AF860" s="121"/>
      <c r="AG860" s="114"/>
      <c r="AH860" s="130"/>
      <c r="AI860" s="130"/>
      <c r="AJ860" s="130"/>
      <c r="AK860" s="130"/>
      <c r="AL860" s="130"/>
      <c r="AM860" s="130"/>
      <c r="AN860" s="118" t="str">
        <f>IF(ISNUMBER(#REF!), IF(#REF!&lt;5000001,"SMALL", IF(#REF!&lt;15000001,"MEDIUM","LARGE")),"")</f>
        <v/>
      </c>
      <c r="AO860" s="122">
        <v>1</v>
      </c>
      <c r="AP860" s="5"/>
    </row>
    <row r="861" spans="1:42" s="11" customFormat="1" ht="25" customHeight="1" x14ac:dyDescent="0.3">
      <c r="A861" s="123" t="s">
        <v>11533</v>
      </c>
      <c r="B861" s="126">
        <v>45000</v>
      </c>
      <c r="C861" s="114" t="str">
        <f t="shared" ca="1" si="120"/>
        <v>Expired</v>
      </c>
      <c r="D861" s="114" t="s">
        <v>9008</v>
      </c>
      <c r="E861" s="115">
        <v>45000</v>
      </c>
      <c r="F861" s="115">
        <f>E861</f>
        <v>45000</v>
      </c>
      <c r="G861" s="115">
        <f t="shared" si="121"/>
        <v>45730</v>
      </c>
      <c r="H861" s="114" t="s">
        <v>9009</v>
      </c>
      <c r="I861" s="379" t="s">
        <v>9010</v>
      </c>
      <c r="J861" s="155" t="s">
        <v>9011</v>
      </c>
      <c r="K861" s="114" t="s">
        <v>18</v>
      </c>
      <c r="L861" s="114" t="s">
        <v>5123</v>
      </c>
      <c r="M861" s="114" t="s">
        <v>3640</v>
      </c>
      <c r="N861" s="116" t="str">
        <f t="shared" si="119"/>
        <v>LP</v>
      </c>
      <c r="O861" s="114" t="s">
        <v>8728</v>
      </c>
      <c r="P861" s="114" t="str">
        <f>IF(EXACT(O861,"Overseas Charities Operating in Jamaica"),"Medium",IF(EXACT(O861,"Muslim Groups/Foundations"),"Medium",IF(EXACT(O861,"Churches"),"Low",IF(EXACT(O861,"Benevolent Societies"),"Low",IF(EXACT(O861,"Alumni/Past Students Associations"),"Low",IF(EXACT(O861,"Schools(Government/Private)"),"Low",IF(EXACT(O861,"Govt.Based Trusts/Charities"),"Low",IF(EXACT(O861,"Trust"),"Medium",IF(EXACT(O861,"Company Based Foundations"),"Medium",IF(EXACT(O861,"Other Foundations"),"Medium",IF(EXACT(O861,"Unincorporated Groups"),"Medium","")))))))))))</f>
        <v>Low</v>
      </c>
      <c r="Q861" s="155" t="s">
        <v>8230</v>
      </c>
      <c r="R861" s="356"/>
      <c r="S861" s="356"/>
      <c r="T861" s="155" t="s">
        <v>9012</v>
      </c>
      <c r="U861" s="117" t="s">
        <v>9013</v>
      </c>
      <c r="V861" s="118" t="s">
        <v>11128</v>
      </c>
      <c r="W861" s="119" t="s">
        <v>1193</v>
      </c>
      <c r="X861" s="119" t="s">
        <v>10985</v>
      </c>
      <c r="Y861" s="115">
        <v>44907</v>
      </c>
      <c r="Z861" s="118" t="s">
        <v>3303</v>
      </c>
      <c r="AA861" s="120">
        <v>0</v>
      </c>
      <c r="AB861" s="120">
        <v>0</v>
      </c>
      <c r="AC861" s="120">
        <v>0</v>
      </c>
      <c r="AD861" s="120">
        <v>0</v>
      </c>
      <c r="AE861" s="120">
        <v>0</v>
      </c>
      <c r="AF861" s="121"/>
      <c r="AG861" s="119" t="s">
        <v>10985</v>
      </c>
      <c r="AH861" s="114" t="s">
        <v>1193</v>
      </c>
      <c r="AI861" s="114">
        <v>3</v>
      </c>
      <c r="AJ861" s="114">
        <v>1</v>
      </c>
      <c r="AK861" s="114">
        <v>2</v>
      </c>
      <c r="AL861" s="114">
        <v>0</v>
      </c>
      <c r="AM861" s="114">
        <v>0</v>
      </c>
      <c r="AN861" s="118" t="s">
        <v>3500</v>
      </c>
      <c r="AO861" s="122">
        <v>1</v>
      </c>
      <c r="AP861" s="5"/>
    </row>
    <row r="862" spans="1:42" s="11" customFormat="1" ht="25" customHeight="1" x14ac:dyDescent="0.3">
      <c r="A862" s="123"/>
      <c r="B862" s="124"/>
      <c r="C862" s="114" t="str">
        <f t="shared" ca="1" si="120"/>
        <v>Expired</v>
      </c>
      <c r="D862" s="114" t="s">
        <v>3966</v>
      </c>
      <c r="E862" s="115">
        <v>44607</v>
      </c>
      <c r="F862" s="115">
        <v>44607</v>
      </c>
      <c r="G862" s="115">
        <f t="shared" si="121"/>
        <v>45336</v>
      </c>
      <c r="H862" s="114" t="s">
        <v>4176</v>
      </c>
      <c r="I862" s="379" t="s">
        <v>8088</v>
      </c>
      <c r="J862" s="155" t="s">
        <v>10212</v>
      </c>
      <c r="K862" s="114" t="s">
        <v>24</v>
      </c>
      <c r="L862" s="114" t="s">
        <v>5123</v>
      </c>
      <c r="M862" s="114" t="s">
        <v>3640</v>
      </c>
      <c r="N862" s="116" t="str">
        <f t="shared" si="119"/>
        <v>LP</v>
      </c>
      <c r="O862" s="118" t="s">
        <v>8728</v>
      </c>
      <c r="P862" s="114" t="str">
        <f>IF(EXACT(O862,"Overseas Charities Operating in Jamaica"),"Medium",IF(EXACT(O862,"Muslim Groups/Foundations"),"Medium",IF(EXACT(O862,"Churches"),"Low",IF(EXACT(O862,"Benevolent Societies"),"Low",IF(EXACT(O862,"Alumni/Past Students'associations"),"Low",IF(EXACT(O862,"Schools(Government/Private)"),"Low",IF(EXACT(O862,"Govt.Based Trust/Charities"),"Low",IF(EXACT(O862,"Trust"),"Medium",IF(EXACT(O862,"Company Based Foundations"),"Medium",IF(EXACT(O862,"Other Foundations"),"Medium",IF(EXACT(O862,"Unincorporated Groups"),"Medium","")))))))))))</f>
        <v>Low</v>
      </c>
      <c r="Q862" s="155" t="s">
        <v>10587</v>
      </c>
      <c r="R862" s="356"/>
      <c r="S862" s="356"/>
      <c r="T862" s="155" t="s">
        <v>4177</v>
      </c>
      <c r="U862" s="127" t="s">
        <v>6731</v>
      </c>
      <c r="V862" s="118" t="s">
        <v>6732</v>
      </c>
      <c r="W862" s="118" t="s">
        <v>1193</v>
      </c>
      <c r="X862" s="119" t="s">
        <v>7779</v>
      </c>
      <c r="Y862" s="115">
        <v>44397</v>
      </c>
      <c r="Z862" s="136" t="s">
        <v>3305</v>
      </c>
      <c r="AA862" s="130">
        <v>0</v>
      </c>
      <c r="AB862" s="130">
        <v>0</v>
      </c>
      <c r="AC862" s="130">
        <v>0</v>
      </c>
      <c r="AD862" s="130">
        <v>0</v>
      </c>
      <c r="AE862" s="130">
        <v>0</v>
      </c>
      <c r="AF862" s="137"/>
      <c r="AG862" s="114" t="s">
        <v>7779</v>
      </c>
      <c r="AH862" s="114" t="s">
        <v>1193</v>
      </c>
      <c r="AI862" s="114"/>
      <c r="AJ862" s="114"/>
      <c r="AK862" s="114"/>
      <c r="AL862" s="114"/>
      <c r="AM862" s="114"/>
      <c r="AN862" s="136" t="s">
        <v>3500</v>
      </c>
      <c r="AO862" s="122">
        <v>1</v>
      </c>
      <c r="AP862" s="5"/>
    </row>
    <row r="863" spans="1:42" s="11" customFormat="1" ht="25" customHeight="1" x14ac:dyDescent="0.3">
      <c r="A863" s="125" t="s">
        <v>11533</v>
      </c>
      <c r="B863" s="126">
        <v>45089</v>
      </c>
      <c r="C863" s="114" t="str">
        <f t="shared" ca="1" si="120"/>
        <v>Active</v>
      </c>
      <c r="D863" s="114" t="s">
        <v>9900</v>
      </c>
      <c r="E863" s="115">
        <v>45089</v>
      </c>
      <c r="F863" s="115">
        <v>45820</v>
      </c>
      <c r="G863" s="115">
        <f t="shared" si="121"/>
        <v>46549</v>
      </c>
      <c r="H863" s="114" t="s">
        <v>9901</v>
      </c>
      <c r="I863" s="379" t="s">
        <v>9902</v>
      </c>
      <c r="J863" s="155" t="s">
        <v>9903</v>
      </c>
      <c r="K863" s="114" t="s">
        <v>11728</v>
      </c>
      <c r="L863" s="114" t="s">
        <v>5123</v>
      </c>
      <c r="M863" s="114" t="s">
        <v>3640</v>
      </c>
      <c r="N863" s="116" t="str">
        <f t="shared" si="119"/>
        <v>LP</v>
      </c>
      <c r="O863" s="114" t="s">
        <v>8725</v>
      </c>
      <c r="P863" s="114" t="str">
        <f>IF(EXACT(O863,"Overseas Charities Operating in Jamaica"),"Medium",IF(EXACT(O863,"Muslim Groups/Foundations"),"Medium",IF(EXACT(O863,"Churches"),"Low",IF(EXACT(O863,"Benevolent Societies"),"Low",IF(EXACT(O863,"Alumni/Past Students Associations"),"Low",IF(EXACT(O863,"Schools(Government/Private)"),"Low",IF(EXACT(O863,"Govt.Based Trusts/Charities"),"Low",IF(EXACT(O863,"Trust"),"Medium",IF(EXACT(O863,"Company Based Foundations"),"Medium",IF(EXACT(O863,"Other Foundations"),"Medium",IF(EXACT(O863,"Unincorporated Groups"),"Medium","")))))))))))</f>
        <v>Medium</v>
      </c>
      <c r="Q863" s="155" t="s">
        <v>10293</v>
      </c>
      <c r="R863" s="356" t="s">
        <v>16032</v>
      </c>
      <c r="S863" s="356"/>
      <c r="T863" s="155" t="s">
        <v>9904</v>
      </c>
      <c r="U863" s="117" t="s">
        <v>16033</v>
      </c>
      <c r="V863" s="118" t="s">
        <v>10986</v>
      </c>
      <c r="W863" s="118" t="s">
        <v>10987</v>
      </c>
      <c r="X863" s="118" t="s">
        <v>10988</v>
      </c>
      <c r="Y863" s="115">
        <v>44972</v>
      </c>
      <c r="Z863" s="115">
        <v>43465</v>
      </c>
      <c r="AA863" s="120">
        <v>946250</v>
      </c>
      <c r="AB863" s="120">
        <v>0</v>
      </c>
      <c r="AC863" s="120">
        <v>0</v>
      </c>
      <c r="AD863" s="120">
        <v>0</v>
      </c>
      <c r="AE863" s="120">
        <v>4396512</v>
      </c>
      <c r="AF863" s="121"/>
      <c r="AG863" s="114" t="s">
        <v>1193</v>
      </c>
      <c r="AH863" s="114" t="s">
        <v>1193</v>
      </c>
      <c r="AI863" s="114">
        <v>15</v>
      </c>
      <c r="AJ863" s="114">
        <v>9</v>
      </c>
      <c r="AK863" s="114">
        <v>6</v>
      </c>
      <c r="AL863" s="114">
        <v>0</v>
      </c>
      <c r="AM863" s="114">
        <v>0</v>
      </c>
      <c r="AN863" s="118" t="s">
        <v>3517</v>
      </c>
      <c r="AO863" s="122">
        <v>1</v>
      </c>
      <c r="AP863" s="5"/>
    </row>
    <row r="864" spans="1:42" s="11" customFormat="1" ht="25" customHeight="1" x14ac:dyDescent="0.3">
      <c r="A864" s="123"/>
      <c r="B864" s="124"/>
      <c r="C864" s="114" t="str">
        <f t="shared" ca="1" si="120"/>
        <v>Expired</v>
      </c>
      <c r="D864" s="114" t="s">
        <v>1609</v>
      </c>
      <c r="E864" s="115">
        <v>42963</v>
      </c>
      <c r="F864" s="115">
        <v>42963</v>
      </c>
      <c r="G864" s="115">
        <f t="shared" si="121"/>
        <v>43692</v>
      </c>
      <c r="H864" s="114" t="s">
        <v>1627</v>
      </c>
      <c r="I864" s="379" t="s">
        <v>1644</v>
      </c>
      <c r="J864" s="155" t="s">
        <v>6734</v>
      </c>
      <c r="K864" s="114" t="s">
        <v>11728</v>
      </c>
      <c r="L864" s="114" t="s">
        <v>5123</v>
      </c>
      <c r="M864" s="114" t="s">
        <v>3640</v>
      </c>
      <c r="N864" s="116" t="str">
        <f t="shared" si="119"/>
        <v>LP</v>
      </c>
      <c r="O864" s="118" t="s">
        <v>8730</v>
      </c>
      <c r="P864" s="114" t="str">
        <f>IF(EXACT(O864,"Overseas Charities Operating in Jamaica"),"Medium",IF(EXACT(O864,"Muslim Groups/Foundations"),"Medium",IF(EXACT(O864,"Churches"),"Low",IF(EXACT(O864,"Benevolent Societies"),"Low",IF(EXACT(O864,"Alumni/Past Students'associations"),"Low",IF(EXACT(O864,"Schools(Government/Private)"),"Low",IF(EXACT(O864,"Govt.Based Trust/Charities"),"Low",IF(EXACT(O864,"Trust"),"Medium",IF(EXACT(O864,"Company Based Foundations"),"Medium",IF(EXACT(O864,"Other Foundations"),"Medium",IF(EXACT(O864,"Unincorporated Groups"),"Medium","")))))))))))</f>
        <v>Low</v>
      </c>
      <c r="Q864" s="155" t="s">
        <v>10589</v>
      </c>
      <c r="R864" s="356" t="s">
        <v>14069</v>
      </c>
      <c r="S864" s="356"/>
      <c r="T864" s="351" t="s">
        <v>14068</v>
      </c>
      <c r="U864" s="195" t="s">
        <v>14070</v>
      </c>
      <c r="V864" s="119" t="s">
        <v>14071</v>
      </c>
      <c r="W864" s="119" t="s">
        <v>1193</v>
      </c>
      <c r="X864" s="119" t="s">
        <v>1193</v>
      </c>
      <c r="Y864" s="128">
        <v>42604</v>
      </c>
      <c r="Z864" s="118" t="s">
        <v>3303</v>
      </c>
      <c r="AA864" s="120">
        <v>0</v>
      </c>
      <c r="AB864" s="120">
        <v>0</v>
      </c>
      <c r="AC864" s="120">
        <v>0</v>
      </c>
      <c r="AD864" s="120">
        <v>0</v>
      </c>
      <c r="AE864" s="120">
        <v>0</v>
      </c>
      <c r="AF864" s="121">
        <v>0</v>
      </c>
      <c r="AG864" s="114" t="s">
        <v>1193</v>
      </c>
      <c r="AH864" s="130" t="s">
        <v>1193</v>
      </c>
      <c r="AI864" s="131">
        <v>11</v>
      </c>
      <c r="AJ864" s="131">
        <v>5</v>
      </c>
      <c r="AK864" s="131">
        <v>6</v>
      </c>
      <c r="AL864" s="131">
        <v>9</v>
      </c>
      <c r="AM864" s="131">
        <v>0</v>
      </c>
      <c r="AN864" s="118" t="s">
        <v>3500</v>
      </c>
      <c r="AO864" s="122">
        <v>1</v>
      </c>
      <c r="AP864" s="5"/>
    </row>
    <row r="865" spans="1:42" s="11" customFormat="1" ht="25" customHeight="1" x14ac:dyDescent="0.3">
      <c r="A865" s="123"/>
      <c r="B865" s="124"/>
      <c r="C865" s="114" t="str">
        <f t="shared" ca="1" si="120"/>
        <v>Active</v>
      </c>
      <c r="D865" s="114" t="s">
        <v>3851</v>
      </c>
      <c r="E865" s="115">
        <v>42845</v>
      </c>
      <c r="F865" s="115">
        <v>45766</v>
      </c>
      <c r="G865" s="115">
        <f>DATE(YEAR(F865),MONTH(F865)+18,DAY(F865)-1)</f>
        <v>46313</v>
      </c>
      <c r="H865" s="114" t="s">
        <v>1502</v>
      </c>
      <c r="I865" s="379" t="s">
        <v>3006</v>
      </c>
      <c r="J865" s="155" t="s">
        <v>6737</v>
      </c>
      <c r="K865" s="114" t="s">
        <v>11728</v>
      </c>
      <c r="L865" s="114" t="s">
        <v>5123</v>
      </c>
      <c r="M865" s="114" t="s">
        <v>3640</v>
      </c>
      <c r="N865" s="116" t="str">
        <f t="shared" si="119"/>
        <v>LP</v>
      </c>
      <c r="O865" s="118" t="s">
        <v>8725</v>
      </c>
      <c r="P865" s="114" t="str">
        <f>IF(EXACT(O865,"Overseas Charities Operating in Jamaica"),"Medium",IF(EXACT(O865,"Muslim Groups/Foundations"),"Medium",IF(EXACT(O865,"Churches"),"Low",IF(EXACT(O865,"Benevolent Societies"),"Low",IF(EXACT(O865,"Alumni/Past Students'associations"),"Low",IF(EXACT(O865,"Schools(Government/Private)"),"Low",IF(EXACT(O865,"Govt.Based Trust/Charities"),"Low",IF(EXACT(O865,"Trust"),"Medium",IF(EXACT(O865,"Company Based Foundations"),"Medium",IF(EXACT(O865,"Other Foundations"),"Medium",IF(EXACT(O865,"Unincorporated Groups"),"Medium","")))))))))))</f>
        <v>Medium</v>
      </c>
      <c r="Q865" s="155" t="s">
        <v>10590</v>
      </c>
      <c r="R865" s="356" t="s">
        <v>13436</v>
      </c>
      <c r="S865" s="356"/>
      <c r="T865" s="155" t="s">
        <v>13437</v>
      </c>
      <c r="U865" s="117" t="s">
        <v>13438</v>
      </c>
      <c r="V865" s="118" t="s">
        <v>5131</v>
      </c>
      <c r="W865" s="119" t="s">
        <v>1193</v>
      </c>
      <c r="X865" s="119" t="s">
        <v>1193</v>
      </c>
      <c r="Y865" s="128">
        <v>44006</v>
      </c>
      <c r="Z865" s="128">
        <v>43100</v>
      </c>
      <c r="AA865" s="120">
        <v>1135653.7</v>
      </c>
      <c r="AB865" s="120">
        <v>0</v>
      </c>
      <c r="AC865" s="120">
        <v>0</v>
      </c>
      <c r="AD865" s="120">
        <v>0</v>
      </c>
      <c r="AE865" s="120">
        <v>-2447984.61</v>
      </c>
      <c r="AF865" s="121">
        <v>0</v>
      </c>
      <c r="AG865" s="114" t="s">
        <v>1193</v>
      </c>
      <c r="AH865" s="130" t="s">
        <v>1193</v>
      </c>
      <c r="AI865" s="131">
        <v>18</v>
      </c>
      <c r="AJ865" s="131">
        <v>5</v>
      </c>
      <c r="AK865" s="131">
        <v>13</v>
      </c>
      <c r="AL865" s="131">
        <v>18</v>
      </c>
      <c r="AM865" s="131">
        <v>0</v>
      </c>
      <c r="AN865" s="118" t="s">
        <v>3500</v>
      </c>
      <c r="AO865" s="122">
        <v>1</v>
      </c>
      <c r="AP865" s="5"/>
    </row>
    <row r="866" spans="1:42" s="11" customFormat="1" ht="25" customHeight="1" x14ac:dyDescent="0.3">
      <c r="A866" s="125" t="s">
        <v>11533</v>
      </c>
      <c r="B866" s="126">
        <v>44861</v>
      </c>
      <c r="C866" s="114" t="str">
        <f t="shared" ca="1" si="120"/>
        <v>Expired</v>
      </c>
      <c r="D866" s="114" t="s">
        <v>8599</v>
      </c>
      <c r="E866" s="115">
        <v>44859</v>
      </c>
      <c r="F866" s="115">
        <v>44859</v>
      </c>
      <c r="G866" s="115">
        <f>DATE(YEAR(F866)+2,MONTH(F866),DAY(F866)-1)</f>
        <v>45589</v>
      </c>
      <c r="H866" s="114" t="s">
        <v>8600</v>
      </c>
      <c r="I866" s="379" t="s">
        <v>8601</v>
      </c>
      <c r="J866" s="155" t="s">
        <v>8602</v>
      </c>
      <c r="K866" s="114" t="s">
        <v>24</v>
      </c>
      <c r="L866" s="114" t="s">
        <v>5123</v>
      </c>
      <c r="M866" s="114" t="s">
        <v>3640</v>
      </c>
      <c r="N866" s="116" t="str">
        <f t="shared" si="119"/>
        <v>LP</v>
      </c>
      <c r="O866" s="118" t="s">
        <v>8725</v>
      </c>
      <c r="P866" s="114" t="str">
        <f>IF(EXACT(O866,"Overseas Charities Operating in Jamaica"),"Medium",IF(EXACT(O866,"Muslim Groups/Foundations"),"Medium",IF(EXACT(O866,"Churches"),"Low",IF(EXACT(O866,"Benevolent Societies"),"Low",IF(EXACT(O866,"Alumni/Past Students'associations"),"Low",IF(EXACT(O866,"Schools(Government/Private)"),"Low",IF(EXACT(O866,"Govt.Based Trust/Charities"),"Low",IF(EXACT(O866,"Trust"),"Medium",IF(EXACT(O866,"Company Based Foundations"),"Medium",IF(EXACT(O866,"Other Foundations"),"Medium",IF(EXACT(O866,"Unincorporated Groups"),"Medium","")))))))))))</f>
        <v>Medium</v>
      </c>
      <c r="Q866" s="155" t="s">
        <v>10294</v>
      </c>
      <c r="R866" s="356" t="s">
        <v>12729</v>
      </c>
      <c r="S866" s="356"/>
      <c r="T866" s="155" t="s">
        <v>12730</v>
      </c>
      <c r="U866" s="127" t="s">
        <v>12731</v>
      </c>
      <c r="V866" s="129" t="s">
        <v>8603</v>
      </c>
      <c r="W866" s="119" t="s">
        <v>1193</v>
      </c>
      <c r="X866" s="119" t="s">
        <v>1193</v>
      </c>
      <c r="Y866" s="128">
        <v>44742</v>
      </c>
      <c r="Z866" s="118" t="s">
        <v>3303</v>
      </c>
      <c r="AA866" s="120">
        <v>0</v>
      </c>
      <c r="AB866" s="120">
        <v>0</v>
      </c>
      <c r="AC866" s="120">
        <v>0</v>
      </c>
      <c r="AD866" s="120">
        <v>0</v>
      </c>
      <c r="AE866" s="120">
        <v>0</v>
      </c>
      <c r="AF866" s="121">
        <v>0</v>
      </c>
      <c r="AG866" s="114" t="s">
        <v>1193</v>
      </c>
      <c r="AH866" s="130" t="s">
        <v>1193</v>
      </c>
      <c r="AI866" s="114">
        <v>4</v>
      </c>
      <c r="AJ866" s="114">
        <v>2</v>
      </c>
      <c r="AK866" s="114">
        <v>2</v>
      </c>
      <c r="AL866" s="114">
        <v>0</v>
      </c>
      <c r="AM866" s="114">
        <v>0</v>
      </c>
      <c r="AN866" s="118" t="s">
        <v>3500</v>
      </c>
      <c r="AO866" s="122">
        <v>1</v>
      </c>
      <c r="AP866" s="5"/>
    </row>
    <row r="867" spans="1:42" s="11" customFormat="1" ht="25" customHeight="1" x14ac:dyDescent="0.3">
      <c r="A867" s="123" t="s">
        <v>11533</v>
      </c>
      <c r="B867" s="126">
        <v>44931</v>
      </c>
      <c r="C867" s="114" t="str">
        <f t="shared" ca="1" si="120"/>
        <v>Active</v>
      </c>
      <c r="D867" s="114" t="s">
        <v>8836</v>
      </c>
      <c r="E867" s="115">
        <v>44931</v>
      </c>
      <c r="F867" s="115">
        <v>46027</v>
      </c>
      <c r="G867" s="115">
        <f>DATE(YEAR(F867)+1,MONTH(F867)+8,DAY(F867)-1)</f>
        <v>46634</v>
      </c>
      <c r="H867" s="114" t="s">
        <v>8837</v>
      </c>
      <c r="I867" s="379" t="s">
        <v>8838</v>
      </c>
      <c r="J867" s="155" t="s">
        <v>8839</v>
      </c>
      <c r="K867" s="118" t="s">
        <v>11728</v>
      </c>
      <c r="L867" s="114" t="s">
        <v>5123</v>
      </c>
      <c r="M867" s="114" t="s">
        <v>3640</v>
      </c>
      <c r="N867" s="116" t="str">
        <f t="shared" si="119"/>
        <v>LP</v>
      </c>
      <c r="O867" s="114" t="s">
        <v>8728</v>
      </c>
      <c r="P867" s="114" t="str">
        <f>IF(EXACT(O867,"Overseas Charities Operating in Jamaica"),"Medium",IF(EXACT(O867,"Muslim Groups/Foundations"),"Medium",IF(EXACT(O867,"Churches"),"Low",IF(EXACT(O867,"Benevolent Societies"),"Low",IF(EXACT(O867,"Alumni/Past Students Associations"),"Low",IF(EXACT(O867,"Schools(Government/Private)"),"Low",IF(EXACT(O867,"Govt.Based Trusts/Charities"),"Low",IF(EXACT(O867,"Trust"),"Medium",IF(EXACT(O867,"Company Based Foundations"),"Medium",IF(EXACT(O867,"Other Foundations"),"Medium",IF(EXACT(O867,"Unincorporated Groups"),"Medium","")))))))))))</f>
        <v>Low</v>
      </c>
      <c r="Q867" s="155" t="s">
        <v>10591</v>
      </c>
      <c r="R867" s="356" t="s">
        <v>12726</v>
      </c>
      <c r="S867" s="356"/>
      <c r="T867" s="155" t="s">
        <v>12727</v>
      </c>
      <c r="U867" s="117" t="s">
        <v>12728</v>
      </c>
      <c r="V867" s="129" t="s">
        <v>10989</v>
      </c>
      <c r="W867" s="129" t="s">
        <v>10990</v>
      </c>
      <c r="X867" s="129" t="s">
        <v>10991</v>
      </c>
      <c r="Y867" s="115">
        <v>44677</v>
      </c>
      <c r="Z867" s="118" t="s">
        <v>3303</v>
      </c>
      <c r="AA867" s="120">
        <v>0</v>
      </c>
      <c r="AB867" s="120">
        <v>0</v>
      </c>
      <c r="AC867" s="120">
        <v>0</v>
      </c>
      <c r="AD867" s="120">
        <v>0</v>
      </c>
      <c r="AE867" s="120">
        <v>0</v>
      </c>
      <c r="AF867" s="121">
        <v>0</v>
      </c>
      <c r="AG867" s="129" t="s">
        <v>10989</v>
      </c>
      <c r="AH867" s="114" t="s">
        <v>1193</v>
      </c>
      <c r="AI867" s="114">
        <v>2</v>
      </c>
      <c r="AJ867" s="114">
        <v>1</v>
      </c>
      <c r="AK867" s="114">
        <v>1</v>
      </c>
      <c r="AL867" s="114">
        <v>0</v>
      </c>
      <c r="AM867" s="114">
        <v>0</v>
      </c>
      <c r="AN867" s="118" t="s">
        <v>3500</v>
      </c>
      <c r="AO867" s="122">
        <v>1</v>
      </c>
      <c r="AP867" s="5"/>
    </row>
    <row r="868" spans="1:42" s="11" customFormat="1" ht="25" customHeight="1" x14ac:dyDescent="0.3">
      <c r="A868" s="123"/>
      <c r="B868" s="124"/>
      <c r="C868" s="114" t="str">
        <f t="shared" ca="1" si="120"/>
        <v>Expired</v>
      </c>
      <c r="D868" s="114" t="s">
        <v>8561</v>
      </c>
      <c r="E868" s="115">
        <v>44067</v>
      </c>
      <c r="F868" s="115">
        <v>44797</v>
      </c>
      <c r="G868" s="115">
        <f t="shared" ref="G868:G876" si="122">DATE(YEAR(F868)+2,MONTH(F868),DAY(F868)-1)</f>
        <v>45527</v>
      </c>
      <c r="H868" s="114" t="s">
        <v>2664</v>
      </c>
      <c r="I868" s="379" t="s">
        <v>3041</v>
      </c>
      <c r="J868" s="155" t="s">
        <v>6744</v>
      </c>
      <c r="K868" s="114" t="s">
        <v>74</v>
      </c>
      <c r="L868" s="114" t="s">
        <v>15709</v>
      </c>
      <c r="M868" s="114" t="s">
        <v>3640</v>
      </c>
      <c r="N868" s="116" t="str">
        <f t="shared" si="119"/>
        <v>LP</v>
      </c>
      <c r="O868" s="118" t="s">
        <v>8728</v>
      </c>
      <c r="P868" s="114" t="str">
        <f t="shared" ref="P868:P875" si="123">IF(EXACT(O868,"Overseas Charities Operating in Jamaica"),"Medium",IF(EXACT(O868,"Muslim Groups/Foundations"),"Medium",IF(EXACT(O868,"Churches"),"Low",IF(EXACT(O868,"Benevolent Societies"),"Low",IF(EXACT(O868,"Alumni/Past Students'associations"),"Low",IF(EXACT(O868,"Schools(Government/Private)"),"Low",IF(EXACT(O868,"Govt.Based Trust/Charities"),"Low",IF(EXACT(O868,"Trust"),"Medium",IF(EXACT(O868,"Company Based Foundations"),"Medium",IF(EXACT(O868,"Other Foundations"),"Medium",IF(EXACT(O868,"Unincorporated Groups"),"Medium","")))))))))))</f>
        <v>Low</v>
      </c>
      <c r="Q868" s="155" t="s">
        <v>2147</v>
      </c>
      <c r="R868" s="356"/>
      <c r="S868" s="356"/>
      <c r="T868" s="155" t="s">
        <v>8563</v>
      </c>
      <c r="U868" s="117" t="s">
        <v>8562</v>
      </c>
      <c r="V868" s="129" t="s">
        <v>10992</v>
      </c>
      <c r="W868" s="128" t="s">
        <v>1193</v>
      </c>
      <c r="X868" s="128" t="s">
        <v>1193</v>
      </c>
      <c r="Y868" s="128">
        <v>44025</v>
      </c>
      <c r="Z868" s="128">
        <v>44561</v>
      </c>
      <c r="AA868" s="120">
        <v>776005</v>
      </c>
      <c r="AB868" s="120">
        <v>0</v>
      </c>
      <c r="AC868" s="120">
        <v>15630</v>
      </c>
      <c r="AD868" s="120">
        <v>0</v>
      </c>
      <c r="AE868" s="120">
        <v>586762</v>
      </c>
      <c r="AF868" s="121"/>
      <c r="AG868" s="114" t="s">
        <v>11320</v>
      </c>
      <c r="AH868" s="114" t="s">
        <v>1193</v>
      </c>
      <c r="AI868" s="114">
        <v>27</v>
      </c>
      <c r="AJ868" s="114">
        <v>13</v>
      </c>
      <c r="AK868" s="114">
        <v>14</v>
      </c>
      <c r="AL868" s="114">
        <v>5</v>
      </c>
      <c r="AM868" s="114">
        <v>1</v>
      </c>
      <c r="AN868" s="118" t="s">
        <v>3500</v>
      </c>
      <c r="AO868" s="122">
        <v>1</v>
      </c>
      <c r="AP868" s="5"/>
    </row>
    <row r="869" spans="1:42" s="11" customFormat="1" ht="25" customHeight="1" x14ac:dyDescent="0.3">
      <c r="A869" s="123"/>
      <c r="B869" s="124"/>
      <c r="C869" s="114" t="str">
        <f t="shared" ca="1" si="120"/>
        <v>Expired</v>
      </c>
      <c r="D869" s="118" t="s">
        <v>1801</v>
      </c>
      <c r="E869" s="129">
        <v>43109</v>
      </c>
      <c r="F869" s="138">
        <v>44167</v>
      </c>
      <c r="G869" s="115">
        <f t="shared" si="122"/>
        <v>44896</v>
      </c>
      <c r="H869" s="118" t="s">
        <v>1811</v>
      </c>
      <c r="I869" s="379" t="s">
        <v>1822</v>
      </c>
      <c r="J869" s="345" t="s">
        <v>6745</v>
      </c>
      <c r="K869" s="118" t="s">
        <v>9</v>
      </c>
      <c r="L869" s="118" t="s">
        <v>3368</v>
      </c>
      <c r="M869" s="114" t="s">
        <v>8849</v>
      </c>
      <c r="N869" s="116" t="s">
        <v>3789</v>
      </c>
      <c r="O869" s="118" t="s">
        <v>8725</v>
      </c>
      <c r="P869" s="114" t="str">
        <f t="shared" si="123"/>
        <v>Medium</v>
      </c>
      <c r="Q869" s="345" t="s">
        <v>10592</v>
      </c>
      <c r="R869" s="357" t="s">
        <v>14067</v>
      </c>
      <c r="S869" s="357"/>
      <c r="T869" s="345" t="s">
        <v>9122</v>
      </c>
      <c r="U869" s="139" t="s">
        <v>9123</v>
      </c>
      <c r="V869" s="118" t="s">
        <v>10993</v>
      </c>
      <c r="W869" s="118" t="s">
        <v>1193</v>
      </c>
      <c r="X869" s="118" t="s">
        <v>1193</v>
      </c>
      <c r="Y869" s="129">
        <v>43062</v>
      </c>
      <c r="Z869" s="118" t="s">
        <v>3303</v>
      </c>
      <c r="AA869" s="162">
        <v>0</v>
      </c>
      <c r="AB869" s="162">
        <v>0</v>
      </c>
      <c r="AC869" s="162">
        <v>0</v>
      </c>
      <c r="AD869" s="162">
        <v>0</v>
      </c>
      <c r="AE869" s="162">
        <v>0</v>
      </c>
      <c r="AF869" s="140"/>
      <c r="AG869" s="118" t="s">
        <v>1193</v>
      </c>
      <c r="AH869" s="118" t="s">
        <v>1193</v>
      </c>
      <c r="AI869" s="118">
        <v>5</v>
      </c>
      <c r="AJ869" s="118">
        <v>3</v>
      </c>
      <c r="AK869" s="118">
        <v>2</v>
      </c>
      <c r="AL869" s="118">
        <v>0</v>
      </c>
      <c r="AM869" s="118">
        <v>0</v>
      </c>
      <c r="AN869" s="118" t="s">
        <v>3500</v>
      </c>
      <c r="AO869" s="141">
        <v>1</v>
      </c>
      <c r="AP869" s="5"/>
    </row>
    <row r="870" spans="1:42" s="11" customFormat="1" ht="25" customHeight="1" x14ac:dyDescent="0.3">
      <c r="A870" s="123" t="s">
        <v>1193</v>
      </c>
      <c r="B870" s="124"/>
      <c r="C870" s="114" t="str">
        <f t="shared" ca="1" si="120"/>
        <v>Expired</v>
      </c>
      <c r="D870" s="114" t="s">
        <v>4047</v>
      </c>
      <c r="E870" s="115">
        <v>44677</v>
      </c>
      <c r="F870" s="115">
        <v>44677</v>
      </c>
      <c r="G870" s="115">
        <f t="shared" si="122"/>
        <v>45407</v>
      </c>
      <c r="H870" s="114" t="s">
        <v>4199</v>
      </c>
      <c r="I870" s="379" t="s">
        <v>8091</v>
      </c>
      <c r="J870" s="155" t="s">
        <v>6746</v>
      </c>
      <c r="K870" s="114" t="s">
        <v>24</v>
      </c>
      <c r="L870" s="114" t="s">
        <v>5123</v>
      </c>
      <c r="M870" s="114" t="s">
        <v>3640</v>
      </c>
      <c r="N870" s="116" t="str">
        <f t="shared" ref="N870:N900" si="124">IF(EXACT(M870,"C - COMPANY ACT"),"LP",IF(EXACT(M870,"V- VEST ACT (WITHIN PARLIAMENT) "),"LP",IF(EXACT(M870,"FS - FRIENDLY SOCIETIES ACT"),"LP",IF(EXACT(M870,"UN - UNICORPORATED"),"LA",""))))</f>
        <v>LP</v>
      </c>
      <c r="O870" s="118" t="s">
        <v>8728</v>
      </c>
      <c r="P870" s="114" t="str">
        <f t="shared" si="123"/>
        <v>Low</v>
      </c>
      <c r="Q870" s="155" t="s">
        <v>5475</v>
      </c>
      <c r="R870" s="356"/>
      <c r="S870" s="356"/>
      <c r="T870" s="155" t="s">
        <v>4200</v>
      </c>
      <c r="U870" s="127" t="s">
        <v>6747</v>
      </c>
      <c r="V870" s="118" t="s">
        <v>5536</v>
      </c>
      <c r="W870" s="118" t="s">
        <v>6748</v>
      </c>
      <c r="X870" s="118" t="s">
        <v>1193</v>
      </c>
      <c r="Y870" s="115">
        <v>44473</v>
      </c>
      <c r="Z870" s="136" t="s">
        <v>3305</v>
      </c>
      <c r="AA870" s="130">
        <v>0</v>
      </c>
      <c r="AB870" s="130">
        <v>0</v>
      </c>
      <c r="AC870" s="130">
        <v>0</v>
      </c>
      <c r="AD870" s="130">
        <v>0</v>
      </c>
      <c r="AE870" s="130">
        <v>0</v>
      </c>
      <c r="AF870" s="137"/>
      <c r="AG870" s="130" t="s">
        <v>5536</v>
      </c>
      <c r="AH870" s="114" t="s">
        <v>1193</v>
      </c>
      <c r="AI870" s="114"/>
      <c r="AJ870" s="114"/>
      <c r="AK870" s="114"/>
      <c r="AL870" s="114"/>
      <c r="AM870" s="114"/>
      <c r="AN870" s="136" t="s">
        <v>3500</v>
      </c>
      <c r="AO870" s="122">
        <v>1</v>
      </c>
      <c r="AP870" s="5"/>
    </row>
    <row r="871" spans="1:42" s="11" customFormat="1" ht="25" customHeight="1" x14ac:dyDescent="0.3">
      <c r="A871" s="123"/>
      <c r="B871" s="124"/>
      <c r="C871" s="114" t="str">
        <f t="shared" ca="1" si="120"/>
        <v>Expired</v>
      </c>
      <c r="D871" s="114" t="s">
        <v>3563</v>
      </c>
      <c r="E871" s="115">
        <v>43563</v>
      </c>
      <c r="F871" s="115">
        <v>43563</v>
      </c>
      <c r="G871" s="115">
        <f t="shared" si="122"/>
        <v>44293</v>
      </c>
      <c r="H871" s="114" t="s">
        <v>3564</v>
      </c>
      <c r="I871" s="379" t="s">
        <v>8092</v>
      </c>
      <c r="J871" s="155" t="s">
        <v>6749</v>
      </c>
      <c r="K871" s="114" t="s">
        <v>11728</v>
      </c>
      <c r="L871" s="114" t="s">
        <v>5123</v>
      </c>
      <c r="M871" s="114" t="s">
        <v>3640</v>
      </c>
      <c r="N871" s="116" t="str">
        <f t="shared" si="124"/>
        <v>LP</v>
      </c>
      <c r="O871" s="118" t="s">
        <v>8728</v>
      </c>
      <c r="P871" s="114" t="str">
        <f t="shared" si="123"/>
        <v>Low</v>
      </c>
      <c r="Q871" s="155" t="s">
        <v>2147</v>
      </c>
      <c r="R871" s="356"/>
      <c r="S871" s="356"/>
      <c r="T871" s="155" t="s">
        <v>3565</v>
      </c>
      <c r="U871" s="117" t="s">
        <v>1193</v>
      </c>
      <c r="V871" s="119"/>
      <c r="W871" s="119"/>
      <c r="X871" s="119"/>
      <c r="Y871" s="128"/>
      <c r="Z871" s="118" t="s">
        <v>3303</v>
      </c>
      <c r="AA871" s="120">
        <v>0</v>
      </c>
      <c r="AB871" s="120">
        <v>0</v>
      </c>
      <c r="AC871" s="120">
        <v>0</v>
      </c>
      <c r="AD871" s="120">
        <v>0</v>
      </c>
      <c r="AE871" s="120">
        <v>0</v>
      </c>
      <c r="AF871" s="121"/>
      <c r="AG871" s="114"/>
      <c r="AH871" s="114"/>
      <c r="AI871" s="114"/>
      <c r="AJ871" s="114"/>
      <c r="AK871" s="114"/>
      <c r="AL871" s="114"/>
      <c r="AM871" s="114"/>
      <c r="AN871" s="118" t="str">
        <f>IF(ISNUMBER(#REF!), IF(#REF!&lt;5000001,"SMALL", IF(#REF!&lt;15000001,"MEDIUM","LARGE")),"")</f>
        <v/>
      </c>
      <c r="AO871" s="122">
        <v>1</v>
      </c>
      <c r="AP871" s="5"/>
    </row>
    <row r="872" spans="1:42" s="11" customFormat="1" ht="25" customHeight="1" x14ac:dyDescent="0.3">
      <c r="A872" s="123"/>
      <c r="B872" s="124"/>
      <c r="C872" s="114" t="str">
        <f t="shared" ca="1" si="120"/>
        <v>Expired</v>
      </c>
      <c r="D872" s="114" t="s">
        <v>3971</v>
      </c>
      <c r="E872" s="115">
        <v>42143</v>
      </c>
      <c r="F872" s="115">
        <v>44335</v>
      </c>
      <c r="G872" s="115">
        <f t="shared" si="122"/>
        <v>45064</v>
      </c>
      <c r="H872" s="114" t="s">
        <v>909</v>
      </c>
      <c r="I872" s="379" t="s">
        <v>910</v>
      </c>
      <c r="J872" s="155" t="s">
        <v>6750</v>
      </c>
      <c r="K872" s="114" t="s">
        <v>11728</v>
      </c>
      <c r="L872" s="114" t="s">
        <v>5123</v>
      </c>
      <c r="M872" s="114" t="s">
        <v>3640</v>
      </c>
      <c r="N872" s="116" t="str">
        <f t="shared" si="124"/>
        <v>LP</v>
      </c>
      <c r="O872" s="118" t="s">
        <v>8728</v>
      </c>
      <c r="P872" s="114" t="str">
        <f t="shared" si="123"/>
        <v>Low</v>
      </c>
      <c r="Q872" s="155" t="s">
        <v>10593</v>
      </c>
      <c r="R872" s="356"/>
      <c r="S872" s="356"/>
      <c r="T872" s="155" t="s">
        <v>2851</v>
      </c>
      <c r="U872" s="117" t="s">
        <v>6751</v>
      </c>
      <c r="V872" s="118" t="s">
        <v>6752</v>
      </c>
      <c r="W872" s="119" t="s">
        <v>1193</v>
      </c>
      <c r="X872" s="119" t="s">
        <v>1193</v>
      </c>
      <c r="Y872" s="128">
        <v>42143</v>
      </c>
      <c r="Z872" s="118" t="s">
        <v>3305</v>
      </c>
      <c r="AA872" s="120">
        <v>1882413</v>
      </c>
      <c r="AB872" s="120">
        <v>0</v>
      </c>
      <c r="AC872" s="120">
        <v>702809</v>
      </c>
      <c r="AD872" s="120">
        <v>0</v>
      </c>
      <c r="AE872" s="120">
        <v>1675259</v>
      </c>
      <c r="AF872" s="121"/>
      <c r="AG872" s="114" t="s">
        <v>11485</v>
      </c>
      <c r="AH872" s="114" t="s">
        <v>7780</v>
      </c>
      <c r="AI872" s="114"/>
      <c r="AJ872" s="114"/>
      <c r="AK872" s="114"/>
      <c r="AL872" s="114"/>
      <c r="AM872" s="114"/>
      <c r="AN872" s="118" t="str">
        <f>IF(ISNUMBER(#REF!), IF(#REF!&lt;5000001,"SMALL", IF(#REF!&lt;15000001,"MEDIUM","LARGE")),"")</f>
        <v/>
      </c>
      <c r="AO872" s="122">
        <v>1</v>
      </c>
      <c r="AP872" s="5"/>
    </row>
    <row r="873" spans="1:42" s="11" customFormat="1" ht="25" customHeight="1" x14ac:dyDescent="0.3">
      <c r="A873" s="123"/>
      <c r="B873" s="124"/>
      <c r="C873" s="114" t="str">
        <f t="shared" ca="1" si="120"/>
        <v>Active</v>
      </c>
      <c r="D873" s="114" t="s">
        <v>8962</v>
      </c>
      <c r="E873" s="115">
        <v>42950</v>
      </c>
      <c r="F873" s="115">
        <v>45507</v>
      </c>
      <c r="G873" s="115">
        <f t="shared" si="122"/>
        <v>46236</v>
      </c>
      <c r="H873" s="114" t="s">
        <v>1618</v>
      </c>
      <c r="I873" s="379" t="s">
        <v>1639</v>
      </c>
      <c r="J873" s="155" t="s">
        <v>14373</v>
      </c>
      <c r="K873" s="114" t="s">
        <v>11728</v>
      </c>
      <c r="L873" s="114" t="s">
        <v>5123</v>
      </c>
      <c r="M873" s="114" t="s">
        <v>3640</v>
      </c>
      <c r="N873" s="116" t="str">
        <f t="shared" si="124"/>
        <v>LP</v>
      </c>
      <c r="O873" s="118" t="s">
        <v>8728</v>
      </c>
      <c r="P873" s="114" t="str">
        <f t="shared" si="123"/>
        <v>Low</v>
      </c>
      <c r="Q873" s="155" t="s">
        <v>10594</v>
      </c>
      <c r="R873" s="356" t="s">
        <v>12213</v>
      </c>
      <c r="S873" s="356"/>
      <c r="T873" s="155" t="s">
        <v>8829</v>
      </c>
      <c r="U873" s="127" t="s">
        <v>8828</v>
      </c>
      <c r="V873" s="118" t="s">
        <v>10994</v>
      </c>
      <c r="W873" s="119" t="s">
        <v>1193</v>
      </c>
      <c r="X873" s="119" t="s">
        <v>1193</v>
      </c>
      <c r="Y873" s="128">
        <v>44734</v>
      </c>
      <c r="Z873" s="128">
        <v>43100</v>
      </c>
      <c r="AA873" s="120">
        <v>69847490</v>
      </c>
      <c r="AB873" s="120">
        <v>0</v>
      </c>
      <c r="AC873" s="120">
        <v>4900497</v>
      </c>
      <c r="AD873" s="120">
        <v>0</v>
      </c>
      <c r="AE873" s="120">
        <v>72856956</v>
      </c>
      <c r="AF873" s="121">
        <v>332364926</v>
      </c>
      <c r="AG873" s="114" t="s">
        <v>1193</v>
      </c>
      <c r="AH873" s="114" t="s">
        <v>1193</v>
      </c>
      <c r="AI873" s="114">
        <v>1100</v>
      </c>
      <c r="AJ873" s="114">
        <v>330</v>
      </c>
      <c r="AK873" s="114">
        <v>770</v>
      </c>
      <c r="AL873" s="114" t="s">
        <v>12214</v>
      </c>
      <c r="AM873" s="114">
        <v>2</v>
      </c>
      <c r="AN873" s="118" t="s">
        <v>4568</v>
      </c>
      <c r="AO873" s="122">
        <v>1</v>
      </c>
      <c r="AP873" s="5"/>
    </row>
    <row r="874" spans="1:42" s="11" customFormat="1" ht="25" customHeight="1" x14ac:dyDescent="0.3">
      <c r="A874" s="123"/>
      <c r="B874" s="124"/>
      <c r="C874" s="114" t="str">
        <f t="shared" ca="1" si="120"/>
        <v>Active</v>
      </c>
      <c r="D874" s="114" t="s">
        <v>3857</v>
      </c>
      <c r="E874" s="115">
        <v>44476</v>
      </c>
      <c r="F874" s="115">
        <v>45572</v>
      </c>
      <c r="G874" s="115">
        <f t="shared" si="122"/>
        <v>46301</v>
      </c>
      <c r="H874" s="114" t="s">
        <v>4138</v>
      </c>
      <c r="I874" s="379" t="s">
        <v>16616</v>
      </c>
      <c r="J874" s="155" t="s">
        <v>6753</v>
      </c>
      <c r="K874" s="114" t="s">
        <v>11728</v>
      </c>
      <c r="L874" s="114" t="s">
        <v>5123</v>
      </c>
      <c r="M874" s="114" t="s">
        <v>3640</v>
      </c>
      <c r="N874" s="116" t="str">
        <f t="shared" si="124"/>
        <v>LP</v>
      </c>
      <c r="O874" s="118" t="s">
        <v>8728</v>
      </c>
      <c r="P874" s="114" t="str">
        <f t="shared" si="123"/>
        <v>Low</v>
      </c>
      <c r="Q874" s="155" t="s">
        <v>6754</v>
      </c>
      <c r="R874" s="356" t="s">
        <v>13533</v>
      </c>
      <c r="S874" s="356"/>
      <c r="T874" s="155" t="s">
        <v>13534</v>
      </c>
      <c r="U874" s="127" t="s">
        <v>13535</v>
      </c>
      <c r="V874" s="118" t="s">
        <v>5430</v>
      </c>
      <c r="W874" s="118" t="s">
        <v>6755</v>
      </c>
      <c r="X874" s="119" t="s">
        <v>1193</v>
      </c>
      <c r="Y874" s="115">
        <v>44295</v>
      </c>
      <c r="Z874" s="115">
        <v>44561</v>
      </c>
      <c r="AA874" s="130">
        <v>420318</v>
      </c>
      <c r="AB874" s="130">
        <v>0</v>
      </c>
      <c r="AC874" s="130">
        <v>284125.37</v>
      </c>
      <c r="AD874" s="130">
        <v>0</v>
      </c>
      <c r="AE874" s="130">
        <v>288075.25</v>
      </c>
      <c r="AF874" s="137">
        <v>848314</v>
      </c>
      <c r="AG874" s="114" t="s">
        <v>13341</v>
      </c>
      <c r="AH874" s="114" t="s">
        <v>13536</v>
      </c>
      <c r="AI874" s="114">
        <v>4</v>
      </c>
      <c r="AJ874" s="114">
        <v>4</v>
      </c>
      <c r="AK874" s="114">
        <v>0</v>
      </c>
      <c r="AL874" s="114">
        <v>0</v>
      </c>
      <c r="AM874" s="114">
        <v>1</v>
      </c>
      <c r="AN874" s="136" t="s">
        <v>3500</v>
      </c>
      <c r="AO874" s="122">
        <v>1</v>
      </c>
      <c r="AP874" s="5"/>
    </row>
    <row r="875" spans="1:42" s="11" customFormat="1" ht="25" customHeight="1" x14ac:dyDescent="0.3">
      <c r="A875" s="123"/>
      <c r="B875" s="124"/>
      <c r="C875" s="114" t="str">
        <f t="shared" ca="1" si="120"/>
        <v>Expired</v>
      </c>
      <c r="D875" s="114" t="s">
        <v>8279</v>
      </c>
      <c r="E875" s="115">
        <v>43804</v>
      </c>
      <c r="F875" s="115">
        <v>45265</v>
      </c>
      <c r="G875" s="115">
        <f t="shared" si="122"/>
        <v>45995</v>
      </c>
      <c r="H875" s="114" t="s">
        <v>2435</v>
      </c>
      <c r="I875" s="379" t="s">
        <v>2436</v>
      </c>
      <c r="J875" s="155" t="s">
        <v>6756</v>
      </c>
      <c r="K875" s="114" t="s">
        <v>11728</v>
      </c>
      <c r="L875" s="114" t="s">
        <v>5123</v>
      </c>
      <c r="M875" s="114" t="s">
        <v>3640</v>
      </c>
      <c r="N875" s="116" t="str">
        <f t="shared" si="124"/>
        <v>LP</v>
      </c>
      <c r="O875" s="118" t="s">
        <v>8728</v>
      </c>
      <c r="P875" s="114" t="str">
        <f t="shared" si="123"/>
        <v>Low</v>
      </c>
      <c r="Q875" s="155" t="s">
        <v>2147</v>
      </c>
      <c r="R875" s="356" t="s">
        <v>13863</v>
      </c>
      <c r="S875" s="356"/>
      <c r="T875" s="155" t="s">
        <v>13864</v>
      </c>
      <c r="U875" s="117" t="s">
        <v>13865</v>
      </c>
      <c r="V875" s="128" t="s">
        <v>10857</v>
      </c>
      <c r="W875" s="128" t="s">
        <v>1193</v>
      </c>
      <c r="X875" s="128" t="s">
        <v>1193</v>
      </c>
      <c r="Y875" s="128">
        <v>43748</v>
      </c>
      <c r="Z875" s="128">
        <v>44196</v>
      </c>
      <c r="AA875" s="120">
        <v>0</v>
      </c>
      <c r="AB875" s="120">
        <v>0</v>
      </c>
      <c r="AC875" s="120">
        <v>0</v>
      </c>
      <c r="AD875" s="120">
        <v>0</v>
      </c>
      <c r="AE875" s="120">
        <v>0</v>
      </c>
      <c r="AF875" s="121">
        <v>0</v>
      </c>
      <c r="AG875" s="114" t="s">
        <v>1193</v>
      </c>
      <c r="AH875" s="114" t="s">
        <v>1193</v>
      </c>
      <c r="AI875" s="114">
        <v>2</v>
      </c>
      <c r="AJ875" s="114">
        <v>0</v>
      </c>
      <c r="AK875" s="114">
        <v>2</v>
      </c>
      <c r="AL875" s="114">
        <v>0</v>
      </c>
      <c r="AM875" s="114">
        <v>0</v>
      </c>
      <c r="AN875" s="118" t="s">
        <v>3500</v>
      </c>
      <c r="AO875" s="122">
        <v>1</v>
      </c>
      <c r="AP875" s="5"/>
    </row>
    <row r="876" spans="1:42" s="11" customFormat="1" ht="25" customHeight="1" x14ac:dyDescent="0.3">
      <c r="A876" s="125" t="s">
        <v>11533</v>
      </c>
      <c r="B876" s="126">
        <v>46184</v>
      </c>
      <c r="C876" s="114" t="str">
        <f t="shared" ca="1" si="120"/>
        <v>Active</v>
      </c>
      <c r="D876" s="114" t="s">
        <v>16707</v>
      </c>
      <c r="E876" s="115">
        <v>46184</v>
      </c>
      <c r="F876" s="115">
        <v>46184</v>
      </c>
      <c r="G876" s="115">
        <f t="shared" si="122"/>
        <v>46914</v>
      </c>
      <c r="H876" s="114" t="s">
        <v>16708</v>
      </c>
      <c r="I876" s="379" t="s">
        <v>16709</v>
      </c>
      <c r="J876" s="155" t="s">
        <v>16710</v>
      </c>
      <c r="K876" s="118" t="s">
        <v>24</v>
      </c>
      <c r="L876" s="114" t="s">
        <v>5123</v>
      </c>
      <c r="M876" s="114" t="s">
        <v>3640</v>
      </c>
      <c r="N876" s="116" t="str">
        <f t="shared" si="124"/>
        <v>LP</v>
      </c>
      <c r="O876" s="114" t="s">
        <v>8725</v>
      </c>
      <c r="P876" s="114" t="str">
        <f>IF(EXACT(O876,"Overseas Charities Operating in Jamaica"),"Medium",IF(EXACT(O876,"Muslim Groups/Foundations"),"Medium",IF(EXACT(O876,"Churches"),"Low",IF(EXACT(O876,"Benevolent Societies"),"Low",IF(EXACT(O876,"Alumni/Past Students Associations"),"Low",IF(EXACT(O876,"Schools(Government/Private)"),"Low",IF(EXACT(O876,"Govt.Based Trusts/Charities"),"Low",IF(EXACT(O876,"Trust"),"Medium",IF(EXACT(O876,"Company Based Foundations"),"Medium",IF(EXACT(O876,"Other Foundations"),"Medium",IF(EXACT(O876,"Unincorporated Groups"),"Medium","")))))))))))</f>
        <v>Medium</v>
      </c>
      <c r="Q876" s="155" t="s">
        <v>16711</v>
      </c>
      <c r="R876" s="356" t="s">
        <v>16712</v>
      </c>
      <c r="S876" s="356"/>
      <c r="T876" s="155" t="s">
        <v>16713</v>
      </c>
      <c r="U876" s="127" t="s">
        <v>16714</v>
      </c>
      <c r="V876" s="129" t="s">
        <v>16715</v>
      </c>
      <c r="W876" s="128" t="s">
        <v>16716</v>
      </c>
      <c r="X876" s="128" t="s">
        <v>1193</v>
      </c>
      <c r="Y876" s="115">
        <v>46143</v>
      </c>
      <c r="Z876" s="115" t="s">
        <v>3303</v>
      </c>
      <c r="AA876" s="120">
        <v>0</v>
      </c>
      <c r="AB876" s="120">
        <v>0</v>
      </c>
      <c r="AC876" s="120">
        <v>0</v>
      </c>
      <c r="AD876" s="120">
        <v>0</v>
      </c>
      <c r="AE876" s="120">
        <v>0</v>
      </c>
      <c r="AF876" s="121">
        <v>0</v>
      </c>
      <c r="AG876" s="114" t="s">
        <v>1193</v>
      </c>
      <c r="AH876" s="114" t="s">
        <v>1193</v>
      </c>
      <c r="AI876" s="114">
        <v>2</v>
      </c>
      <c r="AJ876" s="114">
        <v>0</v>
      </c>
      <c r="AK876" s="114">
        <v>2</v>
      </c>
      <c r="AL876" s="114">
        <v>2</v>
      </c>
      <c r="AM876" s="114">
        <v>1</v>
      </c>
      <c r="AN876" s="118" t="s">
        <v>3500</v>
      </c>
      <c r="AO876" s="122">
        <v>1</v>
      </c>
      <c r="AP876" s="5"/>
    </row>
    <row r="877" spans="1:42" s="11" customFormat="1" ht="25" customHeight="1" x14ac:dyDescent="0.3">
      <c r="A877" s="123"/>
      <c r="B877" s="124"/>
      <c r="C877" s="114" t="str">
        <f t="shared" ca="1" si="120"/>
        <v>Active</v>
      </c>
      <c r="D877" s="114" t="s">
        <v>15439</v>
      </c>
      <c r="E877" s="115">
        <v>41864</v>
      </c>
      <c r="F877" s="115">
        <v>45918</v>
      </c>
      <c r="G877" s="115">
        <f>DATE(YEAR(F877),MONTH(F877)+15,DAY(F877)-1)</f>
        <v>46373</v>
      </c>
      <c r="H877" s="114" t="s">
        <v>425</v>
      </c>
      <c r="I877" s="379" t="s">
        <v>426</v>
      </c>
      <c r="J877" s="155" t="s">
        <v>6760</v>
      </c>
      <c r="K877" s="114" t="s">
        <v>11728</v>
      </c>
      <c r="L877" s="114" t="s">
        <v>5123</v>
      </c>
      <c r="M877" s="114" t="s">
        <v>3640</v>
      </c>
      <c r="N877" s="116" t="str">
        <f t="shared" si="124"/>
        <v>LP</v>
      </c>
      <c r="O877" s="118" t="s">
        <v>8726</v>
      </c>
      <c r="P877" s="114" t="str">
        <f t="shared" ref="P877:P908" si="125">IF(EXACT(O877,"Overseas Charities Operating in Jamaica"),"Medium",IF(EXACT(O877,"Muslim Groups/Foundations"),"Medium",IF(EXACT(O877,"Churches"),"Low",IF(EXACT(O877,"Benevolent Societies"),"Low",IF(EXACT(O877,"Alumni/Past Students'associations"),"Low",IF(EXACT(O877,"Schools(Government/Private)"),"Low",IF(EXACT(O877,"Govt.Based Trust/Charities"),"Low",IF(EXACT(O877,"Trust"),"Medium",IF(EXACT(O877,"Company Based Foundations"),"Medium",IF(EXACT(O877,"Other Foundations"),"Medium",IF(EXACT(O877,"Unincorporated Groups"),"Medium","")))))))))))</f>
        <v>Medium</v>
      </c>
      <c r="Q877" s="155" t="s">
        <v>621</v>
      </c>
      <c r="R877" s="356" t="s">
        <v>15434</v>
      </c>
      <c r="S877" s="356"/>
      <c r="T877" s="155" t="s">
        <v>15435</v>
      </c>
      <c r="U877" s="228" t="s">
        <v>15436</v>
      </c>
      <c r="V877" s="229" t="s">
        <v>15437</v>
      </c>
      <c r="W877" s="118" t="s">
        <v>15438</v>
      </c>
      <c r="X877" s="119" t="s">
        <v>1193</v>
      </c>
      <c r="Y877" s="115">
        <v>45888</v>
      </c>
      <c r="Z877" s="115">
        <v>42004</v>
      </c>
      <c r="AA877" s="120">
        <v>2000000</v>
      </c>
      <c r="AB877" s="120">
        <v>0</v>
      </c>
      <c r="AC877" s="120">
        <v>847210</v>
      </c>
      <c r="AD877" s="120">
        <v>0</v>
      </c>
      <c r="AE877" s="120">
        <v>723447</v>
      </c>
      <c r="AF877" s="121">
        <v>0</v>
      </c>
      <c r="AG877" s="114" t="s">
        <v>1193</v>
      </c>
      <c r="AH877" s="114" t="s">
        <v>1193</v>
      </c>
      <c r="AI877" s="114">
        <v>8</v>
      </c>
      <c r="AJ877" s="114">
        <v>1</v>
      </c>
      <c r="AK877" s="114">
        <v>7</v>
      </c>
      <c r="AL877" s="114">
        <v>8</v>
      </c>
      <c r="AM877" s="114">
        <v>0</v>
      </c>
      <c r="AN877" s="118" t="s">
        <v>3500</v>
      </c>
      <c r="AO877" s="122">
        <v>1</v>
      </c>
      <c r="AP877" s="5"/>
    </row>
    <row r="878" spans="1:42" s="11" customFormat="1" ht="25" customHeight="1" x14ac:dyDescent="0.3">
      <c r="A878" s="123"/>
      <c r="B878" s="124"/>
      <c r="C878" s="114" t="str">
        <f t="shared" ca="1" si="120"/>
        <v>Expired</v>
      </c>
      <c r="D878" s="114" t="s">
        <v>4062</v>
      </c>
      <c r="E878" s="115">
        <v>43788</v>
      </c>
      <c r="F878" s="115">
        <v>45249</v>
      </c>
      <c r="G878" s="115">
        <f>DATE(YEAR(F878)+2,MONTH(F878),DAY(F878)-1)</f>
        <v>45979</v>
      </c>
      <c r="H878" s="114" t="s">
        <v>2427</v>
      </c>
      <c r="I878" s="379" t="s">
        <v>4967</v>
      </c>
      <c r="J878" s="155" t="s">
        <v>16193</v>
      </c>
      <c r="K878" s="114" t="s">
        <v>11728</v>
      </c>
      <c r="L878" s="114" t="s">
        <v>5123</v>
      </c>
      <c r="M878" s="114" t="s">
        <v>3640</v>
      </c>
      <c r="N878" s="116" t="str">
        <f t="shared" si="124"/>
        <v>LP</v>
      </c>
      <c r="O878" s="118" t="s">
        <v>8725</v>
      </c>
      <c r="P878" s="114" t="str">
        <f t="shared" si="125"/>
        <v>Medium</v>
      </c>
      <c r="Q878" s="155" t="s">
        <v>6761</v>
      </c>
      <c r="R878" s="356" t="s">
        <v>13514</v>
      </c>
      <c r="S878" s="356"/>
      <c r="T878" s="155" t="s">
        <v>13512</v>
      </c>
      <c r="U878" s="117" t="s">
        <v>13513</v>
      </c>
      <c r="V878" s="129" t="s">
        <v>6762</v>
      </c>
      <c r="W878" s="128" t="s">
        <v>1193</v>
      </c>
      <c r="X878" s="128" t="s">
        <v>1193</v>
      </c>
      <c r="Y878" s="128">
        <v>43766</v>
      </c>
      <c r="Z878" s="128">
        <v>43830</v>
      </c>
      <c r="AA878" s="120">
        <v>2405000</v>
      </c>
      <c r="AB878" s="120">
        <v>0</v>
      </c>
      <c r="AC878" s="120">
        <v>2405000</v>
      </c>
      <c r="AD878" s="120">
        <v>0</v>
      </c>
      <c r="AE878" s="120">
        <v>-4578712.2699999996</v>
      </c>
      <c r="AF878" s="121">
        <v>235577</v>
      </c>
      <c r="AG878" s="114" t="s">
        <v>13515</v>
      </c>
      <c r="AH878" s="114" t="s">
        <v>13516</v>
      </c>
      <c r="AI878" s="114">
        <v>58</v>
      </c>
      <c r="AJ878" s="114">
        <v>35</v>
      </c>
      <c r="AK878" s="114">
        <v>23</v>
      </c>
      <c r="AL878" s="114">
        <v>58</v>
      </c>
      <c r="AM878" s="114">
        <v>1</v>
      </c>
      <c r="AN878" s="118" t="s">
        <v>3500</v>
      </c>
      <c r="AO878" s="122">
        <v>1</v>
      </c>
      <c r="AP878" s="5"/>
    </row>
    <row r="879" spans="1:42" s="11" customFormat="1" ht="25" customHeight="1" x14ac:dyDescent="0.3">
      <c r="A879" s="125" t="s">
        <v>11533</v>
      </c>
      <c r="B879" s="126">
        <v>44816</v>
      </c>
      <c r="C879" s="114" t="str">
        <f t="shared" ca="1" si="120"/>
        <v>Active</v>
      </c>
      <c r="D879" s="114" t="s">
        <v>15050</v>
      </c>
      <c r="E879" s="115">
        <v>44792</v>
      </c>
      <c r="F879" s="115">
        <v>45523</v>
      </c>
      <c r="G879" s="115">
        <f>DATE(YEAR(F879)+2,MONTH(F879),DAY(F879)-1)</f>
        <v>46252</v>
      </c>
      <c r="H879" s="114" t="s">
        <v>8410</v>
      </c>
      <c r="I879" s="379" t="s">
        <v>8411</v>
      </c>
      <c r="J879" s="155" t="s">
        <v>8412</v>
      </c>
      <c r="K879" s="118" t="s">
        <v>14</v>
      </c>
      <c r="L879" s="114" t="s">
        <v>3368</v>
      </c>
      <c r="M879" s="114" t="s">
        <v>3640</v>
      </c>
      <c r="N879" s="116" t="str">
        <f t="shared" si="124"/>
        <v>LP</v>
      </c>
      <c r="O879" s="118" t="s">
        <v>8725</v>
      </c>
      <c r="P879" s="114" t="str">
        <f t="shared" si="125"/>
        <v>Medium</v>
      </c>
      <c r="Q879" s="155" t="s">
        <v>1193</v>
      </c>
      <c r="R879" s="356"/>
      <c r="S879" s="356"/>
      <c r="T879" s="155" t="s">
        <v>1193</v>
      </c>
      <c r="U879" s="117" t="s">
        <v>1193</v>
      </c>
      <c r="V879" s="129" t="s">
        <v>1193</v>
      </c>
      <c r="W879" s="128" t="s">
        <v>1193</v>
      </c>
      <c r="X879" s="128" t="s">
        <v>1193</v>
      </c>
      <c r="Y879" s="128" t="s">
        <v>1193</v>
      </c>
      <c r="Z879" s="118" t="s">
        <v>3303</v>
      </c>
      <c r="AA879" s="120">
        <v>0</v>
      </c>
      <c r="AB879" s="120">
        <v>0</v>
      </c>
      <c r="AC879" s="120">
        <v>0</v>
      </c>
      <c r="AD879" s="120">
        <v>0</v>
      </c>
      <c r="AE879" s="120">
        <v>0</v>
      </c>
      <c r="AF879" s="121"/>
      <c r="AG879" s="114" t="s">
        <v>1193</v>
      </c>
      <c r="AH879" s="114" t="s">
        <v>1193</v>
      </c>
      <c r="AI879" s="114" t="s">
        <v>1193</v>
      </c>
      <c r="AJ879" s="114" t="s">
        <v>1193</v>
      </c>
      <c r="AK879" s="114" t="s">
        <v>1193</v>
      </c>
      <c r="AL879" s="114" t="s">
        <v>1193</v>
      </c>
      <c r="AM879" s="114" t="s">
        <v>1193</v>
      </c>
      <c r="AN879" s="118" t="s">
        <v>1193</v>
      </c>
      <c r="AO879" s="122">
        <v>1</v>
      </c>
      <c r="AP879" s="5"/>
    </row>
    <row r="880" spans="1:42" s="11" customFormat="1" ht="25" customHeight="1" x14ac:dyDescent="0.3">
      <c r="A880" s="123"/>
      <c r="B880" s="124"/>
      <c r="C880" s="114" t="str">
        <f t="shared" ca="1" si="120"/>
        <v>Expired</v>
      </c>
      <c r="D880" s="118" t="s">
        <v>4533</v>
      </c>
      <c r="E880" s="129">
        <v>44285</v>
      </c>
      <c r="F880" s="138">
        <v>44285</v>
      </c>
      <c r="G880" s="115">
        <f>DATE(YEAR(F880)+2,MONTH(F880),DAY(F880)-1)</f>
        <v>45014</v>
      </c>
      <c r="H880" s="118" t="s">
        <v>3482</v>
      </c>
      <c r="I880" s="379" t="s">
        <v>5083</v>
      </c>
      <c r="J880" s="345" t="s">
        <v>6763</v>
      </c>
      <c r="K880" s="118" t="s">
        <v>9</v>
      </c>
      <c r="L880" s="118" t="s">
        <v>3368</v>
      </c>
      <c r="M880" s="114" t="s">
        <v>3640</v>
      </c>
      <c r="N880" s="116" t="str">
        <f t="shared" si="124"/>
        <v>LP</v>
      </c>
      <c r="O880" s="118" t="s">
        <v>8725</v>
      </c>
      <c r="P880" s="114" t="str">
        <f t="shared" si="125"/>
        <v>Medium</v>
      </c>
      <c r="Q880" s="345" t="s">
        <v>3483</v>
      </c>
      <c r="R880" s="357"/>
      <c r="S880" s="357"/>
      <c r="T880" s="345" t="s">
        <v>3484</v>
      </c>
      <c r="U880" s="139" t="s">
        <v>3485</v>
      </c>
      <c r="V880" s="118"/>
      <c r="W880" s="118"/>
      <c r="X880" s="118"/>
      <c r="Y880" s="118"/>
      <c r="Z880" s="118"/>
      <c r="AA880" s="118"/>
      <c r="AB880" s="118"/>
      <c r="AC880" s="118"/>
      <c r="AD880" s="118"/>
      <c r="AE880" s="118"/>
      <c r="AF880" s="140"/>
      <c r="AG880" s="118"/>
      <c r="AH880" s="118"/>
      <c r="AI880" s="118"/>
      <c r="AJ880" s="118"/>
      <c r="AK880" s="118"/>
      <c r="AL880" s="118"/>
      <c r="AM880" s="118"/>
      <c r="AN880" s="118"/>
      <c r="AO880" s="141">
        <v>1</v>
      </c>
      <c r="AP880" s="5"/>
    </row>
    <row r="881" spans="1:42" s="11" customFormat="1" ht="25" customHeight="1" x14ac:dyDescent="0.3">
      <c r="A881" s="123"/>
      <c r="B881" s="124"/>
      <c r="C881" s="114" t="str">
        <f t="shared" ca="1" si="120"/>
        <v>Expired</v>
      </c>
      <c r="D881" s="114" t="s">
        <v>3674</v>
      </c>
      <c r="E881" s="115">
        <v>43690</v>
      </c>
      <c r="F881" s="115">
        <v>43690</v>
      </c>
      <c r="G881" s="115">
        <f>DATE(YEAR(F881)+2,MONTH(F881),DAY(F881)-1)</f>
        <v>44420</v>
      </c>
      <c r="H881" s="114" t="s">
        <v>2371</v>
      </c>
      <c r="I881" s="379" t="s">
        <v>4968</v>
      </c>
      <c r="J881" s="155" t="s">
        <v>6764</v>
      </c>
      <c r="K881" s="114" t="s">
        <v>11728</v>
      </c>
      <c r="L881" s="114" t="s">
        <v>5123</v>
      </c>
      <c r="M881" s="114" t="s">
        <v>3640</v>
      </c>
      <c r="N881" s="116" t="str">
        <f t="shared" si="124"/>
        <v>LP</v>
      </c>
      <c r="O881" s="118" t="s">
        <v>8728</v>
      </c>
      <c r="P881" s="114" t="str">
        <f t="shared" si="125"/>
        <v>Low</v>
      </c>
      <c r="Q881" s="155" t="s">
        <v>6765</v>
      </c>
      <c r="R881" s="356" t="s">
        <v>12877</v>
      </c>
      <c r="S881" s="356"/>
      <c r="T881" s="155" t="s">
        <v>12878</v>
      </c>
      <c r="U881" s="117" t="s">
        <v>12879</v>
      </c>
      <c r="V881" s="128" t="s">
        <v>12880</v>
      </c>
      <c r="W881" s="128" t="s">
        <v>1193</v>
      </c>
      <c r="X881" s="128" t="s">
        <v>1193</v>
      </c>
      <c r="Y881" s="128">
        <v>43664</v>
      </c>
      <c r="Z881" s="128">
        <v>43465</v>
      </c>
      <c r="AA881" s="120">
        <v>483772</v>
      </c>
      <c r="AB881" s="120">
        <v>0</v>
      </c>
      <c r="AC881" s="120">
        <v>0</v>
      </c>
      <c r="AD881" s="120">
        <v>0</v>
      </c>
      <c r="AE881" s="120">
        <v>388036.59</v>
      </c>
      <c r="AF881" s="121">
        <v>0</v>
      </c>
      <c r="AG881" s="114" t="s">
        <v>1193</v>
      </c>
      <c r="AH881" s="114" t="s">
        <v>1193</v>
      </c>
      <c r="AI881" s="114">
        <v>4</v>
      </c>
      <c r="AJ881" s="114">
        <v>3</v>
      </c>
      <c r="AK881" s="114">
        <v>1</v>
      </c>
      <c r="AL881" s="114">
        <v>0</v>
      </c>
      <c r="AM881" s="114">
        <v>0</v>
      </c>
      <c r="AN881" s="118" t="s">
        <v>3500</v>
      </c>
      <c r="AO881" s="122">
        <v>1</v>
      </c>
      <c r="AP881" s="5"/>
    </row>
    <row r="882" spans="1:42" s="11" customFormat="1" ht="25" customHeight="1" x14ac:dyDescent="0.3">
      <c r="A882" s="133"/>
      <c r="B882" s="124"/>
      <c r="C882" s="114" t="str">
        <f t="shared" ca="1" si="120"/>
        <v>Expired</v>
      </c>
      <c r="D882" s="114" t="s">
        <v>8740</v>
      </c>
      <c r="E882" s="115">
        <v>44048</v>
      </c>
      <c r="F882" s="115">
        <v>45509</v>
      </c>
      <c r="G882" s="115">
        <f>DATE(YEAR(F882),MONTH(F882)+18,DAY(F882)-1)</f>
        <v>46057</v>
      </c>
      <c r="H882" s="114" t="s">
        <v>2639</v>
      </c>
      <c r="I882" s="379" t="s">
        <v>3164</v>
      </c>
      <c r="J882" s="155" t="s">
        <v>6766</v>
      </c>
      <c r="K882" s="114" t="s">
        <v>11728</v>
      </c>
      <c r="L882" s="114" t="s">
        <v>5123</v>
      </c>
      <c r="M882" s="114" t="s">
        <v>3640</v>
      </c>
      <c r="N882" s="116" t="str">
        <f t="shared" si="124"/>
        <v>LP</v>
      </c>
      <c r="O882" s="118" t="s">
        <v>8728</v>
      </c>
      <c r="P882" s="114" t="str">
        <f t="shared" si="125"/>
        <v>Low</v>
      </c>
      <c r="Q882" s="155" t="s">
        <v>2147</v>
      </c>
      <c r="R882" s="356" t="s">
        <v>15237</v>
      </c>
      <c r="S882" s="356"/>
      <c r="T882" s="155" t="s">
        <v>15238</v>
      </c>
      <c r="U882" s="117" t="s">
        <v>15239</v>
      </c>
      <c r="V882" s="129" t="s">
        <v>10995</v>
      </c>
      <c r="W882" s="128" t="s">
        <v>6339</v>
      </c>
      <c r="X882" s="128" t="s">
        <v>1193</v>
      </c>
      <c r="Y882" s="128">
        <v>43201</v>
      </c>
      <c r="Z882" s="128">
        <v>44561</v>
      </c>
      <c r="AA882" s="120">
        <v>1556260</v>
      </c>
      <c r="AB882" s="120">
        <v>0</v>
      </c>
      <c r="AC882" s="120">
        <v>2031127</v>
      </c>
      <c r="AD882" s="120">
        <v>0</v>
      </c>
      <c r="AE882" s="120">
        <v>2031127</v>
      </c>
      <c r="AF882" s="121"/>
      <c r="AG882" s="114" t="s">
        <v>11321</v>
      </c>
      <c r="AH882" s="114" t="s">
        <v>1193</v>
      </c>
      <c r="AI882" s="114">
        <v>40</v>
      </c>
      <c r="AJ882" s="114">
        <v>7</v>
      </c>
      <c r="AK882" s="114">
        <v>33</v>
      </c>
      <c r="AL882" s="114">
        <v>0</v>
      </c>
      <c r="AM882" s="114">
        <v>2</v>
      </c>
      <c r="AN882" s="118" t="s">
        <v>3500</v>
      </c>
      <c r="AO882" s="122">
        <v>1</v>
      </c>
      <c r="AP882" s="5"/>
    </row>
    <row r="883" spans="1:42" s="11" customFormat="1" ht="25" customHeight="1" x14ac:dyDescent="0.3">
      <c r="A883" s="123"/>
      <c r="B883" s="124"/>
      <c r="C883" s="114" t="str">
        <f t="shared" ca="1" si="120"/>
        <v>Expired</v>
      </c>
      <c r="D883" s="114" t="s">
        <v>3307</v>
      </c>
      <c r="E883" s="115">
        <v>44284</v>
      </c>
      <c r="F883" s="115">
        <v>44284</v>
      </c>
      <c r="G883" s="115">
        <f>DATE(YEAR(F883)+2,MONTH(F883),DAY(F883)-1)</f>
        <v>45013</v>
      </c>
      <c r="H883" s="114" t="s">
        <v>3308</v>
      </c>
      <c r="I883" s="379" t="s">
        <v>8094</v>
      </c>
      <c r="J883" s="155" t="s">
        <v>6767</v>
      </c>
      <c r="K883" s="114" t="s">
        <v>11728</v>
      </c>
      <c r="L883" s="114" t="s">
        <v>5123</v>
      </c>
      <c r="M883" s="114" t="s">
        <v>3640</v>
      </c>
      <c r="N883" s="116" t="str">
        <f t="shared" si="124"/>
        <v>LP</v>
      </c>
      <c r="O883" s="118" t="s">
        <v>8725</v>
      </c>
      <c r="P883" s="114" t="str">
        <f t="shared" si="125"/>
        <v>Medium</v>
      </c>
      <c r="Q883" s="155" t="s">
        <v>6768</v>
      </c>
      <c r="R883" s="356"/>
      <c r="S883" s="356"/>
      <c r="T883" s="155" t="s">
        <v>3309</v>
      </c>
      <c r="U883" s="117" t="s">
        <v>6769</v>
      </c>
      <c r="V883" s="119"/>
      <c r="W883" s="119"/>
      <c r="X883" s="119"/>
      <c r="Y883" s="128"/>
      <c r="Z883" s="118" t="s">
        <v>3303</v>
      </c>
      <c r="AA883" s="120">
        <v>0</v>
      </c>
      <c r="AB883" s="120">
        <v>0</v>
      </c>
      <c r="AC883" s="120">
        <v>0</v>
      </c>
      <c r="AD883" s="120">
        <v>0</v>
      </c>
      <c r="AE883" s="120">
        <v>0</v>
      </c>
      <c r="AF883" s="121"/>
      <c r="AG883" s="114"/>
      <c r="AH883" s="114"/>
      <c r="AI883" s="114"/>
      <c r="AJ883" s="114"/>
      <c r="AK883" s="114"/>
      <c r="AL883" s="114"/>
      <c r="AM883" s="114"/>
      <c r="AN883" s="118" t="str">
        <f>IF(ISNUMBER(#REF!), IF(#REF!&lt;5000001,"SMALL", IF(#REF!&lt;15000001,"MEDIUM","LARGE")),"")</f>
        <v/>
      </c>
      <c r="AO883" s="122">
        <v>1</v>
      </c>
      <c r="AP883" s="5"/>
    </row>
    <row r="884" spans="1:42" s="11" customFormat="1" ht="25" customHeight="1" x14ac:dyDescent="0.3">
      <c r="A884" s="123"/>
      <c r="B884" s="124"/>
      <c r="C884" s="114" t="str">
        <f t="shared" ca="1" si="120"/>
        <v>Expired</v>
      </c>
      <c r="D884" s="114" t="s">
        <v>12409</v>
      </c>
      <c r="E884" s="115">
        <v>43269</v>
      </c>
      <c r="F884" s="115">
        <v>44730</v>
      </c>
      <c r="G884" s="115">
        <f>DATE(YEAR(F884)+2,MONTH(F884),DAY(F884)-1)</f>
        <v>45460</v>
      </c>
      <c r="H884" s="114" t="s">
        <v>2029</v>
      </c>
      <c r="I884" s="379" t="s">
        <v>2030</v>
      </c>
      <c r="J884" s="155" t="s">
        <v>6770</v>
      </c>
      <c r="K884" s="114" t="s">
        <v>24</v>
      </c>
      <c r="L884" s="114" t="s">
        <v>5123</v>
      </c>
      <c r="M884" s="114" t="s">
        <v>3640</v>
      </c>
      <c r="N884" s="116" t="str">
        <f t="shared" si="124"/>
        <v>LP</v>
      </c>
      <c r="O884" s="118" t="s">
        <v>8725</v>
      </c>
      <c r="P884" s="114" t="str">
        <f t="shared" si="125"/>
        <v>Medium</v>
      </c>
      <c r="Q884" s="155" t="s">
        <v>10595</v>
      </c>
      <c r="R884" s="356" t="s">
        <v>12417</v>
      </c>
      <c r="S884" s="356"/>
      <c r="T884" s="155" t="s">
        <v>12413</v>
      </c>
      <c r="U884" s="117" t="s">
        <v>12414</v>
      </c>
      <c r="V884" s="161" t="s">
        <v>12410</v>
      </c>
      <c r="W884" s="161" t="s">
        <v>12411</v>
      </c>
      <c r="X884" s="161" t="s">
        <v>12412</v>
      </c>
      <c r="Y884" s="128">
        <v>45171</v>
      </c>
      <c r="Z884" s="128">
        <v>43830</v>
      </c>
      <c r="AA884" s="120">
        <v>947095</v>
      </c>
      <c r="AB884" s="120">
        <v>0</v>
      </c>
      <c r="AC884" s="120">
        <v>939095</v>
      </c>
      <c r="AD884" s="120">
        <v>0</v>
      </c>
      <c r="AE884" s="120">
        <v>954095</v>
      </c>
      <c r="AF884" s="121">
        <v>8000</v>
      </c>
      <c r="AG884" s="114" t="s">
        <v>12415</v>
      </c>
      <c r="AH884" s="114" t="s">
        <v>12416</v>
      </c>
      <c r="AI884" s="114">
        <v>4</v>
      </c>
      <c r="AJ884" s="114">
        <v>1</v>
      </c>
      <c r="AK884" s="114">
        <v>3</v>
      </c>
      <c r="AL884" s="114">
        <v>10</v>
      </c>
      <c r="AM884" s="114">
        <v>0</v>
      </c>
      <c r="AN884" s="118" t="s">
        <v>3500</v>
      </c>
      <c r="AO884" s="122">
        <v>1</v>
      </c>
      <c r="AP884" s="5"/>
    </row>
    <row r="885" spans="1:42" s="11" customFormat="1" ht="25" customHeight="1" x14ac:dyDescent="0.3">
      <c r="A885" s="123"/>
      <c r="B885" s="124"/>
      <c r="C885" s="114" t="str">
        <f t="shared" ca="1" si="120"/>
        <v>Expired</v>
      </c>
      <c r="D885" s="114" t="s">
        <v>3686</v>
      </c>
      <c r="E885" s="115">
        <v>43798</v>
      </c>
      <c r="F885" s="115">
        <v>44328</v>
      </c>
      <c r="G885" s="115">
        <f>DATE(YEAR(F885),MONTH(F885)+6,DAY(F885)+16)</f>
        <v>44528</v>
      </c>
      <c r="H885" s="114" t="s">
        <v>2430</v>
      </c>
      <c r="I885" s="379" t="s">
        <v>4969</v>
      </c>
      <c r="J885" s="155" t="s">
        <v>6775</v>
      </c>
      <c r="K885" s="114" t="s">
        <v>9</v>
      </c>
      <c r="L885" s="114" t="s">
        <v>5123</v>
      </c>
      <c r="M885" s="114" t="s">
        <v>3640</v>
      </c>
      <c r="N885" s="116" t="str">
        <f t="shared" si="124"/>
        <v>LP</v>
      </c>
      <c r="O885" s="118" t="s">
        <v>8732</v>
      </c>
      <c r="P885" s="114" t="str">
        <f t="shared" si="125"/>
        <v>Low</v>
      </c>
      <c r="Q885" s="155" t="s">
        <v>6776</v>
      </c>
      <c r="R885" s="356" t="s">
        <v>12866</v>
      </c>
      <c r="S885" s="356"/>
      <c r="T885" s="155" t="s">
        <v>12867</v>
      </c>
      <c r="U885" s="117" t="s">
        <v>12868</v>
      </c>
      <c r="V885" s="128" t="s">
        <v>12869</v>
      </c>
      <c r="W885" s="128" t="s">
        <v>1193</v>
      </c>
      <c r="X885" s="128" t="s">
        <v>1193</v>
      </c>
      <c r="Y885" s="128">
        <v>43689</v>
      </c>
      <c r="Z885" s="128">
        <v>44196</v>
      </c>
      <c r="AA885" s="120">
        <v>259881</v>
      </c>
      <c r="AB885" s="120">
        <v>0</v>
      </c>
      <c r="AC885" s="120">
        <v>111771</v>
      </c>
      <c r="AD885" s="120">
        <v>0</v>
      </c>
      <c r="AE885" s="120">
        <v>111771</v>
      </c>
      <c r="AF885" s="121">
        <v>166110.54999999999</v>
      </c>
      <c r="AG885" s="114" t="s">
        <v>1193</v>
      </c>
      <c r="AH885" s="114" t="s">
        <v>1193</v>
      </c>
      <c r="AI885" s="114">
        <v>50</v>
      </c>
      <c r="AJ885" s="114">
        <v>15</v>
      </c>
      <c r="AK885" s="114">
        <v>35</v>
      </c>
      <c r="AL885" s="114">
        <v>10</v>
      </c>
      <c r="AM885" s="114">
        <v>0</v>
      </c>
      <c r="AN885" s="118" t="s">
        <v>3500</v>
      </c>
      <c r="AO885" s="122">
        <v>1</v>
      </c>
      <c r="AP885" s="5"/>
    </row>
    <row r="886" spans="1:42" s="11" customFormat="1" ht="25" customHeight="1" x14ac:dyDescent="0.3">
      <c r="A886" s="123"/>
      <c r="B886" s="124"/>
      <c r="C886" s="114" t="str">
        <f t="shared" ca="1" si="120"/>
        <v>Active</v>
      </c>
      <c r="D886" s="114" t="s">
        <v>8793</v>
      </c>
      <c r="E886" s="115">
        <v>43454</v>
      </c>
      <c r="F886" s="115">
        <v>45645</v>
      </c>
      <c r="G886" s="115">
        <f>DATE(YEAR(F886)+2,MONTH(F886),DAY(F886)-1)</f>
        <v>46374</v>
      </c>
      <c r="H886" s="114" t="s">
        <v>4878</v>
      </c>
      <c r="I886" s="379" t="s">
        <v>2164</v>
      </c>
      <c r="J886" s="155" t="s">
        <v>6777</v>
      </c>
      <c r="K886" s="114" t="s">
        <v>1143</v>
      </c>
      <c r="L886" s="114" t="s">
        <v>5123</v>
      </c>
      <c r="M886" s="114" t="s">
        <v>3640</v>
      </c>
      <c r="N886" s="116" t="str">
        <f t="shared" si="124"/>
        <v>LP</v>
      </c>
      <c r="O886" s="118" t="s">
        <v>8725</v>
      </c>
      <c r="P886" s="114" t="str">
        <f t="shared" si="125"/>
        <v>Medium</v>
      </c>
      <c r="Q886" s="155" t="s">
        <v>10598</v>
      </c>
      <c r="R886" s="356" t="s">
        <v>14910</v>
      </c>
      <c r="S886" s="356"/>
      <c r="T886" s="155" t="s">
        <v>14912</v>
      </c>
      <c r="U886" s="117" t="s">
        <v>14911</v>
      </c>
      <c r="V886" s="129" t="s">
        <v>8794</v>
      </c>
      <c r="W886" s="128" t="s">
        <v>1193</v>
      </c>
      <c r="X886" s="128" t="s">
        <v>1193</v>
      </c>
      <c r="Y886" s="128">
        <v>43405</v>
      </c>
      <c r="Z886" s="128">
        <v>44835</v>
      </c>
      <c r="AA886" s="120">
        <v>15461396.789999999</v>
      </c>
      <c r="AB886" s="120">
        <v>0</v>
      </c>
      <c r="AC886" s="120">
        <v>15533731.4</v>
      </c>
      <c r="AD886" s="120">
        <v>0</v>
      </c>
      <c r="AE886" s="120">
        <v>15533731.4</v>
      </c>
      <c r="AF886" s="121"/>
      <c r="AG886" s="114" t="s">
        <v>11322</v>
      </c>
      <c r="AH886" s="114" t="s">
        <v>11486</v>
      </c>
      <c r="AI886" s="114">
        <v>13</v>
      </c>
      <c r="AJ886" s="114">
        <v>9</v>
      </c>
      <c r="AK886" s="114">
        <v>4</v>
      </c>
      <c r="AL886" s="114">
        <v>7</v>
      </c>
      <c r="AM886" s="114">
        <v>1</v>
      </c>
      <c r="AN886" s="118" t="s">
        <v>3517</v>
      </c>
      <c r="AO886" s="122">
        <v>1</v>
      </c>
      <c r="AP886" s="5"/>
    </row>
    <row r="887" spans="1:42" s="11" customFormat="1" ht="25" customHeight="1" x14ac:dyDescent="0.3">
      <c r="A887" s="123"/>
      <c r="B887" s="124"/>
      <c r="C887" s="114" t="str">
        <f t="shared" ca="1" si="120"/>
        <v>Active</v>
      </c>
      <c r="D887" s="114" t="s">
        <v>8499</v>
      </c>
      <c r="E887" s="115">
        <v>43124</v>
      </c>
      <c r="F887" s="115">
        <v>45565</v>
      </c>
      <c r="G887" s="115">
        <f>DATE(YEAR(F887)+2,MONTH(F887),DAY(F887)-1)</f>
        <v>46294</v>
      </c>
      <c r="H887" s="114" t="s">
        <v>1816</v>
      </c>
      <c r="I887" s="379" t="s">
        <v>1824</v>
      </c>
      <c r="J887" s="155" t="s">
        <v>6778</v>
      </c>
      <c r="K887" s="114" t="s">
        <v>1143</v>
      </c>
      <c r="L887" s="114" t="s">
        <v>5123</v>
      </c>
      <c r="M887" s="114" t="s">
        <v>3640</v>
      </c>
      <c r="N887" s="116" t="str">
        <f t="shared" si="124"/>
        <v>LP</v>
      </c>
      <c r="O887" s="118" t="s">
        <v>8725</v>
      </c>
      <c r="P887" s="114" t="str">
        <f t="shared" si="125"/>
        <v>Medium</v>
      </c>
      <c r="Q887" s="155" t="s">
        <v>6779</v>
      </c>
      <c r="R887" s="356" t="s">
        <v>14645</v>
      </c>
      <c r="S887" s="356"/>
      <c r="T887" s="155" t="s">
        <v>14646</v>
      </c>
      <c r="U887" s="117" t="s">
        <v>14647</v>
      </c>
      <c r="V887" s="129" t="s">
        <v>8500</v>
      </c>
      <c r="W887" s="128" t="s">
        <v>1193</v>
      </c>
      <c r="X887" s="128" t="s">
        <v>1193</v>
      </c>
      <c r="Y887" s="128">
        <v>43033</v>
      </c>
      <c r="Z887" s="128">
        <v>44561</v>
      </c>
      <c r="AA887" s="120">
        <v>38800196</v>
      </c>
      <c r="AB887" s="120">
        <v>0</v>
      </c>
      <c r="AC887" s="120">
        <v>37618243</v>
      </c>
      <c r="AD887" s="120">
        <v>0</v>
      </c>
      <c r="AE887" s="120">
        <v>37618243</v>
      </c>
      <c r="AF887" s="121"/>
      <c r="AG887" s="114" t="s">
        <v>1193</v>
      </c>
      <c r="AH887" s="130" t="s">
        <v>11487</v>
      </c>
      <c r="AI887" s="119">
        <v>3</v>
      </c>
      <c r="AJ887" s="119">
        <v>2</v>
      </c>
      <c r="AK887" s="119">
        <v>1</v>
      </c>
      <c r="AL887" s="119">
        <v>10</v>
      </c>
      <c r="AM887" s="119">
        <v>1</v>
      </c>
      <c r="AN887" s="118" t="s">
        <v>4568</v>
      </c>
      <c r="AO887" s="122">
        <v>1</v>
      </c>
      <c r="AP887" s="5"/>
    </row>
    <row r="888" spans="1:42" s="11" customFormat="1" ht="25" customHeight="1" x14ac:dyDescent="0.3">
      <c r="A888" s="123"/>
      <c r="B888" s="124"/>
      <c r="C888" s="114" t="str">
        <f t="shared" ca="1" si="120"/>
        <v>Expired</v>
      </c>
      <c r="D888" s="114" t="s">
        <v>4051</v>
      </c>
      <c r="E888" s="115">
        <v>43879</v>
      </c>
      <c r="F888" s="115">
        <v>45701</v>
      </c>
      <c r="G888" s="115">
        <f>DATE(YEAR(F888)+1,MONTH(F888),DAY(F888)-1)</f>
        <v>46065</v>
      </c>
      <c r="H888" s="114" t="s">
        <v>2548</v>
      </c>
      <c r="I888" s="379" t="s">
        <v>2549</v>
      </c>
      <c r="J888" s="155" t="s">
        <v>6784</v>
      </c>
      <c r="K888" s="114" t="s">
        <v>24</v>
      </c>
      <c r="L888" s="114" t="s">
        <v>5123</v>
      </c>
      <c r="M888" s="114" t="s">
        <v>3640</v>
      </c>
      <c r="N888" s="116" t="str">
        <f t="shared" si="124"/>
        <v>LP</v>
      </c>
      <c r="O888" s="118" t="s">
        <v>8731</v>
      </c>
      <c r="P888" s="114" t="str">
        <f t="shared" si="125"/>
        <v/>
      </c>
      <c r="Q888" s="155" t="s">
        <v>6785</v>
      </c>
      <c r="R888" s="356" t="s">
        <v>14786</v>
      </c>
      <c r="S888" s="356"/>
      <c r="T888" s="155" t="s">
        <v>14787</v>
      </c>
      <c r="U888" s="117" t="s">
        <v>14788</v>
      </c>
      <c r="V888" s="129" t="s">
        <v>14789</v>
      </c>
      <c r="W888" s="128" t="s">
        <v>1193</v>
      </c>
      <c r="X888" s="128" t="s">
        <v>1193</v>
      </c>
      <c r="Y888" s="128">
        <v>43851</v>
      </c>
      <c r="Z888" s="128">
        <v>44196</v>
      </c>
      <c r="AA888" s="120">
        <v>0</v>
      </c>
      <c r="AB888" s="120">
        <v>0</v>
      </c>
      <c r="AC888" s="120">
        <v>0</v>
      </c>
      <c r="AD888" s="120">
        <v>0</v>
      </c>
      <c r="AE888" s="120">
        <v>0</v>
      </c>
      <c r="AF888" s="121">
        <v>0</v>
      </c>
      <c r="AG888" s="114" t="s">
        <v>1193</v>
      </c>
      <c r="AH888" s="114" t="s">
        <v>1193</v>
      </c>
      <c r="AI888" s="114">
        <v>20</v>
      </c>
      <c r="AJ888" s="114">
        <v>8</v>
      </c>
      <c r="AK888" s="114">
        <v>12</v>
      </c>
      <c r="AL888" s="114">
        <v>10</v>
      </c>
      <c r="AM888" s="114">
        <v>1</v>
      </c>
      <c r="AN888" s="118" t="s">
        <v>3500</v>
      </c>
      <c r="AO888" s="122">
        <v>1</v>
      </c>
      <c r="AP888" s="5"/>
    </row>
    <row r="889" spans="1:42" s="11" customFormat="1" ht="25" customHeight="1" x14ac:dyDescent="0.3">
      <c r="A889" s="123" t="s">
        <v>1193</v>
      </c>
      <c r="B889" s="124"/>
      <c r="C889" s="114" t="str">
        <f t="shared" ca="1" si="120"/>
        <v>Active</v>
      </c>
      <c r="D889" s="114" t="s">
        <v>3982</v>
      </c>
      <c r="E889" s="115">
        <v>41688</v>
      </c>
      <c r="F889" s="115">
        <v>46071</v>
      </c>
      <c r="G889" s="115">
        <f>DATE(YEAR(F889)+1,MONTH(F889)+6,DAY(F889)-1)</f>
        <v>46616</v>
      </c>
      <c r="H889" s="114" t="s">
        <v>42</v>
      </c>
      <c r="I889" s="379" t="s">
        <v>43</v>
      </c>
      <c r="J889" s="155" t="s">
        <v>16393</v>
      </c>
      <c r="K889" s="114" t="s">
        <v>24</v>
      </c>
      <c r="L889" s="114" t="s">
        <v>5123</v>
      </c>
      <c r="M889" s="114" t="s">
        <v>3640</v>
      </c>
      <c r="N889" s="116" t="str">
        <f t="shared" si="124"/>
        <v>LP</v>
      </c>
      <c r="O889" s="118" t="s">
        <v>8728</v>
      </c>
      <c r="P889" s="114" t="str">
        <f t="shared" si="125"/>
        <v>Low</v>
      </c>
      <c r="Q889" s="155" t="s">
        <v>450</v>
      </c>
      <c r="R889" s="356" t="s">
        <v>13253</v>
      </c>
      <c r="S889" s="356"/>
      <c r="T889" s="155" t="s">
        <v>13254</v>
      </c>
      <c r="U889" s="117" t="s">
        <v>13255</v>
      </c>
      <c r="V889" s="129" t="s">
        <v>6786</v>
      </c>
      <c r="W889" s="128" t="s">
        <v>1193</v>
      </c>
      <c r="X889" s="128" t="s">
        <v>1193</v>
      </c>
      <c r="Y889" s="128">
        <v>41640</v>
      </c>
      <c r="Z889" s="128">
        <v>43100</v>
      </c>
      <c r="AA889" s="120">
        <v>5124717</v>
      </c>
      <c r="AB889" s="120">
        <v>0</v>
      </c>
      <c r="AC889" s="120">
        <v>0</v>
      </c>
      <c r="AD889" s="120">
        <v>0</v>
      </c>
      <c r="AE889" s="120">
        <v>5003830</v>
      </c>
      <c r="AF889" s="121">
        <v>9682229</v>
      </c>
      <c r="AG889" s="114" t="s">
        <v>13256</v>
      </c>
      <c r="AH889" s="114" t="s">
        <v>13257</v>
      </c>
      <c r="AI889" s="114">
        <v>54</v>
      </c>
      <c r="AJ889" s="114">
        <v>14</v>
      </c>
      <c r="AK889" s="114">
        <v>40</v>
      </c>
      <c r="AL889" s="114">
        <v>5</v>
      </c>
      <c r="AM889" s="114">
        <v>0</v>
      </c>
      <c r="AN889" s="118" t="s">
        <v>3517</v>
      </c>
      <c r="AO889" s="122">
        <v>1</v>
      </c>
      <c r="AP889" s="5"/>
    </row>
    <row r="890" spans="1:42" s="11" customFormat="1" ht="25" customHeight="1" x14ac:dyDescent="0.3">
      <c r="A890" s="123"/>
      <c r="B890" s="124"/>
      <c r="C890" s="114" t="str">
        <f t="shared" ca="1" si="120"/>
        <v>Expired</v>
      </c>
      <c r="D890" s="114" t="s">
        <v>14772</v>
      </c>
      <c r="E890" s="115">
        <v>43879</v>
      </c>
      <c r="F890" s="115">
        <v>45688</v>
      </c>
      <c r="G890" s="115">
        <f>DATE(YEAR(F890)+1,MONTH(F890),DAY(F890)-1)</f>
        <v>46052</v>
      </c>
      <c r="H890" s="114" t="s">
        <v>2556</v>
      </c>
      <c r="I890" s="379" t="s">
        <v>2557</v>
      </c>
      <c r="J890" s="155" t="s">
        <v>5451</v>
      </c>
      <c r="K890" s="114" t="s">
        <v>24</v>
      </c>
      <c r="L890" s="114" t="s">
        <v>5123</v>
      </c>
      <c r="M890" s="114" t="s">
        <v>3640</v>
      </c>
      <c r="N890" s="116" t="str">
        <f t="shared" si="124"/>
        <v>LP</v>
      </c>
      <c r="O890" s="118" t="s">
        <v>8728</v>
      </c>
      <c r="P890" s="114" t="str">
        <f t="shared" si="125"/>
        <v>Low</v>
      </c>
      <c r="Q890" s="155" t="s">
        <v>2147</v>
      </c>
      <c r="R890" s="356" t="s">
        <v>12857</v>
      </c>
      <c r="S890" s="356"/>
      <c r="T890" s="155" t="s">
        <v>12859</v>
      </c>
      <c r="U890" s="117" t="s">
        <v>12858</v>
      </c>
      <c r="V890" s="128" t="s">
        <v>6524</v>
      </c>
      <c r="W890" s="129" t="s">
        <v>12860</v>
      </c>
      <c r="X890" s="128" t="s">
        <v>1193</v>
      </c>
      <c r="Y890" s="128">
        <v>45184</v>
      </c>
      <c r="Z890" s="128">
        <v>44196</v>
      </c>
      <c r="AA890" s="120">
        <v>0</v>
      </c>
      <c r="AB890" s="120">
        <v>0</v>
      </c>
      <c r="AC890" s="120">
        <v>-25000</v>
      </c>
      <c r="AD890" s="120">
        <v>0</v>
      </c>
      <c r="AE890" s="120">
        <v>-617888</v>
      </c>
      <c r="AF890" s="121">
        <v>0</v>
      </c>
      <c r="AG890" s="114" t="s">
        <v>1193</v>
      </c>
      <c r="AH890" s="114" t="s">
        <v>12861</v>
      </c>
      <c r="AI890" s="114">
        <v>5</v>
      </c>
      <c r="AJ890" s="114">
        <v>3</v>
      </c>
      <c r="AK890" s="114">
        <v>2</v>
      </c>
      <c r="AL890" s="114">
        <v>7</v>
      </c>
      <c r="AM890" s="114">
        <v>0</v>
      </c>
      <c r="AN890" s="118" t="s">
        <v>3500</v>
      </c>
      <c r="AO890" s="122">
        <v>1</v>
      </c>
      <c r="AP890" s="5"/>
    </row>
    <row r="891" spans="1:42" s="11" customFormat="1" ht="25" customHeight="1" x14ac:dyDescent="0.3">
      <c r="A891" s="123"/>
      <c r="B891" s="124"/>
      <c r="C891" s="114" t="str">
        <f t="shared" ca="1" si="120"/>
        <v>Active</v>
      </c>
      <c r="D891" s="114" t="s">
        <v>3942</v>
      </c>
      <c r="E891" s="115">
        <v>43690</v>
      </c>
      <c r="F891" s="115">
        <v>45882</v>
      </c>
      <c r="G891" s="115">
        <f t="shared" ref="G891:G896" si="126">DATE(YEAR(F891)+2,MONTH(F891),DAY(F891)-1)</f>
        <v>46611</v>
      </c>
      <c r="H891" s="114" t="s">
        <v>2362</v>
      </c>
      <c r="I891" s="379" t="s">
        <v>2363</v>
      </c>
      <c r="J891" s="155" t="s">
        <v>6420</v>
      </c>
      <c r="K891" s="114" t="s">
        <v>61</v>
      </c>
      <c r="L891" s="114" t="s">
        <v>15709</v>
      </c>
      <c r="M891" s="114" t="s">
        <v>3640</v>
      </c>
      <c r="N891" s="116" t="str">
        <f t="shared" si="124"/>
        <v>LP</v>
      </c>
      <c r="O891" s="118" t="s">
        <v>8725</v>
      </c>
      <c r="P891" s="114" t="str">
        <f t="shared" si="125"/>
        <v>Medium</v>
      </c>
      <c r="Q891" s="155" t="s">
        <v>6787</v>
      </c>
      <c r="R891" s="356" t="s">
        <v>12145</v>
      </c>
      <c r="S891" s="356"/>
      <c r="T891" s="155" t="s">
        <v>2733</v>
      </c>
      <c r="U891" s="127" t="s">
        <v>12146</v>
      </c>
      <c r="V891" s="129" t="s">
        <v>6788</v>
      </c>
      <c r="W891" s="128" t="s">
        <v>1193</v>
      </c>
      <c r="X891" s="128" t="s">
        <v>1193</v>
      </c>
      <c r="Y891" s="128">
        <v>43655</v>
      </c>
      <c r="Z891" s="128">
        <v>43830</v>
      </c>
      <c r="AA891" s="120">
        <v>887705</v>
      </c>
      <c r="AB891" s="120">
        <v>0</v>
      </c>
      <c r="AC891" s="120">
        <v>662850</v>
      </c>
      <c r="AD891" s="120">
        <v>0</v>
      </c>
      <c r="AE891" s="120">
        <v>662850</v>
      </c>
      <c r="AF891" s="121">
        <v>1739981</v>
      </c>
      <c r="AG891" s="114" t="s">
        <v>7782</v>
      </c>
      <c r="AH891" s="114" t="s">
        <v>7783</v>
      </c>
      <c r="AI891" s="114">
        <v>2</v>
      </c>
      <c r="AJ891" s="114">
        <v>1</v>
      </c>
      <c r="AK891" s="114">
        <v>1</v>
      </c>
      <c r="AL891" s="114">
        <v>0</v>
      </c>
      <c r="AM891" s="114">
        <v>1</v>
      </c>
      <c r="AN891" s="118" t="s">
        <v>3500</v>
      </c>
      <c r="AO891" s="122">
        <v>1</v>
      </c>
      <c r="AP891" s="5"/>
    </row>
    <row r="892" spans="1:42" s="11" customFormat="1" ht="25" customHeight="1" x14ac:dyDescent="0.3">
      <c r="A892" s="125"/>
      <c r="B892" s="126"/>
      <c r="C892" s="114" t="str">
        <f t="shared" ca="1" si="120"/>
        <v>Expired</v>
      </c>
      <c r="D892" s="114" t="s">
        <v>1517</v>
      </c>
      <c r="E892" s="115">
        <v>42873</v>
      </c>
      <c r="F892" s="115">
        <v>42873</v>
      </c>
      <c r="G892" s="115">
        <f t="shared" si="126"/>
        <v>43602</v>
      </c>
      <c r="H892" s="114" t="s">
        <v>1530</v>
      </c>
      <c r="I892" s="379" t="s">
        <v>3136</v>
      </c>
      <c r="J892" s="155" t="s">
        <v>6789</v>
      </c>
      <c r="K892" s="114" t="s">
        <v>61</v>
      </c>
      <c r="L892" s="114" t="s">
        <v>15709</v>
      </c>
      <c r="M892" s="114" t="s">
        <v>3640</v>
      </c>
      <c r="N892" s="116" t="str">
        <f t="shared" si="124"/>
        <v>LP</v>
      </c>
      <c r="O892" s="118" t="s">
        <v>8728</v>
      </c>
      <c r="P892" s="114" t="str">
        <f t="shared" si="125"/>
        <v>Low</v>
      </c>
      <c r="Q892" s="155" t="s">
        <v>6790</v>
      </c>
      <c r="R892" s="356"/>
      <c r="S892" s="356"/>
      <c r="T892" s="155" t="s">
        <v>2886</v>
      </c>
      <c r="U892" s="117" t="s">
        <v>6791</v>
      </c>
      <c r="V892" s="119"/>
      <c r="W892" s="119"/>
      <c r="X892" s="119"/>
      <c r="Y892" s="128"/>
      <c r="Z892" s="118"/>
      <c r="AA892" s="120"/>
      <c r="AB892" s="120"/>
      <c r="AC892" s="120"/>
      <c r="AD892" s="120"/>
      <c r="AE892" s="120"/>
      <c r="AF892" s="121"/>
      <c r="AG892" s="114"/>
      <c r="AH892" s="114"/>
      <c r="AI892" s="114"/>
      <c r="AJ892" s="114"/>
      <c r="AK892" s="114"/>
      <c r="AL892" s="114"/>
      <c r="AM892" s="114"/>
      <c r="AN892" s="118" t="str">
        <f>IF(ISNUMBER(#REF!), IF(#REF!&lt;5000001,"SMALL", IF(#REF!&lt;15000001,"MEDIUM","LARGE")),"")</f>
        <v/>
      </c>
      <c r="AO892" s="122">
        <v>1</v>
      </c>
      <c r="AP892" s="5"/>
    </row>
    <row r="893" spans="1:42" s="11" customFormat="1" ht="25" customHeight="1" x14ac:dyDescent="0.3">
      <c r="A893" s="123"/>
      <c r="B893" s="124"/>
      <c r="C893" s="114" t="str">
        <f t="shared" ca="1" si="120"/>
        <v>Expired</v>
      </c>
      <c r="D893" s="114" t="s">
        <v>3988</v>
      </c>
      <c r="E893" s="115">
        <v>44641</v>
      </c>
      <c r="F893" s="115">
        <v>44641</v>
      </c>
      <c r="G893" s="115">
        <f t="shared" si="126"/>
        <v>45371</v>
      </c>
      <c r="H893" s="114" t="s">
        <v>4187</v>
      </c>
      <c r="I893" s="379" t="s">
        <v>8097</v>
      </c>
      <c r="J893" s="155" t="s">
        <v>6792</v>
      </c>
      <c r="K893" s="114" t="s">
        <v>24</v>
      </c>
      <c r="L893" s="114" t="s">
        <v>5123</v>
      </c>
      <c r="M893" s="114" t="s">
        <v>3640</v>
      </c>
      <c r="N893" s="116" t="str">
        <f t="shared" si="124"/>
        <v>LP</v>
      </c>
      <c r="O893" s="118" t="s">
        <v>8725</v>
      </c>
      <c r="P893" s="114" t="str">
        <f t="shared" si="125"/>
        <v>Medium</v>
      </c>
      <c r="Q893" s="155" t="s">
        <v>6793</v>
      </c>
      <c r="R893" s="356"/>
      <c r="S893" s="356"/>
      <c r="T893" s="155" t="s">
        <v>4188</v>
      </c>
      <c r="U893" s="127" t="s">
        <v>6794</v>
      </c>
      <c r="V893" s="118" t="s">
        <v>6795</v>
      </c>
      <c r="W893" s="118" t="s">
        <v>6796</v>
      </c>
      <c r="X893" s="118" t="s">
        <v>7784</v>
      </c>
      <c r="Y893" s="115">
        <v>44580</v>
      </c>
      <c r="Z893" s="136" t="s">
        <v>3305</v>
      </c>
      <c r="AA893" s="130">
        <v>0</v>
      </c>
      <c r="AB893" s="130">
        <v>0</v>
      </c>
      <c r="AC893" s="130">
        <v>0</v>
      </c>
      <c r="AD893" s="130">
        <v>0</v>
      </c>
      <c r="AE893" s="130">
        <v>0</v>
      </c>
      <c r="AF893" s="137"/>
      <c r="AG893" s="130" t="s">
        <v>5285</v>
      </c>
      <c r="AH893" s="114" t="s">
        <v>1193</v>
      </c>
      <c r="AI893" s="114"/>
      <c r="AJ893" s="114"/>
      <c r="AK893" s="114"/>
      <c r="AL893" s="114"/>
      <c r="AM893" s="114"/>
      <c r="AN893" s="136" t="s">
        <v>3500</v>
      </c>
      <c r="AO893" s="122">
        <v>1</v>
      </c>
      <c r="AP893" s="5"/>
    </row>
    <row r="894" spans="1:42" s="11" customFormat="1" ht="25" customHeight="1" x14ac:dyDescent="0.3">
      <c r="A894" s="123"/>
      <c r="B894" s="124"/>
      <c r="C894" s="114" t="str">
        <f t="shared" ca="1" si="120"/>
        <v>Expired</v>
      </c>
      <c r="D894" s="114" t="s">
        <v>692</v>
      </c>
      <c r="E894" s="115">
        <v>41869</v>
      </c>
      <c r="F894" s="115">
        <v>42782</v>
      </c>
      <c r="G894" s="115">
        <f t="shared" si="126"/>
        <v>43511</v>
      </c>
      <c r="H894" s="114" t="s">
        <v>697</v>
      </c>
      <c r="I894" s="379" t="s">
        <v>694</v>
      </c>
      <c r="J894" s="155" t="s">
        <v>6797</v>
      </c>
      <c r="K894" s="114" t="s">
        <v>11728</v>
      </c>
      <c r="L894" s="114" t="s">
        <v>5123</v>
      </c>
      <c r="M894" s="114" t="s">
        <v>3640</v>
      </c>
      <c r="N894" s="116" t="str">
        <f t="shared" si="124"/>
        <v>LP</v>
      </c>
      <c r="O894" s="118" t="s">
        <v>8728</v>
      </c>
      <c r="P894" s="114" t="str">
        <f t="shared" si="125"/>
        <v>Low</v>
      </c>
      <c r="Q894" s="155" t="s">
        <v>10599</v>
      </c>
      <c r="R894" s="356" t="s">
        <v>12780</v>
      </c>
      <c r="S894" s="356"/>
      <c r="T894" s="155" t="s">
        <v>12779</v>
      </c>
      <c r="U894" s="117" t="s">
        <v>12781</v>
      </c>
      <c r="V894" s="118" t="s">
        <v>12782</v>
      </c>
      <c r="W894" s="119" t="s">
        <v>1193</v>
      </c>
      <c r="X894" s="119" t="s">
        <v>1193</v>
      </c>
      <c r="Y894" s="128">
        <v>41841</v>
      </c>
      <c r="Z894" s="128">
        <v>43465</v>
      </c>
      <c r="AA894" s="120">
        <v>210000</v>
      </c>
      <c r="AB894" s="120">
        <v>0</v>
      </c>
      <c r="AC894" s="120">
        <v>230000</v>
      </c>
      <c r="AD894" s="120">
        <v>0</v>
      </c>
      <c r="AE894" s="120">
        <v>230000</v>
      </c>
      <c r="AF894" s="121">
        <v>0</v>
      </c>
      <c r="AG894" s="114" t="s">
        <v>12783</v>
      </c>
      <c r="AH894" s="114" t="s">
        <v>1193</v>
      </c>
      <c r="AI894" s="114">
        <v>4</v>
      </c>
      <c r="AJ894" s="114">
        <v>2</v>
      </c>
      <c r="AK894" s="114">
        <v>2</v>
      </c>
      <c r="AL894" s="114">
        <v>1</v>
      </c>
      <c r="AM894" s="114">
        <v>1</v>
      </c>
      <c r="AN894" s="118" t="s">
        <v>3500</v>
      </c>
      <c r="AO894" s="122">
        <v>1</v>
      </c>
      <c r="AP894" s="5"/>
    </row>
    <row r="895" spans="1:42" s="11" customFormat="1" ht="25" customHeight="1" x14ac:dyDescent="0.3">
      <c r="A895" s="123"/>
      <c r="B895" s="124"/>
      <c r="C895" s="114" t="str">
        <f t="shared" ca="1" si="120"/>
        <v>Expired</v>
      </c>
      <c r="D895" s="114" t="s">
        <v>3845</v>
      </c>
      <c r="E895" s="115">
        <v>44468</v>
      </c>
      <c r="F895" s="115">
        <v>44468</v>
      </c>
      <c r="G895" s="115">
        <f t="shared" si="126"/>
        <v>45197</v>
      </c>
      <c r="H895" s="114" t="s">
        <v>4134</v>
      </c>
      <c r="I895" s="379" t="s">
        <v>8098</v>
      </c>
      <c r="J895" s="155" t="s">
        <v>6798</v>
      </c>
      <c r="K895" s="114" t="s">
        <v>74</v>
      </c>
      <c r="L895" s="114" t="s">
        <v>15709</v>
      </c>
      <c r="M895" s="114" t="s">
        <v>3640</v>
      </c>
      <c r="N895" s="116" t="str">
        <f t="shared" si="124"/>
        <v>LP</v>
      </c>
      <c r="O895" s="118" t="s">
        <v>8728</v>
      </c>
      <c r="P895" s="114" t="str">
        <f t="shared" si="125"/>
        <v>Low</v>
      </c>
      <c r="Q895" s="155" t="s">
        <v>10344</v>
      </c>
      <c r="R895" s="356" t="s">
        <v>12776</v>
      </c>
      <c r="S895" s="356"/>
      <c r="T895" s="155" t="s">
        <v>12775</v>
      </c>
      <c r="U895" s="127" t="s">
        <v>12777</v>
      </c>
      <c r="V895" s="118" t="s">
        <v>12778</v>
      </c>
      <c r="W895" s="119" t="s">
        <v>1193</v>
      </c>
      <c r="X895" s="119" t="s">
        <v>1193</v>
      </c>
      <c r="Y895" s="115">
        <v>44141</v>
      </c>
      <c r="Z895" s="136" t="s">
        <v>3303</v>
      </c>
      <c r="AA895" s="130">
        <v>0</v>
      </c>
      <c r="AB895" s="130">
        <v>0</v>
      </c>
      <c r="AC895" s="130">
        <v>0</v>
      </c>
      <c r="AD895" s="130">
        <v>0</v>
      </c>
      <c r="AE895" s="130">
        <v>0</v>
      </c>
      <c r="AF895" s="137">
        <v>0</v>
      </c>
      <c r="AG895" s="114" t="s">
        <v>1193</v>
      </c>
      <c r="AH895" s="114" t="s">
        <v>1193</v>
      </c>
      <c r="AI895" s="114">
        <v>3</v>
      </c>
      <c r="AJ895" s="114">
        <v>1</v>
      </c>
      <c r="AK895" s="114">
        <v>2</v>
      </c>
      <c r="AL895" s="114">
        <v>0</v>
      </c>
      <c r="AM895" s="114">
        <v>0</v>
      </c>
      <c r="AN895" s="136" t="s">
        <v>3500</v>
      </c>
      <c r="AO895" s="122">
        <v>1</v>
      </c>
      <c r="AP895" s="5"/>
    </row>
    <row r="896" spans="1:42" s="11" customFormat="1" ht="25" customHeight="1" x14ac:dyDescent="0.3">
      <c r="A896" s="123"/>
      <c r="B896" s="124"/>
      <c r="C896" s="114" t="str">
        <f t="shared" ca="1" si="120"/>
        <v>Expired</v>
      </c>
      <c r="D896" s="114" t="s">
        <v>3616</v>
      </c>
      <c r="E896" s="115">
        <v>44357</v>
      </c>
      <c r="F896" s="115">
        <v>44357</v>
      </c>
      <c r="G896" s="115">
        <f t="shared" si="126"/>
        <v>45086</v>
      </c>
      <c r="H896" s="114" t="s">
        <v>3617</v>
      </c>
      <c r="I896" s="379" t="s">
        <v>8099</v>
      </c>
      <c r="J896" s="155" t="s">
        <v>6801</v>
      </c>
      <c r="K896" s="114" t="s">
        <v>11730</v>
      </c>
      <c r="L896" s="114" t="s">
        <v>5123</v>
      </c>
      <c r="M896" s="114" t="s">
        <v>3640</v>
      </c>
      <c r="N896" s="116" t="str">
        <f t="shared" si="124"/>
        <v>LP</v>
      </c>
      <c r="O896" s="118" t="s">
        <v>8725</v>
      </c>
      <c r="P896" s="114" t="str">
        <f t="shared" si="125"/>
        <v>Medium</v>
      </c>
      <c r="Q896" s="155" t="s">
        <v>10602</v>
      </c>
      <c r="R896" s="356" t="s">
        <v>12768</v>
      </c>
      <c r="S896" s="356"/>
      <c r="T896" s="155" t="s">
        <v>12765</v>
      </c>
      <c r="U896" s="117" t="s">
        <v>12766</v>
      </c>
      <c r="V896" s="119" t="s">
        <v>12767</v>
      </c>
      <c r="W896" s="119" t="s">
        <v>1193</v>
      </c>
      <c r="X896" s="119" t="s">
        <v>1193</v>
      </c>
      <c r="Y896" s="128">
        <v>44118</v>
      </c>
      <c r="Z896" s="118" t="s">
        <v>3303</v>
      </c>
      <c r="AA896" s="120">
        <v>0</v>
      </c>
      <c r="AB896" s="120">
        <v>0</v>
      </c>
      <c r="AC896" s="120">
        <v>0</v>
      </c>
      <c r="AD896" s="120">
        <v>0</v>
      </c>
      <c r="AE896" s="120">
        <v>0</v>
      </c>
      <c r="AF896" s="121">
        <v>0</v>
      </c>
      <c r="AG896" s="114" t="s">
        <v>1193</v>
      </c>
      <c r="AH896" s="114" t="s">
        <v>1193</v>
      </c>
      <c r="AI896" s="114">
        <v>4</v>
      </c>
      <c r="AJ896" s="114">
        <v>0</v>
      </c>
      <c r="AK896" s="114">
        <v>4</v>
      </c>
      <c r="AL896" s="114">
        <v>0</v>
      </c>
      <c r="AM896" s="114">
        <v>0</v>
      </c>
      <c r="AN896" s="118" t="s">
        <v>3500</v>
      </c>
      <c r="AO896" s="122">
        <v>1</v>
      </c>
      <c r="AP896" s="5"/>
    </row>
    <row r="897" spans="1:42" s="11" customFormat="1" ht="25" customHeight="1" x14ac:dyDescent="0.3">
      <c r="A897" s="123"/>
      <c r="B897" s="124"/>
      <c r="C897" s="114" t="str">
        <f t="shared" ca="1" si="120"/>
        <v>Active</v>
      </c>
      <c r="D897" s="114" t="s">
        <v>3868</v>
      </c>
      <c r="E897" s="115">
        <v>44489</v>
      </c>
      <c r="F897" s="115">
        <v>46059</v>
      </c>
      <c r="G897" s="115">
        <f>DATE(YEAR(F897)+1,MONTH(F897)+6,DAY(F897)-1)</f>
        <v>46604</v>
      </c>
      <c r="H897" s="114" t="s">
        <v>4145</v>
      </c>
      <c r="I897" s="379" t="s">
        <v>8100</v>
      </c>
      <c r="J897" s="155" t="s">
        <v>6802</v>
      </c>
      <c r="K897" s="114" t="s">
        <v>11728</v>
      </c>
      <c r="L897" s="114" t="s">
        <v>5123</v>
      </c>
      <c r="M897" s="114" t="s">
        <v>3640</v>
      </c>
      <c r="N897" s="116" t="str">
        <f t="shared" si="124"/>
        <v>LP</v>
      </c>
      <c r="O897" s="118" t="s">
        <v>8725</v>
      </c>
      <c r="P897" s="114" t="str">
        <f t="shared" si="125"/>
        <v>Medium</v>
      </c>
      <c r="Q897" s="155" t="s">
        <v>6803</v>
      </c>
      <c r="R897" s="356" t="s">
        <v>16304</v>
      </c>
      <c r="S897" s="356"/>
      <c r="T897" s="155" t="s">
        <v>16305</v>
      </c>
      <c r="U897" s="127" t="s">
        <v>16303</v>
      </c>
      <c r="V897" s="118" t="s">
        <v>6804</v>
      </c>
      <c r="W897" s="118" t="s">
        <v>1193</v>
      </c>
      <c r="X897" s="118" t="s">
        <v>7785</v>
      </c>
      <c r="Y897" s="115">
        <v>44281</v>
      </c>
      <c r="Z897" s="129">
        <v>44561</v>
      </c>
      <c r="AA897" s="130">
        <v>127750</v>
      </c>
      <c r="AB897" s="130">
        <v>0</v>
      </c>
      <c r="AC897" s="130">
        <v>0</v>
      </c>
      <c r="AD897" s="130">
        <v>0</v>
      </c>
      <c r="AE897" s="130">
        <v>-346782</v>
      </c>
      <c r="AF897" s="137">
        <v>2572210</v>
      </c>
      <c r="AG897" s="114" t="s">
        <v>7786</v>
      </c>
      <c r="AH897" s="114" t="s">
        <v>1193</v>
      </c>
      <c r="AI897" s="114">
        <v>3</v>
      </c>
      <c r="AJ897" s="114">
        <v>0</v>
      </c>
      <c r="AK897" s="114">
        <v>3</v>
      </c>
      <c r="AL897" s="114">
        <v>6</v>
      </c>
      <c r="AM897" s="114">
        <v>1</v>
      </c>
      <c r="AN897" s="136" t="s">
        <v>3500</v>
      </c>
      <c r="AO897" s="122">
        <v>1</v>
      </c>
      <c r="AP897" s="5"/>
    </row>
    <row r="898" spans="1:42" s="11" customFormat="1" ht="25" customHeight="1" x14ac:dyDescent="0.3">
      <c r="A898" s="123"/>
      <c r="B898" s="124"/>
      <c r="C898" s="114" t="str">
        <f t="shared" ca="1" si="120"/>
        <v>Expired</v>
      </c>
      <c r="D898" s="114" t="s">
        <v>3843</v>
      </c>
      <c r="E898" s="115">
        <v>43546</v>
      </c>
      <c r="F898" s="115">
        <v>44277</v>
      </c>
      <c r="G898" s="115">
        <f t="shared" ref="G898:G903" si="127">DATE(YEAR(F898)+2,MONTH(F898),DAY(F898)-1)</f>
        <v>45006</v>
      </c>
      <c r="H898" s="114" t="s">
        <v>4880</v>
      </c>
      <c r="I898" s="379" t="s">
        <v>8376</v>
      </c>
      <c r="J898" s="155" t="s">
        <v>6806</v>
      </c>
      <c r="K898" s="114" t="s">
        <v>24</v>
      </c>
      <c r="L898" s="114" t="s">
        <v>5123</v>
      </c>
      <c r="M898" s="114" t="s">
        <v>3640</v>
      </c>
      <c r="N898" s="116" t="str">
        <f t="shared" si="124"/>
        <v>LP</v>
      </c>
      <c r="O898" s="118" t="s">
        <v>8728</v>
      </c>
      <c r="P898" s="114" t="str">
        <f t="shared" si="125"/>
        <v>Low</v>
      </c>
      <c r="Q898" s="155" t="s">
        <v>10603</v>
      </c>
      <c r="R898" s="356" t="s">
        <v>14180</v>
      </c>
      <c r="S898" s="356"/>
      <c r="T898" s="155" t="s">
        <v>14181</v>
      </c>
      <c r="U898" s="117" t="s">
        <v>14182</v>
      </c>
      <c r="V898" s="118" t="s">
        <v>6807</v>
      </c>
      <c r="W898" s="119" t="s">
        <v>1193</v>
      </c>
      <c r="X898" s="119" t="s">
        <v>1193</v>
      </c>
      <c r="Y898" s="128">
        <v>43515</v>
      </c>
      <c r="Z898" s="128">
        <v>43830</v>
      </c>
      <c r="AA898" s="120">
        <v>154566</v>
      </c>
      <c r="AB898" s="120">
        <v>0</v>
      </c>
      <c r="AC898" s="120">
        <v>46478</v>
      </c>
      <c r="AD898" s="120">
        <v>0</v>
      </c>
      <c r="AE898" s="120">
        <v>142956</v>
      </c>
      <c r="AF898" s="121">
        <v>0</v>
      </c>
      <c r="AG898" s="114" t="s">
        <v>14183</v>
      </c>
      <c r="AH898" s="114" t="s">
        <v>1193</v>
      </c>
      <c r="AI898" s="114">
        <v>12</v>
      </c>
      <c r="AJ898" s="114">
        <v>3</v>
      </c>
      <c r="AK898" s="114">
        <v>9</v>
      </c>
      <c r="AL898" s="114">
        <v>2</v>
      </c>
      <c r="AM898" s="114">
        <v>1</v>
      </c>
      <c r="AN898" s="118" t="s">
        <v>3500</v>
      </c>
      <c r="AO898" s="122">
        <v>1</v>
      </c>
      <c r="AP898" s="5"/>
    </row>
    <row r="899" spans="1:42" s="11" customFormat="1" ht="25" customHeight="1" x14ac:dyDescent="0.3">
      <c r="A899" s="123"/>
      <c r="B899" s="124"/>
      <c r="C899" s="114" t="str">
        <f t="shared" ca="1" si="120"/>
        <v>Expired</v>
      </c>
      <c r="D899" s="114" t="s">
        <v>4016</v>
      </c>
      <c r="E899" s="115">
        <v>43056</v>
      </c>
      <c r="F899" s="115">
        <v>45247</v>
      </c>
      <c r="G899" s="115">
        <f t="shared" si="127"/>
        <v>45977</v>
      </c>
      <c r="H899" s="114" t="s">
        <v>1789</v>
      </c>
      <c r="I899" s="379" t="s">
        <v>2419</v>
      </c>
      <c r="J899" s="155" t="s">
        <v>6421</v>
      </c>
      <c r="K899" s="114" t="s">
        <v>11728</v>
      </c>
      <c r="L899" s="114" t="s">
        <v>5123</v>
      </c>
      <c r="M899" s="114" t="s">
        <v>3640</v>
      </c>
      <c r="N899" s="116" t="str">
        <f t="shared" si="124"/>
        <v>LP</v>
      </c>
      <c r="O899" s="118" t="s">
        <v>8726</v>
      </c>
      <c r="P899" s="114" t="str">
        <f t="shared" si="125"/>
        <v>Medium</v>
      </c>
      <c r="Q899" s="155" t="s">
        <v>6810</v>
      </c>
      <c r="R899" s="356" t="s">
        <v>14072</v>
      </c>
      <c r="S899" s="356"/>
      <c r="T899" s="155" t="s">
        <v>2902</v>
      </c>
      <c r="U899" s="117" t="s">
        <v>14073</v>
      </c>
      <c r="V899" s="128" t="s">
        <v>1193</v>
      </c>
      <c r="W899" s="128" t="s">
        <v>1193</v>
      </c>
      <c r="X899" s="128" t="s">
        <v>1193</v>
      </c>
      <c r="Y899" s="128">
        <v>42972</v>
      </c>
      <c r="Z899" s="128">
        <v>43830</v>
      </c>
      <c r="AA899" s="120">
        <v>0</v>
      </c>
      <c r="AB899" s="120">
        <v>0</v>
      </c>
      <c r="AC899" s="120">
        <v>0</v>
      </c>
      <c r="AD899" s="120">
        <v>0</v>
      </c>
      <c r="AE899" s="120">
        <v>8390337.3599999994</v>
      </c>
      <c r="AF899" s="121"/>
      <c r="AG899" s="114" t="s">
        <v>1193</v>
      </c>
      <c r="AH899" s="114" t="s">
        <v>1193</v>
      </c>
      <c r="AI899" s="114">
        <v>10</v>
      </c>
      <c r="AJ899" s="114">
        <v>9</v>
      </c>
      <c r="AK899" s="114">
        <v>1</v>
      </c>
      <c r="AL899" s="114">
        <v>10</v>
      </c>
      <c r="AM899" s="114">
        <v>0</v>
      </c>
      <c r="AN899" s="118" t="s">
        <v>3500</v>
      </c>
      <c r="AO899" s="122">
        <v>1</v>
      </c>
      <c r="AP899" s="5"/>
    </row>
    <row r="900" spans="1:42" s="11" customFormat="1" ht="25" customHeight="1" x14ac:dyDescent="0.3">
      <c r="A900" s="123"/>
      <c r="B900" s="124"/>
      <c r="C900" s="114" t="str">
        <f t="shared" ca="1" si="120"/>
        <v>Active</v>
      </c>
      <c r="D900" s="114" t="s">
        <v>8802</v>
      </c>
      <c r="E900" s="115">
        <v>41851</v>
      </c>
      <c r="F900" s="115">
        <v>45504</v>
      </c>
      <c r="G900" s="115">
        <f t="shared" si="127"/>
        <v>46233</v>
      </c>
      <c r="H900" s="114" t="s">
        <v>398</v>
      </c>
      <c r="I900" s="379" t="s">
        <v>3152</v>
      </c>
      <c r="J900" s="155" t="s">
        <v>6811</v>
      </c>
      <c r="K900" s="114" t="s">
        <v>11728</v>
      </c>
      <c r="L900" s="114" t="s">
        <v>5123</v>
      </c>
      <c r="M900" s="114" t="s">
        <v>3640</v>
      </c>
      <c r="N900" s="116" t="str">
        <f t="shared" si="124"/>
        <v>LP</v>
      </c>
      <c r="O900" s="118" t="s">
        <v>8733</v>
      </c>
      <c r="P900" s="114" t="str">
        <f t="shared" si="125"/>
        <v>Medium</v>
      </c>
      <c r="Q900" s="155" t="s">
        <v>550</v>
      </c>
      <c r="R900" s="356" t="s">
        <v>14323</v>
      </c>
      <c r="S900" s="356"/>
      <c r="T900" s="155" t="s">
        <v>14324</v>
      </c>
      <c r="U900" s="117" t="s">
        <v>14325</v>
      </c>
      <c r="V900" s="118" t="s">
        <v>8803</v>
      </c>
      <c r="W900" s="118" t="s">
        <v>8804</v>
      </c>
      <c r="X900" s="119" t="s">
        <v>1193</v>
      </c>
      <c r="Y900" s="128">
        <v>41810</v>
      </c>
      <c r="Z900" s="128">
        <v>43100</v>
      </c>
      <c r="AA900" s="120">
        <v>4000000</v>
      </c>
      <c r="AB900" s="120">
        <v>0</v>
      </c>
      <c r="AC900" s="120">
        <v>2273237</v>
      </c>
      <c r="AD900" s="120">
        <v>0</v>
      </c>
      <c r="AE900" s="120">
        <v>2433378</v>
      </c>
      <c r="AF900" s="121">
        <v>1716622</v>
      </c>
      <c r="AG900" s="114" t="s">
        <v>14326</v>
      </c>
      <c r="AH900" s="130" t="s">
        <v>1193</v>
      </c>
      <c r="AI900" s="131">
        <v>5</v>
      </c>
      <c r="AJ900" s="131">
        <v>5</v>
      </c>
      <c r="AK900" s="131">
        <v>0</v>
      </c>
      <c r="AL900" s="131">
        <v>0</v>
      </c>
      <c r="AM900" s="131">
        <v>0</v>
      </c>
      <c r="AN900" s="118" t="s">
        <v>3500</v>
      </c>
      <c r="AO900" s="122">
        <v>1</v>
      </c>
      <c r="AP900" s="5"/>
    </row>
    <row r="901" spans="1:42" s="11" customFormat="1" ht="25" customHeight="1" x14ac:dyDescent="0.3">
      <c r="A901" s="123"/>
      <c r="B901" s="124"/>
      <c r="C901" s="114" t="str">
        <f t="shared" ca="1" si="120"/>
        <v>Expired</v>
      </c>
      <c r="D901" s="114" t="s">
        <v>1607</v>
      </c>
      <c r="E901" s="115">
        <v>42955</v>
      </c>
      <c r="F901" s="115">
        <v>42955</v>
      </c>
      <c r="G901" s="115">
        <f t="shared" si="127"/>
        <v>43684</v>
      </c>
      <c r="H901" s="114" t="s">
        <v>1624</v>
      </c>
      <c r="I901" s="379" t="s">
        <v>3009</v>
      </c>
      <c r="J901" s="155" t="s">
        <v>6816</v>
      </c>
      <c r="K901" s="114" t="s">
        <v>11728</v>
      </c>
      <c r="L901" s="114" t="s">
        <v>5123</v>
      </c>
      <c r="M901" s="114" t="s">
        <v>3640</v>
      </c>
      <c r="N901" s="116" t="str">
        <f t="shared" ref="N901:N932" si="128">IF(EXACT(M901,"C - COMPANY ACT"),"LP",IF(EXACT(M901,"V- VEST ACT (WITHIN PARLIAMENT) "),"LP",IF(EXACT(M901,"FS - FRIENDLY SOCIETIES ACT"),"LP",IF(EXACT(M901,"UN - UNICORPORATED"),"LA",""))))</f>
        <v>LP</v>
      </c>
      <c r="O901" s="118" t="s">
        <v>8728</v>
      </c>
      <c r="P901" s="114" t="str">
        <f t="shared" si="125"/>
        <v>Low</v>
      </c>
      <c r="Q901" s="155" t="s">
        <v>10605</v>
      </c>
      <c r="R901" s="356" t="s">
        <v>12804</v>
      </c>
      <c r="S901" s="356"/>
      <c r="T901" s="155" t="s">
        <v>12802</v>
      </c>
      <c r="U901" s="127" t="s">
        <v>12803</v>
      </c>
      <c r="V901" s="118" t="s">
        <v>12805</v>
      </c>
      <c r="W901" s="119" t="s">
        <v>1193</v>
      </c>
      <c r="X901" s="119" t="s">
        <v>1193</v>
      </c>
      <c r="Y901" s="128">
        <v>42846</v>
      </c>
      <c r="Z901" s="128">
        <v>43465</v>
      </c>
      <c r="AA901" s="120">
        <v>0</v>
      </c>
      <c r="AB901" s="120">
        <v>0</v>
      </c>
      <c r="AC901" s="120">
        <v>0</v>
      </c>
      <c r="AD901" s="120">
        <v>0</v>
      </c>
      <c r="AE901" s="120">
        <v>-484539.8</v>
      </c>
      <c r="AF901" s="121">
        <v>0</v>
      </c>
      <c r="AG901" s="114" t="s">
        <v>1193</v>
      </c>
      <c r="AH901" s="114" t="s">
        <v>1193</v>
      </c>
      <c r="AI901" s="114">
        <v>28</v>
      </c>
      <c r="AJ901" s="114">
        <v>8</v>
      </c>
      <c r="AK901" s="114">
        <v>20</v>
      </c>
      <c r="AL901" s="114">
        <v>0</v>
      </c>
      <c r="AM901" s="114">
        <v>0</v>
      </c>
      <c r="AN901" s="118" t="s">
        <v>3500</v>
      </c>
      <c r="AO901" s="122">
        <v>1</v>
      </c>
      <c r="AP901" s="5"/>
    </row>
    <row r="902" spans="1:42" s="11" customFormat="1" ht="25" customHeight="1" x14ac:dyDescent="0.3">
      <c r="A902" s="123"/>
      <c r="B902" s="124"/>
      <c r="C902" s="114" t="str">
        <f t="shared" ca="1" si="120"/>
        <v>Expired</v>
      </c>
      <c r="D902" s="118" t="s">
        <v>13383</v>
      </c>
      <c r="E902" s="129">
        <v>43164</v>
      </c>
      <c r="F902" s="138">
        <v>45356</v>
      </c>
      <c r="G902" s="115">
        <f t="shared" si="127"/>
        <v>46085</v>
      </c>
      <c r="H902" s="118" t="s">
        <v>1873</v>
      </c>
      <c r="I902" s="379" t="s">
        <v>1874</v>
      </c>
      <c r="J902" s="345" t="s">
        <v>6817</v>
      </c>
      <c r="K902" s="118" t="s">
        <v>18</v>
      </c>
      <c r="L902" s="118" t="s">
        <v>3368</v>
      </c>
      <c r="M902" s="114" t="s">
        <v>3640</v>
      </c>
      <c r="N902" s="116" t="str">
        <f t="shared" si="128"/>
        <v>LP</v>
      </c>
      <c r="O902" s="118" t="s">
        <v>8725</v>
      </c>
      <c r="P902" s="114" t="str">
        <f t="shared" si="125"/>
        <v>Medium</v>
      </c>
      <c r="Q902" s="345" t="s">
        <v>10296</v>
      </c>
      <c r="R902" s="357" t="s">
        <v>14074</v>
      </c>
      <c r="S902" s="357"/>
      <c r="T902" s="345" t="s">
        <v>9116</v>
      </c>
      <c r="U902" s="139" t="s">
        <v>14112</v>
      </c>
      <c r="V902" s="118" t="s">
        <v>5430</v>
      </c>
      <c r="W902" s="118" t="s">
        <v>1193</v>
      </c>
      <c r="X902" s="118" t="s">
        <v>1193</v>
      </c>
      <c r="Y902" s="129">
        <v>43090</v>
      </c>
      <c r="Z902" s="129">
        <v>43830</v>
      </c>
      <c r="AA902" s="162">
        <v>53572500</v>
      </c>
      <c r="AB902" s="162">
        <v>0</v>
      </c>
      <c r="AC902" s="162">
        <v>53572500</v>
      </c>
      <c r="AD902" s="162">
        <v>0</v>
      </c>
      <c r="AE902" s="162">
        <v>50093155</v>
      </c>
      <c r="AF902" s="140"/>
      <c r="AG902" s="118" t="s">
        <v>11323</v>
      </c>
      <c r="AH902" s="118" t="s">
        <v>1193</v>
      </c>
      <c r="AI902" s="118">
        <v>2</v>
      </c>
      <c r="AJ902" s="118">
        <v>2</v>
      </c>
      <c r="AK902" s="118">
        <v>0</v>
      </c>
      <c r="AL902" s="118">
        <v>0</v>
      </c>
      <c r="AM902" s="118">
        <v>0</v>
      </c>
      <c r="AN902" s="118" t="s">
        <v>4568</v>
      </c>
      <c r="AO902" s="141">
        <v>1</v>
      </c>
      <c r="AP902" s="5"/>
    </row>
    <row r="903" spans="1:42" s="11" customFormat="1" ht="25" customHeight="1" x14ac:dyDescent="0.3">
      <c r="A903" s="123"/>
      <c r="B903" s="124"/>
      <c r="C903" s="114" t="str">
        <f t="shared" ca="1" si="120"/>
        <v>Active</v>
      </c>
      <c r="D903" s="114" t="s">
        <v>3343</v>
      </c>
      <c r="E903" s="115">
        <v>44313</v>
      </c>
      <c r="F903" s="115">
        <v>45774</v>
      </c>
      <c r="G903" s="115">
        <f t="shared" si="127"/>
        <v>46503</v>
      </c>
      <c r="H903" s="114" t="s">
        <v>3344</v>
      </c>
      <c r="I903" s="379" t="s">
        <v>8102</v>
      </c>
      <c r="J903" s="155" t="s">
        <v>6818</v>
      </c>
      <c r="K903" s="114" t="s">
        <v>11728</v>
      </c>
      <c r="L903" s="114" t="s">
        <v>5123</v>
      </c>
      <c r="M903" s="114" t="s">
        <v>3640</v>
      </c>
      <c r="N903" s="116" t="str">
        <f t="shared" si="128"/>
        <v>LP</v>
      </c>
      <c r="O903" s="118" t="s">
        <v>8725</v>
      </c>
      <c r="P903" s="114" t="str">
        <f t="shared" si="125"/>
        <v>Medium</v>
      </c>
      <c r="Q903" s="155" t="s">
        <v>10606</v>
      </c>
      <c r="R903" s="356" t="s">
        <v>12801</v>
      </c>
      <c r="S903" s="356"/>
      <c r="T903" s="155" t="s">
        <v>12391</v>
      </c>
      <c r="U903" s="117" t="s">
        <v>12392</v>
      </c>
      <c r="V903" s="118" t="s">
        <v>12393</v>
      </c>
      <c r="W903" s="118" t="s">
        <v>12394</v>
      </c>
      <c r="X903" s="118" t="s">
        <v>12395</v>
      </c>
      <c r="Y903" s="128">
        <v>44231</v>
      </c>
      <c r="Z903" s="128">
        <v>44561</v>
      </c>
      <c r="AA903" s="120">
        <v>1064412</v>
      </c>
      <c r="AB903" s="120">
        <v>0</v>
      </c>
      <c r="AC903" s="120">
        <v>1046635</v>
      </c>
      <c r="AD903" s="120">
        <v>0</v>
      </c>
      <c r="AE903" s="120">
        <v>1046635</v>
      </c>
      <c r="AF903" s="121">
        <v>17777</v>
      </c>
      <c r="AG903" s="118" t="s">
        <v>12394</v>
      </c>
      <c r="AH903" s="114" t="s">
        <v>12396</v>
      </c>
      <c r="AI903" s="114">
        <v>8</v>
      </c>
      <c r="AJ903" s="114">
        <v>2</v>
      </c>
      <c r="AK903" s="114">
        <v>6</v>
      </c>
      <c r="AL903" s="114">
        <v>3</v>
      </c>
      <c r="AM903" s="114">
        <v>1</v>
      </c>
      <c r="AN903" s="118" t="s">
        <v>3500</v>
      </c>
      <c r="AO903" s="122">
        <v>1</v>
      </c>
      <c r="AP903" s="5"/>
    </row>
    <row r="904" spans="1:42" s="11" customFormat="1" ht="25" customHeight="1" x14ac:dyDescent="0.3">
      <c r="A904" s="123"/>
      <c r="B904" s="124"/>
      <c r="C904" s="114" t="str">
        <f t="shared" ca="1" si="120"/>
        <v>Expired</v>
      </c>
      <c r="D904" s="114" t="s">
        <v>9732</v>
      </c>
      <c r="E904" s="115">
        <v>42710</v>
      </c>
      <c r="F904" s="115">
        <v>45423</v>
      </c>
      <c r="G904" s="115">
        <f>DATE(YEAR(F904)+1,MONTH(F904),DAY(F904)-1)</f>
        <v>45787</v>
      </c>
      <c r="H904" s="114" t="s">
        <v>1429</v>
      </c>
      <c r="I904" s="379" t="s">
        <v>1439</v>
      </c>
      <c r="J904" s="155" t="s">
        <v>6027</v>
      </c>
      <c r="K904" s="114" t="s">
        <v>11728</v>
      </c>
      <c r="L904" s="114" t="s">
        <v>5123</v>
      </c>
      <c r="M904" s="114" t="s">
        <v>3640</v>
      </c>
      <c r="N904" s="116" t="str">
        <f t="shared" si="128"/>
        <v>LP</v>
      </c>
      <c r="O904" s="118" t="s">
        <v>8727</v>
      </c>
      <c r="P904" s="114" t="str">
        <f t="shared" si="125"/>
        <v>Medium</v>
      </c>
      <c r="Q904" s="155" t="s">
        <v>10607</v>
      </c>
      <c r="R904" s="356" t="s">
        <v>12798</v>
      </c>
      <c r="S904" s="356"/>
      <c r="T904" s="155" t="s">
        <v>12799</v>
      </c>
      <c r="U904" s="117" t="s">
        <v>12800</v>
      </c>
      <c r="V904" s="119" t="s">
        <v>6034</v>
      </c>
      <c r="W904" s="119" t="s">
        <v>1193</v>
      </c>
      <c r="X904" s="119" t="s">
        <v>1193</v>
      </c>
      <c r="Y904" s="128">
        <v>42677</v>
      </c>
      <c r="Z904" s="128">
        <v>43100</v>
      </c>
      <c r="AA904" s="120">
        <v>9757718.8499999996</v>
      </c>
      <c r="AB904" s="120">
        <v>0</v>
      </c>
      <c r="AC904" s="120">
        <v>6479905.0099999998</v>
      </c>
      <c r="AD904" s="120">
        <v>0</v>
      </c>
      <c r="AE904" s="120">
        <v>6479905.0099999998</v>
      </c>
      <c r="AF904" s="121">
        <v>4540828.5</v>
      </c>
      <c r="AG904" s="114" t="s">
        <v>14333</v>
      </c>
      <c r="AH904" s="114" t="s">
        <v>14334</v>
      </c>
      <c r="AI904" s="114">
        <v>3</v>
      </c>
      <c r="AJ904" s="114">
        <v>1</v>
      </c>
      <c r="AK904" s="114">
        <v>2</v>
      </c>
      <c r="AL904" s="114">
        <v>30</v>
      </c>
      <c r="AM904" s="114">
        <v>0</v>
      </c>
      <c r="AN904" s="118" t="s">
        <v>3517</v>
      </c>
      <c r="AO904" s="122">
        <v>1</v>
      </c>
      <c r="AP904" s="5"/>
    </row>
    <row r="905" spans="1:42" s="11" customFormat="1" ht="25" customHeight="1" x14ac:dyDescent="0.3">
      <c r="A905" s="123"/>
      <c r="B905" s="124"/>
      <c r="C905" s="114" t="str">
        <f t="shared" ca="1" si="120"/>
        <v>Expired</v>
      </c>
      <c r="D905" s="114" t="s">
        <v>1975</v>
      </c>
      <c r="E905" s="115">
        <v>43235</v>
      </c>
      <c r="F905" s="115">
        <v>43966</v>
      </c>
      <c r="G905" s="115">
        <f t="shared" ref="G905:G910" si="129">DATE(YEAR(F905)+2,MONTH(F905),DAY(F905)-1)</f>
        <v>44695</v>
      </c>
      <c r="H905" s="114" t="s">
        <v>1976</v>
      </c>
      <c r="I905" s="379" t="s">
        <v>3217</v>
      </c>
      <c r="J905" s="155" t="s">
        <v>6821</v>
      </c>
      <c r="K905" s="114" t="s">
        <v>24</v>
      </c>
      <c r="L905" s="114" t="s">
        <v>5123</v>
      </c>
      <c r="M905" s="114" t="s">
        <v>3640</v>
      </c>
      <c r="N905" s="116" t="str">
        <f t="shared" si="128"/>
        <v>LP</v>
      </c>
      <c r="O905" s="118" t="s">
        <v>8725</v>
      </c>
      <c r="P905" s="114" t="str">
        <f t="shared" si="125"/>
        <v>Medium</v>
      </c>
      <c r="Q905" s="155" t="s">
        <v>2941</v>
      </c>
      <c r="R905" s="356"/>
      <c r="S905" s="356"/>
      <c r="T905" s="155" t="s">
        <v>1977</v>
      </c>
      <c r="U905" s="117" t="s">
        <v>6822</v>
      </c>
      <c r="V905" s="129" t="s">
        <v>6823</v>
      </c>
      <c r="W905" s="128" t="s">
        <v>1193</v>
      </c>
      <c r="X905" s="128" t="s">
        <v>1193</v>
      </c>
      <c r="Y905" s="128">
        <v>44117</v>
      </c>
      <c r="Z905" s="118" t="s">
        <v>3305</v>
      </c>
      <c r="AA905" s="120">
        <v>1241200</v>
      </c>
      <c r="AB905" s="120">
        <v>0</v>
      </c>
      <c r="AC905" s="120">
        <v>668522</v>
      </c>
      <c r="AD905" s="120">
        <v>0</v>
      </c>
      <c r="AE905" s="120">
        <v>1079828</v>
      </c>
      <c r="AF905" s="121"/>
      <c r="AG905" s="114" t="s">
        <v>7787</v>
      </c>
      <c r="AH905" s="114" t="s">
        <v>11488</v>
      </c>
      <c r="AI905" s="114"/>
      <c r="AJ905" s="114"/>
      <c r="AK905" s="114"/>
      <c r="AL905" s="114"/>
      <c r="AM905" s="114"/>
      <c r="AN905" s="118" t="str">
        <f>IF(ISNUMBER(#REF!), IF(#REF!&lt;5000001,"SMALL", IF(#REF!&lt;15000001,"MEDIUM","LARGE")),"")</f>
        <v/>
      </c>
      <c r="AO905" s="122">
        <v>1</v>
      </c>
      <c r="AP905" s="5"/>
    </row>
    <row r="906" spans="1:42" s="11" customFormat="1" ht="25" customHeight="1" x14ac:dyDescent="0.3">
      <c r="A906" s="123" t="s">
        <v>1193</v>
      </c>
      <c r="B906" s="124"/>
      <c r="C906" s="114" t="str">
        <f t="shared" ca="1" si="120"/>
        <v>Expired</v>
      </c>
      <c r="D906" s="114" t="s">
        <v>3602</v>
      </c>
      <c r="E906" s="115">
        <v>43486</v>
      </c>
      <c r="F906" s="115">
        <v>43486</v>
      </c>
      <c r="G906" s="115">
        <f t="shared" si="129"/>
        <v>44216</v>
      </c>
      <c r="H906" s="114" t="s">
        <v>3603</v>
      </c>
      <c r="I906" s="379" t="s">
        <v>8103</v>
      </c>
      <c r="J906" s="155" t="s">
        <v>6824</v>
      </c>
      <c r="K906" s="114" t="s">
        <v>11728</v>
      </c>
      <c r="L906" s="114" t="s">
        <v>5123</v>
      </c>
      <c r="M906" s="114" t="s">
        <v>3640</v>
      </c>
      <c r="N906" s="116" t="str">
        <f t="shared" si="128"/>
        <v>LP</v>
      </c>
      <c r="O906" s="118" t="s">
        <v>8725</v>
      </c>
      <c r="P906" s="114" t="str">
        <f t="shared" si="125"/>
        <v>Medium</v>
      </c>
      <c r="Q906" s="155" t="s">
        <v>10608</v>
      </c>
      <c r="R906" s="356" t="s">
        <v>12791</v>
      </c>
      <c r="S906" s="356"/>
      <c r="T906" s="155" t="s">
        <v>12792</v>
      </c>
      <c r="U906" s="117" t="s">
        <v>12793</v>
      </c>
      <c r="V906" s="119" t="s">
        <v>12794</v>
      </c>
      <c r="W906" s="119" t="s">
        <v>1193</v>
      </c>
      <c r="X906" s="119" t="s">
        <v>1193</v>
      </c>
      <c r="Y906" s="128">
        <v>43454</v>
      </c>
      <c r="Z906" s="118" t="s">
        <v>3303</v>
      </c>
      <c r="AA906" s="120">
        <v>0</v>
      </c>
      <c r="AB906" s="120">
        <v>0</v>
      </c>
      <c r="AC906" s="120">
        <v>0</v>
      </c>
      <c r="AD906" s="120">
        <v>0</v>
      </c>
      <c r="AE906" s="120">
        <v>0</v>
      </c>
      <c r="AF906" s="121">
        <v>0</v>
      </c>
      <c r="AG906" s="114" t="s">
        <v>1193</v>
      </c>
      <c r="AH906" s="114" t="s">
        <v>1193</v>
      </c>
      <c r="AI906" s="114">
        <v>5</v>
      </c>
      <c r="AJ906" s="114">
        <v>1</v>
      </c>
      <c r="AK906" s="114">
        <v>4</v>
      </c>
      <c r="AL906" s="114">
        <v>0</v>
      </c>
      <c r="AM906" s="114">
        <v>0</v>
      </c>
      <c r="AN906" s="118" t="s">
        <v>3500</v>
      </c>
      <c r="AO906" s="122">
        <v>1</v>
      </c>
      <c r="AP906" s="5"/>
    </row>
    <row r="907" spans="1:42" s="11" customFormat="1" ht="25" customHeight="1" x14ac:dyDescent="0.3">
      <c r="A907" s="123"/>
      <c r="B907" s="124"/>
      <c r="C907" s="114" t="str">
        <f t="shared" ca="1" si="120"/>
        <v>Active</v>
      </c>
      <c r="D907" s="114" t="s">
        <v>14778</v>
      </c>
      <c r="E907" s="115">
        <v>44180</v>
      </c>
      <c r="F907" s="115">
        <v>45641</v>
      </c>
      <c r="G907" s="115">
        <f t="shared" si="129"/>
        <v>46370</v>
      </c>
      <c r="H907" s="114" t="s">
        <v>2721</v>
      </c>
      <c r="I907" s="379" t="s">
        <v>3048</v>
      </c>
      <c r="J907" s="155" t="s">
        <v>6825</v>
      </c>
      <c r="K907" s="114" t="s">
        <v>11728</v>
      </c>
      <c r="L907" s="114" t="s">
        <v>5123</v>
      </c>
      <c r="M907" s="114" t="s">
        <v>3639</v>
      </c>
      <c r="N907" s="116" t="str">
        <f t="shared" si="128"/>
        <v>LA</v>
      </c>
      <c r="O907" s="118" t="s">
        <v>8725</v>
      </c>
      <c r="P907" s="114" t="str">
        <f t="shared" si="125"/>
        <v>Medium</v>
      </c>
      <c r="Q907" s="155" t="s">
        <v>6826</v>
      </c>
      <c r="R907" s="356" t="s">
        <v>15206</v>
      </c>
      <c r="S907" s="356"/>
      <c r="T907" s="155" t="s">
        <v>14779</v>
      </c>
      <c r="U907" s="117" t="s">
        <v>14780</v>
      </c>
      <c r="V907" s="129" t="s">
        <v>6278</v>
      </c>
      <c r="W907" s="128" t="s">
        <v>1193</v>
      </c>
      <c r="X907" s="128" t="s">
        <v>1193</v>
      </c>
      <c r="Y907" s="128">
        <v>44012</v>
      </c>
      <c r="Z907" s="128">
        <v>44561</v>
      </c>
      <c r="AA907" s="120">
        <v>3829778</v>
      </c>
      <c r="AB907" s="120">
        <v>0</v>
      </c>
      <c r="AC907" s="120">
        <v>967367</v>
      </c>
      <c r="AD907" s="120">
        <v>0</v>
      </c>
      <c r="AE907" s="120">
        <v>3053121</v>
      </c>
      <c r="AF907" s="121"/>
      <c r="AG907" s="114" t="s">
        <v>11324</v>
      </c>
      <c r="AH907" s="114" t="s">
        <v>11325</v>
      </c>
      <c r="AI907" s="114">
        <v>4</v>
      </c>
      <c r="AJ907" s="114">
        <v>0</v>
      </c>
      <c r="AK907" s="114">
        <v>4</v>
      </c>
      <c r="AL907" s="114">
        <v>4</v>
      </c>
      <c r="AM907" s="114">
        <v>1</v>
      </c>
      <c r="AN907" s="118" t="s">
        <v>3500</v>
      </c>
      <c r="AO907" s="122">
        <v>1</v>
      </c>
      <c r="AP907" s="5"/>
    </row>
    <row r="908" spans="1:42" s="11" customFormat="1" ht="25" customHeight="1" x14ac:dyDescent="0.3">
      <c r="A908" s="123"/>
      <c r="B908" s="124"/>
      <c r="C908" s="114" t="str">
        <f t="shared" ca="1" si="120"/>
        <v>Expired</v>
      </c>
      <c r="D908" s="114" t="s">
        <v>8315</v>
      </c>
      <c r="E908" s="115">
        <v>41816</v>
      </c>
      <c r="F908" s="115">
        <v>45469</v>
      </c>
      <c r="G908" s="115">
        <f t="shared" si="129"/>
        <v>46198</v>
      </c>
      <c r="H908" s="114" t="s">
        <v>269</v>
      </c>
      <c r="I908" s="379" t="s">
        <v>270</v>
      </c>
      <c r="J908" s="155" t="s">
        <v>6827</v>
      </c>
      <c r="K908" s="114" t="s">
        <v>30</v>
      </c>
      <c r="L908" s="114" t="s">
        <v>15709</v>
      </c>
      <c r="M908" s="114" t="s">
        <v>3640</v>
      </c>
      <c r="N908" s="116" t="str">
        <f t="shared" si="128"/>
        <v>LP</v>
      </c>
      <c r="O908" s="118" t="s">
        <v>8725</v>
      </c>
      <c r="P908" s="114" t="str">
        <f t="shared" si="125"/>
        <v>Medium</v>
      </c>
      <c r="Q908" s="155" t="s">
        <v>519</v>
      </c>
      <c r="R908" s="356" t="s">
        <v>14266</v>
      </c>
      <c r="S908" s="356"/>
      <c r="T908" s="155" t="s">
        <v>14267</v>
      </c>
      <c r="U908" s="117" t="s">
        <v>14268</v>
      </c>
      <c r="V908" s="129" t="s">
        <v>6828</v>
      </c>
      <c r="W908" s="128" t="s">
        <v>1193</v>
      </c>
      <c r="X908" s="128" t="s">
        <v>1193</v>
      </c>
      <c r="Y908" s="128">
        <v>43966</v>
      </c>
      <c r="Z908" s="128">
        <v>43100</v>
      </c>
      <c r="AA908" s="120">
        <v>908791</v>
      </c>
      <c r="AB908" s="120">
        <v>0</v>
      </c>
      <c r="AC908" s="120">
        <v>908791</v>
      </c>
      <c r="AD908" s="120">
        <v>0</v>
      </c>
      <c r="AE908" s="120">
        <v>-1176576</v>
      </c>
      <c r="AF908" s="121">
        <v>3666</v>
      </c>
      <c r="AG908" s="114" t="s">
        <v>14269</v>
      </c>
      <c r="AH908" s="130" t="s">
        <v>1193</v>
      </c>
      <c r="AI908" s="114">
        <v>38</v>
      </c>
      <c r="AJ908" s="114">
        <v>12</v>
      </c>
      <c r="AK908" s="114">
        <v>26</v>
      </c>
      <c r="AL908" s="114">
        <v>0</v>
      </c>
      <c r="AM908" s="114">
        <v>0</v>
      </c>
      <c r="AN908" s="118" t="s">
        <v>3500</v>
      </c>
      <c r="AO908" s="122">
        <v>1</v>
      </c>
      <c r="AP908" s="5"/>
    </row>
    <row r="909" spans="1:42" s="11" customFormat="1" ht="25" customHeight="1" x14ac:dyDescent="0.3">
      <c r="A909" s="125" t="s">
        <v>11533</v>
      </c>
      <c r="B909" s="126">
        <v>45902</v>
      </c>
      <c r="C909" s="114" t="str">
        <f t="shared" ca="1" si="120"/>
        <v>Active</v>
      </c>
      <c r="D909" s="114" t="s">
        <v>15365</v>
      </c>
      <c r="E909" s="115">
        <v>45902</v>
      </c>
      <c r="F909" s="115">
        <v>45902</v>
      </c>
      <c r="G909" s="115">
        <f t="shared" si="129"/>
        <v>46631</v>
      </c>
      <c r="H909" s="114" t="s">
        <v>15366</v>
      </c>
      <c r="I909" s="379" t="s">
        <v>15367</v>
      </c>
      <c r="J909" s="155" t="s">
        <v>15368</v>
      </c>
      <c r="K909" s="114" t="s">
        <v>11728</v>
      </c>
      <c r="L909" s="114" t="s">
        <v>5123</v>
      </c>
      <c r="M909" s="114" t="s">
        <v>3640</v>
      </c>
      <c r="N909" s="116" t="str">
        <f t="shared" si="128"/>
        <v>LP</v>
      </c>
      <c r="O909" s="114" t="s">
        <v>8733</v>
      </c>
      <c r="P909" s="114" t="str">
        <f>IF(EXACT(O909,"Overseas Charities Operating in Jamaica"),"Medium",IF(EXACT(O909,"Muslim Groups/Foundations"),"Medium",IF(EXACT(O909,"Churches"),"Low",IF(EXACT(O909,"Benevolent Societies"),"Low",IF(EXACT(O909,"Alumni/Past Students Associations"),"Low",IF(EXACT(O909,"Schools(Government/Private)"),"Low",IF(EXACT(O909,"Govt.Based Trusts/Charities"),"Low",IF(EXACT(O909,"Trust"),"Medium",IF(EXACT(O909,"Company Based Foundations"),"Medium",IF(EXACT(O909,"Other Foundations"),"Medium",IF(EXACT(O909,"Unincorporated Groups"),"Medium","")))))))))))</f>
        <v>Medium</v>
      </c>
      <c r="Q909" s="155" t="s">
        <v>15369</v>
      </c>
      <c r="R909" s="356" t="s">
        <v>15370</v>
      </c>
      <c r="S909" s="356"/>
      <c r="T909" s="155" t="s">
        <v>15371</v>
      </c>
      <c r="U909" s="226" t="s">
        <v>15372</v>
      </c>
      <c r="V909" s="118" t="s">
        <v>12511</v>
      </c>
      <c r="W909" s="119" t="s">
        <v>1193</v>
      </c>
      <c r="X909" s="119" t="s">
        <v>1193</v>
      </c>
      <c r="Y909" s="115">
        <v>45891</v>
      </c>
      <c r="Z909" s="115" t="s">
        <v>3306</v>
      </c>
      <c r="AA909" s="120">
        <v>0</v>
      </c>
      <c r="AB909" s="120">
        <v>0</v>
      </c>
      <c r="AC909" s="120">
        <v>0</v>
      </c>
      <c r="AD909" s="120">
        <v>0</v>
      </c>
      <c r="AE909" s="120">
        <v>0</v>
      </c>
      <c r="AF909" s="121">
        <v>0</v>
      </c>
      <c r="AG909" s="114" t="s">
        <v>1193</v>
      </c>
      <c r="AH909" s="114" t="s">
        <v>1193</v>
      </c>
      <c r="AI909" s="114">
        <v>7</v>
      </c>
      <c r="AJ909" s="114">
        <v>6</v>
      </c>
      <c r="AK909" s="114">
        <v>1</v>
      </c>
      <c r="AL909" s="114">
        <v>0</v>
      </c>
      <c r="AM909" s="114">
        <v>1</v>
      </c>
      <c r="AN909" s="118" t="s">
        <v>3500</v>
      </c>
      <c r="AO909" s="122">
        <v>1</v>
      </c>
      <c r="AP909" s="5"/>
    </row>
    <row r="910" spans="1:42" s="11" customFormat="1" ht="25" customHeight="1" x14ac:dyDescent="0.3">
      <c r="A910" s="123"/>
      <c r="B910" s="124"/>
      <c r="C910" s="114" t="str">
        <f t="shared" ca="1" si="120"/>
        <v>Expired</v>
      </c>
      <c r="D910" s="114" t="s">
        <v>3995</v>
      </c>
      <c r="E910" s="115">
        <v>42810</v>
      </c>
      <c r="F910" s="115">
        <v>45001</v>
      </c>
      <c r="G910" s="115">
        <f t="shared" si="129"/>
        <v>45731</v>
      </c>
      <c r="H910" s="114" t="s">
        <v>1483</v>
      </c>
      <c r="I910" s="379" t="s">
        <v>3130</v>
      </c>
      <c r="J910" s="155" t="s">
        <v>6838</v>
      </c>
      <c r="K910" s="114" t="s">
        <v>11728</v>
      </c>
      <c r="L910" s="114" t="s">
        <v>5123</v>
      </c>
      <c r="M910" s="114" t="s">
        <v>3640</v>
      </c>
      <c r="N910" s="116" t="str">
        <f t="shared" si="128"/>
        <v>LP</v>
      </c>
      <c r="O910" s="118" t="s">
        <v>8733</v>
      </c>
      <c r="P910" s="114" t="str">
        <f>IF(EXACT(O910,"Overseas Charities Operating in Jamaica"),"Medium",IF(EXACT(O910,"Muslim Groups/Foundations"),"Medium",IF(EXACT(O910,"Churches"),"Low",IF(EXACT(O910,"Benevolent Societies"),"Low",IF(EXACT(O910,"Alumni/Past Students'associations"),"Low",IF(EXACT(O910,"Schools(Government/Private)"),"Low",IF(EXACT(O910,"Govt.Based Trust/Charities"),"Low",IF(EXACT(O910,"Trust"),"Medium",IF(EXACT(O910,"Company Based Foundations"),"Medium",IF(EXACT(O910,"Other Foundations"),"Medium",IF(EXACT(O910,"Unincorporated Groups"),"Medium","")))))))))))</f>
        <v>Medium</v>
      </c>
      <c r="Q910" s="155" t="s">
        <v>10610</v>
      </c>
      <c r="R910" s="356"/>
      <c r="S910" s="356"/>
      <c r="T910" s="155" t="s">
        <v>9702</v>
      </c>
      <c r="U910" s="157" t="s">
        <v>9703</v>
      </c>
      <c r="V910" s="118" t="s">
        <v>6839</v>
      </c>
      <c r="W910" s="118" t="s">
        <v>11129</v>
      </c>
      <c r="X910" s="128" t="s">
        <v>1193</v>
      </c>
      <c r="Y910" s="128">
        <v>42772</v>
      </c>
      <c r="Z910" s="128">
        <v>43830</v>
      </c>
      <c r="AA910" s="120">
        <v>427576892.75</v>
      </c>
      <c r="AB910" s="120">
        <v>0</v>
      </c>
      <c r="AC910" s="120">
        <v>46698680.990000002</v>
      </c>
      <c r="AD910" s="120">
        <v>0</v>
      </c>
      <c r="AE910" s="120">
        <v>78818542.359999999</v>
      </c>
      <c r="AF910" s="121"/>
      <c r="AG910" s="114" t="s">
        <v>11129</v>
      </c>
      <c r="AH910" s="114" t="s">
        <v>1193</v>
      </c>
      <c r="AI910" s="114">
        <v>34</v>
      </c>
      <c r="AJ910" s="114">
        <v>25</v>
      </c>
      <c r="AK910" s="114">
        <v>9</v>
      </c>
      <c r="AL910" s="114">
        <v>0</v>
      </c>
      <c r="AM910" s="114">
        <v>6</v>
      </c>
      <c r="AN910" s="118" t="s">
        <v>4568</v>
      </c>
      <c r="AO910" s="122">
        <v>1</v>
      </c>
      <c r="AP910" s="5"/>
    </row>
    <row r="911" spans="1:42" s="11" customFormat="1" ht="25" customHeight="1" x14ac:dyDescent="0.3">
      <c r="A911" s="123"/>
      <c r="B911" s="124"/>
      <c r="C911" s="114" t="str">
        <f t="shared" ca="1" si="120"/>
        <v>Expired</v>
      </c>
      <c r="D911" s="118" t="s">
        <v>12744</v>
      </c>
      <c r="E911" s="129">
        <v>43052</v>
      </c>
      <c r="F911" s="138">
        <v>45258</v>
      </c>
      <c r="G911" s="115">
        <f>DATE(YEAR(F911)+1,MONTH(F911),DAY(F911)-1)</f>
        <v>45623</v>
      </c>
      <c r="H911" s="118" t="s">
        <v>4696</v>
      </c>
      <c r="I911" s="379" t="s">
        <v>8105</v>
      </c>
      <c r="J911" s="345" t="s">
        <v>12745</v>
      </c>
      <c r="K911" s="118" t="s">
        <v>9</v>
      </c>
      <c r="L911" s="118" t="s">
        <v>3368</v>
      </c>
      <c r="M911" s="114" t="s">
        <v>3640</v>
      </c>
      <c r="N911" s="116" t="str">
        <f t="shared" si="128"/>
        <v>LP</v>
      </c>
      <c r="O911" s="118" t="s">
        <v>8727</v>
      </c>
      <c r="P911" s="114" t="str">
        <f>IF(EXACT(O911,"Overseas Charities Operating in Jamaica"),"Medium",IF(EXACT(O911,"Muslim Groups/Foundations"),"Medium",IF(EXACT(O911,"Churches"),"Low",IF(EXACT(O911,"Benevolent Societies"),"Low",IF(EXACT(O911,"Alumni/Past Students'associations"),"Low",IF(EXACT(O911,"Schools(Government/Private)"),"Low",IF(EXACT(O911,"Govt.Based Trust/Charities"),"Low",IF(EXACT(O911,"Trust"),"Medium",IF(EXACT(O911,"Company Based Foundations"),"Medium",IF(EXACT(O911,"Other Foundations"),"Medium",IF(EXACT(O911,"Unincorporated Groups"),"Medium","")))))))))))</f>
        <v>Medium</v>
      </c>
      <c r="Q911" s="345" t="s">
        <v>3486</v>
      </c>
      <c r="R911" s="357" t="s">
        <v>12746</v>
      </c>
      <c r="S911" s="357"/>
      <c r="T911" s="345" t="s">
        <v>12747</v>
      </c>
      <c r="U911" s="157" t="s">
        <v>12748</v>
      </c>
      <c r="V911" s="118" t="s">
        <v>12749</v>
      </c>
      <c r="W911" s="118" t="s">
        <v>1193</v>
      </c>
      <c r="X911" s="118" t="s">
        <v>12750</v>
      </c>
      <c r="Y911" s="129">
        <v>43018</v>
      </c>
      <c r="Z911" s="129">
        <v>43100</v>
      </c>
      <c r="AA911" s="162">
        <v>525044.31000000006</v>
      </c>
      <c r="AB911" s="162">
        <v>0</v>
      </c>
      <c r="AC911" s="162">
        <v>294451</v>
      </c>
      <c r="AD911" s="162">
        <v>0</v>
      </c>
      <c r="AE911" s="162">
        <v>466927.31</v>
      </c>
      <c r="AF911" s="140">
        <v>58117</v>
      </c>
      <c r="AG911" s="118" t="s">
        <v>12751</v>
      </c>
      <c r="AH911" s="118" t="s">
        <v>1193</v>
      </c>
      <c r="AI911" s="118">
        <v>4</v>
      </c>
      <c r="AJ911" s="118">
        <v>1</v>
      </c>
      <c r="AK911" s="118">
        <v>3</v>
      </c>
      <c r="AL911" s="118">
        <v>4</v>
      </c>
      <c r="AM911" s="118">
        <v>0</v>
      </c>
      <c r="AN911" s="118" t="s">
        <v>3500</v>
      </c>
      <c r="AO911" s="141">
        <v>1</v>
      </c>
      <c r="AP911" s="5"/>
    </row>
    <row r="912" spans="1:42" s="11" customFormat="1" ht="25" customHeight="1" x14ac:dyDescent="0.3">
      <c r="A912" s="123"/>
      <c r="B912" s="124"/>
      <c r="C912" s="114" t="str">
        <f t="shared" ca="1" si="120"/>
        <v>Expired</v>
      </c>
      <c r="D912" s="114" t="s">
        <v>2217</v>
      </c>
      <c r="E912" s="115">
        <v>43546</v>
      </c>
      <c r="F912" s="115">
        <v>43546</v>
      </c>
      <c r="G912" s="115">
        <f t="shared" ref="G912:G918" si="130">DATE(YEAR(F912)+2,MONTH(F912),DAY(F912)-1)</f>
        <v>44276</v>
      </c>
      <c r="H912" s="114" t="s">
        <v>4882</v>
      </c>
      <c r="I912" s="379" t="s">
        <v>13021</v>
      </c>
      <c r="J912" s="155" t="s">
        <v>13022</v>
      </c>
      <c r="K912" s="114" t="s">
        <v>7</v>
      </c>
      <c r="L912" s="114" t="s">
        <v>5123</v>
      </c>
      <c r="M912" s="114" t="s">
        <v>3640</v>
      </c>
      <c r="N912" s="116" t="str">
        <f t="shared" si="128"/>
        <v>LP</v>
      </c>
      <c r="O912" s="118" t="s">
        <v>8730</v>
      </c>
      <c r="P912" s="114" t="str">
        <f>IF(EXACT(O912,"Overseas Charities Operating in Jamaica"),"Medium",IF(EXACT(O912,"Muslim Groups/Foundations"),"Medium",IF(EXACT(O912,"Churches"),"Low",IF(EXACT(O912,"Benevolent Societies"),"Low",IF(EXACT(O912,"Alumni/Past Students'associations"),"Low",IF(EXACT(O912,"Schools(Government/Private)"),"Low",IF(EXACT(O912,"Govt.Based Trust/Charities"),"Low",IF(EXACT(O912,"Trust"),"Medium",IF(EXACT(O912,"Company Based Foundations"),"Medium",IF(EXACT(O912,"Other Foundations"),"Medium",IF(EXACT(O912,"Unincorporated Groups"),"Medium","")))))))))))</f>
        <v>Low</v>
      </c>
      <c r="Q912" s="155" t="s">
        <v>10611</v>
      </c>
      <c r="R912" s="356" t="s">
        <v>13023</v>
      </c>
      <c r="S912" s="356"/>
      <c r="T912" s="155" t="s">
        <v>13024</v>
      </c>
      <c r="U912" s="117" t="s">
        <v>13025</v>
      </c>
      <c r="V912" s="118" t="s">
        <v>13026</v>
      </c>
      <c r="W912" s="119" t="s">
        <v>1193</v>
      </c>
      <c r="X912" s="119" t="s">
        <v>1193</v>
      </c>
      <c r="Y912" s="128">
        <v>43542</v>
      </c>
      <c r="Z912" s="128">
        <v>43100</v>
      </c>
      <c r="AA912" s="120">
        <v>109400</v>
      </c>
      <c r="AB912" s="120">
        <v>0</v>
      </c>
      <c r="AC912" s="120">
        <v>18200</v>
      </c>
      <c r="AD912" s="120">
        <v>0</v>
      </c>
      <c r="AE912" s="120">
        <v>80524</v>
      </c>
      <c r="AF912" s="121">
        <v>34176</v>
      </c>
      <c r="AG912" s="114" t="s">
        <v>1193</v>
      </c>
      <c r="AH912" s="114" t="s">
        <v>1193</v>
      </c>
      <c r="AI912" s="114">
        <v>7</v>
      </c>
      <c r="AJ912" s="114">
        <v>4</v>
      </c>
      <c r="AK912" s="114">
        <v>3</v>
      </c>
      <c r="AL912" s="114">
        <v>0</v>
      </c>
      <c r="AM912" s="114">
        <v>0</v>
      </c>
      <c r="AN912" s="118" t="s">
        <v>3500</v>
      </c>
      <c r="AO912" s="122">
        <v>1</v>
      </c>
      <c r="AP912" s="5"/>
    </row>
    <row r="913" spans="1:42" s="11" customFormat="1" ht="25" customHeight="1" x14ac:dyDescent="0.3">
      <c r="A913" s="123"/>
      <c r="B913" s="124"/>
      <c r="C913" s="114" t="str">
        <f t="shared" ca="1" si="120"/>
        <v>Expired</v>
      </c>
      <c r="D913" s="114" t="s">
        <v>3682</v>
      </c>
      <c r="E913" s="115">
        <v>43704</v>
      </c>
      <c r="F913" s="115">
        <v>43704</v>
      </c>
      <c r="G913" s="115">
        <f t="shared" si="130"/>
        <v>44434</v>
      </c>
      <c r="H913" s="114" t="s">
        <v>2383</v>
      </c>
      <c r="I913" s="379" t="s">
        <v>3021</v>
      </c>
      <c r="J913" s="155" t="s">
        <v>6840</v>
      </c>
      <c r="K913" s="114" t="s">
        <v>24</v>
      </c>
      <c r="L913" s="114" t="s">
        <v>5123</v>
      </c>
      <c r="M913" s="114" t="s">
        <v>3640</v>
      </c>
      <c r="N913" s="116" t="str">
        <f t="shared" si="128"/>
        <v>LP</v>
      </c>
      <c r="O913" s="118" t="s">
        <v>8728</v>
      </c>
      <c r="P913" s="114" t="str">
        <f>IF(EXACT(O913,"Overseas Charities Operating in Jamaica"),"Medium",IF(EXACT(O913,"Muslim Groups/Foundations"),"Medium",IF(EXACT(O913,"Churches"),"Low",IF(EXACT(O913,"Benevolent Societies"),"Low",IF(EXACT(O913,"Alumni/Past Students'associations"),"Low",IF(EXACT(O913,"Schools(Government/Private)"),"Low",IF(EXACT(O913,"Govt.Based Trust/Charities"),"Low",IF(EXACT(O913,"Trust"),"Medium",IF(EXACT(O913,"Company Based Foundations"),"Medium",IF(EXACT(O913,"Other Foundations"),"Medium",IF(EXACT(O913,"Unincorporated Groups"),"Medium","")))))))))))</f>
        <v>Low</v>
      </c>
      <c r="Q913" s="155" t="s">
        <v>6765</v>
      </c>
      <c r="R913" s="356" t="s">
        <v>13030</v>
      </c>
      <c r="S913" s="356"/>
      <c r="T913" s="155" t="s">
        <v>13031</v>
      </c>
      <c r="U913" s="117" t="s">
        <v>14184</v>
      </c>
      <c r="V913" s="180" t="s">
        <v>8301</v>
      </c>
      <c r="W913" s="128" t="s">
        <v>1193</v>
      </c>
      <c r="X913" s="128" t="s">
        <v>1193</v>
      </c>
      <c r="Y913" s="128">
        <v>43663</v>
      </c>
      <c r="Z913" s="128">
        <v>43465</v>
      </c>
      <c r="AA913" s="120">
        <v>377950</v>
      </c>
      <c r="AB913" s="120">
        <v>0</v>
      </c>
      <c r="AC913" s="120">
        <v>53000</v>
      </c>
      <c r="AD913" s="120">
        <v>0</v>
      </c>
      <c r="AE913" s="120">
        <v>376797</v>
      </c>
      <c r="AF913" s="121">
        <v>0</v>
      </c>
      <c r="AG913" s="114" t="s">
        <v>1193</v>
      </c>
      <c r="AH913" s="114" t="s">
        <v>1193</v>
      </c>
      <c r="AI913" s="114">
        <v>3</v>
      </c>
      <c r="AJ913" s="114">
        <v>1</v>
      </c>
      <c r="AK913" s="114">
        <v>2</v>
      </c>
      <c r="AL913" s="114">
        <v>0</v>
      </c>
      <c r="AM913" s="114">
        <v>0</v>
      </c>
      <c r="AN913" s="118" t="s">
        <v>3500</v>
      </c>
      <c r="AO913" s="122">
        <v>1</v>
      </c>
      <c r="AP913" s="5"/>
    </row>
    <row r="914" spans="1:42" s="11" customFormat="1" ht="25" customHeight="1" x14ac:dyDescent="0.3">
      <c r="A914" s="125" t="s">
        <v>11541</v>
      </c>
      <c r="B914" s="124"/>
      <c r="C914" s="114" t="str">
        <f t="shared" ca="1" si="120"/>
        <v>Active</v>
      </c>
      <c r="D914" s="114" t="s">
        <v>12418</v>
      </c>
      <c r="E914" s="115">
        <v>43690</v>
      </c>
      <c r="F914" s="115">
        <v>45516</v>
      </c>
      <c r="G914" s="115">
        <f t="shared" si="130"/>
        <v>46245</v>
      </c>
      <c r="H914" s="114" t="s">
        <v>2367</v>
      </c>
      <c r="I914" s="379" t="s">
        <v>3019</v>
      </c>
      <c r="J914" s="155" t="s">
        <v>6841</v>
      </c>
      <c r="K914" s="114" t="s">
        <v>11728</v>
      </c>
      <c r="L914" s="114" t="s">
        <v>5123</v>
      </c>
      <c r="M914" s="114" t="s">
        <v>3640</v>
      </c>
      <c r="N914" s="116" t="str">
        <f t="shared" si="128"/>
        <v>LP</v>
      </c>
      <c r="O914" s="118" t="s">
        <v>8728</v>
      </c>
      <c r="P914" s="114" t="str">
        <f>IF(EXACT(O914,"Overseas Charities Operating in Jamaica"),"Medium",IF(EXACT(O914,"Muslim Groups/Foundations"),"Medium",IF(EXACT(O914,"Churches"),"Low",IF(EXACT(O914,"Benevolent Societies"),"Low",IF(EXACT(O914,"Alumni/Past Students'associations"),"Low",IF(EXACT(O914,"Schools(Government/Private)"),"Low",IF(EXACT(O914,"Govt.Based Trust/Charities"),"Low",IF(EXACT(O914,"Trust"),"Medium",IF(EXACT(O914,"Company Based Foundations"),"Medium",IF(EXACT(O914,"Other Foundations"),"Medium",IF(EXACT(O914,"Unincorporated Groups"),"Medium","")))))))))))</f>
        <v>Low</v>
      </c>
      <c r="Q914" s="155" t="s">
        <v>6842</v>
      </c>
      <c r="R914" s="356" t="s">
        <v>13631</v>
      </c>
      <c r="S914" s="356"/>
      <c r="T914" s="155" t="s">
        <v>12422</v>
      </c>
      <c r="U914" s="117" t="s">
        <v>12421</v>
      </c>
      <c r="V914" s="180" t="s">
        <v>12419</v>
      </c>
      <c r="W914" s="161" t="s">
        <v>12420</v>
      </c>
      <c r="X914" s="161" t="s">
        <v>1193</v>
      </c>
      <c r="Y914" s="128">
        <v>43571</v>
      </c>
      <c r="Z914" s="128">
        <v>43830</v>
      </c>
      <c r="AA914" s="120">
        <v>0</v>
      </c>
      <c r="AB914" s="120">
        <v>0</v>
      </c>
      <c r="AC914" s="120">
        <v>0</v>
      </c>
      <c r="AD914" s="120">
        <v>0</v>
      </c>
      <c r="AE914" s="120">
        <v>0</v>
      </c>
      <c r="AF914" s="121">
        <v>0</v>
      </c>
      <c r="AG914" s="114" t="s">
        <v>1193</v>
      </c>
      <c r="AH914" s="130" t="s">
        <v>1193</v>
      </c>
      <c r="AI914" s="131">
        <v>4</v>
      </c>
      <c r="AJ914" s="131">
        <v>3</v>
      </c>
      <c r="AK914" s="131">
        <v>1</v>
      </c>
      <c r="AL914" s="131">
        <v>0</v>
      </c>
      <c r="AM914" s="131">
        <v>1</v>
      </c>
      <c r="AN914" s="118" t="s">
        <v>3517</v>
      </c>
      <c r="AO914" s="122">
        <v>1</v>
      </c>
      <c r="AP914" s="5"/>
    </row>
    <row r="915" spans="1:42" s="11" customFormat="1" ht="25" customHeight="1" x14ac:dyDescent="0.3">
      <c r="A915" s="123" t="s">
        <v>11533</v>
      </c>
      <c r="B915" s="126">
        <v>45035</v>
      </c>
      <c r="C915" s="114" t="str">
        <f t="shared" ca="1" si="120"/>
        <v>Expired</v>
      </c>
      <c r="D915" s="114" t="s">
        <v>9187</v>
      </c>
      <c r="E915" s="115">
        <v>45035</v>
      </c>
      <c r="F915" s="115">
        <f>E915</f>
        <v>45035</v>
      </c>
      <c r="G915" s="115">
        <f t="shared" si="130"/>
        <v>45765</v>
      </c>
      <c r="H915" s="114" t="s">
        <v>9188</v>
      </c>
      <c r="I915" s="379" t="s">
        <v>9189</v>
      </c>
      <c r="J915" s="155" t="s">
        <v>9190</v>
      </c>
      <c r="K915" s="114" t="s">
        <v>11730</v>
      </c>
      <c r="L915" s="114" t="s">
        <v>5123</v>
      </c>
      <c r="M915" s="114" t="s">
        <v>3640</v>
      </c>
      <c r="N915" s="116" t="str">
        <f t="shared" si="128"/>
        <v>LP</v>
      </c>
      <c r="O915" s="114" t="s">
        <v>8727</v>
      </c>
      <c r="P915" s="114" t="str">
        <f>IF(EXACT(O915,"Overseas Charities Operating in Jamaica"),"Medium",IF(EXACT(O915,"Muslim Groups/Foundations"),"Medium",IF(EXACT(O915,"Churches"),"Low",IF(EXACT(O915,"Benevolent Societies"),"Low",IF(EXACT(O915,"Alumni/Past Students Associations"),"Low",IF(EXACT(O915,"Schools(Government/Private)"),"Low",IF(EXACT(O915,"Govt.Based Trusts/Charities"),"Low",IF(EXACT(O915,"Trust"),"Medium",IF(EXACT(O915,"Company Based Foundations"),"Medium",IF(EXACT(O915,"Other Foundations"),"Medium",IF(EXACT(O915,"Unincorporated Groups"),"Medium","")))))))))))</f>
        <v>Medium</v>
      </c>
      <c r="Q915" s="155" t="s">
        <v>10297</v>
      </c>
      <c r="R915" s="356" t="s">
        <v>13032</v>
      </c>
      <c r="S915" s="356"/>
      <c r="T915" s="155" t="s">
        <v>13033</v>
      </c>
      <c r="U915" s="117" t="s">
        <v>13034</v>
      </c>
      <c r="V915" s="118" t="s">
        <v>10996</v>
      </c>
      <c r="W915" s="119" t="s">
        <v>1193</v>
      </c>
      <c r="X915" s="119" t="s">
        <v>1193</v>
      </c>
      <c r="Y915" s="115">
        <v>44938</v>
      </c>
      <c r="Z915" s="118" t="s">
        <v>3303</v>
      </c>
      <c r="AA915" s="120">
        <v>0</v>
      </c>
      <c r="AB915" s="120">
        <v>0</v>
      </c>
      <c r="AC915" s="120">
        <v>0</v>
      </c>
      <c r="AD915" s="120">
        <v>0</v>
      </c>
      <c r="AE915" s="120">
        <v>0</v>
      </c>
      <c r="AF915" s="121"/>
      <c r="AG915" s="114" t="s">
        <v>1193</v>
      </c>
      <c r="AH915" s="114" t="s">
        <v>1193</v>
      </c>
      <c r="AI915" s="114">
        <v>6</v>
      </c>
      <c r="AJ915" s="114">
        <v>3</v>
      </c>
      <c r="AK915" s="114">
        <v>3</v>
      </c>
      <c r="AL915" s="114">
        <v>0</v>
      </c>
      <c r="AM915" s="114">
        <v>0</v>
      </c>
      <c r="AN915" s="118" t="s">
        <v>3500</v>
      </c>
      <c r="AO915" s="122">
        <v>1</v>
      </c>
      <c r="AP915" s="5"/>
    </row>
    <row r="916" spans="1:42" s="11" customFormat="1" ht="25" customHeight="1" x14ac:dyDescent="0.3">
      <c r="A916" s="123"/>
      <c r="B916" s="124"/>
      <c r="C916" s="114" t="str">
        <f t="shared" ca="1" si="120"/>
        <v>Expired</v>
      </c>
      <c r="D916" s="114" t="s">
        <v>13035</v>
      </c>
      <c r="E916" s="115">
        <v>43690</v>
      </c>
      <c r="F916" s="115">
        <f>E916</f>
        <v>43690</v>
      </c>
      <c r="G916" s="115">
        <f t="shared" si="130"/>
        <v>44420</v>
      </c>
      <c r="H916" s="114" t="s">
        <v>2376</v>
      </c>
      <c r="I916" s="379" t="s">
        <v>3020</v>
      </c>
      <c r="J916" s="155" t="s">
        <v>6843</v>
      </c>
      <c r="K916" s="114" t="s">
        <v>24</v>
      </c>
      <c r="L916" s="114" t="s">
        <v>5123</v>
      </c>
      <c r="M916" s="114" t="s">
        <v>3640</v>
      </c>
      <c r="N916" s="116" t="str">
        <f t="shared" si="128"/>
        <v>LP</v>
      </c>
      <c r="O916" s="118" t="s">
        <v>8728</v>
      </c>
      <c r="P916" s="114" t="str">
        <f>IF(EXACT(O916,"Overseas Charities Operating in Jamaica"),"Medium",IF(EXACT(O916,"Muslim Groups/Foundations"),"Medium",IF(EXACT(O916,"Churches"),"Low",IF(EXACT(O916,"Benevolent Societies"),"Low",IF(EXACT(O916,"Alumni/Past Students'associations"),"Low",IF(EXACT(O916,"Schools(Government/Private)"),"Low",IF(EXACT(O916,"Govt.Based Trust/Charities"),"Low",IF(EXACT(O916,"Trust"),"Medium",IF(EXACT(O916,"Company Based Foundations"),"Medium",IF(EXACT(O916,"Other Foundations"),"Medium",IF(EXACT(O916,"Unincorporated Groups"),"Medium","")))))))))))</f>
        <v>Low</v>
      </c>
      <c r="Q916" s="155" t="s">
        <v>6844</v>
      </c>
      <c r="R916" s="356" t="s">
        <v>13036</v>
      </c>
      <c r="S916" s="356"/>
      <c r="T916" s="155" t="s">
        <v>13037</v>
      </c>
      <c r="U916" s="117" t="s">
        <v>13038</v>
      </c>
      <c r="V916" s="129" t="s">
        <v>13039</v>
      </c>
      <c r="W916" s="128" t="s">
        <v>1193</v>
      </c>
      <c r="X916" s="128" t="s">
        <v>1193</v>
      </c>
      <c r="Y916" s="128">
        <v>43592</v>
      </c>
      <c r="Z916" s="128">
        <v>43830</v>
      </c>
      <c r="AA916" s="120">
        <v>948000</v>
      </c>
      <c r="AB916" s="120">
        <v>0</v>
      </c>
      <c r="AC916" s="120">
        <v>700275</v>
      </c>
      <c r="AD916" s="120">
        <v>0</v>
      </c>
      <c r="AE916" s="120">
        <v>-1097150</v>
      </c>
      <c r="AF916" s="121">
        <v>608850</v>
      </c>
      <c r="AG916" s="114" t="s">
        <v>12559</v>
      </c>
      <c r="AH916" s="114" t="s">
        <v>13040</v>
      </c>
      <c r="AI916" s="114">
        <v>3</v>
      </c>
      <c r="AJ916" s="114">
        <v>1</v>
      </c>
      <c r="AK916" s="114">
        <v>2</v>
      </c>
      <c r="AL916" s="114">
        <v>0</v>
      </c>
      <c r="AM916" s="114">
        <v>0</v>
      </c>
      <c r="AN916" s="118" t="s">
        <v>3500</v>
      </c>
      <c r="AO916" s="122">
        <v>1</v>
      </c>
      <c r="AP916" s="5"/>
    </row>
    <row r="917" spans="1:42" s="11" customFormat="1" ht="25" customHeight="1" x14ac:dyDescent="0.3">
      <c r="A917" s="123"/>
      <c r="B917" s="124"/>
      <c r="C917" s="114" t="str">
        <f t="shared" ca="1" si="120"/>
        <v>Expired</v>
      </c>
      <c r="D917" s="114" t="s">
        <v>4193</v>
      </c>
      <c r="E917" s="115">
        <v>43235</v>
      </c>
      <c r="F917" s="115">
        <v>45427</v>
      </c>
      <c r="G917" s="115">
        <f t="shared" si="130"/>
        <v>46156</v>
      </c>
      <c r="H917" s="114" t="s">
        <v>4883</v>
      </c>
      <c r="I917" s="379" t="s">
        <v>1970</v>
      </c>
      <c r="J917" s="155" t="s">
        <v>6845</v>
      </c>
      <c r="K917" s="114" t="s">
        <v>11728</v>
      </c>
      <c r="L917" s="114" t="s">
        <v>5123</v>
      </c>
      <c r="M917" s="114" t="s">
        <v>3640</v>
      </c>
      <c r="N917" s="116" t="str">
        <f t="shared" si="128"/>
        <v>LP</v>
      </c>
      <c r="O917" s="118" t="s">
        <v>8725</v>
      </c>
      <c r="P917" s="114" t="str">
        <f>IF(EXACT(O917,"Overseas Charities Operating in Jamaica"),"Medium",IF(EXACT(O917,"Muslim Groups/Foundations"),"Medium",IF(EXACT(O917,"Churches"),"Low",IF(EXACT(O917,"Benevolent Societies"),"Low",IF(EXACT(O917,"Alumni/Past Students'associations"),"Low",IF(EXACT(O917,"Schools(Government/Private)"),"Low",IF(EXACT(O917,"Govt.Based Trust/Charities"),"Low",IF(EXACT(O917,"Trust"),"Medium",IF(EXACT(O917,"Company Based Foundations"),"Medium",IF(EXACT(O917,"Other Foundations"),"Medium",IF(EXACT(O917,"Unincorporated Groups"),"Medium","")))))))))))</f>
        <v>Medium</v>
      </c>
      <c r="Q917" s="155" t="s">
        <v>10612</v>
      </c>
      <c r="R917" s="356" t="s">
        <v>13637</v>
      </c>
      <c r="S917" s="356"/>
      <c r="T917" s="155" t="s">
        <v>13638</v>
      </c>
      <c r="U917" s="117" t="s">
        <v>13639</v>
      </c>
      <c r="V917" s="129" t="s">
        <v>11130</v>
      </c>
      <c r="W917" s="129" t="s">
        <v>6846</v>
      </c>
      <c r="X917" s="129" t="s">
        <v>7788</v>
      </c>
      <c r="Y917" s="128">
        <v>42460</v>
      </c>
      <c r="Z917" s="128">
        <v>43830</v>
      </c>
      <c r="AA917" s="120">
        <v>26447437</v>
      </c>
      <c r="AB917" s="120">
        <v>0</v>
      </c>
      <c r="AC917" s="120">
        <v>12225471.109999999</v>
      </c>
      <c r="AD917" s="120">
        <v>0</v>
      </c>
      <c r="AE917" s="120">
        <v>-23645039</v>
      </c>
      <c r="AF917" s="121">
        <v>1993778</v>
      </c>
      <c r="AG917" s="114" t="s">
        <v>7789</v>
      </c>
      <c r="AH917" s="114" t="s">
        <v>1193</v>
      </c>
      <c r="AI917" s="114">
        <v>6</v>
      </c>
      <c r="AJ917" s="114">
        <v>0</v>
      </c>
      <c r="AK917" s="114">
        <v>0</v>
      </c>
      <c r="AL917" s="114">
        <v>0</v>
      </c>
      <c r="AM917" s="114">
        <v>0</v>
      </c>
      <c r="AN917" s="118" t="s">
        <v>3517</v>
      </c>
      <c r="AO917" s="122">
        <v>1</v>
      </c>
      <c r="AP917" s="5"/>
    </row>
    <row r="918" spans="1:42" s="11" customFormat="1" ht="25" customHeight="1" x14ac:dyDescent="0.3">
      <c r="A918" s="123"/>
      <c r="B918" s="124"/>
      <c r="C918" s="114" t="str">
        <f t="shared" ca="1" si="120"/>
        <v>Expired</v>
      </c>
      <c r="D918" s="114" t="s">
        <v>8537</v>
      </c>
      <c r="E918" s="115">
        <v>43909</v>
      </c>
      <c r="F918" s="115">
        <v>44638</v>
      </c>
      <c r="G918" s="115">
        <f t="shared" si="130"/>
        <v>45368</v>
      </c>
      <c r="H918" s="114" t="s">
        <v>2576</v>
      </c>
      <c r="I918" s="379" t="s">
        <v>2577</v>
      </c>
      <c r="J918" s="155" t="s">
        <v>6849</v>
      </c>
      <c r="K918" s="114" t="s">
        <v>11728</v>
      </c>
      <c r="L918" s="114" t="s">
        <v>5123</v>
      </c>
      <c r="M918" s="114" t="s">
        <v>3640</v>
      </c>
      <c r="N918" s="116" t="str">
        <f t="shared" si="128"/>
        <v>LP</v>
      </c>
      <c r="O918" s="118" t="s">
        <v>8728</v>
      </c>
      <c r="P918" s="114" t="str">
        <f>IF(EXACT(O918,"Overseas Charities Operating in Jamaica"),"Medium",IF(EXACT(O918,"Muslim Groups/Foundations"),"Medium",IF(EXACT(O918,"Churches"),"Low",IF(EXACT(O918,"Benevolent Societies"),"Low",IF(EXACT(O918,"Alumni/Past Students'associations"),"Low",IF(EXACT(O918,"Schools(Government/Private)"),"Low",IF(EXACT(O918,"Govt.Based Trust/Charities"),"Low",IF(EXACT(O918,"Trust"),"Medium",IF(EXACT(O918,"Company Based Foundations"),"Medium",IF(EXACT(O918,"Other Foundations"),"Medium",IF(EXACT(O918,"Unincorporated Groups"),"Medium","")))))))))))</f>
        <v>Low</v>
      </c>
      <c r="Q918" s="155" t="s">
        <v>2147</v>
      </c>
      <c r="R918" s="356" t="s">
        <v>14075</v>
      </c>
      <c r="S918" s="356"/>
      <c r="T918" s="155" t="s">
        <v>14076</v>
      </c>
      <c r="U918" s="117" t="s">
        <v>14077</v>
      </c>
      <c r="V918" s="129" t="s">
        <v>8538</v>
      </c>
      <c r="W918" s="128" t="s">
        <v>1193</v>
      </c>
      <c r="X918" s="128" t="s">
        <v>1193</v>
      </c>
      <c r="Y918" s="128">
        <v>43852</v>
      </c>
      <c r="Z918" s="128">
        <v>44561</v>
      </c>
      <c r="AA918" s="120">
        <v>1832000</v>
      </c>
      <c r="AB918" s="120">
        <v>0</v>
      </c>
      <c r="AC918" s="120">
        <v>321300</v>
      </c>
      <c r="AD918" s="120">
        <v>0</v>
      </c>
      <c r="AE918" s="120">
        <v>1927321</v>
      </c>
      <c r="AF918" s="121">
        <v>0</v>
      </c>
      <c r="AG918" s="114" t="s">
        <v>11321</v>
      </c>
      <c r="AH918" s="114" t="s">
        <v>11489</v>
      </c>
      <c r="AI918" s="114">
        <v>65</v>
      </c>
      <c r="AJ918" s="114">
        <v>20</v>
      </c>
      <c r="AK918" s="114">
        <v>45</v>
      </c>
      <c r="AL918" s="114">
        <v>2</v>
      </c>
      <c r="AM918" s="114">
        <v>0</v>
      </c>
      <c r="AN918" s="118" t="s">
        <v>3500</v>
      </c>
      <c r="AO918" s="122">
        <v>1</v>
      </c>
      <c r="AP918" s="5"/>
    </row>
    <row r="919" spans="1:42" s="11" customFormat="1" ht="25" customHeight="1" x14ac:dyDescent="0.3">
      <c r="A919" s="123"/>
      <c r="B919" s="124"/>
      <c r="C919" s="114" t="str">
        <f t="shared" ref="C919:C982" ca="1" si="131">IF(G919&lt;TODAY(),"Expired","Active")</f>
        <v>Expired</v>
      </c>
      <c r="D919" s="114" t="s">
        <v>3897</v>
      </c>
      <c r="E919" s="115">
        <v>42298</v>
      </c>
      <c r="F919" s="115">
        <v>45220</v>
      </c>
      <c r="G919" s="115">
        <f>DATE(YEAR(F919)+1,MONTH(F919),DAY(F919)-1)</f>
        <v>45585</v>
      </c>
      <c r="H919" s="114" t="s">
        <v>1081</v>
      </c>
      <c r="I919" s="379" t="s">
        <v>1082</v>
      </c>
      <c r="J919" s="155" t="s">
        <v>6850</v>
      </c>
      <c r="K919" s="114" t="s">
        <v>11728</v>
      </c>
      <c r="L919" s="114" t="s">
        <v>5123</v>
      </c>
      <c r="M919" s="114" t="s">
        <v>3640</v>
      </c>
      <c r="N919" s="116" t="str">
        <f t="shared" si="128"/>
        <v>LP</v>
      </c>
      <c r="O919" s="118" t="s">
        <v>8725</v>
      </c>
      <c r="P919" s="114" t="str">
        <f>IF(EXACT(O919,"Overseas Charities Operating in Jamaica"),"Medium",IF(EXACT(O919,"Muslim Groups/Foundations"),"Medium",IF(EXACT(O919,"Churches"),"Low",IF(EXACT(O919,"Benevolent Societies"),"Low",IF(EXACT(O919,"Alumni/Past Students'associations"),"Low",IF(EXACT(O919,"Schools(Government/Private)"),"Low",IF(EXACT(O919,"Govt.Based Trust/Charities"),"Low",IF(EXACT(O919,"Trust"),"Medium",IF(EXACT(O919,"Company Based Foundations"),"Medium",IF(EXACT(O919,"Other Foundations"),"Medium",IF(EXACT(O919,"Unincorporated Groups"),"Medium","")))))))))))</f>
        <v>Medium</v>
      </c>
      <c r="Q919" s="155" t="s">
        <v>10613</v>
      </c>
      <c r="R919" s="356" t="s">
        <v>13201</v>
      </c>
      <c r="S919" s="356"/>
      <c r="T919" s="155" t="s">
        <v>13202</v>
      </c>
      <c r="U919" s="117" t="s">
        <v>13203</v>
      </c>
      <c r="V919" s="118" t="s">
        <v>6851</v>
      </c>
      <c r="W919" s="118" t="s">
        <v>11131</v>
      </c>
      <c r="X919" s="119" t="s">
        <v>1193</v>
      </c>
      <c r="Y919" s="128">
        <v>42270</v>
      </c>
      <c r="Z919" s="128">
        <v>43100</v>
      </c>
      <c r="AA919" s="120">
        <v>7208</v>
      </c>
      <c r="AB919" s="120">
        <v>0</v>
      </c>
      <c r="AC919" s="120">
        <v>7208</v>
      </c>
      <c r="AD919" s="120">
        <v>0</v>
      </c>
      <c r="AE919" s="120">
        <v>7200</v>
      </c>
      <c r="AF919" s="121">
        <v>34125</v>
      </c>
      <c r="AG919" s="114" t="s">
        <v>1193</v>
      </c>
      <c r="AH919" s="114" t="s">
        <v>13204</v>
      </c>
      <c r="AI919" s="114">
        <v>3</v>
      </c>
      <c r="AJ919" s="114">
        <v>1</v>
      </c>
      <c r="AK919" s="114">
        <v>2</v>
      </c>
      <c r="AL919" s="114">
        <v>12</v>
      </c>
      <c r="AM919" s="114">
        <v>1</v>
      </c>
      <c r="AN919" s="118" t="s">
        <v>3500</v>
      </c>
      <c r="AO919" s="122">
        <v>1</v>
      </c>
      <c r="AP919" s="5"/>
    </row>
    <row r="920" spans="1:42" s="11" customFormat="1" ht="25" customHeight="1" x14ac:dyDescent="0.3">
      <c r="A920" s="123"/>
      <c r="B920" s="124"/>
      <c r="C920" s="114" t="str">
        <f t="shared" ca="1" si="131"/>
        <v>Active</v>
      </c>
      <c r="D920" s="114" t="s">
        <v>3875</v>
      </c>
      <c r="E920" s="115">
        <v>44296</v>
      </c>
      <c r="F920" s="115">
        <v>45600</v>
      </c>
      <c r="G920" s="115">
        <f t="shared" ref="G920:G931" si="132">DATE(YEAR(F920)+2,MONTH(F920),DAY(F920)-1)</f>
        <v>46329</v>
      </c>
      <c r="H920" s="114" t="s">
        <v>4149</v>
      </c>
      <c r="I920" s="379" t="s">
        <v>8106</v>
      </c>
      <c r="J920" s="155" t="s">
        <v>6852</v>
      </c>
      <c r="K920" s="118" t="s">
        <v>18</v>
      </c>
      <c r="L920" s="114" t="s">
        <v>5123</v>
      </c>
      <c r="M920" s="114" t="s">
        <v>3640</v>
      </c>
      <c r="N920" s="116" t="str">
        <f t="shared" si="128"/>
        <v>LP</v>
      </c>
      <c r="O920" s="118" t="s">
        <v>8725</v>
      </c>
      <c r="P920" s="114" t="str">
        <f>IF(EXACT(O920,"Overseas Charities Operating in Jamaica"),"Medium",IF(EXACT(O920,"Muslim Groups/Foundations"),"Medium",IF(EXACT(O920,"Churches"),"Low",IF(EXACT(O920,"Benevolent Societies"),"Low",IF(EXACT(O920,"Alumni/Past Students'associations"),"Low",IF(EXACT(O920,"Schools(Government/Private)"),"Low",IF(EXACT(O920,"Govt.Based Trust/Charities"),"Low",IF(EXACT(O920,"Trust"),"Medium",IF(EXACT(O920,"Company Based Foundations"),"Medium",IF(EXACT(O920,"Other Foundations"),"Medium",IF(EXACT(O920,"Unincorporated Groups"),"Medium","")))))))))))</f>
        <v>Medium</v>
      </c>
      <c r="Q920" s="155" t="s">
        <v>6853</v>
      </c>
      <c r="R920" s="356" t="s">
        <v>15180</v>
      </c>
      <c r="S920" s="356"/>
      <c r="T920" s="155" t="s">
        <v>13974</v>
      </c>
      <c r="U920" s="127" t="s">
        <v>13975</v>
      </c>
      <c r="V920" s="118" t="s">
        <v>11132</v>
      </c>
      <c r="W920" s="118" t="s">
        <v>6854</v>
      </c>
      <c r="X920" s="118" t="s">
        <v>7790</v>
      </c>
      <c r="Y920" s="115">
        <v>44376</v>
      </c>
      <c r="Z920" s="115">
        <v>43465</v>
      </c>
      <c r="AA920" s="130">
        <v>569800</v>
      </c>
      <c r="AB920" s="130">
        <v>0</v>
      </c>
      <c r="AC920" s="130">
        <v>318800</v>
      </c>
      <c r="AD920" s="130">
        <v>0</v>
      </c>
      <c r="AE920" s="130">
        <v>521362</v>
      </c>
      <c r="AF920" s="137">
        <v>48438</v>
      </c>
      <c r="AG920" s="114" t="s">
        <v>13976</v>
      </c>
      <c r="AH920" s="114" t="s">
        <v>13977</v>
      </c>
      <c r="AI920" s="114">
        <v>30</v>
      </c>
      <c r="AJ920" s="114">
        <v>8</v>
      </c>
      <c r="AK920" s="114">
        <v>22</v>
      </c>
      <c r="AL920" s="114">
        <v>15</v>
      </c>
      <c r="AM920" s="114">
        <v>1</v>
      </c>
      <c r="AN920" s="136" t="s">
        <v>3500</v>
      </c>
      <c r="AO920" s="122">
        <v>1</v>
      </c>
      <c r="AP920" s="5"/>
    </row>
    <row r="921" spans="1:42" s="11" customFormat="1" ht="25" customHeight="1" x14ac:dyDescent="0.3">
      <c r="A921" s="125" t="s">
        <v>11533</v>
      </c>
      <c r="B921" s="126">
        <v>45688</v>
      </c>
      <c r="C921" s="114" t="str">
        <f t="shared" ca="1" si="131"/>
        <v>Active</v>
      </c>
      <c r="D921" s="114" t="s">
        <v>14747</v>
      </c>
      <c r="E921" s="115">
        <v>45688</v>
      </c>
      <c r="F921" s="115">
        <v>45688</v>
      </c>
      <c r="G921" s="115">
        <f t="shared" si="132"/>
        <v>46417</v>
      </c>
      <c r="H921" s="114" t="s">
        <v>14748</v>
      </c>
      <c r="I921" s="379" t="s">
        <v>14749</v>
      </c>
      <c r="J921" s="155" t="s">
        <v>14750</v>
      </c>
      <c r="K921" s="114" t="s">
        <v>11728</v>
      </c>
      <c r="L921" s="114" t="s">
        <v>5123</v>
      </c>
      <c r="M921" s="114" t="s">
        <v>3640</v>
      </c>
      <c r="N921" s="116" t="str">
        <f t="shared" si="128"/>
        <v>LP</v>
      </c>
      <c r="O921" s="114" t="s">
        <v>8728</v>
      </c>
      <c r="P921" s="114" t="str">
        <f>IF(EXACT(O921,"Overseas Charities Operating in Jamaica"),"Medium",IF(EXACT(O921,"Muslim Groups/Foundations"),"Medium",IF(EXACT(O921,"Churches"),"Low",IF(EXACT(O921,"Benevolent Societies"),"Low",IF(EXACT(O921,"Alumni/Past Students Associations"),"Low",IF(EXACT(O921,"Schools(Government/Private)"),"Low",IF(EXACT(O921,"Govt.Based Trusts/Charities"),"Low",IF(EXACT(O921,"Trust"),"Medium",IF(EXACT(O921,"Company Based Foundations"),"Medium",IF(EXACT(O921,"Other Foundations"),"Medium",IF(EXACT(O921,"Unincorporated Groups"),"Medium","")))))))))))</f>
        <v>Low</v>
      </c>
      <c r="Q921" s="155" t="s">
        <v>14751</v>
      </c>
      <c r="R921" s="356" t="s">
        <v>14752</v>
      </c>
      <c r="S921" s="356"/>
      <c r="T921" s="155" t="s">
        <v>14753</v>
      </c>
      <c r="U921" s="117" t="s">
        <v>14754</v>
      </c>
      <c r="V921" s="118" t="s">
        <v>14755</v>
      </c>
      <c r="W921" s="118" t="s">
        <v>14756</v>
      </c>
      <c r="X921" s="119" t="s">
        <v>1193</v>
      </c>
      <c r="Y921" s="115">
        <v>46000</v>
      </c>
      <c r="Z921" s="115">
        <v>44926</v>
      </c>
      <c r="AA921" s="120">
        <v>22406742.149999999</v>
      </c>
      <c r="AB921" s="120">
        <v>0</v>
      </c>
      <c r="AC921" s="120">
        <v>2855700</v>
      </c>
      <c r="AD921" s="120">
        <v>0</v>
      </c>
      <c r="AE921" s="120">
        <v>21478071.390000001</v>
      </c>
      <c r="AF921" s="121">
        <v>0</v>
      </c>
      <c r="AG921" s="114" t="s">
        <v>1193</v>
      </c>
      <c r="AH921" s="114" t="s">
        <v>1193</v>
      </c>
      <c r="AI921" s="114">
        <v>5</v>
      </c>
      <c r="AJ921" s="114">
        <v>2</v>
      </c>
      <c r="AK921" s="114">
        <v>3</v>
      </c>
      <c r="AL921" s="114">
        <v>0</v>
      </c>
      <c r="AM921" s="114">
        <v>9</v>
      </c>
      <c r="AN921" s="118" t="s">
        <v>4568</v>
      </c>
      <c r="AO921" s="122">
        <v>1</v>
      </c>
      <c r="AP921" s="5"/>
    </row>
    <row r="922" spans="1:42" s="11" customFormat="1" ht="25" customHeight="1" x14ac:dyDescent="0.3">
      <c r="A922" s="123"/>
      <c r="B922" s="124"/>
      <c r="C922" s="114" t="str">
        <f t="shared" ca="1" si="131"/>
        <v>Expired</v>
      </c>
      <c r="D922" s="114" t="s">
        <v>1145</v>
      </c>
      <c r="E922" s="115">
        <v>42391</v>
      </c>
      <c r="F922" s="115">
        <v>42757</v>
      </c>
      <c r="G922" s="115">
        <f t="shared" si="132"/>
        <v>43486</v>
      </c>
      <c r="H922" s="114" t="s">
        <v>1146</v>
      </c>
      <c r="I922" s="379" t="s">
        <v>1147</v>
      </c>
      <c r="J922" s="155" t="s">
        <v>6855</v>
      </c>
      <c r="K922" s="114" t="s">
        <v>74</v>
      </c>
      <c r="L922" s="114" t="s">
        <v>15709</v>
      </c>
      <c r="M922" s="114" t="s">
        <v>3640</v>
      </c>
      <c r="N922" s="116" t="str">
        <f t="shared" si="128"/>
        <v>LP</v>
      </c>
      <c r="O922" s="118" t="s">
        <v>8728</v>
      </c>
      <c r="P922" s="114" t="str">
        <f>IF(EXACT(O922,"Overseas Charities Operating in Jamaica"),"Medium",IF(EXACT(O922,"Muslim Groups/Foundations"),"Medium",IF(EXACT(O922,"Churches"),"Low",IF(EXACT(O922,"Benevolent Societies"),"Low",IF(EXACT(O922,"Alumni/Past Students'associations"),"Low",IF(EXACT(O922,"Schools(Government/Private)"),"Low",IF(EXACT(O922,"Govt.Based Trust/Charities"),"Low",IF(EXACT(O922,"Trust"),"Medium",IF(EXACT(O922,"Company Based Foundations"),"Medium",IF(EXACT(O922,"Other Foundations"),"Medium",IF(EXACT(O922,"Unincorporated Groups"),"Medium","")))))))))))</f>
        <v>Low</v>
      </c>
      <c r="Q922" s="155" t="s">
        <v>1154</v>
      </c>
      <c r="R922" s="356" t="s">
        <v>13009</v>
      </c>
      <c r="S922" s="356"/>
      <c r="T922" s="355" t="s">
        <v>13010</v>
      </c>
      <c r="U922" s="117" t="s">
        <v>13011</v>
      </c>
      <c r="V922" s="119" t="s">
        <v>8301</v>
      </c>
      <c r="W922" s="119" t="s">
        <v>1193</v>
      </c>
      <c r="X922" s="119" t="s">
        <v>1193</v>
      </c>
      <c r="Y922" s="128">
        <v>41817</v>
      </c>
      <c r="Z922" s="128">
        <v>42735</v>
      </c>
      <c r="AA922" s="120">
        <v>1527000.24</v>
      </c>
      <c r="AB922" s="120">
        <v>0</v>
      </c>
      <c r="AC922" s="120">
        <v>1533422.38</v>
      </c>
      <c r="AD922" s="120">
        <v>0</v>
      </c>
      <c r="AE922" s="120">
        <v>1533422.38</v>
      </c>
      <c r="AF922" s="121">
        <v>524621.09</v>
      </c>
      <c r="AG922" s="114" t="s">
        <v>1193</v>
      </c>
      <c r="AH922" s="130" t="s">
        <v>1193</v>
      </c>
      <c r="AI922" s="131">
        <v>25</v>
      </c>
      <c r="AJ922" s="131">
        <v>4</v>
      </c>
      <c r="AK922" s="131">
        <v>21</v>
      </c>
      <c r="AL922" s="131">
        <v>25</v>
      </c>
      <c r="AM922" s="131">
        <v>0</v>
      </c>
      <c r="AN922" s="118" t="s">
        <v>3500</v>
      </c>
      <c r="AO922" s="122">
        <v>1</v>
      </c>
      <c r="AP922" s="5"/>
    </row>
    <row r="923" spans="1:42" s="11" customFormat="1" ht="25" customHeight="1" x14ac:dyDescent="0.3">
      <c r="A923" s="123"/>
      <c r="B923" s="124"/>
      <c r="C923" s="114" t="str">
        <f t="shared" ca="1" si="131"/>
        <v>Expired</v>
      </c>
      <c r="D923" s="114" t="s">
        <v>3688</v>
      </c>
      <c r="E923" s="115">
        <v>43745</v>
      </c>
      <c r="F923" s="115">
        <f>E923</f>
        <v>43745</v>
      </c>
      <c r="G923" s="115">
        <f t="shared" si="132"/>
        <v>44475</v>
      </c>
      <c r="H923" s="114" t="s">
        <v>2391</v>
      </c>
      <c r="I923" s="379" t="s">
        <v>2392</v>
      </c>
      <c r="J923" s="155" t="s">
        <v>10214</v>
      </c>
      <c r="K923" s="114" t="s">
        <v>24</v>
      </c>
      <c r="L923" s="114" t="s">
        <v>5123</v>
      </c>
      <c r="M923" s="114" t="s">
        <v>3640</v>
      </c>
      <c r="N923" s="116" t="str">
        <f t="shared" si="128"/>
        <v>LP</v>
      </c>
      <c r="O923" s="118" t="s">
        <v>8728</v>
      </c>
      <c r="P923" s="114" t="str">
        <f>IF(EXACT(O923,"Overseas Charities Operating in Jamaica"),"Medium",IF(EXACT(O923,"Muslim Groups/Foundations"),"Medium",IF(EXACT(O923,"Churches"),"Low",IF(EXACT(O923,"Benevolent Societies"),"Low",IF(EXACT(O923,"Alumni/Past Students'associations"),"Low",IF(EXACT(O923,"Schools(Government/Private)"),"Low",IF(EXACT(O923,"Govt.Based Trust/Charities"),"Low",IF(EXACT(O923,"Trust"),"Medium",IF(EXACT(O923,"Company Based Foundations"),"Medium",IF(EXACT(O923,"Other Foundations"),"Medium",IF(EXACT(O923,"Unincorporated Groups"),"Medium","")))))))))))</f>
        <v>Low</v>
      </c>
      <c r="Q923" s="155" t="s">
        <v>6856</v>
      </c>
      <c r="R923" s="356" t="s">
        <v>13012</v>
      </c>
      <c r="S923" s="356"/>
      <c r="T923" s="155" t="s">
        <v>13013</v>
      </c>
      <c r="U923" s="117" t="s">
        <v>13014</v>
      </c>
      <c r="V923" s="129" t="s">
        <v>6857</v>
      </c>
      <c r="W923" s="128" t="s">
        <v>1193</v>
      </c>
      <c r="X923" s="128" t="s">
        <v>1193</v>
      </c>
      <c r="Y923" s="128">
        <v>42236</v>
      </c>
      <c r="Z923" s="128">
        <v>43830</v>
      </c>
      <c r="AA923" s="120">
        <v>941158.47</v>
      </c>
      <c r="AB923" s="120">
        <v>0</v>
      </c>
      <c r="AC923" s="120">
        <v>-700825.56</v>
      </c>
      <c r="AD923" s="120">
        <v>0</v>
      </c>
      <c r="AE923" s="120">
        <v>-700825.56</v>
      </c>
      <c r="AF923" s="121">
        <v>0</v>
      </c>
      <c r="AG923" s="114" t="s">
        <v>1193</v>
      </c>
      <c r="AH923" s="130" t="s">
        <v>1193</v>
      </c>
      <c r="AI923" s="131">
        <v>17</v>
      </c>
      <c r="AJ923" s="131">
        <v>5</v>
      </c>
      <c r="AK923" s="131">
        <v>12</v>
      </c>
      <c r="AL923" s="131">
        <v>0</v>
      </c>
      <c r="AM923" s="131">
        <v>1</v>
      </c>
      <c r="AN923" s="118" t="s">
        <v>3500</v>
      </c>
      <c r="AO923" s="122">
        <v>1</v>
      </c>
      <c r="AP923" s="5"/>
    </row>
    <row r="924" spans="1:42" s="11" customFormat="1" ht="25" customHeight="1" x14ac:dyDescent="0.3">
      <c r="A924" s="125" t="s">
        <v>11533</v>
      </c>
      <c r="B924" s="126">
        <v>46069</v>
      </c>
      <c r="C924" s="114" t="str">
        <f t="shared" ca="1" si="131"/>
        <v>Active</v>
      </c>
      <c r="D924" s="114" t="s">
        <v>16315</v>
      </c>
      <c r="E924" s="115">
        <v>46069</v>
      </c>
      <c r="F924" s="115">
        <v>46069</v>
      </c>
      <c r="G924" s="115">
        <f t="shared" si="132"/>
        <v>46798</v>
      </c>
      <c r="H924" s="114" t="s">
        <v>16316</v>
      </c>
      <c r="I924" s="379" t="s">
        <v>16317</v>
      </c>
      <c r="J924" s="155" t="s">
        <v>16318</v>
      </c>
      <c r="K924" s="114" t="s">
        <v>11728</v>
      </c>
      <c r="L924" s="114" t="s">
        <v>5123</v>
      </c>
      <c r="M924" s="114" t="s">
        <v>3640</v>
      </c>
      <c r="N924" s="116" t="str">
        <f t="shared" si="128"/>
        <v>LP</v>
      </c>
      <c r="O924" s="114" t="s">
        <v>8727</v>
      </c>
      <c r="P924" s="114" t="str">
        <f>IF(EXACT(O924,"Overseas Charities Operating in Jamaica"),"Medium",IF(EXACT(O924,"Muslim Groups/Foundations"),"Medium",IF(EXACT(O924,"Churches"),"Low",IF(EXACT(O924,"Benevolent Societies"),"Low",IF(EXACT(O924,"Alumni/Past Students Associations"),"Low",IF(EXACT(O924,"Schools(Government/Private)"),"Low",IF(EXACT(O924,"Govt.Based Trusts/Charities"),"Low",IF(EXACT(O924,"Trust"),"Medium",IF(EXACT(O924,"Company Based Foundations"),"Medium",IF(EXACT(O924,"Other Foundations"),"Medium",IF(EXACT(O924,"Unincorporated Groups"),"Medium","")))))))))))</f>
        <v>Medium</v>
      </c>
      <c r="Q924" s="155" t="s">
        <v>16319</v>
      </c>
      <c r="R924" s="356" t="s">
        <v>16320</v>
      </c>
      <c r="S924" s="356"/>
      <c r="T924" s="155" t="s">
        <v>16321</v>
      </c>
      <c r="U924" s="117" t="s">
        <v>16322</v>
      </c>
      <c r="V924" s="118" t="s">
        <v>16323</v>
      </c>
      <c r="W924" s="119" t="s">
        <v>1193</v>
      </c>
      <c r="X924" s="119" t="s">
        <v>1193</v>
      </c>
      <c r="Y924" s="115">
        <v>46041</v>
      </c>
      <c r="Z924" s="115" t="s">
        <v>3303</v>
      </c>
      <c r="AA924" s="120">
        <v>0</v>
      </c>
      <c r="AB924" s="120">
        <v>0</v>
      </c>
      <c r="AC924" s="120">
        <v>0</v>
      </c>
      <c r="AD924" s="120">
        <v>0</v>
      </c>
      <c r="AE924" s="120">
        <v>0</v>
      </c>
      <c r="AF924" s="121">
        <v>0</v>
      </c>
      <c r="AG924" s="114" t="s">
        <v>1193</v>
      </c>
      <c r="AH924" s="114" t="s">
        <v>1193</v>
      </c>
      <c r="AI924" s="114">
        <v>3</v>
      </c>
      <c r="AJ924" s="114">
        <v>1</v>
      </c>
      <c r="AK924" s="114">
        <v>2</v>
      </c>
      <c r="AL924" s="114">
        <v>3</v>
      </c>
      <c r="AM924" s="114">
        <v>0</v>
      </c>
      <c r="AN924" s="118" t="s">
        <v>3500</v>
      </c>
      <c r="AO924" s="122">
        <v>1</v>
      </c>
      <c r="AP924" s="5"/>
    </row>
    <row r="925" spans="1:42" s="11" customFormat="1" ht="25" customHeight="1" x14ac:dyDescent="0.3">
      <c r="A925" s="123"/>
      <c r="B925" s="124"/>
      <c r="C925" s="114" t="str">
        <f t="shared" ca="1" si="131"/>
        <v>Expired</v>
      </c>
      <c r="D925" s="114" t="s">
        <v>3314</v>
      </c>
      <c r="E925" s="115">
        <v>44285</v>
      </c>
      <c r="F925" s="115">
        <f>E925</f>
        <v>44285</v>
      </c>
      <c r="G925" s="115">
        <f t="shared" si="132"/>
        <v>45014</v>
      </c>
      <c r="H925" s="114" t="s">
        <v>3315</v>
      </c>
      <c r="I925" s="379" t="s">
        <v>8107</v>
      </c>
      <c r="J925" s="155" t="s">
        <v>6858</v>
      </c>
      <c r="K925" s="114" t="s">
        <v>24</v>
      </c>
      <c r="L925" s="114" t="s">
        <v>5123</v>
      </c>
      <c r="M925" s="114" t="s">
        <v>3640</v>
      </c>
      <c r="N925" s="116" t="str">
        <f t="shared" si="128"/>
        <v>LP</v>
      </c>
      <c r="O925" s="118" t="s">
        <v>8728</v>
      </c>
      <c r="P925" s="114" t="str">
        <f>IF(EXACT(O925,"Overseas Charities Operating in Jamaica"),"Medium",IF(EXACT(O925,"Muslim Groups/Foundations"),"Medium",IF(EXACT(O925,"Churches"),"Low",IF(EXACT(O925,"Benevolent Societies"),"Low",IF(EXACT(O925,"Alumni/Past Students'associations"),"Low",IF(EXACT(O925,"Schools(Government/Private)"),"Low",IF(EXACT(O925,"Govt.Based Trust/Charities"),"Low",IF(EXACT(O925,"Trust"),"Medium",IF(EXACT(O925,"Company Based Foundations"),"Medium",IF(EXACT(O925,"Other Foundations"),"Medium",IF(EXACT(O925,"Unincorporated Groups"),"Medium","")))))))))))</f>
        <v>Low</v>
      </c>
      <c r="Q925" s="155" t="s">
        <v>2147</v>
      </c>
      <c r="R925" s="356"/>
      <c r="S925" s="356"/>
      <c r="T925" s="155" t="s">
        <v>3316</v>
      </c>
      <c r="U925" s="117" t="s">
        <v>1193</v>
      </c>
      <c r="V925" s="119"/>
      <c r="W925" s="119"/>
      <c r="X925" s="119"/>
      <c r="Y925" s="119"/>
      <c r="Z925" s="118" t="s">
        <v>3303</v>
      </c>
      <c r="AA925" s="120">
        <v>0</v>
      </c>
      <c r="AB925" s="120">
        <v>0</v>
      </c>
      <c r="AC925" s="120">
        <v>0</v>
      </c>
      <c r="AD925" s="120">
        <v>0</v>
      </c>
      <c r="AE925" s="120">
        <v>0</v>
      </c>
      <c r="AF925" s="121"/>
      <c r="AG925" s="114"/>
      <c r="AH925" s="114"/>
      <c r="AI925" s="114"/>
      <c r="AJ925" s="114"/>
      <c r="AK925" s="114"/>
      <c r="AL925" s="114"/>
      <c r="AM925" s="114"/>
      <c r="AN925" s="118" t="str">
        <f>IF(ISNUMBER(#REF!), IF(#REF!&lt;5000001,"SMALL", IF(#REF!&lt;15000001,"MEDIUM","LARGE")),"")</f>
        <v/>
      </c>
      <c r="AO925" s="122">
        <v>1</v>
      </c>
      <c r="AP925" s="5"/>
    </row>
    <row r="926" spans="1:42" s="11" customFormat="1" ht="25" customHeight="1" x14ac:dyDescent="0.3">
      <c r="A926" s="196"/>
      <c r="B926" s="197"/>
      <c r="C926" s="114" t="str">
        <f t="shared" ca="1" si="131"/>
        <v>Expired</v>
      </c>
      <c r="D926" s="114" t="s">
        <v>11953</v>
      </c>
      <c r="E926" s="115">
        <v>44259</v>
      </c>
      <c r="F926" s="115">
        <v>45355</v>
      </c>
      <c r="G926" s="115">
        <f t="shared" si="132"/>
        <v>46084</v>
      </c>
      <c r="H926" s="114" t="s">
        <v>3274</v>
      </c>
      <c r="I926" s="379" t="s">
        <v>8110</v>
      </c>
      <c r="J926" s="155" t="s">
        <v>6865</v>
      </c>
      <c r="K926" s="114" t="s">
        <v>24</v>
      </c>
      <c r="L926" s="114" t="s">
        <v>5123</v>
      </c>
      <c r="M926" s="114" t="s">
        <v>3640</v>
      </c>
      <c r="N926" s="116" t="str">
        <f t="shared" si="128"/>
        <v>LP</v>
      </c>
      <c r="O926" s="118" t="s">
        <v>8728</v>
      </c>
      <c r="P926" s="114" t="str">
        <f>IF(EXACT(O926,"Overseas Charities Operating in Jamaica"),"Medium",IF(EXACT(O926,"Muslim Groups/Foundations"),"Medium",IF(EXACT(O926,"Churches"),"Low",IF(EXACT(O926,"Benevolent Societies"),"Low",IF(EXACT(O926,"Alumni/Past Students'associations"),"Low",IF(EXACT(O926,"Schools(Government/Private)"),"Low",IF(EXACT(O926,"Govt.Based Trust/Charities"),"Low",IF(EXACT(O926,"Trust"),"Medium",IF(EXACT(O926,"Company Based Foundations"),"Medium",IF(EXACT(O926,"Other Foundations"),"Medium",IF(EXACT(O926,"Unincorporated Groups"),"Medium","")))))))))))</f>
        <v>Low</v>
      </c>
      <c r="Q926" s="155" t="s">
        <v>5031</v>
      </c>
      <c r="R926" s="356" t="s">
        <v>11946</v>
      </c>
      <c r="S926" s="356"/>
      <c r="T926" s="155" t="s">
        <v>11947</v>
      </c>
      <c r="U926" s="117" t="s">
        <v>11948</v>
      </c>
      <c r="V926" s="118" t="s">
        <v>11949</v>
      </c>
      <c r="W926" s="119" t="s">
        <v>1193</v>
      </c>
      <c r="X926" s="119" t="s">
        <v>1193</v>
      </c>
      <c r="Y926" s="128">
        <v>44174</v>
      </c>
      <c r="Z926" s="128">
        <v>44561</v>
      </c>
      <c r="AA926" s="120">
        <v>390126</v>
      </c>
      <c r="AB926" s="120">
        <v>0</v>
      </c>
      <c r="AC926" s="120">
        <v>158121</v>
      </c>
      <c r="AD926" s="120">
        <v>0</v>
      </c>
      <c r="AE926" s="120">
        <v>283131</v>
      </c>
      <c r="AF926" s="121">
        <v>142124</v>
      </c>
      <c r="AG926" s="114" t="s">
        <v>11950</v>
      </c>
      <c r="AH926" s="114" t="s">
        <v>11951</v>
      </c>
      <c r="AI926" s="114">
        <v>1</v>
      </c>
      <c r="AJ926" s="114">
        <v>0</v>
      </c>
      <c r="AK926" s="114">
        <v>1</v>
      </c>
      <c r="AL926" s="114">
        <v>4</v>
      </c>
      <c r="AM926" s="114">
        <v>0</v>
      </c>
      <c r="AN926" s="118" t="s">
        <v>3500</v>
      </c>
      <c r="AO926" s="122">
        <v>1</v>
      </c>
      <c r="AP926" s="5"/>
    </row>
    <row r="927" spans="1:42" s="11" customFormat="1" ht="25" customHeight="1" x14ac:dyDescent="0.3">
      <c r="A927" s="123"/>
      <c r="B927" s="124"/>
      <c r="C927" s="114" t="str">
        <f t="shared" ca="1" si="131"/>
        <v>Expired</v>
      </c>
      <c r="D927" s="114" t="s">
        <v>3808</v>
      </c>
      <c r="E927" s="115">
        <v>44421</v>
      </c>
      <c r="F927" s="115">
        <v>44421</v>
      </c>
      <c r="G927" s="115">
        <f t="shared" si="132"/>
        <v>45150</v>
      </c>
      <c r="H927" s="114" t="s">
        <v>4117</v>
      </c>
      <c r="I927" s="379" t="s">
        <v>8111</v>
      </c>
      <c r="J927" s="155" t="s">
        <v>6866</v>
      </c>
      <c r="K927" s="114" t="s">
        <v>11728</v>
      </c>
      <c r="L927" s="114" t="s">
        <v>5123</v>
      </c>
      <c r="M927" s="114" t="s">
        <v>3640</v>
      </c>
      <c r="N927" s="116" t="str">
        <f t="shared" si="128"/>
        <v>LP</v>
      </c>
      <c r="O927" s="118" t="s">
        <v>8728</v>
      </c>
      <c r="P927" s="114" t="str">
        <f>IF(EXACT(O927,"Overseas Charities Operating in Jamaica"),"Medium",IF(EXACT(O927,"Muslim Groups/Foundations"),"Medium",IF(EXACT(O927,"Churches"),"Low",IF(EXACT(O927,"Benevolent Societies"),"Low",IF(EXACT(O927,"Alumni/Past Students'associations"),"Low",IF(EXACT(O927,"Schools(Government/Private)"),"Low",IF(EXACT(O927,"Govt.Based Trust/Charities"),"Low",IF(EXACT(O927,"Trust"),"Medium",IF(EXACT(O927,"Company Based Foundations"),"Medium",IF(EXACT(O927,"Other Foundations"),"Medium",IF(EXACT(O927,"Unincorporated Groups"),"Medium","")))))))))))</f>
        <v>Low</v>
      </c>
      <c r="Q927" s="155" t="s">
        <v>10580</v>
      </c>
      <c r="R927" s="356"/>
      <c r="S927" s="356"/>
      <c r="T927" s="155" t="s">
        <v>4118</v>
      </c>
      <c r="U927" s="127" t="s">
        <v>6867</v>
      </c>
      <c r="V927" s="118" t="s">
        <v>6868</v>
      </c>
      <c r="W927" s="119" t="s">
        <v>1193</v>
      </c>
      <c r="X927" s="118" t="s">
        <v>7791</v>
      </c>
      <c r="Y927" s="115">
        <v>44212</v>
      </c>
      <c r="Z927" s="136" t="s">
        <v>3305</v>
      </c>
      <c r="AA927" s="136">
        <v>0</v>
      </c>
      <c r="AB927" s="130">
        <v>0</v>
      </c>
      <c r="AC927" s="130">
        <v>0</v>
      </c>
      <c r="AD927" s="130">
        <v>0</v>
      </c>
      <c r="AE927" s="130">
        <v>0</v>
      </c>
      <c r="AF927" s="137"/>
      <c r="AG927" s="114" t="s">
        <v>7792</v>
      </c>
      <c r="AH927" s="114" t="s">
        <v>1193</v>
      </c>
      <c r="AI927" s="114"/>
      <c r="AJ927" s="114"/>
      <c r="AK927" s="114"/>
      <c r="AL927" s="114"/>
      <c r="AM927" s="114"/>
      <c r="AN927" s="136" t="s">
        <v>3500</v>
      </c>
      <c r="AO927" s="122">
        <v>1</v>
      </c>
      <c r="AP927" s="5"/>
    </row>
    <row r="928" spans="1:42" s="11" customFormat="1" ht="25" customHeight="1" x14ac:dyDescent="0.3">
      <c r="A928" s="125" t="s">
        <v>11533</v>
      </c>
      <c r="B928" s="126">
        <v>45792</v>
      </c>
      <c r="C928" s="114" t="str">
        <f t="shared" ca="1" si="131"/>
        <v>Active</v>
      </c>
      <c r="D928" s="114" t="s">
        <v>15051</v>
      </c>
      <c r="E928" s="115">
        <v>45792</v>
      </c>
      <c r="F928" s="115">
        <v>45792</v>
      </c>
      <c r="G928" s="115">
        <f t="shared" si="132"/>
        <v>46521</v>
      </c>
      <c r="H928" s="114" t="s">
        <v>15052</v>
      </c>
      <c r="I928" s="379" t="s">
        <v>15053</v>
      </c>
      <c r="J928" s="155" t="s">
        <v>15054</v>
      </c>
      <c r="K928" s="114" t="s">
        <v>24</v>
      </c>
      <c r="L928" s="114" t="s">
        <v>5123</v>
      </c>
      <c r="M928" s="114" t="s">
        <v>3640</v>
      </c>
      <c r="N928" s="116" t="str">
        <f t="shared" si="128"/>
        <v>LP</v>
      </c>
      <c r="O928" s="114" t="s">
        <v>8728</v>
      </c>
      <c r="P928" s="114" t="str">
        <f>IF(EXACT(O928,"Overseas Charities Operating in Jamaica"),"Medium",IF(EXACT(O928,"Muslim Groups/Foundations"),"Medium",IF(EXACT(O928,"Churches"),"Low",IF(EXACT(O928,"Benevolent Societies"),"Low",IF(EXACT(O928,"Alumni/Past Students Associations"),"Low",IF(EXACT(O928,"Schools(Government/Private)"),"Low",IF(EXACT(O928,"Govt.Based Trusts/Charities"),"Low",IF(EXACT(O928,"Trust"),"Medium",IF(EXACT(O928,"Company Based Foundations"),"Medium",IF(EXACT(O928,"Other Foundations"),"Medium",IF(EXACT(O928,"Unincorporated Groups"),"Medium","")))))))))))</f>
        <v>Low</v>
      </c>
      <c r="Q928" s="155" t="s">
        <v>10266</v>
      </c>
      <c r="R928" s="356" t="s">
        <v>15055</v>
      </c>
      <c r="S928" s="356"/>
      <c r="T928" s="155" t="s">
        <v>15056</v>
      </c>
      <c r="U928" s="117" t="s">
        <v>15057</v>
      </c>
      <c r="V928" s="118" t="s">
        <v>11039</v>
      </c>
      <c r="W928" s="119" t="s">
        <v>1193</v>
      </c>
      <c r="X928" s="119" t="s">
        <v>1193</v>
      </c>
      <c r="Y928" s="115">
        <v>45754</v>
      </c>
      <c r="Z928" s="115" t="s">
        <v>3303</v>
      </c>
      <c r="AA928" s="120">
        <v>0</v>
      </c>
      <c r="AB928" s="120">
        <v>0</v>
      </c>
      <c r="AC928" s="120">
        <v>0</v>
      </c>
      <c r="AD928" s="120">
        <v>0</v>
      </c>
      <c r="AE928" s="120">
        <v>0</v>
      </c>
      <c r="AF928" s="121">
        <v>0</v>
      </c>
      <c r="AG928" s="114" t="s">
        <v>1193</v>
      </c>
      <c r="AH928" s="114" t="s">
        <v>1193</v>
      </c>
      <c r="AI928" s="114">
        <v>5</v>
      </c>
      <c r="AJ928" s="114">
        <v>2</v>
      </c>
      <c r="AK928" s="114">
        <v>3</v>
      </c>
      <c r="AL928" s="114">
        <v>0</v>
      </c>
      <c r="AM928" s="114">
        <v>0</v>
      </c>
      <c r="AN928" s="118" t="s">
        <v>3500</v>
      </c>
      <c r="AO928" s="122">
        <v>1</v>
      </c>
      <c r="AP928" s="5"/>
    </row>
    <row r="929" spans="1:42" s="11" customFormat="1" ht="25" customHeight="1" x14ac:dyDescent="0.3">
      <c r="A929" s="123"/>
      <c r="B929" s="124"/>
      <c r="C929" s="114" t="str">
        <f t="shared" ca="1" si="131"/>
        <v>Expired</v>
      </c>
      <c r="D929" s="118" t="s">
        <v>2128</v>
      </c>
      <c r="E929" s="115">
        <v>43349</v>
      </c>
      <c r="F929" s="138">
        <v>43349</v>
      </c>
      <c r="G929" s="115">
        <f t="shared" si="132"/>
        <v>44079</v>
      </c>
      <c r="H929" s="118" t="s">
        <v>4698</v>
      </c>
      <c r="I929" s="379" t="s">
        <v>2504</v>
      </c>
      <c r="J929" s="345" t="s">
        <v>9112</v>
      </c>
      <c r="K929" s="118" t="s">
        <v>14</v>
      </c>
      <c r="L929" s="118" t="s">
        <v>3368</v>
      </c>
      <c r="M929" s="158" t="s">
        <v>3768</v>
      </c>
      <c r="N929" s="116" t="str">
        <f t="shared" si="128"/>
        <v>LP</v>
      </c>
      <c r="O929" s="118" t="s">
        <v>8730</v>
      </c>
      <c r="P929" s="114" t="str">
        <f t="shared" ref="P929:P957" si="133">IF(EXACT(O929,"Overseas Charities Operating in Jamaica"),"Medium",IF(EXACT(O929,"Muslim Groups/Foundations"),"Medium",IF(EXACT(O929,"Churches"),"Low",IF(EXACT(O929,"Benevolent Societies"),"Low",IF(EXACT(O929,"Alumni/Past Students'associations"),"Low",IF(EXACT(O929,"Schools(Government/Private)"),"Low",IF(EXACT(O929,"Govt.Based Trust/Charities"),"Low",IF(EXACT(O929,"Trust"),"Medium",IF(EXACT(O929,"Company Based Foundations"),"Medium",IF(EXACT(O929,"Other Foundations"),"Medium",IF(EXACT(O929,"Unincorporated Groups"),"Medium","")))))))))))</f>
        <v>Low</v>
      </c>
      <c r="Q929" s="345" t="s">
        <v>10615</v>
      </c>
      <c r="R929" s="357"/>
      <c r="S929" s="357"/>
      <c r="T929" s="345" t="s">
        <v>9113</v>
      </c>
      <c r="U929" s="127" t="s">
        <v>9114</v>
      </c>
      <c r="V929" s="118" t="s">
        <v>10997</v>
      </c>
      <c r="W929" s="118" t="s">
        <v>1193</v>
      </c>
      <c r="X929" s="118" t="s">
        <v>1193</v>
      </c>
      <c r="Y929" s="129">
        <v>42923</v>
      </c>
      <c r="Z929" s="129">
        <v>42369</v>
      </c>
      <c r="AA929" s="162">
        <v>38172</v>
      </c>
      <c r="AB929" s="162">
        <v>0</v>
      </c>
      <c r="AC929" s="162">
        <v>0</v>
      </c>
      <c r="AD929" s="162">
        <v>0</v>
      </c>
      <c r="AE929" s="162">
        <v>88149</v>
      </c>
      <c r="AF929" s="140"/>
      <c r="AG929" s="118" t="s">
        <v>1193</v>
      </c>
      <c r="AH929" s="118" t="s">
        <v>1193</v>
      </c>
      <c r="AI929" s="118">
        <v>7</v>
      </c>
      <c r="AJ929" s="118">
        <v>0</v>
      </c>
      <c r="AK929" s="118">
        <v>7</v>
      </c>
      <c r="AL929" s="118">
        <v>0</v>
      </c>
      <c r="AM929" s="118">
        <v>0</v>
      </c>
      <c r="AN929" s="118" t="s">
        <v>3500</v>
      </c>
      <c r="AO929" s="141">
        <v>1</v>
      </c>
      <c r="AP929" s="5"/>
    </row>
    <row r="930" spans="1:42" s="11" customFormat="1" ht="25" customHeight="1" x14ac:dyDescent="0.3">
      <c r="A930" s="123"/>
      <c r="B930" s="124"/>
      <c r="C930" s="114" t="str">
        <f t="shared" ca="1" si="131"/>
        <v>Expired</v>
      </c>
      <c r="D930" s="114" t="s">
        <v>4065</v>
      </c>
      <c r="E930" s="115">
        <v>44686</v>
      </c>
      <c r="F930" s="115">
        <v>44686</v>
      </c>
      <c r="G930" s="115">
        <f t="shared" si="132"/>
        <v>45416</v>
      </c>
      <c r="H930" s="114" t="s">
        <v>4167</v>
      </c>
      <c r="I930" s="379" t="s">
        <v>8112</v>
      </c>
      <c r="J930" s="155" t="s">
        <v>6870</v>
      </c>
      <c r="K930" s="114" t="s">
        <v>11728</v>
      </c>
      <c r="L930" s="114" t="s">
        <v>5123</v>
      </c>
      <c r="M930" s="114" t="s">
        <v>3640</v>
      </c>
      <c r="N930" s="116" t="str">
        <f t="shared" si="128"/>
        <v>LP</v>
      </c>
      <c r="O930" s="118" t="s">
        <v>8725</v>
      </c>
      <c r="P930" s="114" t="str">
        <f t="shared" si="133"/>
        <v>Medium</v>
      </c>
      <c r="Q930" s="155" t="s">
        <v>6871</v>
      </c>
      <c r="R930" s="356" t="s">
        <v>13825</v>
      </c>
      <c r="S930" s="356"/>
      <c r="T930" s="155" t="s">
        <v>13826</v>
      </c>
      <c r="U930" s="127" t="s">
        <v>13827</v>
      </c>
      <c r="V930" s="118" t="s">
        <v>6872</v>
      </c>
      <c r="W930" s="118" t="s">
        <v>6872</v>
      </c>
      <c r="X930" s="118" t="s">
        <v>1193</v>
      </c>
      <c r="Y930" s="115">
        <v>44641</v>
      </c>
      <c r="Z930" s="136" t="s">
        <v>3305</v>
      </c>
      <c r="AA930" s="130">
        <v>0</v>
      </c>
      <c r="AB930" s="130">
        <v>0</v>
      </c>
      <c r="AC930" s="130">
        <v>0</v>
      </c>
      <c r="AD930" s="130">
        <v>0</v>
      </c>
      <c r="AE930" s="130">
        <v>0</v>
      </c>
      <c r="AF930" s="137"/>
      <c r="AG930" s="114" t="s">
        <v>6872</v>
      </c>
      <c r="AH930" s="114" t="s">
        <v>1193</v>
      </c>
      <c r="AI930" s="114"/>
      <c r="AJ930" s="114"/>
      <c r="AK930" s="114"/>
      <c r="AL930" s="114"/>
      <c r="AM930" s="114"/>
      <c r="AN930" s="136" t="s">
        <v>4568</v>
      </c>
      <c r="AO930" s="122">
        <v>1</v>
      </c>
      <c r="AP930" s="5"/>
    </row>
    <row r="931" spans="1:42" s="11" customFormat="1" ht="25" customHeight="1" x14ac:dyDescent="0.3">
      <c r="A931" s="123"/>
      <c r="B931" s="124"/>
      <c r="C931" s="114" t="str">
        <f t="shared" ca="1" si="131"/>
        <v>Expired</v>
      </c>
      <c r="D931" s="118" t="s">
        <v>2526</v>
      </c>
      <c r="E931" s="129">
        <v>43809</v>
      </c>
      <c r="F931" s="138">
        <v>44527</v>
      </c>
      <c r="G931" s="115">
        <f t="shared" si="132"/>
        <v>45256</v>
      </c>
      <c r="H931" s="118" t="s">
        <v>4699</v>
      </c>
      <c r="I931" s="379" t="s">
        <v>2527</v>
      </c>
      <c r="J931" s="345" t="s">
        <v>6873</v>
      </c>
      <c r="K931" s="118" t="s">
        <v>14</v>
      </c>
      <c r="L931" s="118" t="s">
        <v>3368</v>
      </c>
      <c r="M931" s="114" t="s">
        <v>3640</v>
      </c>
      <c r="N931" s="116" t="str">
        <f t="shared" si="128"/>
        <v>LP</v>
      </c>
      <c r="O931" s="118" t="s">
        <v>8728</v>
      </c>
      <c r="P931" s="114" t="str">
        <f t="shared" si="133"/>
        <v>Low</v>
      </c>
      <c r="Q931" s="345" t="s">
        <v>3493</v>
      </c>
      <c r="R931" s="357"/>
      <c r="S931" s="357"/>
      <c r="T931" s="345"/>
      <c r="U931" s="157"/>
      <c r="V931" s="118"/>
      <c r="W931" s="118"/>
      <c r="X931" s="118"/>
      <c r="Y931" s="118"/>
      <c r="Z931" s="118"/>
      <c r="AA931" s="118"/>
      <c r="AB931" s="118"/>
      <c r="AC931" s="118"/>
      <c r="AD931" s="118"/>
      <c r="AE931" s="118"/>
      <c r="AF931" s="140"/>
      <c r="AG931" s="118"/>
      <c r="AH931" s="118"/>
      <c r="AI931" s="118"/>
      <c r="AJ931" s="118"/>
      <c r="AK931" s="118"/>
      <c r="AL931" s="118"/>
      <c r="AM931" s="118"/>
      <c r="AN931" s="118"/>
      <c r="AO931" s="141">
        <v>1</v>
      </c>
      <c r="AP931" s="5"/>
    </row>
    <row r="932" spans="1:42" s="11" customFormat="1" ht="25" customHeight="1" x14ac:dyDescent="0.3">
      <c r="A932" s="125" t="s">
        <v>13120</v>
      </c>
      <c r="B932" s="124"/>
      <c r="C932" s="114" t="str">
        <f t="shared" ca="1" si="131"/>
        <v>Active</v>
      </c>
      <c r="D932" s="114" t="s">
        <v>3788</v>
      </c>
      <c r="E932" s="115">
        <v>41680</v>
      </c>
      <c r="F932" s="115">
        <v>46063</v>
      </c>
      <c r="G932" s="115">
        <f>DATE(YEAR(F932)+1,MONTH(F932)+8,DAY(F932)-1)</f>
        <v>46669</v>
      </c>
      <c r="H932" s="114" t="s">
        <v>25</v>
      </c>
      <c r="I932" s="379" t="s">
        <v>5087</v>
      </c>
      <c r="J932" s="155" t="s">
        <v>6874</v>
      </c>
      <c r="K932" s="114" t="s">
        <v>11728</v>
      </c>
      <c r="L932" s="114" t="s">
        <v>5123</v>
      </c>
      <c r="M932" s="114" t="s">
        <v>3640</v>
      </c>
      <c r="N932" s="116" t="str">
        <f t="shared" si="128"/>
        <v>LP</v>
      </c>
      <c r="O932" s="118" t="s">
        <v>8726</v>
      </c>
      <c r="P932" s="114" t="str">
        <f t="shared" si="133"/>
        <v>Medium</v>
      </c>
      <c r="Q932" s="155" t="s">
        <v>5088</v>
      </c>
      <c r="R932" s="356" t="s">
        <v>13117</v>
      </c>
      <c r="S932" s="356"/>
      <c r="T932" s="155" t="s">
        <v>13118</v>
      </c>
      <c r="U932" s="117" t="s">
        <v>13119</v>
      </c>
      <c r="V932" s="118" t="s">
        <v>6875</v>
      </c>
      <c r="W932" s="119" t="s">
        <v>1193</v>
      </c>
      <c r="X932" s="119" t="s">
        <v>1193</v>
      </c>
      <c r="Y932" s="119" t="s">
        <v>1193</v>
      </c>
      <c r="Z932" s="128">
        <v>43100</v>
      </c>
      <c r="AA932" s="120">
        <v>13481865</v>
      </c>
      <c r="AB932" s="120">
        <v>0</v>
      </c>
      <c r="AC932" s="120">
        <v>9069657.5600000005</v>
      </c>
      <c r="AD932" s="120">
        <v>0</v>
      </c>
      <c r="AE932" s="120">
        <v>9109227.5600000005</v>
      </c>
      <c r="AF932" s="121">
        <v>4603632</v>
      </c>
      <c r="AG932" s="114" t="s">
        <v>11490</v>
      </c>
      <c r="AH932" s="114" t="s">
        <v>1193</v>
      </c>
      <c r="AI932" s="114">
        <v>3</v>
      </c>
      <c r="AJ932" s="114">
        <v>1</v>
      </c>
      <c r="AK932" s="114">
        <v>2</v>
      </c>
      <c r="AL932" s="114">
        <v>4</v>
      </c>
      <c r="AM932" s="114">
        <v>0</v>
      </c>
      <c r="AN932" s="118" t="s">
        <v>3517</v>
      </c>
      <c r="AO932" s="122">
        <v>1</v>
      </c>
      <c r="AP932" s="5"/>
    </row>
    <row r="933" spans="1:42" s="11" customFormat="1" ht="25" customHeight="1" x14ac:dyDescent="0.3">
      <c r="A933" s="125" t="s">
        <v>11561</v>
      </c>
      <c r="B933" s="124"/>
      <c r="C933" s="114" t="str">
        <f t="shared" ca="1" si="131"/>
        <v>Active</v>
      </c>
      <c r="D933" s="114" t="s">
        <v>8501</v>
      </c>
      <c r="E933" s="115">
        <v>41743</v>
      </c>
      <c r="F933" s="115">
        <v>45942</v>
      </c>
      <c r="G933" s="115">
        <f>DATE(YEAR(F933),MONTH(F933)+18,DAY(F933)-1)</f>
        <v>46488</v>
      </c>
      <c r="H933" s="114" t="s">
        <v>126</v>
      </c>
      <c r="I933" s="379" t="s">
        <v>127</v>
      </c>
      <c r="J933" s="155" t="s">
        <v>14396</v>
      </c>
      <c r="K933" s="114" t="s">
        <v>11728</v>
      </c>
      <c r="L933" s="114" t="s">
        <v>5123</v>
      </c>
      <c r="M933" s="114" t="s">
        <v>3640</v>
      </c>
      <c r="N933" s="116" t="str">
        <f t="shared" ref="N933:N964" si="134">IF(EXACT(M933,"C - COMPANY ACT"),"LP",IF(EXACT(M933,"V- VEST ACT (WITHIN PARLIAMENT) "),"LP",IF(EXACT(M933,"FS - FRIENDLY SOCIETIES ACT"),"LP",IF(EXACT(M933,"UN - UNICORPORATED"),"LA",""))))</f>
        <v>LP</v>
      </c>
      <c r="O933" s="118" t="s">
        <v>8725</v>
      </c>
      <c r="P933" s="114" t="str">
        <f t="shared" si="133"/>
        <v>Medium</v>
      </c>
      <c r="Q933" s="155" t="s">
        <v>474</v>
      </c>
      <c r="R933" s="356" t="s">
        <v>15823</v>
      </c>
      <c r="S933" s="356"/>
      <c r="T933" s="155" t="s">
        <v>14149</v>
      </c>
      <c r="U933" s="117" t="s">
        <v>15824</v>
      </c>
      <c r="V933" s="129" t="s">
        <v>11133</v>
      </c>
      <c r="W933" s="129" t="s">
        <v>11133</v>
      </c>
      <c r="X933" s="129" t="s">
        <v>10998</v>
      </c>
      <c r="Y933" s="119" t="s">
        <v>1193</v>
      </c>
      <c r="Z933" s="128">
        <v>44561</v>
      </c>
      <c r="AA933" s="120">
        <v>147991252</v>
      </c>
      <c r="AB933" s="120">
        <v>0</v>
      </c>
      <c r="AC933" s="120">
        <v>88259487</v>
      </c>
      <c r="AD933" s="120">
        <v>0</v>
      </c>
      <c r="AE933" s="120">
        <v>150873213</v>
      </c>
      <c r="AF933" s="121"/>
      <c r="AG933" s="129" t="s">
        <v>11491</v>
      </c>
      <c r="AH933" s="114" t="s">
        <v>11492</v>
      </c>
      <c r="AI933" s="114">
        <v>6</v>
      </c>
      <c r="AJ933" s="114">
        <v>1</v>
      </c>
      <c r="AK933" s="114">
        <v>5</v>
      </c>
      <c r="AL933" s="114">
        <v>4</v>
      </c>
      <c r="AM933" s="114">
        <v>0</v>
      </c>
      <c r="AN933" s="118" t="s">
        <v>4568</v>
      </c>
      <c r="AO933" s="122">
        <v>1</v>
      </c>
      <c r="AP933" s="5"/>
    </row>
    <row r="934" spans="1:42" s="11" customFormat="1" ht="25" customHeight="1" x14ac:dyDescent="0.3">
      <c r="A934" s="125" t="s">
        <v>5775</v>
      </c>
      <c r="B934" s="124"/>
      <c r="C934" s="114" t="str">
        <f t="shared" ca="1" si="131"/>
        <v>Expired</v>
      </c>
      <c r="D934" s="114" t="s">
        <v>4550</v>
      </c>
      <c r="E934" s="115">
        <v>44614</v>
      </c>
      <c r="F934" s="115">
        <v>44614</v>
      </c>
      <c r="G934" s="115">
        <f t="shared" ref="G934:G939" si="135">DATE(YEAR(F934)+2,MONTH(F934),DAY(F934)-1)</f>
        <v>45343</v>
      </c>
      <c r="H934" s="114" t="s">
        <v>4551</v>
      </c>
      <c r="I934" s="379" t="s">
        <v>8113</v>
      </c>
      <c r="J934" s="155" t="s">
        <v>6878</v>
      </c>
      <c r="K934" s="114" t="s">
        <v>11728</v>
      </c>
      <c r="L934" s="114" t="s">
        <v>5123</v>
      </c>
      <c r="M934" s="114" t="s">
        <v>3640</v>
      </c>
      <c r="N934" s="116" t="str">
        <f t="shared" si="134"/>
        <v>LP</v>
      </c>
      <c r="O934" s="118" t="s">
        <v>8725</v>
      </c>
      <c r="P934" s="114" t="str">
        <f t="shared" si="133"/>
        <v>Medium</v>
      </c>
      <c r="Q934" s="155" t="s">
        <v>6879</v>
      </c>
      <c r="R934" s="356" t="s">
        <v>13108</v>
      </c>
      <c r="S934" s="356"/>
      <c r="T934" s="155" t="s">
        <v>13109</v>
      </c>
      <c r="U934" s="127" t="s">
        <v>13110</v>
      </c>
      <c r="V934" s="118" t="s">
        <v>6880</v>
      </c>
      <c r="W934" s="119" t="s">
        <v>1193</v>
      </c>
      <c r="X934" s="119" t="s">
        <v>1193</v>
      </c>
      <c r="Y934" s="128">
        <v>44417</v>
      </c>
      <c r="Z934" s="118" t="s">
        <v>3303</v>
      </c>
      <c r="AA934" s="120">
        <v>0</v>
      </c>
      <c r="AB934" s="120">
        <v>0</v>
      </c>
      <c r="AC934" s="120">
        <v>0</v>
      </c>
      <c r="AD934" s="120">
        <v>0</v>
      </c>
      <c r="AE934" s="120">
        <v>0</v>
      </c>
      <c r="AF934" s="121"/>
      <c r="AG934" s="114" t="s">
        <v>1193</v>
      </c>
      <c r="AH934" s="114" t="s">
        <v>1193</v>
      </c>
      <c r="AI934" s="114">
        <v>2</v>
      </c>
      <c r="AJ934" s="114">
        <v>0</v>
      </c>
      <c r="AK934" s="114">
        <v>2</v>
      </c>
      <c r="AL934" s="114">
        <v>0</v>
      </c>
      <c r="AM934" s="114">
        <v>0</v>
      </c>
      <c r="AN934" s="118" t="s">
        <v>3500</v>
      </c>
      <c r="AO934" s="122">
        <v>1</v>
      </c>
      <c r="AP934" s="5"/>
    </row>
    <row r="935" spans="1:42" s="11" customFormat="1" ht="25" customHeight="1" x14ac:dyDescent="0.3">
      <c r="A935" s="123"/>
      <c r="B935" s="124"/>
      <c r="C935" s="114" t="str">
        <f t="shared" ca="1" si="131"/>
        <v>Expired</v>
      </c>
      <c r="D935" s="114" t="s">
        <v>3807</v>
      </c>
      <c r="E935" s="115">
        <v>44412</v>
      </c>
      <c r="F935" s="115">
        <v>44412</v>
      </c>
      <c r="G935" s="115">
        <f t="shared" si="135"/>
        <v>45141</v>
      </c>
      <c r="H935" s="114" t="s">
        <v>4116</v>
      </c>
      <c r="I935" s="379" t="s">
        <v>8114</v>
      </c>
      <c r="J935" s="155" t="s">
        <v>6881</v>
      </c>
      <c r="K935" s="114" t="s">
        <v>11728</v>
      </c>
      <c r="L935" s="114" t="s">
        <v>5123</v>
      </c>
      <c r="M935" s="114" t="s">
        <v>3640</v>
      </c>
      <c r="N935" s="116" t="str">
        <f t="shared" si="134"/>
        <v>LP</v>
      </c>
      <c r="O935" s="118" t="s">
        <v>8728</v>
      </c>
      <c r="P935" s="114" t="str">
        <f t="shared" si="133"/>
        <v>Low</v>
      </c>
      <c r="Q935" s="155" t="s">
        <v>10423</v>
      </c>
      <c r="R935" s="356" t="s">
        <v>13105</v>
      </c>
      <c r="S935" s="356"/>
      <c r="T935" s="155" t="s">
        <v>13107</v>
      </c>
      <c r="U935" s="127" t="s">
        <v>13106</v>
      </c>
      <c r="V935" s="118" t="s">
        <v>5430</v>
      </c>
      <c r="W935" s="119" t="s">
        <v>1193</v>
      </c>
      <c r="X935" s="119" t="s">
        <v>1193</v>
      </c>
      <c r="Y935" s="115">
        <v>44251</v>
      </c>
      <c r="Z935" s="136" t="s">
        <v>3303</v>
      </c>
      <c r="AA935" s="130">
        <v>0</v>
      </c>
      <c r="AB935" s="130">
        <v>0</v>
      </c>
      <c r="AC935" s="130">
        <v>0</v>
      </c>
      <c r="AD935" s="130">
        <v>0</v>
      </c>
      <c r="AE935" s="130">
        <v>0</v>
      </c>
      <c r="AF935" s="137">
        <v>0</v>
      </c>
      <c r="AG935" s="114" t="s">
        <v>1193</v>
      </c>
      <c r="AH935" s="114" t="s">
        <v>1193</v>
      </c>
      <c r="AI935" s="114">
        <v>2</v>
      </c>
      <c r="AJ935" s="114">
        <v>1</v>
      </c>
      <c r="AK935" s="114">
        <v>1</v>
      </c>
      <c r="AL935" s="114">
        <v>0</v>
      </c>
      <c r="AM935" s="114">
        <v>0</v>
      </c>
      <c r="AN935" s="136" t="s">
        <v>3500</v>
      </c>
      <c r="AO935" s="122">
        <v>1</v>
      </c>
      <c r="AP935" s="5"/>
    </row>
    <row r="936" spans="1:42" s="11" customFormat="1" ht="25" customHeight="1" x14ac:dyDescent="0.3">
      <c r="A936" s="123" t="s">
        <v>13662</v>
      </c>
      <c r="B936" s="126">
        <v>45063</v>
      </c>
      <c r="C936" s="114" t="str">
        <f t="shared" ca="1" si="131"/>
        <v>Expired</v>
      </c>
      <c r="D936" s="114" t="s">
        <v>9735</v>
      </c>
      <c r="E936" s="115">
        <v>42298</v>
      </c>
      <c r="F936" s="115">
        <v>45002</v>
      </c>
      <c r="G936" s="115">
        <f t="shared" si="135"/>
        <v>45732</v>
      </c>
      <c r="H936" s="114" t="s">
        <v>1085</v>
      </c>
      <c r="I936" s="379" t="s">
        <v>1086</v>
      </c>
      <c r="J936" s="155" t="s">
        <v>6882</v>
      </c>
      <c r="K936" s="114" t="s">
        <v>11728</v>
      </c>
      <c r="L936" s="114" t="s">
        <v>5123</v>
      </c>
      <c r="M936" s="114" t="s">
        <v>3640</v>
      </c>
      <c r="N936" s="116" t="str">
        <f t="shared" si="134"/>
        <v>LP</v>
      </c>
      <c r="O936" s="118" t="s">
        <v>8733</v>
      </c>
      <c r="P936" s="114" t="str">
        <f t="shared" si="133"/>
        <v>Medium</v>
      </c>
      <c r="Q936" s="155" t="s">
        <v>6883</v>
      </c>
      <c r="R936" s="356" t="s">
        <v>13102</v>
      </c>
      <c r="S936" s="356"/>
      <c r="T936" s="155" t="s">
        <v>3256</v>
      </c>
      <c r="U936" s="117" t="s">
        <v>13103</v>
      </c>
      <c r="V936" s="118" t="s">
        <v>10999</v>
      </c>
      <c r="W936" s="119" t="s">
        <v>1193</v>
      </c>
      <c r="X936" s="118" t="s">
        <v>11000</v>
      </c>
      <c r="Y936" s="128">
        <v>44953</v>
      </c>
      <c r="Z936" s="128">
        <v>43100</v>
      </c>
      <c r="AA936" s="120">
        <v>8342866</v>
      </c>
      <c r="AB936" s="120">
        <v>0</v>
      </c>
      <c r="AC936" s="120">
        <v>1901214</v>
      </c>
      <c r="AD936" s="120">
        <v>0</v>
      </c>
      <c r="AE936" s="120">
        <v>8347239</v>
      </c>
      <c r="AF936" s="121">
        <v>28140751</v>
      </c>
      <c r="AG936" s="114" t="s">
        <v>13104</v>
      </c>
      <c r="AH936" s="114" t="s">
        <v>15219</v>
      </c>
      <c r="AI936" s="114">
        <v>5</v>
      </c>
      <c r="AJ936" s="114">
        <v>0</v>
      </c>
      <c r="AK936" s="114">
        <v>5</v>
      </c>
      <c r="AL936" s="114">
        <v>26</v>
      </c>
      <c r="AM936" s="114">
        <v>0</v>
      </c>
      <c r="AN936" s="118" t="s">
        <v>3517</v>
      </c>
      <c r="AO936" s="122">
        <v>1</v>
      </c>
      <c r="AP936" s="5"/>
    </row>
    <row r="937" spans="1:42" s="11" customFormat="1" ht="25" customHeight="1" x14ac:dyDescent="0.3">
      <c r="A937" s="123"/>
      <c r="B937" s="124"/>
      <c r="C937" s="114" t="str">
        <f t="shared" ca="1" si="131"/>
        <v>Active</v>
      </c>
      <c r="D937" s="118" t="s">
        <v>14437</v>
      </c>
      <c r="E937" s="129">
        <v>41862</v>
      </c>
      <c r="F937" s="138">
        <v>45596</v>
      </c>
      <c r="G937" s="115">
        <f t="shared" si="135"/>
        <v>46325</v>
      </c>
      <c r="H937" s="118" t="s">
        <v>4700</v>
      </c>
      <c r="I937" s="379" t="s">
        <v>406</v>
      </c>
      <c r="J937" s="345" t="s">
        <v>6884</v>
      </c>
      <c r="K937" s="118" t="s">
        <v>14</v>
      </c>
      <c r="L937" s="118" t="s">
        <v>3368</v>
      </c>
      <c r="M937" s="114" t="s">
        <v>3640</v>
      </c>
      <c r="N937" s="116" t="str">
        <f t="shared" si="134"/>
        <v>LP</v>
      </c>
      <c r="O937" s="118" t="s">
        <v>8725</v>
      </c>
      <c r="P937" s="114" t="str">
        <f t="shared" si="133"/>
        <v>Medium</v>
      </c>
      <c r="Q937" s="345" t="s">
        <v>3494</v>
      </c>
      <c r="R937" s="357"/>
      <c r="S937" s="357"/>
      <c r="T937" s="345" t="s">
        <v>8232</v>
      </c>
      <c r="U937" s="117" t="s">
        <v>8231</v>
      </c>
      <c r="V937" s="118"/>
      <c r="W937" s="118"/>
      <c r="X937" s="118"/>
      <c r="Y937" s="118"/>
      <c r="Z937" s="118"/>
      <c r="AA937" s="118"/>
      <c r="AB937" s="118"/>
      <c r="AC937" s="118"/>
      <c r="AD937" s="118"/>
      <c r="AE937" s="118"/>
      <c r="AF937" s="140"/>
      <c r="AG937" s="118"/>
      <c r="AH937" s="118"/>
      <c r="AI937" s="118"/>
      <c r="AJ937" s="118"/>
      <c r="AK937" s="118"/>
      <c r="AL937" s="118"/>
      <c r="AM937" s="118"/>
      <c r="AN937" s="118"/>
      <c r="AO937" s="141">
        <v>1</v>
      </c>
      <c r="AP937" s="5"/>
    </row>
    <row r="938" spans="1:42" s="11" customFormat="1" ht="25" customHeight="1" x14ac:dyDescent="0.3">
      <c r="A938" s="123"/>
      <c r="B938" s="181">
        <v>44581</v>
      </c>
      <c r="C938" s="114" t="str">
        <f t="shared" ca="1" si="131"/>
        <v>Expired</v>
      </c>
      <c r="D938" s="114" t="s">
        <v>7918</v>
      </c>
      <c r="E938" s="115">
        <v>44638</v>
      </c>
      <c r="F938" s="115">
        <v>44638</v>
      </c>
      <c r="G938" s="115">
        <f t="shared" si="135"/>
        <v>45368</v>
      </c>
      <c r="H938" s="114" t="s">
        <v>7923</v>
      </c>
      <c r="I938" s="379" t="s">
        <v>8115</v>
      </c>
      <c r="J938" s="155" t="s">
        <v>7932</v>
      </c>
      <c r="K938" s="114" t="s">
        <v>718</v>
      </c>
      <c r="L938" s="114" t="s">
        <v>3368</v>
      </c>
      <c r="M938" s="114" t="s">
        <v>3640</v>
      </c>
      <c r="N938" s="116" t="str">
        <f t="shared" si="134"/>
        <v>LP</v>
      </c>
      <c r="O938" s="118" t="s">
        <v>8725</v>
      </c>
      <c r="P938" s="114" t="str">
        <f t="shared" si="133"/>
        <v>Medium</v>
      </c>
      <c r="Q938" s="155" t="s">
        <v>7936</v>
      </c>
      <c r="R938" s="356"/>
      <c r="S938" s="356"/>
      <c r="T938" s="155" t="s">
        <v>7938</v>
      </c>
      <c r="U938" s="117" t="s">
        <v>7940</v>
      </c>
      <c r="V938" s="119"/>
      <c r="W938" s="119"/>
      <c r="X938" s="119"/>
      <c r="Y938" s="128"/>
      <c r="Z938" s="118"/>
      <c r="AA938" s="120"/>
      <c r="AB938" s="120"/>
      <c r="AC938" s="120"/>
      <c r="AD938" s="120"/>
      <c r="AE938" s="120"/>
      <c r="AF938" s="121"/>
      <c r="AG938" s="114"/>
      <c r="AH938" s="114"/>
      <c r="AI938" s="114"/>
      <c r="AJ938" s="114"/>
      <c r="AK938" s="114"/>
      <c r="AL938" s="114"/>
      <c r="AM938" s="114"/>
      <c r="AN938" s="118"/>
      <c r="AO938" s="122">
        <v>1</v>
      </c>
      <c r="AP938" s="5"/>
    </row>
    <row r="939" spans="1:42" s="11" customFormat="1" ht="25" customHeight="1" x14ac:dyDescent="0.3">
      <c r="A939" s="123"/>
      <c r="B939" s="124"/>
      <c r="C939" s="114" t="str">
        <f t="shared" ca="1" si="131"/>
        <v>Expired</v>
      </c>
      <c r="D939" s="114" t="s">
        <v>2341</v>
      </c>
      <c r="E939" s="115">
        <v>43642</v>
      </c>
      <c r="F939" s="115">
        <f>E939</f>
        <v>43642</v>
      </c>
      <c r="G939" s="115">
        <f t="shared" si="135"/>
        <v>44372</v>
      </c>
      <c r="H939" s="114" t="s">
        <v>2250</v>
      </c>
      <c r="I939" s="379" t="s">
        <v>2251</v>
      </c>
      <c r="J939" s="155" t="s">
        <v>6885</v>
      </c>
      <c r="K939" s="114" t="s">
        <v>7</v>
      </c>
      <c r="L939" s="114" t="s">
        <v>5123</v>
      </c>
      <c r="M939" s="114" t="s">
        <v>3640</v>
      </c>
      <c r="N939" s="116" t="str">
        <f t="shared" si="134"/>
        <v>LP</v>
      </c>
      <c r="O939" s="118" t="s">
        <v>8725</v>
      </c>
      <c r="P939" s="114" t="str">
        <f t="shared" si="133"/>
        <v>Medium</v>
      </c>
      <c r="Q939" s="155" t="s">
        <v>10616</v>
      </c>
      <c r="R939" s="356" t="s">
        <v>13098</v>
      </c>
      <c r="S939" s="356"/>
      <c r="T939" s="155" t="s">
        <v>13099</v>
      </c>
      <c r="U939" s="117" t="s">
        <v>13100</v>
      </c>
      <c r="V939" s="129" t="s">
        <v>13101</v>
      </c>
      <c r="W939" s="128" t="s">
        <v>1193</v>
      </c>
      <c r="X939" s="128" t="s">
        <v>1193</v>
      </c>
      <c r="Y939" s="128">
        <v>43593</v>
      </c>
      <c r="Z939" s="118" t="s">
        <v>3303</v>
      </c>
      <c r="AA939" s="120">
        <v>0</v>
      </c>
      <c r="AB939" s="120">
        <v>0</v>
      </c>
      <c r="AC939" s="120">
        <v>0</v>
      </c>
      <c r="AD939" s="120">
        <v>0</v>
      </c>
      <c r="AE939" s="120">
        <v>0</v>
      </c>
      <c r="AF939" s="121">
        <v>0</v>
      </c>
      <c r="AG939" s="114" t="s">
        <v>1193</v>
      </c>
      <c r="AH939" s="114" t="s">
        <v>1193</v>
      </c>
      <c r="AI939" s="114">
        <v>3</v>
      </c>
      <c r="AJ939" s="114">
        <v>2</v>
      </c>
      <c r="AK939" s="114">
        <v>1</v>
      </c>
      <c r="AL939" s="114">
        <v>0</v>
      </c>
      <c r="AM939" s="114">
        <v>0</v>
      </c>
      <c r="AN939" s="118" t="s">
        <v>3500</v>
      </c>
      <c r="AO939" s="122">
        <v>1</v>
      </c>
      <c r="AP939" s="5"/>
    </row>
    <row r="940" spans="1:42" s="11" customFormat="1" ht="25" customHeight="1" x14ac:dyDescent="0.3">
      <c r="A940" s="163" t="s">
        <v>11535</v>
      </c>
      <c r="B940" s="164"/>
      <c r="C940" s="146" t="str">
        <f t="shared" ca="1" si="131"/>
        <v>Expired</v>
      </c>
      <c r="D940" s="151" t="s">
        <v>15825</v>
      </c>
      <c r="E940" s="149">
        <v>41803</v>
      </c>
      <c r="F940" s="173">
        <v>45995</v>
      </c>
      <c r="G940" s="147">
        <f>DATE(YEAR(F940),MONTH(F940)+3,DAY(F940)+8)</f>
        <v>46093</v>
      </c>
      <c r="H940" s="151" t="s">
        <v>4701</v>
      </c>
      <c r="I940" s="380" t="s">
        <v>238</v>
      </c>
      <c r="J940" s="347" t="s">
        <v>6886</v>
      </c>
      <c r="K940" s="151" t="s">
        <v>9</v>
      </c>
      <c r="L940" s="151" t="s">
        <v>3368</v>
      </c>
      <c r="M940" s="146" t="s">
        <v>3640</v>
      </c>
      <c r="N940" s="148" t="str">
        <f t="shared" si="134"/>
        <v>LP</v>
      </c>
      <c r="O940" s="151" t="s">
        <v>8725</v>
      </c>
      <c r="P940" s="146" t="str">
        <f t="shared" si="133"/>
        <v>Medium</v>
      </c>
      <c r="Q940" s="352" t="s">
        <v>4480</v>
      </c>
      <c r="R940" s="361"/>
      <c r="S940" s="361"/>
      <c r="T940" s="347"/>
      <c r="U940" s="188"/>
      <c r="V940" s="151"/>
      <c r="W940" s="151"/>
      <c r="X940" s="151"/>
      <c r="Y940" s="151"/>
      <c r="Z940" s="151"/>
      <c r="AA940" s="151"/>
      <c r="AB940" s="151"/>
      <c r="AC940" s="151"/>
      <c r="AD940" s="151"/>
      <c r="AE940" s="151"/>
      <c r="AF940" s="174"/>
      <c r="AG940" s="151"/>
      <c r="AH940" s="151"/>
      <c r="AI940" s="151"/>
      <c r="AJ940" s="151"/>
      <c r="AK940" s="151"/>
      <c r="AL940" s="171"/>
      <c r="AM940" s="171"/>
      <c r="AN940" s="171"/>
      <c r="AO940" s="175">
        <v>1</v>
      </c>
      <c r="AP940" s="5"/>
    </row>
    <row r="941" spans="1:42" s="11" customFormat="1" ht="25" customHeight="1" x14ac:dyDescent="0.3">
      <c r="A941" s="123"/>
      <c r="B941" s="124"/>
      <c r="C941" s="114" t="str">
        <f t="shared" ca="1" si="131"/>
        <v>Active</v>
      </c>
      <c r="D941" s="114" t="s">
        <v>16483</v>
      </c>
      <c r="E941" s="115">
        <v>41723</v>
      </c>
      <c r="F941" s="115">
        <v>46106</v>
      </c>
      <c r="G941" s="115">
        <f>DATE(YEAR(F941)+1,MONTH(F941),DAY(F941)-1)</f>
        <v>46470</v>
      </c>
      <c r="H941" s="114" t="s">
        <v>109</v>
      </c>
      <c r="I941" s="379" t="s">
        <v>3210</v>
      </c>
      <c r="J941" s="155" t="s">
        <v>6887</v>
      </c>
      <c r="K941" s="114" t="s">
        <v>11728</v>
      </c>
      <c r="L941" s="114" t="s">
        <v>5123</v>
      </c>
      <c r="M941" s="114" t="s">
        <v>3640</v>
      </c>
      <c r="N941" s="116" t="str">
        <f t="shared" si="134"/>
        <v>LP</v>
      </c>
      <c r="O941" s="118" t="s">
        <v>8728</v>
      </c>
      <c r="P941" s="114" t="str">
        <f t="shared" si="133"/>
        <v>Low</v>
      </c>
      <c r="Q941" s="155" t="s">
        <v>465</v>
      </c>
      <c r="R941" s="356" t="s">
        <v>13724</v>
      </c>
      <c r="S941" s="356"/>
      <c r="T941" s="155" t="s">
        <v>13725</v>
      </c>
      <c r="U941" s="117" t="s">
        <v>13726</v>
      </c>
      <c r="V941" s="118" t="s">
        <v>6888</v>
      </c>
      <c r="W941" s="119" t="s">
        <v>1193</v>
      </c>
      <c r="X941" s="119" t="s">
        <v>1193</v>
      </c>
      <c r="Y941" s="128">
        <v>41684</v>
      </c>
      <c r="Z941" s="128">
        <v>43830</v>
      </c>
      <c r="AA941" s="120">
        <v>7251600</v>
      </c>
      <c r="AB941" s="120">
        <v>0</v>
      </c>
      <c r="AC941" s="120">
        <v>7251600</v>
      </c>
      <c r="AD941" s="120">
        <v>0</v>
      </c>
      <c r="AE941" s="120">
        <v>163037667</v>
      </c>
      <c r="AF941" s="121"/>
      <c r="AG941" s="114" t="s">
        <v>7793</v>
      </c>
      <c r="AH941" s="114" t="s">
        <v>7794</v>
      </c>
      <c r="AI941" s="114"/>
      <c r="AJ941" s="114"/>
      <c r="AK941" s="114"/>
      <c r="AL941" s="114"/>
      <c r="AM941" s="114"/>
      <c r="AN941" s="118" t="s">
        <v>4568</v>
      </c>
      <c r="AO941" s="122">
        <v>1</v>
      </c>
      <c r="AP941" s="5"/>
    </row>
    <row r="942" spans="1:42" s="11" customFormat="1" ht="25" customHeight="1" x14ac:dyDescent="0.3">
      <c r="A942" s="310" t="s">
        <v>15220</v>
      </c>
      <c r="B942" s="124"/>
      <c r="C942" s="114" t="str">
        <f t="shared" ca="1" si="131"/>
        <v>Active</v>
      </c>
      <c r="D942" s="114" t="s">
        <v>12911</v>
      </c>
      <c r="E942" s="115">
        <v>41835</v>
      </c>
      <c r="F942" s="115">
        <v>45640</v>
      </c>
      <c r="G942" s="115">
        <f>DATE(YEAR(F942)+2,MONTH(F942),DAY(F942)-1)</f>
        <v>46369</v>
      </c>
      <c r="H942" s="114" t="s">
        <v>4799</v>
      </c>
      <c r="I942" s="379" t="s">
        <v>16185</v>
      </c>
      <c r="J942" s="155" t="s">
        <v>8281</v>
      </c>
      <c r="K942" s="114" t="s">
        <v>74</v>
      </c>
      <c r="L942" s="114" t="s">
        <v>15709</v>
      </c>
      <c r="M942" s="114" t="s">
        <v>3640</v>
      </c>
      <c r="N942" s="116" t="str">
        <f t="shared" si="134"/>
        <v>LP</v>
      </c>
      <c r="O942" s="118" t="s">
        <v>8728</v>
      </c>
      <c r="P942" s="114" t="str">
        <f t="shared" si="133"/>
        <v>Low</v>
      </c>
      <c r="Q942" s="155" t="s">
        <v>465</v>
      </c>
      <c r="R942" s="356" t="s">
        <v>14624</v>
      </c>
      <c r="S942" s="356"/>
      <c r="T942" s="155" t="s">
        <v>2018</v>
      </c>
      <c r="U942" s="117" t="s">
        <v>12913</v>
      </c>
      <c r="V942" s="118" t="s">
        <v>6888</v>
      </c>
      <c r="W942" s="119" t="s">
        <v>1193</v>
      </c>
      <c r="X942" s="114" t="s">
        <v>11134</v>
      </c>
      <c r="Y942" s="119" t="s">
        <v>1193</v>
      </c>
      <c r="Z942" s="128">
        <v>43830</v>
      </c>
      <c r="AA942" s="120">
        <v>149067456</v>
      </c>
      <c r="AB942" s="120">
        <v>0</v>
      </c>
      <c r="AC942" s="120">
        <v>149067456</v>
      </c>
      <c r="AD942" s="120">
        <v>0</v>
      </c>
      <c r="AE942" s="120">
        <v>161489801</v>
      </c>
      <c r="AF942" s="121">
        <v>1360928264</v>
      </c>
      <c r="AG942" s="114" t="s">
        <v>11134</v>
      </c>
      <c r="AH942" s="130" t="s">
        <v>1193</v>
      </c>
      <c r="AI942" s="114">
        <v>0</v>
      </c>
      <c r="AJ942" s="114">
        <v>0</v>
      </c>
      <c r="AK942" s="114">
        <v>0</v>
      </c>
      <c r="AL942" s="114">
        <v>61</v>
      </c>
      <c r="AM942" s="114">
        <v>26</v>
      </c>
      <c r="AN942" s="118" t="s">
        <v>4568</v>
      </c>
      <c r="AO942" s="122">
        <v>1</v>
      </c>
      <c r="AP942" s="5"/>
    </row>
    <row r="943" spans="1:42" s="11" customFormat="1" ht="25" customHeight="1" x14ac:dyDescent="0.3">
      <c r="A943" s="123"/>
      <c r="B943" s="124"/>
      <c r="C943" s="114" t="str">
        <f t="shared" ca="1" si="131"/>
        <v>Expired</v>
      </c>
      <c r="D943" s="114" t="s">
        <v>1248</v>
      </c>
      <c r="E943" s="115">
        <v>42514</v>
      </c>
      <c r="F943" s="115">
        <v>43244</v>
      </c>
      <c r="G943" s="115">
        <f>DATE(YEAR(F943)+2,MONTH(F943),DAY(F943)-1)</f>
        <v>43974</v>
      </c>
      <c r="H943" s="114" t="s">
        <v>1249</v>
      </c>
      <c r="I943" s="379" t="s">
        <v>3167</v>
      </c>
      <c r="J943" s="155" t="s">
        <v>6889</v>
      </c>
      <c r="K943" s="114" t="s">
        <v>11728</v>
      </c>
      <c r="L943" s="114" t="s">
        <v>5123</v>
      </c>
      <c r="M943" s="114" t="s">
        <v>3640</v>
      </c>
      <c r="N943" s="116" t="str">
        <f t="shared" si="134"/>
        <v>LP</v>
      </c>
      <c r="O943" s="118" t="s">
        <v>8728</v>
      </c>
      <c r="P943" s="114" t="str">
        <f t="shared" si="133"/>
        <v>Low</v>
      </c>
      <c r="Q943" s="155" t="s">
        <v>10617</v>
      </c>
      <c r="R943" s="356" t="s">
        <v>13083</v>
      </c>
      <c r="S943" s="356"/>
      <c r="T943" s="155" t="s">
        <v>13084</v>
      </c>
      <c r="U943" s="117" t="s">
        <v>13085</v>
      </c>
      <c r="V943" s="118" t="s">
        <v>13086</v>
      </c>
      <c r="W943" s="119" t="s">
        <v>1193</v>
      </c>
      <c r="X943" s="119" t="s">
        <v>1193</v>
      </c>
      <c r="Y943" s="128">
        <v>42475</v>
      </c>
      <c r="Z943" s="128">
        <v>43100</v>
      </c>
      <c r="AA943" s="120">
        <v>513094.36</v>
      </c>
      <c r="AB943" s="120">
        <v>0</v>
      </c>
      <c r="AC943" s="120">
        <v>447222</v>
      </c>
      <c r="AD943" s="120">
        <v>0</v>
      </c>
      <c r="AE943" s="120">
        <v>447222</v>
      </c>
      <c r="AF943" s="121">
        <v>95434</v>
      </c>
      <c r="AG943" s="114" t="s">
        <v>1193</v>
      </c>
      <c r="AH943" s="114" t="s">
        <v>1193</v>
      </c>
      <c r="AI943" s="114">
        <v>40</v>
      </c>
      <c r="AJ943" s="114">
        <v>15</v>
      </c>
      <c r="AK943" s="114">
        <v>25</v>
      </c>
      <c r="AL943" s="114">
        <v>40</v>
      </c>
      <c r="AM943" s="114">
        <v>1</v>
      </c>
      <c r="AN943" s="118" t="s">
        <v>3500</v>
      </c>
      <c r="AO943" s="122">
        <v>1</v>
      </c>
      <c r="AP943" s="5"/>
    </row>
    <row r="944" spans="1:42" s="11" customFormat="1" ht="25" customHeight="1" x14ac:dyDescent="0.3">
      <c r="A944" s="123"/>
      <c r="B944" s="124"/>
      <c r="C944" s="114" t="str">
        <f t="shared" ca="1" si="131"/>
        <v>Expired</v>
      </c>
      <c r="D944" s="118" t="s">
        <v>12813</v>
      </c>
      <c r="E944" s="129">
        <v>43594</v>
      </c>
      <c r="F944" s="138">
        <v>45632</v>
      </c>
      <c r="G944" s="115">
        <f>DATE(YEAR(F944)+1,MONTH(F944),DAY(F944)-1)</f>
        <v>45996</v>
      </c>
      <c r="H944" s="118" t="s">
        <v>4702</v>
      </c>
      <c r="I944" s="379" t="s">
        <v>3496</v>
      </c>
      <c r="J944" s="345" t="s">
        <v>12814</v>
      </c>
      <c r="K944" s="118" t="s">
        <v>14</v>
      </c>
      <c r="L944" s="118" t="s">
        <v>3368</v>
      </c>
      <c r="M944" s="117" t="s">
        <v>3639</v>
      </c>
      <c r="N944" s="116" t="str">
        <f t="shared" si="134"/>
        <v>LA</v>
      </c>
      <c r="O944" s="118" t="s">
        <v>8734</v>
      </c>
      <c r="P944" s="114" t="str">
        <f t="shared" si="133"/>
        <v>Medium</v>
      </c>
      <c r="Q944" s="345" t="s">
        <v>6891</v>
      </c>
      <c r="R944" s="357" t="s">
        <v>12815</v>
      </c>
      <c r="S944" s="357"/>
      <c r="T944" s="345" t="s">
        <v>12816</v>
      </c>
      <c r="U944" s="139" t="s">
        <v>12817</v>
      </c>
      <c r="V944" s="118" t="s">
        <v>8301</v>
      </c>
      <c r="W944" s="118" t="s">
        <v>1193</v>
      </c>
      <c r="X944" s="118" t="s">
        <v>1193</v>
      </c>
      <c r="Y944" s="129">
        <v>43564</v>
      </c>
      <c r="Z944" s="129">
        <v>44196</v>
      </c>
      <c r="AA944" s="162">
        <v>23590</v>
      </c>
      <c r="AB944" s="162">
        <v>0</v>
      </c>
      <c r="AC944" s="162">
        <v>250000</v>
      </c>
      <c r="AD944" s="162">
        <v>0</v>
      </c>
      <c r="AE944" s="162">
        <v>283599</v>
      </c>
      <c r="AF944" s="140">
        <v>210432</v>
      </c>
      <c r="AG944" s="118" t="s">
        <v>12818</v>
      </c>
      <c r="AH944" s="118" t="s">
        <v>12819</v>
      </c>
      <c r="AI944" s="118">
        <v>3</v>
      </c>
      <c r="AJ944" s="118">
        <v>0</v>
      </c>
      <c r="AK944" s="118">
        <v>3</v>
      </c>
      <c r="AL944" s="118">
        <v>4</v>
      </c>
      <c r="AM944" s="118">
        <v>1</v>
      </c>
      <c r="AN944" s="119" t="s">
        <v>3500</v>
      </c>
      <c r="AO944" s="141">
        <v>1</v>
      </c>
      <c r="AP944" s="5"/>
    </row>
    <row r="945" spans="1:42" s="11" customFormat="1" ht="25" customHeight="1" x14ac:dyDescent="0.3">
      <c r="A945" s="123"/>
      <c r="B945" s="124"/>
      <c r="C945" s="114" t="str">
        <f t="shared" ca="1" si="131"/>
        <v>Active</v>
      </c>
      <c r="D945" s="114" t="s">
        <v>16658</v>
      </c>
      <c r="E945" s="115">
        <v>43369</v>
      </c>
      <c r="F945" s="115">
        <v>46159</v>
      </c>
      <c r="G945" s="115">
        <f>DATE(YEAR(F945),MONTH(F945)+18,DAY(F945)-1)</f>
        <v>46707</v>
      </c>
      <c r="H945" s="114" t="s">
        <v>4822</v>
      </c>
      <c r="I945" s="379" t="s">
        <v>2949</v>
      </c>
      <c r="J945" s="155" t="s">
        <v>16659</v>
      </c>
      <c r="K945" s="114" t="s">
        <v>11728</v>
      </c>
      <c r="L945" s="114" t="s">
        <v>5123</v>
      </c>
      <c r="M945" s="114" t="s">
        <v>3640</v>
      </c>
      <c r="N945" s="116" t="str">
        <f t="shared" si="134"/>
        <v>LP</v>
      </c>
      <c r="O945" s="118" t="s">
        <v>8725</v>
      </c>
      <c r="P945" s="114" t="str">
        <f t="shared" si="133"/>
        <v>Medium</v>
      </c>
      <c r="Q945" s="155" t="s">
        <v>6892</v>
      </c>
      <c r="R945" s="356" t="s">
        <v>16660</v>
      </c>
      <c r="S945" s="356"/>
      <c r="T945" s="155" t="s">
        <v>16662</v>
      </c>
      <c r="U945" s="139" t="s">
        <v>16661</v>
      </c>
      <c r="V945" s="129" t="s">
        <v>8868</v>
      </c>
      <c r="W945" s="128" t="s">
        <v>1193</v>
      </c>
      <c r="X945" s="128" t="s">
        <v>1193</v>
      </c>
      <c r="Y945" s="128">
        <v>42984</v>
      </c>
      <c r="Z945" s="128">
        <v>43830</v>
      </c>
      <c r="AA945" s="120">
        <v>19235034</v>
      </c>
      <c r="AB945" s="120">
        <v>0</v>
      </c>
      <c r="AC945" s="120">
        <v>8371418</v>
      </c>
      <c r="AD945" s="120">
        <v>0</v>
      </c>
      <c r="AE945" s="120">
        <v>19159638</v>
      </c>
      <c r="AF945" s="121"/>
      <c r="AG945" s="114" t="s">
        <v>11326</v>
      </c>
      <c r="AH945" s="114" t="s">
        <v>11327</v>
      </c>
      <c r="AI945" s="114">
        <v>3</v>
      </c>
      <c r="AJ945" s="114">
        <v>2</v>
      </c>
      <c r="AK945" s="114">
        <v>1</v>
      </c>
      <c r="AL945" s="114">
        <v>0</v>
      </c>
      <c r="AM945" s="114">
        <v>0</v>
      </c>
      <c r="AN945" s="118" t="s">
        <v>4568</v>
      </c>
      <c r="AO945" s="122">
        <v>1</v>
      </c>
      <c r="AP945" s="5"/>
    </row>
    <row r="946" spans="1:42" s="11" customFormat="1" ht="25" customHeight="1" x14ac:dyDescent="0.3">
      <c r="A946" s="123"/>
      <c r="B946" s="124"/>
      <c r="C946" s="114" t="str">
        <f t="shared" ca="1" si="131"/>
        <v>Expired</v>
      </c>
      <c r="D946" s="114" t="s">
        <v>3910</v>
      </c>
      <c r="E946" s="115">
        <v>43021</v>
      </c>
      <c r="F946" s="115">
        <v>45578</v>
      </c>
      <c r="G946" s="115">
        <f>DATE(YEAR(F946),MONTH(F946)+18,DAY(F946)-1)</f>
        <v>46124</v>
      </c>
      <c r="H946" s="114" t="s">
        <v>1716</v>
      </c>
      <c r="I946" s="379" t="s">
        <v>4977</v>
      </c>
      <c r="J946" s="155" t="s">
        <v>6897</v>
      </c>
      <c r="K946" s="114" t="s">
        <v>11728</v>
      </c>
      <c r="L946" s="114" t="s">
        <v>5123</v>
      </c>
      <c r="M946" s="114" t="s">
        <v>3640</v>
      </c>
      <c r="N946" s="116" t="str">
        <f t="shared" si="134"/>
        <v>LP</v>
      </c>
      <c r="O946" s="118" t="s">
        <v>8725</v>
      </c>
      <c r="P946" s="114" t="str">
        <f t="shared" si="133"/>
        <v>Medium</v>
      </c>
      <c r="Q946" s="155" t="s">
        <v>10619</v>
      </c>
      <c r="R946" s="356" t="s">
        <v>15273</v>
      </c>
      <c r="S946" s="356"/>
      <c r="T946" s="155" t="s">
        <v>15274</v>
      </c>
      <c r="U946" s="127" t="s">
        <v>15275</v>
      </c>
      <c r="V946" s="129" t="s">
        <v>15276</v>
      </c>
      <c r="W946" s="128" t="s">
        <v>1193</v>
      </c>
      <c r="X946" s="128" t="s">
        <v>1193</v>
      </c>
      <c r="Y946" s="128">
        <v>42981</v>
      </c>
      <c r="Z946" s="128">
        <v>43830</v>
      </c>
      <c r="AA946" s="120">
        <v>1902175</v>
      </c>
      <c r="AB946" s="120">
        <v>0</v>
      </c>
      <c r="AC946" s="120">
        <v>1055485</v>
      </c>
      <c r="AD946" s="120">
        <v>0</v>
      </c>
      <c r="AE946" s="120">
        <v>2307158</v>
      </c>
      <c r="AF946" s="121">
        <v>0</v>
      </c>
      <c r="AG946" s="114" t="s">
        <v>11493</v>
      </c>
      <c r="AH946" s="114" t="s">
        <v>1193</v>
      </c>
      <c r="AI946" s="114">
        <v>2</v>
      </c>
      <c r="AJ946" s="114">
        <v>1</v>
      </c>
      <c r="AK946" s="114">
        <v>1</v>
      </c>
      <c r="AL946" s="114">
        <v>10</v>
      </c>
      <c r="AM946" s="114">
        <v>0</v>
      </c>
      <c r="AN946" s="118" t="s">
        <v>3500</v>
      </c>
      <c r="AO946" s="122">
        <v>1</v>
      </c>
      <c r="AP946" s="5"/>
    </row>
    <row r="947" spans="1:42" s="11" customFormat="1" ht="25" customHeight="1" x14ac:dyDescent="0.3">
      <c r="A947" s="123"/>
      <c r="B947" s="124"/>
      <c r="C947" s="114" t="str">
        <f t="shared" ca="1" si="131"/>
        <v>Expired</v>
      </c>
      <c r="D947" s="114" t="s">
        <v>3844</v>
      </c>
      <c r="E947" s="115">
        <v>43476</v>
      </c>
      <c r="F947" s="115">
        <v>44468</v>
      </c>
      <c r="G947" s="115">
        <f t="shared" ref="G947:G953" si="136">DATE(YEAR(F947)+2,MONTH(F947),DAY(F947)-1)</f>
        <v>45197</v>
      </c>
      <c r="H947" s="114" t="s">
        <v>2166</v>
      </c>
      <c r="I947" s="379" t="s">
        <v>4992</v>
      </c>
      <c r="J947" s="155" t="s">
        <v>6898</v>
      </c>
      <c r="K947" s="114" t="s">
        <v>11728</v>
      </c>
      <c r="L947" s="114" t="s">
        <v>5123</v>
      </c>
      <c r="M947" s="114" t="s">
        <v>3640</v>
      </c>
      <c r="N947" s="116" t="str">
        <f t="shared" si="134"/>
        <v>LP</v>
      </c>
      <c r="O947" s="118" t="s">
        <v>8725</v>
      </c>
      <c r="P947" s="114" t="str">
        <f t="shared" si="133"/>
        <v>Medium</v>
      </c>
      <c r="Q947" s="155" t="s">
        <v>2533</v>
      </c>
      <c r="R947" s="356"/>
      <c r="S947" s="356"/>
      <c r="T947" s="155" t="s">
        <v>2766</v>
      </c>
      <c r="U947" s="117" t="s">
        <v>6899</v>
      </c>
      <c r="V947" s="118" t="s">
        <v>6900</v>
      </c>
      <c r="W947" s="119" t="s">
        <v>1193</v>
      </c>
      <c r="X947" s="119" t="s">
        <v>1193</v>
      </c>
      <c r="Y947" s="128">
        <v>44442</v>
      </c>
      <c r="Z947" s="118" t="s">
        <v>3305</v>
      </c>
      <c r="AA947" s="120">
        <v>137476</v>
      </c>
      <c r="AB947" s="120">
        <v>0</v>
      </c>
      <c r="AC947" s="120">
        <v>126226</v>
      </c>
      <c r="AD947" s="120">
        <v>0</v>
      </c>
      <c r="AE947" s="120">
        <v>137476</v>
      </c>
      <c r="AF947" s="121"/>
      <c r="AG947" s="114" t="s">
        <v>1193</v>
      </c>
      <c r="AH947" s="114" t="s">
        <v>1193</v>
      </c>
      <c r="AI947" s="114"/>
      <c r="AJ947" s="114"/>
      <c r="AK947" s="114"/>
      <c r="AL947" s="114"/>
      <c r="AM947" s="114"/>
      <c r="AN947" s="118" t="str">
        <f>IF(ISNUMBER(#REF!), IF(#REF!&lt;5000001,"SMALL", IF(#REF!&lt;15000001,"MEDIUM","LARGE")),"")</f>
        <v/>
      </c>
      <c r="AO947" s="122">
        <v>1</v>
      </c>
      <c r="AP947" s="5"/>
    </row>
    <row r="948" spans="1:42" s="11" customFormat="1" ht="25" customHeight="1" x14ac:dyDescent="0.3">
      <c r="A948" s="123"/>
      <c r="B948" s="124"/>
      <c r="C948" s="114" t="str">
        <f t="shared" ca="1" si="131"/>
        <v>Expired</v>
      </c>
      <c r="D948" s="114" t="s">
        <v>13075</v>
      </c>
      <c r="E948" s="115">
        <v>41745</v>
      </c>
      <c r="F948" s="115">
        <v>43206</v>
      </c>
      <c r="G948" s="115">
        <f t="shared" si="136"/>
        <v>43936</v>
      </c>
      <c r="H948" s="114" t="s">
        <v>138</v>
      </c>
      <c r="I948" s="379" t="s">
        <v>5089</v>
      </c>
      <c r="J948" s="155" t="s">
        <v>13076</v>
      </c>
      <c r="K948" s="114" t="s">
        <v>11728</v>
      </c>
      <c r="L948" s="114" t="s">
        <v>5123</v>
      </c>
      <c r="M948" s="114" t="s">
        <v>3640</v>
      </c>
      <c r="N948" s="116" t="str">
        <f t="shared" si="134"/>
        <v>LP</v>
      </c>
      <c r="O948" s="118" t="s">
        <v>8725</v>
      </c>
      <c r="P948" s="114" t="str">
        <f t="shared" si="133"/>
        <v>Medium</v>
      </c>
      <c r="Q948" s="155" t="s">
        <v>483</v>
      </c>
      <c r="R948" s="356" t="s">
        <v>13077</v>
      </c>
      <c r="S948" s="356"/>
      <c r="T948" s="155" t="s">
        <v>2875</v>
      </c>
      <c r="U948" s="117" t="s">
        <v>13078</v>
      </c>
      <c r="V948" s="118" t="s">
        <v>6901</v>
      </c>
      <c r="W948" s="119" t="s">
        <v>1193</v>
      </c>
      <c r="X948" s="119" t="s">
        <v>1193</v>
      </c>
      <c r="Y948" s="128">
        <v>44000</v>
      </c>
      <c r="Z948" s="128">
        <v>43830</v>
      </c>
      <c r="AA948" s="120">
        <v>1884054</v>
      </c>
      <c r="AB948" s="120">
        <v>0</v>
      </c>
      <c r="AC948" s="120">
        <v>-7125288.9100000001</v>
      </c>
      <c r="AD948" s="120">
        <v>0</v>
      </c>
      <c r="AE948" s="120">
        <v>-13102798.92</v>
      </c>
      <c r="AF948" s="121">
        <v>1265</v>
      </c>
      <c r="AG948" s="114" t="s">
        <v>7795</v>
      </c>
      <c r="AH948" s="130" t="s">
        <v>7796</v>
      </c>
      <c r="AI948" s="131">
        <v>68</v>
      </c>
      <c r="AJ948" s="131">
        <v>48</v>
      </c>
      <c r="AK948" s="131">
        <v>20</v>
      </c>
      <c r="AL948" s="131">
        <v>68</v>
      </c>
      <c r="AM948" s="131">
        <v>0</v>
      </c>
      <c r="AN948" s="118" t="s">
        <v>3500</v>
      </c>
      <c r="AO948" s="122">
        <v>1</v>
      </c>
      <c r="AP948" s="5"/>
    </row>
    <row r="949" spans="1:42" s="11" customFormat="1" ht="25" customHeight="1" x14ac:dyDescent="0.3">
      <c r="A949" s="123"/>
      <c r="B949" s="124"/>
      <c r="C949" s="114" t="str">
        <f t="shared" ca="1" si="131"/>
        <v>Active</v>
      </c>
      <c r="D949" s="114" t="s">
        <v>3893</v>
      </c>
      <c r="E949" s="115">
        <v>43033</v>
      </c>
      <c r="F949" s="115">
        <v>45590</v>
      </c>
      <c r="G949" s="115">
        <f t="shared" si="136"/>
        <v>46319</v>
      </c>
      <c r="H949" s="114" t="s">
        <v>2408</v>
      </c>
      <c r="I949" s="379" t="s">
        <v>3081</v>
      </c>
      <c r="J949" s="155" t="s">
        <v>6902</v>
      </c>
      <c r="K949" s="114" t="s">
        <v>11728</v>
      </c>
      <c r="L949" s="114" t="s">
        <v>5123</v>
      </c>
      <c r="M949" s="114" t="s">
        <v>3640</v>
      </c>
      <c r="N949" s="116" t="str">
        <f t="shared" si="134"/>
        <v>LP</v>
      </c>
      <c r="O949" s="118" t="s">
        <v>8725</v>
      </c>
      <c r="P949" s="114" t="str">
        <f t="shared" si="133"/>
        <v>Medium</v>
      </c>
      <c r="Q949" s="155" t="s">
        <v>2409</v>
      </c>
      <c r="R949" s="356" t="s">
        <v>12752</v>
      </c>
      <c r="S949" s="356"/>
      <c r="T949" s="155" t="s">
        <v>12753</v>
      </c>
      <c r="U949" s="117" t="s">
        <v>12754</v>
      </c>
      <c r="V949" s="129" t="s">
        <v>6903</v>
      </c>
      <c r="W949" s="128" t="s">
        <v>1193</v>
      </c>
      <c r="X949" s="128" t="s">
        <v>1193</v>
      </c>
      <c r="Y949" s="128">
        <v>42963</v>
      </c>
      <c r="Z949" s="128">
        <v>43830</v>
      </c>
      <c r="AA949" s="120">
        <v>1438255</v>
      </c>
      <c r="AB949" s="120">
        <v>0</v>
      </c>
      <c r="AC949" s="120">
        <v>1311313</v>
      </c>
      <c r="AD949" s="120">
        <v>0</v>
      </c>
      <c r="AE949" s="120">
        <v>13113131</v>
      </c>
      <c r="AF949" s="121">
        <v>316883</v>
      </c>
      <c r="AG949" s="114" t="s">
        <v>1193</v>
      </c>
      <c r="AH949" s="130" t="s">
        <v>1193</v>
      </c>
      <c r="AI949" s="131">
        <v>14</v>
      </c>
      <c r="AJ949" s="131">
        <v>6</v>
      </c>
      <c r="AK949" s="131">
        <v>9</v>
      </c>
      <c r="AL949" s="131">
        <v>14</v>
      </c>
      <c r="AM949" s="131">
        <v>0</v>
      </c>
      <c r="AN949" s="118" t="s">
        <v>3500</v>
      </c>
      <c r="AO949" s="122">
        <v>1</v>
      </c>
      <c r="AP949" s="5"/>
    </row>
    <row r="950" spans="1:42" s="11" customFormat="1" ht="25" customHeight="1" x14ac:dyDescent="0.3">
      <c r="A950" s="123"/>
      <c r="B950" s="124"/>
      <c r="C950" s="114" t="str">
        <f t="shared" ca="1" si="131"/>
        <v>Expired</v>
      </c>
      <c r="D950" s="114" t="s">
        <v>4045</v>
      </c>
      <c r="E950" s="115">
        <v>41879</v>
      </c>
      <c r="F950" s="115">
        <v>45401</v>
      </c>
      <c r="G950" s="115">
        <f t="shared" si="136"/>
        <v>46130</v>
      </c>
      <c r="H950" s="114" t="s">
        <v>579</v>
      </c>
      <c r="I950" s="379" t="s">
        <v>3234</v>
      </c>
      <c r="J950" s="155" t="s">
        <v>6904</v>
      </c>
      <c r="K950" s="114" t="s">
        <v>11728</v>
      </c>
      <c r="L950" s="114" t="s">
        <v>5123</v>
      </c>
      <c r="M950" s="114" t="s">
        <v>3640</v>
      </c>
      <c r="N950" s="116" t="str">
        <f t="shared" si="134"/>
        <v>LP</v>
      </c>
      <c r="O950" s="118" t="s">
        <v>8725</v>
      </c>
      <c r="P950" s="114" t="str">
        <f t="shared" si="133"/>
        <v>Medium</v>
      </c>
      <c r="Q950" s="155" t="s">
        <v>10620</v>
      </c>
      <c r="R950" s="356" t="s">
        <v>14375</v>
      </c>
      <c r="S950" s="356"/>
      <c r="T950" s="155" t="s">
        <v>14376</v>
      </c>
      <c r="U950" s="127" t="s">
        <v>14377</v>
      </c>
      <c r="V950" s="118" t="s">
        <v>14378</v>
      </c>
      <c r="W950" s="119" t="s">
        <v>1193</v>
      </c>
      <c r="X950" s="119" t="s">
        <v>1193</v>
      </c>
      <c r="Y950" s="128">
        <v>41814</v>
      </c>
      <c r="Z950" s="128">
        <v>43100</v>
      </c>
      <c r="AA950" s="120">
        <v>0</v>
      </c>
      <c r="AB950" s="120">
        <v>0</v>
      </c>
      <c r="AC950" s="120">
        <v>-120000</v>
      </c>
      <c r="AD950" s="120">
        <v>0</v>
      </c>
      <c r="AE950" s="120">
        <v>-133495</v>
      </c>
      <c r="AF950" s="121">
        <v>1936329</v>
      </c>
      <c r="AG950" s="114" t="s">
        <v>1193</v>
      </c>
      <c r="AH950" s="118" t="s">
        <v>8301</v>
      </c>
      <c r="AI950" s="118">
        <v>0</v>
      </c>
      <c r="AJ950" s="118">
        <v>0</v>
      </c>
      <c r="AK950" s="118">
        <v>0</v>
      </c>
      <c r="AL950" s="118">
        <v>4</v>
      </c>
      <c r="AM950" s="118">
        <v>0</v>
      </c>
      <c r="AN950" s="118" t="s">
        <v>3500</v>
      </c>
      <c r="AO950" s="122">
        <v>1</v>
      </c>
      <c r="AP950" s="5"/>
    </row>
    <row r="951" spans="1:42" s="11" customFormat="1" ht="25" customHeight="1" x14ac:dyDescent="0.3">
      <c r="A951" s="123"/>
      <c r="B951" s="124"/>
      <c r="C951" s="114" t="str">
        <f t="shared" ca="1" si="131"/>
        <v>Expired</v>
      </c>
      <c r="D951" s="114" t="s">
        <v>3656</v>
      </c>
      <c r="E951" s="115">
        <v>43898</v>
      </c>
      <c r="F951" s="115">
        <f>E951</f>
        <v>43898</v>
      </c>
      <c r="G951" s="115">
        <f t="shared" si="136"/>
        <v>44627</v>
      </c>
      <c r="H951" s="114" t="s">
        <v>2560</v>
      </c>
      <c r="I951" s="379" t="s">
        <v>13061</v>
      </c>
      <c r="J951" s="155" t="s">
        <v>6911</v>
      </c>
      <c r="K951" s="118" t="s">
        <v>18</v>
      </c>
      <c r="L951" s="114" t="s">
        <v>5123</v>
      </c>
      <c r="M951" s="114" t="s">
        <v>3640</v>
      </c>
      <c r="N951" s="116" t="str">
        <f t="shared" si="134"/>
        <v>LP</v>
      </c>
      <c r="O951" s="118" t="s">
        <v>8725</v>
      </c>
      <c r="P951" s="114" t="str">
        <f t="shared" si="133"/>
        <v>Medium</v>
      </c>
      <c r="Q951" s="155" t="s">
        <v>6912</v>
      </c>
      <c r="R951" s="356" t="s">
        <v>13062</v>
      </c>
      <c r="S951" s="356"/>
      <c r="T951" s="155" t="s">
        <v>13063</v>
      </c>
      <c r="U951" s="117" t="s">
        <v>13064</v>
      </c>
      <c r="V951" s="129" t="s">
        <v>13065</v>
      </c>
      <c r="W951" s="128" t="s">
        <v>1193</v>
      </c>
      <c r="X951" s="128" t="s">
        <v>1193</v>
      </c>
      <c r="Y951" s="128">
        <v>43034</v>
      </c>
      <c r="Z951" s="118" t="s">
        <v>3303</v>
      </c>
      <c r="AA951" s="120">
        <v>0</v>
      </c>
      <c r="AB951" s="120">
        <v>0</v>
      </c>
      <c r="AC951" s="120">
        <v>0</v>
      </c>
      <c r="AD951" s="120">
        <v>0</v>
      </c>
      <c r="AE951" s="120">
        <v>0</v>
      </c>
      <c r="AF951" s="121"/>
      <c r="AG951" s="114"/>
      <c r="AH951" s="114"/>
      <c r="AI951" s="114">
        <v>2</v>
      </c>
      <c r="AJ951" s="114">
        <v>1</v>
      </c>
      <c r="AK951" s="114">
        <v>1</v>
      </c>
      <c r="AL951" s="114">
        <v>0</v>
      </c>
      <c r="AM951" s="114">
        <v>0</v>
      </c>
      <c r="AN951" s="118" t="s">
        <v>3500</v>
      </c>
      <c r="AO951" s="122">
        <v>1</v>
      </c>
      <c r="AP951" s="5"/>
    </row>
    <row r="952" spans="1:42" s="11" customFormat="1" ht="25" customHeight="1" x14ac:dyDescent="0.3">
      <c r="A952" s="133"/>
      <c r="B952" s="124"/>
      <c r="C952" s="114" t="str">
        <f t="shared" ca="1" si="131"/>
        <v>Expired</v>
      </c>
      <c r="D952" s="114" t="s">
        <v>2208</v>
      </c>
      <c r="E952" s="115">
        <v>43518</v>
      </c>
      <c r="F952" s="115">
        <f>E952</f>
        <v>43518</v>
      </c>
      <c r="G952" s="115">
        <f t="shared" si="136"/>
        <v>44248</v>
      </c>
      <c r="H952" s="114" t="s">
        <v>4886</v>
      </c>
      <c r="I952" s="379" t="s">
        <v>4993</v>
      </c>
      <c r="J952" s="155" t="s">
        <v>6913</v>
      </c>
      <c r="K952" s="114" t="s">
        <v>24</v>
      </c>
      <c r="L952" s="114" t="s">
        <v>5123</v>
      </c>
      <c r="M952" s="114" t="s">
        <v>3640</v>
      </c>
      <c r="N952" s="116" t="str">
        <f t="shared" si="134"/>
        <v>LP</v>
      </c>
      <c r="O952" s="118" t="s">
        <v>8728</v>
      </c>
      <c r="P952" s="114" t="str">
        <f t="shared" si="133"/>
        <v>Low</v>
      </c>
      <c r="Q952" s="155" t="s">
        <v>10621</v>
      </c>
      <c r="R952" s="356" t="s">
        <v>13054</v>
      </c>
      <c r="S952" s="356"/>
      <c r="T952" s="155" t="s">
        <v>13055</v>
      </c>
      <c r="U952" s="117" t="s">
        <v>13056</v>
      </c>
      <c r="V952" s="118" t="s">
        <v>13057</v>
      </c>
      <c r="W952" s="118" t="s">
        <v>13058</v>
      </c>
      <c r="X952" s="119" t="s">
        <v>1193</v>
      </c>
      <c r="Y952" s="128">
        <v>43458</v>
      </c>
      <c r="Z952" s="128">
        <v>43830</v>
      </c>
      <c r="AA952" s="120">
        <v>6432648</v>
      </c>
      <c r="AB952" s="120">
        <v>0</v>
      </c>
      <c r="AC952" s="120">
        <v>782720</v>
      </c>
      <c r="AD952" s="120">
        <v>0</v>
      </c>
      <c r="AE952" s="120">
        <v>3786801</v>
      </c>
      <c r="AF952" s="121">
        <v>18079477</v>
      </c>
      <c r="AG952" s="114" t="s">
        <v>13059</v>
      </c>
      <c r="AH952" s="114" t="s">
        <v>13060</v>
      </c>
      <c r="AI952" s="114">
        <v>3</v>
      </c>
      <c r="AJ952" s="114">
        <v>1</v>
      </c>
      <c r="AK952" s="114">
        <v>2</v>
      </c>
      <c r="AL952" s="114">
        <v>4</v>
      </c>
      <c r="AM952" s="114">
        <v>1</v>
      </c>
      <c r="AN952" s="118" t="s">
        <v>3517</v>
      </c>
      <c r="AO952" s="122">
        <v>1</v>
      </c>
      <c r="AP952" s="5"/>
    </row>
    <row r="953" spans="1:42" s="11" customFormat="1" ht="25" customHeight="1" x14ac:dyDescent="0.3">
      <c r="A953" s="123"/>
      <c r="B953" s="124"/>
      <c r="C953" s="114" t="str">
        <f t="shared" ca="1" si="131"/>
        <v>Expired</v>
      </c>
      <c r="D953" s="114" t="s">
        <v>4084</v>
      </c>
      <c r="E953" s="115">
        <v>44712</v>
      </c>
      <c r="F953" s="115">
        <v>44712</v>
      </c>
      <c r="G953" s="115">
        <f t="shared" si="136"/>
        <v>45442</v>
      </c>
      <c r="H953" s="114" t="s">
        <v>4208</v>
      </c>
      <c r="I953" s="379" t="s">
        <v>8116</v>
      </c>
      <c r="J953" s="155" t="s">
        <v>6914</v>
      </c>
      <c r="K953" s="118" t="s">
        <v>18</v>
      </c>
      <c r="L953" s="114" t="s">
        <v>5123</v>
      </c>
      <c r="M953" s="114" t="s">
        <v>3640</v>
      </c>
      <c r="N953" s="116" t="str">
        <f t="shared" si="134"/>
        <v>LP</v>
      </c>
      <c r="O953" s="118" t="s">
        <v>8725</v>
      </c>
      <c r="P953" s="114" t="str">
        <f t="shared" si="133"/>
        <v>Medium</v>
      </c>
      <c r="Q953" s="155" t="s">
        <v>6915</v>
      </c>
      <c r="R953" s="356"/>
      <c r="S953" s="356"/>
      <c r="T953" s="155" t="s">
        <v>4085</v>
      </c>
      <c r="U953" s="117" t="s">
        <v>6916</v>
      </c>
      <c r="V953" s="118" t="s">
        <v>6917</v>
      </c>
      <c r="W953" s="118" t="s">
        <v>1193</v>
      </c>
      <c r="X953" s="118" t="s">
        <v>1193</v>
      </c>
      <c r="Y953" s="115">
        <v>44229</v>
      </c>
      <c r="Z953" s="136" t="s">
        <v>3305</v>
      </c>
      <c r="AA953" s="130">
        <v>0</v>
      </c>
      <c r="AB953" s="130">
        <v>0</v>
      </c>
      <c r="AC953" s="130">
        <v>0</v>
      </c>
      <c r="AD953" s="130">
        <v>0</v>
      </c>
      <c r="AE953" s="130">
        <v>0</v>
      </c>
      <c r="AF953" s="137"/>
      <c r="AG953" s="130" t="s">
        <v>6339</v>
      </c>
      <c r="AH953" s="114" t="s">
        <v>1193</v>
      </c>
      <c r="AI953" s="114">
        <v>0</v>
      </c>
      <c r="AJ953" s="114">
        <v>0</v>
      </c>
      <c r="AK953" s="114">
        <v>0</v>
      </c>
      <c r="AL953" s="114">
        <v>0</v>
      </c>
      <c r="AM953" s="114">
        <v>0</v>
      </c>
      <c r="AN953" s="136" t="s">
        <v>3517</v>
      </c>
      <c r="AO953" s="122">
        <v>1</v>
      </c>
      <c r="AP953" s="5"/>
    </row>
    <row r="954" spans="1:42" s="11" customFormat="1" ht="25" customHeight="1" x14ac:dyDescent="0.3">
      <c r="A954" s="123"/>
      <c r="B954" s="124"/>
      <c r="C954" s="114" t="str">
        <f t="shared" ca="1" si="131"/>
        <v>Expired</v>
      </c>
      <c r="D954" s="114" t="s">
        <v>9640</v>
      </c>
      <c r="E954" s="115">
        <v>43742</v>
      </c>
      <c r="F954" s="115">
        <v>45203</v>
      </c>
      <c r="G954" s="115">
        <f>DATE(YEAR(F954)+2,MONTH(F954)-6,DAY(F954)-1)</f>
        <v>45750</v>
      </c>
      <c r="H954" s="114" t="s">
        <v>2400</v>
      </c>
      <c r="I954" s="379" t="s">
        <v>2401</v>
      </c>
      <c r="J954" s="155" t="s">
        <v>6918</v>
      </c>
      <c r="K954" s="114" t="s">
        <v>24</v>
      </c>
      <c r="L954" s="114" t="s">
        <v>5123</v>
      </c>
      <c r="M954" s="114" t="s">
        <v>3640</v>
      </c>
      <c r="N954" s="116" t="str">
        <f t="shared" si="134"/>
        <v>LP</v>
      </c>
      <c r="O954" s="118" t="s">
        <v>8725</v>
      </c>
      <c r="P954" s="114" t="str">
        <f t="shared" si="133"/>
        <v>Medium</v>
      </c>
      <c r="Q954" s="155" t="s">
        <v>6919</v>
      </c>
      <c r="R954" s="356" t="s">
        <v>14660</v>
      </c>
      <c r="S954" s="356"/>
      <c r="T954" s="155" t="s">
        <v>14662</v>
      </c>
      <c r="U954" s="117" t="s">
        <v>14661</v>
      </c>
      <c r="V954" s="129" t="s">
        <v>11135</v>
      </c>
      <c r="W954" s="128" t="s">
        <v>1193</v>
      </c>
      <c r="X954" s="128" t="s">
        <v>1193</v>
      </c>
      <c r="Y954" s="128">
        <v>43661</v>
      </c>
      <c r="Z954" s="128">
        <v>44561</v>
      </c>
      <c r="AA954" s="120">
        <v>0</v>
      </c>
      <c r="AB954" s="120">
        <v>0</v>
      </c>
      <c r="AC954" s="120">
        <v>0</v>
      </c>
      <c r="AD954" s="120">
        <v>0</v>
      </c>
      <c r="AE954" s="120">
        <v>0</v>
      </c>
      <c r="AF954" s="121"/>
      <c r="AG954" s="129" t="s">
        <v>11135</v>
      </c>
      <c r="AH954" s="114" t="s">
        <v>1193</v>
      </c>
      <c r="AI954" s="114">
        <v>5</v>
      </c>
      <c r="AJ954" s="114">
        <v>4</v>
      </c>
      <c r="AK954" s="114">
        <v>1</v>
      </c>
      <c r="AL954" s="114">
        <v>5</v>
      </c>
      <c r="AM954" s="114">
        <v>0</v>
      </c>
      <c r="AN954" s="118" t="s">
        <v>3500</v>
      </c>
      <c r="AO954" s="122">
        <v>1</v>
      </c>
      <c r="AP954" s="5"/>
    </row>
    <row r="955" spans="1:42" s="11" customFormat="1" ht="25" customHeight="1" x14ac:dyDescent="0.3">
      <c r="A955" s="163" t="s">
        <v>11535</v>
      </c>
      <c r="B955" s="164"/>
      <c r="C955" s="146" t="str">
        <f t="shared" ca="1" si="131"/>
        <v>Expired</v>
      </c>
      <c r="D955" s="146" t="s">
        <v>8242</v>
      </c>
      <c r="E955" s="147">
        <v>42402</v>
      </c>
      <c r="F955" s="147">
        <v>45324</v>
      </c>
      <c r="G955" s="147">
        <f>DATE(YEAR(F955)+2,MONTH(F955),DAY(F955)-1)</f>
        <v>46054</v>
      </c>
      <c r="H955" s="146" t="s">
        <v>1160</v>
      </c>
      <c r="I955" s="380" t="s">
        <v>1161</v>
      </c>
      <c r="J955" s="343" t="s">
        <v>6920</v>
      </c>
      <c r="K955" s="146" t="s">
        <v>11728</v>
      </c>
      <c r="L955" s="146" t="s">
        <v>5123</v>
      </c>
      <c r="M955" s="146" t="s">
        <v>3640</v>
      </c>
      <c r="N955" s="148" t="str">
        <f t="shared" si="134"/>
        <v>LP</v>
      </c>
      <c r="O955" s="151" t="s">
        <v>8725</v>
      </c>
      <c r="P955" s="146" t="str">
        <f t="shared" si="133"/>
        <v>Medium</v>
      </c>
      <c r="Q955" s="323" t="s">
        <v>10622</v>
      </c>
      <c r="R955" s="358" t="s">
        <v>13993</v>
      </c>
      <c r="S955" s="358"/>
      <c r="T955" s="343" t="s">
        <v>13996</v>
      </c>
      <c r="U955" s="165" t="s">
        <v>13994</v>
      </c>
      <c r="V955" s="151" t="s">
        <v>5430</v>
      </c>
      <c r="W955" s="166" t="s">
        <v>1193</v>
      </c>
      <c r="X955" s="166" t="s">
        <v>1193</v>
      </c>
      <c r="Y955" s="150">
        <v>42382</v>
      </c>
      <c r="Z955" s="150">
        <v>43100</v>
      </c>
      <c r="AA955" s="152">
        <v>125161.25</v>
      </c>
      <c r="AB955" s="152">
        <v>0</v>
      </c>
      <c r="AC955" s="152">
        <v>-191969</v>
      </c>
      <c r="AD955" s="152">
        <v>0</v>
      </c>
      <c r="AE955" s="152">
        <v>-339105.31</v>
      </c>
      <c r="AF955" s="153">
        <v>-1350305</v>
      </c>
      <c r="AG955" s="146" t="s">
        <v>13995</v>
      </c>
      <c r="AH955" s="146" t="s">
        <v>1193</v>
      </c>
      <c r="AI955" s="146">
        <v>0</v>
      </c>
      <c r="AJ955" s="146">
        <v>0</v>
      </c>
      <c r="AK955" s="146">
        <v>0</v>
      </c>
      <c r="AL955" s="146">
        <v>54</v>
      </c>
      <c r="AM955" s="146">
        <v>1</v>
      </c>
      <c r="AN955" s="151" t="s">
        <v>3500</v>
      </c>
      <c r="AO955" s="154">
        <v>1</v>
      </c>
      <c r="AP955" s="5"/>
    </row>
    <row r="956" spans="1:42" s="11" customFormat="1" ht="25" customHeight="1" x14ac:dyDescent="0.3">
      <c r="A956" s="123"/>
      <c r="B956" s="124"/>
      <c r="C956" s="114" t="str">
        <f t="shared" ca="1" si="131"/>
        <v>Active</v>
      </c>
      <c r="D956" s="114" t="s">
        <v>8295</v>
      </c>
      <c r="E956" s="115">
        <v>43180</v>
      </c>
      <c r="F956" s="115">
        <v>45945</v>
      </c>
      <c r="G956" s="115">
        <f>DATE(YEAR(F956),MONTH(F956)+15,DAY(F956)-1)</f>
        <v>46401</v>
      </c>
      <c r="H956" s="114" t="s">
        <v>1905</v>
      </c>
      <c r="I956" s="379" t="s">
        <v>1906</v>
      </c>
      <c r="J956" s="155" t="s">
        <v>6845</v>
      </c>
      <c r="K956" s="114" t="s">
        <v>11728</v>
      </c>
      <c r="L956" s="114" t="s">
        <v>5123</v>
      </c>
      <c r="M956" s="114" t="s">
        <v>3640</v>
      </c>
      <c r="N956" s="116" t="str">
        <f t="shared" si="134"/>
        <v>LP</v>
      </c>
      <c r="O956" s="118" t="s">
        <v>8725</v>
      </c>
      <c r="P956" s="114" t="str">
        <f t="shared" si="133"/>
        <v>Medium</v>
      </c>
      <c r="Q956" s="155" t="s">
        <v>10623</v>
      </c>
      <c r="R956" s="356" t="s">
        <v>15828</v>
      </c>
      <c r="S956" s="356"/>
      <c r="T956" s="155" t="s">
        <v>15829</v>
      </c>
      <c r="U956" s="127" t="s">
        <v>15830</v>
      </c>
      <c r="V956" s="129" t="s">
        <v>8296</v>
      </c>
      <c r="W956" s="128" t="s">
        <v>1193</v>
      </c>
      <c r="X956" s="128" t="s">
        <v>1193</v>
      </c>
      <c r="Y956" s="128">
        <v>42326</v>
      </c>
      <c r="Z956" s="128">
        <v>44561</v>
      </c>
      <c r="AA956" s="120">
        <v>8186066</v>
      </c>
      <c r="AB956" s="120">
        <v>0</v>
      </c>
      <c r="AC956" s="120">
        <v>4727126</v>
      </c>
      <c r="AD956" s="120">
        <v>0</v>
      </c>
      <c r="AE956" s="120">
        <v>8781556</v>
      </c>
      <c r="AF956" s="121"/>
      <c r="AG956" s="114" t="s">
        <v>1193</v>
      </c>
      <c r="AH956" s="114" t="s">
        <v>1193</v>
      </c>
      <c r="AI956" s="114">
        <v>4</v>
      </c>
      <c r="AJ956" s="114">
        <v>1</v>
      </c>
      <c r="AK956" s="114">
        <v>3</v>
      </c>
      <c r="AL956" s="114">
        <v>768</v>
      </c>
      <c r="AM956" s="114">
        <v>0</v>
      </c>
      <c r="AN956" s="118" t="s">
        <v>3517</v>
      </c>
      <c r="AO956" s="122">
        <v>1</v>
      </c>
      <c r="AP956" s="5"/>
    </row>
    <row r="957" spans="1:42" s="11" customFormat="1" ht="25" customHeight="1" x14ac:dyDescent="0.3">
      <c r="A957" s="123"/>
      <c r="B957" s="124"/>
      <c r="C957" s="114" t="str">
        <f t="shared" ca="1" si="131"/>
        <v>Expired</v>
      </c>
      <c r="D957" s="114" t="s">
        <v>1000</v>
      </c>
      <c r="E957" s="115">
        <v>42221</v>
      </c>
      <c r="F957" s="115">
        <v>43682</v>
      </c>
      <c r="G957" s="115">
        <f>DATE(YEAR(F957)+2,MONTH(F957),DAY(F957)-1)</f>
        <v>44412</v>
      </c>
      <c r="H957" s="114" t="s">
        <v>1001</v>
      </c>
      <c r="I957" s="379" t="s">
        <v>4978</v>
      </c>
      <c r="J957" s="155" t="s">
        <v>6921</v>
      </c>
      <c r="K957" s="114" t="s">
        <v>11730</v>
      </c>
      <c r="L957" s="114" t="s">
        <v>5123</v>
      </c>
      <c r="M957" s="114" t="s">
        <v>3640</v>
      </c>
      <c r="N957" s="116" t="str">
        <f t="shared" si="134"/>
        <v>LP</v>
      </c>
      <c r="O957" s="118" t="s">
        <v>8725</v>
      </c>
      <c r="P957" s="114" t="str">
        <f t="shared" si="133"/>
        <v>Medium</v>
      </c>
      <c r="Q957" s="155" t="s">
        <v>10624</v>
      </c>
      <c r="R957" s="356" t="s">
        <v>13148</v>
      </c>
      <c r="S957" s="356"/>
      <c r="T957" s="155" t="s">
        <v>13149</v>
      </c>
      <c r="U957" s="127" t="s">
        <v>13150</v>
      </c>
      <c r="V957" s="118" t="s">
        <v>13151</v>
      </c>
      <c r="W957" s="119" t="s">
        <v>1193</v>
      </c>
      <c r="X957" s="119" t="s">
        <v>1193</v>
      </c>
      <c r="Y957" s="128">
        <v>42152</v>
      </c>
      <c r="Z957" s="128">
        <v>43100</v>
      </c>
      <c r="AA957" s="120">
        <v>358757.5</v>
      </c>
      <c r="AB957" s="120">
        <v>0</v>
      </c>
      <c r="AC957" s="120">
        <v>358757.5</v>
      </c>
      <c r="AD957" s="120">
        <v>0</v>
      </c>
      <c r="AE957" s="120">
        <v>-383757.5</v>
      </c>
      <c r="AF957" s="121">
        <v>-25000</v>
      </c>
      <c r="AG957" s="114" t="s">
        <v>13152</v>
      </c>
      <c r="AH957" s="114" t="s">
        <v>13153</v>
      </c>
      <c r="AI957" s="114">
        <v>2</v>
      </c>
      <c r="AJ957" s="114">
        <v>1</v>
      </c>
      <c r="AK957" s="114">
        <v>1</v>
      </c>
      <c r="AL957" s="114">
        <v>0</v>
      </c>
      <c r="AM957" s="114">
        <v>0</v>
      </c>
      <c r="AN957" s="118" t="s">
        <v>3500</v>
      </c>
      <c r="AO957" s="122">
        <v>1</v>
      </c>
      <c r="AP957" s="5"/>
    </row>
    <row r="958" spans="1:42" s="11" customFormat="1" ht="25" customHeight="1" x14ac:dyDescent="0.3">
      <c r="A958" s="123"/>
      <c r="B958" s="124"/>
      <c r="C958" s="114" t="str">
        <f t="shared" ca="1" si="131"/>
        <v>Expired</v>
      </c>
      <c r="D958" s="114" t="s">
        <v>8384</v>
      </c>
      <c r="E958" s="115">
        <v>41792</v>
      </c>
      <c r="F958" s="115">
        <v>45445</v>
      </c>
      <c r="G958" s="115">
        <f>DATE(YEAR(F958)+2,MONTH(F958),DAY(F958)-1)</f>
        <v>46174</v>
      </c>
      <c r="H958" s="114" t="s">
        <v>4815</v>
      </c>
      <c r="I958" s="379" t="s">
        <v>16186</v>
      </c>
      <c r="J958" s="155" t="s">
        <v>15236</v>
      </c>
      <c r="K958" s="114" t="s">
        <v>11728</v>
      </c>
      <c r="L958" s="114" t="s">
        <v>5123</v>
      </c>
      <c r="M958" s="114" t="s">
        <v>3640</v>
      </c>
      <c r="N958" s="116" t="str">
        <f t="shared" si="134"/>
        <v>LP</v>
      </c>
      <c r="O958" s="114" t="s">
        <v>8726</v>
      </c>
      <c r="P958" s="114" t="str">
        <f>IF(EXACT(O958,"Overseas Charities Operating in Jamaica"),"Medium",IF(EXACT(O958,"Muslim Groups/Foundations"),"Medium",IF(EXACT(O958,"Churches"),"Low",IF(EXACT(O958,"Benevolent Societies"),"Low",IF(EXACT(O958,"Alumni/Past Students Associations"),"Low",IF(EXACT(O958,"Schools(Government/Private)"),"Low",IF(EXACT(O958,"Govt.Based Trusts/Charities"),"Low",IF(EXACT(O958,"Trust"),"Medium",IF(EXACT(O958,"Company Based Foundations"),"Medium",IF(EXACT(O958,"Other Foundations"),"Medium",IF(EXACT(O958,"Unincorporated Groups"),"Medium","")))))))))))</f>
        <v>Medium</v>
      </c>
      <c r="Q958" s="155" t="s">
        <v>506</v>
      </c>
      <c r="R958" s="356" t="s">
        <v>14893</v>
      </c>
      <c r="S958" s="356"/>
      <c r="T958" s="155" t="s">
        <v>2925</v>
      </c>
      <c r="U958" s="117" t="s">
        <v>6527</v>
      </c>
      <c r="V958" s="118" t="s">
        <v>6528</v>
      </c>
      <c r="W958" s="118" t="s">
        <v>6529</v>
      </c>
      <c r="X958" s="119" t="s">
        <v>1193</v>
      </c>
      <c r="Y958" s="128">
        <v>44067</v>
      </c>
      <c r="Z958" s="128">
        <v>44561</v>
      </c>
      <c r="AA958" s="120">
        <v>422125</v>
      </c>
      <c r="AB958" s="120">
        <v>0</v>
      </c>
      <c r="AC958" s="120">
        <v>199000</v>
      </c>
      <c r="AD958" s="120">
        <v>0</v>
      </c>
      <c r="AE958" s="120">
        <v>366685</v>
      </c>
      <c r="AF958" s="121"/>
      <c r="AG958" s="114" t="s">
        <v>1193</v>
      </c>
      <c r="AH958" s="130" t="s">
        <v>1193</v>
      </c>
      <c r="AI958" s="119">
        <v>3</v>
      </c>
      <c r="AJ958" s="119">
        <v>3</v>
      </c>
      <c r="AK958" s="119">
        <v>0</v>
      </c>
      <c r="AL958" s="119">
        <v>0</v>
      </c>
      <c r="AM958" s="119">
        <v>1</v>
      </c>
      <c r="AN958" s="118" t="s">
        <v>3500</v>
      </c>
      <c r="AO958" s="122">
        <v>1</v>
      </c>
      <c r="AP958" s="5"/>
    </row>
    <row r="959" spans="1:42" s="11" customFormat="1" ht="25" customHeight="1" x14ac:dyDescent="0.3">
      <c r="A959" s="123"/>
      <c r="B959" s="124"/>
      <c r="C959" s="114" t="str">
        <f t="shared" ca="1" si="131"/>
        <v>Expired</v>
      </c>
      <c r="D959" s="114" t="s">
        <v>1577</v>
      </c>
      <c r="E959" s="115">
        <v>42926</v>
      </c>
      <c r="F959" s="115">
        <f>E959</f>
        <v>42926</v>
      </c>
      <c r="G959" s="115">
        <f>DATE(YEAR(F959)+2,MONTH(F959),DAY(F959)-1)</f>
        <v>43655</v>
      </c>
      <c r="H959" s="114" t="s">
        <v>1584</v>
      </c>
      <c r="I959" s="379" t="s">
        <v>1592</v>
      </c>
      <c r="J959" s="155" t="s">
        <v>6922</v>
      </c>
      <c r="K959" s="114" t="s">
        <v>7</v>
      </c>
      <c r="L959" s="114" t="s">
        <v>5123</v>
      </c>
      <c r="M959" s="114" t="s">
        <v>3640</v>
      </c>
      <c r="N959" s="116" t="str">
        <f t="shared" si="134"/>
        <v>LP</v>
      </c>
      <c r="O959" s="118" t="s">
        <v>8725</v>
      </c>
      <c r="P959" s="114" t="str">
        <f t="shared" ref="P959:P974" si="137">IF(EXACT(O959,"Overseas Charities Operating in Jamaica"),"Medium",IF(EXACT(O959,"Muslim Groups/Foundations"),"Medium",IF(EXACT(O959,"Churches"),"Low",IF(EXACT(O959,"Benevolent Societies"),"Low",IF(EXACT(O959,"Alumni/Past Students'associations"),"Low",IF(EXACT(O959,"Schools(Government/Private)"),"Low",IF(EXACT(O959,"Govt.Based Trust/Charities"),"Low",IF(EXACT(O959,"Trust"),"Medium",IF(EXACT(O959,"Company Based Foundations"),"Medium",IF(EXACT(O959,"Other Foundations"),"Medium",IF(EXACT(O959,"Unincorporated Groups"),"Medium","")))))))))))</f>
        <v>Medium</v>
      </c>
      <c r="Q959" s="155" t="s">
        <v>10625</v>
      </c>
      <c r="R959" s="356" t="s">
        <v>13154</v>
      </c>
      <c r="S959" s="356"/>
      <c r="T959" s="155" t="s">
        <v>13155</v>
      </c>
      <c r="U959" s="117" t="s">
        <v>13156</v>
      </c>
      <c r="V959" s="119" t="s">
        <v>10884</v>
      </c>
      <c r="W959" s="119" t="s">
        <v>1193</v>
      </c>
      <c r="X959" s="119" t="s">
        <v>1193</v>
      </c>
      <c r="Y959" s="128">
        <v>42857</v>
      </c>
      <c r="Z959" s="118" t="s">
        <v>3303</v>
      </c>
      <c r="AA959" s="120">
        <v>0</v>
      </c>
      <c r="AB959" s="120">
        <v>0</v>
      </c>
      <c r="AC959" s="120">
        <v>0</v>
      </c>
      <c r="AD959" s="120">
        <v>0</v>
      </c>
      <c r="AE959" s="120">
        <v>0</v>
      </c>
      <c r="AF959" s="121">
        <v>0</v>
      </c>
      <c r="AG959" s="114" t="s">
        <v>1193</v>
      </c>
      <c r="AH959" s="130" t="s">
        <v>1193</v>
      </c>
      <c r="AI959" s="131">
        <v>2</v>
      </c>
      <c r="AJ959" s="131">
        <v>0</v>
      </c>
      <c r="AK959" s="131">
        <v>2</v>
      </c>
      <c r="AL959" s="131">
        <v>0</v>
      </c>
      <c r="AM959" s="131">
        <v>0</v>
      </c>
      <c r="AN959" s="118" t="s">
        <v>3500</v>
      </c>
      <c r="AO959" s="122">
        <v>1</v>
      </c>
      <c r="AP959" s="5"/>
    </row>
    <row r="960" spans="1:42" s="11" customFormat="1" ht="25" customHeight="1" x14ac:dyDescent="0.3">
      <c r="A960" s="123"/>
      <c r="B960" s="124"/>
      <c r="C960" s="114" t="str">
        <f t="shared" ca="1" si="131"/>
        <v>Active</v>
      </c>
      <c r="D960" s="114" t="s">
        <v>3907</v>
      </c>
      <c r="E960" s="115">
        <v>42255</v>
      </c>
      <c r="F960" s="115">
        <v>45908</v>
      </c>
      <c r="G960" s="115">
        <f>DATE(YEAR(F960),MONTH(F960)+18,DAY(F960)-1)</f>
        <v>46453</v>
      </c>
      <c r="H960" s="114" t="s">
        <v>1045</v>
      </c>
      <c r="I960" s="379" t="s">
        <v>1046</v>
      </c>
      <c r="J960" s="155" t="s">
        <v>6923</v>
      </c>
      <c r="K960" s="114" t="s">
        <v>11728</v>
      </c>
      <c r="L960" s="114" t="s">
        <v>5123</v>
      </c>
      <c r="M960" s="114" t="s">
        <v>3640</v>
      </c>
      <c r="N960" s="116" t="str">
        <f t="shared" si="134"/>
        <v>LP</v>
      </c>
      <c r="O960" s="118" t="s">
        <v>8733</v>
      </c>
      <c r="P960" s="114" t="str">
        <f t="shared" si="137"/>
        <v>Medium</v>
      </c>
      <c r="Q960" s="155" t="s">
        <v>5090</v>
      </c>
      <c r="R960" s="356" t="s">
        <v>11839</v>
      </c>
      <c r="S960" s="356"/>
      <c r="T960" s="155" t="s">
        <v>11838</v>
      </c>
      <c r="U960" s="127" t="s">
        <v>11840</v>
      </c>
      <c r="V960" s="118" t="s">
        <v>6924</v>
      </c>
      <c r="W960" s="119" t="s">
        <v>1193</v>
      </c>
      <c r="X960" s="119" t="s">
        <v>1193</v>
      </c>
      <c r="Y960" s="128">
        <v>42219</v>
      </c>
      <c r="Z960" s="128">
        <v>43830</v>
      </c>
      <c r="AA960" s="120">
        <v>151665000</v>
      </c>
      <c r="AB960" s="120">
        <v>0</v>
      </c>
      <c r="AC960" s="120">
        <v>166348000</v>
      </c>
      <c r="AD960" s="120">
        <v>0</v>
      </c>
      <c r="AE960" s="120">
        <v>166348000</v>
      </c>
      <c r="AF960" s="121">
        <v>62208000</v>
      </c>
      <c r="AG960" s="114" t="s">
        <v>7797</v>
      </c>
      <c r="AH960" s="114" t="s">
        <v>11494</v>
      </c>
      <c r="AI960" s="114">
        <v>0</v>
      </c>
      <c r="AJ960" s="114">
        <v>0</v>
      </c>
      <c r="AK960" s="114">
        <v>0</v>
      </c>
      <c r="AL960" s="114" t="s">
        <v>11841</v>
      </c>
      <c r="AM960" s="114">
        <v>0</v>
      </c>
      <c r="AN960" s="118" t="s">
        <v>4568</v>
      </c>
      <c r="AO960" s="122">
        <v>1</v>
      </c>
      <c r="AP960" s="5"/>
    </row>
    <row r="961" spans="1:42" s="11" customFormat="1" ht="25" customHeight="1" x14ac:dyDescent="0.3">
      <c r="A961" s="123"/>
      <c r="B961" s="124"/>
      <c r="C961" s="114" t="str">
        <f t="shared" ca="1" si="131"/>
        <v>Expired</v>
      </c>
      <c r="D961" s="118" t="s">
        <v>3497</v>
      </c>
      <c r="E961" s="129">
        <v>43651</v>
      </c>
      <c r="F961" s="138">
        <v>44382</v>
      </c>
      <c r="G961" s="115">
        <f>DATE(YEAR(F961)+2,MONTH(F961),DAY(F961)-1)</f>
        <v>45111</v>
      </c>
      <c r="H961" s="118" t="s">
        <v>4703</v>
      </c>
      <c r="I961" s="379" t="s">
        <v>3498</v>
      </c>
      <c r="J961" s="345" t="s">
        <v>6925</v>
      </c>
      <c r="K961" s="118" t="s">
        <v>14</v>
      </c>
      <c r="L961" s="118" t="s">
        <v>3368</v>
      </c>
      <c r="M961" s="114" t="s">
        <v>3640</v>
      </c>
      <c r="N961" s="116" t="str">
        <f t="shared" si="134"/>
        <v>LP</v>
      </c>
      <c r="O961" s="118" t="s">
        <v>8725</v>
      </c>
      <c r="P961" s="114" t="str">
        <f t="shared" si="137"/>
        <v>Medium</v>
      </c>
      <c r="Q961" s="345" t="s">
        <v>10626</v>
      </c>
      <c r="R961" s="357"/>
      <c r="S961" s="357"/>
      <c r="T961" s="345" t="s">
        <v>3499</v>
      </c>
      <c r="U961" s="139" t="s">
        <v>6926</v>
      </c>
      <c r="V961" s="118"/>
      <c r="W961" s="118"/>
      <c r="X961" s="118"/>
      <c r="Y961" s="118"/>
      <c r="Z961" s="118"/>
      <c r="AA961" s="118"/>
      <c r="AB961" s="118"/>
      <c r="AC961" s="118"/>
      <c r="AD961" s="118"/>
      <c r="AE961" s="118"/>
      <c r="AF961" s="140"/>
      <c r="AG961" s="118"/>
      <c r="AH961" s="118"/>
      <c r="AI961" s="118"/>
      <c r="AJ961" s="118"/>
      <c r="AK961" s="118"/>
      <c r="AL961" s="119"/>
      <c r="AM961" s="118"/>
      <c r="AN961" s="118"/>
      <c r="AO961" s="141">
        <v>1</v>
      </c>
      <c r="AP961" s="5"/>
    </row>
    <row r="962" spans="1:42" s="11" customFormat="1" ht="25" customHeight="1" x14ac:dyDescent="0.3">
      <c r="A962" s="133"/>
      <c r="B962" s="124"/>
      <c r="C962" s="114" t="str">
        <f t="shared" ca="1" si="131"/>
        <v>Expired</v>
      </c>
      <c r="D962" s="114" t="s">
        <v>8291</v>
      </c>
      <c r="E962" s="115">
        <v>43685</v>
      </c>
      <c r="F962" s="115">
        <v>44416</v>
      </c>
      <c r="G962" s="115">
        <f>DATE(YEAR(F962)+2,MONTH(F962),DAY(F962)-1)</f>
        <v>45145</v>
      </c>
      <c r="H962" s="114" t="s">
        <v>2287</v>
      </c>
      <c r="I962" s="379" t="s">
        <v>2288</v>
      </c>
      <c r="J962" s="155" t="s">
        <v>6928</v>
      </c>
      <c r="K962" s="114" t="s">
        <v>11728</v>
      </c>
      <c r="L962" s="114" t="s">
        <v>5123</v>
      </c>
      <c r="M962" s="114" t="s">
        <v>3640</v>
      </c>
      <c r="N962" s="116" t="str">
        <f t="shared" si="134"/>
        <v>LP</v>
      </c>
      <c r="O962" s="118" t="s">
        <v>8725</v>
      </c>
      <c r="P962" s="114" t="str">
        <f t="shared" si="137"/>
        <v>Medium</v>
      </c>
      <c r="Q962" s="155" t="s">
        <v>6929</v>
      </c>
      <c r="R962" s="356" t="s">
        <v>11943</v>
      </c>
      <c r="S962" s="356"/>
      <c r="T962" s="155" t="s">
        <v>11945</v>
      </c>
      <c r="U962" s="117" t="s">
        <v>11944</v>
      </c>
      <c r="V962" s="129" t="s">
        <v>11001</v>
      </c>
      <c r="W962" s="128" t="s">
        <v>1193</v>
      </c>
      <c r="X962" s="128" t="s">
        <v>1193</v>
      </c>
      <c r="Y962" s="128">
        <v>44705</v>
      </c>
      <c r="Z962" s="128">
        <v>44196</v>
      </c>
      <c r="AA962" s="120">
        <v>0</v>
      </c>
      <c r="AB962" s="120">
        <v>0</v>
      </c>
      <c r="AC962" s="120">
        <v>0</v>
      </c>
      <c r="AD962" s="120">
        <v>0</v>
      </c>
      <c r="AE962" s="120">
        <v>5196164</v>
      </c>
      <c r="AF962" s="121">
        <v>2489390</v>
      </c>
      <c r="AG962" s="114" t="s">
        <v>1193</v>
      </c>
      <c r="AH962" s="114" t="s">
        <v>1193</v>
      </c>
      <c r="AI962" s="114">
        <v>3</v>
      </c>
      <c r="AJ962" s="114">
        <v>1</v>
      </c>
      <c r="AK962" s="114">
        <v>2</v>
      </c>
      <c r="AL962" s="114">
        <v>0</v>
      </c>
      <c r="AM962" s="114">
        <v>0</v>
      </c>
      <c r="AN962" s="118" t="s">
        <v>3500</v>
      </c>
      <c r="AO962" s="122">
        <v>1</v>
      </c>
      <c r="AP962" s="5"/>
    </row>
    <row r="963" spans="1:42" s="11" customFormat="1" ht="25" customHeight="1" x14ac:dyDescent="0.3">
      <c r="A963" s="163" t="s">
        <v>11535</v>
      </c>
      <c r="B963" s="164"/>
      <c r="C963" s="146" t="str">
        <f t="shared" ca="1" si="131"/>
        <v>Active</v>
      </c>
      <c r="D963" s="146" t="s">
        <v>8660</v>
      </c>
      <c r="E963" s="147">
        <v>41926</v>
      </c>
      <c r="F963" s="147">
        <v>45944</v>
      </c>
      <c r="G963" s="147">
        <f>DATE(YEAR(F963)+1,MONTH(F963),DAY(F963)-1)</f>
        <v>46308</v>
      </c>
      <c r="H963" s="146" t="s">
        <v>4823</v>
      </c>
      <c r="I963" s="380" t="s">
        <v>691</v>
      </c>
      <c r="J963" s="343" t="s">
        <v>6930</v>
      </c>
      <c r="K963" s="146" t="s">
        <v>11728</v>
      </c>
      <c r="L963" s="146" t="s">
        <v>5123</v>
      </c>
      <c r="M963" s="146" t="s">
        <v>3640</v>
      </c>
      <c r="N963" s="148" t="str">
        <f t="shared" si="134"/>
        <v>LP</v>
      </c>
      <c r="O963" s="151" t="s">
        <v>8733</v>
      </c>
      <c r="P963" s="146" t="str">
        <f t="shared" si="137"/>
        <v>Medium</v>
      </c>
      <c r="Q963" s="323" t="s">
        <v>703</v>
      </c>
      <c r="R963" s="358" t="s">
        <v>15677</v>
      </c>
      <c r="S963" s="358"/>
      <c r="T963" s="343" t="s">
        <v>15678</v>
      </c>
      <c r="U963" s="165" t="s">
        <v>15679</v>
      </c>
      <c r="V963" s="151" t="s">
        <v>14548</v>
      </c>
      <c r="W963" s="166" t="s">
        <v>1193</v>
      </c>
      <c r="X963" s="166" t="s">
        <v>1193</v>
      </c>
      <c r="Y963" s="150" t="s">
        <v>1193</v>
      </c>
      <c r="Z963" s="150">
        <v>43465</v>
      </c>
      <c r="AA963" s="152">
        <v>269324930</v>
      </c>
      <c r="AB963" s="152">
        <v>0</v>
      </c>
      <c r="AC963" s="152">
        <v>239558214</v>
      </c>
      <c r="AD963" s="152">
        <v>0</v>
      </c>
      <c r="AE963" s="152">
        <v>239558214</v>
      </c>
      <c r="AF963" s="153">
        <v>137568344</v>
      </c>
      <c r="AG963" s="146" t="s">
        <v>1193</v>
      </c>
      <c r="AH963" s="146" t="s">
        <v>1193</v>
      </c>
      <c r="AI963" s="146">
        <v>7</v>
      </c>
      <c r="AJ963" s="146">
        <v>5</v>
      </c>
      <c r="AK963" s="146">
        <v>2</v>
      </c>
      <c r="AL963" s="146">
        <v>3915</v>
      </c>
      <c r="AM963" s="146">
        <v>0</v>
      </c>
      <c r="AN963" s="151" t="s">
        <v>4568</v>
      </c>
      <c r="AO963" s="154">
        <v>1</v>
      </c>
    </row>
    <row r="964" spans="1:42" s="11" customFormat="1" ht="25" customHeight="1" x14ac:dyDescent="0.3">
      <c r="A964" s="123"/>
      <c r="B964" s="124"/>
      <c r="C964" s="114" t="str">
        <f t="shared" ca="1" si="131"/>
        <v>Active</v>
      </c>
      <c r="D964" s="114" t="s">
        <v>15240</v>
      </c>
      <c r="E964" s="115">
        <v>42464</v>
      </c>
      <c r="F964" s="115">
        <v>45840</v>
      </c>
      <c r="G964" s="115">
        <f>DATE(YEAR(F964),MONTH(F964)+18,DAY(F964)-1)</f>
        <v>46388</v>
      </c>
      <c r="H964" s="114" t="s">
        <v>1222</v>
      </c>
      <c r="I964" s="379" t="s">
        <v>1230</v>
      </c>
      <c r="J964" s="155" t="s">
        <v>6931</v>
      </c>
      <c r="K964" s="114" t="s">
        <v>11728</v>
      </c>
      <c r="L964" s="114" t="s">
        <v>5123</v>
      </c>
      <c r="M964" s="114" t="s">
        <v>3640</v>
      </c>
      <c r="N964" s="116" t="str">
        <f t="shared" si="134"/>
        <v>LP</v>
      </c>
      <c r="O964" s="118" t="s">
        <v>8725</v>
      </c>
      <c r="P964" s="114" t="str">
        <f t="shared" si="137"/>
        <v>Medium</v>
      </c>
      <c r="Q964" s="155" t="s">
        <v>11941</v>
      </c>
      <c r="R964" s="356" t="s">
        <v>15242</v>
      </c>
      <c r="S964" s="356"/>
      <c r="T964" s="155" t="s">
        <v>15243</v>
      </c>
      <c r="U964" s="127" t="s">
        <v>15241</v>
      </c>
      <c r="V964" s="118" t="s">
        <v>11942</v>
      </c>
      <c r="W964" s="119" t="s">
        <v>1193</v>
      </c>
      <c r="X964" s="119" t="s">
        <v>1193</v>
      </c>
      <c r="Y964" s="128">
        <v>42657</v>
      </c>
      <c r="Z964" s="128">
        <v>43100</v>
      </c>
      <c r="AA964" s="120">
        <v>5561615</v>
      </c>
      <c r="AB964" s="120">
        <v>0</v>
      </c>
      <c r="AC964" s="120">
        <v>3971443</v>
      </c>
      <c r="AD964" s="120">
        <v>0</v>
      </c>
      <c r="AE964" s="120">
        <v>5277693</v>
      </c>
      <c r="AF964" s="121">
        <v>0</v>
      </c>
      <c r="AG964" s="114" t="s">
        <v>1193</v>
      </c>
      <c r="AH964" s="130" t="s">
        <v>1193</v>
      </c>
      <c r="AI964" s="131">
        <v>7</v>
      </c>
      <c r="AJ964" s="131">
        <v>3</v>
      </c>
      <c r="AK964" s="131">
        <v>4</v>
      </c>
      <c r="AL964" s="131">
        <v>0</v>
      </c>
      <c r="AM964" s="131">
        <v>1</v>
      </c>
      <c r="AN964" s="118" t="s">
        <v>3500</v>
      </c>
      <c r="AO964" s="122">
        <v>1</v>
      </c>
      <c r="AP964" s="5"/>
    </row>
    <row r="965" spans="1:42" s="11" customFormat="1" ht="25" customHeight="1" x14ac:dyDescent="0.3">
      <c r="A965" s="123" t="s">
        <v>1193</v>
      </c>
      <c r="B965" s="124"/>
      <c r="C965" s="114" t="str">
        <f t="shared" ca="1" si="131"/>
        <v>Expired</v>
      </c>
      <c r="D965" s="114" t="s">
        <v>758</v>
      </c>
      <c r="E965" s="115">
        <v>41983</v>
      </c>
      <c r="F965" s="115">
        <v>42714</v>
      </c>
      <c r="G965" s="115">
        <f>DATE(YEAR(F965)+2,MONTH(F965),DAY(F965)-1)</f>
        <v>43443</v>
      </c>
      <c r="H965" s="114" t="s">
        <v>759</v>
      </c>
      <c r="I965" s="379" t="s">
        <v>3205</v>
      </c>
      <c r="J965" s="155" t="s">
        <v>10216</v>
      </c>
      <c r="K965" s="114" t="s">
        <v>11728</v>
      </c>
      <c r="L965" s="114" t="s">
        <v>5123</v>
      </c>
      <c r="M965" s="114" t="s">
        <v>3640</v>
      </c>
      <c r="N965" s="116" t="str">
        <f t="shared" ref="N965:N966" si="138">IF(EXACT(M965,"C - COMPANY ACT"),"LP",IF(EXACT(M965,"V- VEST ACT (WITHIN PARLIAMENT) "),"LP",IF(EXACT(M965,"FS - FRIENDLY SOCIETIES ACT"),"LP",IF(EXACT(M965,"UN - UNICORPORATED"),"LA",""))))</f>
        <v>LP</v>
      </c>
      <c r="O965" s="118" t="s">
        <v>8725</v>
      </c>
      <c r="P965" s="114" t="str">
        <f t="shared" si="137"/>
        <v>Medium</v>
      </c>
      <c r="Q965" s="155" t="s">
        <v>10627</v>
      </c>
      <c r="R965" s="356" t="s">
        <v>13142</v>
      </c>
      <c r="S965" s="356"/>
      <c r="T965" s="155" t="s">
        <v>11938</v>
      </c>
      <c r="U965" s="117" t="s">
        <v>11939</v>
      </c>
      <c r="V965" s="118" t="s">
        <v>11940</v>
      </c>
      <c r="W965" s="119" t="s">
        <v>1193</v>
      </c>
      <c r="X965" s="119" t="s">
        <v>1193</v>
      </c>
      <c r="Y965" s="128">
        <v>41964</v>
      </c>
      <c r="Z965" s="128">
        <v>42004</v>
      </c>
      <c r="AA965" s="120">
        <v>6586364</v>
      </c>
      <c r="AB965" s="120">
        <v>0</v>
      </c>
      <c r="AC965" s="120">
        <v>2160000</v>
      </c>
      <c r="AD965" s="120">
        <v>0</v>
      </c>
      <c r="AE965" s="120">
        <v>6212998</v>
      </c>
      <c r="AF965" s="121">
        <v>879901</v>
      </c>
      <c r="AG965" s="114" t="s">
        <v>13143</v>
      </c>
      <c r="AH965" s="114" t="s">
        <v>13144</v>
      </c>
      <c r="AI965" s="114">
        <v>3</v>
      </c>
      <c r="AJ965" s="114">
        <v>3</v>
      </c>
      <c r="AK965" s="114">
        <v>0</v>
      </c>
      <c r="AL965" s="114">
        <v>10</v>
      </c>
      <c r="AM965" s="114">
        <v>3</v>
      </c>
      <c r="AN965" s="118" t="s">
        <v>3500</v>
      </c>
      <c r="AO965" s="122">
        <v>1</v>
      </c>
      <c r="AP965" s="5"/>
    </row>
    <row r="966" spans="1:42" s="11" customFormat="1" ht="25" customHeight="1" x14ac:dyDescent="0.3">
      <c r="A966" s="125" t="s">
        <v>11533</v>
      </c>
      <c r="B966" s="126">
        <v>44796</v>
      </c>
      <c r="C966" s="114" t="str">
        <f t="shared" ca="1" si="131"/>
        <v>Expired</v>
      </c>
      <c r="D966" s="114" t="s">
        <v>8284</v>
      </c>
      <c r="E966" s="115">
        <v>44796</v>
      </c>
      <c r="F966" s="115">
        <v>45527</v>
      </c>
      <c r="G966" s="115">
        <f>DATE(YEAR(F966),MONTH(F966)+20,DAY(F966)-1)</f>
        <v>46134</v>
      </c>
      <c r="H966" s="114" t="s">
        <v>8285</v>
      </c>
      <c r="I966" s="379" t="s">
        <v>8286</v>
      </c>
      <c r="J966" s="155" t="s">
        <v>8287</v>
      </c>
      <c r="K966" s="114" t="s">
        <v>11728</v>
      </c>
      <c r="L966" s="114" t="s">
        <v>5123</v>
      </c>
      <c r="M966" s="114" t="s">
        <v>3640</v>
      </c>
      <c r="N966" s="116" t="str">
        <f t="shared" si="138"/>
        <v>LP</v>
      </c>
      <c r="O966" s="118" t="s">
        <v>8725</v>
      </c>
      <c r="P966" s="114" t="str">
        <f t="shared" si="137"/>
        <v>Medium</v>
      </c>
      <c r="Q966" s="155" t="s">
        <v>8527</v>
      </c>
      <c r="R966" s="356" t="s">
        <v>13140</v>
      </c>
      <c r="S966" s="356"/>
      <c r="T966" s="155" t="s">
        <v>13138</v>
      </c>
      <c r="U966" s="117" t="s">
        <v>13139</v>
      </c>
      <c r="V966" s="118" t="s">
        <v>11002</v>
      </c>
      <c r="W966" s="119" t="s">
        <v>1193</v>
      </c>
      <c r="X966" s="119" t="s">
        <v>1193</v>
      </c>
      <c r="Y966" s="128">
        <v>44624</v>
      </c>
      <c r="Z966" s="128">
        <v>44926</v>
      </c>
      <c r="AA966" s="120">
        <v>465124</v>
      </c>
      <c r="AB966" s="120">
        <v>0</v>
      </c>
      <c r="AC966" s="120">
        <v>340150</v>
      </c>
      <c r="AD966" s="120">
        <v>0</v>
      </c>
      <c r="AE966" s="120">
        <v>383019</v>
      </c>
      <c r="AF966" s="121">
        <v>82105</v>
      </c>
      <c r="AG966" s="114" t="s">
        <v>1193</v>
      </c>
      <c r="AH966" s="114" t="s">
        <v>1193</v>
      </c>
      <c r="AI966" s="114">
        <v>11</v>
      </c>
      <c r="AJ966" s="114">
        <v>3</v>
      </c>
      <c r="AK966" s="114">
        <v>8</v>
      </c>
      <c r="AL966" s="114">
        <v>16</v>
      </c>
      <c r="AM966" s="114">
        <v>0</v>
      </c>
      <c r="AN966" s="118" t="s">
        <v>3500</v>
      </c>
      <c r="AO966" s="122">
        <v>1</v>
      </c>
      <c r="AP966" s="5"/>
    </row>
    <row r="967" spans="1:42" s="11" customFormat="1" ht="25" customHeight="1" x14ac:dyDescent="0.3">
      <c r="A967" s="123"/>
      <c r="B967" s="124"/>
      <c r="C967" s="114" t="str">
        <f t="shared" ca="1" si="131"/>
        <v>Expired</v>
      </c>
      <c r="D967" s="114" t="s">
        <v>865</v>
      </c>
      <c r="E967" s="115">
        <v>42079</v>
      </c>
      <c r="F967" s="115">
        <f>E967</f>
        <v>42079</v>
      </c>
      <c r="G967" s="115">
        <f t="shared" ref="G967:G972" si="139">DATE(YEAR(F967)+2,MONTH(F967),DAY(F967)-1)</f>
        <v>42809</v>
      </c>
      <c r="H967" s="114" t="s">
        <v>4800</v>
      </c>
      <c r="I967" s="379" t="s">
        <v>866</v>
      </c>
      <c r="J967" s="155" t="s">
        <v>6933</v>
      </c>
      <c r="K967" s="114" t="s">
        <v>9</v>
      </c>
      <c r="L967" s="114" t="s">
        <v>3368</v>
      </c>
      <c r="M967" s="114" t="s">
        <v>8234</v>
      </c>
      <c r="N967" s="116" t="s">
        <v>3789</v>
      </c>
      <c r="O967" s="118" t="s">
        <v>8735</v>
      </c>
      <c r="P967" s="114" t="str">
        <f t="shared" si="137"/>
        <v>Low</v>
      </c>
      <c r="Q967" s="155" t="s">
        <v>882</v>
      </c>
      <c r="R967" s="356" t="s">
        <v>11934</v>
      </c>
      <c r="S967" s="356"/>
      <c r="T967" s="155" t="s">
        <v>6934</v>
      </c>
      <c r="U967" s="117" t="s">
        <v>6935</v>
      </c>
      <c r="V967" s="119" t="s">
        <v>11935</v>
      </c>
      <c r="W967" s="119" t="s">
        <v>7781</v>
      </c>
      <c r="X967" s="119" t="s">
        <v>1193</v>
      </c>
      <c r="Y967" s="128">
        <v>41845</v>
      </c>
      <c r="Z967" s="118" t="s">
        <v>3303</v>
      </c>
      <c r="AA967" s="120">
        <v>0</v>
      </c>
      <c r="AB967" s="120">
        <v>0</v>
      </c>
      <c r="AC967" s="120">
        <v>0</v>
      </c>
      <c r="AD967" s="120">
        <v>0</v>
      </c>
      <c r="AE967" s="120">
        <v>0</v>
      </c>
      <c r="AF967" s="121">
        <v>0</v>
      </c>
      <c r="AG967" s="114" t="s">
        <v>1193</v>
      </c>
      <c r="AH967" s="114" t="s">
        <v>1193</v>
      </c>
      <c r="AI967" s="114">
        <v>10</v>
      </c>
      <c r="AJ967" s="114">
        <v>0</v>
      </c>
      <c r="AK967" s="114">
        <v>0</v>
      </c>
      <c r="AL967" s="114">
        <v>0</v>
      </c>
      <c r="AM967" s="114">
        <v>0</v>
      </c>
      <c r="AN967" s="118" t="s">
        <v>4568</v>
      </c>
      <c r="AO967" s="122">
        <v>1</v>
      </c>
      <c r="AP967" s="5"/>
    </row>
    <row r="968" spans="1:42" s="11" customFormat="1" ht="25" customHeight="1" x14ac:dyDescent="0.3">
      <c r="A968" s="123"/>
      <c r="B968" s="124"/>
      <c r="C968" s="114" t="str">
        <f t="shared" ca="1" si="131"/>
        <v>Expired</v>
      </c>
      <c r="D968" s="114" t="s">
        <v>3937</v>
      </c>
      <c r="E968" s="115">
        <v>43619</v>
      </c>
      <c r="F968" s="115">
        <v>45446</v>
      </c>
      <c r="G968" s="115">
        <f t="shared" si="139"/>
        <v>46175</v>
      </c>
      <c r="H968" s="114" t="s">
        <v>4916</v>
      </c>
      <c r="I968" s="379" t="s">
        <v>3214</v>
      </c>
      <c r="J968" s="155" t="s">
        <v>6937</v>
      </c>
      <c r="K968" s="114" t="s">
        <v>11728</v>
      </c>
      <c r="L968" s="114" t="s">
        <v>5123</v>
      </c>
      <c r="M968" s="114" t="s">
        <v>3640</v>
      </c>
      <c r="N968" s="116" t="str">
        <f t="shared" ref="N968:N1003" si="140">IF(EXACT(M968,"C - COMPANY ACT"),"LP",IF(EXACT(M968,"V- VEST ACT (WITHIN PARLIAMENT) "),"LP",IF(EXACT(M968,"FS - FRIENDLY SOCIETIES ACT"),"LP",IF(EXACT(M968,"UN - UNICORPORATED"),"LA",""))))</f>
        <v>LP</v>
      </c>
      <c r="O968" s="118" t="s">
        <v>8725</v>
      </c>
      <c r="P968" s="114" t="str">
        <f t="shared" si="137"/>
        <v>Medium</v>
      </c>
      <c r="Q968" s="155" t="s">
        <v>10628</v>
      </c>
      <c r="R968" s="356" t="s">
        <v>13384</v>
      </c>
      <c r="S968" s="356"/>
      <c r="T968" s="155" t="s">
        <v>15741</v>
      </c>
      <c r="U968" s="117" t="s">
        <v>15740</v>
      </c>
      <c r="V968" s="118" t="s">
        <v>6938</v>
      </c>
      <c r="W968" s="118" t="s">
        <v>15739</v>
      </c>
      <c r="X968" s="119" t="s">
        <v>1193</v>
      </c>
      <c r="Y968" s="128">
        <v>43578</v>
      </c>
      <c r="Z968" s="128">
        <v>43830</v>
      </c>
      <c r="AA968" s="120">
        <v>17155804</v>
      </c>
      <c r="AB968" s="120">
        <v>0</v>
      </c>
      <c r="AC968" s="120">
        <v>3945905</v>
      </c>
      <c r="AD968" s="120">
        <v>0</v>
      </c>
      <c r="AE968" s="120">
        <v>7090738</v>
      </c>
      <c r="AF968" s="121">
        <v>10115442</v>
      </c>
      <c r="AG968" s="114" t="s">
        <v>1193</v>
      </c>
      <c r="AH968" s="114" t="s">
        <v>1193</v>
      </c>
      <c r="AI968" s="114">
        <v>1</v>
      </c>
      <c r="AJ968" s="114">
        <v>0</v>
      </c>
      <c r="AK968" s="114">
        <v>1</v>
      </c>
      <c r="AL968" s="114">
        <v>4</v>
      </c>
      <c r="AM968" s="114">
        <v>1</v>
      </c>
      <c r="AN968" s="118" t="s">
        <v>3500</v>
      </c>
      <c r="AO968" s="122">
        <v>1</v>
      </c>
      <c r="AP968" s="5"/>
    </row>
    <row r="969" spans="1:42" s="11" customFormat="1" ht="25" customHeight="1" x14ac:dyDescent="0.3">
      <c r="A969" s="123"/>
      <c r="B969" s="124"/>
      <c r="C969" s="114" t="str">
        <f t="shared" ca="1" si="131"/>
        <v>Expired</v>
      </c>
      <c r="D969" s="114" t="s">
        <v>8862</v>
      </c>
      <c r="E969" s="115">
        <v>43879</v>
      </c>
      <c r="F969" s="115">
        <v>45294</v>
      </c>
      <c r="G969" s="115">
        <f t="shared" si="139"/>
        <v>46024</v>
      </c>
      <c r="H969" s="114" t="s">
        <v>2550</v>
      </c>
      <c r="I969" s="379" t="s">
        <v>2551</v>
      </c>
      <c r="J969" s="155" t="s">
        <v>6939</v>
      </c>
      <c r="K969" s="114" t="s">
        <v>74</v>
      </c>
      <c r="L969" s="114" t="s">
        <v>15709</v>
      </c>
      <c r="M969" s="114" t="s">
        <v>3640</v>
      </c>
      <c r="N969" s="116" t="str">
        <f t="shared" si="140"/>
        <v>LP</v>
      </c>
      <c r="O969" s="118" t="s">
        <v>8728</v>
      </c>
      <c r="P969" s="114" t="str">
        <f t="shared" si="137"/>
        <v>Low</v>
      </c>
      <c r="Q969" s="155" t="s">
        <v>6940</v>
      </c>
      <c r="R969" s="356" t="s">
        <v>14054</v>
      </c>
      <c r="S969" s="356"/>
      <c r="T969" s="155" t="s">
        <v>14055</v>
      </c>
      <c r="U969" s="117" t="s">
        <v>14056</v>
      </c>
      <c r="V969" s="129" t="s">
        <v>11136</v>
      </c>
      <c r="W969" s="128" t="s">
        <v>1193</v>
      </c>
      <c r="X969" s="128" t="s">
        <v>1193</v>
      </c>
      <c r="Y969" s="128">
        <v>43632</v>
      </c>
      <c r="Z969" s="128">
        <v>44926</v>
      </c>
      <c r="AA969" s="120">
        <v>10000</v>
      </c>
      <c r="AB969" s="120">
        <v>0</v>
      </c>
      <c r="AC969" s="120">
        <v>12000</v>
      </c>
      <c r="AD969" s="120">
        <v>0</v>
      </c>
      <c r="AE969" s="120">
        <v>-59500</v>
      </c>
      <c r="AF969" s="121">
        <v>0</v>
      </c>
      <c r="AG969" s="114" t="s">
        <v>14057</v>
      </c>
      <c r="AH969" s="130" t="s">
        <v>14058</v>
      </c>
      <c r="AI969" s="131">
        <v>3</v>
      </c>
      <c r="AJ969" s="131">
        <v>0</v>
      </c>
      <c r="AK969" s="131">
        <v>3</v>
      </c>
      <c r="AL969" s="131">
        <v>0</v>
      </c>
      <c r="AM969" s="131">
        <v>0</v>
      </c>
      <c r="AN969" s="118" t="s">
        <v>3500</v>
      </c>
      <c r="AO969" s="122">
        <v>1</v>
      </c>
      <c r="AP969" s="5"/>
    </row>
    <row r="970" spans="1:42" s="11" customFormat="1" ht="25" customHeight="1" x14ac:dyDescent="0.3">
      <c r="A970" s="125" t="s">
        <v>11564</v>
      </c>
      <c r="B970" s="124"/>
      <c r="C970" s="114" t="str">
        <f t="shared" ca="1" si="131"/>
        <v>Active</v>
      </c>
      <c r="D970" s="114" t="s">
        <v>4000</v>
      </c>
      <c r="E970" s="115">
        <v>43104</v>
      </c>
      <c r="F970" s="115">
        <v>46026</v>
      </c>
      <c r="G970" s="115">
        <f t="shared" si="139"/>
        <v>46755</v>
      </c>
      <c r="H970" s="114" t="s">
        <v>1952</v>
      </c>
      <c r="I970" s="379" t="s">
        <v>3158</v>
      </c>
      <c r="J970" s="155" t="s">
        <v>15885</v>
      </c>
      <c r="K970" s="114" t="s">
        <v>1143</v>
      </c>
      <c r="L970" s="114" t="s">
        <v>5123</v>
      </c>
      <c r="M970" s="114" t="s">
        <v>3640</v>
      </c>
      <c r="N970" s="116" t="str">
        <f t="shared" si="140"/>
        <v>LP</v>
      </c>
      <c r="O970" s="118" t="s">
        <v>8728</v>
      </c>
      <c r="P970" s="114" t="str">
        <f t="shared" si="137"/>
        <v>Low</v>
      </c>
      <c r="Q970" s="155" t="s">
        <v>10630</v>
      </c>
      <c r="R970" s="356" t="s">
        <v>14616</v>
      </c>
      <c r="S970" s="356"/>
      <c r="T970" s="155" t="s">
        <v>14617</v>
      </c>
      <c r="U970" s="117" t="s">
        <v>14618</v>
      </c>
      <c r="V970" s="129" t="s">
        <v>11137</v>
      </c>
      <c r="W970" s="128" t="s">
        <v>1193</v>
      </c>
      <c r="X970" s="128" t="s">
        <v>1193</v>
      </c>
      <c r="Y970" s="128">
        <v>43998</v>
      </c>
      <c r="Z970" s="128">
        <v>43465</v>
      </c>
      <c r="AA970" s="120">
        <v>72000</v>
      </c>
      <c r="AB970" s="120">
        <v>0</v>
      </c>
      <c r="AC970" s="120">
        <v>0</v>
      </c>
      <c r="AD970" s="120">
        <v>0</v>
      </c>
      <c r="AE970" s="120">
        <v>-2062671</v>
      </c>
      <c r="AF970" s="121">
        <v>153618</v>
      </c>
      <c r="AG970" s="114" t="s">
        <v>14619</v>
      </c>
      <c r="AH970" s="130" t="s">
        <v>1193</v>
      </c>
      <c r="AI970" s="131">
        <v>96</v>
      </c>
      <c r="AJ970" s="131">
        <v>23</v>
      </c>
      <c r="AK970" s="131">
        <v>66</v>
      </c>
      <c r="AL970" s="131">
        <v>3</v>
      </c>
      <c r="AM970" s="131">
        <v>0</v>
      </c>
      <c r="AN970" s="118" t="s">
        <v>3500</v>
      </c>
      <c r="AO970" s="122">
        <v>1</v>
      </c>
      <c r="AP970" s="5"/>
    </row>
    <row r="971" spans="1:42" s="11" customFormat="1" ht="25" customHeight="1" x14ac:dyDescent="0.3">
      <c r="A971" s="123"/>
      <c r="B971" s="124"/>
      <c r="C971" s="114" t="str">
        <f t="shared" ca="1" si="131"/>
        <v>Active</v>
      </c>
      <c r="D971" s="114" t="s">
        <v>8585</v>
      </c>
      <c r="E971" s="115">
        <v>44056</v>
      </c>
      <c r="F971" s="115">
        <v>45517</v>
      </c>
      <c r="G971" s="115">
        <f t="shared" si="139"/>
        <v>46246</v>
      </c>
      <c r="H971" s="114" t="s">
        <v>2648</v>
      </c>
      <c r="I971" s="379" t="s">
        <v>8118</v>
      </c>
      <c r="J971" s="155" t="s">
        <v>6944</v>
      </c>
      <c r="K971" s="114" t="s">
        <v>11728</v>
      </c>
      <c r="L971" s="114" t="s">
        <v>5123</v>
      </c>
      <c r="M971" s="114" t="s">
        <v>3640</v>
      </c>
      <c r="N971" s="116" t="str">
        <f t="shared" si="140"/>
        <v>LP</v>
      </c>
      <c r="O971" s="118" t="s">
        <v>8726</v>
      </c>
      <c r="P971" s="114" t="str">
        <f t="shared" si="137"/>
        <v>Medium</v>
      </c>
      <c r="Q971" s="155" t="s">
        <v>10631</v>
      </c>
      <c r="R971" s="356" t="s">
        <v>11967</v>
      </c>
      <c r="S971" s="356"/>
      <c r="T971" s="155" t="s">
        <v>11968</v>
      </c>
      <c r="U971" s="127" t="s">
        <v>11969</v>
      </c>
      <c r="V971" s="129" t="s">
        <v>11003</v>
      </c>
      <c r="W971" s="128" t="s">
        <v>1193</v>
      </c>
      <c r="X971" s="128" t="s">
        <v>1193</v>
      </c>
      <c r="Y971" s="128">
        <v>44002</v>
      </c>
      <c r="Z971" s="128">
        <v>44561</v>
      </c>
      <c r="AA971" s="120">
        <v>362356</v>
      </c>
      <c r="AB971" s="120">
        <v>0</v>
      </c>
      <c r="AC971" s="120">
        <v>200000</v>
      </c>
      <c r="AD971" s="120">
        <v>0</v>
      </c>
      <c r="AE971" s="120">
        <v>240923</v>
      </c>
      <c r="AF971" s="121"/>
      <c r="AG971" s="114" t="s">
        <v>11495</v>
      </c>
      <c r="AH971" s="114" t="s">
        <v>11496</v>
      </c>
      <c r="AI971" s="114">
        <v>5</v>
      </c>
      <c r="AJ971" s="114">
        <v>3</v>
      </c>
      <c r="AK971" s="114">
        <v>2</v>
      </c>
      <c r="AL971" s="114">
        <v>15</v>
      </c>
      <c r="AM971" s="114">
        <v>0</v>
      </c>
      <c r="AN971" s="118" t="s">
        <v>3500</v>
      </c>
      <c r="AO971" s="122">
        <v>1</v>
      </c>
      <c r="AP971" s="5"/>
    </row>
    <row r="972" spans="1:42" s="11" customFormat="1" ht="25" customHeight="1" x14ac:dyDescent="0.3">
      <c r="A972" s="123"/>
      <c r="B972" s="124"/>
      <c r="C972" s="114" t="str">
        <f t="shared" ca="1" si="131"/>
        <v>Active</v>
      </c>
      <c r="D972" s="118" t="s">
        <v>4481</v>
      </c>
      <c r="E972" s="129">
        <v>44549</v>
      </c>
      <c r="F972" s="138">
        <v>46010</v>
      </c>
      <c r="G972" s="115">
        <f t="shared" si="139"/>
        <v>46739</v>
      </c>
      <c r="H972" s="118" t="s">
        <v>4704</v>
      </c>
      <c r="I972" s="379" t="s">
        <v>5092</v>
      </c>
      <c r="J972" s="345" t="s">
        <v>6945</v>
      </c>
      <c r="K972" s="118" t="s">
        <v>9</v>
      </c>
      <c r="L972" s="118" t="s">
        <v>3368</v>
      </c>
      <c r="M972" s="114" t="s">
        <v>3640</v>
      </c>
      <c r="N972" s="116" t="str">
        <f t="shared" si="140"/>
        <v>LP</v>
      </c>
      <c r="O972" s="118" t="s">
        <v>8725</v>
      </c>
      <c r="P972" s="114" t="str">
        <f t="shared" si="137"/>
        <v>Medium</v>
      </c>
      <c r="Q972" s="345" t="s">
        <v>10632</v>
      </c>
      <c r="R972" s="357"/>
      <c r="S972" s="357"/>
      <c r="T972" s="345"/>
      <c r="U972" s="157"/>
      <c r="V972" s="118"/>
      <c r="W972" s="118"/>
      <c r="X972" s="118"/>
      <c r="Y972" s="118"/>
      <c r="Z972" s="118"/>
      <c r="AA972" s="118"/>
      <c r="AB972" s="118"/>
      <c r="AC972" s="118"/>
      <c r="AD972" s="118"/>
      <c r="AE972" s="118"/>
      <c r="AF972" s="140"/>
      <c r="AG972" s="118"/>
      <c r="AH972" s="118"/>
      <c r="AI972" s="118"/>
      <c r="AJ972" s="118"/>
      <c r="AK972" s="118"/>
      <c r="AL972" s="118"/>
      <c r="AM972" s="118"/>
      <c r="AN972" s="118"/>
      <c r="AO972" s="141">
        <v>1</v>
      </c>
      <c r="AP972" s="5"/>
    </row>
    <row r="973" spans="1:42" s="11" customFormat="1" ht="25" customHeight="1" x14ac:dyDescent="0.3">
      <c r="A973" s="123"/>
      <c r="B973" s="124"/>
      <c r="C973" s="114" t="str">
        <f t="shared" ca="1" si="131"/>
        <v>Active</v>
      </c>
      <c r="D973" s="114" t="s">
        <v>3913</v>
      </c>
      <c r="E973" s="115">
        <v>42130</v>
      </c>
      <c r="F973" s="115">
        <v>45783</v>
      </c>
      <c r="G973" s="115">
        <f>DATE(YEAR(F973),MONTH(F973)+18,DAY(F973)-1)</f>
        <v>46331</v>
      </c>
      <c r="H973" s="114" t="s">
        <v>892</v>
      </c>
      <c r="I973" s="379" t="s">
        <v>893</v>
      </c>
      <c r="J973" s="155" t="s">
        <v>9705</v>
      </c>
      <c r="K973" s="114" t="s">
        <v>11728</v>
      </c>
      <c r="L973" s="114" t="s">
        <v>5123</v>
      </c>
      <c r="M973" s="114" t="s">
        <v>3640</v>
      </c>
      <c r="N973" s="116" t="str">
        <f t="shared" si="140"/>
        <v>LP</v>
      </c>
      <c r="O973" s="118" t="s">
        <v>8733</v>
      </c>
      <c r="P973" s="114" t="str">
        <f t="shared" si="137"/>
        <v>Medium</v>
      </c>
      <c r="Q973" s="155" t="s">
        <v>963</v>
      </c>
      <c r="R973" s="356" t="s">
        <v>15261</v>
      </c>
      <c r="S973" s="356"/>
      <c r="T973" s="155" t="s">
        <v>15262</v>
      </c>
      <c r="U973" s="117" t="s">
        <v>15263</v>
      </c>
      <c r="V973" s="119" t="s">
        <v>5430</v>
      </c>
      <c r="W973" s="119" t="s">
        <v>15264</v>
      </c>
      <c r="X973" s="119" t="s">
        <v>1193</v>
      </c>
      <c r="Y973" s="128" t="s">
        <v>1193</v>
      </c>
      <c r="Z973" s="128">
        <v>43830</v>
      </c>
      <c r="AA973" s="120">
        <v>21125000</v>
      </c>
      <c r="AB973" s="120">
        <v>0</v>
      </c>
      <c r="AC973" s="120">
        <v>27278000</v>
      </c>
      <c r="AD973" s="120">
        <v>0</v>
      </c>
      <c r="AE973" s="120">
        <v>28389000</v>
      </c>
      <c r="AF973" s="121"/>
      <c r="AG973" s="114" t="s">
        <v>1193</v>
      </c>
      <c r="AH973" s="114" t="s">
        <v>7799</v>
      </c>
      <c r="AI973" s="114">
        <v>6</v>
      </c>
      <c r="AJ973" s="114">
        <v>1</v>
      </c>
      <c r="AK973" s="114">
        <v>5</v>
      </c>
      <c r="AL973" s="114">
        <v>0</v>
      </c>
      <c r="AM973" s="114">
        <v>1</v>
      </c>
      <c r="AN973" s="118" t="s">
        <v>4568</v>
      </c>
      <c r="AO973" s="122">
        <v>1</v>
      </c>
      <c r="AP973" s="5"/>
    </row>
    <row r="974" spans="1:42" s="11" customFormat="1" ht="25" customHeight="1" x14ac:dyDescent="0.3">
      <c r="A974" s="123"/>
      <c r="B974" s="124"/>
      <c r="C974" s="114" t="str">
        <f t="shared" ca="1" si="131"/>
        <v>Active</v>
      </c>
      <c r="D974" s="114" t="s">
        <v>14513</v>
      </c>
      <c r="E974" s="115">
        <v>44067</v>
      </c>
      <c r="F974" s="115">
        <v>45589</v>
      </c>
      <c r="G974" s="115">
        <f>DATE(YEAR(F974)+2,MONTH(F974),DAY(F974)-1)</f>
        <v>46318</v>
      </c>
      <c r="H974" s="114" t="s">
        <v>2663</v>
      </c>
      <c r="I974" s="379" t="s">
        <v>4979</v>
      </c>
      <c r="J974" s="155" t="s">
        <v>6507</v>
      </c>
      <c r="K974" s="114" t="s">
        <v>7</v>
      </c>
      <c r="L974" s="114" t="s">
        <v>5123</v>
      </c>
      <c r="M974" s="114" t="s">
        <v>3640</v>
      </c>
      <c r="N974" s="116" t="str">
        <f t="shared" si="140"/>
        <v>LP</v>
      </c>
      <c r="O974" s="118" t="s">
        <v>8725</v>
      </c>
      <c r="P974" s="114" t="str">
        <f t="shared" si="137"/>
        <v>Medium</v>
      </c>
      <c r="Q974" s="155" t="s">
        <v>6946</v>
      </c>
      <c r="R974" s="356" t="s">
        <v>13134</v>
      </c>
      <c r="S974" s="356"/>
      <c r="T974" s="155" t="s">
        <v>13135</v>
      </c>
      <c r="U974" s="127" t="s">
        <v>13136</v>
      </c>
      <c r="V974" s="129" t="s">
        <v>13137</v>
      </c>
      <c r="W974" s="128" t="s">
        <v>1193</v>
      </c>
      <c r="X974" s="128" t="s">
        <v>1193</v>
      </c>
      <c r="Y974" s="128">
        <v>44035</v>
      </c>
      <c r="Z974" s="128">
        <v>44196</v>
      </c>
      <c r="AA974" s="120">
        <v>215900</v>
      </c>
      <c r="AB974" s="120">
        <v>0</v>
      </c>
      <c r="AC974" s="120">
        <v>92100</v>
      </c>
      <c r="AD974" s="120">
        <v>0</v>
      </c>
      <c r="AE974" s="120">
        <v>208600</v>
      </c>
      <c r="AF974" s="121">
        <v>27327</v>
      </c>
      <c r="AG974" s="114" t="s">
        <v>14514</v>
      </c>
      <c r="AH974" s="114" t="s">
        <v>1193</v>
      </c>
      <c r="AI974" s="114">
        <v>35</v>
      </c>
      <c r="AJ974" s="114">
        <v>17</v>
      </c>
      <c r="AK974" s="114">
        <v>18</v>
      </c>
      <c r="AL974" s="114">
        <v>15</v>
      </c>
      <c r="AM974" s="114">
        <v>1</v>
      </c>
      <c r="AN974" s="118" t="s">
        <v>3500</v>
      </c>
      <c r="AO974" s="122">
        <v>1</v>
      </c>
      <c r="AP974" s="5"/>
    </row>
    <row r="975" spans="1:42" s="11" customFormat="1" ht="25" customHeight="1" x14ac:dyDescent="0.3">
      <c r="A975" s="125" t="s">
        <v>11533</v>
      </c>
      <c r="B975" s="126">
        <v>45071</v>
      </c>
      <c r="C975" s="114" t="str">
        <f t="shared" ca="1" si="131"/>
        <v>Expired</v>
      </c>
      <c r="D975" s="114" t="s">
        <v>9835</v>
      </c>
      <c r="E975" s="115">
        <v>45071</v>
      </c>
      <c r="F975" s="115">
        <f>E975</f>
        <v>45071</v>
      </c>
      <c r="G975" s="115">
        <f>DATE(YEAR(F975)+2,MONTH(F975),DAY(F975)-1)</f>
        <v>45801</v>
      </c>
      <c r="H975" s="114" t="s">
        <v>9836</v>
      </c>
      <c r="I975" s="379" t="s">
        <v>9837</v>
      </c>
      <c r="J975" s="155" t="s">
        <v>9838</v>
      </c>
      <c r="K975" s="114" t="s">
        <v>24</v>
      </c>
      <c r="L975" s="114" t="s">
        <v>5123</v>
      </c>
      <c r="M975" s="114" t="s">
        <v>3640</v>
      </c>
      <c r="N975" s="116" t="str">
        <f t="shared" si="140"/>
        <v>LP</v>
      </c>
      <c r="O975" s="114" t="s">
        <v>8732</v>
      </c>
      <c r="P975" s="114" t="str">
        <f>IF(EXACT(O975,"Overseas Charities Operating in Jamaica"),"Medium",IF(EXACT(O975,"Muslim Groups/Foundations"),"Medium",IF(EXACT(O975,"Churches"),"Low",IF(EXACT(O975,"Benevolent Societies"),"Low",IF(EXACT(O975,"Alumni/Past Students'associations"),"Low",IF(EXACT(O975,"Schools(Government/Private)"),"Low",IF(EXACT(O975,"Govt.Based Trusts/Charities"),"Low",IF(EXACT(O975,"Trust"),"Medium",IF(EXACT(O975,"Company Based Foundations"),"Medium",IF(EXACT(O975,"Other Foundations"),"Medium",IF(EXACT(O975,"Unincorporated Groups"),"Medium","")))))))))))</f>
        <v>Low</v>
      </c>
      <c r="Q975" s="155" t="s">
        <v>10633</v>
      </c>
      <c r="R975" s="356"/>
      <c r="S975" s="356"/>
      <c r="T975" s="155" t="s">
        <v>9839</v>
      </c>
      <c r="U975" s="117" t="s">
        <v>9840</v>
      </c>
      <c r="V975" s="128" t="s">
        <v>6339</v>
      </c>
      <c r="W975" s="128" t="s">
        <v>1193</v>
      </c>
      <c r="X975" s="128" t="s">
        <v>1193</v>
      </c>
      <c r="Y975" s="128">
        <v>45016</v>
      </c>
      <c r="Z975" s="128" t="s">
        <v>3303</v>
      </c>
      <c r="AA975" s="120">
        <v>0</v>
      </c>
      <c r="AB975" s="120">
        <v>0</v>
      </c>
      <c r="AC975" s="120">
        <v>0</v>
      </c>
      <c r="AD975" s="120">
        <v>0</v>
      </c>
      <c r="AE975" s="120">
        <v>0</v>
      </c>
      <c r="AF975" s="121"/>
      <c r="AG975" s="114" t="s">
        <v>1193</v>
      </c>
      <c r="AH975" s="114" t="s">
        <v>1193</v>
      </c>
      <c r="AI975" s="114">
        <v>8</v>
      </c>
      <c r="AJ975" s="114">
        <v>5</v>
      </c>
      <c r="AK975" s="114">
        <v>3</v>
      </c>
      <c r="AL975" s="114">
        <v>0</v>
      </c>
      <c r="AM975" s="114">
        <v>0</v>
      </c>
      <c r="AN975" s="118" t="s">
        <v>3500</v>
      </c>
      <c r="AO975" s="122">
        <v>1</v>
      </c>
      <c r="AP975" s="5"/>
    </row>
    <row r="976" spans="1:42" s="11" customFormat="1" ht="25" customHeight="1" x14ac:dyDescent="0.3">
      <c r="A976" s="123"/>
      <c r="B976" s="124"/>
      <c r="C976" s="114" t="str">
        <f t="shared" ca="1" si="131"/>
        <v>Active</v>
      </c>
      <c r="D976" s="114" t="s">
        <v>8857</v>
      </c>
      <c r="E976" s="115">
        <v>43427</v>
      </c>
      <c r="F976" s="115">
        <v>45619</v>
      </c>
      <c r="G976" s="115">
        <f>DATE(YEAR(F976)+2,MONTH(F976),DAY(F976)-1)</f>
        <v>46348</v>
      </c>
      <c r="H976" s="114" t="s">
        <v>4917</v>
      </c>
      <c r="I976" s="379" t="s">
        <v>3185</v>
      </c>
      <c r="J976" s="155" t="s">
        <v>6947</v>
      </c>
      <c r="K976" s="114" t="s">
        <v>11730</v>
      </c>
      <c r="L976" s="114" t="s">
        <v>5123</v>
      </c>
      <c r="M976" s="114" t="s">
        <v>3640</v>
      </c>
      <c r="N976" s="116" t="str">
        <f t="shared" si="140"/>
        <v>LP</v>
      </c>
      <c r="O976" s="118" t="s">
        <v>8728</v>
      </c>
      <c r="P976" s="114" t="str">
        <f>IF(EXACT(O976,"Overseas Charities Operating in Jamaica"),"Medium",IF(EXACT(O976,"Muslim Groups/Foundations"),"Medium",IF(EXACT(O976,"Churches"),"Low",IF(EXACT(O976,"Benevolent Societies"),"Low",IF(EXACT(O976,"Alumni/Past Students'associations"),"Low",IF(EXACT(O976,"Schools(Government/Private)"),"Low",IF(EXACT(O976,"Govt.Based Trust/Charities"),"Low",IF(EXACT(O976,"Trust"),"Medium",IF(EXACT(O976,"Company Based Foundations"),"Medium",IF(EXACT(O976,"Other Foundations"),"Medium",IF(EXACT(O976,"Unincorporated Groups"),"Medium","")))))))))))</f>
        <v>Low</v>
      </c>
      <c r="Q976" s="155" t="s">
        <v>6948</v>
      </c>
      <c r="R976" s="356" t="s">
        <v>14575</v>
      </c>
      <c r="S976" s="356"/>
      <c r="T976" s="155" t="s">
        <v>2916</v>
      </c>
      <c r="U976" s="117" t="s">
        <v>6949</v>
      </c>
      <c r="V976" s="129" t="s">
        <v>11004</v>
      </c>
      <c r="W976" s="128" t="s">
        <v>1193</v>
      </c>
      <c r="X976" s="128" t="s">
        <v>1193</v>
      </c>
      <c r="Y976" s="128">
        <v>43360</v>
      </c>
      <c r="Z976" s="128">
        <v>43830</v>
      </c>
      <c r="AA976" s="120">
        <v>5890000</v>
      </c>
      <c r="AB976" s="120">
        <v>0</v>
      </c>
      <c r="AC976" s="120">
        <v>4908479</v>
      </c>
      <c r="AD976" s="120">
        <v>0</v>
      </c>
      <c r="AE976" s="120">
        <v>6734893</v>
      </c>
      <c r="AF976" s="121">
        <v>861062</v>
      </c>
      <c r="AG976" s="114" t="s">
        <v>14576</v>
      </c>
      <c r="AH976" s="114" t="s">
        <v>14577</v>
      </c>
      <c r="AI976" s="114">
        <v>3</v>
      </c>
      <c r="AJ976" s="114">
        <v>2</v>
      </c>
      <c r="AK976" s="114">
        <v>1</v>
      </c>
      <c r="AL976" s="114">
        <v>45</v>
      </c>
      <c r="AM976" s="114">
        <v>1</v>
      </c>
      <c r="AN976" s="118" t="s">
        <v>3517</v>
      </c>
      <c r="AO976" s="122">
        <v>1</v>
      </c>
      <c r="AP976" s="5"/>
    </row>
    <row r="977" spans="1:42" s="11" customFormat="1" ht="25" customHeight="1" x14ac:dyDescent="0.3">
      <c r="A977" s="123"/>
      <c r="B977" s="124"/>
      <c r="C977" s="114" t="str">
        <f t="shared" ca="1" si="131"/>
        <v>Expired</v>
      </c>
      <c r="D977" s="114" t="s">
        <v>3847</v>
      </c>
      <c r="E977" s="115">
        <v>42314</v>
      </c>
      <c r="F977" s="115">
        <v>44268</v>
      </c>
      <c r="G977" s="115">
        <f>DATE(YEAR(F977)+2,MONTH(F977),DAY(F977)-1)</f>
        <v>44997</v>
      </c>
      <c r="H977" s="114" t="s">
        <v>1098</v>
      </c>
      <c r="I977" s="379" t="s">
        <v>1099</v>
      </c>
      <c r="J977" s="155" t="s">
        <v>6950</v>
      </c>
      <c r="K977" s="114" t="s">
        <v>11728</v>
      </c>
      <c r="L977" s="114" t="s">
        <v>5123</v>
      </c>
      <c r="M977" s="114" t="s">
        <v>3640</v>
      </c>
      <c r="N977" s="116" t="str">
        <f t="shared" si="140"/>
        <v>LP</v>
      </c>
      <c r="O977" s="118" t="s">
        <v>8728</v>
      </c>
      <c r="P977" s="114" t="str">
        <f>IF(EXACT(O977,"Overseas Charities Operating in Jamaica"),"Medium",IF(EXACT(O977,"Muslim Groups/Foundations"),"Medium",IF(EXACT(O977,"Churches"),"Low",IF(EXACT(O977,"Benevolent Societies"),"Low",IF(EXACT(O977,"Alumni/Past Students'associations"),"Low",IF(EXACT(O977,"Schools(Government/Private)"),"Low",IF(EXACT(O977,"Govt.Based Trust/Charities"),"Low",IF(EXACT(O977,"Trust"),"Medium",IF(EXACT(O977,"Company Based Foundations"),"Medium",IF(EXACT(O977,"Other Foundations"),"Medium",IF(EXACT(O977,"Unincorporated Groups"),"Medium","")))))))))))</f>
        <v>Low</v>
      </c>
      <c r="Q977" s="155" t="s">
        <v>10603</v>
      </c>
      <c r="R977" s="356"/>
      <c r="S977" s="356"/>
      <c r="T977" s="155" t="s">
        <v>906</v>
      </c>
      <c r="U977" s="117" t="s">
        <v>906</v>
      </c>
      <c r="V977" s="119" t="s">
        <v>1193</v>
      </c>
      <c r="W977" s="119" t="s">
        <v>1193</v>
      </c>
      <c r="X977" s="119" t="s">
        <v>1193</v>
      </c>
      <c r="Y977" s="128">
        <v>42283</v>
      </c>
      <c r="Z977" s="118" t="s">
        <v>3305</v>
      </c>
      <c r="AA977" s="120">
        <v>1271575</v>
      </c>
      <c r="AB977" s="120">
        <v>0</v>
      </c>
      <c r="AC977" s="120">
        <v>589900</v>
      </c>
      <c r="AD977" s="120">
        <v>0</v>
      </c>
      <c r="AE977" s="120">
        <v>1116954</v>
      </c>
      <c r="AF977" s="121"/>
      <c r="AG977" s="114" t="s">
        <v>1193</v>
      </c>
      <c r="AH977" s="114" t="s">
        <v>7800</v>
      </c>
      <c r="AI977" s="114"/>
      <c r="AJ977" s="114"/>
      <c r="AK977" s="114"/>
      <c r="AL977" s="114"/>
      <c r="AM977" s="114"/>
      <c r="AN977" s="118" t="s">
        <v>3500</v>
      </c>
      <c r="AO977" s="122">
        <v>1</v>
      </c>
      <c r="AP977" s="5"/>
    </row>
    <row r="978" spans="1:42" s="11" customFormat="1" ht="25" customHeight="1" x14ac:dyDescent="0.3">
      <c r="A978" s="123"/>
      <c r="B978" s="124"/>
      <c r="C978" s="114" t="str">
        <f t="shared" ca="1" si="131"/>
        <v>Expired</v>
      </c>
      <c r="D978" s="114" t="s">
        <v>8200</v>
      </c>
      <c r="E978" s="115">
        <v>43742</v>
      </c>
      <c r="F978" s="115">
        <v>45203</v>
      </c>
      <c r="G978" s="115">
        <f>DATE(YEAR(F978)+1,MONTH(F978),DAY(F978)-1)</f>
        <v>45568</v>
      </c>
      <c r="H978" s="114" t="s">
        <v>2389</v>
      </c>
      <c r="I978" s="379" t="s">
        <v>8414</v>
      </c>
      <c r="J978" s="155" t="s">
        <v>6952</v>
      </c>
      <c r="K978" s="114" t="s">
        <v>11728</v>
      </c>
      <c r="L978" s="114" t="s">
        <v>5123</v>
      </c>
      <c r="M978" s="114" t="s">
        <v>3640</v>
      </c>
      <c r="N978" s="116" t="str">
        <f t="shared" si="140"/>
        <v>LP</v>
      </c>
      <c r="O978" s="118" t="s">
        <v>8725</v>
      </c>
      <c r="P978" s="114" t="str">
        <f>IF(EXACT(O978,"Overseas Charities Operating in Jamaica"),"Medium",IF(EXACT(O978,"Muslim Groups/Foundations"),"Medium",IF(EXACT(O978,"Churches"),"Low",IF(EXACT(O978,"Benevolent Societies"),"Low",IF(EXACT(O978,"Alumni/Past Students'associations"),"Low",IF(EXACT(O978,"Schools(Government/Private)"),"Low",IF(EXACT(O978,"Govt.Based Trust/Charities"),"Low",IF(EXACT(O978,"Trust"),"Medium",IF(EXACT(O978,"Company Based Foundations"),"Medium",IF(EXACT(O978,"Other Foundations"),"Medium",IF(EXACT(O978,"Unincorporated Groups"),"Medium","")))))))))))</f>
        <v>Medium</v>
      </c>
      <c r="Q978" s="155" t="s">
        <v>6953</v>
      </c>
      <c r="R978" s="356" t="s">
        <v>13210</v>
      </c>
      <c r="S978" s="356"/>
      <c r="T978" s="155" t="s">
        <v>11970</v>
      </c>
      <c r="U978" s="117" t="s">
        <v>11971</v>
      </c>
      <c r="V978" s="129" t="s">
        <v>6977</v>
      </c>
      <c r="W978" s="128" t="s">
        <v>1193</v>
      </c>
      <c r="X978" s="128" t="s">
        <v>1193</v>
      </c>
      <c r="Y978" s="128">
        <v>43641</v>
      </c>
      <c r="Z978" s="128">
        <v>44561</v>
      </c>
      <c r="AA978" s="120">
        <v>7060501</v>
      </c>
      <c r="AB978" s="120">
        <v>0</v>
      </c>
      <c r="AC978" s="120">
        <v>0</v>
      </c>
      <c r="AD978" s="120">
        <v>0</v>
      </c>
      <c r="AE978" s="120">
        <v>0</v>
      </c>
      <c r="AF978" s="121">
        <v>7060501</v>
      </c>
      <c r="AG978" s="114" t="s">
        <v>1193</v>
      </c>
      <c r="AH978" s="114" t="s">
        <v>1193</v>
      </c>
      <c r="AI978" s="114">
        <v>5</v>
      </c>
      <c r="AJ978" s="114">
        <v>2</v>
      </c>
      <c r="AK978" s="114">
        <v>3</v>
      </c>
      <c r="AL978" s="114">
        <v>30</v>
      </c>
      <c r="AM978" s="114">
        <v>0</v>
      </c>
      <c r="AN978" s="118" t="s">
        <v>3500</v>
      </c>
      <c r="AO978" s="122">
        <v>1</v>
      </c>
      <c r="AP978" s="5"/>
    </row>
    <row r="979" spans="1:42" s="11" customFormat="1" ht="25" customHeight="1" x14ac:dyDescent="0.3">
      <c r="A979" s="125" t="s">
        <v>11533</v>
      </c>
      <c r="B979" s="126">
        <v>45343</v>
      </c>
      <c r="C979" s="114" t="str">
        <f t="shared" ca="1" si="131"/>
        <v>Expired</v>
      </c>
      <c r="D979" s="114" t="s">
        <v>13316</v>
      </c>
      <c r="E979" s="115">
        <v>45343</v>
      </c>
      <c r="F979" s="115">
        <f>E979</f>
        <v>45343</v>
      </c>
      <c r="G979" s="115">
        <f>DATE(YEAR(F979)+2,MONTH(F979),DAY(F979)-1)</f>
        <v>46073</v>
      </c>
      <c r="H979" s="114" t="s">
        <v>13317</v>
      </c>
      <c r="I979" s="379" t="s">
        <v>13318</v>
      </c>
      <c r="J979" s="155" t="s">
        <v>13319</v>
      </c>
      <c r="K979" s="114" t="s">
        <v>9</v>
      </c>
      <c r="L979" s="114" t="s">
        <v>3368</v>
      </c>
      <c r="M979" s="114" t="s">
        <v>3640</v>
      </c>
      <c r="N979" s="116" t="str">
        <f t="shared" si="140"/>
        <v>LP</v>
      </c>
      <c r="O979" s="114" t="s">
        <v>8728</v>
      </c>
      <c r="P979" s="114" t="str">
        <f>IF(EXACT(O979,"Overseas Charities Operating in Jamaica"),"Medium",IF(EXACT(O979,"Muslim Groups/Foundations"),"Medium",IF(EXACT(O979,"Churches"),"Low",IF(EXACT(O979,"Benevolent Societies"),"Low",IF(EXACT(O979,"Alumni/Past Students Associations"),"Low",IF(EXACT(O979,"Schools(Government/Private)"),"Low",IF(EXACT(O979,"Govt.Based Trusts/Charities"),"Low",IF(EXACT(O979,"Trust"),"Medium",IF(EXACT(O979,"Company Based Foundations"),"Medium",IF(EXACT(O979,"Other Foundations"),"Medium",IF(EXACT(O979,"Unincorporated Groups"),"Medium","")))))))))))</f>
        <v>Low</v>
      </c>
      <c r="Q979" s="155" t="s">
        <v>5151</v>
      </c>
      <c r="R979" s="356" t="s">
        <v>1193</v>
      </c>
      <c r="S979" s="356"/>
      <c r="T979" s="155" t="s">
        <v>1193</v>
      </c>
      <c r="U979" s="117" t="s">
        <v>1193</v>
      </c>
      <c r="V979" s="118" t="s">
        <v>1193</v>
      </c>
      <c r="W979" s="119" t="s">
        <v>1193</v>
      </c>
      <c r="X979" s="119" t="s">
        <v>1193</v>
      </c>
      <c r="Y979" s="115" t="s">
        <v>1193</v>
      </c>
      <c r="Z979" s="115" t="s">
        <v>1193</v>
      </c>
      <c r="AA979" s="120">
        <v>0</v>
      </c>
      <c r="AB979" s="120">
        <v>0</v>
      </c>
      <c r="AC979" s="120">
        <v>0</v>
      </c>
      <c r="AD979" s="120">
        <v>0</v>
      </c>
      <c r="AE979" s="120">
        <v>0</v>
      </c>
      <c r="AF979" s="121">
        <v>0</v>
      </c>
      <c r="AG979" s="114" t="s">
        <v>1193</v>
      </c>
      <c r="AH979" s="114" t="s">
        <v>1193</v>
      </c>
      <c r="AI979" s="114" t="s">
        <v>1193</v>
      </c>
      <c r="AJ979" s="114" t="s">
        <v>1193</v>
      </c>
      <c r="AK979" s="114" t="s">
        <v>1193</v>
      </c>
      <c r="AL979" s="114" t="s">
        <v>1193</v>
      </c>
      <c r="AM979" s="114" t="s">
        <v>1193</v>
      </c>
      <c r="AN979" s="118" t="s">
        <v>3500</v>
      </c>
      <c r="AO979" s="122">
        <v>1</v>
      </c>
      <c r="AP979" s="5"/>
    </row>
    <row r="980" spans="1:42" s="11" customFormat="1" ht="25" customHeight="1" x14ac:dyDescent="0.3">
      <c r="A980" s="123"/>
      <c r="B980" s="124"/>
      <c r="C980" s="114" t="str">
        <f t="shared" ca="1" si="131"/>
        <v>Expired</v>
      </c>
      <c r="D980" s="114" t="s">
        <v>4219</v>
      </c>
      <c r="E980" s="115">
        <v>44728</v>
      </c>
      <c r="F980" s="115">
        <v>44728</v>
      </c>
      <c r="G980" s="115">
        <f>DATE(YEAR(F980)+2,MONTH(F980),DAY(F980)-1)</f>
        <v>45458</v>
      </c>
      <c r="H980" s="114" t="s">
        <v>4220</v>
      </c>
      <c r="I980" s="379" t="s">
        <v>8119</v>
      </c>
      <c r="J980" s="155" t="s">
        <v>6954</v>
      </c>
      <c r="K980" s="114" t="s">
        <v>1143</v>
      </c>
      <c r="L980" s="114" t="s">
        <v>5123</v>
      </c>
      <c r="M980" s="114" t="s">
        <v>3640</v>
      </c>
      <c r="N980" s="116" t="str">
        <f t="shared" si="140"/>
        <v>LP</v>
      </c>
      <c r="O980" s="118" t="s">
        <v>8725</v>
      </c>
      <c r="P980" s="114" t="str">
        <f t="shared" ref="P980:P994" si="141">IF(EXACT(O980,"Overseas Charities Operating in Jamaica"),"Medium",IF(EXACT(O980,"Muslim Groups/Foundations"),"Medium",IF(EXACT(O980,"Churches"),"Low",IF(EXACT(O980,"Benevolent Societies"),"Low",IF(EXACT(O980,"Alumni/Past Students'associations"),"Low",IF(EXACT(O980,"Schools(Government/Private)"),"Low",IF(EXACT(O980,"Govt.Based Trust/Charities"),"Low",IF(EXACT(O980,"Trust"),"Medium",IF(EXACT(O980,"Company Based Foundations"),"Medium",IF(EXACT(O980,"Other Foundations"),"Medium",IF(EXACT(O980,"Unincorporated Groups"),"Medium","")))))))))))</f>
        <v>Medium</v>
      </c>
      <c r="Q980" s="155" t="s">
        <v>6955</v>
      </c>
      <c r="R980" s="356" t="s">
        <v>13132</v>
      </c>
      <c r="S980" s="356"/>
      <c r="T980" s="155" t="s">
        <v>11972</v>
      </c>
      <c r="U980" s="117" t="s">
        <v>13131</v>
      </c>
      <c r="V980" s="118" t="s">
        <v>6956</v>
      </c>
      <c r="W980" s="118" t="s">
        <v>1193</v>
      </c>
      <c r="X980" s="118" t="s">
        <v>1193</v>
      </c>
      <c r="Y980" s="115">
        <v>44670</v>
      </c>
      <c r="Z980" s="118" t="s">
        <v>3303</v>
      </c>
      <c r="AA980" s="130">
        <v>0</v>
      </c>
      <c r="AB980" s="130">
        <v>0</v>
      </c>
      <c r="AC980" s="130">
        <v>0</v>
      </c>
      <c r="AD980" s="130">
        <v>0</v>
      </c>
      <c r="AE980" s="130">
        <v>0</v>
      </c>
      <c r="AF980" s="137"/>
      <c r="AG980" s="130" t="s">
        <v>1193</v>
      </c>
      <c r="AH980" s="114" t="s">
        <v>1193</v>
      </c>
      <c r="AI980" s="114">
        <v>3</v>
      </c>
      <c r="AJ980" s="114">
        <v>1</v>
      </c>
      <c r="AK980" s="114">
        <v>2</v>
      </c>
      <c r="AL980" s="114">
        <v>0</v>
      </c>
      <c r="AM980" s="114">
        <v>0</v>
      </c>
      <c r="AN980" s="136" t="s">
        <v>3500</v>
      </c>
      <c r="AO980" s="122">
        <v>1</v>
      </c>
      <c r="AP980" s="5"/>
    </row>
    <row r="981" spans="1:42" s="11" customFormat="1" ht="25" customHeight="1" x14ac:dyDescent="0.3">
      <c r="A981" s="123"/>
      <c r="B981" s="124"/>
      <c r="C981" s="114" t="str">
        <f t="shared" ca="1" si="131"/>
        <v>Active</v>
      </c>
      <c r="D981" s="114" t="s">
        <v>3839</v>
      </c>
      <c r="E981" s="115">
        <v>42982</v>
      </c>
      <c r="F981" s="115">
        <v>45539</v>
      </c>
      <c r="G981" s="115">
        <f>DATE(YEAR(F981)+2,MONTH(F981),DAY(F981)-1)</f>
        <v>46268</v>
      </c>
      <c r="H981" s="114" t="s">
        <v>1660</v>
      </c>
      <c r="I981" s="379" t="s">
        <v>1668</v>
      </c>
      <c r="J981" s="155" t="s">
        <v>12755</v>
      </c>
      <c r="K981" s="114" t="s">
        <v>11728</v>
      </c>
      <c r="L981" s="114" t="s">
        <v>5123</v>
      </c>
      <c r="M981" s="114" t="s">
        <v>3640</v>
      </c>
      <c r="N981" s="116" t="str">
        <f t="shared" si="140"/>
        <v>LP</v>
      </c>
      <c r="O981" s="118" t="s">
        <v>8728</v>
      </c>
      <c r="P981" s="114" t="str">
        <f t="shared" si="141"/>
        <v>Low</v>
      </c>
      <c r="Q981" s="155" t="s">
        <v>10635</v>
      </c>
      <c r="R981" s="356" t="s">
        <v>11973</v>
      </c>
      <c r="S981" s="356"/>
      <c r="T981" s="355" t="s">
        <v>11974</v>
      </c>
      <c r="U981" s="117" t="s">
        <v>11975</v>
      </c>
      <c r="V981" s="129" t="s">
        <v>6957</v>
      </c>
      <c r="W981" s="128" t="s">
        <v>1193</v>
      </c>
      <c r="X981" s="128" t="s">
        <v>1193</v>
      </c>
      <c r="Y981" s="128">
        <v>42936</v>
      </c>
      <c r="Z981" s="128">
        <v>43830</v>
      </c>
      <c r="AA981" s="120">
        <v>8060631</v>
      </c>
      <c r="AB981" s="120">
        <v>0</v>
      </c>
      <c r="AC981" s="120">
        <v>811565</v>
      </c>
      <c r="AD981" s="120">
        <v>0</v>
      </c>
      <c r="AE981" s="120">
        <v>5970902</v>
      </c>
      <c r="AF981" s="121">
        <v>5227915</v>
      </c>
      <c r="AG981" s="114" t="s">
        <v>1193</v>
      </c>
      <c r="AH981" s="114" t="s">
        <v>11497</v>
      </c>
      <c r="AI981" s="114">
        <v>24</v>
      </c>
      <c r="AJ981" s="114">
        <v>8</v>
      </c>
      <c r="AK981" s="114">
        <v>16</v>
      </c>
      <c r="AL981" s="114">
        <v>0</v>
      </c>
      <c r="AM981" s="114">
        <v>0</v>
      </c>
      <c r="AN981" s="118" t="s">
        <v>3517</v>
      </c>
      <c r="AO981" s="122">
        <v>1</v>
      </c>
      <c r="AP981" s="5"/>
    </row>
    <row r="982" spans="1:42" s="11" customFormat="1" ht="25" customHeight="1" x14ac:dyDescent="0.3">
      <c r="A982" s="374"/>
      <c r="B982" s="197"/>
      <c r="C982" s="114" t="str">
        <f t="shared" ca="1" si="131"/>
        <v>Expired</v>
      </c>
      <c r="D982" s="114" t="s">
        <v>4035</v>
      </c>
      <c r="E982" s="115">
        <v>43595</v>
      </c>
      <c r="F982" s="115">
        <v>44326</v>
      </c>
      <c r="G982" s="115">
        <f>DATE(YEAR(F982)+1,MONTH(F982)+2,DAY(F982)-1)</f>
        <v>44751</v>
      </c>
      <c r="H982" s="114" t="s">
        <v>2236</v>
      </c>
      <c r="I982" s="379" t="s">
        <v>2973</v>
      </c>
      <c r="J982" s="155" t="s">
        <v>6958</v>
      </c>
      <c r="K982" s="114" t="s">
        <v>30</v>
      </c>
      <c r="L982" s="114" t="s">
        <v>15709</v>
      </c>
      <c r="M982" s="114" t="s">
        <v>3640</v>
      </c>
      <c r="N982" s="116" t="str">
        <f t="shared" si="140"/>
        <v>LP</v>
      </c>
      <c r="O982" s="118" t="s">
        <v>8725</v>
      </c>
      <c r="P982" s="114" t="str">
        <f t="shared" si="141"/>
        <v>Medium</v>
      </c>
      <c r="Q982" s="155" t="s">
        <v>10636</v>
      </c>
      <c r="R982" s="356" t="s">
        <v>11960</v>
      </c>
      <c r="S982" s="356"/>
      <c r="T982" s="155" t="s">
        <v>11961</v>
      </c>
      <c r="U982" s="117" t="s">
        <v>11962</v>
      </c>
      <c r="V982" s="129" t="s">
        <v>6959</v>
      </c>
      <c r="W982" s="129" t="s">
        <v>1193</v>
      </c>
      <c r="X982" s="129" t="s">
        <v>1193</v>
      </c>
      <c r="Y982" s="128">
        <v>43551</v>
      </c>
      <c r="Z982" s="128" t="s">
        <v>11963</v>
      </c>
      <c r="AA982" s="120">
        <v>0</v>
      </c>
      <c r="AB982" s="199">
        <v>231</v>
      </c>
      <c r="AC982" s="120">
        <v>0</v>
      </c>
      <c r="AD982" s="120">
        <v>0</v>
      </c>
      <c r="AE982" s="120">
        <v>0</v>
      </c>
      <c r="AF982" s="121"/>
      <c r="AG982" s="114" t="s">
        <v>11964</v>
      </c>
      <c r="AH982" s="114" t="s">
        <v>1193</v>
      </c>
      <c r="AI982" s="114">
        <v>2</v>
      </c>
      <c r="AJ982" s="114">
        <v>0</v>
      </c>
      <c r="AK982" s="114">
        <v>2</v>
      </c>
      <c r="AL982" s="114">
        <v>6</v>
      </c>
      <c r="AM982" s="114">
        <v>1</v>
      </c>
      <c r="AN982" s="118" t="s">
        <v>3500</v>
      </c>
      <c r="AO982" s="122">
        <v>1</v>
      </c>
      <c r="AP982" s="5"/>
    </row>
    <row r="983" spans="1:42" s="11" customFormat="1" ht="25" customHeight="1" x14ac:dyDescent="0.3">
      <c r="A983" s="133" t="s">
        <v>1193</v>
      </c>
      <c r="B983" s="124"/>
      <c r="C983" s="114" t="str">
        <f t="shared" ref="C983:C1046" ca="1" si="142">IF(G983&lt;TODAY(),"Expired","Active")</f>
        <v>Expired</v>
      </c>
      <c r="D983" s="118" t="s">
        <v>8907</v>
      </c>
      <c r="E983" s="129">
        <v>41956</v>
      </c>
      <c r="F983" s="138">
        <v>45610</v>
      </c>
      <c r="G983" s="115">
        <f>DATE(YEAR(F983)+1,MONTH(F983)+7,DAY(F983)-1)</f>
        <v>46186</v>
      </c>
      <c r="H983" s="118" t="s">
        <v>4705</v>
      </c>
      <c r="I983" s="379" t="s">
        <v>8120</v>
      </c>
      <c r="J983" s="345" t="s">
        <v>6960</v>
      </c>
      <c r="K983" s="118" t="s">
        <v>14</v>
      </c>
      <c r="L983" s="118" t="s">
        <v>3368</v>
      </c>
      <c r="M983" s="114" t="s">
        <v>3640</v>
      </c>
      <c r="N983" s="116" t="str">
        <f t="shared" si="140"/>
        <v>LP</v>
      </c>
      <c r="O983" s="118" t="s">
        <v>8727</v>
      </c>
      <c r="P983" s="114" t="str">
        <f t="shared" si="141"/>
        <v>Medium</v>
      </c>
      <c r="Q983" s="345" t="s">
        <v>3501</v>
      </c>
      <c r="R983" s="357" t="s">
        <v>11957</v>
      </c>
      <c r="S983" s="357"/>
      <c r="T983" s="345" t="s">
        <v>3502</v>
      </c>
      <c r="U983" s="139" t="s">
        <v>6961</v>
      </c>
      <c r="V983" s="118" t="s">
        <v>8301</v>
      </c>
      <c r="W983" s="118" t="s">
        <v>1193</v>
      </c>
      <c r="X983" s="118" t="s">
        <v>1599</v>
      </c>
      <c r="Y983" s="129">
        <v>41814</v>
      </c>
      <c r="Z983" s="129">
        <v>42004</v>
      </c>
      <c r="AA983" s="162">
        <v>307875</v>
      </c>
      <c r="AB983" s="162">
        <v>0</v>
      </c>
      <c r="AC983" s="162">
        <v>75000</v>
      </c>
      <c r="AD983" s="162">
        <v>0</v>
      </c>
      <c r="AE983" s="162">
        <v>523871</v>
      </c>
      <c r="AF983" s="140">
        <v>115729</v>
      </c>
      <c r="AG983" s="118" t="s">
        <v>11958</v>
      </c>
      <c r="AH983" s="118" t="s">
        <v>11959</v>
      </c>
      <c r="AI983" s="118">
        <v>3</v>
      </c>
      <c r="AJ983" s="118">
        <v>2</v>
      </c>
      <c r="AK983" s="118">
        <v>1</v>
      </c>
      <c r="AL983" s="118">
        <v>2</v>
      </c>
      <c r="AM983" s="118">
        <v>1</v>
      </c>
      <c r="AN983" s="118" t="s">
        <v>3500</v>
      </c>
      <c r="AO983" s="141">
        <v>1</v>
      </c>
      <c r="AP983" s="5"/>
    </row>
    <row r="984" spans="1:42" s="11" customFormat="1" ht="25" customHeight="1" x14ac:dyDescent="0.3">
      <c r="A984" s="123"/>
      <c r="B984" s="124"/>
      <c r="C984" s="114" t="str">
        <f t="shared" ca="1" si="142"/>
        <v>Active</v>
      </c>
      <c r="D984" s="114" t="s">
        <v>4087</v>
      </c>
      <c r="E984" s="115">
        <v>41696</v>
      </c>
      <c r="F984" s="115">
        <v>46079</v>
      </c>
      <c r="G984" s="115">
        <f>DATE(YEAR(F984)+1,MONTH(F984),DAY(F984)-1)</f>
        <v>46443</v>
      </c>
      <c r="H984" s="114" t="s">
        <v>54</v>
      </c>
      <c r="I984" s="379" t="s">
        <v>55</v>
      </c>
      <c r="J984" s="346" t="s">
        <v>6962</v>
      </c>
      <c r="K984" s="114" t="s">
        <v>11728</v>
      </c>
      <c r="L984" s="114" t="s">
        <v>5123</v>
      </c>
      <c r="M984" s="114" t="s">
        <v>3640</v>
      </c>
      <c r="N984" s="116" t="str">
        <f t="shared" si="140"/>
        <v>LP</v>
      </c>
      <c r="O984" s="118" t="s">
        <v>8733</v>
      </c>
      <c r="P984" s="114" t="str">
        <f t="shared" si="141"/>
        <v>Medium</v>
      </c>
      <c r="Q984" s="155" t="s">
        <v>10637</v>
      </c>
      <c r="R984" s="356" t="s">
        <v>16510</v>
      </c>
      <c r="S984" s="356"/>
      <c r="T984" s="155" t="s">
        <v>6963</v>
      </c>
      <c r="U984" s="117" t="s">
        <v>16511</v>
      </c>
      <c r="V984" s="118" t="s">
        <v>6964</v>
      </c>
      <c r="W984" s="119" t="s">
        <v>1193</v>
      </c>
      <c r="X984" s="119" t="s">
        <v>1193</v>
      </c>
      <c r="Y984" s="128">
        <v>41683</v>
      </c>
      <c r="Z984" s="128">
        <v>43830</v>
      </c>
      <c r="AA984" s="120">
        <v>23097000</v>
      </c>
      <c r="AB984" s="120">
        <v>0</v>
      </c>
      <c r="AC984" s="120">
        <v>13989000</v>
      </c>
      <c r="AD984" s="120">
        <v>0</v>
      </c>
      <c r="AE984" s="120">
        <v>16912000</v>
      </c>
      <c r="AF984" s="121">
        <v>22905000</v>
      </c>
      <c r="AG984" s="114" t="s">
        <v>1193</v>
      </c>
      <c r="AH984" s="114" t="s">
        <v>7801</v>
      </c>
      <c r="AI984" s="114">
        <v>7</v>
      </c>
      <c r="AJ984" s="114">
        <v>6</v>
      </c>
      <c r="AK984" s="114">
        <v>1</v>
      </c>
      <c r="AL984" s="114">
        <v>0</v>
      </c>
      <c r="AM984" s="114">
        <v>0</v>
      </c>
      <c r="AN984" s="118" t="s">
        <v>4568</v>
      </c>
      <c r="AO984" s="122">
        <v>1</v>
      </c>
      <c r="AP984" s="5"/>
    </row>
    <row r="985" spans="1:42" s="11" customFormat="1" ht="25" customHeight="1" x14ac:dyDescent="0.3">
      <c r="A985" s="123"/>
      <c r="B985" s="124"/>
      <c r="C985" s="114" t="str">
        <f t="shared" ca="1" si="142"/>
        <v>Expired</v>
      </c>
      <c r="D985" s="114" t="s">
        <v>1005</v>
      </c>
      <c r="E985" s="115">
        <v>42228</v>
      </c>
      <c r="F985" s="115">
        <f>E985</f>
        <v>42228</v>
      </c>
      <c r="G985" s="115">
        <f>DATE(YEAR(F985)+2,MONTH(F985),DAY(F985)-1)</f>
        <v>42958</v>
      </c>
      <c r="H985" s="114" t="s">
        <v>1006</v>
      </c>
      <c r="I985" s="379" t="s">
        <v>8121</v>
      </c>
      <c r="J985" s="155" t="s">
        <v>6967</v>
      </c>
      <c r="K985" s="114" t="s">
        <v>11728</v>
      </c>
      <c r="L985" s="114" t="s">
        <v>5123</v>
      </c>
      <c r="M985" s="114" t="s">
        <v>3640</v>
      </c>
      <c r="N985" s="116" t="str">
        <f t="shared" si="140"/>
        <v>LP</v>
      </c>
      <c r="O985" s="118" t="s">
        <v>8725</v>
      </c>
      <c r="P985" s="114" t="str">
        <f t="shared" si="141"/>
        <v>Medium</v>
      </c>
      <c r="Q985" s="155" t="s">
        <v>11989</v>
      </c>
      <c r="R985" s="356" t="s">
        <v>11990</v>
      </c>
      <c r="S985" s="356"/>
      <c r="T985" s="155" t="s">
        <v>11991</v>
      </c>
      <c r="U985" s="127" t="s">
        <v>11992</v>
      </c>
      <c r="V985" s="118" t="s">
        <v>11993</v>
      </c>
      <c r="W985" s="119" t="s">
        <v>1193</v>
      </c>
      <c r="X985" s="119" t="s">
        <v>1193</v>
      </c>
      <c r="Y985" s="128">
        <v>42188</v>
      </c>
      <c r="Z985" s="118" t="s">
        <v>3303</v>
      </c>
      <c r="AA985" s="120">
        <v>0</v>
      </c>
      <c r="AB985" s="120">
        <v>0</v>
      </c>
      <c r="AC985" s="120">
        <v>0</v>
      </c>
      <c r="AD985" s="120">
        <v>0</v>
      </c>
      <c r="AE985" s="120">
        <v>0</v>
      </c>
      <c r="AF985" s="121">
        <v>0</v>
      </c>
      <c r="AG985" s="114" t="s">
        <v>1193</v>
      </c>
      <c r="AH985" s="114" t="s">
        <v>1193</v>
      </c>
      <c r="AI985" s="114">
        <v>6</v>
      </c>
      <c r="AJ985" s="114">
        <v>2</v>
      </c>
      <c r="AK985" s="114">
        <v>4</v>
      </c>
      <c r="AL985" s="114">
        <v>4</v>
      </c>
      <c r="AM985" s="114">
        <v>0</v>
      </c>
      <c r="AN985" s="118" t="s">
        <v>3500</v>
      </c>
      <c r="AO985" s="122">
        <v>1</v>
      </c>
      <c r="AP985" s="5"/>
    </row>
    <row r="986" spans="1:42" s="11" customFormat="1" ht="25" customHeight="1" x14ac:dyDescent="0.3">
      <c r="A986" s="123" t="s">
        <v>15762</v>
      </c>
      <c r="B986" s="124"/>
      <c r="C986" s="114" t="str">
        <f t="shared" ca="1" si="142"/>
        <v>Active</v>
      </c>
      <c r="D986" s="114" t="s">
        <v>3849</v>
      </c>
      <c r="E986" s="115">
        <v>44462</v>
      </c>
      <c r="F986" s="115">
        <v>45923</v>
      </c>
      <c r="G986" s="115">
        <f>DATE(YEAR(F986),MONTH(F986)+18,DAY(F986)-1)</f>
        <v>46468</v>
      </c>
      <c r="H986" s="114" t="s">
        <v>4137</v>
      </c>
      <c r="I986" s="379" t="s">
        <v>8122</v>
      </c>
      <c r="J986" s="155" t="s">
        <v>6968</v>
      </c>
      <c r="K986" s="114" t="s">
        <v>24</v>
      </c>
      <c r="L986" s="114" t="s">
        <v>5123</v>
      </c>
      <c r="M986" s="114" t="s">
        <v>3640</v>
      </c>
      <c r="N986" s="116" t="str">
        <f t="shared" si="140"/>
        <v>LP</v>
      </c>
      <c r="O986" s="118" t="s">
        <v>8725</v>
      </c>
      <c r="P986" s="114" t="str">
        <f t="shared" si="141"/>
        <v>Medium</v>
      </c>
      <c r="Q986" s="155" t="s">
        <v>6969</v>
      </c>
      <c r="R986" s="356" t="s">
        <v>13130</v>
      </c>
      <c r="S986" s="356"/>
      <c r="T986" s="155" t="s">
        <v>12388</v>
      </c>
      <c r="U986" s="127" t="s">
        <v>12389</v>
      </c>
      <c r="V986" s="118" t="s">
        <v>6970</v>
      </c>
      <c r="W986" s="118" t="s">
        <v>6971</v>
      </c>
      <c r="X986" s="118" t="s">
        <v>7802</v>
      </c>
      <c r="Y986" s="115">
        <v>44376</v>
      </c>
      <c r="Z986" s="115">
        <v>44196</v>
      </c>
      <c r="AA986" s="130">
        <v>165350</v>
      </c>
      <c r="AB986" s="130">
        <v>0</v>
      </c>
      <c r="AC986" s="130">
        <v>14376</v>
      </c>
      <c r="AD986" s="130">
        <v>0</v>
      </c>
      <c r="AE986" s="130">
        <v>-317690</v>
      </c>
      <c r="AF986" s="137">
        <v>30252</v>
      </c>
      <c r="AG986" s="114" t="s">
        <v>12390</v>
      </c>
      <c r="AH986" s="114" t="s">
        <v>1193</v>
      </c>
      <c r="AI986" s="114">
        <v>13</v>
      </c>
      <c r="AJ986" s="114">
        <v>3</v>
      </c>
      <c r="AK986" s="114">
        <v>10</v>
      </c>
      <c r="AL986" s="114">
        <v>22</v>
      </c>
      <c r="AM986" s="114">
        <v>0</v>
      </c>
      <c r="AN986" s="136" t="s">
        <v>3500</v>
      </c>
      <c r="AO986" s="122">
        <v>1</v>
      </c>
      <c r="AP986" s="5"/>
    </row>
    <row r="987" spans="1:42" s="11" customFormat="1" ht="25" customHeight="1" x14ac:dyDescent="0.3">
      <c r="A987" s="123"/>
      <c r="B987" s="124"/>
      <c r="C987" s="114" t="str">
        <f t="shared" ca="1" si="142"/>
        <v>Expired</v>
      </c>
      <c r="D987" s="114" t="s">
        <v>8303</v>
      </c>
      <c r="E987" s="115">
        <v>42544</v>
      </c>
      <c r="F987" s="115">
        <v>45466</v>
      </c>
      <c r="G987" s="115">
        <f>DATE(YEAR(F987)+2,MONTH(F987),DAY(F987)-1)</f>
        <v>46195</v>
      </c>
      <c r="H987" s="114" t="s">
        <v>1284</v>
      </c>
      <c r="I987" s="379" t="s">
        <v>3084</v>
      </c>
      <c r="J987" s="155" t="s">
        <v>6972</v>
      </c>
      <c r="K987" s="114" t="s">
        <v>24</v>
      </c>
      <c r="L987" s="114" t="s">
        <v>5123</v>
      </c>
      <c r="M987" s="114" t="s">
        <v>3640</v>
      </c>
      <c r="N987" s="116" t="str">
        <f t="shared" si="140"/>
        <v>LP</v>
      </c>
      <c r="O987" s="118" t="s">
        <v>8728</v>
      </c>
      <c r="P987" s="114" t="str">
        <f t="shared" si="141"/>
        <v>Low</v>
      </c>
      <c r="Q987" s="155" t="s">
        <v>6973</v>
      </c>
      <c r="R987" s="356" t="s">
        <v>11994</v>
      </c>
      <c r="S987" s="356"/>
      <c r="T987" s="155" t="s">
        <v>11995</v>
      </c>
      <c r="U987" s="117" t="s">
        <v>11996</v>
      </c>
      <c r="V987" s="118" t="s">
        <v>11005</v>
      </c>
      <c r="W987" s="119" t="s">
        <v>1193</v>
      </c>
      <c r="X987" s="119" t="s">
        <v>1193</v>
      </c>
      <c r="Y987" s="128">
        <v>42551</v>
      </c>
      <c r="Z987" s="128">
        <v>44561</v>
      </c>
      <c r="AA987" s="120">
        <v>9177426</v>
      </c>
      <c r="AB987" s="120">
        <v>0</v>
      </c>
      <c r="AC987" s="120">
        <v>2033922</v>
      </c>
      <c r="AD987" s="120">
        <v>0</v>
      </c>
      <c r="AE987" s="120">
        <v>11217289</v>
      </c>
      <c r="AF987" s="121">
        <v>50409732</v>
      </c>
      <c r="AG987" s="114" t="s">
        <v>11498</v>
      </c>
      <c r="AH987" s="114" t="s">
        <v>11499</v>
      </c>
      <c r="AI987" s="114">
        <v>207</v>
      </c>
      <c r="AJ987" s="114">
        <v>102</v>
      </c>
      <c r="AK987" s="114">
        <v>105</v>
      </c>
      <c r="AL987" s="114">
        <v>25</v>
      </c>
      <c r="AM987" s="114">
        <v>4</v>
      </c>
      <c r="AN987" s="118" t="s">
        <v>3517</v>
      </c>
      <c r="AO987" s="122">
        <v>1</v>
      </c>
      <c r="AP987" s="5"/>
    </row>
    <row r="988" spans="1:42" s="11" customFormat="1" ht="25" customHeight="1" x14ac:dyDescent="0.3">
      <c r="A988" s="198"/>
      <c r="B988" s="133"/>
      <c r="C988" s="114" t="str">
        <f t="shared" ca="1" si="142"/>
        <v>Active</v>
      </c>
      <c r="D988" s="114" t="s">
        <v>3810</v>
      </c>
      <c r="E988" s="115">
        <v>44421</v>
      </c>
      <c r="F988" s="115">
        <v>45882</v>
      </c>
      <c r="G988" s="115">
        <f>DATE(YEAR(F988)+2,MONTH(F988),DAY(F988)-1)</f>
        <v>46611</v>
      </c>
      <c r="H988" s="114" t="s">
        <v>4121</v>
      </c>
      <c r="I988" s="379" t="s">
        <v>8123</v>
      </c>
      <c r="J988" s="155" t="s">
        <v>6974</v>
      </c>
      <c r="K988" s="114" t="s">
        <v>30</v>
      </c>
      <c r="L988" s="114" t="s">
        <v>15709</v>
      </c>
      <c r="M988" s="114" t="s">
        <v>3640</v>
      </c>
      <c r="N988" s="116" t="str">
        <f t="shared" si="140"/>
        <v>LP</v>
      </c>
      <c r="O988" s="118" t="s">
        <v>8728</v>
      </c>
      <c r="P988" s="114" t="str">
        <f t="shared" si="141"/>
        <v>Low</v>
      </c>
      <c r="Q988" s="155" t="s">
        <v>10580</v>
      </c>
      <c r="R988" s="356" t="s">
        <v>11987</v>
      </c>
      <c r="S988" s="356"/>
      <c r="T988" s="155" t="s">
        <v>4122</v>
      </c>
      <c r="U988" s="117" t="s">
        <v>11988</v>
      </c>
      <c r="V988" s="118" t="s">
        <v>6975</v>
      </c>
      <c r="W988" s="119" t="s">
        <v>1193</v>
      </c>
      <c r="X988" s="118" t="s">
        <v>7803</v>
      </c>
      <c r="Y988" s="115">
        <v>44347</v>
      </c>
      <c r="Z988" s="136" t="s">
        <v>3305</v>
      </c>
      <c r="AA988" s="130">
        <v>0</v>
      </c>
      <c r="AB988" s="130">
        <v>0</v>
      </c>
      <c r="AC988" s="130">
        <v>0</v>
      </c>
      <c r="AD988" s="130">
        <v>0</v>
      </c>
      <c r="AE988" s="130">
        <v>0</v>
      </c>
      <c r="AF988" s="137"/>
      <c r="AG988" s="114" t="s">
        <v>7804</v>
      </c>
      <c r="AH988" s="114" t="s">
        <v>1193</v>
      </c>
      <c r="AI988" s="114">
        <v>4</v>
      </c>
      <c r="AJ988" s="114">
        <v>2</v>
      </c>
      <c r="AK988" s="114">
        <v>2</v>
      </c>
      <c r="AL988" s="114">
        <v>0</v>
      </c>
      <c r="AM988" s="114">
        <v>0</v>
      </c>
      <c r="AN988" s="136" t="s">
        <v>3500</v>
      </c>
      <c r="AO988" s="122">
        <v>1</v>
      </c>
      <c r="AP988" s="5"/>
    </row>
    <row r="989" spans="1:42" s="11" customFormat="1" ht="25" customHeight="1" x14ac:dyDescent="0.3">
      <c r="A989" s="123"/>
      <c r="B989" s="124"/>
      <c r="C989" s="114" t="str">
        <f t="shared" ca="1" si="142"/>
        <v>Expired</v>
      </c>
      <c r="D989" s="114" t="s">
        <v>3928</v>
      </c>
      <c r="E989" s="115">
        <v>43705</v>
      </c>
      <c r="F989" s="115">
        <v>45166</v>
      </c>
      <c r="G989" s="115">
        <f>DATE(YEAR(F989)+2,MONTH(F989),DAY(F989)-1)</f>
        <v>45896</v>
      </c>
      <c r="H989" s="114" t="s">
        <v>3644</v>
      </c>
      <c r="I989" s="379" t="s">
        <v>8124</v>
      </c>
      <c r="J989" s="155" t="s">
        <v>6976</v>
      </c>
      <c r="K989" s="114" t="s">
        <v>24</v>
      </c>
      <c r="L989" s="114" t="s">
        <v>5123</v>
      </c>
      <c r="M989" s="114" t="s">
        <v>3640</v>
      </c>
      <c r="N989" s="116" t="str">
        <f t="shared" si="140"/>
        <v>LP</v>
      </c>
      <c r="O989" s="118" t="s">
        <v>8728</v>
      </c>
      <c r="P989" s="114" t="str">
        <f t="shared" si="141"/>
        <v>Low</v>
      </c>
      <c r="Q989" s="155" t="s">
        <v>10383</v>
      </c>
      <c r="R989" s="356" t="s">
        <v>12190</v>
      </c>
      <c r="S989" s="356"/>
      <c r="T989" s="155" t="s">
        <v>12191</v>
      </c>
      <c r="U989" s="117" t="s">
        <v>12192</v>
      </c>
      <c r="V989" s="118" t="s">
        <v>6977</v>
      </c>
      <c r="W989" s="119" t="s">
        <v>12189</v>
      </c>
      <c r="X989" s="119" t="s">
        <v>12189</v>
      </c>
      <c r="Y989" s="128">
        <v>42580</v>
      </c>
      <c r="Z989" s="128">
        <v>43830</v>
      </c>
      <c r="AA989" s="120">
        <v>583845</v>
      </c>
      <c r="AB989" s="120">
        <v>0</v>
      </c>
      <c r="AC989" s="120">
        <v>89483</v>
      </c>
      <c r="AD989" s="120">
        <v>0</v>
      </c>
      <c r="AE989" s="120">
        <v>547047</v>
      </c>
      <c r="AF989" s="121">
        <v>460706</v>
      </c>
      <c r="AG989" s="114" t="s">
        <v>7805</v>
      </c>
      <c r="AH989" s="114" t="s">
        <v>1193</v>
      </c>
      <c r="AI989" s="114">
        <v>3</v>
      </c>
      <c r="AJ989" s="114">
        <v>2</v>
      </c>
      <c r="AK989" s="114">
        <v>1</v>
      </c>
      <c r="AL989" s="114">
        <v>0</v>
      </c>
      <c r="AM989" s="114">
        <v>0</v>
      </c>
      <c r="AN989" s="118" t="s">
        <v>3500</v>
      </c>
      <c r="AO989" s="122">
        <v>1</v>
      </c>
      <c r="AP989" s="5"/>
    </row>
    <row r="990" spans="1:42" s="11" customFormat="1" ht="25" customHeight="1" x14ac:dyDescent="0.3">
      <c r="A990" s="123"/>
      <c r="B990" s="124"/>
      <c r="C990" s="114" t="str">
        <f t="shared" ca="1" si="142"/>
        <v>Expired</v>
      </c>
      <c r="D990" s="114" t="s">
        <v>3932</v>
      </c>
      <c r="E990" s="115">
        <v>44554</v>
      </c>
      <c r="F990" s="115">
        <v>44554</v>
      </c>
      <c r="G990" s="115">
        <f>DATE(YEAR(F990)+2,MONTH(F990),DAY(F990)-1)</f>
        <v>45283</v>
      </c>
      <c r="H990" s="114" t="s">
        <v>4162</v>
      </c>
      <c r="I990" s="379" t="s">
        <v>8125</v>
      </c>
      <c r="J990" s="155" t="s">
        <v>6978</v>
      </c>
      <c r="K990" s="114" t="s">
        <v>11728</v>
      </c>
      <c r="L990" s="114" t="s">
        <v>5123</v>
      </c>
      <c r="M990" s="114" t="s">
        <v>3640</v>
      </c>
      <c r="N990" s="116" t="str">
        <f t="shared" si="140"/>
        <v>LP</v>
      </c>
      <c r="O990" s="118" t="s">
        <v>8728</v>
      </c>
      <c r="P990" s="114" t="str">
        <f t="shared" si="141"/>
        <v>Low</v>
      </c>
      <c r="Q990" s="155" t="s">
        <v>5483</v>
      </c>
      <c r="R990" s="356" t="s">
        <v>13127</v>
      </c>
      <c r="S990" s="356"/>
      <c r="T990" s="155" t="s">
        <v>11986</v>
      </c>
      <c r="U990" s="127" t="s">
        <v>13128</v>
      </c>
      <c r="V990" s="118" t="s">
        <v>6979</v>
      </c>
      <c r="W990" s="119" t="s">
        <v>1193</v>
      </c>
      <c r="X990" s="119" t="s">
        <v>1193</v>
      </c>
      <c r="Y990" s="115">
        <v>44232</v>
      </c>
      <c r="Z990" s="115">
        <v>44561</v>
      </c>
      <c r="AA990" s="130">
        <v>1840417</v>
      </c>
      <c r="AB990" s="130">
        <v>0</v>
      </c>
      <c r="AC990" s="130">
        <v>135000</v>
      </c>
      <c r="AD990" s="130">
        <v>0</v>
      </c>
      <c r="AE990" s="130">
        <v>918698</v>
      </c>
      <c r="AF990" s="137">
        <v>921720</v>
      </c>
      <c r="AG990" s="114" t="s">
        <v>13129</v>
      </c>
      <c r="AH990" s="114" t="s">
        <v>1193</v>
      </c>
      <c r="AI990" s="114">
        <v>3</v>
      </c>
      <c r="AJ990" s="114">
        <v>0</v>
      </c>
      <c r="AK990" s="114">
        <v>3</v>
      </c>
      <c r="AL990" s="114">
        <v>0</v>
      </c>
      <c r="AM990" s="114">
        <v>0</v>
      </c>
      <c r="AN990" s="136" t="s">
        <v>3500</v>
      </c>
      <c r="AO990" s="122">
        <v>1</v>
      </c>
      <c r="AP990" s="5"/>
    </row>
    <row r="991" spans="1:42" s="11" customFormat="1" ht="25" customHeight="1" x14ac:dyDescent="0.3">
      <c r="A991" s="123"/>
      <c r="B991" s="124"/>
      <c r="C991" s="114" t="str">
        <f t="shared" ca="1" si="142"/>
        <v>Active</v>
      </c>
      <c r="D991" s="114" t="s">
        <v>8210</v>
      </c>
      <c r="E991" s="115">
        <v>43879</v>
      </c>
      <c r="F991" s="115">
        <v>46071</v>
      </c>
      <c r="G991" s="115">
        <f>DATE(YEAR(F991)+1,MONTH(F991)+8,DAY(F991)-1)</f>
        <v>46677</v>
      </c>
      <c r="H991" s="114" t="s">
        <v>2553</v>
      </c>
      <c r="I991" s="379" t="s">
        <v>2554</v>
      </c>
      <c r="J991" s="155" t="s">
        <v>6980</v>
      </c>
      <c r="K991" s="114" t="s">
        <v>11728</v>
      </c>
      <c r="L991" s="114" t="s">
        <v>5123</v>
      </c>
      <c r="M991" s="114" t="s">
        <v>3640</v>
      </c>
      <c r="N991" s="116" t="str">
        <f t="shared" si="140"/>
        <v>LP</v>
      </c>
      <c r="O991" s="118" t="s">
        <v>8725</v>
      </c>
      <c r="P991" s="114" t="str">
        <f t="shared" si="141"/>
        <v>Medium</v>
      </c>
      <c r="Q991" s="155" t="s">
        <v>10638</v>
      </c>
      <c r="R991" s="356" t="s">
        <v>16326</v>
      </c>
      <c r="S991" s="356"/>
      <c r="T991" s="155" t="s">
        <v>16327</v>
      </c>
      <c r="U991" s="117" t="s">
        <v>16328</v>
      </c>
      <c r="V991" s="180" t="s">
        <v>11138</v>
      </c>
      <c r="W991" s="180" t="s">
        <v>13741</v>
      </c>
      <c r="X991" s="161" t="s">
        <v>1193</v>
      </c>
      <c r="Y991" s="128">
        <v>43559</v>
      </c>
      <c r="Z991" s="128">
        <v>44196</v>
      </c>
      <c r="AA991" s="120">
        <v>0</v>
      </c>
      <c r="AB991" s="120">
        <v>0</v>
      </c>
      <c r="AC991" s="120">
        <v>0</v>
      </c>
      <c r="AD991" s="120">
        <v>0</v>
      </c>
      <c r="AE991" s="120">
        <v>247452</v>
      </c>
      <c r="AF991" s="121">
        <v>129317137</v>
      </c>
      <c r="AG991" s="114" t="s">
        <v>1193</v>
      </c>
      <c r="AH991" s="114" t="s">
        <v>11328</v>
      </c>
      <c r="AI991" s="114">
        <v>2</v>
      </c>
      <c r="AJ991" s="114">
        <v>1</v>
      </c>
      <c r="AK991" s="114">
        <v>1</v>
      </c>
      <c r="AL991" s="114">
        <v>2</v>
      </c>
      <c r="AM991" s="114">
        <v>0</v>
      </c>
      <c r="AN991" s="114" t="s">
        <v>4568</v>
      </c>
      <c r="AO991" s="122">
        <v>1</v>
      </c>
      <c r="AP991" s="5"/>
    </row>
    <row r="992" spans="1:42" s="11" customFormat="1" ht="25" customHeight="1" x14ac:dyDescent="0.3">
      <c r="A992" s="123" t="s">
        <v>11533</v>
      </c>
      <c r="B992" s="126">
        <v>44893</v>
      </c>
      <c r="C992" s="114" t="str">
        <f t="shared" ca="1" si="142"/>
        <v>Expired</v>
      </c>
      <c r="D992" s="114" t="s">
        <v>8704</v>
      </c>
      <c r="E992" s="115">
        <v>44893</v>
      </c>
      <c r="F992" s="115">
        <v>45624</v>
      </c>
      <c r="G992" s="115">
        <f>DATE(YEAR(F992),MONTH(F992)+18,DAY(F992)-1)</f>
        <v>46169</v>
      </c>
      <c r="H992" s="114" t="s">
        <v>8705</v>
      </c>
      <c r="I992" s="379" t="s">
        <v>8706</v>
      </c>
      <c r="J992" s="155" t="s">
        <v>8707</v>
      </c>
      <c r="K992" s="114" t="s">
        <v>11728</v>
      </c>
      <c r="L992" s="114" t="s">
        <v>5123</v>
      </c>
      <c r="M992" s="114" t="s">
        <v>3640</v>
      </c>
      <c r="N992" s="116" t="str">
        <f t="shared" si="140"/>
        <v>LP</v>
      </c>
      <c r="O992" s="118" t="s">
        <v>8725</v>
      </c>
      <c r="P992" s="114" t="str">
        <f t="shared" si="141"/>
        <v>Medium</v>
      </c>
      <c r="Q992" s="155" t="s">
        <v>10298</v>
      </c>
      <c r="R992" s="356" t="s">
        <v>15006</v>
      </c>
      <c r="S992" s="356"/>
      <c r="T992" s="155" t="s">
        <v>8708</v>
      </c>
      <c r="U992" s="117" t="s">
        <v>15007</v>
      </c>
      <c r="V992" s="180" t="s">
        <v>11139</v>
      </c>
      <c r="W992" s="161" t="s">
        <v>1193</v>
      </c>
      <c r="X992" s="161" t="s">
        <v>11006</v>
      </c>
      <c r="Y992" s="128">
        <v>44874</v>
      </c>
      <c r="Z992" s="128">
        <v>44926</v>
      </c>
      <c r="AA992" s="120">
        <v>0</v>
      </c>
      <c r="AB992" s="120">
        <v>0</v>
      </c>
      <c r="AC992" s="120">
        <v>0</v>
      </c>
      <c r="AD992" s="120">
        <v>0</v>
      </c>
      <c r="AE992" s="120">
        <v>0</v>
      </c>
      <c r="AF992" s="121"/>
      <c r="AG992" s="180" t="s">
        <v>11139</v>
      </c>
      <c r="AH992" s="114" t="s">
        <v>1193</v>
      </c>
      <c r="AI992" s="114">
        <v>3</v>
      </c>
      <c r="AJ992" s="114">
        <v>1</v>
      </c>
      <c r="AK992" s="114">
        <v>2</v>
      </c>
      <c r="AL992" s="114">
        <v>5</v>
      </c>
      <c r="AM992" s="114">
        <v>1</v>
      </c>
      <c r="AN992" s="114" t="s">
        <v>3500</v>
      </c>
      <c r="AO992" s="122">
        <v>1</v>
      </c>
      <c r="AP992" s="5"/>
    </row>
    <row r="993" spans="1:42" s="11" customFormat="1" ht="25" customHeight="1" x14ac:dyDescent="0.3">
      <c r="A993" s="198"/>
      <c r="B993" s="133"/>
      <c r="C993" s="114" t="str">
        <f t="shared" ca="1" si="142"/>
        <v>Expired</v>
      </c>
      <c r="D993" s="114" t="s">
        <v>3294</v>
      </c>
      <c r="E993" s="115">
        <v>44246</v>
      </c>
      <c r="F993" s="115">
        <f>E993</f>
        <v>44246</v>
      </c>
      <c r="G993" s="115">
        <f>DATE(YEAR(F993)+2,MONTH(F993),DAY(F993)-1)</f>
        <v>44975</v>
      </c>
      <c r="H993" s="114" t="s">
        <v>3295</v>
      </c>
      <c r="I993" s="379" t="s">
        <v>8126</v>
      </c>
      <c r="J993" s="155" t="s">
        <v>6981</v>
      </c>
      <c r="K993" s="114" t="s">
        <v>11728</v>
      </c>
      <c r="L993" s="114" t="s">
        <v>5123</v>
      </c>
      <c r="M993" s="114" t="s">
        <v>3640</v>
      </c>
      <c r="N993" s="116" t="str">
        <f t="shared" si="140"/>
        <v>LP</v>
      </c>
      <c r="O993" s="118" t="s">
        <v>8728</v>
      </c>
      <c r="P993" s="114" t="str">
        <f t="shared" si="141"/>
        <v>Low</v>
      </c>
      <c r="Q993" s="155" t="s">
        <v>2147</v>
      </c>
      <c r="R993" s="356" t="s">
        <v>13125</v>
      </c>
      <c r="S993" s="356"/>
      <c r="T993" s="155" t="s">
        <v>11983</v>
      </c>
      <c r="U993" s="117" t="s">
        <v>11985</v>
      </c>
      <c r="V993" s="118" t="s">
        <v>11984</v>
      </c>
      <c r="W993" s="119" t="s">
        <v>1193</v>
      </c>
      <c r="X993" s="119" t="s">
        <v>1193</v>
      </c>
      <c r="Y993" s="128">
        <v>44236</v>
      </c>
      <c r="Z993" s="128">
        <v>44561</v>
      </c>
      <c r="AA993" s="120">
        <v>0</v>
      </c>
      <c r="AB993" s="120">
        <v>0</v>
      </c>
      <c r="AC993" s="120">
        <v>0</v>
      </c>
      <c r="AD993" s="120">
        <v>0</v>
      </c>
      <c r="AE993" s="120">
        <v>0</v>
      </c>
      <c r="AF993" s="121">
        <v>381592.06</v>
      </c>
      <c r="AG993" s="114" t="s">
        <v>13126</v>
      </c>
      <c r="AH993" s="114" t="s">
        <v>1193</v>
      </c>
      <c r="AI993" s="114">
        <v>3</v>
      </c>
      <c r="AJ993" s="114">
        <v>1</v>
      </c>
      <c r="AK993" s="114">
        <v>2</v>
      </c>
      <c r="AL993" s="114">
        <v>2</v>
      </c>
      <c r="AM993" s="114">
        <v>1</v>
      </c>
      <c r="AN993" s="118" t="s">
        <v>3500</v>
      </c>
      <c r="AO993" s="122">
        <v>1</v>
      </c>
      <c r="AP993" s="5"/>
    </row>
    <row r="994" spans="1:42" s="11" customFormat="1" ht="25" customHeight="1" x14ac:dyDescent="0.3">
      <c r="A994" s="123"/>
      <c r="B994" s="124"/>
      <c r="C994" s="114" t="str">
        <f t="shared" ca="1" si="142"/>
        <v>Expired</v>
      </c>
      <c r="D994" s="114" t="s">
        <v>4083</v>
      </c>
      <c r="E994" s="115">
        <v>44712</v>
      </c>
      <c r="F994" s="115">
        <v>45443</v>
      </c>
      <c r="G994" s="115">
        <f>DATE(YEAR(F994)+2,MONTH(F994),DAY(F994)-1)</f>
        <v>46172</v>
      </c>
      <c r="H994" s="114" t="s">
        <v>4207</v>
      </c>
      <c r="I994" s="379" t="s">
        <v>8127</v>
      </c>
      <c r="J994" s="155" t="s">
        <v>6983</v>
      </c>
      <c r="K994" s="114" t="s">
        <v>74</v>
      </c>
      <c r="L994" s="114" t="s">
        <v>15709</v>
      </c>
      <c r="M994" s="114" t="s">
        <v>3640</v>
      </c>
      <c r="N994" s="116" t="str">
        <f t="shared" si="140"/>
        <v>LP</v>
      </c>
      <c r="O994" s="118" t="s">
        <v>8725</v>
      </c>
      <c r="P994" s="114" t="str">
        <f t="shared" si="141"/>
        <v>Medium</v>
      </c>
      <c r="Q994" s="155" t="s">
        <v>6984</v>
      </c>
      <c r="R994" s="356" t="s">
        <v>12529</v>
      </c>
      <c r="S994" s="356"/>
      <c r="T994" s="155" t="s">
        <v>12530</v>
      </c>
      <c r="U994" s="117" t="s">
        <v>12531</v>
      </c>
      <c r="V994" s="118" t="s">
        <v>6985</v>
      </c>
      <c r="W994" s="118" t="s">
        <v>1193</v>
      </c>
      <c r="X994" s="118" t="s">
        <v>1193</v>
      </c>
      <c r="Y994" s="115">
        <v>44505</v>
      </c>
      <c r="Z994" s="115">
        <v>44926</v>
      </c>
      <c r="AA994" s="130">
        <v>0</v>
      </c>
      <c r="AB994" s="130">
        <v>0</v>
      </c>
      <c r="AC994" s="130">
        <v>0</v>
      </c>
      <c r="AD994" s="130">
        <v>0</v>
      </c>
      <c r="AE994" s="130">
        <v>0</v>
      </c>
      <c r="AF994" s="137">
        <v>0</v>
      </c>
      <c r="AG994" s="130" t="s">
        <v>1193</v>
      </c>
      <c r="AH994" s="114" t="s">
        <v>1193</v>
      </c>
      <c r="AI994" s="114">
        <v>4</v>
      </c>
      <c r="AJ994" s="114">
        <v>3</v>
      </c>
      <c r="AK994" s="114">
        <v>1</v>
      </c>
      <c r="AL994" s="114">
        <v>0</v>
      </c>
      <c r="AM994" s="114">
        <v>0</v>
      </c>
      <c r="AN994" s="136" t="s">
        <v>3500</v>
      </c>
      <c r="AO994" s="122">
        <v>1</v>
      </c>
      <c r="AP994" s="5"/>
    </row>
    <row r="995" spans="1:42" s="11" customFormat="1" ht="25" customHeight="1" x14ac:dyDescent="0.3">
      <c r="A995" s="123" t="s">
        <v>14921</v>
      </c>
      <c r="B995" s="124" t="s">
        <v>14922</v>
      </c>
      <c r="C995" s="114" t="str">
        <f t="shared" ca="1" si="142"/>
        <v>Active</v>
      </c>
      <c r="D995" s="114" t="s">
        <v>14918</v>
      </c>
      <c r="E995" s="115">
        <v>41843</v>
      </c>
      <c r="F995" s="115">
        <v>45708</v>
      </c>
      <c r="G995" s="115">
        <f>DATE(YEAR(F995),MONTH(F995)+18,DAY(F995)-1)</f>
        <v>46253</v>
      </c>
      <c r="H995" s="114" t="s">
        <v>15346</v>
      </c>
      <c r="I995" s="379" t="s">
        <v>14919</v>
      </c>
      <c r="J995" s="155" t="s">
        <v>14920</v>
      </c>
      <c r="K995" s="114" t="s">
        <v>11728</v>
      </c>
      <c r="L995" s="114" t="s">
        <v>5123</v>
      </c>
      <c r="M995" s="114" t="s">
        <v>3640</v>
      </c>
      <c r="N995" s="116" t="str">
        <f t="shared" si="140"/>
        <v>LP</v>
      </c>
      <c r="O995" s="114" t="s">
        <v>8725</v>
      </c>
      <c r="P995" s="114" t="str">
        <f>IF(EXACT(O995,"Overseas Charities Operating in Jamaica"),"Medium",IF(EXACT(O995,"Muslim Groups/Foundations"),"Medium",IF(EXACT(O995,"Churches"),"Low",IF(EXACT(O995,"Benevolent Societies"),"Low",IF(EXACT(O995,"Alumni/Past Students Associations"),"Low",IF(EXACT(O995,"Schools(Government/Private)"),"Low",IF(EXACT(O995,"Govt.Based Trusts/Charities"),"Low",IF(EXACT(O995,"Trust"),"Medium",IF(EXACT(O995,"Company Based Foundations"),"Medium",IF(EXACT(O995,"Other Foundations"),"Medium",IF(EXACT(O995,"Unincorporated Groups"),"Medium","")))))))))))</f>
        <v>Medium</v>
      </c>
      <c r="Q995" s="155" t="s">
        <v>14923</v>
      </c>
      <c r="R995" s="356" t="s">
        <v>14924</v>
      </c>
      <c r="S995" s="356"/>
      <c r="T995" s="155" t="s">
        <v>14925</v>
      </c>
      <c r="U995" s="117" t="s">
        <v>14926</v>
      </c>
      <c r="V995" s="118" t="s">
        <v>14927</v>
      </c>
      <c r="W995" s="118" t="s">
        <v>1193</v>
      </c>
      <c r="X995" s="119" t="s">
        <v>1193</v>
      </c>
      <c r="Y995" s="115">
        <v>45298</v>
      </c>
      <c r="Z995" s="115">
        <v>43100</v>
      </c>
      <c r="AA995" s="120">
        <v>318972</v>
      </c>
      <c r="AB995" s="120">
        <v>0</v>
      </c>
      <c r="AC995" s="120">
        <v>319111</v>
      </c>
      <c r="AD995" s="120">
        <v>0</v>
      </c>
      <c r="AE995" s="120">
        <v>-1027388</v>
      </c>
      <c r="AF995" s="121">
        <v>106021</v>
      </c>
      <c r="AG995" s="114" t="s">
        <v>1193</v>
      </c>
      <c r="AH995" s="114" t="s">
        <v>1193</v>
      </c>
      <c r="AI995" s="114">
        <v>4</v>
      </c>
      <c r="AJ995" s="114">
        <v>1</v>
      </c>
      <c r="AK995" s="114">
        <v>3</v>
      </c>
      <c r="AL995" s="114">
        <v>5</v>
      </c>
      <c r="AM995" s="114">
        <v>1</v>
      </c>
      <c r="AN995" s="118" t="s">
        <v>3500</v>
      </c>
      <c r="AO995" s="122">
        <v>1</v>
      </c>
      <c r="AP995" s="5"/>
    </row>
    <row r="996" spans="1:42" s="11" customFormat="1" ht="25" customHeight="1" x14ac:dyDescent="0.3">
      <c r="A996" s="123"/>
      <c r="B996" s="124"/>
      <c r="C996" s="114" t="str">
        <f t="shared" ca="1" si="142"/>
        <v>Expired</v>
      </c>
      <c r="D996" s="114" t="s">
        <v>1424</v>
      </c>
      <c r="E996" s="115">
        <v>42709</v>
      </c>
      <c r="F996" s="115">
        <v>44172</v>
      </c>
      <c r="G996" s="115">
        <f>DATE(YEAR(F996)+2,MONTH(F996),DAY(F996)-1)</f>
        <v>44901</v>
      </c>
      <c r="H996" s="114" t="s">
        <v>1434</v>
      </c>
      <c r="I996" s="379" t="s">
        <v>1442</v>
      </c>
      <c r="J996" s="155" t="s">
        <v>6989</v>
      </c>
      <c r="K996" s="114" t="s">
        <v>11728</v>
      </c>
      <c r="L996" s="114" t="s">
        <v>5123</v>
      </c>
      <c r="M996" s="114" t="s">
        <v>3640</v>
      </c>
      <c r="N996" s="116" t="str">
        <f t="shared" si="140"/>
        <v>LP</v>
      </c>
      <c r="O996" s="118" t="s">
        <v>8726</v>
      </c>
      <c r="P996" s="114" t="str">
        <f t="shared" ref="P996:P1007" si="143">IF(EXACT(O996,"Overseas Charities Operating in Jamaica"),"Medium",IF(EXACT(O996,"Muslim Groups/Foundations"),"Medium",IF(EXACT(O996,"Churches"),"Low",IF(EXACT(O996,"Benevolent Societies"),"Low",IF(EXACT(O996,"Alumni/Past Students'associations"),"Low",IF(EXACT(O996,"Schools(Government/Private)"),"Low",IF(EXACT(O996,"Govt.Based Trust/Charities"),"Low",IF(EXACT(O996,"Trust"),"Medium",IF(EXACT(O996,"Company Based Foundations"),"Medium",IF(EXACT(O996,"Other Foundations"),"Medium",IF(EXACT(O996,"Unincorporated Groups"),"Medium","")))))))))))</f>
        <v>Medium</v>
      </c>
      <c r="Q996" s="155" t="s">
        <v>10639</v>
      </c>
      <c r="R996" s="356" t="s">
        <v>13236</v>
      </c>
      <c r="S996" s="356"/>
      <c r="T996" s="155" t="s">
        <v>13237</v>
      </c>
      <c r="U996" s="117" t="s">
        <v>13238</v>
      </c>
      <c r="V996" s="119" t="s">
        <v>8301</v>
      </c>
      <c r="W996" s="118" t="s">
        <v>13239</v>
      </c>
      <c r="X996" s="119" t="s">
        <v>13240</v>
      </c>
      <c r="Y996" s="128">
        <v>44040</v>
      </c>
      <c r="Z996" s="128">
        <v>43100</v>
      </c>
      <c r="AA996" s="120">
        <v>652361</v>
      </c>
      <c r="AB996" s="120">
        <v>0</v>
      </c>
      <c r="AC996" s="120">
        <v>1896219</v>
      </c>
      <c r="AD996" s="120">
        <v>0</v>
      </c>
      <c r="AE996" s="120">
        <v>-2007258</v>
      </c>
      <c r="AF996" s="121">
        <v>4581650</v>
      </c>
      <c r="AG996" s="114" t="s">
        <v>13241</v>
      </c>
      <c r="AH996" s="130" t="s">
        <v>1193</v>
      </c>
      <c r="AI996" s="131">
        <v>7</v>
      </c>
      <c r="AJ996" s="131">
        <v>4</v>
      </c>
      <c r="AK996" s="131">
        <v>3</v>
      </c>
      <c r="AL996" s="131">
        <v>0</v>
      </c>
      <c r="AM996" s="131">
        <v>0</v>
      </c>
      <c r="AN996" s="118" t="s">
        <v>3500</v>
      </c>
      <c r="AO996" s="122">
        <v>1</v>
      </c>
      <c r="AP996" s="5"/>
    </row>
    <row r="997" spans="1:42" s="11" customFormat="1" ht="25" customHeight="1" x14ac:dyDescent="0.3">
      <c r="A997" s="123"/>
      <c r="B997" s="124"/>
      <c r="C997" s="114" t="str">
        <f t="shared" ca="1" si="142"/>
        <v>Active</v>
      </c>
      <c r="D997" s="114" t="s">
        <v>3960</v>
      </c>
      <c r="E997" s="115">
        <v>42619</v>
      </c>
      <c r="F997" s="115">
        <v>46024</v>
      </c>
      <c r="G997" s="115">
        <f>DATE(YEAR(F997)+1,MONTH(F997),DAY(F997)-1)</f>
        <v>46388</v>
      </c>
      <c r="H997" s="114" t="s">
        <v>4888</v>
      </c>
      <c r="I997" s="379" t="s">
        <v>16211</v>
      </c>
      <c r="J997" s="155" t="s">
        <v>6990</v>
      </c>
      <c r="K997" s="114" t="s">
        <v>24</v>
      </c>
      <c r="L997" s="114" t="s">
        <v>5123</v>
      </c>
      <c r="M997" s="114" t="s">
        <v>3640</v>
      </c>
      <c r="N997" s="116" t="str">
        <f t="shared" si="140"/>
        <v>LP</v>
      </c>
      <c r="O997" s="118" t="s">
        <v>8728</v>
      </c>
      <c r="P997" s="114" t="str">
        <f t="shared" si="143"/>
        <v>Low</v>
      </c>
      <c r="Q997" s="155" t="s">
        <v>10640</v>
      </c>
      <c r="R997" s="356" t="s">
        <v>16212</v>
      </c>
      <c r="S997" s="356"/>
      <c r="T997" s="155" t="s">
        <v>2911</v>
      </c>
      <c r="U997" s="117" t="s">
        <v>11999</v>
      </c>
      <c r="V997" s="118" t="s">
        <v>6991</v>
      </c>
      <c r="W997" s="119" t="s">
        <v>1193</v>
      </c>
      <c r="X997" s="119" t="s">
        <v>1193</v>
      </c>
      <c r="Y997" s="128">
        <v>42525</v>
      </c>
      <c r="Z997" s="128">
        <v>43100</v>
      </c>
      <c r="AA997" s="120">
        <v>43755736</v>
      </c>
      <c r="AB997" s="120">
        <v>0</v>
      </c>
      <c r="AC997" s="120">
        <v>4882584</v>
      </c>
      <c r="AD997" s="120">
        <v>0</v>
      </c>
      <c r="AE997" s="120">
        <v>11969641</v>
      </c>
      <c r="AF997" s="121">
        <v>141607664</v>
      </c>
      <c r="AG997" s="114" t="s">
        <v>12000</v>
      </c>
      <c r="AH997" s="114" t="s">
        <v>1193</v>
      </c>
      <c r="AI997" s="114">
        <v>380</v>
      </c>
      <c r="AJ997" s="114">
        <v>152</v>
      </c>
      <c r="AK997" s="114">
        <v>228</v>
      </c>
      <c r="AL997" s="114">
        <v>26</v>
      </c>
      <c r="AM997" s="114">
        <v>19</v>
      </c>
      <c r="AN997" s="118" t="s">
        <v>4568</v>
      </c>
      <c r="AO997" s="122">
        <v>1</v>
      </c>
      <c r="AP997" s="5"/>
    </row>
    <row r="998" spans="1:42" s="11" customFormat="1" ht="25" customHeight="1" x14ac:dyDescent="0.3">
      <c r="A998" s="125" t="s">
        <v>11533</v>
      </c>
      <c r="B998" s="126">
        <v>44874</v>
      </c>
      <c r="C998" s="114" t="str">
        <f t="shared" ca="1" si="142"/>
        <v>Active</v>
      </c>
      <c r="D998" s="114" t="s">
        <v>8655</v>
      </c>
      <c r="E998" s="115">
        <v>44873</v>
      </c>
      <c r="F998" s="115">
        <v>46060</v>
      </c>
      <c r="G998" s="115">
        <f>DATE(YEAR(F998),MONTH(F998)+18,DAY(F998)-1)</f>
        <v>46605</v>
      </c>
      <c r="H998" s="114" t="s">
        <v>8656</v>
      </c>
      <c r="I998" s="379" t="s">
        <v>8682</v>
      </c>
      <c r="J998" s="155" t="s">
        <v>8739</v>
      </c>
      <c r="K998" s="114" t="s">
        <v>24</v>
      </c>
      <c r="L998" s="114" t="s">
        <v>5123</v>
      </c>
      <c r="M998" s="114" t="s">
        <v>3640</v>
      </c>
      <c r="N998" s="116" t="str">
        <f t="shared" si="140"/>
        <v>LP</v>
      </c>
      <c r="O998" s="118" t="s">
        <v>8727</v>
      </c>
      <c r="P998" s="114" t="str">
        <f t="shared" si="143"/>
        <v>Medium</v>
      </c>
      <c r="Q998" s="155" t="s">
        <v>10299</v>
      </c>
      <c r="R998" s="356" t="s">
        <v>13234</v>
      </c>
      <c r="S998" s="356"/>
      <c r="T998" s="155" t="s">
        <v>13233</v>
      </c>
      <c r="U998" s="127" t="s">
        <v>13235</v>
      </c>
      <c r="V998" s="119" t="s">
        <v>5434</v>
      </c>
      <c r="W998" s="119" t="s">
        <v>1193</v>
      </c>
      <c r="X998" s="119" t="s">
        <v>1193</v>
      </c>
      <c r="Y998" s="128">
        <v>44719</v>
      </c>
      <c r="Z998" s="128">
        <v>44926</v>
      </c>
      <c r="AA998" s="120">
        <v>0</v>
      </c>
      <c r="AB998" s="120">
        <v>0</v>
      </c>
      <c r="AC998" s="120">
        <v>0</v>
      </c>
      <c r="AD998" s="120">
        <v>0</v>
      </c>
      <c r="AE998" s="120">
        <v>0</v>
      </c>
      <c r="AF998" s="121"/>
      <c r="AG998" s="114" t="s">
        <v>5434</v>
      </c>
      <c r="AH998" s="130" t="s">
        <v>5434</v>
      </c>
      <c r="AI998" s="114">
        <v>4</v>
      </c>
      <c r="AJ998" s="114">
        <v>3</v>
      </c>
      <c r="AK998" s="114">
        <v>1</v>
      </c>
      <c r="AL998" s="114">
        <v>0</v>
      </c>
      <c r="AM998" s="114">
        <v>0</v>
      </c>
      <c r="AN998" s="118" t="s">
        <v>3500</v>
      </c>
      <c r="AO998" s="122">
        <v>1</v>
      </c>
      <c r="AP998" s="5"/>
    </row>
    <row r="999" spans="1:42" s="11" customFormat="1" ht="25" customHeight="1" x14ac:dyDescent="0.3">
      <c r="A999" s="123" t="s">
        <v>15400</v>
      </c>
      <c r="B999" s="124"/>
      <c r="C999" s="114" t="str">
        <f t="shared" ca="1" si="142"/>
        <v>Active</v>
      </c>
      <c r="D999" s="114" t="s">
        <v>15399</v>
      </c>
      <c r="E999" s="115">
        <v>43052</v>
      </c>
      <c r="F999" s="115">
        <v>45845</v>
      </c>
      <c r="G999" s="115">
        <f>DATE(YEAR(F999),MONTH(F999)+18,DAY(F999)-1)</f>
        <v>46393</v>
      </c>
      <c r="H999" s="114" t="s">
        <v>1771</v>
      </c>
      <c r="I999" s="379" t="s">
        <v>1773</v>
      </c>
      <c r="J999" s="155" t="s">
        <v>6992</v>
      </c>
      <c r="K999" s="114" t="s">
        <v>11728</v>
      </c>
      <c r="L999" s="114" t="s">
        <v>5123</v>
      </c>
      <c r="M999" s="114" t="s">
        <v>3640</v>
      </c>
      <c r="N999" s="116" t="str">
        <f t="shared" si="140"/>
        <v>LP</v>
      </c>
      <c r="O999" s="118" t="s">
        <v>8728</v>
      </c>
      <c r="P999" s="114" t="str">
        <f t="shared" si="143"/>
        <v>Low</v>
      </c>
      <c r="Q999" s="155" t="s">
        <v>10527</v>
      </c>
      <c r="R999" s="356" t="s">
        <v>12001</v>
      </c>
      <c r="S999" s="356"/>
      <c r="T999" s="155" t="s">
        <v>12002</v>
      </c>
      <c r="U999" s="117" t="s">
        <v>15401</v>
      </c>
      <c r="V999" s="119" t="s">
        <v>10760</v>
      </c>
      <c r="W999" s="119" t="s">
        <v>14392</v>
      </c>
      <c r="X999" s="119" t="s">
        <v>1193</v>
      </c>
      <c r="Y999" s="128">
        <v>42891</v>
      </c>
      <c r="Z999" s="128">
        <v>43465</v>
      </c>
      <c r="AA999" s="120">
        <v>0</v>
      </c>
      <c r="AB999" s="120">
        <v>0</v>
      </c>
      <c r="AC999" s="120">
        <v>0</v>
      </c>
      <c r="AD999" s="120">
        <v>0</v>
      </c>
      <c r="AE999" s="120">
        <v>0</v>
      </c>
      <c r="AF999" s="121">
        <v>0</v>
      </c>
      <c r="AG999" s="114" t="s">
        <v>1193</v>
      </c>
      <c r="AH999" s="114" t="s">
        <v>1193</v>
      </c>
      <c r="AI999" s="114">
        <v>3</v>
      </c>
      <c r="AJ999" s="114">
        <v>1</v>
      </c>
      <c r="AK999" s="114">
        <v>2</v>
      </c>
      <c r="AL999" s="114">
        <v>20</v>
      </c>
      <c r="AM999" s="114">
        <v>0</v>
      </c>
      <c r="AN999" s="118" t="s">
        <v>3500</v>
      </c>
      <c r="AO999" s="122">
        <v>1</v>
      </c>
      <c r="AP999" s="5"/>
    </row>
    <row r="1000" spans="1:42" s="11" customFormat="1" ht="25" customHeight="1" x14ac:dyDescent="0.3">
      <c r="A1000" s="123"/>
      <c r="B1000" s="124"/>
      <c r="C1000" s="114" t="str">
        <f t="shared" ca="1" si="142"/>
        <v>Expired</v>
      </c>
      <c r="D1000" s="114" t="s">
        <v>12003</v>
      </c>
      <c r="E1000" s="115">
        <v>44706</v>
      </c>
      <c r="F1000" s="115">
        <v>44706</v>
      </c>
      <c r="G1000" s="115">
        <f>DATE(YEAR(F1000)+2,MONTH(F1000),DAY(F1000)-1)</f>
        <v>45436</v>
      </c>
      <c r="H1000" s="114" t="s">
        <v>4203</v>
      </c>
      <c r="I1000" s="379" t="s">
        <v>8128</v>
      </c>
      <c r="J1000" s="155" t="s">
        <v>6993</v>
      </c>
      <c r="K1000" s="114" t="s">
        <v>11728</v>
      </c>
      <c r="L1000" s="114" t="s">
        <v>5123</v>
      </c>
      <c r="M1000" s="114" t="s">
        <v>3640</v>
      </c>
      <c r="N1000" s="116" t="str">
        <f t="shared" si="140"/>
        <v>LP</v>
      </c>
      <c r="O1000" s="118" t="s">
        <v>8725</v>
      </c>
      <c r="P1000" s="114" t="str">
        <f t="shared" si="143"/>
        <v>Medium</v>
      </c>
      <c r="Q1000" s="155" t="s">
        <v>10641</v>
      </c>
      <c r="R1000" s="356" t="s">
        <v>12004</v>
      </c>
      <c r="S1000" s="356"/>
      <c r="T1000" s="155" t="s">
        <v>12005</v>
      </c>
      <c r="U1000" s="117" t="s">
        <v>12006</v>
      </c>
      <c r="V1000" s="118" t="s">
        <v>6994</v>
      </c>
      <c r="W1000" s="118" t="s">
        <v>6995</v>
      </c>
      <c r="X1000" s="118" t="s">
        <v>1193</v>
      </c>
      <c r="Y1000" s="115">
        <v>44680</v>
      </c>
      <c r="Z1000" s="136" t="s">
        <v>3305</v>
      </c>
      <c r="AA1000" s="130">
        <v>0</v>
      </c>
      <c r="AB1000" s="130">
        <v>0</v>
      </c>
      <c r="AC1000" s="130">
        <v>0</v>
      </c>
      <c r="AD1000" s="130">
        <v>0</v>
      </c>
      <c r="AE1000" s="130">
        <v>0</v>
      </c>
      <c r="AF1000" s="137"/>
      <c r="AG1000" s="114" t="s">
        <v>6995</v>
      </c>
      <c r="AH1000" s="114" t="s">
        <v>1193</v>
      </c>
      <c r="AI1000" s="114">
        <v>3</v>
      </c>
      <c r="AJ1000" s="114">
        <v>0</v>
      </c>
      <c r="AK1000" s="114">
        <v>3</v>
      </c>
      <c r="AL1000" s="114">
        <v>0</v>
      </c>
      <c r="AM1000" s="114">
        <v>1</v>
      </c>
      <c r="AN1000" s="136" t="s">
        <v>3517</v>
      </c>
      <c r="AO1000" s="122">
        <v>1</v>
      </c>
      <c r="AP1000" s="5"/>
    </row>
    <row r="1001" spans="1:42" s="11" customFormat="1" ht="25" customHeight="1" x14ac:dyDescent="0.3">
      <c r="A1001" s="123"/>
      <c r="B1001" s="124"/>
      <c r="C1001" s="114" t="str">
        <f t="shared" ca="1" si="142"/>
        <v>Expired</v>
      </c>
      <c r="D1001" s="114" t="s">
        <v>4056</v>
      </c>
      <c r="E1001" s="115">
        <v>44690</v>
      </c>
      <c r="F1001" s="115">
        <v>45421</v>
      </c>
      <c r="G1001" s="115">
        <f>DATE(YEAR(F1001)+2,MONTH(F1001),DAY(F1001)-1)</f>
        <v>46150</v>
      </c>
      <c r="H1001" s="114" t="s">
        <v>4165</v>
      </c>
      <c r="I1001" s="379" t="s">
        <v>8129</v>
      </c>
      <c r="J1001" s="155" t="s">
        <v>6997</v>
      </c>
      <c r="K1001" s="114" t="s">
        <v>11728</v>
      </c>
      <c r="L1001" s="114" t="s">
        <v>5123</v>
      </c>
      <c r="M1001" s="114" t="s">
        <v>3640</v>
      </c>
      <c r="N1001" s="116" t="str">
        <f t="shared" si="140"/>
        <v>LP</v>
      </c>
      <c r="O1001" s="118" t="s">
        <v>8732</v>
      </c>
      <c r="P1001" s="114" t="str">
        <f t="shared" si="143"/>
        <v>Low</v>
      </c>
      <c r="Q1001" s="155" t="s">
        <v>6998</v>
      </c>
      <c r="R1001" s="356" t="s">
        <v>14773</v>
      </c>
      <c r="S1001" s="356"/>
      <c r="T1001" s="155" t="s">
        <v>14774</v>
      </c>
      <c r="U1001" s="127" t="s">
        <v>14775</v>
      </c>
      <c r="V1001" s="118" t="s">
        <v>6999</v>
      </c>
      <c r="W1001" s="118" t="s">
        <v>1193</v>
      </c>
      <c r="X1001" s="118" t="s">
        <v>14777</v>
      </c>
      <c r="Y1001" s="115">
        <v>44670</v>
      </c>
      <c r="Z1001" s="115">
        <v>44926</v>
      </c>
      <c r="AA1001" s="130">
        <v>1158465</v>
      </c>
      <c r="AB1001" s="130">
        <v>0</v>
      </c>
      <c r="AC1001" s="130">
        <v>876762</v>
      </c>
      <c r="AD1001" s="130">
        <v>0</v>
      </c>
      <c r="AE1001" s="130">
        <v>984240</v>
      </c>
      <c r="AF1001" s="137">
        <v>1234741</v>
      </c>
      <c r="AG1001" s="114" t="s">
        <v>14776</v>
      </c>
      <c r="AH1001" s="114" t="s">
        <v>1193</v>
      </c>
      <c r="AI1001" s="114">
        <v>59</v>
      </c>
      <c r="AJ1001" s="114">
        <v>0</v>
      </c>
      <c r="AK1001" s="114">
        <v>59</v>
      </c>
      <c r="AL1001" s="114">
        <v>59</v>
      </c>
      <c r="AM1001" s="114">
        <v>0</v>
      </c>
      <c r="AN1001" s="136" t="s">
        <v>3500</v>
      </c>
      <c r="AO1001" s="122">
        <v>1</v>
      </c>
    </row>
    <row r="1002" spans="1:42" s="11" customFormat="1" ht="25" customHeight="1" x14ac:dyDescent="0.3">
      <c r="A1002" s="123"/>
      <c r="B1002" s="124"/>
      <c r="C1002" s="114" t="str">
        <f t="shared" ca="1" si="142"/>
        <v>Expired</v>
      </c>
      <c r="D1002" s="118" t="s">
        <v>4482</v>
      </c>
      <c r="E1002" s="129">
        <v>44139</v>
      </c>
      <c r="F1002" s="138">
        <v>44119</v>
      </c>
      <c r="G1002" s="115">
        <f>DATE(YEAR(F1002)+2,MONTH(F1002),DAY(F1002)-1)</f>
        <v>44848</v>
      </c>
      <c r="H1002" s="118" t="s">
        <v>3507</v>
      </c>
      <c r="I1002" s="379" t="s">
        <v>8130</v>
      </c>
      <c r="J1002" s="345" t="s">
        <v>7000</v>
      </c>
      <c r="K1002" s="118" t="s">
        <v>18</v>
      </c>
      <c r="L1002" s="118" t="s">
        <v>3368</v>
      </c>
      <c r="M1002" s="114" t="s">
        <v>3640</v>
      </c>
      <c r="N1002" s="116" t="str">
        <f t="shared" si="140"/>
        <v>LP</v>
      </c>
      <c r="O1002" s="118" t="s">
        <v>8728</v>
      </c>
      <c r="P1002" s="114" t="str">
        <f t="shared" si="143"/>
        <v>Low</v>
      </c>
      <c r="Q1002" s="345" t="s">
        <v>3508</v>
      </c>
      <c r="R1002" s="357"/>
      <c r="S1002" s="357"/>
      <c r="T1002" s="345" t="s">
        <v>3509</v>
      </c>
      <c r="U1002" s="127" t="s">
        <v>7001</v>
      </c>
      <c r="V1002" s="118"/>
      <c r="W1002" s="118"/>
      <c r="X1002" s="118"/>
      <c r="Y1002" s="118"/>
      <c r="Z1002" s="118"/>
      <c r="AA1002" s="118"/>
      <c r="AB1002" s="118"/>
      <c r="AC1002" s="118"/>
      <c r="AD1002" s="118"/>
      <c r="AE1002" s="118"/>
      <c r="AF1002" s="140"/>
      <c r="AG1002" s="118"/>
      <c r="AH1002" s="118"/>
      <c r="AI1002" s="118"/>
      <c r="AJ1002" s="118"/>
      <c r="AK1002" s="118"/>
      <c r="AL1002" s="118"/>
      <c r="AM1002" s="118"/>
      <c r="AN1002" s="118"/>
      <c r="AO1002" s="141">
        <v>1</v>
      </c>
    </row>
    <row r="1003" spans="1:42" s="11" customFormat="1" ht="25" customHeight="1" x14ac:dyDescent="0.3">
      <c r="A1003" s="123"/>
      <c r="B1003" s="124"/>
      <c r="C1003" s="114" t="str">
        <f t="shared" ca="1" si="142"/>
        <v>Expired</v>
      </c>
      <c r="D1003" s="114" t="s">
        <v>13369</v>
      </c>
      <c r="E1003" s="115">
        <v>42187</v>
      </c>
      <c r="F1003" s="115">
        <v>45331</v>
      </c>
      <c r="G1003" s="115">
        <f>DATE(YEAR(F1003)+1,MONTH(F1003),DAY(F1003)-1)</f>
        <v>45696</v>
      </c>
      <c r="H1003" s="114" t="s">
        <v>957</v>
      </c>
      <c r="I1003" s="379" t="s">
        <v>13370</v>
      </c>
      <c r="J1003" s="155" t="s">
        <v>13371</v>
      </c>
      <c r="K1003" s="114" t="s">
        <v>11728</v>
      </c>
      <c r="L1003" s="114" t="s">
        <v>5123</v>
      </c>
      <c r="M1003" s="114" t="s">
        <v>3640</v>
      </c>
      <c r="N1003" s="116" t="str">
        <f t="shared" si="140"/>
        <v>LP</v>
      </c>
      <c r="O1003" s="118" t="s">
        <v>8726</v>
      </c>
      <c r="P1003" s="114" t="str">
        <f t="shared" si="143"/>
        <v>Medium</v>
      </c>
      <c r="Q1003" s="155" t="s">
        <v>13372</v>
      </c>
      <c r="R1003" s="356" t="s">
        <v>13374</v>
      </c>
      <c r="S1003" s="356"/>
      <c r="T1003" s="155" t="s">
        <v>13375</v>
      </c>
      <c r="U1003" s="127" t="s">
        <v>13376</v>
      </c>
      <c r="V1003" s="118" t="s">
        <v>13373</v>
      </c>
      <c r="W1003" s="119" t="s">
        <v>1193</v>
      </c>
      <c r="X1003" s="119" t="s">
        <v>1193</v>
      </c>
      <c r="Y1003" s="128">
        <v>42170</v>
      </c>
      <c r="Z1003" s="128">
        <v>42735</v>
      </c>
      <c r="AA1003" s="120">
        <v>1484899</v>
      </c>
      <c r="AB1003" s="120">
        <v>0</v>
      </c>
      <c r="AC1003" s="120">
        <v>2318918</v>
      </c>
      <c r="AD1003" s="120">
        <v>0</v>
      </c>
      <c r="AE1003" s="120">
        <v>3274202</v>
      </c>
      <c r="AF1003" s="121">
        <v>1052506</v>
      </c>
      <c r="AG1003" s="114" t="s">
        <v>1193</v>
      </c>
      <c r="AH1003" s="114" t="s">
        <v>1193</v>
      </c>
      <c r="AI1003" s="114">
        <v>8</v>
      </c>
      <c r="AJ1003" s="114">
        <v>2</v>
      </c>
      <c r="AK1003" s="114">
        <v>6</v>
      </c>
      <c r="AL1003" s="114">
        <v>2</v>
      </c>
      <c r="AM1003" s="114">
        <v>1</v>
      </c>
      <c r="AN1003" s="118" t="s">
        <v>3500</v>
      </c>
      <c r="AO1003" s="122">
        <v>1</v>
      </c>
    </row>
    <row r="1004" spans="1:42" s="11" customFormat="1" ht="25" customHeight="1" x14ac:dyDescent="0.3">
      <c r="A1004" s="125" t="s">
        <v>11537</v>
      </c>
      <c r="B1004" s="124"/>
      <c r="C1004" s="114" t="str">
        <f t="shared" ca="1" si="142"/>
        <v>Expired</v>
      </c>
      <c r="D1004" s="114" t="s">
        <v>8233</v>
      </c>
      <c r="E1004" s="115">
        <v>41815</v>
      </c>
      <c r="F1004" s="115">
        <v>45468</v>
      </c>
      <c r="G1004" s="115">
        <f>DATE(YEAR(F1004)+2,MONTH(F1004),DAY(F1004)-1)</f>
        <v>46197</v>
      </c>
      <c r="H1004" s="114" t="s">
        <v>297</v>
      </c>
      <c r="I1004" s="379" t="s">
        <v>3140</v>
      </c>
      <c r="J1004" s="155" t="s">
        <v>5183</v>
      </c>
      <c r="K1004" s="114" t="s">
        <v>11728</v>
      </c>
      <c r="L1004" s="114" t="s">
        <v>5123</v>
      </c>
      <c r="M1004" s="114" t="s">
        <v>5084</v>
      </c>
      <c r="N1004" s="116" t="s">
        <v>3789</v>
      </c>
      <c r="O1004" s="118" t="s">
        <v>8727</v>
      </c>
      <c r="P1004" s="114" t="str">
        <f t="shared" si="143"/>
        <v>Medium</v>
      </c>
      <c r="Q1004" s="155" t="s">
        <v>516</v>
      </c>
      <c r="R1004" s="356" t="s">
        <v>13711</v>
      </c>
      <c r="S1004" s="356"/>
      <c r="T1004" s="155" t="s">
        <v>13712</v>
      </c>
      <c r="U1004" s="117" t="s">
        <v>13713</v>
      </c>
      <c r="V1004" s="118" t="s">
        <v>8235</v>
      </c>
      <c r="W1004" s="119" t="s">
        <v>1193</v>
      </c>
      <c r="X1004" s="119" t="s">
        <v>1193</v>
      </c>
      <c r="Y1004" s="128">
        <v>41799</v>
      </c>
      <c r="Z1004" s="128">
        <v>44561</v>
      </c>
      <c r="AA1004" s="120">
        <v>28798894.370000001</v>
      </c>
      <c r="AB1004" s="120">
        <v>0</v>
      </c>
      <c r="AC1004" s="120">
        <v>32947229.98</v>
      </c>
      <c r="AD1004" s="120">
        <v>0</v>
      </c>
      <c r="AE1004" s="120">
        <v>272088715.10000002</v>
      </c>
      <c r="AF1004" s="121"/>
      <c r="AG1004" s="114" t="s">
        <v>8235</v>
      </c>
      <c r="AH1004" s="114" t="s">
        <v>1193</v>
      </c>
      <c r="AI1004" s="114">
        <v>11</v>
      </c>
      <c r="AJ1004" s="114">
        <v>0</v>
      </c>
      <c r="AK1004" s="114">
        <v>11</v>
      </c>
      <c r="AL1004" s="114">
        <v>0</v>
      </c>
      <c r="AM1004" s="114">
        <v>9</v>
      </c>
      <c r="AN1004" s="118" t="s">
        <v>4568</v>
      </c>
      <c r="AO1004" s="122">
        <v>1</v>
      </c>
    </row>
    <row r="1005" spans="1:42" s="11" customFormat="1" ht="25" customHeight="1" x14ac:dyDescent="0.3">
      <c r="A1005" s="123"/>
      <c r="B1005" s="124"/>
      <c r="C1005" s="114" t="str">
        <f t="shared" ca="1" si="142"/>
        <v>Expired</v>
      </c>
      <c r="D1005" s="114" t="s">
        <v>8294</v>
      </c>
      <c r="E1005" s="115">
        <v>42885</v>
      </c>
      <c r="F1005" s="115">
        <v>45807</v>
      </c>
      <c r="G1005" s="115">
        <f>DATE(YEAR(F1005)+1,MONTH(F1005),DAY(F1005)-1)</f>
        <v>46171</v>
      </c>
      <c r="H1005" s="114" t="s">
        <v>1534</v>
      </c>
      <c r="I1005" s="379" t="s">
        <v>1539</v>
      </c>
      <c r="J1005" s="155" t="s">
        <v>7004</v>
      </c>
      <c r="K1005" s="114" t="s">
        <v>11728</v>
      </c>
      <c r="L1005" s="114" t="s">
        <v>5123</v>
      </c>
      <c r="M1005" s="114" t="s">
        <v>3640</v>
      </c>
      <c r="N1005" s="116" t="str">
        <f>IF(EXACT(M1005,"C - COMPANY ACT"),"LP",IF(EXACT(M1005,"V- VEST ACT (WITHIN PARLIAMENT) "),"LP",IF(EXACT(M1005,"FS - FRIENDLY SOCIETIES ACT"),"LP",IF(EXACT(M1005,"UN - UNICORPORATED"),"LA",""))))</f>
        <v>LP</v>
      </c>
      <c r="O1005" s="118" t="s">
        <v>8725</v>
      </c>
      <c r="P1005" s="114" t="str">
        <f t="shared" si="143"/>
        <v>Medium</v>
      </c>
      <c r="Q1005" s="155" t="s">
        <v>10642</v>
      </c>
      <c r="R1005" s="356" t="s">
        <v>11823</v>
      </c>
      <c r="S1005" s="356"/>
      <c r="T1005" s="155" t="s">
        <v>1750</v>
      </c>
      <c r="U1005" s="117" t="s">
        <v>7005</v>
      </c>
      <c r="V1005" s="119" t="s">
        <v>1193</v>
      </c>
      <c r="W1005" s="119" t="s">
        <v>1193</v>
      </c>
      <c r="X1005" s="119" t="s">
        <v>1193</v>
      </c>
      <c r="Y1005" s="128">
        <v>42853</v>
      </c>
      <c r="Z1005" s="128">
        <v>43100</v>
      </c>
      <c r="AA1005" s="120">
        <v>567000</v>
      </c>
      <c r="AB1005" s="120">
        <v>0</v>
      </c>
      <c r="AC1005" s="120">
        <v>1392124.94</v>
      </c>
      <c r="AD1005" s="120">
        <v>0</v>
      </c>
      <c r="AE1005" s="120">
        <v>825125</v>
      </c>
      <c r="AF1005" s="121">
        <v>524750</v>
      </c>
      <c r="AG1005" s="114" t="s">
        <v>11824</v>
      </c>
      <c r="AH1005" s="114" t="s">
        <v>1193</v>
      </c>
      <c r="AI1005" s="114">
        <v>10</v>
      </c>
      <c r="AJ1005" s="114">
        <v>5</v>
      </c>
      <c r="AK1005" s="114">
        <v>5</v>
      </c>
      <c r="AL1005" s="114">
        <v>0</v>
      </c>
      <c r="AM1005" s="114">
        <v>0</v>
      </c>
      <c r="AN1005" s="118" t="s">
        <v>3500</v>
      </c>
      <c r="AO1005" s="122">
        <v>1</v>
      </c>
    </row>
    <row r="1006" spans="1:42" s="11" customFormat="1" ht="25" customHeight="1" x14ac:dyDescent="0.3">
      <c r="A1006" s="123"/>
      <c r="B1006" s="124"/>
      <c r="C1006" s="114" t="str">
        <f t="shared" ca="1" si="142"/>
        <v>Expired</v>
      </c>
      <c r="D1006" s="114" t="s">
        <v>3783</v>
      </c>
      <c r="E1006" s="115">
        <v>44386</v>
      </c>
      <c r="F1006" s="115">
        <v>44386</v>
      </c>
      <c r="G1006" s="115">
        <f>DATE(YEAR(F1006)+2,MONTH(F1006),DAY(F1006)-1)</f>
        <v>45115</v>
      </c>
      <c r="H1006" s="114" t="s">
        <v>4106</v>
      </c>
      <c r="I1006" s="379" t="s">
        <v>8131</v>
      </c>
      <c r="J1006" s="155" t="s">
        <v>6523</v>
      </c>
      <c r="K1006" s="114" t="s">
        <v>24</v>
      </c>
      <c r="L1006" s="114" t="s">
        <v>5123</v>
      </c>
      <c r="M1006" s="114" t="s">
        <v>3640</v>
      </c>
      <c r="N1006" s="116" t="str">
        <f>IF(EXACT(M1006,"C - COMPANY ACT"),"LP",IF(EXACT(M1006,"V- VEST ACT (WITHIN PARLIAMENT) "),"LP",IF(EXACT(M1006,"FS - FRIENDLY SOCIETIES ACT"),"LP",IF(EXACT(M1006,"UN - UNICORPORATED"),"LA",""))))</f>
        <v>LP</v>
      </c>
      <c r="O1006" s="118" t="s">
        <v>8725</v>
      </c>
      <c r="P1006" s="114" t="str">
        <f t="shared" si="143"/>
        <v>Medium</v>
      </c>
      <c r="Q1006" s="155" t="s">
        <v>10643</v>
      </c>
      <c r="R1006" s="356"/>
      <c r="S1006" s="356"/>
      <c r="T1006" s="155" t="s">
        <v>4210</v>
      </c>
      <c r="U1006" s="127" t="s">
        <v>7006</v>
      </c>
      <c r="V1006" s="118" t="s">
        <v>7007</v>
      </c>
      <c r="W1006" s="118" t="s">
        <v>1193</v>
      </c>
      <c r="X1006" s="119" t="s">
        <v>1193</v>
      </c>
      <c r="Y1006" s="115" t="s">
        <v>1193</v>
      </c>
      <c r="Z1006" s="136" t="s">
        <v>3303</v>
      </c>
      <c r="AA1006" s="130">
        <v>0</v>
      </c>
      <c r="AB1006" s="130">
        <v>0</v>
      </c>
      <c r="AC1006" s="130">
        <v>0</v>
      </c>
      <c r="AD1006" s="130">
        <v>0</v>
      </c>
      <c r="AE1006" s="130">
        <v>0</v>
      </c>
      <c r="AF1006" s="137"/>
      <c r="AG1006" s="118" t="s">
        <v>1193</v>
      </c>
      <c r="AH1006" s="114" t="s">
        <v>1193</v>
      </c>
      <c r="AI1006" s="114" t="s">
        <v>1193</v>
      </c>
      <c r="AJ1006" s="114" t="s">
        <v>1193</v>
      </c>
      <c r="AK1006" s="114" t="s">
        <v>1193</v>
      </c>
      <c r="AL1006" s="114" t="s">
        <v>1193</v>
      </c>
      <c r="AM1006" s="114" t="s">
        <v>1193</v>
      </c>
      <c r="AN1006" s="136" t="s">
        <v>3500</v>
      </c>
      <c r="AO1006" s="122">
        <v>1</v>
      </c>
    </row>
    <row r="1007" spans="1:42" s="11" customFormat="1" ht="25" customHeight="1" x14ac:dyDescent="0.3">
      <c r="A1007" s="123"/>
      <c r="B1007" s="124"/>
      <c r="C1007" s="114" t="str">
        <f t="shared" ca="1" si="142"/>
        <v>Expired</v>
      </c>
      <c r="D1007" s="118" t="s">
        <v>12894</v>
      </c>
      <c r="E1007" s="129">
        <v>44347</v>
      </c>
      <c r="F1007" s="138">
        <v>45808</v>
      </c>
      <c r="G1007" s="115">
        <f>DATE(YEAR(F1007)+1,MONTH(F1007),DAY(F1007)-1)</f>
        <v>46172</v>
      </c>
      <c r="H1007" s="118" t="s">
        <v>4695</v>
      </c>
      <c r="I1007" s="379" t="s">
        <v>16187</v>
      </c>
      <c r="J1007" s="345" t="s">
        <v>6836</v>
      </c>
      <c r="K1007" s="118" t="s">
        <v>9</v>
      </c>
      <c r="L1007" s="118" t="s">
        <v>3368</v>
      </c>
      <c r="M1007" s="114" t="s">
        <v>3640</v>
      </c>
      <c r="N1007" s="116" t="str">
        <f>IF(EXACT(M1007,"C - COMPANY ACT"),"LP",IF(EXACT(M1007,"V- VEST ACT (WITHIN PARLIAMENT) "),"LP",IF(EXACT(M1007,"FS - FRIENDLY SOCIETIES ACT"),"LP",IF(EXACT(M1007,"UN - UNICORPORATED"),"LA",""))))</f>
        <v>LP</v>
      </c>
      <c r="O1007" s="118" t="s">
        <v>8725</v>
      </c>
      <c r="P1007" s="114" t="str">
        <f t="shared" si="143"/>
        <v>Medium</v>
      </c>
      <c r="Q1007" s="345" t="s">
        <v>4478</v>
      </c>
      <c r="R1007" s="357"/>
      <c r="S1007" s="357"/>
      <c r="T1007" s="345" t="s">
        <v>4479</v>
      </c>
      <c r="U1007" s="139" t="s">
        <v>6837</v>
      </c>
      <c r="V1007" s="118"/>
      <c r="W1007" s="118"/>
      <c r="X1007" s="118"/>
      <c r="Y1007" s="118"/>
      <c r="Z1007" s="118"/>
      <c r="AA1007" s="118"/>
      <c r="AB1007" s="118"/>
      <c r="AC1007" s="118"/>
      <c r="AD1007" s="118"/>
      <c r="AE1007" s="118"/>
      <c r="AF1007" s="140"/>
      <c r="AG1007" s="118"/>
      <c r="AH1007" s="118"/>
      <c r="AI1007" s="118"/>
      <c r="AJ1007" s="118"/>
      <c r="AK1007" s="118"/>
      <c r="AL1007" s="118"/>
      <c r="AM1007" s="118"/>
      <c r="AN1007" s="118"/>
      <c r="AO1007" s="141">
        <v>1</v>
      </c>
    </row>
    <row r="1008" spans="1:42" s="11" customFormat="1" ht="25" customHeight="1" x14ac:dyDescent="0.3">
      <c r="A1008" s="123" t="s">
        <v>11533</v>
      </c>
      <c r="B1008" s="126">
        <v>46134</v>
      </c>
      <c r="C1008" s="114" t="str">
        <f t="shared" ca="1" si="142"/>
        <v>Active</v>
      </c>
      <c r="D1008" s="114" t="s">
        <v>16538</v>
      </c>
      <c r="E1008" s="115">
        <v>46134</v>
      </c>
      <c r="F1008" s="115">
        <v>46134</v>
      </c>
      <c r="G1008" s="115">
        <f>DATE(YEAR(F1008)+2,MONTH(F1008),DAY(F1008)-1)</f>
        <v>46864</v>
      </c>
      <c r="H1008" s="114" t="s">
        <v>16539</v>
      </c>
      <c r="I1008" s="379" t="s">
        <v>16540</v>
      </c>
      <c r="J1008" s="155" t="s">
        <v>16541</v>
      </c>
      <c r="K1008" s="114" t="s">
        <v>24</v>
      </c>
      <c r="L1008" s="114" t="s">
        <v>5123</v>
      </c>
      <c r="M1008" s="114" t="s">
        <v>3640</v>
      </c>
      <c r="N1008" s="116" t="str">
        <f>IF(EXACT(M1008,"C - COMPANY ACT"),"LP",IF(EXACT(M1008,"V- VEST ACT (WITHIN PARLIAMENT) "),"LP",IF(EXACT(M1008,"FS - FRIENDLY SOCIETIES ACT"),"LP",IF(EXACT(M1008,"UN - UNICORPORATED"),"LA",""))))</f>
        <v>LP</v>
      </c>
      <c r="O1008" s="114" t="s">
        <v>8725</v>
      </c>
      <c r="P1008" s="114" t="str">
        <f>IF(EXACT(O1008,"Overseas Charities Operating in Jamaica"),"Medium",IF(EXACT(O1008,"Muslim Groups/Foundations"),"Medium",IF(EXACT(O1008,"Churches"),"Low",IF(EXACT(O1008,"Benevolent Societies"),"Low",IF(EXACT(O1008,"Alumni/Past Students Associations"),"Low",IF(EXACT(O1008,"Schools(Government/Private)"),"Low",IF(EXACT(O1008,"Govt.Based Trusts/Charities"),"Low",IF(EXACT(O1008,"Trust"),"Medium",IF(EXACT(O1008,"Company Based Foundations"),"Medium",IF(EXACT(O1008,"Other Foundations"),"Medium",IF(EXACT(O1008,"Unincorporated Groups"),"Medium","")))))))))))</f>
        <v>Medium</v>
      </c>
      <c r="Q1008" s="155" t="s">
        <v>16542</v>
      </c>
      <c r="R1008" s="356" t="s">
        <v>16543</v>
      </c>
      <c r="S1008" s="356"/>
      <c r="T1008" s="155" t="s">
        <v>16544</v>
      </c>
      <c r="U1008" s="117" t="s">
        <v>16545</v>
      </c>
      <c r="V1008" s="118" t="s">
        <v>16546</v>
      </c>
      <c r="W1008" s="119" t="s">
        <v>1193</v>
      </c>
      <c r="X1008" s="119" t="s">
        <v>1193</v>
      </c>
      <c r="Y1008" s="115">
        <v>46099</v>
      </c>
      <c r="Z1008" s="115" t="s">
        <v>3303</v>
      </c>
      <c r="AA1008" s="120">
        <v>0</v>
      </c>
      <c r="AB1008" s="120">
        <v>0</v>
      </c>
      <c r="AC1008" s="120">
        <v>0</v>
      </c>
      <c r="AD1008" s="120">
        <v>0</v>
      </c>
      <c r="AE1008" s="120">
        <v>0</v>
      </c>
      <c r="AF1008" s="121">
        <v>0</v>
      </c>
      <c r="AG1008" s="114" t="s">
        <v>1193</v>
      </c>
      <c r="AH1008" s="114" t="s">
        <v>1193</v>
      </c>
      <c r="AI1008" s="114">
        <v>2</v>
      </c>
      <c r="AJ1008" s="114">
        <v>0</v>
      </c>
      <c r="AK1008" s="114">
        <v>2</v>
      </c>
      <c r="AL1008" s="114">
        <v>2</v>
      </c>
      <c r="AM1008" s="114">
        <v>0</v>
      </c>
      <c r="AN1008" s="118" t="s">
        <v>3500</v>
      </c>
      <c r="AO1008" s="122">
        <v>1</v>
      </c>
    </row>
    <row r="1009" spans="1:41" s="11" customFormat="1" ht="25" customHeight="1" x14ac:dyDescent="0.3">
      <c r="A1009" s="123" t="s">
        <v>11533</v>
      </c>
      <c r="B1009" s="126">
        <v>44907</v>
      </c>
      <c r="C1009" s="114" t="str">
        <f t="shared" ca="1" si="142"/>
        <v>Active</v>
      </c>
      <c r="D1009" s="114" t="s">
        <v>8752</v>
      </c>
      <c r="E1009" s="115">
        <v>44907</v>
      </c>
      <c r="F1009" s="115">
        <v>46003</v>
      </c>
      <c r="G1009" s="115">
        <f>DATE(YEAR(F1009),MONTH(F1009)+18,DAY(F1009)-1)</f>
        <v>46549</v>
      </c>
      <c r="H1009" s="114" t="s">
        <v>8753</v>
      </c>
      <c r="I1009" s="379" t="s">
        <v>16188</v>
      </c>
      <c r="J1009" s="155" t="s">
        <v>6635</v>
      </c>
      <c r="K1009" s="114" t="s">
        <v>11728</v>
      </c>
      <c r="L1009" s="114" t="s">
        <v>5123</v>
      </c>
      <c r="M1009" s="114" t="s">
        <v>3640</v>
      </c>
      <c r="N1009" s="116" t="s">
        <v>3789</v>
      </c>
      <c r="O1009" s="118" t="s">
        <v>8725</v>
      </c>
      <c r="P1009" s="114" t="str">
        <f t="shared" ref="P1009:P1019" si="144">IF(EXACT(O1009,"Overseas Charities Operating in Jamaica"),"Medium",IF(EXACT(O1009,"Muslim Groups/Foundations"),"Medium",IF(EXACT(O1009,"Churches"),"Low",IF(EXACT(O1009,"Benevolent Societies"),"Low",IF(EXACT(O1009,"Alumni/Past Students'associations"),"Low",IF(EXACT(O1009,"Schools(Government/Private)"),"Low",IF(EXACT(O1009,"Govt.Based Trust/Charities"),"Low",IF(EXACT(O1009,"Trust"),"Medium",IF(EXACT(O1009,"Company Based Foundations"),"Medium",IF(EXACT(O1009,"Other Foundations"),"Medium",IF(EXACT(O1009,"Unincorporated Groups"),"Medium","")))))))))))</f>
        <v>Medium</v>
      </c>
      <c r="Q1009" s="155" t="s">
        <v>8754</v>
      </c>
      <c r="R1009" s="356" t="s">
        <v>15030</v>
      </c>
      <c r="S1009" s="356"/>
      <c r="T1009" s="155" t="s">
        <v>13228</v>
      </c>
      <c r="U1009" s="127" t="s">
        <v>13229</v>
      </c>
      <c r="V1009" s="118" t="s">
        <v>11140</v>
      </c>
      <c r="W1009" s="118" t="s">
        <v>11141</v>
      </c>
      <c r="X1009" s="119" t="s">
        <v>1193</v>
      </c>
      <c r="Y1009" s="115">
        <v>44900</v>
      </c>
      <c r="Z1009" s="115">
        <v>45291</v>
      </c>
      <c r="AA1009" s="120">
        <v>138022565</v>
      </c>
      <c r="AB1009" s="120">
        <v>0</v>
      </c>
      <c r="AC1009" s="120">
        <v>69363173</v>
      </c>
      <c r="AD1009" s="120">
        <v>0</v>
      </c>
      <c r="AE1009" s="120">
        <v>-228297277</v>
      </c>
      <c r="AF1009" s="121">
        <v>74820016</v>
      </c>
      <c r="AG1009" s="118" t="s">
        <v>13230</v>
      </c>
      <c r="AH1009" s="114" t="s">
        <v>1193</v>
      </c>
      <c r="AI1009" s="114">
        <v>8</v>
      </c>
      <c r="AJ1009" s="114">
        <v>6</v>
      </c>
      <c r="AK1009" s="114">
        <v>2</v>
      </c>
      <c r="AL1009" s="114">
        <v>0</v>
      </c>
      <c r="AM1009" s="114">
        <v>4</v>
      </c>
      <c r="AN1009" s="118" t="s">
        <v>4568</v>
      </c>
      <c r="AO1009" s="122">
        <v>1</v>
      </c>
    </row>
    <row r="1010" spans="1:41" s="11" customFormat="1" ht="25" customHeight="1" x14ac:dyDescent="0.3">
      <c r="A1010" s="125" t="s">
        <v>11533</v>
      </c>
      <c r="B1010" s="126">
        <v>44862</v>
      </c>
      <c r="C1010" s="114" t="str">
        <f t="shared" ca="1" si="142"/>
        <v>Expired</v>
      </c>
      <c r="D1010" s="114" t="s">
        <v>8595</v>
      </c>
      <c r="E1010" s="115">
        <v>44860</v>
      </c>
      <c r="F1010" s="115">
        <f>E1010</f>
        <v>44860</v>
      </c>
      <c r="G1010" s="115">
        <f t="shared" ref="G1010:G1021" si="145">DATE(YEAR(F1010)+2,MONTH(F1010),DAY(F1010)-1)</f>
        <v>45590</v>
      </c>
      <c r="H1010" s="114" t="s">
        <v>8597</v>
      </c>
      <c r="I1010" s="379" t="s">
        <v>8596</v>
      </c>
      <c r="J1010" s="155" t="s">
        <v>8598</v>
      </c>
      <c r="K1010" s="114" t="s">
        <v>11728</v>
      </c>
      <c r="L1010" s="114" t="s">
        <v>5123</v>
      </c>
      <c r="M1010" s="114" t="s">
        <v>3640</v>
      </c>
      <c r="N1010" s="116" t="str">
        <f>IF(EXACT(M1010,"C - COMPANY ACT"),"LP",IF(EXACT(M1010,"V- VEST ACT (WITHIN PARLIAMENT) "),"LP",IF(EXACT(M1010,"FS - FRIENDLY SOCIETIES ACT"),"LP",IF(EXACT(M1010,"UN - UNICORPORATED"),"LA",""))))</f>
        <v>LP</v>
      </c>
      <c r="O1010" s="118" t="s">
        <v>8725</v>
      </c>
      <c r="P1010" s="114" t="str">
        <f t="shared" si="144"/>
        <v>Medium</v>
      </c>
      <c r="Q1010" s="155" t="s">
        <v>10300</v>
      </c>
      <c r="R1010" s="356" t="s">
        <v>13225</v>
      </c>
      <c r="S1010" s="356"/>
      <c r="T1010" s="155" t="s">
        <v>13226</v>
      </c>
      <c r="U1010" s="127" t="s">
        <v>13227</v>
      </c>
      <c r="V1010" s="118" t="s">
        <v>11142</v>
      </c>
      <c r="W1010" s="119" t="s">
        <v>1193</v>
      </c>
      <c r="X1010" s="119" t="s">
        <v>1193</v>
      </c>
      <c r="Y1010" s="128">
        <v>44748</v>
      </c>
      <c r="Z1010" s="118" t="s">
        <v>3303</v>
      </c>
      <c r="AA1010" s="120">
        <v>0</v>
      </c>
      <c r="AB1010" s="120">
        <v>0</v>
      </c>
      <c r="AC1010" s="120">
        <v>0</v>
      </c>
      <c r="AD1010" s="120">
        <v>0</v>
      </c>
      <c r="AE1010" s="120">
        <v>0</v>
      </c>
      <c r="AF1010" s="121"/>
      <c r="AG1010" s="114" t="s">
        <v>1193</v>
      </c>
      <c r="AH1010" s="114" t="s">
        <v>1193</v>
      </c>
      <c r="AI1010" s="114">
        <v>3</v>
      </c>
      <c r="AJ1010" s="114">
        <v>1</v>
      </c>
      <c r="AK1010" s="114">
        <v>2</v>
      </c>
      <c r="AL1010" s="114">
        <v>0</v>
      </c>
      <c r="AM1010" s="114">
        <v>0</v>
      </c>
      <c r="AN1010" s="118" t="s">
        <v>3500</v>
      </c>
      <c r="AO1010" s="122">
        <v>1</v>
      </c>
    </row>
    <row r="1011" spans="1:41" s="11" customFormat="1" ht="25" customHeight="1" x14ac:dyDescent="0.3">
      <c r="A1011" s="123"/>
      <c r="B1011" s="124"/>
      <c r="C1011" s="114" t="str">
        <f t="shared" ca="1" si="142"/>
        <v>Expired</v>
      </c>
      <c r="D1011" s="118" t="s">
        <v>8204</v>
      </c>
      <c r="E1011" s="118"/>
      <c r="F1011" s="138">
        <v>44360</v>
      </c>
      <c r="G1011" s="115">
        <f t="shared" si="145"/>
        <v>45089</v>
      </c>
      <c r="H1011" s="118" t="s">
        <v>4707</v>
      </c>
      <c r="I1011" s="379" t="s">
        <v>8132</v>
      </c>
      <c r="J1011" s="345" t="s">
        <v>7010</v>
      </c>
      <c r="K1011" s="118" t="s">
        <v>18</v>
      </c>
      <c r="L1011" s="118" t="s">
        <v>3368</v>
      </c>
      <c r="M1011" s="114"/>
      <c r="N1011" s="116" t="str">
        <f>IF(EXACT(M1011,"C - COMPANY ACT"),"LP",IF(EXACT(M1011,"V- VEST ACT (WITHIN PARLIAMENT) "),"LP",IF(EXACT(M1011,"FS - FRIENDLY SOCIETIES ACT"),"LP",IF(EXACT(M1011,"UN - UNICORPORATED"),"LA",""))))</f>
        <v/>
      </c>
      <c r="O1011" s="118" t="s">
        <v>8728</v>
      </c>
      <c r="P1011" s="114" t="str">
        <f t="shared" si="144"/>
        <v>Low</v>
      </c>
      <c r="Q1011" s="345" t="s">
        <v>3510</v>
      </c>
      <c r="R1011" s="357"/>
      <c r="S1011" s="357"/>
      <c r="T1011" s="345"/>
      <c r="U1011" s="157"/>
      <c r="V1011" s="118"/>
      <c r="W1011" s="118"/>
      <c r="X1011" s="118"/>
      <c r="Y1011" s="118"/>
      <c r="Z1011" s="118"/>
      <c r="AA1011" s="118"/>
      <c r="AB1011" s="118"/>
      <c r="AC1011" s="118"/>
      <c r="AD1011" s="118"/>
      <c r="AE1011" s="118"/>
      <c r="AF1011" s="140"/>
      <c r="AG1011" s="118"/>
      <c r="AH1011" s="118"/>
      <c r="AI1011" s="118"/>
      <c r="AJ1011" s="118"/>
      <c r="AK1011" s="118"/>
      <c r="AL1011" s="118"/>
      <c r="AM1011" s="118"/>
      <c r="AN1011" s="118"/>
      <c r="AO1011" s="141">
        <v>1</v>
      </c>
    </row>
    <row r="1012" spans="1:41" s="11" customFormat="1" ht="25" customHeight="1" x14ac:dyDescent="0.3">
      <c r="A1012" s="123"/>
      <c r="B1012" s="124"/>
      <c r="C1012" s="114" t="str">
        <f t="shared" ca="1" si="142"/>
        <v>Expired</v>
      </c>
      <c r="D1012" s="114" t="s">
        <v>3852</v>
      </c>
      <c r="E1012" s="115">
        <v>42951</v>
      </c>
      <c r="F1012" s="115">
        <v>44412</v>
      </c>
      <c r="G1012" s="115">
        <f t="shared" si="145"/>
        <v>45141</v>
      </c>
      <c r="H1012" s="114" t="s">
        <v>1620</v>
      </c>
      <c r="I1012" s="379" t="s">
        <v>2994</v>
      </c>
      <c r="J1012" s="155" t="s">
        <v>7014</v>
      </c>
      <c r="K1012" s="114" t="s">
        <v>11728</v>
      </c>
      <c r="L1012" s="114" t="s">
        <v>5123</v>
      </c>
      <c r="M1012" s="114" t="s">
        <v>3640</v>
      </c>
      <c r="N1012" s="116" t="str">
        <f>IF(EXACT(M1012,"C - COMPANY ACT"),"LP",IF(EXACT(M1012,"V- VEST ACT (WITHIN PARLIAMENT) "),"LP",IF(EXACT(M1012,"FS - FRIENDLY SOCIETIES ACT"),"LP",IF(EXACT(M1012,"UN - UNICORPORATED"),"LA",""))))</f>
        <v>LP</v>
      </c>
      <c r="O1012" s="118" t="s">
        <v>8725</v>
      </c>
      <c r="P1012" s="114" t="str">
        <f t="shared" si="144"/>
        <v>Medium</v>
      </c>
      <c r="Q1012" s="155" t="s">
        <v>7015</v>
      </c>
      <c r="R1012" s="356" t="s">
        <v>12013</v>
      </c>
      <c r="S1012" s="356"/>
      <c r="T1012" s="155" t="s">
        <v>12014</v>
      </c>
      <c r="U1012" s="127" t="s">
        <v>12015</v>
      </c>
      <c r="V1012" s="118" t="s">
        <v>7016</v>
      </c>
      <c r="W1012" s="119" t="s">
        <v>1193</v>
      </c>
      <c r="X1012" s="119" t="s">
        <v>1193</v>
      </c>
      <c r="Y1012" s="128">
        <v>44085</v>
      </c>
      <c r="Z1012" s="128">
        <v>43100</v>
      </c>
      <c r="AA1012" s="120">
        <v>213197</v>
      </c>
      <c r="AB1012" s="120">
        <v>0</v>
      </c>
      <c r="AC1012" s="120">
        <v>234646</v>
      </c>
      <c r="AD1012" s="120">
        <v>0</v>
      </c>
      <c r="AE1012" s="120">
        <v>621732</v>
      </c>
      <c r="AF1012" s="121">
        <v>0</v>
      </c>
      <c r="AG1012" s="114" t="s">
        <v>1193</v>
      </c>
      <c r="AH1012" s="114" t="s">
        <v>1193</v>
      </c>
      <c r="AI1012" s="114">
        <v>4</v>
      </c>
      <c r="AJ1012" s="114">
        <v>0</v>
      </c>
      <c r="AK1012" s="114">
        <v>4</v>
      </c>
      <c r="AL1012" s="114">
        <v>0</v>
      </c>
      <c r="AM1012" s="114">
        <v>0</v>
      </c>
      <c r="AN1012" s="118" t="s">
        <v>3500</v>
      </c>
      <c r="AO1012" s="122">
        <v>1</v>
      </c>
    </row>
    <row r="1013" spans="1:41" s="11" customFormat="1" ht="25" customHeight="1" x14ac:dyDescent="0.3">
      <c r="A1013" s="323" t="s">
        <v>11535</v>
      </c>
      <c r="B1013" s="164"/>
      <c r="C1013" s="146" t="str">
        <f t="shared" ca="1" si="142"/>
        <v>Expired</v>
      </c>
      <c r="D1013" s="151" t="s">
        <v>14302</v>
      </c>
      <c r="E1013" s="149">
        <v>41815</v>
      </c>
      <c r="F1013" s="173">
        <v>45472</v>
      </c>
      <c r="G1013" s="147">
        <f t="shared" si="145"/>
        <v>46201</v>
      </c>
      <c r="H1013" s="151" t="s">
        <v>4709</v>
      </c>
      <c r="I1013" s="380" t="s">
        <v>8133</v>
      </c>
      <c r="J1013" s="347" t="s">
        <v>7017</v>
      </c>
      <c r="K1013" s="151" t="s">
        <v>14</v>
      </c>
      <c r="L1013" s="151" t="s">
        <v>3368</v>
      </c>
      <c r="M1013" s="146" t="s">
        <v>3640</v>
      </c>
      <c r="N1013" s="148" t="s">
        <v>3789</v>
      </c>
      <c r="O1013" s="151" t="s">
        <v>8726</v>
      </c>
      <c r="P1013" s="146" t="str">
        <f t="shared" si="144"/>
        <v>Medium</v>
      </c>
      <c r="Q1013" s="352" t="s">
        <v>10645</v>
      </c>
      <c r="R1013" s="361"/>
      <c r="S1013" s="361"/>
      <c r="T1013" s="347" t="s">
        <v>8946</v>
      </c>
      <c r="U1013" s="172" t="s">
        <v>8947</v>
      </c>
      <c r="V1013" s="151" t="s">
        <v>11143</v>
      </c>
      <c r="W1013" s="151" t="s">
        <v>8948</v>
      </c>
      <c r="X1013" s="151" t="s">
        <v>1193</v>
      </c>
      <c r="Y1013" s="149">
        <v>41793</v>
      </c>
      <c r="Z1013" s="151" t="s">
        <v>3303</v>
      </c>
      <c r="AA1013" s="151">
        <v>0</v>
      </c>
      <c r="AB1013" s="151">
        <v>0</v>
      </c>
      <c r="AC1013" s="151">
        <v>0</v>
      </c>
      <c r="AD1013" s="151">
        <v>0</v>
      </c>
      <c r="AE1013" s="151">
        <v>0</v>
      </c>
      <c r="AF1013" s="174"/>
      <c r="AG1013" s="151" t="s">
        <v>11329</v>
      </c>
      <c r="AH1013" s="151" t="s">
        <v>1193</v>
      </c>
      <c r="AI1013" s="151">
        <v>15</v>
      </c>
      <c r="AJ1013" s="151">
        <v>11</v>
      </c>
      <c r="AK1013" s="151">
        <v>4</v>
      </c>
      <c r="AL1013" s="151">
        <v>0</v>
      </c>
      <c r="AM1013" s="151">
        <v>2</v>
      </c>
      <c r="AN1013" s="151" t="s">
        <v>1193</v>
      </c>
      <c r="AO1013" s="175">
        <v>1</v>
      </c>
    </row>
    <row r="1014" spans="1:41" s="11" customFormat="1" ht="25" customHeight="1" x14ac:dyDescent="0.3">
      <c r="A1014" s="123"/>
      <c r="B1014" s="124"/>
      <c r="C1014" s="114" t="str">
        <f t="shared" ca="1" si="142"/>
        <v>Expired</v>
      </c>
      <c r="D1014" s="114" t="s">
        <v>1701</v>
      </c>
      <c r="E1014" s="115">
        <v>43018</v>
      </c>
      <c r="F1014" s="115">
        <f>E1014</f>
        <v>43018</v>
      </c>
      <c r="G1014" s="115">
        <f t="shared" si="145"/>
        <v>43747</v>
      </c>
      <c r="H1014" s="114" t="s">
        <v>1713</v>
      </c>
      <c r="I1014" s="379" t="s">
        <v>1723</v>
      </c>
      <c r="J1014" s="155" t="s">
        <v>7020</v>
      </c>
      <c r="K1014" s="114" t="s">
        <v>74</v>
      </c>
      <c r="L1014" s="114" t="s">
        <v>15709</v>
      </c>
      <c r="M1014" s="114" t="s">
        <v>3640</v>
      </c>
      <c r="N1014" s="116" t="str">
        <f t="shared" ref="N1014:N1036" si="146">IF(EXACT(M1014,"C - COMPANY ACT"),"LP",IF(EXACT(M1014,"V- VEST ACT (WITHIN PARLIAMENT) "),"LP",IF(EXACT(M1014,"FS - FRIENDLY SOCIETIES ACT"),"LP",IF(EXACT(M1014,"UN - UNICORPORATED"),"LA",""))))</f>
        <v>LP</v>
      </c>
      <c r="O1014" s="118" t="s">
        <v>8728</v>
      </c>
      <c r="P1014" s="114" t="str">
        <f t="shared" si="144"/>
        <v>Low</v>
      </c>
      <c r="Q1014" s="155" t="s">
        <v>7021</v>
      </c>
      <c r="R1014" s="356" t="s">
        <v>12018</v>
      </c>
      <c r="S1014" s="356"/>
      <c r="T1014" s="155" t="s">
        <v>12019</v>
      </c>
      <c r="U1014" s="117" t="s">
        <v>7022</v>
      </c>
      <c r="V1014" s="118" t="s">
        <v>12020</v>
      </c>
      <c r="W1014" s="119" t="s">
        <v>1193</v>
      </c>
      <c r="X1014" s="119" t="s">
        <v>1193</v>
      </c>
      <c r="Y1014" s="128">
        <v>42782</v>
      </c>
      <c r="Z1014" s="118" t="s">
        <v>3303</v>
      </c>
      <c r="AA1014" s="120">
        <v>0</v>
      </c>
      <c r="AB1014" s="120">
        <v>0</v>
      </c>
      <c r="AC1014" s="120">
        <v>0</v>
      </c>
      <c r="AD1014" s="120">
        <v>0</v>
      </c>
      <c r="AE1014" s="120">
        <v>0</v>
      </c>
      <c r="AF1014" s="121">
        <v>0</v>
      </c>
      <c r="AG1014" s="114" t="s">
        <v>1193</v>
      </c>
      <c r="AH1014" s="114" t="s">
        <v>1193</v>
      </c>
      <c r="AI1014" s="114">
        <v>7</v>
      </c>
      <c r="AJ1014" s="114">
        <v>0</v>
      </c>
      <c r="AK1014" s="114">
        <v>7</v>
      </c>
      <c r="AL1014" s="114">
        <v>0</v>
      </c>
      <c r="AM1014" s="114">
        <v>0</v>
      </c>
      <c r="AN1014" s="118" t="s">
        <v>3500</v>
      </c>
      <c r="AO1014" s="122">
        <v>1</v>
      </c>
    </row>
    <row r="1015" spans="1:41" s="11" customFormat="1" ht="25" customHeight="1" x14ac:dyDescent="0.3">
      <c r="A1015" s="123"/>
      <c r="B1015" s="124"/>
      <c r="C1015" s="114" t="str">
        <f t="shared" ca="1" si="142"/>
        <v>Expired</v>
      </c>
      <c r="D1015" s="114" t="s">
        <v>2140</v>
      </c>
      <c r="E1015" s="115">
        <v>43417</v>
      </c>
      <c r="F1015" s="115">
        <f>E1015</f>
        <v>43417</v>
      </c>
      <c r="G1015" s="115">
        <f t="shared" si="145"/>
        <v>44147</v>
      </c>
      <c r="H1015" s="114" t="s">
        <v>4889</v>
      </c>
      <c r="I1015" s="379" t="s">
        <v>2141</v>
      </c>
      <c r="J1015" s="155" t="s">
        <v>7023</v>
      </c>
      <c r="K1015" s="114" t="s">
        <v>11730</v>
      </c>
      <c r="L1015" s="114" t="s">
        <v>5123</v>
      </c>
      <c r="M1015" s="114" t="s">
        <v>3640</v>
      </c>
      <c r="N1015" s="116" t="str">
        <f t="shared" si="146"/>
        <v>LP</v>
      </c>
      <c r="O1015" s="118" t="s">
        <v>8725</v>
      </c>
      <c r="P1015" s="114" t="str">
        <f t="shared" si="144"/>
        <v>Medium</v>
      </c>
      <c r="Q1015" s="155" t="s">
        <v>7024</v>
      </c>
      <c r="R1015" s="356" t="s">
        <v>13220</v>
      </c>
      <c r="S1015" s="356"/>
      <c r="T1015" s="155" t="s">
        <v>13221</v>
      </c>
      <c r="U1015" s="117" t="s">
        <v>13222</v>
      </c>
      <c r="V1015" s="118" t="s">
        <v>13223</v>
      </c>
      <c r="W1015" s="119" t="s">
        <v>1193</v>
      </c>
      <c r="X1015" s="119" t="s">
        <v>1193</v>
      </c>
      <c r="Y1015" s="128">
        <v>44910</v>
      </c>
      <c r="Z1015" s="128">
        <v>43465</v>
      </c>
      <c r="AA1015" s="120">
        <v>11644672.4</v>
      </c>
      <c r="AB1015" s="120">
        <v>0</v>
      </c>
      <c r="AC1015" s="120">
        <v>1264477.96</v>
      </c>
      <c r="AD1015" s="120">
        <v>0</v>
      </c>
      <c r="AE1015" s="120">
        <v>1264477.96</v>
      </c>
      <c r="AF1015" s="121">
        <v>0</v>
      </c>
      <c r="AG1015" s="114" t="s">
        <v>13224</v>
      </c>
      <c r="AH1015" s="114" t="s">
        <v>1193</v>
      </c>
      <c r="AI1015" s="114">
        <v>9</v>
      </c>
      <c r="AJ1015" s="114">
        <v>3</v>
      </c>
      <c r="AK1015" s="114">
        <v>6</v>
      </c>
      <c r="AL1015" s="114">
        <v>3</v>
      </c>
      <c r="AM1015" s="114">
        <v>0</v>
      </c>
      <c r="AN1015" s="118" t="s">
        <v>3517</v>
      </c>
      <c r="AO1015" s="122">
        <v>1</v>
      </c>
    </row>
    <row r="1016" spans="1:41" s="11" customFormat="1" ht="25" customHeight="1" x14ac:dyDescent="0.3">
      <c r="A1016" s="123"/>
      <c r="B1016" s="124"/>
      <c r="C1016" s="114" t="str">
        <f t="shared" ca="1" si="142"/>
        <v>Expired</v>
      </c>
      <c r="D1016" s="114" t="s">
        <v>1953</v>
      </c>
      <c r="E1016" s="115">
        <v>43164</v>
      </c>
      <c r="F1016" s="115">
        <f>E1016</f>
        <v>43164</v>
      </c>
      <c r="G1016" s="115">
        <f t="shared" si="145"/>
        <v>43894</v>
      </c>
      <c r="H1016" s="114" t="s">
        <v>1954</v>
      </c>
      <c r="I1016" s="379" t="s">
        <v>1955</v>
      </c>
      <c r="J1016" s="155" t="s">
        <v>7025</v>
      </c>
      <c r="K1016" s="114" t="s">
        <v>11728</v>
      </c>
      <c r="L1016" s="114" t="s">
        <v>5123</v>
      </c>
      <c r="M1016" s="114" t="s">
        <v>3640</v>
      </c>
      <c r="N1016" s="116" t="str">
        <f t="shared" si="146"/>
        <v>LP</v>
      </c>
      <c r="O1016" s="118" t="s">
        <v>8726</v>
      </c>
      <c r="P1016" s="114" t="str">
        <f t="shared" si="144"/>
        <v>Medium</v>
      </c>
      <c r="Q1016" s="155" t="s">
        <v>7026</v>
      </c>
      <c r="R1016" s="356" t="s">
        <v>12021</v>
      </c>
      <c r="S1016" s="356"/>
      <c r="T1016" s="155" t="s">
        <v>12022</v>
      </c>
      <c r="U1016" s="127" t="s">
        <v>12023</v>
      </c>
      <c r="V1016" s="119" t="s">
        <v>12024</v>
      </c>
      <c r="W1016" s="119" t="s">
        <v>1193</v>
      </c>
      <c r="X1016" s="119" t="s">
        <v>1193</v>
      </c>
      <c r="Y1016" s="128">
        <v>43138</v>
      </c>
      <c r="Z1016" s="118" t="s">
        <v>3303</v>
      </c>
      <c r="AA1016" s="120">
        <v>0</v>
      </c>
      <c r="AB1016" s="120">
        <v>0</v>
      </c>
      <c r="AC1016" s="120">
        <v>0</v>
      </c>
      <c r="AD1016" s="120">
        <v>0</v>
      </c>
      <c r="AE1016" s="120">
        <v>0</v>
      </c>
      <c r="AF1016" s="121"/>
      <c r="AG1016" s="114" t="s">
        <v>1193</v>
      </c>
      <c r="AH1016" s="114" t="s">
        <v>1193</v>
      </c>
      <c r="AI1016" s="114">
        <v>2</v>
      </c>
      <c r="AJ1016" s="114">
        <v>1</v>
      </c>
      <c r="AK1016" s="114">
        <v>1</v>
      </c>
      <c r="AL1016" s="114">
        <v>0</v>
      </c>
      <c r="AM1016" s="114">
        <v>0</v>
      </c>
      <c r="AN1016" s="118" t="s">
        <v>3500</v>
      </c>
      <c r="AO1016" s="122">
        <v>1</v>
      </c>
    </row>
    <row r="1017" spans="1:41" s="11" customFormat="1" ht="25" customHeight="1" x14ac:dyDescent="0.3">
      <c r="A1017" s="123" t="s">
        <v>1193</v>
      </c>
      <c r="B1017" s="124"/>
      <c r="C1017" s="114" t="str">
        <f t="shared" ca="1" si="142"/>
        <v>Expired</v>
      </c>
      <c r="D1017" s="114" t="s">
        <v>1175</v>
      </c>
      <c r="E1017" s="115">
        <v>42418</v>
      </c>
      <c r="F1017" s="115">
        <f>E1017</f>
        <v>42418</v>
      </c>
      <c r="G1017" s="115">
        <f t="shared" si="145"/>
        <v>43148</v>
      </c>
      <c r="H1017" s="114" t="s">
        <v>1176</v>
      </c>
      <c r="I1017" s="379" t="s">
        <v>1177</v>
      </c>
      <c r="J1017" s="155" t="s">
        <v>7028</v>
      </c>
      <c r="K1017" s="114" t="s">
        <v>24</v>
      </c>
      <c r="L1017" s="114" t="s">
        <v>5123</v>
      </c>
      <c r="M1017" s="114" t="s">
        <v>3640</v>
      </c>
      <c r="N1017" s="116" t="str">
        <f t="shared" si="146"/>
        <v>LP</v>
      </c>
      <c r="O1017" s="118" t="s">
        <v>8725</v>
      </c>
      <c r="P1017" s="114" t="str">
        <f t="shared" si="144"/>
        <v>Medium</v>
      </c>
      <c r="Q1017" s="155" t="s">
        <v>7029</v>
      </c>
      <c r="R1017" s="356" t="s">
        <v>13218</v>
      </c>
      <c r="S1017" s="356"/>
      <c r="T1017" s="155" t="s">
        <v>12037</v>
      </c>
      <c r="U1017" s="117" t="s">
        <v>13219</v>
      </c>
      <c r="V1017" s="118" t="s">
        <v>12038</v>
      </c>
      <c r="W1017" s="119" t="s">
        <v>1193</v>
      </c>
      <c r="X1017" s="119" t="s">
        <v>1193</v>
      </c>
      <c r="Y1017" s="128">
        <v>42320</v>
      </c>
      <c r="Z1017" s="118" t="s">
        <v>3303</v>
      </c>
      <c r="AA1017" s="120">
        <v>0</v>
      </c>
      <c r="AB1017" s="120">
        <v>0</v>
      </c>
      <c r="AC1017" s="120">
        <v>0</v>
      </c>
      <c r="AD1017" s="120">
        <v>0</v>
      </c>
      <c r="AE1017" s="120">
        <v>0</v>
      </c>
      <c r="AF1017" s="121">
        <v>0</v>
      </c>
      <c r="AG1017" s="114" t="s">
        <v>1193</v>
      </c>
      <c r="AH1017" s="114" t="s">
        <v>1193</v>
      </c>
      <c r="AI1017" s="114">
        <v>6</v>
      </c>
      <c r="AJ1017" s="114">
        <v>2</v>
      </c>
      <c r="AK1017" s="114">
        <v>4</v>
      </c>
      <c r="AL1017" s="114">
        <v>0</v>
      </c>
      <c r="AM1017" s="114">
        <v>0</v>
      </c>
      <c r="AN1017" s="118" t="s">
        <v>3500</v>
      </c>
      <c r="AO1017" s="122">
        <v>1</v>
      </c>
    </row>
    <row r="1018" spans="1:41" s="11" customFormat="1" ht="25" customHeight="1" x14ac:dyDescent="0.3">
      <c r="A1018" s="123" t="s">
        <v>13216</v>
      </c>
      <c r="B1018" s="124"/>
      <c r="C1018" s="114" t="str">
        <f t="shared" ca="1" si="142"/>
        <v>Expired</v>
      </c>
      <c r="D1018" s="114" t="s">
        <v>1292</v>
      </c>
      <c r="E1018" s="115">
        <v>42563</v>
      </c>
      <c r="F1018" s="115">
        <f>E1018</f>
        <v>42563</v>
      </c>
      <c r="G1018" s="115">
        <f t="shared" si="145"/>
        <v>43292</v>
      </c>
      <c r="H1018" s="114" t="s">
        <v>1305</v>
      </c>
      <c r="I1018" s="379" t="s">
        <v>1315</v>
      </c>
      <c r="J1018" s="155" t="s">
        <v>7030</v>
      </c>
      <c r="K1018" s="114" t="s">
        <v>11728</v>
      </c>
      <c r="L1018" s="114" t="s">
        <v>5123</v>
      </c>
      <c r="M1018" s="114" t="s">
        <v>3640</v>
      </c>
      <c r="N1018" s="116" t="str">
        <f t="shared" si="146"/>
        <v>LP</v>
      </c>
      <c r="O1018" s="118" t="s">
        <v>8725</v>
      </c>
      <c r="P1018" s="114" t="str">
        <f t="shared" si="144"/>
        <v>Medium</v>
      </c>
      <c r="Q1018" s="155" t="s">
        <v>10646</v>
      </c>
      <c r="R1018" s="356" t="s">
        <v>13217</v>
      </c>
      <c r="S1018" s="356"/>
      <c r="T1018" s="155" t="s">
        <v>12039</v>
      </c>
      <c r="U1018" s="127" t="s">
        <v>12040</v>
      </c>
      <c r="V1018" s="118" t="s">
        <v>12041</v>
      </c>
      <c r="W1018" s="119" t="s">
        <v>1193</v>
      </c>
      <c r="X1018" s="119" t="s">
        <v>1193</v>
      </c>
      <c r="Y1018" s="128">
        <v>42291</v>
      </c>
      <c r="Z1018" s="128">
        <v>43100</v>
      </c>
      <c r="AA1018" s="120">
        <v>0</v>
      </c>
      <c r="AB1018" s="120">
        <v>1000</v>
      </c>
      <c r="AC1018" s="120">
        <v>0</v>
      </c>
      <c r="AD1018" s="120">
        <v>-6765</v>
      </c>
      <c r="AE1018" s="120">
        <v>-6765</v>
      </c>
      <c r="AF1018" s="121">
        <v>8218</v>
      </c>
      <c r="AG1018" s="114" t="s">
        <v>1193</v>
      </c>
      <c r="AH1018" s="114" t="s">
        <v>1193</v>
      </c>
      <c r="AI1018" s="114">
        <v>3</v>
      </c>
      <c r="AJ1018" s="114">
        <v>3</v>
      </c>
      <c r="AK1018" s="114">
        <v>0</v>
      </c>
      <c r="AL1018" s="114">
        <v>0</v>
      </c>
      <c r="AM1018" s="114">
        <v>1</v>
      </c>
      <c r="AN1018" s="118" t="s">
        <v>3500</v>
      </c>
      <c r="AO1018" s="122">
        <v>1</v>
      </c>
    </row>
    <row r="1019" spans="1:41" s="11" customFormat="1" ht="25" customHeight="1" x14ac:dyDescent="0.3">
      <c r="A1019" s="198"/>
      <c r="B1019" s="133"/>
      <c r="C1019" s="114" t="str">
        <f t="shared" ca="1" si="142"/>
        <v>Expired</v>
      </c>
      <c r="D1019" s="114" t="s">
        <v>3862</v>
      </c>
      <c r="E1019" s="115">
        <v>42255</v>
      </c>
      <c r="F1019" s="115">
        <v>44447</v>
      </c>
      <c r="G1019" s="115">
        <f t="shared" si="145"/>
        <v>45176</v>
      </c>
      <c r="H1019" s="114" t="s">
        <v>1047</v>
      </c>
      <c r="I1019" s="379" t="s">
        <v>1048</v>
      </c>
      <c r="J1019" s="155" t="s">
        <v>7031</v>
      </c>
      <c r="K1019" s="114" t="s">
        <v>7</v>
      </c>
      <c r="L1019" s="114" t="s">
        <v>5123</v>
      </c>
      <c r="M1019" s="114" t="s">
        <v>3640</v>
      </c>
      <c r="N1019" s="116" t="str">
        <f t="shared" si="146"/>
        <v>LP</v>
      </c>
      <c r="O1019" s="118" t="s">
        <v>8725</v>
      </c>
      <c r="P1019" s="114" t="str">
        <f t="shared" si="144"/>
        <v>Medium</v>
      </c>
      <c r="Q1019" s="155" t="s">
        <v>1056</v>
      </c>
      <c r="R1019" s="356" t="s">
        <v>12032</v>
      </c>
      <c r="S1019" s="356"/>
      <c r="T1019" s="155" t="s">
        <v>5095</v>
      </c>
      <c r="U1019" s="117" t="s">
        <v>7032</v>
      </c>
      <c r="V1019" s="119" t="s">
        <v>5430</v>
      </c>
      <c r="W1019" s="119" t="s">
        <v>1193</v>
      </c>
      <c r="X1019" s="118" t="s">
        <v>7806</v>
      </c>
      <c r="Y1019" s="128">
        <v>42173</v>
      </c>
      <c r="Z1019" s="128">
        <v>43830</v>
      </c>
      <c r="AA1019" s="120">
        <v>14456065</v>
      </c>
      <c r="AB1019" s="120">
        <v>0</v>
      </c>
      <c r="AC1019" s="120">
        <v>1694262</v>
      </c>
      <c r="AD1019" s="120">
        <v>0</v>
      </c>
      <c r="AE1019" s="120">
        <v>13501453</v>
      </c>
      <c r="AF1019" s="121">
        <v>24170165</v>
      </c>
      <c r="AG1019" s="114" t="s">
        <v>7807</v>
      </c>
      <c r="AH1019" s="114" t="s">
        <v>7808</v>
      </c>
      <c r="AI1019" s="114">
        <v>5</v>
      </c>
      <c r="AJ1019" s="114">
        <v>3</v>
      </c>
      <c r="AK1019" s="114">
        <v>2</v>
      </c>
      <c r="AL1019" s="114">
        <v>5</v>
      </c>
      <c r="AM1019" s="114">
        <v>0</v>
      </c>
      <c r="AN1019" s="118" t="s">
        <v>4568</v>
      </c>
      <c r="AO1019" s="122">
        <v>1</v>
      </c>
    </row>
    <row r="1020" spans="1:41" s="11" customFormat="1" ht="25" customHeight="1" x14ac:dyDescent="0.3">
      <c r="A1020" s="125" t="s">
        <v>11533</v>
      </c>
      <c r="B1020" s="126">
        <v>45786</v>
      </c>
      <c r="C1020" s="114" t="str">
        <f t="shared" ca="1" si="142"/>
        <v>Active</v>
      </c>
      <c r="D1020" s="114" t="s">
        <v>15041</v>
      </c>
      <c r="E1020" s="115">
        <v>45779</v>
      </c>
      <c r="F1020" s="115">
        <v>45779</v>
      </c>
      <c r="G1020" s="115">
        <f t="shared" si="145"/>
        <v>46508</v>
      </c>
      <c r="H1020" s="114" t="s">
        <v>15042</v>
      </c>
      <c r="I1020" s="379" t="s">
        <v>15043</v>
      </c>
      <c r="J1020" s="155" t="s">
        <v>15044</v>
      </c>
      <c r="K1020" s="114" t="s">
        <v>14</v>
      </c>
      <c r="L1020" s="114" t="s">
        <v>3368</v>
      </c>
      <c r="M1020" s="114" t="s">
        <v>3640</v>
      </c>
      <c r="N1020" s="116" t="str">
        <f t="shared" si="146"/>
        <v>LP</v>
      </c>
      <c r="O1020" s="114" t="s">
        <v>8728</v>
      </c>
      <c r="P1020" s="114" t="str">
        <f>IF(EXACT(O1020,"Overseas Charities Operating in Jamaica"),"Medium",IF(EXACT(O1020,"Muslim Groups/Foundations"),"Medium",IF(EXACT(O1020,"Churches"),"Low",IF(EXACT(O1020,"Benevolent Societies"),"Low",IF(EXACT(O1020,"Alumni/Past Students Associations"),"Low",IF(EXACT(O1020,"Schools(Government/Private)"),"Low",IF(EXACT(O1020,"Govt.Based Trusts/Charities"),"Low",IF(EXACT(O1020,"Trust"),"Medium",IF(EXACT(O1020,"Company Based Foundations"),"Medium",IF(EXACT(O1020,"Other Foundations"),"Medium",IF(EXACT(O1020,"Unincorporated Groups"),"Medium","")))))))))))</f>
        <v>Low</v>
      </c>
      <c r="Q1020" s="155" t="s">
        <v>1193</v>
      </c>
      <c r="R1020" s="356" t="s">
        <v>1193</v>
      </c>
      <c r="S1020" s="356"/>
      <c r="T1020" s="155" t="s">
        <v>1193</v>
      </c>
      <c r="U1020" s="117" t="s">
        <v>1193</v>
      </c>
      <c r="V1020" s="118" t="s">
        <v>1193</v>
      </c>
      <c r="W1020" s="119" t="s">
        <v>1193</v>
      </c>
      <c r="X1020" s="119" t="s">
        <v>1193</v>
      </c>
      <c r="Y1020" s="115" t="s">
        <v>1193</v>
      </c>
      <c r="Z1020" s="115" t="s">
        <v>3303</v>
      </c>
      <c r="AA1020" s="120">
        <v>0</v>
      </c>
      <c r="AB1020" s="120">
        <v>0</v>
      </c>
      <c r="AC1020" s="120">
        <v>0</v>
      </c>
      <c r="AD1020" s="120">
        <v>0</v>
      </c>
      <c r="AE1020" s="120">
        <v>0</v>
      </c>
      <c r="AF1020" s="121">
        <v>0</v>
      </c>
      <c r="AG1020" s="114" t="s">
        <v>1193</v>
      </c>
      <c r="AH1020" s="114" t="s">
        <v>1193</v>
      </c>
      <c r="AI1020" s="114">
        <v>0</v>
      </c>
      <c r="AJ1020" s="114">
        <v>0</v>
      </c>
      <c r="AK1020" s="114">
        <v>0</v>
      </c>
      <c r="AL1020" s="114">
        <v>0</v>
      </c>
      <c r="AM1020" s="114">
        <v>0</v>
      </c>
      <c r="AN1020" s="118" t="s">
        <v>1193</v>
      </c>
      <c r="AO1020" s="122">
        <v>1</v>
      </c>
    </row>
    <row r="1021" spans="1:41" s="11" customFormat="1" ht="25" customHeight="1" x14ac:dyDescent="0.3">
      <c r="A1021" s="125" t="s">
        <v>11533</v>
      </c>
      <c r="B1021" s="126">
        <v>44760</v>
      </c>
      <c r="C1021" s="114" t="str">
        <f t="shared" ca="1" si="142"/>
        <v>Active</v>
      </c>
      <c r="D1021" s="114" t="s">
        <v>13648</v>
      </c>
      <c r="E1021" s="115">
        <v>44760</v>
      </c>
      <c r="F1021" s="115">
        <v>45491</v>
      </c>
      <c r="G1021" s="115">
        <f t="shared" si="145"/>
        <v>46220</v>
      </c>
      <c r="H1021" s="114" t="s">
        <v>13649</v>
      </c>
      <c r="I1021" s="379" t="s">
        <v>13647</v>
      </c>
      <c r="J1021" s="155" t="s">
        <v>13650</v>
      </c>
      <c r="K1021" s="114" t="s">
        <v>24</v>
      </c>
      <c r="L1021" s="114" t="s">
        <v>3368</v>
      </c>
      <c r="M1021" s="114" t="s">
        <v>3640</v>
      </c>
      <c r="N1021" s="116" t="str">
        <f t="shared" si="146"/>
        <v>LP</v>
      </c>
      <c r="O1021" s="114" t="s">
        <v>8728</v>
      </c>
      <c r="P1021" s="114" t="str">
        <f>IF(EXACT(O1021,"Overseas Charities Operating in Jamaica"),"Medium",IF(EXACT(O1021,"Muslim Groups/Foundations"),"Medium",IF(EXACT(O1021,"Churches"),"Low",IF(EXACT(O1021,"Benevolent Societies"),"Low",IF(EXACT(O1021,"Alumni/Past Students Associations"),"Low",IF(EXACT(O1021,"Schools(Government/Private)"),"Low",IF(EXACT(O1021,"Govt.Based Trusts/Charities"),"Low",IF(EXACT(O1021,"Trust"),"Medium",IF(EXACT(O1021,"Company Based Foundations"),"Medium",IF(EXACT(O1021,"Other Foundations"),"Medium",IF(EXACT(O1021,"Unincorporated Groups"),"Medium","")))))))))))</f>
        <v>Low</v>
      </c>
      <c r="Q1021" s="155" t="s">
        <v>5361</v>
      </c>
      <c r="R1021" s="356" t="s">
        <v>13651</v>
      </c>
      <c r="S1021" s="356"/>
      <c r="T1021" s="155" t="s">
        <v>13652</v>
      </c>
      <c r="U1021" s="117" t="s">
        <v>13653</v>
      </c>
      <c r="V1021" s="118" t="s">
        <v>1193</v>
      </c>
      <c r="W1021" s="119" t="s">
        <v>1193</v>
      </c>
      <c r="X1021" s="119" t="s">
        <v>1193</v>
      </c>
      <c r="Y1021" s="128" t="s">
        <v>1193</v>
      </c>
      <c r="Z1021" s="128">
        <v>45291</v>
      </c>
      <c r="AA1021" s="120">
        <v>1018084</v>
      </c>
      <c r="AB1021" s="120">
        <v>0</v>
      </c>
      <c r="AC1021" s="120">
        <v>217969</v>
      </c>
      <c r="AD1021" s="120">
        <v>0</v>
      </c>
      <c r="AE1021" s="120">
        <v>313994</v>
      </c>
      <c r="AF1021" s="121">
        <v>494121</v>
      </c>
      <c r="AG1021" s="114" t="s">
        <v>1193</v>
      </c>
      <c r="AH1021" s="114" t="s">
        <v>1193</v>
      </c>
      <c r="AI1021" s="114">
        <v>20</v>
      </c>
      <c r="AJ1021" s="114">
        <v>6</v>
      </c>
      <c r="AK1021" s="114">
        <v>14</v>
      </c>
      <c r="AL1021" s="114">
        <v>0</v>
      </c>
      <c r="AM1021" s="114">
        <v>0</v>
      </c>
      <c r="AN1021" s="118" t="s">
        <v>3500</v>
      </c>
      <c r="AO1021" s="122">
        <v>1</v>
      </c>
    </row>
    <row r="1022" spans="1:41" s="11" customFormat="1" ht="25" customHeight="1" x14ac:dyDescent="0.3">
      <c r="A1022" s="125" t="s">
        <v>11565</v>
      </c>
      <c r="B1022" s="124"/>
      <c r="C1022" s="114" t="str">
        <f t="shared" ca="1" si="142"/>
        <v>Active</v>
      </c>
      <c r="D1022" s="114" t="s">
        <v>4005</v>
      </c>
      <c r="E1022" s="115">
        <v>41715</v>
      </c>
      <c r="F1022" s="115">
        <v>46098</v>
      </c>
      <c r="G1022" s="115">
        <f>DATE(YEAR(F1022)+1,MONTH(F1022)+6,DAY(F1022)-1)</f>
        <v>46646</v>
      </c>
      <c r="H1022" s="114" t="s">
        <v>81</v>
      </c>
      <c r="I1022" s="379" t="s">
        <v>82</v>
      </c>
      <c r="J1022" s="155" t="s">
        <v>7036</v>
      </c>
      <c r="K1022" s="114" t="s">
        <v>11728</v>
      </c>
      <c r="L1022" s="114" t="s">
        <v>5123</v>
      </c>
      <c r="M1022" s="114" t="s">
        <v>3640</v>
      </c>
      <c r="N1022" s="116" t="str">
        <f t="shared" si="146"/>
        <v>LP</v>
      </c>
      <c r="O1022" s="118" t="s">
        <v>8735</v>
      </c>
      <c r="P1022" s="114" t="str">
        <f>IF(EXACT(O1022,"Overseas Charities Operating in Jamaica"),"Medium",IF(EXACT(O1022,"Muslim Groups/Foundations"),"Medium",IF(EXACT(O1022,"Churches"),"Low",IF(EXACT(O1022,"Benevolent Societies"),"Low",IF(EXACT(O1022,"Alumni/Past Students'associations"),"Low",IF(EXACT(O1022,"Schools(Government/Private)"),"Low",IF(EXACT(O1022,"Govt.Based Trust/Charities"),"Low",IF(EXACT(O1022,"Trust"),"Medium",IF(EXACT(O1022,"Company Based Foundations"),"Medium",IF(EXACT(O1022,"Other Foundations"),"Medium",IF(EXACT(O1022,"Unincorporated Groups"),"Medium","")))))))))))</f>
        <v>Low</v>
      </c>
      <c r="Q1022" s="155" t="s">
        <v>461</v>
      </c>
      <c r="R1022" s="356" t="s">
        <v>13537</v>
      </c>
      <c r="S1022" s="356"/>
      <c r="T1022" s="155" t="s">
        <v>13538</v>
      </c>
      <c r="U1022" s="117" t="s">
        <v>13539</v>
      </c>
      <c r="V1022" s="129" t="s">
        <v>7037</v>
      </c>
      <c r="W1022" s="129" t="s">
        <v>7038</v>
      </c>
      <c r="X1022" s="128" t="s">
        <v>1193</v>
      </c>
      <c r="Y1022" s="128" t="s">
        <v>1193</v>
      </c>
      <c r="Z1022" s="128">
        <v>44926</v>
      </c>
      <c r="AA1022" s="120">
        <v>667948000</v>
      </c>
      <c r="AB1022" s="120">
        <v>0</v>
      </c>
      <c r="AC1022" s="120">
        <v>673933000</v>
      </c>
      <c r="AD1022" s="120">
        <v>0</v>
      </c>
      <c r="AE1022" s="120">
        <v>792641000</v>
      </c>
      <c r="AF1022" s="121">
        <v>227649000</v>
      </c>
      <c r="AG1022" s="114" t="s">
        <v>13540</v>
      </c>
      <c r="AH1022" s="114" t="s">
        <v>13541</v>
      </c>
      <c r="AI1022" s="114">
        <v>0</v>
      </c>
      <c r="AJ1022" s="114">
        <v>0</v>
      </c>
      <c r="AK1022" s="114">
        <v>0</v>
      </c>
      <c r="AL1022" s="114">
        <v>0</v>
      </c>
      <c r="AM1022" s="114">
        <v>0</v>
      </c>
      <c r="AN1022" s="118" t="s">
        <v>4568</v>
      </c>
      <c r="AO1022" s="122">
        <v>1</v>
      </c>
    </row>
    <row r="1023" spans="1:41" s="11" customFormat="1" ht="25" customHeight="1" x14ac:dyDescent="0.3">
      <c r="A1023" s="123"/>
      <c r="B1023" s="124"/>
      <c r="C1023" s="114" t="str">
        <f t="shared" ca="1" si="142"/>
        <v>Active</v>
      </c>
      <c r="D1023" s="114" t="s">
        <v>3589</v>
      </c>
      <c r="E1023" s="115">
        <v>44341</v>
      </c>
      <c r="F1023" s="115">
        <v>45802</v>
      </c>
      <c r="G1023" s="115">
        <f>DATE(YEAR(F1023)+2,MONTH(F1023),DAY(F1023)-1)</f>
        <v>46531</v>
      </c>
      <c r="H1023" s="114" t="s">
        <v>3590</v>
      </c>
      <c r="I1023" s="379" t="s">
        <v>15350</v>
      </c>
      <c r="J1023" s="155" t="s">
        <v>7039</v>
      </c>
      <c r="K1023" s="114" t="s">
        <v>11728</v>
      </c>
      <c r="L1023" s="114" t="s">
        <v>5123</v>
      </c>
      <c r="M1023" s="114" t="s">
        <v>3640</v>
      </c>
      <c r="N1023" s="116" t="str">
        <f t="shared" si="146"/>
        <v>LP</v>
      </c>
      <c r="O1023" s="118" t="s">
        <v>8725</v>
      </c>
      <c r="P1023" s="114" t="str">
        <f>IF(EXACT(O1023,"Overseas Charities Operating in Jamaica"),"Medium",IF(EXACT(O1023,"Muslim Groups/Foundations"),"Medium",IF(EXACT(O1023,"Churches"),"Low",IF(EXACT(O1023,"Benevolent Societies"),"Low",IF(EXACT(O1023,"Alumni/Past Students'associations"),"Low",IF(EXACT(O1023,"Schools(Government/Private)"),"Low",IF(EXACT(O1023,"Govt.Based Trust/Charities"),"Low",IF(EXACT(O1023,"Trust"),"Medium",IF(EXACT(O1023,"Company Based Foundations"),"Medium",IF(EXACT(O1023,"Other Foundations"),"Medium",IF(EXACT(O1023,"Unincorporated Groups"),"Medium","")))))))))))</f>
        <v>Medium</v>
      </c>
      <c r="Q1023" s="155" t="s">
        <v>7040</v>
      </c>
      <c r="R1023" s="356" t="s">
        <v>15351</v>
      </c>
      <c r="S1023" s="356"/>
      <c r="T1023" s="155" t="s">
        <v>13215</v>
      </c>
      <c r="U1023" s="117" t="s">
        <v>13212</v>
      </c>
      <c r="V1023" s="119" t="s">
        <v>13213</v>
      </c>
      <c r="W1023" s="119" t="s">
        <v>1193</v>
      </c>
      <c r="X1023" s="119" t="s">
        <v>13214</v>
      </c>
      <c r="Y1023" s="128">
        <v>44299</v>
      </c>
      <c r="Z1023" s="128">
        <v>44561</v>
      </c>
      <c r="AA1023" s="120">
        <v>0</v>
      </c>
      <c r="AB1023" s="120">
        <v>0</v>
      </c>
      <c r="AC1023" s="120">
        <v>0</v>
      </c>
      <c r="AD1023" s="120">
        <v>0</v>
      </c>
      <c r="AE1023" s="120">
        <v>0</v>
      </c>
      <c r="AF1023" s="121">
        <v>0</v>
      </c>
      <c r="AG1023" s="114" t="s">
        <v>1193</v>
      </c>
      <c r="AH1023" s="114" t="s">
        <v>1193</v>
      </c>
      <c r="AI1023" s="114">
        <v>3</v>
      </c>
      <c r="AJ1023" s="114">
        <v>1</v>
      </c>
      <c r="AK1023" s="114">
        <v>2</v>
      </c>
      <c r="AL1023" s="114">
        <v>0</v>
      </c>
      <c r="AM1023" s="114">
        <v>0</v>
      </c>
      <c r="AN1023" s="118" t="s">
        <v>3500</v>
      </c>
      <c r="AO1023" s="122">
        <v>1</v>
      </c>
    </row>
    <row r="1024" spans="1:41" s="11" customFormat="1" ht="25" customHeight="1" x14ac:dyDescent="0.3">
      <c r="A1024" s="123"/>
      <c r="B1024" s="124"/>
      <c r="C1024" s="114" t="str">
        <f t="shared" ca="1" si="142"/>
        <v>Expired</v>
      </c>
      <c r="D1024" s="114" t="s">
        <v>1337</v>
      </c>
      <c r="E1024" s="115">
        <v>42605</v>
      </c>
      <c r="F1024" s="115">
        <v>44066</v>
      </c>
      <c r="G1024" s="115">
        <f>DATE(YEAR(F1024)+2,MONTH(F1024),DAY(F1024)-1)</f>
        <v>44795</v>
      </c>
      <c r="H1024" s="114" t="s">
        <v>1346</v>
      </c>
      <c r="I1024" s="379" t="s">
        <v>1353</v>
      </c>
      <c r="J1024" s="155" t="s">
        <v>7041</v>
      </c>
      <c r="K1024" s="114" t="s">
        <v>24</v>
      </c>
      <c r="L1024" s="114" t="s">
        <v>5123</v>
      </c>
      <c r="M1024" s="114" t="s">
        <v>3640</v>
      </c>
      <c r="N1024" s="116" t="str">
        <f t="shared" si="146"/>
        <v>LP</v>
      </c>
      <c r="O1024" s="118" t="s">
        <v>8730</v>
      </c>
      <c r="P1024" s="114" t="str">
        <f>IF(EXACT(O1024,"Overseas Charities Operating in Jamaica"),"Medium",IF(EXACT(O1024,"Muslim Groups/Foundations"),"Medium",IF(EXACT(O1024,"Churches"),"Low",IF(EXACT(O1024,"Benevolent Societies"),"Low",IF(EXACT(O1024,"Alumni/Past Students'associations"),"Low",IF(EXACT(O1024,"Schools(Government/Private)"),"Low",IF(EXACT(O1024,"Govt.Based Trust/Charities"),"Low",IF(EXACT(O1024,"Trust"),"Medium",IF(EXACT(O1024,"Company Based Foundations"),"Medium",IF(EXACT(O1024,"Other Foundations"),"Medium",IF(EXACT(O1024,"Unincorporated Groups"),"Medium","")))))))))))</f>
        <v>Low</v>
      </c>
      <c r="Q1024" s="155" t="s">
        <v>7042</v>
      </c>
      <c r="R1024" s="356" t="s">
        <v>13211</v>
      </c>
      <c r="S1024" s="356"/>
      <c r="T1024" s="155" t="s">
        <v>12034</v>
      </c>
      <c r="U1024" s="117" t="s">
        <v>12035</v>
      </c>
      <c r="V1024" s="118" t="s">
        <v>12036</v>
      </c>
      <c r="W1024" s="119" t="s">
        <v>1193</v>
      </c>
      <c r="X1024" s="119" t="s">
        <v>1193</v>
      </c>
      <c r="Y1024" s="128">
        <v>42223</v>
      </c>
      <c r="Z1024" s="128">
        <v>43100</v>
      </c>
      <c r="AA1024" s="120">
        <v>42081090</v>
      </c>
      <c r="AB1024" s="120">
        <v>0</v>
      </c>
      <c r="AC1024" s="120">
        <v>42081090</v>
      </c>
      <c r="AD1024" s="120">
        <v>0</v>
      </c>
      <c r="AE1024" s="120">
        <v>85414757</v>
      </c>
      <c r="AF1024" s="121">
        <v>23336793</v>
      </c>
      <c r="AG1024" s="114" t="s">
        <v>1193</v>
      </c>
      <c r="AH1024" s="114" t="s">
        <v>1193</v>
      </c>
      <c r="AI1024" s="114">
        <v>39</v>
      </c>
      <c r="AJ1024" s="114">
        <v>15</v>
      </c>
      <c r="AK1024" s="114">
        <v>24</v>
      </c>
      <c r="AL1024" s="114">
        <v>120</v>
      </c>
      <c r="AM1024" s="114">
        <v>1</v>
      </c>
      <c r="AN1024" s="118" t="s">
        <v>4568</v>
      </c>
      <c r="AO1024" s="122">
        <v>1</v>
      </c>
    </row>
    <row r="1025" spans="1:41" s="11" customFormat="1" ht="25" customHeight="1" x14ac:dyDescent="0.3">
      <c r="A1025" s="125" t="s">
        <v>11533</v>
      </c>
      <c r="B1025" s="126">
        <v>45776</v>
      </c>
      <c r="C1025" s="114" t="str">
        <f t="shared" ca="1" si="142"/>
        <v>Active</v>
      </c>
      <c r="D1025" s="114" t="s">
        <v>15022</v>
      </c>
      <c r="E1025" s="115">
        <v>45776</v>
      </c>
      <c r="F1025" s="115">
        <v>45776</v>
      </c>
      <c r="G1025" s="115">
        <f>DATE(YEAR(F1025)+2,MONTH(F1025),DAY(F1025)-1)</f>
        <v>46505</v>
      </c>
      <c r="H1025" s="114" t="s">
        <v>15023</v>
      </c>
      <c r="I1025" s="379" t="s">
        <v>15887</v>
      </c>
      <c r="J1025" s="155" t="s">
        <v>15024</v>
      </c>
      <c r="K1025" s="114" t="s">
        <v>74</v>
      </c>
      <c r="L1025" s="114" t="s">
        <v>15709</v>
      </c>
      <c r="M1025" s="114" t="s">
        <v>3640</v>
      </c>
      <c r="N1025" s="116" t="str">
        <f t="shared" si="146"/>
        <v>LP</v>
      </c>
      <c r="O1025" s="114" t="s">
        <v>8729</v>
      </c>
      <c r="P1025" s="114" t="str">
        <f>IF(EXACT(O1025,"Overseas Charities Operating in Jamaica"),"Medium",IF(EXACT(O1025,"Muslim Groups/Foundations"),"Medium",IF(EXACT(O1025,"Churches"),"Low",IF(EXACT(O1025,"Benevolent Societies"),"Low",IF(EXACT(O1025,"Alumni/Past Students Associations"),"Low",IF(EXACT(O1025,"Schools(Government/Private)"),"Low",IF(EXACT(O1025,"Govt.Based Trusts/Charities"),"Low",IF(EXACT(O1025,"Trust"),"Medium",IF(EXACT(O1025,"Company Based Foundations"),"Medium",IF(EXACT(O1025,"Other Foundations"),"Medium",IF(EXACT(O1025,"Unincorporated Groups"),"Medium","")))))))))))</f>
        <v>Low</v>
      </c>
      <c r="Q1025" s="155" t="s">
        <v>15025</v>
      </c>
      <c r="R1025" s="356" t="s">
        <v>15026</v>
      </c>
      <c r="S1025" s="356"/>
      <c r="T1025" s="155" t="s">
        <v>15027</v>
      </c>
      <c r="U1025" s="117" t="s">
        <v>15028</v>
      </c>
      <c r="V1025" s="118" t="s">
        <v>15029</v>
      </c>
      <c r="W1025" s="119" t="s">
        <v>1193</v>
      </c>
      <c r="X1025" s="119" t="s">
        <v>1193</v>
      </c>
      <c r="Y1025" s="115">
        <v>45728</v>
      </c>
      <c r="Z1025" s="118" t="s">
        <v>3303</v>
      </c>
      <c r="AA1025" s="120">
        <v>0</v>
      </c>
      <c r="AB1025" s="120">
        <v>0</v>
      </c>
      <c r="AC1025" s="120">
        <v>0</v>
      </c>
      <c r="AD1025" s="120">
        <v>0</v>
      </c>
      <c r="AE1025" s="120">
        <v>0</v>
      </c>
      <c r="AF1025" s="121">
        <v>0</v>
      </c>
      <c r="AG1025" s="114" t="s">
        <v>1193</v>
      </c>
      <c r="AH1025" s="114" t="s">
        <v>1193</v>
      </c>
      <c r="AI1025" s="114">
        <v>3</v>
      </c>
      <c r="AJ1025" s="114">
        <v>2</v>
      </c>
      <c r="AK1025" s="114">
        <v>1</v>
      </c>
      <c r="AL1025" s="114">
        <v>0</v>
      </c>
      <c r="AM1025" s="114">
        <v>0</v>
      </c>
      <c r="AN1025" s="118" t="s">
        <v>3500</v>
      </c>
      <c r="AO1025" s="122">
        <v>1</v>
      </c>
    </row>
    <row r="1026" spans="1:41" s="11" customFormat="1" ht="25" customHeight="1" x14ac:dyDescent="0.3">
      <c r="A1026" s="123"/>
      <c r="B1026" s="124"/>
      <c r="C1026" s="114" t="str">
        <f t="shared" ca="1" si="142"/>
        <v>Expired</v>
      </c>
      <c r="D1026" s="114" t="s">
        <v>414</v>
      </c>
      <c r="E1026" s="115">
        <v>41863</v>
      </c>
      <c r="F1026" s="115">
        <v>43324</v>
      </c>
      <c r="G1026" s="115">
        <f>DATE(YEAR(F1026)+2,MONTH(F1026),DAY(F1026)-1)</f>
        <v>44054</v>
      </c>
      <c r="H1026" s="114" t="s">
        <v>415</v>
      </c>
      <c r="I1026" s="379" t="s">
        <v>416</v>
      </c>
      <c r="J1026" s="155" t="s">
        <v>5798</v>
      </c>
      <c r="K1026" s="114" t="s">
        <v>11728</v>
      </c>
      <c r="L1026" s="114" t="s">
        <v>5123</v>
      </c>
      <c r="M1026" s="114" t="s">
        <v>3640</v>
      </c>
      <c r="N1026" s="116" t="str">
        <f t="shared" si="146"/>
        <v>LP</v>
      </c>
      <c r="O1026" s="118" t="s">
        <v>8729</v>
      </c>
      <c r="P1026" s="114" t="str">
        <f t="shared" ref="P1026:P1037" si="147">IF(EXACT(O1026,"Overseas Charities Operating in Jamaica"),"Medium",IF(EXACT(O1026,"Muslim Groups/Foundations"),"Medium",IF(EXACT(O1026,"Churches"),"Low",IF(EXACT(O1026,"Benevolent Societies"),"Low",IF(EXACT(O1026,"Alumni/Past Students'associations"),"Low",IF(EXACT(O1026,"Schools(Government/Private)"),"Low",IF(EXACT(O1026,"Govt.Based Trust/Charities"),"Low",IF(EXACT(O1026,"Trust"),"Medium",IF(EXACT(O1026,"Company Based Foundations"),"Medium",IF(EXACT(O1026,"Other Foundations"),"Medium",IF(EXACT(O1026,"Unincorporated Groups"),"Medium","")))))))))))</f>
        <v>Low</v>
      </c>
      <c r="Q1026" s="155" t="s">
        <v>613</v>
      </c>
      <c r="R1026" s="356" t="s">
        <v>13298</v>
      </c>
      <c r="S1026" s="356"/>
      <c r="T1026" s="155" t="s">
        <v>13309</v>
      </c>
      <c r="U1026" s="117" t="s">
        <v>13310</v>
      </c>
      <c r="V1026" s="119" t="s">
        <v>13313</v>
      </c>
      <c r="W1026" s="119" t="s">
        <v>13311</v>
      </c>
      <c r="X1026" s="118" t="s">
        <v>13312</v>
      </c>
      <c r="Y1026" s="128">
        <v>41836</v>
      </c>
      <c r="Z1026" s="128">
        <v>43100</v>
      </c>
      <c r="AA1026" s="120">
        <v>14166535.92</v>
      </c>
      <c r="AB1026" s="120">
        <v>0</v>
      </c>
      <c r="AC1026" s="120">
        <v>11325614.380000001</v>
      </c>
      <c r="AD1026" s="120">
        <v>0</v>
      </c>
      <c r="AE1026" s="120">
        <v>-44401359.880000003</v>
      </c>
      <c r="AF1026" s="121">
        <v>12382029</v>
      </c>
      <c r="AG1026" s="114" t="s">
        <v>13314</v>
      </c>
      <c r="AH1026" s="114" t="s">
        <v>13315</v>
      </c>
      <c r="AI1026" s="114">
        <v>2</v>
      </c>
      <c r="AJ1026" s="114">
        <v>0</v>
      </c>
      <c r="AK1026" s="114">
        <v>2</v>
      </c>
      <c r="AL1026" s="114">
        <v>0</v>
      </c>
      <c r="AM1026" s="114">
        <v>0</v>
      </c>
      <c r="AN1026" s="118" t="s">
        <v>3517</v>
      </c>
      <c r="AO1026" s="122">
        <v>1</v>
      </c>
    </row>
    <row r="1027" spans="1:41" s="11" customFormat="1" ht="25" customHeight="1" x14ac:dyDescent="0.3">
      <c r="A1027" s="125" t="s">
        <v>5775</v>
      </c>
      <c r="B1027" s="124"/>
      <c r="C1027" s="114" t="str">
        <f t="shared" ca="1" si="142"/>
        <v>Expired</v>
      </c>
      <c r="D1027" s="114" t="s">
        <v>4548</v>
      </c>
      <c r="E1027" s="115">
        <v>41859</v>
      </c>
      <c r="F1027" s="115">
        <v>41859</v>
      </c>
      <c r="G1027" s="115">
        <f>DATE(YEAR(F1027)+2,MONTH(F1027),DAY(F1027)-1)</f>
        <v>42589</v>
      </c>
      <c r="H1027" s="114" t="s">
        <v>4549</v>
      </c>
      <c r="I1027" s="379" t="s">
        <v>8137</v>
      </c>
      <c r="J1027" s="155" t="s">
        <v>7048</v>
      </c>
      <c r="K1027" s="114" t="s">
        <v>11728</v>
      </c>
      <c r="L1027" s="114" t="s">
        <v>5123</v>
      </c>
      <c r="M1027" s="114"/>
      <c r="N1027" s="116" t="str">
        <f t="shared" si="146"/>
        <v/>
      </c>
      <c r="O1027" s="118" t="s">
        <v>8729</v>
      </c>
      <c r="P1027" s="114" t="str">
        <f t="shared" si="147"/>
        <v>Low</v>
      </c>
      <c r="Q1027" s="155" t="s">
        <v>5096</v>
      </c>
      <c r="R1027" s="356" t="s">
        <v>12051</v>
      </c>
      <c r="S1027" s="356"/>
      <c r="T1027" s="155" t="s">
        <v>7049</v>
      </c>
      <c r="U1027" s="117" t="s">
        <v>7050</v>
      </c>
      <c r="V1027" s="118" t="s">
        <v>11144</v>
      </c>
      <c r="W1027" s="119" t="s">
        <v>7051</v>
      </c>
      <c r="X1027" s="119" t="s">
        <v>1193</v>
      </c>
      <c r="Y1027" s="128">
        <v>41815</v>
      </c>
      <c r="Z1027" s="128">
        <v>41639</v>
      </c>
      <c r="AA1027" s="120">
        <v>18614459</v>
      </c>
      <c r="AB1027" s="120">
        <v>0</v>
      </c>
      <c r="AC1027" s="120">
        <v>730376</v>
      </c>
      <c r="AD1027" s="120">
        <v>0</v>
      </c>
      <c r="AE1027" s="120">
        <v>-34470588</v>
      </c>
      <c r="AF1027" s="121">
        <v>2722458</v>
      </c>
      <c r="AG1027" s="114" t="s">
        <v>6896</v>
      </c>
      <c r="AH1027" s="114" t="s">
        <v>1193</v>
      </c>
      <c r="AI1027" s="114">
        <v>5</v>
      </c>
      <c r="AJ1027" s="114">
        <v>0</v>
      </c>
      <c r="AK1027" s="114">
        <v>5</v>
      </c>
      <c r="AL1027" s="114">
        <v>0</v>
      </c>
      <c r="AM1027" s="114">
        <v>0</v>
      </c>
      <c r="AN1027" s="118" t="s">
        <v>3517</v>
      </c>
      <c r="AO1027" s="122">
        <v>1</v>
      </c>
    </row>
    <row r="1028" spans="1:41" s="11" customFormat="1" ht="25" customHeight="1" x14ac:dyDescent="0.3">
      <c r="A1028" s="123" t="s">
        <v>16683</v>
      </c>
      <c r="B1028" s="124"/>
      <c r="C1028" s="114" t="str">
        <f t="shared" ca="1" si="142"/>
        <v>Expired</v>
      </c>
      <c r="D1028" s="114" t="s">
        <v>3784</v>
      </c>
      <c r="E1028" s="115">
        <v>41844</v>
      </c>
      <c r="F1028" s="115">
        <v>45116</v>
      </c>
      <c r="G1028" s="115">
        <f>DATE(YEAR(F1028)+1,MONTH(F1028),DAY(F1028)-1)</f>
        <v>45481</v>
      </c>
      <c r="H1028" s="114" t="s">
        <v>369</v>
      </c>
      <c r="I1028" s="379" t="s">
        <v>370</v>
      </c>
      <c r="J1028" s="155" t="s">
        <v>7048</v>
      </c>
      <c r="K1028" s="114" t="s">
        <v>11728</v>
      </c>
      <c r="L1028" s="114" t="s">
        <v>5123</v>
      </c>
      <c r="M1028" s="114" t="s">
        <v>3640</v>
      </c>
      <c r="N1028" s="116" t="str">
        <f t="shared" si="146"/>
        <v>LP</v>
      </c>
      <c r="O1028" s="118" t="s">
        <v>8732</v>
      </c>
      <c r="P1028" s="114" t="str">
        <f t="shared" si="147"/>
        <v>Low</v>
      </c>
      <c r="Q1028" s="155" t="s">
        <v>5096</v>
      </c>
      <c r="R1028" s="356" t="s">
        <v>12881</v>
      </c>
      <c r="S1028" s="356"/>
      <c r="T1028" s="155" t="s">
        <v>12882</v>
      </c>
      <c r="U1028" s="127" t="s">
        <v>12883</v>
      </c>
      <c r="V1028" s="118" t="s">
        <v>12884</v>
      </c>
      <c r="W1028" s="119" t="s">
        <v>1193</v>
      </c>
      <c r="X1028" s="119" t="s">
        <v>1193</v>
      </c>
      <c r="Y1028" s="128">
        <v>41810</v>
      </c>
      <c r="Z1028" s="128">
        <v>43100</v>
      </c>
      <c r="AA1028" s="120">
        <v>2145769</v>
      </c>
      <c r="AB1028" s="120">
        <v>0</v>
      </c>
      <c r="AC1028" s="120">
        <v>0</v>
      </c>
      <c r="AD1028" s="120">
        <v>0</v>
      </c>
      <c r="AE1028" s="120">
        <v>1775017</v>
      </c>
      <c r="AF1028" s="121">
        <v>8285889</v>
      </c>
      <c r="AG1028" s="114" t="s">
        <v>12885</v>
      </c>
      <c r="AH1028" s="130" t="s">
        <v>1193</v>
      </c>
      <c r="AI1028" s="131">
        <v>7</v>
      </c>
      <c r="AJ1028" s="131">
        <v>0</v>
      </c>
      <c r="AK1028" s="131">
        <v>7</v>
      </c>
      <c r="AL1028" s="131">
        <v>20</v>
      </c>
      <c r="AM1028" s="131">
        <v>0</v>
      </c>
      <c r="AN1028" s="118" t="s">
        <v>3500</v>
      </c>
      <c r="AO1028" s="122">
        <v>1</v>
      </c>
    </row>
    <row r="1029" spans="1:41" s="11" customFormat="1" ht="25" customHeight="1" x14ac:dyDescent="0.3">
      <c r="A1029" s="123"/>
      <c r="B1029" s="124"/>
      <c r="C1029" s="114" t="str">
        <f t="shared" ca="1" si="142"/>
        <v>Expired</v>
      </c>
      <c r="D1029" s="114" t="s">
        <v>1197</v>
      </c>
      <c r="E1029" s="115">
        <v>41838</v>
      </c>
      <c r="F1029" s="115">
        <v>43018</v>
      </c>
      <c r="G1029" s="115">
        <f>DATE(YEAR(F1029)+2,MONTH(F1029),DAY(F1029)-1)</f>
        <v>43747</v>
      </c>
      <c r="H1029" s="114" t="s">
        <v>1211</v>
      </c>
      <c r="I1029" s="379" t="s">
        <v>3142</v>
      </c>
      <c r="J1029" s="155" t="s">
        <v>7052</v>
      </c>
      <c r="K1029" s="114" t="s">
        <v>11728</v>
      </c>
      <c r="L1029" s="114" t="s">
        <v>5123</v>
      </c>
      <c r="M1029" s="114" t="s">
        <v>3640</v>
      </c>
      <c r="N1029" s="116" t="str">
        <f t="shared" si="146"/>
        <v>LP</v>
      </c>
      <c r="O1029" s="118" t="s">
        <v>8726</v>
      </c>
      <c r="P1029" s="114" t="str">
        <f t="shared" si="147"/>
        <v>Medium</v>
      </c>
      <c r="Q1029" s="155" t="s">
        <v>10647</v>
      </c>
      <c r="R1029" s="356" t="s">
        <v>12045</v>
      </c>
      <c r="S1029" s="356"/>
      <c r="T1029" s="155" t="s">
        <v>12046</v>
      </c>
      <c r="U1029" s="117" t="s">
        <v>7053</v>
      </c>
      <c r="V1029" s="118" t="s">
        <v>12047</v>
      </c>
      <c r="W1029" s="118" t="s">
        <v>12048</v>
      </c>
      <c r="X1029" s="119" t="s">
        <v>1193</v>
      </c>
      <c r="Y1029" s="128">
        <v>41813</v>
      </c>
      <c r="Z1029" s="128">
        <v>42369</v>
      </c>
      <c r="AA1029" s="120">
        <v>783955</v>
      </c>
      <c r="AB1029" s="120">
        <v>0</v>
      </c>
      <c r="AC1029" s="120">
        <v>532956</v>
      </c>
      <c r="AD1029" s="120">
        <v>0</v>
      </c>
      <c r="AE1029" s="120">
        <v>4249639</v>
      </c>
      <c r="AF1029" s="121">
        <v>230651</v>
      </c>
      <c r="AG1029" s="114" t="s">
        <v>12049</v>
      </c>
      <c r="AH1029" s="114" t="s">
        <v>1193</v>
      </c>
      <c r="AI1029" s="114">
        <v>24</v>
      </c>
      <c r="AJ1029" s="114">
        <v>10</v>
      </c>
      <c r="AK1029" s="114">
        <v>14</v>
      </c>
      <c r="AL1029" s="114">
        <v>10</v>
      </c>
      <c r="AM1029" s="114">
        <v>0</v>
      </c>
      <c r="AN1029" s="118" t="s">
        <v>3500</v>
      </c>
      <c r="AO1029" s="122">
        <v>1</v>
      </c>
    </row>
    <row r="1030" spans="1:41" s="11" customFormat="1" ht="25" customHeight="1" x14ac:dyDescent="0.3">
      <c r="A1030" s="123"/>
      <c r="B1030" s="124"/>
      <c r="C1030" s="114" t="str">
        <f t="shared" ca="1" si="142"/>
        <v>Expired</v>
      </c>
      <c r="D1030" s="114" t="s">
        <v>850</v>
      </c>
      <c r="E1030" s="115">
        <v>42066</v>
      </c>
      <c r="F1030" s="115">
        <f>E1030</f>
        <v>42066</v>
      </c>
      <c r="G1030" s="115">
        <f>DATE(YEAR(F1030)+2,MONTH(F1030),DAY(F1030)-1)</f>
        <v>42796</v>
      </c>
      <c r="H1030" s="114" t="s">
        <v>4791</v>
      </c>
      <c r="I1030" s="379" t="s">
        <v>851</v>
      </c>
      <c r="J1030" s="155" t="s">
        <v>7055</v>
      </c>
      <c r="K1030" s="118" t="s">
        <v>18</v>
      </c>
      <c r="L1030" s="114" t="s">
        <v>5123</v>
      </c>
      <c r="M1030" s="114" t="s">
        <v>3640</v>
      </c>
      <c r="N1030" s="116" t="str">
        <f t="shared" si="146"/>
        <v>LP</v>
      </c>
      <c r="O1030" s="118" t="s">
        <v>8735</v>
      </c>
      <c r="P1030" s="114" t="str">
        <f t="shared" si="147"/>
        <v>Low</v>
      </c>
      <c r="Q1030" s="155" t="s">
        <v>5097</v>
      </c>
      <c r="R1030" s="356" t="s">
        <v>12052</v>
      </c>
      <c r="S1030" s="356"/>
      <c r="T1030" s="155" t="s">
        <v>881</v>
      </c>
      <c r="U1030" s="117" t="s">
        <v>7056</v>
      </c>
      <c r="V1030" s="118" t="s">
        <v>5515</v>
      </c>
      <c r="W1030" s="119" t="s">
        <v>12053</v>
      </c>
      <c r="X1030" s="119" t="s">
        <v>1193</v>
      </c>
      <c r="Y1030" s="128">
        <v>43187</v>
      </c>
      <c r="Z1030" s="128" t="s">
        <v>12054</v>
      </c>
      <c r="AA1030" s="120">
        <v>44601168</v>
      </c>
      <c r="AB1030" s="120">
        <v>0</v>
      </c>
      <c r="AC1030" s="120">
        <v>0</v>
      </c>
      <c r="AD1030" s="120">
        <v>0</v>
      </c>
      <c r="AE1030" s="120">
        <v>-56893462</v>
      </c>
      <c r="AF1030" s="121">
        <v>0</v>
      </c>
      <c r="AG1030" s="114" t="s">
        <v>12055</v>
      </c>
      <c r="AH1030" s="114" t="s">
        <v>1193</v>
      </c>
      <c r="AI1030" s="114">
        <v>0</v>
      </c>
      <c r="AJ1030" s="114">
        <v>0</v>
      </c>
      <c r="AK1030" s="114">
        <v>0</v>
      </c>
      <c r="AL1030" s="114">
        <v>0</v>
      </c>
      <c r="AM1030" s="114">
        <v>0</v>
      </c>
      <c r="AN1030" s="118" t="s">
        <v>4568</v>
      </c>
      <c r="AO1030" s="122">
        <v>1</v>
      </c>
    </row>
    <row r="1031" spans="1:41" s="11" customFormat="1" ht="25" customHeight="1" x14ac:dyDescent="0.3">
      <c r="A1031" s="123" t="s">
        <v>14285</v>
      </c>
      <c r="B1031" s="126">
        <v>45526</v>
      </c>
      <c r="C1031" s="114" t="str">
        <f t="shared" ca="1" si="142"/>
        <v>Expired</v>
      </c>
      <c r="D1031" s="114" t="s">
        <v>14284</v>
      </c>
      <c r="E1031" s="115">
        <v>42237</v>
      </c>
      <c r="F1031" s="115">
        <v>45474</v>
      </c>
      <c r="G1031" s="115">
        <f>DATE(YEAR(F1031)+1,MONTH(F1031),DAY(F1031)-0)</f>
        <v>45839</v>
      </c>
      <c r="H1031" s="114" t="s">
        <v>1019</v>
      </c>
      <c r="I1031" s="379" t="s">
        <v>4981</v>
      </c>
      <c r="J1031" s="155" t="s">
        <v>7057</v>
      </c>
      <c r="K1031" s="114" t="s">
        <v>11728</v>
      </c>
      <c r="L1031" s="114" t="s">
        <v>5123</v>
      </c>
      <c r="M1031" s="114" t="s">
        <v>3640</v>
      </c>
      <c r="N1031" s="116" t="str">
        <f t="shared" si="146"/>
        <v>LP</v>
      </c>
      <c r="O1031" s="118" t="s">
        <v>8732</v>
      </c>
      <c r="P1031" s="114" t="str">
        <f t="shared" si="147"/>
        <v>Low</v>
      </c>
      <c r="Q1031" s="155" t="s">
        <v>7058</v>
      </c>
      <c r="R1031" s="356" t="s">
        <v>12056</v>
      </c>
      <c r="S1031" s="356"/>
      <c r="T1031" s="155" t="s">
        <v>12058</v>
      </c>
      <c r="U1031" s="117" t="s">
        <v>12057</v>
      </c>
      <c r="V1031" s="118" t="s">
        <v>7059</v>
      </c>
      <c r="W1031" s="119" t="s">
        <v>1193</v>
      </c>
      <c r="X1031" s="119" t="s">
        <v>1193</v>
      </c>
      <c r="Y1031" s="128">
        <v>44159</v>
      </c>
      <c r="Z1031" s="128">
        <v>42369</v>
      </c>
      <c r="AA1031" s="120">
        <v>0</v>
      </c>
      <c r="AB1031" s="120">
        <v>0</v>
      </c>
      <c r="AC1031" s="120">
        <v>0</v>
      </c>
      <c r="AD1031" s="120">
        <v>0</v>
      </c>
      <c r="AE1031" s="120">
        <v>0</v>
      </c>
      <c r="AF1031" s="121">
        <v>0</v>
      </c>
      <c r="AG1031" s="114" t="s">
        <v>1193</v>
      </c>
      <c r="AH1031" s="130" t="s">
        <v>1193</v>
      </c>
      <c r="AI1031" s="131">
        <v>9</v>
      </c>
      <c r="AJ1031" s="131">
        <v>4</v>
      </c>
      <c r="AK1031" s="131">
        <v>5</v>
      </c>
      <c r="AL1031" s="131">
        <v>9</v>
      </c>
      <c r="AM1031" s="131">
        <v>1</v>
      </c>
      <c r="AN1031" s="118" t="s">
        <v>3500</v>
      </c>
      <c r="AO1031" s="122">
        <v>1</v>
      </c>
    </row>
    <row r="1032" spans="1:41" s="11" customFormat="1" ht="25" customHeight="1" x14ac:dyDescent="0.3">
      <c r="A1032" s="123"/>
      <c r="B1032" s="124"/>
      <c r="C1032" s="114" t="str">
        <f t="shared" ca="1" si="142"/>
        <v>Expired</v>
      </c>
      <c r="D1032" s="114" t="s">
        <v>2612</v>
      </c>
      <c r="E1032" s="115">
        <v>44000</v>
      </c>
      <c r="F1032" s="115">
        <f>E1032</f>
        <v>44000</v>
      </c>
      <c r="G1032" s="115">
        <f>DATE(YEAR(F1032)+2,MONTH(F1032),DAY(F1032)-1)</f>
        <v>44729</v>
      </c>
      <c r="H1032" s="114" t="s">
        <v>2613</v>
      </c>
      <c r="I1032" s="379" t="s">
        <v>4995</v>
      </c>
      <c r="J1032" s="155" t="s">
        <v>7075</v>
      </c>
      <c r="K1032" s="114" t="s">
        <v>11728</v>
      </c>
      <c r="L1032" s="114" t="s">
        <v>5123</v>
      </c>
      <c r="M1032" s="114" t="s">
        <v>3640</v>
      </c>
      <c r="N1032" s="116" t="str">
        <f t="shared" si="146"/>
        <v>LP</v>
      </c>
      <c r="O1032" s="118" t="s">
        <v>8728</v>
      </c>
      <c r="P1032" s="114" t="str">
        <f t="shared" si="147"/>
        <v>Low</v>
      </c>
      <c r="Q1032" s="155" t="s">
        <v>2147</v>
      </c>
      <c r="R1032" s="356" t="s">
        <v>12059</v>
      </c>
      <c r="S1032" s="356"/>
      <c r="T1032" s="155" t="s">
        <v>12060</v>
      </c>
      <c r="U1032" s="117" t="s">
        <v>12061</v>
      </c>
      <c r="V1032" s="128" t="s">
        <v>12062</v>
      </c>
      <c r="W1032" s="128" t="s">
        <v>1193</v>
      </c>
      <c r="X1032" s="128" t="s">
        <v>1193</v>
      </c>
      <c r="Y1032" s="128">
        <v>43886</v>
      </c>
      <c r="Z1032" s="118" t="s">
        <v>3303</v>
      </c>
      <c r="AA1032" s="120">
        <v>0</v>
      </c>
      <c r="AB1032" s="120">
        <v>0</v>
      </c>
      <c r="AC1032" s="120">
        <v>0</v>
      </c>
      <c r="AD1032" s="120">
        <v>0</v>
      </c>
      <c r="AE1032" s="120">
        <v>0</v>
      </c>
      <c r="AF1032" s="121">
        <v>0</v>
      </c>
      <c r="AG1032" s="114" t="s">
        <v>1193</v>
      </c>
      <c r="AH1032" s="114" t="s">
        <v>1193</v>
      </c>
      <c r="AI1032" s="114">
        <v>2</v>
      </c>
      <c r="AJ1032" s="114">
        <v>0</v>
      </c>
      <c r="AK1032" s="114">
        <v>2</v>
      </c>
      <c r="AL1032" s="114">
        <v>0</v>
      </c>
      <c r="AM1032" s="114">
        <v>0</v>
      </c>
      <c r="AN1032" s="118" t="s">
        <v>3500</v>
      </c>
      <c r="AO1032" s="122">
        <v>1</v>
      </c>
    </row>
    <row r="1033" spans="1:41" s="11" customFormat="1" ht="25" customHeight="1" x14ac:dyDescent="0.3">
      <c r="A1033" s="123"/>
      <c r="B1033" s="124"/>
      <c r="C1033" s="114" t="str">
        <f t="shared" ca="1" si="142"/>
        <v>Expired</v>
      </c>
      <c r="D1033" s="114" t="s">
        <v>3664</v>
      </c>
      <c r="E1033" s="115">
        <v>43787</v>
      </c>
      <c r="F1033" s="115">
        <f>E1033</f>
        <v>43787</v>
      </c>
      <c r="G1033" s="115">
        <f>DATE(YEAR(F1033)+2,MONTH(F1033),DAY(F1033)-1)</f>
        <v>44517</v>
      </c>
      <c r="H1033" s="114" t="s">
        <v>2421</v>
      </c>
      <c r="I1033" s="379" t="s">
        <v>2422</v>
      </c>
      <c r="J1033" s="155" t="s">
        <v>7060</v>
      </c>
      <c r="K1033" s="114" t="s">
        <v>24</v>
      </c>
      <c r="L1033" s="114" t="s">
        <v>5123</v>
      </c>
      <c r="M1033" s="114" t="s">
        <v>3640</v>
      </c>
      <c r="N1033" s="116" t="str">
        <f t="shared" si="146"/>
        <v>LP</v>
      </c>
      <c r="O1033" s="118" t="s">
        <v>8725</v>
      </c>
      <c r="P1033" s="114" t="str">
        <f t="shared" si="147"/>
        <v>Medium</v>
      </c>
      <c r="Q1033" s="155" t="s">
        <v>10648</v>
      </c>
      <c r="R1033" s="356" t="s">
        <v>12075</v>
      </c>
      <c r="S1033" s="356"/>
      <c r="T1033" s="155" t="s">
        <v>12076</v>
      </c>
      <c r="U1033" s="117" t="s">
        <v>12077</v>
      </c>
      <c r="V1033" s="129" t="s">
        <v>12078</v>
      </c>
      <c r="W1033" s="128" t="s">
        <v>1193</v>
      </c>
      <c r="X1033" s="128" t="s">
        <v>1193</v>
      </c>
      <c r="Y1033" s="128">
        <v>43515</v>
      </c>
      <c r="Z1033" s="118" t="s">
        <v>3303</v>
      </c>
      <c r="AA1033" s="120">
        <v>0</v>
      </c>
      <c r="AB1033" s="120">
        <v>0</v>
      </c>
      <c r="AC1033" s="120">
        <v>0</v>
      </c>
      <c r="AD1033" s="120">
        <v>0</v>
      </c>
      <c r="AE1033" s="120">
        <v>0</v>
      </c>
      <c r="AF1033" s="121">
        <v>0</v>
      </c>
      <c r="AG1033" s="114" t="s">
        <v>1193</v>
      </c>
      <c r="AH1033" s="114" t="s">
        <v>1193</v>
      </c>
      <c r="AI1033" s="114">
        <v>2</v>
      </c>
      <c r="AJ1033" s="114">
        <v>1</v>
      </c>
      <c r="AK1033" s="114">
        <v>1</v>
      </c>
      <c r="AL1033" s="114">
        <v>0</v>
      </c>
      <c r="AM1033" s="114">
        <v>0</v>
      </c>
      <c r="AN1033" s="118" t="s">
        <v>3500</v>
      </c>
      <c r="AO1033" s="122">
        <v>1</v>
      </c>
    </row>
    <row r="1034" spans="1:41" s="11" customFormat="1" ht="25" customHeight="1" x14ac:dyDescent="0.3">
      <c r="A1034" s="123"/>
      <c r="B1034" s="124"/>
      <c r="C1034" s="114" t="str">
        <f t="shared" ca="1" si="142"/>
        <v>Expired</v>
      </c>
      <c r="D1034" s="114" t="s">
        <v>722</v>
      </c>
      <c r="E1034" s="115">
        <v>41676</v>
      </c>
      <c r="F1034" s="115">
        <v>42140</v>
      </c>
      <c r="G1034" s="115">
        <f>DATE(YEAR(F1034),MONTH(F1034)+6,DAY(F1034)-4)</f>
        <v>42320</v>
      </c>
      <c r="H1034" s="114" t="s">
        <v>4792</v>
      </c>
      <c r="I1034" s="379" t="s">
        <v>723</v>
      </c>
      <c r="J1034" s="155" t="s">
        <v>7061</v>
      </c>
      <c r="K1034" s="114" t="s">
        <v>61</v>
      </c>
      <c r="L1034" s="114" t="s">
        <v>3368</v>
      </c>
      <c r="M1034" s="114" t="s">
        <v>3640</v>
      </c>
      <c r="N1034" s="116" t="str">
        <f t="shared" si="146"/>
        <v>LP</v>
      </c>
      <c r="O1034" s="118" t="s">
        <v>8735</v>
      </c>
      <c r="P1034" s="114" t="str">
        <f t="shared" si="147"/>
        <v>Low</v>
      </c>
      <c r="Q1034" s="155" t="s">
        <v>7062</v>
      </c>
      <c r="R1034" s="356"/>
      <c r="S1034" s="356"/>
      <c r="T1034" s="155" t="s">
        <v>964</v>
      </c>
      <c r="U1034" s="127" t="s">
        <v>7063</v>
      </c>
      <c r="V1034" s="119"/>
      <c r="W1034" s="119"/>
      <c r="X1034" s="119"/>
      <c r="Y1034" s="128"/>
      <c r="Z1034" s="118"/>
      <c r="AA1034" s="120"/>
      <c r="AB1034" s="120"/>
      <c r="AC1034" s="120"/>
      <c r="AD1034" s="120"/>
      <c r="AE1034" s="120"/>
      <c r="AF1034" s="121"/>
      <c r="AG1034" s="114"/>
      <c r="AH1034" s="114"/>
      <c r="AI1034" s="114"/>
      <c r="AJ1034" s="114"/>
      <c r="AK1034" s="114"/>
      <c r="AL1034" s="114"/>
      <c r="AM1034" s="114"/>
      <c r="AN1034" s="118" t="str">
        <f>IF(ISNUMBER(#REF!), IF(#REF!&lt;5000001,"SMALL", IF(#REF!&lt;15000001,"MEDIUM","LARGE")),"")</f>
        <v/>
      </c>
      <c r="AO1034" s="122">
        <v>1</v>
      </c>
    </row>
    <row r="1035" spans="1:41" s="11" customFormat="1" ht="25" customHeight="1" x14ac:dyDescent="0.3">
      <c r="A1035" s="123"/>
      <c r="B1035" s="124"/>
      <c r="C1035" s="114" t="str">
        <f t="shared" ca="1" si="142"/>
        <v>Expired</v>
      </c>
      <c r="D1035" s="114" t="s">
        <v>8900</v>
      </c>
      <c r="E1035" s="115">
        <v>41864</v>
      </c>
      <c r="F1035" s="115">
        <v>44786</v>
      </c>
      <c r="G1035" s="115">
        <f>DATE(YEAR(F1035)+2,MONTH(F1035),DAY(F1035)-1)</f>
        <v>45516</v>
      </c>
      <c r="H1035" s="114" t="s">
        <v>8901</v>
      </c>
      <c r="I1035" s="379" t="s">
        <v>3213</v>
      </c>
      <c r="J1035" s="155" t="s">
        <v>5798</v>
      </c>
      <c r="K1035" s="114" t="s">
        <v>11728</v>
      </c>
      <c r="L1035" s="114" t="s">
        <v>5123</v>
      </c>
      <c r="M1035" s="114" t="s">
        <v>3640</v>
      </c>
      <c r="N1035" s="116" t="str">
        <f t="shared" si="146"/>
        <v>LP</v>
      </c>
      <c r="O1035" s="118" t="s">
        <v>8729</v>
      </c>
      <c r="P1035" s="114" t="str">
        <f t="shared" si="147"/>
        <v>Low</v>
      </c>
      <c r="Q1035" s="155" t="s">
        <v>622</v>
      </c>
      <c r="R1035" s="356"/>
      <c r="S1035" s="356"/>
      <c r="T1035" s="155" t="s">
        <v>3264</v>
      </c>
      <c r="U1035" s="117" t="s">
        <v>7066</v>
      </c>
      <c r="V1035" s="118" t="s">
        <v>11145</v>
      </c>
      <c r="W1035" s="118" t="s">
        <v>11146</v>
      </c>
      <c r="X1035" s="119" t="s">
        <v>1193</v>
      </c>
      <c r="Y1035" s="128" t="s">
        <v>1193</v>
      </c>
      <c r="Z1035" s="128">
        <v>43830</v>
      </c>
      <c r="AA1035" s="120">
        <v>12445308.5</v>
      </c>
      <c r="AB1035" s="120">
        <v>0</v>
      </c>
      <c r="AC1035" s="120">
        <v>12174677.24</v>
      </c>
      <c r="AD1035" s="120">
        <v>0</v>
      </c>
      <c r="AE1035" s="120">
        <v>51058327.100000001</v>
      </c>
      <c r="AF1035" s="121"/>
      <c r="AG1035" s="114" t="s">
        <v>7809</v>
      </c>
      <c r="AH1035" s="114" t="s">
        <v>7810</v>
      </c>
      <c r="AI1035" s="114">
        <v>2</v>
      </c>
      <c r="AJ1035" s="114">
        <v>0</v>
      </c>
      <c r="AK1035" s="114">
        <v>2</v>
      </c>
      <c r="AL1035" s="114">
        <v>0</v>
      </c>
      <c r="AM1035" s="114">
        <v>1</v>
      </c>
      <c r="AN1035" s="118" t="s">
        <v>3517</v>
      </c>
      <c r="AO1035" s="122">
        <v>1</v>
      </c>
    </row>
    <row r="1036" spans="1:41" s="11" customFormat="1" ht="25" customHeight="1" x14ac:dyDescent="0.3">
      <c r="A1036" s="123" t="s">
        <v>1193</v>
      </c>
      <c r="B1036" s="124"/>
      <c r="C1036" s="114" t="str">
        <f t="shared" ca="1" si="142"/>
        <v>Active</v>
      </c>
      <c r="D1036" s="114" t="s">
        <v>10073</v>
      </c>
      <c r="E1036" s="115">
        <v>41785</v>
      </c>
      <c r="F1036" s="115">
        <v>45803</v>
      </c>
      <c r="G1036" s="115">
        <f>DATE(YEAR(F1036),MONTH(F1036)+18,DAY(F1036)-1)</f>
        <v>46351</v>
      </c>
      <c r="H1036" s="114" t="s">
        <v>195</v>
      </c>
      <c r="I1036" s="379" t="s">
        <v>4983</v>
      </c>
      <c r="J1036" s="155" t="s">
        <v>7067</v>
      </c>
      <c r="K1036" s="114" t="s">
        <v>11728</v>
      </c>
      <c r="L1036" s="114" t="s">
        <v>5123</v>
      </c>
      <c r="M1036" s="114" t="s">
        <v>3640</v>
      </c>
      <c r="N1036" s="116" t="str">
        <f t="shared" si="146"/>
        <v>LP</v>
      </c>
      <c r="O1036" s="118" t="s">
        <v>8732</v>
      </c>
      <c r="P1036" s="114" t="str">
        <f t="shared" si="147"/>
        <v>Low</v>
      </c>
      <c r="Q1036" s="155" t="s">
        <v>498</v>
      </c>
      <c r="R1036" s="356" t="s">
        <v>15244</v>
      </c>
      <c r="S1036" s="356"/>
      <c r="T1036" s="155" t="s">
        <v>10074</v>
      </c>
      <c r="U1036" s="157" t="s">
        <v>15245</v>
      </c>
      <c r="V1036" s="129" t="s">
        <v>5176</v>
      </c>
      <c r="W1036" s="128" t="s">
        <v>1193</v>
      </c>
      <c r="X1036" s="128" t="s">
        <v>1193</v>
      </c>
      <c r="Y1036" s="128">
        <v>44034</v>
      </c>
      <c r="Z1036" s="128">
        <v>43830</v>
      </c>
      <c r="AA1036" s="120">
        <v>1241550</v>
      </c>
      <c r="AB1036" s="120">
        <v>0</v>
      </c>
      <c r="AC1036" s="120">
        <v>0</v>
      </c>
      <c r="AD1036" s="120">
        <v>0</v>
      </c>
      <c r="AE1036" s="120">
        <v>156901</v>
      </c>
      <c r="AF1036" s="121">
        <v>14175600</v>
      </c>
      <c r="AG1036" s="114" t="s">
        <v>7811</v>
      </c>
      <c r="AH1036" s="130" t="s">
        <v>7812</v>
      </c>
      <c r="AI1036" s="131">
        <v>10</v>
      </c>
      <c r="AJ1036" s="131">
        <v>0</v>
      </c>
      <c r="AK1036" s="131">
        <v>10</v>
      </c>
      <c r="AL1036" s="131">
        <v>10</v>
      </c>
      <c r="AM1036" s="131">
        <v>0</v>
      </c>
      <c r="AN1036" s="118" t="s">
        <v>3500</v>
      </c>
      <c r="AO1036" s="122">
        <v>1</v>
      </c>
    </row>
    <row r="1037" spans="1:41" s="11" customFormat="1" ht="25" customHeight="1" x14ac:dyDescent="0.3">
      <c r="A1037" s="125" t="s">
        <v>2126</v>
      </c>
      <c r="B1037" s="124"/>
      <c r="C1037" s="114" t="str">
        <f t="shared" ca="1" si="142"/>
        <v>Active</v>
      </c>
      <c r="D1037" s="118" t="s">
        <v>8270</v>
      </c>
      <c r="E1037" s="129">
        <v>41914</v>
      </c>
      <c r="F1037" s="138">
        <v>45932</v>
      </c>
      <c r="G1037" s="115">
        <f>DATE(YEAR(F1037)+2,MONTH(F1037),DAY(F1037)-1)</f>
        <v>46661</v>
      </c>
      <c r="H1037" s="118" t="s">
        <v>4710</v>
      </c>
      <c r="I1037" s="379" t="s">
        <v>676</v>
      </c>
      <c r="J1037" s="345" t="s">
        <v>10217</v>
      </c>
      <c r="K1037" s="118" t="s">
        <v>14</v>
      </c>
      <c r="L1037" s="118" t="s">
        <v>3368</v>
      </c>
      <c r="M1037" s="114" t="s">
        <v>5084</v>
      </c>
      <c r="N1037" s="116" t="s">
        <v>3789</v>
      </c>
      <c r="O1037" s="118" t="s">
        <v>8735</v>
      </c>
      <c r="P1037" s="114" t="str">
        <f t="shared" si="147"/>
        <v>Low</v>
      </c>
      <c r="Q1037" s="345" t="s">
        <v>10302</v>
      </c>
      <c r="R1037" s="357" t="s">
        <v>15742</v>
      </c>
      <c r="S1037" s="357"/>
      <c r="T1037" s="345" t="s">
        <v>9067</v>
      </c>
      <c r="U1037" s="157" t="s">
        <v>9068</v>
      </c>
      <c r="V1037" s="118" t="s">
        <v>11007</v>
      </c>
      <c r="W1037" s="118" t="s">
        <v>6647</v>
      </c>
      <c r="X1037" s="118" t="s">
        <v>1193</v>
      </c>
      <c r="Y1037" s="118" t="s">
        <v>1193</v>
      </c>
      <c r="Z1037" s="118" t="s">
        <v>3306</v>
      </c>
      <c r="AA1037" s="162">
        <v>39452578</v>
      </c>
      <c r="AB1037" s="162">
        <v>0</v>
      </c>
      <c r="AC1037" s="162">
        <v>0</v>
      </c>
      <c r="AD1037" s="162">
        <v>0</v>
      </c>
      <c r="AE1037" s="162">
        <v>39375790</v>
      </c>
      <c r="AF1037" s="140"/>
      <c r="AG1037" s="118" t="s">
        <v>11330</v>
      </c>
      <c r="AH1037" s="118" t="s">
        <v>1193</v>
      </c>
      <c r="AI1037" s="118">
        <v>1</v>
      </c>
      <c r="AJ1037" s="118">
        <v>1</v>
      </c>
      <c r="AK1037" s="118">
        <v>0</v>
      </c>
      <c r="AL1037" s="118">
        <v>0</v>
      </c>
      <c r="AM1037" s="118">
        <v>8</v>
      </c>
      <c r="AN1037" s="118" t="s">
        <v>3500</v>
      </c>
      <c r="AO1037" s="141">
        <v>1</v>
      </c>
    </row>
    <row r="1038" spans="1:41" s="11" customFormat="1" ht="25" customHeight="1" x14ac:dyDescent="0.3">
      <c r="A1038" s="125" t="s">
        <v>11533</v>
      </c>
      <c r="B1038" s="126">
        <v>45056</v>
      </c>
      <c r="C1038" s="114" t="str">
        <f t="shared" ca="1" si="142"/>
        <v>Expired</v>
      </c>
      <c r="D1038" s="114" t="s">
        <v>9667</v>
      </c>
      <c r="E1038" s="115">
        <v>45051</v>
      </c>
      <c r="F1038" s="115">
        <f>E1038</f>
        <v>45051</v>
      </c>
      <c r="G1038" s="115">
        <f>DATE(YEAR(F1038)+2,MONTH(F1038),DAY(F1038)-1)</f>
        <v>45781</v>
      </c>
      <c r="H1038" s="114" t="s">
        <v>9668</v>
      </c>
      <c r="I1038" s="379" t="s">
        <v>9669</v>
      </c>
      <c r="J1038" s="155" t="s">
        <v>9670</v>
      </c>
      <c r="K1038" s="118" t="s">
        <v>14</v>
      </c>
      <c r="L1038" s="114" t="s">
        <v>5123</v>
      </c>
      <c r="M1038" s="114" t="s">
        <v>3640</v>
      </c>
      <c r="N1038" s="116" t="str">
        <f t="shared" ref="N1038:N1069" si="148">IF(EXACT(M1038,"C - COMPANY ACT"),"LP",IF(EXACT(M1038,"V- VEST ACT (WITHIN PARLIAMENT) "),"LP",IF(EXACT(M1038,"FS - FRIENDLY SOCIETIES ACT"),"LP",IF(EXACT(M1038,"UN - UNICORPORATED"),"LA",""))))</f>
        <v>LP</v>
      </c>
      <c r="O1038" s="114" t="s">
        <v>8725</v>
      </c>
      <c r="P1038" s="114" t="str">
        <f>IF(EXACT(O1038,"Overseas Charities Operating in Jamaica"),"Medium",IF(EXACT(O1038,"Muslim Groups/Foundations"),"Medium",IF(EXACT(O1038,"Churches"),"Low",IF(EXACT(O1038,"Benevolent Societies"),"Low",IF(EXACT(O1038,"Alumni/Past Students Associations"),"Low",IF(EXACT(O1038,"Schools(Government/Private)"),"Low",IF(EXACT(O1038,"Govt.Based Trusts/Charities"),"Low",IF(EXACT(O1038,"Trust"),"Medium",IF(EXACT(O1038,"Company Based Foundations"),"Medium",IF(EXACT(O1038,"Other Foundations"),"Medium",IF(EXACT(O1038,"Unincorporated Groups"),"Medium","")))))))))))</f>
        <v>Medium</v>
      </c>
      <c r="Q1038" s="155" t="s">
        <v>10303</v>
      </c>
      <c r="R1038" s="356" t="s">
        <v>13306</v>
      </c>
      <c r="S1038" s="356"/>
      <c r="T1038" s="155" t="s">
        <v>13307</v>
      </c>
      <c r="U1038" s="117" t="s">
        <v>13308</v>
      </c>
      <c r="V1038" s="118" t="s">
        <v>11008</v>
      </c>
      <c r="W1038" s="118" t="s">
        <v>11009</v>
      </c>
      <c r="X1038" s="118" t="s">
        <v>11010</v>
      </c>
      <c r="Y1038" s="115">
        <v>45006</v>
      </c>
      <c r="Z1038" s="118" t="s">
        <v>3303</v>
      </c>
      <c r="AA1038" s="120">
        <v>0</v>
      </c>
      <c r="AB1038" s="120">
        <v>0</v>
      </c>
      <c r="AC1038" s="120">
        <v>0</v>
      </c>
      <c r="AD1038" s="120">
        <v>0</v>
      </c>
      <c r="AE1038" s="120">
        <v>0</v>
      </c>
      <c r="AF1038" s="121"/>
      <c r="AG1038" s="114" t="s">
        <v>1193</v>
      </c>
      <c r="AH1038" s="114" t="s">
        <v>1193</v>
      </c>
      <c r="AI1038" s="114">
        <v>2</v>
      </c>
      <c r="AJ1038" s="114">
        <v>0</v>
      </c>
      <c r="AK1038" s="114">
        <v>2</v>
      </c>
      <c r="AL1038" s="114">
        <v>0</v>
      </c>
      <c r="AM1038" s="114">
        <v>0</v>
      </c>
      <c r="AN1038" s="118" t="s">
        <v>3500</v>
      </c>
      <c r="AO1038" s="122">
        <v>1</v>
      </c>
    </row>
    <row r="1039" spans="1:41" s="11" customFormat="1" ht="25" customHeight="1" x14ac:dyDescent="0.3">
      <c r="A1039" s="123"/>
      <c r="B1039" s="124"/>
      <c r="C1039" s="114" t="str">
        <f t="shared" ca="1" si="142"/>
        <v>Expired</v>
      </c>
      <c r="D1039" s="114" t="s">
        <v>410</v>
      </c>
      <c r="E1039" s="115">
        <v>41863</v>
      </c>
      <c r="F1039" s="115">
        <v>43721</v>
      </c>
      <c r="G1039" s="115">
        <f>DATE(YEAR(F1039)+2,MONTH(F1039),DAY(F1039)-1)</f>
        <v>44451</v>
      </c>
      <c r="H1039" s="114" t="s">
        <v>411</v>
      </c>
      <c r="I1039" s="379" t="s">
        <v>4970</v>
      </c>
      <c r="J1039" s="155" t="s">
        <v>5798</v>
      </c>
      <c r="K1039" s="114" t="s">
        <v>11728</v>
      </c>
      <c r="L1039" s="114" t="s">
        <v>5123</v>
      </c>
      <c r="M1039" s="114" t="s">
        <v>3640</v>
      </c>
      <c r="N1039" s="116" t="str">
        <f t="shared" si="148"/>
        <v>LP</v>
      </c>
      <c r="O1039" s="118" t="s">
        <v>8729</v>
      </c>
      <c r="P1039" s="114" t="str">
        <f t="shared" ref="P1039:P1046" si="149">IF(EXACT(O1039,"Overseas Charities Operating in Jamaica"),"Medium",IF(EXACT(O1039,"Muslim Groups/Foundations"),"Medium",IF(EXACT(O1039,"Churches"),"Low",IF(EXACT(O1039,"Benevolent Societies"),"Low",IF(EXACT(O1039,"Alumni/Past Students'associations"),"Low",IF(EXACT(O1039,"Schools(Government/Private)"),"Low",IF(EXACT(O1039,"Govt.Based Trust/Charities"),"Low",IF(EXACT(O1039,"Trust"),"Medium",IF(EXACT(O1039,"Company Based Foundations"),"Medium",IF(EXACT(O1039,"Other Foundations"),"Medium",IF(EXACT(O1039,"Unincorporated Groups"),"Medium","")))))))))))</f>
        <v>Low</v>
      </c>
      <c r="Q1039" s="155" t="s">
        <v>612</v>
      </c>
      <c r="R1039" s="356" t="s">
        <v>13298</v>
      </c>
      <c r="S1039" s="356"/>
      <c r="T1039" s="155" t="s">
        <v>13299</v>
      </c>
      <c r="U1039" s="117" t="s">
        <v>13300</v>
      </c>
      <c r="V1039" s="118" t="s">
        <v>13301</v>
      </c>
      <c r="W1039" s="118" t="s">
        <v>13303</v>
      </c>
      <c r="X1039" s="118" t="s">
        <v>13304</v>
      </c>
      <c r="Y1039" s="128">
        <v>41836</v>
      </c>
      <c r="Z1039" s="128">
        <v>43100</v>
      </c>
      <c r="AA1039" s="120">
        <v>15358115</v>
      </c>
      <c r="AB1039" s="120">
        <v>0</v>
      </c>
      <c r="AC1039" s="120">
        <v>12273000</v>
      </c>
      <c r="AD1039" s="120">
        <v>0</v>
      </c>
      <c r="AE1039" s="120">
        <v>-15961867</v>
      </c>
      <c r="AF1039" s="121">
        <v>37985594</v>
      </c>
      <c r="AG1039" s="114" t="s">
        <v>13302</v>
      </c>
      <c r="AH1039" s="114" t="s">
        <v>13305</v>
      </c>
      <c r="AI1039" s="114">
        <v>2</v>
      </c>
      <c r="AJ1039" s="114">
        <v>0</v>
      </c>
      <c r="AK1039" s="114">
        <v>2</v>
      </c>
      <c r="AL1039" s="114">
        <v>0</v>
      </c>
      <c r="AM1039" s="114">
        <v>0</v>
      </c>
      <c r="AN1039" s="118" t="s">
        <v>4568</v>
      </c>
      <c r="AO1039" s="122">
        <v>1</v>
      </c>
    </row>
    <row r="1040" spans="1:41" s="11" customFormat="1" ht="25" customHeight="1" x14ac:dyDescent="0.3">
      <c r="A1040" s="123"/>
      <c r="B1040" s="124"/>
      <c r="C1040" s="114" t="str">
        <f t="shared" ca="1" si="142"/>
        <v>Expired</v>
      </c>
      <c r="D1040" s="114" t="s">
        <v>791</v>
      </c>
      <c r="E1040" s="115">
        <v>42041</v>
      </c>
      <c r="F1040" s="115">
        <f>E1040</f>
        <v>42041</v>
      </c>
      <c r="G1040" s="115">
        <f>DATE(YEAR(F1040)+2,MONTH(F1040),DAY(F1040)-1)</f>
        <v>42771</v>
      </c>
      <c r="H1040" s="114" t="s">
        <v>792</v>
      </c>
      <c r="I1040" s="379" t="s">
        <v>4971</v>
      </c>
      <c r="J1040" s="155" t="s">
        <v>7068</v>
      </c>
      <c r="K1040" s="114" t="s">
        <v>11728</v>
      </c>
      <c r="L1040" s="114" t="s">
        <v>5123</v>
      </c>
      <c r="M1040" s="114" t="s">
        <v>3640</v>
      </c>
      <c r="N1040" s="116" t="str">
        <f t="shared" si="148"/>
        <v>LP</v>
      </c>
      <c r="O1040" s="118" t="s">
        <v>8729</v>
      </c>
      <c r="P1040" s="114" t="str">
        <f t="shared" si="149"/>
        <v>Low</v>
      </c>
      <c r="Q1040" s="155" t="s">
        <v>793</v>
      </c>
      <c r="R1040" s="356" t="s">
        <v>12089</v>
      </c>
      <c r="S1040" s="356"/>
      <c r="T1040" s="155" t="s">
        <v>2939</v>
      </c>
      <c r="U1040" s="117" t="s">
        <v>12090</v>
      </c>
      <c r="V1040" s="118" t="s">
        <v>12091</v>
      </c>
      <c r="W1040" s="119" t="s">
        <v>1193</v>
      </c>
      <c r="X1040" s="119" t="s">
        <v>1193</v>
      </c>
      <c r="Y1040" s="128">
        <v>41814</v>
      </c>
      <c r="Z1040" s="128">
        <v>42004</v>
      </c>
      <c r="AA1040" s="120">
        <v>0</v>
      </c>
      <c r="AB1040" s="120">
        <v>0</v>
      </c>
      <c r="AC1040" s="120">
        <v>0</v>
      </c>
      <c r="AD1040" s="120">
        <v>0</v>
      </c>
      <c r="AE1040" s="120">
        <v>-90204751.019999996</v>
      </c>
      <c r="AF1040" s="121">
        <v>166138809</v>
      </c>
      <c r="AG1040" s="114" t="s">
        <v>1193</v>
      </c>
      <c r="AH1040" s="114" t="s">
        <v>1193</v>
      </c>
      <c r="AI1040" s="114">
        <v>15</v>
      </c>
      <c r="AJ1040" s="114">
        <v>5</v>
      </c>
      <c r="AK1040" s="114">
        <v>10</v>
      </c>
      <c r="AL1040" s="114">
        <v>0</v>
      </c>
      <c r="AM1040" s="114">
        <v>1</v>
      </c>
      <c r="AN1040" s="118" t="s">
        <v>4568</v>
      </c>
      <c r="AO1040" s="122">
        <v>1</v>
      </c>
    </row>
    <row r="1041" spans="1:41" s="11" customFormat="1" ht="25" customHeight="1" x14ac:dyDescent="0.3">
      <c r="A1041" s="123"/>
      <c r="B1041" s="124"/>
      <c r="C1041" s="114" t="str">
        <f t="shared" ca="1" si="142"/>
        <v>Active</v>
      </c>
      <c r="D1041" s="114" t="s">
        <v>14934</v>
      </c>
      <c r="E1041" s="115">
        <v>44074</v>
      </c>
      <c r="F1041" s="115">
        <v>45729</v>
      </c>
      <c r="G1041" s="115">
        <f>DATE(YEAR(F1041),MONTH(F1041)+18,DAY(F1041)-1)</f>
        <v>46277</v>
      </c>
      <c r="H1041" s="114" t="s">
        <v>2667</v>
      </c>
      <c r="I1041" s="379" t="s">
        <v>3042</v>
      </c>
      <c r="J1041" s="155" t="s">
        <v>14933</v>
      </c>
      <c r="K1041" s="114" t="s">
        <v>11728</v>
      </c>
      <c r="L1041" s="114" t="s">
        <v>5123</v>
      </c>
      <c r="M1041" s="114" t="s">
        <v>3640</v>
      </c>
      <c r="N1041" s="116" t="str">
        <f t="shared" si="148"/>
        <v>LP</v>
      </c>
      <c r="O1041" s="118" t="s">
        <v>8725</v>
      </c>
      <c r="P1041" s="114" t="str">
        <f t="shared" si="149"/>
        <v>Medium</v>
      </c>
      <c r="Q1041" s="155" t="s">
        <v>7071</v>
      </c>
      <c r="R1041" s="356" t="s">
        <v>12522</v>
      </c>
      <c r="S1041" s="356"/>
      <c r="T1041" s="155" t="s">
        <v>12525</v>
      </c>
      <c r="U1041" s="127" t="s">
        <v>12523</v>
      </c>
      <c r="V1041" s="129" t="s">
        <v>12524</v>
      </c>
      <c r="W1041" s="128" t="s">
        <v>1193</v>
      </c>
      <c r="X1041" s="128" t="s">
        <v>1193</v>
      </c>
      <c r="Y1041" s="128">
        <v>44008</v>
      </c>
      <c r="Z1041" s="128">
        <v>43100</v>
      </c>
      <c r="AA1041" s="120">
        <v>750000</v>
      </c>
      <c r="AB1041" s="120">
        <v>0</v>
      </c>
      <c r="AC1041" s="120">
        <v>750000</v>
      </c>
      <c r="AD1041" s="120">
        <v>0</v>
      </c>
      <c r="AE1041" s="120">
        <v>750000</v>
      </c>
      <c r="AF1041" s="121">
        <v>0</v>
      </c>
      <c r="AG1041" s="114" t="s">
        <v>12526</v>
      </c>
      <c r="AH1041" s="114" t="s">
        <v>12526</v>
      </c>
      <c r="AI1041" s="114">
        <v>6</v>
      </c>
      <c r="AJ1041" s="114">
        <v>1</v>
      </c>
      <c r="AK1041" s="114">
        <v>5</v>
      </c>
      <c r="AL1041" s="114">
        <v>0</v>
      </c>
      <c r="AM1041" s="114">
        <v>1</v>
      </c>
      <c r="AN1041" s="118" t="s">
        <v>3500</v>
      </c>
      <c r="AO1041" s="122">
        <v>1</v>
      </c>
    </row>
    <row r="1042" spans="1:41" s="11" customFormat="1" ht="25" customHeight="1" x14ac:dyDescent="0.3">
      <c r="A1042" s="123"/>
      <c r="B1042" s="124"/>
      <c r="C1042" s="114" t="str">
        <f t="shared" ca="1" si="142"/>
        <v>Expired</v>
      </c>
      <c r="D1042" s="114" t="s">
        <v>3690</v>
      </c>
      <c r="E1042" s="115">
        <v>43742</v>
      </c>
      <c r="F1042" s="115">
        <f>E1042</f>
        <v>43742</v>
      </c>
      <c r="G1042" s="115">
        <f>DATE(YEAR(F1042)+2,MONTH(F1042),DAY(F1042)-1)</f>
        <v>44472</v>
      </c>
      <c r="H1042" s="114" t="s">
        <v>2393</v>
      </c>
      <c r="I1042" s="379" t="s">
        <v>2394</v>
      </c>
      <c r="J1042" s="155" t="s">
        <v>7072</v>
      </c>
      <c r="K1042" s="114" t="s">
        <v>7</v>
      </c>
      <c r="L1042" s="114" t="s">
        <v>5123</v>
      </c>
      <c r="M1042" s="114" t="s">
        <v>3640</v>
      </c>
      <c r="N1042" s="116" t="str">
        <f t="shared" si="148"/>
        <v>LP</v>
      </c>
      <c r="O1042" s="118" t="s">
        <v>8732</v>
      </c>
      <c r="P1042" s="114" t="str">
        <f t="shared" si="149"/>
        <v>Low</v>
      </c>
      <c r="Q1042" s="155" t="s">
        <v>10649</v>
      </c>
      <c r="R1042" s="356" t="s">
        <v>12071</v>
      </c>
      <c r="S1042" s="356"/>
      <c r="T1042" s="155" t="s">
        <v>12072</v>
      </c>
      <c r="U1042" s="117" t="s">
        <v>12073</v>
      </c>
      <c r="V1042" s="129" t="s">
        <v>12074</v>
      </c>
      <c r="W1042" s="128" t="s">
        <v>1193</v>
      </c>
      <c r="X1042" s="128" t="s">
        <v>1193</v>
      </c>
      <c r="Y1042" s="128">
        <v>43701</v>
      </c>
      <c r="Z1042" s="128">
        <v>43830</v>
      </c>
      <c r="AA1042" s="120">
        <v>0</v>
      </c>
      <c r="AB1042" s="120">
        <v>0</v>
      </c>
      <c r="AC1042" s="120">
        <v>0</v>
      </c>
      <c r="AD1042" s="120">
        <v>0</v>
      </c>
      <c r="AE1042" s="120">
        <v>0</v>
      </c>
      <c r="AF1042" s="121">
        <v>0</v>
      </c>
      <c r="AG1042" s="114" t="s">
        <v>1193</v>
      </c>
      <c r="AH1042" s="114" t="s">
        <v>1193</v>
      </c>
      <c r="AI1042" s="114">
        <v>8</v>
      </c>
      <c r="AJ1042" s="114">
        <v>2</v>
      </c>
      <c r="AK1042" s="114">
        <v>6</v>
      </c>
      <c r="AL1042" s="114">
        <v>0</v>
      </c>
      <c r="AM1042" s="114">
        <v>1</v>
      </c>
      <c r="AN1042" s="118" t="s">
        <v>3500</v>
      </c>
      <c r="AO1042" s="122">
        <v>1</v>
      </c>
    </row>
    <row r="1043" spans="1:41" s="11" customFormat="1" ht="25" customHeight="1" x14ac:dyDescent="0.3">
      <c r="A1043" s="123"/>
      <c r="B1043" s="124"/>
      <c r="C1043" s="114" t="str">
        <f t="shared" ca="1" si="142"/>
        <v>Active</v>
      </c>
      <c r="D1043" s="114" t="s">
        <v>8908</v>
      </c>
      <c r="E1043" s="115">
        <v>41743</v>
      </c>
      <c r="F1043" s="115">
        <v>45761</v>
      </c>
      <c r="G1043" s="115">
        <f>DATE(YEAR(F1043),MONTH(F1043)+18,DAY(F1043)-1)</f>
        <v>46308</v>
      </c>
      <c r="H1043" s="114" t="s">
        <v>131</v>
      </c>
      <c r="I1043" s="379" t="s">
        <v>4984</v>
      </c>
      <c r="J1043" s="155" t="s">
        <v>13967</v>
      </c>
      <c r="K1043" s="114" t="s">
        <v>11728</v>
      </c>
      <c r="L1043" s="114" t="s">
        <v>5123</v>
      </c>
      <c r="M1043" s="114" t="s">
        <v>3640</v>
      </c>
      <c r="N1043" s="116" t="str">
        <f t="shared" si="148"/>
        <v>LP</v>
      </c>
      <c r="O1043" s="118" t="s">
        <v>8728</v>
      </c>
      <c r="P1043" s="114" t="str">
        <f t="shared" si="149"/>
        <v>Low</v>
      </c>
      <c r="Q1043" s="155" t="s">
        <v>475</v>
      </c>
      <c r="R1043" s="356" t="s">
        <v>12086</v>
      </c>
      <c r="S1043" s="356"/>
      <c r="T1043" s="155" t="s">
        <v>12087</v>
      </c>
      <c r="U1043" s="117" t="s">
        <v>12088</v>
      </c>
      <c r="V1043" s="129" t="s">
        <v>6977</v>
      </c>
      <c r="W1043" s="128" t="s">
        <v>1193</v>
      </c>
      <c r="X1043" s="128" t="s">
        <v>1193</v>
      </c>
      <c r="Y1043" s="128" t="s">
        <v>1193</v>
      </c>
      <c r="Z1043" s="128">
        <v>43100</v>
      </c>
      <c r="AA1043" s="120">
        <v>66570495</v>
      </c>
      <c r="AB1043" s="120">
        <v>0</v>
      </c>
      <c r="AC1043" s="120">
        <v>610460</v>
      </c>
      <c r="AD1043" s="120">
        <v>0</v>
      </c>
      <c r="AE1043" s="120">
        <v>-73331513</v>
      </c>
      <c r="AF1043" s="121">
        <v>201301518</v>
      </c>
      <c r="AG1043" s="114" t="s">
        <v>13968</v>
      </c>
      <c r="AH1043" s="114" t="s">
        <v>1193</v>
      </c>
      <c r="AI1043" s="114">
        <v>8</v>
      </c>
      <c r="AJ1043" s="114">
        <v>5</v>
      </c>
      <c r="AK1043" s="114">
        <v>3</v>
      </c>
      <c r="AL1043" s="114">
        <v>16</v>
      </c>
      <c r="AM1043" s="114">
        <v>4</v>
      </c>
      <c r="AN1043" s="118" t="s">
        <v>4568</v>
      </c>
      <c r="AO1043" s="122">
        <v>1</v>
      </c>
    </row>
    <row r="1044" spans="1:41" s="11" customFormat="1" ht="25" customHeight="1" x14ac:dyDescent="0.3">
      <c r="A1044" s="123"/>
      <c r="B1044" s="124"/>
      <c r="C1044" s="114" t="str">
        <f t="shared" ca="1" si="142"/>
        <v>Expired</v>
      </c>
      <c r="D1044" s="118" t="s">
        <v>2505</v>
      </c>
      <c r="E1044" s="129">
        <v>43186</v>
      </c>
      <c r="F1044" s="138">
        <v>43917</v>
      </c>
      <c r="G1044" s="115">
        <f t="shared" ref="G1044:G1057" si="150">DATE(YEAR(F1044)+2,MONTH(F1044),DAY(F1044)-1)</f>
        <v>44646</v>
      </c>
      <c r="H1044" s="118" t="s">
        <v>4711</v>
      </c>
      <c r="I1044" s="379" t="s">
        <v>8139</v>
      </c>
      <c r="J1044" s="345" t="s">
        <v>7074</v>
      </c>
      <c r="K1044" s="114" t="s">
        <v>61</v>
      </c>
      <c r="L1044" s="118" t="s">
        <v>3368</v>
      </c>
      <c r="M1044" s="114" t="s">
        <v>3640</v>
      </c>
      <c r="N1044" s="116" t="str">
        <f t="shared" si="148"/>
        <v>LP</v>
      </c>
      <c r="O1044" s="118" t="s">
        <v>8728</v>
      </c>
      <c r="P1044" s="114" t="str">
        <f t="shared" si="149"/>
        <v>Low</v>
      </c>
      <c r="Q1044" s="345" t="s">
        <v>3518</v>
      </c>
      <c r="R1044" s="357"/>
      <c r="S1044" s="357"/>
      <c r="T1044" s="345" t="s">
        <v>3519</v>
      </c>
      <c r="U1044" s="157"/>
      <c r="V1044" s="118"/>
      <c r="W1044" s="118"/>
      <c r="X1044" s="118"/>
      <c r="Y1044" s="118"/>
      <c r="Z1044" s="118"/>
      <c r="AA1044" s="118"/>
      <c r="AB1044" s="118"/>
      <c r="AC1044" s="118"/>
      <c r="AD1044" s="118"/>
      <c r="AE1044" s="118"/>
      <c r="AF1044" s="140"/>
      <c r="AG1044" s="118"/>
      <c r="AH1044" s="118"/>
      <c r="AI1044" s="118"/>
      <c r="AJ1044" s="118"/>
      <c r="AK1044" s="118"/>
      <c r="AL1044" s="119"/>
      <c r="AM1044" s="118"/>
      <c r="AN1044" s="119"/>
      <c r="AO1044" s="141">
        <v>1</v>
      </c>
    </row>
    <row r="1045" spans="1:41" s="11" customFormat="1" ht="25" customHeight="1" x14ac:dyDescent="0.3">
      <c r="A1045" s="123" t="s">
        <v>12083</v>
      </c>
      <c r="B1045" s="124"/>
      <c r="C1045" s="114" t="str">
        <f t="shared" ca="1" si="142"/>
        <v>Expired</v>
      </c>
      <c r="D1045" s="114" t="s">
        <v>1200</v>
      </c>
      <c r="E1045" s="115">
        <v>42235</v>
      </c>
      <c r="F1045" s="115">
        <f>E1045</f>
        <v>42235</v>
      </c>
      <c r="G1045" s="115">
        <f t="shared" si="150"/>
        <v>42965</v>
      </c>
      <c r="H1045" s="114" t="s">
        <v>1207</v>
      </c>
      <c r="I1045" s="379" t="s">
        <v>4985</v>
      </c>
      <c r="J1045" s="155" t="s">
        <v>10218</v>
      </c>
      <c r="K1045" s="118" t="s">
        <v>14</v>
      </c>
      <c r="L1045" s="114" t="s">
        <v>5123</v>
      </c>
      <c r="M1045" s="114" t="s">
        <v>3640</v>
      </c>
      <c r="N1045" s="116" t="str">
        <f t="shared" si="148"/>
        <v>LP</v>
      </c>
      <c r="O1045" s="118" t="s">
        <v>8725</v>
      </c>
      <c r="P1045" s="114" t="str">
        <f t="shared" si="149"/>
        <v>Medium</v>
      </c>
      <c r="Q1045" s="155" t="s">
        <v>7077</v>
      </c>
      <c r="R1045" s="356" t="s">
        <v>12079</v>
      </c>
      <c r="S1045" s="356"/>
      <c r="T1045" s="355" t="s">
        <v>12080</v>
      </c>
      <c r="U1045" s="117" t="s">
        <v>12081</v>
      </c>
      <c r="V1045" s="119" t="s">
        <v>12082</v>
      </c>
      <c r="W1045" s="119" t="s">
        <v>1193</v>
      </c>
      <c r="X1045" s="119" t="s">
        <v>1193</v>
      </c>
      <c r="Y1045" s="128">
        <v>42231</v>
      </c>
      <c r="Z1045" s="118" t="s">
        <v>3303</v>
      </c>
      <c r="AA1045" s="120">
        <v>0</v>
      </c>
      <c r="AB1045" s="120">
        <v>0</v>
      </c>
      <c r="AC1045" s="120">
        <v>0</v>
      </c>
      <c r="AD1045" s="120">
        <v>0</v>
      </c>
      <c r="AE1045" s="120">
        <v>0</v>
      </c>
      <c r="AF1045" s="121">
        <v>0</v>
      </c>
      <c r="AG1045" s="114" t="s">
        <v>1193</v>
      </c>
      <c r="AH1045" s="114" t="s">
        <v>1193</v>
      </c>
      <c r="AI1045" s="114">
        <v>2</v>
      </c>
      <c r="AJ1045" s="114">
        <v>0</v>
      </c>
      <c r="AK1045" s="114">
        <v>2</v>
      </c>
      <c r="AL1045" s="114">
        <v>0</v>
      </c>
      <c r="AM1045" s="114">
        <v>0</v>
      </c>
      <c r="AN1045" s="118" t="s">
        <v>3500</v>
      </c>
      <c r="AO1045" s="122">
        <v>1</v>
      </c>
    </row>
    <row r="1046" spans="1:41" s="11" customFormat="1" ht="25" customHeight="1" x14ac:dyDescent="0.3">
      <c r="A1046" s="123"/>
      <c r="B1046" s="124"/>
      <c r="C1046" s="114" t="str">
        <f t="shared" ca="1" si="142"/>
        <v>Expired</v>
      </c>
      <c r="D1046" s="114" t="s">
        <v>8799</v>
      </c>
      <c r="E1046" s="115">
        <v>43920</v>
      </c>
      <c r="F1046" s="115">
        <v>45381</v>
      </c>
      <c r="G1046" s="115">
        <f t="shared" si="150"/>
        <v>46110</v>
      </c>
      <c r="H1046" s="114" t="s">
        <v>2578</v>
      </c>
      <c r="I1046" s="379" t="s">
        <v>2579</v>
      </c>
      <c r="J1046" s="155" t="s">
        <v>7078</v>
      </c>
      <c r="K1046" s="114" t="s">
        <v>11728</v>
      </c>
      <c r="L1046" s="114" t="s">
        <v>5123</v>
      </c>
      <c r="M1046" s="114" t="s">
        <v>3640</v>
      </c>
      <c r="N1046" s="116" t="str">
        <f t="shared" si="148"/>
        <v>LP</v>
      </c>
      <c r="O1046" s="118" t="s">
        <v>8725</v>
      </c>
      <c r="P1046" s="114" t="str">
        <f t="shared" si="149"/>
        <v>Medium</v>
      </c>
      <c r="Q1046" s="155" t="s">
        <v>7079</v>
      </c>
      <c r="R1046" s="356" t="s">
        <v>12115</v>
      </c>
      <c r="S1046" s="356"/>
      <c r="T1046" s="155" t="s">
        <v>12116</v>
      </c>
      <c r="U1046" s="117" t="s">
        <v>12117</v>
      </c>
      <c r="V1046" s="128" t="s">
        <v>8800</v>
      </c>
      <c r="W1046" s="128" t="s">
        <v>1193</v>
      </c>
      <c r="X1046" s="129" t="s">
        <v>11011</v>
      </c>
      <c r="Y1046" s="128">
        <v>43721</v>
      </c>
      <c r="Z1046" s="128">
        <v>44561</v>
      </c>
      <c r="AA1046" s="120">
        <v>3487525</v>
      </c>
      <c r="AB1046" s="120">
        <v>0</v>
      </c>
      <c r="AC1046" s="120">
        <v>3487525</v>
      </c>
      <c r="AD1046" s="120">
        <v>0</v>
      </c>
      <c r="AE1046" s="120" t="s">
        <v>8801</v>
      </c>
      <c r="AF1046" s="121">
        <v>6763973</v>
      </c>
      <c r="AG1046" s="114" t="s">
        <v>11331</v>
      </c>
      <c r="AH1046" s="114" t="s">
        <v>11500</v>
      </c>
      <c r="AI1046" s="114">
        <v>2</v>
      </c>
      <c r="AJ1046" s="114">
        <v>1</v>
      </c>
      <c r="AK1046" s="114">
        <v>1</v>
      </c>
      <c r="AL1046" s="114">
        <v>1</v>
      </c>
      <c r="AM1046" s="114">
        <v>1</v>
      </c>
      <c r="AN1046" s="118" t="s">
        <v>4568</v>
      </c>
      <c r="AO1046" s="122">
        <v>1</v>
      </c>
    </row>
    <row r="1047" spans="1:41" s="11" customFormat="1" ht="25" customHeight="1" x14ac:dyDescent="0.3">
      <c r="A1047" s="125" t="s">
        <v>11533</v>
      </c>
      <c r="B1047" s="126">
        <v>45867</v>
      </c>
      <c r="C1047" s="114" t="str">
        <f t="shared" ref="C1047:C1110" ca="1" si="151">IF(G1047&lt;TODAY(),"Expired","Active")</f>
        <v>Active</v>
      </c>
      <c r="D1047" s="114" t="s">
        <v>15323</v>
      </c>
      <c r="E1047" s="115">
        <v>45867</v>
      </c>
      <c r="F1047" s="115">
        <f>E1047</f>
        <v>45867</v>
      </c>
      <c r="G1047" s="115">
        <f t="shared" si="150"/>
        <v>46596</v>
      </c>
      <c r="H1047" s="114" t="s">
        <v>15324</v>
      </c>
      <c r="I1047" s="379" t="s">
        <v>15325</v>
      </c>
      <c r="J1047" s="155" t="s">
        <v>15326</v>
      </c>
      <c r="K1047" s="114" t="s">
        <v>30</v>
      </c>
      <c r="L1047" s="114" t="s">
        <v>5123</v>
      </c>
      <c r="M1047" s="114" t="s">
        <v>3640</v>
      </c>
      <c r="N1047" s="116" t="str">
        <f t="shared" si="148"/>
        <v>LP</v>
      </c>
      <c r="O1047" s="114" t="s">
        <v>8725</v>
      </c>
      <c r="P1047" s="114" t="str">
        <f>IF(EXACT(O1047,"Overseas Charities Operating in Jamaica"),"Medium",IF(EXACT(O1047,"Muslim Groups/Foundations"),"Medium",IF(EXACT(O1047,"Churches"),"Low",IF(EXACT(O1047,"Benevolent Societies"),"Low",IF(EXACT(O1047,"Alumni/Past Students Associations"),"Low",IF(EXACT(O1047,"Schools(Government/Private)"),"Low",IF(EXACT(O1047,"Govt.Based Trusts/Charities"),"Low",IF(EXACT(O1047,"Trust"),"Medium",IF(EXACT(O1047,"Company Based Foundations"),"Medium",IF(EXACT(O1047,"Other Foundations"),"Medium",IF(EXACT(O1047,"Unincorporated Groups"),"Medium","")))))))))))</f>
        <v>Medium</v>
      </c>
      <c r="Q1047" s="155" t="s">
        <v>15327</v>
      </c>
      <c r="R1047" s="356" t="s">
        <v>15328</v>
      </c>
      <c r="S1047" s="356"/>
      <c r="T1047" s="155" t="s">
        <v>15330</v>
      </c>
      <c r="U1047" s="117" t="s">
        <v>15329</v>
      </c>
      <c r="V1047" s="118" t="s">
        <v>15331</v>
      </c>
      <c r="W1047" s="118" t="s">
        <v>15332</v>
      </c>
      <c r="X1047" s="119" t="s">
        <v>1193</v>
      </c>
      <c r="Y1047" s="115">
        <v>45816</v>
      </c>
      <c r="Z1047" s="118" t="s">
        <v>3303</v>
      </c>
      <c r="AA1047" s="120">
        <v>0</v>
      </c>
      <c r="AB1047" s="120">
        <v>0</v>
      </c>
      <c r="AC1047" s="120">
        <v>0</v>
      </c>
      <c r="AD1047" s="120">
        <v>0</v>
      </c>
      <c r="AE1047" s="120">
        <v>0</v>
      </c>
      <c r="AF1047" s="121">
        <v>0</v>
      </c>
      <c r="AG1047" s="114" t="s">
        <v>1193</v>
      </c>
      <c r="AH1047" s="114" t="s">
        <v>1193</v>
      </c>
      <c r="AI1047" s="114">
        <v>2</v>
      </c>
      <c r="AJ1047" s="114">
        <v>0</v>
      </c>
      <c r="AK1047" s="114">
        <v>2</v>
      </c>
      <c r="AL1047" s="114">
        <v>2</v>
      </c>
      <c r="AM1047" s="114">
        <v>0</v>
      </c>
      <c r="AN1047" s="118" t="s">
        <v>3500</v>
      </c>
      <c r="AO1047" s="122">
        <v>1</v>
      </c>
    </row>
    <row r="1048" spans="1:41" s="11" customFormat="1" ht="25" customHeight="1" x14ac:dyDescent="0.3">
      <c r="A1048" s="123" t="s">
        <v>12125</v>
      </c>
      <c r="B1048" s="124"/>
      <c r="C1048" s="114" t="str">
        <f t="shared" ca="1" si="151"/>
        <v>Active</v>
      </c>
      <c r="D1048" s="118" t="s">
        <v>11746</v>
      </c>
      <c r="E1048" s="129">
        <v>41824</v>
      </c>
      <c r="F1048" s="138">
        <v>45707</v>
      </c>
      <c r="G1048" s="115">
        <f t="shared" si="150"/>
        <v>46436</v>
      </c>
      <c r="H1048" s="118" t="s">
        <v>4712</v>
      </c>
      <c r="I1048" s="379" t="s">
        <v>823</v>
      </c>
      <c r="J1048" s="345" t="s">
        <v>15221</v>
      </c>
      <c r="K1048" s="118" t="s">
        <v>18</v>
      </c>
      <c r="L1048" s="118" t="s">
        <v>3368</v>
      </c>
      <c r="M1048" s="114" t="s">
        <v>3640</v>
      </c>
      <c r="N1048" s="116" t="str">
        <f t="shared" si="148"/>
        <v>LP</v>
      </c>
      <c r="O1048" s="118" t="s">
        <v>8725</v>
      </c>
      <c r="P1048" s="114" t="str">
        <f>IF(EXACT(O1048,"Overseas Charities Operating in Jamaica"),"Medium",IF(EXACT(O1048,"Muslim Groups/Foundations"),"Medium",IF(EXACT(O1048,"Churches"),"Low",IF(EXACT(O1048,"Benevolent Societies"),"Low",IF(EXACT(O1048,"Alumni/Past Students'associations"),"Low",IF(EXACT(O1048,"Schools(Government/Private)"),"Low",IF(EXACT(O1048,"Govt.Based Trust/Charities"),"Low",IF(EXACT(O1048,"Trust"),"Medium",IF(EXACT(O1048,"Company Based Foundations"),"Medium",IF(EXACT(O1048,"Other Foundations"),"Medium",IF(EXACT(O1048,"Unincorporated Groups"),"Medium","")))))))))))</f>
        <v>Medium</v>
      </c>
      <c r="Q1048" s="345" t="s">
        <v>12121</v>
      </c>
      <c r="R1048" s="357" t="s">
        <v>15222</v>
      </c>
      <c r="S1048" s="357"/>
      <c r="T1048" s="345" t="s">
        <v>12122</v>
      </c>
      <c r="U1048" s="117" t="s">
        <v>12123</v>
      </c>
      <c r="V1048" s="118" t="s">
        <v>12124</v>
      </c>
      <c r="W1048" s="118" t="s">
        <v>1193</v>
      </c>
      <c r="X1048" s="118" t="s">
        <v>1193</v>
      </c>
      <c r="Y1048" s="129">
        <v>41947</v>
      </c>
      <c r="Z1048" s="118" t="s">
        <v>3303</v>
      </c>
      <c r="AA1048" s="118">
        <v>0</v>
      </c>
      <c r="AB1048" s="118">
        <v>0</v>
      </c>
      <c r="AC1048" s="118">
        <v>0</v>
      </c>
      <c r="AD1048" s="118">
        <v>0</v>
      </c>
      <c r="AE1048" s="118">
        <v>0</v>
      </c>
      <c r="AF1048" s="140">
        <v>0</v>
      </c>
      <c r="AG1048" s="118" t="s">
        <v>1193</v>
      </c>
      <c r="AH1048" s="118" t="s">
        <v>1193</v>
      </c>
      <c r="AI1048" s="118">
        <v>2</v>
      </c>
      <c r="AJ1048" s="118">
        <v>1</v>
      </c>
      <c r="AK1048" s="118">
        <v>1</v>
      </c>
      <c r="AL1048" s="118">
        <v>0</v>
      </c>
      <c r="AM1048" s="118">
        <v>0</v>
      </c>
      <c r="AN1048" s="118" t="s">
        <v>3500</v>
      </c>
      <c r="AO1048" s="141">
        <v>1</v>
      </c>
    </row>
    <row r="1049" spans="1:41" s="11" customFormat="1" ht="25" customHeight="1" x14ac:dyDescent="0.3">
      <c r="A1049" s="123" t="s">
        <v>1193</v>
      </c>
      <c r="B1049" s="124"/>
      <c r="C1049" s="114" t="str">
        <f t="shared" ca="1" si="151"/>
        <v>Expired</v>
      </c>
      <c r="D1049" s="114" t="s">
        <v>1369</v>
      </c>
      <c r="E1049" s="115">
        <v>42626</v>
      </c>
      <c r="F1049" s="115">
        <f>E1049</f>
        <v>42626</v>
      </c>
      <c r="G1049" s="115">
        <f t="shared" si="150"/>
        <v>43355</v>
      </c>
      <c r="H1049" s="114" t="s">
        <v>4825</v>
      </c>
      <c r="I1049" s="379" t="s">
        <v>1368</v>
      </c>
      <c r="J1049" s="155" t="s">
        <v>10219</v>
      </c>
      <c r="K1049" s="114" t="s">
        <v>11728</v>
      </c>
      <c r="L1049" s="114" t="s">
        <v>5123</v>
      </c>
      <c r="M1049" s="114" t="s">
        <v>3640</v>
      </c>
      <c r="N1049" s="116" t="str">
        <f t="shared" si="148"/>
        <v>LP</v>
      </c>
      <c r="O1049" s="118" t="s">
        <v>8729</v>
      </c>
      <c r="P1049" s="114" t="str">
        <f>IF(EXACT(O1049,"Overseas Charities Operating in Jamaica"),"Medium",IF(EXACT(O1049,"Muslim Groups/Foundations"),"Medium",IF(EXACT(O1049,"Churches"),"Low",IF(EXACT(O1049,"Benevolent Societies"),"Low",IF(EXACT(O1049,"Alumni/Past Students'associations"),"Low",IF(EXACT(O1049,"Schools(Government/Private)"),"Low",IF(EXACT(O1049,"Govt.Based Trust/Charities"),"Low",IF(EXACT(O1049,"Trust"),"Medium",IF(EXACT(O1049,"Company Based Foundations"),"Medium",IF(EXACT(O1049,"Other Foundations"),"Medium",IF(EXACT(O1049,"Unincorporated Groups"),"Medium","")))))))))))</f>
        <v>Low</v>
      </c>
      <c r="Q1049" s="155" t="s">
        <v>10651</v>
      </c>
      <c r="R1049" s="356" t="s">
        <v>15203</v>
      </c>
      <c r="S1049" s="356"/>
      <c r="T1049" s="155" t="s">
        <v>13296</v>
      </c>
      <c r="U1049" s="117" t="s">
        <v>13295</v>
      </c>
      <c r="V1049" s="118" t="s">
        <v>13297</v>
      </c>
      <c r="W1049" s="119" t="s">
        <v>1193</v>
      </c>
      <c r="X1049" s="119" t="s">
        <v>1193</v>
      </c>
      <c r="Y1049" s="128">
        <v>42601</v>
      </c>
      <c r="Z1049" s="128">
        <v>43100</v>
      </c>
      <c r="AA1049" s="120">
        <v>5589000</v>
      </c>
      <c r="AB1049" s="120">
        <v>0</v>
      </c>
      <c r="AC1049" s="120">
        <v>2749342.5</v>
      </c>
      <c r="AD1049" s="120">
        <v>0</v>
      </c>
      <c r="AE1049" s="120">
        <v>6895051.5099999998</v>
      </c>
      <c r="AF1049" s="121">
        <v>0</v>
      </c>
      <c r="AG1049" s="114" t="s">
        <v>1193</v>
      </c>
      <c r="AH1049" s="114" t="s">
        <v>1193</v>
      </c>
      <c r="AI1049" s="114">
        <v>7</v>
      </c>
      <c r="AJ1049" s="114">
        <v>1</v>
      </c>
      <c r="AK1049" s="114">
        <v>6</v>
      </c>
      <c r="AL1049" s="114">
        <v>5</v>
      </c>
      <c r="AM1049" s="114">
        <v>0</v>
      </c>
      <c r="AN1049" s="118" t="s">
        <v>3517</v>
      </c>
      <c r="AO1049" s="122">
        <v>1</v>
      </c>
    </row>
    <row r="1050" spans="1:41" s="11" customFormat="1" ht="25" customHeight="1" x14ac:dyDescent="0.3">
      <c r="A1050" s="133"/>
      <c r="B1050" s="124"/>
      <c r="C1050" s="114" t="str">
        <f t="shared" ca="1" si="151"/>
        <v>Expired</v>
      </c>
      <c r="D1050" s="118" t="s">
        <v>2522</v>
      </c>
      <c r="E1050" s="129">
        <v>43735</v>
      </c>
      <c r="F1050" s="138">
        <v>43789</v>
      </c>
      <c r="G1050" s="115">
        <f t="shared" si="150"/>
        <v>44519</v>
      </c>
      <c r="H1050" s="118" t="s">
        <v>4713</v>
      </c>
      <c r="I1050" s="379" t="s">
        <v>8140</v>
      </c>
      <c r="J1050" s="345" t="s">
        <v>2523</v>
      </c>
      <c r="K1050" s="118" t="s">
        <v>14</v>
      </c>
      <c r="L1050" s="118" t="s">
        <v>3368</v>
      </c>
      <c r="M1050" s="114" t="s">
        <v>3640</v>
      </c>
      <c r="N1050" s="116" t="str">
        <f t="shared" si="148"/>
        <v>LP</v>
      </c>
      <c r="O1050" s="118" t="s">
        <v>8732</v>
      </c>
      <c r="P1050" s="114" t="str">
        <f>IF(EXACT(O1050,"Overseas Charities Operating in Jamaica"),"Medium",IF(EXACT(O1050,"Muslim Groups/Foundations"),"Medium",IF(EXACT(O1050,"Churches"),"Low",IF(EXACT(O1050,"Benevolent Societies"),"Low",IF(EXACT(O1050,"Alumni/Past Students'associations"),"Low",IF(EXACT(O1050,"Schools(Government/Private)"),"Low",IF(EXACT(O1050,"Govt.Based Trust/Charities"),"Low",IF(EXACT(O1050,"Trust"),"Medium",IF(EXACT(O1050,"Company Based Foundations"),"Medium",IF(EXACT(O1050,"Other Foundations"),"Medium",IF(EXACT(O1050,"Unincorporated Groups"),"Medium","")))))))))))</f>
        <v>Low</v>
      </c>
      <c r="Q1050" s="345" t="s">
        <v>3520</v>
      </c>
      <c r="R1050" s="357"/>
      <c r="S1050" s="357"/>
      <c r="T1050" s="345" t="s">
        <v>3521</v>
      </c>
      <c r="U1050" s="139" t="s">
        <v>7081</v>
      </c>
      <c r="V1050" s="118"/>
      <c r="W1050" s="118"/>
      <c r="X1050" s="118"/>
      <c r="Y1050" s="118"/>
      <c r="Z1050" s="118"/>
      <c r="AA1050" s="118"/>
      <c r="AB1050" s="118"/>
      <c r="AC1050" s="118"/>
      <c r="AD1050" s="118"/>
      <c r="AE1050" s="118"/>
      <c r="AF1050" s="140"/>
      <c r="AG1050" s="118"/>
      <c r="AH1050" s="118"/>
      <c r="AI1050" s="118"/>
      <c r="AJ1050" s="118"/>
      <c r="AK1050" s="118"/>
      <c r="AL1050" s="118"/>
      <c r="AM1050" s="118"/>
      <c r="AN1050" s="118"/>
      <c r="AO1050" s="141">
        <v>1</v>
      </c>
    </row>
    <row r="1051" spans="1:41" s="11" customFormat="1" ht="25" customHeight="1" x14ac:dyDescent="0.3">
      <c r="A1051" s="125" t="s">
        <v>11533</v>
      </c>
      <c r="B1051" s="126">
        <v>46037</v>
      </c>
      <c r="C1051" s="114" t="str">
        <f t="shared" ca="1" si="151"/>
        <v>Active</v>
      </c>
      <c r="D1051" s="114" t="s">
        <v>16098</v>
      </c>
      <c r="E1051" s="115">
        <v>46037</v>
      </c>
      <c r="F1051" s="115">
        <v>46037</v>
      </c>
      <c r="G1051" s="115">
        <f t="shared" si="150"/>
        <v>46766</v>
      </c>
      <c r="H1051" s="114" t="s">
        <v>16099</v>
      </c>
      <c r="I1051" s="379" t="s">
        <v>16100</v>
      </c>
      <c r="J1051" s="155" t="s">
        <v>16101</v>
      </c>
      <c r="K1051" s="114" t="s">
        <v>718</v>
      </c>
      <c r="L1051" s="114" t="s">
        <v>5123</v>
      </c>
      <c r="M1051" s="114" t="s">
        <v>3640</v>
      </c>
      <c r="N1051" s="116" t="str">
        <f t="shared" si="148"/>
        <v>LP</v>
      </c>
      <c r="O1051" s="114" t="s">
        <v>8730</v>
      </c>
      <c r="P1051" s="114" t="str">
        <f>IF(EXACT(O1051,"Overseas Charities Operating in Jamaica"),"Medium",IF(EXACT(O1051,"Muslim Groups/Foundations"),"Medium",IF(EXACT(O1051,"Churches"),"Low",IF(EXACT(O1051,"Benevolent Societies"),"Low",IF(EXACT(O1051,"Alumni/Past Students Associations"),"Low",IF(EXACT(O1051,"Schools(Government/Private)"),"Low",IF(EXACT(O1051,"Govt.Based Trusts/Charities"),"Low",IF(EXACT(O1051,"Trust"),"Medium",IF(EXACT(O1051,"Company Based Foundations"),"Medium",IF(EXACT(O1051,"Other Foundations"),"Medium",IF(EXACT(O1051,"Unincorporated Groups"),"Medium","")))))))))))</f>
        <v>Low</v>
      </c>
      <c r="Q1051" s="155" t="s">
        <v>16102</v>
      </c>
      <c r="R1051" s="356" t="s">
        <v>16103</v>
      </c>
      <c r="S1051" s="356"/>
      <c r="T1051" s="155" t="s">
        <v>16105</v>
      </c>
      <c r="U1051" s="117" t="s">
        <v>16104</v>
      </c>
      <c r="V1051" s="118" t="s">
        <v>16106</v>
      </c>
      <c r="W1051" s="118" t="s">
        <v>16107</v>
      </c>
      <c r="X1051" s="119" t="s">
        <v>1193</v>
      </c>
      <c r="Y1051" s="115">
        <v>45993</v>
      </c>
      <c r="Z1051" s="115" t="s">
        <v>3303</v>
      </c>
      <c r="AA1051" s="120">
        <v>0</v>
      </c>
      <c r="AB1051" s="120">
        <v>0</v>
      </c>
      <c r="AC1051" s="120">
        <v>0</v>
      </c>
      <c r="AD1051" s="120">
        <v>0</v>
      </c>
      <c r="AE1051" s="120">
        <v>0</v>
      </c>
      <c r="AF1051" s="121">
        <v>0</v>
      </c>
      <c r="AG1051" s="114" t="s">
        <v>1193</v>
      </c>
      <c r="AH1051" s="114" t="s">
        <v>1193</v>
      </c>
      <c r="AI1051" s="114">
        <v>2</v>
      </c>
      <c r="AJ1051" s="114">
        <v>1</v>
      </c>
      <c r="AK1051" s="114">
        <v>1</v>
      </c>
      <c r="AL1051" s="114">
        <v>2</v>
      </c>
      <c r="AM1051" s="114">
        <v>0</v>
      </c>
      <c r="AN1051" s="118" t="s">
        <v>3500</v>
      </c>
      <c r="AO1051" s="122">
        <v>1</v>
      </c>
    </row>
    <row r="1052" spans="1:41" s="11" customFormat="1" ht="25" customHeight="1" x14ac:dyDescent="0.3">
      <c r="A1052" s="123"/>
      <c r="B1052" s="124"/>
      <c r="C1052" s="114" t="str">
        <f t="shared" ca="1" si="151"/>
        <v>Expired</v>
      </c>
      <c r="D1052" s="114" t="s">
        <v>3672</v>
      </c>
      <c r="E1052" s="115">
        <v>43725</v>
      </c>
      <c r="F1052" s="115">
        <f>E1052</f>
        <v>43725</v>
      </c>
      <c r="G1052" s="115">
        <f t="shared" si="150"/>
        <v>44455</v>
      </c>
      <c r="H1052" s="114" t="s">
        <v>2384</v>
      </c>
      <c r="I1052" s="379" t="s">
        <v>4996</v>
      </c>
      <c r="J1052" s="155" t="s">
        <v>10220</v>
      </c>
      <c r="K1052" s="118" t="s">
        <v>18</v>
      </c>
      <c r="L1052" s="114" t="s">
        <v>5123</v>
      </c>
      <c r="M1052" s="114" t="s">
        <v>3640</v>
      </c>
      <c r="N1052" s="116" t="str">
        <f t="shared" si="148"/>
        <v>LP</v>
      </c>
      <c r="O1052" s="118" t="s">
        <v>8725</v>
      </c>
      <c r="P1052" s="114" t="str">
        <f t="shared" ref="P1052:P1068" si="152">IF(EXACT(O1052,"Overseas Charities Operating in Jamaica"),"Medium",IF(EXACT(O1052,"Muslim Groups/Foundations"),"Medium",IF(EXACT(O1052,"Churches"),"Low",IF(EXACT(O1052,"Benevolent Societies"),"Low",IF(EXACT(O1052,"Alumni/Past Students'associations"),"Low",IF(EXACT(O1052,"Schools(Government/Private)"),"Low",IF(EXACT(O1052,"Govt.Based Trust/Charities"),"Low",IF(EXACT(O1052,"Trust"),"Medium",IF(EXACT(O1052,"Company Based Foundations"),"Medium",IF(EXACT(O1052,"Other Foundations"),"Medium",IF(EXACT(O1052,"Unincorporated Groups"),"Medium","")))))))))))</f>
        <v>Medium</v>
      </c>
      <c r="Q1052" s="155" t="s">
        <v>10653</v>
      </c>
      <c r="R1052" s="356" t="s">
        <v>12118</v>
      </c>
      <c r="S1052" s="356"/>
      <c r="T1052" s="155" t="s">
        <v>12119</v>
      </c>
      <c r="U1052" s="117" t="s">
        <v>7082</v>
      </c>
      <c r="V1052" s="129" t="s">
        <v>12120</v>
      </c>
      <c r="W1052" s="128" t="s">
        <v>1193</v>
      </c>
      <c r="X1052" s="128" t="s">
        <v>1193</v>
      </c>
      <c r="Y1052" s="128">
        <v>43599</v>
      </c>
      <c r="Z1052" s="118" t="s">
        <v>3303</v>
      </c>
      <c r="AA1052" s="120">
        <v>0</v>
      </c>
      <c r="AB1052" s="120">
        <v>0</v>
      </c>
      <c r="AC1052" s="120">
        <v>0</v>
      </c>
      <c r="AD1052" s="120">
        <v>0</v>
      </c>
      <c r="AE1052" s="120">
        <v>0</v>
      </c>
      <c r="AF1052" s="121">
        <v>0</v>
      </c>
      <c r="AG1052" s="114" t="s">
        <v>1193</v>
      </c>
      <c r="AH1052" s="114" t="s">
        <v>1193</v>
      </c>
      <c r="AI1052" s="114">
        <v>4</v>
      </c>
      <c r="AJ1052" s="114">
        <v>2</v>
      </c>
      <c r="AK1052" s="114">
        <v>2</v>
      </c>
      <c r="AL1052" s="114">
        <v>2</v>
      </c>
      <c r="AM1052" s="114">
        <v>0</v>
      </c>
      <c r="AN1052" s="118" t="s">
        <v>3500</v>
      </c>
      <c r="AO1052" s="122">
        <v>1</v>
      </c>
    </row>
    <row r="1053" spans="1:41" s="11" customFormat="1" ht="25" customHeight="1" x14ac:dyDescent="0.3">
      <c r="A1053" s="123"/>
      <c r="B1053" s="124"/>
      <c r="C1053" s="114" t="str">
        <f t="shared" ca="1" si="151"/>
        <v>Expired</v>
      </c>
      <c r="D1053" s="114" t="s">
        <v>801</v>
      </c>
      <c r="E1053" s="115">
        <v>42044</v>
      </c>
      <c r="F1053" s="115">
        <f>E1053</f>
        <v>42044</v>
      </c>
      <c r="G1053" s="115">
        <f t="shared" si="150"/>
        <v>42774</v>
      </c>
      <c r="H1053" s="114" t="s">
        <v>802</v>
      </c>
      <c r="I1053" s="379" t="s">
        <v>3162</v>
      </c>
      <c r="J1053" s="155" t="s">
        <v>7083</v>
      </c>
      <c r="K1053" s="114" t="s">
        <v>11728</v>
      </c>
      <c r="L1053" s="114" t="s">
        <v>5123</v>
      </c>
      <c r="M1053" s="114" t="s">
        <v>3640</v>
      </c>
      <c r="N1053" s="116" t="str">
        <f t="shared" si="148"/>
        <v>LP</v>
      </c>
      <c r="O1053" s="118" t="s">
        <v>8728</v>
      </c>
      <c r="P1053" s="114" t="str">
        <f t="shared" si="152"/>
        <v>Low</v>
      </c>
      <c r="Q1053" s="155"/>
      <c r="R1053" s="356"/>
      <c r="S1053" s="356"/>
      <c r="T1053" s="155" t="s">
        <v>1692</v>
      </c>
      <c r="U1053" s="117" t="s">
        <v>7084</v>
      </c>
      <c r="V1053" s="119"/>
      <c r="W1053" s="119"/>
      <c r="X1053" s="119"/>
      <c r="Y1053" s="128"/>
      <c r="Z1053" s="118"/>
      <c r="AA1053" s="120"/>
      <c r="AB1053" s="120"/>
      <c r="AC1053" s="120"/>
      <c r="AD1053" s="120"/>
      <c r="AE1053" s="120"/>
      <c r="AF1053" s="121"/>
      <c r="AG1053" s="114"/>
      <c r="AH1053" s="114"/>
      <c r="AI1053" s="114"/>
      <c r="AJ1053" s="114"/>
      <c r="AK1053" s="114"/>
      <c r="AL1053" s="114"/>
      <c r="AM1053" s="114"/>
      <c r="AN1053" s="118" t="str">
        <f>IF(ISNUMBER(#REF!), IF(#REF!&lt;5000001,"SMALL", IF(#REF!&lt;15000001,"MEDIUM","LARGE")),"")</f>
        <v/>
      </c>
      <c r="AO1053" s="122">
        <v>1</v>
      </c>
    </row>
    <row r="1054" spans="1:41" s="11" customFormat="1" ht="25" customHeight="1" x14ac:dyDescent="0.3">
      <c r="A1054" s="123"/>
      <c r="B1054" s="124"/>
      <c r="C1054" s="114" t="str">
        <f t="shared" ca="1" si="151"/>
        <v>Expired</v>
      </c>
      <c r="D1054" s="114" t="s">
        <v>3949</v>
      </c>
      <c r="E1054" s="115">
        <v>44573</v>
      </c>
      <c r="F1054" s="115">
        <v>44573</v>
      </c>
      <c r="G1054" s="115">
        <f t="shared" si="150"/>
        <v>45302</v>
      </c>
      <c r="H1054" s="114" t="s">
        <v>4169</v>
      </c>
      <c r="I1054" s="379" t="s">
        <v>12126</v>
      </c>
      <c r="J1054" s="155" t="s">
        <v>7087</v>
      </c>
      <c r="K1054" s="114" t="s">
        <v>11728</v>
      </c>
      <c r="L1054" s="114" t="s">
        <v>5123</v>
      </c>
      <c r="M1054" s="114" t="s">
        <v>3640</v>
      </c>
      <c r="N1054" s="116" t="str">
        <f t="shared" si="148"/>
        <v>LP</v>
      </c>
      <c r="O1054" s="118" t="s">
        <v>8725</v>
      </c>
      <c r="P1054" s="114" t="str">
        <f t="shared" si="152"/>
        <v>Medium</v>
      </c>
      <c r="Q1054" s="155" t="s">
        <v>3950</v>
      </c>
      <c r="R1054" s="356" t="s">
        <v>12127</v>
      </c>
      <c r="S1054" s="356"/>
      <c r="T1054" s="155" t="s">
        <v>12128</v>
      </c>
      <c r="U1054" s="127" t="s">
        <v>7088</v>
      </c>
      <c r="V1054" s="118" t="s">
        <v>7089</v>
      </c>
      <c r="W1054" s="118" t="s">
        <v>7090</v>
      </c>
      <c r="X1054" s="118" t="s">
        <v>1193</v>
      </c>
      <c r="Y1054" s="115">
        <v>44550</v>
      </c>
      <c r="Z1054" s="136" t="s">
        <v>3305</v>
      </c>
      <c r="AA1054" s="130">
        <v>0</v>
      </c>
      <c r="AB1054" s="130">
        <v>0</v>
      </c>
      <c r="AC1054" s="130">
        <v>0</v>
      </c>
      <c r="AD1054" s="130">
        <v>0</v>
      </c>
      <c r="AE1054" s="130">
        <v>0</v>
      </c>
      <c r="AF1054" s="137">
        <v>0</v>
      </c>
      <c r="AG1054" s="114" t="s">
        <v>11501</v>
      </c>
      <c r="AH1054" s="114" t="s">
        <v>1193</v>
      </c>
      <c r="AI1054" s="114">
        <v>2</v>
      </c>
      <c r="AJ1054" s="114">
        <v>1</v>
      </c>
      <c r="AK1054" s="114">
        <v>1</v>
      </c>
      <c r="AL1054" s="114">
        <v>0</v>
      </c>
      <c r="AM1054" s="114">
        <v>0</v>
      </c>
      <c r="AN1054" s="136" t="s">
        <v>3500</v>
      </c>
      <c r="AO1054" s="122">
        <v>1</v>
      </c>
    </row>
    <row r="1055" spans="1:41" s="11" customFormat="1" ht="25" customHeight="1" x14ac:dyDescent="0.3">
      <c r="A1055" s="123"/>
      <c r="B1055" s="124"/>
      <c r="C1055" s="114" t="str">
        <f t="shared" ca="1" si="151"/>
        <v>Expired</v>
      </c>
      <c r="D1055" s="114" t="s">
        <v>9893</v>
      </c>
      <c r="E1055" s="115">
        <v>43476</v>
      </c>
      <c r="F1055" s="115">
        <v>44937</v>
      </c>
      <c r="G1055" s="115">
        <f t="shared" si="150"/>
        <v>45667</v>
      </c>
      <c r="H1055" s="114" t="s">
        <v>4891</v>
      </c>
      <c r="I1055" s="379" t="s">
        <v>4986</v>
      </c>
      <c r="J1055" s="155" t="s">
        <v>7093</v>
      </c>
      <c r="K1055" s="114" t="s">
        <v>24</v>
      </c>
      <c r="L1055" s="114" t="s">
        <v>5123</v>
      </c>
      <c r="M1055" s="114" t="s">
        <v>3640</v>
      </c>
      <c r="N1055" s="116" t="str">
        <f t="shared" si="148"/>
        <v>LP</v>
      </c>
      <c r="O1055" s="118" t="s">
        <v>8725</v>
      </c>
      <c r="P1055" s="114" t="str">
        <f t="shared" si="152"/>
        <v>Medium</v>
      </c>
      <c r="Q1055" s="155" t="s">
        <v>10654</v>
      </c>
      <c r="R1055" s="356"/>
      <c r="S1055" s="356"/>
      <c r="T1055" s="155" t="s">
        <v>2765</v>
      </c>
      <c r="U1055" s="117" t="s">
        <v>7094</v>
      </c>
      <c r="V1055" s="129" t="s">
        <v>11012</v>
      </c>
      <c r="W1055" s="128" t="s">
        <v>1193</v>
      </c>
      <c r="X1055" s="128" t="s">
        <v>1193</v>
      </c>
      <c r="Y1055" s="128">
        <v>43438</v>
      </c>
      <c r="Z1055" s="128">
        <v>44926</v>
      </c>
      <c r="AA1055" s="120">
        <v>27622999</v>
      </c>
      <c r="AB1055" s="120">
        <v>0</v>
      </c>
      <c r="AC1055" s="120">
        <v>6612980</v>
      </c>
      <c r="AD1055" s="120">
        <v>0</v>
      </c>
      <c r="AE1055" s="120">
        <v>28098502</v>
      </c>
      <c r="AF1055" s="121"/>
      <c r="AG1055" s="114" t="s">
        <v>11502</v>
      </c>
      <c r="AH1055" s="114" t="s">
        <v>11332</v>
      </c>
      <c r="AI1055" s="114">
        <v>5</v>
      </c>
      <c r="AJ1055" s="114">
        <v>4</v>
      </c>
      <c r="AK1055" s="114">
        <v>1</v>
      </c>
      <c r="AL1055" s="114">
        <v>8</v>
      </c>
      <c r="AM1055" s="114">
        <v>0</v>
      </c>
      <c r="AN1055" s="118" t="s">
        <v>4568</v>
      </c>
      <c r="AO1055" s="122">
        <v>1</v>
      </c>
    </row>
    <row r="1056" spans="1:41" s="11" customFormat="1" ht="25" customHeight="1" x14ac:dyDescent="0.3">
      <c r="A1056" s="123"/>
      <c r="B1056" s="124"/>
      <c r="C1056" s="114" t="str">
        <f t="shared" ca="1" si="151"/>
        <v>Expired</v>
      </c>
      <c r="D1056" s="114" t="s">
        <v>3965</v>
      </c>
      <c r="E1056" s="115">
        <v>42409</v>
      </c>
      <c r="F1056" s="115">
        <v>45331</v>
      </c>
      <c r="G1056" s="115">
        <f t="shared" si="150"/>
        <v>46061</v>
      </c>
      <c r="H1056" s="114" t="s">
        <v>1162</v>
      </c>
      <c r="I1056" s="379" t="s">
        <v>1163</v>
      </c>
      <c r="J1056" s="155" t="s">
        <v>7095</v>
      </c>
      <c r="K1056" s="114" t="s">
        <v>11730</v>
      </c>
      <c r="L1056" s="114" t="s">
        <v>5123</v>
      </c>
      <c r="M1056" s="114" t="s">
        <v>3640</v>
      </c>
      <c r="N1056" s="116" t="str">
        <f t="shared" si="148"/>
        <v>LP</v>
      </c>
      <c r="O1056" s="118" t="s">
        <v>8728</v>
      </c>
      <c r="P1056" s="114" t="str">
        <f t="shared" si="152"/>
        <v>Low</v>
      </c>
      <c r="Q1056" s="155" t="s">
        <v>7096</v>
      </c>
      <c r="R1056" s="356" t="s">
        <v>12129</v>
      </c>
      <c r="S1056" s="356"/>
      <c r="T1056" s="155" t="s">
        <v>2873</v>
      </c>
      <c r="U1056" s="117" t="s">
        <v>12130</v>
      </c>
      <c r="V1056" s="118" t="s">
        <v>7097</v>
      </c>
      <c r="W1056" s="119" t="s">
        <v>1193</v>
      </c>
      <c r="X1056" s="119" t="s">
        <v>1193</v>
      </c>
      <c r="Y1056" s="128">
        <v>44103</v>
      </c>
      <c r="Z1056" s="128">
        <v>43830</v>
      </c>
      <c r="AA1056" s="120">
        <v>20000</v>
      </c>
      <c r="AB1056" s="120">
        <v>0</v>
      </c>
      <c r="AC1056" s="120">
        <v>25000</v>
      </c>
      <c r="AD1056" s="120">
        <v>0</v>
      </c>
      <c r="AE1056" s="120">
        <v>25000</v>
      </c>
      <c r="AF1056" s="121">
        <v>0</v>
      </c>
      <c r="AG1056" s="114" t="s">
        <v>7813</v>
      </c>
      <c r="AH1056" s="130" t="s">
        <v>7674</v>
      </c>
      <c r="AI1056" s="131">
        <v>2</v>
      </c>
      <c r="AJ1056" s="131">
        <v>1</v>
      </c>
      <c r="AK1056" s="131">
        <v>1</v>
      </c>
      <c r="AL1056" s="131">
        <v>0</v>
      </c>
      <c r="AM1056" s="131">
        <v>1</v>
      </c>
      <c r="AN1056" s="131" t="s">
        <v>3500</v>
      </c>
      <c r="AO1056" s="167">
        <v>1</v>
      </c>
    </row>
    <row r="1057" spans="1:41" s="11" customFormat="1" ht="25" customHeight="1" x14ac:dyDescent="0.3">
      <c r="A1057" s="125" t="s">
        <v>14101</v>
      </c>
      <c r="B1057" s="190">
        <v>45456</v>
      </c>
      <c r="C1057" s="114" t="str">
        <f t="shared" ca="1" si="151"/>
        <v>Expired</v>
      </c>
      <c r="D1057" s="114" t="s">
        <v>4539</v>
      </c>
      <c r="E1057" s="115">
        <v>44714</v>
      </c>
      <c r="F1057" s="115">
        <v>44714</v>
      </c>
      <c r="G1057" s="115">
        <f t="shared" si="150"/>
        <v>45444</v>
      </c>
      <c r="H1057" s="114" t="s">
        <v>4541</v>
      </c>
      <c r="I1057" s="379" t="s">
        <v>8142</v>
      </c>
      <c r="J1057" s="155" t="s">
        <v>7098</v>
      </c>
      <c r="K1057" s="118" t="s">
        <v>14</v>
      </c>
      <c r="L1057" s="114" t="s">
        <v>3368</v>
      </c>
      <c r="M1057" s="114" t="s">
        <v>3640</v>
      </c>
      <c r="N1057" s="116" t="str">
        <f t="shared" si="148"/>
        <v>LP</v>
      </c>
      <c r="O1057" s="118" t="s">
        <v>8728</v>
      </c>
      <c r="P1057" s="114" t="str">
        <f t="shared" si="152"/>
        <v>Low</v>
      </c>
      <c r="Q1057" s="155" t="s">
        <v>4544</v>
      </c>
      <c r="R1057" s="356"/>
      <c r="S1057" s="356"/>
      <c r="T1057" s="155" t="s">
        <v>4546</v>
      </c>
      <c r="U1057" s="127" t="s">
        <v>7099</v>
      </c>
      <c r="V1057" s="119"/>
      <c r="W1057" s="119"/>
      <c r="X1057" s="119"/>
      <c r="Y1057" s="128"/>
      <c r="Z1057" s="118"/>
      <c r="AA1057" s="120"/>
      <c r="AB1057" s="120"/>
      <c r="AC1057" s="120"/>
      <c r="AD1057" s="120"/>
      <c r="AE1057" s="120"/>
      <c r="AF1057" s="121"/>
      <c r="AG1057" s="114"/>
      <c r="AH1057" s="114"/>
      <c r="AI1057" s="114"/>
      <c r="AJ1057" s="114"/>
      <c r="AK1057" s="114"/>
      <c r="AL1057" s="114"/>
      <c r="AM1057" s="114"/>
      <c r="AN1057" s="118"/>
      <c r="AO1057" s="122">
        <v>1</v>
      </c>
    </row>
    <row r="1058" spans="1:41" s="11" customFormat="1" ht="25" customHeight="1" x14ac:dyDescent="0.3">
      <c r="A1058" s="198"/>
      <c r="B1058" s="133"/>
      <c r="C1058" s="114" t="str">
        <f t="shared" ca="1" si="151"/>
        <v>Active</v>
      </c>
      <c r="D1058" s="114" t="s">
        <v>4029</v>
      </c>
      <c r="E1058" s="115">
        <v>41711</v>
      </c>
      <c r="F1058" s="115">
        <v>45943</v>
      </c>
      <c r="G1058" s="115">
        <f>DATE(YEAR(F1058),MONTH(F1058)+16,DAY(F1058)-1)</f>
        <v>46430</v>
      </c>
      <c r="H1058" s="114" t="s">
        <v>75</v>
      </c>
      <c r="I1058" s="379" t="s">
        <v>98</v>
      </c>
      <c r="J1058" s="155" t="s">
        <v>7100</v>
      </c>
      <c r="K1058" s="114" t="s">
        <v>11728</v>
      </c>
      <c r="L1058" s="114" t="s">
        <v>5123</v>
      </c>
      <c r="M1058" s="114" t="s">
        <v>3640</v>
      </c>
      <c r="N1058" s="116" t="str">
        <f t="shared" si="148"/>
        <v>LP</v>
      </c>
      <c r="O1058" s="118" t="s">
        <v>8733</v>
      </c>
      <c r="P1058" s="114" t="str">
        <f t="shared" si="152"/>
        <v>Medium</v>
      </c>
      <c r="Q1058" s="155" t="s">
        <v>2536</v>
      </c>
      <c r="R1058" s="356" t="s">
        <v>12177</v>
      </c>
      <c r="S1058" s="356"/>
      <c r="T1058" s="155" t="s">
        <v>3257</v>
      </c>
      <c r="U1058" s="117" t="s">
        <v>12178</v>
      </c>
      <c r="V1058" s="118" t="s">
        <v>7101</v>
      </c>
      <c r="W1058" s="119" t="s">
        <v>3775</v>
      </c>
      <c r="X1058" s="119" t="s">
        <v>3775</v>
      </c>
      <c r="Y1058" s="128" t="s">
        <v>3775</v>
      </c>
      <c r="Z1058" s="128">
        <v>43100</v>
      </c>
      <c r="AA1058" s="120">
        <v>68000000</v>
      </c>
      <c r="AB1058" s="120">
        <v>0</v>
      </c>
      <c r="AC1058" s="120">
        <v>787000</v>
      </c>
      <c r="AD1058" s="120">
        <v>0</v>
      </c>
      <c r="AE1058" s="120">
        <v>1023122</v>
      </c>
      <c r="AF1058" s="121">
        <v>78378568</v>
      </c>
      <c r="AG1058" s="114" t="s">
        <v>7814</v>
      </c>
      <c r="AH1058" s="114" t="s">
        <v>1193</v>
      </c>
      <c r="AI1058" s="114">
        <v>3</v>
      </c>
      <c r="AJ1058" s="114">
        <v>2</v>
      </c>
      <c r="AK1058" s="114">
        <v>1</v>
      </c>
      <c r="AL1058" s="114">
        <v>30</v>
      </c>
      <c r="AM1058" s="114">
        <v>1</v>
      </c>
      <c r="AN1058" s="118" t="s">
        <v>4568</v>
      </c>
      <c r="AO1058" s="122">
        <v>1</v>
      </c>
    </row>
    <row r="1059" spans="1:41" s="11" customFormat="1" ht="25" customHeight="1" x14ac:dyDescent="0.3">
      <c r="A1059" s="123"/>
      <c r="B1059" s="124"/>
      <c r="C1059" s="114" t="str">
        <f t="shared" ca="1" si="151"/>
        <v>Expired</v>
      </c>
      <c r="D1059" s="114" t="s">
        <v>8960</v>
      </c>
      <c r="E1059" s="115">
        <v>43440</v>
      </c>
      <c r="F1059" s="115">
        <v>44901</v>
      </c>
      <c r="G1059" s="115">
        <f>DATE(YEAR(F1059)+2,MONTH(F1059),DAY(F1059)-1)</f>
        <v>45631</v>
      </c>
      <c r="H1059" s="114" t="s">
        <v>2149</v>
      </c>
      <c r="I1059" s="379" t="s">
        <v>2150</v>
      </c>
      <c r="J1059" s="155" t="s">
        <v>7102</v>
      </c>
      <c r="K1059" s="114" t="s">
        <v>1143</v>
      </c>
      <c r="L1059" s="114" t="s">
        <v>5123</v>
      </c>
      <c r="M1059" s="114" t="s">
        <v>3640</v>
      </c>
      <c r="N1059" s="116" t="str">
        <f t="shared" si="148"/>
        <v>LP</v>
      </c>
      <c r="O1059" s="118" t="s">
        <v>8733</v>
      </c>
      <c r="P1059" s="114" t="str">
        <f t="shared" si="152"/>
        <v>Medium</v>
      </c>
      <c r="Q1059" s="155" t="s">
        <v>10655</v>
      </c>
      <c r="R1059" s="356" t="s">
        <v>12174</v>
      </c>
      <c r="S1059" s="356"/>
      <c r="T1059" s="155" t="s">
        <v>12175</v>
      </c>
      <c r="U1059" s="117" t="s">
        <v>12176</v>
      </c>
      <c r="V1059" s="129" t="s">
        <v>7103</v>
      </c>
      <c r="W1059" s="129" t="s">
        <v>7104</v>
      </c>
      <c r="X1059" s="128" t="s">
        <v>1193</v>
      </c>
      <c r="Y1059" s="128">
        <v>44218</v>
      </c>
      <c r="Z1059" s="128">
        <v>44561</v>
      </c>
      <c r="AA1059" s="120">
        <v>285365</v>
      </c>
      <c r="AB1059" s="120">
        <v>0</v>
      </c>
      <c r="AC1059" s="120">
        <v>401951</v>
      </c>
      <c r="AD1059" s="120">
        <v>0</v>
      </c>
      <c r="AE1059" s="120">
        <v>401951</v>
      </c>
      <c r="AF1059" s="121">
        <v>1160970</v>
      </c>
      <c r="AG1059" s="114" t="s">
        <v>11333</v>
      </c>
      <c r="AH1059" s="130" t="s">
        <v>11334</v>
      </c>
      <c r="AI1059" s="131">
        <v>18</v>
      </c>
      <c r="AJ1059" s="131">
        <v>13</v>
      </c>
      <c r="AK1059" s="131">
        <v>5</v>
      </c>
      <c r="AL1059" s="131">
        <v>24</v>
      </c>
      <c r="AM1059" s="131">
        <v>2</v>
      </c>
      <c r="AN1059" s="118" t="s">
        <v>4568</v>
      </c>
      <c r="AO1059" s="122">
        <v>1</v>
      </c>
    </row>
    <row r="1060" spans="1:41" s="11" customFormat="1" ht="25" customHeight="1" x14ac:dyDescent="0.3">
      <c r="A1060" s="123"/>
      <c r="B1060" s="124"/>
      <c r="C1060" s="114" t="str">
        <f t="shared" ca="1" si="151"/>
        <v>Active</v>
      </c>
      <c r="D1060" s="114" t="s">
        <v>3817</v>
      </c>
      <c r="E1060" s="115">
        <v>42206</v>
      </c>
      <c r="F1060" s="115">
        <v>45859</v>
      </c>
      <c r="G1060" s="115">
        <f>DATE(YEAR(F1060),MONTH(F1060)+18,DAY(F1060)-1)</f>
        <v>46407</v>
      </c>
      <c r="H1060" s="114" t="s">
        <v>990</v>
      </c>
      <c r="I1060" s="379" t="s">
        <v>15404</v>
      </c>
      <c r="J1060" s="155" t="s">
        <v>7107</v>
      </c>
      <c r="K1060" s="114" t="s">
        <v>11728</v>
      </c>
      <c r="L1060" s="114" t="s">
        <v>5123</v>
      </c>
      <c r="M1060" s="114" t="s">
        <v>3640</v>
      </c>
      <c r="N1060" s="116" t="str">
        <f t="shared" si="148"/>
        <v>LP</v>
      </c>
      <c r="O1060" s="118" t="s">
        <v>8728</v>
      </c>
      <c r="P1060" s="114" t="str">
        <f t="shared" si="152"/>
        <v>Low</v>
      </c>
      <c r="Q1060" s="155" t="s">
        <v>712</v>
      </c>
      <c r="R1060" s="356" t="s">
        <v>15405</v>
      </c>
      <c r="S1060" s="356"/>
      <c r="T1060" s="155" t="s">
        <v>12110</v>
      </c>
      <c r="U1060" s="117" t="s">
        <v>7108</v>
      </c>
      <c r="V1060" s="118" t="s">
        <v>7109</v>
      </c>
      <c r="W1060" s="119" t="s">
        <v>1193</v>
      </c>
      <c r="X1060" s="119" t="s">
        <v>1193</v>
      </c>
      <c r="Y1060" s="128">
        <v>42051</v>
      </c>
      <c r="Z1060" s="128">
        <v>43465</v>
      </c>
      <c r="AA1060" s="120">
        <v>169546412.97</v>
      </c>
      <c r="AB1060" s="120">
        <v>0</v>
      </c>
      <c r="AC1060" s="120">
        <v>66419296.170000002</v>
      </c>
      <c r="AD1060" s="120">
        <v>0</v>
      </c>
      <c r="AE1060" s="120">
        <v>156652097.66999999</v>
      </c>
      <c r="AF1060" s="121">
        <v>315246757</v>
      </c>
      <c r="AG1060" s="114" t="s">
        <v>1193</v>
      </c>
      <c r="AH1060" s="114" t="s">
        <v>1193</v>
      </c>
      <c r="AI1060" s="114">
        <v>6</v>
      </c>
      <c r="AJ1060" s="114">
        <v>6</v>
      </c>
      <c r="AK1060" s="114">
        <v>0</v>
      </c>
      <c r="AL1060" s="114">
        <v>585</v>
      </c>
      <c r="AM1060" s="114">
        <v>1</v>
      </c>
      <c r="AN1060" s="118" t="s">
        <v>4568</v>
      </c>
      <c r="AO1060" s="122">
        <v>1</v>
      </c>
    </row>
    <row r="1061" spans="1:41" s="11" customFormat="1" ht="25" customHeight="1" x14ac:dyDescent="0.3">
      <c r="A1061" s="123"/>
      <c r="B1061" s="124"/>
      <c r="C1061" s="114" t="str">
        <f t="shared" ca="1" si="151"/>
        <v>Expired</v>
      </c>
      <c r="D1061" s="114" t="s">
        <v>8198</v>
      </c>
      <c r="E1061" s="115">
        <v>41810</v>
      </c>
      <c r="F1061" s="115">
        <v>45463</v>
      </c>
      <c r="G1061" s="115">
        <f>DATE(YEAR(F1061)+2,MONTH(F1061),DAY(F1061)-1)</f>
        <v>46192</v>
      </c>
      <c r="H1061" s="114" t="s">
        <v>254</v>
      </c>
      <c r="I1061" s="379" t="s">
        <v>255</v>
      </c>
      <c r="J1061" s="155" t="s">
        <v>7107</v>
      </c>
      <c r="K1061" s="114" t="s">
        <v>11728</v>
      </c>
      <c r="L1061" s="114" t="s">
        <v>5123</v>
      </c>
      <c r="M1061" s="114" t="s">
        <v>3640</v>
      </c>
      <c r="N1061" s="116" t="str">
        <f t="shared" si="148"/>
        <v>LP</v>
      </c>
      <c r="O1061" s="118" t="s">
        <v>8728</v>
      </c>
      <c r="P1061" s="114" t="str">
        <f t="shared" si="152"/>
        <v>Low</v>
      </c>
      <c r="Q1061" s="155" t="s">
        <v>512</v>
      </c>
      <c r="R1061" s="356" t="s">
        <v>14219</v>
      </c>
      <c r="S1061" s="356"/>
      <c r="T1061" s="155" t="s">
        <v>14220</v>
      </c>
      <c r="U1061" s="117" t="s">
        <v>14221</v>
      </c>
      <c r="V1061" s="118" t="s">
        <v>8199</v>
      </c>
      <c r="W1061" s="119" t="s">
        <v>1193</v>
      </c>
      <c r="X1061" s="119" t="s">
        <v>1193</v>
      </c>
      <c r="Y1061" s="128">
        <v>41789</v>
      </c>
      <c r="Z1061" s="128">
        <v>44561</v>
      </c>
      <c r="AA1061" s="120">
        <v>4624805.18</v>
      </c>
      <c r="AB1061" s="120">
        <v>0</v>
      </c>
      <c r="AC1061" s="120">
        <v>472037.2</v>
      </c>
      <c r="AD1061" s="120">
        <v>0</v>
      </c>
      <c r="AE1061" s="120">
        <v>11686088.18</v>
      </c>
      <c r="AF1061" s="121"/>
      <c r="AG1061" s="114" t="s">
        <v>1193</v>
      </c>
      <c r="AH1061" s="114" t="s">
        <v>1193</v>
      </c>
      <c r="AI1061" s="114">
        <v>6</v>
      </c>
      <c r="AJ1061" s="114">
        <v>4</v>
      </c>
      <c r="AK1061" s="114">
        <v>2</v>
      </c>
      <c r="AL1061" s="114">
        <v>6</v>
      </c>
      <c r="AM1061" s="114">
        <v>1</v>
      </c>
      <c r="AN1061" s="118" t="s">
        <v>3517</v>
      </c>
      <c r="AO1061" s="122">
        <v>1</v>
      </c>
    </row>
    <row r="1062" spans="1:41" s="11" customFormat="1" ht="25" customHeight="1" x14ac:dyDescent="0.3">
      <c r="A1062" s="123"/>
      <c r="B1062" s="124"/>
      <c r="C1062" s="114" t="str">
        <f t="shared" ca="1" si="151"/>
        <v>Expired</v>
      </c>
      <c r="D1062" s="114" t="s">
        <v>3827</v>
      </c>
      <c r="E1062" s="115">
        <v>42272</v>
      </c>
      <c r="F1062" s="115">
        <v>45178</v>
      </c>
      <c r="G1062" s="115">
        <f>DATE(YEAR(F1062)+2,MONTH(F1062),DAY(F1062)-1)</f>
        <v>45908</v>
      </c>
      <c r="H1062" s="114" t="s">
        <v>1052</v>
      </c>
      <c r="I1062" s="379" t="s">
        <v>8144</v>
      </c>
      <c r="J1062" s="155" t="s">
        <v>7111</v>
      </c>
      <c r="K1062" s="114" t="s">
        <v>11728</v>
      </c>
      <c r="L1062" s="114" t="s">
        <v>5123</v>
      </c>
      <c r="M1062" s="114" t="s">
        <v>3640</v>
      </c>
      <c r="N1062" s="116" t="str">
        <f t="shared" si="148"/>
        <v>LP</v>
      </c>
      <c r="O1062" s="118" t="s">
        <v>8725</v>
      </c>
      <c r="P1062" s="114" t="str">
        <f t="shared" si="152"/>
        <v>Medium</v>
      </c>
      <c r="Q1062" s="155" t="s">
        <v>7112</v>
      </c>
      <c r="R1062" s="356" t="s">
        <v>14097</v>
      </c>
      <c r="S1062" s="356"/>
      <c r="T1062" s="155" t="s">
        <v>14098</v>
      </c>
      <c r="U1062" s="117" t="s">
        <v>14099</v>
      </c>
      <c r="V1062" s="118" t="s">
        <v>7113</v>
      </c>
      <c r="W1062" s="119" t="s">
        <v>7114</v>
      </c>
      <c r="X1062" s="119" t="s">
        <v>1193</v>
      </c>
      <c r="Y1062" s="128">
        <v>42090</v>
      </c>
      <c r="Z1062" s="128">
        <v>43100</v>
      </c>
      <c r="AA1062" s="120">
        <v>333024</v>
      </c>
      <c r="AB1062" s="120">
        <v>0</v>
      </c>
      <c r="AC1062" s="120">
        <v>-385151</v>
      </c>
      <c r="AD1062" s="120">
        <v>0</v>
      </c>
      <c r="AE1062" s="120">
        <v>-385151</v>
      </c>
      <c r="AF1062" s="121">
        <v>200115</v>
      </c>
      <c r="AG1062" s="114" t="s">
        <v>14100</v>
      </c>
      <c r="AH1062" s="130" t="s">
        <v>1193</v>
      </c>
      <c r="AI1062" s="131">
        <v>2</v>
      </c>
      <c r="AJ1062" s="131">
        <v>2</v>
      </c>
      <c r="AK1062" s="131">
        <v>0</v>
      </c>
      <c r="AL1062" s="131">
        <v>0</v>
      </c>
      <c r="AM1062" s="131">
        <v>1</v>
      </c>
      <c r="AN1062" s="118" t="s">
        <v>3500</v>
      </c>
      <c r="AO1062" s="122">
        <v>1</v>
      </c>
    </row>
    <row r="1063" spans="1:41" s="11" customFormat="1" ht="25" customHeight="1" x14ac:dyDescent="0.3">
      <c r="A1063" s="123"/>
      <c r="B1063" s="124"/>
      <c r="C1063" s="114" t="str">
        <f t="shared" ca="1" si="151"/>
        <v>Active</v>
      </c>
      <c r="D1063" s="114" t="s">
        <v>4014</v>
      </c>
      <c r="E1063" s="115">
        <v>42425</v>
      </c>
      <c r="F1063" s="115">
        <v>46078</v>
      </c>
      <c r="G1063" s="115">
        <f>DATE(YEAR(F1063),MONTH(F1063)+18,DAY(F1063)-1)</f>
        <v>46623</v>
      </c>
      <c r="H1063" s="114" t="s">
        <v>1178</v>
      </c>
      <c r="I1063" s="379" t="s">
        <v>1179</v>
      </c>
      <c r="J1063" s="155" t="s">
        <v>7115</v>
      </c>
      <c r="K1063" s="114" t="s">
        <v>11728</v>
      </c>
      <c r="L1063" s="114" t="s">
        <v>5123</v>
      </c>
      <c r="M1063" s="114" t="s">
        <v>3640</v>
      </c>
      <c r="N1063" s="116" t="str">
        <f t="shared" si="148"/>
        <v>LP</v>
      </c>
      <c r="O1063" s="118" t="s">
        <v>8725</v>
      </c>
      <c r="P1063" s="114" t="str">
        <f t="shared" si="152"/>
        <v>Medium</v>
      </c>
      <c r="Q1063" s="155" t="s">
        <v>2135</v>
      </c>
      <c r="R1063" s="356" t="s">
        <v>12156</v>
      </c>
      <c r="S1063" s="356"/>
      <c r="T1063" s="155" t="s">
        <v>12157</v>
      </c>
      <c r="U1063" s="117" t="s">
        <v>12158</v>
      </c>
      <c r="V1063" s="118" t="s">
        <v>7116</v>
      </c>
      <c r="W1063" s="119" t="s">
        <v>1193</v>
      </c>
      <c r="X1063" s="119" t="s">
        <v>1193</v>
      </c>
      <c r="Y1063" s="128">
        <v>44048</v>
      </c>
      <c r="Z1063" s="128">
        <v>43100</v>
      </c>
      <c r="AA1063" s="120">
        <v>0</v>
      </c>
      <c r="AB1063" s="120">
        <v>0</v>
      </c>
      <c r="AC1063" s="120">
        <v>0</v>
      </c>
      <c r="AD1063" s="120">
        <v>0</v>
      </c>
      <c r="AE1063" s="120">
        <v>0</v>
      </c>
      <c r="AF1063" s="121">
        <v>2</v>
      </c>
      <c r="AG1063" s="114" t="s">
        <v>1193</v>
      </c>
      <c r="AH1063" s="130" t="s">
        <v>1193</v>
      </c>
      <c r="AI1063" s="131">
        <v>102</v>
      </c>
      <c r="AJ1063" s="131">
        <v>54</v>
      </c>
      <c r="AK1063" s="131">
        <v>48</v>
      </c>
      <c r="AL1063" s="131">
        <v>0</v>
      </c>
      <c r="AM1063" s="131">
        <v>1</v>
      </c>
      <c r="AN1063" s="118" t="s">
        <v>3500</v>
      </c>
      <c r="AO1063" s="122">
        <v>1</v>
      </c>
    </row>
    <row r="1064" spans="1:41" s="11" customFormat="1" ht="25" customHeight="1" x14ac:dyDescent="0.3">
      <c r="A1064" s="198"/>
      <c r="B1064" s="133"/>
      <c r="C1064" s="114" t="str">
        <f t="shared" ca="1" si="151"/>
        <v>Expired</v>
      </c>
      <c r="D1064" s="118" t="s">
        <v>4484</v>
      </c>
      <c r="E1064" s="129">
        <v>44426</v>
      </c>
      <c r="F1064" s="138">
        <v>45156</v>
      </c>
      <c r="G1064" s="115">
        <f t="shared" ref="G1064:G1073" si="153">DATE(YEAR(F1064)+2,MONTH(F1064),DAY(F1064)-1)</f>
        <v>45886</v>
      </c>
      <c r="H1064" s="118" t="s">
        <v>4716</v>
      </c>
      <c r="I1064" s="379" t="s">
        <v>8146</v>
      </c>
      <c r="J1064" s="345" t="s">
        <v>7119</v>
      </c>
      <c r="K1064" s="118" t="s">
        <v>14</v>
      </c>
      <c r="L1064" s="118" t="s">
        <v>3368</v>
      </c>
      <c r="M1064" s="158" t="s">
        <v>3640</v>
      </c>
      <c r="N1064" s="116" t="str">
        <f t="shared" si="148"/>
        <v>LP</v>
      </c>
      <c r="O1064" s="118" t="s">
        <v>8728</v>
      </c>
      <c r="P1064" s="114" t="str">
        <f t="shared" si="152"/>
        <v>Low</v>
      </c>
      <c r="Q1064" s="345" t="s">
        <v>4485</v>
      </c>
      <c r="R1064" s="357"/>
      <c r="S1064" s="357"/>
      <c r="T1064" s="345" t="s">
        <v>4486</v>
      </c>
      <c r="U1064" s="139" t="s">
        <v>7120</v>
      </c>
      <c r="V1064" s="118"/>
      <c r="W1064" s="118"/>
      <c r="X1064" s="118"/>
      <c r="Y1064" s="118"/>
      <c r="Z1064" s="118"/>
      <c r="AA1064" s="118"/>
      <c r="AB1064" s="118"/>
      <c r="AC1064" s="118"/>
      <c r="AD1064" s="118"/>
      <c r="AE1064" s="118"/>
      <c r="AF1064" s="140"/>
      <c r="AG1064" s="118"/>
      <c r="AH1064" s="118"/>
      <c r="AI1064" s="118"/>
      <c r="AJ1064" s="118"/>
      <c r="AK1064" s="118"/>
      <c r="AL1064" s="118"/>
      <c r="AM1064" s="118"/>
      <c r="AN1064" s="118"/>
      <c r="AO1064" s="141">
        <v>1</v>
      </c>
    </row>
    <row r="1065" spans="1:41" s="11" customFormat="1" ht="25" customHeight="1" x14ac:dyDescent="0.3">
      <c r="A1065" s="123"/>
      <c r="B1065" s="124"/>
      <c r="C1065" s="114" t="str">
        <f t="shared" ca="1" si="151"/>
        <v>Active</v>
      </c>
      <c r="D1065" s="114" t="s">
        <v>12093</v>
      </c>
      <c r="E1065" s="115">
        <v>41844</v>
      </c>
      <c r="F1065" s="115">
        <v>45573</v>
      </c>
      <c r="G1065" s="115">
        <f t="shared" si="153"/>
        <v>46302</v>
      </c>
      <c r="H1065" s="114" t="s">
        <v>377</v>
      </c>
      <c r="I1065" s="379" t="s">
        <v>378</v>
      </c>
      <c r="J1065" s="155" t="s">
        <v>12094</v>
      </c>
      <c r="K1065" s="114" t="s">
        <v>11728</v>
      </c>
      <c r="L1065" s="114" t="s">
        <v>5123</v>
      </c>
      <c r="M1065" s="114" t="s">
        <v>3640</v>
      </c>
      <c r="N1065" s="116" t="str">
        <f t="shared" si="148"/>
        <v>LP</v>
      </c>
      <c r="O1065" s="118" t="s">
        <v>8725</v>
      </c>
      <c r="P1065" s="114" t="str">
        <f t="shared" si="152"/>
        <v>Medium</v>
      </c>
      <c r="Q1065" s="155" t="s">
        <v>543</v>
      </c>
      <c r="R1065" s="356" t="s">
        <v>12095</v>
      </c>
      <c r="S1065" s="356"/>
      <c r="T1065" s="155" t="s">
        <v>12096</v>
      </c>
      <c r="U1065" s="117" t="s">
        <v>12097</v>
      </c>
      <c r="V1065" s="118" t="s">
        <v>5131</v>
      </c>
      <c r="W1065" s="118" t="s">
        <v>12098</v>
      </c>
      <c r="X1065" s="119" t="s">
        <v>1193</v>
      </c>
      <c r="Y1065" s="128">
        <v>43962</v>
      </c>
      <c r="Z1065" s="128">
        <v>43830</v>
      </c>
      <c r="AA1065" s="120">
        <v>250000</v>
      </c>
      <c r="AB1065" s="120">
        <v>0</v>
      </c>
      <c r="AC1065" s="120">
        <v>251171</v>
      </c>
      <c r="AD1065" s="120">
        <v>0</v>
      </c>
      <c r="AE1065" s="120">
        <v>251171</v>
      </c>
      <c r="AF1065" s="121">
        <v>370047</v>
      </c>
      <c r="AG1065" s="114" t="s">
        <v>7815</v>
      </c>
      <c r="AH1065" s="130" t="s">
        <v>1193</v>
      </c>
      <c r="AI1065" s="131">
        <v>4</v>
      </c>
      <c r="AJ1065" s="131">
        <v>1</v>
      </c>
      <c r="AK1065" s="131">
        <v>3</v>
      </c>
      <c r="AL1065" s="131">
        <v>0</v>
      </c>
      <c r="AM1065" s="131">
        <v>0</v>
      </c>
      <c r="AN1065" s="131" t="s">
        <v>3500</v>
      </c>
      <c r="AO1065" s="167">
        <v>1</v>
      </c>
    </row>
    <row r="1066" spans="1:41" s="11" customFormat="1" ht="25" customHeight="1" x14ac:dyDescent="0.3">
      <c r="A1066" s="123"/>
      <c r="B1066" s="124"/>
      <c r="C1066" s="114" t="str">
        <f t="shared" ca="1" si="151"/>
        <v>Expired</v>
      </c>
      <c r="D1066" s="114" t="s">
        <v>4052</v>
      </c>
      <c r="E1066" s="115">
        <v>41680</v>
      </c>
      <c r="F1066" s="115">
        <v>44602</v>
      </c>
      <c r="G1066" s="115">
        <f t="shared" si="153"/>
        <v>45331</v>
      </c>
      <c r="H1066" s="115" t="s">
        <v>4826</v>
      </c>
      <c r="I1066" s="379" t="s">
        <v>8147</v>
      </c>
      <c r="J1066" s="155" t="s">
        <v>7124</v>
      </c>
      <c r="K1066" s="114" t="s">
        <v>7</v>
      </c>
      <c r="L1066" s="114" t="s">
        <v>5123</v>
      </c>
      <c r="M1066" s="114" t="s">
        <v>3640</v>
      </c>
      <c r="N1066" s="116" t="str">
        <f t="shared" si="148"/>
        <v>LP</v>
      </c>
      <c r="O1066" s="118" t="s">
        <v>8725</v>
      </c>
      <c r="P1066" s="114" t="str">
        <f t="shared" si="152"/>
        <v>Medium</v>
      </c>
      <c r="Q1066" s="155" t="s">
        <v>7125</v>
      </c>
      <c r="R1066" s="356" t="s">
        <v>12171</v>
      </c>
      <c r="S1066" s="356"/>
      <c r="T1066" s="155" t="s">
        <v>12172</v>
      </c>
      <c r="U1066" s="127" t="s">
        <v>12173</v>
      </c>
      <c r="V1066" s="118" t="s">
        <v>11147</v>
      </c>
      <c r="W1066" s="119" t="s">
        <v>1193</v>
      </c>
      <c r="X1066" s="119" t="s">
        <v>1193</v>
      </c>
      <c r="Y1066" s="128">
        <v>43980</v>
      </c>
      <c r="Z1066" s="128">
        <v>42004</v>
      </c>
      <c r="AA1066" s="120">
        <v>856684</v>
      </c>
      <c r="AB1066" s="120">
        <v>0</v>
      </c>
      <c r="AC1066" s="120">
        <v>355137</v>
      </c>
      <c r="AD1066" s="120">
        <v>0</v>
      </c>
      <c r="AE1066" s="120">
        <v>892552</v>
      </c>
      <c r="AF1066" s="121">
        <v>408432</v>
      </c>
      <c r="AG1066" s="114" t="s">
        <v>1193</v>
      </c>
      <c r="AH1066" s="130" t="s">
        <v>1193</v>
      </c>
      <c r="AI1066" s="131">
        <v>2</v>
      </c>
      <c r="AJ1066" s="131">
        <v>1</v>
      </c>
      <c r="AK1066" s="131">
        <v>1</v>
      </c>
      <c r="AL1066" s="131">
        <v>2</v>
      </c>
      <c r="AM1066" s="131">
        <v>1</v>
      </c>
      <c r="AN1066" s="118" t="s">
        <v>3500</v>
      </c>
      <c r="AO1066" s="122">
        <v>1</v>
      </c>
    </row>
    <row r="1067" spans="1:41" s="11" customFormat="1" ht="25" customHeight="1" x14ac:dyDescent="0.3">
      <c r="A1067" s="123"/>
      <c r="B1067" s="124"/>
      <c r="C1067" s="114" t="str">
        <f t="shared" ca="1" si="151"/>
        <v>Expired</v>
      </c>
      <c r="D1067" s="114" t="s">
        <v>8565</v>
      </c>
      <c r="E1067" s="115">
        <v>44055</v>
      </c>
      <c r="F1067" s="115">
        <v>44785</v>
      </c>
      <c r="G1067" s="115">
        <f t="shared" si="153"/>
        <v>45515</v>
      </c>
      <c r="H1067" s="114" t="s">
        <v>2650</v>
      </c>
      <c r="I1067" s="379" t="s">
        <v>3038</v>
      </c>
      <c r="J1067" s="155" t="s">
        <v>7126</v>
      </c>
      <c r="K1067" s="114" t="s">
        <v>24</v>
      </c>
      <c r="L1067" s="114" t="s">
        <v>5123</v>
      </c>
      <c r="M1067" s="114" t="s">
        <v>3640</v>
      </c>
      <c r="N1067" s="116" t="str">
        <f t="shared" si="148"/>
        <v>LP</v>
      </c>
      <c r="O1067" s="118" t="s">
        <v>8725</v>
      </c>
      <c r="P1067" s="114" t="str">
        <f t="shared" si="152"/>
        <v>Medium</v>
      </c>
      <c r="Q1067" s="155" t="s">
        <v>10658</v>
      </c>
      <c r="R1067" s="356"/>
      <c r="S1067" s="356"/>
      <c r="T1067" s="155" t="s">
        <v>2827</v>
      </c>
      <c r="U1067" s="127" t="s">
        <v>7127</v>
      </c>
      <c r="V1067" s="128" t="s">
        <v>5430</v>
      </c>
      <c r="W1067" s="128" t="s">
        <v>1193</v>
      </c>
      <c r="X1067" s="128" t="s">
        <v>1193</v>
      </c>
      <c r="Y1067" s="128">
        <v>44008</v>
      </c>
      <c r="Z1067" s="128">
        <v>44561</v>
      </c>
      <c r="AA1067" s="120">
        <v>75000</v>
      </c>
      <c r="AB1067" s="120">
        <v>0</v>
      </c>
      <c r="AC1067" s="120">
        <v>45000</v>
      </c>
      <c r="AD1067" s="120">
        <v>0</v>
      </c>
      <c r="AE1067" s="120">
        <v>75000</v>
      </c>
      <c r="AF1067" s="121"/>
      <c r="AG1067" s="114" t="s">
        <v>11503</v>
      </c>
      <c r="AH1067" s="114" t="s">
        <v>1193</v>
      </c>
      <c r="AI1067" s="114">
        <v>2</v>
      </c>
      <c r="AJ1067" s="114">
        <v>1</v>
      </c>
      <c r="AK1067" s="114">
        <v>1</v>
      </c>
      <c r="AL1067" s="114">
        <v>7</v>
      </c>
      <c r="AM1067" s="114">
        <v>1</v>
      </c>
      <c r="AN1067" s="118" t="s">
        <v>3500</v>
      </c>
      <c r="AO1067" s="122">
        <v>1</v>
      </c>
    </row>
    <row r="1068" spans="1:41" s="11" customFormat="1" ht="25" customHeight="1" x14ac:dyDescent="0.3">
      <c r="A1068" s="123"/>
      <c r="B1068" s="124"/>
      <c r="C1068" s="114" t="str">
        <f t="shared" ca="1" si="151"/>
        <v>Expired</v>
      </c>
      <c r="D1068" s="118" t="s">
        <v>14536</v>
      </c>
      <c r="E1068" s="129">
        <v>41780</v>
      </c>
      <c r="F1068" s="138">
        <v>45433</v>
      </c>
      <c r="G1068" s="115">
        <f t="shared" si="153"/>
        <v>46162</v>
      </c>
      <c r="H1068" s="118" t="s">
        <v>182</v>
      </c>
      <c r="I1068" s="379" t="s">
        <v>183</v>
      </c>
      <c r="J1068" s="345" t="s">
        <v>7128</v>
      </c>
      <c r="K1068" s="118" t="s">
        <v>14</v>
      </c>
      <c r="L1068" s="118" t="s">
        <v>3368</v>
      </c>
      <c r="M1068" s="114" t="s">
        <v>3640</v>
      </c>
      <c r="N1068" s="116" t="str">
        <f t="shared" si="148"/>
        <v>LP</v>
      </c>
      <c r="O1068" s="118" t="s">
        <v>8725</v>
      </c>
      <c r="P1068" s="114" t="str">
        <f t="shared" si="152"/>
        <v>Medium</v>
      </c>
      <c r="Q1068" s="345" t="s">
        <v>10659</v>
      </c>
      <c r="R1068" s="357" t="s">
        <v>12159</v>
      </c>
      <c r="S1068" s="357"/>
      <c r="T1068" s="345" t="s">
        <v>12160</v>
      </c>
      <c r="U1068" s="139" t="s">
        <v>12161</v>
      </c>
      <c r="V1068" s="118" t="s">
        <v>5430</v>
      </c>
      <c r="W1068" s="118" t="s">
        <v>1193</v>
      </c>
      <c r="X1068" s="118" t="s">
        <v>1193</v>
      </c>
      <c r="Y1068" s="129">
        <v>41831</v>
      </c>
      <c r="Z1068" s="129">
        <v>42004</v>
      </c>
      <c r="AA1068" s="162">
        <v>29486271</v>
      </c>
      <c r="AB1068" s="162">
        <v>0</v>
      </c>
      <c r="AC1068" s="162">
        <v>0</v>
      </c>
      <c r="AD1068" s="162">
        <v>0</v>
      </c>
      <c r="AE1068" s="162">
        <v>29194684</v>
      </c>
      <c r="AF1068" s="140">
        <v>7486435</v>
      </c>
      <c r="AG1068" s="118" t="s">
        <v>1193</v>
      </c>
      <c r="AH1068" s="118" t="s">
        <v>12162</v>
      </c>
      <c r="AI1068" s="118">
        <v>7</v>
      </c>
      <c r="AJ1068" s="118">
        <v>3</v>
      </c>
      <c r="AK1068" s="118">
        <v>4</v>
      </c>
      <c r="AL1068" s="118" t="s">
        <v>9109</v>
      </c>
      <c r="AM1068" s="118">
        <v>0</v>
      </c>
      <c r="AN1068" s="118" t="s">
        <v>3500</v>
      </c>
      <c r="AO1068" s="141">
        <v>1</v>
      </c>
    </row>
    <row r="1069" spans="1:41" s="11" customFormat="1" ht="25" customHeight="1" x14ac:dyDescent="0.3">
      <c r="A1069" s="118" t="s">
        <v>11533</v>
      </c>
      <c r="B1069" s="126">
        <v>46009</v>
      </c>
      <c r="C1069" s="114" t="str">
        <f t="shared" ca="1" si="151"/>
        <v>Active</v>
      </c>
      <c r="D1069" s="114" t="s">
        <v>16003</v>
      </c>
      <c r="E1069" s="115">
        <v>46009</v>
      </c>
      <c r="F1069" s="115">
        <v>46009</v>
      </c>
      <c r="G1069" s="115">
        <f t="shared" si="153"/>
        <v>46738</v>
      </c>
      <c r="H1069" s="114" t="s">
        <v>16004</v>
      </c>
      <c r="I1069" s="379" t="s">
        <v>16005</v>
      </c>
      <c r="J1069" s="155" t="s">
        <v>16006</v>
      </c>
      <c r="K1069" s="114" t="s">
        <v>11728</v>
      </c>
      <c r="L1069" s="114" t="s">
        <v>5123</v>
      </c>
      <c r="M1069" s="114" t="s">
        <v>3640</v>
      </c>
      <c r="N1069" s="116" t="str">
        <f t="shared" si="148"/>
        <v>LP</v>
      </c>
      <c r="O1069" s="114" t="s">
        <v>8727</v>
      </c>
      <c r="P1069" s="114" t="str">
        <f>IF(EXACT(O1069,"Overseas Charities Operating in Jamaica"),"Medium",IF(EXACT(O1069,"Muslim Groups/Foundations"),"Medium",IF(EXACT(O1069,"Churches"),"Low",IF(EXACT(O1069,"Benevolent Societies"),"Low",IF(EXACT(O1069,"Alumni/Past Students Associations"),"Low",IF(EXACT(O1069,"Schools(Government/Private)"),"Low",IF(EXACT(O1069,"Govt.Based Trusts/Charities"),"Low",IF(EXACT(O1069,"Trust"),"Medium",IF(EXACT(O1069,"Company Based Foundations"),"Medium",IF(EXACT(O1069,"Other Foundations"),"Medium",IF(EXACT(O1069,"Unincorporated Groups"),"Medium","")))))))))))</f>
        <v>Medium</v>
      </c>
      <c r="Q1069" s="155" t="s">
        <v>16007</v>
      </c>
      <c r="R1069" s="356" t="s">
        <v>16008</v>
      </c>
      <c r="S1069" s="356"/>
      <c r="T1069" s="155" t="s">
        <v>16009</v>
      </c>
      <c r="U1069" s="117" t="s">
        <v>16010</v>
      </c>
      <c r="V1069" s="118" t="s">
        <v>16011</v>
      </c>
      <c r="W1069" s="119" t="s">
        <v>1193</v>
      </c>
      <c r="X1069" s="119" t="s">
        <v>1193</v>
      </c>
      <c r="Y1069" s="115">
        <v>45933</v>
      </c>
      <c r="Z1069" s="118" t="s">
        <v>3303</v>
      </c>
      <c r="AA1069" s="120">
        <v>0</v>
      </c>
      <c r="AB1069" s="120">
        <v>0</v>
      </c>
      <c r="AC1069" s="120">
        <v>0</v>
      </c>
      <c r="AD1069" s="120">
        <v>0</v>
      </c>
      <c r="AE1069" s="120">
        <v>0</v>
      </c>
      <c r="AF1069" s="121">
        <v>0</v>
      </c>
      <c r="AG1069" s="114" t="s">
        <v>1193</v>
      </c>
      <c r="AH1069" s="114" t="s">
        <v>1193</v>
      </c>
      <c r="AI1069" s="114">
        <v>3</v>
      </c>
      <c r="AJ1069" s="114">
        <v>1</v>
      </c>
      <c r="AK1069" s="114">
        <v>2</v>
      </c>
      <c r="AL1069" s="114">
        <v>3</v>
      </c>
      <c r="AM1069" s="114">
        <v>0</v>
      </c>
      <c r="AN1069" s="118" t="s">
        <v>3500</v>
      </c>
      <c r="AO1069" s="122">
        <v>1</v>
      </c>
    </row>
    <row r="1070" spans="1:41" s="11" customFormat="1" ht="25" customHeight="1" x14ac:dyDescent="0.3">
      <c r="A1070" s="125" t="s">
        <v>11540</v>
      </c>
      <c r="B1070" s="124"/>
      <c r="C1070" s="114" t="str">
        <f t="shared" ca="1" si="151"/>
        <v>Active</v>
      </c>
      <c r="D1070" s="118" t="s">
        <v>15444</v>
      </c>
      <c r="E1070" s="129">
        <v>41828</v>
      </c>
      <c r="F1070" s="138">
        <v>45507</v>
      </c>
      <c r="G1070" s="115">
        <f t="shared" si="153"/>
        <v>46236</v>
      </c>
      <c r="H1070" s="118" t="s">
        <v>2508</v>
      </c>
      <c r="I1070" s="379" t="s">
        <v>325</v>
      </c>
      <c r="J1070" s="345" t="s">
        <v>7129</v>
      </c>
      <c r="K1070" s="118" t="s">
        <v>18</v>
      </c>
      <c r="L1070" s="118" t="s">
        <v>3368</v>
      </c>
      <c r="M1070" s="114" t="s">
        <v>3640</v>
      </c>
      <c r="N1070" s="116" t="str">
        <f t="shared" ref="N1070:N1101" si="154">IF(EXACT(M1070,"C - COMPANY ACT"),"LP",IF(EXACT(M1070,"V- VEST ACT (WITHIN PARLIAMENT) "),"LP",IF(EXACT(M1070,"FS - FRIENDLY SOCIETIES ACT"),"LP",IF(EXACT(M1070,"UN - UNICORPORATED"),"LA",""))))</f>
        <v>LP</v>
      </c>
      <c r="O1070" s="118" t="s">
        <v>8725</v>
      </c>
      <c r="P1070" s="114" t="str">
        <f>IF(EXACT(O1070,"Overseas Charities Operating in Jamaica"),"Medium",IF(EXACT(O1070,"Muslim Groups/Foundations"),"Medium",IF(EXACT(O1070,"Churches"),"Low",IF(EXACT(O1070,"Benevolent Societies"),"Low",IF(EXACT(O1070,"Alumni/Past Students'associations"),"Low",IF(EXACT(O1070,"Schools(Government/Private)"),"Low",IF(EXACT(O1070,"Govt.Based Trust/Charities"),"Low",IF(EXACT(O1070,"Trust"),"Medium",IF(EXACT(O1070,"Company Based Foundations"),"Medium",IF(EXACT(O1070,"Other Foundations"),"Medium",IF(EXACT(O1070,"Unincorporated Groups"),"Medium","")))))))))))</f>
        <v>Medium</v>
      </c>
      <c r="Q1070" s="345" t="s">
        <v>10304</v>
      </c>
      <c r="R1070" s="357" t="s">
        <v>12240</v>
      </c>
      <c r="S1070" s="357"/>
      <c r="T1070" s="345" t="s">
        <v>9107</v>
      </c>
      <c r="U1070" s="139" t="s">
        <v>9108</v>
      </c>
      <c r="V1070" s="118" t="s">
        <v>11148</v>
      </c>
      <c r="W1070" s="118" t="s">
        <v>11013</v>
      </c>
      <c r="X1070" s="118" t="s">
        <v>1193</v>
      </c>
      <c r="Y1070" s="129">
        <v>41788</v>
      </c>
      <c r="Z1070" s="129">
        <v>44561</v>
      </c>
      <c r="AA1070" s="162">
        <v>19575803</v>
      </c>
      <c r="AB1070" s="162">
        <v>0</v>
      </c>
      <c r="AC1070" s="162">
        <v>20103634</v>
      </c>
      <c r="AD1070" s="162">
        <v>0</v>
      </c>
      <c r="AE1070" s="162">
        <v>20287568</v>
      </c>
      <c r="AF1070" s="140">
        <v>76169144</v>
      </c>
      <c r="AG1070" s="118" t="s">
        <v>11335</v>
      </c>
      <c r="AH1070" s="118" t="s">
        <v>1193</v>
      </c>
      <c r="AI1070" s="118">
        <v>30</v>
      </c>
      <c r="AJ1070" s="118">
        <v>30</v>
      </c>
      <c r="AK1070" s="118">
        <v>0</v>
      </c>
      <c r="AL1070" s="118">
        <v>3</v>
      </c>
      <c r="AM1070" s="118">
        <v>1</v>
      </c>
      <c r="AN1070" s="118" t="s">
        <v>4568</v>
      </c>
      <c r="AO1070" s="141">
        <v>1</v>
      </c>
    </row>
    <row r="1071" spans="1:41" s="11" customFormat="1" ht="25" customHeight="1" x14ac:dyDescent="0.3">
      <c r="A1071" s="125" t="s">
        <v>11533</v>
      </c>
      <c r="B1071" s="126">
        <v>45400</v>
      </c>
      <c r="C1071" s="114" t="str">
        <f t="shared" ca="1" si="151"/>
        <v>Expired</v>
      </c>
      <c r="D1071" s="114" t="s">
        <v>13833</v>
      </c>
      <c r="E1071" s="115">
        <v>45400</v>
      </c>
      <c r="F1071" s="115">
        <f>E1071</f>
        <v>45400</v>
      </c>
      <c r="G1071" s="115">
        <f t="shared" si="153"/>
        <v>46129</v>
      </c>
      <c r="H1071" s="114" t="s">
        <v>13834</v>
      </c>
      <c r="I1071" s="379" t="s">
        <v>13835</v>
      </c>
      <c r="J1071" s="155" t="s">
        <v>13836</v>
      </c>
      <c r="K1071" s="114" t="s">
        <v>24</v>
      </c>
      <c r="L1071" s="114" t="s">
        <v>5123</v>
      </c>
      <c r="M1071" s="114" t="s">
        <v>3640</v>
      </c>
      <c r="N1071" s="116" t="str">
        <f t="shared" si="154"/>
        <v>LP</v>
      </c>
      <c r="O1071" s="114" t="s">
        <v>8725</v>
      </c>
      <c r="P1071" s="114" t="str">
        <f>IF(EXACT(O1071,"Overseas Charities Operating in Jamaica"),"Medium",IF(EXACT(O1071,"Muslim Groups/Foundations"),"Medium",IF(EXACT(O1071,"Churches"),"Low",IF(EXACT(O1071,"Benevolent Societies"),"Low",IF(EXACT(O1071,"Alumni/Past Students Associations"),"Low",IF(EXACT(O1071,"Schools(Government/Private)"),"Low",IF(EXACT(O1071,"Govt.Based Trusts/Charities"),"Low",IF(EXACT(O1071,"Trust"),"Medium",IF(EXACT(O1071,"Company Based Foundations"),"Medium",IF(EXACT(O1071,"Other Foundations"),"Medium",IF(EXACT(O1071,"Unincorporated Groups"),"Medium","")))))))))))</f>
        <v>Medium</v>
      </c>
      <c r="Q1071" s="155" t="s">
        <v>13837</v>
      </c>
      <c r="R1071" s="356" t="s">
        <v>13838</v>
      </c>
      <c r="S1071" s="356"/>
      <c r="T1071" s="155" t="s">
        <v>13839</v>
      </c>
      <c r="U1071" s="117" t="s">
        <v>13840</v>
      </c>
      <c r="V1071" s="118" t="s">
        <v>13841</v>
      </c>
      <c r="W1071" s="118" t="s">
        <v>13842</v>
      </c>
      <c r="X1071" s="118" t="s">
        <v>13843</v>
      </c>
      <c r="Y1071" s="115">
        <v>44824</v>
      </c>
      <c r="Z1071" s="115" t="s">
        <v>3303</v>
      </c>
      <c r="AA1071" s="120">
        <v>0</v>
      </c>
      <c r="AB1071" s="120">
        <v>0</v>
      </c>
      <c r="AC1071" s="120">
        <v>0</v>
      </c>
      <c r="AD1071" s="120">
        <v>0</v>
      </c>
      <c r="AE1071" s="120">
        <v>0</v>
      </c>
      <c r="AF1071" s="121">
        <v>0</v>
      </c>
      <c r="AG1071" s="114" t="s">
        <v>1193</v>
      </c>
      <c r="AH1071" s="114" t="s">
        <v>1193</v>
      </c>
      <c r="AI1071" s="114">
        <v>2</v>
      </c>
      <c r="AJ1071" s="114">
        <v>0</v>
      </c>
      <c r="AK1071" s="114">
        <v>2</v>
      </c>
      <c r="AL1071" s="114">
        <v>0</v>
      </c>
      <c r="AM1071" s="114">
        <v>0</v>
      </c>
      <c r="AN1071" s="118" t="s">
        <v>3500</v>
      </c>
      <c r="AO1071" s="122">
        <v>1</v>
      </c>
    </row>
    <row r="1072" spans="1:41" s="11" customFormat="1" ht="25" customHeight="1" x14ac:dyDescent="0.3">
      <c r="A1072" s="123"/>
      <c r="B1072" s="124"/>
      <c r="C1072" s="114" t="str">
        <f t="shared" ca="1" si="151"/>
        <v>Expired</v>
      </c>
      <c r="D1072" s="114" t="s">
        <v>3837</v>
      </c>
      <c r="E1072" s="115">
        <v>44462</v>
      </c>
      <c r="F1072" s="115">
        <v>44462</v>
      </c>
      <c r="G1072" s="115">
        <f t="shared" si="153"/>
        <v>45191</v>
      </c>
      <c r="H1072" s="114" t="s">
        <v>4132</v>
      </c>
      <c r="I1072" s="379" t="s">
        <v>8148</v>
      </c>
      <c r="J1072" s="155" t="s">
        <v>7130</v>
      </c>
      <c r="K1072" s="114" t="s">
        <v>24</v>
      </c>
      <c r="L1072" s="114" t="s">
        <v>5123</v>
      </c>
      <c r="M1072" s="114" t="s">
        <v>3640</v>
      </c>
      <c r="N1072" s="116" t="str">
        <f t="shared" si="154"/>
        <v>LP</v>
      </c>
      <c r="O1072" s="118" t="s">
        <v>8728</v>
      </c>
      <c r="P1072" s="114" t="str">
        <f t="shared" ref="P1072:P1085" si="155">IF(EXACT(O1072,"Overseas Charities Operating in Jamaica"),"Medium",IF(EXACT(O1072,"Muslim Groups/Foundations"),"Medium",IF(EXACT(O1072,"Churches"),"Low",IF(EXACT(O1072,"Benevolent Societies"),"Low",IF(EXACT(O1072,"Alumni/Past Students'associations"),"Low",IF(EXACT(O1072,"Schools(Government/Private)"),"Low",IF(EXACT(O1072,"Govt.Based Trust/Charities"),"Low",IF(EXACT(O1072,"Trust"),"Medium",IF(EXACT(O1072,"Company Based Foundations"),"Medium",IF(EXACT(O1072,"Other Foundations"),"Medium",IF(EXACT(O1072,"Unincorporated Groups"),"Medium","")))))))))))</f>
        <v>Low</v>
      </c>
      <c r="Q1072" s="155" t="s">
        <v>10344</v>
      </c>
      <c r="R1072" s="356" t="s">
        <v>12241</v>
      </c>
      <c r="S1072" s="356"/>
      <c r="T1072" s="155" t="s">
        <v>12242</v>
      </c>
      <c r="U1072" s="127" t="s">
        <v>12243</v>
      </c>
      <c r="V1072" s="118" t="s">
        <v>5574</v>
      </c>
      <c r="W1072" s="119" t="s">
        <v>1193</v>
      </c>
      <c r="X1072" s="118" t="s">
        <v>7816</v>
      </c>
      <c r="Y1072" s="115">
        <v>44518</v>
      </c>
      <c r="Z1072" s="136" t="s">
        <v>3305</v>
      </c>
      <c r="AA1072" s="130">
        <v>0</v>
      </c>
      <c r="AB1072" s="130">
        <v>0</v>
      </c>
      <c r="AC1072" s="130">
        <v>0</v>
      </c>
      <c r="AD1072" s="130">
        <v>0</v>
      </c>
      <c r="AE1072" s="130">
        <v>0</v>
      </c>
      <c r="AF1072" s="137"/>
      <c r="AG1072" s="114" t="s">
        <v>7816</v>
      </c>
      <c r="AH1072" s="114" t="s">
        <v>1193</v>
      </c>
      <c r="AI1072" s="114">
        <v>2</v>
      </c>
      <c r="AJ1072" s="114">
        <v>1</v>
      </c>
      <c r="AK1072" s="114">
        <v>1</v>
      </c>
      <c r="AL1072" s="114">
        <v>0</v>
      </c>
      <c r="AM1072" s="114">
        <v>0</v>
      </c>
      <c r="AN1072" s="136" t="s">
        <v>3500</v>
      </c>
      <c r="AO1072" s="122">
        <v>1</v>
      </c>
    </row>
    <row r="1073" spans="1:41" s="11" customFormat="1" ht="25" customHeight="1" x14ac:dyDescent="0.3">
      <c r="A1073" s="123"/>
      <c r="B1073" s="124"/>
      <c r="C1073" s="114" t="str">
        <f t="shared" ca="1" si="151"/>
        <v>Active</v>
      </c>
      <c r="D1073" s="114" t="s">
        <v>16377</v>
      </c>
      <c r="E1073" s="115">
        <v>41985</v>
      </c>
      <c r="F1073" s="115">
        <v>45638</v>
      </c>
      <c r="G1073" s="115">
        <f t="shared" si="153"/>
        <v>46367</v>
      </c>
      <c r="H1073" s="114" t="s">
        <v>762</v>
      </c>
      <c r="I1073" s="379" t="s">
        <v>16189</v>
      </c>
      <c r="J1073" s="155" t="s">
        <v>7136</v>
      </c>
      <c r="K1073" s="114" t="s">
        <v>11728</v>
      </c>
      <c r="L1073" s="114" t="s">
        <v>5123</v>
      </c>
      <c r="M1073" s="114" t="s">
        <v>3640</v>
      </c>
      <c r="N1073" s="116" t="str">
        <f t="shared" si="154"/>
        <v>LP</v>
      </c>
      <c r="O1073" s="118" t="s">
        <v>8728</v>
      </c>
      <c r="P1073" s="114" t="str">
        <f t="shared" si="155"/>
        <v>Low</v>
      </c>
      <c r="Q1073" s="155" t="s">
        <v>5098</v>
      </c>
      <c r="R1073" s="356" t="s">
        <v>12138</v>
      </c>
      <c r="S1073" s="356"/>
      <c r="T1073" s="155" t="s">
        <v>3262</v>
      </c>
      <c r="U1073" s="117" t="s">
        <v>13698</v>
      </c>
      <c r="V1073" s="118" t="s">
        <v>12139</v>
      </c>
      <c r="W1073" s="119" t="s">
        <v>1193</v>
      </c>
      <c r="X1073" s="119" t="s">
        <v>1193</v>
      </c>
      <c r="Y1073" s="128">
        <v>41954</v>
      </c>
      <c r="Z1073" s="128">
        <v>42369</v>
      </c>
      <c r="AA1073" s="120">
        <v>173900</v>
      </c>
      <c r="AB1073" s="120">
        <v>8624.41</v>
      </c>
      <c r="AC1073" s="120">
        <v>0</v>
      </c>
      <c r="AD1073" s="120">
        <v>0</v>
      </c>
      <c r="AE1073" s="120">
        <v>12269885.960000001</v>
      </c>
      <c r="AF1073" s="121">
        <v>11126690</v>
      </c>
      <c r="AG1073" s="114" t="s">
        <v>12140</v>
      </c>
      <c r="AH1073" s="114" t="s">
        <v>1193</v>
      </c>
      <c r="AI1073" s="114">
        <v>236</v>
      </c>
      <c r="AJ1073" s="114">
        <v>57</v>
      </c>
      <c r="AK1073" s="114">
        <v>179</v>
      </c>
      <c r="AL1073" s="114">
        <v>17</v>
      </c>
      <c r="AM1073" s="114">
        <v>0</v>
      </c>
      <c r="AN1073" s="118" t="s">
        <v>3500</v>
      </c>
      <c r="AO1073" s="122">
        <v>1</v>
      </c>
    </row>
    <row r="1074" spans="1:41" s="11" customFormat="1" ht="25" customHeight="1" x14ac:dyDescent="0.3">
      <c r="A1074" s="123" t="s">
        <v>14806</v>
      </c>
      <c r="B1074" s="124"/>
      <c r="C1074" s="114" t="str">
        <f t="shared" ca="1" si="151"/>
        <v>Active</v>
      </c>
      <c r="D1074" s="114" t="s">
        <v>14804</v>
      </c>
      <c r="E1074" s="115">
        <v>41745</v>
      </c>
      <c r="F1074" s="115">
        <v>45700</v>
      </c>
      <c r="G1074" s="115">
        <f>DATE(YEAR(F1074),MONTH(F1074)+18,DAY(F1074)-1)</f>
        <v>46245</v>
      </c>
      <c r="H1074" s="114" t="s">
        <v>1466</v>
      </c>
      <c r="I1074" s="379" t="s">
        <v>136</v>
      </c>
      <c r="J1074" s="155" t="s">
        <v>14805</v>
      </c>
      <c r="K1074" s="114" t="s">
        <v>11728</v>
      </c>
      <c r="L1074" s="114" t="s">
        <v>5123</v>
      </c>
      <c r="M1074" s="114" t="s">
        <v>3640</v>
      </c>
      <c r="N1074" s="116" t="str">
        <f t="shared" si="154"/>
        <v>LP</v>
      </c>
      <c r="O1074" s="118" t="s">
        <v>8725</v>
      </c>
      <c r="P1074" s="114" t="str">
        <f t="shared" si="155"/>
        <v>Medium</v>
      </c>
      <c r="Q1074" s="155" t="s">
        <v>10660</v>
      </c>
      <c r="R1074" s="356" t="s">
        <v>12260</v>
      </c>
      <c r="S1074" s="356"/>
      <c r="T1074" s="155" t="s">
        <v>3254</v>
      </c>
      <c r="U1074" s="117" t="s">
        <v>12261</v>
      </c>
      <c r="V1074" s="118" t="s">
        <v>12262</v>
      </c>
      <c r="W1074" s="119" t="s">
        <v>1193</v>
      </c>
      <c r="X1074" s="119" t="s">
        <v>1193</v>
      </c>
      <c r="Y1074" s="128">
        <v>44001</v>
      </c>
      <c r="Z1074" s="128">
        <v>43100</v>
      </c>
      <c r="AA1074" s="120">
        <v>13245130</v>
      </c>
      <c r="AB1074" s="120">
        <v>0</v>
      </c>
      <c r="AC1074" s="120">
        <v>11784106</v>
      </c>
      <c r="AD1074" s="120">
        <v>0</v>
      </c>
      <c r="AE1074" s="120">
        <v>13565331</v>
      </c>
      <c r="AF1074" s="121">
        <v>10618152</v>
      </c>
      <c r="AG1074" s="114" t="s">
        <v>1193</v>
      </c>
      <c r="AH1074" s="114" t="s">
        <v>12263</v>
      </c>
      <c r="AI1074" s="114">
        <v>311</v>
      </c>
      <c r="AJ1074" s="114">
        <v>259</v>
      </c>
      <c r="AK1074" s="114">
        <v>52</v>
      </c>
      <c r="AL1074" s="114">
        <v>1</v>
      </c>
      <c r="AM1074" s="114">
        <v>1</v>
      </c>
      <c r="AN1074" s="118" t="s">
        <v>3517</v>
      </c>
      <c r="AO1074" s="122">
        <v>1</v>
      </c>
    </row>
    <row r="1075" spans="1:41" s="11" customFormat="1" ht="25" customHeight="1" x14ac:dyDescent="0.3">
      <c r="A1075" s="125" t="s">
        <v>11542</v>
      </c>
      <c r="B1075" s="124"/>
      <c r="C1075" s="114" t="str">
        <f t="shared" ca="1" si="151"/>
        <v>Expired</v>
      </c>
      <c r="D1075" s="114" t="s">
        <v>1515</v>
      </c>
      <c r="E1075" s="115">
        <v>42873</v>
      </c>
      <c r="F1075" s="115">
        <f>E1075</f>
        <v>42873</v>
      </c>
      <c r="G1075" s="115">
        <f t="shared" ref="G1075:G1082" si="156">DATE(YEAR(F1075)+2,MONTH(F1075),DAY(F1075)-1)</f>
        <v>43602</v>
      </c>
      <c r="H1075" s="114" t="s">
        <v>4892</v>
      </c>
      <c r="I1075" s="379" t="s">
        <v>2998</v>
      </c>
      <c r="J1075" s="155" t="s">
        <v>7138</v>
      </c>
      <c r="K1075" s="114" t="s">
        <v>11728</v>
      </c>
      <c r="L1075" s="114" t="s">
        <v>5123</v>
      </c>
      <c r="M1075" s="114" t="s">
        <v>3640</v>
      </c>
      <c r="N1075" s="116" t="str">
        <f t="shared" si="154"/>
        <v>LP</v>
      </c>
      <c r="O1075" s="118" t="s">
        <v>8732</v>
      </c>
      <c r="P1075" s="114" t="str">
        <f t="shared" si="155"/>
        <v>Low</v>
      </c>
      <c r="Q1075" s="155" t="s">
        <v>10661</v>
      </c>
      <c r="R1075" s="356" t="s">
        <v>12251</v>
      </c>
      <c r="S1075" s="356"/>
      <c r="T1075" s="155" t="s">
        <v>12252</v>
      </c>
      <c r="U1075" s="127" t="s">
        <v>12253</v>
      </c>
      <c r="V1075" s="118" t="s">
        <v>12254</v>
      </c>
      <c r="W1075" s="119" t="s">
        <v>1193</v>
      </c>
      <c r="X1075" s="119" t="s">
        <v>1193</v>
      </c>
      <c r="Y1075" s="128">
        <v>42846</v>
      </c>
      <c r="Z1075" s="118" t="s">
        <v>3303</v>
      </c>
      <c r="AA1075" s="120">
        <v>0</v>
      </c>
      <c r="AB1075" s="120">
        <v>0</v>
      </c>
      <c r="AC1075" s="120">
        <v>0</v>
      </c>
      <c r="AD1075" s="120">
        <v>0</v>
      </c>
      <c r="AE1075" s="120">
        <v>0</v>
      </c>
      <c r="AF1075" s="121">
        <v>0</v>
      </c>
      <c r="AG1075" s="114" t="s">
        <v>1193</v>
      </c>
      <c r="AH1075" s="114" t="s">
        <v>1193</v>
      </c>
      <c r="AI1075" s="114">
        <v>6</v>
      </c>
      <c r="AJ1075" s="114">
        <v>0</v>
      </c>
      <c r="AK1075" s="114">
        <v>0</v>
      </c>
      <c r="AL1075" s="114">
        <v>0</v>
      </c>
      <c r="AM1075" s="114">
        <v>0</v>
      </c>
      <c r="AN1075" s="118" t="s">
        <v>3500</v>
      </c>
      <c r="AO1075" s="122">
        <v>1</v>
      </c>
    </row>
    <row r="1076" spans="1:41" s="11" customFormat="1" ht="25" customHeight="1" x14ac:dyDescent="0.3">
      <c r="A1076" s="123"/>
      <c r="B1076" s="124"/>
      <c r="C1076" s="114" t="str">
        <f t="shared" ca="1" si="151"/>
        <v>Expired</v>
      </c>
      <c r="D1076" s="114" t="s">
        <v>1077</v>
      </c>
      <c r="E1076" s="115">
        <v>42289</v>
      </c>
      <c r="F1076" s="115">
        <f>E1076</f>
        <v>42289</v>
      </c>
      <c r="G1076" s="115">
        <f t="shared" si="156"/>
        <v>43019</v>
      </c>
      <c r="H1076" s="114" t="s">
        <v>1078</v>
      </c>
      <c r="I1076" s="379" t="s">
        <v>1079</v>
      </c>
      <c r="J1076" s="155" t="s">
        <v>7139</v>
      </c>
      <c r="K1076" s="114" t="s">
        <v>11728</v>
      </c>
      <c r="L1076" s="114" t="s">
        <v>5123</v>
      </c>
      <c r="M1076" s="114" t="s">
        <v>3640</v>
      </c>
      <c r="N1076" s="116" t="str">
        <f t="shared" si="154"/>
        <v>LP</v>
      </c>
      <c r="O1076" s="118" t="s">
        <v>8726</v>
      </c>
      <c r="P1076" s="114" t="str">
        <f t="shared" si="155"/>
        <v>Medium</v>
      </c>
      <c r="Q1076" s="155" t="s">
        <v>12255</v>
      </c>
      <c r="R1076" s="356" t="s">
        <v>12256</v>
      </c>
      <c r="S1076" s="356"/>
      <c r="T1076" s="155" t="s">
        <v>12257</v>
      </c>
      <c r="U1076" s="127" t="s">
        <v>12258</v>
      </c>
      <c r="V1076" s="118" t="s">
        <v>12259</v>
      </c>
      <c r="W1076" s="119" t="s">
        <v>1193</v>
      </c>
      <c r="X1076" s="119" t="s">
        <v>1193</v>
      </c>
      <c r="Y1076" s="128">
        <v>42173</v>
      </c>
      <c r="Z1076" s="118" t="s">
        <v>3303</v>
      </c>
      <c r="AA1076" s="120">
        <v>0</v>
      </c>
      <c r="AB1076" s="120">
        <v>0</v>
      </c>
      <c r="AC1076" s="120">
        <v>0</v>
      </c>
      <c r="AD1076" s="120">
        <v>0</v>
      </c>
      <c r="AE1076" s="120">
        <v>0</v>
      </c>
      <c r="AF1076" s="121">
        <v>0</v>
      </c>
      <c r="AG1076" s="114" t="s">
        <v>1193</v>
      </c>
      <c r="AH1076" s="114" t="s">
        <v>1193</v>
      </c>
      <c r="AI1076" s="114">
        <v>2</v>
      </c>
      <c r="AJ1076" s="114">
        <v>1</v>
      </c>
      <c r="AK1076" s="114">
        <v>1</v>
      </c>
      <c r="AL1076" s="114">
        <v>0</v>
      </c>
      <c r="AM1076" s="114">
        <v>0</v>
      </c>
      <c r="AN1076" s="118" t="s">
        <v>3500</v>
      </c>
      <c r="AO1076" s="122">
        <v>1</v>
      </c>
    </row>
    <row r="1077" spans="1:41" s="11" customFormat="1" ht="25" customHeight="1" x14ac:dyDescent="0.3">
      <c r="A1077" s="133"/>
      <c r="B1077" s="133"/>
      <c r="C1077" s="114" t="str">
        <f t="shared" ca="1" si="151"/>
        <v>Expired</v>
      </c>
      <c r="D1077" s="114" t="s">
        <v>10004</v>
      </c>
      <c r="E1077" s="115">
        <v>44039</v>
      </c>
      <c r="F1077" s="115">
        <v>45100</v>
      </c>
      <c r="G1077" s="115">
        <f t="shared" si="156"/>
        <v>45830</v>
      </c>
      <c r="H1077" s="114" t="s">
        <v>2629</v>
      </c>
      <c r="I1077" s="379" t="s">
        <v>3035</v>
      </c>
      <c r="J1077" s="155" t="s">
        <v>7140</v>
      </c>
      <c r="K1077" s="114" t="s">
        <v>24</v>
      </c>
      <c r="L1077" s="114" t="s">
        <v>5123</v>
      </c>
      <c r="M1077" s="114" t="s">
        <v>3640</v>
      </c>
      <c r="N1077" s="116" t="str">
        <f t="shared" si="154"/>
        <v>LP</v>
      </c>
      <c r="O1077" s="118" t="s">
        <v>8725</v>
      </c>
      <c r="P1077" s="114" t="str">
        <f t="shared" si="155"/>
        <v>Medium</v>
      </c>
      <c r="Q1077" s="155" t="s">
        <v>7141</v>
      </c>
      <c r="R1077" s="356" t="s">
        <v>11655</v>
      </c>
      <c r="S1077" s="356"/>
      <c r="T1077" s="155" t="s">
        <v>2825</v>
      </c>
      <c r="U1077" s="127" t="s">
        <v>10005</v>
      </c>
      <c r="V1077" s="129" t="s">
        <v>11014</v>
      </c>
      <c r="W1077" s="128" t="s">
        <v>1193</v>
      </c>
      <c r="X1077" s="128" t="s">
        <v>1193</v>
      </c>
      <c r="Y1077" s="128">
        <v>43990</v>
      </c>
      <c r="Z1077" s="128">
        <v>44196</v>
      </c>
      <c r="AA1077" s="120">
        <v>351409.04</v>
      </c>
      <c r="AB1077" s="120">
        <v>0</v>
      </c>
      <c r="AC1077" s="120">
        <v>250089.67</v>
      </c>
      <c r="AD1077" s="120">
        <v>0</v>
      </c>
      <c r="AE1077" s="120">
        <v>351398.71</v>
      </c>
      <c r="AF1077" s="121">
        <v>10.33</v>
      </c>
      <c r="AG1077" s="114" t="s">
        <v>11336</v>
      </c>
      <c r="AH1077" s="114" t="s">
        <v>1193</v>
      </c>
      <c r="AI1077" s="114">
        <v>5</v>
      </c>
      <c r="AJ1077" s="114">
        <v>0</v>
      </c>
      <c r="AK1077" s="114">
        <v>5</v>
      </c>
      <c r="AL1077" s="114">
        <v>9</v>
      </c>
      <c r="AM1077" s="114">
        <v>1</v>
      </c>
      <c r="AN1077" s="118" t="s">
        <v>3500</v>
      </c>
      <c r="AO1077" s="122">
        <v>1</v>
      </c>
    </row>
    <row r="1078" spans="1:41" s="11" customFormat="1" ht="25" customHeight="1" x14ac:dyDescent="0.3">
      <c r="A1078" s="123"/>
      <c r="B1078" s="124"/>
      <c r="C1078" s="114" t="str">
        <f t="shared" ca="1" si="151"/>
        <v>Active</v>
      </c>
      <c r="D1078" s="114" t="s">
        <v>13978</v>
      </c>
      <c r="E1078" s="115">
        <v>42688</v>
      </c>
      <c r="F1078" s="115">
        <v>45610</v>
      </c>
      <c r="G1078" s="115">
        <f t="shared" si="156"/>
        <v>46339</v>
      </c>
      <c r="H1078" s="114" t="s">
        <v>1399</v>
      </c>
      <c r="I1078" s="379" t="s">
        <v>3098</v>
      </c>
      <c r="J1078" s="155" t="s">
        <v>7142</v>
      </c>
      <c r="K1078" s="114" t="s">
        <v>11728</v>
      </c>
      <c r="L1078" s="114" t="s">
        <v>5123</v>
      </c>
      <c r="M1078" s="114" t="s">
        <v>3640</v>
      </c>
      <c r="N1078" s="116" t="str">
        <f t="shared" si="154"/>
        <v>LP</v>
      </c>
      <c r="O1078" s="118" t="s">
        <v>8728</v>
      </c>
      <c r="P1078" s="114" t="str">
        <f t="shared" si="155"/>
        <v>Low</v>
      </c>
      <c r="Q1078" s="155" t="s">
        <v>7143</v>
      </c>
      <c r="R1078" s="356" t="s">
        <v>13979</v>
      </c>
      <c r="S1078" s="356"/>
      <c r="T1078" s="155" t="s">
        <v>13980</v>
      </c>
      <c r="U1078" s="117" t="s">
        <v>13981</v>
      </c>
      <c r="V1078" s="118" t="s">
        <v>7144</v>
      </c>
      <c r="W1078" s="119" t="s">
        <v>1193</v>
      </c>
      <c r="X1078" s="119" t="s">
        <v>1193</v>
      </c>
      <c r="Y1078" s="128">
        <v>44421</v>
      </c>
      <c r="Z1078" s="128">
        <v>43100</v>
      </c>
      <c r="AA1078" s="120">
        <v>17675754</v>
      </c>
      <c r="AB1078" s="120">
        <v>0</v>
      </c>
      <c r="AC1078" s="120">
        <v>523000</v>
      </c>
      <c r="AD1078" s="120">
        <v>0</v>
      </c>
      <c r="AE1078" s="120">
        <v>16275616</v>
      </c>
      <c r="AF1078" s="121">
        <v>64034534</v>
      </c>
      <c r="AG1078" s="114" t="s">
        <v>13982</v>
      </c>
      <c r="AH1078" s="114" t="s">
        <v>1193</v>
      </c>
      <c r="AI1078" s="114">
        <v>800</v>
      </c>
      <c r="AJ1078" s="114">
        <v>200</v>
      </c>
      <c r="AK1078" s="114">
        <v>600</v>
      </c>
      <c r="AL1078" s="114">
        <v>15</v>
      </c>
      <c r="AM1078" s="114">
        <v>19</v>
      </c>
      <c r="AN1078" s="118" t="s">
        <v>4568</v>
      </c>
      <c r="AO1078" s="122">
        <v>1</v>
      </c>
    </row>
    <row r="1079" spans="1:41" s="11" customFormat="1" ht="25" customHeight="1" x14ac:dyDescent="0.3">
      <c r="A1079" s="123"/>
      <c r="B1079" s="124"/>
      <c r="C1079" s="114" t="str">
        <f t="shared" ca="1" si="151"/>
        <v>Expired</v>
      </c>
      <c r="D1079" s="118" t="s">
        <v>4487</v>
      </c>
      <c r="E1079" s="129">
        <v>44426</v>
      </c>
      <c r="F1079" s="138">
        <v>44426</v>
      </c>
      <c r="G1079" s="115">
        <f t="shared" si="156"/>
        <v>45155</v>
      </c>
      <c r="H1079" s="118" t="s">
        <v>4488</v>
      </c>
      <c r="I1079" s="379" t="s">
        <v>8150</v>
      </c>
      <c r="J1079" s="345" t="s">
        <v>7145</v>
      </c>
      <c r="K1079" s="118" t="s">
        <v>329</v>
      </c>
      <c r="L1079" s="118" t="s">
        <v>3368</v>
      </c>
      <c r="M1079" s="114" t="s">
        <v>3640</v>
      </c>
      <c r="N1079" s="116" t="str">
        <f t="shared" si="154"/>
        <v>LP</v>
      </c>
      <c r="O1079" s="118" t="s">
        <v>8728</v>
      </c>
      <c r="P1079" s="114" t="str">
        <f t="shared" si="155"/>
        <v>Low</v>
      </c>
      <c r="Q1079" s="345" t="s">
        <v>4489</v>
      </c>
      <c r="R1079" s="357"/>
      <c r="S1079" s="357"/>
      <c r="T1079" s="345" t="s">
        <v>4490</v>
      </c>
      <c r="U1079" s="117" t="s">
        <v>7146</v>
      </c>
      <c r="V1079" s="118"/>
      <c r="W1079" s="118"/>
      <c r="X1079" s="118"/>
      <c r="Y1079" s="118"/>
      <c r="Z1079" s="118"/>
      <c r="AA1079" s="118"/>
      <c r="AB1079" s="118"/>
      <c r="AC1079" s="118"/>
      <c r="AD1079" s="118"/>
      <c r="AE1079" s="118"/>
      <c r="AF1079" s="140"/>
      <c r="AG1079" s="118"/>
      <c r="AH1079" s="118"/>
      <c r="AI1079" s="118"/>
      <c r="AJ1079" s="118"/>
      <c r="AK1079" s="118"/>
      <c r="AL1079" s="118"/>
      <c r="AM1079" s="118"/>
      <c r="AN1079" s="118"/>
      <c r="AO1079" s="141">
        <v>1</v>
      </c>
    </row>
    <row r="1080" spans="1:41" s="11" customFormat="1" ht="25" customHeight="1" x14ac:dyDescent="0.3">
      <c r="A1080" s="123"/>
      <c r="B1080" s="124"/>
      <c r="C1080" s="114" t="str">
        <f t="shared" ca="1" si="151"/>
        <v>Expired</v>
      </c>
      <c r="D1080" s="114" t="s">
        <v>3997</v>
      </c>
      <c r="E1080" s="115">
        <v>41843</v>
      </c>
      <c r="F1080" s="115">
        <v>44434</v>
      </c>
      <c r="G1080" s="115">
        <f t="shared" si="156"/>
        <v>45163</v>
      </c>
      <c r="H1080" s="114" t="s">
        <v>366</v>
      </c>
      <c r="I1080" s="379" t="s">
        <v>3233</v>
      </c>
      <c r="J1080" s="155" t="s">
        <v>7147</v>
      </c>
      <c r="K1080" s="114" t="s">
        <v>11728</v>
      </c>
      <c r="L1080" s="114" t="s">
        <v>5123</v>
      </c>
      <c r="M1080" s="114" t="s">
        <v>3640</v>
      </c>
      <c r="N1080" s="116" t="str">
        <f t="shared" si="154"/>
        <v>LP</v>
      </c>
      <c r="O1080" s="118" t="s">
        <v>8729</v>
      </c>
      <c r="P1080" s="114" t="str">
        <f t="shared" si="155"/>
        <v>Low</v>
      </c>
      <c r="Q1080" s="155" t="s">
        <v>7148</v>
      </c>
      <c r="R1080" s="356" t="s">
        <v>12285</v>
      </c>
      <c r="S1080" s="356"/>
      <c r="T1080" s="155" t="s">
        <v>12286</v>
      </c>
      <c r="U1080" s="127" t="s">
        <v>12287</v>
      </c>
      <c r="V1080" s="118" t="s">
        <v>11149</v>
      </c>
      <c r="W1080" s="119" t="s">
        <v>1193</v>
      </c>
      <c r="X1080" s="119" t="s">
        <v>1193</v>
      </c>
      <c r="Y1080" s="128" t="s">
        <v>1193</v>
      </c>
      <c r="Z1080" s="128">
        <v>43830</v>
      </c>
      <c r="AA1080" s="120">
        <v>200000</v>
      </c>
      <c r="AB1080" s="120">
        <v>0</v>
      </c>
      <c r="AC1080" s="120">
        <v>0</v>
      </c>
      <c r="AD1080" s="120">
        <v>0</v>
      </c>
      <c r="AE1080" s="120">
        <v>269188</v>
      </c>
      <c r="AF1080" s="121">
        <v>7431361</v>
      </c>
      <c r="AG1080" s="114" t="s">
        <v>7817</v>
      </c>
      <c r="AH1080" s="114" t="s">
        <v>7818</v>
      </c>
      <c r="AI1080" s="114">
        <v>8</v>
      </c>
      <c r="AJ1080" s="114">
        <v>2</v>
      </c>
      <c r="AK1080" s="114">
        <v>6</v>
      </c>
      <c r="AL1080" s="114">
        <v>10</v>
      </c>
      <c r="AM1080" s="114">
        <v>0</v>
      </c>
      <c r="AN1080" s="118" t="s">
        <v>3500</v>
      </c>
      <c r="AO1080" s="122">
        <v>1</v>
      </c>
    </row>
    <row r="1081" spans="1:41" s="11" customFormat="1" ht="25" customHeight="1" x14ac:dyDescent="0.3">
      <c r="A1081" s="123"/>
      <c r="B1081" s="124"/>
      <c r="C1081" s="114" t="str">
        <f t="shared" ca="1" si="151"/>
        <v>Active</v>
      </c>
      <c r="D1081" s="114" t="s">
        <v>8867</v>
      </c>
      <c r="E1081" s="115">
        <v>41995</v>
      </c>
      <c r="F1081" s="115">
        <v>45648</v>
      </c>
      <c r="G1081" s="115">
        <f t="shared" si="156"/>
        <v>46377</v>
      </c>
      <c r="H1081" s="114" t="s">
        <v>774</v>
      </c>
      <c r="I1081" s="379" t="s">
        <v>8866</v>
      </c>
      <c r="J1081" s="155" t="s">
        <v>7149</v>
      </c>
      <c r="K1081" s="114" t="s">
        <v>11728</v>
      </c>
      <c r="L1081" s="114" t="s">
        <v>5123</v>
      </c>
      <c r="M1081" s="114" t="s">
        <v>3640</v>
      </c>
      <c r="N1081" s="116" t="str">
        <f t="shared" si="154"/>
        <v>LP</v>
      </c>
      <c r="O1081" s="118" t="s">
        <v>8725</v>
      </c>
      <c r="P1081" s="114" t="str">
        <f t="shared" si="155"/>
        <v>Medium</v>
      </c>
      <c r="Q1081" s="155" t="s">
        <v>875</v>
      </c>
      <c r="R1081" s="356" t="s">
        <v>14674</v>
      </c>
      <c r="S1081" s="356"/>
      <c r="T1081" s="155" t="s">
        <v>2885</v>
      </c>
      <c r="U1081" s="117" t="s">
        <v>14675</v>
      </c>
      <c r="V1081" s="118" t="s">
        <v>11015</v>
      </c>
      <c r="W1081" s="118" t="s">
        <v>11016</v>
      </c>
      <c r="X1081" s="119" t="s">
        <v>1193</v>
      </c>
      <c r="Y1081" s="128">
        <v>41957</v>
      </c>
      <c r="Z1081" s="128">
        <v>44561</v>
      </c>
      <c r="AA1081" s="120">
        <v>117791260.41</v>
      </c>
      <c r="AB1081" s="120">
        <v>0</v>
      </c>
      <c r="AC1081" s="120">
        <v>69884965.060000002</v>
      </c>
      <c r="AD1081" s="120">
        <v>0</v>
      </c>
      <c r="AE1081" s="120">
        <v>128893412.09</v>
      </c>
      <c r="AF1081" s="121"/>
      <c r="AG1081" s="114" t="s">
        <v>11337</v>
      </c>
      <c r="AH1081" s="114" t="s">
        <v>1193</v>
      </c>
      <c r="AI1081" s="114">
        <v>40</v>
      </c>
      <c r="AJ1081" s="114">
        <v>33</v>
      </c>
      <c r="AK1081" s="114">
        <v>4</v>
      </c>
      <c r="AL1081" s="114">
        <v>0</v>
      </c>
      <c r="AM1081" s="114">
        <v>1</v>
      </c>
      <c r="AN1081" s="118" t="s">
        <v>4568</v>
      </c>
      <c r="AO1081" s="122">
        <v>1</v>
      </c>
    </row>
    <row r="1082" spans="1:41" s="11" customFormat="1" ht="25" customHeight="1" x14ac:dyDescent="0.3">
      <c r="A1082" s="123"/>
      <c r="B1082" s="124"/>
      <c r="C1082" s="114" t="str">
        <f t="shared" ca="1" si="151"/>
        <v>Active</v>
      </c>
      <c r="D1082" s="114" t="s">
        <v>8959</v>
      </c>
      <c r="E1082" s="115">
        <v>42576</v>
      </c>
      <c r="F1082" s="115">
        <v>45498</v>
      </c>
      <c r="G1082" s="115">
        <f t="shared" si="156"/>
        <v>46227</v>
      </c>
      <c r="H1082" s="114" t="s">
        <v>4893</v>
      </c>
      <c r="I1082" s="379" t="s">
        <v>1320</v>
      </c>
      <c r="J1082" s="155" t="s">
        <v>7151</v>
      </c>
      <c r="K1082" s="114" t="s">
        <v>30</v>
      </c>
      <c r="L1082" s="114" t="s">
        <v>15709</v>
      </c>
      <c r="M1082" s="114" t="s">
        <v>3640</v>
      </c>
      <c r="N1082" s="116" t="str">
        <f t="shared" si="154"/>
        <v>LP</v>
      </c>
      <c r="O1082" s="118" t="s">
        <v>8725</v>
      </c>
      <c r="P1082" s="114" t="str">
        <f t="shared" si="155"/>
        <v>Medium</v>
      </c>
      <c r="Q1082" s="155" t="s">
        <v>7152</v>
      </c>
      <c r="R1082" s="356" t="s">
        <v>14535</v>
      </c>
      <c r="S1082" s="356"/>
      <c r="T1082" s="155" t="s">
        <v>2888</v>
      </c>
      <c r="U1082" s="117" t="s">
        <v>12278</v>
      </c>
      <c r="V1082" s="118" t="s">
        <v>6977</v>
      </c>
      <c r="W1082" s="119" t="s">
        <v>1193</v>
      </c>
      <c r="X1082" s="119" t="s">
        <v>1193</v>
      </c>
      <c r="Y1082" s="128">
        <v>44019</v>
      </c>
      <c r="Z1082" s="128">
        <v>43100</v>
      </c>
      <c r="AA1082" s="120">
        <v>797000</v>
      </c>
      <c r="AB1082" s="120">
        <v>0</v>
      </c>
      <c r="AC1082" s="120">
        <v>459000</v>
      </c>
      <c r="AD1082" s="120">
        <v>0</v>
      </c>
      <c r="AE1082" s="120">
        <v>486949</v>
      </c>
      <c r="AF1082" s="121">
        <v>553716</v>
      </c>
      <c r="AG1082" s="114" t="s">
        <v>14533</v>
      </c>
      <c r="AH1082" s="114" t="s">
        <v>14534</v>
      </c>
      <c r="AI1082" s="114">
        <v>4</v>
      </c>
      <c r="AJ1082" s="114">
        <v>1</v>
      </c>
      <c r="AK1082" s="114">
        <v>3</v>
      </c>
      <c r="AL1082" s="114">
        <v>6</v>
      </c>
      <c r="AM1082" s="114">
        <v>0</v>
      </c>
      <c r="AN1082" s="118" t="s">
        <v>3500</v>
      </c>
      <c r="AO1082" s="122">
        <v>1</v>
      </c>
    </row>
    <row r="1083" spans="1:41" s="11" customFormat="1" ht="25" customHeight="1" x14ac:dyDescent="0.3">
      <c r="A1083" s="125" t="s">
        <v>11566</v>
      </c>
      <c r="B1083" s="124"/>
      <c r="C1083" s="114" t="str">
        <f t="shared" ca="1" si="151"/>
        <v>Active</v>
      </c>
      <c r="D1083" s="114" t="s">
        <v>8192</v>
      </c>
      <c r="E1083" s="115">
        <v>41904</v>
      </c>
      <c r="F1083" s="115">
        <v>45996</v>
      </c>
      <c r="G1083" s="115">
        <f>DATE(YEAR(F1083),MONTH(F1083)+24,DAY(F1083)-1)</f>
        <v>46725</v>
      </c>
      <c r="H1083" s="114" t="s">
        <v>610</v>
      </c>
      <c r="I1083" s="379" t="s">
        <v>16563</v>
      </c>
      <c r="J1083" s="155" t="s">
        <v>16743</v>
      </c>
      <c r="K1083" s="114" t="s">
        <v>11728</v>
      </c>
      <c r="L1083" s="114" t="s">
        <v>5123</v>
      </c>
      <c r="M1083" s="114" t="s">
        <v>3640</v>
      </c>
      <c r="N1083" s="116" t="str">
        <f t="shared" si="154"/>
        <v>LP</v>
      </c>
      <c r="O1083" s="118" t="s">
        <v>8733</v>
      </c>
      <c r="P1083" s="114" t="str">
        <f t="shared" si="155"/>
        <v>Medium</v>
      </c>
      <c r="Q1083" s="155" t="s">
        <v>629</v>
      </c>
      <c r="R1083" s="356" t="s">
        <v>16744</v>
      </c>
      <c r="S1083" s="356" t="s">
        <v>16745</v>
      </c>
      <c r="T1083" s="155" t="s">
        <v>3251</v>
      </c>
      <c r="U1083" s="117" t="s">
        <v>7153</v>
      </c>
      <c r="V1083" s="118" t="s">
        <v>11150</v>
      </c>
      <c r="W1083" s="118" t="s">
        <v>8193</v>
      </c>
      <c r="X1083" s="119" t="s">
        <v>1193</v>
      </c>
      <c r="Y1083" s="128" t="s">
        <v>1193</v>
      </c>
      <c r="Z1083" s="128">
        <v>44561</v>
      </c>
      <c r="AA1083" s="120">
        <v>39409988</v>
      </c>
      <c r="AB1083" s="120">
        <v>0</v>
      </c>
      <c r="AC1083" s="120">
        <v>5179151</v>
      </c>
      <c r="AD1083" s="120">
        <v>0</v>
      </c>
      <c r="AE1083" s="120">
        <v>24390774</v>
      </c>
      <c r="AF1083" s="121"/>
      <c r="AG1083" s="114" t="s">
        <v>11338</v>
      </c>
      <c r="AH1083" s="130" t="s">
        <v>1193</v>
      </c>
      <c r="AI1083" s="119">
        <v>7</v>
      </c>
      <c r="AJ1083" s="119">
        <v>4</v>
      </c>
      <c r="AK1083" s="119">
        <v>3</v>
      </c>
      <c r="AL1083" s="119">
        <v>0</v>
      </c>
      <c r="AM1083" s="119">
        <v>1</v>
      </c>
      <c r="AN1083" s="119" t="s">
        <v>3500</v>
      </c>
      <c r="AO1083" s="122">
        <v>1</v>
      </c>
    </row>
    <row r="1084" spans="1:41" s="11" customFormat="1" ht="25" customHeight="1" x14ac:dyDescent="0.3">
      <c r="A1084" s="123"/>
      <c r="B1084" s="124"/>
      <c r="C1084" s="114" t="str">
        <f t="shared" ca="1" si="151"/>
        <v>Expired</v>
      </c>
      <c r="D1084" s="118" t="s">
        <v>3525</v>
      </c>
      <c r="E1084" s="129">
        <v>43984</v>
      </c>
      <c r="F1084" s="138">
        <v>43973</v>
      </c>
      <c r="G1084" s="115">
        <f>DATE(YEAR(F1084)+2,MONTH(F1084),DAY(F1084)-1)</f>
        <v>44702</v>
      </c>
      <c r="H1084" s="118" t="s">
        <v>3526</v>
      </c>
      <c r="I1084" s="379" t="s">
        <v>3527</v>
      </c>
      <c r="J1084" s="345" t="s">
        <v>7154</v>
      </c>
      <c r="K1084" s="118" t="s">
        <v>718</v>
      </c>
      <c r="L1084" s="118" t="s">
        <v>3368</v>
      </c>
      <c r="M1084" s="114" t="s">
        <v>3640</v>
      </c>
      <c r="N1084" s="116" t="str">
        <f t="shared" si="154"/>
        <v>LP</v>
      </c>
      <c r="O1084" s="118" t="s">
        <v>8725</v>
      </c>
      <c r="P1084" s="114" t="str">
        <f t="shared" si="155"/>
        <v>Medium</v>
      </c>
      <c r="Q1084" s="345" t="s">
        <v>4491</v>
      </c>
      <c r="R1084" s="357"/>
      <c r="S1084" s="357"/>
      <c r="T1084" s="345" t="s">
        <v>3528</v>
      </c>
      <c r="U1084" s="139" t="s">
        <v>7155</v>
      </c>
      <c r="V1084" s="118"/>
      <c r="W1084" s="118"/>
      <c r="X1084" s="118"/>
      <c r="Y1084" s="118"/>
      <c r="Z1084" s="118"/>
      <c r="AA1084" s="118"/>
      <c r="AB1084" s="118"/>
      <c r="AC1084" s="118"/>
      <c r="AD1084" s="118"/>
      <c r="AE1084" s="118"/>
      <c r="AF1084" s="140"/>
      <c r="AG1084" s="118"/>
      <c r="AH1084" s="118"/>
      <c r="AI1084" s="118"/>
      <c r="AJ1084" s="118"/>
      <c r="AK1084" s="118"/>
      <c r="AL1084" s="118"/>
      <c r="AM1084" s="118"/>
      <c r="AN1084" s="118"/>
      <c r="AO1084" s="141">
        <v>1</v>
      </c>
    </row>
    <row r="1085" spans="1:41" s="11" customFormat="1" ht="25" customHeight="1" x14ac:dyDescent="0.3">
      <c r="A1085" s="125" t="s">
        <v>11533</v>
      </c>
      <c r="B1085" s="126">
        <v>44798</v>
      </c>
      <c r="C1085" s="114" t="str">
        <f t="shared" ca="1" si="151"/>
        <v>Active</v>
      </c>
      <c r="D1085" s="118" t="s">
        <v>8318</v>
      </c>
      <c r="E1085" s="129">
        <v>44796</v>
      </c>
      <c r="F1085" s="138">
        <v>45527</v>
      </c>
      <c r="G1085" s="115">
        <f>DATE(YEAR(F1085)+2,MONTH(F1085),DAY(F1085)-1)</f>
        <v>46256</v>
      </c>
      <c r="H1085" s="118" t="s">
        <v>8319</v>
      </c>
      <c r="I1085" s="379" t="s">
        <v>8320</v>
      </c>
      <c r="J1085" s="345" t="s">
        <v>8321</v>
      </c>
      <c r="K1085" s="118" t="s">
        <v>14</v>
      </c>
      <c r="L1085" s="118" t="s">
        <v>3368</v>
      </c>
      <c r="M1085" s="114" t="s">
        <v>3640</v>
      </c>
      <c r="N1085" s="116" t="str">
        <f t="shared" si="154"/>
        <v>LP</v>
      </c>
      <c r="O1085" s="118" t="s">
        <v>8725</v>
      </c>
      <c r="P1085" s="114" t="str">
        <f t="shared" si="155"/>
        <v>Medium</v>
      </c>
      <c r="Q1085" s="345" t="s">
        <v>1193</v>
      </c>
      <c r="R1085" s="357"/>
      <c r="S1085" s="357"/>
      <c r="T1085" s="345" t="s">
        <v>1193</v>
      </c>
      <c r="U1085" s="139" t="s">
        <v>1193</v>
      </c>
      <c r="V1085" s="118" t="s">
        <v>1193</v>
      </c>
      <c r="W1085" s="118" t="s">
        <v>1193</v>
      </c>
      <c r="X1085" s="118" t="s">
        <v>1193</v>
      </c>
      <c r="Y1085" s="118" t="s">
        <v>1193</v>
      </c>
      <c r="Z1085" s="118" t="s">
        <v>1193</v>
      </c>
      <c r="AA1085" s="118" t="s">
        <v>1193</v>
      </c>
      <c r="AB1085" s="118" t="s">
        <v>1193</v>
      </c>
      <c r="AC1085" s="118" t="s">
        <v>1193</v>
      </c>
      <c r="AD1085" s="118" t="s">
        <v>1193</v>
      </c>
      <c r="AE1085" s="118" t="s">
        <v>1193</v>
      </c>
      <c r="AF1085" s="140"/>
      <c r="AG1085" s="118" t="s">
        <v>1193</v>
      </c>
      <c r="AH1085" s="118" t="s">
        <v>1193</v>
      </c>
      <c r="AI1085" s="118" t="s">
        <v>1193</v>
      </c>
      <c r="AJ1085" s="118" t="s">
        <v>1193</v>
      </c>
      <c r="AK1085" s="118" t="s">
        <v>1193</v>
      </c>
      <c r="AL1085" s="118" t="s">
        <v>1193</v>
      </c>
      <c r="AM1085" s="118" t="s">
        <v>1193</v>
      </c>
      <c r="AN1085" s="118" t="s">
        <v>1193</v>
      </c>
      <c r="AO1085" s="141">
        <v>1</v>
      </c>
    </row>
    <row r="1086" spans="1:41" s="11" customFormat="1" ht="25" customHeight="1" x14ac:dyDescent="0.3">
      <c r="A1086" s="123"/>
      <c r="B1086" s="124"/>
      <c r="C1086" s="114" t="str">
        <f t="shared" ca="1" si="151"/>
        <v>Active</v>
      </c>
      <c r="D1086" s="114" t="s">
        <v>8385</v>
      </c>
      <c r="E1086" s="115">
        <v>43669</v>
      </c>
      <c r="F1086" s="115">
        <v>45861</v>
      </c>
      <c r="G1086" s="115">
        <f>DATE(YEAR(F1086)+2,MONTH(F1086),DAY(F1086)-1)</f>
        <v>46590</v>
      </c>
      <c r="H1086" s="114" t="s">
        <v>2276</v>
      </c>
      <c r="I1086" s="379" t="s">
        <v>16190</v>
      </c>
      <c r="J1086" s="155" t="s">
        <v>13729</v>
      </c>
      <c r="K1086" s="114" t="s">
        <v>11728</v>
      </c>
      <c r="L1086" s="114" t="s">
        <v>5123</v>
      </c>
      <c r="M1086" s="114" t="s">
        <v>3640</v>
      </c>
      <c r="N1086" s="116" t="str">
        <f t="shared" si="154"/>
        <v>LP</v>
      </c>
      <c r="O1086" s="114" t="s">
        <v>8733</v>
      </c>
      <c r="P1086" s="114" t="str">
        <f>IF(EXACT(O1086,"Overseas Charities Operating in Jamaica"),"Medium",IF(EXACT(O1086,"Muslim Groups/Foundations"),"Medium",IF(EXACT(O1086,"Churches"),"Low",IF(EXACT(O1086,"Benevolent Societies"),"Low",IF(EXACT(O1086,"Alumni/Past Students Associations"),"Low",IF(EXACT(O1086,"Schools(Government/Private)"),"Low",IF(EXACT(O1086,"Govt.Based Trusts/Charities"),"Low",IF(EXACT(O1086,"Trust"),"Medium",IF(EXACT(O1086,"Company Based Foundations"),"Medium",IF(EXACT(O1086,"Other Foundations"),"Medium",IF(EXACT(O1086,"Unincorporated Groups"),"Medium","")))))))))))</f>
        <v>Medium</v>
      </c>
      <c r="Q1086" s="155" t="s">
        <v>5298</v>
      </c>
      <c r="R1086" s="356" t="s">
        <v>13730</v>
      </c>
      <c r="S1086" s="356"/>
      <c r="T1086" s="155" t="s">
        <v>13731</v>
      </c>
      <c r="U1086" s="117" t="s">
        <v>13732</v>
      </c>
      <c r="V1086" s="129" t="s">
        <v>11069</v>
      </c>
      <c r="W1086" s="129" t="s">
        <v>10758</v>
      </c>
      <c r="X1086" s="128" t="s">
        <v>1193</v>
      </c>
      <c r="Y1086" s="128">
        <v>44769</v>
      </c>
      <c r="Z1086" s="128">
        <v>44561</v>
      </c>
      <c r="AA1086" s="120">
        <v>20000</v>
      </c>
      <c r="AB1086" s="120">
        <v>0</v>
      </c>
      <c r="AC1086" s="120">
        <v>0</v>
      </c>
      <c r="AD1086" s="120">
        <v>0</v>
      </c>
      <c r="AE1086" s="120">
        <v>7425.99</v>
      </c>
      <c r="AF1086" s="121"/>
      <c r="AG1086" s="114" t="s">
        <v>11186</v>
      </c>
      <c r="AH1086" s="130" t="s">
        <v>1193</v>
      </c>
      <c r="AI1086" s="119">
        <v>2</v>
      </c>
      <c r="AJ1086" s="119">
        <v>1</v>
      </c>
      <c r="AK1086" s="119">
        <v>1</v>
      </c>
      <c r="AL1086" s="119">
        <v>2</v>
      </c>
      <c r="AM1086" s="119">
        <v>0</v>
      </c>
      <c r="AN1086" s="118" t="s">
        <v>3500</v>
      </c>
      <c r="AO1086" s="122">
        <v>1</v>
      </c>
    </row>
    <row r="1087" spans="1:41" s="11" customFormat="1" ht="25" customHeight="1" x14ac:dyDescent="0.3">
      <c r="A1087" s="123"/>
      <c r="B1087" s="124"/>
      <c r="C1087" s="114" t="str">
        <f t="shared" ca="1" si="151"/>
        <v>Expired</v>
      </c>
      <c r="D1087" s="114" t="s">
        <v>3848</v>
      </c>
      <c r="E1087" s="115">
        <v>43803</v>
      </c>
      <c r="F1087" s="115">
        <v>44534</v>
      </c>
      <c r="G1087" s="115">
        <f>DATE(YEAR(F1087)+2,MONTH(F1087),DAY(F1087)-1)</f>
        <v>45263</v>
      </c>
      <c r="H1087" s="114" t="s">
        <v>2441</v>
      </c>
      <c r="I1087" s="379" t="s">
        <v>3024</v>
      </c>
      <c r="J1087" s="155" t="s">
        <v>7157</v>
      </c>
      <c r="K1087" s="114" t="s">
        <v>11728</v>
      </c>
      <c r="L1087" s="114" t="s">
        <v>5123</v>
      </c>
      <c r="M1087" s="114" t="s">
        <v>3640</v>
      </c>
      <c r="N1087" s="116" t="str">
        <f t="shared" si="154"/>
        <v>LP</v>
      </c>
      <c r="O1087" s="118" t="s">
        <v>8725</v>
      </c>
      <c r="P1087" s="114" t="str">
        <f>IF(EXACT(O1087,"Overseas Charities Operating in Jamaica"),"Medium",IF(EXACT(O1087,"Muslim Groups/Foundations"),"Medium",IF(EXACT(O1087,"Churches"),"Low",IF(EXACT(O1087,"Benevolent Societies"),"Low",IF(EXACT(O1087,"Alumni/Past Students'associations"),"Low",IF(EXACT(O1087,"Schools(Government/Private)"),"Low",IF(EXACT(O1087,"Govt.Based Trust/Charities"),"Low",IF(EXACT(O1087,"Trust"),"Medium",IF(EXACT(O1087,"Company Based Foundations"),"Medium",IF(EXACT(O1087,"Other Foundations"),"Medium",IF(EXACT(O1087,"Unincorporated Groups"),"Medium","")))))))))))</f>
        <v>Medium</v>
      </c>
      <c r="Q1087" s="155" t="s">
        <v>7158</v>
      </c>
      <c r="R1087" s="356" t="s">
        <v>12282</v>
      </c>
      <c r="S1087" s="356"/>
      <c r="T1087" s="155" t="s">
        <v>12283</v>
      </c>
      <c r="U1087" s="117" t="s">
        <v>12284</v>
      </c>
      <c r="V1087" s="129" t="s">
        <v>7159</v>
      </c>
      <c r="W1087" s="128" t="s">
        <v>1193</v>
      </c>
      <c r="X1087" s="128" t="s">
        <v>1193</v>
      </c>
      <c r="Y1087" s="128">
        <v>43748</v>
      </c>
      <c r="Z1087" s="128">
        <v>43830</v>
      </c>
      <c r="AA1087" s="120">
        <v>524252</v>
      </c>
      <c r="AB1087" s="120">
        <v>0</v>
      </c>
      <c r="AC1087" s="120">
        <v>340000</v>
      </c>
      <c r="AD1087" s="120">
        <v>0</v>
      </c>
      <c r="AE1087" s="120">
        <v>264252</v>
      </c>
      <c r="AF1087" s="121">
        <v>80000</v>
      </c>
      <c r="AG1087" s="114" t="s">
        <v>7819</v>
      </c>
      <c r="AH1087" s="114" t="s">
        <v>1193</v>
      </c>
      <c r="AI1087" s="114">
        <v>3</v>
      </c>
      <c r="AJ1087" s="114">
        <v>1</v>
      </c>
      <c r="AK1087" s="114">
        <v>2</v>
      </c>
      <c r="AL1087" s="114">
        <v>0</v>
      </c>
      <c r="AM1087" s="114">
        <v>0</v>
      </c>
      <c r="AN1087" s="118" t="s">
        <v>3500</v>
      </c>
      <c r="AO1087" s="122">
        <v>1</v>
      </c>
    </row>
    <row r="1088" spans="1:41" s="11" customFormat="1" ht="25" customHeight="1" x14ac:dyDescent="0.3">
      <c r="A1088" s="123"/>
      <c r="B1088" s="124"/>
      <c r="C1088" s="114" t="str">
        <f t="shared" ca="1" si="151"/>
        <v>Active</v>
      </c>
      <c r="D1088" s="114" t="s">
        <v>3597</v>
      </c>
      <c r="E1088" s="115">
        <v>43503</v>
      </c>
      <c r="F1088" s="115">
        <v>45695</v>
      </c>
      <c r="G1088" s="115">
        <f>DATE(YEAR(F1088)+1,MONTH(F1088)+6,DAY(F1088)-1)</f>
        <v>46240</v>
      </c>
      <c r="H1088" s="114" t="s">
        <v>4894</v>
      </c>
      <c r="I1088" s="379" t="s">
        <v>9685</v>
      </c>
      <c r="J1088" s="155" t="s">
        <v>7161</v>
      </c>
      <c r="K1088" s="114" t="s">
        <v>30</v>
      </c>
      <c r="L1088" s="114" t="s">
        <v>15709</v>
      </c>
      <c r="M1088" s="114" t="s">
        <v>3640</v>
      </c>
      <c r="N1088" s="116" t="str">
        <f t="shared" si="154"/>
        <v>LP</v>
      </c>
      <c r="O1088" s="118" t="s">
        <v>8727</v>
      </c>
      <c r="P1088" s="114" t="str">
        <f>IF(EXACT(O1088,"Overseas Charities Operating in Jamaica"),"Medium",IF(EXACT(O1088,"Muslim Groups/Foundations"),"Medium",IF(EXACT(O1088,"Churches"),"Low",IF(EXACT(O1088,"Benevolent Societies"),"Low",IF(EXACT(O1088,"Alumni/Past Students'associations"),"Low",IF(EXACT(O1088,"Schools(Government/Private)"),"Low",IF(EXACT(O1088,"Govt.Based Trust/Charities"),"Low",IF(EXACT(O1088,"Trust"),"Medium",IF(EXACT(O1088,"Company Based Foundations"),"Medium",IF(EXACT(O1088,"Other Foundations"),"Medium",IF(EXACT(O1088,"Unincorporated Groups"),"Medium","")))))))))))</f>
        <v>Medium</v>
      </c>
      <c r="Q1088" s="155" t="s">
        <v>7162</v>
      </c>
      <c r="R1088" s="356" t="s">
        <v>12272</v>
      </c>
      <c r="S1088" s="356"/>
      <c r="T1088" s="155" t="s">
        <v>12273</v>
      </c>
      <c r="U1088" s="117" t="s">
        <v>12274</v>
      </c>
      <c r="V1088" s="119" t="s">
        <v>12275</v>
      </c>
      <c r="W1088" s="119" t="s">
        <v>1193</v>
      </c>
      <c r="X1088" s="119" t="s">
        <v>1193</v>
      </c>
      <c r="Y1088" s="128">
        <v>44273</v>
      </c>
      <c r="Z1088" s="128">
        <v>43830</v>
      </c>
      <c r="AA1088" s="120">
        <v>953500</v>
      </c>
      <c r="AB1088" s="120">
        <v>0</v>
      </c>
      <c r="AC1088" s="120">
        <v>202290</v>
      </c>
      <c r="AD1088" s="120">
        <v>0</v>
      </c>
      <c r="AE1088" s="120">
        <v>943196.2</v>
      </c>
      <c r="AF1088" s="121">
        <v>283670</v>
      </c>
      <c r="AG1088" s="114" t="s">
        <v>1193</v>
      </c>
      <c r="AH1088" s="130" t="s">
        <v>1193</v>
      </c>
      <c r="AI1088" s="114">
        <v>50</v>
      </c>
      <c r="AJ1088" s="114">
        <v>14</v>
      </c>
      <c r="AK1088" s="114">
        <v>36</v>
      </c>
      <c r="AL1088" s="114">
        <v>4</v>
      </c>
      <c r="AM1088" s="114">
        <v>3</v>
      </c>
      <c r="AN1088" s="118" t="s">
        <v>3500</v>
      </c>
      <c r="AO1088" s="122">
        <v>1</v>
      </c>
    </row>
    <row r="1089" spans="1:41" s="11" customFormat="1" ht="25" customHeight="1" x14ac:dyDescent="0.3">
      <c r="A1089" s="123"/>
      <c r="B1089" s="124"/>
      <c r="C1089" s="114" t="str">
        <f t="shared" ca="1" si="151"/>
        <v>Expired</v>
      </c>
      <c r="D1089" s="114" t="s">
        <v>4031</v>
      </c>
      <c r="E1089" s="115">
        <v>42044</v>
      </c>
      <c r="F1089" s="115">
        <v>45331</v>
      </c>
      <c r="G1089" s="115">
        <f>DATE(YEAR(F1089)+2,MONTH(F1089),DAY(F1089)-1)</f>
        <v>46061</v>
      </c>
      <c r="H1089" s="114" t="s">
        <v>814</v>
      </c>
      <c r="I1089" s="379" t="s">
        <v>815</v>
      </c>
      <c r="J1089" s="155" t="s">
        <v>6163</v>
      </c>
      <c r="K1089" s="114" t="s">
        <v>11728</v>
      </c>
      <c r="L1089" s="114" t="s">
        <v>5123</v>
      </c>
      <c r="M1089" s="114" t="s">
        <v>3640</v>
      </c>
      <c r="N1089" s="116" t="str">
        <f t="shared" si="154"/>
        <v>LP</v>
      </c>
      <c r="O1089" s="118" t="s">
        <v>8726</v>
      </c>
      <c r="P1089" s="114" t="str">
        <f>IF(EXACT(O1089,"Overseas Charities Operating in Jamaica"),"Medium",IF(EXACT(O1089,"Muslim Groups/Foundations"),"Medium",IF(EXACT(O1089,"Churches"),"Low",IF(EXACT(O1089,"Benevolent Societies"),"Low",IF(EXACT(O1089,"Alumni/Past Students'associations"),"Low",IF(EXACT(O1089,"Schools(Government/Private)"),"Low",IF(EXACT(O1089,"Govt.Based Trust/Charities"),"Low",IF(EXACT(O1089,"Trust"),"Medium",IF(EXACT(O1089,"Company Based Foundations"),"Medium",IF(EXACT(O1089,"Other Foundations"),"Medium",IF(EXACT(O1089,"Unincorporated Groups"),"Medium","")))))))))))</f>
        <v>Medium</v>
      </c>
      <c r="Q1089" s="155" t="s">
        <v>10665</v>
      </c>
      <c r="R1089" s="356" t="s">
        <v>12290</v>
      </c>
      <c r="S1089" s="356"/>
      <c r="T1089" s="155" t="s">
        <v>1691</v>
      </c>
      <c r="U1089" s="117" t="s">
        <v>12291</v>
      </c>
      <c r="V1089" s="129" t="s">
        <v>11151</v>
      </c>
      <c r="W1089" s="129" t="s">
        <v>11152</v>
      </c>
      <c r="X1089" s="129" t="s">
        <v>7788</v>
      </c>
      <c r="Y1089" s="128">
        <v>41806</v>
      </c>
      <c r="Z1089" s="128">
        <v>43830</v>
      </c>
      <c r="AA1089" s="120">
        <v>26670000</v>
      </c>
      <c r="AB1089" s="120">
        <v>0</v>
      </c>
      <c r="AC1089" s="120">
        <v>12600000</v>
      </c>
      <c r="AD1089" s="120">
        <v>0</v>
      </c>
      <c r="AE1089" s="120">
        <v>26000000</v>
      </c>
      <c r="AF1089" s="121">
        <v>98989440</v>
      </c>
      <c r="AG1089" s="114" t="s">
        <v>7820</v>
      </c>
      <c r="AH1089" s="114" t="s">
        <v>7821</v>
      </c>
      <c r="AI1089" s="114">
        <v>0</v>
      </c>
      <c r="AJ1089" s="114">
        <v>0</v>
      </c>
      <c r="AK1089" s="114">
        <v>0</v>
      </c>
      <c r="AL1089" s="114">
        <v>10</v>
      </c>
      <c r="AM1089" s="114">
        <v>0</v>
      </c>
      <c r="AN1089" s="118" t="s">
        <v>4568</v>
      </c>
      <c r="AO1089" s="122">
        <v>1</v>
      </c>
    </row>
    <row r="1090" spans="1:41" s="11" customFormat="1" ht="25" customHeight="1" x14ac:dyDescent="0.3">
      <c r="A1090" s="123"/>
      <c r="B1090" s="124"/>
      <c r="C1090" s="114" t="str">
        <f t="shared" ca="1" si="151"/>
        <v>Expired</v>
      </c>
      <c r="D1090" s="114" t="s">
        <v>8850</v>
      </c>
      <c r="E1090" s="115">
        <v>41786</v>
      </c>
      <c r="F1090" s="115">
        <v>45439</v>
      </c>
      <c r="G1090" s="115">
        <f>DATE(YEAR(F1090)+2,MONTH(F1090),DAY(F1090)-1)</f>
        <v>46168</v>
      </c>
      <c r="H1090" s="114" t="s">
        <v>201</v>
      </c>
      <c r="I1090" s="379" t="s">
        <v>3177</v>
      </c>
      <c r="J1090" s="155" t="s">
        <v>7163</v>
      </c>
      <c r="K1090" s="114" t="s">
        <v>11728</v>
      </c>
      <c r="L1090" s="114" t="s">
        <v>5123</v>
      </c>
      <c r="M1090" s="114" t="s">
        <v>3640</v>
      </c>
      <c r="N1090" s="116" t="str">
        <f t="shared" si="154"/>
        <v>LP</v>
      </c>
      <c r="O1090" s="118" t="s">
        <v>8725</v>
      </c>
      <c r="P1090" s="114" t="str">
        <f>IF(EXACT(O1090,"Overseas Charities Operating in Jamaica"),"Medium",IF(EXACT(O1090,"Muslim Groups/Foundations"),"Medium",IF(EXACT(O1090,"Churches"),"Low",IF(EXACT(O1090,"Benevolent Societies"),"Low",IF(EXACT(O1090,"Alumni/Past Students'associations"),"Low",IF(EXACT(O1090,"Schools(Government/Private)"),"Low",IF(EXACT(O1090,"Govt.Based Trust/Charities"),"Low",IF(EXACT(O1090,"Trust"),"Medium",IF(EXACT(O1090,"Company Based Foundations"),"Medium",IF(EXACT(O1090,"Other Foundations"),"Medium",IF(EXACT(O1090,"Unincorporated Groups"),"Medium","")))))))))))</f>
        <v>Medium</v>
      </c>
      <c r="Q1090" s="155" t="s">
        <v>502</v>
      </c>
      <c r="R1090" s="356" t="s">
        <v>12292</v>
      </c>
      <c r="S1090" s="356"/>
      <c r="T1090" s="155" t="s">
        <v>3260</v>
      </c>
      <c r="U1090" s="117" t="s">
        <v>12293</v>
      </c>
      <c r="V1090" s="129" t="s">
        <v>11153</v>
      </c>
      <c r="W1090" s="128" t="s">
        <v>1193</v>
      </c>
      <c r="X1090" s="128" t="s">
        <v>1193</v>
      </c>
      <c r="Y1090" s="128">
        <v>41751</v>
      </c>
      <c r="Z1090" s="128">
        <v>44561</v>
      </c>
      <c r="AA1090" s="120">
        <v>57567</v>
      </c>
      <c r="AB1090" s="120">
        <v>0</v>
      </c>
      <c r="AC1090" s="120">
        <v>0</v>
      </c>
      <c r="AD1090" s="120">
        <v>0</v>
      </c>
      <c r="AE1090" s="120">
        <v>51161</v>
      </c>
      <c r="AF1090" s="121">
        <v>13741335</v>
      </c>
      <c r="AG1090" s="129" t="s">
        <v>11153</v>
      </c>
      <c r="AH1090" s="114" t="s">
        <v>7630</v>
      </c>
      <c r="AI1090" s="114">
        <v>75</v>
      </c>
      <c r="AJ1090" s="114">
        <v>30</v>
      </c>
      <c r="AK1090" s="114">
        <v>45</v>
      </c>
      <c r="AL1090" s="114">
        <v>1</v>
      </c>
      <c r="AM1090" s="114">
        <v>0</v>
      </c>
      <c r="AN1090" s="118" t="s">
        <v>3500</v>
      </c>
      <c r="AO1090" s="122">
        <v>1</v>
      </c>
    </row>
    <row r="1091" spans="1:41" s="11" customFormat="1" ht="25" customHeight="1" x14ac:dyDescent="0.3">
      <c r="A1091" s="123" t="s">
        <v>11567</v>
      </c>
      <c r="B1091" s="124"/>
      <c r="C1091" s="114" t="str">
        <f t="shared" ca="1" si="151"/>
        <v>Expired</v>
      </c>
      <c r="D1091" s="118" t="s">
        <v>15058</v>
      </c>
      <c r="E1091" s="129">
        <v>42016</v>
      </c>
      <c r="F1091" s="138">
        <v>45669</v>
      </c>
      <c r="G1091" s="115">
        <f>DATE(YEAR(F1091)+1,MONTH(F1091),DAY(F1091)-1)</f>
        <v>46033</v>
      </c>
      <c r="H1091" s="118" t="s">
        <v>4719</v>
      </c>
      <c r="I1091" s="379" t="s">
        <v>788</v>
      </c>
      <c r="J1091" s="345" t="s">
        <v>4493</v>
      </c>
      <c r="K1091" s="118" t="s">
        <v>14</v>
      </c>
      <c r="L1091" s="118" t="s">
        <v>3368</v>
      </c>
      <c r="M1091" s="117" t="s">
        <v>3640</v>
      </c>
      <c r="N1091" s="116" t="str">
        <f t="shared" si="154"/>
        <v>LP</v>
      </c>
      <c r="O1091" s="118" t="s">
        <v>8725</v>
      </c>
      <c r="P1091" s="114" t="str">
        <f>IF(EXACT(O1091,"Overseas Charities Operating in Jamaica"),"Medium",IF(EXACT(O1091,"Muslim Groups/Foundations"),"Medium",IF(EXACT(O1091,"Churches"),"Low",IF(EXACT(O1091,"Benevolent Societies"),"Low",IF(EXACT(O1091,"Alumni/Past Students'associations"),"Low",IF(EXACT(O1091,"Schools(Government/Private)"),"Low",IF(EXACT(O1091,"Govt.Based Trust/Charities"),"Low",IF(EXACT(O1091,"Trust"),"Medium",IF(EXACT(O1091,"Company Based Foundations"),"Medium",IF(EXACT(O1091,"Other Foundations"),"Medium",IF(EXACT(O1091,"Unincorporated Groups"),"Medium","")))))))))))</f>
        <v>Medium</v>
      </c>
      <c r="Q1091" s="345" t="s">
        <v>10305</v>
      </c>
      <c r="R1091" s="357"/>
      <c r="S1091" s="357"/>
      <c r="T1091" s="345" t="s">
        <v>3530</v>
      </c>
      <c r="U1091" s="139" t="s">
        <v>7164</v>
      </c>
      <c r="V1091" s="118" t="s">
        <v>11017</v>
      </c>
      <c r="W1091" s="118" t="s">
        <v>11018</v>
      </c>
      <c r="X1091" s="118" t="s">
        <v>9099</v>
      </c>
      <c r="Y1091" s="129">
        <v>41963</v>
      </c>
      <c r="Z1091" s="129">
        <v>42735</v>
      </c>
      <c r="AA1091" s="162">
        <v>11200000</v>
      </c>
      <c r="AB1091" s="162">
        <v>0</v>
      </c>
      <c r="AC1091" s="162">
        <v>11200000</v>
      </c>
      <c r="AD1091" s="162">
        <v>0</v>
      </c>
      <c r="AE1091" s="162">
        <v>11200000</v>
      </c>
      <c r="AF1091" s="140"/>
      <c r="AG1091" s="118" t="s">
        <v>11339</v>
      </c>
      <c r="AH1091" s="118" t="s">
        <v>11340</v>
      </c>
      <c r="AI1091" s="118">
        <v>4</v>
      </c>
      <c r="AJ1091" s="118">
        <v>3</v>
      </c>
      <c r="AK1091" s="118">
        <v>1</v>
      </c>
      <c r="AL1091" s="118">
        <v>4</v>
      </c>
      <c r="AM1091" s="118">
        <v>1</v>
      </c>
      <c r="AN1091" s="118" t="s">
        <v>3517</v>
      </c>
      <c r="AO1091" s="141">
        <v>1</v>
      </c>
    </row>
    <row r="1092" spans="1:41" s="11" customFormat="1" ht="25" customHeight="1" x14ac:dyDescent="0.3">
      <c r="A1092" s="123"/>
      <c r="B1092" s="124"/>
      <c r="C1092" s="114" t="str">
        <f t="shared" ca="1" si="151"/>
        <v>Active</v>
      </c>
      <c r="D1092" s="114" t="s">
        <v>16196</v>
      </c>
      <c r="E1092" s="115">
        <v>46049</v>
      </c>
      <c r="F1092" s="115">
        <v>46049</v>
      </c>
      <c r="G1092" s="115">
        <f>DATE(YEAR(F1092)+2,MONTH(F1092),DAY(F1092)-1)</f>
        <v>46778</v>
      </c>
      <c r="H1092" s="114" t="s">
        <v>16197</v>
      </c>
      <c r="I1092" s="379" t="s">
        <v>16198</v>
      </c>
      <c r="J1092" s="155" t="s">
        <v>16199</v>
      </c>
      <c r="K1092" s="118" t="s">
        <v>11728</v>
      </c>
      <c r="L1092" s="114" t="s">
        <v>5123</v>
      </c>
      <c r="M1092" s="114" t="s">
        <v>3640</v>
      </c>
      <c r="N1092" s="116" t="str">
        <f t="shared" si="154"/>
        <v>LP</v>
      </c>
      <c r="O1092" s="114" t="s">
        <v>8725</v>
      </c>
      <c r="P1092" s="114" t="str">
        <f>IF(EXACT(O1092,"Overseas Charities Operating in Jamaica"),"Medium",IF(EXACT(O1092,"Muslim Groups/Foundations"),"Medium",IF(EXACT(O1092,"Churches"),"Low",IF(EXACT(O1092,"Benevolent Societies"),"Low",IF(EXACT(O1092,"Alumni/Past Students Associations"),"Low",IF(EXACT(O1092,"Schools(Government/Private)"),"Low",IF(EXACT(O1092,"Govt.Based Trusts/Charities"),"Low",IF(EXACT(O1092,"Trust"),"Medium",IF(EXACT(O1092,"Company Based Foundations"),"Medium",IF(EXACT(O1092,"Other Foundations"),"Medium",IF(EXACT(O1092,"Unincorporated Groups"),"Medium","")))))))))))</f>
        <v>Medium</v>
      </c>
      <c r="Q1092" s="155" t="s">
        <v>1193</v>
      </c>
      <c r="R1092" s="356" t="s">
        <v>1193</v>
      </c>
      <c r="S1092" s="356"/>
      <c r="T1092" s="155" t="s">
        <v>1193</v>
      </c>
      <c r="U1092" s="127" t="s">
        <v>1193</v>
      </c>
      <c r="V1092" s="128" t="s">
        <v>1193</v>
      </c>
      <c r="W1092" s="128" t="s">
        <v>1193</v>
      </c>
      <c r="X1092" s="128" t="s">
        <v>1193</v>
      </c>
      <c r="Y1092" s="115" t="s">
        <v>1193</v>
      </c>
      <c r="Z1092" s="115" t="s">
        <v>3303</v>
      </c>
      <c r="AA1092" s="120">
        <v>0</v>
      </c>
      <c r="AB1092" s="120">
        <v>0</v>
      </c>
      <c r="AC1092" s="120">
        <v>0</v>
      </c>
      <c r="AD1092" s="120">
        <v>0</v>
      </c>
      <c r="AE1092" s="120">
        <v>0</v>
      </c>
      <c r="AF1092" s="121">
        <v>0</v>
      </c>
      <c r="AG1092" s="114" t="s">
        <v>1193</v>
      </c>
      <c r="AH1092" s="114" t="s">
        <v>1193</v>
      </c>
      <c r="AI1092" s="114" t="s">
        <v>1193</v>
      </c>
      <c r="AJ1092" s="114" t="s">
        <v>1193</v>
      </c>
      <c r="AK1092" s="114" t="s">
        <v>1193</v>
      </c>
      <c r="AL1092" s="114" t="s">
        <v>1193</v>
      </c>
      <c r="AM1092" s="114" t="s">
        <v>1193</v>
      </c>
      <c r="AN1092" s="118" t="s">
        <v>3500</v>
      </c>
      <c r="AO1092" s="122">
        <v>1</v>
      </c>
    </row>
    <row r="1093" spans="1:41" s="11" customFormat="1" ht="25" customHeight="1" x14ac:dyDescent="0.3">
      <c r="A1093" s="125"/>
      <c r="B1093" s="145"/>
      <c r="C1093" s="114" t="str">
        <f t="shared" ca="1" si="151"/>
        <v>Expired</v>
      </c>
      <c r="D1093" s="114" t="s">
        <v>3905</v>
      </c>
      <c r="E1093" s="115">
        <v>44537</v>
      </c>
      <c r="F1093" s="115">
        <v>45267</v>
      </c>
      <c r="G1093" s="115">
        <f>DATE(YEAR(F1093)+1,MONTH(F1093),DAY(F1093)-1)</f>
        <v>45632</v>
      </c>
      <c r="H1093" s="114" t="s">
        <v>4160</v>
      </c>
      <c r="I1093" s="379" t="s">
        <v>8171</v>
      </c>
      <c r="J1093" s="155" t="s">
        <v>7390</v>
      </c>
      <c r="K1093" s="114" t="s">
        <v>11728</v>
      </c>
      <c r="L1093" s="114" t="s">
        <v>5123</v>
      </c>
      <c r="M1093" s="114" t="s">
        <v>3640</v>
      </c>
      <c r="N1093" s="116" t="str">
        <f t="shared" si="154"/>
        <v>LP</v>
      </c>
      <c r="O1093" s="118" t="s">
        <v>8725</v>
      </c>
      <c r="P1093" s="114" t="str">
        <f t="shared" ref="P1093:P1104" si="157">IF(EXACT(O1093,"Overseas Charities Operating in Jamaica"),"Medium",IF(EXACT(O1093,"Muslim Groups/Foundations"),"Medium",IF(EXACT(O1093,"Churches"),"Low",IF(EXACT(O1093,"Benevolent Societies"),"Low",IF(EXACT(O1093,"Alumni/Past Students'associations"),"Low",IF(EXACT(O1093,"Schools(Government/Private)"),"Low",IF(EXACT(O1093,"Govt.Based Trust/Charities"),"Low",IF(EXACT(O1093,"Trust"),"Medium",IF(EXACT(O1093,"Company Based Foundations"),"Medium",IF(EXACT(O1093,"Other Foundations"),"Medium",IF(EXACT(O1093,"Unincorporated Groups"),"Medium","")))))))))))</f>
        <v>Medium</v>
      </c>
      <c r="Q1093" s="155" t="s">
        <v>10666</v>
      </c>
      <c r="R1093" s="356" t="s">
        <v>12305</v>
      </c>
      <c r="S1093" s="356"/>
      <c r="T1093" s="155" t="s">
        <v>12306</v>
      </c>
      <c r="U1093" s="127" t="s">
        <v>12307</v>
      </c>
      <c r="V1093" s="118" t="s">
        <v>7391</v>
      </c>
      <c r="W1093" s="118" t="s">
        <v>7392</v>
      </c>
      <c r="X1093" s="118" t="s">
        <v>1193</v>
      </c>
      <c r="Y1093" s="115">
        <v>44343</v>
      </c>
      <c r="Z1093" s="115">
        <v>44926</v>
      </c>
      <c r="AA1093" s="130">
        <v>210000</v>
      </c>
      <c r="AB1093" s="130">
        <v>0</v>
      </c>
      <c r="AC1093" s="130">
        <v>192000</v>
      </c>
      <c r="AD1093" s="130">
        <v>0</v>
      </c>
      <c r="AE1093" s="130">
        <v>222000</v>
      </c>
      <c r="AF1093" s="137">
        <v>18000</v>
      </c>
      <c r="AG1093" s="114" t="s">
        <v>14204</v>
      </c>
      <c r="AH1093" s="114" t="s">
        <v>1193</v>
      </c>
      <c r="AI1093" s="114">
        <v>3</v>
      </c>
      <c r="AJ1093" s="114">
        <v>1</v>
      </c>
      <c r="AK1093" s="114">
        <v>2</v>
      </c>
      <c r="AL1093" s="114">
        <v>0</v>
      </c>
      <c r="AM1093" s="114">
        <v>0</v>
      </c>
      <c r="AN1093" s="136" t="s">
        <v>3500</v>
      </c>
      <c r="AO1093" s="122">
        <v>1</v>
      </c>
    </row>
    <row r="1094" spans="1:41" s="11" customFormat="1" ht="25" customHeight="1" x14ac:dyDescent="0.3">
      <c r="A1094" s="123"/>
      <c r="B1094" s="124"/>
      <c r="C1094" s="114" t="str">
        <f t="shared" ca="1" si="151"/>
        <v>Expired</v>
      </c>
      <c r="D1094" s="114" t="s">
        <v>3638</v>
      </c>
      <c r="E1094" s="115">
        <v>41883</v>
      </c>
      <c r="F1094" s="115">
        <v>45087</v>
      </c>
      <c r="G1094" s="115">
        <f t="shared" ref="G1094:G1099" si="158">DATE(YEAR(F1094)+2,MONTH(F1094),DAY(F1094)-1)</f>
        <v>45817</v>
      </c>
      <c r="H1094" s="114" t="s">
        <v>4827</v>
      </c>
      <c r="I1094" s="379" t="s">
        <v>587</v>
      </c>
      <c r="J1094" s="155" t="s">
        <v>7165</v>
      </c>
      <c r="K1094" s="114" t="s">
        <v>11728</v>
      </c>
      <c r="L1094" s="114" t="s">
        <v>5123</v>
      </c>
      <c r="M1094" s="114" t="s">
        <v>3640</v>
      </c>
      <c r="N1094" s="116" t="str">
        <f t="shared" si="154"/>
        <v>LP</v>
      </c>
      <c r="O1094" s="118" t="s">
        <v>8726</v>
      </c>
      <c r="P1094" s="114" t="str">
        <f t="shared" si="157"/>
        <v>Medium</v>
      </c>
      <c r="Q1094" s="155" t="s">
        <v>634</v>
      </c>
      <c r="R1094" s="356" t="s">
        <v>12181</v>
      </c>
      <c r="S1094" s="356"/>
      <c r="T1094" s="155" t="s">
        <v>12182</v>
      </c>
      <c r="U1094" s="117" t="s">
        <v>12183</v>
      </c>
      <c r="V1094" s="118" t="s">
        <v>12185</v>
      </c>
      <c r="W1094" s="119" t="s">
        <v>1193</v>
      </c>
      <c r="X1094" s="119" t="s">
        <v>1193</v>
      </c>
      <c r="Y1094" s="128">
        <v>41862</v>
      </c>
      <c r="Z1094" s="128">
        <v>43100</v>
      </c>
      <c r="AA1094" s="120">
        <v>0</v>
      </c>
      <c r="AB1094" s="120">
        <v>0</v>
      </c>
      <c r="AC1094" s="120">
        <v>141000</v>
      </c>
      <c r="AD1094" s="120">
        <v>0</v>
      </c>
      <c r="AE1094" s="120">
        <v>1410000</v>
      </c>
      <c r="AF1094" s="121">
        <v>3087352</v>
      </c>
      <c r="AG1094" s="114" t="s">
        <v>1193</v>
      </c>
      <c r="AH1094" s="130" t="s">
        <v>12184</v>
      </c>
      <c r="AI1094" s="131">
        <v>2</v>
      </c>
      <c r="AJ1094" s="131">
        <v>2</v>
      </c>
      <c r="AK1094" s="131">
        <v>0</v>
      </c>
      <c r="AL1094" s="131">
        <v>2</v>
      </c>
      <c r="AM1094" s="131">
        <v>0</v>
      </c>
      <c r="AN1094" s="131" t="s">
        <v>3500</v>
      </c>
      <c r="AO1094" s="167">
        <v>1</v>
      </c>
    </row>
    <row r="1095" spans="1:41" s="11" customFormat="1" ht="25" customHeight="1" x14ac:dyDescent="0.3">
      <c r="A1095" s="123"/>
      <c r="B1095" s="124"/>
      <c r="C1095" s="114" t="str">
        <f t="shared" ca="1" si="151"/>
        <v>Expired</v>
      </c>
      <c r="D1095" s="114" t="s">
        <v>13000</v>
      </c>
      <c r="E1095" s="115">
        <v>42479</v>
      </c>
      <c r="F1095" s="115">
        <v>45302</v>
      </c>
      <c r="G1095" s="115">
        <f t="shared" si="158"/>
        <v>46032</v>
      </c>
      <c r="H1095" s="114" t="s">
        <v>1225</v>
      </c>
      <c r="I1095" s="379" t="s">
        <v>3126</v>
      </c>
      <c r="J1095" s="155" t="s">
        <v>13001</v>
      </c>
      <c r="K1095" s="114" t="s">
        <v>74</v>
      </c>
      <c r="L1095" s="114" t="s">
        <v>15709</v>
      </c>
      <c r="M1095" s="114" t="s">
        <v>3640</v>
      </c>
      <c r="N1095" s="116" t="str">
        <f t="shared" si="154"/>
        <v>LP</v>
      </c>
      <c r="O1095" s="118" t="s">
        <v>8725</v>
      </c>
      <c r="P1095" s="114" t="str">
        <f t="shared" si="157"/>
        <v>Medium</v>
      </c>
      <c r="Q1095" s="155" t="s">
        <v>7166</v>
      </c>
      <c r="R1095" s="356" t="s">
        <v>13003</v>
      </c>
      <c r="S1095" s="356"/>
      <c r="T1095" s="155" t="s">
        <v>13002</v>
      </c>
      <c r="U1095" s="117" t="s">
        <v>13004</v>
      </c>
      <c r="V1095" s="118" t="s">
        <v>7167</v>
      </c>
      <c r="W1095" s="119" t="s">
        <v>1193</v>
      </c>
      <c r="X1095" s="119" t="s">
        <v>1193</v>
      </c>
      <c r="Y1095" s="128">
        <v>41816</v>
      </c>
      <c r="Z1095" s="128">
        <v>43100</v>
      </c>
      <c r="AA1095" s="120">
        <v>1952928</v>
      </c>
      <c r="AB1095" s="120">
        <v>0</v>
      </c>
      <c r="AC1095" s="120">
        <v>1845844</v>
      </c>
      <c r="AD1095" s="120">
        <v>0</v>
      </c>
      <c r="AE1095" s="120">
        <v>-2063494</v>
      </c>
      <c r="AF1095" s="121">
        <v>154219</v>
      </c>
      <c r="AG1095" s="114" t="s">
        <v>1193</v>
      </c>
      <c r="AH1095" s="130" t="s">
        <v>1193</v>
      </c>
      <c r="AI1095" s="131">
        <v>8</v>
      </c>
      <c r="AJ1095" s="131">
        <v>4</v>
      </c>
      <c r="AK1095" s="131">
        <v>4</v>
      </c>
      <c r="AL1095" s="131">
        <v>9</v>
      </c>
      <c r="AM1095" s="131">
        <v>0</v>
      </c>
      <c r="AN1095" s="118" t="s">
        <v>3500</v>
      </c>
      <c r="AO1095" s="122">
        <v>1</v>
      </c>
    </row>
    <row r="1096" spans="1:41" s="11" customFormat="1" ht="25" customHeight="1" x14ac:dyDescent="0.3">
      <c r="A1096" s="123" t="s">
        <v>14512</v>
      </c>
      <c r="B1096" s="181">
        <v>45589</v>
      </c>
      <c r="C1096" s="114" t="str">
        <f t="shared" ca="1" si="151"/>
        <v>Active</v>
      </c>
      <c r="D1096" s="114" t="s">
        <v>14511</v>
      </c>
      <c r="E1096" s="115">
        <v>41844</v>
      </c>
      <c r="F1096" s="115">
        <v>45589</v>
      </c>
      <c r="G1096" s="115">
        <f t="shared" si="158"/>
        <v>46318</v>
      </c>
      <c r="H1096" s="114" t="s">
        <v>372</v>
      </c>
      <c r="I1096" s="379" t="s">
        <v>373</v>
      </c>
      <c r="J1096" s="155" t="s">
        <v>13997</v>
      </c>
      <c r="K1096" s="114" t="s">
        <v>11728</v>
      </c>
      <c r="L1096" s="114" t="s">
        <v>5123</v>
      </c>
      <c r="M1096" s="114" t="s">
        <v>3640</v>
      </c>
      <c r="N1096" s="116" t="str">
        <f t="shared" si="154"/>
        <v>LP</v>
      </c>
      <c r="O1096" s="118" t="s">
        <v>8725</v>
      </c>
      <c r="P1096" s="114" t="str">
        <f t="shared" si="157"/>
        <v>Medium</v>
      </c>
      <c r="Q1096" s="155" t="s">
        <v>541</v>
      </c>
      <c r="R1096" s="356" t="s">
        <v>12294</v>
      </c>
      <c r="S1096" s="356"/>
      <c r="T1096" s="155" t="s">
        <v>12295</v>
      </c>
      <c r="U1096" s="127" t="s">
        <v>13998</v>
      </c>
      <c r="V1096" s="118" t="s">
        <v>12296</v>
      </c>
      <c r="W1096" s="119" t="s">
        <v>1193</v>
      </c>
      <c r="X1096" s="119" t="s">
        <v>1193</v>
      </c>
      <c r="Y1096" s="128">
        <v>41814</v>
      </c>
      <c r="Z1096" s="128">
        <v>43100</v>
      </c>
      <c r="AA1096" s="120">
        <v>48833000</v>
      </c>
      <c r="AB1096" s="120">
        <v>0</v>
      </c>
      <c r="AC1096" s="120">
        <v>31982000</v>
      </c>
      <c r="AD1096" s="120">
        <v>0</v>
      </c>
      <c r="AE1096" s="120">
        <v>38898000</v>
      </c>
      <c r="AF1096" s="121">
        <v>1002062</v>
      </c>
      <c r="AG1096" s="114" t="s">
        <v>1193</v>
      </c>
      <c r="AH1096" s="114" t="s">
        <v>1193</v>
      </c>
      <c r="AI1096" s="114">
        <v>7</v>
      </c>
      <c r="AJ1096" s="114">
        <v>2</v>
      </c>
      <c r="AK1096" s="114">
        <v>5</v>
      </c>
      <c r="AL1096" s="114">
        <v>0</v>
      </c>
      <c r="AM1096" s="114">
        <v>0</v>
      </c>
      <c r="AN1096" s="118" t="s">
        <v>4568</v>
      </c>
      <c r="AO1096" s="122">
        <v>1</v>
      </c>
    </row>
    <row r="1097" spans="1:41" s="11" customFormat="1" ht="25" customHeight="1" x14ac:dyDescent="0.3">
      <c r="A1097" s="123"/>
      <c r="B1097" s="124"/>
      <c r="C1097" s="114" t="str">
        <f t="shared" ca="1" si="151"/>
        <v>Expired</v>
      </c>
      <c r="D1097" s="114" t="s">
        <v>3991</v>
      </c>
      <c r="E1097" s="115">
        <v>41687</v>
      </c>
      <c r="F1097" s="115">
        <v>44617</v>
      </c>
      <c r="G1097" s="115">
        <f t="shared" si="158"/>
        <v>45346</v>
      </c>
      <c r="H1097" s="114" t="s">
        <v>50</v>
      </c>
      <c r="I1097" s="379" t="s">
        <v>9095</v>
      </c>
      <c r="J1097" s="346" t="s">
        <v>5798</v>
      </c>
      <c r="K1097" s="114" t="s">
        <v>11728</v>
      </c>
      <c r="L1097" s="114" t="s">
        <v>5123</v>
      </c>
      <c r="M1097" s="114" t="s">
        <v>3640</v>
      </c>
      <c r="N1097" s="116" t="str">
        <f t="shared" si="154"/>
        <v>LP</v>
      </c>
      <c r="O1097" s="118" t="s">
        <v>8728</v>
      </c>
      <c r="P1097" s="114" t="str">
        <f t="shared" si="157"/>
        <v>Low</v>
      </c>
      <c r="Q1097" s="155" t="s">
        <v>446</v>
      </c>
      <c r="R1097" s="356" t="s">
        <v>13705</v>
      </c>
      <c r="S1097" s="356"/>
      <c r="T1097" s="155" t="s">
        <v>13706</v>
      </c>
      <c r="U1097" s="117" t="s">
        <v>13707</v>
      </c>
      <c r="V1097" s="118" t="s">
        <v>5176</v>
      </c>
      <c r="W1097" s="119" t="s">
        <v>1193</v>
      </c>
      <c r="X1097" s="119" t="s">
        <v>1193</v>
      </c>
      <c r="Y1097" s="128">
        <v>41675</v>
      </c>
      <c r="Z1097" s="118" t="s">
        <v>3305</v>
      </c>
      <c r="AA1097" s="120">
        <v>2258490</v>
      </c>
      <c r="AB1097" s="120">
        <v>0</v>
      </c>
      <c r="AC1097" s="120">
        <v>693962.54</v>
      </c>
      <c r="AD1097" s="120">
        <v>0</v>
      </c>
      <c r="AE1097" s="120">
        <v>703648.42</v>
      </c>
      <c r="AF1097" s="121"/>
      <c r="AG1097" s="114" t="s">
        <v>7822</v>
      </c>
      <c r="AH1097" s="114" t="s">
        <v>7823</v>
      </c>
      <c r="AI1097" s="114">
        <v>12</v>
      </c>
      <c r="AJ1097" s="114">
        <v>2</v>
      </c>
      <c r="AK1097" s="114">
        <v>10</v>
      </c>
      <c r="AL1097" s="114">
        <v>14</v>
      </c>
      <c r="AM1097" s="114">
        <v>0</v>
      </c>
      <c r="AN1097" s="118" t="s">
        <v>3500</v>
      </c>
      <c r="AO1097" s="122">
        <v>1</v>
      </c>
    </row>
    <row r="1098" spans="1:41" s="11" customFormat="1" ht="25" customHeight="1" x14ac:dyDescent="0.3">
      <c r="A1098" s="123"/>
      <c r="B1098" s="124"/>
      <c r="C1098" s="114" t="str">
        <f t="shared" ca="1" si="151"/>
        <v>Active</v>
      </c>
      <c r="D1098" s="114" t="s">
        <v>8874</v>
      </c>
      <c r="E1098" s="115">
        <v>41869</v>
      </c>
      <c r="F1098" s="115">
        <v>45522</v>
      </c>
      <c r="G1098" s="115">
        <f t="shared" si="158"/>
        <v>46251</v>
      </c>
      <c r="H1098" s="114" t="s">
        <v>4801</v>
      </c>
      <c r="I1098" s="379" t="s">
        <v>554</v>
      </c>
      <c r="J1098" s="155" t="s">
        <v>7168</v>
      </c>
      <c r="K1098" s="114" t="s">
        <v>11728</v>
      </c>
      <c r="L1098" s="114" t="s">
        <v>5123</v>
      </c>
      <c r="M1098" s="114" t="s">
        <v>3640</v>
      </c>
      <c r="N1098" s="116" t="str">
        <f t="shared" si="154"/>
        <v>LP</v>
      </c>
      <c r="O1098" s="118" t="s">
        <v>8730</v>
      </c>
      <c r="P1098" s="114" t="str">
        <f t="shared" si="157"/>
        <v>Low</v>
      </c>
      <c r="Q1098" s="155" t="s">
        <v>624</v>
      </c>
      <c r="R1098" s="356"/>
      <c r="S1098" s="356"/>
      <c r="T1098" s="155" t="s">
        <v>1448</v>
      </c>
      <c r="U1098" s="117" t="s">
        <v>7169</v>
      </c>
      <c r="V1098" s="118" t="s">
        <v>8875</v>
      </c>
      <c r="W1098" s="119" t="s">
        <v>1193</v>
      </c>
      <c r="X1098" s="119" t="s">
        <v>1193</v>
      </c>
      <c r="Y1098" s="128">
        <v>44071</v>
      </c>
      <c r="Z1098" s="128">
        <v>44561</v>
      </c>
      <c r="AA1098" s="120">
        <v>197224</v>
      </c>
      <c r="AB1098" s="120">
        <v>0</v>
      </c>
      <c r="AC1098" s="120">
        <v>12100</v>
      </c>
      <c r="AD1098" s="120">
        <v>0</v>
      </c>
      <c r="AE1098" s="120">
        <v>27369326</v>
      </c>
      <c r="AF1098" s="121"/>
      <c r="AG1098" s="114" t="s">
        <v>11504</v>
      </c>
      <c r="AH1098" s="114" t="s">
        <v>7824</v>
      </c>
      <c r="AI1098" s="114">
        <v>1030</v>
      </c>
      <c r="AJ1098" s="114">
        <v>634</v>
      </c>
      <c r="AK1098" s="114">
        <v>396</v>
      </c>
      <c r="AL1098" s="114">
        <v>100</v>
      </c>
      <c r="AM1098" s="114">
        <v>0</v>
      </c>
      <c r="AN1098" s="118" t="s">
        <v>3517</v>
      </c>
      <c r="AO1098" s="122">
        <v>1</v>
      </c>
    </row>
    <row r="1099" spans="1:41" s="11" customFormat="1" ht="25" customHeight="1" x14ac:dyDescent="0.3">
      <c r="A1099" s="123"/>
      <c r="B1099" s="124"/>
      <c r="C1099" s="114" t="str">
        <f t="shared" ca="1" si="151"/>
        <v>Expired</v>
      </c>
      <c r="D1099" s="114" t="s">
        <v>1015</v>
      </c>
      <c r="E1099" s="115">
        <v>42237</v>
      </c>
      <c r="F1099" s="115">
        <f>E1099</f>
        <v>42237</v>
      </c>
      <c r="G1099" s="115">
        <f t="shared" si="158"/>
        <v>42967</v>
      </c>
      <c r="H1099" s="114" t="s">
        <v>1016</v>
      </c>
      <c r="I1099" s="379" t="s">
        <v>1017</v>
      </c>
      <c r="J1099" s="155" t="s">
        <v>7170</v>
      </c>
      <c r="K1099" s="114" t="s">
        <v>11728</v>
      </c>
      <c r="L1099" s="114" t="s">
        <v>5123</v>
      </c>
      <c r="M1099" s="114" t="s">
        <v>3640</v>
      </c>
      <c r="N1099" s="116" t="str">
        <f t="shared" si="154"/>
        <v>LP</v>
      </c>
      <c r="O1099" s="118" t="s">
        <v>8725</v>
      </c>
      <c r="P1099" s="114" t="str">
        <f t="shared" si="157"/>
        <v>Medium</v>
      </c>
      <c r="Q1099" s="155" t="s">
        <v>13343</v>
      </c>
      <c r="R1099" s="356" t="s">
        <v>13344</v>
      </c>
      <c r="S1099" s="356"/>
      <c r="T1099" s="155" t="s">
        <v>13345</v>
      </c>
      <c r="U1099" s="117" t="s">
        <v>13346</v>
      </c>
      <c r="V1099" s="118" t="s">
        <v>13347</v>
      </c>
      <c r="W1099" s="119" t="s">
        <v>1193</v>
      </c>
      <c r="X1099" s="119" t="s">
        <v>1193</v>
      </c>
      <c r="Y1099" s="128">
        <v>42101</v>
      </c>
      <c r="Z1099" s="128">
        <v>42004</v>
      </c>
      <c r="AA1099" s="120">
        <v>2990000</v>
      </c>
      <c r="AB1099" s="120">
        <v>0</v>
      </c>
      <c r="AC1099" s="120">
        <v>0</v>
      </c>
      <c r="AD1099" s="120">
        <v>0</v>
      </c>
      <c r="AE1099" s="120">
        <v>3363135.49</v>
      </c>
      <c r="AF1099" s="121">
        <v>0</v>
      </c>
      <c r="AG1099" s="114" t="s">
        <v>14030</v>
      </c>
      <c r="AH1099" s="114" t="s">
        <v>1193</v>
      </c>
      <c r="AI1099" s="114">
        <v>6</v>
      </c>
      <c r="AJ1099" s="114">
        <v>3</v>
      </c>
      <c r="AK1099" s="114">
        <v>3</v>
      </c>
      <c r="AL1099" s="114">
        <v>0</v>
      </c>
      <c r="AM1099" s="114">
        <v>0</v>
      </c>
      <c r="AN1099" s="118" t="s">
        <v>3500</v>
      </c>
      <c r="AO1099" s="122">
        <v>1</v>
      </c>
    </row>
    <row r="1100" spans="1:41" s="11" customFormat="1" ht="25" customHeight="1" x14ac:dyDescent="0.3">
      <c r="A1100" s="123" t="s">
        <v>13661</v>
      </c>
      <c r="B1100" s="124"/>
      <c r="C1100" s="114" t="str">
        <f t="shared" ca="1" si="151"/>
        <v>Active</v>
      </c>
      <c r="D1100" s="114" t="s">
        <v>15822</v>
      </c>
      <c r="E1100" s="115">
        <v>42184</v>
      </c>
      <c r="F1100" s="115">
        <v>45987</v>
      </c>
      <c r="G1100" s="115">
        <f>DATE(YEAR(F1100),MONTH(F1100)+18,DAY(F1100)-1)</f>
        <v>46532</v>
      </c>
      <c r="H1100" s="114" t="s">
        <v>938</v>
      </c>
      <c r="I1100" s="379" t="s">
        <v>939</v>
      </c>
      <c r="J1100" s="155" t="s">
        <v>7172</v>
      </c>
      <c r="K1100" s="114" t="s">
        <v>11728</v>
      </c>
      <c r="L1100" s="114" t="s">
        <v>5123</v>
      </c>
      <c r="M1100" s="114" t="s">
        <v>3640</v>
      </c>
      <c r="N1100" s="116" t="str">
        <f t="shared" si="154"/>
        <v>LP</v>
      </c>
      <c r="O1100" s="118" t="s">
        <v>8728</v>
      </c>
      <c r="P1100" s="114" t="str">
        <f t="shared" si="157"/>
        <v>Low</v>
      </c>
      <c r="Q1100" s="155" t="s">
        <v>13352</v>
      </c>
      <c r="R1100" s="356" t="s">
        <v>13354</v>
      </c>
      <c r="S1100" s="356"/>
      <c r="T1100" s="155" t="s">
        <v>13355</v>
      </c>
      <c r="U1100" s="127" t="s">
        <v>13356</v>
      </c>
      <c r="V1100" s="118" t="s">
        <v>13353</v>
      </c>
      <c r="W1100" s="119" t="s">
        <v>1193</v>
      </c>
      <c r="X1100" s="119" t="s">
        <v>1193</v>
      </c>
      <c r="Y1100" s="128">
        <v>42156</v>
      </c>
      <c r="Z1100" s="128">
        <v>43100</v>
      </c>
      <c r="AA1100" s="120">
        <v>9051088.4000000004</v>
      </c>
      <c r="AB1100" s="120">
        <v>0</v>
      </c>
      <c r="AC1100" s="120">
        <v>89000</v>
      </c>
      <c r="AD1100" s="120">
        <v>0</v>
      </c>
      <c r="AE1100" s="120">
        <v>7219314.4699999997</v>
      </c>
      <c r="AF1100" s="121">
        <v>0</v>
      </c>
      <c r="AG1100" s="114" t="s">
        <v>1193</v>
      </c>
      <c r="AH1100" s="114" t="s">
        <v>1193</v>
      </c>
      <c r="AI1100" s="114">
        <v>143</v>
      </c>
      <c r="AJ1100" s="114">
        <v>35</v>
      </c>
      <c r="AK1100" s="114">
        <v>108</v>
      </c>
      <c r="AL1100" s="114">
        <v>0</v>
      </c>
      <c r="AM1100" s="114">
        <v>1</v>
      </c>
      <c r="AN1100" s="118" t="s">
        <v>3517</v>
      </c>
      <c r="AO1100" s="122">
        <v>1</v>
      </c>
    </row>
    <row r="1101" spans="1:41" s="11" customFormat="1" ht="25" customHeight="1" x14ac:dyDescent="0.3">
      <c r="A1101" s="123"/>
      <c r="B1101" s="124"/>
      <c r="C1101" s="114" t="str">
        <f t="shared" ca="1" si="151"/>
        <v>Expired</v>
      </c>
      <c r="D1101" s="114" t="s">
        <v>3279</v>
      </c>
      <c r="E1101" s="115">
        <v>44266</v>
      </c>
      <c r="F1101" s="115">
        <f>E1101</f>
        <v>44266</v>
      </c>
      <c r="G1101" s="115">
        <f t="shared" ref="G1101:G1106" si="159">DATE(YEAR(F1101)+2,MONTH(F1101),DAY(F1101)-1)</f>
        <v>44995</v>
      </c>
      <c r="H1101" s="114" t="s">
        <v>3280</v>
      </c>
      <c r="I1101" s="379" t="s">
        <v>8151</v>
      </c>
      <c r="J1101" s="155" t="s">
        <v>7173</v>
      </c>
      <c r="K1101" s="114" t="s">
        <v>11728</v>
      </c>
      <c r="L1101" s="114" t="s">
        <v>5123</v>
      </c>
      <c r="M1101" s="114" t="s">
        <v>3640</v>
      </c>
      <c r="N1101" s="116" t="str">
        <f t="shared" si="154"/>
        <v>LP</v>
      </c>
      <c r="O1101" s="118" t="s">
        <v>8728</v>
      </c>
      <c r="P1101" s="114" t="str">
        <f t="shared" si="157"/>
        <v>Low</v>
      </c>
      <c r="Q1101" s="155" t="s">
        <v>5031</v>
      </c>
      <c r="R1101" s="356" t="s">
        <v>12299</v>
      </c>
      <c r="S1101" s="356"/>
      <c r="T1101" s="155" t="s">
        <v>12300</v>
      </c>
      <c r="U1101" s="117" t="s">
        <v>12301</v>
      </c>
      <c r="V1101" s="118" t="s">
        <v>12302</v>
      </c>
      <c r="W1101" s="118" t="s">
        <v>12304</v>
      </c>
      <c r="X1101" s="118" t="s">
        <v>12303</v>
      </c>
      <c r="Y1101" s="128">
        <v>43761</v>
      </c>
      <c r="Z1101" s="128">
        <v>43465</v>
      </c>
      <c r="AA1101" s="120">
        <v>15678427</v>
      </c>
      <c r="AB1101" s="120">
        <v>0</v>
      </c>
      <c r="AC1101" s="120">
        <v>1339696</v>
      </c>
      <c r="AD1101" s="120">
        <v>0</v>
      </c>
      <c r="AE1101" s="120">
        <v>16882455</v>
      </c>
      <c r="AF1101" s="121">
        <v>96935717</v>
      </c>
      <c r="AG1101" s="114" t="s">
        <v>1193</v>
      </c>
      <c r="AH1101" s="114" t="s">
        <v>1193</v>
      </c>
      <c r="AI1101" s="114">
        <v>7</v>
      </c>
      <c r="AJ1101" s="114">
        <v>7</v>
      </c>
      <c r="AK1101" s="114">
        <v>0</v>
      </c>
      <c r="AL1101" s="114">
        <v>0</v>
      </c>
      <c r="AM1101" s="114">
        <v>0</v>
      </c>
      <c r="AN1101" s="118" t="s">
        <v>3500</v>
      </c>
      <c r="AO1101" s="122">
        <v>1</v>
      </c>
    </row>
    <row r="1102" spans="1:41" s="11" customFormat="1" ht="25" customHeight="1" x14ac:dyDescent="0.3">
      <c r="A1102" s="123"/>
      <c r="B1102" s="124"/>
      <c r="C1102" s="114" t="str">
        <f t="shared" ca="1" si="151"/>
        <v>Expired</v>
      </c>
      <c r="D1102" s="114" t="s">
        <v>1269</v>
      </c>
      <c r="E1102" s="115">
        <v>42530</v>
      </c>
      <c r="F1102" s="115">
        <f>E1102</f>
        <v>42530</v>
      </c>
      <c r="G1102" s="115">
        <f t="shared" si="159"/>
        <v>43259</v>
      </c>
      <c r="H1102" s="114" t="s">
        <v>1270</v>
      </c>
      <c r="I1102" s="379" t="s">
        <v>3109</v>
      </c>
      <c r="J1102" s="155" t="s">
        <v>7174</v>
      </c>
      <c r="K1102" s="114" t="s">
        <v>11728</v>
      </c>
      <c r="L1102" s="114" t="s">
        <v>5123</v>
      </c>
      <c r="M1102" s="114" t="s">
        <v>3640</v>
      </c>
      <c r="N1102" s="116" t="str">
        <f t="shared" ref="N1102:N1132" si="160">IF(EXACT(M1102,"C - COMPANY ACT"),"LP",IF(EXACT(M1102,"V- VEST ACT (WITHIN PARLIAMENT) "),"LP",IF(EXACT(M1102,"FS - FRIENDLY SOCIETIES ACT"),"LP",IF(EXACT(M1102,"UN - UNICORPORATED"),"LA",""))))</f>
        <v>LP</v>
      </c>
      <c r="O1102" s="118" t="s">
        <v>8728</v>
      </c>
      <c r="P1102" s="114" t="str">
        <f t="shared" si="157"/>
        <v>Low</v>
      </c>
      <c r="Q1102" s="155" t="s">
        <v>10667</v>
      </c>
      <c r="R1102" s="356" t="s">
        <v>12323</v>
      </c>
      <c r="S1102" s="356"/>
      <c r="T1102" s="155" t="s">
        <v>12324</v>
      </c>
      <c r="U1102" s="127" t="s">
        <v>12325</v>
      </c>
      <c r="V1102" s="118" t="s">
        <v>12326</v>
      </c>
      <c r="W1102" s="119" t="s">
        <v>1193</v>
      </c>
      <c r="X1102" s="119" t="s">
        <v>1193</v>
      </c>
      <c r="Y1102" s="128">
        <v>42493</v>
      </c>
      <c r="Z1102" s="128">
        <v>43100</v>
      </c>
      <c r="AA1102" s="120">
        <v>1835929</v>
      </c>
      <c r="AB1102" s="120">
        <v>0</v>
      </c>
      <c r="AC1102" s="120">
        <v>2000</v>
      </c>
      <c r="AD1102" s="120">
        <v>0</v>
      </c>
      <c r="AE1102" s="120">
        <v>843407</v>
      </c>
      <c r="AF1102" s="121">
        <v>15750290</v>
      </c>
      <c r="AG1102" s="114" t="s">
        <v>1193</v>
      </c>
      <c r="AH1102" s="114" t="s">
        <v>1193</v>
      </c>
      <c r="AI1102" s="114">
        <v>700</v>
      </c>
      <c r="AJ1102" s="114">
        <v>160</v>
      </c>
      <c r="AK1102" s="114">
        <v>547</v>
      </c>
      <c r="AL1102" s="114">
        <v>0</v>
      </c>
      <c r="AM1102" s="114">
        <v>27</v>
      </c>
      <c r="AN1102" s="118" t="s">
        <v>3500</v>
      </c>
      <c r="AO1102" s="122">
        <v>1</v>
      </c>
    </row>
    <row r="1103" spans="1:41" s="11" customFormat="1" ht="25" customHeight="1" x14ac:dyDescent="0.3">
      <c r="A1103" s="123"/>
      <c r="B1103" s="124"/>
      <c r="C1103" s="114" t="str">
        <f t="shared" ca="1" si="151"/>
        <v>Expired</v>
      </c>
      <c r="D1103" s="118" t="s">
        <v>3531</v>
      </c>
      <c r="E1103" s="129">
        <v>43278</v>
      </c>
      <c r="F1103" s="138">
        <v>43278</v>
      </c>
      <c r="G1103" s="115">
        <f t="shared" si="159"/>
        <v>44008</v>
      </c>
      <c r="H1103" s="118" t="s">
        <v>4720</v>
      </c>
      <c r="I1103" s="379" t="s">
        <v>8152</v>
      </c>
      <c r="J1103" s="345" t="s">
        <v>7175</v>
      </c>
      <c r="K1103" s="118" t="s">
        <v>14</v>
      </c>
      <c r="L1103" s="118" t="s">
        <v>3368</v>
      </c>
      <c r="M1103" s="114" t="s">
        <v>3640</v>
      </c>
      <c r="N1103" s="116" t="str">
        <f t="shared" si="160"/>
        <v>LP</v>
      </c>
      <c r="O1103" s="118" t="s">
        <v>8728</v>
      </c>
      <c r="P1103" s="114" t="str">
        <f t="shared" si="157"/>
        <v>Low</v>
      </c>
      <c r="Q1103" s="345" t="s">
        <v>7176</v>
      </c>
      <c r="R1103" s="357"/>
      <c r="S1103" s="357"/>
      <c r="T1103" s="345" t="s">
        <v>3532</v>
      </c>
      <c r="U1103" s="139" t="s">
        <v>3533</v>
      </c>
      <c r="V1103" s="118"/>
      <c r="W1103" s="118"/>
      <c r="X1103" s="118"/>
      <c r="Y1103" s="118"/>
      <c r="Z1103" s="118"/>
      <c r="AA1103" s="118"/>
      <c r="AB1103" s="118"/>
      <c r="AC1103" s="118"/>
      <c r="AD1103" s="118"/>
      <c r="AE1103" s="118"/>
      <c r="AF1103" s="140"/>
      <c r="AG1103" s="118"/>
      <c r="AH1103" s="118"/>
      <c r="AI1103" s="118"/>
      <c r="AJ1103" s="118"/>
      <c r="AK1103" s="118"/>
      <c r="AL1103" s="118"/>
      <c r="AM1103" s="118"/>
      <c r="AN1103" s="118"/>
      <c r="AO1103" s="141">
        <v>1</v>
      </c>
    </row>
    <row r="1104" spans="1:41" s="11" customFormat="1" ht="25" customHeight="1" x14ac:dyDescent="0.3">
      <c r="A1104" s="123"/>
      <c r="B1104" s="124"/>
      <c r="C1104" s="114" t="str">
        <f t="shared" ca="1" si="151"/>
        <v>Expired</v>
      </c>
      <c r="D1104" s="114" t="s">
        <v>2070</v>
      </c>
      <c r="E1104" s="115">
        <v>43306</v>
      </c>
      <c r="F1104" s="115">
        <f>E1104</f>
        <v>43306</v>
      </c>
      <c r="G1104" s="115">
        <f t="shared" si="159"/>
        <v>44036</v>
      </c>
      <c r="H1104" s="114" t="s">
        <v>2071</v>
      </c>
      <c r="I1104" s="379" t="s">
        <v>3050</v>
      </c>
      <c r="J1104" s="155" t="s">
        <v>10223</v>
      </c>
      <c r="K1104" s="114" t="s">
        <v>11728</v>
      </c>
      <c r="L1104" s="114" t="s">
        <v>5123</v>
      </c>
      <c r="M1104" s="114" t="s">
        <v>3640</v>
      </c>
      <c r="N1104" s="116" t="str">
        <f t="shared" si="160"/>
        <v>LP</v>
      </c>
      <c r="O1104" s="118" t="s">
        <v>8728</v>
      </c>
      <c r="P1104" s="114" t="str">
        <f t="shared" si="157"/>
        <v>Low</v>
      </c>
      <c r="Q1104" s="155" t="s">
        <v>7177</v>
      </c>
      <c r="R1104" s="356" t="s">
        <v>12308</v>
      </c>
      <c r="S1104" s="356"/>
      <c r="T1104" s="155" t="s">
        <v>12309</v>
      </c>
      <c r="U1104" s="117" t="s">
        <v>7178</v>
      </c>
      <c r="V1104" s="118" t="s">
        <v>12310</v>
      </c>
      <c r="W1104" s="119" t="s">
        <v>1193</v>
      </c>
      <c r="X1104" s="119" t="s">
        <v>1193</v>
      </c>
      <c r="Y1104" s="128">
        <v>42900</v>
      </c>
      <c r="Z1104" s="128">
        <v>43100</v>
      </c>
      <c r="AA1104" s="120">
        <v>12258846.15</v>
      </c>
      <c r="AB1104" s="120">
        <v>0</v>
      </c>
      <c r="AC1104" s="120">
        <v>7559225.4100000001</v>
      </c>
      <c r="AD1104" s="120">
        <v>0</v>
      </c>
      <c r="AE1104" s="120">
        <v>13580781.74</v>
      </c>
      <c r="AF1104" s="121">
        <v>0</v>
      </c>
      <c r="AG1104" s="114" t="s">
        <v>1193</v>
      </c>
      <c r="AH1104" s="130" t="s">
        <v>1193</v>
      </c>
      <c r="AI1104" s="131">
        <v>8</v>
      </c>
      <c r="AJ1104" s="131">
        <v>3</v>
      </c>
      <c r="AK1104" s="131">
        <v>5</v>
      </c>
      <c r="AL1104" s="131">
        <v>0</v>
      </c>
      <c r="AM1104" s="131">
        <v>0</v>
      </c>
      <c r="AN1104" s="118" t="s">
        <v>3500</v>
      </c>
      <c r="AO1104" s="122">
        <v>1</v>
      </c>
    </row>
    <row r="1105" spans="1:43" s="11" customFormat="1" ht="25" customHeight="1" x14ac:dyDescent="0.3">
      <c r="A1105" s="125" t="s">
        <v>11533</v>
      </c>
      <c r="B1105" s="126">
        <v>46007</v>
      </c>
      <c r="C1105" s="114" t="str">
        <f t="shared" ca="1" si="151"/>
        <v>Active</v>
      </c>
      <c r="D1105" s="114" t="s">
        <v>15901</v>
      </c>
      <c r="E1105" s="115">
        <v>46007</v>
      </c>
      <c r="F1105" s="115">
        <v>46007</v>
      </c>
      <c r="G1105" s="115">
        <f t="shared" si="159"/>
        <v>46736</v>
      </c>
      <c r="H1105" s="114" t="s">
        <v>15902</v>
      </c>
      <c r="I1105" s="379" t="s">
        <v>15903</v>
      </c>
      <c r="J1105" s="155" t="s">
        <v>15904</v>
      </c>
      <c r="K1105" s="114" t="s">
        <v>24</v>
      </c>
      <c r="L1105" s="114" t="s">
        <v>5123</v>
      </c>
      <c r="M1105" s="114" t="s">
        <v>3640</v>
      </c>
      <c r="N1105" s="116" t="str">
        <f t="shared" si="160"/>
        <v>LP</v>
      </c>
      <c r="O1105" s="114" t="s">
        <v>8728</v>
      </c>
      <c r="P1105" s="114" t="str">
        <f>IF(EXACT(O1105,"Overseas Charities Operating in Jamaica"),"Medium",IF(EXACT(O1105,"Muslim Groups/Foundations"),"Medium",IF(EXACT(O1105,"Churches"),"Low",IF(EXACT(O1105,"Benevolent Societies"),"Low",IF(EXACT(O1105,"Alumni/Past Students Associations"),"Low",IF(EXACT(O1105,"Schools(Government/Private)"),"Low",IF(EXACT(O1105,"Govt.Based Trusts/Charities"),"Low",IF(EXACT(O1105,"Trust"),"Medium",IF(EXACT(O1105,"Company Based Foundations"),"Medium",IF(EXACT(O1105,"Other Foundations"),"Medium",IF(EXACT(O1105,"Unincorporated Groups"),"Medium","")))))))))))</f>
        <v>Low</v>
      </c>
      <c r="Q1105" s="155" t="s">
        <v>15905</v>
      </c>
      <c r="R1105" s="356" t="s">
        <v>15906</v>
      </c>
      <c r="S1105" s="356"/>
      <c r="T1105" s="155" t="s">
        <v>15907</v>
      </c>
      <c r="U1105" s="117" t="s">
        <v>15908</v>
      </c>
      <c r="V1105" s="118" t="s">
        <v>5430</v>
      </c>
      <c r="W1105" s="118" t="s">
        <v>15909</v>
      </c>
      <c r="X1105" s="118" t="s">
        <v>15910</v>
      </c>
      <c r="Y1105" s="115">
        <v>45902</v>
      </c>
      <c r="Z1105" s="118" t="s">
        <v>3303</v>
      </c>
      <c r="AA1105" s="120">
        <v>0</v>
      </c>
      <c r="AB1105" s="120">
        <v>0</v>
      </c>
      <c r="AC1105" s="120">
        <v>0</v>
      </c>
      <c r="AD1105" s="120">
        <v>0</v>
      </c>
      <c r="AE1105" s="120">
        <v>0</v>
      </c>
      <c r="AF1105" s="121">
        <v>0</v>
      </c>
      <c r="AG1105" s="114" t="s">
        <v>1193</v>
      </c>
      <c r="AH1105" s="114" t="s">
        <v>1193</v>
      </c>
      <c r="AI1105" s="114">
        <v>4</v>
      </c>
      <c r="AJ1105" s="114">
        <v>1</v>
      </c>
      <c r="AK1105" s="114">
        <v>3</v>
      </c>
      <c r="AL1105" s="114">
        <v>0</v>
      </c>
      <c r="AM1105" s="114">
        <v>0</v>
      </c>
      <c r="AN1105" s="118" t="s">
        <v>3500</v>
      </c>
      <c r="AO1105" s="122">
        <v>1</v>
      </c>
    </row>
    <row r="1106" spans="1:43" s="11" customFormat="1" ht="25" customHeight="1" x14ac:dyDescent="0.3">
      <c r="A1106" s="123"/>
      <c r="B1106" s="124"/>
      <c r="C1106" s="114" t="str">
        <f t="shared" ca="1" si="151"/>
        <v>Active</v>
      </c>
      <c r="D1106" s="118" t="s">
        <v>14438</v>
      </c>
      <c r="E1106" s="129">
        <v>41795</v>
      </c>
      <c r="F1106" s="138">
        <v>45620</v>
      </c>
      <c r="G1106" s="115">
        <f t="shared" si="159"/>
        <v>46349</v>
      </c>
      <c r="H1106" s="118" t="s">
        <v>4721</v>
      </c>
      <c r="I1106" s="379" t="s">
        <v>12834</v>
      </c>
      <c r="J1106" s="345" t="s">
        <v>12835</v>
      </c>
      <c r="K1106" s="118" t="s">
        <v>14</v>
      </c>
      <c r="L1106" s="118" t="s">
        <v>3368</v>
      </c>
      <c r="M1106" s="158" t="s">
        <v>3640</v>
      </c>
      <c r="N1106" s="116" t="str">
        <f t="shared" si="160"/>
        <v>LP</v>
      </c>
      <c r="O1106" s="118" t="s">
        <v>8725</v>
      </c>
      <c r="P1106" s="114" t="str">
        <f>IF(EXACT(O1106,"Overseas Charities Operating in Jamaica"),"Medium",IF(EXACT(O1106,"Muslim Groups/Foundations"),"Medium",IF(EXACT(O1106,"Churches"),"Low",IF(EXACT(O1106,"Benevolent Societies"),"Low",IF(EXACT(O1106,"Alumni/Past Students'associations"),"Low",IF(EXACT(O1106,"Schools(Government/Private)"),"Low",IF(EXACT(O1106,"Govt.Based Trust/Charities"),"Low",IF(EXACT(O1106,"Trust"),"Medium",IF(EXACT(O1106,"Company Based Foundations"),"Medium",IF(EXACT(O1106,"Other Foundations"),"Medium",IF(EXACT(O1106,"Unincorporated Groups"),"Medium","")))))))))))</f>
        <v>Medium</v>
      </c>
      <c r="Q1106" s="345" t="s">
        <v>5099</v>
      </c>
      <c r="R1106" s="357" t="s">
        <v>12836</v>
      </c>
      <c r="S1106" s="357"/>
      <c r="T1106" s="345" t="s">
        <v>12837</v>
      </c>
      <c r="U1106" s="139" t="s">
        <v>12838</v>
      </c>
      <c r="V1106" s="118" t="s">
        <v>12839</v>
      </c>
      <c r="W1106" s="118" t="s">
        <v>1193</v>
      </c>
      <c r="X1106" s="118" t="s">
        <v>1193</v>
      </c>
      <c r="Y1106" s="118" t="s">
        <v>1193</v>
      </c>
      <c r="Z1106" s="129">
        <v>43100</v>
      </c>
      <c r="AA1106" s="162">
        <v>3855086</v>
      </c>
      <c r="AB1106" s="162">
        <v>0</v>
      </c>
      <c r="AC1106" s="162">
        <v>1404929</v>
      </c>
      <c r="AD1106" s="162">
        <v>0</v>
      </c>
      <c r="AE1106" s="162">
        <v>5089188</v>
      </c>
      <c r="AF1106" s="140">
        <v>29495370</v>
      </c>
      <c r="AG1106" s="118" t="s">
        <v>1193</v>
      </c>
      <c r="AH1106" s="118" t="s">
        <v>1193</v>
      </c>
      <c r="AI1106" s="118">
        <v>25</v>
      </c>
      <c r="AJ1106" s="118">
        <v>21</v>
      </c>
      <c r="AK1106" s="118">
        <v>4</v>
      </c>
      <c r="AL1106" s="118">
        <v>50</v>
      </c>
      <c r="AM1106" s="118">
        <v>0</v>
      </c>
      <c r="AN1106" s="118" t="s">
        <v>3500</v>
      </c>
      <c r="AO1106" s="141">
        <v>1</v>
      </c>
    </row>
    <row r="1107" spans="1:43" s="11" customFormat="1" ht="25" customHeight="1" x14ac:dyDescent="0.3">
      <c r="A1107" s="133"/>
      <c r="B1107" s="133"/>
      <c r="C1107" s="114" t="str">
        <f t="shared" ca="1" si="151"/>
        <v>Active</v>
      </c>
      <c r="D1107" s="114" t="s">
        <v>8505</v>
      </c>
      <c r="E1107" s="115">
        <v>41744</v>
      </c>
      <c r="F1107" s="115">
        <v>45845</v>
      </c>
      <c r="G1107" s="115">
        <f>DATE(YEAR(F1107),MONTH(F1107)+18,DAY(F1107)-1)</f>
        <v>46393</v>
      </c>
      <c r="H1107" s="114" t="s">
        <v>161</v>
      </c>
      <c r="I1107" s="379" t="s">
        <v>3066</v>
      </c>
      <c r="J1107" s="155" t="s">
        <v>8506</v>
      </c>
      <c r="K1107" s="114" t="s">
        <v>11728</v>
      </c>
      <c r="L1107" s="114" t="s">
        <v>5123</v>
      </c>
      <c r="M1107" s="114" t="s">
        <v>3640</v>
      </c>
      <c r="N1107" s="116" t="str">
        <f t="shared" si="160"/>
        <v>LP</v>
      </c>
      <c r="O1107" s="118" t="s">
        <v>8725</v>
      </c>
      <c r="P1107" s="114" t="str">
        <f>IF(EXACT(O1107,"Overseas Charities Operating in Jamaica"),"Medium",IF(EXACT(O1107,"Muslim Groups/Foundations"),"Medium",IF(EXACT(O1107,"Churches"),"Low",IF(EXACT(O1107,"Benevolent Societies"),"Low",IF(EXACT(O1107,"Alumni/Past Students'associations"),"Low",IF(EXACT(O1107,"Schools(Government/Private)"),"Low",IF(EXACT(O1107,"Govt.Based Trust/Charities"),"Low",IF(EXACT(O1107,"Trust"),"Medium",IF(EXACT(O1107,"Company Based Foundations"),"Medium",IF(EXACT(O1107,"Other Foundations"),"Medium",IF(EXACT(O1107,"Unincorporated Groups"),"Medium","")))))))))))</f>
        <v>Medium</v>
      </c>
      <c r="Q1107" s="155" t="s">
        <v>477</v>
      </c>
      <c r="R1107" s="356" t="s">
        <v>15230</v>
      </c>
      <c r="S1107" s="356"/>
      <c r="T1107" s="155" t="s">
        <v>15231</v>
      </c>
      <c r="U1107" s="117" t="s">
        <v>15234</v>
      </c>
      <c r="V1107" s="129" t="s">
        <v>11154</v>
      </c>
      <c r="W1107" s="128" t="s">
        <v>1193</v>
      </c>
      <c r="X1107" s="129" t="s">
        <v>15232</v>
      </c>
      <c r="Y1107" s="128">
        <v>45706</v>
      </c>
      <c r="Z1107" s="128">
        <v>44926</v>
      </c>
      <c r="AA1107" s="120">
        <v>14538762</v>
      </c>
      <c r="AB1107" s="120">
        <v>0</v>
      </c>
      <c r="AC1107" s="120">
        <v>14538762</v>
      </c>
      <c r="AD1107" s="120">
        <v>0</v>
      </c>
      <c r="AE1107" s="120">
        <v>22355059</v>
      </c>
      <c r="AF1107" s="121"/>
      <c r="AG1107" s="114" t="s">
        <v>1193</v>
      </c>
      <c r="AH1107" s="114" t="s">
        <v>1193</v>
      </c>
      <c r="AI1107" s="114">
        <v>5</v>
      </c>
      <c r="AJ1107" s="114">
        <v>2</v>
      </c>
      <c r="AK1107" s="114">
        <v>3</v>
      </c>
      <c r="AL1107" s="114">
        <v>32</v>
      </c>
      <c r="AM1107" s="114">
        <v>0</v>
      </c>
      <c r="AN1107" s="118" t="s">
        <v>4568</v>
      </c>
      <c r="AO1107" s="122">
        <v>1</v>
      </c>
    </row>
    <row r="1108" spans="1:43" s="11" customFormat="1" ht="25" customHeight="1" x14ac:dyDescent="0.3">
      <c r="A1108" s="125" t="s">
        <v>11568</v>
      </c>
      <c r="B1108" s="126">
        <v>44978</v>
      </c>
      <c r="C1108" s="114" t="str">
        <f t="shared" ca="1" si="151"/>
        <v>Active</v>
      </c>
      <c r="D1108" s="114" t="s">
        <v>8956</v>
      </c>
      <c r="E1108" s="115">
        <v>44978</v>
      </c>
      <c r="F1108" s="115">
        <v>45709</v>
      </c>
      <c r="G1108" s="115">
        <f t="shared" ref="G1108:G1117" si="161">DATE(YEAR(F1108)+2,MONTH(F1108),DAY(F1108)-1)</f>
        <v>46438</v>
      </c>
      <c r="H1108" s="114" t="s">
        <v>8957</v>
      </c>
      <c r="I1108" s="379" t="s">
        <v>16564</v>
      </c>
      <c r="J1108" s="155" t="s">
        <v>8958</v>
      </c>
      <c r="K1108" s="118" t="s">
        <v>11728</v>
      </c>
      <c r="L1108" s="114" t="s">
        <v>5123</v>
      </c>
      <c r="M1108" s="114" t="s">
        <v>3640</v>
      </c>
      <c r="N1108" s="116" t="str">
        <f t="shared" si="160"/>
        <v>LP</v>
      </c>
      <c r="O1108" s="114" t="s">
        <v>8725</v>
      </c>
      <c r="P1108" s="114" t="str">
        <f>IF(EXACT(O1108,"Overseas Charities Operating in Jamaica"),"Medium",IF(EXACT(O1108,"Muslim Groups/Foundations"),"Medium",IF(EXACT(O1108,"Churches"),"Low",IF(EXACT(O1108,"Benevolent Societies"),"Low",IF(EXACT(O1108,"Alumni/Past Students Associations"),"Low",IF(EXACT(O1108,"Schools(Government/Private)"),"Low",IF(EXACT(O1108,"Govt.Based Trusts/Charities"),"Low",IF(EXACT(O1108,"Trust"),"Medium",IF(EXACT(O1108,"Company Based Foundations"),"Medium",IF(EXACT(O1108,"Other Foundations"),"Medium",IF(EXACT(O1108,"Unincorporated Groups"),"Medium","")))))))))))</f>
        <v>Medium</v>
      </c>
      <c r="Q1108" s="155" t="s">
        <v>10306</v>
      </c>
      <c r="R1108" s="356" t="s">
        <v>13348</v>
      </c>
      <c r="S1108" s="356"/>
      <c r="T1108" s="155" t="s">
        <v>14990</v>
      </c>
      <c r="U1108" s="127" t="s">
        <v>14989</v>
      </c>
      <c r="V1108" s="129" t="s">
        <v>14988</v>
      </c>
      <c r="W1108" s="128" t="s">
        <v>1193</v>
      </c>
      <c r="X1108" s="128" t="s">
        <v>1193</v>
      </c>
      <c r="Y1108" s="114" t="s">
        <v>1193</v>
      </c>
      <c r="Z1108" s="118" t="s">
        <v>14991</v>
      </c>
      <c r="AA1108" s="120">
        <v>544117</v>
      </c>
      <c r="AB1108" s="120">
        <v>0</v>
      </c>
      <c r="AC1108" s="120">
        <v>286410</v>
      </c>
      <c r="AD1108" s="120">
        <v>0</v>
      </c>
      <c r="AE1108" s="120">
        <v>-793140</v>
      </c>
      <c r="AF1108" s="121">
        <v>213432</v>
      </c>
      <c r="AG1108" s="114" t="s">
        <v>8301</v>
      </c>
      <c r="AH1108" s="114" t="s">
        <v>1193</v>
      </c>
      <c r="AI1108" s="114">
        <v>7</v>
      </c>
      <c r="AJ1108" s="114">
        <v>2</v>
      </c>
      <c r="AK1108" s="114">
        <v>5</v>
      </c>
      <c r="AL1108" s="114">
        <v>7</v>
      </c>
      <c r="AM1108" s="114">
        <v>0</v>
      </c>
      <c r="AN1108" s="118" t="s">
        <v>3500</v>
      </c>
      <c r="AO1108" s="122">
        <v>1</v>
      </c>
    </row>
    <row r="1109" spans="1:43" s="11" customFormat="1" ht="25" customHeight="1" x14ac:dyDescent="0.3">
      <c r="A1109" s="123"/>
      <c r="B1109" s="124"/>
      <c r="C1109" s="114" t="str">
        <f t="shared" ca="1" si="151"/>
        <v>Expired</v>
      </c>
      <c r="D1109" s="114" t="s">
        <v>3651</v>
      </c>
      <c r="E1109" s="115">
        <v>43563</v>
      </c>
      <c r="F1109" s="115">
        <f>E1109</f>
        <v>43563</v>
      </c>
      <c r="G1109" s="115">
        <f t="shared" si="161"/>
        <v>44293</v>
      </c>
      <c r="H1109" s="114" t="s">
        <v>4895</v>
      </c>
      <c r="I1109" s="379" t="s">
        <v>16565</v>
      </c>
      <c r="J1109" s="155" t="s">
        <v>7181</v>
      </c>
      <c r="K1109" s="114" t="s">
        <v>11728</v>
      </c>
      <c r="L1109" s="114" t="s">
        <v>5123</v>
      </c>
      <c r="M1109" s="114" t="s">
        <v>3640</v>
      </c>
      <c r="N1109" s="116" t="str">
        <f t="shared" si="160"/>
        <v>LP</v>
      </c>
      <c r="O1109" s="118" t="s">
        <v>8725</v>
      </c>
      <c r="P1109" s="114" t="str">
        <f t="shared" ref="P1109:P1142" si="162">IF(EXACT(O1109,"Overseas Charities Operating in Jamaica"),"Medium",IF(EXACT(O1109,"Muslim Groups/Foundations"),"Medium",IF(EXACT(O1109,"Churches"),"Low",IF(EXACT(O1109,"Benevolent Societies"),"Low",IF(EXACT(O1109,"Alumni/Past Students'associations"),"Low",IF(EXACT(O1109,"Schools(Government/Private)"),"Low",IF(EXACT(O1109,"Govt.Based Trust/Charities"),"Low",IF(EXACT(O1109,"Trust"),"Medium",IF(EXACT(O1109,"Company Based Foundations"),"Medium",IF(EXACT(O1109,"Other Foundations"),"Medium",IF(EXACT(O1109,"Unincorporated Groups"),"Medium","")))))))))))</f>
        <v>Medium</v>
      </c>
      <c r="Q1109" s="155" t="s">
        <v>10668</v>
      </c>
      <c r="R1109" s="356" t="s">
        <v>12311</v>
      </c>
      <c r="S1109" s="356"/>
      <c r="T1109" s="155" t="s">
        <v>2870</v>
      </c>
      <c r="U1109" s="117" t="s">
        <v>7182</v>
      </c>
      <c r="V1109" s="118" t="s">
        <v>8199</v>
      </c>
      <c r="W1109" s="119" t="s">
        <v>1193</v>
      </c>
      <c r="X1109" s="119" t="s">
        <v>1193</v>
      </c>
      <c r="Y1109" s="128">
        <v>43514</v>
      </c>
      <c r="Z1109" s="128">
        <v>43465</v>
      </c>
      <c r="AA1109" s="120">
        <v>0</v>
      </c>
      <c r="AB1109" s="120">
        <v>0</v>
      </c>
      <c r="AC1109" s="120">
        <v>-45000</v>
      </c>
      <c r="AD1109" s="120">
        <v>0</v>
      </c>
      <c r="AE1109" s="120">
        <v>-45000</v>
      </c>
      <c r="AF1109" s="121">
        <v>104225</v>
      </c>
      <c r="AG1109" s="114" t="s">
        <v>1193</v>
      </c>
      <c r="AH1109" s="114" t="s">
        <v>12312</v>
      </c>
      <c r="AI1109" s="114">
        <v>3</v>
      </c>
      <c r="AJ1109" s="114">
        <v>0</v>
      </c>
      <c r="AK1109" s="114">
        <v>3</v>
      </c>
      <c r="AL1109" s="114">
        <v>0</v>
      </c>
      <c r="AM1109" s="114">
        <v>0</v>
      </c>
      <c r="AN1109" s="118" t="s">
        <v>3500</v>
      </c>
      <c r="AO1109" s="122">
        <v>1</v>
      </c>
    </row>
    <row r="1110" spans="1:43" s="11" customFormat="1" ht="25" customHeight="1" x14ac:dyDescent="0.3">
      <c r="A1110" s="123" t="s">
        <v>1193</v>
      </c>
      <c r="B1110" s="133"/>
      <c r="C1110" s="114" t="str">
        <f t="shared" ca="1" si="151"/>
        <v>Expired</v>
      </c>
      <c r="D1110" s="114" t="s">
        <v>1329</v>
      </c>
      <c r="E1110" s="115">
        <v>42593</v>
      </c>
      <c r="F1110" s="115">
        <f>E1110</f>
        <v>42593</v>
      </c>
      <c r="G1110" s="115">
        <f t="shared" si="161"/>
        <v>43322</v>
      </c>
      <c r="H1110" s="114" t="s">
        <v>1340</v>
      </c>
      <c r="I1110" s="379" t="s">
        <v>1349</v>
      </c>
      <c r="J1110" s="155" t="s">
        <v>7183</v>
      </c>
      <c r="K1110" s="114" t="s">
        <v>24</v>
      </c>
      <c r="L1110" s="114" t="s">
        <v>5123</v>
      </c>
      <c r="M1110" s="114" t="s">
        <v>3640</v>
      </c>
      <c r="N1110" s="116" t="str">
        <f t="shared" si="160"/>
        <v>LP</v>
      </c>
      <c r="O1110" s="118" t="s">
        <v>8725</v>
      </c>
      <c r="P1110" s="114" t="str">
        <f t="shared" si="162"/>
        <v>Medium</v>
      </c>
      <c r="Q1110" s="155" t="s">
        <v>7184</v>
      </c>
      <c r="R1110" s="356" t="s">
        <v>12313</v>
      </c>
      <c r="S1110" s="356"/>
      <c r="T1110" s="155" t="s">
        <v>12314</v>
      </c>
      <c r="U1110" s="117" t="s">
        <v>7185</v>
      </c>
      <c r="V1110" s="119" t="s">
        <v>8301</v>
      </c>
      <c r="W1110" s="119" t="s">
        <v>1193</v>
      </c>
      <c r="X1110" s="119" t="s">
        <v>1193</v>
      </c>
      <c r="Y1110" s="128">
        <v>42556</v>
      </c>
      <c r="Z1110" s="128">
        <v>43100</v>
      </c>
      <c r="AA1110" s="120">
        <v>237829.83</v>
      </c>
      <c r="AB1110" s="120">
        <v>0</v>
      </c>
      <c r="AC1110" s="120">
        <v>249459</v>
      </c>
      <c r="AD1110" s="120">
        <v>0</v>
      </c>
      <c r="AE1110" s="120">
        <v>249459</v>
      </c>
      <c r="AF1110" s="121">
        <v>0</v>
      </c>
      <c r="AG1110" s="114" t="s">
        <v>1193</v>
      </c>
      <c r="AH1110" s="114" t="s">
        <v>1193</v>
      </c>
      <c r="AI1110" s="114">
        <v>3</v>
      </c>
      <c r="AJ1110" s="114">
        <v>1</v>
      </c>
      <c r="AK1110" s="114">
        <v>2</v>
      </c>
      <c r="AL1110" s="114">
        <v>5</v>
      </c>
      <c r="AM1110" s="114">
        <v>0</v>
      </c>
      <c r="AN1110" s="118" t="s">
        <v>3500</v>
      </c>
      <c r="AO1110" s="122">
        <v>1</v>
      </c>
    </row>
    <row r="1111" spans="1:43" ht="25" customHeight="1" x14ac:dyDescent="0.3">
      <c r="A1111" s="123"/>
      <c r="B1111" s="124"/>
      <c r="C1111" s="114" t="str">
        <f t="shared" ref="C1111:C1173" ca="1" si="163">IF(G1111&lt;TODAY(),"Expired","Active")</f>
        <v>Expired</v>
      </c>
      <c r="D1111" s="114" t="s">
        <v>3927</v>
      </c>
      <c r="E1111" s="115">
        <v>43742</v>
      </c>
      <c r="F1111" s="115">
        <v>44471</v>
      </c>
      <c r="G1111" s="115">
        <f t="shared" si="161"/>
        <v>45200</v>
      </c>
      <c r="H1111" s="114" t="s">
        <v>2390</v>
      </c>
      <c r="I1111" s="379" t="s">
        <v>8415</v>
      </c>
      <c r="J1111" s="155" t="s">
        <v>7186</v>
      </c>
      <c r="K1111" s="114" t="s">
        <v>11730</v>
      </c>
      <c r="L1111" s="114" t="s">
        <v>5123</v>
      </c>
      <c r="M1111" s="114" t="s">
        <v>3640</v>
      </c>
      <c r="N1111" s="116" t="str">
        <f t="shared" si="160"/>
        <v>LP</v>
      </c>
      <c r="O1111" s="118" t="s">
        <v>8725</v>
      </c>
      <c r="P1111" s="114" t="str">
        <f t="shared" si="162"/>
        <v>Medium</v>
      </c>
      <c r="Q1111" s="155" t="s">
        <v>7187</v>
      </c>
      <c r="R1111" s="356"/>
      <c r="S1111" s="356"/>
      <c r="T1111" s="155" t="s">
        <v>2803</v>
      </c>
      <c r="U1111" s="117" t="s">
        <v>7188</v>
      </c>
      <c r="V1111" s="129" t="s">
        <v>7189</v>
      </c>
      <c r="W1111" s="128" t="s">
        <v>1193</v>
      </c>
      <c r="X1111" s="128" t="s">
        <v>1193</v>
      </c>
      <c r="Y1111" s="128">
        <v>43707</v>
      </c>
      <c r="Z1111" s="118" t="s">
        <v>3305</v>
      </c>
      <c r="AA1111" s="120">
        <v>363232</v>
      </c>
      <c r="AB1111" s="120">
        <v>0</v>
      </c>
      <c r="AC1111" s="120">
        <v>204619</v>
      </c>
      <c r="AD1111" s="120">
        <v>0</v>
      </c>
      <c r="AE1111" s="120">
        <v>242849</v>
      </c>
      <c r="AF1111" s="121"/>
      <c r="AG1111" s="114" t="s">
        <v>7825</v>
      </c>
      <c r="AH1111" s="114" t="s">
        <v>1193</v>
      </c>
      <c r="AI1111" s="114"/>
      <c r="AJ1111" s="114"/>
      <c r="AK1111" s="114"/>
      <c r="AL1111" s="114"/>
      <c r="AM1111" s="114"/>
      <c r="AN1111" s="118" t="s">
        <v>3500</v>
      </c>
      <c r="AO1111" s="122">
        <v>1</v>
      </c>
      <c r="AP1111" s="11"/>
      <c r="AQ1111" s="11"/>
    </row>
    <row r="1112" spans="1:43" ht="25" customHeight="1" x14ac:dyDescent="0.3">
      <c r="A1112" s="123"/>
      <c r="B1112" s="124"/>
      <c r="C1112" s="114" t="str">
        <f t="shared" ca="1" si="163"/>
        <v>Expired</v>
      </c>
      <c r="D1112" s="114" t="s">
        <v>2021</v>
      </c>
      <c r="E1112" s="115">
        <v>43269</v>
      </c>
      <c r="F1112" s="115">
        <v>44000</v>
      </c>
      <c r="G1112" s="115">
        <f t="shared" si="161"/>
        <v>44729</v>
      </c>
      <c r="H1112" s="114" t="s">
        <v>2022</v>
      </c>
      <c r="I1112" s="379" t="s">
        <v>2023</v>
      </c>
      <c r="J1112" s="155" t="s">
        <v>7190</v>
      </c>
      <c r="K1112" s="114" t="s">
        <v>11728</v>
      </c>
      <c r="L1112" s="114" t="s">
        <v>5123</v>
      </c>
      <c r="M1112" s="114" t="s">
        <v>3640</v>
      </c>
      <c r="N1112" s="116" t="str">
        <f t="shared" si="160"/>
        <v>LP</v>
      </c>
      <c r="O1112" s="118" t="s">
        <v>8725</v>
      </c>
      <c r="P1112" s="114" t="str">
        <f t="shared" si="162"/>
        <v>Medium</v>
      </c>
      <c r="Q1112" s="155" t="s">
        <v>10669</v>
      </c>
      <c r="R1112" s="356" t="s">
        <v>12327</v>
      </c>
      <c r="S1112" s="356"/>
      <c r="T1112" s="155" t="s">
        <v>2744</v>
      </c>
      <c r="U1112" s="117" t="s">
        <v>12328</v>
      </c>
      <c r="V1112" s="129" t="s">
        <v>7191</v>
      </c>
      <c r="W1112" s="128" t="s">
        <v>1193</v>
      </c>
      <c r="X1112" s="128" t="s">
        <v>1193</v>
      </c>
      <c r="Y1112" s="128">
        <v>43245</v>
      </c>
      <c r="Z1112" s="128">
        <v>43830</v>
      </c>
      <c r="AA1112" s="120">
        <v>223746.33</v>
      </c>
      <c r="AB1112" s="120">
        <v>270.24</v>
      </c>
      <c r="AC1112" s="120">
        <v>318376.09000000003</v>
      </c>
      <c r="AD1112" s="120">
        <v>270</v>
      </c>
      <c r="AE1112" s="120">
        <v>94629.759999999995</v>
      </c>
      <c r="AF1112" s="121">
        <v>97223</v>
      </c>
      <c r="AG1112" s="114" t="s">
        <v>1193</v>
      </c>
      <c r="AH1112" s="114" t="s">
        <v>11505</v>
      </c>
      <c r="AI1112" s="114">
        <v>15</v>
      </c>
      <c r="AJ1112" s="114">
        <v>3</v>
      </c>
      <c r="AK1112" s="114">
        <v>12</v>
      </c>
      <c r="AL1112" s="114">
        <v>5</v>
      </c>
      <c r="AM1112" s="114">
        <v>1</v>
      </c>
      <c r="AN1112" s="118" t="s">
        <v>3500</v>
      </c>
      <c r="AO1112" s="122">
        <v>1</v>
      </c>
      <c r="AP1112" s="11"/>
      <c r="AQ1112" s="11"/>
    </row>
    <row r="1113" spans="1:43" ht="25" customHeight="1" x14ac:dyDescent="0.3">
      <c r="A1113" s="123"/>
      <c r="B1113" s="124"/>
      <c r="C1113" s="114" t="str">
        <f t="shared" ca="1" si="163"/>
        <v>Expired</v>
      </c>
      <c r="D1113" s="114" t="s">
        <v>565</v>
      </c>
      <c r="E1113" s="115">
        <v>41870</v>
      </c>
      <c r="F1113" s="115">
        <v>43331</v>
      </c>
      <c r="G1113" s="115">
        <f t="shared" si="161"/>
        <v>44061</v>
      </c>
      <c r="H1113" s="114" t="s">
        <v>566</v>
      </c>
      <c r="I1113" s="379" t="s">
        <v>567</v>
      </c>
      <c r="J1113" s="155" t="s">
        <v>7192</v>
      </c>
      <c r="K1113" s="114" t="s">
        <v>11728</v>
      </c>
      <c r="L1113" s="114" t="s">
        <v>5123</v>
      </c>
      <c r="M1113" s="114" t="s">
        <v>3640</v>
      </c>
      <c r="N1113" s="116" t="str">
        <f t="shared" si="160"/>
        <v>LP</v>
      </c>
      <c r="O1113" s="118" t="s">
        <v>8725</v>
      </c>
      <c r="P1113" s="114" t="str">
        <f t="shared" si="162"/>
        <v>Medium</v>
      </c>
      <c r="Q1113" s="155" t="s">
        <v>10670</v>
      </c>
      <c r="R1113" s="356" t="s">
        <v>12329</v>
      </c>
      <c r="S1113" s="356"/>
      <c r="T1113" s="155" t="s">
        <v>2858</v>
      </c>
      <c r="U1113" s="117" t="s">
        <v>12330</v>
      </c>
      <c r="V1113" s="119" t="s">
        <v>8301</v>
      </c>
      <c r="W1113" s="119" t="s">
        <v>1193</v>
      </c>
      <c r="X1113" s="119" t="s">
        <v>1193</v>
      </c>
      <c r="Y1113" s="128">
        <v>43922</v>
      </c>
      <c r="Z1113" s="128">
        <v>43100</v>
      </c>
      <c r="AA1113" s="120">
        <v>8346234</v>
      </c>
      <c r="AB1113" s="120">
        <v>0</v>
      </c>
      <c r="AC1113" s="120">
        <v>8204184</v>
      </c>
      <c r="AD1113" s="120">
        <v>0</v>
      </c>
      <c r="AE1113" s="120">
        <v>11108476</v>
      </c>
      <c r="AF1113" s="121">
        <v>2595374</v>
      </c>
      <c r="AG1113" s="114" t="s">
        <v>1193</v>
      </c>
      <c r="AH1113" s="114" t="s">
        <v>1193</v>
      </c>
      <c r="AI1113" s="114" t="s">
        <v>12331</v>
      </c>
      <c r="AJ1113" s="114">
        <v>0</v>
      </c>
      <c r="AK1113" s="114">
        <v>0</v>
      </c>
      <c r="AL1113" s="114">
        <v>4</v>
      </c>
      <c r="AM1113" s="114">
        <v>0</v>
      </c>
      <c r="AN1113" s="118" t="s">
        <v>3517</v>
      </c>
      <c r="AO1113" s="122">
        <v>1</v>
      </c>
      <c r="AP1113" s="11"/>
      <c r="AQ1113" s="11"/>
    </row>
    <row r="1114" spans="1:43" ht="25" customHeight="1" x14ac:dyDescent="0.3">
      <c r="A1114" s="198" t="s">
        <v>1193</v>
      </c>
      <c r="B1114" s="133"/>
      <c r="C1114" s="114" t="str">
        <f t="shared" ca="1" si="163"/>
        <v>Expired</v>
      </c>
      <c r="D1114" s="114" t="s">
        <v>3660</v>
      </c>
      <c r="E1114" s="115">
        <v>43768</v>
      </c>
      <c r="F1114" s="115">
        <f>E1114</f>
        <v>43768</v>
      </c>
      <c r="G1114" s="115">
        <f t="shared" si="161"/>
        <v>44498</v>
      </c>
      <c r="H1114" s="114" t="s">
        <v>2411</v>
      </c>
      <c r="I1114" s="379" t="s">
        <v>8416</v>
      </c>
      <c r="J1114" s="155" t="s">
        <v>7193</v>
      </c>
      <c r="K1114" s="114" t="s">
        <v>24</v>
      </c>
      <c r="L1114" s="114" t="s">
        <v>5123</v>
      </c>
      <c r="M1114" s="114" t="s">
        <v>3640</v>
      </c>
      <c r="N1114" s="116" t="str">
        <f t="shared" si="160"/>
        <v>LP</v>
      </c>
      <c r="O1114" s="118" t="s">
        <v>8728</v>
      </c>
      <c r="P1114" s="114" t="str">
        <f t="shared" si="162"/>
        <v>Low</v>
      </c>
      <c r="Q1114" s="155" t="s">
        <v>7194</v>
      </c>
      <c r="R1114" s="356" t="s">
        <v>12333</v>
      </c>
      <c r="S1114" s="356"/>
      <c r="T1114" s="155" t="s">
        <v>12334</v>
      </c>
      <c r="U1114" s="117" t="s">
        <v>12335</v>
      </c>
      <c r="V1114" s="161" t="s">
        <v>12336</v>
      </c>
      <c r="W1114" s="161" t="s">
        <v>1193</v>
      </c>
      <c r="X1114" s="161" t="s">
        <v>1193</v>
      </c>
      <c r="Y1114" s="128">
        <v>43409</v>
      </c>
      <c r="Z1114" s="128">
        <v>43830</v>
      </c>
      <c r="AA1114" s="120">
        <v>0</v>
      </c>
      <c r="AB1114" s="120">
        <v>0</v>
      </c>
      <c r="AC1114" s="120">
        <v>0</v>
      </c>
      <c r="AD1114" s="120">
        <v>0</v>
      </c>
      <c r="AE1114" s="120">
        <v>-22750</v>
      </c>
      <c r="AF1114" s="121">
        <v>0</v>
      </c>
      <c r="AG1114" s="114" t="s">
        <v>1193</v>
      </c>
      <c r="AH1114" s="114" t="s">
        <v>1193</v>
      </c>
      <c r="AI1114" s="114">
        <v>20</v>
      </c>
      <c r="AJ1114" s="114">
        <v>6</v>
      </c>
      <c r="AK1114" s="114">
        <v>14</v>
      </c>
      <c r="AL1114" s="114">
        <v>0</v>
      </c>
      <c r="AM1114" s="114">
        <v>0</v>
      </c>
      <c r="AN1114" s="118" t="s">
        <v>3500</v>
      </c>
      <c r="AO1114" s="122">
        <v>1</v>
      </c>
      <c r="AP1114" s="11"/>
      <c r="AQ1114" s="11"/>
    </row>
    <row r="1115" spans="1:43" ht="25" customHeight="1" x14ac:dyDescent="0.3">
      <c r="A1115" s="123"/>
      <c r="B1115" s="124"/>
      <c r="C1115" s="114" t="str">
        <f t="shared" ca="1" si="163"/>
        <v>Expired</v>
      </c>
      <c r="D1115" s="114" t="s">
        <v>3693</v>
      </c>
      <c r="E1115" s="115">
        <v>43879</v>
      </c>
      <c r="F1115" s="115">
        <f>E1115</f>
        <v>43879</v>
      </c>
      <c r="G1115" s="115">
        <f t="shared" si="161"/>
        <v>44609</v>
      </c>
      <c r="H1115" s="114" t="s">
        <v>2555</v>
      </c>
      <c r="I1115" s="379" t="s">
        <v>8417</v>
      </c>
      <c r="J1115" s="155" t="s">
        <v>7195</v>
      </c>
      <c r="K1115" s="114" t="s">
        <v>11728</v>
      </c>
      <c r="L1115" s="114" t="s">
        <v>5123</v>
      </c>
      <c r="M1115" s="114" t="s">
        <v>3640</v>
      </c>
      <c r="N1115" s="116" t="str">
        <f t="shared" si="160"/>
        <v>LP</v>
      </c>
      <c r="O1115" s="118" t="s">
        <v>8728</v>
      </c>
      <c r="P1115" s="114" t="str">
        <f t="shared" si="162"/>
        <v>Low</v>
      </c>
      <c r="Q1115" s="155" t="s">
        <v>2147</v>
      </c>
      <c r="R1115" s="356" t="s">
        <v>12315</v>
      </c>
      <c r="S1115" s="356"/>
      <c r="T1115" s="155" t="s">
        <v>12316</v>
      </c>
      <c r="U1115" s="117" t="s">
        <v>12317</v>
      </c>
      <c r="V1115" s="129" t="s">
        <v>12318</v>
      </c>
      <c r="W1115" s="128" t="s">
        <v>1193</v>
      </c>
      <c r="X1115" s="128" t="s">
        <v>1193</v>
      </c>
      <c r="Y1115" s="128">
        <v>43651</v>
      </c>
      <c r="Z1115" s="128">
        <v>43465</v>
      </c>
      <c r="AA1115" s="120">
        <v>890150</v>
      </c>
      <c r="AB1115" s="120">
        <v>0</v>
      </c>
      <c r="AC1115" s="120">
        <v>120000</v>
      </c>
      <c r="AD1115" s="120">
        <v>0</v>
      </c>
      <c r="AE1115" s="120">
        <v>836450</v>
      </c>
      <c r="AF1115" s="121">
        <v>0</v>
      </c>
      <c r="AG1115" s="114" t="s">
        <v>7798</v>
      </c>
      <c r="AH1115" s="114" t="s">
        <v>1193</v>
      </c>
      <c r="AI1115" s="114">
        <v>7</v>
      </c>
      <c r="AJ1115" s="114">
        <v>3</v>
      </c>
      <c r="AK1115" s="114">
        <v>4</v>
      </c>
      <c r="AL1115" s="114">
        <v>0</v>
      </c>
      <c r="AM1115" s="114">
        <v>0</v>
      </c>
      <c r="AN1115" s="118" t="s">
        <v>3500</v>
      </c>
      <c r="AO1115" s="122">
        <v>1</v>
      </c>
      <c r="AP1115" s="11"/>
    </row>
    <row r="1116" spans="1:43" ht="25" customHeight="1" x14ac:dyDescent="0.3">
      <c r="A1116" s="123"/>
      <c r="B1116" s="124"/>
      <c r="C1116" s="114" t="str">
        <f t="shared" ca="1" si="163"/>
        <v>Expired</v>
      </c>
      <c r="D1116" s="114" t="s">
        <v>4067</v>
      </c>
      <c r="E1116" s="115">
        <v>44698</v>
      </c>
      <c r="F1116" s="115">
        <v>44698</v>
      </c>
      <c r="G1116" s="115">
        <f t="shared" si="161"/>
        <v>45428</v>
      </c>
      <c r="H1116" s="114" t="s">
        <v>4163</v>
      </c>
      <c r="I1116" s="379" t="s">
        <v>8418</v>
      </c>
      <c r="J1116" s="155" t="s">
        <v>7196</v>
      </c>
      <c r="K1116" s="114" t="s">
        <v>11728</v>
      </c>
      <c r="L1116" s="114" t="s">
        <v>5123</v>
      </c>
      <c r="M1116" s="114" t="s">
        <v>3640</v>
      </c>
      <c r="N1116" s="116" t="str">
        <f t="shared" si="160"/>
        <v>LP</v>
      </c>
      <c r="O1116" s="118" t="s">
        <v>8725</v>
      </c>
      <c r="P1116" s="114" t="str">
        <f t="shared" si="162"/>
        <v>Medium</v>
      </c>
      <c r="Q1116" s="155" t="s">
        <v>7197</v>
      </c>
      <c r="R1116" s="356" t="s">
        <v>12339</v>
      </c>
      <c r="S1116" s="356"/>
      <c r="T1116" s="155" t="s">
        <v>12337</v>
      </c>
      <c r="U1116" s="127" t="s">
        <v>12338</v>
      </c>
      <c r="V1116" s="118" t="s">
        <v>7198</v>
      </c>
      <c r="W1116" s="119" t="s">
        <v>1193</v>
      </c>
      <c r="X1116" s="119" t="s">
        <v>1193</v>
      </c>
      <c r="Y1116" s="115">
        <v>44546</v>
      </c>
      <c r="Z1116" s="118" t="s">
        <v>3303</v>
      </c>
      <c r="AA1116" s="130">
        <v>0</v>
      </c>
      <c r="AB1116" s="130">
        <v>0</v>
      </c>
      <c r="AC1116" s="130">
        <v>0</v>
      </c>
      <c r="AD1116" s="130">
        <v>0</v>
      </c>
      <c r="AE1116" s="130">
        <v>0</v>
      </c>
      <c r="AF1116" s="137"/>
      <c r="AG1116" s="114" t="s">
        <v>1193</v>
      </c>
      <c r="AH1116" s="114" t="s">
        <v>1193</v>
      </c>
      <c r="AI1116" s="114">
        <v>2</v>
      </c>
      <c r="AJ1116" s="114">
        <v>1</v>
      </c>
      <c r="AK1116" s="114">
        <v>1</v>
      </c>
      <c r="AL1116" s="114">
        <v>0</v>
      </c>
      <c r="AM1116" s="114">
        <v>0</v>
      </c>
      <c r="AN1116" s="136" t="s">
        <v>3500</v>
      </c>
      <c r="AO1116" s="122">
        <v>1</v>
      </c>
      <c r="AP1116" s="11"/>
    </row>
    <row r="1117" spans="1:43" ht="25" customHeight="1" x14ac:dyDescent="0.3">
      <c r="A1117" s="125"/>
      <c r="B1117" s="124"/>
      <c r="C1117" s="114" t="str">
        <f t="shared" ca="1" si="163"/>
        <v>Expired</v>
      </c>
      <c r="D1117" s="114" t="s">
        <v>2692</v>
      </c>
      <c r="E1117" s="115">
        <v>44139</v>
      </c>
      <c r="F1117" s="115">
        <f>E1117</f>
        <v>44139</v>
      </c>
      <c r="G1117" s="115">
        <f t="shared" si="161"/>
        <v>44868</v>
      </c>
      <c r="H1117" s="114" t="s">
        <v>2693</v>
      </c>
      <c r="I1117" s="379" t="s">
        <v>8419</v>
      </c>
      <c r="J1117" s="155" t="s">
        <v>10224</v>
      </c>
      <c r="K1117" s="114" t="s">
        <v>61</v>
      </c>
      <c r="L1117" s="114" t="s">
        <v>15709</v>
      </c>
      <c r="M1117" s="114" t="s">
        <v>3640</v>
      </c>
      <c r="N1117" s="116" t="str">
        <f t="shared" si="160"/>
        <v>LP</v>
      </c>
      <c r="O1117" s="118" t="s">
        <v>8725</v>
      </c>
      <c r="P1117" s="114" t="str">
        <f t="shared" si="162"/>
        <v>Medium</v>
      </c>
      <c r="Q1117" s="155" t="s">
        <v>7199</v>
      </c>
      <c r="R1117" s="356" t="s">
        <v>12319</v>
      </c>
      <c r="S1117" s="356"/>
      <c r="T1117" s="155" t="s">
        <v>12320</v>
      </c>
      <c r="U1117" s="127" t="s">
        <v>12321</v>
      </c>
      <c r="V1117" s="129" t="s">
        <v>12322</v>
      </c>
      <c r="W1117" s="128" t="s">
        <v>1193</v>
      </c>
      <c r="X1117" s="128" t="s">
        <v>1193</v>
      </c>
      <c r="Y1117" s="128">
        <v>44046</v>
      </c>
      <c r="Z1117" s="128">
        <v>43830</v>
      </c>
      <c r="AA1117" s="120">
        <v>0</v>
      </c>
      <c r="AB1117" s="120">
        <v>0</v>
      </c>
      <c r="AC1117" s="120">
        <v>0</v>
      </c>
      <c r="AD1117" s="120">
        <v>0</v>
      </c>
      <c r="AE1117" s="120">
        <v>0</v>
      </c>
      <c r="AF1117" s="121">
        <v>0</v>
      </c>
      <c r="AG1117" s="114" t="s">
        <v>1193</v>
      </c>
      <c r="AH1117" s="114" t="s">
        <v>1193</v>
      </c>
      <c r="AI1117" s="114">
        <v>2</v>
      </c>
      <c r="AJ1117" s="114">
        <v>0</v>
      </c>
      <c r="AK1117" s="114">
        <v>2</v>
      </c>
      <c r="AL1117" s="114">
        <v>0</v>
      </c>
      <c r="AM1117" s="114">
        <v>0</v>
      </c>
      <c r="AN1117" s="118" t="s">
        <v>3500</v>
      </c>
      <c r="AO1117" s="122">
        <v>1</v>
      </c>
      <c r="AP1117" s="11"/>
    </row>
    <row r="1118" spans="1:43" ht="25" customHeight="1" x14ac:dyDescent="0.3">
      <c r="A1118" s="123"/>
      <c r="B1118" s="124"/>
      <c r="C1118" s="114" t="str">
        <f t="shared" ca="1" si="163"/>
        <v>Expired</v>
      </c>
      <c r="D1118" s="118" t="s">
        <v>12828</v>
      </c>
      <c r="E1118" s="129">
        <v>43493</v>
      </c>
      <c r="F1118" s="138">
        <v>45265</v>
      </c>
      <c r="G1118" s="115">
        <f>DATE(YEAR(F1118)+1,MONTH(F1118),DAY(F1118)-1)</f>
        <v>45630</v>
      </c>
      <c r="H1118" s="118" t="s">
        <v>4722</v>
      </c>
      <c r="I1118" s="379" t="s">
        <v>2521</v>
      </c>
      <c r="J1118" s="345" t="s">
        <v>12829</v>
      </c>
      <c r="K1118" s="118" t="s">
        <v>14</v>
      </c>
      <c r="L1118" s="118" t="s">
        <v>3368</v>
      </c>
      <c r="M1118" s="114" t="s">
        <v>3640</v>
      </c>
      <c r="N1118" s="116" t="str">
        <f t="shared" si="160"/>
        <v>LP</v>
      </c>
      <c r="O1118" s="118" t="s">
        <v>8725</v>
      </c>
      <c r="P1118" s="114" t="str">
        <f t="shared" si="162"/>
        <v>Medium</v>
      </c>
      <c r="Q1118" s="345" t="s">
        <v>4494</v>
      </c>
      <c r="R1118" s="357" t="s">
        <v>12830</v>
      </c>
      <c r="S1118" s="357"/>
      <c r="T1118" s="345" t="s">
        <v>12831</v>
      </c>
      <c r="U1118" s="157" t="s">
        <v>12832</v>
      </c>
      <c r="V1118" s="118" t="s">
        <v>12833</v>
      </c>
      <c r="W1118" s="118" t="s">
        <v>1193</v>
      </c>
      <c r="X1118" s="118" t="s">
        <v>1193</v>
      </c>
      <c r="Y1118" s="129">
        <v>43265</v>
      </c>
      <c r="Z1118" s="129">
        <v>43830</v>
      </c>
      <c r="AA1118" s="162">
        <v>0</v>
      </c>
      <c r="AB1118" s="162">
        <v>0</v>
      </c>
      <c r="AC1118" s="162">
        <v>0</v>
      </c>
      <c r="AD1118" s="162">
        <v>0</v>
      </c>
      <c r="AE1118" s="162">
        <v>0</v>
      </c>
      <c r="AF1118" s="140">
        <v>0</v>
      </c>
      <c r="AG1118" s="118" t="s">
        <v>1193</v>
      </c>
      <c r="AH1118" s="118" t="s">
        <v>1193</v>
      </c>
      <c r="AI1118" s="118">
        <v>4</v>
      </c>
      <c r="AJ1118" s="118">
        <v>3</v>
      </c>
      <c r="AK1118" s="118">
        <v>1</v>
      </c>
      <c r="AL1118" s="118">
        <v>0</v>
      </c>
      <c r="AM1118" s="118">
        <v>0</v>
      </c>
      <c r="AN1118" s="118" t="s">
        <v>3500</v>
      </c>
      <c r="AO1118" s="141">
        <v>1</v>
      </c>
      <c r="AP1118" s="11"/>
    </row>
    <row r="1119" spans="1:43" ht="25" customHeight="1" x14ac:dyDescent="0.3">
      <c r="A1119" s="123"/>
      <c r="B1119" s="124"/>
      <c r="C1119" s="114" t="str">
        <f t="shared" ca="1" si="163"/>
        <v>Expired</v>
      </c>
      <c r="D1119" s="114" t="s">
        <v>67</v>
      </c>
      <c r="E1119" s="115">
        <v>41708</v>
      </c>
      <c r="F1119" s="115">
        <v>43169</v>
      </c>
      <c r="G1119" s="115">
        <f>DATE(YEAR(F1119)+2,MONTH(F1119),DAY(F1119)-1)</f>
        <v>43899</v>
      </c>
      <c r="H1119" s="114" t="s">
        <v>68</v>
      </c>
      <c r="I1119" s="379" t="s">
        <v>69</v>
      </c>
      <c r="J1119" s="155" t="s">
        <v>7200</v>
      </c>
      <c r="K1119" s="114" t="s">
        <v>11728</v>
      </c>
      <c r="L1119" s="114" t="s">
        <v>5123</v>
      </c>
      <c r="M1119" s="114" t="s">
        <v>3640</v>
      </c>
      <c r="N1119" s="116" t="str">
        <f t="shared" si="160"/>
        <v>LP</v>
      </c>
      <c r="O1119" s="118" t="s">
        <v>8735</v>
      </c>
      <c r="P1119" s="114" t="str">
        <f t="shared" si="162"/>
        <v>Low</v>
      </c>
      <c r="Q1119" s="155" t="s">
        <v>457</v>
      </c>
      <c r="R1119" s="356" t="s">
        <v>12010</v>
      </c>
      <c r="S1119" s="356"/>
      <c r="T1119" s="155" t="s">
        <v>12011</v>
      </c>
      <c r="U1119" s="127" t="s">
        <v>12012</v>
      </c>
      <c r="V1119" s="118" t="s">
        <v>7201</v>
      </c>
      <c r="W1119" s="119" t="s">
        <v>1193</v>
      </c>
      <c r="X1119" s="119" t="s">
        <v>1193</v>
      </c>
      <c r="Y1119" s="128">
        <v>41674</v>
      </c>
      <c r="Z1119" s="128">
        <v>43100</v>
      </c>
      <c r="AA1119" s="120">
        <v>0</v>
      </c>
      <c r="AB1119" s="120">
        <v>0</v>
      </c>
      <c r="AC1119" s="120">
        <v>0</v>
      </c>
      <c r="AD1119" s="120">
        <v>0</v>
      </c>
      <c r="AE1119" s="120">
        <v>678386</v>
      </c>
      <c r="AF1119" s="121">
        <v>758491</v>
      </c>
      <c r="AG1119" s="114" t="s">
        <v>1193</v>
      </c>
      <c r="AH1119" s="114" t="s">
        <v>11506</v>
      </c>
      <c r="AI1119" s="114">
        <v>6</v>
      </c>
      <c r="AJ1119" s="114">
        <v>6</v>
      </c>
      <c r="AK1119" s="114">
        <v>0</v>
      </c>
      <c r="AL1119" s="114">
        <v>2</v>
      </c>
      <c r="AM1119" s="114">
        <v>0</v>
      </c>
      <c r="AN1119" s="118" t="s">
        <v>3500</v>
      </c>
      <c r="AO1119" s="122">
        <v>1</v>
      </c>
      <c r="AP1119" s="11"/>
    </row>
    <row r="1120" spans="1:43" ht="25" customHeight="1" x14ac:dyDescent="0.3">
      <c r="A1120" s="123"/>
      <c r="B1120" s="124"/>
      <c r="C1120" s="114" t="str">
        <f t="shared" ca="1" si="163"/>
        <v>Expired</v>
      </c>
      <c r="D1120" s="114" t="s">
        <v>916</v>
      </c>
      <c r="E1120" s="115">
        <v>42146</v>
      </c>
      <c r="F1120" s="115">
        <v>43607</v>
      </c>
      <c r="G1120" s="115">
        <f>DATE(YEAR(F1120)+2,MONTH(F1120),DAY(F1120)-1)</f>
        <v>44337</v>
      </c>
      <c r="H1120" s="114" t="s">
        <v>917</v>
      </c>
      <c r="I1120" s="379" t="s">
        <v>3190</v>
      </c>
      <c r="J1120" s="155" t="s">
        <v>7204</v>
      </c>
      <c r="K1120" s="114" t="s">
        <v>24</v>
      </c>
      <c r="L1120" s="114" t="s">
        <v>5123</v>
      </c>
      <c r="M1120" s="114" t="s">
        <v>3640</v>
      </c>
      <c r="N1120" s="116" t="str">
        <f t="shared" si="160"/>
        <v>LP</v>
      </c>
      <c r="O1120" s="118" t="s">
        <v>8728</v>
      </c>
      <c r="P1120" s="114" t="str">
        <f t="shared" si="162"/>
        <v>Low</v>
      </c>
      <c r="Q1120" s="155" t="s">
        <v>965</v>
      </c>
      <c r="R1120" s="356" t="s">
        <v>12343</v>
      </c>
      <c r="S1120" s="356"/>
      <c r="T1120" s="155" t="s">
        <v>5100</v>
      </c>
      <c r="U1120" s="117" t="s">
        <v>12344</v>
      </c>
      <c r="V1120" s="119" t="s">
        <v>12345</v>
      </c>
      <c r="W1120" s="119" t="s">
        <v>1193</v>
      </c>
      <c r="X1120" s="119" t="s">
        <v>1193</v>
      </c>
      <c r="Y1120" s="128">
        <v>42107</v>
      </c>
      <c r="Z1120" s="128">
        <v>42735</v>
      </c>
      <c r="AA1120" s="120">
        <v>36959914</v>
      </c>
      <c r="AB1120" s="120">
        <v>0</v>
      </c>
      <c r="AC1120" s="120">
        <v>1679374</v>
      </c>
      <c r="AD1120" s="120">
        <v>0</v>
      </c>
      <c r="AE1120" s="120">
        <v>39748822</v>
      </c>
      <c r="AF1120" s="121">
        <v>0</v>
      </c>
      <c r="AG1120" s="114" t="s">
        <v>1193</v>
      </c>
      <c r="AH1120" s="114" t="s">
        <v>1193</v>
      </c>
      <c r="AI1120" s="114">
        <v>377</v>
      </c>
      <c r="AJ1120" s="114">
        <v>89</v>
      </c>
      <c r="AK1120" s="114">
        <v>288</v>
      </c>
      <c r="AL1120" s="114">
        <v>145</v>
      </c>
      <c r="AM1120" s="114">
        <v>0</v>
      </c>
      <c r="AN1120" s="118" t="s">
        <v>4568</v>
      </c>
      <c r="AO1120" s="122">
        <v>1</v>
      </c>
      <c r="AP1120" s="11"/>
    </row>
    <row r="1121" spans="1:42" ht="25" customHeight="1" x14ac:dyDescent="0.3">
      <c r="A1121" s="123"/>
      <c r="B1121" s="124"/>
      <c r="C1121" s="114" t="str">
        <f t="shared" ca="1" si="163"/>
        <v>Expired</v>
      </c>
      <c r="D1121" s="114" t="s">
        <v>9239</v>
      </c>
      <c r="E1121" s="115">
        <v>42481</v>
      </c>
      <c r="F1121" s="115">
        <v>45041</v>
      </c>
      <c r="G1121" s="115">
        <f>DATE(YEAR(F1121)+2,MONTH(F1121),DAY(F1121)-1)</f>
        <v>45771</v>
      </c>
      <c r="H1121" s="114" t="s">
        <v>1226</v>
      </c>
      <c r="I1121" s="379" t="s">
        <v>1231</v>
      </c>
      <c r="J1121" s="155" t="s">
        <v>7205</v>
      </c>
      <c r="K1121" s="114" t="s">
        <v>11728</v>
      </c>
      <c r="L1121" s="114" t="s">
        <v>5123</v>
      </c>
      <c r="M1121" s="114" t="s">
        <v>3640</v>
      </c>
      <c r="N1121" s="116" t="str">
        <f t="shared" si="160"/>
        <v>LP</v>
      </c>
      <c r="O1121" s="118" t="s">
        <v>8725</v>
      </c>
      <c r="P1121" s="114" t="str">
        <f t="shared" si="162"/>
        <v>Medium</v>
      </c>
      <c r="Q1121" s="155" t="s">
        <v>10307</v>
      </c>
      <c r="R1121" s="356" t="s">
        <v>12348</v>
      </c>
      <c r="S1121" s="356"/>
      <c r="T1121" s="155" t="s">
        <v>9240</v>
      </c>
      <c r="U1121" s="117" t="s">
        <v>12349</v>
      </c>
      <c r="V1121" s="118" t="s">
        <v>11155</v>
      </c>
      <c r="W1121" s="119" t="s">
        <v>1193</v>
      </c>
      <c r="X1121" s="119" t="s">
        <v>1193</v>
      </c>
      <c r="Y1121" s="128">
        <v>44588</v>
      </c>
      <c r="Z1121" s="128">
        <v>44196</v>
      </c>
      <c r="AA1121" s="120">
        <v>56</v>
      </c>
      <c r="AB1121" s="120">
        <v>0</v>
      </c>
      <c r="AC1121" s="120">
        <v>19</v>
      </c>
      <c r="AD1121" s="120">
        <v>0</v>
      </c>
      <c r="AE1121" s="120">
        <v>19</v>
      </c>
      <c r="AF1121" s="121">
        <v>81390</v>
      </c>
      <c r="AG1121" s="114" t="s">
        <v>1193</v>
      </c>
      <c r="AH1121" s="114" t="s">
        <v>11341</v>
      </c>
      <c r="AI1121" s="114">
        <v>11</v>
      </c>
      <c r="AJ1121" s="114">
        <v>11</v>
      </c>
      <c r="AK1121" s="114">
        <v>0</v>
      </c>
      <c r="AL1121" s="114">
        <v>7</v>
      </c>
      <c r="AM1121" s="114">
        <v>1</v>
      </c>
      <c r="AN1121" s="118" t="s">
        <v>3500</v>
      </c>
      <c r="AO1121" s="122">
        <v>1</v>
      </c>
      <c r="AP1121" s="11"/>
    </row>
    <row r="1122" spans="1:42" ht="25" customHeight="1" x14ac:dyDescent="0.3">
      <c r="A1122" s="123"/>
      <c r="B1122" s="124"/>
      <c r="C1122" s="114" t="str">
        <f t="shared" ca="1" si="163"/>
        <v>Expired</v>
      </c>
      <c r="D1122" s="114" t="s">
        <v>3976</v>
      </c>
      <c r="E1122" s="115">
        <v>42991</v>
      </c>
      <c r="F1122" s="115">
        <v>45182</v>
      </c>
      <c r="G1122" s="115">
        <f>DATE(YEAR(F1122)+1,MONTH(F1122),DAY(F1122)-1)</f>
        <v>45547</v>
      </c>
      <c r="H1122" s="114" t="s">
        <v>1663</v>
      </c>
      <c r="I1122" s="379" t="s">
        <v>1670</v>
      </c>
      <c r="J1122" s="155" t="s">
        <v>7206</v>
      </c>
      <c r="K1122" s="114" t="s">
        <v>11728</v>
      </c>
      <c r="L1122" s="114" t="s">
        <v>5123</v>
      </c>
      <c r="M1122" s="114" t="s">
        <v>3640</v>
      </c>
      <c r="N1122" s="116" t="str">
        <f t="shared" si="160"/>
        <v>LP</v>
      </c>
      <c r="O1122" s="118" t="s">
        <v>8728</v>
      </c>
      <c r="P1122" s="114" t="str">
        <f t="shared" si="162"/>
        <v>Low</v>
      </c>
      <c r="Q1122" s="155" t="s">
        <v>10671</v>
      </c>
      <c r="R1122" s="356" t="s">
        <v>13357</v>
      </c>
      <c r="S1122" s="356"/>
      <c r="T1122" s="355" t="s">
        <v>13358</v>
      </c>
      <c r="U1122" s="117" t="s">
        <v>13359</v>
      </c>
      <c r="V1122" s="129" t="s">
        <v>7207</v>
      </c>
      <c r="W1122" s="129" t="s">
        <v>11156</v>
      </c>
      <c r="X1122" s="129" t="s">
        <v>7826</v>
      </c>
      <c r="Y1122" s="128">
        <v>42958</v>
      </c>
      <c r="Z1122" s="128">
        <v>43100</v>
      </c>
      <c r="AA1122" s="120">
        <v>1806200</v>
      </c>
      <c r="AB1122" s="120">
        <v>0</v>
      </c>
      <c r="AC1122" s="120">
        <v>1190423</v>
      </c>
      <c r="AD1122" s="120">
        <v>0</v>
      </c>
      <c r="AE1122" s="120">
        <v>507731</v>
      </c>
      <c r="AF1122" s="121">
        <v>363723</v>
      </c>
      <c r="AG1122" s="114" t="s">
        <v>1193</v>
      </c>
      <c r="AH1122" s="114" t="s">
        <v>1193</v>
      </c>
      <c r="AI1122" s="114">
        <v>12</v>
      </c>
      <c r="AJ1122" s="114">
        <v>2</v>
      </c>
      <c r="AK1122" s="114">
        <v>10</v>
      </c>
      <c r="AL1122" s="114">
        <v>12</v>
      </c>
      <c r="AM1122" s="114">
        <v>1</v>
      </c>
      <c r="AN1122" s="118" t="s">
        <v>3500</v>
      </c>
      <c r="AO1122" s="122">
        <v>1</v>
      </c>
      <c r="AP1122" s="11"/>
    </row>
    <row r="1123" spans="1:42" ht="25" customHeight="1" x14ac:dyDescent="0.3">
      <c r="A1123" s="198"/>
      <c r="B1123" s="133"/>
      <c r="C1123" s="114" t="str">
        <f t="shared" ca="1" si="163"/>
        <v>Expired</v>
      </c>
      <c r="D1123" s="114" t="s">
        <v>265</v>
      </c>
      <c r="E1123" s="115">
        <v>41815</v>
      </c>
      <c r="F1123" s="115">
        <f>E1123</f>
        <v>41815</v>
      </c>
      <c r="G1123" s="115">
        <f t="shared" ref="G1123:G1127" si="164">DATE(YEAR(F1123)+2,MONTH(F1123),DAY(F1123)-1)</f>
        <v>42545</v>
      </c>
      <c r="H1123" s="114" t="s">
        <v>266</v>
      </c>
      <c r="I1123" s="379" t="s">
        <v>267</v>
      </c>
      <c r="J1123" s="155" t="s">
        <v>7208</v>
      </c>
      <c r="K1123" s="114" t="s">
        <v>11728</v>
      </c>
      <c r="L1123" s="114" t="s">
        <v>5123</v>
      </c>
      <c r="M1123" s="114" t="s">
        <v>3640</v>
      </c>
      <c r="N1123" s="116" t="str">
        <f t="shared" si="160"/>
        <v>LP</v>
      </c>
      <c r="O1123" s="118" t="s">
        <v>8735</v>
      </c>
      <c r="P1123" s="114" t="str">
        <f t="shared" si="162"/>
        <v>Low</v>
      </c>
      <c r="Q1123" s="155" t="s">
        <v>515</v>
      </c>
      <c r="R1123" s="356" t="s">
        <v>12350</v>
      </c>
      <c r="S1123" s="356"/>
      <c r="T1123" s="155" t="s">
        <v>1682</v>
      </c>
      <c r="U1123" s="117" t="s">
        <v>7209</v>
      </c>
      <c r="V1123" s="118" t="s">
        <v>6642</v>
      </c>
      <c r="W1123" s="119" t="s">
        <v>1193</v>
      </c>
      <c r="X1123" s="119" t="s">
        <v>1193</v>
      </c>
      <c r="Y1123" s="128">
        <v>42550</v>
      </c>
      <c r="Z1123" s="128">
        <v>42550</v>
      </c>
      <c r="AA1123" s="200">
        <v>42735</v>
      </c>
      <c r="AB1123" s="120">
        <v>369089944</v>
      </c>
      <c r="AC1123" s="120">
        <v>0</v>
      </c>
      <c r="AD1123" s="120">
        <v>0</v>
      </c>
      <c r="AE1123" s="120">
        <v>353759971</v>
      </c>
      <c r="AF1123" s="121">
        <v>77123051</v>
      </c>
      <c r="AG1123" s="114" t="s">
        <v>1193</v>
      </c>
      <c r="AH1123" s="114" t="s">
        <v>1193</v>
      </c>
      <c r="AI1123" s="114">
        <v>0</v>
      </c>
      <c r="AJ1123" s="114">
        <v>0</v>
      </c>
      <c r="AK1123" s="114">
        <v>0</v>
      </c>
      <c r="AL1123" s="114">
        <v>0</v>
      </c>
      <c r="AM1123" s="114">
        <v>1</v>
      </c>
      <c r="AN1123" s="118" t="s">
        <v>4568</v>
      </c>
      <c r="AO1123" s="122">
        <v>1</v>
      </c>
      <c r="AP1123" s="11"/>
    </row>
    <row r="1124" spans="1:42" ht="25" customHeight="1" x14ac:dyDescent="0.3">
      <c r="A1124" s="123"/>
      <c r="B1124" s="124"/>
      <c r="C1124" s="114" t="str">
        <f t="shared" ca="1" si="163"/>
        <v>Expired</v>
      </c>
      <c r="D1124" s="114" t="s">
        <v>4597</v>
      </c>
      <c r="E1124" s="115">
        <v>41850</v>
      </c>
      <c r="F1124" s="115">
        <f>E1124</f>
        <v>41850</v>
      </c>
      <c r="G1124" s="115">
        <f t="shared" si="164"/>
        <v>42580</v>
      </c>
      <c r="H1124" s="114" t="s">
        <v>4598</v>
      </c>
      <c r="I1124" s="379" t="s">
        <v>16566</v>
      </c>
      <c r="J1124" s="155" t="s">
        <v>7210</v>
      </c>
      <c r="K1124" s="114" t="s">
        <v>7</v>
      </c>
      <c r="L1124" s="114" t="s">
        <v>5123</v>
      </c>
      <c r="M1124" s="114" t="s">
        <v>3640</v>
      </c>
      <c r="N1124" s="116" t="str">
        <f t="shared" si="160"/>
        <v>LP</v>
      </c>
      <c r="O1124" s="118" t="s">
        <v>8725</v>
      </c>
      <c r="P1124" s="114" t="str">
        <f t="shared" si="162"/>
        <v>Medium</v>
      </c>
      <c r="Q1124" s="155" t="s">
        <v>4599</v>
      </c>
      <c r="R1124" s="356" t="s">
        <v>12356</v>
      </c>
      <c r="S1124" s="356"/>
      <c r="T1124" s="155" t="s">
        <v>4600</v>
      </c>
      <c r="U1124" s="127" t="s">
        <v>12357</v>
      </c>
      <c r="V1124" s="118" t="s">
        <v>11157</v>
      </c>
      <c r="W1124" s="118" t="s">
        <v>7211</v>
      </c>
      <c r="X1124" s="119" t="s">
        <v>1193</v>
      </c>
      <c r="Y1124" s="128">
        <v>44369</v>
      </c>
      <c r="Z1124" s="128">
        <v>43830</v>
      </c>
      <c r="AA1124" s="120">
        <v>11509994</v>
      </c>
      <c r="AB1124" s="120">
        <v>0</v>
      </c>
      <c r="AC1124" s="120">
        <v>18114079</v>
      </c>
      <c r="AD1124" s="120">
        <v>0</v>
      </c>
      <c r="AE1124" s="120">
        <v>19202915</v>
      </c>
      <c r="AF1124" s="121">
        <v>4124385</v>
      </c>
      <c r="AG1124" s="118" t="s">
        <v>7211</v>
      </c>
      <c r="AH1124" s="114" t="s">
        <v>1193</v>
      </c>
      <c r="AI1124" s="114">
        <v>12</v>
      </c>
      <c r="AJ1124" s="114">
        <v>4</v>
      </c>
      <c r="AK1124" s="114">
        <v>8</v>
      </c>
      <c r="AL1124" s="114">
        <v>0</v>
      </c>
      <c r="AM1124" s="114">
        <v>0</v>
      </c>
      <c r="AN1124" s="118" t="s">
        <v>3790</v>
      </c>
      <c r="AO1124" s="122">
        <v>1</v>
      </c>
      <c r="AP1124" s="11"/>
    </row>
    <row r="1125" spans="1:42" ht="25" customHeight="1" x14ac:dyDescent="0.3">
      <c r="A1125" s="123"/>
      <c r="B1125" s="124"/>
      <c r="C1125" s="114" t="str">
        <f t="shared" ca="1" si="163"/>
        <v>Active</v>
      </c>
      <c r="D1125" s="114" t="s">
        <v>3877</v>
      </c>
      <c r="E1125" s="115">
        <v>43486</v>
      </c>
      <c r="F1125" s="115">
        <v>45600</v>
      </c>
      <c r="G1125" s="115">
        <f t="shared" si="164"/>
        <v>46329</v>
      </c>
      <c r="H1125" s="114" t="s">
        <v>2258</v>
      </c>
      <c r="I1125" s="379" t="s">
        <v>2259</v>
      </c>
      <c r="J1125" s="155" t="s">
        <v>7216</v>
      </c>
      <c r="K1125" s="114" t="s">
        <v>11728</v>
      </c>
      <c r="L1125" s="114" t="s">
        <v>5123</v>
      </c>
      <c r="M1125" s="114" t="s">
        <v>3640</v>
      </c>
      <c r="N1125" s="116" t="str">
        <f t="shared" si="160"/>
        <v>LP</v>
      </c>
      <c r="O1125" s="118" t="s">
        <v>8728</v>
      </c>
      <c r="P1125" s="114" t="str">
        <f t="shared" si="162"/>
        <v>Low</v>
      </c>
      <c r="Q1125" s="155" t="s">
        <v>2929</v>
      </c>
      <c r="R1125" s="356" t="s">
        <v>14769</v>
      </c>
      <c r="S1125" s="356"/>
      <c r="T1125" s="155" t="s">
        <v>14770</v>
      </c>
      <c r="U1125" s="117" t="s">
        <v>14771</v>
      </c>
      <c r="V1125" s="118" t="s">
        <v>7217</v>
      </c>
      <c r="W1125" s="119" t="s">
        <v>1193</v>
      </c>
      <c r="X1125" s="119" t="s">
        <v>1193</v>
      </c>
      <c r="Y1125" s="128">
        <v>43174</v>
      </c>
      <c r="Z1125" s="128">
        <v>44561</v>
      </c>
      <c r="AA1125" s="120">
        <v>38717235</v>
      </c>
      <c r="AB1125" s="120">
        <v>0</v>
      </c>
      <c r="AC1125" s="120">
        <v>39112513</v>
      </c>
      <c r="AD1125" s="120">
        <v>0</v>
      </c>
      <c r="AE1125" s="120">
        <v>39112513</v>
      </c>
      <c r="AF1125" s="121">
        <v>0</v>
      </c>
      <c r="AG1125" s="114" t="s">
        <v>1193</v>
      </c>
      <c r="AH1125" s="114" t="s">
        <v>1193</v>
      </c>
      <c r="AI1125" s="114">
        <v>698</v>
      </c>
      <c r="AJ1125" s="114">
        <v>196</v>
      </c>
      <c r="AK1125" s="114">
        <v>502</v>
      </c>
      <c r="AL1125" s="114">
        <v>40</v>
      </c>
      <c r="AM1125" s="114">
        <v>0</v>
      </c>
      <c r="AN1125" s="118" t="s">
        <v>3500</v>
      </c>
      <c r="AO1125" s="122">
        <v>1</v>
      </c>
      <c r="AP1125" s="11"/>
    </row>
    <row r="1126" spans="1:42" ht="25" customHeight="1" x14ac:dyDescent="0.3">
      <c r="A1126" s="123"/>
      <c r="B1126" s="124"/>
      <c r="C1126" s="114" t="str">
        <f t="shared" ca="1" si="163"/>
        <v>Expired</v>
      </c>
      <c r="D1126" s="114" t="s">
        <v>279</v>
      </c>
      <c r="E1126" s="115">
        <v>41816</v>
      </c>
      <c r="F1126" s="115">
        <f>E1126</f>
        <v>41816</v>
      </c>
      <c r="G1126" s="115">
        <f t="shared" si="164"/>
        <v>42546</v>
      </c>
      <c r="H1126" s="114" t="s">
        <v>280</v>
      </c>
      <c r="I1126" s="379" t="s">
        <v>281</v>
      </c>
      <c r="J1126" s="155" t="s">
        <v>7218</v>
      </c>
      <c r="K1126" s="114" t="s">
        <v>11728</v>
      </c>
      <c r="L1126" s="114" t="s">
        <v>5123</v>
      </c>
      <c r="M1126" s="114" t="s">
        <v>3640</v>
      </c>
      <c r="N1126" s="116" t="str">
        <f t="shared" si="160"/>
        <v>LP</v>
      </c>
      <c r="O1126" s="118" t="s">
        <v>8725</v>
      </c>
      <c r="P1126" s="114" t="str">
        <f t="shared" si="162"/>
        <v>Medium</v>
      </c>
      <c r="Q1126" s="155" t="s">
        <v>661</v>
      </c>
      <c r="R1126" s="356"/>
      <c r="S1126" s="356"/>
      <c r="T1126" s="155"/>
      <c r="U1126" s="127"/>
      <c r="V1126" s="119"/>
      <c r="W1126" s="119"/>
      <c r="X1126" s="119"/>
      <c r="Y1126" s="128"/>
      <c r="Z1126" s="118"/>
      <c r="AA1126" s="120"/>
      <c r="AB1126" s="120"/>
      <c r="AC1126" s="120"/>
      <c r="AD1126" s="120"/>
      <c r="AE1126" s="120"/>
      <c r="AF1126" s="121"/>
      <c r="AG1126" s="114"/>
      <c r="AH1126" s="114"/>
      <c r="AI1126" s="114"/>
      <c r="AJ1126" s="114"/>
      <c r="AK1126" s="114"/>
      <c r="AL1126" s="114"/>
      <c r="AM1126" s="114"/>
      <c r="AN1126" s="118" t="str">
        <f>IF(ISNUMBER(#REF!), IF(#REF!&lt;5000001,"SMALL", IF(#REF!&lt;15000001,"MEDIUM","LARGE")),"")</f>
        <v/>
      </c>
      <c r="AO1126" s="122">
        <v>1</v>
      </c>
      <c r="AP1126" s="11"/>
    </row>
    <row r="1127" spans="1:42" ht="25" customHeight="1" x14ac:dyDescent="0.3">
      <c r="A1127" s="123"/>
      <c r="B1127" s="124"/>
      <c r="C1127" s="114" t="str">
        <f t="shared" ca="1" si="163"/>
        <v>Active</v>
      </c>
      <c r="D1127" s="114" t="s">
        <v>8332</v>
      </c>
      <c r="E1127" s="115">
        <v>41877</v>
      </c>
      <c r="F1127" s="115">
        <v>45541</v>
      </c>
      <c r="G1127" s="115">
        <f t="shared" si="164"/>
        <v>46270</v>
      </c>
      <c r="H1127" s="114" t="s">
        <v>575</v>
      </c>
      <c r="I1127" s="379" t="s">
        <v>9094</v>
      </c>
      <c r="J1127" s="155" t="s">
        <v>7219</v>
      </c>
      <c r="K1127" s="114" t="s">
        <v>74</v>
      </c>
      <c r="L1127" s="114" t="s">
        <v>15709</v>
      </c>
      <c r="M1127" s="114" t="s">
        <v>3640</v>
      </c>
      <c r="N1127" s="116" t="str">
        <f t="shared" si="160"/>
        <v>LP</v>
      </c>
      <c r="O1127" s="118" t="s">
        <v>8733</v>
      </c>
      <c r="P1127" s="114" t="str">
        <f t="shared" si="162"/>
        <v>Medium</v>
      </c>
      <c r="Q1127" s="155" t="s">
        <v>631</v>
      </c>
      <c r="R1127" s="356" t="s">
        <v>14465</v>
      </c>
      <c r="S1127" s="356"/>
      <c r="T1127" s="155" t="s">
        <v>1987</v>
      </c>
      <c r="U1127" s="117" t="s">
        <v>8333</v>
      </c>
      <c r="V1127" s="119" t="s">
        <v>5430</v>
      </c>
      <c r="W1127" s="119" t="s">
        <v>1193</v>
      </c>
      <c r="X1127" s="119" t="s">
        <v>1193</v>
      </c>
      <c r="Y1127" s="128">
        <v>41855</v>
      </c>
      <c r="Z1127" s="128">
        <v>44561</v>
      </c>
      <c r="AA1127" s="120">
        <v>51175558</v>
      </c>
      <c r="AB1127" s="120">
        <v>0</v>
      </c>
      <c r="AC1127" s="120">
        <v>51371139</v>
      </c>
      <c r="AD1127" s="120">
        <v>0</v>
      </c>
      <c r="AE1127" s="120">
        <v>51374541</v>
      </c>
      <c r="AF1127" s="121"/>
      <c r="AG1127" s="114" t="s">
        <v>11342</v>
      </c>
      <c r="AH1127" s="114" t="s">
        <v>11343</v>
      </c>
      <c r="AI1127" s="114">
        <v>4</v>
      </c>
      <c r="AJ1127" s="114">
        <v>4</v>
      </c>
      <c r="AK1127" s="114">
        <v>0</v>
      </c>
      <c r="AL1127" s="114">
        <v>4</v>
      </c>
      <c r="AM1127" s="114">
        <v>0</v>
      </c>
      <c r="AN1127" s="118" t="s">
        <v>4568</v>
      </c>
      <c r="AO1127" s="122">
        <v>1</v>
      </c>
      <c r="AP1127" s="11"/>
    </row>
    <row r="1128" spans="1:42" ht="25" customHeight="1" x14ac:dyDescent="0.3">
      <c r="A1128" s="123"/>
      <c r="B1128" s="124"/>
      <c r="C1128" s="114" t="str">
        <f t="shared" ca="1" si="163"/>
        <v>Active</v>
      </c>
      <c r="D1128" s="114" t="s">
        <v>3832</v>
      </c>
      <c r="E1128" s="115">
        <v>42859</v>
      </c>
      <c r="F1128" s="115">
        <v>45781</v>
      </c>
      <c r="G1128" s="115">
        <f>DATE(YEAR(F1128),MONTH(F1128)+18,DAY(F1128)-1)</f>
        <v>46329</v>
      </c>
      <c r="H1128" s="114" t="s">
        <v>1526</v>
      </c>
      <c r="I1128" s="379" t="s">
        <v>15080</v>
      </c>
      <c r="J1128" s="155" t="s">
        <v>15081</v>
      </c>
      <c r="K1128" s="114" t="s">
        <v>11728</v>
      </c>
      <c r="L1128" s="114" t="s">
        <v>5123</v>
      </c>
      <c r="M1128" s="114" t="s">
        <v>3640</v>
      </c>
      <c r="N1128" s="116" t="str">
        <f t="shared" si="160"/>
        <v>LP</v>
      </c>
      <c r="O1128" s="118" t="s">
        <v>8728</v>
      </c>
      <c r="P1128" s="114" t="str">
        <f t="shared" si="162"/>
        <v>Low</v>
      </c>
      <c r="Q1128" s="155" t="s">
        <v>10672</v>
      </c>
      <c r="R1128" s="356" t="s">
        <v>15082</v>
      </c>
      <c r="S1128" s="356"/>
      <c r="T1128" s="155" t="s">
        <v>15083</v>
      </c>
      <c r="U1128" s="117" t="s">
        <v>15084</v>
      </c>
      <c r="V1128" s="118" t="s">
        <v>7220</v>
      </c>
      <c r="W1128" s="119" t="s">
        <v>1193</v>
      </c>
      <c r="X1128" s="119" t="s">
        <v>1193</v>
      </c>
      <c r="Y1128" s="128">
        <v>44019</v>
      </c>
      <c r="Z1128" s="128">
        <v>44926</v>
      </c>
      <c r="AA1128" s="120">
        <v>9250995</v>
      </c>
      <c r="AB1128" s="120">
        <v>0</v>
      </c>
      <c r="AC1128" s="120">
        <v>8239284</v>
      </c>
      <c r="AD1128" s="120">
        <v>0</v>
      </c>
      <c r="AE1128" s="120">
        <v>9083026</v>
      </c>
      <c r="AF1128" s="121"/>
      <c r="AG1128" s="114" t="s">
        <v>11344</v>
      </c>
      <c r="AH1128" s="130" t="s">
        <v>1193</v>
      </c>
      <c r="AI1128" s="131">
        <v>11</v>
      </c>
      <c r="AJ1128" s="131">
        <v>6</v>
      </c>
      <c r="AK1128" s="131">
        <v>5</v>
      </c>
      <c r="AL1128" s="131">
        <v>11</v>
      </c>
      <c r="AM1128" s="131">
        <v>0</v>
      </c>
      <c r="AN1128" s="118" t="s">
        <v>3500</v>
      </c>
      <c r="AO1128" s="122">
        <v>1</v>
      </c>
      <c r="AP1128" s="11"/>
    </row>
    <row r="1129" spans="1:42" ht="25" customHeight="1" x14ac:dyDescent="0.3">
      <c r="A1129" s="123"/>
      <c r="B1129" s="124"/>
      <c r="C1129" s="114" t="str">
        <f t="shared" ca="1" si="163"/>
        <v>Expired</v>
      </c>
      <c r="D1129" s="114" t="s">
        <v>1553</v>
      </c>
      <c r="E1129" s="115">
        <v>42976</v>
      </c>
      <c r="F1129" s="115">
        <v>43706</v>
      </c>
      <c r="G1129" s="115">
        <f>DATE(YEAR(F1129)+2,MONTH(F1129),DAY(F1129)-1)</f>
        <v>44436</v>
      </c>
      <c r="H1129" s="114" t="s">
        <v>1637</v>
      </c>
      <c r="I1129" s="379" t="s">
        <v>3054</v>
      </c>
      <c r="J1129" s="155" t="s">
        <v>7222</v>
      </c>
      <c r="K1129" s="114" t="s">
        <v>24</v>
      </c>
      <c r="L1129" s="114" t="s">
        <v>5123</v>
      </c>
      <c r="M1129" s="114" t="s">
        <v>3640</v>
      </c>
      <c r="N1129" s="116" t="str">
        <f t="shared" si="160"/>
        <v>LP</v>
      </c>
      <c r="O1129" s="118" t="s">
        <v>8728</v>
      </c>
      <c r="P1129" s="114" t="str">
        <f t="shared" si="162"/>
        <v>Low</v>
      </c>
      <c r="Q1129" s="155" t="s">
        <v>10673</v>
      </c>
      <c r="R1129" s="356"/>
      <c r="S1129" s="356"/>
      <c r="T1129" s="155" t="s">
        <v>2836</v>
      </c>
      <c r="U1129" s="127" t="s">
        <v>7223</v>
      </c>
      <c r="V1129" s="118" t="s">
        <v>7224</v>
      </c>
      <c r="W1129" s="119" t="s">
        <v>1193</v>
      </c>
      <c r="X1129" s="119" t="s">
        <v>1193</v>
      </c>
      <c r="Y1129" s="128">
        <v>42704</v>
      </c>
      <c r="Z1129" s="118"/>
      <c r="AA1129" s="120">
        <v>0</v>
      </c>
      <c r="AB1129" s="120">
        <v>0</v>
      </c>
      <c r="AC1129" s="120">
        <v>0</v>
      </c>
      <c r="AD1129" s="120">
        <v>0</v>
      </c>
      <c r="AE1129" s="120">
        <v>0</v>
      </c>
      <c r="AF1129" s="121"/>
      <c r="AG1129" s="114" t="s">
        <v>1193</v>
      </c>
      <c r="AH1129" s="130" t="s">
        <v>1193</v>
      </c>
      <c r="AI1129" s="130"/>
      <c r="AJ1129" s="130"/>
      <c r="AK1129" s="130"/>
      <c r="AL1129" s="130"/>
      <c r="AM1129" s="130"/>
      <c r="AN1129" s="118" t="str">
        <f>IF(ISNUMBER(#REF!), IF(#REF!&lt;5000001,"SMALL", IF(#REF!&lt;15000001,"MEDIUM","LARGE")),"")</f>
        <v/>
      </c>
      <c r="AO1129" s="122">
        <v>1</v>
      </c>
      <c r="AP1129" s="11"/>
    </row>
    <row r="1130" spans="1:42" ht="25" customHeight="1" x14ac:dyDescent="0.3">
      <c r="A1130" s="125" t="s">
        <v>11546</v>
      </c>
      <c r="B1130" s="124"/>
      <c r="C1130" s="114" t="str">
        <f t="shared" ca="1" si="163"/>
        <v>Expired</v>
      </c>
      <c r="D1130" s="114" t="s">
        <v>3922</v>
      </c>
      <c r="E1130" s="115">
        <v>42066</v>
      </c>
      <c r="F1130" s="115">
        <v>44258</v>
      </c>
      <c r="G1130" s="115">
        <f>DATE(YEAR(F1130)+2,MONTH(F1130),DAY(F1130)-1)</f>
        <v>44987</v>
      </c>
      <c r="H1130" s="114" t="s">
        <v>4897</v>
      </c>
      <c r="I1130" s="379" t="s">
        <v>2981</v>
      </c>
      <c r="J1130" s="155" t="s">
        <v>7225</v>
      </c>
      <c r="K1130" s="114" t="s">
        <v>11728</v>
      </c>
      <c r="L1130" s="114" t="s">
        <v>5123</v>
      </c>
      <c r="M1130" s="114" t="s">
        <v>3640</v>
      </c>
      <c r="N1130" s="116" t="str">
        <f t="shared" si="160"/>
        <v>LP</v>
      </c>
      <c r="O1130" s="118" t="s">
        <v>8735</v>
      </c>
      <c r="P1130" s="114" t="str">
        <f t="shared" si="162"/>
        <v>Low</v>
      </c>
      <c r="Q1130" s="155" t="s">
        <v>7226</v>
      </c>
      <c r="R1130" s="356" t="s">
        <v>12370</v>
      </c>
      <c r="S1130" s="356"/>
      <c r="T1130" s="155" t="s">
        <v>2787</v>
      </c>
      <c r="U1130" s="117" t="s">
        <v>7227</v>
      </c>
      <c r="V1130" s="118" t="s">
        <v>5131</v>
      </c>
      <c r="W1130" s="118" t="s">
        <v>7228</v>
      </c>
      <c r="X1130" s="119" t="s">
        <v>1193</v>
      </c>
      <c r="Y1130" s="129">
        <v>42038</v>
      </c>
      <c r="Z1130" s="129">
        <v>43100</v>
      </c>
      <c r="AA1130" s="120">
        <v>0</v>
      </c>
      <c r="AB1130" s="120" t="s">
        <v>12371</v>
      </c>
      <c r="AC1130" s="120">
        <v>0</v>
      </c>
      <c r="AD1130" s="120" t="s">
        <v>12371</v>
      </c>
      <c r="AE1130" s="120">
        <v>0</v>
      </c>
      <c r="AF1130" s="121">
        <v>0</v>
      </c>
      <c r="AG1130" s="114" t="s">
        <v>11507</v>
      </c>
      <c r="AH1130" s="114" t="s">
        <v>7827</v>
      </c>
      <c r="AI1130" s="114">
        <v>5</v>
      </c>
      <c r="AJ1130" s="114">
        <v>4</v>
      </c>
      <c r="AK1130" s="114">
        <v>1</v>
      </c>
      <c r="AL1130" s="114">
        <v>0</v>
      </c>
      <c r="AM1130" s="114">
        <v>1</v>
      </c>
      <c r="AN1130" s="118" t="s">
        <v>4568</v>
      </c>
      <c r="AO1130" s="122">
        <v>1</v>
      </c>
      <c r="AP1130" s="11"/>
    </row>
    <row r="1131" spans="1:42" ht="25" customHeight="1" x14ac:dyDescent="0.3">
      <c r="A1131" s="123"/>
      <c r="B1131" s="124"/>
      <c r="C1131" s="114" t="str">
        <f t="shared" ca="1" si="163"/>
        <v>Expired</v>
      </c>
      <c r="D1131" s="114" t="s">
        <v>4018</v>
      </c>
      <c r="E1131" s="115">
        <v>41702</v>
      </c>
      <c r="F1131" s="115">
        <v>45720</v>
      </c>
      <c r="G1131" s="115">
        <f>DATE(YEAR(F1131)+1,MONTH(F1131),DAY(F1131)-1)</f>
        <v>46084</v>
      </c>
      <c r="H1131" s="114" t="s">
        <v>57</v>
      </c>
      <c r="I1131" s="379" t="s">
        <v>3069</v>
      </c>
      <c r="J1131" s="155" t="s">
        <v>7229</v>
      </c>
      <c r="K1131" s="114" t="s">
        <v>11728</v>
      </c>
      <c r="L1131" s="114" t="s">
        <v>5123</v>
      </c>
      <c r="M1131" s="114" t="s">
        <v>3640</v>
      </c>
      <c r="N1131" s="116" t="str">
        <f t="shared" si="160"/>
        <v>LP</v>
      </c>
      <c r="O1131" s="118" t="s">
        <v>8733</v>
      </c>
      <c r="P1131" s="114" t="str">
        <f t="shared" si="162"/>
        <v>Medium</v>
      </c>
      <c r="Q1131" s="155" t="s">
        <v>452</v>
      </c>
      <c r="R1131" s="356" t="s">
        <v>15179</v>
      </c>
      <c r="S1131" s="356"/>
      <c r="T1131" s="155" t="s">
        <v>12372</v>
      </c>
      <c r="U1131" s="117" t="s">
        <v>13983</v>
      </c>
      <c r="V1131" s="118" t="s">
        <v>12373</v>
      </c>
      <c r="W1131" s="119" t="s">
        <v>1193</v>
      </c>
      <c r="X1131" s="119" t="s">
        <v>1193</v>
      </c>
      <c r="Y1131" s="128">
        <v>42313</v>
      </c>
      <c r="Z1131" s="128">
        <v>43100</v>
      </c>
      <c r="AA1131" s="120">
        <v>157737808</v>
      </c>
      <c r="AB1131" s="120">
        <v>0</v>
      </c>
      <c r="AC1131" s="120">
        <v>157899768</v>
      </c>
      <c r="AD1131" s="120">
        <v>0</v>
      </c>
      <c r="AE1131" s="120">
        <v>308250.03999999998</v>
      </c>
      <c r="AF1131" s="121">
        <v>11797836</v>
      </c>
      <c r="AG1131" s="114" t="s">
        <v>12374</v>
      </c>
      <c r="AH1131" s="114" t="s">
        <v>1193</v>
      </c>
      <c r="AI1131" s="114">
        <v>4</v>
      </c>
      <c r="AJ1131" s="114">
        <v>3</v>
      </c>
      <c r="AK1131" s="114">
        <v>1</v>
      </c>
      <c r="AL1131" s="114">
        <v>25</v>
      </c>
      <c r="AM1131" s="114">
        <v>5</v>
      </c>
      <c r="AN1131" s="118" t="s">
        <v>4568</v>
      </c>
      <c r="AO1131" s="122">
        <v>1</v>
      </c>
      <c r="AP1131" s="11"/>
    </row>
    <row r="1132" spans="1:42" ht="25" customHeight="1" x14ac:dyDescent="0.3">
      <c r="A1132" s="123"/>
      <c r="B1132" s="124"/>
      <c r="C1132" s="114" t="str">
        <f t="shared" ca="1" si="163"/>
        <v>Active</v>
      </c>
      <c r="D1132" s="114" t="s">
        <v>4032</v>
      </c>
      <c r="E1132" s="115">
        <v>42388</v>
      </c>
      <c r="F1132" s="115">
        <v>46037</v>
      </c>
      <c r="G1132" s="115">
        <f>DATE(YEAR(F1132)+2,MONTH(F1132),DAY(F1132)-1)</f>
        <v>46766</v>
      </c>
      <c r="H1132" s="114" t="s">
        <v>1140</v>
      </c>
      <c r="I1132" s="379" t="s">
        <v>3166</v>
      </c>
      <c r="J1132" s="155" t="s">
        <v>7230</v>
      </c>
      <c r="K1132" s="114" t="s">
        <v>11728</v>
      </c>
      <c r="L1132" s="114" t="s">
        <v>5123</v>
      </c>
      <c r="M1132" s="114" t="s">
        <v>3640</v>
      </c>
      <c r="N1132" s="116" t="str">
        <f t="shared" si="160"/>
        <v>LP</v>
      </c>
      <c r="O1132" s="118" t="s">
        <v>8725</v>
      </c>
      <c r="P1132" s="114" t="str">
        <f t="shared" si="162"/>
        <v>Medium</v>
      </c>
      <c r="Q1132" s="155" t="s">
        <v>10674</v>
      </c>
      <c r="R1132" s="356" t="s">
        <v>13162</v>
      </c>
      <c r="S1132" s="356"/>
      <c r="T1132" s="155" t="s">
        <v>13163</v>
      </c>
      <c r="U1132" s="117" t="s">
        <v>13164</v>
      </c>
      <c r="V1132" s="118" t="s">
        <v>7231</v>
      </c>
      <c r="W1132" s="118" t="s">
        <v>7232</v>
      </c>
      <c r="X1132" s="118" t="s">
        <v>7828</v>
      </c>
      <c r="Y1132" s="128" t="s">
        <v>13165</v>
      </c>
      <c r="Z1132" s="128">
        <v>43100</v>
      </c>
      <c r="AA1132" s="120">
        <v>159737808</v>
      </c>
      <c r="AB1132" s="120">
        <v>0</v>
      </c>
      <c r="AC1132" s="120">
        <v>157899768</v>
      </c>
      <c r="AD1132" s="120">
        <v>0</v>
      </c>
      <c r="AE1132" s="120">
        <v>308258.03999999998</v>
      </c>
      <c r="AF1132" s="121">
        <v>11797836</v>
      </c>
      <c r="AG1132" s="114" t="s">
        <v>7829</v>
      </c>
      <c r="AH1132" s="114" t="s">
        <v>1193</v>
      </c>
      <c r="AI1132" s="114">
        <v>4</v>
      </c>
      <c r="AJ1132" s="114">
        <v>3</v>
      </c>
      <c r="AK1132" s="114">
        <v>1</v>
      </c>
      <c r="AL1132" s="114">
        <v>25</v>
      </c>
      <c r="AM1132" s="114">
        <v>5</v>
      </c>
      <c r="AN1132" s="118" t="s">
        <v>4568</v>
      </c>
      <c r="AO1132" s="122">
        <v>1</v>
      </c>
      <c r="AP1132" s="11"/>
    </row>
    <row r="1133" spans="1:42" ht="25" customHeight="1" x14ac:dyDescent="0.3">
      <c r="A1133" s="125" t="s">
        <v>11533</v>
      </c>
      <c r="B1133" s="126">
        <v>44804</v>
      </c>
      <c r="C1133" s="114" t="str">
        <f t="shared" ca="1" si="163"/>
        <v>Active</v>
      </c>
      <c r="D1133" s="114" t="s">
        <v>8334</v>
      </c>
      <c r="E1133" s="115">
        <v>44804</v>
      </c>
      <c r="F1133" s="115">
        <v>45535</v>
      </c>
      <c r="G1133" s="115">
        <f>DATE(YEAR(F1133)+2,MONTH(F1133),DAY(F1133)-1)</f>
        <v>46264</v>
      </c>
      <c r="H1133" s="114" t="s">
        <v>8335</v>
      </c>
      <c r="I1133" s="379" t="s">
        <v>8336</v>
      </c>
      <c r="J1133" s="155" t="s">
        <v>8337</v>
      </c>
      <c r="K1133" s="114" t="s">
        <v>11728</v>
      </c>
      <c r="L1133" s="114" t="s">
        <v>5123</v>
      </c>
      <c r="M1133" s="114" t="s">
        <v>3640</v>
      </c>
      <c r="N1133" s="116" t="str">
        <f t="shared" ref="N1133:N1164" si="165">IF(EXACT(M1133,"C - COMPANY ACT"),"LP",IF(EXACT(M1133,"V- VEST ACT (WITHIN PARLIAMENT) "),"LP",IF(EXACT(M1133,"FS - FRIENDLY SOCIETIES ACT"),"LP",IF(EXACT(M1133,"UN - UNICORPORATED"),"LA",""))))</f>
        <v>LP</v>
      </c>
      <c r="O1133" s="118" t="s">
        <v>8725</v>
      </c>
      <c r="P1133" s="114" t="str">
        <f t="shared" si="162"/>
        <v>Medium</v>
      </c>
      <c r="Q1133" s="155" t="s">
        <v>8338</v>
      </c>
      <c r="R1133" s="356" t="s">
        <v>13338</v>
      </c>
      <c r="S1133" s="356"/>
      <c r="T1133" s="155" t="s">
        <v>13339</v>
      </c>
      <c r="U1133" s="117" t="s">
        <v>13340</v>
      </c>
      <c r="V1133" s="129" t="s">
        <v>5434</v>
      </c>
      <c r="W1133" s="128" t="s">
        <v>1193</v>
      </c>
      <c r="X1133" s="128" t="s">
        <v>1193</v>
      </c>
      <c r="Y1133" s="128">
        <v>44707</v>
      </c>
      <c r="Z1133" s="128">
        <v>44926</v>
      </c>
      <c r="AA1133" s="120">
        <v>2383449</v>
      </c>
      <c r="AB1133" s="120">
        <v>0</v>
      </c>
      <c r="AC1133" s="120">
        <v>2055929</v>
      </c>
      <c r="AD1133" s="120">
        <v>0</v>
      </c>
      <c r="AE1133" s="120">
        <v>2175929</v>
      </c>
      <c r="AF1133" s="121">
        <v>2212051</v>
      </c>
      <c r="AG1133" s="114" t="s">
        <v>13341</v>
      </c>
      <c r="AH1133" s="130" t="s">
        <v>13342</v>
      </c>
      <c r="AI1133" s="119">
        <v>5</v>
      </c>
      <c r="AJ1133" s="119">
        <v>2</v>
      </c>
      <c r="AK1133" s="119">
        <v>3</v>
      </c>
      <c r="AL1133" s="119">
        <v>0</v>
      </c>
      <c r="AM1133" s="119">
        <v>1</v>
      </c>
      <c r="AN1133" s="118" t="s">
        <v>3500</v>
      </c>
      <c r="AO1133" s="122">
        <v>1</v>
      </c>
      <c r="AP1133" s="11"/>
    </row>
    <row r="1134" spans="1:42" ht="25" customHeight="1" x14ac:dyDescent="0.3">
      <c r="A1134" s="163" t="s">
        <v>11535</v>
      </c>
      <c r="B1134" s="164"/>
      <c r="C1134" s="146" t="str">
        <f t="shared" ca="1" si="163"/>
        <v>Expired</v>
      </c>
      <c r="D1134" s="146" t="s">
        <v>13970</v>
      </c>
      <c r="E1134" s="147">
        <v>41743</v>
      </c>
      <c r="F1134" s="147">
        <v>44980</v>
      </c>
      <c r="G1134" s="147">
        <f>DATE(YEAR(F1134)+2,MONTH(F1134),DAY(F1134)-1)</f>
        <v>45710</v>
      </c>
      <c r="H1134" s="146" t="s">
        <v>129</v>
      </c>
      <c r="I1134" s="380" t="s">
        <v>3099</v>
      </c>
      <c r="J1134" s="343" t="s">
        <v>13969</v>
      </c>
      <c r="K1134" s="146" t="s">
        <v>11728</v>
      </c>
      <c r="L1134" s="146" t="s">
        <v>5123</v>
      </c>
      <c r="M1134" s="146" t="s">
        <v>3640</v>
      </c>
      <c r="N1134" s="148" t="str">
        <f t="shared" si="165"/>
        <v>LP</v>
      </c>
      <c r="O1134" s="151" t="s">
        <v>8727</v>
      </c>
      <c r="P1134" s="146" t="str">
        <f t="shared" si="162"/>
        <v>Medium</v>
      </c>
      <c r="Q1134" s="323" t="s">
        <v>10675</v>
      </c>
      <c r="R1134" s="358" t="s">
        <v>13330</v>
      </c>
      <c r="S1134" s="358"/>
      <c r="T1134" s="343" t="s">
        <v>1933</v>
      </c>
      <c r="U1134" s="165" t="s">
        <v>13331</v>
      </c>
      <c r="V1134" s="150" t="s">
        <v>13081</v>
      </c>
      <c r="W1134" s="150" t="s">
        <v>1193</v>
      </c>
      <c r="X1134" s="150" t="s">
        <v>1193</v>
      </c>
      <c r="Y1134" s="150" t="s">
        <v>1193</v>
      </c>
      <c r="Z1134" s="149">
        <v>44561</v>
      </c>
      <c r="AA1134" s="152">
        <v>16175000</v>
      </c>
      <c r="AB1134" s="152">
        <v>0</v>
      </c>
      <c r="AC1134" s="152">
        <v>0</v>
      </c>
      <c r="AD1134" s="152">
        <v>0</v>
      </c>
      <c r="AE1134" s="152">
        <v>16178000</v>
      </c>
      <c r="AF1134" s="153">
        <v>35357</v>
      </c>
      <c r="AG1134" s="146" t="s">
        <v>1193</v>
      </c>
      <c r="AH1134" s="201" t="s">
        <v>1193</v>
      </c>
      <c r="AI1134" s="201" t="s">
        <v>13332</v>
      </c>
      <c r="AJ1134" s="202" t="s">
        <v>13334</v>
      </c>
      <c r="AK1134" s="202" t="s">
        <v>13335</v>
      </c>
      <c r="AL1134" s="202">
        <v>0</v>
      </c>
      <c r="AM1134" s="201" t="s">
        <v>13333</v>
      </c>
      <c r="AN1134" s="151" t="s">
        <v>4568</v>
      </c>
      <c r="AO1134" s="154">
        <v>1</v>
      </c>
      <c r="AP1134" s="11"/>
    </row>
    <row r="1135" spans="1:42" ht="25" customHeight="1" x14ac:dyDescent="0.3">
      <c r="A1135" s="123" t="s">
        <v>15224</v>
      </c>
      <c r="B1135" s="124"/>
      <c r="C1135" s="114" t="str">
        <f t="shared" ca="1" si="163"/>
        <v>Active</v>
      </c>
      <c r="D1135" s="118" t="s">
        <v>15223</v>
      </c>
      <c r="E1135" s="129">
        <v>43200</v>
      </c>
      <c r="F1135" s="138">
        <v>45835</v>
      </c>
      <c r="G1135" s="115">
        <f>DATE(YEAR(F1135)+2,MONTH(F1135),DAY(F1135)-1)</f>
        <v>46564</v>
      </c>
      <c r="H1135" s="118" t="s">
        <v>1924</v>
      </c>
      <c r="I1135" s="379" t="s">
        <v>4998</v>
      </c>
      <c r="J1135" s="345" t="s">
        <v>7234</v>
      </c>
      <c r="K1135" s="118" t="s">
        <v>14</v>
      </c>
      <c r="L1135" s="118" t="s">
        <v>3368</v>
      </c>
      <c r="M1135" s="114" t="s">
        <v>3640</v>
      </c>
      <c r="N1135" s="116" t="str">
        <f t="shared" si="165"/>
        <v>LP</v>
      </c>
      <c r="O1135" s="118" t="s">
        <v>8725</v>
      </c>
      <c r="P1135" s="114" t="str">
        <f t="shared" si="162"/>
        <v>Medium</v>
      </c>
      <c r="Q1135" s="345" t="s">
        <v>10308</v>
      </c>
      <c r="R1135" s="357" t="s">
        <v>15225</v>
      </c>
      <c r="S1135" s="357"/>
      <c r="T1135" s="345" t="s">
        <v>15226</v>
      </c>
      <c r="U1135" s="117" t="s">
        <v>9083</v>
      </c>
      <c r="V1135" s="118" t="s">
        <v>11019</v>
      </c>
      <c r="W1135" s="118" t="s">
        <v>1193</v>
      </c>
      <c r="X1135" s="118" t="s">
        <v>1193</v>
      </c>
      <c r="Y1135" s="129">
        <v>43180</v>
      </c>
      <c r="Z1135" s="118" t="s">
        <v>3303</v>
      </c>
      <c r="AA1135" s="162">
        <v>0</v>
      </c>
      <c r="AB1135" s="162">
        <v>0</v>
      </c>
      <c r="AC1135" s="162">
        <v>0</v>
      </c>
      <c r="AD1135" s="162">
        <v>0</v>
      </c>
      <c r="AE1135" s="162">
        <v>0</v>
      </c>
      <c r="AF1135" s="140"/>
      <c r="AG1135" s="118" t="s">
        <v>1193</v>
      </c>
      <c r="AH1135" s="118" t="s">
        <v>1193</v>
      </c>
      <c r="AI1135" s="118">
        <v>2</v>
      </c>
      <c r="AJ1135" s="118">
        <v>2</v>
      </c>
      <c r="AK1135" s="118">
        <v>0</v>
      </c>
      <c r="AL1135" s="118">
        <v>0</v>
      </c>
      <c r="AM1135" s="118">
        <v>0</v>
      </c>
      <c r="AN1135" s="118" t="s">
        <v>3500</v>
      </c>
      <c r="AO1135" s="141">
        <v>1</v>
      </c>
      <c r="AP1135" s="11"/>
    </row>
    <row r="1136" spans="1:42" ht="25" customHeight="1" x14ac:dyDescent="0.3">
      <c r="A1136" s="123"/>
      <c r="B1136" s="124"/>
      <c r="C1136" s="114" t="str">
        <f t="shared" ca="1" si="163"/>
        <v>Expired</v>
      </c>
      <c r="D1136" s="114" t="s">
        <v>3901</v>
      </c>
      <c r="E1136" s="115">
        <v>42453</v>
      </c>
      <c r="F1136" s="115">
        <v>45625</v>
      </c>
      <c r="G1136" s="115">
        <f>DATE(YEAR(F1136),MONTH(F1136)+18,DAY(F1136)-1)</f>
        <v>46170</v>
      </c>
      <c r="H1136" s="114" t="s">
        <v>1192</v>
      </c>
      <c r="I1136" s="379" t="s">
        <v>9093</v>
      </c>
      <c r="J1136" s="155" t="s">
        <v>6635</v>
      </c>
      <c r="K1136" s="114" t="s">
        <v>11728</v>
      </c>
      <c r="L1136" s="114" t="s">
        <v>5123</v>
      </c>
      <c r="M1136" s="114" t="s">
        <v>3640</v>
      </c>
      <c r="N1136" s="116" t="str">
        <f t="shared" si="165"/>
        <v>LP</v>
      </c>
      <c r="O1136" s="118" t="s">
        <v>8725</v>
      </c>
      <c r="P1136" s="114" t="str">
        <f t="shared" si="162"/>
        <v>Medium</v>
      </c>
      <c r="Q1136" s="155" t="s">
        <v>7235</v>
      </c>
      <c r="R1136" s="356" t="s">
        <v>13962</v>
      </c>
      <c r="S1136" s="356"/>
      <c r="T1136" s="155" t="s">
        <v>13963</v>
      </c>
      <c r="U1136" s="117" t="s">
        <v>13964</v>
      </c>
      <c r="V1136" s="118" t="s">
        <v>7236</v>
      </c>
      <c r="W1136" s="119" t="s">
        <v>1193</v>
      </c>
      <c r="X1136" s="119" t="s">
        <v>1193</v>
      </c>
      <c r="Y1136" s="128">
        <v>44491</v>
      </c>
      <c r="Z1136" s="128">
        <v>43100</v>
      </c>
      <c r="AA1136" s="120">
        <v>25004129</v>
      </c>
      <c r="AB1136" s="120">
        <v>0</v>
      </c>
      <c r="AC1136" s="120">
        <v>11966865</v>
      </c>
      <c r="AD1136" s="120">
        <v>0</v>
      </c>
      <c r="AE1136" s="120">
        <v>20863301</v>
      </c>
      <c r="AF1136" s="121">
        <v>27988046</v>
      </c>
      <c r="AG1136" s="114" t="s">
        <v>13965</v>
      </c>
      <c r="AH1136" s="114" t="s">
        <v>13966</v>
      </c>
      <c r="AI1136" s="114">
        <v>0</v>
      </c>
      <c r="AJ1136" s="114">
        <v>0</v>
      </c>
      <c r="AK1136" s="114">
        <v>0</v>
      </c>
      <c r="AL1136" s="114">
        <v>35</v>
      </c>
      <c r="AM1136" s="114">
        <v>1</v>
      </c>
      <c r="AN1136" s="118" t="s">
        <v>4568</v>
      </c>
      <c r="AO1136" s="122">
        <v>1</v>
      </c>
      <c r="AP1136" s="11"/>
    </row>
    <row r="1137" spans="1:42" ht="25" customHeight="1" x14ac:dyDescent="0.3">
      <c r="A1137" s="123"/>
      <c r="B1137" s="124"/>
      <c r="C1137" s="114" t="str">
        <f t="shared" ca="1" si="163"/>
        <v>Expired</v>
      </c>
      <c r="D1137" s="114" t="s">
        <v>1219</v>
      </c>
      <c r="E1137" s="115">
        <v>42481</v>
      </c>
      <c r="F1137" s="115">
        <v>44672</v>
      </c>
      <c r="G1137" s="115">
        <f>DATE(YEAR(F1137)+2,MONTH(F1137),DAY(F1137)-1)</f>
        <v>45402</v>
      </c>
      <c r="H1137" s="114" t="s">
        <v>1227</v>
      </c>
      <c r="I1137" s="379" t="s">
        <v>3083</v>
      </c>
      <c r="J1137" s="155" t="s">
        <v>7237</v>
      </c>
      <c r="K1137" s="114" t="s">
        <v>7</v>
      </c>
      <c r="L1137" s="114" t="s">
        <v>5123</v>
      </c>
      <c r="M1137" s="114" t="s">
        <v>3640</v>
      </c>
      <c r="N1137" s="116" t="str">
        <f t="shared" si="165"/>
        <v>LP</v>
      </c>
      <c r="O1137" s="118" t="s">
        <v>8725</v>
      </c>
      <c r="P1137" s="114" t="str">
        <f t="shared" si="162"/>
        <v>Medium</v>
      </c>
      <c r="Q1137" s="155" t="s">
        <v>7238</v>
      </c>
      <c r="R1137" s="356" t="s">
        <v>12378</v>
      </c>
      <c r="S1137" s="356"/>
      <c r="T1137" s="155" t="s">
        <v>12377</v>
      </c>
      <c r="U1137" s="117" t="s">
        <v>12379</v>
      </c>
      <c r="V1137" s="118" t="s">
        <v>7239</v>
      </c>
      <c r="W1137" s="119" t="s">
        <v>1193</v>
      </c>
      <c r="X1137" s="119" t="s">
        <v>1193</v>
      </c>
      <c r="Y1137" s="128">
        <v>42068</v>
      </c>
      <c r="Z1137" s="128">
        <v>43830</v>
      </c>
      <c r="AA1137" s="120">
        <v>1566928</v>
      </c>
      <c r="AB1137" s="120">
        <v>0</v>
      </c>
      <c r="AC1137" s="120">
        <v>240000</v>
      </c>
      <c r="AD1137" s="120">
        <v>0</v>
      </c>
      <c r="AE1137" s="120">
        <v>1152192</v>
      </c>
      <c r="AF1137" s="121">
        <v>962734</v>
      </c>
      <c r="AG1137" s="114" t="s">
        <v>1193</v>
      </c>
      <c r="AH1137" s="130" t="s">
        <v>7830</v>
      </c>
      <c r="AI1137" s="131">
        <v>11</v>
      </c>
      <c r="AJ1137" s="131">
        <v>7</v>
      </c>
      <c r="AK1137" s="131">
        <v>4</v>
      </c>
      <c r="AL1137" s="131">
        <v>20</v>
      </c>
      <c r="AM1137" s="131">
        <v>0</v>
      </c>
      <c r="AN1137" s="118" t="s">
        <v>3500</v>
      </c>
      <c r="AO1137" s="122">
        <v>1</v>
      </c>
      <c r="AP1137" s="11"/>
    </row>
    <row r="1138" spans="1:42" ht="25" customHeight="1" x14ac:dyDescent="0.3">
      <c r="A1138" s="123"/>
      <c r="B1138" s="124"/>
      <c r="C1138" s="114" t="str">
        <f t="shared" ca="1" si="163"/>
        <v>Active</v>
      </c>
      <c r="D1138" s="114" t="s">
        <v>8307</v>
      </c>
      <c r="E1138" s="115">
        <v>41759</v>
      </c>
      <c r="F1138" s="115">
        <v>46142</v>
      </c>
      <c r="G1138" s="115">
        <f>DATE(YEAR(F1138)+1,MONTH(F1138),DAY(F1138)-1)</f>
        <v>46506</v>
      </c>
      <c r="H1138" s="114" t="s">
        <v>698</v>
      </c>
      <c r="I1138" s="379" t="s">
        <v>16547</v>
      </c>
      <c r="J1138" s="155" t="s">
        <v>7240</v>
      </c>
      <c r="K1138" s="114" t="s">
        <v>11728</v>
      </c>
      <c r="L1138" s="114" t="s">
        <v>5123</v>
      </c>
      <c r="M1138" s="114" t="s">
        <v>3640</v>
      </c>
      <c r="N1138" s="116" t="str">
        <f t="shared" si="165"/>
        <v>LP</v>
      </c>
      <c r="O1138" s="118" t="s">
        <v>8728</v>
      </c>
      <c r="P1138" s="114" t="str">
        <f t="shared" si="162"/>
        <v>Low</v>
      </c>
      <c r="Q1138" s="155" t="s">
        <v>699</v>
      </c>
      <c r="R1138" s="356" t="s">
        <v>14010</v>
      </c>
      <c r="S1138" s="356" t="s">
        <v>16636</v>
      </c>
      <c r="T1138" s="155" t="s">
        <v>1687</v>
      </c>
      <c r="U1138" s="117" t="s">
        <v>14011</v>
      </c>
      <c r="V1138" s="129" t="s">
        <v>11020</v>
      </c>
      <c r="W1138" s="128" t="s">
        <v>1193</v>
      </c>
      <c r="X1138" s="128" t="s">
        <v>1193</v>
      </c>
      <c r="Y1138" s="128">
        <v>41722</v>
      </c>
      <c r="Z1138" s="128">
        <v>44561</v>
      </c>
      <c r="AA1138" s="120">
        <v>172382748</v>
      </c>
      <c r="AB1138" s="120">
        <v>0</v>
      </c>
      <c r="AC1138" s="120">
        <v>43704859</v>
      </c>
      <c r="AD1138" s="120">
        <v>0</v>
      </c>
      <c r="AE1138" s="120">
        <v>213690485</v>
      </c>
      <c r="AF1138" s="121"/>
      <c r="AG1138" s="114"/>
      <c r="AH1138" s="114"/>
      <c r="AI1138" s="114" t="s">
        <v>8308</v>
      </c>
      <c r="AJ1138" s="114" t="s">
        <v>8309</v>
      </c>
      <c r="AK1138" s="114" t="s">
        <v>8310</v>
      </c>
      <c r="AL1138" s="114" t="s">
        <v>8311</v>
      </c>
      <c r="AM1138" s="114">
        <v>0</v>
      </c>
      <c r="AN1138" s="118" t="s">
        <v>4568</v>
      </c>
      <c r="AO1138" s="122">
        <v>1</v>
      </c>
      <c r="AP1138" s="11"/>
    </row>
    <row r="1139" spans="1:42" ht="25" customHeight="1" x14ac:dyDescent="0.3">
      <c r="A1139" s="123"/>
      <c r="B1139" s="124"/>
      <c r="C1139" s="114" t="str">
        <f t="shared" ca="1" si="163"/>
        <v>Expired</v>
      </c>
      <c r="D1139" s="114" t="s">
        <v>3345</v>
      </c>
      <c r="E1139" s="115">
        <v>44312</v>
      </c>
      <c r="F1139" s="115">
        <v>45042</v>
      </c>
      <c r="G1139" s="115">
        <f t="shared" ref="G1139:G1148" si="166">DATE(YEAR(F1139)+2,MONTH(F1139),DAY(F1139)-1)</f>
        <v>45772</v>
      </c>
      <c r="H1139" s="114" t="s">
        <v>3346</v>
      </c>
      <c r="I1139" s="379" t="s">
        <v>8157</v>
      </c>
      <c r="J1139" s="155" t="s">
        <v>7241</v>
      </c>
      <c r="K1139" s="114" t="s">
        <v>11728</v>
      </c>
      <c r="L1139" s="114" t="s">
        <v>5123</v>
      </c>
      <c r="M1139" s="114" t="s">
        <v>3640</v>
      </c>
      <c r="N1139" s="116" t="str">
        <f t="shared" si="165"/>
        <v>LP</v>
      </c>
      <c r="O1139" s="118" t="s">
        <v>8728</v>
      </c>
      <c r="P1139" s="114" t="str">
        <f t="shared" si="162"/>
        <v>Low</v>
      </c>
      <c r="Q1139" s="155" t="s">
        <v>2147</v>
      </c>
      <c r="R1139" s="356" t="s">
        <v>12902</v>
      </c>
      <c r="S1139" s="356"/>
      <c r="T1139" s="155" t="s">
        <v>12900</v>
      </c>
      <c r="U1139" s="117" t="s">
        <v>12901</v>
      </c>
      <c r="V1139" s="118" t="s">
        <v>12903</v>
      </c>
      <c r="W1139" s="119" t="s">
        <v>12904</v>
      </c>
      <c r="X1139" s="118" t="s">
        <v>12905</v>
      </c>
      <c r="Y1139" s="128">
        <v>44307</v>
      </c>
      <c r="Z1139" s="128">
        <v>43830</v>
      </c>
      <c r="AA1139" s="120">
        <v>24000</v>
      </c>
      <c r="AB1139" s="120">
        <v>0</v>
      </c>
      <c r="AC1139" s="120">
        <v>0</v>
      </c>
      <c r="AD1139" s="120">
        <v>0</v>
      </c>
      <c r="AE1139" s="120">
        <v>-78000</v>
      </c>
      <c r="AF1139" s="121">
        <v>43125000</v>
      </c>
      <c r="AG1139" s="114" t="s">
        <v>12906</v>
      </c>
      <c r="AH1139" s="114" t="s">
        <v>12907</v>
      </c>
      <c r="AI1139" s="114">
        <v>7</v>
      </c>
      <c r="AJ1139" s="114">
        <v>2</v>
      </c>
      <c r="AK1139" s="114">
        <v>5</v>
      </c>
      <c r="AL1139" s="114">
        <v>0</v>
      </c>
      <c r="AM1139" s="114">
        <v>1</v>
      </c>
      <c r="AN1139" s="118" t="s">
        <v>3500</v>
      </c>
      <c r="AO1139" s="122">
        <v>1</v>
      </c>
      <c r="AP1139" s="11"/>
    </row>
    <row r="1140" spans="1:42" ht="25" customHeight="1" x14ac:dyDescent="0.3">
      <c r="A1140" s="123"/>
      <c r="B1140" s="124"/>
      <c r="C1140" s="114" t="str">
        <f t="shared" ca="1" si="163"/>
        <v>Expired</v>
      </c>
      <c r="D1140" s="114" t="s">
        <v>8305</v>
      </c>
      <c r="E1140" s="115">
        <v>41792</v>
      </c>
      <c r="F1140" s="115">
        <v>44714</v>
      </c>
      <c r="G1140" s="115">
        <f t="shared" si="166"/>
        <v>45444</v>
      </c>
      <c r="H1140" s="114" t="s">
        <v>217</v>
      </c>
      <c r="I1140" s="379" t="s">
        <v>3135</v>
      </c>
      <c r="J1140" s="155" t="s">
        <v>7242</v>
      </c>
      <c r="K1140" s="114" t="s">
        <v>11728</v>
      </c>
      <c r="L1140" s="114" t="s">
        <v>5123</v>
      </c>
      <c r="M1140" s="114" t="s">
        <v>3640</v>
      </c>
      <c r="N1140" s="116" t="str">
        <f t="shared" si="165"/>
        <v>LP</v>
      </c>
      <c r="O1140" s="118" t="s">
        <v>8728</v>
      </c>
      <c r="P1140" s="114" t="str">
        <f t="shared" si="162"/>
        <v>Low</v>
      </c>
      <c r="Q1140" s="155" t="s">
        <v>10676</v>
      </c>
      <c r="R1140" s="356" t="s">
        <v>12519</v>
      </c>
      <c r="S1140" s="356"/>
      <c r="T1140" s="155" t="s">
        <v>12520</v>
      </c>
      <c r="U1140" s="117" t="s">
        <v>12521</v>
      </c>
      <c r="V1140" s="129" t="s">
        <v>7243</v>
      </c>
      <c r="W1140" s="128" t="s">
        <v>1193</v>
      </c>
      <c r="X1140" s="128" t="s">
        <v>1193</v>
      </c>
      <c r="Y1140" s="161">
        <v>44265</v>
      </c>
      <c r="Z1140" s="129">
        <v>43830</v>
      </c>
      <c r="AA1140" s="120">
        <v>1109709</v>
      </c>
      <c r="AB1140" s="120">
        <v>0</v>
      </c>
      <c r="AC1140" s="120">
        <v>429800</v>
      </c>
      <c r="AD1140" s="120">
        <v>0</v>
      </c>
      <c r="AE1140" s="120">
        <v>679909</v>
      </c>
      <c r="AF1140" s="121">
        <v>720710</v>
      </c>
      <c r="AG1140" s="114" t="s">
        <v>1193</v>
      </c>
      <c r="AH1140" s="130" t="s">
        <v>1193</v>
      </c>
      <c r="AI1140" s="119">
        <v>500</v>
      </c>
      <c r="AJ1140" s="119">
        <v>150</v>
      </c>
      <c r="AK1140" s="119">
        <v>350</v>
      </c>
      <c r="AL1140" s="119">
        <v>12</v>
      </c>
      <c r="AM1140" s="119">
        <v>16</v>
      </c>
      <c r="AN1140" s="118" t="s">
        <v>3500</v>
      </c>
      <c r="AO1140" s="122">
        <v>1</v>
      </c>
      <c r="AP1140" s="11"/>
    </row>
    <row r="1141" spans="1:42" ht="25" customHeight="1" x14ac:dyDescent="0.3">
      <c r="A1141" s="123"/>
      <c r="B1141" s="124"/>
      <c r="C1141" s="114" t="str">
        <f t="shared" ca="1" si="163"/>
        <v>Expired</v>
      </c>
      <c r="D1141" s="114" t="s">
        <v>8909</v>
      </c>
      <c r="E1141" s="115">
        <v>43931</v>
      </c>
      <c r="F1141" s="115">
        <v>44661</v>
      </c>
      <c r="G1141" s="115">
        <f t="shared" si="166"/>
        <v>45391</v>
      </c>
      <c r="H1141" s="114" t="s">
        <v>1937</v>
      </c>
      <c r="I1141" s="379" t="s">
        <v>3761</v>
      </c>
      <c r="J1141" s="155" t="s">
        <v>7244</v>
      </c>
      <c r="K1141" s="114" t="s">
        <v>11728</v>
      </c>
      <c r="L1141" s="114" t="s">
        <v>5123</v>
      </c>
      <c r="M1141" s="114" t="s">
        <v>3640</v>
      </c>
      <c r="N1141" s="116" t="str">
        <f t="shared" si="165"/>
        <v>LP</v>
      </c>
      <c r="O1141" s="118" t="s">
        <v>8725</v>
      </c>
      <c r="P1141" s="114" t="str">
        <f t="shared" si="162"/>
        <v>Medium</v>
      </c>
      <c r="Q1141" s="155" t="s">
        <v>10677</v>
      </c>
      <c r="R1141" s="356" t="s">
        <v>12517</v>
      </c>
      <c r="S1141" s="356"/>
      <c r="T1141" s="155" t="s">
        <v>8910</v>
      </c>
      <c r="U1141" s="117" t="s">
        <v>12518</v>
      </c>
      <c r="V1141" s="129" t="s">
        <v>7245</v>
      </c>
      <c r="W1141" s="128" t="s">
        <v>1193</v>
      </c>
      <c r="X1141" s="128" t="s">
        <v>1193</v>
      </c>
      <c r="Y1141" s="128">
        <v>43040</v>
      </c>
      <c r="Z1141" s="129">
        <v>44561</v>
      </c>
      <c r="AA1141" s="120">
        <v>1874726</v>
      </c>
      <c r="AB1141" s="120">
        <v>0</v>
      </c>
      <c r="AC1141" s="120">
        <v>2490665</v>
      </c>
      <c r="AD1141" s="120">
        <v>0</v>
      </c>
      <c r="AE1141" s="120">
        <v>2616311</v>
      </c>
      <c r="AF1141" s="121">
        <v>0</v>
      </c>
      <c r="AG1141" s="114" t="s">
        <v>11345</v>
      </c>
      <c r="AH1141" s="114" t="s">
        <v>11508</v>
      </c>
      <c r="AI1141" s="114">
        <v>33</v>
      </c>
      <c r="AJ1141" s="114">
        <v>0</v>
      </c>
      <c r="AK1141" s="114">
        <v>33</v>
      </c>
      <c r="AL1141" s="114">
        <v>33</v>
      </c>
      <c r="AM1141" s="114">
        <v>1</v>
      </c>
      <c r="AN1141" s="118" t="s">
        <v>3500</v>
      </c>
      <c r="AO1141" s="122">
        <v>1</v>
      </c>
      <c r="AP1141" s="11"/>
    </row>
    <row r="1142" spans="1:42" ht="25" customHeight="1" x14ac:dyDescent="0.3">
      <c r="A1142" s="123"/>
      <c r="B1142" s="124"/>
      <c r="C1142" s="114" t="str">
        <f t="shared" ca="1" si="163"/>
        <v>Expired</v>
      </c>
      <c r="D1142" s="118" t="s">
        <v>3534</v>
      </c>
      <c r="E1142" s="129">
        <v>43543</v>
      </c>
      <c r="F1142" s="138">
        <v>43543</v>
      </c>
      <c r="G1142" s="115">
        <f t="shared" si="166"/>
        <v>44273</v>
      </c>
      <c r="H1142" s="118" t="s">
        <v>4723</v>
      </c>
      <c r="I1142" s="379" t="s">
        <v>4999</v>
      </c>
      <c r="J1142" s="345" t="s">
        <v>7246</v>
      </c>
      <c r="K1142" s="118" t="s">
        <v>18</v>
      </c>
      <c r="L1142" s="118" t="s">
        <v>3368</v>
      </c>
      <c r="M1142" s="114" t="s">
        <v>3640</v>
      </c>
      <c r="N1142" s="116" t="str">
        <f t="shared" si="165"/>
        <v>LP</v>
      </c>
      <c r="O1142" s="118" t="s">
        <v>8725</v>
      </c>
      <c r="P1142" s="114" t="str">
        <f t="shared" si="162"/>
        <v>Medium</v>
      </c>
      <c r="Q1142" s="345" t="s">
        <v>3535</v>
      </c>
      <c r="R1142" s="357"/>
      <c r="S1142" s="357"/>
      <c r="T1142" s="345" t="s">
        <v>3536</v>
      </c>
      <c r="U1142" s="157"/>
      <c r="V1142" s="118"/>
      <c r="W1142" s="118"/>
      <c r="X1142" s="118"/>
      <c r="Y1142" s="118"/>
      <c r="Z1142" s="118"/>
      <c r="AA1142" s="118"/>
      <c r="AB1142" s="118"/>
      <c r="AC1142" s="118"/>
      <c r="AD1142" s="118"/>
      <c r="AE1142" s="118"/>
      <c r="AF1142" s="140"/>
      <c r="AG1142" s="118"/>
      <c r="AH1142" s="118"/>
      <c r="AI1142" s="118"/>
      <c r="AJ1142" s="118"/>
      <c r="AK1142" s="118"/>
      <c r="AL1142" s="118"/>
      <c r="AM1142" s="118"/>
      <c r="AN1142" s="118"/>
      <c r="AO1142" s="141">
        <v>1</v>
      </c>
      <c r="AP1142" s="11"/>
    </row>
    <row r="1143" spans="1:42" ht="25" customHeight="1" x14ac:dyDescent="0.3">
      <c r="A1143" s="123" t="s">
        <v>11533</v>
      </c>
      <c r="B1143" s="126">
        <v>44963</v>
      </c>
      <c r="C1143" s="114" t="str">
        <f t="shared" ca="1" si="163"/>
        <v>Expired</v>
      </c>
      <c r="D1143" s="114" t="s">
        <v>8931</v>
      </c>
      <c r="E1143" s="115">
        <v>44963</v>
      </c>
      <c r="F1143" s="115">
        <v>44963</v>
      </c>
      <c r="G1143" s="115">
        <f t="shared" si="166"/>
        <v>45693</v>
      </c>
      <c r="H1143" s="114" t="s">
        <v>8932</v>
      </c>
      <c r="I1143" s="379" t="s">
        <v>8933</v>
      </c>
      <c r="J1143" s="155" t="s">
        <v>8934</v>
      </c>
      <c r="K1143" s="114" t="s">
        <v>30</v>
      </c>
      <c r="L1143" s="114" t="s">
        <v>15709</v>
      </c>
      <c r="M1143" s="114" t="s">
        <v>3640</v>
      </c>
      <c r="N1143" s="116" t="str">
        <f t="shared" si="165"/>
        <v>LP</v>
      </c>
      <c r="O1143" s="114" t="s">
        <v>8725</v>
      </c>
      <c r="P1143" s="114" t="str">
        <f>IF(EXACT(O1143,"Overseas Charities Operating in Jamaica"),"Medium",IF(EXACT(O1143,"Muslim Groups/Foundations"),"Medium",IF(EXACT(O1143,"Churches"),"Low",IF(EXACT(O1143,"Benevolent Societies"),"Low",IF(EXACT(O1143,"Alumni/Past Students Associations"),"Low",IF(EXACT(O1143,"Schools(Government/Private)"),"Low",IF(EXACT(O1143,"Govt.Based Trusts/Charities"),"Low",IF(EXACT(O1143,"Trust"),"Medium",IF(EXACT(O1143,"Company Based Foundations"),"Medium",IF(EXACT(O1143,"Other Foundations"),"Medium",IF(EXACT(O1143,"Unincorporated Groups"),"Medium","")))))))))))</f>
        <v>Medium</v>
      </c>
      <c r="Q1143" s="155" t="s">
        <v>10309</v>
      </c>
      <c r="R1143" s="356" t="s">
        <v>13323</v>
      </c>
      <c r="S1143" s="356"/>
      <c r="T1143" s="155" t="s">
        <v>13324</v>
      </c>
      <c r="U1143" s="117" t="s">
        <v>13325</v>
      </c>
      <c r="V1143" s="118" t="s">
        <v>13326</v>
      </c>
      <c r="W1143" s="119" t="s">
        <v>1193</v>
      </c>
      <c r="X1143" s="119" t="s">
        <v>1193</v>
      </c>
      <c r="Y1143" s="115">
        <v>44777</v>
      </c>
      <c r="Z1143" s="118" t="s">
        <v>3303</v>
      </c>
      <c r="AA1143" s="120">
        <v>0</v>
      </c>
      <c r="AB1143" s="120">
        <v>0</v>
      </c>
      <c r="AC1143" s="120">
        <v>0</v>
      </c>
      <c r="AD1143" s="120">
        <v>0</v>
      </c>
      <c r="AE1143" s="120">
        <v>0</v>
      </c>
      <c r="AF1143" s="121">
        <v>0</v>
      </c>
      <c r="AG1143" s="114" t="s">
        <v>1193</v>
      </c>
      <c r="AH1143" s="114" t="s">
        <v>1193</v>
      </c>
      <c r="AI1143" s="114">
        <v>2</v>
      </c>
      <c r="AJ1143" s="114">
        <v>2</v>
      </c>
      <c r="AK1143" s="114">
        <v>0</v>
      </c>
      <c r="AL1143" s="114">
        <v>0</v>
      </c>
      <c r="AM1143" s="114">
        <v>0</v>
      </c>
      <c r="AN1143" s="118" t="s">
        <v>3500</v>
      </c>
      <c r="AO1143" s="122">
        <v>1</v>
      </c>
      <c r="AP1143" s="11"/>
    </row>
    <row r="1144" spans="1:42" ht="25" customHeight="1" x14ac:dyDescent="0.3">
      <c r="A1144" s="123"/>
      <c r="B1144" s="124"/>
      <c r="C1144" s="114" t="str">
        <f t="shared" ca="1" si="163"/>
        <v>Active</v>
      </c>
      <c r="D1144" s="114" t="s">
        <v>8535</v>
      </c>
      <c r="E1144" s="115">
        <v>42668</v>
      </c>
      <c r="F1144" s="115">
        <v>45590</v>
      </c>
      <c r="G1144" s="115">
        <f t="shared" si="166"/>
        <v>46319</v>
      </c>
      <c r="H1144" s="114" t="s">
        <v>1390</v>
      </c>
      <c r="I1144" s="379" t="s">
        <v>3138</v>
      </c>
      <c r="J1144" s="155" t="s">
        <v>7247</v>
      </c>
      <c r="K1144" s="114" t="s">
        <v>30</v>
      </c>
      <c r="L1144" s="114" t="s">
        <v>15709</v>
      </c>
      <c r="M1144" s="114" t="s">
        <v>3640</v>
      </c>
      <c r="N1144" s="116" t="str">
        <f t="shared" si="165"/>
        <v>LP</v>
      </c>
      <c r="O1144" s="118" t="s">
        <v>8728</v>
      </c>
      <c r="P1144" s="114" t="str">
        <f t="shared" ref="P1144:P1161" si="167">IF(EXACT(O1144,"Overseas Charities Operating in Jamaica"),"Medium",IF(EXACT(O1144,"Muslim Groups/Foundations"),"Medium",IF(EXACT(O1144,"Churches"),"Low",IF(EXACT(O1144,"Benevolent Societies"),"Low",IF(EXACT(O1144,"Alumni/Past Students'associations"),"Low",IF(EXACT(O1144,"Schools(Government/Private)"),"Low",IF(EXACT(O1144,"Govt.Based Trust/Charities"),"Low",IF(EXACT(O1144,"Trust"),"Medium",IF(EXACT(O1144,"Company Based Foundations"),"Medium",IF(EXACT(O1144,"Other Foundations"),"Medium",IF(EXACT(O1144,"Unincorporated Groups"),"Medium","")))))))))))</f>
        <v>Low</v>
      </c>
      <c r="Q1144" s="155" t="s">
        <v>2147</v>
      </c>
      <c r="R1144" s="356" t="s">
        <v>14628</v>
      </c>
      <c r="S1144" s="356"/>
      <c r="T1144" s="155" t="s">
        <v>14629</v>
      </c>
      <c r="U1144" s="117" t="s">
        <v>14630</v>
      </c>
      <c r="V1144" s="118" t="s">
        <v>8536</v>
      </c>
      <c r="W1144" s="119" t="s">
        <v>1193</v>
      </c>
      <c r="X1144" s="119" t="s">
        <v>1193</v>
      </c>
      <c r="Y1144" s="128">
        <v>43766</v>
      </c>
      <c r="Z1144" s="128">
        <v>43100</v>
      </c>
      <c r="AA1144" s="120">
        <v>6948197.3700000001</v>
      </c>
      <c r="AB1144" s="120">
        <v>0</v>
      </c>
      <c r="AC1144" s="120">
        <v>601428.13</v>
      </c>
      <c r="AD1144" s="120">
        <v>0</v>
      </c>
      <c r="AE1144" s="120">
        <v>-7021696.2000000002</v>
      </c>
      <c r="AF1144" s="121">
        <v>69985376</v>
      </c>
      <c r="AG1144" s="114" t="s">
        <v>1193</v>
      </c>
      <c r="AH1144" s="114" t="s">
        <v>1193</v>
      </c>
      <c r="AI1144" s="114">
        <v>558</v>
      </c>
      <c r="AJ1144" s="114">
        <v>102</v>
      </c>
      <c r="AK1144" s="114">
        <v>456</v>
      </c>
      <c r="AL1144" s="114">
        <v>75</v>
      </c>
      <c r="AM1144" s="114">
        <v>9</v>
      </c>
      <c r="AN1144" s="118" t="s">
        <v>3517</v>
      </c>
      <c r="AO1144" s="122">
        <v>1</v>
      </c>
      <c r="AP1144" s="11"/>
    </row>
    <row r="1145" spans="1:42" ht="25" customHeight="1" x14ac:dyDescent="0.3">
      <c r="A1145" s="123" t="s">
        <v>1193</v>
      </c>
      <c r="B1145" s="124"/>
      <c r="C1145" s="114" t="str">
        <f t="shared" ca="1" si="163"/>
        <v>Expired</v>
      </c>
      <c r="D1145" s="114" t="s">
        <v>1275</v>
      </c>
      <c r="E1145" s="115">
        <v>42544</v>
      </c>
      <c r="F1145" s="115">
        <f>E1145</f>
        <v>42544</v>
      </c>
      <c r="G1145" s="115">
        <f t="shared" si="166"/>
        <v>43273</v>
      </c>
      <c r="H1145" s="114" t="s">
        <v>1282</v>
      </c>
      <c r="I1145" s="379" t="s">
        <v>1287</v>
      </c>
      <c r="J1145" s="155" t="s">
        <v>7248</v>
      </c>
      <c r="K1145" s="114" t="s">
        <v>7</v>
      </c>
      <c r="L1145" s="114" t="s">
        <v>5123</v>
      </c>
      <c r="M1145" s="114" t="s">
        <v>3640</v>
      </c>
      <c r="N1145" s="116" t="str">
        <f t="shared" si="165"/>
        <v>LP</v>
      </c>
      <c r="O1145" s="118" t="s">
        <v>8725</v>
      </c>
      <c r="P1145" s="114" t="str">
        <f t="shared" si="167"/>
        <v>Medium</v>
      </c>
      <c r="Q1145" s="155" t="s">
        <v>12513</v>
      </c>
      <c r="R1145" s="356" t="s">
        <v>12516</v>
      </c>
      <c r="S1145" s="356"/>
      <c r="T1145" s="155" t="s">
        <v>12515</v>
      </c>
      <c r="U1145" s="127" t="s">
        <v>12514</v>
      </c>
      <c r="V1145" s="119" t="s">
        <v>8301</v>
      </c>
      <c r="W1145" s="119" t="s">
        <v>1193</v>
      </c>
      <c r="X1145" s="119" t="s">
        <v>1193</v>
      </c>
      <c r="Y1145" s="128">
        <v>42440</v>
      </c>
      <c r="Z1145" s="128">
        <v>43465</v>
      </c>
      <c r="AA1145" s="120">
        <v>0</v>
      </c>
      <c r="AB1145" s="120">
        <v>0</v>
      </c>
      <c r="AC1145" s="120">
        <v>0</v>
      </c>
      <c r="AD1145" s="120">
        <v>0</v>
      </c>
      <c r="AE1145" s="120">
        <v>0</v>
      </c>
      <c r="AF1145" s="121">
        <v>0</v>
      </c>
      <c r="AG1145" s="114" t="s">
        <v>1193</v>
      </c>
      <c r="AH1145" s="114" t="s">
        <v>1193</v>
      </c>
      <c r="AI1145" s="114">
        <v>3</v>
      </c>
      <c r="AJ1145" s="114">
        <v>3</v>
      </c>
      <c r="AK1145" s="114">
        <v>0</v>
      </c>
      <c r="AL1145" s="114">
        <v>0</v>
      </c>
      <c r="AM1145" s="114">
        <v>0</v>
      </c>
      <c r="AN1145" s="118" t="s">
        <v>3500</v>
      </c>
      <c r="AO1145" s="122">
        <v>1</v>
      </c>
      <c r="AP1145" s="11"/>
    </row>
    <row r="1146" spans="1:42" ht="25" customHeight="1" x14ac:dyDescent="0.3">
      <c r="A1146" s="123"/>
      <c r="B1146" s="124"/>
      <c r="C1146" s="114" t="str">
        <f t="shared" ca="1" si="163"/>
        <v>Expired</v>
      </c>
      <c r="D1146" s="114" t="s">
        <v>12397</v>
      </c>
      <c r="E1146" s="115">
        <v>43661</v>
      </c>
      <c r="F1146" s="115">
        <v>45122</v>
      </c>
      <c r="G1146" s="115">
        <f t="shared" si="166"/>
        <v>45852</v>
      </c>
      <c r="H1146" s="114" t="s">
        <v>2266</v>
      </c>
      <c r="I1146" s="379" t="s">
        <v>2267</v>
      </c>
      <c r="J1146" s="155" t="s">
        <v>7249</v>
      </c>
      <c r="K1146" s="114" t="s">
        <v>24</v>
      </c>
      <c r="L1146" s="114" t="s">
        <v>5123</v>
      </c>
      <c r="M1146" s="114" t="s">
        <v>3640</v>
      </c>
      <c r="N1146" s="116" t="str">
        <f t="shared" si="165"/>
        <v>LP</v>
      </c>
      <c r="O1146" s="118" t="s">
        <v>8728</v>
      </c>
      <c r="P1146" s="114" t="str">
        <f t="shared" si="167"/>
        <v>Low</v>
      </c>
      <c r="Q1146" s="155" t="s">
        <v>5101</v>
      </c>
      <c r="R1146" s="356" t="s">
        <v>12398</v>
      </c>
      <c r="S1146" s="356"/>
      <c r="T1146" s="155" t="s">
        <v>12399</v>
      </c>
      <c r="U1146" s="117" t="s">
        <v>12400</v>
      </c>
      <c r="V1146" s="129" t="s">
        <v>12401</v>
      </c>
      <c r="W1146" s="128" t="s">
        <v>1193</v>
      </c>
      <c r="X1146" s="128" t="s">
        <v>1193</v>
      </c>
      <c r="Y1146" s="128">
        <v>43615</v>
      </c>
      <c r="Z1146" s="128">
        <v>43100</v>
      </c>
      <c r="AA1146" s="120">
        <v>8288062</v>
      </c>
      <c r="AB1146" s="120">
        <v>0</v>
      </c>
      <c r="AC1146" s="120">
        <v>5784141</v>
      </c>
      <c r="AD1146" s="120">
        <v>0</v>
      </c>
      <c r="AE1146" s="120">
        <v>8005654</v>
      </c>
      <c r="AF1146" s="121">
        <v>6330407</v>
      </c>
      <c r="AG1146" s="114" t="s">
        <v>12402</v>
      </c>
      <c r="AH1146" s="114" t="s">
        <v>1193</v>
      </c>
      <c r="AI1146" s="114">
        <v>12</v>
      </c>
      <c r="AJ1146" s="114">
        <v>1</v>
      </c>
      <c r="AK1146" s="114">
        <v>11</v>
      </c>
      <c r="AL1146" s="114">
        <v>600</v>
      </c>
      <c r="AM1146" s="114">
        <v>8</v>
      </c>
      <c r="AN1146" s="118" t="s">
        <v>4568</v>
      </c>
      <c r="AO1146" s="122">
        <v>1</v>
      </c>
      <c r="AP1146" s="11"/>
    </row>
    <row r="1147" spans="1:42" ht="25" customHeight="1" x14ac:dyDescent="0.3">
      <c r="A1147" s="123"/>
      <c r="B1147" s="124"/>
      <c r="C1147" s="114" t="str">
        <f t="shared" ca="1" si="163"/>
        <v>Expired</v>
      </c>
      <c r="D1147" s="114" t="s">
        <v>1172</v>
      </c>
      <c r="E1147" s="115">
        <v>42416</v>
      </c>
      <c r="F1147" s="115">
        <f>E1147</f>
        <v>42416</v>
      </c>
      <c r="G1147" s="115">
        <f t="shared" si="166"/>
        <v>43146</v>
      </c>
      <c r="H1147" s="114" t="s">
        <v>1173</v>
      </c>
      <c r="I1147" s="379" t="s">
        <v>1174</v>
      </c>
      <c r="J1147" s="155" t="s">
        <v>7250</v>
      </c>
      <c r="K1147" s="114" t="s">
        <v>11728</v>
      </c>
      <c r="L1147" s="114" t="s">
        <v>5123</v>
      </c>
      <c r="M1147" s="114" t="s">
        <v>3640</v>
      </c>
      <c r="N1147" s="116" t="str">
        <f t="shared" si="165"/>
        <v>LP</v>
      </c>
      <c r="O1147" s="118" t="s">
        <v>8725</v>
      </c>
      <c r="P1147" s="114" t="str">
        <f t="shared" si="167"/>
        <v>Medium</v>
      </c>
      <c r="Q1147" s="155"/>
      <c r="R1147" s="356"/>
      <c r="S1147" s="356"/>
      <c r="T1147" s="155"/>
      <c r="U1147" s="127"/>
      <c r="V1147" s="119"/>
      <c r="W1147" s="119"/>
      <c r="X1147" s="119"/>
      <c r="Y1147" s="119"/>
      <c r="Z1147" s="118"/>
      <c r="AA1147" s="120"/>
      <c r="AB1147" s="120"/>
      <c r="AC1147" s="120"/>
      <c r="AD1147" s="120"/>
      <c r="AE1147" s="120"/>
      <c r="AF1147" s="121"/>
      <c r="AG1147" s="114"/>
      <c r="AH1147" s="114"/>
      <c r="AI1147" s="114"/>
      <c r="AJ1147" s="114"/>
      <c r="AK1147" s="114"/>
      <c r="AL1147" s="114"/>
      <c r="AM1147" s="114"/>
      <c r="AN1147" s="118" t="str">
        <f>IF(ISNUMBER(#REF!), IF(#REF!&lt;5000001,"SMALL", IF(#REF!&lt;15000001,"MEDIUM","LARGE")),"")</f>
        <v/>
      </c>
      <c r="AO1147" s="122">
        <v>1</v>
      </c>
      <c r="AP1147" s="11"/>
    </row>
    <row r="1148" spans="1:42" ht="25" customHeight="1" x14ac:dyDescent="0.3">
      <c r="A1148" s="123"/>
      <c r="B1148" s="124"/>
      <c r="C1148" s="114" t="str">
        <f t="shared" ca="1" si="163"/>
        <v>Active</v>
      </c>
      <c r="D1148" s="114" t="s">
        <v>8559</v>
      </c>
      <c r="E1148" s="115">
        <v>41936</v>
      </c>
      <c r="F1148" s="115">
        <v>45589</v>
      </c>
      <c r="G1148" s="115">
        <f t="shared" si="166"/>
        <v>46318</v>
      </c>
      <c r="H1148" s="114" t="s">
        <v>714</v>
      </c>
      <c r="I1148" s="379" t="s">
        <v>715</v>
      </c>
      <c r="J1148" s="155" t="s">
        <v>7251</v>
      </c>
      <c r="K1148" s="114" t="s">
        <v>11728</v>
      </c>
      <c r="L1148" s="114" t="s">
        <v>5123</v>
      </c>
      <c r="M1148" s="114" t="s">
        <v>3640</v>
      </c>
      <c r="N1148" s="116" t="str">
        <f t="shared" si="165"/>
        <v>LP</v>
      </c>
      <c r="O1148" s="118" t="s">
        <v>8728</v>
      </c>
      <c r="P1148" s="114" t="str">
        <f t="shared" si="167"/>
        <v>Low</v>
      </c>
      <c r="Q1148" s="155" t="s">
        <v>5102</v>
      </c>
      <c r="R1148" s="356" t="s">
        <v>13817</v>
      </c>
      <c r="S1148" s="356"/>
      <c r="T1148" s="155" t="s">
        <v>5103</v>
      </c>
      <c r="U1148" s="117" t="s">
        <v>13818</v>
      </c>
      <c r="V1148" s="118" t="s">
        <v>11021</v>
      </c>
      <c r="W1148" s="119" t="s">
        <v>1193</v>
      </c>
      <c r="X1148" s="119" t="s">
        <v>11022</v>
      </c>
      <c r="Y1148" s="128">
        <v>41897</v>
      </c>
      <c r="Z1148" s="129">
        <v>44561</v>
      </c>
      <c r="AA1148" s="120">
        <v>4773220</v>
      </c>
      <c r="AB1148" s="120">
        <v>0</v>
      </c>
      <c r="AC1148" s="120">
        <v>2017412</v>
      </c>
      <c r="AD1148" s="120">
        <v>0</v>
      </c>
      <c r="AE1148" s="120">
        <v>65779490</v>
      </c>
      <c r="AF1148" s="121"/>
      <c r="AG1148" s="114" t="s">
        <v>1193</v>
      </c>
      <c r="AH1148" s="114" t="s">
        <v>1193</v>
      </c>
      <c r="AI1148" s="114">
        <v>10705</v>
      </c>
      <c r="AJ1148" s="114">
        <v>2770</v>
      </c>
      <c r="AK1148" s="114">
        <v>7935</v>
      </c>
      <c r="AL1148" s="114">
        <v>337</v>
      </c>
      <c r="AM1148" s="114">
        <v>27</v>
      </c>
      <c r="AN1148" s="118" t="s">
        <v>4568</v>
      </c>
      <c r="AO1148" s="122">
        <v>1</v>
      </c>
      <c r="AP1148" s="11"/>
    </row>
    <row r="1149" spans="1:42" ht="25" customHeight="1" x14ac:dyDescent="0.3">
      <c r="A1149" s="123"/>
      <c r="B1149" s="124"/>
      <c r="C1149" s="114" t="str">
        <f t="shared" ca="1" si="163"/>
        <v>Expired</v>
      </c>
      <c r="D1149" s="114" t="s">
        <v>13206</v>
      </c>
      <c r="E1149" s="115">
        <v>43266</v>
      </c>
      <c r="F1149" s="115">
        <v>45693</v>
      </c>
      <c r="G1149" s="115">
        <f>DATE(YEAR(F1149)+1,MONTH(F1149),DAY(F1149)-1)</f>
        <v>46057</v>
      </c>
      <c r="H1149" s="114" t="s">
        <v>2034</v>
      </c>
      <c r="I1149" s="379" t="s">
        <v>13205</v>
      </c>
      <c r="J1149" s="155" t="s">
        <v>13207</v>
      </c>
      <c r="K1149" s="114" t="s">
        <v>11728</v>
      </c>
      <c r="L1149" s="114" t="s">
        <v>5123</v>
      </c>
      <c r="M1149" s="114" t="s">
        <v>3640</v>
      </c>
      <c r="N1149" s="116" t="str">
        <f t="shared" si="165"/>
        <v>LP</v>
      </c>
      <c r="O1149" s="118" t="s">
        <v>8725</v>
      </c>
      <c r="P1149" s="114" t="str">
        <f t="shared" si="167"/>
        <v>Medium</v>
      </c>
      <c r="Q1149" s="155" t="s">
        <v>10678</v>
      </c>
      <c r="R1149" s="356" t="s">
        <v>12500</v>
      </c>
      <c r="S1149" s="356"/>
      <c r="T1149" s="155" t="s">
        <v>12501</v>
      </c>
      <c r="U1149" s="117" t="s">
        <v>12502</v>
      </c>
      <c r="V1149" s="129" t="s">
        <v>7252</v>
      </c>
      <c r="W1149" s="128" t="s">
        <v>1193</v>
      </c>
      <c r="X1149" s="128" t="s">
        <v>1193</v>
      </c>
      <c r="Y1149" s="128">
        <v>44060</v>
      </c>
      <c r="Z1149" s="128">
        <v>43465</v>
      </c>
      <c r="AA1149" s="120">
        <v>105845</v>
      </c>
      <c r="AB1149" s="120">
        <v>0</v>
      </c>
      <c r="AC1149" s="120">
        <v>50735</v>
      </c>
      <c r="AD1149" s="120">
        <v>0</v>
      </c>
      <c r="AE1149" s="120">
        <v>842636</v>
      </c>
      <c r="AF1149" s="121">
        <v>-814591</v>
      </c>
      <c r="AG1149" s="114" t="s">
        <v>12503</v>
      </c>
      <c r="AH1149" s="130" t="s">
        <v>12504</v>
      </c>
      <c r="AI1149" s="131">
        <v>3</v>
      </c>
      <c r="AJ1149" s="131">
        <v>2</v>
      </c>
      <c r="AK1149" s="131">
        <v>1</v>
      </c>
      <c r="AL1149" s="131">
        <v>0</v>
      </c>
      <c r="AM1149" s="131">
        <v>0</v>
      </c>
      <c r="AN1149" s="118" t="s">
        <v>3500</v>
      </c>
      <c r="AO1149" s="122">
        <v>1</v>
      </c>
      <c r="AP1149" s="11"/>
    </row>
    <row r="1150" spans="1:42" ht="25" customHeight="1" x14ac:dyDescent="0.3">
      <c r="A1150" s="123"/>
      <c r="B1150" s="124" t="s">
        <v>14712</v>
      </c>
      <c r="C1150" s="114" t="str">
        <f t="shared" ca="1" si="163"/>
        <v>Expired</v>
      </c>
      <c r="D1150" s="114" t="s">
        <v>4053</v>
      </c>
      <c r="E1150" s="115">
        <v>41715</v>
      </c>
      <c r="F1150" s="115">
        <v>45368</v>
      </c>
      <c r="G1150" s="115">
        <f>DATE(YEAR(F1150),MONTH(F1150)+18,DAY(F1150)-1)</f>
        <v>45916</v>
      </c>
      <c r="H1150" s="114" t="s">
        <v>4802</v>
      </c>
      <c r="I1150" s="379" t="s">
        <v>3186</v>
      </c>
      <c r="J1150" s="155" t="s">
        <v>7253</v>
      </c>
      <c r="K1150" s="114" t="s">
        <v>11728</v>
      </c>
      <c r="L1150" s="114" t="s">
        <v>5123</v>
      </c>
      <c r="M1150" s="114" t="s">
        <v>3640</v>
      </c>
      <c r="N1150" s="116" t="str">
        <f t="shared" si="165"/>
        <v>LP</v>
      </c>
      <c r="O1150" s="118" t="s">
        <v>8725</v>
      </c>
      <c r="P1150" s="114" t="str">
        <f t="shared" si="167"/>
        <v>Medium</v>
      </c>
      <c r="Q1150" s="155" t="s">
        <v>462</v>
      </c>
      <c r="R1150" s="356" t="s">
        <v>14713</v>
      </c>
      <c r="S1150" s="356"/>
      <c r="T1150" s="155" t="s">
        <v>1062</v>
      </c>
      <c r="U1150" s="117" t="s">
        <v>7254</v>
      </c>
      <c r="V1150" s="118" t="s">
        <v>14714</v>
      </c>
      <c r="W1150" s="118" t="s">
        <v>14715</v>
      </c>
      <c r="X1150" s="119" t="s">
        <v>14716</v>
      </c>
      <c r="Y1150" s="128">
        <v>45394</v>
      </c>
      <c r="Z1150" s="128">
        <v>43830</v>
      </c>
      <c r="AA1150" s="120">
        <v>6232294</v>
      </c>
      <c r="AB1150" s="120">
        <v>0</v>
      </c>
      <c r="AC1150" s="120">
        <v>-12865473</v>
      </c>
      <c r="AD1150" s="120">
        <v>0</v>
      </c>
      <c r="AE1150" s="120">
        <v>-31219659</v>
      </c>
      <c r="AF1150" s="121">
        <v>54429520</v>
      </c>
      <c r="AG1150" s="114" t="s">
        <v>7831</v>
      </c>
      <c r="AH1150" s="114" t="s">
        <v>1193</v>
      </c>
      <c r="AI1150" s="114">
        <v>149</v>
      </c>
      <c r="AJ1150" s="114">
        <v>77</v>
      </c>
      <c r="AK1150" s="114">
        <v>72</v>
      </c>
      <c r="AL1150" s="114">
        <v>89</v>
      </c>
      <c r="AM1150" s="114">
        <v>0</v>
      </c>
      <c r="AN1150" s="118" t="s">
        <v>3517</v>
      </c>
      <c r="AO1150" s="122">
        <v>1</v>
      </c>
      <c r="AP1150" s="11"/>
    </row>
    <row r="1151" spans="1:42" ht="25" customHeight="1" x14ac:dyDescent="0.3">
      <c r="A1151" s="125"/>
      <c r="B1151" s="190">
        <v>44883</v>
      </c>
      <c r="C1151" s="114" t="str">
        <f t="shared" ca="1" si="163"/>
        <v>Active</v>
      </c>
      <c r="D1151" s="114" t="s">
        <v>8695</v>
      </c>
      <c r="E1151" s="115">
        <v>44882</v>
      </c>
      <c r="F1151" s="115">
        <v>45613</v>
      </c>
      <c r="G1151" s="115">
        <f>DATE(YEAR(F1151)+2,MONTH(F1151),DAY(F1151)-1)</f>
        <v>46342</v>
      </c>
      <c r="H1151" s="114" t="s">
        <v>8696</v>
      </c>
      <c r="I1151" s="379" t="s">
        <v>8702</v>
      </c>
      <c r="J1151" s="155" t="s">
        <v>8697</v>
      </c>
      <c r="K1151" s="114" t="s">
        <v>11728</v>
      </c>
      <c r="L1151" s="114" t="s">
        <v>5123</v>
      </c>
      <c r="M1151" s="114" t="s">
        <v>3640</v>
      </c>
      <c r="N1151" s="116" t="str">
        <f t="shared" si="165"/>
        <v>LP</v>
      </c>
      <c r="O1151" s="118" t="s">
        <v>8725</v>
      </c>
      <c r="P1151" s="114" t="str">
        <f t="shared" si="167"/>
        <v>Medium</v>
      </c>
      <c r="Q1151" s="155" t="s">
        <v>10310</v>
      </c>
      <c r="R1151" s="356" t="s">
        <v>14704</v>
      </c>
      <c r="S1151" s="356"/>
      <c r="T1151" s="155" t="s">
        <v>14705</v>
      </c>
      <c r="U1151" s="127" t="s">
        <v>14706</v>
      </c>
      <c r="V1151" s="118" t="s">
        <v>11158</v>
      </c>
      <c r="W1151" s="118" t="s">
        <v>1193</v>
      </c>
      <c r="X1151" s="118" t="s">
        <v>1193</v>
      </c>
      <c r="Y1151" s="128">
        <v>44803</v>
      </c>
      <c r="Z1151" s="128">
        <v>44926</v>
      </c>
      <c r="AA1151" s="120">
        <v>1196876</v>
      </c>
      <c r="AB1151" s="120">
        <v>0</v>
      </c>
      <c r="AC1151" s="120">
        <v>-3344647.49</v>
      </c>
      <c r="AD1151" s="120">
        <v>0</v>
      </c>
      <c r="AE1151" s="120">
        <v>-120384750.38</v>
      </c>
      <c r="AF1151" s="121">
        <v>83588305</v>
      </c>
      <c r="AG1151" s="114" t="s">
        <v>14707</v>
      </c>
      <c r="AH1151" s="130" t="s">
        <v>1193</v>
      </c>
      <c r="AI1151" s="119">
        <v>48</v>
      </c>
      <c r="AJ1151" s="119">
        <v>21</v>
      </c>
      <c r="AK1151" s="119">
        <v>27</v>
      </c>
      <c r="AL1151" s="119">
        <v>150</v>
      </c>
      <c r="AM1151" s="119">
        <v>3</v>
      </c>
      <c r="AN1151" s="118" t="s">
        <v>3517</v>
      </c>
      <c r="AO1151" s="122">
        <v>1</v>
      </c>
      <c r="AP1151" s="11"/>
    </row>
    <row r="1152" spans="1:42" ht="25" customHeight="1" x14ac:dyDescent="0.3">
      <c r="A1152" s="123"/>
      <c r="B1152" s="124"/>
      <c r="C1152" s="114" t="str">
        <f t="shared" ca="1" si="163"/>
        <v>Expired</v>
      </c>
      <c r="D1152" s="114" t="s">
        <v>590</v>
      </c>
      <c r="E1152" s="115">
        <v>41883</v>
      </c>
      <c r="F1152" s="115">
        <v>43675</v>
      </c>
      <c r="G1152" s="115">
        <f>DATE(YEAR(F1152)+2,MONTH(F1152),DAY(F1152)-1)</f>
        <v>44405</v>
      </c>
      <c r="H1152" s="114" t="s">
        <v>591</v>
      </c>
      <c r="I1152" s="379" t="s">
        <v>2977</v>
      </c>
      <c r="J1152" s="155" t="s">
        <v>6570</v>
      </c>
      <c r="K1152" s="114" t="s">
        <v>11728</v>
      </c>
      <c r="L1152" s="114" t="s">
        <v>5123</v>
      </c>
      <c r="M1152" s="114" t="s">
        <v>3640</v>
      </c>
      <c r="N1152" s="116" t="str">
        <f t="shared" si="165"/>
        <v>LP</v>
      </c>
      <c r="O1152" s="118" t="s">
        <v>8725</v>
      </c>
      <c r="P1152" s="114" t="str">
        <f t="shared" si="167"/>
        <v>Medium</v>
      </c>
      <c r="Q1152" s="155" t="s">
        <v>635</v>
      </c>
      <c r="R1152" s="356"/>
      <c r="S1152" s="356"/>
      <c r="T1152" s="155" t="s">
        <v>3244</v>
      </c>
      <c r="U1152" s="117" t="s">
        <v>7255</v>
      </c>
      <c r="V1152" s="129" t="s">
        <v>11023</v>
      </c>
      <c r="W1152" s="129" t="s">
        <v>11024</v>
      </c>
      <c r="X1152" s="128" t="s">
        <v>1193</v>
      </c>
      <c r="Y1152" s="128">
        <v>41858</v>
      </c>
      <c r="Z1152" s="128">
        <v>43465</v>
      </c>
      <c r="AA1152" s="120">
        <v>228288543</v>
      </c>
      <c r="AB1152" s="120">
        <v>0</v>
      </c>
      <c r="AC1152" s="120">
        <v>14343394</v>
      </c>
      <c r="AD1152" s="120">
        <v>0</v>
      </c>
      <c r="AE1152" s="120">
        <v>239548774</v>
      </c>
      <c r="AF1152" s="121"/>
      <c r="AG1152" s="114" t="s">
        <v>11509</v>
      </c>
      <c r="AH1152" s="114" t="s">
        <v>1193</v>
      </c>
      <c r="AI1152" s="114">
        <v>17</v>
      </c>
      <c r="AJ1152" s="114">
        <v>4</v>
      </c>
      <c r="AK1152" s="114">
        <v>13</v>
      </c>
      <c r="AL1152" s="114">
        <v>17</v>
      </c>
      <c r="AM1152" s="114">
        <v>0</v>
      </c>
      <c r="AN1152" s="118" t="s">
        <v>4568</v>
      </c>
      <c r="AO1152" s="122">
        <v>1</v>
      </c>
      <c r="AP1152" s="11"/>
    </row>
    <row r="1153" spans="1:42" ht="25" customHeight="1" x14ac:dyDescent="0.3">
      <c r="A1153" s="123"/>
      <c r="B1153" s="124"/>
      <c r="C1153" s="114" t="str">
        <f t="shared" ca="1" si="163"/>
        <v>Expired</v>
      </c>
      <c r="D1153" s="118" t="s">
        <v>4495</v>
      </c>
      <c r="E1153" s="118"/>
      <c r="F1153" s="138">
        <v>44499</v>
      </c>
      <c r="G1153" s="115">
        <f>DATE(YEAR(F1153)+2,MONTH(F1153),DAY(F1153)-1)</f>
        <v>45228</v>
      </c>
      <c r="H1153" s="118" t="s">
        <v>4724</v>
      </c>
      <c r="I1153" s="379" t="s">
        <v>5104</v>
      </c>
      <c r="J1153" s="345" t="s">
        <v>7256</v>
      </c>
      <c r="K1153" s="118" t="s">
        <v>18</v>
      </c>
      <c r="L1153" s="118" t="s">
        <v>3368</v>
      </c>
      <c r="M1153" s="117" t="s">
        <v>3640</v>
      </c>
      <c r="N1153" s="116" t="str">
        <f t="shared" si="165"/>
        <v>LP</v>
      </c>
      <c r="O1153" s="118" t="s">
        <v>8728</v>
      </c>
      <c r="P1153" s="114" t="str">
        <f t="shared" si="167"/>
        <v>Low</v>
      </c>
      <c r="Q1153" s="345" t="s">
        <v>4496</v>
      </c>
      <c r="R1153" s="357"/>
      <c r="S1153" s="357"/>
      <c r="T1153" s="345" t="s">
        <v>4497</v>
      </c>
      <c r="U1153" s="117" t="s">
        <v>7257</v>
      </c>
      <c r="V1153" s="118"/>
      <c r="W1153" s="118"/>
      <c r="X1153" s="118"/>
      <c r="Y1153" s="118"/>
      <c r="Z1153" s="118"/>
      <c r="AA1153" s="118"/>
      <c r="AB1153" s="118"/>
      <c r="AC1153" s="118"/>
      <c r="AD1153" s="118"/>
      <c r="AE1153" s="118"/>
      <c r="AF1153" s="140"/>
      <c r="AG1153" s="118"/>
      <c r="AH1153" s="118"/>
      <c r="AI1153" s="118"/>
      <c r="AJ1153" s="118"/>
      <c r="AK1153" s="118"/>
      <c r="AL1153" s="118"/>
      <c r="AM1153" s="118"/>
      <c r="AN1153" s="118"/>
      <c r="AO1153" s="141">
        <v>1</v>
      </c>
      <c r="AP1153" s="11"/>
    </row>
    <row r="1154" spans="1:42" ht="25" customHeight="1" x14ac:dyDescent="0.3">
      <c r="A1154" s="123"/>
      <c r="B1154" s="124"/>
      <c r="C1154" s="114" t="str">
        <f t="shared" ca="1" si="163"/>
        <v>Expired</v>
      </c>
      <c r="D1154" s="114" t="s">
        <v>3321</v>
      </c>
      <c r="E1154" s="115">
        <v>44298</v>
      </c>
      <c r="F1154" s="115">
        <f>E1154</f>
        <v>44298</v>
      </c>
      <c r="G1154" s="115">
        <f>DATE(YEAR(F1154)+2,MONTH(F1154),DAY(F1154)-1)</f>
        <v>45027</v>
      </c>
      <c r="H1154" s="114" t="s">
        <v>3322</v>
      </c>
      <c r="I1154" s="379" t="s">
        <v>8158</v>
      </c>
      <c r="J1154" s="155" t="s">
        <v>7258</v>
      </c>
      <c r="K1154" s="114" t="s">
        <v>11728</v>
      </c>
      <c r="L1154" s="114" t="s">
        <v>5123</v>
      </c>
      <c r="M1154" s="114" t="s">
        <v>3640</v>
      </c>
      <c r="N1154" s="116" t="str">
        <f t="shared" si="165"/>
        <v>LP</v>
      </c>
      <c r="O1154" s="118" t="s">
        <v>8725</v>
      </c>
      <c r="P1154" s="114" t="str">
        <f t="shared" si="167"/>
        <v>Medium</v>
      </c>
      <c r="Q1154" s="155" t="s">
        <v>6128</v>
      </c>
      <c r="R1154" s="356" t="s">
        <v>12505</v>
      </c>
      <c r="S1154" s="356"/>
      <c r="T1154" s="155" t="s">
        <v>12506</v>
      </c>
      <c r="U1154" s="117" t="s">
        <v>12507</v>
      </c>
      <c r="V1154" s="118" t="s">
        <v>12508</v>
      </c>
      <c r="W1154" s="118" t="s">
        <v>12509</v>
      </c>
      <c r="X1154" s="119" t="s">
        <v>1193</v>
      </c>
      <c r="Y1154" s="128">
        <v>44235</v>
      </c>
      <c r="Z1154" s="128" t="s">
        <v>12510</v>
      </c>
      <c r="AA1154" s="120">
        <v>1966078</v>
      </c>
      <c r="AB1154" s="120">
        <v>0</v>
      </c>
      <c r="AC1154" s="120">
        <v>1872637</v>
      </c>
      <c r="AD1154" s="120">
        <v>0</v>
      </c>
      <c r="AE1154" s="120">
        <v>-2162849</v>
      </c>
      <c r="AF1154" s="121">
        <v>303000</v>
      </c>
      <c r="AG1154" s="114" t="s">
        <v>12511</v>
      </c>
      <c r="AH1154" s="114" t="s">
        <v>12512</v>
      </c>
      <c r="AI1154" s="114">
        <v>7</v>
      </c>
      <c r="AJ1154" s="114">
        <v>3</v>
      </c>
      <c r="AK1154" s="114">
        <v>4</v>
      </c>
      <c r="AL1154" s="114">
        <v>7</v>
      </c>
      <c r="AM1154" s="114">
        <v>0</v>
      </c>
      <c r="AN1154" s="118" t="s">
        <v>3500</v>
      </c>
      <c r="AO1154" s="122">
        <v>1</v>
      </c>
      <c r="AP1154" s="11"/>
    </row>
    <row r="1155" spans="1:42" ht="25" customHeight="1" x14ac:dyDescent="0.3">
      <c r="A1155" s="191" t="s">
        <v>11535</v>
      </c>
      <c r="B1155" s="203"/>
      <c r="C1155" s="146" t="str">
        <f t="shared" ca="1" si="163"/>
        <v>Expired</v>
      </c>
      <c r="D1155" s="146" t="s">
        <v>3610</v>
      </c>
      <c r="E1155" s="147">
        <v>42226</v>
      </c>
      <c r="F1155" s="147">
        <v>44903</v>
      </c>
      <c r="G1155" s="147">
        <f>DATE(YEAR(F1155),MONTH(F1155)+6,DAY(F1155)-1)</f>
        <v>45084</v>
      </c>
      <c r="H1155" s="146" t="s">
        <v>1002</v>
      </c>
      <c r="I1155" s="380" t="s">
        <v>1003</v>
      </c>
      <c r="J1155" s="343" t="s">
        <v>7260</v>
      </c>
      <c r="K1155" s="146" t="s">
        <v>11728</v>
      </c>
      <c r="L1155" s="146" t="s">
        <v>5123</v>
      </c>
      <c r="M1155" s="146" t="s">
        <v>3640</v>
      </c>
      <c r="N1155" s="148" t="str">
        <f t="shared" si="165"/>
        <v>LP</v>
      </c>
      <c r="O1155" s="151" t="s">
        <v>8727</v>
      </c>
      <c r="P1155" s="146" t="str">
        <f t="shared" si="167"/>
        <v>Medium</v>
      </c>
      <c r="Q1155" s="323" t="s">
        <v>7261</v>
      </c>
      <c r="R1155" s="358"/>
      <c r="S1155" s="358"/>
      <c r="T1155" s="343" t="s">
        <v>9073</v>
      </c>
      <c r="U1155" s="165" t="s">
        <v>7262</v>
      </c>
      <c r="V1155" s="151" t="s">
        <v>11025</v>
      </c>
      <c r="W1155" s="166" t="s">
        <v>1193</v>
      </c>
      <c r="X1155" s="151" t="s">
        <v>11159</v>
      </c>
      <c r="Y1155" s="150">
        <v>44167</v>
      </c>
      <c r="Z1155" s="150">
        <v>44561</v>
      </c>
      <c r="AA1155" s="152">
        <v>23005505.969999999</v>
      </c>
      <c r="AB1155" s="152">
        <v>0</v>
      </c>
      <c r="AC1155" s="152">
        <v>4926000</v>
      </c>
      <c r="AD1155" s="152">
        <v>0</v>
      </c>
      <c r="AE1155" s="152">
        <v>22775505</v>
      </c>
      <c r="AF1155" s="153"/>
      <c r="AG1155" s="146" t="s">
        <v>11346</v>
      </c>
      <c r="AH1155" s="146" t="s">
        <v>1193</v>
      </c>
      <c r="AI1155" s="146">
        <v>2</v>
      </c>
      <c r="AJ1155" s="146">
        <v>1</v>
      </c>
      <c r="AK1155" s="146">
        <v>1</v>
      </c>
      <c r="AL1155" s="146">
        <v>12</v>
      </c>
      <c r="AM1155" s="146">
        <v>1</v>
      </c>
      <c r="AN1155" s="151" t="s">
        <v>3517</v>
      </c>
      <c r="AO1155" s="154">
        <v>1</v>
      </c>
      <c r="AP1155" s="11"/>
    </row>
    <row r="1156" spans="1:42" ht="25" customHeight="1" x14ac:dyDescent="0.3">
      <c r="A1156" s="125"/>
      <c r="B1156" s="145"/>
      <c r="C1156" s="114" t="str">
        <f t="shared" ca="1" si="163"/>
        <v>Expired</v>
      </c>
      <c r="D1156" s="114" t="s">
        <v>3912</v>
      </c>
      <c r="E1156" s="115">
        <v>43014</v>
      </c>
      <c r="F1156" s="115">
        <v>44475</v>
      </c>
      <c r="G1156" s="115">
        <f>DATE(YEAR(F1156)+2,MONTH(F1156),DAY(F1156)-1)</f>
        <v>45204</v>
      </c>
      <c r="H1156" s="114" t="s">
        <v>1709</v>
      </c>
      <c r="I1156" s="379" t="s">
        <v>1721</v>
      </c>
      <c r="J1156" s="155" t="s">
        <v>7263</v>
      </c>
      <c r="K1156" s="114" t="s">
        <v>11728</v>
      </c>
      <c r="L1156" s="114" t="s">
        <v>5123</v>
      </c>
      <c r="M1156" s="114" t="s">
        <v>3640</v>
      </c>
      <c r="N1156" s="116" t="str">
        <f t="shared" si="165"/>
        <v>LP</v>
      </c>
      <c r="O1156" s="118" t="s">
        <v>8725</v>
      </c>
      <c r="P1156" s="114" t="str">
        <f t="shared" si="167"/>
        <v>Medium</v>
      </c>
      <c r="Q1156" s="155" t="s">
        <v>10679</v>
      </c>
      <c r="R1156" s="356"/>
      <c r="S1156" s="356"/>
      <c r="T1156" s="155" t="s">
        <v>1728</v>
      </c>
      <c r="U1156" s="117" t="s">
        <v>7264</v>
      </c>
      <c r="V1156" s="129" t="s">
        <v>7265</v>
      </c>
      <c r="W1156" s="128" t="s">
        <v>1193</v>
      </c>
      <c r="X1156" s="128" t="s">
        <v>1193</v>
      </c>
      <c r="Y1156" s="128">
        <v>42986</v>
      </c>
      <c r="Z1156" s="118" t="s">
        <v>3305</v>
      </c>
      <c r="AA1156" s="120">
        <v>0</v>
      </c>
      <c r="AB1156" s="120">
        <v>0</v>
      </c>
      <c r="AC1156" s="120">
        <v>0</v>
      </c>
      <c r="AD1156" s="120">
        <v>0</v>
      </c>
      <c r="AE1156" s="120">
        <v>0</v>
      </c>
      <c r="AF1156" s="121"/>
      <c r="AG1156" s="114" t="s">
        <v>1193</v>
      </c>
      <c r="AH1156" s="114" t="s">
        <v>1193</v>
      </c>
      <c r="AI1156" s="114"/>
      <c r="AJ1156" s="114"/>
      <c r="AK1156" s="114"/>
      <c r="AL1156" s="114"/>
      <c r="AM1156" s="114"/>
      <c r="AN1156" s="118" t="str">
        <f>IF(ISNUMBER(#REF!), IF(#REF!&lt;5000001,"SMALL", IF(#REF!&lt;15000001,"MEDIUM","LARGE")),"")</f>
        <v/>
      </c>
      <c r="AO1156" s="122">
        <v>1</v>
      </c>
      <c r="AP1156" s="11"/>
    </row>
    <row r="1157" spans="1:42" ht="25" customHeight="1" x14ac:dyDescent="0.3">
      <c r="A1157" s="125"/>
      <c r="B1157" s="145"/>
      <c r="C1157" s="114" t="str">
        <f t="shared" ca="1" si="163"/>
        <v>Active</v>
      </c>
      <c r="D1157" s="114" t="s">
        <v>15743</v>
      </c>
      <c r="E1157" s="115">
        <v>42443</v>
      </c>
      <c r="F1157" s="115">
        <v>45978</v>
      </c>
      <c r="G1157" s="115">
        <f>DATE(YEAR(F1157)+2,MONTH(F1157),DAY(F1157)-1)</f>
        <v>46707</v>
      </c>
      <c r="H1157" s="114" t="s">
        <v>1187</v>
      </c>
      <c r="I1157" s="379" t="s">
        <v>13493</v>
      </c>
      <c r="J1157" s="155" t="s">
        <v>7266</v>
      </c>
      <c r="K1157" s="114" t="s">
        <v>11728</v>
      </c>
      <c r="L1157" s="114" t="s">
        <v>5123</v>
      </c>
      <c r="M1157" s="114" t="s">
        <v>3640</v>
      </c>
      <c r="N1157" s="116" t="str">
        <f t="shared" si="165"/>
        <v>LP</v>
      </c>
      <c r="O1157" s="118" t="s">
        <v>8725</v>
      </c>
      <c r="P1157" s="114" t="str">
        <f t="shared" si="167"/>
        <v>Medium</v>
      </c>
      <c r="Q1157" s="155" t="s">
        <v>2945</v>
      </c>
      <c r="R1157" s="356" t="s">
        <v>15744</v>
      </c>
      <c r="S1157" s="356"/>
      <c r="T1157" s="155" t="s">
        <v>15745</v>
      </c>
      <c r="U1157" s="117" t="s">
        <v>15746</v>
      </c>
      <c r="V1157" s="118" t="s">
        <v>13494</v>
      </c>
      <c r="W1157" s="119" t="s">
        <v>1193</v>
      </c>
      <c r="X1157" s="119" t="s">
        <v>1193</v>
      </c>
      <c r="Y1157" s="128">
        <v>44925</v>
      </c>
      <c r="Z1157" s="128">
        <v>43100</v>
      </c>
      <c r="AA1157" s="120">
        <v>407488</v>
      </c>
      <c r="AB1157" s="120">
        <v>0</v>
      </c>
      <c r="AC1157" s="120">
        <v>178578</v>
      </c>
      <c r="AD1157" s="120">
        <v>0</v>
      </c>
      <c r="AE1157" s="120">
        <v>-848556</v>
      </c>
      <c r="AF1157" s="121">
        <v>0</v>
      </c>
      <c r="AG1157" s="114">
        <v>0</v>
      </c>
      <c r="AH1157" s="131" t="s">
        <v>15747</v>
      </c>
      <c r="AI1157" s="131">
        <v>12</v>
      </c>
      <c r="AJ1157" s="131">
        <v>4</v>
      </c>
      <c r="AK1157" s="131">
        <v>8</v>
      </c>
      <c r="AL1157" s="131">
        <v>531</v>
      </c>
      <c r="AM1157" s="131">
        <v>1</v>
      </c>
      <c r="AN1157" s="118" t="s">
        <v>3517</v>
      </c>
      <c r="AO1157" s="122">
        <v>1</v>
      </c>
      <c r="AP1157" s="11"/>
    </row>
    <row r="1158" spans="1:42" ht="25" customHeight="1" x14ac:dyDescent="0.3">
      <c r="A1158" s="204"/>
      <c r="B1158" s="308"/>
      <c r="C1158" s="114" t="str">
        <f t="shared" ca="1" si="163"/>
        <v>Expired</v>
      </c>
      <c r="D1158" s="114" t="s">
        <v>8586</v>
      </c>
      <c r="E1158" s="115">
        <v>41816</v>
      </c>
      <c r="F1158" s="115">
        <v>45469</v>
      </c>
      <c r="G1158" s="115">
        <f>DATE(YEAR(F1158),MONTH(F1158)+18,DAY(F1158)-1)</f>
        <v>46016</v>
      </c>
      <c r="H1158" s="114" t="s">
        <v>293</v>
      </c>
      <c r="I1158" s="379" t="s">
        <v>294</v>
      </c>
      <c r="J1158" s="155" t="s">
        <v>7267</v>
      </c>
      <c r="K1158" s="114" t="s">
        <v>11728</v>
      </c>
      <c r="L1158" s="114" t="s">
        <v>5123</v>
      </c>
      <c r="M1158" s="114" t="s">
        <v>3640</v>
      </c>
      <c r="N1158" s="116" t="str">
        <f t="shared" si="165"/>
        <v>LP</v>
      </c>
      <c r="O1158" s="118" t="s">
        <v>8732</v>
      </c>
      <c r="P1158" s="114" t="str">
        <f t="shared" si="167"/>
        <v>Low</v>
      </c>
      <c r="Q1158" s="155" t="s">
        <v>524</v>
      </c>
      <c r="R1158" s="356" t="s">
        <v>14495</v>
      </c>
      <c r="S1158" s="356"/>
      <c r="T1158" s="155" t="s">
        <v>2853</v>
      </c>
      <c r="U1158" s="117" t="s">
        <v>14494</v>
      </c>
      <c r="V1158" s="118" t="s">
        <v>8587</v>
      </c>
      <c r="W1158" s="119" t="s">
        <v>1193</v>
      </c>
      <c r="X1158" s="119" t="s">
        <v>1193</v>
      </c>
      <c r="Y1158" s="128">
        <v>41751</v>
      </c>
      <c r="Z1158" s="128">
        <v>43100</v>
      </c>
      <c r="AA1158" s="120">
        <v>25007294</v>
      </c>
      <c r="AB1158" s="120">
        <v>0</v>
      </c>
      <c r="AC1158" s="120">
        <v>800606</v>
      </c>
      <c r="AD1158" s="120">
        <v>0</v>
      </c>
      <c r="AE1158" s="120">
        <v>-21865188</v>
      </c>
      <c r="AF1158" s="121">
        <v>127282812</v>
      </c>
      <c r="AG1158" s="114" t="s">
        <v>8588</v>
      </c>
      <c r="AH1158" s="114" t="s">
        <v>11347</v>
      </c>
      <c r="AI1158" s="114">
        <v>14</v>
      </c>
      <c r="AJ1158" s="114">
        <v>14</v>
      </c>
      <c r="AK1158" s="114">
        <v>0</v>
      </c>
      <c r="AL1158" s="114">
        <v>12</v>
      </c>
      <c r="AM1158" s="114">
        <v>0</v>
      </c>
      <c r="AN1158" s="118" t="s">
        <v>4568</v>
      </c>
      <c r="AO1158" s="122">
        <v>1</v>
      </c>
      <c r="AP1158" s="11"/>
    </row>
    <row r="1159" spans="1:42" ht="25" customHeight="1" x14ac:dyDescent="0.3">
      <c r="A1159" s="125"/>
      <c r="B1159" s="145"/>
      <c r="C1159" s="114" t="str">
        <f t="shared" ca="1" si="163"/>
        <v>Expired</v>
      </c>
      <c r="D1159" s="114" t="s">
        <v>2354</v>
      </c>
      <c r="E1159" s="115">
        <v>43685</v>
      </c>
      <c r="F1159" s="115">
        <f>E1159</f>
        <v>43685</v>
      </c>
      <c r="G1159" s="115">
        <f t="shared" ref="G1159:G1166" si="168">DATE(YEAR(F1159)+2,MONTH(F1159),DAY(F1159)-1)</f>
        <v>44415</v>
      </c>
      <c r="H1159" s="114" t="s">
        <v>2285</v>
      </c>
      <c r="I1159" s="379" t="s">
        <v>2286</v>
      </c>
      <c r="J1159" s="155" t="s">
        <v>7268</v>
      </c>
      <c r="K1159" s="114" t="s">
        <v>11728</v>
      </c>
      <c r="L1159" s="114" t="s">
        <v>5123</v>
      </c>
      <c r="M1159" s="114" t="s">
        <v>3640</v>
      </c>
      <c r="N1159" s="116" t="str">
        <f t="shared" si="165"/>
        <v>LP</v>
      </c>
      <c r="O1159" s="118" t="s">
        <v>8725</v>
      </c>
      <c r="P1159" s="114" t="str">
        <f t="shared" si="167"/>
        <v>Medium</v>
      </c>
      <c r="Q1159" s="155" t="s">
        <v>7269</v>
      </c>
      <c r="R1159" s="356" t="s">
        <v>13492</v>
      </c>
      <c r="S1159" s="356"/>
      <c r="T1159" s="155" t="s">
        <v>13489</v>
      </c>
      <c r="U1159" s="117" t="s">
        <v>13490</v>
      </c>
      <c r="V1159" s="128" t="s">
        <v>13491</v>
      </c>
      <c r="W1159" s="128" t="s">
        <v>1193</v>
      </c>
      <c r="X1159" s="128" t="s">
        <v>1193</v>
      </c>
      <c r="Y1159" s="128">
        <v>43641</v>
      </c>
      <c r="Z1159" s="128">
        <v>43830</v>
      </c>
      <c r="AA1159" s="120">
        <v>0</v>
      </c>
      <c r="AB1159" s="120">
        <v>0</v>
      </c>
      <c r="AC1159" s="120">
        <v>0</v>
      </c>
      <c r="AD1159" s="120">
        <v>0</v>
      </c>
      <c r="AE1159" s="120">
        <v>0</v>
      </c>
      <c r="AF1159" s="121">
        <v>0</v>
      </c>
      <c r="AG1159" s="114" t="s">
        <v>1193</v>
      </c>
      <c r="AH1159" s="130" t="s">
        <v>1193</v>
      </c>
      <c r="AI1159" s="131">
        <v>6</v>
      </c>
      <c r="AJ1159" s="131">
        <v>4</v>
      </c>
      <c r="AK1159" s="131">
        <v>2</v>
      </c>
      <c r="AL1159" s="131">
        <v>5</v>
      </c>
      <c r="AM1159" s="131">
        <v>1</v>
      </c>
      <c r="AN1159" s="118" t="s">
        <v>3500</v>
      </c>
      <c r="AO1159" s="122">
        <v>1</v>
      </c>
      <c r="AP1159" s="11"/>
    </row>
    <row r="1160" spans="1:42" ht="25" customHeight="1" x14ac:dyDescent="0.3">
      <c r="A1160" s="125"/>
      <c r="B1160" s="145"/>
      <c r="C1160" s="114" t="str">
        <f t="shared" ca="1" si="163"/>
        <v>Active</v>
      </c>
      <c r="D1160" s="114" t="s">
        <v>8558</v>
      </c>
      <c r="E1160" s="115">
        <v>41827</v>
      </c>
      <c r="F1160" s="115">
        <v>45480</v>
      </c>
      <c r="G1160" s="115">
        <f t="shared" si="168"/>
        <v>46209</v>
      </c>
      <c r="H1160" s="114" t="s">
        <v>1914</v>
      </c>
      <c r="I1160" s="379" t="s">
        <v>2106</v>
      </c>
      <c r="J1160" s="155" t="s">
        <v>6162</v>
      </c>
      <c r="K1160" s="114" t="s">
        <v>11728</v>
      </c>
      <c r="L1160" s="114" t="s">
        <v>5123</v>
      </c>
      <c r="M1160" s="114" t="s">
        <v>3640</v>
      </c>
      <c r="N1160" s="116" t="str">
        <f t="shared" si="165"/>
        <v>LP</v>
      </c>
      <c r="O1160" s="118" t="s">
        <v>8725</v>
      </c>
      <c r="P1160" s="114" t="str">
        <f t="shared" si="167"/>
        <v>Medium</v>
      </c>
      <c r="Q1160" s="155" t="s">
        <v>5105</v>
      </c>
      <c r="R1160" s="356" t="s">
        <v>14663</v>
      </c>
      <c r="S1160" s="356"/>
      <c r="T1160" s="155" t="s">
        <v>14664</v>
      </c>
      <c r="U1160" s="117" t="s">
        <v>14666</v>
      </c>
      <c r="V1160" s="118" t="s">
        <v>11026</v>
      </c>
      <c r="W1160" s="119" t="s">
        <v>1193</v>
      </c>
      <c r="X1160" s="119" t="s">
        <v>1193</v>
      </c>
      <c r="Y1160" s="128">
        <v>44040</v>
      </c>
      <c r="Z1160" s="129">
        <v>44561</v>
      </c>
      <c r="AA1160" s="120">
        <v>6457241</v>
      </c>
      <c r="AB1160" s="120">
        <v>0</v>
      </c>
      <c r="AC1160" s="120">
        <v>0</v>
      </c>
      <c r="AD1160" s="120">
        <v>0</v>
      </c>
      <c r="AE1160" s="120">
        <v>18011126</v>
      </c>
      <c r="AF1160" s="121"/>
      <c r="AG1160" s="114" t="s">
        <v>11510</v>
      </c>
      <c r="AH1160" s="114" t="s">
        <v>11348</v>
      </c>
      <c r="AI1160" s="114">
        <v>144</v>
      </c>
      <c r="AJ1160" s="114">
        <v>75</v>
      </c>
      <c r="AK1160" s="114">
        <v>69</v>
      </c>
      <c r="AL1160" s="114">
        <v>35</v>
      </c>
      <c r="AM1160" s="114">
        <v>1</v>
      </c>
      <c r="AN1160" s="118" t="s">
        <v>3517</v>
      </c>
      <c r="AO1160" s="122">
        <v>1</v>
      </c>
      <c r="AP1160" s="11"/>
    </row>
    <row r="1161" spans="1:42" ht="25" customHeight="1" x14ac:dyDescent="0.3">
      <c r="A1161" s="125"/>
      <c r="B1161" s="145"/>
      <c r="C1161" s="114" t="str">
        <f t="shared" ca="1" si="163"/>
        <v>Expired</v>
      </c>
      <c r="D1161" s="114" t="s">
        <v>3633</v>
      </c>
      <c r="E1161" s="115">
        <v>43235</v>
      </c>
      <c r="F1161" s="115">
        <v>45427</v>
      </c>
      <c r="G1161" s="115">
        <f t="shared" si="168"/>
        <v>46156</v>
      </c>
      <c r="H1161" s="114" t="s">
        <v>1969</v>
      </c>
      <c r="I1161" s="379" t="s">
        <v>3090</v>
      </c>
      <c r="J1161" s="155" t="s">
        <v>7270</v>
      </c>
      <c r="K1161" s="114" t="s">
        <v>11728</v>
      </c>
      <c r="L1161" s="114" t="s">
        <v>5123</v>
      </c>
      <c r="M1161" s="114" t="s">
        <v>3640</v>
      </c>
      <c r="N1161" s="116" t="str">
        <f t="shared" si="165"/>
        <v>LP</v>
      </c>
      <c r="O1161" s="118" t="s">
        <v>8725</v>
      </c>
      <c r="P1161" s="114" t="str">
        <f t="shared" si="167"/>
        <v>Medium</v>
      </c>
      <c r="Q1161" s="155" t="s">
        <v>10680</v>
      </c>
      <c r="R1161" s="356" t="s">
        <v>13821</v>
      </c>
      <c r="S1161" s="356"/>
      <c r="T1161" s="155" t="s">
        <v>13822</v>
      </c>
      <c r="U1161" s="117" t="s">
        <v>13823</v>
      </c>
      <c r="V1161" s="118" t="s">
        <v>11027</v>
      </c>
      <c r="W1161" s="119" t="s">
        <v>1193</v>
      </c>
      <c r="X1161" s="119" t="s">
        <v>1193</v>
      </c>
      <c r="Y1161" s="128">
        <v>44183</v>
      </c>
      <c r="Z1161" s="128">
        <v>43100</v>
      </c>
      <c r="AA1161" s="120">
        <v>383457</v>
      </c>
      <c r="AB1161" s="120">
        <v>0</v>
      </c>
      <c r="AC1161" s="120">
        <v>84780</v>
      </c>
      <c r="AD1161" s="120">
        <v>0</v>
      </c>
      <c r="AE1161" s="120">
        <v>317734</v>
      </c>
      <c r="AF1161" s="121">
        <v>8314645</v>
      </c>
      <c r="AG1161" s="114" t="s">
        <v>1193</v>
      </c>
      <c r="AH1161" s="130" t="s">
        <v>1193</v>
      </c>
      <c r="AI1161" s="119">
        <v>95</v>
      </c>
      <c r="AJ1161" s="119">
        <v>0</v>
      </c>
      <c r="AK1161" s="119">
        <v>0</v>
      </c>
      <c r="AL1161" s="169">
        <v>3105</v>
      </c>
      <c r="AM1161" s="119">
        <v>0</v>
      </c>
      <c r="AN1161" s="119" t="s">
        <v>3500</v>
      </c>
      <c r="AO1161" s="122">
        <v>1</v>
      </c>
      <c r="AP1161" s="11"/>
    </row>
    <row r="1162" spans="1:42" ht="25" customHeight="1" x14ac:dyDescent="0.3">
      <c r="A1162" s="123"/>
      <c r="B1162" s="124"/>
      <c r="C1162" s="114" t="str">
        <f t="shared" ca="1" si="163"/>
        <v>Expired</v>
      </c>
      <c r="D1162" s="114" t="s">
        <v>4038</v>
      </c>
      <c r="E1162" s="115">
        <v>41711</v>
      </c>
      <c r="F1162" s="115">
        <v>45365</v>
      </c>
      <c r="G1162" s="115">
        <f t="shared" si="168"/>
        <v>46094</v>
      </c>
      <c r="H1162" s="114" t="s">
        <v>79</v>
      </c>
      <c r="I1162" s="379" t="s">
        <v>9349</v>
      </c>
      <c r="J1162" s="155" t="s">
        <v>14388</v>
      </c>
      <c r="K1162" s="118" t="s">
        <v>11728</v>
      </c>
      <c r="L1162" s="114" t="s">
        <v>5123</v>
      </c>
      <c r="M1162" s="114" t="s">
        <v>3640</v>
      </c>
      <c r="N1162" s="116" t="str">
        <f t="shared" si="165"/>
        <v>LP</v>
      </c>
      <c r="O1162" s="114" t="s">
        <v>8733</v>
      </c>
      <c r="P1162" s="114" t="str">
        <f>IF(EXACT(O1162,"Overseas Charities Operating in Jamaica"),"Medium",IF(EXACT(O1162,"Muslim Groups/Foundations"),"Medium",IF(EXACT(O1162,"Churches"),"Low",IF(EXACT(O1162,"Benevolent Societies"),"Low",IF(EXACT(O1162,"Alumni/Past Students Associations"),"Low",IF(EXACT(O1162,"Schools(Government/Private)"),"Low",IF(EXACT(O1162,"Govt.Based Trusts/Charities"),"Low",IF(EXACT(O1162,"Trust"),"Medium",IF(EXACT(O1162,"Company Based Foundations"),"Medium",IF(EXACT(O1162,"Other Foundations"),"Medium",IF(EXACT(O1162,"Unincorporated Groups"),"Medium","")))))))))))</f>
        <v>Medium</v>
      </c>
      <c r="Q1162" s="155" t="s">
        <v>460</v>
      </c>
      <c r="R1162" s="356" t="s">
        <v>11665</v>
      </c>
      <c r="S1162" s="356"/>
      <c r="T1162" s="155" t="s">
        <v>11666</v>
      </c>
      <c r="U1162" s="117" t="s">
        <v>11667</v>
      </c>
      <c r="V1162" s="118" t="s">
        <v>6412</v>
      </c>
      <c r="W1162" s="119" t="s">
        <v>1193</v>
      </c>
      <c r="X1162" s="119" t="s">
        <v>1193</v>
      </c>
      <c r="Y1162" s="128" t="s">
        <v>6545</v>
      </c>
      <c r="Z1162" s="128">
        <v>43830</v>
      </c>
      <c r="AA1162" s="120">
        <v>10392025</v>
      </c>
      <c r="AB1162" s="120">
        <v>0</v>
      </c>
      <c r="AC1162" s="120">
        <v>0</v>
      </c>
      <c r="AD1162" s="120">
        <v>0</v>
      </c>
      <c r="AE1162" s="120">
        <v>4974970</v>
      </c>
      <c r="AF1162" s="121"/>
      <c r="AG1162" s="114" t="s">
        <v>11668</v>
      </c>
      <c r="AH1162" s="114" t="s">
        <v>1193</v>
      </c>
      <c r="AI1162" s="114">
        <v>10</v>
      </c>
      <c r="AJ1162" s="114">
        <v>5</v>
      </c>
      <c r="AK1162" s="114">
        <v>5</v>
      </c>
      <c r="AL1162" s="114">
        <v>0</v>
      </c>
      <c r="AM1162" s="114">
        <v>0</v>
      </c>
      <c r="AN1162" s="118" t="s">
        <v>3500</v>
      </c>
      <c r="AO1162" s="122">
        <v>1</v>
      </c>
      <c r="AP1162" s="11"/>
    </row>
    <row r="1163" spans="1:42" ht="25" customHeight="1" x14ac:dyDescent="0.3">
      <c r="A1163" s="125"/>
      <c r="B1163" s="145"/>
      <c r="C1163" s="114" t="str">
        <f t="shared" ca="1" si="163"/>
        <v>Active</v>
      </c>
      <c r="D1163" s="114" t="s">
        <v>15340</v>
      </c>
      <c r="E1163" s="115" t="s">
        <v>1193</v>
      </c>
      <c r="F1163" s="115">
        <v>45583</v>
      </c>
      <c r="G1163" s="115">
        <f t="shared" si="168"/>
        <v>46312</v>
      </c>
      <c r="H1163" s="114" t="s">
        <v>8621</v>
      </c>
      <c r="I1163" s="379" t="s">
        <v>8684</v>
      </c>
      <c r="J1163" s="155" t="s">
        <v>8622</v>
      </c>
      <c r="K1163" s="118" t="s">
        <v>14</v>
      </c>
      <c r="L1163" s="114" t="s">
        <v>3368</v>
      </c>
      <c r="M1163" s="114" t="s">
        <v>3640</v>
      </c>
      <c r="N1163" s="116" t="str">
        <f t="shared" si="165"/>
        <v>LP</v>
      </c>
      <c r="O1163" s="118" t="s">
        <v>8735</v>
      </c>
      <c r="P1163" s="114" t="str">
        <f>IF(EXACT(O1163,"Overseas Charities Operating in Jamaica"),"Medium",IF(EXACT(O1163,"Muslim Groups/Foundations"),"Medium",IF(EXACT(O1163,"Churches"),"Low",IF(EXACT(O1163,"Benevolent Societies"),"Low",IF(EXACT(O1163,"Alumni/Past Students'associations"),"Low",IF(EXACT(O1163,"Schools(Government/Private)"),"Low",IF(EXACT(O1163,"Govt.Based Trust/Charities"),"Low",IF(EXACT(O1163,"Trust"),"Medium",IF(EXACT(O1163,"Company Based Foundations"),"Medium",IF(EXACT(O1163,"Other Foundations"),"Medium",IF(EXACT(O1163,"Unincorporated Groups"),"Medium","")))))))))))</f>
        <v>Low</v>
      </c>
      <c r="Q1163" s="155" t="s">
        <v>1193</v>
      </c>
      <c r="R1163" s="356"/>
      <c r="S1163" s="356"/>
      <c r="T1163" s="155" t="s">
        <v>1193</v>
      </c>
      <c r="U1163" s="117" t="s">
        <v>1193</v>
      </c>
      <c r="V1163" s="118" t="s">
        <v>1193</v>
      </c>
      <c r="W1163" s="119" t="s">
        <v>1193</v>
      </c>
      <c r="X1163" s="119" t="s">
        <v>1193</v>
      </c>
      <c r="Y1163" s="128" t="s">
        <v>1193</v>
      </c>
      <c r="Z1163" s="129" t="s">
        <v>1193</v>
      </c>
      <c r="AA1163" s="120">
        <v>0</v>
      </c>
      <c r="AB1163" s="120">
        <v>0</v>
      </c>
      <c r="AC1163" s="120">
        <v>0</v>
      </c>
      <c r="AD1163" s="120">
        <v>0</v>
      </c>
      <c r="AE1163" s="120">
        <v>0</v>
      </c>
      <c r="AF1163" s="121"/>
      <c r="AG1163" s="114" t="s">
        <v>1193</v>
      </c>
      <c r="AH1163" s="114" t="s">
        <v>1193</v>
      </c>
      <c r="AI1163" s="114" t="s">
        <v>1193</v>
      </c>
      <c r="AJ1163" s="114" t="s">
        <v>1193</v>
      </c>
      <c r="AK1163" s="114" t="s">
        <v>1193</v>
      </c>
      <c r="AL1163" s="114" t="s">
        <v>1193</v>
      </c>
      <c r="AM1163" s="114" t="s">
        <v>1193</v>
      </c>
      <c r="AN1163" s="118" t="s">
        <v>1193</v>
      </c>
      <c r="AO1163" s="122">
        <v>1</v>
      </c>
      <c r="AP1163" s="11"/>
    </row>
    <row r="1164" spans="1:42" ht="25" customHeight="1" x14ac:dyDescent="0.3">
      <c r="A1164" s="125"/>
      <c r="B1164" s="145"/>
      <c r="C1164" s="114" t="str">
        <f t="shared" ca="1" si="163"/>
        <v>Expired</v>
      </c>
      <c r="D1164" s="114" t="s">
        <v>1042</v>
      </c>
      <c r="E1164" s="115">
        <v>42248</v>
      </c>
      <c r="F1164" s="115">
        <f>E1164</f>
        <v>42248</v>
      </c>
      <c r="G1164" s="115">
        <f t="shared" si="168"/>
        <v>42978</v>
      </c>
      <c r="H1164" s="114" t="s">
        <v>1036</v>
      </c>
      <c r="I1164" s="379" t="s">
        <v>1037</v>
      </c>
      <c r="J1164" s="155" t="s">
        <v>7273</v>
      </c>
      <c r="K1164" s="114" t="s">
        <v>30</v>
      </c>
      <c r="L1164" s="114" t="s">
        <v>15709</v>
      </c>
      <c r="M1164" s="114" t="s">
        <v>3640</v>
      </c>
      <c r="N1164" s="116" t="str">
        <f t="shared" si="165"/>
        <v>LP</v>
      </c>
      <c r="O1164" s="118" t="s">
        <v>8725</v>
      </c>
      <c r="P1164" s="114" t="str">
        <f>IF(EXACT(O1164,"Overseas Charities Operating in Jamaica"),"Medium",IF(EXACT(O1164,"Muslim Groups/Foundations"),"Medium",IF(EXACT(O1164,"Churches"),"Low",IF(EXACT(O1164,"Benevolent Societies"),"Low",IF(EXACT(O1164,"Alumni/Past Students'associations"),"Low",IF(EXACT(O1164,"Schools(Government/Private)"),"Low",IF(EXACT(O1164,"Govt.Based Trust/Charities"),"Low",IF(EXACT(O1164,"Trust"),"Medium",IF(EXACT(O1164,"Company Based Foundations"),"Medium",IF(EXACT(O1164,"Other Foundations"),"Medium",IF(EXACT(O1164,"Unincorporated Groups"),"Medium","")))))))))))</f>
        <v>Medium</v>
      </c>
      <c r="Q1164" s="155" t="s">
        <v>13484</v>
      </c>
      <c r="R1164" s="356" t="s">
        <v>13485</v>
      </c>
      <c r="S1164" s="356"/>
      <c r="T1164" s="155" t="s">
        <v>13486</v>
      </c>
      <c r="U1164" s="160" t="s">
        <v>13488</v>
      </c>
      <c r="V1164" s="118" t="s">
        <v>13487</v>
      </c>
      <c r="W1164" s="119" t="s">
        <v>1193</v>
      </c>
      <c r="X1164" s="119" t="s">
        <v>1193</v>
      </c>
      <c r="Y1164" s="128">
        <v>42212</v>
      </c>
      <c r="Z1164" s="118" t="s">
        <v>3303</v>
      </c>
      <c r="AA1164" s="120">
        <v>0</v>
      </c>
      <c r="AB1164" s="120">
        <v>0</v>
      </c>
      <c r="AC1164" s="120">
        <v>0</v>
      </c>
      <c r="AD1164" s="120">
        <v>0</v>
      </c>
      <c r="AE1164" s="120">
        <v>0</v>
      </c>
      <c r="AF1164" s="121">
        <v>0</v>
      </c>
      <c r="AG1164" s="114" t="s">
        <v>1193</v>
      </c>
      <c r="AH1164" s="114" t="s">
        <v>1193</v>
      </c>
      <c r="AI1164" s="114">
        <v>2</v>
      </c>
      <c r="AJ1164" s="114">
        <v>1</v>
      </c>
      <c r="AK1164" s="114">
        <v>1</v>
      </c>
      <c r="AL1164" s="114">
        <v>0</v>
      </c>
      <c r="AM1164" s="114">
        <v>0</v>
      </c>
      <c r="AN1164" s="118" t="s">
        <v>3500</v>
      </c>
      <c r="AO1164" s="122">
        <v>1</v>
      </c>
      <c r="AP1164" s="11"/>
    </row>
    <row r="1165" spans="1:42" ht="25" customHeight="1" x14ac:dyDescent="0.3">
      <c r="A1165" s="125"/>
      <c r="B1165" s="145"/>
      <c r="C1165" s="114" t="str">
        <f t="shared" ca="1" si="163"/>
        <v>Active</v>
      </c>
      <c r="D1165" s="114" t="s">
        <v>3627</v>
      </c>
      <c r="E1165" s="115">
        <v>44357</v>
      </c>
      <c r="F1165" s="115">
        <v>45637</v>
      </c>
      <c r="G1165" s="115">
        <f t="shared" si="168"/>
        <v>46366</v>
      </c>
      <c r="H1165" s="114" t="s">
        <v>4918</v>
      </c>
      <c r="I1165" s="379" t="s">
        <v>8159</v>
      </c>
      <c r="J1165" s="155" t="s">
        <v>13481</v>
      </c>
      <c r="K1165" s="114" t="s">
        <v>11728</v>
      </c>
      <c r="L1165" s="114" t="s">
        <v>5123</v>
      </c>
      <c r="M1165" s="114" t="s">
        <v>3640</v>
      </c>
      <c r="N1165" s="116" t="str">
        <f t="shared" ref="N1165:N1172" si="169">IF(EXACT(M1165,"C - COMPANY ACT"),"LP",IF(EXACT(M1165,"V- VEST ACT (WITHIN PARLIAMENT) "),"LP",IF(EXACT(M1165,"FS - FRIENDLY SOCIETIES ACT"),"LP",IF(EXACT(M1165,"UN - UNICORPORATED"),"LA",""))))</f>
        <v>LP</v>
      </c>
      <c r="O1165" s="118" t="s">
        <v>8725</v>
      </c>
      <c r="P1165" s="114" t="str">
        <f>IF(EXACT(O1165,"Overseas Charities Operating in Jamaica"),"Medium",IF(EXACT(O1165,"Muslim Groups/Foundations"),"Medium",IF(EXACT(O1165,"Churches"),"Low",IF(EXACT(O1165,"Benevolent Societies"),"Low",IF(EXACT(O1165,"Alumni/Past Students'associations"),"Low",IF(EXACT(O1165,"Schools(Government/Private)"),"Low",IF(EXACT(O1165,"Govt.Based Trust/Charities"),"Low",IF(EXACT(O1165,"Trust"),"Medium",IF(EXACT(O1165,"Company Based Foundations"),"Medium",IF(EXACT(O1165,"Other Foundations"),"Medium",IF(EXACT(O1165,"Unincorporated Groups"),"Medium","")))))))))))</f>
        <v>Medium</v>
      </c>
      <c r="Q1165" s="155" t="s">
        <v>7274</v>
      </c>
      <c r="R1165" s="356" t="s">
        <v>13482</v>
      </c>
      <c r="S1165" s="356"/>
      <c r="T1165" s="155" t="s">
        <v>15676</v>
      </c>
      <c r="U1165" s="117" t="s">
        <v>15675</v>
      </c>
      <c r="V1165" s="118" t="s">
        <v>7275</v>
      </c>
      <c r="W1165" s="118" t="s">
        <v>13483</v>
      </c>
      <c r="X1165" s="119" t="s">
        <v>1193</v>
      </c>
      <c r="Y1165" s="128">
        <v>44159</v>
      </c>
      <c r="Z1165" s="128">
        <v>43465</v>
      </c>
      <c r="AA1165" s="120">
        <v>0</v>
      </c>
      <c r="AB1165" s="120">
        <v>0</v>
      </c>
      <c r="AC1165" s="120">
        <v>0</v>
      </c>
      <c r="AD1165" s="120">
        <v>0</v>
      </c>
      <c r="AE1165" s="120">
        <v>0</v>
      </c>
      <c r="AF1165" s="121">
        <v>0</v>
      </c>
      <c r="AG1165" s="114" t="s">
        <v>1193</v>
      </c>
      <c r="AH1165" s="114" t="s">
        <v>1193</v>
      </c>
      <c r="AI1165" s="114">
        <v>3</v>
      </c>
      <c r="AJ1165" s="114">
        <v>1</v>
      </c>
      <c r="AK1165" s="114">
        <v>2</v>
      </c>
      <c r="AL1165" s="114">
        <v>0</v>
      </c>
      <c r="AM1165" s="114">
        <v>0</v>
      </c>
      <c r="AN1165" s="118" t="s">
        <v>3500</v>
      </c>
      <c r="AO1165" s="122">
        <v>1</v>
      </c>
      <c r="AP1165" s="11"/>
    </row>
    <row r="1166" spans="1:42" ht="25" customHeight="1" x14ac:dyDescent="0.3">
      <c r="A1166" s="125" t="s">
        <v>11533</v>
      </c>
      <c r="B1166" s="126">
        <v>45162</v>
      </c>
      <c r="C1166" s="114" t="str">
        <f t="shared" ca="1" si="163"/>
        <v>Expired</v>
      </c>
      <c r="D1166" s="114" t="s">
        <v>11867</v>
      </c>
      <c r="E1166" s="115">
        <v>45161</v>
      </c>
      <c r="F1166" s="115">
        <f>E1166</f>
        <v>45161</v>
      </c>
      <c r="G1166" s="115">
        <f t="shared" si="168"/>
        <v>45891</v>
      </c>
      <c r="H1166" s="114" t="s">
        <v>11868</v>
      </c>
      <c r="I1166" s="379" t="s">
        <v>11869</v>
      </c>
      <c r="J1166" s="155" t="s">
        <v>11870</v>
      </c>
      <c r="K1166" s="114" t="s">
        <v>9</v>
      </c>
      <c r="L1166" s="114" t="s">
        <v>5123</v>
      </c>
      <c r="M1166" s="114" t="s">
        <v>3640</v>
      </c>
      <c r="N1166" s="116" t="str">
        <f t="shared" si="169"/>
        <v>LP</v>
      </c>
      <c r="O1166" s="114" t="s">
        <v>8727</v>
      </c>
      <c r="P1166" s="114" t="str">
        <f>IF(EXACT(O1166,"Overseas Charities Operating in Jamaica"),"Medium",IF(EXACT(O1166,"Muslim Groups/Foundations"),"Medium",IF(EXACT(O1166,"Churches"),"Low",IF(EXACT(O1166,"Benevolent Societies"),"Low",IF(EXACT(O1166,"Alumni/Past Students Associations"),"Low",IF(EXACT(O1166,"Schools(Government/Private)"),"Low",IF(EXACT(O1166,"Govt.Based Trusts/Charities"),"Low",IF(EXACT(O1166,"Trust"),"Medium",IF(EXACT(O1166,"Company Based Foundations"),"Medium",IF(EXACT(O1166,"Other Foundations"),"Medium",IF(EXACT(O1166,"Unincorporated Groups"),"Medium","")))))))))))</f>
        <v>Medium</v>
      </c>
      <c r="Q1166" s="155" t="s">
        <v>11871</v>
      </c>
      <c r="R1166" s="356" t="s">
        <v>11872</v>
      </c>
      <c r="S1166" s="356"/>
      <c r="T1166" s="155" t="s">
        <v>11873</v>
      </c>
      <c r="U1166" s="117" t="s">
        <v>11874</v>
      </c>
      <c r="V1166" s="118" t="s">
        <v>11875</v>
      </c>
      <c r="W1166" s="119" t="s">
        <v>11876</v>
      </c>
      <c r="X1166" s="119" t="s">
        <v>1193</v>
      </c>
      <c r="Y1166" s="115">
        <v>45078</v>
      </c>
      <c r="Z1166" s="115">
        <v>44926</v>
      </c>
      <c r="AA1166" s="120">
        <v>292010</v>
      </c>
      <c r="AB1166" s="120">
        <v>0</v>
      </c>
      <c r="AC1166" s="120">
        <v>0</v>
      </c>
      <c r="AD1166" s="120">
        <v>0</v>
      </c>
      <c r="AE1166" s="120">
        <v>179702</v>
      </c>
      <c r="AF1166" s="121">
        <v>147308</v>
      </c>
      <c r="AG1166" s="120" t="s">
        <v>11877</v>
      </c>
      <c r="AH1166" s="114" t="s">
        <v>1193</v>
      </c>
      <c r="AI1166" s="114">
        <v>3</v>
      </c>
      <c r="AJ1166" s="114">
        <v>3</v>
      </c>
      <c r="AK1166" s="114">
        <v>1</v>
      </c>
      <c r="AL1166" s="114">
        <v>0</v>
      </c>
      <c r="AM1166" s="114">
        <v>4</v>
      </c>
      <c r="AN1166" s="118" t="s">
        <v>3500</v>
      </c>
      <c r="AO1166" s="122">
        <v>1</v>
      </c>
      <c r="AP1166" s="11"/>
    </row>
    <row r="1167" spans="1:42" ht="25" customHeight="1" x14ac:dyDescent="0.3">
      <c r="A1167" s="123" t="s">
        <v>11569</v>
      </c>
      <c r="B1167" s="126">
        <v>45077</v>
      </c>
      <c r="C1167" s="114" t="str">
        <f t="shared" ca="1" si="163"/>
        <v>Expired</v>
      </c>
      <c r="D1167" s="114" t="s">
        <v>9857</v>
      </c>
      <c r="E1167" s="115">
        <v>45068</v>
      </c>
      <c r="F1167" s="115">
        <v>45068</v>
      </c>
      <c r="G1167" s="115">
        <f>DATE(YEAR(F1167)+2,MONTH(F1167),DAY(F1167)-3)</f>
        <v>45796</v>
      </c>
      <c r="H1167" s="114" t="s">
        <v>9892</v>
      </c>
      <c r="I1167" s="379" t="s">
        <v>9858</v>
      </c>
      <c r="J1167" s="155" t="s">
        <v>9859</v>
      </c>
      <c r="K1167" s="114" t="s">
        <v>14</v>
      </c>
      <c r="L1167" s="114" t="s">
        <v>3368</v>
      </c>
      <c r="M1167" s="114" t="s">
        <v>3640</v>
      </c>
      <c r="N1167" s="116" t="str">
        <f t="shared" si="169"/>
        <v>LP</v>
      </c>
      <c r="O1167" s="114" t="s">
        <v>8728</v>
      </c>
      <c r="P1167" s="114" t="str">
        <f>IF(EXACT(O1167,"Overseas Charities Operating in Jamaica"),"Medium",IF(EXACT(O1167,"Muslim Groups/Foundations"),"Medium",IF(EXACT(O1167,"Churches"),"Low",IF(EXACT(O1167,"Benevolent Societies"),"Low",IF(EXACT(O1167,"Alumni/Past Students Associations"),"Low",IF(EXACT(O1167,"Schools(Government/Private)"),"Low",IF(EXACT(O1167,"Govt.Based Trusts/Charities"),"Low",IF(EXACT(O1167,"Trust"),"Medium",IF(EXACT(O1167,"Company Based Foundations"),"Medium",IF(EXACT(O1167,"Other Foundations"),"Medium",IF(EXACT(O1167,"Unincorporated Groups"),"Medium","")))))))))))</f>
        <v>Low</v>
      </c>
      <c r="Q1167" s="345" t="s">
        <v>9860</v>
      </c>
      <c r="R1167" s="357"/>
      <c r="S1167" s="357"/>
      <c r="T1167" s="345" t="s">
        <v>9861</v>
      </c>
      <c r="U1167" s="117" t="s">
        <v>9862</v>
      </c>
      <c r="V1167" s="118" t="s">
        <v>11028</v>
      </c>
      <c r="W1167" s="119" t="s">
        <v>1193</v>
      </c>
      <c r="X1167" s="119" t="s">
        <v>1193</v>
      </c>
      <c r="Y1167" s="128" t="s">
        <v>1193</v>
      </c>
      <c r="Z1167" s="128" t="s">
        <v>3303</v>
      </c>
      <c r="AA1167" s="120">
        <v>0</v>
      </c>
      <c r="AB1167" s="120">
        <v>0</v>
      </c>
      <c r="AC1167" s="120">
        <v>0</v>
      </c>
      <c r="AD1167" s="120">
        <v>0</v>
      </c>
      <c r="AE1167" s="120">
        <v>0</v>
      </c>
      <c r="AF1167" s="121"/>
      <c r="AG1167" s="114" t="s">
        <v>1193</v>
      </c>
      <c r="AH1167" s="114" t="s">
        <v>1193</v>
      </c>
      <c r="AI1167" s="114">
        <v>0</v>
      </c>
      <c r="AJ1167" s="114">
        <v>0</v>
      </c>
      <c r="AK1167" s="114">
        <v>0</v>
      </c>
      <c r="AL1167" s="114">
        <v>0</v>
      </c>
      <c r="AM1167" s="114">
        <v>0</v>
      </c>
      <c r="AN1167" s="118" t="s">
        <v>1193</v>
      </c>
      <c r="AO1167" s="122">
        <v>1</v>
      </c>
      <c r="AP1167" s="11"/>
    </row>
    <row r="1168" spans="1:42" ht="25" customHeight="1" x14ac:dyDescent="0.3">
      <c r="A1168" s="125"/>
      <c r="B1168" s="145"/>
      <c r="C1168" s="114" t="str">
        <f t="shared" ca="1" si="163"/>
        <v>Active</v>
      </c>
      <c r="D1168" s="114" t="s">
        <v>8929</v>
      </c>
      <c r="E1168" s="115">
        <v>41981</v>
      </c>
      <c r="F1168" s="115">
        <v>45634</v>
      </c>
      <c r="G1168" s="115">
        <f>DATE(YEAR(F1168)+2,MONTH(F1168),DAY(F1168)-1)</f>
        <v>46363</v>
      </c>
      <c r="H1168" s="114" t="s">
        <v>4828</v>
      </c>
      <c r="I1168" s="379" t="s">
        <v>3073</v>
      </c>
      <c r="J1168" s="155" t="s">
        <v>7277</v>
      </c>
      <c r="K1168" s="114" t="s">
        <v>11728</v>
      </c>
      <c r="L1168" s="114" t="s">
        <v>5123</v>
      </c>
      <c r="M1168" s="114" t="s">
        <v>3640</v>
      </c>
      <c r="N1168" s="116" t="str">
        <f t="shared" si="169"/>
        <v>LP</v>
      </c>
      <c r="O1168" s="118" t="s">
        <v>8725</v>
      </c>
      <c r="P1168" s="114" t="str">
        <f>IF(EXACT(O1168,"Overseas Charities Operating in Jamaica"),"Medium",IF(EXACT(O1168,"Muslim Groups/Foundations"),"Medium",IF(EXACT(O1168,"Churches"),"Low",IF(EXACT(O1168,"Benevolent Societies"),"Low",IF(EXACT(O1168,"Alumni/Past Students'associations"),"Low",IF(EXACT(O1168,"Schools(Government/Private)"),"Low",IF(EXACT(O1168,"Govt.Based Trust/Charities"),"Low",IF(EXACT(O1168,"Trust"),"Medium",IF(EXACT(O1168,"Company Based Foundations"),"Medium",IF(EXACT(O1168,"Other Foundations"),"Medium",IF(EXACT(O1168,"Unincorporated Groups"),"Medium","")))))))))))</f>
        <v>Medium</v>
      </c>
      <c r="Q1168" s="155" t="s">
        <v>7278</v>
      </c>
      <c r="R1168" s="356" t="s">
        <v>14740</v>
      </c>
      <c r="S1168" s="356"/>
      <c r="T1168" s="155" t="s">
        <v>2847</v>
      </c>
      <c r="U1168" s="117" t="s">
        <v>14741</v>
      </c>
      <c r="V1168" s="118" t="s">
        <v>8930</v>
      </c>
      <c r="W1168" s="119" t="s">
        <v>1193</v>
      </c>
      <c r="X1168" s="119" t="s">
        <v>1193</v>
      </c>
      <c r="Y1168" s="128">
        <v>41799</v>
      </c>
      <c r="Z1168" s="128">
        <v>44561</v>
      </c>
      <c r="AA1168" s="120">
        <v>125000</v>
      </c>
      <c r="AB1168" s="120">
        <v>0</v>
      </c>
      <c r="AC1168" s="120">
        <v>160000</v>
      </c>
      <c r="AD1168" s="120">
        <v>0</v>
      </c>
      <c r="AE1168" s="120">
        <v>8680955</v>
      </c>
      <c r="AF1168" s="121"/>
      <c r="AG1168" s="114" t="s">
        <v>1193</v>
      </c>
      <c r="AH1168" s="114" t="s">
        <v>11511</v>
      </c>
      <c r="AI1168" s="114">
        <v>9</v>
      </c>
      <c r="AJ1168" s="114">
        <v>6</v>
      </c>
      <c r="AK1168" s="114">
        <v>3</v>
      </c>
      <c r="AL1168" s="114">
        <v>30</v>
      </c>
      <c r="AM1168" s="114">
        <v>0</v>
      </c>
      <c r="AN1168" s="118" t="s">
        <v>3500</v>
      </c>
      <c r="AO1168" s="122">
        <v>1</v>
      </c>
      <c r="AP1168" s="11"/>
    </row>
    <row r="1169" spans="1:42" ht="25" customHeight="1" x14ac:dyDescent="0.3">
      <c r="A1169" s="118" t="s">
        <v>13661</v>
      </c>
      <c r="B1169" s="126">
        <v>45314</v>
      </c>
      <c r="C1169" s="114" t="str">
        <f t="shared" ca="1" si="163"/>
        <v>Expired</v>
      </c>
      <c r="D1169" s="114" t="s">
        <v>13044</v>
      </c>
      <c r="E1169" s="115">
        <v>45313</v>
      </c>
      <c r="F1169" s="115">
        <f>E1169</f>
        <v>45313</v>
      </c>
      <c r="G1169" s="115">
        <f>DATE(YEAR(F1169)+2,MONTH(F1169),DAY(F1169)-1)</f>
        <v>46043</v>
      </c>
      <c r="H1169" s="114" t="s">
        <v>13045</v>
      </c>
      <c r="I1169" s="379" t="s">
        <v>13046</v>
      </c>
      <c r="J1169" s="155" t="s">
        <v>13047</v>
      </c>
      <c r="K1169" s="114" t="s">
        <v>11728</v>
      </c>
      <c r="L1169" s="114" t="s">
        <v>5123</v>
      </c>
      <c r="M1169" s="114" t="s">
        <v>3640</v>
      </c>
      <c r="N1169" s="116" t="str">
        <f t="shared" si="169"/>
        <v>LP</v>
      </c>
      <c r="O1169" s="114" t="s">
        <v>8725</v>
      </c>
      <c r="P1169" s="114" t="str">
        <f>IF(EXACT(O1169,"Overseas Charities Operating in Jamaica"),"Medium",IF(EXACT(O1169,"Muslim Groups/Foundations"),"Medium",IF(EXACT(O1169,"Churches"),"Low",IF(EXACT(O1169,"Benevolent Societies"),"Low",IF(EXACT(O1169,"Alumni/Past Students Associations"),"Low",IF(EXACT(O1169,"Schools(Government/Private)"),"Low",IF(EXACT(O1169,"Govt.Based Trusts/Charities"),"Low",IF(EXACT(O1169,"Trust"),"Medium",IF(EXACT(O1169,"Company Based Foundations"),"Medium",IF(EXACT(O1169,"Other Foundations"),"Medium",IF(EXACT(O1169,"Unincorporated Groups"),"Medium","")))))))))))</f>
        <v>Medium</v>
      </c>
      <c r="Q1169" s="155" t="s">
        <v>13048</v>
      </c>
      <c r="R1169" s="356" t="s">
        <v>13049</v>
      </c>
      <c r="S1169" s="356"/>
      <c r="T1169" s="155" t="s">
        <v>13050</v>
      </c>
      <c r="U1169" s="117" t="s">
        <v>13051</v>
      </c>
      <c r="V1169" s="118" t="s">
        <v>13052</v>
      </c>
      <c r="W1169" s="119" t="s">
        <v>1193</v>
      </c>
      <c r="X1169" s="119" t="s">
        <v>1193</v>
      </c>
      <c r="Y1169" s="115">
        <v>45209</v>
      </c>
      <c r="Z1169" s="118" t="s">
        <v>3303</v>
      </c>
      <c r="AA1169" s="120">
        <v>0</v>
      </c>
      <c r="AB1169" s="120">
        <v>0</v>
      </c>
      <c r="AC1169" s="120">
        <v>0</v>
      </c>
      <c r="AD1169" s="120">
        <v>0</v>
      </c>
      <c r="AE1169" s="120">
        <v>0</v>
      </c>
      <c r="AF1169" s="121">
        <v>0</v>
      </c>
      <c r="AG1169" s="114" t="s">
        <v>1193</v>
      </c>
      <c r="AH1169" s="114" t="s">
        <v>1193</v>
      </c>
      <c r="AI1169" s="114">
        <v>3</v>
      </c>
      <c r="AJ1169" s="114">
        <v>2</v>
      </c>
      <c r="AK1169" s="114">
        <v>1</v>
      </c>
      <c r="AL1169" s="114">
        <v>3</v>
      </c>
      <c r="AM1169" s="114">
        <v>0</v>
      </c>
      <c r="AN1169" s="118" t="s">
        <v>3500</v>
      </c>
      <c r="AO1169" s="122">
        <v>1</v>
      </c>
      <c r="AP1169" s="11"/>
    </row>
    <row r="1170" spans="1:42" ht="25" customHeight="1" x14ac:dyDescent="0.3">
      <c r="A1170" s="118"/>
      <c r="B1170" s="145"/>
      <c r="C1170" s="114" t="str">
        <f t="shared" ca="1" si="163"/>
        <v>Expired</v>
      </c>
      <c r="D1170" s="114" t="s">
        <v>1252</v>
      </c>
      <c r="E1170" s="115">
        <v>42515</v>
      </c>
      <c r="F1170" s="115">
        <f>E1170</f>
        <v>42515</v>
      </c>
      <c r="G1170" s="115">
        <f>DATE(YEAR(F1170)+2,MONTH(F1170),DAY(F1170)-1)</f>
        <v>43244</v>
      </c>
      <c r="H1170" s="114" t="s">
        <v>1256</v>
      </c>
      <c r="I1170" s="379" t="s">
        <v>1258</v>
      </c>
      <c r="J1170" s="155" t="s">
        <v>7279</v>
      </c>
      <c r="K1170" s="114" t="s">
        <v>11728</v>
      </c>
      <c r="L1170" s="114" t="s">
        <v>5123</v>
      </c>
      <c r="M1170" s="114" t="s">
        <v>3640</v>
      </c>
      <c r="N1170" s="116" t="str">
        <f t="shared" si="169"/>
        <v>LP</v>
      </c>
      <c r="O1170" s="118" t="s">
        <v>8725</v>
      </c>
      <c r="P1170" s="114" t="str">
        <f>IF(EXACT(O1170,"Overseas Charities Operating in Jamaica"),"Medium",IF(EXACT(O1170,"Muslim Groups/Foundations"),"Medium",IF(EXACT(O1170,"Churches"),"Low",IF(EXACT(O1170,"Benevolent Societies"),"Low",IF(EXACT(O1170,"Alumni/Past Students'associations"),"Low",IF(EXACT(O1170,"Schools(Government/Private)"),"Low",IF(EXACT(O1170,"Govt.Based Trust/Charities"),"Low",IF(EXACT(O1170,"Trust"),"Medium",IF(EXACT(O1170,"Company Based Foundations"),"Medium",IF(EXACT(O1170,"Other Foundations"),"Medium",IF(EXACT(O1170,"Unincorporated Groups"),"Medium","")))))))))))</f>
        <v>Medium</v>
      </c>
      <c r="Q1170" s="155" t="s">
        <v>1265</v>
      </c>
      <c r="R1170" s="356"/>
      <c r="S1170" s="356"/>
      <c r="T1170" s="155" t="s">
        <v>1264</v>
      </c>
      <c r="U1170" s="117" t="s">
        <v>7280</v>
      </c>
      <c r="V1170" s="119"/>
      <c r="W1170" s="119"/>
      <c r="X1170" s="119"/>
      <c r="Y1170" s="119"/>
      <c r="Z1170" s="118"/>
      <c r="AA1170" s="120"/>
      <c r="AB1170" s="120"/>
      <c r="AC1170" s="120"/>
      <c r="AD1170" s="120"/>
      <c r="AE1170" s="120"/>
      <c r="AF1170" s="121"/>
      <c r="AG1170" s="114"/>
      <c r="AH1170" s="114"/>
      <c r="AI1170" s="114"/>
      <c r="AJ1170" s="114"/>
      <c r="AK1170" s="114"/>
      <c r="AL1170" s="114"/>
      <c r="AM1170" s="114"/>
      <c r="AN1170" s="118" t="str">
        <f>IF(ISNUMBER(#REF!), IF(#REF!&lt;5000001,"SMALL", IF(#REF!&lt;15000001,"MEDIUM","LARGE")),"")</f>
        <v/>
      </c>
      <c r="AO1170" s="122">
        <v>1</v>
      </c>
      <c r="AP1170" s="11"/>
    </row>
    <row r="1171" spans="1:42" ht="25" customHeight="1" x14ac:dyDescent="0.3">
      <c r="A1171" s="123" t="s">
        <v>14985</v>
      </c>
      <c r="B1171" s="124"/>
      <c r="C1171" s="114" t="str">
        <f t="shared" ca="1" si="163"/>
        <v>Expired</v>
      </c>
      <c r="D1171" s="114" t="s">
        <v>3842</v>
      </c>
      <c r="E1171" s="115">
        <v>43553</v>
      </c>
      <c r="F1171" s="115">
        <v>45380</v>
      </c>
      <c r="G1171" s="115">
        <f>DATE(YEAR(F1171)+2,MONTH(F1171),DAY(F1171)-1)</f>
        <v>46109</v>
      </c>
      <c r="H1171" s="114" t="s">
        <v>4795</v>
      </c>
      <c r="I1171" s="379" t="s">
        <v>15096</v>
      </c>
      <c r="J1171" s="155" t="s">
        <v>5794</v>
      </c>
      <c r="K1171" s="114" t="s">
        <v>11728</v>
      </c>
      <c r="L1171" s="114" t="s">
        <v>5123</v>
      </c>
      <c r="M1171" s="114" t="s">
        <v>3640</v>
      </c>
      <c r="N1171" s="116" t="str">
        <f t="shared" si="169"/>
        <v>LP</v>
      </c>
      <c r="O1171" s="114" t="s">
        <v>8725</v>
      </c>
      <c r="P1171" s="114" t="str">
        <f>IF(EXACT(O1171,"Overseas Charities Operating in Jamaica"),"Medium",IF(EXACT(O1171,"Muslim Groups/Foundations"),"Medium",IF(EXACT(O1171,"Churches"),"Low",IF(EXACT(O1171,"Benevolent Societies"),"Low",IF(EXACT(O1171,"Alumni/Past Students Associations"),"Low",IF(EXACT(O1171,"Schools(Government/Private)"),"Low",IF(EXACT(O1171,"Govt.Based Trusts/Charities"),"Low",IF(EXACT(O1171,"Trust"),"Medium",IF(EXACT(O1171,"Company Based Foundations"),"Medium",IF(EXACT(O1171,"Other Foundations"),"Medium",IF(EXACT(O1171,"Unincorporated Groups"),"Medium","")))))))))))</f>
        <v>Medium</v>
      </c>
      <c r="Q1171" s="155" t="s">
        <v>2221</v>
      </c>
      <c r="R1171" s="356" t="s">
        <v>14987</v>
      </c>
      <c r="S1171" s="356"/>
      <c r="T1171" s="155" t="s">
        <v>3249</v>
      </c>
      <c r="U1171" s="117" t="s">
        <v>14986</v>
      </c>
      <c r="V1171" s="118" t="s">
        <v>5795</v>
      </c>
      <c r="W1171" s="119" t="s">
        <v>1193</v>
      </c>
      <c r="X1171" s="119" t="s">
        <v>1193</v>
      </c>
      <c r="Y1171" s="128">
        <v>43543</v>
      </c>
      <c r="Z1171" s="128">
        <v>43830</v>
      </c>
      <c r="AA1171" s="120">
        <v>0</v>
      </c>
      <c r="AB1171" s="120">
        <v>0</v>
      </c>
      <c r="AC1171" s="120">
        <v>0</v>
      </c>
      <c r="AD1171" s="120">
        <v>0</v>
      </c>
      <c r="AE1171" s="120">
        <v>93646036</v>
      </c>
      <c r="AF1171" s="121">
        <v>47180714</v>
      </c>
      <c r="AG1171" s="114" t="s">
        <v>1193</v>
      </c>
      <c r="AH1171" s="114" t="s">
        <v>11414</v>
      </c>
      <c r="AI1171" s="114">
        <v>18</v>
      </c>
      <c r="AJ1171" s="114">
        <v>6</v>
      </c>
      <c r="AK1171" s="114">
        <v>12</v>
      </c>
      <c r="AL1171" s="114">
        <v>0</v>
      </c>
      <c r="AM1171" s="114">
        <v>0</v>
      </c>
      <c r="AN1171" s="118" t="s">
        <v>3500</v>
      </c>
      <c r="AO1171" s="122">
        <v>1</v>
      </c>
      <c r="AP1171" s="11"/>
    </row>
    <row r="1172" spans="1:42" ht="25" customHeight="1" x14ac:dyDescent="0.3">
      <c r="A1172" s="125" t="s">
        <v>11533</v>
      </c>
      <c r="B1172" s="126">
        <v>46176</v>
      </c>
      <c r="C1172" s="114" t="str">
        <f t="shared" ca="1" si="163"/>
        <v>Active</v>
      </c>
      <c r="D1172" s="114" t="s">
        <v>16694</v>
      </c>
      <c r="E1172" s="115">
        <v>46176</v>
      </c>
      <c r="F1172" s="115">
        <v>46176</v>
      </c>
      <c r="G1172" s="115">
        <f>DATE(YEAR(F1172)+2,MONTH(F1172),DAY(F1172)-1)</f>
        <v>46906</v>
      </c>
      <c r="H1172" s="114" t="s">
        <v>16695</v>
      </c>
      <c r="I1172" s="379" t="s">
        <v>16696</v>
      </c>
      <c r="J1172" s="155" t="s">
        <v>16697</v>
      </c>
      <c r="K1172" s="118" t="s">
        <v>11728</v>
      </c>
      <c r="L1172" s="114" t="s">
        <v>5123</v>
      </c>
      <c r="M1172" s="114" t="s">
        <v>3640</v>
      </c>
      <c r="N1172" s="116" t="str">
        <f t="shared" si="169"/>
        <v>LP</v>
      </c>
      <c r="O1172" s="114" t="s">
        <v>8725</v>
      </c>
      <c r="P1172" s="114" t="str">
        <f>IF(EXACT(O1172,"Overseas Charities Operating in Jamaica"),"Medium",IF(EXACT(O1172,"Muslim Groups/Foundations"),"Medium",IF(EXACT(O1172,"Churches"),"Low",IF(EXACT(O1172,"Benevolent Societies"),"Low",IF(EXACT(O1172,"Alumni/Past Students Associations"),"Low",IF(EXACT(O1172,"Schools(Government/Private)"),"Low",IF(EXACT(O1172,"Govt.Based Trusts/Charities"),"Low",IF(EXACT(O1172,"Trust"),"Medium",IF(EXACT(O1172,"Company Based Foundations"),"Medium",IF(EXACT(O1172,"Other Foundations"),"Medium",IF(EXACT(O1172,"Unincorporated Groups"),"Medium","")))))))))))</f>
        <v>Medium</v>
      </c>
      <c r="Q1172" s="155" t="s">
        <v>16698</v>
      </c>
      <c r="R1172" s="356" t="s">
        <v>16699</v>
      </c>
      <c r="S1172" s="356"/>
      <c r="T1172" s="155" t="s">
        <v>16700</v>
      </c>
      <c r="U1172" s="127" t="s">
        <v>16701</v>
      </c>
      <c r="V1172" s="128" t="s">
        <v>12511</v>
      </c>
      <c r="W1172" s="128" t="s">
        <v>1193</v>
      </c>
      <c r="X1172" s="128" t="s">
        <v>16702</v>
      </c>
      <c r="Y1172" s="115">
        <v>46062</v>
      </c>
      <c r="Z1172" s="115" t="s">
        <v>3303</v>
      </c>
      <c r="AA1172" s="120">
        <v>0</v>
      </c>
      <c r="AB1172" s="120">
        <v>0</v>
      </c>
      <c r="AC1172" s="120">
        <v>0</v>
      </c>
      <c r="AD1172" s="120">
        <v>0</v>
      </c>
      <c r="AE1172" s="120">
        <v>0</v>
      </c>
      <c r="AF1172" s="121">
        <v>0</v>
      </c>
      <c r="AG1172" s="114" t="s">
        <v>1193</v>
      </c>
      <c r="AH1172" s="114" t="s">
        <v>1193</v>
      </c>
      <c r="AI1172" s="114">
        <v>2</v>
      </c>
      <c r="AJ1172" s="114">
        <v>2</v>
      </c>
      <c r="AK1172" s="114">
        <v>0</v>
      </c>
      <c r="AL1172" s="114">
        <v>2</v>
      </c>
      <c r="AM1172" s="114">
        <v>0</v>
      </c>
      <c r="AN1172" s="118" t="s">
        <v>3500</v>
      </c>
      <c r="AO1172" s="122">
        <v>1</v>
      </c>
      <c r="AP1172" s="11"/>
    </row>
    <row r="1173" spans="1:42" ht="25" customHeight="1" x14ac:dyDescent="0.3">
      <c r="A1173" s="125" t="s">
        <v>11533</v>
      </c>
      <c r="B1173" s="126">
        <v>45356</v>
      </c>
      <c r="C1173" s="114" t="str">
        <f t="shared" ca="1" si="163"/>
        <v>Active</v>
      </c>
      <c r="D1173" s="114" t="s">
        <v>13411</v>
      </c>
      <c r="E1173" s="115">
        <v>45356</v>
      </c>
      <c r="F1173" s="115">
        <v>46086</v>
      </c>
      <c r="G1173" s="115">
        <f>DATE(YEAR(F1173),MONTH(F1173)+20,DAY(F1173)-1)</f>
        <v>46695</v>
      </c>
      <c r="H1173" s="114" t="s">
        <v>13412</v>
      </c>
      <c r="I1173" s="379" t="s">
        <v>13413</v>
      </c>
      <c r="J1173" s="155" t="s">
        <v>7205</v>
      </c>
      <c r="K1173" s="114" t="s">
        <v>11728</v>
      </c>
      <c r="L1173" s="114" t="s">
        <v>5123</v>
      </c>
      <c r="M1173" s="114" t="s">
        <v>3640</v>
      </c>
      <c r="N1173" s="116" t="s">
        <v>3789</v>
      </c>
      <c r="O1173" s="114" t="s">
        <v>8725</v>
      </c>
      <c r="P1173" s="114" t="str">
        <f>IF(EXACT(O1173,"Overseas Charities Operating in Jamaica"),"Medium",IF(EXACT(O1173,"Muslim Groups/Foundations"),"Medium",IF(EXACT(O1173,"Churches"),"Low",IF(EXACT(O1173,"Benevolent Societies"),"Low",IF(EXACT(O1173,"Alumni/Past Students Associations"),"Low",IF(EXACT(O1173,"Schools(Government/Private)"),"Low",IF(EXACT(O1173,"Govt.Based Trusts/Charities"),"Low",IF(EXACT(O1173,"Trust"),"Medium",IF(EXACT(O1173,"Company Based Foundations"),"Medium",IF(EXACT(O1173,"Other Foundations"),"Medium",IF(EXACT(O1173,"Unincorporated Groups"),"Medium","")))))))))))</f>
        <v>Medium</v>
      </c>
      <c r="Q1173" s="155" t="s">
        <v>13414</v>
      </c>
      <c r="R1173" s="356" t="s">
        <v>13415</v>
      </c>
      <c r="S1173" s="356" t="s">
        <v>16562</v>
      </c>
      <c r="T1173" s="155" t="s">
        <v>13416</v>
      </c>
      <c r="U1173" s="117" t="s">
        <v>13417</v>
      </c>
      <c r="V1173" s="118" t="s">
        <v>13418</v>
      </c>
      <c r="W1173" s="119" t="s">
        <v>1193</v>
      </c>
      <c r="X1173" s="119" t="s">
        <v>1193</v>
      </c>
      <c r="Y1173" s="115">
        <v>45240</v>
      </c>
      <c r="Z1173" s="115">
        <v>43100</v>
      </c>
      <c r="AA1173" s="120">
        <v>12530730</v>
      </c>
      <c r="AB1173" s="120">
        <v>0</v>
      </c>
      <c r="AC1173" s="120">
        <v>1500000</v>
      </c>
      <c r="AD1173" s="120">
        <v>0</v>
      </c>
      <c r="AE1173" s="120">
        <v>2942113</v>
      </c>
      <c r="AF1173" s="121">
        <v>125955276</v>
      </c>
      <c r="AG1173" s="114" t="s">
        <v>1193</v>
      </c>
      <c r="AH1173" s="114" t="s">
        <v>1193</v>
      </c>
      <c r="AI1173" s="114">
        <v>10</v>
      </c>
      <c r="AJ1173" s="114">
        <v>10</v>
      </c>
      <c r="AK1173" s="114">
        <v>0</v>
      </c>
      <c r="AL1173" s="114">
        <v>0</v>
      </c>
      <c r="AM1173" s="114">
        <v>0</v>
      </c>
      <c r="AN1173" s="118" t="s">
        <v>3517</v>
      </c>
      <c r="AO1173" s="122">
        <v>1</v>
      </c>
      <c r="AP1173" s="11"/>
    </row>
    <row r="1174" spans="1:42" ht="25" customHeight="1" x14ac:dyDescent="0.3">
      <c r="A1174" s="125"/>
      <c r="B1174" s="145"/>
      <c r="C1174" s="114" t="str">
        <f t="shared" ref="C1174:C1237" ca="1" si="170">IF(G1174&lt;TODAY(),"Expired","Active")</f>
        <v>Expired</v>
      </c>
      <c r="D1174" s="114" t="s">
        <v>3624</v>
      </c>
      <c r="E1174" s="115">
        <v>42391</v>
      </c>
      <c r="F1174" s="115">
        <v>43852</v>
      </c>
      <c r="G1174" s="115">
        <f>DATE(YEAR(F1174)+2,MONTH(F1174),DAY(F1174)-1)</f>
        <v>44582</v>
      </c>
      <c r="H1174" s="114" t="s">
        <v>1148</v>
      </c>
      <c r="I1174" s="379" t="s">
        <v>1149</v>
      </c>
      <c r="J1174" s="155" t="s">
        <v>7283</v>
      </c>
      <c r="K1174" s="114" t="s">
        <v>11728</v>
      </c>
      <c r="L1174" s="114" t="s">
        <v>5123</v>
      </c>
      <c r="M1174" s="114" t="s">
        <v>3640</v>
      </c>
      <c r="N1174" s="116" t="str">
        <f t="shared" ref="N1174:N1212" si="171">IF(EXACT(M1174,"C - COMPANY ACT"),"LP",IF(EXACT(M1174,"V- VEST ACT (WITHIN PARLIAMENT) "),"LP",IF(EXACT(M1174,"FS - FRIENDLY SOCIETIES ACT"),"LP",IF(EXACT(M1174,"UN - UNICORPORATED"),"LA",""))))</f>
        <v>LP</v>
      </c>
      <c r="O1174" s="118" t="s">
        <v>8725</v>
      </c>
      <c r="P1174" s="114" t="str">
        <f t="shared" ref="P1174:P1185" si="172">IF(EXACT(O1174,"Overseas Charities Operating in Jamaica"),"Medium",IF(EXACT(O1174,"Muslim Groups/Foundations"),"Medium",IF(EXACT(O1174,"Churches"),"Low",IF(EXACT(O1174,"Benevolent Societies"),"Low",IF(EXACT(O1174,"Alumni/Past Students'associations"),"Low",IF(EXACT(O1174,"Schools(Government/Private)"),"Low",IF(EXACT(O1174,"Govt.Based Trust/Charities"),"Low",IF(EXACT(O1174,"Trust"),"Medium",IF(EXACT(O1174,"Company Based Foundations"),"Medium",IF(EXACT(O1174,"Other Foundations"),"Medium",IF(EXACT(O1174,"Unincorporated Groups"),"Medium","")))))))))))</f>
        <v>Medium</v>
      </c>
      <c r="Q1174" s="155" t="s">
        <v>7284</v>
      </c>
      <c r="R1174" s="356"/>
      <c r="S1174" s="356"/>
      <c r="T1174" s="155" t="s">
        <v>1153</v>
      </c>
      <c r="U1174" s="117" t="s">
        <v>7285</v>
      </c>
      <c r="V1174" s="119"/>
      <c r="W1174" s="119"/>
      <c r="X1174" s="119"/>
      <c r="Y1174" s="119"/>
      <c r="Z1174" s="118" t="s">
        <v>3305</v>
      </c>
      <c r="AA1174" s="120">
        <v>39150</v>
      </c>
      <c r="AB1174" s="120">
        <v>0</v>
      </c>
      <c r="AC1174" s="120">
        <v>810200</v>
      </c>
      <c r="AD1174" s="120">
        <v>0</v>
      </c>
      <c r="AE1174" s="120">
        <v>810200</v>
      </c>
      <c r="AF1174" s="121"/>
      <c r="AG1174" s="114"/>
      <c r="AH1174" s="114"/>
      <c r="AI1174" s="114"/>
      <c r="AJ1174" s="114"/>
      <c r="AK1174" s="114"/>
      <c r="AL1174" s="114"/>
      <c r="AM1174" s="114"/>
      <c r="AN1174" s="118" t="str">
        <f>IF(ISNUMBER(#REF!), IF(#REF!&lt;5000001,"SMALL", IF(#REF!&lt;15000001,"MEDIUM","LARGE")),"")</f>
        <v/>
      </c>
      <c r="AO1174" s="122">
        <v>1</v>
      </c>
      <c r="AP1174" s="11"/>
    </row>
    <row r="1175" spans="1:42" ht="25" customHeight="1" x14ac:dyDescent="0.3">
      <c r="A1175" s="125"/>
      <c r="B1175" s="145"/>
      <c r="C1175" s="114" t="str">
        <f t="shared" ca="1" si="170"/>
        <v>Expired</v>
      </c>
      <c r="D1175" s="114" t="s">
        <v>2194</v>
      </c>
      <c r="E1175" s="115">
        <v>43486</v>
      </c>
      <c r="F1175" s="115">
        <f>E1175</f>
        <v>43486</v>
      </c>
      <c r="G1175" s="115">
        <f>DATE(YEAR(F1175)+2,MONTH(F1175),DAY(F1175)-1)</f>
        <v>44216</v>
      </c>
      <c r="H1175" s="114" t="s">
        <v>4803</v>
      </c>
      <c r="I1175" s="379" t="s">
        <v>2195</v>
      </c>
      <c r="J1175" s="155" t="s">
        <v>7287</v>
      </c>
      <c r="K1175" s="114" t="s">
        <v>11728</v>
      </c>
      <c r="L1175" s="114" t="s">
        <v>5123</v>
      </c>
      <c r="M1175" s="114" t="s">
        <v>3640</v>
      </c>
      <c r="N1175" s="116" t="str">
        <f t="shared" si="171"/>
        <v>LP</v>
      </c>
      <c r="O1175" s="118" t="s">
        <v>8729</v>
      </c>
      <c r="P1175" s="114" t="str">
        <f t="shared" si="172"/>
        <v>Low</v>
      </c>
      <c r="Q1175" s="155" t="s">
        <v>10682</v>
      </c>
      <c r="R1175" s="356" t="s">
        <v>13469</v>
      </c>
      <c r="S1175" s="356"/>
      <c r="T1175" s="155" t="s">
        <v>13470</v>
      </c>
      <c r="U1175" s="117" t="s">
        <v>13471</v>
      </c>
      <c r="V1175" s="118" t="s">
        <v>13473</v>
      </c>
      <c r="W1175" s="119" t="s">
        <v>1193</v>
      </c>
      <c r="X1175" s="119" t="s">
        <v>1193</v>
      </c>
      <c r="Y1175" s="128">
        <v>43427</v>
      </c>
      <c r="Z1175" s="128">
        <v>43100</v>
      </c>
      <c r="AA1175" s="120">
        <v>82135000</v>
      </c>
      <c r="AB1175" s="120">
        <v>0</v>
      </c>
      <c r="AC1175" s="120">
        <v>12839000</v>
      </c>
      <c r="AD1175" s="120">
        <v>0</v>
      </c>
      <c r="AE1175" s="120">
        <v>-94616000</v>
      </c>
      <c r="AF1175" s="121">
        <v>923618000</v>
      </c>
      <c r="AG1175" s="114" t="s">
        <v>1193</v>
      </c>
      <c r="AH1175" s="114" t="s">
        <v>1193</v>
      </c>
      <c r="AI1175" s="114">
        <v>30</v>
      </c>
      <c r="AJ1175" s="114">
        <v>21</v>
      </c>
      <c r="AK1175" s="114">
        <v>9</v>
      </c>
      <c r="AL1175" s="114">
        <v>0</v>
      </c>
      <c r="AM1175" s="114">
        <v>1</v>
      </c>
      <c r="AN1175" s="118" t="s">
        <v>3517</v>
      </c>
      <c r="AO1175" s="122">
        <v>1</v>
      </c>
      <c r="AP1175" s="11"/>
    </row>
    <row r="1176" spans="1:42" ht="25" customHeight="1" x14ac:dyDescent="0.3">
      <c r="A1176" s="125"/>
      <c r="B1176" s="145"/>
      <c r="C1176" s="114" t="str">
        <f t="shared" ca="1" si="170"/>
        <v>Active</v>
      </c>
      <c r="D1176" s="114" t="s">
        <v>3785</v>
      </c>
      <c r="E1176" s="115">
        <v>43628</v>
      </c>
      <c r="F1176" s="115">
        <v>45820</v>
      </c>
      <c r="G1176" s="115">
        <f>DATE(YEAR(F1176),MONTH(F1176)+18,DAY(F1176)-1)</f>
        <v>46367</v>
      </c>
      <c r="H1176" s="114" t="s">
        <v>4899</v>
      </c>
      <c r="I1176" s="379" t="s">
        <v>3757</v>
      </c>
      <c r="J1176" s="155" t="s">
        <v>7289</v>
      </c>
      <c r="K1176" s="114" t="s">
        <v>24</v>
      </c>
      <c r="L1176" s="114" t="s">
        <v>5123</v>
      </c>
      <c r="M1176" s="114" t="s">
        <v>3640</v>
      </c>
      <c r="N1176" s="116" t="str">
        <f t="shared" si="171"/>
        <v>LP</v>
      </c>
      <c r="O1176" s="118" t="s">
        <v>8725</v>
      </c>
      <c r="P1176" s="114" t="str">
        <f t="shared" si="172"/>
        <v>Medium</v>
      </c>
      <c r="Q1176" s="155" t="s">
        <v>7290</v>
      </c>
      <c r="R1176" s="356" t="s">
        <v>15299</v>
      </c>
      <c r="S1176" s="356"/>
      <c r="T1176" s="155" t="s">
        <v>15300</v>
      </c>
      <c r="U1176" s="117" t="s">
        <v>7291</v>
      </c>
      <c r="V1176" s="118" t="s">
        <v>7292</v>
      </c>
      <c r="W1176" s="119" t="s">
        <v>1193</v>
      </c>
      <c r="X1176" s="119" t="s">
        <v>1193</v>
      </c>
      <c r="Y1176" s="119" t="s">
        <v>1193</v>
      </c>
      <c r="Z1176" s="115">
        <v>43830</v>
      </c>
      <c r="AA1176" s="120">
        <v>824000</v>
      </c>
      <c r="AB1176" s="120">
        <v>0</v>
      </c>
      <c r="AC1176" s="120">
        <v>398700</v>
      </c>
      <c r="AD1176" s="120">
        <v>0</v>
      </c>
      <c r="AE1176" s="120">
        <v>647700</v>
      </c>
      <c r="AF1176" s="121">
        <v>176300</v>
      </c>
      <c r="AG1176" s="114" t="s">
        <v>1193</v>
      </c>
      <c r="AH1176" s="114" t="s">
        <v>1193</v>
      </c>
      <c r="AI1176" s="114">
        <v>2</v>
      </c>
      <c r="AJ1176" s="114">
        <v>1</v>
      </c>
      <c r="AK1176" s="114">
        <v>1</v>
      </c>
      <c r="AL1176" s="114">
        <v>15</v>
      </c>
      <c r="AM1176" s="114">
        <v>1</v>
      </c>
      <c r="AN1176" s="118" t="s">
        <v>3500</v>
      </c>
      <c r="AO1176" s="122">
        <v>1</v>
      </c>
      <c r="AP1176" s="11"/>
    </row>
    <row r="1177" spans="1:42" ht="25" customHeight="1" x14ac:dyDescent="0.3">
      <c r="A1177" s="125" t="s">
        <v>13462</v>
      </c>
      <c r="B1177" s="145"/>
      <c r="C1177" s="114" t="str">
        <f t="shared" ca="1" si="170"/>
        <v>Active</v>
      </c>
      <c r="D1177" s="114" t="s">
        <v>15911</v>
      </c>
      <c r="E1177" s="115">
        <v>41921</v>
      </c>
      <c r="F1177" s="115">
        <v>46003</v>
      </c>
      <c r="G1177" s="115">
        <f>DATE(YEAR(F1177)+1,MONTH(F1177)+8,DAY(F1177)-1)</f>
        <v>46610</v>
      </c>
      <c r="H1177" s="114" t="s">
        <v>4794</v>
      </c>
      <c r="I1177" s="379" t="s">
        <v>16191</v>
      </c>
      <c r="J1177" s="155" t="s">
        <v>15912</v>
      </c>
      <c r="K1177" s="114" t="s">
        <v>11728</v>
      </c>
      <c r="L1177" s="114" t="s">
        <v>5123</v>
      </c>
      <c r="M1177" s="114" t="s">
        <v>3640</v>
      </c>
      <c r="N1177" s="116" t="str">
        <f t="shared" si="171"/>
        <v>LP</v>
      </c>
      <c r="O1177" s="118" t="s">
        <v>8728</v>
      </c>
      <c r="P1177" s="114" t="str">
        <f t="shared" si="172"/>
        <v>Low</v>
      </c>
      <c r="Q1177" s="155" t="s">
        <v>712</v>
      </c>
      <c r="R1177" s="356" t="s">
        <v>15913</v>
      </c>
      <c r="S1177" s="356"/>
      <c r="T1177" s="155" t="s">
        <v>13463</v>
      </c>
      <c r="U1177" s="117" t="s">
        <v>13464</v>
      </c>
      <c r="V1177" s="118" t="s">
        <v>11877</v>
      </c>
      <c r="W1177" s="118" t="s">
        <v>13465</v>
      </c>
      <c r="X1177" s="119" t="s">
        <v>1193</v>
      </c>
      <c r="Y1177" s="128">
        <v>45302</v>
      </c>
      <c r="Z1177" s="128">
        <v>43830</v>
      </c>
      <c r="AA1177" s="120">
        <v>18718178</v>
      </c>
      <c r="AB1177" s="120">
        <v>0</v>
      </c>
      <c r="AC1177" s="120">
        <v>6210249</v>
      </c>
      <c r="AD1177" s="120">
        <v>0</v>
      </c>
      <c r="AE1177" s="120">
        <v>-21282923</v>
      </c>
      <c r="AF1177" s="121">
        <v>0</v>
      </c>
      <c r="AG1177" s="114" t="s">
        <v>13466</v>
      </c>
      <c r="AH1177" s="114" t="s">
        <v>13467</v>
      </c>
      <c r="AI1177" s="114">
        <v>4697</v>
      </c>
      <c r="AJ1177" s="114">
        <v>1409</v>
      </c>
      <c r="AK1177" s="114">
        <v>3288</v>
      </c>
      <c r="AL1177" s="114">
        <v>9</v>
      </c>
      <c r="AM1177" s="114">
        <v>43</v>
      </c>
      <c r="AN1177" s="118" t="s">
        <v>4568</v>
      </c>
      <c r="AO1177" s="122">
        <v>1</v>
      </c>
      <c r="AP1177" s="11"/>
    </row>
    <row r="1178" spans="1:42" ht="25" customHeight="1" x14ac:dyDescent="0.3">
      <c r="A1178" s="125"/>
      <c r="B1178" s="145"/>
      <c r="C1178" s="114" t="str">
        <f t="shared" ca="1" si="170"/>
        <v>Expired</v>
      </c>
      <c r="D1178" s="118" t="s">
        <v>4498</v>
      </c>
      <c r="E1178" s="129">
        <v>44574</v>
      </c>
      <c r="F1178" s="138">
        <v>45306</v>
      </c>
      <c r="G1178" s="115">
        <f>DATE(YEAR(F1178)+2,MONTH(F1178),DAY(F1178)-1)</f>
        <v>46036</v>
      </c>
      <c r="H1178" s="118" t="s">
        <v>4499</v>
      </c>
      <c r="I1178" s="379" t="s">
        <v>4500</v>
      </c>
      <c r="J1178" s="345" t="s">
        <v>7293</v>
      </c>
      <c r="K1178" s="118" t="s">
        <v>14</v>
      </c>
      <c r="L1178" s="118" t="s">
        <v>3368</v>
      </c>
      <c r="M1178" s="114" t="s">
        <v>3639</v>
      </c>
      <c r="N1178" s="116" t="str">
        <f t="shared" si="171"/>
        <v>LA</v>
      </c>
      <c r="O1178" s="118" t="s">
        <v>8728</v>
      </c>
      <c r="P1178" s="114" t="str">
        <f t="shared" si="172"/>
        <v>Low</v>
      </c>
      <c r="Q1178" s="345" t="s">
        <v>4501</v>
      </c>
      <c r="R1178" s="357"/>
      <c r="S1178" s="357"/>
      <c r="T1178" s="345" t="s">
        <v>4502</v>
      </c>
      <c r="U1178" s="117" t="s">
        <v>7294</v>
      </c>
      <c r="V1178" s="118"/>
      <c r="W1178" s="118"/>
      <c r="X1178" s="118"/>
      <c r="Y1178" s="118"/>
      <c r="Z1178" s="118"/>
      <c r="AA1178" s="118"/>
      <c r="AB1178" s="118"/>
      <c r="AC1178" s="118"/>
      <c r="AD1178" s="118"/>
      <c r="AE1178" s="118"/>
      <c r="AF1178" s="140"/>
      <c r="AG1178" s="118"/>
      <c r="AH1178" s="118"/>
      <c r="AI1178" s="118"/>
      <c r="AJ1178" s="118"/>
      <c r="AK1178" s="118"/>
      <c r="AL1178" s="118"/>
      <c r="AM1178" s="118"/>
      <c r="AN1178" s="118"/>
      <c r="AO1178" s="141">
        <v>1</v>
      </c>
      <c r="AP1178" s="11"/>
    </row>
    <row r="1179" spans="1:42" ht="25" customHeight="1" x14ac:dyDescent="0.3">
      <c r="A1179" s="204"/>
      <c r="B1179" s="308"/>
      <c r="C1179" s="114" t="str">
        <f t="shared" ca="1" si="170"/>
        <v>Expired</v>
      </c>
      <c r="D1179" s="114" t="s">
        <v>1216</v>
      </c>
      <c r="E1179" s="115">
        <v>42479</v>
      </c>
      <c r="F1179" s="115">
        <f>E1179</f>
        <v>42479</v>
      </c>
      <c r="G1179" s="115">
        <f>DATE(YEAR(F1179)+2,MONTH(F1179),DAY(F1179)-1)</f>
        <v>43208</v>
      </c>
      <c r="H1179" s="114" t="s">
        <v>1224</v>
      </c>
      <c r="I1179" s="379" t="s">
        <v>2991</v>
      </c>
      <c r="J1179" s="155" t="s">
        <v>7295</v>
      </c>
      <c r="K1179" s="114" t="s">
        <v>11728</v>
      </c>
      <c r="L1179" s="114" t="s">
        <v>5123</v>
      </c>
      <c r="M1179" s="114" t="s">
        <v>3640</v>
      </c>
      <c r="N1179" s="116" t="str">
        <f t="shared" si="171"/>
        <v>LP</v>
      </c>
      <c r="O1179" s="118" t="s">
        <v>8728</v>
      </c>
      <c r="P1179" s="114" t="str">
        <f t="shared" si="172"/>
        <v>Low</v>
      </c>
      <c r="Q1179" s="155" t="s">
        <v>10683</v>
      </c>
      <c r="R1179" s="356" t="s">
        <v>13456</v>
      </c>
      <c r="S1179" s="356"/>
      <c r="T1179" s="155" t="s">
        <v>13457</v>
      </c>
      <c r="U1179" s="117" t="s">
        <v>13458</v>
      </c>
      <c r="V1179" s="119" t="s">
        <v>13459</v>
      </c>
      <c r="W1179" s="119" t="s">
        <v>1193</v>
      </c>
      <c r="X1179" s="119" t="s">
        <v>1193</v>
      </c>
      <c r="Y1179" s="128">
        <v>42398</v>
      </c>
      <c r="Z1179" s="128">
        <v>42369</v>
      </c>
      <c r="AA1179" s="120">
        <v>1433921</v>
      </c>
      <c r="AB1179" s="120">
        <v>0</v>
      </c>
      <c r="AC1179" s="120">
        <v>16570</v>
      </c>
      <c r="AD1179" s="120">
        <v>0</v>
      </c>
      <c r="AE1179" s="120">
        <v>1287430.03</v>
      </c>
      <c r="AF1179" s="121">
        <v>0</v>
      </c>
      <c r="AG1179" s="114" t="s">
        <v>13460</v>
      </c>
      <c r="AH1179" s="114" t="s">
        <v>13461</v>
      </c>
      <c r="AI1179" s="114">
        <v>7</v>
      </c>
      <c r="AJ1179" s="114">
        <v>1</v>
      </c>
      <c r="AK1179" s="114">
        <v>6</v>
      </c>
      <c r="AL1179" s="114">
        <v>0</v>
      </c>
      <c r="AM1179" s="114">
        <v>0</v>
      </c>
      <c r="AN1179" s="118" t="s">
        <v>3500</v>
      </c>
      <c r="AO1179" s="122">
        <v>1</v>
      </c>
      <c r="AP1179" s="11"/>
    </row>
    <row r="1180" spans="1:42" ht="25" customHeight="1" x14ac:dyDescent="0.3">
      <c r="A1180" s="205"/>
      <c r="B1180" s="206"/>
      <c r="C1180" s="114" t="str">
        <f t="shared" ca="1" si="170"/>
        <v>Active</v>
      </c>
      <c r="D1180" s="114" t="s">
        <v>8289</v>
      </c>
      <c r="E1180" s="115">
        <v>41725</v>
      </c>
      <c r="F1180" s="115">
        <v>46111</v>
      </c>
      <c r="G1180" s="115">
        <f>DATE(YEAR(F1180),MONTH(F1180)+18,DAY(F1180)-1)</f>
        <v>46659</v>
      </c>
      <c r="H1180" s="114" t="s">
        <v>101</v>
      </c>
      <c r="I1180" s="379" t="s">
        <v>5001</v>
      </c>
      <c r="J1180" s="155" t="s">
        <v>7298</v>
      </c>
      <c r="K1180" s="114" t="s">
        <v>11728</v>
      </c>
      <c r="L1180" s="114" t="s">
        <v>5123</v>
      </c>
      <c r="M1180" s="114" t="s">
        <v>3640</v>
      </c>
      <c r="N1180" s="116" t="str">
        <f t="shared" si="171"/>
        <v>LP</v>
      </c>
      <c r="O1180" s="118" t="s">
        <v>8725</v>
      </c>
      <c r="P1180" s="114" t="str">
        <f t="shared" si="172"/>
        <v>Medium</v>
      </c>
      <c r="Q1180" s="155" t="s">
        <v>10685</v>
      </c>
      <c r="R1180" s="356" t="s">
        <v>13824</v>
      </c>
      <c r="S1180" s="356"/>
      <c r="T1180" s="155" t="s">
        <v>3252</v>
      </c>
      <c r="U1180" s="117" t="s">
        <v>7299</v>
      </c>
      <c r="V1180" s="128" t="s">
        <v>1193</v>
      </c>
      <c r="W1180" s="128" t="s">
        <v>1193</v>
      </c>
      <c r="X1180" s="128" t="s">
        <v>1193</v>
      </c>
      <c r="Y1180" s="119" t="s">
        <v>1193</v>
      </c>
      <c r="Z1180" s="128">
        <v>44561</v>
      </c>
      <c r="AA1180" s="120">
        <v>56334412</v>
      </c>
      <c r="AB1180" s="120">
        <v>0</v>
      </c>
      <c r="AC1180" s="120">
        <v>47159138</v>
      </c>
      <c r="AD1180" s="120">
        <v>0</v>
      </c>
      <c r="AE1180" s="120">
        <v>57257635</v>
      </c>
      <c r="AF1180" s="121"/>
      <c r="AG1180" s="114" t="s">
        <v>1193</v>
      </c>
      <c r="AH1180" s="114" t="s">
        <v>1193</v>
      </c>
      <c r="AI1180" s="114">
        <v>10</v>
      </c>
      <c r="AJ1180" s="114">
        <v>4</v>
      </c>
      <c r="AK1180" s="114">
        <v>6</v>
      </c>
      <c r="AL1180" s="114">
        <v>250</v>
      </c>
      <c r="AM1180" s="114">
        <v>0</v>
      </c>
      <c r="AN1180" s="118" t="s">
        <v>4568</v>
      </c>
      <c r="AO1180" s="122">
        <v>1</v>
      </c>
      <c r="AP1180" s="11"/>
    </row>
    <row r="1181" spans="1:42" ht="25" customHeight="1" x14ac:dyDescent="0.3">
      <c r="A1181" s="205"/>
      <c r="B1181" s="206"/>
      <c r="C1181" s="114" t="str">
        <f t="shared" ca="1" si="170"/>
        <v>Active</v>
      </c>
      <c r="D1181" s="114" t="s">
        <v>13887</v>
      </c>
      <c r="E1181" s="115">
        <v>41723</v>
      </c>
      <c r="F1181" s="115">
        <v>45741</v>
      </c>
      <c r="G1181" s="115">
        <f>DATE(YEAR(F1181),MONTH(F1181)+18,DAY(F1181)-1)</f>
        <v>46289</v>
      </c>
      <c r="H1181" s="114" t="s">
        <v>91</v>
      </c>
      <c r="I1181" s="379" t="s">
        <v>92</v>
      </c>
      <c r="J1181" s="155" t="s">
        <v>7300</v>
      </c>
      <c r="K1181" s="114" t="s">
        <v>11728</v>
      </c>
      <c r="L1181" s="114" t="s">
        <v>5123</v>
      </c>
      <c r="M1181" s="114" t="s">
        <v>3640</v>
      </c>
      <c r="N1181" s="116" t="str">
        <f t="shared" si="171"/>
        <v>LP</v>
      </c>
      <c r="O1181" s="118" t="s">
        <v>8733</v>
      </c>
      <c r="P1181" s="114" t="str">
        <f t="shared" si="172"/>
        <v>Medium</v>
      </c>
      <c r="Q1181" s="155" t="s">
        <v>466</v>
      </c>
      <c r="R1181" s="356" t="s">
        <v>13888</v>
      </c>
      <c r="S1181" s="356"/>
      <c r="T1181" s="155" t="s">
        <v>13889</v>
      </c>
      <c r="U1181" s="127" t="s">
        <v>13890</v>
      </c>
      <c r="V1181" s="119" t="s">
        <v>5430</v>
      </c>
      <c r="W1181" s="119" t="s">
        <v>1193</v>
      </c>
      <c r="X1181" s="119" t="s">
        <v>1193</v>
      </c>
      <c r="Y1181" s="128">
        <v>41676</v>
      </c>
      <c r="Z1181" s="128">
        <v>42735</v>
      </c>
      <c r="AA1181" s="120">
        <v>2829833</v>
      </c>
      <c r="AB1181" s="120">
        <v>0</v>
      </c>
      <c r="AC1181" s="120">
        <v>-2929833</v>
      </c>
      <c r="AD1181" s="120">
        <v>0</v>
      </c>
      <c r="AE1181" s="120">
        <v>-2945897</v>
      </c>
      <c r="AF1181" s="121">
        <v>-200000</v>
      </c>
      <c r="AG1181" s="114" t="s">
        <v>13891</v>
      </c>
      <c r="AH1181" s="114" t="s">
        <v>1193</v>
      </c>
      <c r="AI1181" s="114">
        <v>4</v>
      </c>
      <c r="AJ1181" s="114">
        <v>1</v>
      </c>
      <c r="AK1181" s="114">
        <v>3</v>
      </c>
      <c r="AL1181" s="114">
        <v>12</v>
      </c>
      <c r="AM1181" s="114">
        <v>0</v>
      </c>
      <c r="AN1181" s="118" t="s">
        <v>3500</v>
      </c>
      <c r="AO1181" s="122">
        <v>1</v>
      </c>
      <c r="AP1181" s="11"/>
    </row>
    <row r="1182" spans="1:42" ht="25" customHeight="1" x14ac:dyDescent="0.3">
      <c r="A1182" s="205"/>
      <c r="B1182" s="206"/>
      <c r="C1182" s="114" t="str">
        <f t="shared" ca="1" si="170"/>
        <v>Expired</v>
      </c>
      <c r="D1182" s="114" t="s">
        <v>602</v>
      </c>
      <c r="E1182" s="115">
        <v>41894</v>
      </c>
      <c r="F1182" s="115">
        <v>44040</v>
      </c>
      <c r="G1182" s="115">
        <f>DATE(YEAR(F1182)+2,MONTH(F1182),DAY(F1182)-1)</f>
        <v>44769</v>
      </c>
      <c r="H1182" s="114" t="s">
        <v>603</v>
      </c>
      <c r="I1182" s="379" t="s">
        <v>2979</v>
      </c>
      <c r="J1182" s="155" t="s">
        <v>7301</v>
      </c>
      <c r="K1182" s="114" t="s">
        <v>11728</v>
      </c>
      <c r="L1182" s="114" t="s">
        <v>5123</v>
      </c>
      <c r="M1182" s="114" t="s">
        <v>3640</v>
      </c>
      <c r="N1182" s="116" t="str">
        <f t="shared" si="171"/>
        <v>LP</v>
      </c>
      <c r="O1182" s="118" t="s">
        <v>8726</v>
      </c>
      <c r="P1182" s="114" t="str">
        <f t="shared" si="172"/>
        <v>Medium</v>
      </c>
      <c r="Q1182" s="155" t="s">
        <v>642</v>
      </c>
      <c r="R1182" s="356"/>
      <c r="S1182" s="356"/>
      <c r="T1182" s="155" t="s">
        <v>2634</v>
      </c>
      <c r="U1182" s="127" t="s">
        <v>1193</v>
      </c>
      <c r="V1182" s="119"/>
      <c r="W1182" s="119"/>
      <c r="X1182" s="119"/>
      <c r="Y1182" s="119"/>
      <c r="Z1182" s="128">
        <v>44926</v>
      </c>
      <c r="AA1182" s="120">
        <v>0</v>
      </c>
      <c r="AB1182" s="120">
        <v>0</v>
      </c>
      <c r="AC1182" s="120">
        <v>-153000</v>
      </c>
      <c r="AD1182" s="120">
        <v>0</v>
      </c>
      <c r="AE1182" s="120">
        <v>-3535000</v>
      </c>
      <c r="AF1182" s="121"/>
      <c r="AG1182" s="114" t="s">
        <v>1193</v>
      </c>
      <c r="AH1182" s="114" t="s">
        <v>1193</v>
      </c>
      <c r="AI1182" s="114">
        <v>0</v>
      </c>
      <c r="AJ1182" s="114">
        <v>0</v>
      </c>
      <c r="AK1182" s="114">
        <v>0</v>
      </c>
      <c r="AL1182" s="114">
        <v>0</v>
      </c>
      <c r="AM1182" s="114">
        <v>0</v>
      </c>
      <c r="AN1182" s="118" t="s">
        <v>3500</v>
      </c>
      <c r="AO1182" s="122">
        <v>1</v>
      </c>
      <c r="AP1182" s="11"/>
    </row>
    <row r="1183" spans="1:42" ht="25" customHeight="1" x14ac:dyDescent="0.3">
      <c r="A1183" s="205"/>
      <c r="B1183" s="206"/>
      <c r="C1183" s="114" t="str">
        <f t="shared" ca="1" si="170"/>
        <v>Expired</v>
      </c>
      <c r="D1183" s="114" t="s">
        <v>3776</v>
      </c>
      <c r="E1183" s="115">
        <v>44376</v>
      </c>
      <c r="F1183" s="115">
        <v>45106</v>
      </c>
      <c r="G1183" s="115">
        <f>DATE(YEAR(F1183)+1,MONTH(F1183),DAY(F1183)-1)</f>
        <v>45471</v>
      </c>
      <c r="H1183" s="114" t="s">
        <v>4105</v>
      </c>
      <c r="I1183" s="379" t="s">
        <v>8160</v>
      </c>
      <c r="J1183" s="155" t="s">
        <v>7302</v>
      </c>
      <c r="K1183" s="114" t="s">
        <v>11728</v>
      </c>
      <c r="L1183" s="114" t="s">
        <v>5123</v>
      </c>
      <c r="M1183" s="114" t="s">
        <v>3640</v>
      </c>
      <c r="N1183" s="116" t="str">
        <f t="shared" si="171"/>
        <v>LP</v>
      </c>
      <c r="O1183" s="118" t="s">
        <v>8725</v>
      </c>
      <c r="P1183" s="114" t="str">
        <f t="shared" si="172"/>
        <v>Medium</v>
      </c>
      <c r="Q1183" s="155" t="s">
        <v>10686</v>
      </c>
      <c r="R1183" s="356" t="s">
        <v>12363</v>
      </c>
      <c r="S1183" s="356"/>
      <c r="T1183" s="155" t="s">
        <v>12364</v>
      </c>
      <c r="U1183" s="127" t="s">
        <v>12365</v>
      </c>
      <c r="V1183" s="118" t="s">
        <v>5430</v>
      </c>
      <c r="W1183" s="118" t="s">
        <v>7303</v>
      </c>
      <c r="X1183" s="119" t="s">
        <v>1193</v>
      </c>
      <c r="Y1183" s="115">
        <v>44246</v>
      </c>
      <c r="Z1183" s="115">
        <v>44561</v>
      </c>
      <c r="AA1183" s="130">
        <v>652136</v>
      </c>
      <c r="AB1183" s="130">
        <v>0</v>
      </c>
      <c r="AC1183" s="130">
        <v>0</v>
      </c>
      <c r="AD1183" s="130">
        <v>0</v>
      </c>
      <c r="AE1183" s="130">
        <v>-308218</v>
      </c>
      <c r="AF1183" s="137">
        <v>432053</v>
      </c>
      <c r="AG1183" s="114" t="s">
        <v>12366</v>
      </c>
      <c r="AH1183" s="114" t="s">
        <v>12367</v>
      </c>
      <c r="AI1183" s="114">
        <v>99</v>
      </c>
      <c r="AJ1183" s="114">
        <v>74</v>
      </c>
      <c r="AK1183" s="114">
        <v>25</v>
      </c>
      <c r="AL1183" s="114">
        <v>99</v>
      </c>
      <c r="AM1183" s="114">
        <v>1</v>
      </c>
      <c r="AN1183" s="136" t="s">
        <v>3500</v>
      </c>
      <c r="AO1183" s="122">
        <v>1</v>
      </c>
      <c r="AP1183" s="11"/>
    </row>
    <row r="1184" spans="1:42" ht="25" customHeight="1" x14ac:dyDescent="0.3">
      <c r="A1184" s="205"/>
      <c r="B1184" s="206"/>
      <c r="C1184" s="114" t="str">
        <f t="shared" ca="1" si="170"/>
        <v>Active</v>
      </c>
      <c r="D1184" s="114" t="s">
        <v>9434</v>
      </c>
      <c r="E1184" s="115">
        <v>43725</v>
      </c>
      <c r="F1184" s="115">
        <v>45733</v>
      </c>
      <c r="G1184" s="115">
        <f>DATE(YEAR(F1184)+2,MONTH(F1184),DAY(F1184)-1)</f>
        <v>46462</v>
      </c>
      <c r="H1184" s="114" t="s">
        <v>4155</v>
      </c>
      <c r="I1184" s="379" t="s">
        <v>14551</v>
      </c>
      <c r="J1184" s="155" t="s">
        <v>7107</v>
      </c>
      <c r="K1184" s="114" t="s">
        <v>11728</v>
      </c>
      <c r="L1184" s="114" t="s">
        <v>5123</v>
      </c>
      <c r="M1184" s="114" t="s">
        <v>3640</v>
      </c>
      <c r="N1184" s="116" t="str">
        <f t="shared" si="171"/>
        <v>LP</v>
      </c>
      <c r="O1184" s="118" t="s">
        <v>8728</v>
      </c>
      <c r="P1184" s="114" t="str">
        <f t="shared" si="172"/>
        <v>Low</v>
      </c>
      <c r="Q1184" s="155" t="s">
        <v>2147</v>
      </c>
      <c r="R1184" s="356" t="s">
        <v>14552</v>
      </c>
      <c r="S1184" s="356"/>
      <c r="T1184" s="155" t="s">
        <v>14553</v>
      </c>
      <c r="U1184" s="127" t="s">
        <v>15422</v>
      </c>
      <c r="V1184" s="118" t="s">
        <v>7304</v>
      </c>
      <c r="W1184" s="118" t="s">
        <v>7305</v>
      </c>
      <c r="X1184" s="119" t="s">
        <v>1193</v>
      </c>
      <c r="Y1184" s="115">
        <v>43676</v>
      </c>
      <c r="Z1184" s="115">
        <v>43830</v>
      </c>
      <c r="AA1184" s="130">
        <v>60337</v>
      </c>
      <c r="AB1184" s="130">
        <v>0</v>
      </c>
      <c r="AC1184" s="130">
        <v>60337</v>
      </c>
      <c r="AD1184" s="130">
        <v>0</v>
      </c>
      <c r="AE1184" s="130">
        <v>60337</v>
      </c>
      <c r="AF1184" s="137">
        <v>0</v>
      </c>
      <c r="AG1184" s="114" t="s">
        <v>7832</v>
      </c>
      <c r="AH1184" s="114" t="s">
        <v>7833</v>
      </c>
      <c r="AI1184" s="114">
        <v>17</v>
      </c>
      <c r="AJ1184" s="114">
        <v>9</v>
      </c>
      <c r="AK1184" s="114">
        <v>8</v>
      </c>
      <c r="AL1184" s="114">
        <v>6</v>
      </c>
      <c r="AM1184" s="114">
        <v>1</v>
      </c>
      <c r="AN1184" s="136" t="s">
        <v>3500</v>
      </c>
      <c r="AO1184" s="122">
        <v>1</v>
      </c>
      <c r="AP1184" s="11"/>
    </row>
    <row r="1185" spans="1:42" ht="25" customHeight="1" x14ac:dyDescent="0.3">
      <c r="A1185" s="205"/>
      <c r="B1185" s="206"/>
      <c r="C1185" s="114" t="str">
        <f t="shared" ca="1" si="170"/>
        <v>Expired</v>
      </c>
      <c r="D1185" s="114" t="s">
        <v>3952</v>
      </c>
      <c r="E1185" s="115">
        <v>43014</v>
      </c>
      <c r="F1185" s="115">
        <v>44573</v>
      </c>
      <c r="G1185" s="115">
        <f>DATE(YEAR(F1185)+2,MONTH(F1185),DAY(F1185)-1)</f>
        <v>45302</v>
      </c>
      <c r="H1185" s="114" t="s">
        <v>1710</v>
      </c>
      <c r="I1185" s="379" t="s">
        <v>2950</v>
      </c>
      <c r="J1185" s="155" t="s">
        <v>7308</v>
      </c>
      <c r="K1185" s="114" t="s">
        <v>11728</v>
      </c>
      <c r="L1185" s="114" t="s">
        <v>5123</v>
      </c>
      <c r="M1185" s="114" t="s">
        <v>3640</v>
      </c>
      <c r="N1185" s="116" t="str">
        <f t="shared" si="171"/>
        <v>LP</v>
      </c>
      <c r="O1185" s="118" t="s">
        <v>8728</v>
      </c>
      <c r="P1185" s="114" t="str">
        <f t="shared" si="172"/>
        <v>Low</v>
      </c>
      <c r="Q1185" s="155" t="s">
        <v>1727</v>
      </c>
      <c r="R1185" s="356"/>
      <c r="S1185" s="356"/>
      <c r="T1185" s="155" t="s">
        <v>1193</v>
      </c>
      <c r="U1185" s="127" t="s">
        <v>1193</v>
      </c>
      <c r="V1185" s="118" t="s">
        <v>7309</v>
      </c>
      <c r="W1185" s="119" t="s">
        <v>1193</v>
      </c>
      <c r="X1185" s="119" t="s">
        <v>1193</v>
      </c>
      <c r="Y1185" s="128">
        <v>42982</v>
      </c>
      <c r="Z1185" s="118" t="s">
        <v>3305</v>
      </c>
      <c r="AA1185" s="120">
        <v>225275</v>
      </c>
      <c r="AB1185" s="120">
        <v>0</v>
      </c>
      <c r="AC1185" s="120">
        <v>0</v>
      </c>
      <c r="AD1185" s="120">
        <v>0</v>
      </c>
      <c r="AE1185" s="120">
        <v>171157</v>
      </c>
      <c r="AF1185" s="121"/>
      <c r="AG1185" s="114" t="s">
        <v>1193</v>
      </c>
      <c r="AH1185" s="114" t="s">
        <v>1193</v>
      </c>
      <c r="AI1185" s="114"/>
      <c r="AJ1185" s="114"/>
      <c r="AK1185" s="114"/>
      <c r="AL1185" s="114"/>
      <c r="AM1185" s="114"/>
      <c r="AN1185" s="118" t="str">
        <f>IF(ISNUMBER(#REF!), IF(#REF!&lt;5000001,"SMALL", IF(#REF!&lt;15000001,"MEDIUM","LARGE")),"")</f>
        <v/>
      </c>
      <c r="AO1185" s="122">
        <v>1</v>
      </c>
      <c r="AP1185" s="11"/>
    </row>
    <row r="1186" spans="1:42" ht="25" customHeight="1" x14ac:dyDescent="0.3">
      <c r="A1186" s="205" t="s">
        <v>11533</v>
      </c>
      <c r="B1186" s="383">
        <v>45985</v>
      </c>
      <c r="C1186" s="114" t="str">
        <f t="shared" ca="1" si="170"/>
        <v>Active</v>
      </c>
      <c r="D1186" s="114" t="s">
        <v>15772</v>
      </c>
      <c r="E1186" s="115">
        <v>45985</v>
      </c>
      <c r="F1186" s="115">
        <v>45985</v>
      </c>
      <c r="G1186" s="115">
        <f>DATE(YEAR(F1186)+2,MONTH(F1186),DAY(F1186)-1)</f>
        <v>46714</v>
      </c>
      <c r="H1186" s="114" t="s">
        <v>15773</v>
      </c>
      <c r="I1186" s="379" t="s">
        <v>15774</v>
      </c>
      <c r="J1186" s="155" t="s">
        <v>15775</v>
      </c>
      <c r="K1186" s="114" t="s">
        <v>11728</v>
      </c>
      <c r="L1186" s="114" t="s">
        <v>5123</v>
      </c>
      <c r="M1186" s="114" t="s">
        <v>3640</v>
      </c>
      <c r="N1186" s="116" t="str">
        <f t="shared" si="171"/>
        <v>LP</v>
      </c>
      <c r="O1186" s="114" t="s">
        <v>8725</v>
      </c>
      <c r="P1186" s="114" t="str">
        <f>IF(EXACT(O1186,"Overseas Charities Operating in Jamaica"),"Medium",IF(EXACT(O1186,"Muslim Groups/Foundations"),"Medium",IF(EXACT(O1186,"Churches"),"Low",IF(EXACT(O1186,"Benevolent Societies"),"Low",IF(EXACT(O1186,"Alumni/Past Students Associations"),"Low",IF(EXACT(O1186,"Schools(Government/Private)"),"Low",IF(EXACT(O1186,"Govt.Based Trusts/Charities"),"Low",IF(EXACT(O1186,"Trust"),"Medium",IF(EXACT(O1186,"Company Based Foundations"),"Medium",IF(EXACT(O1186,"Other Foundations"),"Medium",IF(EXACT(O1186,"Unincorporated Groups"),"Medium","")))))))))))</f>
        <v>Medium</v>
      </c>
      <c r="Q1186" s="155" t="s">
        <v>15776</v>
      </c>
      <c r="R1186" s="356" t="s">
        <v>15777</v>
      </c>
      <c r="S1186" s="356"/>
      <c r="T1186" s="155" t="s">
        <v>15778</v>
      </c>
      <c r="U1186" s="117" t="s">
        <v>15779</v>
      </c>
      <c r="V1186" s="118" t="s">
        <v>15780</v>
      </c>
      <c r="W1186" s="119" t="s">
        <v>1193</v>
      </c>
      <c r="X1186" s="119" t="s">
        <v>1193</v>
      </c>
      <c r="Y1186" s="115">
        <v>45868</v>
      </c>
      <c r="Z1186" s="115" t="s">
        <v>3303</v>
      </c>
      <c r="AA1186" s="120">
        <v>0</v>
      </c>
      <c r="AB1186" s="120">
        <v>0</v>
      </c>
      <c r="AC1186" s="120">
        <v>0</v>
      </c>
      <c r="AD1186" s="120">
        <v>0</v>
      </c>
      <c r="AE1186" s="120">
        <v>0</v>
      </c>
      <c r="AF1186" s="121">
        <v>0</v>
      </c>
      <c r="AG1186" s="114" t="s">
        <v>1193</v>
      </c>
      <c r="AH1186" s="114" t="s">
        <v>1193</v>
      </c>
      <c r="AI1186" s="114">
        <v>3</v>
      </c>
      <c r="AJ1186" s="114">
        <v>0</v>
      </c>
      <c r="AK1186" s="114">
        <v>3</v>
      </c>
      <c r="AL1186" s="114">
        <v>3</v>
      </c>
      <c r="AM1186" s="114">
        <v>0</v>
      </c>
      <c r="AN1186" s="118" t="s">
        <v>3500</v>
      </c>
      <c r="AO1186" s="122">
        <v>1</v>
      </c>
      <c r="AP1186" s="11"/>
    </row>
    <row r="1187" spans="1:42" ht="25" customHeight="1" x14ac:dyDescent="0.35">
      <c r="A1187" s="125"/>
      <c r="B1187" s="118"/>
      <c r="C1187" s="114" t="str">
        <f t="shared" ca="1" si="170"/>
        <v>Active</v>
      </c>
      <c r="D1187" s="114" t="s">
        <v>3840</v>
      </c>
      <c r="E1187" s="115">
        <v>42950</v>
      </c>
      <c r="F1187" s="115">
        <v>45872</v>
      </c>
      <c r="G1187" s="115">
        <f>DATE(YEAR(F1187),MONTH(F1187)+18,DAY(F1187)-1)</f>
        <v>46420</v>
      </c>
      <c r="H1187" s="114" t="s">
        <v>1617</v>
      </c>
      <c r="I1187" s="379" t="s">
        <v>1638</v>
      </c>
      <c r="J1187" s="155" t="s">
        <v>10225</v>
      </c>
      <c r="K1187" s="114" t="s">
        <v>7</v>
      </c>
      <c r="L1187" s="114" t="s">
        <v>5123</v>
      </c>
      <c r="M1187" s="114" t="s">
        <v>3640</v>
      </c>
      <c r="N1187" s="116" t="str">
        <f t="shared" si="171"/>
        <v>LP</v>
      </c>
      <c r="O1187" s="118" t="s">
        <v>8725</v>
      </c>
      <c r="P1187" s="114" t="str">
        <f t="shared" ref="P1187:P1207" si="173">IF(EXACT(O1187,"Overseas Charities Operating in Jamaica"),"Medium",IF(EXACT(O1187,"Muslim Groups/Foundations"),"Medium",IF(EXACT(O1187,"Churches"),"Low",IF(EXACT(O1187,"Benevolent Societies"),"Low",IF(EXACT(O1187,"Alumni/Past Students'associations"),"Low",IF(EXACT(O1187,"Schools(Government/Private)"),"Low",IF(EXACT(O1187,"Govt.Based Trust/Charities"),"Low",IF(EXACT(O1187,"Trust"),"Medium",IF(EXACT(O1187,"Company Based Foundations"),"Medium",IF(EXACT(O1187,"Other Foundations"),"Medium",IF(EXACT(O1187,"Unincorporated Groups"),"Medium","")))))))))))</f>
        <v>Medium</v>
      </c>
      <c r="Q1187" s="155" t="s">
        <v>10687</v>
      </c>
      <c r="R1187" s="356" t="s">
        <v>12986</v>
      </c>
      <c r="S1187" s="356"/>
      <c r="T1187" s="155" t="s">
        <v>12987</v>
      </c>
      <c r="U1187" s="117" t="s">
        <v>12988</v>
      </c>
      <c r="V1187" s="118" t="s">
        <v>7310</v>
      </c>
      <c r="W1187" s="119" t="s">
        <v>1193</v>
      </c>
      <c r="X1187" s="119" t="s">
        <v>1193</v>
      </c>
      <c r="Y1187" s="128">
        <v>42838</v>
      </c>
      <c r="Z1187" s="128">
        <v>43100</v>
      </c>
      <c r="AA1187" s="120">
        <v>600010</v>
      </c>
      <c r="AB1187" s="120">
        <v>0</v>
      </c>
      <c r="AC1187" s="120">
        <v>6000101</v>
      </c>
      <c r="AD1187" s="120">
        <v>0</v>
      </c>
      <c r="AE1187" s="120">
        <v>-625010</v>
      </c>
      <c r="AF1187" s="121">
        <v>0</v>
      </c>
      <c r="AG1187" s="114" t="s">
        <v>1193</v>
      </c>
      <c r="AH1187" s="114" t="s">
        <v>1193</v>
      </c>
      <c r="AI1187" s="114">
        <v>7</v>
      </c>
      <c r="AJ1187" s="114">
        <v>1</v>
      </c>
      <c r="AK1187" s="114">
        <v>1</v>
      </c>
      <c r="AL1187" s="114">
        <v>0</v>
      </c>
      <c r="AM1187" s="114">
        <v>1</v>
      </c>
      <c r="AN1187" s="118" t="s">
        <v>3500</v>
      </c>
      <c r="AO1187" s="122">
        <v>1</v>
      </c>
    </row>
    <row r="1188" spans="1:42" ht="25" customHeight="1" x14ac:dyDescent="0.35">
      <c r="A1188" s="307"/>
      <c r="B1188" s="118"/>
      <c r="C1188" s="114" t="str">
        <f t="shared" ca="1" si="170"/>
        <v>Expired</v>
      </c>
      <c r="D1188" s="118" t="s">
        <v>264</v>
      </c>
      <c r="E1188" s="129">
        <v>41815</v>
      </c>
      <c r="F1188" s="138">
        <v>44473</v>
      </c>
      <c r="G1188" s="115">
        <f>DATE(YEAR(F1188)+2,MONTH(F1188),DAY(F1188)-1)</f>
        <v>45202</v>
      </c>
      <c r="H1188" s="118" t="s">
        <v>4725</v>
      </c>
      <c r="I1188" s="379" t="s">
        <v>16567</v>
      </c>
      <c r="J1188" s="345" t="s">
        <v>7311</v>
      </c>
      <c r="K1188" s="118" t="s">
        <v>14</v>
      </c>
      <c r="L1188" s="118" t="s">
        <v>3368</v>
      </c>
      <c r="M1188" s="114" t="s">
        <v>3640</v>
      </c>
      <c r="N1188" s="116" t="str">
        <f t="shared" si="171"/>
        <v>LP</v>
      </c>
      <c r="O1188" s="118" t="s">
        <v>8725</v>
      </c>
      <c r="P1188" s="114" t="str">
        <f t="shared" si="173"/>
        <v>Medium</v>
      </c>
      <c r="Q1188" s="345" t="s">
        <v>10688</v>
      </c>
      <c r="R1188" s="357"/>
      <c r="S1188" s="357"/>
      <c r="T1188" s="345" t="s">
        <v>9081</v>
      </c>
      <c r="U1188" s="117" t="s">
        <v>9082</v>
      </c>
      <c r="V1188" s="118" t="s">
        <v>11029</v>
      </c>
      <c r="W1188" s="118" t="s">
        <v>1193</v>
      </c>
      <c r="X1188" s="118" t="s">
        <v>1193</v>
      </c>
      <c r="Y1188" s="129">
        <v>41793</v>
      </c>
      <c r="Z1188" s="129">
        <v>42369</v>
      </c>
      <c r="AA1188" s="162">
        <v>4774923</v>
      </c>
      <c r="AB1188" s="162">
        <v>0</v>
      </c>
      <c r="AC1188" s="162">
        <v>0</v>
      </c>
      <c r="AD1188" s="162">
        <v>0</v>
      </c>
      <c r="AE1188" s="162">
        <v>3208397</v>
      </c>
      <c r="AF1188" s="140"/>
      <c r="AG1188" s="118" t="s">
        <v>1193</v>
      </c>
      <c r="AH1188" s="118" t="s">
        <v>1193</v>
      </c>
      <c r="AI1188" s="118">
        <v>4</v>
      </c>
      <c r="AJ1188" s="118">
        <v>3</v>
      </c>
      <c r="AK1188" s="118">
        <v>1</v>
      </c>
      <c r="AL1188" s="118">
        <v>50</v>
      </c>
      <c r="AM1188" s="118">
        <v>1</v>
      </c>
      <c r="AN1188" s="118" t="s">
        <v>3517</v>
      </c>
      <c r="AO1188" s="141">
        <v>1</v>
      </c>
    </row>
    <row r="1189" spans="1:42" ht="25" customHeight="1" x14ac:dyDescent="0.35">
      <c r="A1189" s="141"/>
      <c r="B1189" s="141"/>
      <c r="C1189" s="114" t="str">
        <f t="shared" ca="1" si="170"/>
        <v>Expired</v>
      </c>
      <c r="D1189" s="114" t="s">
        <v>8390</v>
      </c>
      <c r="E1189" s="115">
        <v>43781</v>
      </c>
      <c r="F1189" s="115">
        <v>45242</v>
      </c>
      <c r="G1189" s="115">
        <f>DATE(YEAR(F1189)+2,MONTH(F1189),DAY(F1189)-1)</f>
        <v>45972</v>
      </c>
      <c r="H1189" s="114" t="s">
        <v>2423</v>
      </c>
      <c r="I1189" s="379" t="s">
        <v>3270</v>
      </c>
      <c r="J1189" s="155" t="s">
        <v>7312</v>
      </c>
      <c r="K1189" s="114" t="s">
        <v>30</v>
      </c>
      <c r="L1189" s="114" t="s">
        <v>15709</v>
      </c>
      <c r="M1189" s="114" t="s">
        <v>3640</v>
      </c>
      <c r="N1189" s="116" t="str">
        <f t="shared" si="171"/>
        <v>LP</v>
      </c>
      <c r="O1189" s="118" t="s">
        <v>8725</v>
      </c>
      <c r="P1189" s="114" t="str">
        <f t="shared" si="173"/>
        <v>Medium</v>
      </c>
      <c r="Q1189" s="155" t="s">
        <v>10689</v>
      </c>
      <c r="R1189" s="356" t="s">
        <v>12895</v>
      </c>
      <c r="S1189" s="356"/>
      <c r="T1189" s="155" t="s">
        <v>8391</v>
      </c>
      <c r="U1189" s="117" t="s">
        <v>12896</v>
      </c>
      <c r="V1189" s="129" t="s">
        <v>11030</v>
      </c>
      <c r="W1189" s="128" t="s">
        <v>1193</v>
      </c>
      <c r="X1189" s="128" t="s">
        <v>1193</v>
      </c>
      <c r="Y1189" s="128">
        <v>43724</v>
      </c>
      <c r="Z1189" s="128">
        <v>44561</v>
      </c>
      <c r="AA1189" s="120">
        <v>3915510</v>
      </c>
      <c r="AB1189" s="120">
        <v>0</v>
      </c>
      <c r="AC1189" s="120">
        <v>1234134</v>
      </c>
      <c r="AD1189" s="120">
        <v>0</v>
      </c>
      <c r="AE1189" s="120">
        <v>4223674</v>
      </c>
      <c r="AF1189" s="121">
        <v>-110459</v>
      </c>
      <c r="AG1189" s="114" t="s">
        <v>1193</v>
      </c>
      <c r="AH1189" s="114" t="s">
        <v>11512</v>
      </c>
      <c r="AI1189" s="114">
        <v>5</v>
      </c>
      <c r="AJ1189" s="114">
        <v>2</v>
      </c>
      <c r="AK1189" s="114">
        <v>3</v>
      </c>
      <c r="AL1189" s="114">
        <v>10</v>
      </c>
      <c r="AM1189" s="114">
        <v>0</v>
      </c>
      <c r="AN1189" s="118" t="s">
        <v>3517</v>
      </c>
      <c r="AO1189" s="122">
        <v>1</v>
      </c>
    </row>
    <row r="1190" spans="1:42" ht="25" customHeight="1" x14ac:dyDescent="0.35">
      <c r="A1190" s="141" t="s">
        <v>14296</v>
      </c>
      <c r="B1190" s="207">
        <v>45526</v>
      </c>
      <c r="C1190" s="114" t="str">
        <f t="shared" ca="1" si="170"/>
        <v>Expired</v>
      </c>
      <c r="D1190" s="114" t="s">
        <v>8205</v>
      </c>
      <c r="E1190" s="115">
        <v>41792</v>
      </c>
      <c r="F1190" s="115">
        <v>45445</v>
      </c>
      <c r="G1190" s="115">
        <f>DATE(YEAR(F1190)+1,MONTH(F1190)+6,DAY(F1190)-1)</f>
        <v>45992</v>
      </c>
      <c r="H1190" s="114" t="s">
        <v>220</v>
      </c>
      <c r="I1190" s="379" t="s">
        <v>3204</v>
      </c>
      <c r="J1190" s="155" t="s">
        <v>221</v>
      </c>
      <c r="K1190" s="114" t="s">
        <v>11728</v>
      </c>
      <c r="L1190" s="114" t="s">
        <v>5123</v>
      </c>
      <c r="M1190" s="114" t="s">
        <v>3640</v>
      </c>
      <c r="N1190" s="116" t="str">
        <f t="shared" si="171"/>
        <v>LP</v>
      </c>
      <c r="O1190" s="114" t="s">
        <v>8725</v>
      </c>
      <c r="P1190" s="114" t="str">
        <f t="shared" si="173"/>
        <v>Medium</v>
      </c>
      <c r="Q1190" s="155" t="s">
        <v>8206</v>
      </c>
      <c r="R1190" s="356" t="s">
        <v>14298</v>
      </c>
      <c r="S1190" s="356"/>
      <c r="T1190" s="155" t="s">
        <v>14297</v>
      </c>
      <c r="U1190" s="117" t="s">
        <v>14299</v>
      </c>
      <c r="V1190" s="118" t="s">
        <v>8301</v>
      </c>
      <c r="W1190" s="118" t="s">
        <v>1193</v>
      </c>
      <c r="X1190" s="119" t="s">
        <v>1193</v>
      </c>
      <c r="Y1190" s="115">
        <v>41644</v>
      </c>
      <c r="Z1190" s="115">
        <v>43100</v>
      </c>
      <c r="AA1190" s="120">
        <v>0</v>
      </c>
      <c r="AB1190" s="120">
        <v>0</v>
      </c>
      <c r="AC1190" s="120">
        <v>-1025000</v>
      </c>
      <c r="AD1190" s="120">
        <v>0</v>
      </c>
      <c r="AE1190" s="120">
        <v>-166812</v>
      </c>
      <c r="AF1190" s="121">
        <v>58440780</v>
      </c>
      <c r="AG1190" s="114" t="s">
        <v>1193</v>
      </c>
      <c r="AH1190" s="114" t="s">
        <v>14300</v>
      </c>
      <c r="AI1190" s="114">
        <v>5</v>
      </c>
      <c r="AJ1190" s="114">
        <v>1</v>
      </c>
      <c r="AK1190" s="114">
        <v>4</v>
      </c>
      <c r="AL1190" s="114">
        <v>7</v>
      </c>
      <c r="AM1190" s="114">
        <v>0</v>
      </c>
      <c r="AN1190" s="118" t="s">
        <v>3500</v>
      </c>
      <c r="AO1190" s="122">
        <v>1</v>
      </c>
    </row>
    <row r="1191" spans="1:42" ht="25" customHeight="1" x14ac:dyDescent="0.35">
      <c r="A1191" s="141" t="s">
        <v>4406</v>
      </c>
      <c r="B1191" s="141"/>
      <c r="C1191" s="114" t="str">
        <f t="shared" ca="1" si="170"/>
        <v>Expired</v>
      </c>
      <c r="D1191" s="114" t="s">
        <v>3613</v>
      </c>
      <c r="E1191" s="115">
        <v>43452</v>
      </c>
      <c r="F1191" s="115">
        <v>44913</v>
      </c>
      <c r="G1191" s="115">
        <f>DATE(YEAR(F1191)+2,MONTH(F1191),DAY(F1191)-1)</f>
        <v>45643</v>
      </c>
      <c r="H1191" s="114" t="s">
        <v>3614</v>
      </c>
      <c r="I1191" s="379" t="s">
        <v>8162</v>
      </c>
      <c r="J1191" s="155" t="s">
        <v>7313</v>
      </c>
      <c r="K1191" s="114" t="s">
        <v>24</v>
      </c>
      <c r="L1191" s="114" t="s">
        <v>5123</v>
      </c>
      <c r="M1191" s="114" t="s">
        <v>3640</v>
      </c>
      <c r="N1191" s="116" t="str">
        <f t="shared" si="171"/>
        <v>LP</v>
      </c>
      <c r="O1191" s="118" t="s">
        <v>8725</v>
      </c>
      <c r="P1191" s="114" t="str">
        <f t="shared" si="173"/>
        <v>Medium</v>
      </c>
      <c r="Q1191" s="155" t="s">
        <v>7314</v>
      </c>
      <c r="R1191" s="356"/>
      <c r="S1191" s="356"/>
      <c r="T1191" s="155" t="s">
        <v>9730</v>
      </c>
      <c r="U1191" s="117" t="s">
        <v>9731</v>
      </c>
      <c r="V1191" s="119" t="s">
        <v>5430</v>
      </c>
      <c r="W1191" s="119" t="s">
        <v>1193</v>
      </c>
      <c r="X1191" s="119" t="s">
        <v>1193</v>
      </c>
      <c r="Y1191" s="128">
        <v>43406</v>
      </c>
      <c r="Z1191" s="128">
        <v>44926</v>
      </c>
      <c r="AA1191" s="194">
        <v>368074</v>
      </c>
      <c r="AB1191" s="120">
        <v>0</v>
      </c>
      <c r="AC1191" s="194">
        <v>240560</v>
      </c>
      <c r="AD1191" s="120">
        <v>0</v>
      </c>
      <c r="AE1191" s="194">
        <v>240560</v>
      </c>
      <c r="AF1191" s="208"/>
      <c r="AG1191" s="114" t="s">
        <v>1193</v>
      </c>
      <c r="AH1191" s="130" t="s">
        <v>1193</v>
      </c>
      <c r="AI1191" s="131">
        <v>4</v>
      </c>
      <c r="AJ1191" s="131">
        <v>2</v>
      </c>
      <c r="AK1191" s="131">
        <v>2</v>
      </c>
      <c r="AL1191" s="131">
        <v>0</v>
      </c>
      <c r="AM1191" s="131">
        <v>0</v>
      </c>
      <c r="AN1191" s="118" t="s">
        <v>3500</v>
      </c>
      <c r="AO1191" s="122">
        <v>1</v>
      </c>
    </row>
    <row r="1192" spans="1:42" ht="25" customHeight="1" x14ac:dyDescent="0.35">
      <c r="A1192" s="141"/>
      <c r="B1192" s="141"/>
      <c r="C1192" s="114" t="str">
        <f t="shared" ca="1" si="170"/>
        <v>Active</v>
      </c>
      <c r="D1192" s="114" t="s">
        <v>8652</v>
      </c>
      <c r="E1192" s="115">
        <v>41976</v>
      </c>
      <c r="F1192" s="115">
        <v>46127</v>
      </c>
      <c r="G1192" s="115">
        <f>DATE(YEAR(F1192),MONTH(F1192)+18,DAY(F1192)-1)</f>
        <v>46674</v>
      </c>
      <c r="H1192" s="114" t="s">
        <v>143</v>
      </c>
      <c r="I1192" s="379" t="s">
        <v>16568</v>
      </c>
      <c r="J1192" s="155" t="s">
        <v>7315</v>
      </c>
      <c r="K1192" s="114" t="s">
        <v>11728</v>
      </c>
      <c r="L1192" s="114" t="s">
        <v>5123</v>
      </c>
      <c r="M1192" s="114" t="s">
        <v>3640</v>
      </c>
      <c r="N1192" s="116" t="str">
        <f t="shared" si="171"/>
        <v>LP</v>
      </c>
      <c r="O1192" s="118" t="s">
        <v>8725</v>
      </c>
      <c r="P1192" s="114" t="str">
        <f t="shared" si="173"/>
        <v>Medium</v>
      </c>
      <c r="Q1192" s="155" t="s">
        <v>485</v>
      </c>
      <c r="R1192" s="356" t="s">
        <v>16706</v>
      </c>
      <c r="S1192" s="356"/>
      <c r="T1192" s="155" t="s">
        <v>1043</v>
      </c>
      <c r="U1192" s="117" t="s">
        <v>8653</v>
      </c>
      <c r="V1192" s="119" t="s">
        <v>1193</v>
      </c>
      <c r="W1192" s="119" t="s">
        <v>1193</v>
      </c>
      <c r="X1192" s="119" t="s">
        <v>1193</v>
      </c>
      <c r="Y1192" s="119" t="s">
        <v>1193</v>
      </c>
      <c r="Z1192" s="129">
        <v>44561</v>
      </c>
      <c r="AA1192" s="120">
        <v>42424875.840000004</v>
      </c>
      <c r="AB1192" s="120">
        <v>0</v>
      </c>
      <c r="AC1192" s="120">
        <v>25653050.219999999</v>
      </c>
      <c r="AD1192" s="120">
        <v>0</v>
      </c>
      <c r="AE1192" s="120">
        <v>36373260.079999998</v>
      </c>
      <c r="AF1192" s="121"/>
      <c r="AG1192" s="114" t="s">
        <v>11513</v>
      </c>
      <c r="AH1192" s="114" t="s">
        <v>11514</v>
      </c>
      <c r="AI1192" s="114">
        <v>4</v>
      </c>
      <c r="AJ1192" s="114">
        <v>2</v>
      </c>
      <c r="AK1192" s="114">
        <v>2</v>
      </c>
      <c r="AL1192" s="114">
        <v>25</v>
      </c>
      <c r="AM1192" s="114">
        <v>0</v>
      </c>
      <c r="AN1192" s="118" t="s">
        <v>4568</v>
      </c>
      <c r="AO1192" s="122">
        <v>1</v>
      </c>
    </row>
    <row r="1193" spans="1:42" ht="25" customHeight="1" x14ac:dyDescent="0.35">
      <c r="A1193" s="141"/>
      <c r="B1193" s="141"/>
      <c r="C1193" s="114" t="str">
        <f t="shared" ca="1" si="170"/>
        <v>Expired</v>
      </c>
      <c r="D1193" s="118" t="s">
        <v>4503</v>
      </c>
      <c r="E1193" s="129">
        <v>44552</v>
      </c>
      <c r="F1193" s="138">
        <v>44551</v>
      </c>
      <c r="G1193" s="115">
        <f t="shared" ref="G1193:G1201" si="174">DATE(YEAR(F1193)+2,MONTH(F1193),DAY(F1193)-1)</f>
        <v>45280</v>
      </c>
      <c r="H1193" s="118" t="s">
        <v>4726</v>
      </c>
      <c r="I1193" s="379" t="s">
        <v>8381</v>
      </c>
      <c r="J1193" s="345" t="s">
        <v>7316</v>
      </c>
      <c r="K1193" s="118" t="s">
        <v>18</v>
      </c>
      <c r="L1193" s="118" t="s">
        <v>3368</v>
      </c>
      <c r="M1193" s="114" t="s">
        <v>3640</v>
      </c>
      <c r="N1193" s="116" t="str">
        <f t="shared" si="171"/>
        <v>LP</v>
      </c>
      <c r="O1193" s="118" t="s">
        <v>8725</v>
      </c>
      <c r="P1193" s="114" t="str">
        <f t="shared" si="173"/>
        <v>Medium</v>
      </c>
      <c r="Q1193" s="345"/>
      <c r="R1193" s="357"/>
      <c r="S1193" s="357"/>
      <c r="T1193" s="345"/>
      <c r="U1193" s="117"/>
      <c r="V1193" s="118"/>
      <c r="W1193" s="118"/>
      <c r="X1193" s="118"/>
      <c r="Y1193" s="118"/>
      <c r="Z1193" s="118"/>
      <c r="AA1193" s="118"/>
      <c r="AB1193" s="118"/>
      <c r="AC1193" s="118"/>
      <c r="AD1193" s="118"/>
      <c r="AE1193" s="118"/>
      <c r="AF1193" s="140"/>
      <c r="AG1193" s="118"/>
      <c r="AH1193" s="118"/>
      <c r="AI1193" s="118"/>
      <c r="AJ1193" s="118"/>
      <c r="AK1193" s="118"/>
      <c r="AL1193" s="118"/>
      <c r="AM1193" s="118"/>
      <c r="AN1193" s="118"/>
      <c r="AO1193" s="141">
        <v>1</v>
      </c>
    </row>
    <row r="1194" spans="1:42" ht="25" customHeight="1" x14ac:dyDescent="0.35">
      <c r="A1194" s="141"/>
      <c r="B1194" s="141"/>
      <c r="C1194" s="114" t="str">
        <f t="shared" ca="1" si="170"/>
        <v>Active</v>
      </c>
      <c r="D1194" s="114" t="s">
        <v>8329</v>
      </c>
      <c r="E1194" s="115">
        <v>44019</v>
      </c>
      <c r="F1194" s="115">
        <v>45480</v>
      </c>
      <c r="G1194" s="115">
        <f t="shared" si="174"/>
        <v>46209</v>
      </c>
      <c r="H1194" s="114" t="s">
        <v>2619</v>
      </c>
      <c r="I1194" s="379" t="s">
        <v>3034</v>
      </c>
      <c r="J1194" s="155" t="s">
        <v>14738</v>
      </c>
      <c r="K1194" s="114" t="s">
        <v>11728</v>
      </c>
      <c r="L1194" s="114" t="s">
        <v>5123</v>
      </c>
      <c r="M1194" s="114" t="s">
        <v>3640</v>
      </c>
      <c r="N1194" s="116" t="str">
        <f t="shared" si="171"/>
        <v>LP</v>
      </c>
      <c r="O1194" s="118" t="s">
        <v>8725</v>
      </c>
      <c r="P1194" s="114" t="str">
        <f t="shared" si="173"/>
        <v>Medium</v>
      </c>
      <c r="Q1194" s="155" t="s">
        <v>7317</v>
      </c>
      <c r="R1194" s="356" t="s">
        <v>13699</v>
      </c>
      <c r="S1194" s="356"/>
      <c r="T1194" s="155" t="s">
        <v>13700</v>
      </c>
      <c r="U1194" s="117" t="s">
        <v>13701</v>
      </c>
      <c r="V1194" s="128" t="s">
        <v>5430</v>
      </c>
      <c r="W1194" s="128" t="s">
        <v>1193</v>
      </c>
      <c r="X1194" s="128" t="s">
        <v>1193</v>
      </c>
      <c r="Y1194" s="128">
        <v>43776</v>
      </c>
      <c r="Z1194" s="128">
        <v>44561</v>
      </c>
      <c r="AA1194" s="120">
        <v>568979</v>
      </c>
      <c r="AB1194" s="120">
        <v>0</v>
      </c>
      <c r="AC1194" s="120">
        <v>403478</v>
      </c>
      <c r="AD1194" s="120">
        <v>0</v>
      </c>
      <c r="AE1194" s="120">
        <v>564096</v>
      </c>
      <c r="AF1194" s="121"/>
      <c r="AG1194" s="114" t="s">
        <v>1193</v>
      </c>
      <c r="AH1194" s="114" t="s">
        <v>1193</v>
      </c>
      <c r="AI1194" s="114">
        <v>6</v>
      </c>
      <c r="AJ1194" s="114">
        <v>3</v>
      </c>
      <c r="AK1194" s="114">
        <v>3</v>
      </c>
      <c r="AL1194" s="114">
        <v>5</v>
      </c>
      <c r="AM1194" s="114">
        <v>0</v>
      </c>
      <c r="AN1194" s="118" t="s">
        <v>3500</v>
      </c>
      <c r="AO1194" s="122">
        <v>1</v>
      </c>
    </row>
    <row r="1195" spans="1:42" ht="25" customHeight="1" x14ac:dyDescent="0.35">
      <c r="A1195" s="141"/>
      <c r="B1195" s="141"/>
      <c r="C1195" s="114" t="str">
        <f t="shared" ca="1" si="170"/>
        <v>Expired</v>
      </c>
      <c r="D1195" s="114" t="s">
        <v>3653</v>
      </c>
      <c r="E1195" s="115">
        <v>43983</v>
      </c>
      <c r="F1195" s="115">
        <f>E1195</f>
        <v>43983</v>
      </c>
      <c r="G1195" s="115">
        <f t="shared" si="174"/>
        <v>44712</v>
      </c>
      <c r="H1195" s="114" t="s">
        <v>2598</v>
      </c>
      <c r="I1195" s="379" t="s">
        <v>2599</v>
      </c>
      <c r="J1195" s="155" t="s">
        <v>7318</v>
      </c>
      <c r="K1195" s="114" t="s">
        <v>11728</v>
      </c>
      <c r="L1195" s="114" t="s">
        <v>5123</v>
      </c>
      <c r="M1195" s="114" t="s">
        <v>3640</v>
      </c>
      <c r="N1195" s="116" t="str">
        <f t="shared" si="171"/>
        <v>LP</v>
      </c>
      <c r="O1195" s="118" t="s">
        <v>8725</v>
      </c>
      <c r="P1195" s="114" t="str">
        <f t="shared" si="173"/>
        <v>Medium</v>
      </c>
      <c r="Q1195" s="155" t="s">
        <v>7319</v>
      </c>
      <c r="R1195" s="356" t="s">
        <v>13452</v>
      </c>
      <c r="S1195" s="356"/>
      <c r="T1195" s="155" t="s">
        <v>13453</v>
      </c>
      <c r="U1195" s="117" t="s">
        <v>13454</v>
      </c>
      <c r="V1195" s="128" t="s">
        <v>13455</v>
      </c>
      <c r="W1195" s="128" t="s">
        <v>1193</v>
      </c>
      <c r="X1195" s="128" t="s">
        <v>1193</v>
      </c>
      <c r="Y1195" s="128">
        <v>43920</v>
      </c>
      <c r="Z1195" s="118" t="s">
        <v>3303</v>
      </c>
      <c r="AA1195" s="120">
        <v>0</v>
      </c>
      <c r="AB1195" s="120">
        <v>0</v>
      </c>
      <c r="AC1195" s="120">
        <v>0</v>
      </c>
      <c r="AD1195" s="120">
        <v>0</v>
      </c>
      <c r="AE1195" s="120">
        <v>0</v>
      </c>
      <c r="AF1195" s="121">
        <v>0</v>
      </c>
      <c r="AG1195" s="114" t="s">
        <v>1193</v>
      </c>
      <c r="AH1195" s="114" t="s">
        <v>1193</v>
      </c>
      <c r="AI1195" s="114">
        <v>3</v>
      </c>
      <c r="AJ1195" s="114">
        <v>1</v>
      </c>
      <c r="AK1195" s="114">
        <v>2</v>
      </c>
      <c r="AL1195" s="114">
        <v>3</v>
      </c>
      <c r="AM1195" s="114">
        <v>0</v>
      </c>
      <c r="AN1195" s="118" t="s">
        <v>3500</v>
      </c>
      <c r="AO1195" s="122">
        <v>1</v>
      </c>
    </row>
    <row r="1196" spans="1:42" ht="25" customHeight="1" x14ac:dyDescent="0.35">
      <c r="A1196" s="141"/>
      <c r="B1196" s="141"/>
      <c r="C1196" s="114" t="str">
        <f t="shared" ca="1" si="170"/>
        <v>Expired</v>
      </c>
      <c r="D1196" s="114" t="s">
        <v>895</v>
      </c>
      <c r="E1196" s="115">
        <v>42130</v>
      </c>
      <c r="F1196" s="115">
        <f>E1196</f>
        <v>42130</v>
      </c>
      <c r="G1196" s="115">
        <f t="shared" si="174"/>
        <v>42860</v>
      </c>
      <c r="H1196" s="114" t="s">
        <v>896</v>
      </c>
      <c r="I1196" s="379" t="s">
        <v>4987</v>
      </c>
      <c r="J1196" s="155" t="s">
        <v>7320</v>
      </c>
      <c r="K1196" s="114" t="s">
        <v>30</v>
      </c>
      <c r="L1196" s="114" t="s">
        <v>15709</v>
      </c>
      <c r="M1196" s="114" t="s">
        <v>3640</v>
      </c>
      <c r="N1196" s="116" t="str">
        <f t="shared" si="171"/>
        <v>LP</v>
      </c>
      <c r="O1196" s="118" t="s">
        <v>8725</v>
      </c>
      <c r="P1196" s="114" t="str">
        <f t="shared" si="173"/>
        <v>Medium</v>
      </c>
      <c r="Q1196" s="155" t="s">
        <v>13447</v>
      </c>
      <c r="R1196" s="356" t="s">
        <v>13448</v>
      </c>
      <c r="S1196" s="356"/>
      <c r="T1196" s="155" t="s">
        <v>13449</v>
      </c>
      <c r="U1196" s="127" t="s">
        <v>13450</v>
      </c>
      <c r="V1196" s="119" t="s">
        <v>13451</v>
      </c>
      <c r="W1196" s="119" t="s">
        <v>1193</v>
      </c>
      <c r="X1196" s="119" t="s">
        <v>1193</v>
      </c>
      <c r="Y1196" s="128">
        <v>42089</v>
      </c>
      <c r="Z1196" s="118" t="s">
        <v>3303</v>
      </c>
      <c r="AA1196" s="120">
        <v>0</v>
      </c>
      <c r="AB1196" s="120">
        <v>0</v>
      </c>
      <c r="AC1196" s="120">
        <v>0</v>
      </c>
      <c r="AD1196" s="120">
        <v>0</v>
      </c>
      <c r="AE1196" s="120">
        <v>0</v>
      </c>
      <c r="AF1196" s="121">
        <v>0</v>
      </c>
      <c r="AG1196" s="114" t="s">
        <v>1193</v>
      </c>
      <c r="AH1196" s="114" t="s">
        <v>1193</v>
      </c>
      <c r="AI1196" s="114">
        <v>3</v>
      </c>
      <c r="AJ1196" s="114">
        <v>1</v>
      </c>
      <c r="AK1196" s="114">
        <v>2</v>
      </c>
      <c r="AL1196" s="114">
        <v>0</v>
      </c>
      <c r="AM1196" s="114">
        <v>1</v>
      </c>
      <c r="AN1196" s="118" t="s">
        <v>3500</v>
      </c>
      <c r="AO1196" s="122">
        <v>1</v>
      </c>
    </row>
    <row r="1197" spans="1:42" ht="25" customHeight="1" x14ac:dyDescent="0.35">
      <c r="A1197" s="141"/>
      <c r="B1197" s="141"/>
      <c r="C1197" s="114" t="str">
        <f t="shared" ca="1" si="170"/>
        <v>Expired</v>
      </c>
      <c r="D1197" s="114" t="s">
        <v>304</v>
      </c>
      <c r="E1197" s="115">
        <v>42546</v>
      </c>
      <c r="F1197" s="115">
        <v>42546</v>
      </c>
      <c r="G1197" s="115">
        <f t="shared" si="174"/>
        <v>43275</v>
      </c>
      <c r="H1197" s="114" t="s">
        <v>305</v>
      </c>
      <c r="I1197" s="379" t="s">
        <v>3228</v>
      </c>
      <c r="J1197" s="155" t="s">
        <v>7321</v>
      </c>
      <c r="K1197" s="114" t="s">
        <v>24</v>
      </c>
      <c r="L1197" s="114" t="s">
        <v>5123</v>
      </c>
      <c r="M1197" s="114" t="s">
        <v>3640</v>
      </c>
      <c r="N1197" s="116" t="str">
        <f t="shared" si="171"/>
        <v>LP</v>
      </c>
      <c r="O1197" s="118" t="s">
        <v>8728</v>
      </c>
      <c r="P1197" s="114" t="str">
        <f t="shared" si="173"/>
        <v>Low</v>
      </c>
      <c r="Q1197" s="155" t="s">
        <v>518</v>
      </c>
      <c r="R1197" s="356" t="s">
        <v>13669</v>
      </c>
      <c r="S1197" s="356"/>
      <c r="T1197" s="155" t="s">
        <v>13670</v>
      </c>
      <c r="U1197" s="127" t="s">
        <v>13671</v>
      </c>
      <c r="V1197" s="119" t="s">
        <v>13672</v>
      </c>
      <c r="W1197" s="119" t="s">
        <v>1193</v>
      </c>
      <c r="X1197" s="119" t="s">
        <v>1193</v>
      </c>
      <c r="Y1197" s="128">
        <v>41792</v>
      </c>
      <c r="Z1197" s="128">
        <v>42735</v>
      </c>
      <c r="AA1197" s="120">
        <v>157291.12</v>
      </c>
      <c r="AB1197" s="120">
        <v>0</v>
      </c>
      <c r="AC1197" s="120">
        <v>141582.10999999999</v>
      </c>
      <c r="AD1197" s="120">
        <v>0</v>
      </c>
      <c r="AE1197" s="120">
        <v>-248246.61</v>
      </c>
      <c r="AF1197" s="121">
        <v>70194.820000000007</v>
      </c>
      <c r="AG1197" s="114" t="s">
        <v>1193</v>
      </c>
      <c r="AH1197" s="114" t="s">
        <v>1193</v>
      </c>
      <c r="AI1197" s="114">
        <v>8</v>
      </c>
      <c r="AJ1197" s="114">
        <v>2</v>
      </c>
      <c r="AK1197" s="114">
        <v>6</v>
      </c>
      <c r="AL1197" s="114">
        <v>8</v>
      </c>
      <c r="AM1197" s="114">
        <v>0</v>
      </c>
      <c r="AN1197" s="118" t="s">
        <v>3500</v>
      </c>
      <c r="AO1197" s="122">
        <v>1</v>
      </c>
    </row>
    <row r="1198" spans="1:42" ht="25" customHeight="1" x14ac:dyDescent="0.35">
      <c r="A1198" s="209" t="s">
        <v>13662</v>
      </c>
      <c r="B1198" s="210">
        <v>45106</v>
      </c>
      <c r="C1198" s="114" t="str">
        <f t="shared" ca="1" si="170"/>
        <v>Expired</v>
      </c>
      <c r="D1198" s="114" t="s">
        <v>8224</v>
      </c>
      <c r="E1198" s="115">
        <v>41743</v>
      </c>
      <c r="F1198" s="115">
        <v>45396</v>
      </c>
      <c r="G1198" s="115">
        <f t="shared" si="174"/>
        <v>46125</v>
      </c>
      <c r="H1198" s="115" t="s">
        <v>121</v>
      </c>
      <c r="I1198" s="379" t="s">
        <v>3137</v>
      </c>
      <c r="J1198" s="155" t="s">
        <v>7322</v>
      </c>
      <c r="K1198" s="114" t="s">
        <v>30</v>
      </c>
      <c r="L1198" s="114" t="s">
        <v>15709</v>
      </c>
      <c r="M1198" s="114" t="s">
        <v>3640</v>
      </c>
      <c r="N1198" s="116" t="str">
        <f t="shared" si="171"/>
        <v>LP</v>
      </c>
      <c r="O1198" s="114" t="s">
        <v>8728</v>
      </c>
      <c r="P1198" s="114" t="str">
        <f t="shared" si="173"/>
        <v>Low</v>
      </c>
      <c r="Q1198" s="155" t="s">
        <v>10690</v>
      </c>
      <c r="R1198" s="356" t="s">
        <v>11656</v>
      </c>
      <c r="S1198" s="356"/>
      <c r="T1198" s="155" t="s">
        <v>10016</v>
      </c>
      <c r="U1198" s="117" t="s">
        <v>7323</v>
      </c>
      <c r="V1198" s="118" t="s">
        <v>11031</v>
      </c>
      <c r="W1198" s="118" t="s">
        <v>1193</v>
      </c>
      <c r="X1198" s="119" t="s">
        <v>1193</v>
      </c>
      <c r="Y1198" s="115">
        <v>44998</v>
      </c>
      <c r="Z1198" s="115">
        <v>42004</v>
      </c>
      <c r="AA1198" s="120">
        <v>1395166</v>
      </c>
      <c r="AB1198" s="120">
        <v>0</v>
      </c>
      <c r="AC1198" s="120">
        <v>1395166</v>
      </c>
      <c r="AD1198" s="120">
        <v>0</v>
      </c>
      <c r="AE1198" s="120">
        <v>1395166</v>
      </c>
      <c r="AF1198" s="121">
        <v>0</v>
      </c>
      <c r="AG1198" s="114" t="s">
        <v>1193</v>
      </c>
      <c r="AH1198" s="114" t="s">
        <v>1193</v>
      </c>
      <c r="AI1198" s="114">
        <v>550</v>
      </c>
      <c r="AJ1198" s="114">
        <v>55</v>
      </c>
      <c r="AK1198" s="114">
        <v>495</v>
      </c>
      <c r="AL1198" s="114">
        <v>150</v>
      </c>
      <c r="AM1198" s="114">
        <v>11</v>
      </c>
      <c r="AN1198" s="118" t="s">
        <v>4568</v>
      </c>
      <c r="AO1198" s="122">
        <v>1</v>
      </c>
    </row>
    <row r="1199" spans="1:42" ht="25" customHeight="1" x14ac:dyDescent="0.35">
      <c r="A1199" s="141"/>
      <c r="B1199" s="141"/>
      <c r="C1199" s="114" t="str">
        <f t="shared" ca="1" si="170"/>
        <v>Active</v>
      </c>
      <c r="D1199" s="118" t="s">
        <v>12966</v>
      </c>
      <c r="E1199" s="129">
        <v>43790</v>
      </c>
      <c r="F1199" s="138">
        <v>46018</v>
      </c>
      <c r="G1199" s="115">
        <f t="shared" si="174"/>
        <v>46747</v>
      </c>
      <c r="H1199" s="118" t="s">
        <v>4727</v>
      </c>
      <c r="I1199" s="379" t="s">
        <v>8163</v>
      </c>
      <c r="J1199" s="345" t="s">
        <v>7324</v>
      </c>
      <c r="K1199" s="118" t="s">
        <v>14</v>
      </c>
      <c r="L1199" s="118" t="s">
        <v>3368</v>
      </c>
      <c r="M1199" s="114" t="s">
        <v>3640</v>
      </c>
      <c r="N1199" s="116" t="str">
        <f t="shared" si="171"/>
        <v>LP</v>
      </c>
      <c r="O1199" s="118" t="s">
        <v>8728</v>
      </c>
      <c r="P1199" s="114" t="str">
        <f t="shared" si="173"/>
        <v>Low</v>
      </c>
      <c r="Q1199" s="345" t="s">
        <v>3537</v>
      </c>
      <c r="R1199" s="357" t="s">
        <v>12967</v>
      </c>
      <c r="S1199" s="357"/>
      <c r="T1199" s="345" t="s">
        <v>12968</v>
      </c>
      <c r="U1199" s="139" t="s">
        <v>12969</v>
      </c>
      <c r="V1199" s="118" t="s">
        <v>12970</v>
      </c>
      <c r="W1199" s="118" t="s">
        <v>1193</v>
      </c>
      <c r="X1199" s="118" t="s">
        <v>1193</v>
      </c>
      <c r="Y1199" s="129">
        <v>43478</v>
      </c>
      <c r="Z1199" s="129">
        <v>43478</v>
      </c>
      <c r="AA1199" s="162">
        <v>448500</v>
      </c>
      <c r="AB1199" s="120">
        <v>0</v>
      </c>
      <c r="AC1199" s="120">
        <v>397785</v>
      </c>
      <c r="AD1199" s="162">
        <v>0</v>
      </c>
      <c r="AE1199" s="162">
        <v>447508</v>
      </c>
      <c r="AF1199" s="140">
        <v>2833</v>
      </c>
      <c r="AG1199" s="118" t="s">
        <v>1193</v>
      </c>
      <c r="AH1199" s="118" t="s">
        <v>1193</v>
      </c>
      <c r="AI1199" s="118">
        <v>8</v>
      </c>
      <c r="AJ1199" s="118">
        <v>2</v>
      </c>
      <c r="AK1199" s="118">
        <v>6</v>
      </c>
      <c r="AL1199" s="118">
        <v>3</v>
      </c>
      <c r="AM1199" s="118">
        <v>1</v>
      </c>
      <c r="AN1199" s="118" t="s">
        <v>3500</v>
      </c>
      <c r="AO1199" s="141">
        <v>1</v>
      </c>
    </row>
    <row r="1200" spans="1:42" ht="25" customHeight="1" x14ac:dyDescent="0.35">
      <c r="A1200" s="141"/>
      <c r="B1200" s="141"/>
      <c r="C1200" s="114" t="str">
        <f t="shared" ca="1" si="170"/>
        <v>Active</v>
      </c>
      <c r="D1200" s="114" t="s">
        <v>3799</v>
      </c>
      <c r="E1200" s="115">
        <v>43109</v>
      </c>
      <c r="F1200" s="115">
        <v>45495</v>
      </c>
      <c r="G1200" s="115">
        <f t="shared" si="174"/>
        <v>46224</v>
      </c>
      <c r="H1200" s="114" t="s">
        <v>1812</v>
      </c>
      <c r="I1200" s="379" t="s">
        <v>2958</v>
      </c>
      <c r="J1200" s="155" t="s">
        <v>7325</v>
      </c>
      <c r="K1200" s="114" t="s">
        <v>11728</v>
      </c>
      <c r="L1200" s="114" t="s">
        <v>5123</v>
      </c>
      <c r="M1200" s="114" t="s">
        <v>3640</v>
      </c>
      <c r="N1200" s="116" t="str">
        <f t="shared" si="171"/>
        <v>LP</v>
      </c>
      <c r="O1200" s="118" t="s">
        <v>8725</v>
      </c>
      <c r="P1200" s="114" t="str">
        <f t="shared" si="173"/>
        <v>Medium</v>
      </c>
      <c r="Q1200" s="155" t="s">
        <v>7326</v>
      </c>
      <c r="R1200" s="356" t="s">
        <v>14580</v>
      </c>
      <c r="S1200" s="356"/>
      <c r="T1200" s="155" t="s">
        <v>14581</v>
      </c>
      <c r="U1200" s="117" t="s">
        <v>14582</v>
      </c>
      <c r="V1200" s="118" t="s">
        <v>7327</v>
      </c>
      <c r="W1200" s="118" t="s">
        <v>7328</v>
      </c>
      <c r="X1200" s="119" t="s">
        <v>1193</v>
      </c>
      <c r="Y1200" s="128">
        <v>44331</v>
      </c>
      <c r="Z1200" s="129">
        <v>43830</v>
      </c>
      <c r="AA1200" s="120">
        <v>450000</v>
      </c>
      <c r="AB1200" s="120">
        <v>0</v>
      </c>
      <c r="AC1200" s="120">
        <v>-437500</v>
      </c>
      <c r="AD1200" s="120">
        <v>0</v>
      </c>
      <c r="AE1200" s="120">
        <v>450000</v>
      </c>
      <c r="AF1200" s="121"/>
      <c r="AG1200" s="114" t="s">
        <v>11515</v>
      </c>
      <c r="AH1200" s="114" t="s">
        <v>1193</v>
      </c>
      <c r="AI1200" s="114">
        <v>2</v>
      </c>
      <c r="AJ1200" s="114">
        <v>1</v>
      </c>
      <c r="AK1200" s="114">
        <v>1</v>
      </c>
      <c r="AL1200" s="114">
        <v>2</v>
      </c>
      <c r="AM1200" s="114">
        <v>0</v>
      </c>
      <c r="AN1200" s="118" t="s">
        <v>3500</v>
      </c>
      <c r="AO1200" s="122">
        <v>1</v>
      </c>
    </row>
    <row r="1201" spans="1:41" ht="25" customHeight="1" x14ac:dyDescent="0.35">
      <c r="A1201" s="141"/>
      <c r="B1201" s="141"/>
      <c r="C1201" s="114" t="str">
        <f t="shared" ca="1" si="170"/>
        <v>Expired</v>
      </c>
      <c r="D1201" s="114" t="s">
        <v>2110</v>
      </c>
      <c r="E1201" s="115">
        <v>43348</v>
      </c>
      <c r="F1201" s="115">
        <f>E1201</f>
        <v>43348</v>
      </c>
      <c r="G1201" s="115">
        <f t="shared" si="174"/>
        <v>44078</v>
      </c>
      <c r="H1201" s="114" t="s">
        <v>4830</v>
      </c>
      <c r="I1201" s="379" t="s">
        <v>2111</v>
      </c>
      <c r="J1201" s="155" t="s">
        <v>7330</v>
      </c>
      <c r="K1201" s="114" t="s">
        <v>11728</v>
      </c>
      <c r="L1201" s="114" t="s">
        <v>5123</v>
      </c>
      <c r="M1201" s="114" t="s">
        <v>3640</v>
      </c>
      <c r="N1201" s="116" t="str">
        <f t="shared" si="171"/>
        <v>LP</v>
      </c>
      <c r="O1201" s="118" t="s">
        <v>8725</v>
      </c>
      <c r="P1201" s="114" t="str">
        <f t="shared" si="173"/>
        <v>Medium</v>
      </c>
      <c r="Q1201" s="155" t="s">
        <v>7331</v>
      </c>
      <c r="R1201" s="356" t="s">
        <v>13667</v>
      </c>
      <c r="S1201" s="356"/>
      <c r="T1201" s="155" t="s">
        <v>13668</v>
      </c>
      <c r="U1201" s="117" t="s">
        <v>13666</v>
      </c>
      <c r="V1201" s="118" t="s">
        <v>8296</v>
      </c>
      <c r="W1201" s="119" t="s">
        <v>1193</v>
      </c>
      <c r="X1201" s="119" t="s">
        <v>1193</v>
      </c>
      <c r="Y1201" s="128">
        <v>43306</v>
      </c>
      <c r="Z1201" s="118" t="s">
        <v>3303</v>
      </c>
      <c r="AA1201" s="120">
        <v>0</v>
      </c>
      <c r="AB1201" s="120">
        <v>0</v>
      </c>
      <c r="AC1201" s="120">
        <v>0</v>
      </c>
      <c r="AD1201" s="120">
        <v>0</v>
      </c>
      <c r="AE1201" s="120">
        <v>0</v>
      </c>
      <c r="AF1201" s="121">
        <v>0</v>
      </c>
      <c r="AG1201" s="114" t="s">
        <v>1193</v>
      </c>
      <c r="AH1201" s="130" t="s">
        <v>1193</v>
      </c>
      <c r="AI1201" s="131">
        <v>16</v>
      </c>
      <c r="AJ1201" s="131">
        <v>7</v>
      </c>
      <c r="AK1201" s="131">
        <v>9</v>
      </c>
      <c r="AL1201" s="131">
        <v>0</v>
      </c>
      <c r="AM1201" s="131">
        <v>0</v>
      </c>
      <c r="AN1201" s="118" t="s">
        <v>3500</v>
      </c>
      <c r="AO1201" s="122">
        <v>1</v>
      </c>
    </row>
    <row r="1202" spans="1:41" ht="25" customHeight="1" x14ac:dyDescent="0.35">
      <c r="A1202" s="141"/>
      <c r="B1202" s="141"/>
      <c r="C1202" s="114" t="str">
        <f t="shared" ca="1" si="170"/>
        <v>Active</v>
      </c>
      <c r="D1202" s="114" t="s">
        <v>4055</v>
      </c>
      <c r="E1202" s="115">
        <v>43819</v>
      </c>
      <c r="F1202" s="115">
        <v>46011</v>
      </c>
      <c r="G1202" s="115">
        <f>DATE(YEAR(F1202)+1,MONTH(F1202)+6,DAY(F1202)-1)</f>
        <v>46557</v>
      </c>
      <c r="H1202" s="114" t="s">
        <v>2448</v>
      </c>
      <c r="I1202" s="379" t="s">
        <v>3025</v>
      </c>
      <c r="J1202" s="155" t="s">
        <v>7332</v>
      </c>
      <c r="K1202" s="114" t="s">
        <v>11728</v>
      </c>
      <c r="L1202" s="114" t="s">
        <v>5123</v>
      </c>
      <c r="M1202" s="114" t="s">
        <v>3640</v>
      </c>
      <c r="N1202" s="116" t="str">
        <f t="shared" si="171"/>
        <v>LP</v>
      </c>
      <c r="O1202" s="118" t="s">
        <v>8728</v>
      </c>
      <c r="P1202" s="114" t="str">
        <f t="shared" si="173"/>
        <v>Low</v>
      </c>
      <c r="Q1202" s="155" t="s">
        <v>2147</v>
      </c>
      <c r="R1202" s="356" t="s">
        <v>16260</v>
      </c>
      <c r="S1202" s="356"/>
      <c r="T1202" s="155" t="s">
        <v>13366</v>
      </c>
      <c r="U1202" s="117" t="s">
        <v>16261</v>
      </c>
      <c r="V1202" s="118" t="s">
        <v>7333</v>
      </c>
      <c r="W1202" s="118" t="s">
        <v>1193</v>
      </c>
      <c r="X1202" s="119" t="s">
        <v>1193</v>
      </c>
      <c r="Y1202" s="128">
        <v>43682</v>
      </c>
      <c r="Z1202" s="128">
        <v>44196</v>
      </c>
      <c r="AA1202" s="120">
        <v>1598881</v>
      </c>
      <c r="AB1202" s="120">
        <v>0</v>
      </c>
      <c r="AC1202" s="120">
        <v>780000</v>
      </c>
      <c r="AD1202" s="120">
        <v>0</v>
      </c>
      <c r="AE1202" s="120">
        <v>1528209</v>
      </c>
      <c r="AF1202" s="121">
        <v>112672</v>
      </c>
      <c r="AG1202" s="114" t="s">
        <v>7834</v>
      </c>
      <c r="AH1202" s="114" t="s">
        <v>1193</v>
      </c>
      <c r="AI1202" s="114">
        <v>4</v>
      </c>
      <c r="AJ1202" s="114">
        <v>0</v>
      </c>
      <c r="AK1202" s="114">
        <v>4</v>
      </c>
      <c r="AL1202" s="114">
        <v>12</v>
      </c>
      <c r="AM1202" s="114">
        <v>1</v>
      </c>
      <c r="AN1202" s="118" t="s">
        <v>3500</v>
      </c>
      <c r="AO1202" s="122">
        <v>1</v>
      </c>
    </row>
    <row r="1203" spans="1:41" ht="25" customHeight="1" x14ac:dyDescent="0.35">
      <c r="A1203" s="141"/>
      <c r="B1203" s="141"/>
      <c r="C1203" s="114" t="str">
        <f t="shared" ca="1" si="170"/>
        <v>Expired</v>
      </c>
      <c r="D1203" s="114" t="s">
        <v>10020</v>
      </c>
      <c r="E1203" s="115">
        <v>42220</v>
      </c>
      <c r="F1203" s="115">
        <v>45105</v>
      </c>
      <c r="G1203" s="115">
        <f>DATE(YEAR(F1203)+1,MONTH(F1203),DAY(F1203)-1)</f>
        <v>45470</v>
      </c>
      <c r="H1203" s="114" t="s">
        <v>995</v>
      </c>
      <c r="I1203" s="379" t="s">
        <v>996</v>
      </c>
      <c r="J1203" s="155" t="s">
        <v>5758</v>
      </c>
      <c r="K1203" s="114" t="s">
        <v>11728</v>
      </c>
      <c r="L1203" s="114" t="s">
        <v>5123</v>
      </c>
      <c r="M1203" s="114" t="s">
        <v>3640</v>
      </c>
      <c r="N1203" s="116" t="str">
        <f t="shared" si="171"/>
        <v>LP</v>
      </c>
      <c r="O1203" s="118" t="s">
        <v>8725</v>
      </c>
      <c r="P1203" s="114" t="str">
        <f t="shared" si="173"/>
        <v>Medium</v>
      </c>
      <c r="Q1203" s="155" t="s">
        <v>7334</v>
      </c>
      <c r="R1203" s="356" t="s">
        <v>13665</v>
      </c>
      <c r="S1203" s="356"/>
      <c r="T1203" s="155" t="s">
        <v>13664</v>
      </c>
      <c r="U1203" s="117" t="s">
        <v>7335</v>
      </c>
      <c r="V1203" s="118" t="s">
        <v>7336</v>
      </c>
      <c r="W1203" s="119" t="s">
        <v>1193</v>
      </c>
      <c r="X1203" s="119" t="s">
        <v>1193</v>
      </c>
      <c r="Y1203" s="128">
        <v>43805</v>
      </c>
      <c r="Z1203" s="128">
        <v>43830</v>
      </c>
      <c r="AA1203" s="120">
        <v>16300</v>
      </c>
      <c r="AB1203" s="120">
        <v>0</v>
      </c>
      <c r="AC1203" s="120">
        <v>0</v>
      </c>
      <c r="AD1203" s="120">
        <v>0</v>
      </c>
      <c r="AE1203" s="120">
        <v>17800</v>
      </c>
      <c r="AF1203" s="121"/>
      <c r="AG1203" s="114" t="s">
        <v>11516</v>
      </c>
      <c r="AH1203" s="130" t="s">
        <v>7612</v>
      </c>
      <c r="AI1203" s="131">
        <v>2</v>
      </c>
      <c r="AJ1203" s="131">
        <v>1</v>
      </c>
      <c r="AK1203" s="131">
        <v>1</v>
      </c>
      <c r="AL1203" s="131">
        <v>5</v>
      </c>
      <c r="AM1203" s="131">
        <v>1</v>
      </c>
      <c r="AN1203" s="118" t="s">
        <v>3500</v>
      </c>
      <c r="AO1203" s="122">
        <v>1</v>
      </c>
    </row>
    <row r="1204" spans="1:41" ht="25" customHeight="1" x14ac:dyDescent="0.35">
      <c r="A1204" s="141"/>
      <c r="B1204" s="141"/>
      <c r="C1204" s="114" t="str">
        <f t="shared" ca="1" si="170"/>
        <v>Expired</v>
      </c>
      <c r="D1204" s="114" t="s">
        <v>911</v>
      </c>
      <c r="E1204" s="115">
        <v>42145</v>
      </c>
      <c r="F1204" s="115">
        <f>E1204</f>
        <v>42145</v>
      </c>
      <c r="G1204" s="115">
        <f t="shared" ref="G1204:G1212" si="175">DATE(YEAR(F1204)+2,MONTH(F1204),DAY(F1204)-1)</f>
        <v>42875</v>
      </c>
      <c r="H1204" s="114" t="s">
        <v>912</v>
      </c>
      <c r="I1204" s="379" t="s">
        <v>3170</v>
      </c>
      <c r="J1204" s="155" t="s">
        <v>7337</v>
      </c>
      <c r="K1204" s="114" t="s">
        <v>30</v>
      </c>
      <c r="L1204" s="114" t="s">
        <v>15709</v>
      </c>
      <c r="M1204" s="114" t="s">
        <v>3640</v>
      </c>
      <c r="N1204" s="116" t="str">
        <f t="shared" si="171"/>
        <v>LP</v>
      </c>
      <c r="O1204" s="118" t="s">
        <v>8728</v>
      </c>
      <c r="P1204" s="114" t="str">
        <f t="shared" si="173"/>
        <v>Low</v>
      </c>
      <c r="Q1204" s="155" t="s">
        <v>2147</v>
      </c>
      <c r="R1204" s="356" t="s">
        <v>13591</v>
      </c>
      <c r="S1204" s="356"/>
      <c r="T1204" s="155" t="s">
        <v>13589</v>
      </c>
      <c r="U1204" s="127" t="s">
        <v>13590</v>
      </c>
      <c r="V1204" s="118" t="s">
        <v>13592</v>
      </c>
      <c r="W1204" s="119" t="s">
        <v>1193</v>
      </c>
      <c r="X1204" s="119" t="s">
        <v>1193</v>
      </c>
      <c r="Y1204" s="128">
        <v>42103</v>
      </c>
      <c r="Z1204" s="128">
        <v>42369</v>
      </c>
      <c r="AA1204" s="120">
        <v>24500</v>
      </c>
      <c r="AB1204" s="120" t="s">
        <v>13593</v>
      </c>
      <c r="AC1204" s="120">
        <v>62340.67</v>
      </c>
      <c r="AD1204" s="120">
        <v>0</v>
      </c>
      <c r="AE1204" s="120">
        <v>1103340.67</v>
      </c>
      <c r="AF1204" s="121">
        <v>0</v>
      </c>
      <c r="AG1204" s="114" t="s">
        <v>13594</v>
      </c>
      <c r="AH1204" s="114" t="s">
        <v>13595</v>
      </c>
      <c r="AI1204" s="114">
        <v>26</v>
      </c>
      <c r="AJ1204" s="114">
        <v>12</v>
      </c>
      <c r="AK1204" s="114">
        <v>19</v>
      </c>
      <c r="AL1204" s="114">
        <v>1</v>
      </c>
      <c r="AM1204" s="114">
        <v>0</v>
      </c>
      <c r="AN1204" s="118" t="s">
        <v>3500</v>
      </c>
      <c r="AO1204" s="122">
        <v>1</v>
      </c>
    </row>
    <row r="1205" spans="1:41" ht="25" customHeight="1" x14ac:dyDescent="0.35">
      <c r="A1205" s="141"/>
      <c r="B1205" s="141"/>
      <c r="C1205" s="114" t="str">
        <f t="shared" ca="1" si="170"/>
        <v>Expired</v>
      </c>
      <c r="D1205" s="114" t="s">
        <v>1551</v>
      </c>
      <c r="E1205" s="115">
        <v>42913</v>
      </c>
      <c r="F1205" s="115">
        <f>E1205</f>
        <v>42913</v>
      </c>
      <c r="G1205" s="115">
        <f t="shared" si="175"/>
        <v>43642</v>
      </c>
      <c r="H1205" s="114" t="s">
        <v>1563</v>
      </c>
      <c r="I1205" s="379" t="s">
        <v>3011</v>
      </c>
      <c r="J1205" s="155" t="s">
        <v>7338</v>
      </c>
      <c r="K1205" s="114" t="s">
        <v>11728</v>
      </c>
      <c r="L1205" s="114" t="s">
        <v>5123</v>
      </c>
      <c r="M1205" s="114" t="s">
        <v>3640</v>
      </c>
      <c r="N1205" s="116" t="str">
        <f t="shared" si="171"/>
        <v>LP</v>
      </c>
      <c r="O1205" s="118" t="s">
        <v>8728</v>
      </c>
      <c r="P1205" s="114" t="str">
        <f t="shared" si="173"/>
        <v>Low</v>
      </c>
      <c r="Q1205" s="155" t="s">
        <v>7339</v>
      </c>
      <c r="R1205" s="356" t="s">
        <v>13588</v>
      </c>
      <c r="S1205" s="356"/>
      <c r="T1205" s="155" t="s">
        <v>13585</v>
      </c>
      <c r="U1205" s="127" t="s">
        <v>13586</v>
      </c>
      <c r="V1205" s="118" t="s">
        <v>13587</v>
      </c>
      <c r="W1205" s="119" t="s">
        <v>1193</v>
      </c>
      <c r="X1205" s="119" t="s">
        <v>1193</v>
      </c>
      <c r="Y1205" s="128">
        <v>42863</v>
      </c>
      <c r="Z1205" s="128">
        <v>42369</v>
      </c>
      <c r="AA1205" s="120">
        <v>8525271</v>
      </c>
      <c r="AB1205" s="120">
        <v>0</v>
      </c>
      <c r="AC1205" s="120">
        <v>0</v>
      </c>
      <c r="AD1205" s="120">
        <v>0</v>
      </c>
      <c r="AE1205" s="120">
        <v>1055505.22</v>
      </c>
      <c r="AF1205" s="121">
        <v>0</v>
      </c>
      <c r="AG1205" s="114" t="s">
        <v>1193</v>
      </c>
      <c r="AH1205" s="114" t="s">
        <v>1193</v>
      </c>
      <c r="AI1205" s="114">
        <v>9</v>
      </c>
      <c r="AJ1205" s="114">
        <v>3</v>
      </c>
      <c r="AK1205" s="114">
        <v>6</v>
      </c>
      <c r="AL1205" s="114">
        <v>9</v>
      </c>
      <c r="AM1205" s="114">
        <v>0</v>
      </c>
      <c r="AN1205" s="118" t="s">
        <v>3517</v>
      </c>
      <c r="AO1205" s="122">
        <v>1</v>
      </c>
    </row>
    <row r="1206" spans="1:41" ht="25" customHeight="1" x14ac:dyDescent="0.35">
      <c r="A1206" s="141"/>
      <c r="B1206" s="141"/>
      <c r="C1206" s="114" t="str">
        <f t="shared" ca="1" si="170"/>
        <v>Expired</v>
      </c>
      <c r="D1206" s="114" t="s">
        <v>3884</v>
      </c>
      <c r="E1206" s="115">
        <v>42090</v>
      </c>
      <c r="F1206" s="115">
        <v>44282</v>
      </c>
      <c r="G1206" s="115">
        <f t="shared" si="175"/>
        <v>45011</v>
      </c>
      <c r="H1206" s="114" t="s">
        <v>872</v>
      </c>
      <c r="I1206" s="379" t="s">
        <v>873</v>
      </c>
      <c r="J1206" s="155" t="s">
        <v>7340</v>
      </c>
      <c r="K1206" s="114" t="s">
        <v>11728</v>
      </c>
      <c r="L1206" s="114" t="s">
        <v>5123</v>
      </c>
      <c r="M1206" s="114" t="s">
        <v>3640</v>
      </c>
      <c r="N1206" s="116" t="str">
        <f t="shared" si="171"/>
        <v>LP</v>
      </c>
      <c r="O1206" s="118" t="s">
        <v>8725</v>
      </c>
      <c r="P1206" s="114" t="str">
        <f t="shared" si="173"/>
        <v>Medium</v>
      </c>
      <c r="Q1206" s="155" t="s">
        <v>876</v>
      </c>
      <c r="R1206" s="356"/>
      <c r="S1206" s="356"/>
      <c r="T1206" s="155" t="s">
        <v>1689</v>
      </c>
      <c r="U1206" s="117" t="s">
        <v>7341</v>
      </c>
      <c r="V1206" s="118" t="s">
        <v>11160</v>
      </c>
      <c r="W1206" s="119" t="s">
        <v>1193</v>
      </c>
      <c r="X1206" s="119" t="s">
        <v>1193</v>
      </c>
      <c r="Y1206" s="128">
        <v>43980</v>
      </c>
      <c r="Z1206" s="118" t="s">
        <v>3305</v>
      </c>
      <c r="AA1206" s="120">
        <v>569300</v>
      </c>
      <c r="AB1206" s="120">
        <v>0</v>
      </c>
      <c r="AC1206" s="120">
        <v>422733</v>
      </c>
      <c r="AD1206" s="120">
        <v>0</v>
      </c>
      <c r="AE1206" s="120">
        <v>634071</v>
      </c>
      <c r="AF1206" s="121"/>
      <c r="AG1206" s="114" t="s">
        <v>7835</v>
      </c>
      <c r="AH1206" s="130" t="s">
        <v>1193</v>
      </c>
      <c r="AI1206" s="130"/>
      <c r="AJ1206" s="130"/>
      <c r="AK1206" s="130"/>
      <c r="AL1206" s="130"/>
      <c r="AM1206" s="130"/>
      <c r="AN1206" s="118" t="str">
        <f>IF(ISNUMBER(#REF!), IF(#REF!&lt;5000001,"SMALL", IF(#REF!&lt;15000001,"MEDIUM","LARGE")),"")</f>
        <v/>
      </c>
      <c r="AO1206" s="122">
        <v>1</v>
      </c>
    </row>
    <row r="1207" spans="1:41" ht="25" customHeight="1" x14ac:dyDescent="0.35">
      <c r="A1207" s="141"/>
      <c r="B1207" s="141"/>
      <c r="C1207" s="114" t="str">
        <f t="shared" ca="1" si="170"/>
        <v>Expired</v>
      </c>
      <c r="D1207" s="114" t="s">
        <v>1240</v>
      </c>
      <c r="E1207" s="115">
        <v>42514</v>
      </c>
      <c r="F1207" s="115">
        <v>43240</v>
      </c>
      <c r="G1207" s="115">
        <f t="shared" si="175"/>
        <v>43970</v>
      </c>
      <c r="H1207" s="114" t="s">
        <v>1244</v>
      </c>
      <c r="I1207" s="379" t="s">
        <v>2992</v>
      </c>
      <c r="J1207" s="155" t="s">
        <v>7342</v>
      </c>
      <c r="K1207" s="114" t="s">
        <v>24</v>
      </c>
      <c r="L1207" s="114" t="s">
        <v>5123</v>
      </c>
      <c r="M1207" s="114" t="s">
        <v>3640</v>
      </c>
      <c r="N1207" s="116" t="str">
        <f t="shared" si="171"/>
        <v>LP</v>
      </c>
      <c r="O1207" s="118" t="s">
        <v>8725</v>
      </c>
      <c r="P1207" s="114" t="str">
        <f t="shared" si="173"/>
        <v>Medium</v>
      </c>
      <c r="Q1207" s="155" t="s">
        <v>7343</v>
      </c>
      <c r="R1207" s="356" t="s">
        <v>13579</v>
      </c>
      <c r="S1207" s="356"/>
      <c r="T1207" s="155" t="s">
        <v>13580</v>
      </c>
      <c r="U1207" s="127" t="s">
        <v>13581</v>
      </c>
      <c r="V1207" s="119" t="s">
        <v>13582</v>
      </c>
      <c r="W1207" s="119" t="s">
        <v>1193</v>
      </c>
      <c r="X1207" s="119" t="s">
        <v>1193</v>
      </c>
      <c r="Y1207" s="128">
        <v>42450</v>
      </c>
      <c r="Z1207" s="128">
        <v>43100</v>
      </c>
      <c r="AA1207" s="120">
        <v>54696</v>
      </c>
      <c r="AB1207" s="120">
        <v>0</v>
      </c>
      <c r="AC1207" s="120">
        <v>54696</v>
      </c>
      <c r="AD1207" s="120">
        <v>0</v>
      </c>
      <c r="AE1207" s="120">
        <v>54696</v>
      </c>
      <c r="AF1207" s="121">
        <v>0</v>
      </c>
      <c r="AG1207" s="114" t="s">
        <v>13583</v>
      </c>
      <c r="AH1207" s="114" t="s">
        <v>13584</v>
      </c>
      <c r="AI1207" s="114">
        <v>4</v>
      </c>
      <c r="AJ1207" s="114">
        <v>2</v>
      </c>
      <c r="AK1207" s="114">
        <v>2</v>
      </c>
      <c r="AL1207" s="114">
        <v>10</v>
      </c>
      <c r="AM1207" s="114">
        <v>1</v>
      </c>
      <c r="AN1207" s="118" t="s">
        <v>3500</v>
      </c>
      <c r="AO1207" s="122">
        <v>1</v>
      </c>
    </row>
    <row r="1208" spans="1:41" ht="25" customHeight="1" x14ac:dyDescent="0.35">
      <c r="A1208" s="141" t="s">
        <v>11533</v>
      </c>
      <c r="B1208" s="207">
        <v>45103</v>
      </c>
      <c r="C1208" s="114" t="str">
        <f t="shared" ca="1" si="170"/>
        <v>Active</v>
      </c>
      <c r="D1208" s="114" t="s">
        <v>10007</v>
      </c>
      <c r="E1208" s="115">
        <v>45100</v>
      </c>
      <c r="F1208" s="115">
        <v>45831</v>
      </c>
      <c r="G1208" s="115">
        <f t="shared" si="175"/>
        <v>46560</v>
      </c>
      <c r="H1208" s="114" t="s">
        <v>10008</v>
      </c>
      <c r="I1208" s="379" t="s">
        <v>10009</v>
      </c>
      <c r="J1208" s="155" t="s">
        <v>10010</v>
      </c>
      <c r="K1208" s="114" t="s">
        <v>11728</v>
      </c>
      <c r="L1208" s="114" t="s">
        <v>5123</v>
      </c>
      <c r="M1208" s="114" t="s">
        <v>3640</v>
      </c>
      <c r="N1208" s="116" t="str">
        <f t="shared" si="171"/>
        <v>LP</v>
      </c>
      <c r="O1208" s="114" t="s">
        <v>8725</v>
      </c>
      <c r="P1208" s="114" t="str">
        <f>IF(EXACT(O1208,"Overseas Charities Operating in Jamaica"),"Medium",IF(EXACT(O1208,"Muslim Groups/Foundations"),"Medium",IF(EXACT(O1208,"Churches"),"Low",IF(EXACT(O1208,"Benevolent Societies"),"Low",IF(EXACT(O1208,"Alumni/Past Students Associations"),"Low",IF(EXACT(O1208,"Schools(Government/Private)"),"Low",IF(EXACT(O1208,"Govt.Based Trusts/Charities"),"Low",IF(EXACT(O1208,"Trust"),"Medium",IF(EXACT(O1208,"Company Based Foundations"),"Medium",IF(EXACT(O1208,"Other Foundations"),"Medium",IF(EXACT(O1208,"Unincorporated Groups"),"Medium","")))))))))))</f>
        <v>Medium</v>
      </c>
      <c r="Q1208" s="155" t="s">
        <v>10011</v>
      </c>
      <c r="R1208" s="356" t="s">
        <v>15181</v>
      </c>
      <c r="S1208" s="356"/>
      <c r="T1208" s="155" t="s">
        <v>10012</v>
      </c>
      <c r="U1208" s="117" t="s">
        <v>14489</v>
      </c>
      <c r="V1208" s="118" t="s">
        <v>10947</v>
      </c>
      <c r="W1208" s="119" t="s">
        <v>1193</v>
      </c>
      <c r="X1208" s="119" t="s">
        <v>1193</v>
      </c>
      <c r="Y1208" s="115">
        <v>45035</v>
      </c>
      <c r="Z1208" s="128">
        <v>45291</v>
      </c>
      <c r="AA1208" s="120">
        <v>11300563</v>
      </c>
      <c r="AB1208" s="120">
        <v>0</v>
      </c>
      <c r="AC1208" s="120">
        <v>0</v>
      </c>
      <c r="AD1208" s="120">
        <v>0</v>
      </c>
      <c r="AE1208" s="120">
        <v>11265563</v>
      </c>
      <c r="AF1208" s="121">
        <v>70000</v>
      </c>
      <c r="AG1208" s="114" t="s">
        <v>15182</v>
      </c>
      <c r="AH1208" s="114" t="s">
        <v>1193</v>
      </c>
      <c r="AI1208" s="114">
        <v>1</v>
      </c>
      <c r="AJ1208" s="114">
        <v>0</v>
      </c>
      <c r="AK1208" s="114">
        <v>1</v>
      </c>
      <c r="AL1208" s="114">
        <v>0</v>
      </c>
      <c r="AM1208" s="114">
        <v>0</v>
      </c>
      <c r="AN1208" s="118" t="s">
        <v>3517</v>
      </c>
      <c r="AO1208" s="122">
        <v>1</v>
      </c>
    </row>
    <row r="1209" spans="1:41" ht="25" customHeight="1" x14ac:dyDescent="0.35">
      <c r="A1209" s="141"/>
      <c r="B1209" s="141"/>
      <c r="C1209" s="114" t="str">
        <f t="shared" ca="1" si="170"/>
        <v>Expired</v>
      </c>
      <c r="D1209" s="114" t="s">
        <v>2645</v>
      </c>
      <c r="E1209" s="115">
        <v>44055</v>
      </c>
      <c r="F1209" s="115">
        <f>E1209</f>
        <v>44055</v>
      </c>
      <c r="G1209" s="115">
        <f t="shared" si="175"/>
        <v>44784</v>
      </c>
      <c r="H1209" s="114" t="s">
        <v>2646</v>
      </c>
      <c r="I1209" s="379" t="s">
        <v>3037</v>
      </c>
      <c r="J1209" s="155" t="s">
        <v>7344</v>
      </c>
      <c r="K1209" s="114" t="s">
        <v>11728</v>
      </c>
      <c r="L1209" s="114" t="s">
        <v>5123</v>
      </c>
      <c r="M1209" s="114" t="s">
        <v>3640</v>
      </c>
      <c r="N1209" s="116" t="str">
        <f t="shared" si="171"/>
        <v>LP</v>
      </c>
      <c r="O1209" s="118" t="s">
        <v>8725</v>
      </c>
      <c r="P1209" s="114" t="str">
        <f>IF(EXACT(O1209,"Overseas Charities Operating in Jamaica"),"Medium",IF(EXACT(O1209,"Muslim Groups/Foundations"),"Medium",IF(EXACT(O1209,"Churches"),"Low",IF(EXACT(O1209,"Benevolent Societies"),"Low",IF(EXACT(O1209,"Alumni/Past Students'associations"),"Low",IF(EXACT(O1209,"Schools(Government/Private)"),"Low",IF(EXACT(O1209,"Govt.Based Trust/Charities"),"Low",IF(EXACT(O1209,"Trust"),"Medium",IF(EXACT(O1209,"Company Based Foundations"),"Medium",IF(EXACT(O1209,"Other Foundations"),"Medium",IF(EXACT(O1209,"Unincorporated Groups"),"Medium","")))))))))))</f>
        <v>Medium</v>
      </c>
      <c r="Q1209" s="155" t="s">
        <v>7345</v>
      </c>
      <c r="R1209" s="356" t="s">
        <v>13575</v>
      </c>
      <c r="S1209" s="356"/>
      <c r="T1209" s="155" t="s">
        <v>13576</v>
      </c>
      <c r="U1209" s="127" t="s">
        <v>13577</v>
      </c>
      <c r="V1209" s="129" t="s">
        <v>13578</v>
      </c>
      <c r="W1209" s="128" t="s">
        <v>1193</v>
      </c>
      <c r="X1209" s="128" t="s">
        <v>1193</v>
      </c>
      <c r="Y1209" s="128">
        <v>43899</v>
      </c>
      <c r="Z1209" s="118" t="s">
        <v>3303</v>
      </c>
      <c r="AA1209" s="120">
        <v>0</v>
      </c>
      <c r="AB1209" s="120">
        <v>0</v>
      </c>
      <c r="AC1209" s="120">
        <v>0</v>
      </c>
      <c r="AD1209" s="120">
        <v>0</v>
      </c>
      <c r="AE1209" s="120">
        <v>0</v>
      </c>
      <c r="AF1209" s="121">
        <v>0</v>
      </c>
      <c r="AG1209" s="114" t="s">
        <v>1193</v>
      </c>
      <c r="AH1209" s="114" t="s">
        <v>1193</v>
      </c>
      <c r="AI1209" s="114">
        <v>3</v>
      </c>
      <c r="AJ1209" s="114">
        <v>2</v>
      </c>
      <c r="AK1209" s="114">
        <v>1</v>
      </c>
      <c r="AL1209" s="114">
        <v>0</v>
      </c>
      <c r="AM1209" s="114">
        <v>1</v>
      </c>
      <c r="AN1209" s="118" t="s">
        <v>3500</v>
      </c>
      <c r="AO1209" s="122">
        <v>1</v>
      </c>
    </row>
    <row r="1210" spans="1:41" ht="25" customHeight="1" x14ac:dyDescent="0.35">
      <c r="A1210" s="141" t="s">
        <v>11533</v>
      </c>
      <c r="B1210" s="207">
        <v>45972</v>
      </c>
      <c r="C1210" s="114" t="str">
        <f t="shared" ca="1" si="170"/>
        <v>Active</v>
      </c>
      <c r="D1210" s="114" t="s">
        <v>15728</v>
      </c>
      <c r="E1210" s="115">
        <v>45972</v>
      </c>
      <c r="F1210" s="115">
        <v>45972</v>
      </c>
      <c r="G1210" s="115">
        <f t="shared" si="175"/>
        <v>46701</v>
      </c>
      <c r="H1210" s="114" t="s">
        <v>15729</v>
      </c>
      <c r="I1210" s="379" t="s">
        <v>15730</v>
      </c>
      <c r="J1210" s="155" t="s">
        <v>15731</v>
      </c>
      <c r="K1210" s="114" t="s">
        <v>11728</v>
      </c>
      <c r="L1210" s="114" t="s">
        <v>5123</v>
      </c>
      <c r="M1210" s="114" t="s">
        <v>3640</v>
      </c>
      <c r="N1210" s="116" t="str">
        <f t="shared" si="171"/>
        <v>LP</v>
      </c>
      <c r="O1210" s="114" t="s">
        <v>8725</v>
      </c>
      <c r="P1210" s="114" t="str">
        <f>IF(EXACT(O1210,"Overseas Charities Operating in Jamaica"),"Medium",IF(EXACT(O1210,"Muslim Groups/Foundations"),"Medium",IF(EXACT(O1210,"Churches"),"Low",IF(EXACT(O1210,"Benevolent Societies"),"Low",IF(EXACT(O1210,"Alumni/Past Students Associations"),"Low",IF(EXACT(O1210,"Schools(Government/Private)"),"Low",IF(EXACT(O1210,"Govt.Based Trusts/Charities"),"Low",IF(EXACT(O1210,"Trust"),"Medium",IF(EXACT(O1210,"Company Based Foundations"),"Medium",IF(EXACT(O1210,"Other Foundations"),"Medium",IF(EXACT(O1210,"Unincorporated Groups"),"Medium","")))))))))))</f>
        <v>Medium</v>
      </c>
      <c r="Q1210" s="354" t="s">
        <v>15732</v>
      </c>
      <c r="R1210" s="356" t="s">
        <v>15733</v>
      </c>
      <c r="S1210" s="356"/>
      <c r="T1210" s="155" t="s">
        <v>15734</v>
      </c>
      <c r="U1210" s="117" t="s">
        <v>15735</v>
      </c>
      <c r="V1210" s="118" t="s">
        <v>15736</v>
      </c>
      <c r="W1210" s="118" t="s">
        <v>15737</v>
      </c>
      <c r="X1210" s="118" t="s">
        <v>15738</v>
      </c>
      <c r="Y1210" s="115">
        <v>45957</v>
      </c>
      <c r="Z1210" s="115" t="s">
        <v>3303</v>
      </c>
      <c r="AA1210" s="120">
        <v>0</v>
      </c>
      <c r="AB1210" s="120">
        <v>0</v>
      </c>
      <c r="AC1210" s="120">
        <v>0</v>
      </c>
      <c r="AD1210" s="120">
        <v>0</v>
      </c>
      <c r="AE1210" s="120">
        <v>0</v>
      </c>
      <c r="AF1210" s="121">
        <v>0</v>
      </c>
      <c r="AG1210" s="114" t="s">
        <v>1193</v>
      </c>
      <c r="AH1210" s="114" t="s">
        <v>1193</v>
      </c>
      <c r="AI1210" s="114">
        <v>7</v>
      </c>
      <c r="AJ1210" s="114">
        <v>2</v>
      </c>
      <c r="AK1210" s="114">
        <v>5</v>
      </c>
      <c r="AL1210" s="114">
        <v>7</v>
      </c>
      <c r="AM1210" s="114">
        <v>0</v>
      </c>
      <c r="AN1210" s="118" t="s">
        <v>3500</v>
      </c>
      <c r="AO1210" s="122">
        <v>1</v>
      </c>
    </row>
    <row r="1211" spans="1:41" ht="25" customHeight="1" x14ac:dyDescent="0.35">
      <c r="A1211" s="205" t="s">
        <v>11533</v>
      </c>
      <c r="B1211" s="207">
        <v>45978</v>
      </c>
      <c r="C1211" s="114" t="str">
        <f t="shared" ca="1" si="170"/>
        <v>Active</v>
      </c>
      <c r="D1211" s="114" t="s">
        <v>15749</v>
      </c>
      <c r="E1211" s="115">
        <v>45978</v>
      </c>
      <c r="F1211" s="115">
        <v>45978</v>
      </c>
      <c r="G1211" s="115">
        <f t="shared" si="175"/>
        <v>46707</v>
      </c>
      <c r="H1211" s="114" t="s">
        <v>15750</v>
      </c>
      <c r="I1211" s="379" t="s">
        <v>15751</v>
      </c>
      <c r="J1211" s="155" t="s">
        <v>15752</v>
      </c>
      <c r="K1211" s="114" t="s">
        <v>11728</v>
      </c>
      <c r="L1211" s="114" t="s">
        <v>5123</v>
      </c>
      <c r="M1211" s="114" t="s">
        <v>3640</v>
      </c>
      <c r="N1211" s="116" t="str">
        <f t="shared" si="171"/>
        <v>LP</v>
      </c>
      <c r="O1211" s="114" t="s">
        <v>8725</v>
      </c>
      <c r="P1211" s="114" t="str">
        <f>IF(EXACT(O1211,"Overseas Charities Operating in Jamaica"),"Medium",IF(EXACT(O1211,"Muslim Groups/Foundations"),"Medium",IF(EXACT(O1211,"Churches"),"Low",IF(EXACT(O1211,"Benevolent Societies"),"Low",IF(EXACT(O1211,"Alumni/Past Students Associations"),"Low",IF(EXACT(O1211,"Schools(Government/Private)"),"Low",IF(EXACT(O1211,"Govt.Based Trusts/Charities"),"Low",IF(EXACT(O1211,"Trust"),"Medium",IF(EXACT(O1211,"Company Based Foundations"),"Medium",IF(EXACT(O1211,"Other Foundations"),"Medium",IF(EXACT(O1211,"Unincorporated Groups"),"Medium","")))))))))))</f>
        <v>Medium</v>
      </c>
      <c r="Q1211" s="155" t="s">
        <v>15753</v>
      </c>
      <c r="R1211" s="356" t="s">
        <v>15754</v>
      </c>
      <c r="S1211" s="356"/>
      <c r="T1211" s="155" t="s">
        <v>15755</v>
      </c>
      <c r="U1211" s="117" t="s">
        <v>15756</v>
      </c>
      <c r="V1211" s="118" t="s">
        <v>15757</v>
      </c>
      <c r="W1211" s="119" t="s">
        <v>15758</v>
      </c>
      <c r="X1211" s="119" t="s">
        <v>1193</v>
      </c>
      <c r="Y1211" s="115">
        <v>45940</v>
      </c>
      <c r="Z1211" s="118" t="s">
        <v>3303</v>
      </c>
      <c r="AA1211" s="120">
        <v>0</v>
      </c>
      <c r="AB1211" s="120">
        <v>0</v>
      </c>
      <c r="AC1211" s="120">
        <v>0</v>
      </c>
      <c r="AD1211" s="120">
        <v>0</v>
      </c>
      <c r="AE1211" s="120">
        <v>0</v>
      </c>
      <c r="AF1211" s="121">
        <v>0</v>
      </c>
      <c r="AG1211" s="114" t="s">
        <v>1193</v>
      </c>
      <c r="AH1211" s="114" t="s">
        <v>1193</v>
      </c>
      <c r="AI1211" s="114">
        <v>2</v>
      </c>
      <c r="AJ1211" s="114">
        <v>1</v>
      </c>
      <c r="AK1211" s="114">
        <v>1</v>
      </c>
      <c r="AL1211" s="114">
        <v>2</v>
      </c>
      <c r="AM1211" s="114">
        <v>0</v>
      </c>
      <c r="AN1211" s="118" t="s">
        <v>3500</v>
      </c>
      <c r="AO1211" s="122">
        <v>1</v>
      </c>
    </row>
    <row r="1212" spans="1:41" ht="25" customHeight="1" x14ac:dyDescent="0.35">
      <c r="A1212" s="198" t="s">
        <v>13439</v>
      </c>
      <c r="B1212" s="198"/>
      <c r="C1212" s="114" t="str">
        <f t="shared" ca="1" si="170"/>
        <v>Expired</v>
      </c>
      <c r="D1212" s="114" t="s">
        <v>1799</v>
      </c>
      <c r="E1212" s="115">
        <v>43104</v>
      </c>
      <c r="F1212" s="115">
        <v>43834</v>
      </c>
      <c r="G1212" s="115">
        <f t="shared" si="175"/>
        <v>44564</v>
      </c>
      <c r="H1212" s="114" t="s">
        <v>1809</v>
      </c>
      <c r="I1212" s="379" t="s">
        <v>13440</v>
      </c>
      <c r="J1212" s="155" t="s">
        <v>780</v>
      </c>
      <c r="K1212" s="118" t="s">
        <v>11728</v>
      </c>
      <c r="L1212" s="114" t="s">
        <v>5123</v>
      </c>
      <c r="M1212" s="114" t="s">
        <v>3640</v>
      </c>
      <c r="N1212" s="116" t="str">
        <f t="shared" si="171"/>
        <v>LP</v>
      </c>
      <c r="O1212" s="114" t="s">
        <v>8726</v>
      </c>
      <c r="P1212" s="114" t="str">
        <f>IF(EXACT(O1212,"Overseas Charities Operating in Jamaica"),"Medium",IF(EXACT(O1212,"Muslim Groups/Foundations"),"Medium",IF(EXACT(O1212,"Churches"),"Low",IF(EXACT(O1212,"Benevolent Societies"),"Low",IF(EXACT(O1212,"Alumni/Past Students Associations"),"Low",IF(EXACT(O1212,"Schools(Government/Private)"),"Low",IF(EXACT(O1212,"Govt.Based Trusts/Charities"),"Low",IF(EXACT(O1212,"Trust"),"Medium",IF(EXACT(O1212,"Company Based Foundations"),"Medium",IF(EXACT(O1212,"Other Foundations"),"Medium",IF(EXACT(O1212,"Unincorporated Groups"),"Medium","")))))))))))</f>
        <v>Medium</v>
      </c>
      <c r="Q1212" s="155" t="s">
        <v>13441</v>
      </c>
      <c r="R1212" s="356" t="s">
        <v>13442</v>
      </c>
      <c r="S1212" s="356"/>
      <c r="T1212" s="155" t="s">
        <v>8859</v>
      </c>
      <c r="U1212" s="127" t="s">
        <v>8860</v>
      </c>
      <c r="V1212" s="128" t="s">
        <v>13443</v>
      </c>
      <c r="W1212" s="128" t="s">
        <v>1193</v>
      </c>
      <c r="X1212" s="128" t="s">
        <v>1193</v>
      </c>
      <c r="Y1212" s="115">
        <v>43005</v>
      </c>
      <c r="Z1212" s="115">
        <v>43465</v>
      </c>
      <c r="AA1212" s="120">
        <v>5487107</v>
      </c>
      <c r="AB1212" s="120">
        <v>0</v>
      </c>
      <c r="AC1212" s="120">
        <v>195000</v>
      </c>
      <c r="AD1212" s="120">
        <v>0</v>
      </c>
      <c r="AE1212" s="120">
        <v>-9779737</v>
      </c>
      <c r="AF1212" s="121">
        <v>95266572</v>
      </c>
      <c r="AG1212" s="114" t="s">
        <v>13444</v>
      </c>
      <c r="AH1212" s="114" t="s">
        <v>13445</v>
      </c>
      <c r="AI1212" s="114">
        <v>7</v>
      </c>
      <c r="AJ1212" s="114">
        <v>6</v>
      </c>
      <c r="AK1212" s="114">
        <v>1</v>
      </c>
      <c r="AL1212" s="114">
        <v>7</v>
      </c>
      <c r="AM1212" s="114">
        <v>0</v>
      </c>
      <c r="AN1212" s="118" t="s">
        <v>3517</v>
      </c>
      <c r="AO1212" s="122">
        <v>1</v>
      </c>
    </row>
    <row r="1213" spans="1:41" ht="25" customHeight="1" x14ac:dyDescent="0.35">
      <c r="A1213" s="211" t="s">
        <v>11535</v>
      </c>
      <c r="B1213" s="212"/>
      <c r="C1213" s="146" t="str">
        <f t="shared" ca="1" si="170"/>
        <v>Expired</v>
      </c>
      <c r="D1213" s="146" t="s">
        <v>9628</v>
      </c>
      <c r="E1213" s="147">
        <v>41767</v>
      </c>
      <c r="F1213" s="147">
        <v>46113</v>
      </c>
      <c r="G1213" s="147">
        <f>DATE(YEAR(F1213),MONTH(F1213)+2,DAY(F1213)+29)</f>
        <v>46203</v>
      </c>
      <c r="H1213" s="146" t="s">
        <v>8237</v>
      </c>
      <c r="I1213" s="380" t="s">
        <v>8238</v>
      </c>
      <c r="J1213" s="343" t="s">
        <v>8239</v>
      </c>
      <c r="K1213" s="146" t="s">
        <v>11728</v>
      </c>
      <c r="L1213" s="146" t="s">
        <v>5123</v>
      </c>
      <c r="M1213" s="146" t="s">
        <v>3769</v>
      </c>
      <c r="N1213" s="148" t="s">
        <v>3789</v>
      </c>
      <c r="O1213" s="151" t="s">
        <v>8727</v>
      </c>
      <c r="P1213" s="146" t="str">
        <f>IF(EXACT(O1213,"Overseas Charities Operating in Jamaica"),"Medium",IF(EXACT(O1213,"Muslim Groups/Foundations"),"Medium",IF(EXACT(O1213,"Churches"),"Low",IF(EXACT(O1213,"Benevolent Societies"),"Low",IF(EXACT(O1213,"Alumni/Past Students'associations"),"Low",IF(EXACT(O1213,"Schools(Government/Private)"),"Low",IF(EXACT(O1213,"Govt.Based Trust/Charities"),"Low",IF(EXACT(O1213,"Trust"),"Medium",IF(EXACT(O1213,"Company Based Foundations"),"Medium",IF(EXACT(O1213,"Other Foundations"),"Medium",IF(EXACT(O1213,"Unincorporated Groups"),"Medium","")))))))))))</f>
        <v>Medium</v>
      </c>
      <c r="Q1213" s="323" t="s">
        <v>10691</v>
      </c>
      <c r="R1213" s="358" t="s">
        <v>15446</v>
      </c>
      <c r="S1213" s="358"/>
      <c r="T1213" s="343" t="s">
        <v>15445</v>
      </c>
      <c r="U1213" s="165" t="s">
        <v>15447</v>
      </c>
      <c r="V1213" s="151" t="s">
        <v>11161</v>
      </c>
      <c r="W1213" s="151" t="s">
        <v>11032</v>
      </c>
      <c r="X1213" s="151" t="s">
        <v>11033</v>
      </c>
      <c r="Y1213" s="149">
        <v>44718</v>
      </c>
      <c r="Z1213" s="149">
        <v>44561</v>
      </c>
      <c r="AA1213" s="152">
        <v>146953314</v>
      </c>
      <c r="AB1213" s="152">
        <v>0</v>
      </c>
      <c r="AC1213" s="152">
        <v>39664707</v>
      </c>
      <c r="AD1213" s="152">
        <v>0</v>
      </c>
      <c r="AE1213" s="152">
        <v>64130060</v>
      </c>
      <c r="AF1213" s="153"/>
      <c r="AG1213" s="146" t="s">
        <v>11032</v>
      </c>
      <c r="AH1213" s="146" t="s">
        <v>1193</v>
      </c>
      <c r="AI1213" s="146">
        <v>12</v>
      </c>
      <c r="AJ1213" s="146">
        <v>5</v>
      </c>
      <c r="AK1213" s="146">
        <v>7</v>
      </c>
      <c r="AL1213" s="146">
        <v>0</v>
      </c>
      <c r="AM1213" s="146">
        <v>1</v>
      </c>
      <c r="AN1213" s="151" t="s">
        <v>3500</v>
      </c>
      <c r="AO1213" s="154">
        <v>1</v>
      </c>
    </row>
    <row r="1214" spans="1:41" ht="25" customHeight="1" x14ac:dyDescent="0.35">
      <c r="A1214" s="141" t="s">
        <v>11533</v>
      </c>
      <c r="B1214" s="207">
        <v>45812</v>
      </c>
      <c r="C1214" s="114" t="str">
        <f t="shared" ca="1" si="170"/>
        <v>Active</v>
      </c>
      <c r="D1214" s="114" t="s">
        <v>15169</v>
      </c>
      <c r="E1214" s="115">
        <v>45812</v>
      </c>
      <c r="F1214" s="115">
        <v>45812</v>
      </c>
      <c r="G1214" s="115">
        <f>DATE(YEAR(F1214)+2,MONTH(F1214),DAY(F1214)-1)</f>
        <v>46541</v>
      </c>
      <c r="H1214" s="114" t="s">
        <v>15170</v>
      </c>
      <c r="I1214" s="379" t="s">
        <v>15171</v>
      </c>
      <c r="J1214" s="155" t="s">
        <v>15172</v>
      </c>
      <c r="K1214" s="114" t="s">
        <v>11728</v>
      </c>
      <c r="L1214" s="114" t="s">
        <v>5123</v>
      </c>
      <c r="M1214" s="114" t="s">
        <v>3639</v>
      </c>
      <c r="N1214" s="116" t="str">
        <f t="shared" ref="N1214:N1243" si="176">IF(EXACT(M1214,"C - COMPANY ACT"),"LP",IF(EXACT(M1214,"V- VEST ACT (WITHIN PARLIAMENT) "),"LP",IF(EXACT(M1214,"FS - FRIENDLY SOCIETIES ACT"),"LP",IF(EXACT(M1214,"UN - UNICORPORATED"),"LA",""))))</f>
        <v>LA</v>
      </c>
      <c r="O1214" s="114" t="s">
        <v>8726</v>
      </c>
      <c r="P1214" s="114" t="str">
        <f>IF(EXACT(O1214,"Overseas Charities Operating in Jamaica"),"Medium",IF(EXACT(O1214,"Muslim Groups/Foundations"),"Medium",IF(EXACT(O1214,"Churches"),"Low",IF(EXACT(O1214,"Benevolent Societies"),"Low",IF(EXACT(O1214,"Alumni/Past Students Associations"),"Low",IF(EXACT(O1214,"Schools(Government/Private)"),"Low",IF(EXACT(O1214,"Govt.Based Trusts/Charities"),"Low",IF(EXACT(O1214,"Trust"),"Medium",IF(EXACT(O1214,"Company Based Foundations"),"Medium",IF(EXACT(O1214,"Other Foundations"),"Medium",IF(EXACT(O1214,"Unincorporated Groups"),"Medium","")))))))))))</f>
        <v>Medium</v>
      </c>
      <c r="Q1214" s="155" t="s">
        <v>15173</v>
      </c>
      <c r="R1214" s="356" t="s">
        <v>15174</v>
      </c>
      <c r="S1214" s="356"/>
      <c r="T1214" s="155" t="s">
        <v>15175</v>
      </c>
      <c r="U1214" s="117" t="s">
        <v>15176</v>
      </c>
      <c r="V1214" s="118" t="s">
        <v>15177</v>
      </c>
      <c r="W1214" s="119" t="s">
        <v>1193</v>
      </c>
      <c r="X1214" s="118" t="s">
        <v>15178</v>
      </c>
      <c r="Y1214" s="115">
        <v>45719</v>
      </c>
      <c r="Z1214" s="118" t="s">
        <v>3303</v>
      </c>
      <c r="AA1214" s="120">
        <v>0</v>
      </c>
      <c r="AB1214" s="120">
        <v>0</v>
      </c>
      <c r="AC1214" s="120">
        <v>0</v>
      </c>
      <c r="AD1214" s="120">
        <v>0</v>
      </c>
      <c r="AE1214" s="120">
        <v>0</v>
      </c>
      <c r="AF1214" s="121">
        <v>0</v>
      </c>
      <c r="AG1214" s="114" t="s">
        <v>1193</v>
      </c>
      <c r="AH1214" s="114" t="s">
        <v>1193</v>
      </c>
      <c r="AI1214" s="114">
        <v>5</v>
      </c>
      <c r="AJ1214" s="114">
        <v>3</v>
      </c>
      <c r="AK1214" s="114">
        <v>2</v>
      </c>
      <c r="AL1214" s="114">
        <v>5</v>
      </c>
      <c r="AM1214" s="114">
        <v>0</v>
      </c>
      <c r="AN1214" s="118" t="s">
        <v>3500</v>
      </c>
      <c r="AO1214" s="122">
        <v>1</v>
      </c>
    </row>
    <row r="1215" spans="1:41" ht="25" customHeight="1" x14ac:dyDescent="0.35">
      <c r="A1215" s="141" t="s">
        <v>11533</v>
      </c>
      <c r="B1215" s="207">
        <v>45967</v>
      </c>
      <c r="C1215" s="114" t="str">
        <f t="shared" ca="1" si="170"/>
        <v>Active</v>
      </c>
      <c r="D1215" s="114" t="s">
        <v>15698</v>
      </c>
      <c r="E1215" s="115">
        <v>45967</v>
      </c>
      <c r="F1215" s="115">
        <f>E1215</f>
        <v>45967</v>
      </c>
      <c r="G1215" s="115">
        <f>DATE(YEAR(F1215)+2,MONTH(F1215),DAY(F1215)-1)</f>
        <v>46696</v>
      </c>
      <c r="H1215" s="114" t="s">
        <v>15699</v>
      </c>
      <c r="I1215" s="379" t="s">
        <v>15700</v>
      </c>
      <c r="J1215" s="155" t="s">
        <v>15701</v>
      </c>
      <c r="K1215" s="114" t="s">
        <v>11728</v>
      </c>
      <c r="L1215" s="114" t="s">
        <v>5123</v>
      </c>
      <c r="M1215" s="114" t="s">
        <v>3640</v>
      </c>
      <c r="N1215" s="116" t="str">
        <f t="shared" si="176"/>
        <v>LP</v>
      </c>
      <c r="O1215" s="114" t="s">
        <v>8725</v>
      </c>
      <c r="P1215" s="114" t="str">
        <f>IF(EXACT(O1215,"Overseas Charities Operating in Jamaica"),"Medium",IF(EXACT(O1215,"Muslim Groups/Foundations"),"Medium",IF(EXACT(O1215,"Churches"),"Low",IF(EXACT(O1215,"Benevolent Societies"),"Low",IF(EXACT(O1215,"Alumni/Past Students Associations"),"Low",IF(EXACT(O1215,"Schools(Government/Private)"),"Low",IF(EXACT(O1215,"Govt.Based Trusts/Charities"),"Low",IF(EXACT(O1215,"Trust"),"Medium",IF(EXACT(O1215,"Company Based Foundations"),"Medium",IF(EXACT(O1215,"Other Foundations"),"Medium",IF(EXACT(O1215,"Unincorporated Groups"),"Medium","")))))))))))</f>
        <v>Medium</v>
      </c>
      <c r="Q1215" s="155" t="s">
        <v>15702</v>
      </c>
      <c r="R1215" s="356" t="s">
        <v>15705</v>
      </c>
      <c r="S1215" s="356"/>
      <c r="T1215" s="155" t="s">
        <v>15704</v>
      </c>
      <c r="U1215" s="226" t="s">
        <v>15703</v>
      </c>
      <c r="V1215" s="118" t="s">
        <v>15706</v>
      </c>
      <c r="W1215" s="118" t="s">
        <v>15707</v>
      </c>
      <c r="X1215" s="118" t="s">
        <v>15708</v>
      </c>
      <c r="Y1215" s="115">
        <v>45906</v>
      </c>
      <c r="Z1215" s="118" t="s">
        <v>3303</v>
      </c>
      <c r="AA1215" s="120">
        <v>0</v>
      </c>
      <c r="AB1215" s="120">
        <v>0</v>
      </c>
      <c r="AC1215" s="120">
        <v>0</v>
      </c>
      <c r="AD1215" s="120">
        <v>0</v>
      </c>
      <c r="AE1215" s="120">
        <v>0</v>
      </c>
      <c r="AF1215" s="121">
        <v>0</v>
      </c>
      <c r="AG1215" s="114">
        <v>0</v>
      </c>
      <c r="AH1215" s="114">
        <v>0</v>
      </c>
      <c r="AI1215" s="114">
        <v>4</v>
      </c>
      <c r="AJ1215" s="114">
        <v>0</v>
      </c>
      <c r="AK1215" s="114">
        <v>4</v>
      </c>
      <c r="AL1215" s="114">
        <v>0</v>
      </c>
      <c r="AM1215" s="114">
        <v>0</v>
      </c>
      <c r="AN1215" s="118" t="s">
        <v>3500</v>
      </c>
      <c r="AO1215" s="122">
        <v>1</v>
      </c>
    </row>
    <row r="1216" spans="1:41" ht="25" customHeight="1" x14ac:dyDescent="0.35">
      <c r="A1216" s="198"/>
      <c r="B1216" s="141"/>
      <c r="C1216" s="114" t="str">
        <f t="shared" ca="1" si="170"/>
        <v>Expired</v>
      </c>
      <c r="D1216" s="114" t="s">
        <v>3580</v>
      </c>
      <c r="E1216" s="115">
        <v>43438</v>
      </c>
      <c r="F1216" s="115">
        <v>45264</v>
      </c>
      <c r="G1216" s="115">
        <f>DATE(YEAR(F1216)+2,MONTH(F1216),DAY(F1216)-1)</f>
        <v>45994</v>
      </c>
      <c r="H1216" s="114" t="s">
        <v>4804</v>
      </c>
      <c r="I1216" s="379" t="s">
        <v>3110</v>
      </c>
      <c r="J1216" s="155" t="s">
        <v>7349</v>
      </c>
      <c r="K1216" s="114" t="s">
        <v>11728</v>
      </c>
      <c r="L1216" s="114" t="s">
        <v>5123</v>
      </c>
      <c r="M1216" s="114" t="s">
        <v>3769</v>
      </c>
      <c r="N1216" s="116" t="str">
        <f t="shared" si="176"/>
        <v>LP</v>
      </c>
      <c r="O1216" s="118" t="s">
        <v>8727</v>
      </c>
      <c r="P1216" s="114" t="str">
        <f t="shared" ref="P1216:P1221" si="177">IF(EXACT(O1216,"Overseas Charities Operating in Jamaica"),"Medium",IF(EXACT(O1216,"Muslim Groups/Foundations"),"Medium",IF(EXACT(O1216,"Churches"),"Low",IF(EXACT(O1216,"Benevolent Societies"),"Low",IF(EXACT(O1216,"Alumni/Past Students'associations"),"Low",IF(EXACT(O1216,"Schools(Government/Private)"),"Low",IF(EXACT(O1216,"Govt.Based Trust/Charities"),"Low",IF(EXACT(O1216,"Trust"),"Medium",IF(EXACT(O1216,"Company Based Foundations"),"Medium",IF(EXACT(O1216,"Other Foundations"),"Medium",IF(EXACT(O1216,"Unincorporated Groups"),"Medium","")))))))))))</f>
        <v>Medium</v>
      </c>
      <c r="Q1216" s="155" t="s">
        <v>10692</v>
      </c>
      <c r="R1216" s="356" t="s">
        <v>12992</v>
      </c>
      <c r="S1216" s="356"/>
      <c r="T1216" s="155" t="s">
        <v>9968</v>
      </c>
      <c r="U1216" s="117" t="s">
        <v>12993</v>
      </c>
      <c r="V1216" s="118" t="s">
        <v>11034</v>
      </c>
      <c r="W1216" s="119" t="s">
        <v>1193</v>
      </c>
      <c r="X1216" s="119" t="s">
        <v>1193</v>
      </c>
      <c r="Y1216" s="128">
        <v>43383</v>
      </c>
      <c r="Z1216" s="128">
        <v>43465</v>
      </c>
      <c r="AA1216" s="120">
        <v>176614.1</v>
      </c>
      <c r="AB1216" s="120">
        <v>0</v>
      </c>
      <c r="AC1216" s="120">
        <v>1028848.62</v>
      </c>
      <c r="AD1216" s="120">
        <v>0</v>
      </c>
      <c r="AE1216" s="120">
        <v>1692320.4</v>
      </c>
      <c r="AF1216" s="121">
        <v>289811659</v>
      </c>
      <c r="AG1216" s="114" t="s">
        <v>1193</v>
      </c>
      <c r="AH1216" s="114" t="s">
        <v>1193</v>
      </c>
      <c r="AI1216" s="114">
        <v>5</v>
      </c>
      <c r="AJ1216" s="114">
        <v>5</v>
      </c>
      <c r="AK1216" s="114">
        <v>0</v>
      </c>
      <c r="AL1216" s="114">
        <v>2</v>
      </c>
      <c r="AM1216" s="114">
        <v>1</v>
      </c>
      <c r="AN1216" s="118" t="s">
        <v>3500</v>
      </c>
      <c r="AO1216" s="122">
        <v>1</v>
      </c>
    </row>
    <row r="1217" spans="1:41" ht="25" customHeight="1" x14ac:dyDescent="0.35">
      <c r="A1217" s="141"/>
      <c r="B1217" s="141"/>
      <c r="C1217" s="114" t="str">
        <f t="shared" ca="1" si="170"/>
        <v>Expired</v>
      </c>
      <c r="D1217" s="114" t="s">
        <v>9084</v>
      </c>
      <c r="E1217" s="115">
        <v>42066</v>
      </c>
      <c r="F1217" s="115">
        <v>45739</v>
      </c>
      <c r="G1217" s="115">
        <f>DATE(YEAR(F1217),MONTH(F1217)+15,DAY(F1217)-1)</f>
        <v>46195</v>
      </c>
      <c r="H1217" s="114" t="s">
        <v>842</v>
      </c>
      <c r="I1217" s="379" t="s">
        <v>3063</v>
      </c>
      <c r="J1217" s="155" t="s">
        <v>7350</v>
      </c>
      <c r="K1217" s="114" t="s">
        <v>11728</v>
      </c>
      <c r="L1217" s="114" t="s">
        <v>5123</v>
      </c>
      <c r="M1217" s="114" t="s">
        <v>3769</v>
      </c>
      <c r="N1217" s="116" t="str">
        <f t="shared" si="176"/>
        <v>LP</v>
      </c>
      <c r="O1217" s="118" t="s">
        <v>8727</v>
      </c>
      <c r="P1217" s="114" t="str">
        <f t="shared" si="177"/>
        <v>Medium</v>
      </c>
      <c r="Q1217" s="155" t="s">
        <v>5107</v>
      </c>
      <c r="R1217" s="356" t="s">
        <v>14572</v>
      </c>
      <c r="S1217" s="356"/>
      <c r="T1217" s="155" t="s">
        <v>9086</v>
      </c>
      <c r="U1217" s="117" t="s">
        <v>14573</v>
      </c>
      <c r="V1217" s="118" t="s">
        <v>9085</v>
      </c>
      <c r="W1217" s="119" t="s">
        <v>1193</v>
      </c>
      <c r="X1217" s="119" t="s">
        <v>1193</v>
      </c>
      <c r="Y1217" s="128">
        <v>42033</v>
      </c>
      <c r="Z1217" s="128">
        <v>43830</v>
      </c>
      <c r="AA1217" s="120">
        <v>21785473</v>
      </c>
      <c r="AB1217" s="120">
        <v>0</v>
      </c>
      <c r="AC1217" s="120">
        <v>21785473</v>
      </c>
      <c r="AD1217" s="120">
        <v>0</v>
      </c>
      <c r="AE1217" s="120">
        <v>-32022037</v>
      </c>
      <c r="AF1217" s="121">
        <v>293583326</v>
      </c>
      <c r="AG1217" s="114" t="s">
        <v>1193</v>
      </c>
      <c r="AH1217" s="114" t="s">
        <v>1193</v>
      </c>
      <c r="AI1217" s="114">
        <v>5000</v>
      </c>
      <c r="AJ1217" s="114">
        <v>2000</v>
      </c>
      <c r="AK1217" s="114">
        <v>3000</v>
      </c>
      <c r="AL1217" s="114">
        <v>22</v>
      </c>
      <c r="AM1217" s="114">
        <v>108</v>
      </c>
      <c r="AN1217" s="118" t="s">
        <v>4568</v>
      </c>
      <c r="AO1217" s="122">
        <v>1</v>
      </c>
    </row>
    <row r="1218" spans="1:41" ht="25" customHeight="1" x14ac:dyDescent="0.35">
      <c r="A1218" s="141"/>
      <c r="B1218" s="141"/>
      <c r="C1218" s="114" t="str">
        <f t="shared" ca="1" si="170"/>
        <v>Expired</v>
      </c>
      <c r="D1218" s="114" t="s">
        <v>177</v>
      </c>
      <c r="E1218" s="115">
        <v>41774</v>
      </c>
      <c r="F1218" s="115">
        <v>44284</v>
      </c>
      <c r="G1218" s="115">
        <f>DATE(YEAR(F1218)+2,MONTH(F1218),DAY(F1218)-1)</f>
        <v>45013</v>
      </c>
      <c r="H1218" s="114" t="s">
        <v>178</v>
      </c>
      <c r="I1218" s="379" t="s">
        <v>179</v>
      </c>
      <c r="J1218" s="155" t="s">
        <v>7351</v>
      </c>
      <c r="K1218" s="114" t="s">
        <v>11728</v>
      </c>
      <c r="L1218" s="114" t="s">
        <v>5123</v>
      </c>
      <c r="M1218" s="114" t="s">
        <v>3640</v>
      </c>
      <c r="N1218" s="116" t="str">
        <f t="shared" si="176"/>
        <v>LP</v>
      </c>
      <c r="O1218" s="118" t="s">
        <v>8727</v>
      </c>
      <c r="P1218" s="114" t="str">
        <f t="shared" si="177"/>
        <v>Medium</v>
      </c>
      <c r="Q1218" s="155" t="s">
        <v>496</v>
      </c>
      <c r="R1218" s="356"/>
      <c r="S1218" s="356"/>
      <c r="T1218" s="155" t="s">
        <v>3304</v>
      </c>
      <c r="U1218" s="117" t="s">
        <v>7352</v>
      </c>
      <c r="V1218" s="119"/>
      <c r="W1218" s="119"/>
      <c r="X1218" s="119"/>
      <c r="Y1218" s="119"/>
      <c r="Z1218" s="118" t="s">
        <v>3305</v>
      </c>
      <c r="AA1218" s="120">
        <v>22254200</v>
      </c>
      <c r="AB1218" s="120" t="s">
        <v>1193</v>
      </c>
      <c r="AC1218" s="120">
        <v>11154023</v>
      </c>
      <c r="AD1218" s="120" t="s">
        <v>1193</v>
      </c>
      <c r="AE1218" s="120">
        <v>17677882</v>
      </c>
      <c r="AF1218" s="121"/>
      <c r="AG1218" s="114"/>
      <c r="AH1218" s="114"/>
      <c r="AI1218" s="114"/>
      <c r="AJ1218" s="114"/>
      <c r="AK1218" s="114"/>
      <c r="AL1218" s="114"/>
      <c r="AM1218" s="114"/>
      <c r="AN1218" s="118" t="str">
        <f>IF(ISNUMBER(#REF!), IF(#REF!&lt;5000001,"SMALL", IF(#REF!&lt;15000001,"MEDIUM","LARGE")),"")</f>
        <v/>
      </c>
      <c r="AO1218" s="122">
        <v>1</v>
      </c>
    </row>
    <row r="1219" spans="1:41" ht="25" customHeight="1" x14ac:dyDescent="0.35">
      <c r="A1219" s="141"/>
      <c r="B1219" s="141"/>
      <c r="C1219" s="114" t="str">
        <f t="shared" ca="1" si="170"/>
        <v>Expired</v>
      </c>
      <c r="D1219" s="114" t="s">
        <v>795</v>
      </c>
      <c r="E1219" s="115">
        <v>42044</v>
      </c>
      <c r="F1219" s="115">
        <v>43326</v>
      </c>
      <c r="G1219" s="115">
        <f>DATE(YEAR(F1219)+1,MONTH(F1219),DAY(F1219)-1)</f>
        <v>43690</v>
      </c>
      <c r="H1219" s="114" t="s">
        <v>4805</v>
      </c>
      <c r="I1219" s="379" t="s">
        <v>3157</v>
      </c>
      <c r="J1219" s="155" t="s">
        <v>7353</v>
      </c>
      <c r="K1219" s="114" t="s">
        <v>11728</v>
      </c>
      <c r="L1219" s="114" t="s">
        <v>5123</v>
      </c>
      <c r="M1219" s="114" t="s">
        <v>3640</v>
      </c>
      <c r="N1219" s="116" t="str">
        <f t="shared" si="176"/>
        <v>LP</v>
      </c>
      <c r="O1219" s="118" t="s">
        <v>8725</v>
      </c>
      <c r="P1219" s="114" t="str">
        <f t="shared" si="177"/>
        <v>Medium</v>
      </c>
      <c r="Q1219" s="155" t="s">
        <v>7354</v>
      </c>
      <c r="R1219" s="356" t="s">
        <v>13566</v>
      </c>
      <c r="S1219" s="356"/>
      <c r="T1219" s="155" t="s">
        <v>13567</v>
      </c>
      <c r="U1219" s="117" t="s">
        <v>13568</v>
      </c>
      <c r="V1219" s="119" t="s">
        <v>13569</v>
      </c>
      <c r="W1219" s="119" t="s">
        <v>1193</v>
      </c>
      <c r="X1219" s="119" t="s">
        <v>1193</v>
      </c>
      <c r="Y1219" s="128">
        <v>42027</v>
      </c>
      <c r="Z1219" s="128">
        <v>43100</v>
      </c>
      <c r="AA1219" s="120">
        <v>6817050</v>
      </c>
      <c r="AB1219" s="120">
        <v>0</v>
      </c>
      <c r="AC1219" s="120">
        <v>6817050</v>
      </c>
      <c r="AD1219" s="120">
        <v>0</v>
      </c>
      <c r="AE1219" s="120">
        <v>29601116</v>
      </c>
      <c r="AF1219" s="121">
        <v>30141813</v>
      </c>
      <c r="AG1219" s="114" t="s">
        <v>13570</v>
      </c>
      <c r="AH1219" s="114" t="s">
        <v>1193</v>
      </c>
      <c r="AI1219" s="114">
        <v>8</v>
      </c>
      <c r="AJ1219" s="114">
        <v>7</v>
      </c>
      <c r="AK1219" s="114">
        <v>1</v>
      </c>
      <c r="AL1219" s="114">
        <v>15</v>
      </c>
      <c r="AM1219" s="114">
        <v>0</v>
      </c>
      <c r="AN1219" s="118" t="s">
        <v>3517</v>
      </c>
      <c r="AO1219" s="122">
        <v>1</v>
      </c>
    </row>
    <row r="1220" spans="1:41" ht="25" customHeight="1" x14ac:dyDescent="0.35">
      <c r="A1220" s="141"/>
      <c r="B1220" s="141"/>
      <c r="C1220" s="114" t="str">
        <f t="shared" ca="1" si="170"/>
        <v>Expired</v>
      </c>
      <c r="D1220" s="114" t="s">
        <v>4057</v>
      </c>
      <c r="E1220" s="115">
        <v>44690</v>
      </c>
      <c r="F1220" s="115">
        <v>44690</v>
      </c>
      <c r="G1220" s="115">
        <f t="shared" ref="G1220:G1227" si="178">DATE(YEAR(F1220)+2,MONTH(F1220),DAY(F1220)-1)</f>
        <v>45420</v>
      </c>
      <c r="H1220" s="114" t="s">
        <v>4205</v>
      </c>
      <c r="I1220" s="379" t="s">
        <v>8164</v>
      </c>
      <c r="J1220" s="155" t="s">
        <v>10226</v>
      </c>
      <c r="K1220" s="114" t="s">
        <v>11730</v>
      </c>
      <c r="L1220" s="114" t="s">
        <v>5123</v>
      </c>
      <c r="M1220" s="114" t="s">
        <v>3640</v>
      </c>
      <c r="N1220" s="116" t="str">
        <f t="shared" si="176"/>
        <v>LP</v>
      </c>
      <c r="O1220" s="118" t="s">
        <v>8725</v>
      </c>
      <c r="P1220" s="114" t="str">
        <f t="shared" si="177"/>
        <v>Medium</v>
      </c>
      <c r="Q1220" s="155" t="s">
        <v>7355</v>
      </c>
      <c r="R1220" s="356" t="s">
        <v>13563</v>
      </c>
      <c r="S1220" s="356"/>
      <c r="T1220" s="155" t="s">
        <v>13564</v>
      </c>
      <c r="U1220" s="117" t="s">
        <v>13565</v>
      </c>
      <c r="V1220" s="118" t="s">
        <v>7356</v>
      </c>
      <c r="W1220" s="118" t="s">
        <v>1193</v>
      </c>
      <c r="X1220" s="118" t="s">
        <v>1193</v>
      </c>
      <c r="Y1220" s="115">
        <v>44500</v>
      </c>
      <c r="Z1220" s="118" t="s">
        <v>3303</v>
      </c>
      <c r="AA1220" s="130">
        <v>0</v>
      </c>
      <c r="AB1220" s="130">
        <v>0</v>
      </c>
      <c r="AC1220" s="130">
        <v>0</v>
      </c>
      <c r="AD1220" s="130">
        <v>0</v>
      </c>
      <c r="AE1220" s="130">
        <v>0</v>
      </c>
      <c r="AF1220" s="137"/>
      <c r="AG1220" s="114" t="s">
        <v>1193</v>
      </c>
      <c r="AH1220" s="114" t="s">
        <v>1193</v>
      </c>
      <c r="AI1220" s="114">
        <v>8</v>
      </c>
      <c r="AJ1220" s="114">
        <v>4</v>
      </c>
      <c r="AK1220" s="114">
        <v>4</v>
      </c>
      <c r="AL1220" s="114">
        <v>0</v>
      </c>
      <c r="AM1220" s="114">
        <v>0</v>
      </c>
      <c r="AN1220" s="136" t="s">
        <v>3500</v>
      </c>
      <c r="AO1220" s="122">
        <v>1</v>
      </c>
    </row>
    <row r="1221" spans="1:41" ht="25" customHeight="1" x14ac:dyDescent="0.35">
      <c r="A1221" s="141"/>
      <c r="B1221" s="141"/>
      <c r="C1221" s="114" t="str">
        <f t="shared" ca="1" si="170"/>
        <v>Expired</v>
      </c>
      <c r="D1221" s="114" t="s">
        <v>4191</v>
      </c>
      <c r="E1221" s="115">
        <v>44722</v>
      </c>
      <c r="F1221" s="115">
        <v>44722</v>
      </c>
      <c r="G1221" s="115">
        <f t="shared" si="178"/>
        <v>45452</v>
      </c>
      <c r="H1221" s="114" t="s">
        <v>4192</v>
      </c>
      <c r="I1221" s="379" t="s">
        <v>8165</v>
      </c>
      <c r="J1221" s="155" t="s">
        <v>7357</v>
      </c>
      <c r="K1221" s="114" t="s">
        <v>11728</v>
      </c>
      <c r="L1221" s="114" t="s">
        <v>5123</v>
      </c>
      <c r="M1221" s="114" t="s">
        <v>3640</v>
      </c>
      <c r="N1221" s="116" t="str">
        <f t="shared" si="176"/>
        <v>LP</v>
      </c>
      <c r="O1221" s="118" t="s">
        <v>8725</v>
      </c>
      <c r="P1221" s="114" t="str">
        <f t="shared" si="177"/>
        <v>Medium</v>
      </c>
      <c r="Q1221" s="155" t="s">
        <v>7358</v>
      </c>
      <c r="R1221" s="356" t="s">
        <v>13558</v>
      </c>
      <c r="S1221" s="356"/>
      <c r="T1221" s="155" t="s">
        <v>13559</v>
      </c>
      <c r="U1221" s="117" t="s">
        <v>13560</v>
      </c>
      <c r="V1221" s="118" t="s">
        <v>13561</v>
      </c>
      <c r="W1221" s="118" t="s">
        <v>1193</v>
      </c>
      <c r="X1221" s="118" t="s">
        <v>13562</v>
      </c>
      <c r="Y1221" s="115">
        <v>43907</v>
      </c>
      <c r="Z1221" s="118" t="s">
        <v>3303</v>
      </c>
      <c r="AA1221" s="130">
        <v>0</v>
      </c>
      <c r="AB1221" s="130">
        <v>0</v>
      </c>
      <c r="AC1221" s="130">
        <v>0</v>
      </c>
      <c r="AD1221" s="130">
        <v>0</v>
      </c>
      <c r="AE1221" s="130">
        <v>0</v>
      </c>
      <c r="AF1221" s="137"/>
      <c r="AG1221" s="130" t="s">
        <v>1193</v>
      </c>
      <c r="AH1221" s="114" t="s">
        <v>1193</v>
      </c>
      <c r="AI1221" s="114">
        <v>2</v>
      </c>
      <c r="AJ1221" s="114">
        <v>0</v>
      </c>
      <c r="AK1221" s="114">
        <v>2</v>
      </c>
      <c r="AL1221" s="114">
        <v>0</v>
      </c>
      <c r="AM1221" s="114">
        <v>0</v>
      </c>
      <c r="AN1221" s="136" t="s">
        <v>3500</v>
      </c>
      <c r="AO1221" s="122">
        <v>1</v>
      </c>
    </row>
    <row r="1222" spans="1:41" ht="25" customHeight="1" x14ac:dyDescent="0.35">
      <c r="A1222" s="141" t="s">
        <v>11533</v>
      </c>
      <c r="B1222" s="207">
        <v>46038</v>
      </c>
      <c r="C1222" s="114" t="str">
        <f t="shared" ca="1" si="170"/>
        <v>Active</v>
      </c>
      <c r="D1222" s="114" t="s">
        <v>16074</v>
      </c>
      <c r="E1222" s="115">
        <v>46038</v>
      </c>
      <c r="F1222" s="115">
        <v>46038</v>
      </c>
      <c r="G1222" s="115">
        <f t="shared" si="178"/>
        <v>46767</v>
      </c>
      <c r="H1222" s="114" t="s">
        <v>16075</v>
      </c>
      <c r="I1222" s="379" t="s">
        <v>16703</v>
      </c>
      <c r="J1222" s="155" t="s">
        <v>16076</v>
      </c>
      <c r="K1222" s="114" t="s">
        <v>11728</v>
      </c>
      <c r="L1222" s="114" t="s">
        <v>5123</v>
      </c>
      <c r="M1222" s="114" t="s">
        <v>3640</v>
      </c>
      <c r="N1222" s="116" t="str">
        <f t="shared" si="176"/>
        <v>LP</v>
      </c>
      <c r="O1222" s="114" t="s">
        <v>8725</v>
      </c>
      <c r="P1222" s="114" t="str">
        <f>IF(EXACT(O1222,"Overseas Charities Operating in Jamaica"),"Medium",IF(EXACT(O1222,"Muslim Groups/Foundations"),"Medium",IF(EXACT(O1222,"Churches"),"Low",IF(EXACT(O1222,"Benevolent Societies"),"Low",IF(EXACT(O1222,"Alumni/Past Students Associations"),"Low",IF(EXACT(O1222,"Schools(Government/Private)"),"Low",IF(EXACT(O1222,"Govt.Based Trusts/Charities"),"Low",IF(EXACT(O1222,"Trust"),"Medium",IF(EXACT(O1222,"Company Based Foundations"),"Medium",IF(EXACT(O1222,"Other Foundations"),"Medium",IF(EXACT(O1222,"Unincorporated Groups"),"Medium","")))))))))))</f>
        <v>Medium</v>
      </c>
      <c r="Q1222" s="155" t="s">
        <v>16077</v>
      </c>
      <c r="R1222" s="356" t="s">
        <v>16078</v>
      </c>
      <c r="S1222" s="356"/>
      <c r="T1222" s="155" t="s">
        <v>16079</v>
      </c>
      <c r="U1222" s="117" t="s">
        <v>16080</v>
      </c>
      <c r="V1222" s="118" t="s">
        <v>16081</v>
      </c>
      <c r="W1222" s="118" t="s">
        <v>16082</v>
      </c>
      <c r="X1222" s="119" t="s">
        <v>1193</v>
      </c>
      <c r="Y1222" s="115">
        <v>45994</v>
      </c>
      <c r="Z1222" s="115" t="s">
        <v>3303</v>
      </c>
      <c r="AA1222" s="120">
        <v>0</v>
      </c>
      <c r="AB1222" s="120">
        <v>0</v>
      </c>
      <c r="AC1222" s="120">
        <v>0</v>
      </c>
      <c r="AD1222" s="120">
        <v>0</v>
      </c>
      <c r="AE1222" s="120">
        <v>0</v>
      </c>
      <c r="AF1222" s="121">
        <v>0</v>
      </c>
      <c r="AG1222" s="114" t="s">
        <v>1193</v>
      </c>
      <c r="AH1222" s="114" t="s">
        <v>1193</v>
      </c>
      <c r="AI1222" s="114">
        <v>5</v>
      </c>
      <c r="AJ1222" s="114">
        <v>0</v>
      </c>
      <c r="AK1222" s="114">
        <v>5</v>
      </c>
      <c r="AL1222" s="114">
        <v>5</v>
      </c>
      <c r="AM1222" s="114">
        <v>0</v>
      </c>
      <c r="AN1222" s="118" t="s">
        <v>3517</v>
      </c>
      <c r="AO1222" s="122">
        <v>1</v>
      </c>
    </row>
    <row r="1223" spans="1:41" ht="25" customHeight="1" x14ac:dyDescent="0.35">
      <c r="A1223" s="141"/>
      <c r="B1223" s="141"/>
      <c r="C1223" s="114" t="str">
        <f t="shared" ca="1" si="170"/>
        <v>Expired</v>
      </c>
      <c r="D1223" s="114" t="s">
        <v>3673</v>
      </c>
      <c r="E1223" s="115">
        <v>43690</v>
      </c>
      <c r="F1223" s="115">
        <f>E1223</f>
        <v>43690</v>
      </c>
      <c r="G1223" s="115">
        <f t="shared" si="178"/>
        <v>44420</v>
      </c>
      <c r="H1223" s="114" t="s">
        <v>2365</v>
      </c>
      <c r="I1223" s="379" t="s">
        <v>3017</v>
      </c>
      <c r="J1223" s="155" t="s">
        <v>7359</v>
      </c>
      <c r="K1223" s="114" t="s">
        <v>11728</v>
      </c>
      <c r="L1223" s="114" t="s">
        <v>5123</v>
      </c>
      <c r="M1223" s="114" t="s">
        <v>3640</v>
      </c>
      <c r="N1223" s="116" t="str">
        <f t="shared" si="176"/>
        <v>LP</v>
      </c>
      <c r="O1223" s="118" t="s">
        <v>8725</v>
      </c>
      <c r="P1223" s="114" t="str">
        <f t="shared" ref="P1223:P1228" si="179">IF(EXACT(O1223,"Overseas Charities Operating in Jamaica"),"Medium",IF(EXACT(O1223,"Muslim Groups/Foundations"),"Medium",IF(EXACT(O1223,"Churches"),"Low",IF(EXACT(O1223,"Benevolent Societies"),"Low",IF(EXACT(O1223,"Alumni/Past Students'associations"),"Low",IF(EXACT(O1223,"Schools(Government/Private)"),"Low",IF(EXACT(O1223,"Govt.Based Trust/Charities"),"Low",IF(EXACT(O1223,"Trust"),"Medium",IF(EXACT(O1223,"Company Based Foundations"),"Medium",IF(EXACT(O1223,"Other Foundations"),"Medium",IF(EXACT(O1223,"Unincorporated Groups"),"Medium","")))))))))))</f>
        <v>Medium</v>
      </c>
      <c r="Q1223" s="155" t="s">
        <v>7360</v>
      </c>
      <c r="R1223" s="356" t="s">
        <v>13554</v>
      </c>
      <c r="S1223" s="356"/>
      <c r="T1223" s="155" t="s">
        <v>13555</v>
      </c>
      <c r="U1223" s="117" t="s">
        <v>13556</v>
      </c>
      <c r="V1223" s="128" t="s">
        <v>13557</v>
      </c>
      <c r="W1223" s="128" t="s">
        <v>1193</v>
      </c>
      <c r="X1223" s="128" t="s">
        <v>1193</v>
      </c>
      <c r="Y1223" s="128">
        <v>43630</v>
      </c>
      <c r="Z1223" s="118" t="s">
        <v>3303</v>
      </c>
      <c r="AA1223" s="120">
        <v>0</v>
      </c>
      <c r="AB1223" s="120">
        <v>0</v>
      </c>
      <c r="AC1223" s="120">
        <v>0</v>
      </c>
      <c r="AD1223" s="120">
        <v>0</v>
      </c>
      <c r="AE1223" s="120">
        <v>0</v>
      </c>
      <c r="AF1223" s="121">
        <v>0</v>
      </c>
      <c r="AG1223" s="114" t="s">
        <v>1193</v>
      </c>
      <c r="AH1223" s="130" t="s">
        <v>1193</v>
      </c>
      <c r="AI1223" s="131">
        <v>3</v>
      </c>
      <c r="AJ1223" s="131">
        <v>3</v>
      </c>
      <c r="AK1223" s="131">
        <v>0</v>
      </c>
      <c r="AL1223" s="131">
        <v>0</v>
      </c>
      <c r="AM1223" s="131">
        <v>0</v>
      </c>
      <c r="AN1223" s="118" t="s">
        <v>3500</v>
      </c>
      <c r="AO1223" s="122">
        <v>1</v>
      </c>
    </row>
    <row r="1224" spans="1:41" ht="25" customHeight="1" x14ac:dyDescent="0.35">
      <c r="A1224" s="141"/>
      <c r="B1224" s="141"/>
      <c r="C1224" s="114" t="str">
        <f t="shared" ca="1" si="170"/>
        <v>Expired</v>
      </c>
      <c r="D1224" s="114" t="s">
        <v>4034</v>
      </c>
      <c r="E1224" s="115">
        <v>44664</v>
      </c>
      <c r="F1224" s="115">
        <v>45395</v>
      </c>
      <c r="G1224" s="115">
        <f t="shared" si="178"/>
        <v>46124</v>
      </c>
      <c r="H1224" s="114" t="s">
        <v>4575</v>
      </c>
      <c r="I1224" s="379" t="s">
        <v>8383</v>
      </c>
      <c r="J1224" s="155" t="s">
        <v>7361</v>
      </c>
      <c r="K1224" s="114" t="s">
        <v>11728</v>
      </c>
      <c r="L1224" s="114" t="s">
        <v>5123</v>
      </c>
      <c r="M1224" s="114" t="s">
        <v>3640</v>
      </c>
      <c r="N1224" s="116" t="str">
        <f t="shared" si="176"/>
        <v>LP</v>
      </c>
      <c r="O1224" s="118" t="s">
        <v>8725</v>
      </c>
      <c r="P1224" s="114" t="str">
        <f t="shared" si="179"/>
        <v>Medium</v>
      </c>
      <c r="Q1224" s="155" t="s">
        <v>7362</v>
      </c>
      <c r="R1224" s="356" t="s">
        <v>13551</v>
      </c>
      <c r="S1224" s="356"/>
      <c r="T1224" s="155" t="s">
        <v>13552</v>
      </c>
      <c r="U1224" s="127" t="s">
        <v>13553</v>
      </c>
      <c r="V1224" s="118" t="s">
        <v>5142</v>
      </c>
      <c r="W1224" s="118" t="s">
        <v>1193</v>
      </c>
      <c r="X1224" s="119" t="s">
        <v>1193</v>
      </c>
      <c r="Y1224" s="128">
        <v>44372</v>
      </c>
      <c r="Z1224" s="128">
        <v>44926</v>
      </c>
      <c r="AA1224" s="120">
        <v>0</v>
      </c>
      <c r="AB1224" s="120">
        <v>0</v>
      </c>
      <c r="AC1224" s="120">
        <v>0</v>
      </c>
      <c r="AD1224" s="120">
        <v>0</v>
      </c>
      <c r="AE1224" s="120">
        <v>0</v>
      </c>
      <c r="AF1224" s="121">
        <v>0</v>
      </c>
      <c r="AG1224" s="114" t="s">
        <v>1193</v>
      </c>
      <c r="AH1224" s="114" t="s">
        <v>1193</v>
      </c>
      <c r="AI1224" s="114">
        <v>5</v>
      </c>
      <c r="AJ1224" s="114">
        <v>4</v>
      </c>
      <c r="AK1224" s="114">
        <v>1</v>
      </c>
      <c r="AL1224" s="114">
        <v>0</v>
      </c>
      <c r="AM1224" s="114">
        <v>0</v>
      </c>
      <c r="AN1224" s="118" t="s">
        <v>3500</v>
      </c>
      <c r="AO1224" s="122">
        <v>1</v>
      </c>
    </row>
    <row r="1225" spans="1:41" ht="25" customHeight="1" x14ac:dyDescent="0.35">
      <c r="A1225" s="141"/>
      <c r="B1225" s="141"/>
      <c r="C1225" s="114" t="str">
        <f t="shared" ca="1" si="170"/>
        <v>Expired</v>
      </c>
      <c r="D1225" s="114" t="s">
        <v>3980</v>
      </c>
      <c r="E1225" s="115">
        <v>43685</v>
      </c>
      <c r="F1225" s="115">
        <v>44416</v>
      </c>
      <c r="G1225" s="115">
        <f t="shared" si="178"/>
        <v>45145</v>
      </c>
      <c r="H1225" s="114" t="s">
        <v>2290</v>
      </c>
      <c r="I1225" s="379" t="s">
        <v>2952</v>
      </c>
      <c r="J1225" s="155" t="s">
        <v>7363</v>
      </c>
      <c r="K1225" s="114" t="s">
        <v>11728</v>
      </c>
      <c r="L1225" s="114" t="s">
        <v>5123</v>
      </c>
      <c r="M1225" s="114" t="s">
        <v>3640</v>
      </c>
      <c r="N1225" s="116" t="str">
        <f t="shared" si="176"/>
        <v>LP</v>
      </c>
      <c r="O1225" s="118" t="s">
        <v>8728</v>
      </c>
      <c r="P1225" s="114" t="str">
        <f t="shared" si="179"/>
        <v>Low</v>
      </c>
      <c r="Q1225" s="155" t="s">
        <v>7364</v>
      </c>
      <c r="R1225" s="356"/>
      <c r="S1225" s="356"/>
      <c r="T1225" s="155" t="s">
        <v>2738</v>
      </c>
      <c r="U1225" s="117" t="s">
        <v>7365</v>
      </c>
      <c r="V1225" s="118" t="s">
        <v>11162</v>
      </c>
      <c r="W1225" s="119" t="s">
        <v>1193</v>
      </c>
      <c r="X1225" s="119" t="s">
        <v>1193</v>
      </c>
      <c r="Y1225" s="128">
        <v>43575</v>
      </c>
      <c r="Z1225" s="118" t="s">
        <v>3305</v>
      </c>
      <c r="AA1225" s="120">
        <v>4300027</v>
      </c>
      <c r="AB1225" s="120">
        <v>0</v>
      </c>
      <c r="AC1225" s="120">
        <v>1702048</v>
      </c>
      <c r="AD1225" s="120">
        <v>0</v>
      </c>
      <c r="AE1225" s="120">
        <v>5554991</v>
      </c>
      <c r="AF1225" s="121"/>
      <c r="AG1225" s="114" t="s">
        <v>7836</v>
      </c>
      <c r="AH1225" s="114" t="s">
        <v>1193</v>
      </c>
      <c r="AI1225" s="114"/>
      <c r="AJ1225" s="114"/>
      <c r="AK1225" s="114"/>
      <c r="AL1225" s="114"/>
      <c r="AM1225" s="114"/>
      <c r="AN1225" s="118" t="s">
        <v>3517</v>
      </c>
      <c r="AO1225" s="122">
        <v>1</v>
      </c>
    </row>
    <row r="1226" spans="1:41" ht="25" customHeight="1" x14ac:dyDescent="0.35">
      <c r="A1226" s="141"/>
      <c r="B1226" s="141"/>
      <c r="C1226" s="114" t="str">
        <f t="shared" ca="1" si="170"/>
        <v>Expired</v>
      </c>
      <c r="D1226" s="114" t="s">
        <v>959</v>
      </c>
      <c r="E1226" s="115">
        <v>42187</v>
      </c>
      <c r="F1226" s="115">
        <f>E1226</f>
        <v>42187</v>
      </c>
      <c r="G1226" s="115">
        <f t="shared" si="178"/>
        <v>42917</v>
      </c>
      <c r="H1226" s="114" t="s">
        <v>960</v>
      </c>
      <c r="I1226" s="379" t="s">
        <v>3219</v>
      </c>
      <c r="J1226" s="155" t="s">
        <v>7367</v>
      </c>
      <c r="K1226" s="114" t="s">
        <v>11728</v>
      </c>
      <c r="L1226" s="114" t="s">
        <v>5123</v>
      </c>
      <c r="M1226" s="114" t="s">
        <v>3640</v>
      </c>
      <c r="N1226" s="116" t="str">
        <f t="shared" si="176"/>
        <v>LP</v>
      </c>
      <c r="O1226" s="118" t="s">
        <v>8728</v>
      </c>
      <c r="P1226" s="114" t="str">
        <f t="shared" si="179"/>
        <v>Low</v>
      </c>
      <c r="Q1226" s="155" t="s">
        <v>13542</v>
      </c>
      <c r="R1226" s="356" t="s">
        <v>13543</v>
      </c>
      <c r="S1226" s="356"/>
      <c r="T1226" s="155" t="s">
        <v>13544</v>
      </c>
      <c r="U1226" s="127" t="s">
        <v>13545</v>
      </c>
      <c r="V1226" s="118" t="s">
        <v>5732</v>
      </c>
      <c r="W1226" s="119" t="s">
        <v>1193</v>
      </c>
      <c r="X1226" s="119" t="s">
        <v>1193</v>
      </c>
      <c r="Y1226" s="128">
        <v>42163</v>
      </c>
      <c r="Z1226" s="128">
        <v>42004</v>
      </c>
      <c r="AA1226" s="120">
        <v>95288</v>
      </c>
      <c r="AB1226" s="120">
        <v>0</v>
      </c>
      <c r="AC1226" s="120">
        <v>0</v>
      </c>
      <c r="AD1226" s="120">
        <v>0</v>
      </c>
      <c r="AE1226" s="120">
        <v>66850</v>
      </c>
      <c r="AF1226" s="121">
        <v>0</v>
      </c>
      <c r="AG1226" s="114" t="s">
        <v>13546</v>
      </c>
      <c r="AH1226" s="131" t="s">
        <v>13547</v>
      </c>
      <c r="AI1226" s="131">
        <v>9</v>
      </c>
      <c r="AJ1226" s="131">
        <v>5</v>
      </c>
      <c r="AK1226" s="131">
        <v>4</v>
      </c>
      <c r="AL1226" s="131">
        <v>0</v>
      </c>
      <c r="AM1226" s="131">
        <v>0</v>
      </c>
      <c r="AN1226" s="118" t="s">
        <v>3500</v>
      </c>
      <c r="AO1226" s="122">
        <v>1</v>
      </c>
    </row>
    <row r="1227" spans="1:41" ht="25" customHeight="1" x14ac:dyDescent="0.35">
      <c r="A1227" s="141"/>
      <c r="B1227" s="141"/>
      <c r="C1227" s="114" t="str">
        <f t="shared" ca="1" si="170"/>
        <v>Expired</v>
      </c>
      <c r="D1227" s="114" t="s">
        <v>1378</v>
      </c>
      <c r="E1227" s="115">
        <v>42633</v>
      </c>
      <c r="F1227" s="115">
        <f>E1227</f>
        <v>42633</v>
      </c>
      <c r="G1227" s="115">
        <f t="shared" si="178"/>
        <v>43362</v>
      </c>
      <c r="H1227" s="114" t="s">
        <v>1379</v>
      </c>
      <c r="I1227" s="379" t="s">
        <v>3199</v>
      </c>
      <c r="J1227" s="155" t="s">
        <v>7368</v>
      </c>
      <c r="K1227" s="114" t="s">
        <v>11728</v>
      </c>
      <c r="L1227" s="114" t="s">
        <v>5123</v>
      </c>
      <c r="M1227" s="114" t="s">
        <v>3640</v>
      </c>
      <c r="N1227" s="116" t="str">
        <f t="shared" si="176"/>
        <v>LP</v>
      </c>
      <c r="O1227" s="118" t="s">
        <v>8728</v>
      </c>
      <c r="P1227" s="114" t="str">
        <f t="shared" si="179"/>
        <v>Low</v>
      </c>
      <c r="Q1227" s="155" t="s">
        <v>10694</v>
      </c>
      <c r="R1227" s="356" t="s">
        <v>13776</v>
      </c>
      <c r="S1227" s="356"/>
      <c r="T1227" s="155" t="s">
        <v>13778</v>
      </c>
      <c r="U1227" s="117" t="s">
        <v>13777</v>
      </c>
      <c r="V1227" s="118" t="s">
        <v>13779</v>
      </c>
      <c r="W1227" s="119" t="s">
        <v>1193</v>
      </c>
      <c r="X1227" s="119" t="s">
        <v>1193</v>
      </c>
      <c r="Y1227" s="128">
        <v>42555</v>
      </c>
      <c r="Z1227" s="128">
        <v>43465</v>
      </c>
      <c r="AA1227" s="120">
        <v>573513</v>
      </c>
      <c r="AB1227" s="120">
        <v>0</v>
      </c>
      <c r="AC1227" s="120">
        <v>468680</v>
      </c>
      <c r="AD1227" s="120">
        <v>0</v>
      </c>
      <c r="AE1227" s="120">
        <v>99500</v>
      </c>
      <c r="AF1227" s="121">
        <v>53174000</v>
      </c>
      <c r="AG1227" s="114" t="s">
        <v>13780</v>
      </c>
      <c r="AH1227" s="114" t="s">
        <v>13781</v>
      </c>
      <c r="AI1227" s="114">
        <v>413</v>
      </c>
      <c r="AJ1227" s="114">
        <v>129</v>
      </c>
      <c r="AK1227" s="114">
        <v>284</v>
      </c>
      <c r="AL1227" s="114">
        <v>14</v>
      </c>
      <c r="AM1227" s="114">
        <v>14</v>
      </c>
      <c r="AN1227" s="118" t="s">
        <v>3500</v>
      </c>
      <c r="AO1227" s="122">
        <v>1</v>
      </c>
    </row>
    <row r="1228" spans="1:41" ht="25" customHeight="1" x14ac:dyDescent="0.35">
      <c r="A1228" s="141"/>
      <c r="B1228" s="141"/>
      <c r="C1228" s="114" t="str">
        <f t="shared" ca="1" si="170"/>
        <v>Active</v>
      </c>
      <c r="D1228" s="114" t="s">
        <v>4001</v>
      </c>
      <c r="E1228" s="115">
        <v>43563</v>
      </c>
      <c r="F1228" s="115">
        <v>46006</v>
      </c>
      <c r="G1228" s="115">
        <f>DATE(YEAR(F1228),MONTH(F1228)+18,DAY(F1228)-1)</f>
        <v>46552</v>
      </c>
      <c r="H1228" s="114" t="s">
        <v>4900</v>
      </c>
      <c r="I1228" s="379" t="s">
        <v>12152</v>
      </c>
      <c r="J1228" s="155" t="s">
        <v>7369</v>
      </c>
      <c r="K1228" s="114" t="s">
        <v>11728</v>
      </c>
      <c r="L1228" s="114" t="s">
        <v>5123</v>
      </c>
      <c r="M1228" s="114" t="s">
        <v>3640</v>
      </c>
      <c r="N1228" s="116" t="str">
        <f t="shared" si="176"/>
        <v>LP</v>
      </c>
      <c r="O1228" s="118" t="s">
        <v>8725</v>
      </c>
      <c r="P1228" s="114" t="str">
        <f t="shared" si="179"/>
        <v>Medium</v>
      </c>
      <c r="Q1228" s="155" t="s">
        <v>10695</v>
      </c>
      <c r="R1228" s="356" t="s">
        <v>12153</v>
      </c>
      <c r="S1228" s="356"/>
      <c r="T1228" s="155" t="s">
        <v>12155</v>
      </c>
      <c r="U1228" s="117" t="s">
        <v>12154</v>
      </c>
      <c r="V1228" s="118" t="s">
        <v>5708</v>
      </c>
      <c r="W1228" s="119" t="s">
        <v>1193</v>
      </c>
      <c r="X1228" s="119" t="s">
        <v>1193</v>
      </c>
      <c r="Y1228" s="119" t="s">
        <v>1193</v>
      </c>
      <c r="Z1228" s="128">
        <v>43830</v>
      </c>
      <c r="AA1228" s="120">
        <v>250000</v>
      </c>
      <c r="AB1228" s="120">
        <v>0</v>
      </c>
      <c r="AC1228" s="120">
        <v>235482</v>
      </c>
      <c r="AD1228" s="120">
        <v>0</v>
      </c>
      <c r="AE1228" s="120">
        <v>235482</v>
      </c>
      <c r="AF1228" s="121">
        <v>45118</v>
      </c>
      <c r="AG1228" s="114" t="s">
        <v>1193</v>
      </c>
      <c r="AH1228" s="114" t="s">
        <v>7837</v>
      </c>
      <c r="AI1228" s="114">
        <v>45</v>
      </c>
      <c r="AJ1228" s="114">
        <v>25</v>
      </c>
      <c r="AK1228" s="114">
        <v>20</v>
      </c>
      <c r="AL1228" s="114">
        <v>15</v>
      </c>
      <c r="AM1228" s="114">
        <v>1</v>
      </c>
      <c r="AN1228" s="118" t="s">
        <v>3500</v>
      </c>
      <c r="AO1228" s="122">
        <v>1</v>
      </c>
    </row>
    <row r="1229" spans="1:41" ht="25" customHeight="1" x14ac:dyDescent="0.35">
      <c r="A1229" s="141" t="s">
        <v>11533</v>
      </c>
      <c r="B1229" s="207">
        <v>45575</v>
      </c>
      <c r="C1229" s="114" t="str">
        <f t="shared" ca="1" si="170"/>
        <v>Active</v>
      </c>
      <c r="D1229" s="114" t="s">
        <v>14456</v>
      </c>
      <c r="E1229" s="115">
        <v>45573</v>
      </c>
      <c r="F1229" s="115">
        <v>45573</v>
      </c>
      <c r="G1229" s="115">
        <f>DATE(YEAR(F1229)+2,MONTH(F1229),DAY(F1229)-1)</f>
        <v>46302</v>
      </c>
      <c r="H1229" s="114" t="s">
        <v>14457</v>
      </c>
      <c r="I1229" s="379" t="s">
        <v>14458</v>
      </c>
      <c r="J1229" s="155" t="s">
        <v>14459</v>
      </c>
      <c r="K1229" s="114" t="s">
        <v>74</v>
      </c>
      <c r="L1229" s="114" t="s">
        <v>5123</v>
      </c>
      <c r="M1229" s="114" t="s">
        <v>3640</v>
      </c>
      <c r="N1229" s="116" t="str">
        <f t="shared" si="176"/>
        <v>LP</v>
      </c>
      <c r="O1229" s="114" t="s">
        <v>8725</v>
      </c>
      <c r="P1229" s="114" t="str">
        <f>IF(EXACT(O1229,"Overseas Charities Operating in Jamaica"),"Medium",IF(EXACT(O1229,"Muslim Groups/Foundations"),"Medium",IF(EXACT(O1229,"Churches"),"Low",IF(EXACT(O1229,"Benevolent Societies"),"Low",IF(EXACT(O1229,"Alumni/Past Students Associations"),"Low",IF(EXACT(O1229,"Schools(Government/Private)"),"Low",IF(EXACT(O1229,"Govt.Based Trusts/Charities"),"Low",IF(EXACT(O1229,"Trust"),"Medium",IF(EXACT(O1229,"Company Based Foundations"),"Medium",IF(EXACT(O1229,"Other Foundations"),"Medium",IF(EXACT(O1229,"Unincorporated Groups"),"Medium","")))))))))))</f>
        <v>Medium</v>
      </c>
      <c r="Q1229" s="155" t="s">
        <v>14460</v>
      </c>
      <c r="R1229" s="356" t="s">
        <v>14461</v>
      </c>
      <c r="S1229" s="356"/>
      <c r="T1229" s="155" t="s">
        <v>14462</v>
      </c>
      <c r="U1229" s="117" t="s">
        <v>14463</v>
      </c>
      <c r="V1229" s="118" t="s">
        <v>8301</v>
      </c>
      <c r="W1229" s="118" t="s">
        <v>1193</v>
      </c>
      <c r="X1229" s="119" t="s">
        <v>1193</v>
      </c>
      <c r="Y1229" s="115">
        <v>45551</v>
      </c>
      <c r="Z1229" s="115" t="s">
        <v>3303</v>
      </c>
      <c r="AA1229" s="120">
        <v>0</v>
      </c>
      <c r="AB1229" s="120">
        <v>0</v>
      </c>
      <c r="AC1229" s="120">
        <v>0</v>
      </c>
      <c r="AD1229" s="120">
        <v>0</v>
      </c>
      <c r="AE1229" s="120">
        <v>0</v>
      </c>
      <c r="AF1229" s="121">
        <v>0</v>
      </c>
      <c r="AG1229" s="114" t="s">
        <v>1193</v>
      </c>
      <c r="AH1229" s="114" t="s">
        <v>1193</v>
      </c>
      <c r="AI1229" s="114">
        <v>6</v>
      </c>
      <c r="AJ1229" s="114">
        <v>3</v>
      </c>
      <c r="AK1229" s="114">
        <v>4</v>
      </c>
      <c r="AL1229" s="114">
        <v>0</v>
      </c>
      <c r="AM1229" s="114">
        <v>0</v>
      </c>
      <c r="AN1229" s="118" t="s">
        <v>3500</v>
      </c>
      <c r="AO1229" s="122">
        <v>1</v>
      </c>
    </row>
    <row r="1230" spans="1:41" ht="25" customHeight="1" x14ac:dyDescent="0.35">
      <c r="A1230" s="141"/>
      <c r="B1230" s="141"/>
      <c r="C1230" s="114" t="str">
        <f t="shared" ca="1" si="170"/>
        <v>Expired</v>
      </c>
      <c r="D1230" s="114" t="s">
        <v>4066</v>
      </c>
      <c r="E1230" s="115">
        <v>43320</v>
      </c>
      <c r="F1230" s="115">
        <v>45421</v>
      </c>
      <c r="G1230" s="115">
        <f>DATE(YEAR(F1230)+2,MONTH(F1230),DAY(F1230)-1)</f>
        <v>46150</v>
      </c>
      <c r="H1230" s="114" t="s">
        <v>2081</v>
      </c>
      <c r="I1230" s="379" t="s">
        <v>3176</v>
      </c>
      <c r="J1230" s="155" t="s">
        <v>14838</v>
      </c>
      <c r="K1230" s="114" t="s">
        <v>11728</v>
      </c>
      <c r="L1230" s="114" t="s">
        <v>5123</v>
      </c>
      <c r="M1230" s="114" t="s">
        <v>3640</v>
      </c>
      <c r="N1230" s="116" t="str">
        <f t="shared" si="176"/>
        <v>LP</v>
      </c>
      <c r="O1230" s="118" t="s">
        <v>8725</v>
      </c>
      <c r="P1230" s="114" t="str">
        <f t="shared" ref="P1230:P1242" si="180">IF(EXACT(O1230,"Overseas Charities Operating in Jamaica"),"Medium",IF(EXACT(O1230,"Muslim Groups/Foundations"),"Medium",IF(EXACT(O1230,"Churches"),"Low",IF(EXACT(O1230,"Benevolent Societies"),"Low",IF(EXACT(O1230,"Alumni/Past Students'associations"),"Low",IF(EXACT(O1230,"Schools(Government/Private)"),"Low",IF(EXACT(O1230,"Govt.Based Trust/Charities"),"Low",IF(EXACT(O1230,"Trust"),"Medium",IF(EXACT(O1230,"Company Based Foundations"),"Medium",IF(EXACT(O1230,"Other Foundations"),"Medium",IF(EXACT(O1230,"Unincorporated Groups"),"Medium","")))))))))))</f>
        <v>Medium</v>
      </c>
      <c r="Q1230" s="155" t="s">
        <v>10696</v>
      </c>
      <c r="R1230" s="356" t="s">
        <v>14839</v>
      </c>
      <c r="S1230" s="356"/>
      <c r="T1230" s="155" t="s">
        <v>14841</v>
      </c>
      <c r="U1230" s="117" t="s">
        <v>14840</v>
      </c>
      <c r="V1230" s="118" t="s">
        <v>11163</v>
      </c>
      <c r="W1230" s="119" t="s">
        <v>1193</v>
      </c>
      <c r="X1230" s="119" t="s">
        <v>1193</v>
      </c>
      <c r="Y1230" s="129">
        <v>43269</v>
      </c>
      <c r="Z1230" s="118" t="s">
        <v>14657</v>
      </c>
      <c r="AA1230" s="120">
        <v>30014494</v>
      </c>
      <c r="AB1230" s="120">
        <v>0</v>
      </c>
      <c r="AC1230" s="120">
        <v>14077152</v>
      </c>
      <c r="AD1230" s="120">
        <v>0</v>
      </c>
      <c r="AE1230" s="120">
        <v>27209071</v>
      </c>
      <c r="AF1230" s="121">
        <v>50501588</v>
      </c>
      <c r="AG1230" s="114" t="s">
        <v>1193</v>
      </c>
      <c r="AH1230" s="114" t="s">
        <v>1193</v>
      </c>
      <c r="AI1230" s="114">
        <v>233</v>
      </c>
      <c r="AJ1230" s="114">
        <v>55</v>
      </c>
      <c r="AK1230" s="114">
        <v>178</v>
      </c>
      <c r="AL1230" s="114">
        <v>11</v>
      </c>
      <c r="AM1230" s="114">
        <v>1</v>
      </c>
      <c r="AN1230" s="118" t="s">
        <v>4568</v>
      </c>
      <c r="AO1230" s="122">
        <v>1</v>
      </c>
    </row>
    <row r="1231" spans="1:41" ht="25" customHeight="1" x14ac:dyDescent="0.35">
      <c r="A1231" s="141" t="s">
        <v>4430</v>
      </c>
      <c r="B1231" s="141"/>
      <c r="C1231" s="114" t="str">
        <f t="shared" ca="1" si="170"/>
        <v>Active</v>
      </c>
      <c r="D1231" s="114" t="s">
        <v>3968</v>
      </c>
      <c r="E1231" s="115">
        <v>43840</v>
      </c>
      <c r="F1231" s="115">
        <v>46032</v>
      </c>
      <c r="G1231" s="115">
        <f>DATE(YEAR(F1231),MONTH(F1231)+20,DAY(F1231)-1)</f>
        <v>46639</v>
      </c>
      <c r="H1231" s="114" t="s">
        <v>2462</v>
      </c>
      <c r="I1231" s="379" t="s">
        <v>3200</v>
      </c>
      <c r="J1231" s="155" t="s">
        <v>7370</v>
      </c>
      <c r="K1231" s="114" t="s">
        <v>11728</v>
      </c>
      <c r="L1231" s="114" t="s">
        <v>5123</v>
      </c>
      <c r="M1231" s="114" t="s">
        <v>3640</v>
      </c>
      <c r="N1231" s="116" t="str">
        <f t="shared" si="176"/>
        <v>LP</v>
      </c>
      <c r="O1231" s="118" t="s">
        <v>8728</v>
      </c>
      <c r="P1231" s="114" t="str">
        <f t="shared" si="180"/>
        <v>Low</v>
      </c>
      <c r="Q1231" s="155" t="s">
        <v>2147</v>
      </c>
      <c r="R1231" s="356" t="s">
        <v>13420</v>
      </c>
      <c r="S1231" s="356"/>
      <c r="T1231" s="155" t="s">
        <v>13419</v>
      </c>
      <c r="U1231" s="117" t="s">
        <v>7371</v>
      </c>
      <c r="V1231" s="129" t="s">
        <v>7372</v>
      </c>
      <c r="W1231" s="128" t="s">
        <v>1193</v>
      </c>
      <c r="X1231" s="128" t="s">
        <v>1193</v>
      </c>
      <c r="Y1231" s="128">
        <v>43801</v>
      </c>
      <c r="Z1231" s="128">
        <v>44926</v>
      </c>
      <c r="AA1231" s="120">
        <v>42704047</v>
      </c>
      <c r="AB1231" s="120">
        <v>0</v>
      </c>
      <c r="AC1231" s="120">
        <v>118264590</v>
      </c>
      <c r="AD1231" s="120">
        <v>0</v>
      </c>
      <c r="AE1231" s="120">
        <v>282935294</v>
      </c>
      <c r="AF1231" s="121">
        <v>1977318389</v>
      </c>
      <c r="AG1231" s="114" t="s">
        <v>13129</v>
      </c>
      <c r="AH1231" s="114" t="s">
        <v>1193</v>
      </c>
      <c r="AI1231" s="114">
        <v>3300</v>
      </c>
      <c r="AJ1231" s="114">
        <v>900</v>
      </c>
      <c r="AK1231" s="114">
        <v>2400</v>
      </c>
      <c r="AL1231" s="114">
        <v>7</v>
      </c>
      <c r="AM1231" s="114">
        <v>23</v>
      </c>
      <c r="AN1231" s="118" t="s">
        <v>4568</v>
      </c>
      <c r="AO1231" s="122">
        <v>1</v>
      </c>
    </row>
    <row r="1232" spans="1:41" ht="25" customHeight="1" x14ac:dyDescent="0.35">
      <c r="A1232" s="211" t="s">
        <v>11535</v>
      </c>
      <c r="B1232" s="211"/>
      <c r="C1232" s="146" t="str">
        <f t="shared" ca="1" si="170"/>
        <v>Active</v>
      </c>
      <c r="D1232" s="146" t="s">
        <v>14353</v>
      </c>
      <c r="E1232" s="147">
        <v>41858</v>
      </c>
      <c r="F1232" s="147">
        <v>45876</v>
      </c>
      <c r="G1232" s="147">
        <f>DATE(YEAR(F1232)+1,MONTH(F1232),DAY(F1232)-1)</f>
        <v>46240</v>
      </c>
      <c r="H1232" s="146" t="s">
        <v>4806</v>
      </c>
      <c r="I1232" s="380" t="s">
        <v>3148</v>
      </c>
      <c r="J1232" s="343" t="s">
        <v>14354</v>
      </c>
      <c r="K1232" s="146" t="s">
        <v>11728</v>
      </c>
      <c r="L1232" s="146" t="s">
        <v>5123</v>
      </c>
      <c r="M1232" s="146" t="s">
        <v>3769</v>
      </c>
      <c r="N1232" s="148" t="str">
        <f t="shared" si="176"/>
        <v>LP</v>
      </c>
      <c r="O1232" s="151" t="s">
        <v>8729</v>
      </c>
      <c r="P1232" s="146" t="str">
        <f t="shared" si="180"/>
        <v>Low</v>
      </c>
      <c r="Q1232" s="323" t="s">
        <v>614</v>
      </c>
      <c r="R1232" s="358" t="s">
        <v>14355</v>
      </c>
      <c r="S1232" s="358"/>
      <c r="T1232" s="343" t="s">
        <v>14356</v>
      </c>
      <c r="U1232" s="165" t="s">
        <v>15398</v>
      </c>
      <c r="V1232" s="151" t="s">
        <v>11035</v>
      </c>
      <c r="W1232" s="166" t="s">
        <v>6647</v>
      </c>
      <c r="X1232" s="166" t="s">
        <v>1193</v>
      </c>
      <c r="Y1232" s="166" t="s">
        <v>1193</v>
      </c>
      <c r="Z1232" s="150">
        <v>44561</v>
      </c>
      <c r="AA1232" s="152">
        <v>2998381000</v>
      </c>
      <c r="AB1232" s="152">
        <v>0</v>
      </c>
      <c r="AC1232" s="152">
        <v>2998381000</v>
      </c>
      <c r="AD1232" s="152">
        <v>0</v>
      </c>
      <c r="AE1232" s="152">
        <v>64137002000</v>
      </c>
      <c r="AF1232" s="153">
        <v>0</v>
      </c>
      <c r="AG1232" s="146" t="s">
        <v>11349</v>
      </c>
      <c r="AH1232" s="146" t="s">
        <v>1193</v>
      </c>
      <c r="AI1232" s="146">
        <v>8</v>
      </c>
      <c r="AJ1232" s="146">
        <v>6</v>
      </c>
      <c r="AK1232" s="146">
        <v>2</v>
      </c>
      <c r="AL1232" s="146">
        <v>8</v>
      </c>
      <c r="AM1232" s="146" t="s">
        <v>8504</v>
      </c>
      <c r="AN1232" s="151" t="s">
        <v>4568</v>
      </c>
      <c r="AO1232" s="154">
        <v>1</v>
      </c>
    </row>
    <row r="1233" spans="1:41" ht="25" customHeight="1" x14ac:dyDescent="0.35">
      <c r="A1233" s="141" t="s">
        <v>13208</v>
      </c>
      <c r="B1233" s="141"/>
      <c r="C1233" s="114" t="str">
        <f t="shared" ca="1" si="170"/>
        <v>Active</v>
      </c>
      <c r="D1233" s="114" t="s">
        <v>14790</v>
      </c>
      <c r="E1233" s="115">
        <v>43200</v>
      </c>
      <c r="F1233" s="115">
        <v>45574</v>
      </c>
      <c r="G1233" s="115">
        <f>DATE(YEAR(F1233)+2,MONTH(F1233),DAY(F1233)-1)</f>
        <v>46303</v>
      </c>
      <c r="H1233" s="114" t="s">
        <v>1918</v>
      </c>
      <c r="I1233" s="379" t="s">
        <v>3091</v>
      </c>
      <c r="J1233" s="155" t="s">
        <v>7373</v>
      </c>
      <c r="K1233" s="114" t="s">
        <v>11728</v>
      </c>
      <c r="L1233" s="114" t="s">
        <v>5123</v>
      </c>
      <c r="M1233" s="114" t="s">
        <v>3640</v>
      </c>
      <c r="N1233" s="116" t="str">
        <f t="shared" si="176"/>
        <v>LP</v>
      </c>
      <c r="O1233" s="118" t="s">
        <v>8725</v>
      </c>
      <c r="P1233" s="114" t="str">
        <f t="shared" si="180"/>
        <v>Medium</v>
      </c>
      <c r="Q1233" s="155" t="s">
        <v>5108</v>
      </c>
      <c r="R1233" s="356" t="s">
        <v>13209</v>
      </c>
      <c r="S1233" s="356"/>
      <c r="T1233" s="155" t="s">
        <v>14792</v>
      </c>
      <c r="U1233" s="127" t="s">
        <v>14791</v>
      </c>
      <c r="V1233" s="129" t="s">
        <v>7374</v>
      </c>
      <c r="W1233" s="128" t="s">
        <v>1193</v>
      </c>
      <c r="X1233" s="129" t="s">
        <v>7838</v>
      </c>
      <c r="Y1233" s="128">
        <v>43032</v>
      </c>
      <c r="Z1233" s="129">
        <v>44561</v>
      </c>
      <c r="AA1233" s="120">
        <v>44342432</v>
      </c>
      <c r="AB1233" s="120">
        <v>0</v>
      </c>
      <c r="AC1233" s="120">
        <v>4205547</v>
      </c>
      <c r="AD1233" s="120">
        <v>0</v>
      </c>
      <c r="AE1233" s="120">
        <v>3792999</v>
      </c>
      <c r="AF1233" s="121"/>
      <c r="AG1233" s="114" t="s">
        <v>11517</v>
      </c>
      <c r="AH1233" s="114" t="s">
        <v>11350</v>
      </c>
      <c r="AI1233" s="114">
        <v>7</v>
      </c>
      <c r="AJ1233" s="114">
        <v>2</v>
      </c>
      <c r="AK1233" s="114">
        <v>5</v>
      </c>
      <c r="AL1233" s="114">
        <v>7</v>
      </c>
      <c r="AM1233" s="114">
        <v>0</v>
      </c>
      <c r="AN1233" s="118" t="s">
        <v>3500</v>
      </c>
      <c r="AO1233" s="122">
        <v>1</v>
      </c>
    </row>
    <row r="1234" spans="1:41" ht="25" customHeight="1" x14ac:dyDescent="0.35">
      <c r="A1234" s="141"/>
      <c r="B1234" s="141"/>
      <c r="C1234" s="114" t="str">
        <f t="shared" ca="1" si="170"/>
        <v>Expired</v>
      </c>
      <c r="D1234" s="114" t="s">
        <v>8542</v>
      </c>
      <c r="E1234" s="115">
        <v>44041</v>
      </c>
      <c r="F1234" s="115">
        <v>44771</v>
      </c>
      <c r="G1234" s="115">
        <f>DATE(YEAR(F1234)+2,MONTH(F1234),DAY(F1234)-1)</f>
        <v>45501</v>
      </c>
      <c r="H1234" s="114" t="s">
        <v>2631</v>
      </c>
      <c r="I1234" s="379" t="s">
        <v>3036</v>
      </c>
      <c r="J1234" s="155" t="s">
        <v>7375</v>
      </c>
      <c r="K1234" s="114" t="s">
        <v>11728</v>
      </c>
      <c r="L1234" s="114" t="s">
        <v>5123</v>
      </c>
      <c r="M1234" s="114" t="s">
        <v>3640</v>
      </c>
      <c r="N1234" s="116" t="str">
        <f t="shared" si="176"/>
        <v>LP</v>
      </c>
      <c r="O1234" s="118" t="s">
        <v>8725</v>
      </c>
      <c r="P1234" s="114" t="str">
        <f t="shared" si="180"/>
        <v>Medium</v>
      </c>
      <c r="Q1234" s="155" t="s">
        <v>7376</v>
      </c>
      <c r="R1234" s="356" t="s">
        <v>11657</v>
      </c>
      <c r="S1234" s="356"/>
      <c r="T1234" s="155" t="s">
        <v>10059</v>
      </c>
      <c r="U1234" s="127" t="s">
        <v>10060</v>
      </c>
      <c r="V1234" s="129" t="s">
        <v>8543</v>
      </c>
      <c r="W1234" s="128" t="s">
        <v>1193</v>
      </c>
      <c r="X1234" s="128" t="s">
        <v>1193</v>
      </c>
      <c r="Y1234" s="128">
        <v>43928</v>
      </c>
      <c r="Z1234" s="128">
        <v>44561</v>
      </c>
      <c r="AA1234" s="120">
        <v>12000000</v>
      </c>
      <c r="AB1234" s="120">
        <v>0</v>
      </c>
      <c r="AC1234" s="120">
        <v>1678580.09</v>
      </c>
      <c r="AD1234" s="120">
        <v>0</v>
      </c>
      <c r="AE1234" s="120">
        <v>1685126.35</v>
      </c>
      <c r="AF1234" s="121"/>
      <c r="AG1234" s="114" t="s">
        <v>11351</v>
      </c>
      <c r="AH1234" s="114" t="s">
        <v>11352</v>
      </c>
      <c r="AI1234" s="114">
        <v>1</v>
      </c>
      <c r="AJ1234" s="114">
        <v>0</v>
      </c>
      <c r="AK1234" s="114">
        <v>0</v>
      </c>
      <c r="AL1234" s="114">
        <v>0</v>
      </c>
      <c r="AM1234" s="114">
        <v>0</v>
      </c>
      <c r="AN1234" s="118" t="s">
        <v>3500</v>
      </c>
      <c r="AO1234" s="122">
        <v>1</v>
      </c>
    </row>
    <row r="1235" spans="1:41" ht="25" customHeight="1" x14ac:dyDescent="0.35">
      <c r="A1235" s="141"/>
      <c r="B1235" s="141"/>
      <c r="C1235" s="114" t="str">
        <f t="shared" ca="1" si="170"/>
        <v>Active</v>
      </c>
      <c r="D1235" s="118" t="s">
        <v>8914</v>
      </c>
      <c r="E1235" s="129">
        <v>44139</v>
      </c>
      <c r="F1235" s="138">
        <v>45752</v>
      </c>
      <c r="G1235" s="115">
        <f>DATE(YEAR(F1235)+2,MONTH(F1235),DAY(F1235)-1)</f>
        <v>46481</v>
      </c>
      <c r="H1235" s="118" t="s">
        <v>3538</v>
      </c>
      <c r="I1235" s="379" t="s">
        <v>8167</v>
      </c>
      <c r="J1235" s="345" t="s">
        <v>7377</v>
      </c>
      <c r="K1235" s="118" t="s">
        <v>14</v>
      </c>
      <c r="L1235" s="118" t="s">
        <v>3368</v>
      </c>
      <c r="M1235" s="114" t="s">
        <v>3640</v>
      </c>
      <c r="N1235" s="116" t="str">
        <f t="shared" si="176"/>
        <v>LP</v>
      </c>
      <c r="O1235" s="118" t="s">
        <v>8725</v>
      </c>
      <c r="P1235" s="114" t="str">
        <f t="shared" si="180"/>
        <v>Medium</v>
      </c>
      <c r="Q1235" s="345" t="s">
        <v>4504</v>
      </c>
      <c r="R1235" s="357"/>
      <c r="S1235" s="357"/>
      <c r="T1235" s="345" t="s">
        <v>3540</v>
      </c>
      <c r="U1235" s="139" t="s">
        <v>7378</v>
      </c>
      <c r="V1235" s="118"/>
      <c r="W1235" s="118"/>
      <c r="X1235" s="118"/>
      <c r="Y1235" s="118"/>
      <c r="Z1235" s="118"/>
      <c r="AA1235" s="118"/>
      <c r="AB1235" s="118"/>
      <c r="AC1235" s="118"/>
      <c r="AD1235" s="118"/>
      <c r="AE1235" s="118"/>
      <c r="AF1235" s="140"/>
      <c r="AG1235" s="118"/>
      <c r="AH1235" s="118"/>
      <c r="AI1235" s="118"/>
      <c r="AJ1235" s="118"/>
      <c r="AK1235" s="118"/>
      <c r="AL1235" s="118"/>
      <c r="AM1235" s="118"/>
      <c r="AN1235" s="118"/>
      <c r="AO1235" s="141">
        <v>1</v>
      </c>
    </row>
    <row r="1236" spans="1:41" ht="25" customHeight="1" x14ac:dyDescent="0.35">
      <c r="A1236" s="125"/>
      <c r="B1236" s="141"/>
      <c r="C1236" s="114" t="str">
        <f t="shared" ca="1" si="170"/>
        <v>Expired</v>
      </c>
      <c r="D1236" s="114" t="s">
        <v>1549</v>
      </c>
      <c r="E1236" s="115">
        <v>42901</v>
      </c>
      <c r="F1236" s="115">
        <f>E1236</f>
        <v>42901</v>
      </c>
      <c r="G1236" s="115">
        <f>DATE(YEAR(F1236)+2,MONTH(F1236),DAY(F1236)-1)</f>
        <v>43630</v>
      </c>
      <c r="H1236" s="114" t="s">
        <v>1559</v>
      </c>
      <c r="I1236" s="379" t="s">
        <v>2989</v>
      </c>
      <c r="J1236" s="155" t="s">
        <v>7379</v>
      </c>
      <c r="K1236" s="114" t="s">
        <v>11728</v>
      </c>
      <c r="L1236" s="114" t="s">
        <v>5123</v>
      </c>
      <c r="M1236" s="114" t="s">
        <v>3640</v>
      </c>
      <c r="N1236" s="116" t="str">
        <f t="shared" si="176"/>
        <v>LP</v>
      </c>
      <c r="O1236" s="118" t="s">
        <v>8725</v>
      </c>
      <c r="P1236" s="114" t="str">
        <f t="shared" si="180"/>
        <v>Medium</v>
      </c>
      <c r="Q1236" s="155" t="s">
        <v>10697</v>
      </c>
      <c r="R1236" s="356" t="s">
        <v>13772</v>
      </c>
      <c r="S1236" s="356"/>
      <c r="T1236" s="155" t="s">
        <v>13773</v>
      </c>
      <c r="U1236" s="127" t="s">
        <v>13774</v>
      </c>
      <c r="V1236" s="119" t="s">
        <v>13775</v>
      </c>
      <c r="W1236" s="119" t="s">
        <v>1193</v>
      </c>
      <c r="X1236" s="119" t="s">
        <v>1193</v>
      </c>
      <c r="Y1236" s="128">
        <v>42808</v>
      </c>
      <c r="Z1236" s="118" t="s">
        <v>3303</v>
      </c>
      <c r="AA1236" s="120">
        <v>0</v>
      </c>
      <c r="AB1236" s="120">
        <v>0</v>
      </c>
      <c r="AC1236" s="120">
        <v>0</v>
      </c>
      <c r="AD1236" s="120">
        <v>0</v>
      </c>
      <c r="AE1236" s="120">
        <v>0</v>
      </c>
      <c r="AF1236" s="121">
        <v>0</v>
      </c>
      <c r="AG1236" s="114" t="s">
        <v>1193</v>
      </c>
      <c r="AH1236" s="114" t="s">
        <v>1193</v>
      </c>
      <c r="AI1236" s="114">
        <v>3</v>
      </c>
      <c r="AJ1236" s="114">
        <v>1</v>
      </c>
      <c r="AK1236" s="114">
        <v>2</v>
      </c>
      <c r="AL1236" s="114">
        <v>3</v>
      </c>
      <c r="AM1236" s="114">
        <v>0</v>
      </c>
      <c r="AN1236" s="118" t="s">
        <v>3500</v>
      </c>
      <c r="AO1236" s="122">
        <v>1</v>
      </c>
    </row>
    <row r="1237" spans="1:41" ht="25" customHeight="1" x14ac:dyDescent="0.35">
      <c r="A1237" s="141"/>
      <c r="B1237" s="141"/>
      <c r="C1237" s="114" t="str">
        <f t="shared" ca="1" si="170"/>
        <v>Expired</v>
      </c>
      <c r="D1237" s="114" t="s">
        <v>9621</v>
      </c>
      <c r="E1237" s="115">
        <v>44284</v>
      </c>
      <c r="F1237" s="115">
        <f>E1237</f>
        <v>44284</v>
      </c>
      <c r="G1237" s="115">
        <f>DATE(YEAR(F1237)+2,MONTH(F1237),DAY(F1237)-1)</f>
        <v>45013</v>
      </c>
      <c r="H1237" s="114" t="s">
        <v>3320</v>
      </c>
      <c r="I1237" s="379" t="s">
        <v>8168</v>
      </c>
      <c r="J1237" s="155" t="s">
        <v>6521</v>
      </c>
      <c r="K1237" s="114" t="s">
        <v>11728</v>
      </c>
      <c r="L1237" s="114" t="s">
        <v>5123</v>
      </c>
      <c r="M1237" s="114" t="s">
        <v>3640</v>
      </c>
      <c r="N1237" s="116" t="str">
        <f t="shared" si="176"/>
        <v>LP</v>
      </c>
      <c r="O1237" s="118" t="s">
        <v>8725</v>
      </c>
      <c r="P1237" s="114" t="str">
        <f t="shared" si="180"/>
        <v>Medium</v>
      </c>
      <c r="Q1237" s="155" t="s">
        <v>7380</v>
      </c>
      <c r="R1237" s="356" t="s">
        <v>13764</v>
      </c>
      <c r="S1237" s="356"/>
      <c r="T1237" s="155" t="s">
        <v>13765</v>
      </c>
      <c r="U1237" s="117" t="s">
        <v>13766</v>
      </c>
      <c r="V1237" s="118" t="s">
        <v>13769</v>
      </c>
      <c r="W1237" s="118" t="s">
        <v>13767</v>
      </c>
      <c r="X1237" s="118" t="s">
        <v>13768</v>
      </c>
      <c r="Y1237" s="128">
        <v>43898</v>
      </c>
      <c r="Z1237" s="128">
        <v>44561</v>
      </c>
      <c r="AA1237" s="120">
        <v>680767</v>
      </c>
      <c r="AB1237" s="120">
        <v>0</v>
      </c>
      <c r="AC1237" s="120">
        <v>3585594.2</v>
      </c>
      <c r="AD1237" s="120">
        <v>0</v>
      </c>
      <c r="AE1237" s="120">
        <v>-3812534.77</v>
      </c>
      <c r="AF1237" s="121">
        <v>3898940</v>
      </c>
      <c r="AG1237" s="114" t="s">
        <v>13770</v>
      </c>
      <c r="AH1237" s="114" t="s">
        <v>13771</v>
      </c>
      <c r="AI1237" s="114">
        <v>6</v>
      </c>
      <c r="AJ1237" s="114">
        <v>2</v>
      </c>
      <c r="AK1237" s="114">
        <v>6</v>
      </c>
      <c r="AL1237" s="114">
        <v>17</v>
      </c>
      <c r="AM1237" s="114">
        <v>0</v>
      </c>
      <c r="AN1237" s="118" t="s">
        <v>3500</v>
      </c>
      <c r="AO1237" s="122">
        <v>1</v>
      </c>
    </row>
    <row r="1238" spans="1:41" ht="25" customHeight="1" x14ac:dyDescent="0.35">
      <c r="A1238" s="141"/>
      <c r="B1238" s="141"/>
      <c r="C1238" s="114" t="str">
        <f t="shared" ref="C1238:C1243" ca="1" si="181">IF(G1238&lt;TODAY(),"Expired","Active")</f>
        <v>Expired</v>
      </c>
      <c r="D1238" s="118" t="s">
        <v>11822</v>
      </c>
      <c r="E1238" s="129">
        <v>43795</v>
      </c>
      <c r="F1238" s="138">
        <v>45740</v>
      </c>
      <c r="G1238" s="115">
        <f>DATE(YEAR(F1238)+1,MONTH(F1238),DAY(F1238)-1)</f>
        <v>46104</v>
      </c>
      <c r="H1238" s="118" t="s">
        <v>4728</v>
      </c>
      <c r="I1238" s="379" t="s">
        <v>8169</v>
      </c>
      <c r="J1238" s="345" t="s">
        <v>7381</v>
      </c>
      <c r="K1238" s="118" t="s">
        <v>329</v>
      </c>
      <c r="L1238" s="118" t="s">
        <v>3368</v>
      </c>
      <c r="M1238" s="114" t="s">
        <v>3640</v>
      </c>
      <c r="N1238" s="116" t="str">
        <f t="shared" si="176"/>
        <v>LP</v>
      </c>
      <c r="O1238" s="118" t="s">
        <v>8728</v>
      </c>
      <c r="P1238" s="114" t="str">
        <f t="shared" si="180"/>
        <v>Low</v>
      </c>
      <c r="Q1238" s="345" t="s">
        <v>4505</v>
      </c>
      <c r="R1238" s="357"/>
      <c r="S1238" s="357"/>
      <c r="T1238" s="345" t="s">
        <v>3541</v>
      </c>
      <c r="U1238" s="139" t="s">
        <v>7382</v>
      </c>
      <c r="V1238" s="118"/>
      <c r="W1238" s="118"/>
      <c r="X1238" s="118"/>
      <c r="Y1238" s="118"/>
      <c r="Z1238" s="118"/>
      <c r="AA1238" s="118"/>
      <c r="AB1238" s="118"/>
      <c r="AC1238" s="118"/>
      <c r="AD1238" s="118"/>
      <c r="AE1238" s="118"/>
      <c r="AF1238" s="140"/>
      <c r="AG1238" s="118"/>
      <c r="AH1238" s="118"/>
      <c r="AI1238" s="118"/>
      <c r="AJ1238" s="118"/>
      <c r="AK1238" s="118"/>
      <c r="AL1238" s="118"/>
      <c r="AM1238" s="118"/>
      <c r="AN1238" s="118"/>
      <c r="AO1238" s="141">
        <v>1</v>
      </c>
    </row>
    <row r="1239" spans="1:41" ht="25" customHeight="1" x14ac:dyDescent="0.35">
      <c r="A1239" s="141"/>
      <c r="B1239" s="141"/>
      <c r="C1239" s="114" t="str">
        <f t="shared" ca="1" si="181"/>
        <v>Expired</v>
      </c>
      <c r="D1239" s="114" t="s">
        <v>3914</v>
      </c>
      <c r="E1239" s="115">
        <v>42780</v>
      </c>
      <c r="F1239" s="115">
        <v>44524</v>
      </c>
      <c r="G1239" s="115">
        <v>44890</v>
      </c>
      <c r="H1239" s="114" t="s">
        <v>2380</v>
      </c>
      <c r="I1239" s="379" t="s">
        <v>3051</v>
      </c>
      <c r="J1239" s="155" t="s">
        <v>7383</v>
      </c>
      <c r="K1239" s="114" t="s">
        <v>7</v>
      </c>
      <c r="L1239" s="114" t="s">
        <v>5123</v>
      </c>
      <c r="M1239" s="114" t="s">
        <v>3640</v>
      </c>
      <c r="N1239" s="116" t="str">
        <f t="shared" si="176"/>
        <v>LP</v>
      </c>
      <c r="O1239" s="118" t="s">
        <v>8728</v>
      </c>
      <c r="P1239" s="114" t="str">
        <f t="shared" si="180"/>
        <v>Low</v>
      </c>
      <c r="Q1239" s="155" t="s">
        <v>6104</v>
      </c>
      <c r="R1239" s="356"/>
      <c r="S1239" s="356"/>
      <c r="T1239" s="155" t="s">
        <v>2735</v>
      </c>
      <c r="U1239" s="117" t="s">
        <v>7384</v>
      </c>
      <c r="V1239" s="118" t="s">
        <v>7385</v>
      </c>
      <c r="W1239" s="119" t="s">
        <v>1193</v>
      </c>
      <c r="X1239" s="119" t="s">
        <v>1193</v>
      </c>
      <c r="Y1239" s="128">
        <v>44160</v>
      </c>
      <c r="Z1239" s="118" t="s">
        <v>3305</v>
      </c>
      <c r="AA1239" s="120">
        <v>2264600</v>
      </c>
      <c r="AB1239" s="120">
        <v>0</v>
      </c>
      <c r="AC1239" s="120">
        <v>2077000</v>
      </c>
      <c r="AD1239" s="120">
        <v>0</v>
      </c>
      <c r="AE1239" s="120">
        <v>2077000</v>
      </c>
      <c r="AF1239" s="121"/>
      <c r="AG1239" s="114" t="s">
        <v>7839</v>
      </c>
      <c r="AH1239" s="114" t="s">
        <v>7840</v>
      </c>
      <c r="AI1239" s="114"/>
      <c r="AJ1239" s="114"/>
      <c r="AK1239" s="114"/>
      <c r="AL1239" s="114"/>
      <c r="AM1239" s="114"/>
      <c r="AN1239" s="118" t="str">
        <f>IF(ISNUMBER(#REF!), IF(#REF!&lt;5000001,"SMALL", IF(#REF!&lt;15000001,"MEDIUM","LARGE")),"")</f>
        <v/>
      </c>
      <c r="AO1239" s="122">
        <v>1</v>
      </c>
    </row>
    <row r="1240" spans="1:41" ht="25" customHeight="1" x14ac:dyDescent="0.35">
      <c r="A1240" s="141"/>
      <c r="B1240" s="141"/>
      <c r="C1240" s="114" t="str">
        <f t="shared" ca="1" si="181"/>
        <v>Active</v>
      </c>
      <c r="D1240" s="118" t="s">
        <v>12971</v>
      </c>
      <c r="E1240" s="129">
        <v>43089</v>
      </c>
      <c r="F1240" s="138">
        <v>46018</v>
      </c>
      <c r="G1240" s="115">
        <f>DATE(YEAR(F1240)+2,MONTH(F1240),DAY(F1240)-1)</f>
        <v>46747</v>
      </c>
      <c r="H1240" s="118" t="s">
        <v>4729</v>
      </c>
      <c r="I1240" s="379" t="s">
        <v>2512</v>
      </c>
      <c r="J1240" s="345" t="s">
        <v>7386</v>
      </c>
      <c r="K1240" s="118" t="s">
        <v>14</v>
      </c>
      <c r="L1240" s="118" t="s">
        <v>3368</v>
      </c>
      <c r="M1240" s="114" t="s">
        <v>3640</v>
      </c>
      <c r="N1240" s="116" t="str">
        <f t="shared" si="176"/>
        <v>LP</v>
      </c>
      <c r="O1240" s="118" t="s">
        <v>8725</v>
      </c>
      <c r="P1240" s="114" t="str">
        <f t="shared" si="180"/>
        <v>Medium</v>
      </c>
      <c r="Q1240" s="345" t="s">
        <v>4506</v>
      </c>
      <c r="R1240" s="357" t="s">
        <v>12973</v>
      </c>
      <c r="S1240" s="357"/>
      <c r="T1240" s="345" t="s">
        <v>12974</v>
      </c>
      <c r="U1240" s="139" t="s">
        <v>12975</v>
      </c>
      <c r="V1240" s="118" t="s">
        <v>8301</v>
      </c>
      <c r="W1240" s="118" t="s">
        <v>1193</v>
      </c>
      <c r="X1240" s="118" t="s">
        <v>1193</v>
      </c>
      <c r="Y1240" s="129">
        <v>43048</v>
      </c>
      <c r="Z1240" s="129">
        <v>43465</v>
      </c>
      <c r="AA1240" s="162">
        <v>180600</v>
      </c>
      <c r="AB1240" s="162">
        <v>0</v>
      </c>
      <c r="AC1240" s="162">
        <v>0</v>
      </c>
      <c r="AD1240" s="162">
        <v>0</v>
      </c>
      <c r="AE1240" s="162">
        <v>-363347</v>
      </c>
      <c r="AF1240" s="140">
        <v>-182747</v>
      </c>
      <c r="AG1240" s="118" t="s">
        <v>12972</v>
      </c>
      <c r="AH1240" s="118" t="s">
        <v>1193</v>
      </c>
      <c r="AI1240" s="118">
        <v>9</v>
      </c>
      <c r="AJ1240" s="118">
        <v>4</v>
      </c>
      <c r="AK1240" s="118">
        <v>5</v>
      </c>
      <c r="AL1240" s="118">
        <v>14</v>
      </c>
      <c r="AM1240" s="118">
        <v>0</v>
      </c>
      <c r="AN1240" s="118" t="s">
        <v>3500</v>
      </c>
      <c r="AO1240" s="141">
        <v>1</v>
      </c>
    </row>
    <row r="1241" spans="1:41" ht="25" customHeight="1" x14ac:dyDescent="0.35">
      <c r="A1241" s="141"/>
      <c r="B1241" s="141"/>
      <c r="C1241" s="114" t="str">
        <f t="shared" ca="1" si="181"/>
        <v>Expired</v>
      </c>
      <c r="D1241" s="114" t="s">
        <v>8316</v>
      </c>
      <c r="E1241" s="115">
        <v>43920</v>
      </c>
      <c r="F1241" s="115">
        <v>45381</v>
      </c>
      <c r="G1241" s="115">
        <f>DATE(YEAR(F1241)+2,MONTH(F1241),DAY(F1241)-1)</f>
        <v>46110</v>
      </c>
      <c r="H1241" s="114" t="s">
        <v>4901</v>
      </c>
      <c r="I1241" s="379" t="s">
        <v>4988</v>
      </c>
      <c r="J1241" s="155" t="s">
        <v>6494</v>
      </c>
      <c r="K1241" s="114" t="s">
        <v>11728</v>
      </c>
      <c r="L1241" s="114" t="s">
        <v>5123</v>
      </c>
      <c r="M1241" s="114" t="s">
        <v>3640</v>
      </c>
      <c r="N1241" s="116" t="str">
        <f t="shared" si="176"/>
        <v>LP</v>
      </c>
      <c r="O1241" s="118" t="s">
        <v>8725</v>
      </c>
      <c r="P1241" s="114" t="str">
        <f t="shared" si="180"/>
        <v>Medium</v>
      </c>
      <c r="Q1241" s="155" t="s">
        <v>7387</v>
      </c>
      <c r="R1241" s="356"/>
      <c r="S1241" s="356"/>
      <c r="T1241" s="155" t="s">
        <v>2729</v>
      </c>
      <c r="U1241" s="117" t="s">
        <v>7388</v>
      </c>
      <c r="V1241" s="129" t="s">
        <v>8317</v>
      </c>
      <c r="W1241" s="128"/>
      <c r="X1241" s="128"/>
      <c r="Y1241" s="128">
        <v>43874</v>
      </c>
      <c r="Z1241" s="128">
        <v>44561</v>
      </c>
      <c r="AA1241" s="120">
        <v>0</v>
      </c>
      <c r="AB1241" s="120">
        <v>0</v>
      </c>
      <c r="AC1241" s="120">
        <v>0</v>
      </c>
      <c r="AD1241" s="120">
        <v>0</v>
      </c>
      <c r="AE1241" s="120">
        <v>0</v>
      </c>
      <c r="AF1241" s="121"/>
      <c r="AG1241" s="114" t="s">
        <v>1193</v>
      </c>
      <c r="AH1241" s="114" t="s">
        <v>1193</v>
      </c>
      <c r="AI1241" s="114">
        <v>3</v>
      </c>
      <c r="AJ1241" s="114">
        <v>0</v>
      </c>
      <c r="AK1241" s="114">
        <v>3</v>
      </c>
      <c r="AL1241" s="114">
        <v>4</v>
      </c>
      <c r="AM1241" s="114">
        <v>0</v>
      </c>
      <c r="AN1241" s="118" t="s">
        <v>3500</v>
      </c>
      <c r="AO1241" s="122">
        <v>1</v>
      </c>
    </row>
    <row r="1242" spans="1:41" ht="25" customHeight="1" x14ac:dyDescent="0.35">
      <c r="A1242" s="141"/>
      <c r="B1242" s="141"/>
      <c r="C1242" s="114" t="str">
        <f t="shared" ca="1" si="181"/>
        <v>Expired</v>
      </c>
      <c r="D1242" s="114" t="s">
        <v>13756</v>
      </c>
      <c r="E1242" s="115">
        <v>41856</v>
      </c>
      <c r="F1242" s="115">
        <f>E1242</f>
        <v>41856</v>
      </c>
      <c r="G1242" s="115">
        <f>DATE(YEAR(F1242)+2,MONTH(F1242),DAY(F1242)-1)</f>
        <v>42586</v>
      </c>
      <c r="H1242" s="114" t="s">
        <v>401</v>
      </c>
      <c r="I1242" s="379" t="s">
        <v>4989</v>
      </c>
      <c r="J1242" s="155" t="s">
        <v>7389</v>
      </c>
      <c r="K1242" s="114" t="s">
        <v>11728</v>
      </c>
      <c r="L1242" s="114" t="s">
        <v>5123</v>
      </c>
      <c r="M1242" s="114" t="s">
        <v>3640</v>
      </c>
      <c r="N1242" s="116" t="str">
        <f t="shared" si="176"/>
        <v>LP</v>
      </c>
      <c r="O1242" s="118" t="s">
        <v>8725</v>
      </c>
      <c r="P1242" s="114" t="str">
        <f t="shared" si="180"/>
        <v>Medium</v>
      </c>
      <c r="Q1242" s="155" t="s">
        <v>10698</v>
      </c>
      <c r="R1242" s="356" t="s">
        <v>13757</v>
      </c>
      <c r="S1242" s="356"/>
      <c r="T1242" s="155" t="s">
        <v>13759</v>
      </c>
      <c r="U1242" s="117" t="s">
        <v>13758</v>
      </c>
      <c r="V1242" s="118" t="s">
        <v>13760</v>
      </c>
      <c r="W1242" s="119" t="s">
        <v>1193</v>
      </c>
      <c r="X1242" s="118" t="s">
        <v>13761</v>
      </c>
      <c r="Y1242" s="128">
        <v>44608</v>
      </c>
      <c r="Z1242" s="128">
        <v>43100</v>
      </c>
      <c r="AA1242" s="120">
        <v>2555995</v>
      </c>
      <c r="AB1242" s="120">
        <v>0</v>
      </c>
      <c r="AC1242" s="120">
        <v>16184</v>
      </c>
      <c r="AD1242" s="120">
        <v>0</v>
      </c>
      <c r="AE1242" s="120">
        <v>2363770</v>
      </c>
      <c r="AF1242" s="121">
        <v>6756949</v>
      </c>
      <c r="AG1242" s="114" t="s">
        <v>13762</v>
      </c>
      <c r="AH1242" s="130" t="s">
        <v>13763</v>
      </c>
      <c r="AI1242" s="131">
        <v>8</v>
      </c>
      <c r="AJ1242" s="131">
        <v>2</v>
      </c>
      <c r="AK1242" s="131">
        <v>6</v>
      </c>
      <c r="AL1242" s="131">
        <v>8</v>
      </c>
      <c r="AM1242" s="131">
        <v>0</v>
      </c>
      <c r="AN1242" s="118" t="s">
        <v>3500</v>
      </c>
      <c r="AO1242" s="122">
        <v>1</v>
      </c>
    </row>
    <row r="1243" spans="1:41" ht="25" customHeight="1" x14ac:dyDescent="0.35">
      <c r="A1243" s="141" t="s">
        <v>11533</v>
      </c>
      <c r="B1243" s="207">
        <v>45856</v>
      </c>
      <c r="C1243" s="114" t="str">
        <f t="shared" ca="1" si="181"/>
        <v>Active</v>
      </c>
      <c r="D1243" s="114" t="s">
        <v>15282</v>
      </c>
      <c r="E1243" s="115">
        <v>45856</v>
      </c>
      <c r="F1243" s="115">
        <v>45856</v>
      </c>
      <c r="G1243" s="115">
        <f>DATE(YEAR(F1243)+2,MONTH(F1243),DAY(F1243)-1)</f>
        <v>46585</v>
      </c>
      <c r="H1243" s="114" t="s">
        <v>15283</v>
      </c>
      <c r="I1243" s="379" t="s">
        <v>15284</v>
      </c>
      <c r="J1243" s="155" t="s">
        <v>15285</v>
      </c>
      <c r="K1243" s="114" t="s">
        <v>11728</v>
      </c>
      <c r="L1243" s="114" t="s">
        <v>5123</v>
      </c>
      <c r="M1243" s="114" t="s">
        <v>3640</v>
      </c>
      <c r="N1243" s="116" t="str">
        <f t="shared" si="176"/>
        <v>LP</v>
      </c>
      <c r="O1243" s="114" t="s">
        <v>8725</v>
      </c>
      <c r="P1243" s="114" t="str">
        <f>IF(EXACT(O1243,"Overseas Charities Operating in Jamaica"),"Medium",IF(EXACT(O1243,"Muslim Groups/Foundations"),"Medium",IF(EXACT(O1243,"Churches"),"Low",IF(EXACT(O1243,"Benevolent Societies"),"Low",IF(EXACT(O1243,"Alumni/Past Students Associations"),"Low",IF(EXACT(O1243,"Schools(Government/Private)"),"Low",IF(EXACT(O1243,"Govt.Based Trusts/Charities"),"Low",IF(EXACT(O1243,"Trust"),"Medium",IF(EXACT(O1243,"Company Based Foundations"),"Medium",IF(EXACT(O1243,"Other Foundations"),"Medium",IF(EXACT(O1243,"Unincorporated Groups"),"Medium","")))))))))))</f>
        <v>Medium</v>
      </c>
      <c r="Q1243" s="155" t="s">
        <v>15286</v>
      </c>
      <c r="R1243" s="356" t="s">
        <v>15287</v>
      </c>
      <c r="S1243" s="356"/>
      <c r="T1243" s="155" t="s">
        <v>15288</v>
      </c>
      <c r="U1243" s="117" t="s">
        <v>15289</v>
      </c>
      <c r="V1243" s="118" t="s">
        <v>8301</v>
      </c>
      <c r="W1243" s="119" t="s">
        <v>1193</v>
      </c>
      <c r="X1243" s="119" t="s">
        <v>1193</v>
      </c>
      <c r="Y1243" s="115">
        <v>45422</v>
      </c>
      <c r="Z1243" s="115" t="s">
        <v>3303</v>
      </c>
      <c r="AA1243" s="120">
        <v>0</v>
      </c>
      <c r="AB1243" s="120">
        <v>0</v>
      </c>
      <c r="AC1243" s="120">
        <v>0</v>
      </c>
      <c r="AD1243" s="120">
        <v>0</v>
      </c>
      <c r="AE1243" s="120">
        <v>0</v>
      </c>
      <c r="AF1243" s="121">
        <v>0</v>
      </c>
      <c r="AG1243" s="114" t="s">
        <v>1193</v>
      </c>
      <c r="AH1243" s="114" t="s">
        <v>1193</v>
      </c>
      <c r="AI1243" s="114">
        <v>4</v>
      </c>
      <c r="AJ1243" s="114">
        <v>2</v>
      </c>
      <c r="AK1243" s="114">
        <v>2</v>
      </c>
      <c r="AL1243" s="114">
        <v>0</v>
      </c>
      <c r="AM1243" s="114">
        <v>0</v>
      </c>
      <c r="AN1243" s="118" t="s">
        <v>3500</v>
      </c>
      <c r="AO1243" s="122">
        <v>1</v>
      </c>
    </row>
    <row r="1244" spans="1:41" ht="25" customHeight="1" x14ac:dyDescent="0.35">
      <c r="A1244" s="198" t="s">
        <v>11571</v>
      </c>
      <c r="B1244" s="207">
        <v>45028</v>
      </c>
      <c r="C1244" s="114" t="s">
        <v>5042</v>
      </c>
      <c r="D1244" s="114" t="s">
        <v>9280</v>
      </c>
      <c r="E1244" s="115">
        <v>45029</v>
      </c>
      <c r="F1244" s="115">
        <v>45029</v>
      </c>
      <c r="G1244" s="115">
        <v>45759</v>
      </c>
      <c r="H1244" s="114" t="s">
        <v>9281</v>
      </c>
      <c r="I1244" s="379" t="s">
        <v>9282</v>
      </c>
      <c r="J1244" s="155" t="s">
        <v>9283</v>
      </c>
      <c r="K1244" s="114" t="s">
        <v>9</v>
      </c>
      <c r="L1244" s="114" t="s">
        <v>3368</v>
      </c>
      <c r="M1244" s="114" t="s">
        <v>3640</v>
      </c>
      <c r="N1244" s="116" t="s">
        <v>3789</v>
      </c>
      <c r="O1244" s="114" t="s">
        <v>8725</v>
      </c>
      <c r="P1244" s="114" t="s">
        <v>3517</v>
      </c>
      <c r="Q1244" s="155" t="s">
        <v>9284</v>
      </c>
      <c r="R1244" s="356"/>
      <c r="S1244" s="356"/>
      <c r="T1244" s="155" t="s">
        <v>9285</v>
      </c>
      <c r="U1244" s="127" t="s">
        <v>9286</v>
      </c>
      <c r="V1244" s="119" t="s">
        <v>1193</v>
      </c>
      <c r="W1244" s="119" t="s">
        <v>1193</v>
      </c>
      <c r="X1244" s="119" t="s">
        <v>1193</v>
      </c>
      <c r="Y1244" s="114" t="s">
        <v>1193</v>
      </c>
      <c r="Z1244" s="118" t="s">
        <v>3303</v>
      </c>
      <c r="AA1244" s="120">
        <v>0</v>
      </c>
      <c r="AB1244" s="120">
        <v>0</v>
      </c>
      <c r="AC1244" s="120">
        <v>0</v>
      </c>
      <c r="AD1244" s="120">
        <v>0</v>
      </c>
      <c r="AE1244" s="120">
        <v>0</v>
      </c>
      <c r="AF1244" s="121"/>
      <c r="AG1244" s="114" t="s">
        <v>1193</v>
      </c>
      <c r="AH1244" s="114" t="s">
        <v>1193</v>
      </c>
      <c r="AI1244" s="114" t="s">
        <v>1193</v>
      </c>
      <c r="AJ1244" s="114" t="s">
        <v>1193</v>
      </c>
      <c r="AK1244" s="114" t="s">
        <v>1193</v>
      </c>
      <c r="AL1244" s="114" t="s">
        <v>1193</v>
      </c>
      <c r="AM1244" s="114" t="s">
        <v>1193</v>
      </c>
      <c r="AN1244" s="118" t="s">
        <v>3500</v>
      </c>
      <c r="AO1244" s="122">
        <v>1</v>
      </c>
    </row>
    <row r="1245" spans="1:41" ht="25" customHeight="1" x14ac:dyDescent="0.35">
      <c r="A1245" s="141" t="s">
        <v>14296</v>
      </c>
      <c r="B1245" s="141" t="s">
        <v>14680</v>
      </c>
      <c r="C1245" s="114" t="str">
        <f t="shared" ref="C1245:C1276" ca="1" si="182">IF(G1245&lt;TODAY(),"Expired","Active")</f>
        <v>Active</v>
      </c>
      <c r="D1245" s="114" t="s">
        <v>3894</v>
      </c>
      <c r="E1245" s="115">
        <v>44524</v>
      </c>
      <c r="F1245" s="115">
        <v>45620</v>
      </c>
      <c r="G1245" s="115">
        <f t="shared" ref="G1245:G1250" si="183">DATE(YEAR(F1245)+2,MONTH(F1245),DAY(F1245)-1)</f>
        <v>46349</v>
      </c>
      <c r="H1245" s="114" t="s">
        <v>4156</v>
      </c>
      <c r="I1245" s="379" t="s">
        <v>8172</v>
      </c>
      <c r="J1245" s="155" t="s">
        <v>7393</v>
      </c>
      <c r="K1245" s="114" t="s">
        <v>24</v>
      </c>
      <c r="L1245" s="114" t="s">
        <v>5123</v>
      </c>
      <c r="M1245" s="114" t="s">
        <v>3640</v>
      </c>
      <c r="N1245" s="116" t="str">
        <f t="shared" ref="N1245:N1279" si="184">IF(EXACT(M1245,"C - COMPANY ACT"),"LP",IF(EXACT(M1245,"V- VEST ACT (WITHIN PARLIAMENT) "),"LP",IF(EXACT(M1245,"FS - FRIENDLY SOCIETIES ACT"),"LP",IF(EXACT(M1245,"UN - UNICORPORATED"),"LA",""))))</f>
        <v>LP</v>
      </c>
      <c r="O1245" s="118" t="s">
        <v>8725</v>
      </c>
      <c r="P1245" s="114" t="str">
        <f t="shared" ref="P1245:P1263" si="185">IF(EXACT(O1245,"Overseas Charities Operating in Jamaica"),"Medium",IF(EXACT(O1245,"Muslim Groups/Foundations"),"Medium",IF(EXACT(O1245,"Churches"),"Low",IF(EXACT(O1245,"Benevolent Societies"),"Low",IF(EXACT(O1245,"Alumni/Past Students'associations"),"Low",IF(EXACT(O1245,"Schools(Government/Private)"),"Low",IF(EXACT(O1245,"Govt.Based Trust/Charities"),"Low",IF(EXACT(O1245,"Trust"),"Medium",IF(EXACT(O1245,"Company Based Foundations"),"Medium",IF(EXACT(O1245,"Other Foundations"),"Medium",IF(EXACT(O1245,"Unincorporated Groups"),"Medium","")))))))))))</f>
        <v>Medium</v>
      </c>
      <c r="Q1245" s="155" t="s">
        <v>7394</v>
      </c>
      <c r="R1245" s="356" t="s">
        <v>14677</v>
      </c>
      <c r="S1245" s="356"/>
      <c r="T1245" s="155" t="s">
        <v>14679</v>
      </c>
      <c r="U1245" s="127" t="s">
        <v>14678</v>
      </c>
      <c r="V1245" s="118" t="s">
        <v>7395</v>
      </c>
      <c r="W1245" s="119" t="s">
        <v>1193</v>
      </c>
      <c r="X1245" s="119" t="s">
        <v>1193</v>
      </c>
      <c r="Y1245" s="115">
        <v>44393</v>
      </c>
      <c r="Z1245" s="115">
        <v>45291</v>
      </c>
      <c r="AA1245" s="130">
        <v>313685</v>
      </c>
      <c r="AB1245" s="130">
        <v>0</v>
      </c>
      <c r="AC1245" s="130">
        <v>0</v>
      </c>
      <c r="AD1245" s="130">
        <v>0</v>
      </c>
      <c r="AE1245" s="130">
        <v>312145</v>
      </c>
      <c r="AF1245" s="137">
        <v>0</v>
      </c>
      <c r="AG1245" s="114" t="s">
        <v>1193</v>
      </c>
      <c r="AH1245" s="114" t="s">
        <v>1193</v>
      </c>
      <c r="AI1245" s="114">
        <v>1</v>
      </c>
      <c r="AJ1245" s="114">
        <v>0</v>
      </c>
      <c r="AK1245" s="114">
        <v>1</v>
      </c>
      <c r="AL1245" s="114">
        <v>20</v>
      </c>
      <c r="AM1245" s="114">
        <v>0</v>
      </c>
      <c r="AN1245" s="136" t="s">
        <v>3500</v>
      </c>
      <c r="AO1245" s="122">
        <v>1</v>
      </c>
    </row>
    <row r="1246" spans="1:41" ht="25" customHeight="1" x14ac:dyDescent="0.35">
      <c r="A1246" s="141" t="s">
        <v>11533</v>
      </c>
      <c r="B1246" s="207">
        <v>44753</v>
      </c>
      <c r="C1246" s="114" t="str">
        <f t="shared" ca="1" si="182"/>
        <v>Active</v>
      </c>
      <c r="D1246" s="114" t="s">
        <v>8187</v>
      </c>
      <c r="E1246" s="115">
        <v>44753</v>
      </c>
      <c r="F1246" s="115">
        <v>45484</v>
      </c>
      <c r="G1246" s="115">
        <f t="shared" si="183"/>
        <v>46213</v>
      </c>
      <c r="H1246" s="114" t="s">
        <v>8188</v>
      </c>
      <c r="I1246" s="379" t="s">
        <v>8189</v>
      </c>
      <c r="J1246" s="155" t="s">
        <v>8190</v>
      </c>
      <c r="K1246" s="114" t="s">
        <v>30</v>
      </c>
      <c r="L1246" s="114" t="s">
        <v>15709</v>
      </c>
      <c r="M1246" s="114" t="s">
        <v>3640</v>
      </c>
      <c r="N1246" s="116" t="str">
        <f t="shared" si="184"/>
        <v>LP</v>
      </c>
      <c r="O1246" s="118" t="s">
        <v>8725</v>
      </c>
      <c r="P1246" s="114" t="str">
        <f t="shared" si="185"/>
        <v>Medium</v>
      </c>
      <c r="Q1246" s="155" t="s">
        <v>8528</v>
      </c>
      <c r="R1246" s="356" t="s">
        <v>14270</v>
      </c>
      <c r="S1246" s="356"/>
      <c r="T1246" s="155" t="s">
        <v>14271</v>
      </c>
      <c r="U1246" s="127" t="s">
        <v>14272</v>
      </c>
      <c r="V1246" s="118" t="s">
        <v>11164</v>
      </c>
      <c r="W1246" s="118" t="s">
        <v>1193</v>
      </c>
      <c r="X1246" s="118" t="s">
        <v>14273</v>
      </c>
      <c r="Y1246" s="115">
        <v>44726</v>
      </c>
      <c r="Z1246" s="115">
        <v>44926</v>
      </c>
      <c r="AA1246" s="130">
        <v>749717</v>
      </c>
      <c r="AB1246" s="130">
        <v>0</v>
      </c>
      <c r="AC1246" s="130">
        <v>389200</v>
      </c>
      <c r="AD1246" s="130">
        <v>0</v>
      </c>
      <c r="AE1246" s="130">
        <v>404200</v>
      </c>
      <c r="AF1246" s="137">
        <v>0</v>
      </c>
      <c r="AG1246" s="118" t="s">
        <v>11036</v>
      </c>
      <c r="AH1246" s="114" t="s">
        <v>11518</v>
      </c>
      <c r="AI1246" s="114">
        <v>8</v>
      </c>
      <c r="AJ1246" s="114">
        <v>1</v>
      </c>
      <c r="AK1246" s="114">
        <v>7</v>
      </c>
      <c r="AL1246" s="114">
        <v>8</v>
      </c>
      <c r="AM1246" s="114">
        <v>1</v>
      </c>
      <c r="AN1246" s="136" t="s">
        <v>3500</v>
      </c>
      <c r="AO1246" s="122">
        <v>1</v>
      </c>
    </row>
    <row r="1247" spans="1:41" ht="25" customHeight="1" x14ac:dyDescent="0.35">
      <c r="A1247" s="141"/>
      <c r="B1247" s="141"/>
      <c r="C1247" s="114" t="str">
        <f t="shared" ca="1" si="182"/>
        <v>Expired</v>
      </c>
      <c r="D1247" s="114" t="s">
        <v>2315</v>
      </c>
      <c r="E1247" s="115">
        <v>43644</v>
      </c>
      <c r="F1247" s="115">
        <f>E1247</f>
        <v>43644</v>
      </c>
      <c r="G1247" s="115">
        <f t="shared" si="183"/>
        <v>44374</v>
      </c>
      <c r="H1247" s="114" t="s">
        <v>2253</v>
      </c>
      <c r="I1247" s="379" t="s">
        <v>3093</v>
      </c>
      <c r="J1247" s="155" t="s">
        <v>7396</v>
      </c>
      <c r="K1247" s="114" t="s">
        <v>11728</v>
      </c>
      <c r="L1247" s="114" t="s">
        <v>5123</v>
      </c>
      <c r="M1247" s="114" t="s">
        <v>3640</v>
      </c>
      <c r="N1247" s="116" t="str">
        <f t="shared" si="184"/>
        <v>LP</v>
      </c>
      <c r="O1247" s="118" t="s">
        <v>8728</v>
      </c>
      <c r="P1247" s="114" t="str">
        <f t="shared" si="185"/>
        <v>Low</v>
      </c>
      <c r="Q1247" s="155" t="s">
        <v>10699</v>
      </c>
      <c r="R1247" s="356" t="s">
        <v>15099</v>
      </c>
      <c r="S1247" s="356"/>
      <c r="T1247" s="155" t="s">
        <v>13754</v>
      </c>
      <c r="U1247" s="117" t="s">
        <v>13753</v>
      </c>
      <c r="V1247" s="128" t="s">
        <v>13755</v>
      </c>
      <c r="W1247" s="128" t="s">
        <v>1193</v>
      </c>
      <c r="X1247" s="128" t="s">
        <v>1193</v>
      </c>
      <c r="Y1247" s="128">
        <v>43437</v>
      </c>
      <c r="Z1247" s="128">
        <v>43465</v>
      </c>
      <c r="AA1247" s="120">
        <v>10672100</v>
      </c>
      <c r="AB1247" s="120">
        <v>0</v>
      </c>
      <c r="AC1247" s="120">
        <v>0</v>
      </c>
      <c r="AD1247" s="120">
        <v>0</v>
      </c>
      <c r="AE1247" s="120">
        <v>10607669</v>
      </c>
      <c r="AF1247" s="121">
        <v>0</v>
      </c>
      <c r="AG1247" s="114" t="s">
        <v>1193</v>
      </c>
      <c r="AH1247" s="130" t="s">
        <v>1193</v>
      </c>
      <c r="AI1247" s="131">
        <v>2</v>
      </c>
      <c r="AJ1247" s="131">
        <v>1</v>
      </c>
      <c r="AK1247" s="131">
        <v>1</v>
      </c>
      <c r="AL1247" s="131">
        <v>0</v>
      </c>
      <c r="AM1247" s="131">
        <v>1</v>
      </c>
      <c r="AN1247" s="118" t="s">
        <v>3500</v>
      </c>
      <c r="AO1247" s="122">
        <v>1</v>
      </c>
    </row>
    <row r="1248" spans="1:41" ht="25" customHeight="1" x14ac:dyDescent="0.35">
      <c r="A1248" s="141"/>
      <c r="B1248" s="141"/>
      <c r="C1248" s="114" t="str">
        <f t="shared" ca="1" si="182"/>
        <v>Active</v>
      </c>
      <c r="D1248" s="114" t="s">
        <v>3911</v>
      </c>
      <c r="E1248" s="115">
        <v>43742</v>
      </c>
      <c r="F1248" s="115">
        <v>45569</v>
      </c>
      <c r="G1248" s="115">
        <f t="shared" si="183"/>
        <v>46298</v>
      </c>
      <c r="H1248" s="114" t="s">
        <v>2387</v>
      </c>
      <c r="I1248" s="379" t="s">
        <v>14444</v>
      </c>
      <c r="J1248" s="155" t="s">
        <v>7399</v>
      </c>
      <c r="K1248" s="114" t="s">
        <v>11728</v>
      </c>
      <c r="L1248" s="114" t="s">
        <v>5123</v>
      </c>
      <c r="M1248" s="114" t="s">
        <v>3640</v>
      </c>
      <c r="N1248" s="116" t="str">
        <f t="shared" si="184"/>
        <v>LP</v>
      </c>
      <c r="O1248" s="118" t="s">
        <v>8733</v>
      </c>
      <c r="P1248" s="114" t="str">
        <f t="shared" si="185"/>
        <v>Medium</v>
      </c>
      <c r="Q1248" s="155" t="s">
        <v>10700</v>
      </c>
      <c r="R1248" s="356" t="s">
        <v>14652</v>
      </c>
      <c r="S1248" s="356"/>
      <c r="T1248" s="155" t="s">
        <v>8748</v>
      </c>
      <c r="U1248" s="127" t="s">
        <v>14653</v>
      </c>
      <c r="V1248" s="129" t="s">
        <v>11165</v>
      </c>
      <c r="W1248" s="128" t="s">
        <v>1193</v>
      </c>
      <c r="X1248" s="128" t="s">
        <v>1193</v>
      </c>
      <c r="Y1248" s="128">
        <v>43705</v>
      </c>
      <c r="Z1248" s="128">
        <v>44561</v>
      </c>
      <c r="AA1248" s="120">
        <v>4938000</v>
      </c>
      <c r="AB1248" s="120">
        <v>0</v>
      </c>
      <c r="AC1248" s="120">
        <v>5685877</v>
      </c>
      <c r="AD1248" s="120">
        <v>0</v>
      </c>
      <c r="AE1248" s="120">
        <v>5853393</v>
      </c>
      <c r="AF1248" s="121"/>
      <c r="AG1248" s="114" t="s">
        <v>11353</v>
      </c>
      <c r="AH1248" s="114" t="s">
        <v>11519</v>
      </c>
      <c r="AI1248" s="114">
        <v>3</v>
      </c>
      <c r="AJ1248" s="114">
        <v>1</v>
      </c>
      <c r="AK1248" s="114">
        <v>2</v>
      </c>
      <c r="AL1248" s="114">
        <v>4</v>
      </c>
      <c r="AM1248" s="114">
        <v>0</v>
      </c>
      <c r="AN1248" s="118" t="s">
        <v>3500</v>
      </c>
      <c r="AO1248" s="122">
        <v>1</v>
      </c>
    </row>
    <row r="1249" spans="1:41" ht="25" customHeight="1" x14ac:dyDescent="0.35">
      <c r="A1249" s="141"/>
      <c r="B1249" s="141"/>
      <c r="C1249" s="114" t="str">
        <f t="shared" ca="1" si="182"/>
        <v>Expired</v>
      </c>
      <c r="D1249" s="114" t="s">
        <v>8195</v>
      </c>
      <c r="E1249" s="115">
        <v>41786</v>
      </c>
      <c r="F1249" s="115">
        <v>45439</v>
      </c>
      <c r="G1249" s="115">
        <f t="shared" si="183"/>
        <v>46168</v>
      </c>
      <c r="H1249" s="114" t="s">
        <v>198</v>
      </c>
      <c r="I1249" s="379" t="s">
        <v>199</v>
      </c>
      <c r="J1249" s="155" t="s">
        <v>10227</v>
      </c>
      <c r="K1249" s="114" t="s">
        <v>11728</v>
      </c>
      <c r="L1249" s="114" t="s">
        <v>5123</v>
      </c>
      <c r="M1249" s="114" t="s">
        <v>3640</v>
      </c>
      <c r="N1249" s="116" t="str">
        <f t="shared" si="184"/>
        <v>LP</v>
      </c>
      <c r="O1249" s="118" t="s">
        <v>8728</v>
      </c>
      <c r="P1249" s="114" t="str">
        <f t="shared" si="185"/>
        <v>Low</v>
      </c>
      <c r="Q1249" s="155" t="s">
        <v>501</v>
      </c>
      <c r="R1249" s="356" t="s">
        <v>13657</v>
      </c>
      <c r="S1249" s="356"/>
      <c r="T1249" s="155" t="s">
        <v>13658</v>
      </c>
      <c r="U1249" s="127" t="s">
        <v>13659</v>
      </c>
      <c r="V1249" s="118" t="s">
        <v>7402</v>
      </c>
      <c r="W1249" s="128" t="s">
        <v>1193</v>
      </c>
      <c r="X1249" s="128" t="s">
        <v>1193</v>
      </c>
      <c r="Y1249" s="128">
        <v>43927</v>
      </c>
      <c r="Z1249" s="128">
        <v>43100</v>
      </c>
      <c r="AA1249" s="120">
        <v>961486</v>
      </c>
      <c r="AB1249" s="120">
        <v>0</v>
      </c>
      <c r="AC1249" s="120">
        <v>256000</v>
      </c>
      <c r="AD1249" s="120">
        <v>0</v>
      </c>
      <c r="AE1249" s="120">
        <v>451437</v>
      </c>
      <c r="AF1249" s="121">
        <v>14916607</v>
      </c>
      <c r="AG1249" s="114" t="s">
        <v>1193</v>
      </c>
      <c r="AH1249" s="114" t="s">
        <v>14510</v>
      </c>
      <c r="AI1249" s="114">
        <v>7</v>
      </c>
      <c r="AJ1249" s="114">
        <v>1</v>
      </c>
      <c r="AK1249" s="114">
        <v>6</v>
      </c>
      <c r="AL1249" s="114">
        <v>3</v>
      </c>
      <c r="AM1249" s="114">
        <v>0</v>
      </c>
      <c r="AN1249" s="118" t="s">
        <v>3500</v>
      </c>
      <c r="AO1249" s="122">
        <v>1</v>
      </c>
    </row>
    <row r="1250" spans="1:41" ht="25" customHeight="1" x14ac:dyDescent="0.35">
      <c r="A1250" s="141"/>
      <c r="B1250" s="141"/>
      <c r="C1250" s="114" t="str">
        <f t="shared" ca="1" si="182"/>
        <v>Expired</v>
      </c>
      <c r="D1250" s="114" t="s">
        <v>2718</v>
      </c>
      <c r="E1250" s="115">
        <v>44175</v>
      </c>
      <c r="F1250" s="115">
        <f>E1250</f>
        <v>44175</v>
      </c>
      <c r="G1250" s="115">
        <f t="shared" si="183"/>
        <v>44904</v>
      </c>
      <c r="H1250" s="114" t="s">
        <v>2719</v>
      </c>
      <c r="I1250" s="379" t="s">
        <v>3047</v>
      </c>
      <c r="J1250" s="155" t="s">
        <v>7407</v>
      </c>
      <c r="K1250" s="114" t="s">
        <v>718</v>
      </c>
      <c r="L1250" s="114" t="s">
        <v>5123</v>
      </c>
      <c r="M1250" s="114" t="s">
        <v>3640</v>
      </c>
      <c r="N1250" s="116" t="str">
        <f t="shared" si="184"/>
        <v>LP</v>
      </c>
      <c r="O1250" s="118" t="s">
        <v>8728</v>
      </c>
      <c r="P1250" s="114" t="str">
        <f t="shared" si="185"/>
        <v>Low</v>
      </c>
      <c r="Q1250" s="155" t="s">
        <v>2147</v>
      </c>
      <c r="R1250" s="356" t="s">
        <v>13742</v>
      </c>
      <c r="S1250" s="356"/>
      <c r="T1250" s="155" t="s">
        <v>13743</v>
      </c>
      <c r="U1250" s="127" t="s">
        <v>13744</v>
      </c>
      <c r="V1250" s="128" t="s">
        <v>13745</v>
      </c>
      <c r="W1250" s="128" t="s">
        <v>1193</v>
      </c>
      <c r="X1250" s="128" t="s">
        <v>1193</v>
      </c>
      <c r="Y1250" s="128">
        <v>44043</v>
      </c>
      <c r="Z1250" s="118" t="s">
        <v>3303</v>
      </c>
      <c r="AA1250" s="120">
        <v>0</v>
      </c>
      <c r="AB1250" s="120">
        <v>0</v>
      </c>
      <c r="AC1250" s="120">
        <v>0</v>
      </c>
      <c r="AD1250" s="120">
        <v>0</v>
      </c>
      <c r="AE1250" s="120">
        <v>0</v>
      </c>
      <c r="AF1250" s="121">
        <v>0</v>
      </c>
      <c r="AG1250" s="114" t="s">
        <v>1193</v>
      </c>
      <c r="AH1250" s="114" t="s">
        <v>1193</v>
      </c>
      <c r="AI1250" s="114">
        <v>3</v>
      </c>
      <c r="AJ1250" s="114">
        <v>2</v>
      </c>
      <c r="AK1250" s="114">
        <v>1</v>
      </c>
      <c r="AL1250" s="114">
        <v>0</v>
      </c>
      <c r="AM1250" s="114">
        <v>0</v>
      </c>
      <c r="AN1250" s="118" t="s">
        <v>3500</v>
      </c>
      <c r="AO1250" s="122">
        <v>1</v>
      </c>
    </row>
    <row r="1251" spans="1:41" ht="25" customHeight="1" x14ac:dyDescent="0.35">
      <c r="A1251" s="141"/>
      <c r="B1251" s="141"/>
      <c r="C1251" s="114" t="str">
        <f t="shared" ca="1" si="182"/>
        <v>Active</v>
      </c>
      <c r="D1251" s="114" t="s">
        <v>3816</v>
      </c>
      <c r="E1251" s="115">
        <v>42187</v>
      </c>
      <c r="F1251" s="115">
        <v>45840</v>
      </c>
      <c r="G1251" s="115">
        <f>DATE(YEAR(F1251),MONTH(F1251)+18,DAY(F1251)-1)</f>
        <v>46388</v>
      </c>
      <c r="H1251" s="114" t="s">
        <v>952</v>
      </c>
      <c r="I1251" s="379" t="s">
        <v>953</v>
      </c>
      <c r="J1251" s="155" t="s">
        <v>14340</v>
      </c>
      <c r="K1251" s="114" t="s">
        <v>11728</v>
      </c>
      <c r="L1251" s="114" t="s">
        <v>5123</v>
      </c>
      <c r="M1251" s="114" t="s">
        <v>3640</v>
      </c>
      <c r="N1251" s="116" t="str">
        <f t="shared" si="184"/>
        <v>LP</v>
      </c>
      <c r="O1251" s="118" t="s">
        <v>8728</v>
      </c>
      <c r="P1251" s="114" t="str">
        <f t="shared" si="185"/>
        <v>Low</v>
      </c>
      <c r="Q1251" s="155" t="s">
        <v>1758</v>
      </c>
      <c r="R1251" s="356" t="s">
        <v>11752</v>
      </c>
      <c r="S1251" s="356"/>
      <c r="T1251" s="155" t="s">
        <v>11753</v>
      </c>
      <c r="U1251" s="117" t="s">
        <v>11754</v>
      </c>
      <c r="V1251" s="118" t="s">
        <v>7409</v>
      </c>
      <c r="W1251" s="119" t="s">
        <v>1193</v>
      </c>
      <c r="X1251" s="119" t="s">
        <v>1193</v>
      </c>
      <c r="Y1251" s="128">
        <v>42164</v>
      </c>
      <c r="Z1251" s="128">
        <v>43830</v>
      </c>
      <c r="AA1251" s="120">
        <v>164886817</v>
      </c>
      <c r="AB1251" s="120">
        <v>0</v>
      </c>
      <c r="AC1251" s="120">
        <v>104895964</v>
      </c>
      <c r="AD1251" s="120">
        <v>0</v>
      </c>
      <c r="AE1251" s="120">
        <v>195265739</v>
      </c>
      <c r="AF1251" s="121">
        <v>188339931</v>
      </c>
      <c r="AG1251" s="114" t="s">
        <v>1193</v>
      </c>
      <c r="AH1251" s="114" t="s">
        <v>1193</v>
      </c>
      <c r="AI1251" s="114">
        <v>7</v>
      </c>
      <c r="AJ1251" s="114">
        <v>4</v>
      </c>
      <c r="AK1251" s="114">
        <v>3</v>
      </c>
      <c r="AL1251" s="114">
        <v>250</v>
      </c>
      <c r="AM1251" s="114">
        <v>0</v>
      </c>
      <c r="AN1251" s="118" t="s">
        <v>8222</v>
      </c>
      <c r="AO1251" s="122">
        <v>1</v>
      </c>
    </row>
    <row r="1252" spans="1:41" ht="25" customHeight="1" x14ac:dyDescent="0.35">
      <c r="A1252" s="141"/>
      <c r="B1252" s="141"/>
      <c r="C1252" s="114" t="str">
        <f t="shared" ca="1" si="182"/>
        <v>Expired</v>
      </c>
      <c r="D1252" s="118" t="s">
        <v>4507</v>
      </c>
      <c r="E1252" s="129">
        <v>43746</v>
      </c>
      <c r="F1252" s="138">
        <v>44477</v>
      </c>
      <c r="G1252" s="115">
        <f>DATE(YEAR(F1252)+2,MONTH(F1252),DAY(F1252)-1)</f>
        <v>45206</v>
      </c>
      <c r="H1252" s="118" t="s">
        <v>4730</v>
      </c>
      <c r="I1252" s="379" t="s">
        <v>4994</v>
      </c>
      <c r="J1252" s="345" t="s">
        <v>7410</v>
      </c>
      <c r="K1252" s="114" t="s">
        <v>61</v>
      </c>
      <c r="L1252" s="118" t="s">
        <v>15709</v>
      </c>
      <c r="M1252" s="158" t="s">
        <v>3640</v>
      </c>
      <c r="N1252" s="116" t="str">
        <f t="shared" si="184"/>
        <v>LP</v>
      </c>
      <c r="O1252" s="118" t="s">
        <v>8725</v>
      </c>
      <c r="P1252" s="114" t="str">
        <f t="shared" si="185"/>
        <v>Medium</v>
      </c>
      <c r="Q1252" s="345" t="s">
        <v>10701</v>
      </c>
      <c r="R1252" s="357"/>
      <c r="S1252" s="357"/>
      <c r="T1252" s="345" t="s">
        <v>4508</v>
      </c>
      <c r="U1252" s="117" t="s">
        <v>7411</v>
      </c>
      <c r="V1252" s="118" t="s">
        <v>11037</v>
      </c>
      <c r="W1252" s="118" t="s">
        <v>1193</v>
      </c>
      <c r="X1252" s="118" t="s">
        <v>1193</v>
      </c>
      <c r="Y1252" s="129">
        <v>42759</v>
      </c>
      <c r="Z1252" s="129">
        <v>44561</v>
      </c>
      <c r="AA1252" s="162">
        <v>850814</v>
      </c>
      <c r="AB1252" s="162">
        <v>0</v>
      </c>
      <c r="AC1252" s="162">
        <v>0</v>
      </c>
      <c r="AD1252" s="162">
        <v>0</v>
      </c>
      <c r="AE1252" s="162">
        <v>796873</v>
      </c>
      <c r="AF1252" s="140"/>
      <c r="AG1252" s="118" t="s">
        <v>1193</v>
      </c>
      <c r="AH1252" s="118" t="s">
        <v>1193</v>
      </c>
      <c r="AI1252" s="118">
        <v>8</v>
      </c>
      <c r="AJ1252" s="118">
        <v>4</v>
      </c>
      <c r="AK1252" s="118">
        <v>4</v>
      </c>
      <c r="AL1252" s="118">
        <v>0</v>
      </c>
      <c r="AM1252" s="118">
        <v>0</v>
      </c>
      <c r="AN1252" s="118" t="s">
        <v>3500</v>
      </c>
      <c r="AO1252" s="141">
        <v>1</v>
      </c>
    </row>
    <row r="1253" spans="1:41" ht="25" customHeight="1" x14ac:dyDescent="0.35">
      <c r="A1253" s="141" t="s">
        <v>11570</v>
      </c>
      <c r="B1253" s="141"/>
      <c r="C1253" s="114" t="str">
        <f t="shared" ca="1" si="182"/>
        <v>Expired</v>
      </c>
      <c r="D1253" s="118" t="s">
        <v>13268</v>
      </c>
      <c r="E1253" s="129">
        <v>42324</v>
      </c>
      <c r="F1253" s="138">
        <v>45612</v>
      </c>
      <c r="G1253" s="115">
        <f>DATE(YEAR(F1253)+1,MONTH(F1253),DAY(F1253)-1)</f>
        <v>45976</v>
      </c>
      <c r="H1253" s="118" t="s">
        <v>4731</v>
      </c>
      <c r="I1253" s="379" t="s">
        <v>1106</v>
      </c>
      <c r="J1253" s="345" t="s">
        <v>14665</v>
      </c>
      <c r="K1253" s="114" t="s">
        <v>61</v>
      </c>
      <c r="L1253" s="118" t="s">
        <v>15709</v>
      </c>
      <c r="M1253" s="114" t="s">
        <v>3640</v>
      </c>
      <c r="N1253" s="116" t="str">
        <f t="shared" si="184"/>
        <v>LP</v>
      </c>
      <c r="O1253" s="118" t="s">
        <v>8725</v>
      </c>
      <c r="P1253" s="114" t="str">
        <f t="shared" si="185"/>
        <v>Medium</v>
      </c>
      <c r="Q1253" s="345" t="s">
        <v>5111</v>
      </c>
      <c r="R1253" s="357" t="s">
        <v>13269</v>
      </c>
      <c r="S1253" s="357"/>
      <c r="T1253" s="345" t="s">
        <v>13270</v>
      </c>
      <c r="U1253" s="117" t="s">
        <v>13271</v>
      </c>
      <c r="V1253" s="118" t="s">
        <v>11038</v>
      </c>
      <c r="W1253" s="118" t="s">
        <v>1193</v>
      </c>
      <c r="X1253" s="118" t="s">
        <v>1193</v>
      </c>
      <c r="Y1253" s="129">
        <v>42290</v>
      </c>
      <c r="Z1253" s="129">
        <v>43465</v>
      </c>
      <c r="AA1253" s="162">
        <v>1213600</v>
      </c>
      <c r="AB1253" s="162">
        <v>0</v>
      </c>
      <c r="AC1253" s="162">
        <v>362000</v>
      </c>
      <c r="AD1253" s="162">
        <v>0</v>
      </c>
      <c r="AE1253" s="162">
        <v>1036535</v>
      </c>
      <c r="AF1253" s="140">
        <v>1948491</v>
      </c>
      <c r="AG1253" s="118" t="s">
        <v>11354</v>
      </c>
      <c r="AH1253" s="118" t="s">
        <v>1193</v>
      </c>
      <c r="AI1253" s="118">
        <v>9</v>
      </c>
      <c r="AJ1253" s="118">
        <v>6</v>
      </c>
      <c r="AK1253" s="118">
        <v>3</v>
      </c>
      <c r="AL1253" s="118">
        <v>4</v>
      </c>
      <c r="AM1253" s="118">
        <v>1</v>
      </c>
      <c r="AN1253" s="118" t="s">
        <v>3500</v>
      </c>
      <c r="AO1253" s="141">
        <v>1</v>
      </c>
    </row>
    <row r="1254" spans="1:41" ht="25" customHeight="1" x14ac:dyDescent="0.35">
      <c r="A1254" s="125"/>
      <c r="B1254" s="145"/>
      <c r="C1254" s="114" t="str">
        <f t="shared" ca="1" si="182"/>
        <v>Active</v>
      </c>
      <c r="D1254" s="118" t="s">
        <v>15421</v>
      </c>
      <c r="E1254" s="118" t="s">
        <v>1193</v>
      </c>
      <c r="F1254" s="138">
        <v>45879</v>
      </c>
      <c r="G1254" s="115">
        <f>DATE(YEAR(F1254)+2,MONTH(F1254),DAY(F1254)+1)</f>
        <v>46610</v>
      </c>
      <c r="H1254" s="118" t="s">
        <v>4732</v>
      </c>
      <c r="I1254" s="379" t="s">
        <v>2513</v>
      </c>
      <c r="J1254" s="345" t="s">
        <v>7412</v>
      </c>
      <c r="K1254" s="114" t="s">
        <v>61</v>
      </c>
      <c r="L1254" s="118" t="s">
        <v>3368</v>
      </c>
      <c r="M1254" s="158" t="s">
        <v>3768</v>
      </c>
      <c r="N1254" s="116" t="str">
        <f t="shared" si="184"/>
        <v>LP</v>
      </c>
      <c r="O1254" s="118" t="s">
        <v>8730</v>
      </c>
      <c r="P1254" s="114" t="str">
        <f t="shared" si="185"/>
        <v>Low</v>
      </c>
      <c r="Q1254" s="345"/>
      <c r="R1254" s="357"/>
      <c r="S1254" s="357"/>
      <c r="T1254" s="345"/>
      <c r="U1254" s="157"/>
      <c r="V1254" s="118"/>
      <c r="W1254" s="118"/>
      <c r="X1254" s="118"/>
      <c r="Y1254" s="118"/>
      <c r="Z1254" s="118"/>
      <c r="AA1254" s="118"/>
      <c r="AB1254" s="118"/>
      <c r="AC1254" s="118"/>
      <c r="AD1254" s="118"/>
      <c r="AE1254" s="118"/>
      <c r="AF1254" s="140"/>
      <c r="AG1254" s="118"/>
      <c r="AH1254" s="118"/>
      <c r="AI1254" s="118"/>
      <c r="AJ1254" s="118"/>
      <c r="AK1254" s="118"/>
      <c r="AL1254" s="118"/>
      <c r="AM1254" s="118"/>
      <c r="AN1254" s="118"/>
      <c r="AO1254" s="141">
        <v>1</v>
      </c>
    </row>
    <row r="1255" spans="1:41" ht="25" customHeight="1" x14ac:dyDescent="0.35">
      <c r="A1255" s="141"/>
      <c r="B1255" s="141"/>
      <c r="C1255" s="114" t="str">
        <f t="shared" ca="1" si="182"/>
        <v>Expired</v>
      </c>
      <c r="D1255" s="118" t="s">
        <v>4510</v>
      </c>
      <c r="E1255" s="129">
        <v>42928</v>
      </c>
      <c r="F1255" s="138">
        <v>44441</v>
      </c>
      <c r="G1255" s="115">
        <f t="shared" ref="G1255:G1276" si="186">DATE(YEAR(F1255)+2,MONTH(F1255),DAY(F1255)-1)</f>
        <v>45170</v>
      </c>
      <c r="H1255" s="118" t="s">
        <v>4733</v>
      </c>
      <c r="I1255" s="379" t="s">
        <v>1600</v>
      </c>
      <c r="J1255" s="345" t="s">
        <v>7413</v>
      </c>
      <c r="K1255" s="118" t="s">
        <v>718</v>
      </c>
      <c r="L1255" s="118" t="s">
        <v>3368</v>
      </c>
      <c r="M1255" s="158"/>
      <c r="N1255" s="116" t="str">
        <f t="shared" si="184"/>
        <v/>
      </c>
      <c r="O1255" s="118" t="s">
        <v>8735</v>
      </c>
      <c r="P1255" s="114" t="str">
        <f t="shared" si="185"/>
        <v>Low</v>
      </c>
      <c r="Q1255" s="345" t="s">
        <v>5112</v>
      </c>
      <c r="R1255" s="357"/>
      <c r="S1255" s="357"/>
      <c r="T1255" s="345" t="s">
        <v>3542</v>
      </c>
      <c r="U1255" s="157" t="s">
        <v>7414</v>
      </c>
      <c r="V1255" s="118"/>
      <c r="W1255" s="118"/>
      <c r="X1255" s="118"/>
      <c r="Y1255" s="118"/>
      <c r="Z1255" s="118"/>
      <c r="AA1255" s="118"/>
      <c r="AB1255" s="118"/>
      <c r="AC1255" s="118"/>
      <c r="AD1255" s="118"/>
      <c r="AE1255" s="118"/>
      <c r="AF1255" s="140"/>
      <c r="AG1255" s="118"/>
      <c r="AH1255" s="118"/>
      <c r="AI1255" s="118"/>
      <c r="AJ1255" s="118"/>
      <c r="AK1255" s="118"/>
      <c r="AL1255" s="118"/>
      <c r="AM1255" s="118"/>
      <c r="AN1255" s="118"/>
      <c r="AO1255" s="141">
        <v>1</v>
      </c>
    </row>
    <row r="1256" spans="1:41" ht="25" customHeight="1" x14ac:dyDescent="0.35">
      <c r="A1256" s="141"/>
      <c r="B1256" s="141"/>
      <c r="C1256" s="114" t="str">
        <f t="shared" ca="1" si="182"/>
        <v>Expired</v>
      </c>
      <c r="D1256" s="118" t="s">
        <v>2514</v>
      </c>
      <c r="E1256" s="129">
        <v>43341</v>
      </c>
      <c r="F1256" s="138">
        <v>43341</v>
      </c>
      <c r="G1256" s="115">
        <f t="shared" si="186"/>
        <v>44071</v>
      </c>
      <c r="H1256" s="118" t="s">
        <v>4734</v>
      </c>
      <c r="I1256" s="379" t="s">
        <v>2515</v>
      </c>
      <c r="J1256" s="345" t="s">
        <v>7415</v>
      </c>
      <c r="K1256" s="118" t="s">
        <v>14</v>
      </c>
      <c r="L1256" s="118" t="s">
        <v>3368</v>
      </c>
      <c r="M1256" s="117"/>
      <c r="N1256" s="116" t="str">
        <f t="shared" si="184"/>
        <v/>
      </c>
      <c r="O1256" s="118" t="s">
        <v>8725</v>
      </c>
      <c r="P1256" s="114" t="str">
        <f t="shared" si="185"/>
        <v>Medium</v>
      </c>
      <c r="Q1256" s="345" t="s">
        <v>7416</v>
      </c>
      <c r="R1256" s="357"/>
      <c r="S1256" s="357"/>
      <c r="T1256" s="345" t="s">
        <v>3543</v>
      </c>
      <c r="U1256" s="139" t="s">
        <v>7417</v>
      </c>
      <c r="V1256" s="118"/>
      <c r="W1256" s="118"/>
      <c r="X1256" s="118"/>
      <c r="Y1256" s="118"/>
      <c r="Z1256" s="118"/>
      <c r="AA1256" s="118"/>
      <c r="AB1256" s="118"/>
      <c r="AC1256" s="118"/>
      <c r="AD1256" s="118"/>
      <c r="AE1256" s="118"/>
      <c r="AF1256" s="140"/>
      <c r="AG1256" s="118"/>
      <c r="AH1256" s="118"/>
      <c r="AI1256" s="118"/>
      <c r="AJ1256" s="118"/>
      <c r="AK1256" s="118"/>
      <c r="AL1256" s="118"/>
      <c r="AM1256" s="118"/>
      <c r="AN1256" s="118"/>
      <c r="AO1256" s="141">
        <v>1</v>
      </c>
    </row>
    <row r="1257" spans="1:41" ht="25" customHeight="1" x14ac:dyDescent="0.35">
      <c r="A1257" s="141"/>
      <c r="B1257" s="141"/>
      <c r="C1257" s="114" t="str">
        <f t="shared" ca="1" si="182"/>
        <v>Expired</v>
      </c>
      <c r="D1257" s="114" t="s">
        <v>1786</v>
      </c>
      <c r="E1257" s="115">
        <v>43056</v>
      </c>
      <c r="F1257" s="115">
        <f>E1257</f>
        <v>43056</v>
      </c>
      <c r="G1257" s="115">
        <f t="shared" si="186"/>
        <v>43785</v>
      </c>
      <c r="H1257" s="114" t="s">
        <v>1790</v>
      </c>
      <c r="I1257" s="379" t="s">
        <v>1794</v>
      </c>
      <c r="J1257" s="155" t="s">
        <v>7418</v>
      </c>
      <c r="K1257" s="114" t="s">
        <v>11728</v>
      </c>
      <c r="L1257" s="114" t="s">
        <v>5123</v>
      </c>
      <c r="M1257" s="114" t="s">
        <v>3640</v>
      </c>
      <c r="N1257" s="116" t="str">
        <f t="shared" si="184"/>
        <v>LP</v>
      </c>
      <c r="O1257" s="118" t="s">
        <v>8730</v>
      </c>
      <c r="P1257" s="114" t="str">
        <f t="shared" si="185"/>
        <v>Low</v>
      </c>
      <c r="Q1257" s="155" t="s">
        <v>10702</v>
      </c>
      <c r="R1257" s="356" t="s">
        <v>13694</v>
      </c>
      <c r="S1257" s="356"/>
      <c r="T1257" s="155" t="s">
        <v>13695</v>
      </c>
      <c r="U1257" s="127" t="s">
        <v>13696</v>
      </c>
      <c r="V1257" s="118" t="s">
        <v>13697</v>
      </c>
      <c r="W1257" s="119" t="s">
        <v>1193</v>
      </c>
      <c r="X1257" s="119" t="s">
        <v>1193</v>
      </c>
      <c r="Y1257" s="128">
        <v>42997</v>
      </c>
      <c r="Z1257" s="118" t="s">
        <v>3303</v>
      </c>
      <c r="AA1257" s="120">
        <v>0</v>
      </c>
      <c r="AB1257" s="120">
        <v>0</v>
      </c>
      <c r="AC1257" s="120">
        <v>0</v>
      </c>
      <c r="AD1257" s="120">
        <v>0</v>
      </c>
      <c r="AE1257" s="120">
        <v>0</v>
      </c>
      <c r="AF1257" s="121">
        <v>0</v>
      </c>
      <c r="AG1257" s="114" t="s">
        <v>1193</v>
      </c>
      <c r="AH1257" s="114" t="s">
        <v>1193</v>
      </c>
      <c r="AI1257" s="114">
        <v>12</v>
      </c>
      <c r="AJ1257" s="114">
        <v>5</v>
      </c>
      <c r="AK1257" s="114">
        <v>7</v>
      </c>
      <c r="AL1257" s="114">
        <v>12</v>
      </c>
      <c r="AM1257" s="114">
        <v>0</v>
      </c>
      <c r="AN1257" s="118" t="s">
        <v>3500</v>
      </c>
      <c r="AO1257" s="122">
        <v>1</v>
      </c>
    </row>
    <row r="1258" spans="1:41" ht="25" customHeight="1" x14ac:dyDescent="0.35">
      <c r="A1258" s="141"/>
      <c r="B1258" s="141"/>
      <c r="C1258" s="114" t="str">
        <f t="shared" ca="1" si="182"/>
        <v>Active</v>
      </c>
      <c r="D1258" s="114" t="s">
        <v>9124</v>
      </c>
      <c r="E1258" s="115">
        <v>44047</v>
      </c>
      <c r="F1258" s="115">
        <v>45508</v>
      </c>
      <c r="G1258" s="115">
        <f t="shared" si="186"/>
        <v>46237</v>
      </c>
      <c r="H1258" s="114" t="s">
        <v>2635</v>
      </c>
      <c r="I1258" s="379" t="s">
        <v>8420</v>
      </c>
      <c r="J1258" s="155" t="s">
        <v>7419</v>
      </c>
      <c r="K1258" s="114" t="s">
        <v>11728</v>
      </c>
      <c r="L1258" s="114" t="s">
        <v>5123</v>
      </c>
      <c r="M1258" s="114" t="s">
        <v>3640</v>
      </c>
      <c r="N1258" s="116" t="str">
        <f t="shared" si="184"/>
        <v>LP</v>
      </c>
      <c r="O1258" s="118" t="s">
        <v>8728</v>
      </c>
      <c r="P1258" s="114" t="str">
        <f t="shared" si="185"/>
        <v>Low</v>
      </c>
      <c r="Q1258" s="155" t="s">
        <v>2147</v>
      </c>
      <c r="R1258" s="356" t="s">
        <v>14676</v>
      </c>
      <c r="S1258" s="356"/>
      <c r="T1258" s="155" t="s">
        <v>9127</v>
      </c>
      <c r="U1258" s="127" t="s">
        <v>9126</v>
      </c>
      <c r="V1258" s="129" t="s">
        <v>9125</v>
      </c>
      <c r="W1258" s="128" t="s">
        <v>1193</v>
      </c>
      <c r="X1258" s="128" t="s">
        <v>1193</v>
      </c>
      <c r="Y1258" s="128">
        <v>43973</v>
      </c>
      <c r="Z1258" s="128">
        <v>44561</v>
      </c>
      <c r="AA1258" s="120">
        <v>493835</v>
      </c>
      <c r="AB1258" s="120">
        <v>0</v>
      </c>
      <c r="AC1258" s="120">
        <v>150110</v>
      </c>
      <c r="AD1258" s="120">
        <v>0</v>
      </c>
      <c r="AE1258" s="120">
        <v>658896</v>
      </c>
      <c r="AF1258" s="121"/>
      <c r="AG1258" s="114" t="s">
        <v>11520</v>
      </c>
      <c r="AH1258" s="114" t="s">
        <v>1193</v>
      </c>
      <c r="AI1258" s="114">
        <v>14</v>
      </c>
      <c r="AJ1258" s="114">
        <v>5</v>
      </c>
      <c r="AK1258" s="114">
        <v>9</v>
      </c>
      <c r="AL1258" s="114">
        <v>4</v>
      </c>
      <c r="AM1258" s="114">
        <v>0</v>
      </c>
      <c r="AN1258" s="118" t="s">
        <v>3500</v>
      </c>
      <c r="AO1258" s="122">
        <v>1</v>
      </c>
    </row>
    <row r="1259" spans="1:41" ht="25" customHeight="1" x14ac:dyDescent="0.35">
      <c r="A1259" s="118"/>
      <c r="B1259" s="141"/>
      <c r="C1259" s="114" t="str">
        <f t="shared" ca="1" si="182"/>
        <v>Expired</v>
      </c>
      <c r="D1259" s="114" t="s">
        <v>1800</v>
      </c>
      <c r="E1259" s="115">
        <v>43105</v>
      </c>
      <c r="F1259" s="115">
        <f>E1259</f>
        <v>43105</v>
      </c>
      <c r="G1259" s="115">
        <f t="shared" si="186"/>
        <v>43834</v>
      </c>
      <c r="H1259" s="114" t="s">
        <v>1810</v>
      </c>
      <c r="I1259" s="379" t="s">
        <v>1821</v>
      </c>
      <c r="J1259" s="155" t="s">
        <v>7420</v>
      </c>
      <c r="K1259" s="114" t="s">
        <v>7</v>
      </c>
      <c r="L1259" s="114" t="s">
        <v>5123</v>
      </c>
      <c r="M1259" s="114" t="s">
        <v>3640</v>
      </c>
      <c r="N1259" s="116" t="str">
        <f t="shared" si="184"/>
        <v>LP</v>
      </c>
      <c r="O1259" s="118" t="s">
        <v>8728</v>
      </c>
      <c r="P1259" s="114" t="str">
        <f t="shared" si="185"/>
        <v>Low</v>
      </c>
      <c r="Q1259" s="155" t="s">
        <v>10703</v>
      </c>
      <c r="R1259" s="356" t="s">
        <v>13687</v>
      </c>
      <c r="S1259" s="356"/>
      <c r="T1259" s="155" t="s">
        <v>13688</v>
      </c>
      <c r="U1259" s="117" t="s">
        <v>13689</v>
      </c>
      <c r="V1259" s="118" t="s">
        <v>13690</v>
      </c>
      <c r="W1259" s="118" t="s">
        <v>13691</v>
      </c>
      <c r="X1259" s="118" t="s">
        <v>13692</v>
      </c>
      <c r="Y1259" s="128">
        <v>42562</v>
      </c>
      <c r="Z1259" s="128">
        <v>43465</v>
      </c>
      <c r="AA1259" s="120">
        <v>8437411</v>
      </c>
      <c r="AB1259" s="120">
        <v>0</v>
      </c>
      <c r="AC1259" s="120">
        <v>722038</v>
      </c>
      <c r="AD1259" s="120">
        <v>0</v>
      </c>
      <c r="AE1259" s="120">
        <v>7435439</v>
      </c>
      <c r="AF1259" s="121">
        <v>25949693</v>
      </c>
      <c r="AG1259" s="114" t="s">
        <v>13693</v>
      </c>
      <c r="AH1259" s="130" t="s">
        <v>1193</v>
      </c>
      <c r="AI1259" s="131">
        <v>9</v>
      </c>
      <c r="AJ1259" s="131">
        <v>6</v>
      </c>
      <c r="AK1259" s="131">
        <v>3</v>
      </c>
      <c r="AL1259" s="131">
        <v>9</v>
      </c>
      <c r="AM1259" s="131">
        <v>0</v>
      </c>
      <c r="AN1259" s="118" t="s">
        <v>3517</v>
      </c>
      <c r="AO1259" s="122">
        <v>1</v>
      </c>
    </row>
    <row r="1260" spans="1:41" ht="25" customHeight="1" x14ac:dyDescent="0.35">
      <c r="A1260" s="141"/>
      <c r="B1260" s="141"/>
      <c r="C1260" s="114" t="str">
        <f t="shared" ca="1" si="182"/>
        <v>Expired</v>
      </c>
      <c r="D1260" s="114" t="s">
        <v>748</v>
      </c>
      <c r="E1260" s="115">
        <v>41969</v>
      </c>
      <c r="F1260" s="115">
        <v>42700</v>
      </c>
      <c r="G1260" s="115">
        <f t="shared" si="186"/>
        <v>43429</v>
      </c>
      <c r="H1260" s="114" t="s">
        <v>749</v>
      </c>
      <c r="I1260" s="379" t="s">
        <v>750</v>
      </c>
      <c r="J1260" s="155" t="s">
        <v>7421</v>
      </c>
      <c r="K1260" s="114" t="s">
        <v>6582</v>
      </c>
      <c r="L1260" s="114" t="s">
        <v>3368</v>
      </c>
      <c r="M1260" s="114" t="s">
        <v>3640</v>
      </c>
      <c r="N1260" s="116" t="str">
        <f t="shared" si="184"/>
        <v>LP</v>
      </c>
      <c r="O1260" s="118" t="s">
        <v>8727</v>
      </c>
      <c r="P1260" s="114" t="str">
        <f t="shared" si="185"/>
        <v>Medium</v>
      </c>
      <c r="Q1260" s="155" t="s">
        <v>7422</v>
      </c>
      <c r="R1260" s="356"/>
      <c r="S1260" s="356"/>
      <c r="T1260" s="155"/>
      <c r="U1260" s="127"/>
      <c r="V1260" s="119"/>
      <c r="W1260" s="119"/>
      <c r="X1260" s="119"/>
      <c r="Y1260" s="128"/>
      <c r="Z1260" s="118"/>
      <c r="AA1260" s="120"/>
      <c r="AB1260" s="120"/>
      <c r="AC1260" s="120"/>
      <c r="AD1260" s="120"/>
      <c r="AE1260" s="120"/>
      <c r="AF1260" s="121"/>
      <c r="AG1260" s="114"/>
      <c r="AH1260" s="114"/>
      <c r="AI1260" s="114"/>
      <c r="AJ1260" s="114"/>
      <c r="AK1260" s="114"/>
      <c r="AL1260" s="114"/>
      <c r="AM1260" s="114"/>
      <c r="AN1260" s="118" t="str">
        <f>IF(ISNUMBER(#REF!), IF(#REF!&lt;5000001,"SMALL", IF(#REF!&lt;15000001,"MEDIUM","LARGE")),"")</f>
        <v/>
      </c>
      <c r="AO1260" s="122">
        <v>1</v>
      </c>
    </row>
    <row r="1261" spans="1:41" ht="25" customHeight="1" x14ac:dyDescent="0.35">
      <c r="A1261" s="141"/>
      <c r="B1261" s="141"/>
      <c r="C1261" s="114" t="str">
        <f t="shared" ca="1" si="182"/>
        <v>Expired</v>
      </c>
      <c r="D1261" s="114" t="s">
        <v>3984</v>
      </c>
      <c r="E1261" s="115">
        <v>42963</v>
      </c>
      <c r="F1261" s="115">
        <v>45154</v>
      </c>
      <c r="G1261" s="115">
        <f t="shared" si="186"/>
        <v>45884</v>
      </c>
      <c r="H1261" s="114" t="s">
        <v>1629</v>
      </c>
      <c r="I1261" s="379" t="s">
        <v>1646</v>
      </c>
      <c r="J1261" s="155" t="s">
        <v>12944</v>
      </c>
      <c r="K1261" s="114" t="s">
        <v>24</v>
      </c>
      <c r="L1261" s="114" t="s">
        <v>5123</v>
      </c>
      <c r="M1261" s="114" t="s">
        <v>3640</v>
      </c>
      <c r="N1261" s="116" t="str">
        <f t="shared" si="184"/>
        <v>LP</v>
      </c>
      <c r="O1261" s="118" t="s">
        <v>8728</v>
      </c>
      <c r="P1261" s="114" t="str">
        <f t="shared" si="185"/>
        <v>Low</v>
      </c>
      <c r="Q1261" s="155" t="s">
        <v>10705</v>
      </c>
      <c r="R1261" s="356" t="s">
        <v>12945</v>
      </c>
      <c r="S1261" s="356"/>
      <c r="T1261" s="155" t="s">
        <v>12946</v>
      </c>
      <c r="U1261" s="117" t="s">
        <v>7424</v>
      </c>
      <c r="V1261" s="118" t="s">
        <v>7425</v>
      </c>
      <c r="W1261" s="119" t="s">
        <v>1193</v>
      </c>
      <c r="X1261" s="119" t="s">
        <v>1193</v>
      </c>
      <c r="Y1261" s="128">
        <v>42893</v>
      </c>
      <c r="Z1261" s="128">
        <v>43100</v>
      </c>
      <c r="AA1261" s="120">
        <v>2255312</v>
      </c>
      <c r="AB1261" s="120">
        <v>0</v>
      </c>
      <c r="AC1261" s="120">
        <v>128000</v>
      </c>
      <c r="AD1261" s="120">
        <v>0</v>
      </c>
      <c r="AE1261" s="120">
        <v>-977992</v>
      </c>
      <c r="AF1261" s="121">
        <v>12752425</v>
      </c>
      <c r="AG1261" s="114" t="s">
        <v>12947</v>
      </c>
      <c r="AH1261" s="114" t="s">
        <v>12948</v>
      </c>
      <c r="AI1261" s="114">
        <v>36</v>
      </c>
      <c r="AJ1261" s="114">
        <v>9</v>
      </c>
      <c r="AK1261" s="114">
        <v>27</v>
      </c>
      <c r="AL1261" s="114">
        <v>36</v>
      </c>
      <c r="AM1261" s="114">
        <v>1</v>
      </c>
      <c r="AN1261" s="118" t="s">
        <v>3500</v>
      </c>
      <c r="AO1261" s="122">
        <v>1</v>
      </c>
    </row>
    <row r="1262" spans="1:41" ht="25" customHeight="1" x14ac:dyDescent="0.35">
      <c r="A1262" s="141"/>
      <c r="B1262" s="141"/>
      <c r="C1262" s="114" t="str">
        <f t="shared" ca="1" si="182"/>
        <v>Expired</v>
      </c>
      <c r="D1262" s="114" t="s">
        <v>2342</v>
      </c>
      <c r="E1262" s="115">
        <v>43626</v>
      </c>
      <c r="F1262" s="115">
        <f>E1262</f>
        <v>43626</v>
      </c>
      <c r="G1262" s="115">
        <f t="shared" si="186"/>
        <v>44356</v>
      </c>
      <c r="H1262" s="114" t="s">
        <v>2243</v>
      </c>
      <c r="I1262" s="379" t="s">
        <v>8422</v>
      </c>
      <c r="J1262" s="155" t="s">
        <v>7426</v>
      </c>
      <c r="K1262" s="114" t="s">
        <v>24</v>
      </c>
      <c r="L1262" s="114" t="s">
        <v>5123</v>
      </c>
      <c r="M1262" s="114" t="s">
        <v>3640</v>
      </c>
      <c r="N1262" s="116" t="str">
        <f t="shared" si="184"/>
        <v>LP</v>
      </c>
      <c r="O1262" s="118" t="s">
        <v>8728</v>
      </c>
      <c r="P1262" s="114" t="str">
        <f t="shared" si="185"/>
        <v>Low</v>
      </c>
      <c r="Q1262" s="155" t="s">
        <v>10706</v>
      </c>
      <c r="R1262" s="356" t="s">
        <v>13683</v>
      </c>
      <c r="S1262" s="356"/>
      <c r="T1262" s="155" t="s">
        <v>13682</v>
      </c>
      <c r="U1262" s="117" t="s">
        <v>13684</v>
      </c>
      <c r="V1262" s="119" t="s">
        <v>13685</v>
      </c>
      <c r="W1262" s="119" t="s">
        <v>1193</v>
      </c>
      <c r="X1262" s="119" t="s">
        <v>1193</v>
      </c>
      <c r="Y1262" s="128">
        <v>43577</v>
      </c>
      <c r="Z1262" s="128">
        <v>43465</v>
      </c>
      <c r="AA1262" s="120">
        <v>2535110</v>
      </c>
      <c r="AB1262" s="120">
        <v>0</v>
      </c>
      <c r="AC1262" s="120">
        <v>224600</v>
      </c>
      <c r="AD1262" s="120">
        <v>0</v>
      </c>
      <c r="AE1262" s="120">
        <v>3144794</v>
      </c>
      <c r="AF1262" s="121">
        <v>0</v>
      </c>
      <c r="AG1262" s="114" t="s">
        <v>13686</v>
      </c>
      <c r="AH1262" s="114" t="s">
        <v>1193</v>
      </c>
      <c r="AI1262" s="114">
        <v>4</v>
      </c>
      <c r="AJ1262" s="114">
        <v>3</v>
      </c>
      <c r="AK1262" s="114">
        <v>1</v>
      </c>
      <c r="AL1262" s="114">
        <v>0</v>
      </c>
      <c r="AM1262" s="114">
        <v>0</v>
      </c>
      <c r="AN1262" s="118" t="s">
        <v>3500</v>
      </c>
      <c r="AO1262" s="122">
        <v>1</v>
      </c>
    </row>
    <row r="1263" spans="1:41" ht="25" customHeight="1" x14ac:dyDescent="0.35">
      <c r="A1263" s="141"/>
      <c r="B1263" s="141"/>
      <c r="C1263" s="114" t="str">
        <f t="shared" ca="1" si="182"/>
        <v>Expired</v>
      </c>
      <c r="D1263" s="118" t="s">
        <v>4511</v>
      </c>
      <c r="E1263" s="129">
        <v>44554</v>
      </c>
      <c r="F1263" s="138">
        <v>44551</v>
      </c>
      <c r="G1263" s="115">
        <f t="shared" si="186"/>
        <v>45280</v>
      </c>
      <c r="H1263" s="118" t="s">
        <v>4735</v>
      </c>
      <c r="I1263" s="379" t="s">
        <v>4512</v>
      </c>
      <c r="J1263" s="345" t="s">
        <v>7427</v>
      </c>
      <c r="K1263" s="118" t="s">
        <v>14</v>
      </c>
      <c r="L1263" s="118" t="s">
        <v>3368</v>
      </c>
      <c r="M1263" s="114" t="s">
        <v>3640</v>
      </c>
      <c r="N1263" s="116" t="str">
        <f t="shared" si="184"/>
        <v>LP</v>
      </c>
      <c r="O1263" s="118" t="s">
        <v>8728</v>
      </c>
      <c r="P1263" s="114" t="str">
        <f t="shared" si="185"/>
        <v>Low</v>
      </c>
      <c r="Q1263" s="345" t="s">
        <v>10707</v>
      </c>
      <c r="R1263" s="357"/>
      <c r="S1263" s="357"/>
      <c r="T1263" s="345" t="s">
        <v>4513</v>
      </c>
      <c r="U1263" s="157" t="s">
        <v>7428</v>
      </c>
      <c r="V1263" s="118"/>
      <c r="W1263" s="118"/>
      <c r="X1263" s="118"/>
      <c r="Y1263" s="118"/>
      <c r="Z1263" s="118"/>
      <c r="AA1263" s="118"/>
      <c r="AB1263" s="118"/>
      <c r="AC1263" s="118"/>
      <c r="AD1263" s="118"/>
      <c r="AE1263" s="118"/>
      <c r="AF1263" s="140"/>
      <c r="AG1263" s="118"/>
      <c r="AH1263" s="118"/>
      <c r="AI1263" s="118"/>
      <c r="AJ1263" s="118"/>
      <c r="AK1263" s="118"/>
      <c r="AL1263" s="118"/>
      <c r="AM1263" s="118"/>
      <c r="AN1263" s="118"/>
      <c r="AO1263" s="141">
        <v>1</v>
      </c>
    </row>
    <row r="1264" spans="1:41" ht="25" customHeight="1" x14ac:dyDescent="0.35">
      <c r="A1264" s="141" t="s">
        <v>11533</v>
      </c>
      <c r="B1264" s="207">
        <v>45121</v>
      </c>
      <c r="C1264" s="114" t="str">
        <f t="shared" ca="1" si="182"/>
        <v>Expired</v>
      </c>
      <c r="D1264" s="114" t="s">
        <v>10067</v>
      </c>
      <c r="E1264" s="115">
        <v>45121</v>
      </c>
      <c r="F1264" s="115">
        <f>E1264</f>
        <v>45121</v>
      </c>
      <c r="G1264" s="115">
        <f t="shared" si="186"/>
        <v>45851</v>
      </c>
      <c r="H1264" s="114" t="s">
        <v>10068</v>
      </c>
      <c r="I1264" s="379" t="s">
        <v>10069</v>
      </c>
      <c r="J1264" s="155" t="s">
        <v>10070</v>
      </c>
      <c r="K1264" s="114" t="s">
        <v>24</v>
      </c>
      <c r="L1264" s="114" t="s">
        <v>5123</v>
      </c>
      <c r="M1264" s="114" t="s">
        <v>3640</v>
      </c>
      <c r="N1264" s="116" t="str">
        <f t="shared" si="184"/>
        <v>LP</v>
      </c>
      <c r="O1264" s="114" t="s">
        <v>8728</v>
      </c>
      <c r="P1264" s="114" t="str">
        <f>IF(EXACT(O1264,"Overseas Charities Operating in Jamaica"),"Medium",IF(EXACT(O1264,"Muslim Groups/Foundations"),"Medium",IF(EXACT(O1264,"Churches"),"Low",IF(EXACT(O1264,"Benevolent Societies"),"Low",IF(EXACT(O1264,"Alumni/Past Students Associations"),"Low",IF(EXACT(O1264,"Schools(Government/Private)"),"Low",IF(EXACT(O1264,"Govt.Based Trusts/Charities"),"Low",IF(EXACT(O1264,"Trust"),"Medium",IF(EXACT(O1264,"Company Based Foundations"),"Medium",IF(EXACT(O1264,"Other Foundations"),"Medium",IF(EXACT(O1264,"Unincorporated Groups"),"Medium","")))))))))))</f>
        <v>Low</v>
      </c>
      <c r="Q1264" s="155" t="s">
        <v>10311</v>
      </c>
      <c r="R1264" s="356" t="s">
        <v>11658</v>
      </c>
      <c r="S1264" s="356"/>
      <c r="T1264" s="155" t="s">
        <v>10072</v>
      </c>
      <c r="U1264" s="117" t="s">
        <v>10071</v>
      </c>
      <c r="V1264" s="118" t="s">
        <v>11039</v>
      </c>
      <c r="W1264" s="118" t="s">
        <v>11040</v>
      </c>
      <c r="X1264" s="119" t="s">
        <v>1193</v>
      </c>
      <c r="Y1264" s="115">
        <v>45092</v>
      </c>
      <c r="Z1264" s="115">
        <v>44926</v>
      </c>
      <c r="AA1264" s="120">
        <v>2551250</v>
      </c>
      <c r="AB1264" s="120">
        <v>0</v>
      </c>
      <c r="AC1264" s="120">
        <v>180000</v>
      </c>
      <c r="AD1264" s="120">
        <v>0</v>
      </c>
      <c r="AE1264" s="120">
        <v>2981627</v>
      </c>
      <c r="AF1264" s="121"/>
      <c r="AG1264" s="114" t="s">
        <v>1193</v>
      </c>
      <c r="AH1264" s="114" t="s">
        <v>1193</v>
      </c>
      <c r="AI1264" s="114">
        <v>3</v>
      </c>
      <c r="AJ1264" s="114">
        <v>1</v>
      </c>
      <c r="AK1264" s="114">
        <v>2</v>
      </c>
      <c r="AL1264" s="114">
        <v>0</v>
      </c>
      <c r="AM1264" s="114">
        <v>0</v>
      </c>
      <c r="AN1264" s="118" t="s">
        <v>3500</v>
      </c>
      <c r="AO1264" s="122">
        <v>1</v>
      </c>
    </row>
    <row r="1265" spans="1:41" ht="25" customHeight="1" x14ac:dyDescent="0.35">
      <c r="A1265" s="141" t="s">
        <v>11533</v>
      </c>
      <c r="B1265" s="207">
        <v>44980</v>
      </c>
      <c r="C1265" s="114" t="str">
        <f t="shared" ca="1" si="182"/>
        <v>Expired</v>
      </c>
      <c r="D1265" s="114" t="s">
        <v>8963</v>
      </c>
      <c r="E1265" s="115">
        <v>44980</v>
      </c>
      <c r="F1265" s="115">
        <v>44980</v>
      </c>
      <c r="G1265" s="115">
        <f t="shared" si="186"/>
        <v>45710</v>
      </c>
      <c r="H1265" s="114" t="s">
        <v>8964</v>
      </c>
      <c r="I1265" s="379" t="s">
        <v>8965</v>
      </c>
      <c r="J1265" s="155" t="s">
        <v>8966</v>
      </c>
      <c r="K1265" s="114" t="s">
        <v>24</v>
      </c>
      <c r="L1265" s="114" t="s">
        <v>5123</v>
      </c>
      <c r="M1265" s="114" t="s">
        <v>3640</v>
      </c>
      <c r="N1265" s="116" t="str">
        <f t="shared" si="184"/>
        <v>LP</v>
      </c>
      <c r="O1265" s="118" t="s">
        <v>8728</v>
      </c>
      <c r="P1265" s="114" t="str">
        <f t="shared" ref="P1265:P1284" si="187">IF(EXACT(O1265,"Overseas Charities Operating in Jamaica"),"Medium",IF(EXACT(O1265,"Muslim Groups/Foundations"),"Medium",IF(EXACT(O1265,"Churches"),"Low",IF(EXACT(O1265,"Benevolent Societies"),"Low",IF(EXACT(O1265,"Alumni/Past Students'associations"),"Low",IF(EXACT(O1265,"Schools(Government/Private)"),"Low",IF(EXACT(O1265,"Govt.Based Trust/Charities"),"Low",IF(EXACT(O1265,"Trust"),"Medium",IF(EXACT(O1265,"Company Based Foundations"),"Medium",IF(EXACT(O1265,"Other Foundations"),"Medium",IF(EXACT(O1265,"Unincorporated Groups"),"Medium","")))))))))))</f>
        <v>Low</v>
      </c>
      <c r="Q1265" s="155" t="s">
        <v>6754</v>
      </c>
      <c r="R1265" s="356"/>
      <c r="S1265" s="356"/>
      <c r="T1265" s="155" t="s">
        <v>8967</v>
      </c>
      <c r="U1265" s="157" t="s">
        <v>8968</v>
      </c>
      <c r="V1265" s="129" t="s">
        <v>11041</v>
      </c>
      <c r="W1265" s="118" t="s">
        <v>6755</v>
      </c>
      <c r="X1265" s="128" t="s">
        <v>1193</v>
      </c>
      <c r="Y1265" s="128">
        <v>44687</v>
      </c>
      <c r="Z1265" s="118" t="s">
        <v>3303</v>
      </c>
      <c r="AA1265" s="120">
        <v>0</v>
      </c>
      <c r="AB1265" s="120">
        <v>0</v>
      </c>
      <c r="AC1265" s="120">
        <v>0</v>
      </c>
      <c r="AD1265" s="120">
        <v>0</v>
      </c>
      <c r="AE1265" s="120">
        <v>0</v>
      </c>
      <c r="AF1265" s="121"/>
      <c r="AG1265" s="118" t="s">
        <v>6755</v>
      </c>
      <c r="AH1265" s="114" t="s">
        <v>11521</v>
      </c>
      <c r="AI1265" s="114">
        <v>7</v>
      </c>
      <c r="AJ1265" s="114">
        <v>3</v>
      </c>
      <c r="AK1265" s="114">
        <v>4</v>
      </c>
      <c r="AL1265" s="114">
        <v>0</v>
      </c>
      <c r="AM1265" s="114">
        <v>1</v>
      </c>
      <c r="AN1265" s="118" t="s">
        <v>3500</v>
      </c>
      <c r="AO1265" s="122">
        <v>1</v>
      </c>
    </row>
    <row r="1266" spans="1:41" ht="25" customHeight="1" x14ac:dyDescent="0.35">
      <c r="A1266" s="141"/>
      <c r="B1266" s="141"/>
      <c r="C1266" s="114" t="str">
        <f t="shared" ca="1" si="182"/>
        <v>Expired</v>
      </c>
      <c r="D1266" s="118" t="s">
        <v>2516</v>
      </c>
      <c r="E1266" s="129">
        <v>43182</v>
      </c>
      <c r="F1266" s="138">
        <v>44293</v>
      </c>
      <c r="G1266" s="115">
        <f t="shared" si="186"/>
        <v>45022</v>
      </c>
      <c r="H1266" s="118" t="s">
        <v>4743</v>
      </c>
      <c r="I1266" s="379" t="s">
        <v>2517</v>
      </c>
      <c r="J1266" s="345" t="s">
        <v>7429</v>
      </c>
      <c r="K1266" s="118" t="s">
        <v>718</v>
      </c>
      <c r="L1266" s="118" t="s">
        <v>3368</v>
      </c>
      <c r="M1266" s="114" t="s">
        <v>3640</v>
      </c>
      <c r="N1266" s="116" t="str">
        <f t="shared" si="184"/>
        <v>LP</v>
      </c>
      <c r="O1266" s="118" t="s">
        <v>8728</v>
      </c>
      <c r="P1266" s="114" t="str">
        <f t="shared" si="187"/>
        <v>Low</v>
      </c>
      <c r="Q1266" s="345" t="s">
        <v>10708</v>
      </c>
      <c r="R1266" s="357"/>
      <c r="S1266" s="357"/>
      <c r="T1266" s="345" t="s">
        <v>3544</v>
      </c>
      <c r="U1266" s="157"/>
      <c r="V1266" s="118"/>
      <c r="W1266" s="118"/>
      <c r="X1266" s="118"/>
      <c r="Y1266" s="118"/>
      <c r="Z1266" s="118"/>
      <c r="AA1266" s="118"/>
      <c r="AB1266" s="118"/>
      <c r="AC1266" s="118"/>
      <c r="AD1266" s="118"/>
      <c r="AE1266" s="118"/>
      <c r="AF1266" s="140"/>
      <c r="AG1266" s="118"/>
      <c r="AH1266" s="118"/>
      <c r="AI1266" s="118"/>
      <c r="AJ1266" s="118"/>
      <c r="AK1266" s="118"/>
      <c r="AL1266" s="118"/>
      <c r="AM1266" s="118"/>
      <c r="AN1266" s="118"/>
      <c r="AO1266" s="141">
        <v>1</v>
      </c>
    </row>
    <row r="1267" spans="1:41" ht="25" customHeight="1" x14ac:dyDescent="0.35">
      <c r="A1267" s="141"/>
      <c r="B1267" s="141"/>
      <c r="C1267" s="114" t="str">
        <f t="shared" ca="1" si="182"/>
        <v>Expired</v>
      </c>
      <c r="D1267" s="114" t="s">
        <v>1063</v>
      </c>
      <c r="E1267" s="115">
        <v>42279</v>
      </c>
      <c r="F1267" s="115">
        <f>E1267</f>
        <v>42279</v>
      </c>
      <c r="G1267" s="115">
        <f t="shared" si="186"/>
        <v>43009</v>
      </c>
      <c r="H1267" s="114" t="s">
        <v>1064</v>
      </c>
      <c r="I1267" s="379" t="s">
        <v>3085</v>
      </c>
      <c r="J1267" s="155" t="s">
        <v>7432</v>
      </c>
      <c r="K1267" s="114" t="s">
        <v>11728</v>
      </c>
      <c r="L1267" s="114" t="s">
        <v>5123</v>
      </c>
      <c r="M1267" s="114" t="s">
        <v>3640</v>
      </c>
      <c r="N1267" s="116" t="str">
        <f t="shared" si="184"/>
        <v>LP</v>
      </c>
      <c r="O1267" s="118" t="s">
        <v>8728</v>
      </c>
      <c r="P1267" s="114" t="str">
        <f t="shared" si="187"/>
        <v>Low</v>
      </c>
      <c r="Q1267" s="155"/>
      <c r="R1267" s="356"/>
      <c r="S1267" s="356"/>
      <c r="T1267" s="155" t="s">
        <v>906</v>
      </c>
      <c r="U1267" s="127" t="s">
        <v>906</v>
      </c>
      <c r="V1267" s="119"/>
      <c r="W1267" s="119"/>
      <c r="X1267" s="119"/>
      <c r="Y1267" s="128"/>
      <c r="Z1267" s="118"/>
      <c r="AA1267" s="120"/>
      <c r="AB1267" s="120"/>
      <c r="AC1267" s="120"/>
      <c r="AD1267" s="120"/>
      <c r="AE1267" s="120"/>
      <c r="AF1267" s="121"/>
      <c r="AG1267" s="114"/>
      <c r="AH1267" s="114"/>
      <c r="AI1267" s="114"/>
      <c r="AJ1267" s="114"/>
      <c r="AK1267" s="114"/>
      <c r="AL1267" s="114"/>
      <c r="AM1267" s="114"/>
      <c r="AN1267" s="118" t="str">
        <f>IF(ISNUMBER(#REF!), IF(#REF!&lt;5000001,"SMALL", IF(#REF!&lt;15000001,"MEDIUM","LARGE")),"")</f>
        <v/>
      </c>
      <c r="AO1267" s="122">
        <v>1</v>
      </c>
    </row>
    <row r="1268" spans="1:41" ht="25" customHeight="1" x14ac:dyDescent="0.35">
      <c r="A1268" s="141"/>
      <c r="B1268" s="141"/>
      <c r="C1268" s="114" t="str">
        <f t="shared" ca="1" si="182"/>
        <v>Expired</v>
      </c>
      <c r="D1268" s="114" t="s">
        <v>3889</v>
      </c>
      <c r="E1268" s="115">
        <v>43573</v>
      </c>
      <c r="F1268" s="115">
        <v>44304</v>
      </c>
      <c r="G1268" s="115">
        <f t="shared" si="186"/>
        <v>45033</v>
      </c>
      <c r="H1268" s="114" t="s">
        <v>2228</v>
      </c>
      <c r="I1268" s="379" t="s">
        <v>8424</v>
      </c>
      <c r="J1268" s="155" t="s">
        <v>7433</v>
      </c>
      <c r="K1268" s="114" t="s">
        <v>61</v>
      </c>
      <c r="L1268" s="114" t="s">
        <v>15709</v>
      </c>
      <c r="M1268" s="114" t="s">
        <v>3640</v>
      </c>
      <c r="N1268" s="116" t="str">
        <f t="shared" si="184"/>
        <v>LP</v>
      </c>
      <c r="O1268" s="118" t="s">
        <v>8728</v>
      </c>
      <c r="P1268" s="114" t="str">
        <f t="shared" si="187"/>
        <v>Low</v>
      </c>
      <c r="Q1268" s="155" t="s">
        <v>2229</v>
      </c>
      <c r="R1268" s="356"/>
      <c r="S1268" s="356"/>
      <c r="T1268" s="155" t="s">
        <v>2730</v>
      </c>
      <c r="U1268" s="117" t="s">
        <v>7434</v>
      </c>
      <c r="V1268" s="118" t="s">
        <v>6524</v>
      </c>
      <c r="W1268" s="119" t="s">
        <v>1193</v>
      </c>
      <c r="X1268" s="119" t="s">
        <v>1193</v>
      </c>
      <c r="Y1268" s="128" t="s">
        <v>1193</v>
      </c>
      <c r="Z1268" s="118" t="s">
        <v>3305</v>
      </c>
      <c r="AA1268" s="120">
        <v>1878087</v>
      </c>
      <c r="AB1268" s="120">
        <v>0</v>
      </c>
      <c r="AC1268" s="120">
        <v>0</v>
      </c>
      <c r="AD1268" s="120">
        <v>0</v>
      </c>
      <c r="AE1268" s="120">
        <v>3455587</v>
      </c>
      <c r="AF1268" s="121"/>
      <c r="AG1268" s="114" t="s">
        <v>1193</v>
      </c>
      <c r="AH1268" s="114" t="s">
        <v>7841</v>
      </c>
      <c r="AI1268" s="114"/>
      <c r="AJ1268" s="114"/>
      <c r="AK1268" s="114"/>
      <c r="AL1268" s="114"/>
      <c r="AM1268" s="114"/>
      <c r="AN1268" s="118" t="str">
        <f>IF(ISNUMBER(#REF!), IF(#REF!&lt;5000001,"SMALL", IF(#REF!&lt;15000001,"MEDIUM","LARGE")),"")</f>
        <v/>
      </c>
      <c r="AO1268" s="122">
        <v>1</v>
      </c>
    </row>
    <row r="1269" spans="1:41" ht="25" customHeight="1" x14ac:dyDescent="0.35">
      <c r="A1269" s="141"/>
      <c r="B1269" s="141"/>
      <c r="C1269" s="114" t="str">
        <f t="shared" ca="1" si="182"/>
        <v>Active</v>
      </c>
      <c r="D1269" s="114" t="s">
        <v>8955</v>
      </c>
      <c r="E1269" s="115">
        <v>41816</v>
      </c>
      <c r="F1269" s="115">
        <v>46023</v>
      </c>
      <c r="G1269" s="115">
        <f t="shared" si="186"/>
        <v>46752</v>
      </c>
      <c r="H1269" s="114" t="s">
        <v>291</v>
      </c>
      <c r="I1269" s="379" t="s">
        <v>292</v>
      </c>
      <c r="J1269" s="155" t="s">
        <v>8872</v>
      </c>
      <c r="K1269" s="114" t="s">
        <v>11728</v>
      </c>
      <c r="L1269" s="114" t="s">
        <v>5123</v>
      </c>
      <c r="M1269" s="114" t="s">
        <v>3640</v>
      </c>
      <c r="N1269" s="116" t="str">
        <f t="shared" si="184"/>
        <v>LP</v>
      </c>
      <c r="O1269" s="118" t="s">
        <v>8727</v>
      </c>
      <c r="P1269" s="114" t="str">
        <f t="shared" si="187"/>
        <v>Medium</v>
      </c>
      <c r="Q1269" s="155" t="s">
        <v>663</v>
      </c>
      <c r="R1269" s="356" t="s">
        <v>16056</v>
      </c>
      <c r="S1269" s="356"/>
      <c r="T1269" s="155" t="s">
        <v>2862</v>
      </c>
      <c r="U1269" s="127" t="s">
        <v>15693</v>
      </c>
      <c r="V1269" s="118" t="s">
        <v>8873</v>
      </c>
      <c r="W1269" s="119" t="s">
        <v>1193</v>
      </c>
      <c r="X1269" s="119" t="s">
        <v>1193</v>
      </c>
      <c r="Y1269" s="128">
        <v>41796</v>
      </c>
      <c r="Z1269" s="128">
        <v>44196</v>
      </c>
      <c r="AA1269" s="120">
        <v>66304498.119999997</v>
      </c>
      <c r="AB1269" s="120">
        <v>0</v>
      </c>
      <c r="AC1269" s="120">
        <v>19056794.43</v>
      </c>
      <c r="AD1269" s="120">
        <v>0</v>
      </c>
      <c r="AE1269" s="120">
        <v>70133815.819999993</v>
      </c>
      <c r="AF1269" s="121"/>
      <c r="AG1269" s="114" t="s">
        <v>11355</v>
      </c>
      <c r="AH1269" s="114" t="s">
        <v>1193</v>
      </c>
      <c r="AI1269" s="114">
        <v>990</v>
      </c>
      <c r="AJ1269" s="114">
        <v>300</v>
      </c>
      <c r="AK1269" s="114">
        <v>600</v>
      </c>
      <c r="AL1269" s="114">
        <v>200</v>
      </c>
      <c r="AM1269" s="114">
        <v>1</v>
      </c>
      <c r="AN1269" s="118" t="s">
        <v>4568</v>
      </c>
      <c r="AO1269" s="122">
        <v>1</v>
      </c>
    </row>
    <row r="1270" spans="1:41" ht="25" customHeight="1" x14ac:dyDescent="0.35">
      <c r="A1270" s="141"/>
      <c r="B1270" s="141"/>
      <c r="C1270" s="114" t="str">
        <f t="shared" ca="1" si="182"/>
        <v>Expired</v>
      </c>
      <c r="D1270" s="114" t="s">
        <v>2688</v>
      </c>
      <c r="E1270" s="115">
        <v>43913</v>
      </c>
      <c r="F1270" s="115">
        <f>E1270</f>
        <v>43913</v>
      </c>
      <c r="G1270" s="115">
        <f t="shared" si="186"/>
        <v>44642</v>
      </c>
      <c r="H1270" s="114" t="s">
        <v>2689</v>
      </c>
      <c r="I1270" s="379" t="s">
        <v>9089</v>
      </c>
      <c r="J1270" s="155" t="s">
        <v>7436</v>
      </c>
      <c r="K1270" s="114" t="s">
        <v>11728</v>
      </c>
      <c r="L1270" s="114" t="s">
        <v>5123</v>
      </c>
      <c r="M1270" s="114" t="s">
        <v>3640</v>
      </c>
      <c r="N1270" s="116" t="str">
        <f t="shared" si="184"/>
        <v>LP</v>
      </c>
      <c r="O1270" s="118" t="s">
        <v>8728</v>
      </c>
      <c r="P1270" s="114" t="str">
        <f t="shared" si="187"/>
        <v>Low</v>
      </c>
      <c r="Q1270" s="155" t="s">
        <v>2147</v>
      </c>
      <c r="R1270" s="356" t="s">
        <v>13852</v>
      </c>
      <c r="S1270" s="356"/>
      <c r="T1270" s="155" t="s">
        <v>13849</v>
      </c>
      <c r="U1270" s="127" t="s">
        <v>13850</v>
      </c>
      <c r="V1270" s="128" t="s">
        <v>13851</v>
      </c>
      <c r="W1270" s="128" t="s">
        <v>1193</v>
      </c>
      <c r="X1270" s="128" t="s">
        <v>1193</v>
      </c>
      <c r="Y1270" s="128">
        <v>43832</v>
      </c>
      <c r="Z1270" s="118" t="s">
        <v>3303</v>
      </c>
      <c r="AA1270" s="120">
        <v>0</v>
      </c>
      <c r="AB1270" s="120">
        <v>0</v>
      </c>
      <c r="AC1270" s="120">
        <v>0</v>
      </c>
      <c r="AD1270" s="120">
        <v>0</v>
      </c>
      <c r="AE1270" s="120">
        <v>0</v>
      </c>
      <c r="AF1270" s="121">
        <v>0</v>
      </c>
      <c r="AG1270" s="114" t="s">
        <v>1193</v>
      </c>
      <c r="AH1270" s="114" t="s">
        <v>1193</v>
      </c>
      <c r="AI1270" s="114">
        <v>3</v>
      </c>
      <c r="AJ1270" s="114">
        <v>1</v>
      </c>
      <c r="AK1270" s="114">
        <v>2</v>
      </c>
      <c r="AL1270" s="114">
        <v>0</v>
      </c>
      <c r="AM1270" s="114">
        <v>0</v>
      </c>
      <c r="AN1270" s="118" t="s">
        <v>3500</v>
      </c>
      <c r="AO1270" s="122">
        <v>1</v>
      </c>
    </row>
    <row r="1271" spans="1:41" ht="25" customHeight="1" x14ac:dyDescent="0.35">
      <c r="A1271" s="141"/>
      <c r="B1271" s="141"/>
      <c r="C1271" s="114" t="str">
        <f t="shared" ca="1" si="182"/>
        <v>Active</v>
      </c>
      <c r="D1271" s="114" t="s">
        <v>9557</v>
      </c>
      <c r="E1271" s="115">
        <v>43563</v>
      </c>
      <c r="F1271" s="115">
        <v>45755</v>
      </c>
      <c r="G1271" s="115">
        <f t="shared" si="186"/>
        <v>46484</v>
      </c>
      <c r="H1271" s="114" t="s">
        <v>4903</v>
      </c>
      <c r="I1271" s="379" t="s">
        <v>8427</v>
      </c>
      <c r="J1271" s="155" t="s">
        <v>7437</v>
      </c>
      <c r="K1271" s="114" t="s">
        <v>74</v>
      </c>
      <c r="L1271" s="114" t="s">
        <v>15709</v>
      </c>
      <c r="M1271" s="114" t="s">
        <v>3640</v>
      </c>
      <c r="N1271" s="116" t="str">
        <f t="shared" si="184"/>
        <v>LP</v>
      </c>
      <c r="O1271" s="118" t="s">
        <v>8728</v>
      </c>
      <c r="P1271" s="114" t="str">
        <f t="shared" si="187"/>
        <v>Low</v>
      </c>
      <c r="Q1271" s="155" t="s">
        <v>7438</v>
      </c>
      <c r="R1271" s="356"/>
      <c r="S1271" s="356"/>
      <c r="T1271" s="155" t="s">
        <v>9753</v>
      </c>
      <c r="U1271" s="117" t="s">
        <v>9754</v>
      </c>
      <c r="V1271" s="118" t="s">
        <v>5430</v>
      </c>
      <c r="W1271" s="119" t="s">
        <v>1193</v>
      </c>
      <c r="X1271" s="118" t="s">
        <v>7842</v>
      </c>
      <c r="Y1271" s="129">
        <v>44349</v>
      </c>
      <c r="Z1271" s="129">
        <v>43830</v>
      </c>
      <c r="AA1271" s="120">
        <v>6719249.8200000003</v>
      </c>
      <c r="AB1271" s="120">
        <v>0</v>
      </c>
      <c r="AC1271" s="120">
        <v>0</v>
      </c>
      <c r="AD1271" s="120">
        <v>0</v>
      </c>
      <c r="AE1271" s="120">
        <v>6731999.7699999996</v>
      </c>
      <c r="AF1271" s="121"/>
      <c r="AG1271" s="114" t="s">
        <v>11522</v>
      </c>
      <c r="AH1271" s="114" t="s">
        <v>7843</v>
      </c>
      <c r="AI1271" s="114">
        <v>4</v>
      </c>
      <c r="AJ1271" s="114">
        <v>4</v>
      </c>
      <c r="AK1271" s="114">
        <v>0</v>
      </c>
      <c r="AL1271" s="114">
        <v>5</v>
      </c>
      <c r="AM1271" s="114">
        <v>0</v>
      </c>
      <c r="AN1271" s="118" t="s">
        <v>3517</v>
      </c>
      <c r="AO1271" s="122">
        <v>1</v>
      </c>
    </row>
    <row r="1272" spans="1:41" ht="25" customHeight="1" x14ac:dyDescent="0.35">
      <c r="A1272" s="141"/>
      <c r="B1272" s="141"/>
      <c r="C1272" s="114" t="str">
        <f t="shared" ca="1" si="182"/>
        <v>Active</v>
      </c>
      <c r="D1272" s="114" t="s">
        <v>3923</v>
      </c>
      <c r="E1272" s="115">
        <v>42177</v>
      </c>
      <c r="F1272" s="115">
        <v>45589</v>
      </c>
      <c r="G1272" s="115">
        <f t="shared" si="186"/>
        <v>46318</v>
      </c>
      <c r="H1272" s="114" t="s">
        <v>1206</v>
      </c>
      <c r="I1272" s="379" t="s">
        <v>14496</v>
      </c>
      <c r="J1272" s="155" t="s">
        <v>10228</v>
      </c>
      <c r="K1272" s="118" t="s">
        <v>18</v>
      </c>
      <c r="L1272" s="114" t="s">
        <v>5123</v>
      </c>
      <c r="M1272" s="114" t="s">
        <v>3640</v>
      </c>
      <c r="N1272" s="116" t="str">
        <f t="shared" si="184"/>
        <v>LP</v>
      </c>
      <c r="O1272" s="118" t="s">
        <v>8725</v>
      </c>
      <c r="P1272" s="114" t="str">
        <f t="shared" si="187"/>
        <v>Medium</v>
      </c>
      <c r="Q1272" s="155" t="s">
        <v>7440</v>
      </c>
      <c r="R1272" s="356" t="s">
        <v>14497</v>
      </c>
      <c r="S1272" s="356"/>
      <c r="T1272" s="355" t="s">
        <v>14498</v>
      </c>
      <c r="U1272" s="117" t="s">
        <v>14499</v>
      </c>
      <c r="V1272" s="118" t="s">
        <v>7441</v>
      </c>
      <c r="W1272" s="119" t="s">
        <v>1193</v>
      </c>
      <c r="X1272" s="119" t="s">
        <v>1193</v>
      </c>
      <c r="Y1272" s="128">
        <v>42055</v>
      </c>
      <c r="Z1272" s="128">
        <v>43830</v>
      </c>
      <c r="AA1272" s="120">
        <v>11065376</v>
      </c>
      <c r="AB1272" s="120">
        <v>0</v>
      </c>
      <c r="AC1272" s="120">
        <v>2392897</v>
      </c>
      <c r="AD1272" s="120">
        <v>0</v>
      </c>
      <c r="AE1272" s="120">
        <v>7070872</v>
      </c>
      <c r="AF1272" s="121">
        <v>16541253</v>
      </c>
      <c r="AG1272" s="114" t="s">
        <v>11523</v>
      </c>
      <c r="AH1272" s="114" t="s">
        <v>11524</v>
      </c>
      <c r="AI1272" s="114">
        <v>13</v>
      </c>
      <c r="AJ1272" s="114">
        <v>6</v>
      </c>
      <c r="AK1272" s="114">
        <v>7</v>
      </c>
      <c r="AL1272" s="114">
        <v>5</v>
      </c>
      <c r="AM1272" s="114">
        <v>1</v>
      </c>
      <c r="AN1272" s="118" t="s">
        <v>3517</v>
      </c>
      <c r="AO1272" s="122">
        <v>1</v>
      </c>
    </row>
    <row r="1273" spans="1:41" ht="25" customHeight="1" x14ac:dyDescent="0.35">
      <c r="A1273" s="141"/>
      <c r="B1273" s="141"/>
      <c r="C1273" s="114" t="str">
        <f t="shared" ca="1" si="182"/>
        <v>Expired</v>
      </c>
      <c r="D1273" s="114" t="s">
        <v>3872</v>
      </c>
      <c r="E1273" s="115">
        <v>42073</v>
      </c>
      <c r="F1273" s="115">
        <v>44495</v>
      </c>
      <c r="G1273" s="115">
        <f t="shared" si="186"/>
        <v>45224</v>
      </c>
      <c r="H1273" s="114" t="s">
        <v>861</v>
      </c>
      <c r="I1273" s="379" t="s">
        <v>862</v>
      </c>
      <c r="J1273" s="155" t="s">
        <v>7442</v>
      </c>
      <c r="K1273" s="114" t="s">
        <v>11728</v>
      </c>
      <c r="L1273" s="114" t="s">
        <v>5123</v>
      </c>
      <c r="M1273" s="114" t="s">
        <v>3640</v>
      </c>
      <c r="N1273" s="116" t="str">
        <f t="shared" si="184"/>
        <v>LP</v>
      </c>
      <c r="O1273" s="118" t="s">
        <v>8725</v>
      </c>
      <c r="P1273" s="114" t="str">
        <f t="shared" si="187"/>
        <v>Medium</v>
      </c>
      <c r="Q1273" s="155" t="s">
        <v>7443</v>
      </c>
      <c r="R1273" s="356"/>
      <c r="S1273" s="356"/>
      <c r="T1273" s="155" t="s">
        <v>880</v>
      </c>
      <c r="U1273" s="127"/>
      <c r="V1273" s="118" t="s">
        <v>5131</v>
      </c>
      <c r="W1273" s="118" t="s">
        <v>7444</v>
      </c>
      <c r="X1273" s="119" t="s">
        <v>1193</v>
      </c>
      <c r="Y1273" s="128">
        <v>44183</v>
      </c>
      <c r="Z1273" s="118" t="s">
        <v>3305</v>
      </c>
      <c r="AA1273" s="120">
        <v>0</v>
      </c>
      <c r="AB1273" s="120">
        <v>0</v>
      </c>
      <c r="AC1273" s="120">
        <v>0</v>
      </c>
      <c r="AD1273" s="120"/>
      <c r="AE1273" s="120">
        <v>0</v>
      </c>
      <c r="AF1273" s="121"/>
      <c r="AG1273" s="114" t="s">
        <v>7844</v>
      </c>
      <c r="AH1273" s="114" t="s">
        <v>11525</v>
      </c>
      <c r="AI1273" s="114"/>
      <c r="AJ1273" s="114"/>
      <c r="AK1273" s="114"/>
      <c r="AL1273" s="114"/>
      <c r="AM1273" s="114"/>
      <c r="AN1273" s="118" t="s">
        <v>3500</v>
      </c>
      <c r="AO1273" s="122">
        <v>1</v>
      </c>
    </row>
    <row r="1274" spans="1:41" ht="25" customHeight="1" x14ac:dyDescent="0.35">
      <c r="A1274" s="141"/>
      <c r="B1274" s="141"/>
      <c r="C1274" s="114" t="str">
        <f t="shared" ca="1" si="182"/>
        <v>Active</v>
      </c>
      <c r="D1274" s="114" t="s">
        <v>8620</v>
      </c>
      <c r="E1274" s="115">
        <v>41878</v>
      </c>
      <c r="F1274" s="115">
        <v>45531</v>
      </c>
      <c r="G1274" s="115">
        <f t="shared" si="186"/>
        <v>46260</v>
      </c>
      <c r="H1274" s="114" t="s">
        <v>4807</v>
      </c>
      <c r="I1274" s="379" t="s">
        <v>3104</v>
      </c>
      <c r="J1274" s="155" t="s">
        <v>7445</v>
      </c>
      <c r="K1274" s="114" t="s">
        <v>11728</v>
      </c>
      <c r="L1274" s="114" t="s">
        <v>5123</v>
      </c>
      <c r="M1274" s="114" t="s">
        <v>3640</v>
      </c>
      <c r="N1274" s="116" t="str">
        <f t="shared" si="184"/>
        <v>LP</v>
      </c>
      <c r="O1274" s="118" t="s">
        <v>8725</v>
      </c>
      <c r="P1274" s="114" t="str">
        <f t="shared" si="187"/>
        <v>Medium</v>
      </c>
      <c r="Q1274" s="155" t="s">
        <v>5113</v>
      </c>
      <c r="R1274" s="356" t="s">
        <v>13853</v>
      </c>
      <c r="S1274" s="356"/>
      <c r="T1274" s="155" t="s">
        <v>13854</v>
      </c>
      <c r="U1274" s="117" t="s">
        <v>13855</v>
      </c>
      <c r="V1274" s="128" t="s">
        <v>13856</v>
      </c>
      <c r="W1274" s="128" t="s">
        <v>1193</v>
      </c>
      <c r="X1274" s="128" t="s">
        <v>13857</v>
      </c>
      <c r="Y1274" s="128">
        <v>41764</v>
      </c>
      <c r="Z1274" s="128">
        <v>43100</v>
      </c>
      <c r="AA1274" s="120">
        <v>847621</v>
      </c>
      <c r="AB1274" s="120">
        <v>0</v>
      </c>
      <c r="AC1274" s="120">
        <v>841369</v>
      </c>
      <c r="AD1274" s="120">
        <v>0</v>
      </c>
      <c r="AE1274" s="120">
        <v>-1299000</v>
      </c>
      <c r="AF1274" s="121">
        <v>3043086</v>
      </c>
      <c r="AG1274" s="114" t="s">
        <v>13858</v>
      </c>
      <c r="AH1274" s="114" t="s">
        <v>1193</v>
      </c>
      <c r="AI1274" s="114">
        <v>50</v>
      </c>
      <c r="AJ1274" s="114">
        <v>37</v>
      </c>
      <c r="AK1274" s="114">
        <v>13</v>
      </c>
      <c r="AL1274" s="114">
        <v>10</v>
      </c>
      <c r="AM1274" s="114">
        <v>1</v>
      </c>
      <c r="AN1274" s="118" t="s">
        <v>3500</v>
      </c>
      <c r="AO1274" s="122">
        <v>1</v>
      </c>
    </row>
    <row r="1275" spans="1:41" ht="25" customHeight="1" x14ac:dyDescent="0.35">
      <c r="A1275" s="141" t="s">
        <v>11540</v>
      </c>
      <c r="B1275" s="141"/>
      <c r="C1275" s="114" t="str">
        <f t="shared" ca="1" si="182"/>
        <v>Expired</v>
      </c>
      <c r="D1275" s="114" t="s">
        <v>8243</v>
      </c>
      <c r="E1275" s="115">
        <v>41722</v>
      </c>
      <c r="F1275" s="115">
        <v>44644</v>
      </c>
      <c r="G1275" s="115">
        <f t="shared" si="186"/>
        <v>45374</v>
      </c>
      <c r="H1275" s="114" t="s">
        <v>85</v>
      </c>
      <c r="I1275" s="379" t="s">
        <v>3068</v>
      </c>
      <c r="J1275" s="155" t="s">
        <v>7446</v>
      </c>
      <c r="K1275" s="114" t="s">
        <v>11728</v>
      </c>
      <c r="L1275" s="114" t="s">
        <v>5123</v>
      </c>
      <c r="M1275" s="114" t="s">
        <v>3640</v>
      </c>
      <c r="N1275" s="116" t="str">
        <f t="shared" si="184"/>
        <v>LP</v>
      </c>
      <c r="O1275" s="118" t="s">
        <v>8728</v>
      </c>
      <c r="P1275" s="114" t="str">
        <f t="shared" si="187"/>
        <v>Low</v>
      </c>
      <c r="Q1275" s="155" t="s">
        <v>463</v>
      </c>
      <c r="R1275" s="356"/>
      <c r="S1275" s="356"/>
      <c r="T1275" s="155" t="s">
        <v>1060</v>
      </c>
      <c r="U1275" s="117" t="s">
        <v>7447</v>
      </c>
      <c r="V1275" s="119" t="s">
        <v>1193</v>
      </c>
      <c r="W1275" s="119" t="s">
        <v>1193</v>
      </c>
      <c r="X1275" s="119" t="s">
        <v>1193</v>
      </c>
      <c r="Y1275" s="128">
        <v>44165</v>
      </c>
      <c r="Z1275" s="136" t="s">
        <v>3305</v>
      </c>
      <c r="AA1275" s="120">
        <v>1326240</v>
      </c>
      <c r="AB1275" s="120">
        <v>0</v>
      </c>
      <c r="AC1275" s="120">
        <v>597259</v>
      </c>
      <c r="AD1275" s="120">
        <v>0</v>
      </c>
      <c r="AE1275" s="120">
        <v>222869776</v>
      </c>
      <c r="AF1275" s="121"/>
      <c r="AG1275" s="114" t="s">
        <v>7845</v>
      </c>
      <c r="AH1275" s="130"/>
      <c r="AI1275" s="130"/>
      <c r="AJ1275" s="130"/>
      <c r="AK1275" s="130"/>
      <c r="AL1275" s="130"/>
      <c r="AM1275" s="130"/>
      <c r="AN1275" s="118" t="str">
        <f>IF(ISNUMBER(#REF!), IF(#REF!&lt;5000001,"SMALL", IF(#REF!&lt;15000001,"MEDIUM","LARGE")),"")</f>
        <v/>
      </c>
      <c r="AO1275" s="122">
        <v>1</v>
      </c>
    </row>
    <row r="1276" spans="1:41" ht="25" customHeight="1" x14ac:dyDescent="0.35">
      <c r="A1276" s="141"/>
      <c r="B1276" s="141"/>
      <c r="C1276" s="114" t="str">
        <f t="shared" ca="1" si="182"/>
        <v>Active</v>
      </c>
      <c r="D1276" s="114" t="s">
        <v>8851</v>
      </c>
      <c r="E1276" s="115">
        <v>43369</v>
      </c>
      <c r="F1276" s="115">
        <v>45561</v>
      </c>
      <c r="G1276" s="115">
        <f t="shared" si="186"/>
        <v>46290</v>
      </c>
      <c r="H1276" s="114" t="s">
        <v>4904</v>
      </c>
      <c r="I1276" s="379" t="s">
        <v>8429</v>
      </c>
      <c r="J1276" s="155" t="s">
        <v>7115</v>
      </c>
      <c r="K1276" s="114" t="s">
        <v>11728</v>
      </c>
      <c r="L1276" s="114" t="s">
        <v>5123</v>
      </c>
      <c r="M1276" s="114" t="s">
        <v>3640</v>
      </c>
      <c r="N1276" s="116" t="str">
        <f t="shared" si="184"/>
        <v>LP</v>
      </c>
      <c r="O1276" s="118" t="s">
        <v>8728</v>
      </c>
      <c r="P1276" s="114" t="str">
        <f t="shared" si="187"/>
        <v>Low</v>
      </c>
      <c r="Q1276" s="155" t="s">
        <v>7448</v>
      </c>
      <c r="R1276" s="356" t="s">
        <v>14466</v>
      </c>
      <c r="S1276" s="356"/>
      <c r="T1276" s="155" t="s">
        <v>2753</v>
      </c>
      <c r="U1276" s="117" t="s">
        <v>7449</v>
      </c>
      <c r="V1276" s="129" t="s">
        <v>14467</v>
      </c>
      <c r="W1276" s="128" t="s">
        <v>1193</v>
      </c>
      <c r="X1276" s="128" t="s">
        <v>1193</v>
      </c>
      <c r="Y1276" s="128">
        <v>43314</v>
      </c>
      <c r="Z1276" s="128">
        <v>44561</v>
      </c>
      <c r="AA1276" s="120">
        <v>1570036.31</v>
      </c>
      <c r="AB1276" s="120">
        <v>0</v>
      </c>
      <c r="AC1276" s="120">
        <v>587500</v>
      </c>
      <c r="AD1276" s="120">
        <v>0</v>
      </c>
      <c r="AE1276" s="120">
        <v>16477289.82</v>
      </c>
      <c r="AF1276" s="121"/>
      <c r="AG1276" s="114" t="s">
        <v>1193</v>
      </c>
      <c r="AH1276" s="114" t="s">
        <v>7846</v>
      </c>
      <c r="AI1276" s="114">
        <v>125</v>
      </c>
      <c r="AJ1276" s="114">
        <v>81</v>
      </c>
      <c r="AK1276" s="114">
        <v>44</v>
      </c>
      <c r="AL1276" s="114">
        <v>0</v>
      </c>
      <c r="AM1276" s="114">
        <v>1</v>
      </c>
      <c r="AN1276" s="118" t="s">
        <v>3500</v>
      </c>
      <c r="AO1276" s="122">
        <v>1</v>
      </c>
    </row>
    <row r="1277" spans="1:41" ht="25" customHeight="1" x14ac:dyDescent="0.35">
      <c r="A1277" s="141"/>
      <c r="B1277" s="141"/>
      <c r="C1277" s="114" t="str">
        <f t="shared" ref="C1277:C1307" ca="1" si="188">IF(G1277&lt;TODAY(),"Expired","Active")</f>
        <v>Active</v>
      </c>
      <c r="D1277" s="114" t="s">
        <v>3582</v>
      </c>
      <c r="E1277" s="115">
        <v>44294</v>
      </c>
      <c r="F1277" s="115">
        <v>45755</v>
      </c>
      <c r="G1277" s="115">
        <f>DATE(YEAR(F1277),MONTH(F1277)+18,DAY(F1277)-1)</f>
        <v>46302</v>
      </c>
      <c r="H1277" s="114" t="s">
        <v>3333</v>
      </c>
      <c r="I1277" s="379" t="s">
        <v>8430</v>
      </c>
      <c r="J1277" s="155" t="s">
        <v>7450</v>
      </c>
      <c r="K1277" s="114" t="s">
        <v>24</v>
      </c>
      <c r="L1277" s="114" t="s">
        <v>5123</v>
      </c>
      <c r="M1277" s="114" t="s">
        <v>3640</v>
      </c>
      <c r="N1277" s="116" t="str">
        <f t="shared" si="184"/>
        <v>LP</v>
      </c>
      <c r="O1277" s="118" t="s">
        <v>8728</v>
      </c>
      <c r="P1277" s="114" t="str">
        <f t="shared" si="187"/>
        <v>Low</v>
      </c>
      <c r="Q1277" s="155" t="s">
        <v>2147</v>
      </c>
      <c r="R1277" s="356" t="s">
        <v>13788</v>
      </c>
      <c r="S1277" s="356"/>
      <c r="T1277" s="155" t="s">
        <v>13786</v>
      </c>
      <c r="U1277" s="117" t="s">
        <v>13787</v>
      </c>
      <c r="V1277" s="118" t="s">
        <v>13791</v>
      </c>
      <c r="W1277" s="118" t="s">
        <v>13789</v>
      </c>
      <c r="X1277" s="118" t="s">
        <v>13790</v>
      </c>
      <c r="Y1277" s="128">
        <v>44081</v>
      </c>
      <c r="Z1277" s="128">
        <v>44561</v>
      </c>
      <c r="AA1277" s="120">
        <v>11933693</v>
      </c>
      <c r="AB1277" s="120">
        <v>0</v>
      </c>
      <c r="AC1277" s="120">
        <v>127813</v>
      </c>
      <c r="AD1277" s="120">
        <v>0</v>
      </c>
      <c r="AE1277" s="120">
        <v>415866</v>
      </c>
      <c r="AF1277" s="121">
        <v>11684116</v>
      </c>
      <c r="AG1277" s="114" t="s">
        <v>13792</v>
      </c>
      <c r="AH1277" s="114" t="s">
        <v>1193</v>
      </c>
      <c r="AI1277" s="114">
        <v>8</v>
      </c>
      <c r="AJ1277" s="114">
        <v>4</v>
      </c>
      <c r="AK1277" s="114">
        <v>4</v>
      </c>
      <c r="AL1277" s="114">
        <v>8</v>
      </c>
      <c r="AM1277" s="114">
        <v>0</v>
      </c>
      <c r="AN1277" s="118" t="s">
        <v>3500</v>
      </c>
      <c r="AO1277" s="122">
        <v>1</v>
      </c>
    </row>
    <row r="1278" spans="1:41" ht="25" customHeight="1" x14ac:dyDescent="0.35">
      <c r="A1278" s="141"/>
      <c r="B1278" s="141"/>
      <c r="C1278" s="114" t="str">
        <f t="shared" ca="1" si="188"/>
        <v>Active</v>
      </c>
      <c r="D1278" s="114" t="s">
        <v>3632</v>
      </c>
      <c r="E1278" s="115">
        <v>42066</v>
      </c>
      <c r="F1278" s="115">
        <v>45719</v>
      </c>
      <c r="G1278" s="115">
        <f>DATE(YEAR(F1278)+2,MONTH(F1278),DAY(F1278)-1)</f>
        <v>46448</v>
      </c>
      <c r="H1278" s="114" t="s">
        <v>846</v>
      </c>
      <c r="I1278" s="379" t="s">
        <v>3133</v>
      </c>
      <c r="J1278" s="155" t="s">
        <v>7451</v>
      </c>
      <c r="K1278" s="114" t="s">
        <v>24</v>
      </c>
      <c r="L1278" s="114" t="s">
        <v>5123</v>
      </c>
      <c r="M1278" s="114" t="s">
        <v>3640</v>
      </c>
      <c r="N1278" s="116" t="str">
        <f t="shared" si="184"/>
        <v>LP</v>
      </c>
      <c r="O1278" s="118" t="s">
        <v>8727</v>
      </c>
      <c r="P1278" s="114" t="str">
        <f t="shared" si="187"/>
        <v>Medium</v>
      </c>
      <c r="Q1278" s="155" t="s">
        <v>5114</v>
      </c>
      <c r="R1278" s="356" t="s">
        <v>13717</v>
      </c>
      <c r="S1278" s="356"/>
      <c r="T1278" s="155" t="s">
        <v>13718</v>
      </c>
      <c r="U1278" s="117" t="s">
        <v>13719</v>
      </c>
      <c r="V1278" s="118" t="s">
        <v>11042</v>
      </c>
      <c r="W1278" s="119" t="s">
        <v>1193</v>
      </c>
      <c r="X1278" s="119" t="s">
        <v>1193</v>
      </c>
      <c r="Y1278" s="128">
        <v>41880</v>
      </c>
      <c r="Z1278" s="128">
        <v>44551</v>
      </c>
      <c r="AA1278" s="120">
        <v>4873000</v>
      </c>
      <c r="AB1278" s="120">
        <v>0</v>
      </c>
      <c r="AC1278" s="120">
        <v>5512944</v>
      </c>
      <c r="AD1278" s="120">
        <v>0</v>
      </c>
      <c r="AE1278" s="120">
        <v>5512944</v>
      </c>
      <c r="AF1278" s="121"/>
      <c r="AG1278" s="114" t="s">
        <v>1193</v>
      </c>
      <c r="AH1278" s="114" t="s">
        <v>11356</v>
      </c>
      <c r="AI1278" s="114">
        <v>20</v>
      </c>
      <c r="AJ1278" s="114">
        <v>2</v>
      </c>
      <c r="AK1278" s="114">
        <v>18</v>
      </c>
      <c r="AL1278" s="114">
        <v>20</v>
      </c>
      <c r="AM1278" s="114">
        <v>1</v>
      </c>
      <c r="AN1278" s="118" t="s">
        <v>3517</v>
      </c>
      <c r="AO1278" s="122">
        <v>1</v>
      </c>
    </row>
    <row r="1279" spans="1:41" ht="25" customHeight="1" x14ac:dyDescent="0.35">
      <c r="A1279" s="141"/>
      <c r="B1279" s="141"/>
      <c r="C1279" s="114" t="str">
        <f t="shared" ca="1" si="188"/>
        <v>Expired</v>
      </c>
      <c r="D1279" s="114" t="s">
        <v>8196</v>
      </c>
      <c r="E1279" s="115">
        <v>43945</v>
      </c>
      <c r="F1279" s="115">
        <v>45893</v>
      </c>
      <c r="G1279" s="115">
        <f>DATE(YEAR(F1279),MONTH(F1279)+8,DAY(F1279)-1)</f>
        <v>46135</v>
      </c>
      <c r="H1279" s="114" t="s">
        <v>2587</v>
      </c>
      <c r="I1279" s="379" t="s">
        <v>8431</v>
      </c>
      <c r="J1279" s="155" t="s">
        <v>7452</v>
      </c>
      <c r="K1279" s="114" t="s">
        <v>11728</v>
      </c>
      <c r="L1279" s="114" t="s">
        <v>5123</v>
      </c>
      <c r="M1279" s="114" t="s">
        <v>3640</v>
      </c>
      <c r="N1279" s="116" t="str">
        <f t="shared" si="184"/>
        <v>LP</v>
      </c>
      <c r="O1279" s="118" t="s">
        <v>8727</v>
      </c>
      <c r="P1279" s="114" t="str">
        <f t="shared" si="187"/>
        <v>Medium</v>
      </c>
      <c r="Q1279" s="155" t="s">
        <v>7453</v>
      </c>
      <c r="R1279" s="356" t="s">
        <v>14094</v>
      </c>
      <c r="S1279" s="356"/>
      <c r="T1279" s="155" t="s">
        <v>14095</v>
      </c>
      <c r="U1279" s="117" t="s">
        <v>14096</v>
      </c>
      <c r="V1279" s="118" t="s">
        <v>11043</v>
      </c>
      <c r="W1279" s="119" t="s">
        <v>1193</v>
      </c>
      <c r="X1279" s="119" t="s">
        <v>1193</v>
      </c>
      <c r="Y1279" s="128">
        <v>43727</v>
      </c>
      <c r="Z1279" s="128">
        <v>44561</v>
      </c>
      <c r="AA1279" s="120">
        <v>716500</v>
      </c>
      <c r="AB1279" s="120">
        <v>0</v>
      </c>
      <c r="AC1279" s="120">
        <v>1816371</v>
      </c>
      <c r="AD1279" s="120">
        <v>0</v>
      </c>
      <c r="AE1279" s="120">
        <v>1957637</v>
      </c>
      <c r="AF1279" s="121">
        <v>0</v>
      </c>
      <c r="AG1279" s="114" t="s">
        <v>11357</v>
      </c>
      <c r="AH1279" s="114" t="s">
        <v>1193</v>
      </c>
      <c r="AI1279" s="114">
        <v>25</v>
      </c>
      <c r="AJ1279" s="114">
        <v>0</v>
      </c>
      <c r="AK1279" s="114">
        <v>25</v>
      </c>
      <c r="AL1279" s="114">
        <v>30</v>
      </c>
      <c r="AM1279" s="114">
        <v>0</v>
      </c>
      <c r="AN1279" s="118" t="s">
        <v>3500</v>
      </c>
      <c r="AO1279" s="122">
        <v>1</v>
      </c>
    </row>
    <row r="1280" spans="1:41" ht="25" customHeight="1" x14ac:dyDescent="0.35">
      <c r="A1280" s="141" t="s">
        <v>11572</v>
      </c>
      <c r="B1280" s="141"/>
      <c r="C1280" s="114" t="str">
        <f t="shared" ca="1" si="188"/>
        <v>Expired</v>
      </c>
      <c r="D1280" s="114" t="s">
        <v>4073</v>
      </c>
      <c r="E1280" s="115">
        <v>41765</v>
      </c>
      <c r="F1280" s="115">
        <v>45418</v>
      </c>
      <c r="G1280" s="115">
        <f>DATE(YEAR(F1280)+2,MONTH(F1280),DAY(F1280)-1)</f>
        <v>46147</v>
      </c>
      <c r="H1280" s="114" t="s">
        <v>4196</v>
      </c>
      <c r="I1280" s="379" t="s">
        <v>3198</v>
      </c>
      <c r="J1280" s="155" t="s">
        <v>7454</v>
      </c>
      <c r="K1280" s="114" t="s">
        <v>11728</v>
      </c>
      <c r="L1280" s="114" t="s">
        <v>5123</v>
      </c>
      <c r="M1280" s="114" t="s">
        <v>5084</v>
      </c>
      <c r="N1280" s="116" t="s">
        <v>3789</v>
      </c>
      <c r="O1280" s="118" t="s">
        <v>8728</v>
      </c>
      <c r="P1280" s="114" t="str">
        <f t="shared" si="187"/>
        <v>Low</v>
      </c>
      <c r="Q1280" s="155" t="s">
        <v>493</v>
      </c>
      <c r="R1280" s="356" t="s">
        <v>14570</v>
      </c>
      <c r="S1280" s="356"/>
      <c r="T1280" s="155" t="s">
        <v>2922</v>
      </c>
      <c r="U1280" s="117" t="s">
        <v>14571</v>
      </c>
      <c r="V1280" s="129" t="s">
        <v>7455</v>
      </c>
      <c r="W1280" s="128" t="s">
        <v>1193</v>
      </c>
      <c r="X1280" s="128" t="s">
        <v>1193</v>
      </c>
      <c r="Y1280" s="128">
        <v>41725</v>
      </c>
      <c r="Z1280" s="128">
        <v>43830</v>
      </c>
      <c r="AA1280" s="120">
        <v>49141087</v>
      </c>
      <c r="AB1280" s="120">
        <v>0</v>
      </c>
      <c r="AC1280" s="120">
        <v>48949573</v>
      </c>
      <c r="AD1280" s="120">
        <v>0</v>
      </c>
      <c r="AE1280" s="120">
        <v>68611149</v>
      </c>
      <c r="AF1280" s="121"/>
      <c r="AG1280" s="114" t="s">
        <v>11526</v>
      </c>
      <c r="AH1280" s="114" t="s">
        <v>7847</v>
      </c>
      <c r="AI1280" s="118">
        <v>13682</v>
      </c>
      <c r="AJ1280" s="118" t="s">
        <v>7848</v>
      </c>
      <c r="AK1280" s="118" t="s">
        <v>7849</v>
      </c>
      <c r="AL1280" s="118" t="s">
        <v>7850</v>
      </c>
      <c r="AM1280" s="118">
        <v>131</v>
      </c>
      <c r="AN1280" s="118" t="s">
        <v>4568</v>
      </c>
      <c r="AO1280" s="122">
        <v>1</v>
      </c>
    </row>
    <row r="1281" spans="1:41" ht="25" customHeight="1" x14ac:dyDescent="0.35">
      <c r="A1281" s="141"/>
      <c r="B1281" s="141"/>
      <c r="C1281" s="114" t="str">
        <f t="shared" ca="1" si="188"/>
        <v>Expired</v>
      </c>
      <c r="D1281" s="114" t="s">
        <v>1363</v>
      </c>
      <c r="E1281" s="115">
        <v>43356</v>
      </c>
      <c r="F1281" s="115">
        <f>E1281</f>
        <v>43356</v>
      </c>
      <c r="G1281" s="115">
        <f>DATE(YEAR(F1281)+2,MONTH(F1281),DAY(F1281)-1)</f>
        <v>44086</v>
      </c>
      <c r="H1281" s="114" t="s">
        <v>1364</v>
      </c>
      <c r="I1281" s="379" t="s">
        <v>8644</v>
      </c>
      <c r="J1281" s="155" t="s">
        <v>7457</v>
      </c>
      <c r="K1281" s="114" t="s">
        <v>11728</v>
      </c>
      <c r="L1281" s="114" t="s">
        <v>5123</v>
      </c>
      <c r="M1281" s="114" t="s">
        <v>3640</v>
      </c>
      <c r="N1281" s="116" t="str">
        <f t="shared" ref="N1281:N1307" si="189">IF(EXACT(M1281,"C - COMPANY ACT"),"LP",IF(EXACT(M1281,"V- VEST ACT (WITHIN PARLIAMENT) "),"LP",IF(EXACT(M1281,"FS - FRIENDLY SOCIETIES ACT"),"LP",IF(EXACT(M1281,"UN - UNICORPORATED"),"LA",""))))</f>
        <v>LP</v>
      </c>
      <c r="O1281" s="118" t="s">
        <v>8729</v>
      </c>
      <c r="P1281" s="114" t="str">
        <f t="shared" si="187"/>
        <v>Low</v>
      </c>
      <c r="Q1281" s="155" t="s">
        <v>7458</v>
      </c>
      <c r="R1281" s="356"/>
      <c r="S1281" s="356"/>
      <c r="T1281" s="155" t="s">
        <v>3258</v>
      </c>
      <c r="U1281" s="117" t="s">
        <v>7459</v>
      </c>
      <c r="V1281" s="119"/>
      <c r="W1281" s="119"/>
      <c r="X1281" s="119"/>
      <c r="Y1281" s="128"/>
      <c r="Z1281" s="118"/>
      <c r="AA1281" s="120"/>
      <c r="AB1281" s="120"/>
      <c r="AC1281" s="120"/>
      <c r="AD1281" s="120"/>
      <c r="AE1281" s="120"/>
      <c r="AF1281" s="121"/>
      <c r="AG1281" s="114"/>
      <c r="AH1281" s="130"/>
      <c r="AI1281" s="130"/>
      <c r="AJ1281" s="130"/>
      <c r="AK1281" s="130"/>
      <c r="AL1281" s="130"/>
      <c r="AM1281" s="130"/>
      <c r="AN1281" s="118" t="str">
        <f>IF(ISNUMBER(#REF!), IF(#REF!&lt;5000001,"SMALL", IF(#REF!&lt;15000001,"MEDIUM","LARGE")),"")</f>
        <v/>
      </c>
      <c r="AO1281" s="122">
        <v>1</v>
      </c>
    </row>
    <row r="1282" spans="1:41" ht="25" customHeight="1" x14ac:dyDescent="0.35">
      <c r="A1282" s="141"/>
      <c r="B1282" s="141"/>
      <c r="C1282" s="114" t="str">
        <f t="shared" ca="1" si="188"/>
        <v>Active</v>
      </c>
      <c r="D1282" s="114" t="s">
        <v>4068</v>
      </c>
      <c r="E1282" s="115">
        <v>41828</v>
      </c>
      <c r="F1282" s="115">
        <v>45481</v>
      </c>
      <c r="G1282" s="115">
        <f>DATE(YEAR(F1282)+2,MONTH(F1282),DAY(F1282)-1)</f>
        <v>46210</v>
      </c>
      <c r="H1282" s="114" t="s">
        <v>321</v>
      </c>
      <c r="I1282" s="379" t="s">
        <v>3229</v>
      </c>
      <c r="J1282" s="155" t="s">
        <v>14382</v>
      </c>
      <c r="K1282" s="114" t="s">
        <v>11728</v>
      </c>
      <c r="L1282" s="114" t="s">
        <v>5123</v>
      </c>
      <c r="M1282" s="114" t="s">
        <v>3640</v>
      </c>
      <c r="N1282" s="116" t="str">
        <f t="shared" si="189"/>
        <v>LP</v>
      </c>
      <c r="O1282" s="118" t="s">
        <v>8735</v>
      </c>
      <c r="P1282" s="114" t="str">
        <f t="shared" si="187"/>
        <v>Low</v>
      </c>
      <c r="Q1282" s="355" t="s">
        <v>10711</v>
      </c>
      <c r="R1282" s="363" t="s">
        <v>14384</v>
      </c>
      <c r="S1282" s="363"/>
      <c r="T1282" s="155" t="s">
        <v>8552</v>
      </c>
      <c r="U1282" s="127" t="s">
        <v>14383</v>
      </c>
      <c r="V1282" s="119" t="s">
        <v>11044</v>
      </c>
      <c r="W1282" s="118" t="s">
        <v>11045</v>
      </c>
      <c r="X1282" s="119" t="s">
        <v>1193</v>
      </c>
      <c r="Y1282" s="128" t="s">
        <v>1193</v>
      </c>
      <c r="Z1282" s="129">
        <v>44561</v>
      </c>
      <c r="AA1282" s="120">
        <v>0</v>
      </c>
      <c r="AB1282" s="120">
        <v>0</v>
      </c>
      <c r="AC1282" s="120">
        <v>447123.76</v>
      </c>
      <c r="AD1282" s="120">
        <v>0</v>
      </c>
      <c r="AE1282" s="120">
        <v>156650435.86000001</v>
      </c>
      <c r="AF1282" s="121"/>
      <c r="AG1282" s="114" t="s">
        <v>1193</v>
      </c>
      <c r="AH1282" s="114" t="s">
        <v>1193</v>
      </c>
      <c r="AI1282" s="114">
        <v>11</v>
      </c>
      <c r="AJ1282" s="114">
        <v>8</v>
      </c>
      <c r="AK1282" s="114">
        <v>3</v>
      </c>
      <c r="AL1282" s="114">
        <v>12</v>
      </c>
      <c r="AM1282" s="114">
        <v>0</v>
      </c>
      <c r="AN1282" s="118" t="s">
        <v>3517</v>
      </c>
      <c r="AO1282" s="122">
        <v>1</v>
      </c>
    </row>
    <row r="1283" spans="1:41" ht="25" customHeight="1" x14ac:dyDescent="0.35">
      <c r="A1283" s="141"/>
      <c r="B1283" s="141"/>
      <c r="C1283" s="114" t="str">
        <f t="shared" ca="1" si="188"/>
        <v>Active</v>
      </c>
      <c r="D1283" s="114" t="s">
        <v>14965</v>
      </c>
      <c r="E1283" s="115">
        <v>43235</v>
      </c>
      <c r="F1283" s="115">
        <v>45768</v>
      </c>
      <c r="G1283" s="115">
        <f>DATE(YEAR(F1283),MONTH(F1283)+17,DAY(F1283)-1)</f>
        <v>46285</v>
      </c>
      <c r="H1283" s="114" t="s">
        <v>1974</v>
      </c>
      <c r="I1283" s="379" t="s">
        <v>9686</v>
      </c>
      <c r="J1283" s="155" t="s">
        <v>7460</v>
      </c>
      <c r="K1283" s="114" t="s">
        <v>11728</v>
      </c>
      <c r="L1283" s="114" t="s">
        <v>5123</v>
      </c>
      <c r="M1283" s="114" t="s">
        <v>3640</v>
      </c>
      <c r="N1283" s="116" t="str">
        <f t="shared" si="189"/>
        <v>LP</v>
      </c>
      <c r="O1283" s="118" t="s">
        <v>8729</v>
      </c>
      <c r="P1283" s="114" t="str">
        <f t="shared" si="187"/>
        <v>Low</v>
      </c>
      <c r="Q1283" s="155" t="s">
        <v>10712</v>
      </c>
      <c r="R1283" s="356" t="s">
        <v>14966</v>
      </c>
      <c r="S1283" s="356"/>
      <c r="T1283" s="155" t="s">
        <v>14967</v>
      </c>
      <c r="U1283" s="127" t="s">
        <v>14968</v>
      </c>
      <c r="V1283" s="118" t="s">
        <v>14969</v>
      </c>
      <c r="W1283" s="119" t="s">
        <v>1193</v>
      </c>
      <c r="X1283" s="119" t="s">
        <v>1193</v>
      </c>
      <c r="Y1283" s="129">
        <v>45357</v>
      </c>
      <c r="Z1283" s="129">
        <v>45291</v>
      </c>
      <c r="AA1283" s="120">
        <v>5845875</v>
      </c>
      <c r="AB1283" s="120">
        <v>0</v>
      </c>
      <c r="AC1283" s="120">
        <v>3580</v>
      </c>
      <c r="AD1283" s="120">
        <v>0</v>
      </c>
      <c r="AE1283" s="120">
        <v>-6063078</v>
      </c>
      <c r="AF1283" s="121">
        <v>0</v>
      </c>
      <c r="AG1283" s="114" t="s">
        <v>14970</v>
      </c>
      <c r="AH1283" s="114" t="s">
        <v>14971</v>
      </c>
      <c r="AI1283" s="114">
        <v>4</v>
      </c>
      <c r="AJ1283" s="114">
        <v>2</v>
      </c>
      <c r="AK1283" s="114">
        <v>2</v>
      </c>
      <c r="AL1283" s="114">
        <v>0</v>
      </c>
      <c r="AM1283" s="114">
        <v>1</v>
      </c>
      <c r="AN1283" s="118" t="s">
        <v>3517</v>
      </c>
      <c r="AO1283" s="122">
        <v>1</v>
      </c>
    </row>
    <row r="1284" spans="1:41" ht="25" customHeight="1" x14ac:dyDescent="0.35">
      <c r="A1284" s="141"/>
      <c r="B1284" s="141"/>
      <c r="C1284" s="114" t="str">
        <f t="shared" ca="1" si="188"/>
        <v>Expired</v>
      </c>
      <c r="D1284" s="114" t="s">
        <v>3926</v>
      </c>
      <c r="E1284" s="115">
        <v>44554</v>
      </c>
      <c r="F1284" s="115">
        <v>45284</v>
      </c>
      <c r="G1284" s="115">
        <f>DATE(YEAR(F1284)+1,MONTH(F1284),DAY(F1284)-1)</f>
        <v>45649</v>
      </c>
      <c r="H1284" s="114" t="s">
        <v>4576</v>
      </c>
      <c r="I1284" s="379" t="s">
        <v>8434</v>
      </c>
      <c r="J1284" s="155" t="s">
        <v>7461</v>
      </c>
      <c r="K1284" s="114" t="s">
        <v>11728</v>
      </c>
      <c r="L1284" s="114" t="s">
        <v>5123</v>
      </c>
      <c r="M1284" s="114" t="s">
        <v>3640</v>
      </c>
      <c r="N1284" s="116" t="str">
        <f t="shared" si="189"/>
        <v>LP</v>
      </c>
      <c r="O1284" s="118" t="s">
        <v>8728</v>
      </c>
      <c r="P1284" s="114" t="str">
        <f t="shared" si="187"/>
        <v>Low</v>
      </c>
      <c r="Q1284" s="155" t="s">
        <v>10713</v>
      </c>
      <c r="R1284" s="356" t="s">
        <v>13388</v>
      </c>
      <c r="S1284" s="356"/>
      <c r="T1284" s="155" t="s">
        <v>13389</v>
      </c>
      <c r="U1284" s="127" t="s">
        <v>13390</v>
      </c>
      <c r="V1284" s="118" t="s">
        <v>13391</v>
      </c>
      <c r="W1284" s="119" t="s">
        <v>1193</v>
      </c>
      <c r="X1284" s="119" t="s">
        <v>1193</v>
      </c>
      <c r="Y1284" s="128">
        <v>44284</v>
      </c>
      <c r="Z1284" s="128">
        <v>43830</v>
      </c>
      <c r="AA1284" s="120">
        <v>9506679</v>
      </c>
      <c r="AB1284" s="120">
        <v>0</v>
      </c>
      <c r="AC1284" s="120">
        <v>31500</v>
      </c>
      <c r="AD1284" s="120">
        <v>0</v>
      </c>
      <c r="AE1284" s="120">
        <v>9170232</v>
      </c>
      <c r="AF1284" s="121">
        <v>638538</v>
      </c>
      <c r="AG1284" s="114" t="s">
        <v>7851</v>
      </c>
      <c r="AH1284" s="114" t="s">
        <v>7852</v>
      </c>
      <c r="AI1284" s="114">
        <v>7</v>
      </c>
      <c r="AJ1284" s="114">
        <v>5</v>
      </c>
      <c r="AK1284" s="114">
        <v>2</v>
      </c>
      <c r="AL1284" s="114">
        <v>7</v>
      </c>
      <c r="AM1284" s="114">
        <v>0</v>
      </c>
      <c r="AN1284" s="118" t="s">
        <v>3517</v>
      </c>
      <c r="AO1284" s="122">
        <v>1</v>
      </c>
    </row>
    <row r="1285" spans="1:41" ht="25" customHeight="1" x14ac:dyDescent="0.35">
      <c r="A1285" s="198" t="s">
        <v>11533</v>
      </c>
      <c r="B1285" s="207">
        <v>45000</v>
      </c>
      <c r="C1285" s="114" t="str">
        <f t="shared" ca="1" si="188"/>
        <v>Expired</v>
      </c>
      <c r="D1285" s="114" t="s">
        <v>9015</v>
      </c>
      <c r="E1285" s="115">
        <v>45000</v>
      </c>
      <c r="F1285" s="115">
        <f>E1285</f>
        <v>45000</v>
      </c>
      <c r="G1285" s="115">
        <f>DATE(YEAR(F1285)+2,MONTH(F1285),DAY(F1285)-1)</f>
        <v>45730</v>
      </c>
      <c r="H1285" s="114" t="s">
        <v>9016</v>
      </c>
      <c r="I1285" s="379" t="s">
        <v>9017</v>
      </c>
      <c r="J1285" s="155" t="s">
        <v>9018</v>
      </c>
      <c r="K1285" s="114" t="s">
        <v>11728</v>
      </c>
      <c r="L1285" s="114" t="s">
        <v>5123</v>
      </c>
      <c r="M1285" s="114" t="s">
        <v>3640</v>
      </c>
      <c r="N1285" s="116" t="str">
        <f t="shared" si="189"/>
        <v>LP</v>
      </c>
      <c r="O1285" s="114" t="s">
        <v>8725</v>
      </c>
      <c r="P1285" s="114" t="str">
        <f>IF(EXACT(O1285,"Overseas Charities Operating in Jamaica"),"Medium",IF(EXACT(O1285,"Muslim Groups/Foundations"),"Medium",IF(EXACT(O1285,"Churches"),"Low",IF(EXACT(O1285,"Benevolent Societies"),"Low",IF(EXACT(O1285,"Alumni/Past Students Associations"),"Low",IF(EXACT(O1285,"Schools(Government/Private)"),"Low",IF(EXACT(O1285,"Govt.Based Trusts/Charities"),"Low",IF(EXACT(O1285,"Trust"),"Medium",IF(EXACT(O1285,"Company Based Foundations"),"Medium",IF(EXACT(O1285,"Other Foundations"),"Medium",IF(EXACT(O1285,"Unincorporated Groups"),"Medium","")))))))))))</f>
        <v>Medium</v>
      </c>
      <c r="Q1285" s="155" t="s">
        <v>10312</v>
      </c>
      <c r="R1285" s="356" t="s">
        <v>13808</v>
      </c>
      <c r="S1285" s="356"/>
      <c r="T1285" s="155" t="s">
        <v>13809</v>
      </c>
      <c r="U1285" s="117" t="s">
        <v>13810</v>
      </c>
      <c r="V1285" s="118" t="s">
        <v>11046</v>
      </c>
      <c r="W1285" s="119" t="s">
        <v>1193</v>
      </c>
      <c r="X1285" s="119" t="s">
        <v>1193</v>
      </c>
      <c r="Y1285" s="115">
        <v>44985</v>
      </c>
      <c r="Z1285" s="118" t="s">
        <v>3303</v>
      </c>
      <c r="AA1285" s="120">
        <v>0</v>
      </c>
      <c r="AB1285" s="120">
        <v>0</v>
      </c>
      <c r="AC1285" s="120">
        <v>0</v>
      </c>
      <c r="AD1285" s="120">
        <v>0</v>
      </c>
      <c r="AE1285" s="120">
        <v>0</v>
      </c>
      <c r="AF1285" s="121">
        <v>0</v>
      </c>
      <c r="AG1285" s="119" t="s">
        <v>11358</v>
      </c>
      <c r="AH1285" s="114" t="s">
        <v>1193</v>
      </c>
      <c r="AI1285" s="114">
        <v>2</v>
      </c>
      <c r="AJ1285" s="114">
        <v>1</v>
      </c>
      <c r="AK1285" s="114">
        <v>1</v>
      </c>
      <c r="AL1285" s="114">
        <v>0</v>
      </c>
      <c r="AM1285" s="114">
        <v>0</v>
      </c>
      <c r="AN1285" s="118" t="s">
        <v>3500</v>
      </c>
      <c r="AO1285" s="122">
        <v>1</v>
      </c>
    </row>
    <row r="1286" spans="1:41" ht="25" customHeight="1" x14ac:dyDescent="0.35">
      <c r="A1286" s="141"/>
      <c r="B1286" s="141"/>
      <c r="C1286" s="114" t="str">
        <f t="shared" ca="1" si="188"/>
        <v>Active</v>
      </c>
      <c r="D1286" s="114" t="s">
        <v>9813</v>
      </c>
      <c r="E1286" s="115">
        <v>42066</v>
      </c>
      <c r="F1286" s="115">
        <v>45719</v>
      </c>
      <c r="G1286" s="115">
        <f>DATE(YEAR(F1286)+2,MONTH(F1286),DAY(F1286)-1)</f>
        <v>46448</v>
      </c>
      <c r="H1286" s="114" t="s">
        <v>848</v>
      </c>
      <c r="I1286" s="379" t="s">
        <v>849</v>
      </c>
      <c r="J1286" s="155" t="s">
        <v>7464</v>
      </c>
      <c r="K1286" s="114" t="s">
        <v>11728</v>
      </c>
      <c r="L1286" s="114" t="s">
        <v>5123</v>
      </c>
      <c r="M1286" s="114" t="s">
        <v>3640</v>
      </c>
      <c r="N1286" s="116" t="str">
        <f t="shared" si="189"/>
        <v>LP</v>
      </c>
      <c r="O1286" s="118" t="s">
        <v>8725</v>
      </c>
      <c r="P1286" s="114" t="str">
        <f t="shared" ref="P1286:P1296" si="190">IF(EXACT(O1286,"Overseas Charities Operating in Jamaica"),"Medium",IF(EXACT(O1286,"Muslim Groups/Foundations"),"Medium",IF(EXACT(O1286,"Churches"),"Low",IF(EXACT(O1286,"Benevolent Societies"),"Low",IF(EXACT(O1286,"Alumni/Past Students'associations"),"Low",IF(EXACT(O1286,"Schools(Government/Private)"),"Low",IF(EXACT(O1286,"Govt.Based Trust/Charities"),"Low",IF(EXACT(O1286,"Trust"),"Medium",IF(EXACT(O1286,"Company Based Foundations"),"Medium",IF(EXACT(O1286,"Other Foundations"),"Medium",IF(EXACT(O1286,"Unincorporated Groups"),"Medium","")))))))))))</f>
        <v>Medium</v>
      </c>
      <c r="Q1286" s="155" t="s">
        <v>10714</v>
      </c>
      <c r="R1286" s="356" t="s">
        <v>13805</v>
      </c>
      <c r="S1286" s="356"/>
      <c r="T1286" s="155" t="s">
        <v>13807</v>
      </c>
      <c r="U1286" s="117" t="s">
        <v>13806</v>
      </c>
      <c r="V1286" s="128" t="s">
        <v>7333</v>
      </c>
      <c r="W1286" s="128" t="s">
        <v>1193</v>
      </c>
      <c r="X1286" s="128" t="s">
        <v>1193</v>
      </c>
      <c r="Y1286" s="128" t="s">
        <v>1193</v>
      </c>
      <c r="Z1286" s="128">
        <v>43830</v>
      </c>
      <c r="AA1286" s="120">
        <v>9512101</v>
      </c>
      <c r="AB1286" s="120">
        <v>0</v>
      </c>
      <c r="AC1286" s="120">
        <v>5220000</v>
      </c>
      <c r="AD1286" s="120">
        <v>0</v>
      </c>
      <c r="AE1286" s="120">
        <v>5417553</v>
      </c>
      <c r="AF1286" s="121">
        <v>118931184</v>
      </c>
      <c r="AG1286" s="114" t="s">
        <v>5430</v>
      </c>
      <c r="AH1286" s="114" t="s">
        <v>11527</v>
      </c>
      <c r="AI1286" s="114">
        <v>9</v>
      </c>
      <c r="AJ1286" s="114">
        <v>5</v>
      </c>
      <c r="AK1286" s="114">
        <v>4</v>
      </c>
      <c r="AL1286" s="114">
        <v>3</v>
      </c>
      <c r="AM1286" s="114">
        <v>1</v>
      </c>
      <c r="AN1286" s="118" t="s">
        <v>3517</v>
      </c>
      <c r="AO1286" s="122">
        <v>1</v>
      </c>
    </row>
    <row r="1287" spans="1:41" ht="25" customHeight="1" x14ac:dyDescent="0.35">
      <c r="A1287" s="141"/>
      <c r="B1287" s="141"/>
      <c r="C1287" s="114" t="str">
        <f t="shared" ca="1" si="188"/>
        <v>Active</v>
      </c>
      <c r="D1287" s="114" t="s">
        <v>4013</v>
      </c>
      <c r="E1287" s="115">
        <v>42066</v>
      </c>
      <c r="F1287" s="115">
        <v>45559</v>
      </c>
      <c r="G1287" s="115">
        <f>DATE(YEAR(F1287)+2,MONTH(F1287),DAY(F1287)-1)</f>
        <v>46288</v>
      </c>
      <c r="H1287" s="114" t="s">
        <v>840</v>
      </c>
      <c r="I1287" s="379" t="s">
        <v>3146</v>
      </c>
      <c r="J1287" s="155" t="s">
        <v>7465</v>
      </c>
      <c r="K1287" s="114" t="s">
        <v>11728</v>
      </c>
      <c r="L1287" s="114" t="s">
        <v>5123</v>
      </c>
      <c r="M1287" s="114" t="s">
        <v>3640</v>
      </c>
      <c r="N1287" s="116" t="str">
        <f t="shared" si="189"/>
        <v>LP</v>
      </c>
      <c r="O1287" s="118" t="s">
        <v>8729</v>
      </c>
      <c r="P1287" s="114" t="str">
        <f t="shared" si="190"/>
        <v>Low</v>
      </c>
      <c r="Q1287" s="155" t="s">
        <v>7466</v>
      </c>
      <c r="R1287" s="356" t="s">
        <v>12762</v>
      </c>
      <c r="S1287" s="356"/>
      <c r="T1287" s="155" t="s">
        <v>12760</v>
      </c>
      <c r="U1287" s="127" t="s">
        <v>12761</v>
      </c>
      <c r="V1287" s="118" t="s">
        <v>7467</v>
      </c>
      <c r="W1287" s="119" t="s">
        <v>1193</v>
      </c>
      <c r="X1287" s="119" t="s">
        <v>1193</v>
      </c>
      <c r="Y1287" s="128">
        <v>41315</v>
      </c>
      <c r="Z1287" s="128">
        <v>43100</v>
      </c>
      <c r="AA1287" s="120">
        <v>0</v>
      </c>
      <c r="AB1287" s="120">
        <v>0</v>
      </c>
      <c r="AC1287" s="120">
        <v>-1303267</v>
      </c>
      <c r="AD1287" s="120">
        <v>0</v>
      </c>
      <c r="AE1287" s="120">
        <v>-2290882</v>
      </c>
      <c r="AF1287" s="121">
        <v>248149934</v>
      </c>
      <c r="AG1287" s="114" t="s">
        <v>1193</v>
      </c>
      <c r="AH1287" s="130" t="s">
        <v>1193</v>
      </c>
      <c r="AI1287" s="131">
        <v>8</v>
      </c>
      <c r="AJ1287" s="131">
        <v>7</v>
      </c>
      <c r="AK1287" s="131">
        <v>1</v>
      </c>
      <c r="AL1287" s="131">
        <v>0</v>
      </c>
      <c r="AM1287" s="131">
        <v>1</v>
      </c>
      <c r="AN1287" s="118" t="s">
        <v>3500</v>
      </c>
      <c r="AO1287" s="122">
        <v>1</v>
      </c>
    </row>
    <row r="1288" spans="1:41" ht="25" customHeight="1" x14ac:dyDescent="0.35">
      <c r="A1288" s="141" t="s">
        <v>14317</v>
      </c>
      <c r="B1288" s="141"/>
      <c r="C1288" s="114" t="str">
        <f t="shared" ca="1" si="188"/>
        <v>Active</v>
      </c>
      <c r="D1288" s="114" t="s">
        <v>14583</v>
      </c>
      <c r="E1288" s="115">
        <v>41787</v>
      </c>
      <c r="F1288" s="115">
        <v>45614</v>
      </c>
      <c r="G1288" s="115">
        <f>DATE(YEAR(F1288)+2,MONTH(F1288),DAY(F1288)-1)</f>
        <v>46343</v>
      </c>
      <c r="H1288" s="114" t="s">
        <v>207</v>
      </c>
      <c r="I1288" s="379" t="s">
        <v>9090</v>
      </c>
      <c r="J1288" s="155" t="s">
        <v>7468</v>
      </c>
      <c r="K1288" s="114" t="s">
        <v>11728</v>
      </c>
      <c r="L1288" s="114" t="s">
        <v>5123</v>
      </c>
      <c r="M1288" s="114" t="s">
        <v>3640</v>
      </c>
      <c r="N1288" s="116" t="str">
        <f t="shared" si="189"/>
        <v>LP</v>
      </c>
      <c r="O1288" s="118" t="s">
        <v>8729</v>
      </c>
      <c r="P1288" s="114" t="str">
        <f t="shared" si="190"/>
        <v>Low</v>
      </c>
      <c r="Q1288" s="155" t="s">
        <v>504</v>
      </c>
      <c r="R1288" s="356" t="s">
        <v>14584</v>
      </c>
      <c r="S1288" s="356"/>
      <c r="T1288" s="155" t="s">
        <v>1688</v>
      </c>
      <c r="U1288" s="117" t="s">
        <v>14585</v>
      </c>
      <c r="V1288" s="129" t="s">
        <v>14586</v>
      </c>
      <c r="W1288" s="129" t="s">
        <v>14587</v>
      </c>
      <c r="X1288" s="128" t="s">
        <v>1193</v>
      </c>
      <c r="Y1288" s="128" t="s">
        <v>14588</v>
      </c>
      <c r="Z1288" s="118" t="s">
        <v>14589</v>
      </c>
      <c r="AA1288" s="120">
        <v>28984941</v>
      </c>
      <c r="AB1288" s="120">
        <v>0</v>
      </c>
      <c r="AC1288" s="120">
        <v>26976727</v>
      </c>
      <c r="AD1288" s="120">
        <v>0</v>
      </c>
      <c r="AE1288" s="120">
        <v>-69882276</v>
      </c>
      <c r="AF1288" s="121">
        <v>792832702</v>
      </c>
      <c r="AG1288" s="114" t="s">
        <v>1193</v>
      </c>
      <c r="AH1288" s="114" t="s">
        <v>1193</v>
      </c>
      <c r="AI1288" s="114">
        <v>7</v>
      </c>
      <c r="AJ1288" s="114">
        <v>7</v>
      </c>
      <c r="AK1288" s="114">
        <v>0</v>
      </c>
      <c r="AL1288" s="114">
        <v>0</v>
      </c>
      <c r="AM1288" s="114">
        <v>1</v>
      </c>
      <c r="AN1288" s="118" t="s">
        <v>4568</v>
      </c>
      <c r="AO1288" s="122">
        <v>1</v>
      </c>
    </row>
    <row r="1289" spans="1:41" ht="25" customHeight="1" x14ac:dyDescent="0.35">
      <c r="A1289" s="211" t="s">
        <v>11535</v>
      </c>
      <c r="B1289" s="211"/>
      <c r="C1289" s="146" t="str">
        <f t="shared" ca="1" si="188"/>
        <v>Expired</v>
      </c>
      <c r="D1289" s="146" t="s">
        <v>3898</v>
      </c>
      <c r="E1289" s="147">
        <v>41841</v>
      </c>
      <c r="F1289" s="147">
        <v>45494</v>
      </c>
      <c r="G1289" s="147">
        <f>DATE(YEAR(F1289)+1,MONTH(F1289),DAY(F1289)-1)</f>
        <v>45858</v>
      </c>
      <c r="H1289" s="146" t="s">
        <v>352</v>
      </c>
      <c r="I1289" s="380" t="s">
        <v>3758</v>
      </c>
      <c r="J1289" s="343" t="s">
        <v>7469</v>
      </c>
      <c r="K1289" s="146" t="s">
        <v>11728</v>
      </c>
      <c r="L1289" s="146" t="s">
        <v>5123</v>
      </c>
      <c r="M1289" s="146" t="s">
        <v>3640</v>
      </c>
      <c r="N1289" s="148" t="str">
        <f t="shared" si="189"/>
        <v>LP</v>
      </c>
      <c r="O1289" s="151" t="s">
        <v>8729</v>
      </c>
      <c r="P1289" s="146" t="str">
        <f t="shared" si="190"/>
        <v>Low</v>
      </c>
      <c r="Q1289" s="323" t="s">
        <v>536</v>
      </c>
      <c r="R1289" s="358" t="s">
        <v>13720</v>
      </c>
      <c r="S1289" s="358"/>
      <c r="T1289" s="343" t="s">
        <v>13721</v>
      </c>
      <c r="U1289" s="165" t="s">
        <v>13722</v>
      </c>
      <c r="V1289" s="151" t="s">
        <v>7470</v>
      </c>
      <c r="W1289" s="151" t="s">
        <v>7471</v>
      </c>
      <c r="X1289" s="166" t="s">
        <v>1193</v>
      </c>
      <c r="Y1289" s="150">
        <v>44202</v>
      </c>
      <c r="Z1289" s="150">
        <v>43100</v>
      </c>
      <c r="AA1289" s="152">
        <v>38471428</v>
      </c>
      <c r="AB1289" s="152">
        <v>0</v>
      </c>
      <c r="AC1289" s="152">
        <v>3706309</v>
      </c>
      <c r="AD1289" s="152">
        <v>0</v>
      </c>
      <c r="AE1289" s="152">
        <v>4523770</v>
      </c>
      <c r="AF1289" s="153">
        <v>951241846</v>
      </c>
      <c r="AG1289" s="146" t="s">
        <v>1193</v>
      </c>
      <c r="AH1289" s="201" t="s">
        <v>13723</v>
      </c>
      <c r="AI1289" s="213" t="s">
        <v>8540</v>
      </c>
      <c r="AJ1289" s="213" t="s">
        <v>8540</v>
      </c>
      <c r="AK1289" s="213" t="s">
        <v>8540</v>
      </c>
      <c r="AL1289" s="213" t="s">
        <v>8540</v>
      </c>
      <c r="AM1289" s="213" t="s">
        <v>8541</v>
      </c>
      <c r="AN1289" s="151" t="s">
        <v>3500</v>
      </c>
      <c r="AO1289" s="154">
        <v>1</v>
      </c>
    </row>
    <row r="1290" spans="1:41" ht="25" customHeight="1" x14ac:dyDescent="0.35">
      <c r="A1290" s="141"/>
      <c r="B1290" s="141"/>
      <c r="C1290" s="114" t="str">
        <f t="shared" ca="1" si="188"/>
        <v>Active</v>
      </c>
      <c r="D1290" s="114" t="s">
        <v>16271</v>
      </c>
      <c r="E1290" s="115">
        <v>42044</v>
      </c>
      <c r="F1290" s="115">
        <v>46049</v>
      </c>
      <c r="G1290" s="115">
        <f>DATE(YEAR(F1290),MONTH(F1290)+20,DAY(F1290)-2)</f>
        <v>46655</v>
      </c>
      <c r="H1290" s="114" t="s">
        <v>811</v>
      </c>
      <c r="I1290" s="379" t="s">
        <v>9091</v>
      </c>
      <c r="J1290" s="155" t="s">
        <v>7472</v>
      </c>
      <c r="K1290" s="114" t="s">
        <v>11728</v>
      </c>
      <c r="L1290" s="114" t="s">
        <v>5123</v>
      </c>
      <c r="M1290" s="114" t="s">
        <v>3640</v>
      </c>
      <c r="N1290" s="116" t="str">
        <f t="shared" si="189"/>
        <v>LP</v>
      </c>
      <c r="O1290" s="118" t="s">
        <v>8725</v>
      </c>
      <c r="P1290" s="114" t="str">
        <f t="shared" si="190"/>
        <v>Medium</v>
      </c>
      <c r="Q1290" s="155" t="s">
        <v>7473</v>
      </c>
      <c r="R1290" s="356" t="s">
        <v>13803</v>
      </c>
      <c r="S1290" s="356"/>
      <c r="T1290" s="155" t="s">
        <v>5115</v>
      </c>
      <c r="U1290" s="117" t="s">
        <v>13804</v>
      </c>
      <c r="V1290" s="119" t="s">
        <v>1193</v>
      </c>
      <c r="W1290" s="119" t="s">
        <v>1193</v>
      </c>
      <c r="X1290" s="119" t="s">
        <v>1193</v>
      </c>
      <c r="Y1290" s="128">
        <v>41814</v>
      </c>
      <c r="Z1290" s="128">
        <v>43100</v>
      </c>
      <c r="AA1290" s="120">
        <v>33552972</v>
      </c>
      <c r="AB1290" s="120">
        <v>0</v>
      </c>
      <c r="AC1290" s="120">
        <v>0</v>
      </c>
      <c r="AD1290" s="120">
        <v>0</v>
      </c>
      <c r="AE1290" s="120">
        <v>18300436</v>
      </c>
      <c r="AF1290" s="121">
        <v>357167246</v>
      </c>
      <c r="AG1290" s="114" t="s">
        <v>6278</v>
      </c>
      <c r="AH1290" s="114" t="s">
        <v>1193</v>
      </c>
      <c r="AI1290" s="114">
        <v>11</v>
      </c>
      <c r="AJ1290" s="114">
        <v>11</v>
      </c>
      <c r="AK1290" s="114">
        <v>0</v>
      </c>
      <c r="AL1290" s="114">
        <v>0</v>
      </c>
      <c r="AM1290" s="114">
        <v>1</v>
      </c>
      <c r="AN1290" s="118" t="s">
        <v>8222</v>
      </c>
      <c r="AO1290" s="122">
        <v>1</v>
      </c>
    </row>
    <row r="1291" spans="1:41" ht="25" customHeight="1" x14ac:dyDescent="0.35">
      <c r="A1291" s="141"/>
      <c r="B1291" s="144"/>
      <c r="C1291" s="114" t="str">
        <f t="shared" ca="1" si="188"/>
        <v>Expired</v>
      </c>
      <c r="D1291" s="114" t="s">
        <v>3992</v>
      </c>
      <c r="E1291" s="115">
        <v>43151</v>
      </c>
      <c r="F1291" s="115">
        <v>45342</v>
      </c>
      <c r="G1291" s="115">
        <f>DATE(YEAR(F1291)+2,MONTH(F1291),DAY(F1291)-1)</f>
        <v>46072</v>
      </c>
      <c r="H1291" s="114" t="s">
        <v>1853</v>
      </c>
      <c r="I1291" s="379" t="s">
        <v>8245</v>
      </c>
      <c r="J1291" s="155" t="s">
        <v>8246</v>
      </c>
      <c r="K1291" s="114" t="s">
        <v>11728</v>
      </c>
      <c r="L1291" s="114" t="s">
        <v>5123</v>
      </c>
      <c r="M1291" s="114" t="s">
        <v>3640</v>
      </c>
      <c r="N1291" s="156" t="str">
        <f t="shared" si="189"/>
        <v>LP</v>
      </c>
      <c r="O1291" s="118" t="s">
        <v>8725</v>
      </c>
      <c r="P1291" s="114" t="str">
        <f t="shared" si="190"/>
        <v>Medium</v>
      </c>
      <c r="Q1291" s="155" t="s">
        <v>10715</v>
      </c>
      <c r="R1291" s="356" t="s">
        <v>13869</v>
      </c>
      <c r="S1291" s="356"/>
      <c r="T1291" s="155" t="s">
        <v>13870</v>
      </c>
      <c r="U1291" s="117" t="s">
        <v>13871</v>
      </c>
      <c r="V1291" s="118" t="s">
        <v>14129</v>
      </c>
      <c r="W1291" s="119" t="s">
        <v>1193</v>
      </c>
      <c r="X1291" s="119" t="s">
        <v>1193</v>
      </c>
      <c r="Y1291" s="115">
        <v>43038</v>
      </c>
      <c r="Z1291" s="115">
        <v>43830</v>
      </c>
      <c r="AA1291" s="120">
        <v>1258634</v>
      </c>
      <c r="AB1291" s="120">
        <v>0</v>
      </c>
      <c r="AC1291" s="120">
        <v>852643</v>
      </c>
      <c r="AD1291" s="120">
        <v>0</v>
      </c>
      <c r="AE1291" s="120">
        <v>857296</v>
      </c>
      <c r="AF1291" s="121">
        <v>0</v>
      </c>
      <c r="AG1291" s="114" t="s">
        <v>14130</v>
      </c>
      <c r="AH1291" s="114" t="s">
        <v>14131</v>
      </c>
      <c r="AI1291" s="114">
        <v>3</v>
      </c>
      <c r="AJ1291" s="114">
        <v>0</v>
      </c>
      <c r="AK1291" s="114">
        <v>3</v>
      </c>
      <c r="AL1291" s="114">
        <v>0</v>
      </c>
      <c r="AM1291" s="114">
        <v>0</v>
      </c>
      <c r="AN1291" s="118" t="s">
        <v>3500</v>
      </c>
      <c r="AO1291" s="122">
        <v>1</v>
      </c>
    </row>
    <row r="1292" spans="1:41" ht="25" customHeight="1" x14ac:dyDescent="0.35">
      <c r="A1292" s="141"/>
      <c r="B1292" s="141"/>
      <c r="C1292" s="114" t="str">
        <f t="shared" ca="1" si="188"/>
        <v>Expired</v>
      </c>
      <c r="D1292" s="114" t="s">
        <v>4049</v>
      </c>
      <c r="E1292" s="115">
        <v>44677</v>
      </c>
      <c r="F1292" s="115">
        <v>45408</v>
      </c>
      <c r="G1292" s="115">
        <f>DATE(YEAR(F1292)+2,MONTH(F1292),DAY(F1292)-1)</f>
        <v>46137</v>
      </c>
      <c r="H1292" s="114" t="s">
        <v>4201</v>
      </c>
      <c r="I1292" s="379" t="s">
        <v>8435</v>
      </c>
      <c r="J1292" s="155" t="s">
        <v>7474</v>
      </c>
      <c r="K1292" s="114" t="s">
        <v>11728</v>
      </c>
      <c r="L1292" s="114" t="s">
        <v>5123</v>
      </c>
      <c r="M1292" s="114" t="s">
        <v>3640</v>
      </c>
      <c r="N1292" s="116" t="str">
        <f t="shared" si="189"/>
        <v>LP</v>
      </c>
      <c r="O1292" s="118" t="s">
        <v>8725</v>
      </c>
      <c r="P1292" s="114" t="str">
        <f t="shared" si="190"/>
        <v>Medium</v>
      </c>
      <c r="Q1292" s="155" t="s">
        <v>7475</v>
      </c>
      <c r="R1292" s="356" t="s">
        <v>14385</v>
      </c>
      <c r="S1292" s="356"/>
      <c r="T1292" s="155" t="s">
        <v>14386</v>
      </c>
      <c r="U1292" s="127" t="s">
        <v>14387</v>
      </c>
      <c r="V1292" s="118" t="s">
        <v>5430</v>
      </c>
      <c r="W1292" s="118" t="s">
        <v>7476</v>
      </c>
      <c r="X1292" s="118" t="s">
        <v>1193</v>
      </c>
      <c r="Y1292" s="115">
        <v>44342</v>
      </c>
      <c r="Z1292" s="115">
        <v>45291</v>
      </c>
      <c r="AA1292" s="130">
        <v>0</v>
      </c>
      <c r="AB1292" s="130">
        <v>0</v>
      </c>
      <c r="AC1292" s="130">
        <v>0</v>
      </c>
      <c r="AD1292" s="130">
        <v>0</v>
      </c>
      <c r="AE1292" s="130">
        <v>0</v>
      </c>
      <c r="AF1292" s="137">
        <v>0</v>
      </c>
      <c r="AG1292" s="130" t="s">
        <v>1193</v>
      </c>
      <c r="AH1292" s="114" t="s">
        <v>1193</v>
      </c>
      <c r="AI1292" s="114">
        <v>5</v>
      </c>
      <c r="AJ1292" s="114">
        <v>2</v>
      </c>
      <c r="AK1292" s="114">
        <v>3</v>
      </c>
      <c r="AL1292" s="114">
        <v>0</v>
      </c>
      <c r="AM1292" s="114">
        <v>1</v>
      </c>
      <c r="AN1292" s="136" t="s">
        <v>3500</v>
      </c>
      <c r="AO1292" s="122">
        <v>1</v>
      </c>
    </row>
    <row r="1293" spans="1:41" ht="25" customHeight="1" x14ac:dyDescent="0.35">
      <c r="A1293" s="141" t="s">
        <v>15298</v>
      </c>
      <c r="B1293" s="144">
        <v>44874</v>
      </c>
      <c r="C1293" s="114" t="str">
        <f t="shared" ca="1" si="188"/>
        <v>Active</v>
      </c>
      <c r="D1293" s="114" t="s">
        <v>8647</v>
      </c>
      <c r="E1293" s="115">
        <v>44873</v>
      </c>
      <c r="F1293" s="115">
        <v>45866</v>
      </c>
      <c r="G1293" s="115">
        <f>DATE(YEAR(F1293)+1,MONTH(F1293),DAY(F1293)-1)</f>
        <v>46230</v>
      </c>
      <c r="H1293" s="114" t="s">
        <v>8648</v>
      </c>
      <c r="I1293" s="379" t="s">
        <v>8649</v>
      </c>
      <c r="J1293" s="155" t="s">
        <v>8650</v>
      </c>
      <c r="K1293" s="114" t="s">
        <v>11728</v>
      </c>
      <c r="L1293" s="114" t="s">
        <v>5123</v>
      </c>
      <c r="M1293" s="114" t="s">
        <v>3640</v>
      </c>
      <c r="N1293" s="116" t="str">
        <f t="shared" si="189"/>
        <v>LP</v>
      </c>
      <c r="O1293" s="118" t="s">
        <v>8725</v>
      </c>
      <c r="P1293" s="114" t="str">
        <f t="shared" si="190"/>
        <v>Medium</v>
      </c>
      <c r="Q1293" s="155" t="s">
        <v>10313</v>
      </c>
      <c r="R1293" s="356" t="s">
        <v>13799</v>
      </c>
      <c r="S1293" s="356"/>
      <c r="T1293" s="155" t="s">
        <v>13800</v>
      </c>
      <c r="U1293" s="127" t="s">
        <v>15296</v>
      </c>
      <c r="V1293" s="118" t="s">
        <v>8651</v>
      </c>
      <c r="W1293" s="118" t="s">
        <v>15297</v>
      </c>
      <c r="X1293" s="118" t="s">
        <v>1193</v>
      </c>
      <c r="Y1293" s="115">
        <v>44837</v>
      </c>
      <c r="Z1293" s="115">
        <v>44926</v>
      </c>
      <c r="AA1293" s="130">
        <v>248125</v>
      </c>
      <c r="AB1293" s="130">
        <v>0</v>
      </c>
      <c r="AC1293" s="130">
        <v>0</v>
      </c>
      <c r="AD1293" s="130">
        <v>0</v>
      </c>
      <c r="AE1293" s="130">
        <v>-248125</v>
      </c>
      <c r="AF1293" s="137">
        <v>0</v>
      </c>
      <c r="AG1293" s="118" t="s">
        <v>13802</v>
      </c>
      <c r="AH1293" s="114" t="s">
        <v>13801</v>
      </c>
      <c r="AI1293" s="114">
        <v>2</v>
      </c>
      <c r="AJ1293" s="114">
        <v>1</v>
      </c>
      <c r="AK1293" s="114">
        <v>1</v>
      </c>
      <c r="AL1293" s="114">
        <v>2</v>
      </c>
      <c r="AM1293" s="114">
        <v>0</v>
      </c>
      <c r="AN1293" s="136" t="s">
        <v>3500</v>
      </c>
      <c r="AO1293" s="122">
        <v>1</v>
      </c>
    </row>
    <row r="1294" spans="1:41" ht="25" customHeight="1" x14ac:dyDescent="0.35">
      <c r="A1294" s="141"/>
      <c r="B1294" s="141"/>
      <c r="C1294" s="114" t="str">
        <f t="shared" ca="1" si="188"/>
        <v>Expired</v>
      </c>
      <c r="D1294" s="114" t="s">
        <v>1100</v>
      </c>
      <c r="E1294" s="115">
        <v>42317</v>
      </c>
      <c r="F1294" s="115">
        <f>E1294</f>
        <v>42317</v>
      </c>
      <c r="G1294" s="115">
        <f>DATE(YEAR(F1294)+2,MONTH(F1294),DAY(F1294)-1)</f>
        <v>43047</v>
      </c>
      <c r="H1294" s="114" t="s">
        <v>1101</v>
      </c>
      <c r="I1294" s="379" t="s">
        <v>1102</v>
      </c>
      <c r="J1294" s="155" t="s">
        <v>7477</v>
      </c>
      <c r="K1294" s="118" t="s">
        <v>18</v>
      </c>
      <c r="L1294" s="114" t="s">
        <v>3368</v>
      </c>
      <c r="M1294" s="114" t="s">
        <v>3640</v>
      </c>
      <c r="N1294" s="116" t="str">
        <f t="shared" si="189"/>
        <v>LP</v>
      </c>
      <c r="O1294" s="118" t="s">
        <v>8725</v>
      </c>
      <c r="P1294" s="114" t="str">
        <f t="shared" si="190"/>
        <v>Medium</v>
      </c>
      <c r="Q1294" s="155" t="s">
        <v>10716</v>
      </c>
      <c r="R1294" s="356"/>
      <c r="S1294" s="356"/>
      <c r="T1294" s="155" t="s">
        <v>1990</v>
      </c>
      <c r="U1294" s="117" t="s">
        <v>7478</v>
      </c>
      <c r="V1294" s="118" t="s">
        <v>5331</v>
      </c>
      <c r="W1294" s="119" t="s">
        <v>1193</v>
      </c>
      <c r="X1294" s="119" t="s">
        <v>1193</v>
      </c>
      <c r="Y1294" s="128">
        <v>42037</v>
      </c>
      <c r="Z1294" s="128">
        <v>43100</v>
      </c>
      <c r="AA1294" s="120">
        <v>153100</v>
      </c>
      <c r="AB1294" s="120">
        <v>0</v>
      </c>
      <c r="AC1294" s="120">
        <v>89500</v>
      </c>
      <c r="AD1294" s="120">
        <v>0</v>
      </c>
      <c r="AE1294" s="120">
        <v>138150</v>
      </c>
      <c r="AF1294" s="121"/>
      <c r="AG1294" s="114" t="s">
        <v>1193</v>
      </c>
      <c r="AH1294" s="114" t="s">
        <v>11359</v>
      </c>
      <c r="AI1294" s="114">
        <v>2</v>
      </c>
      <c r="AJ1294" s="114">
        <v>0</v>
      </c>
      <c r="AK1294" s="114">
        <v>2</v>
      </c>
      <c r="AL1294" s="114">
        <v>0</v>
      </c>
      <c r="AM1294" s="114">
        <v>0</v>
      </c>
      <c r="AN1294" s="118" t="s">
        <v>3500</v>
      </c>
      <c r="AO1294" s="122">
        <v>1</v>
      </c>
    </row>
    <row r="1295" spans="1:41" ht="25" customHeight="1" x14ac:dyDescent="0.35">
      <c r="A1295" s="141"/>
      <c r="B1295" s="141"/>
      <c r="C1295" s="114" t="str">
        <f t="shared" ca="1" si="188"/>
        <v>Active</v>
      </c>
      <c r="D1295" s="114" t="s">
        <v>4194</v>
      </c>
      <c r="E1295" s="115">
        <v>43237</v>
      </c>
      <c r="F1295" s="115">
        <v>46159</v>
      </c>
      <c r="G1295" s="115">
        <f>DATE(YEAR(F1295)+1,MONTH(F1295)+8,DAY(F1295)-1)</f>
        <v>46768</v>
      </c>
      <c r="H1295" s="114" t="s">
        <v>1986</v>
      </c>
      <c r="I1295" s="379" t="s">
        <v>5116</v>
      </c>
      <c r="J1295" s="155" t="s">
        <v>7482</v>
      </c>
      <c r="K1295" s="114" t="s">
        <v>11728</v>
      </c>
      <c r="L1295" s="114" t="s">
        <v>5123</v>
      </c>
      <c r="M1295" s="114" t="s">
        <v>3640</v>
      </c>
      <c r="N1295" s="116" t="str">
        <f t="shared" si="189"/>
        <v>LP</v>
      </c>
      <c r="O1295" s="118" t="s">
        <v>8733</v>
      </c>
      <c r="P1295" s="114" t="str">
        <f t="shared" si="190"/>
        <v>Medium</v>
      </c>
      <c r="Q1295" s="155" t="s">
        <v>10717</v>
      </c>
      <c r="R1295" s="356" t="s">
        <v>13626</v>
      </c>
      <c r="S1295" s="356"/>
      <c r="T1295" s="155" t="s">
        <v>4195</v>
      </c>
      <c r="U1295" s="117" t="s">
        <v>13627</v>
      </c>
      <c r="V1295" s="129" t="s">
        <v>7483</v>
      </c>
      <c r="W1295" s="128" t="s">
        <v>1193</v>
      </c>
      <c r="X1295" s="128" t="s">
        <v>1193</v>
      </c>
      <c r="Y1295" s="128">
        <v>43066</v>
      </c>
      <c r="Z1295" s="128">
        <v>44561</v>
      </c>
      <c r="AA1295" s="120">
        <v>64664243</v>
      </c>
      <c r="AB1295" s="120">
        <v>0</v>
      </c>
      <c r="AC1295" s="120">
        <v>42863321</v>
      </c>
      <c r="AD1295" s="120">
        <v>0</v>
      </c>
      <c r="AE1295" s="120">
        <v>63865932</v>
      </c>
      <c r="AF1295" s="121"/>
      <c r="AG1295" s="114" t="s">
        <v>7853</v>
      </c>
      <c r="AH1295" s="114" t="s">
        <v>7854</v>
      </c>
      <c r="AI1295" s="114">
        <v>9</v>
      </c>
      <c r="AJ1295" s="114">
        <v>5</v>
      </c>
      <c r="AK1295" s="114">
        <v>4</v>
      </c>
      <c r="AL1295" s="114">
        <v>44</v>
      </c>
      <c r="AM1295" s="114">
        <v>0</v>
      </c>
      <c r="AN1295" s="118" t="s">
        <v>4568</v>
      </c>
      <c r="AO1295" s="122">
        <v>1</v>
      </c>
    </row>
    <row r="1296" spans="1:41" ht="25" customHeight="1" x14ac:dyDescent="0.35">
      <c r="A1296" s="141"/>
      <c r="B1296" s="141"/>
      <c r="C1296" s="114" t="str">
        <f t="shared" ca="1" si="188"/>
        <v>Expired</v>
      </c>
      <c r="D1296" s="118" t="s">
        <v>3547</v>
      </c>
      <c r="E1296" s="129">
        <v>43609</v>
      </c>
      <c r="F1296" s="138">
        <v>43627</v>
      </c>
      <c r="G1296" s="115">
        <f>DATE(YEAR(F1296)+2,MONTH(F1296),DAY(F1296)-1)</f>
        <v>44357</v>
      </c>
      <c r="H1296" s="118" t="s">
        <v>4737</v>
      </c>
      <c r="I1296" s="379" t="s">
        <v>3548</v>
      </c>
      <c r="J1296" s="345" t="s">
        <v>7484</v>
      </c>
      <c r="K1296" s="114" t="s">
        <v>24</v>
      </c>
      <c r="L1296" s="118" t="s">
        <v>3368</v>
      </c>
      <c r="M1296" s="114" t="s">
        <v>3640</v>
      </c>
      <c r="N1296" s="116" t="str">
        <f t="shared" si="189"/>
        <v>LP</v>
      </c>
      <c r="O1296" s="118" t="s">
        <v>8728</v>
      </c>
      <c r="P1296" s="114" t="str">
        <f t="shared" si="190"/>
        <v>Low</v>
      </c>
      <c r="Q1296" s="345" t="s">
        <v>3550</v>
      </c>
      <c r="R1296" s="357"/>
      <c r="S1296" s="357"/>
      <c r="T1296" s="345" t="s">
        <v>3551</v>
      </c>
      <c r="U1296" s="139" t="s">
        <v>7485</v>
      </c>
      <c r="V1296" s="118"/>
      <c r="W1296" s="118"/>
      <c r="X1296" s="118"/>
      <c r="Y1296" s="118"/>
      <c r="Z1296" s="118"/>
      <c r="AA1296" s="118"/>
      <c r="AB1296" s="118"/>
      <c r="AC1296" s="118"/>
      <c r="AD1296" s="118"/>
      <c r="AE1296" s="118"/>
      <c r="AF1296" s="140"/>
      <c r="AG1296" s="118"/>
      <c r="AH1296" s="118"/>
      <c r="AI1296" s="118"/>
      <c r="AJ1296" s="118"/>
      <c r="AK1296" s="118"/>
      <c r="AL1296" s="118"/>
      <c r="AM1296" s="118"/>
      <c r="AN1296" s="118" t="s">
        <v>3500</v>
      </c>
      <c r="AO1296" s="141">
        <v>1</v>
      </c>
    </row>
    <row r="1297" spans="1:41" ht="25" customHeight="1" x14ac:dyDescent="0.35">
      <c r="A1297" s="141" t="s">
        <v>11533</v>
      </c>
      <c r="B1297" s="207">
        <v>45089</v>
      </c>
      <c r="C1297" s="114" t="str">
        <f t="shared" ca="1" si="188"/>
        <v>Active</v>
      </c>
      <c r="D1297" s="114" t="s">
        <v>9894</v>
      </c>
      <c r="E1297" s="115">
        <v>45089</v>
      </c>
      <c r="F1297" s="115">
        <v>45820</v>
      </c>
      <c r="G1297" s="115">
        <f>DATE(YEAR(F1297)+2,MONTH(F1297),DAY(F1297)-1)</f>
        <v>46549</v>
      </c>
      <c r="H1297" s="114" t="s">
        <v>9895</v>
      </c>
      <c r="I1297" s="379" t="s">
        <v>9896</v>
      </c>
      <c r="J1297" s="155" t="s">
        <v>9897</v>
      </c>
      <c r="K1297" s="114" t="s">
        <v>24</v>
      </c>
      <c r="L1297" s="114" t="s">
        <v>5123</v>
      </c>
      <c r="M1297" s="114" t="s">
        <v>3640</v>
      </c>
      <c r="N1297" s="116" t="str">
        <f t="shared" si="189"/>
        <v>LP</v>
      </c>
      <c r="O1297" s="114" t="s">
        <v>8725</v>
      </c>
      <c r="P1297" s="114" t="str">
        <f>IF(EXACT(O1297,"Overseas Charities Operating in Jamaica"),"Medium",IF(EXACT(O1297,"Muslim Groups/Foundations"),"Medium",IF(EXACT(O1297,"Churches"),"Low",IF(EXACT(O1297,"Benevolent Societies"),"Low",IF(EXACT(O1297,"Alumni/Past Students Associations"),"Low",IF(EXACT(O1297,"Schools(Government/Private)"),"Low",IF(EXACT(O1297,"Govt.Based Trusts/Charities"),"Low",IF(EXACT(O1297,"Trust"),"Medium",IF(EXACT(O1297,"Company Based Foundations"),"Medium",IF(EXACT(O1297,"Other Foundations"),"Medium",IF(EXACT(O1297,"Unincorporated Groups"),"Medium","")))))))))))</f>
        <v>Medium</v>
      </c>
      <c r="Q1297" s="155" t="s">
        <v>10718</v>
      </c>
      <c r="R1297" s="356" t="s">
        <v>15306</v>
      </c>
      <c r="S1297" s="356"/>
      <c r="T1297" s="155" t="s">
        <v>9898</v>
      </c>
      <c r="U1297" s="117" t="s">
        <v>9899</v>
      </c>
      <c r="V1297" s="118" t="s">
        <v>11047</v>
      </c>
      <c r="W1297" s="118" t="s">
        <v>11048</v>
      </c>
      <c r="X1297" s="118" t="s">
        <v>11049</v>
      </c>
      <c r="Y1297" s="115">
        <v>44952</v>
      </c>
      <c r="Z1297" s="115">
        <v>45291</v>
      </c>
      <c r="AA1297" s="120">
        <v>80466.73</v>
      </c>
      <c r="AB1297" s="120">
        <v>0</v>
      </c>
      <c r="AC1297" s="120">
        <v>80466.73</v>
      </c>
      <c r="AD1297" s="120">
        <v>0</v>
      </c>
      <c r="AE1297" s="120">
        <v>-214141.73</v>
      </c>
      <c r="AF1297" s="121">
        <v>0</v>
      </c>
      <c r="AG1297" s="114" t="s">
        <v>15307</v>
      </c>
      <c r="AH1297" s="114" t="s">
        <v>1193</v>
      </c>
      <c r="AI1297" s="114">
        <v>2</v>
      </c>
      <c r="AJ1297" s="114">
        <v>0</v>
      </c>
      <c r="AK1297" s="114">
        <v>2</v>
      </c>
      <c r="AL1297" s="114">
        <v>8</v>
      </c>
      <c r="AM1297" s="114">
        <v>0</v>
      </c>
      <c r="AN1297" s="118" t="s">
        <v>3500</v>
      </c>
      <c r="AO1297" s="122">
        <v>1</v>
      </c>
    </row>
    <row r="1298" spans="1:41" ht="25" customHeight="1" x14ac:dyDescent="0.35">
      <c r="A1298" s="141"/>
      <c r="B1298" s="141"/>
      <c r="C1298" s="114" t="str">
        <f t="shared" ca="1" si="188"/>
        <v>Expired</v>
      </c>
      <c r="D1298" s="114" t="s">
        <v>1581</v>
      </c>
      <c r="E1298" s="115">
        <v>42936</v>
      </c>
      <c r="F1298" s="115">
        <f>E1298</f>
        <v>42936</v>
      </c>
      <c r="G1298" s="115">
        <f>DATE(YEAR(F1298)+2,MONTH(F1298),DAY(F1298)-1)</f>
        <v>43665</v>
      </c>
      <c r="H1298" s="114" t="s">
        <v>1589</v>
      </c>
      <c r="I1298" s="379" t="s">
        <v>2999</v>
      </c>
      <c r="J1298" s="155" t="s">
        <v>7492</v>
      </c>
      <c r="K1298" s="114" t="s">
        <v>24</v>
      </c>
      <c r="L1298" s="114" t="s">
        <v>5123</v>
      </c>
      <c r="M1298" s="114" t="s">
        <v>3640</v>
      </c>
      <c r="N1298" s="116" t="str">
        <f t="shared" si="189"/>
        <v>LP</v>
      </c>
      <c r="O1298" s="118" t="s">
        <v>8725</v>
      </c>
      <c r="P1298" s="114" t="str">
        <f t="shared" ref="P1298:P1304" si="191">IF(EXACT(O1298,"Overseas Charities Operating in Jamaica"),"Medium",IF(EXACT(O1298,"Muslim Groups/Foundations"),"Medium",IF(EXACT(O1298,"Churches"),"Low",IF(EXACT(O1298,"Benevolent Societies"),"Low",IF(EXACT(O1298,"Alumni/Past Students'associations"),"Low",IF(EXACT(O1298,"Schools(Government/Private)"),"Low",IF(EXACT(O1298,"Govt.Based Trust/Charities"),"Low",IF(EXACT(O1298,"Trust"),"Medium",IF(EXACT(O1298,"Company Based Foundations"),"Medium",IF(EXACT(O1298,"Other Foundations"),"Medium",IF(EXACT(O1298,"Unincorporated Groups"),"Medium","")))))))))))</f>
        <v>Medium</v>
      </c>
      <c r="Q1298" s="155" t="s">
        <v>7493</v>
      </c>
      <c r="R1298" s="356"/>
      <c r="S1298" s="356"/>
      <c r="T1298" s="155" t="s">
        <v>1193</v>
      </c>
      <c r="U1298" s="127" t="s">
        <v>1193</v>
      </c>
      <c r="V1298" s="119"/>
      <c r="W1298" s="119"/>
      <c r="X1298" s="119"/>
      <c r="Y1298" s="128"/>
      <c r="Z1298" s="118"/>
      <c r="AA1298" s="120"/>
      <c r="AB1298" s="120"/>
      <c r="AC1298" s="120"/>
      <c r="AD1298" s="120"/>
      <c r="AE1298" s="120"/>
      <c r="AF1298" s="121"/>
      <c r="AG1298" s="114"/>
      <c r="AH1298" s="114"/>
      <c r="AI1298" s="114"/>
      <c r="AJ1298" s="114"/>
      <c r="AK1298" s="114"/>
      <c r="AL1298" s="114"/>
      <c r="AM1298" s="114"/>
      <c r="AN1298" s="118" t="s">
        <v>3500</v>
      </c>
      <c r="AO1298" s="122">
        <v>1</v>
      </c>
    </row>
    <row r="1299" spans="1:41" ht="25" customHeight="1" x14ac:dyDescent="0.35">
      <c r="A1299" s="141"/>
      <c r="B1299" s="141"/>
      <c r="C1299" s="114" t="str">
        <f t="shared" ca="1" si="188"/>
        <v>Active</v>
      </c>
      <c r="D1299" s="114" t="s">
        <v>3838</v>
      </c>
      <c r="E1299" s="115">
        <v>42079</v>
      </c>
      <c r="F1299" s="115">
        <v>45732</v>
      </c>
      <c r="G1299" s="115">
        <f>DATE(YEAR(F1299),MONTH(F1299)+18,DAY(F1299)-1)</f>
        <v>46280</v>
      </c>
      <c r="H1299" s="114" t="s">
        <v>867</v>
      </c>
      <c r="I1299" s="379" t="s">
        <v>868</v>
      </c>
      <c r="J1299" s="155" t="s">
        <v>14566</v>
      </c>
      <c r="K1299" s="114" t="s">
        <v>11728</v>
      </c>
      <c r="L1299" s="114" t="s">
        <v>5123</v>
      </c>
      <c r="M1299" s="114" t="s">
        <v>3640</v>
      </c>
      <c r="N1299" s="116" t="str">
        <f t="shared" si="189"/>
        <v>LP</v>
      </c>
      <c r="O1299" s="118" t="s">
        <v>8725</v>
      </c>
      <c r="P1299" s="114" t="str">
        <f t="shared" si="191"/>
        <v>Medium</v>
      </c>
      <c r="Q1299" s="155" t="s">
        <v>7494</v>
      </c>
      <c r="R1299" s="356" t="s">
        <v>13266</v>
      </c>
      <c r="S1299" s="356"/>
      <c r="T1299" s="155" t="s">
        <v>15229</v>
      </c>
      <c r="U1299" s="117" t="s">
        <v>13267</v>
      </c>
      <c r="V1299" s="118" t="s">
        <v>7495</v>
      </c>
      <c r="W1299" s="119" t="s">
        <v>1193</v>
      </c>
      <c r="X1299" s="119" t="s">
        <v>1193</v>
      </c>
      <c r="Y1299" s="128">
        <v>42044</v>
      </c>
      <c r="Z1299" s="128">
        <v>43100</v>
      </c>
      <c r="AA1299" s="120">
        <v>100080068.7</v>
      </c>
      <c r="AB1299" s="120">
        <v>0</v>
      </c>
      <c r="AC1299" s="120">
        <v>98226625.409999996</v>
      </c>
      <c r="AD1299" s="120">
        <v>0</v>
      </c>
      <c r="AE1299" s="120">
        <v>98226625.409999996</v>
      </c>
      <c r="AF1299" s="121">
        <v>27304231.539999999</v>
      </c>
      <c r="AG1299" s="114" t="s">
        <v>1193</v>
      </c>
      <c r="AH1299" s="114" t="s">
        <v>1193</v>
      </c>
      <c r="AI1299" s="114">
        <v>20</v>
      </c>
      <c r="AJ1299" s="114">
        <v>8</v>
      </c>
      <c r="AK1299" s="114">
        <v>12</v>
      </c>
      <c r="AL1299" s="114">
        <v>3</v>
      </c>
      <c r="AM1299" s="114">
        <v>1</v>
      </c>
      <c r="AN1299" s="118" t="s">
        <v>4568</v>
      </c>
      <c r="AO1299" s="122">
        <v>1</v>
      </c>
    </row>
    <row r="1300" spans="1:41" ht="25" customHeight="1" x14ac:dyDescent="0.35">
      <c r="A1300" s="141"/>
      <c r="B1300" s="141"/>
      <c r="C1300" s="114" t="str">
        <f t="shared" ca="1" si="188"/>
        <v>Active</v>
      </c>
      <c r="D1300" s="114" t="s">
        <v>8768</v>
      </c>
      <c r="E1300" s="115">
        <v>41862</v>
      </c>
      <c r="F1300" s="115">
        <v>45880</v>
      </c>
      <c r="G1300" s="115">
        <f>DATE(YEAR(F1300),MONTH(F1300)+18,DAY(F1300)-1)</f>
        <v>46428</v>
      </c>
      <c r="H1300" s="114" t="s">
        <v>405</v>
      </c>
      <c r="I1300" s="379" t="s">
        <v>3052</v>
      </c>
      <c r="J1300" s="155" t="s">
        <v>5728</v>
      </c>
      <c r="K1300" s="114" t="s">
        <v>24</v>
      </c>
      <c r="L1300" s="114" t="s">
        <v>5123</v>
      </c>
      <c r="M1300" s="114" t="s">
        <v>3640</v>
      </c>
      <c r="N1300" s="116" t="str">
        <f t="shared" si="189"/>
        <v>LP</v>
      </c>
      <c r="O1300" s="118" t="s">
        <v>8728</v>
      </c>
      <c r="P1300" s="114" t="str">
        <f t="shared" si="191"/>
        <v>Low</v>
      </c>
      <c r="Q1300" s="155" t="s">
        <v>615</v>
      </c>
      <c r="R1300" s="356" t="s">
        <v>15429</v>
      </c>
      <c r="S1300" s="356"/>
      <c r="T1300" s="155" t="s">
        <v>15430</v>
      </c>
      <c r="U1300" s="117" t="s">
        <v>15431</v>
      </c>
      <c r="V1300" s="119" t="s">
        <v>5430</v>
      </c>
      <c r="W1300" s="119" t="s">
        <v>1193</v>
      </c>
      <c r="X1300" s="119" t="s">
        <v>1193</v>
      </c>
      <c r="Y1300" s="128">
        <v>41767</v>
      </c>
      <c r="Z1300" s="128">
        <v>44196</v>
      </c>
      <c r="AA1300" s="120">
        <v>2499587</v>
      </c>
      <c r="AB1300" s="120">
        <v>0</v>
      </c>
      <c r="AC1300" s="120">
        <v>1526847</v>
      </c>
      <c r="AD1300" s="120">
        <v>0</v>
      </c>
      <c r="AE1300" s="120">
        <v>3731847</v>
      </c>
      <c r="AF1300" s="121">
        <v>0</v>
      </c>
      <c r="AG1300" s="114" t="s">
        <v>11528</v>
      </c>
      <c r="AH1300" s="114" t="s">
        <v>1193</v>
      </c>
      <c r="AI1300" s="114">
        <v>100</v>
      </c>
      <c r="AJ1300" s="114">
        <v>18</v>
      </c>
      <c r="AK1300" s="114">
        <v>82</v>
      </c>
      <c r="AL1300" s="114">
        <v>7</v>
      </c>
      <c r="AM1300" s="114">
        <v>1</v>
      </c>
      <c r="AN1300" s="118" t="s">
        <v>3500</v>
      </c>
      <c r="AO1300" s="122">
        <v>1</v>
      </c>
    </row>
    <row r="1301" spans="1:41" ht="25" customHeight="1" x14ac:dyDescent="0.35">
      <c r="A1301" s="141"/>
      <c r="B1301" s="141"/>
      <c r="C1301" s="114" t="str">
        <f t="shared" ca="1" si="188"/>
        <v>Active</v>
      </c>
      <c r="D1301" s="118" t="s">
        <v>14393</v>
      </c>
      <c r="E1301" s="129">
        <v>41870</v>
      </c>
      <c r="F1301" s="138">
        <v>45523</v>
      </c>
      <c r="G1301" s="115">
        <f>DATE(YEAR(F1301)+2,MONTH(F1301),DAY(F1301)-1)</f>
        <v>46252</v>
      </c>
      <c r="H1301" s="118" t="s">
        <v>564</v>
      </c>
      <c r="I1301" s="379" t="s">
        <v>8177</v>
      </c>
      <c r="J1301" s="345" t="s">
        <v>14210</v>
      </c>
      <c r="K1301" s="118" t="s">
        <v>14</v>
      </c>
      <c r="L1301" s="118" t="s">
        <v>3368</v>
      </c>
      <c r="M1301" s="114" t="s">
        <v>3640</v>
      </c>
      <c r="N1301" s="116" t="str">
        <f t="shared" si="189"/>
        <v>LP</v>
      </c>
      <c r="O1301" s="118" t="s">
        <v>8725</v>
      </c>
      <c r="P1301" s="114" t="str">
        <f t="shared" si="191"/>
        <v>Medium</v>
      </c>
      <c r="Q1301" s="345" t="s">
        <v>10314</v>
      </c>
      <c r="R1301" s="357"/>
      <c r="S1301" s="357"/>
      <c r="T1301" s="345" t="s">
        <v>9079</v>
      </c>
      <c r="U1301" s="139" t="s">
        <v>9080</v>
      </c>
      <c r="V1301" s="118" t="s">
        <v>11050</v>
      </c>
      <c r="W1301" s="118" t="s">
        <v>1193</v>
      </c>
      <c r="X1301" s="118" t="s">
        <v>1193</v>
      </c>
      <c r="Y1301" s="129">
        <v>41866</v>
      </c>
      <c r="Z1301" s="129">
        <v>43100</v>
      </c>
      <c r="AA1301" s="162">
        <v>7008954</v>
      </c>
      <c r="AB1301" s="162">
        <v>0</v>
      </c>
      <c r="AC1301" s="162">
        <v>8211763.1600000001</v>
      </c>
      <c r="AD1301" s="162">
        <v>0</v>
      </c>
      <c r="AE1301" s="162">
        <v>8211763.1600000001</v>
      </c>
      <c r="AF1301" s="140"/>
      <c r="AG1301" s="118" t="s">
        <v>1193</v>
      </c>
      <c r="AH1301" s="118" t="s">
        <v>1193</v>
      </c>
      <c r="AI1301" s="118">
        <v>11</v>
      </c>
      <c r="AJ1301" s="118">
        <v>5</v>
      </c>
      <c r="AK1301" s="118">
        <v>6</v>
      </c>
      <c r="AL1301" s="118">
        <v>12</v>
      </c>
      <c r="AM1301" s="118">
        <v>1</v>
      </c>
      <c r="AN1301" s="118" t="s">
        <v>3517</v>
      </c>
      <c r="AO1301" s="141">
        <v>1</v>
      </c>
    </row>
    <row r="1302" spans="1:41" ht="25" customHeight="1" x14ac:dyDescent="0.35">
      <c r="A1302" s="141"/>
      <c r="B1302" s="141"/>
      <c r="C1302" s="114" t="str">
        <f t="shared" ca="1" si="188"/>
        <v>Expired</v>
      </c>
      <c r="D1302" s="114" t="s">
        <v>1454</v>
      </c>
      <c r="E1302" s="115">
        <v>42766</v>
      </c>
      <c r="F1302" s="115">
        <f>E1302</f>
        <v>42766</v>
      </c>
      <c r="G1302" s="115">
        <f>DATE(YEAR(F1302)+2,MONTH(F1302),DAY(F1302)-1)</f>
        <v>43495</v>
      </c>
      <c r="H1302" s="114" t="s">
        <v>1460</v>
      </c>
      <c r="I1302" s="379" t="s">
        <v>3000</v>
      </c>
      <c r="J1302" s="155" t="s">
        <v>7499</v>
      </c>
      <c r="K1302" s="114" t="s">
        <v>11730</v>
      </c>
      <c r="L1302" s="114" t="s">
        <v>5123</v>
      </c>
      <c r="M1302" s="114" t="s">
        <v>3640</v>
      </c>
      <c r="N1302" s="116" t="str">
        <f t="shared" si="189"/>
        <v>LP</v>
      </c>
      <c r="O1302" s="118" t="s">
        <v>8728</v>
      </c>
      <c r="P1302" s="114" t="str">
        <f t="shared" si="191"/>
        <v>Low</v>
      </c>
      <c r="Q1302" s="155" t="s">
        <v>7500</v>
      </c>
      <c r="R1302" s="356"/>
      <c r="S1302" s="356"/>
      <c r="T1302" s="155" t="s">
        <v>1193</v>
      </c>
      <c r="U1302" s="127" t="s">
        <v>1193</v>
      </c>
      <c r="V1302" s="119"/>
      <c r="W1302" s="119"/>
      <c r="X1302" s="119"/>
      <c r="Y1302" s="128"/>
      <c r="Z1302" s="118"/>
      <c r="AA1302" s="120"/>
      <c r="AB1302" s="120"/>
      <c r="AC1302" s="120"/>
      <c r="AD1302" s="120"/>
      <c r="AE1302" s="120"/>
      <c r="AF1302" s="121"/>
      <c r="AG1302" s="114"/>
      <c r="AH1302" s="114"/>
      <c r="AI1302" s="114"/>
      <c r="AJ1302" s="114"/>
      <c r="AK1302" s="114"/>
      <c r="AL1302" s="114"/>
      <c r="AM1302" s="114"/>
      <c r="AN1302" s="118" t="s">
        <v>3500</v>
      </c>
      <c r="AO1302" s="122">
        <v>1</v>
      </c>
    </row>
    <row r="1303" spans="1:41" ht="25" customHeight="1" x14ac:dyDescent="0.35">
      <c r="A1303" s="141" t="s">
        <v>11533</v>
      </c>
      <c r="B1303" s="144">
        <v>44865</v>
      </c>
      <c r="C1303" s="114" t="str">
        <f t="shared" ca="1" si="188"/>
        <v>Active</v>
      </c>
      <c r="D1303" s="114" t="s">
        <v>15748</v>
      </c>
      <c r="E1303" s="115">
        <v>44858</v>
      </c>
      <c r="F1303" s="115">
        <v>45589</v>
      </c>
      <c r="G1303" s="115">
        <f>DATE(YEAR(F1303)+2,MONTH(F1303),DAY(F1303)-1)</f>
        <v>46318</v>
      </c>
      <c r="H1303" s="114" t="s">
        <v>8613</v>
      </c>
      <c r="I1303" s="379" t="s">
        <v>8614</v>
      </c>
      <c r="J1303" s="155" t="s">
        <v>8615</v>
      </c>
      <c r="K1303" s="118" t="s">
        <v>14</v>
      </c>
      <c r="L1303" s="114" t="s">
        <v>3368</v>
      </c>
      <c r="M1303" s="114" t="s">
        <v>3639</v>
      </c>
      <c r="N1303" s="116" t="str">
        <f t="shared" si="189"/>
        <v>LA</v>
      </c>
      <c r="O1303" s="118" t="s">
        <v>8734</v>
      </c>
      <c r="P1303" s="114" t="str">
        <f t="shared" si="191"/>
        <v>Medium</v>
      </c>
      <c r="Q1303" s="155" t="s">
        <v>1193</v>
      </c>
      <c r="R1303" s="356"/>
      <c r="S1303" s="356"/>
      <c r="T1303" s="155"/>
      <c r="U1303" s="117"/>
      <c r="V1303" s="119"/>
      <c r="W1303" s="119"/>
      <c r="X1303" s="119"/>
      <c r="Y1303" s="128"/>
      <c r="Z1303" s="118"/>
      <c r="AA1303" s="120"/>
      <c r="AB1303" s="120"/>
      <c r="AC1303" s="120"/>
      <c r="AD1303" s="120"/>
      <c r="AE1303" s="120"/>
      <c r="AF1303" s="121"/>
      <c r="AG1303" s="114"/>
      <c r="AH1303" s="114"/>
      <c r="AI1303" s="114">
        <v>0</v>
      </c>
      <c r="AJ1303" s="114">
        <v>0</v>
      </c>
      <c r="AK1303" s="114">
        <v>0</v>
      </c>
      <c r="AL1303" s="114">
        <v>0</v>
      </c>
      <c r="AM1303" s="114">
        <v>0</v>
      </c>
      <c r="AN1303" s="118" t="s">
        <v>3500</v>
      </c>
      <c r="AO1303" s="122">
        <v>1</v>
      </c>
    </row>
    <row r="1304" spans="1:41" ht="25" customHeight="1" x14ac:dyDescent="0.35">
      <c r="A1304" s="141"/>
      <c r="B1304" s="141"/>
      <c r="C1304" s="114" t="str">
        <f t="shared" ca="1" si="188"/>
        <v>Active</v>
      </c>
      <c r="D1304" s="118" t="s">
        <v>13918</v>
      </c>
      <c r="E1304" s="129">
        <v>42299</v>
      </c>
      <c r="F1304" s="138">
        <v>46010</v>
      </c>
      <c r="G1304" s="115">
        <f>DATE(YEAR(F1304)+1,MONTH(F1304),DAY(F1304)-1)</f>
        <v>46374</v>
      </c>
      <c r="H1304" s="118" t="s">
        <v>4739</v>
      </c>
      <c r="I1304" s="379" t="s">
        <v>1417</v>
      </c>
      <c r="J1304" s="345" t="s">
        <v>7501</v>
      </c>
      <c r="K1304" s="118" t="s">
        <v>14</v>
      </c>
      <c r="L1304" s="118" t="s">
        <v>3368</v>
      </c>
      <c r="M1304" s="114" t="s">
        <v>3640</v>
      </c>
      <c r="N1304" s="116" t="str">
        <f t="shared" si="189"/>
        <v>LP</v>
      </c>
      <c r="O1304" s="118" t="s">
        <v>8728</v>
      </c>
      <c r="P1304" s="114" t="str">
        <f t="shared" si="191"/>
        <v>Low</v>
      </c>
      <c r="Q1304" s="345" t="s">
        <v>7502</v>
      </c>
      <c r="R1304" s="357" t="s">
        <v>12983</v>
      </c>
      <c r="S1304" s="357"/>
      <c r="T1304" s="345" t="s">
        <v>12984</v>
      </c>
      <c r="U1304" s="139" t="s">
        <v>12985</v>
      </c>
      <c r="V1304" s="118" t="s">
        <v>11051</v>
      </c>
      <c r="W1304" s="118" t="s">
        <v>1193</v>
      </c>
      <c r="X1304" s="118" t="s">
        <v>1193</v>
      </c>
      <c r="Y1304" s="129">
        <v>42010</v>
      </c>
      <c r="Z1304" s="129">
        <v>43100</v>
      </c>
      <c r="AA1304" s="162">
        <v>3695090</v>
      </c>
      <c r="AB1304" s="162">
        <v>0</v>
      </c>
      <c r="AC1304" s="162">
        <v>0</v>
      </c>
      <c r="AD1304" s="162">
        <v>0</v>
      </c>
      <c r="AE1304" s="162">
        <v>2971832</v>
      </c>
      <c r="AF1304" s="140">
        <v>0</v>
      </c>
      <c r="AG1304" s="118" t="s">
        <v>1193</v>
      </c>
      <c r="AH1304" s="118" t="s">
        <v>1193</v>
      </c>
      <c r="AI1304" s="118">
        <v>150</v>
      </c>
      <c r="AJ1304" s="118">
        <v>45</v>
      </c>
      <c r="AK1304" s="118">
        <v>105</v>
      </c>
      <c r="AL1304" s="118">
        <v>0</v>
      </c>
      <c r="AM1304" s="118">
        <v>1</v>
      </c>
      <c r="AN1304" s="118" t="s">
        <v>3500</v>
      </c>
      <c r="AO1304" s="141">
        <v>1</v>
      </c>
    </row>
    <row r="1305" spans="1:41" ht="25" customHeight="1" x14ac:dyDescent="0.35">
      <c r="A1305" s="141" t="s">
        <v>11533</v>
      </c>
      <c r="B1305" s="207">
        <v>45587</v>
      </c>
      <c r="C1305" s="114" t="str">
        <f t="shared" ca="1" si="188"/>
        <v>Active</v>
      </c>
      <c r="D1305" s="114" t="s">
        <v>14471</v>
      </c>
      <c r="E1305" s="115">
        <v>45582</v>
      </c>
      <c r="F1305" s="115">
        <v>45582</v>
      </c>
      <c r="G1305" s="115">
        <f>DATE(YEAR(F1305)+2,MONTH(F1305),DAY(F1305)-1)</f>
        <v>46311</v>
      </c>
      <c r="H1305" s="114" t="s">
        <v>14472</v>
      </c>
      <c r="I1305" s="379" t="s">
        <v>14473</v>
      </c>
      <c r="J1305" s="155" t="s">
        <v>15268</v>
      </c>
      <c r="K1305" s="114" t="s">
        <v>11728</v>
      </c>
      <c r="L1305" s="114" t="s">
        <v>5123</v>
      </c>
      <c r="M1305" s="114" t="s">
        <v>3640</v>
      </c>
      <c r="N1305" s="116" t="str">
        <f t="shared" si="189"/>
        <v>LP</v>
      </c>
      <c r="O1305" s="114" t="s">
        <v>8725</v>
      </c>
      <c r="P1305" s="114" t="str">
        <f>IF(EXACT(O1305,"Overseas Charities Operating in Jamaica"),"Medium",IF(EXACT(O1305,"Muslim Groups/Foundations"),"Medium",IF(EXACT(O1305,"Churches"),"Low",IF(EXACT(O1305,"Benevolent Societies"),"Low",IF(EXACT(O1305,"Alumni/Past Students Associations"),"Low",IF(EXACT(O1305,"Schools(Government/Private)"),"Low",IF(EXACT(O1305,"Govt.Based Trusts/Charities"),"Low",IF(EXACT(O1305,"Trust"),"Medium",IF(EXACT(O1305,"Company Based Foundations"),"Medium",IF(EXACT(O1305,"Other Foundations"),"Medium",IF(EXACT(O1305,"Unincorporated Groups"),"Medium","")))))))))))</f>
        <v>Medium</v>
      </c>
      <c r="Q1305" s="155" t="s">
        <v>14474</v>
      </c>
      <c r="R1305" s="356" t="s">
        <v>15269</v>
      </c>
      <c r="S1305" s="356"/>
      <c r="T1305" s="155" t="s">
        <v>14475</v>
      </c>
      <c r="U1305" s="117" t="s">
        <v>14476</v>
      </c>
      <c r="V1305" s="118" t="s">
        <v>14477</v>
      </c>
      <c r="W1305" s="118" t="s">
        <v>14478</v>
      </c>
      <c r="X1305" s="119" t="s">
        <v>1193</v>
      </c>
      <c r="Y1305" s="115">
        <v>45543</v>
      </c>
      <c r="Z1305" s="115">
        <v>45657</v>
      </c>
      <c r="AA1305" s="120">
        <v>828111.65</v>
      </c>
      <c r="AB1305" s="120">
        <v>0</v>
      </c>
      <c r="AC1305" s="120">
        <v>828111.65</v>
      </c>
      <c r="AD1305" s="120">
        <v>0</v>
      </c>
      <c r="AE1305" s="120">
        <v>-888233.97</v>
      </c>
      <c r="AF1305" s="121">
        <v>0</v>
      </c>
      <c r="AG1305" s="114" t="s">
        <v>1193</v>
      </c>
      <c r="AH1305" s="114" t="s">
        <v>1193</v>
      </c>
      <c r="AI1305" s="114">
        <v>700</v>
      </c>
      <c r="AJ1305" s="114">
        <v>550</v>
      </c>
      <c r="AK1305" s="114">
        <v>150</v>
      </c>
      <c r="AL1305" s="114">
        <v>700</v>
      </c>
      <c r="AM1305" s="114">
        <v>1</v>
      </c>
      <c r="AN1305" s="118" t="s">
        <v>3500</v>
      </c>
      <c r="AO1305" s="122">
        <v>1</v>
      </c>
    </row>
    <row r="1306" spans="1:41" ht="25" customHeight="1" x14ac:dyDescent="0.35">
      <c r="A1306" s="198" t="s">
        <v>11533</v>
      </c>
      <c r="B1306" s="207">
        <v>44910</v>
      </c>
      <c r="C1306" s="114" t="str">
        <f t="shared" ca="1" si="188"/>
        <v>Expired</v>
      </c>
      <c r="D1306" s="114" t="s">
        <v>8774</v>
      </c>
      <c r="E1306" s="115">
        <v>44910</v>
      </c>
      <c r="F1306" s="115">
        <v>45641</v>
      </c>
      <c r="G1306" s="115">
        <f>DATE(YEAR(F1306),MONTH(F1306)+18,DAY(F1306)-1)</f>
        <v>46187</v>
      </c>
      <c r="H1306" s="114" t="s">
        <v>8775</v>
      </c>
      <c r="I1306" s="379" t="s">
        <v>11878</v>
      </c>
      <c r="J1306" s="155" t="s">
        <v>8776</v>
      </c>
      <c r="K1306" s="114" t="s">
        <v>24</v>
      </c>
      <c r="L1306" s="114" t="s">
        <v>5123</v>
      </c>
      <c r="M1306" s="114" t="s">
        <v>3640</v>
      </c>
      <c r="N1306" s="116" t="str">
        <f t="shared" si="189"/>
        <v>LP</v>
      </c>
      <c r="O1306" s="114" t="s">
        <v>8732</v>
      </c>
      <c r="P1306" s="114" t="str">
        <f>IF(EXACT(O1306,"Overseas Charities Operating in Jamaica"),"Medium",IF(EXACT(O1306,"Muslim Groups/Foundations"),"Medium",IF(EXACT(O1306,"Churches"),"Low",IF(EXACT(O1306,"Benevolent Societies"),"Low",IF(EXACT(O1306,"Alumni/Past Students'associations"),"Low",IF(EXACT(O1306,"Schools(Government/Private)"),"Low",IF(EXACT(O1306,"Govt.Based Trusts/Charities"),"Low",IF(EXACT(O1306,"Trust"),"Medium",IF(EXACT(O1306,"Company Based Foundations"),"Medium",IF(EXACT(O1306,"Other Foundations"),"Medium",IF(EXACT(O1306,"Unincorporated Groups"),"Medium","")))))))))))</f>
        <v>Low</v>
      </c>
      <c r="Q1306" s="155" t="s">
        <v>8777</v>
      </c>
      <c r="R1306" s="356" t="s">
        <v>15278</v>
      </c>
      <c r="S1306" s="356"/>
      <c r="T1306" s="155" t="s">
        <v>10027</v>
      </c>
      <c r="U1306" s="117" t="s">
        <v>15279</v>
      </c>
      <c r="V1306" s="129" t="s">
        <v>11166</v>
      </c>
      <c r="W1306" s="129" t="s">
        <v>1193</v>
      </c>
      <c r="X1306" s="128" t="s">
        <v>8778</v>
      </c>
      <c r="Y1306" s="128">
        <v>44869</v>
      </c>
      <c r="Z1306" s="128">
        <v>44926</v>
      </c>
      <c r="AA1306" s="120">
        <v>3677</v>
      </c>
      <c r="AB1306" s="120">
        <v>0</v>
      </c>
      <c r="AC1306" s="120">
        <v>0</v>
      </c>
      <c r="AD1306" s="120">
        <v>0</v>
      </c>
      <c r="AE1306" s="120">
        <v>-14900</v>
      </c>
      <c r="AF1306" s="121">
        <v>259</v>
      </c>
      <c r="AG1306" s="114" t="s">
        <v>8779</v>
      </c>
      <c r="AH1306" s="130" t="s">
        <v>1193</v>
      </c>
      <c r="AI1306" s="119">
        <v>16</v>
      </c>
      <c r="AJ1306" s="119">
        <v>2</v>
      </c>
      <c r="AK1306" s="119">
        <v>14</v>
      </c>
      <c r="AL1306" s="119">
        <v>16</v>
      </c>
      <c r="AM1306" s="119">
        <v>1</v>
      </c>
      <c r="AN1306" s="118" t="s">
        <v>3500</v>
      </c>
      <c r="AO1306" s="122">
        <v>1</v>
      </c>
    </row>
    <row r="1307" spans="1:41" ht="25" customHeight="1" x14ac:dyDescent="0.35">
      <c r="A1307" s="198"/>
      <c r="B1307" s="141"/>
      <c r="C1307" s="114" t="str">
        <f t="shared" ca="1" si="188"/>
        <v>Active</v>
      </c>
      <c r="D1307" s="114" t="s">
        <v>4563</v>
      </c>
      <c r="E1307" s="115">
        <v>41884</v>
      </c>
      <c r="F1307" s="115">
        <v>45792</v>
      </c>
      <c r="G1307" s="115">
        <f>DATE(YEAR(F1307)+1,MONTH(F1307)+6,DAY(F1307)-1)</f>
        <v>46340</v>
      </c>
      <c r="H1307" s="114" t="s">
        <v>592</v>
      </c>
      <c r="I1307" s="379" t="s">
        <v>593</v>
      </c>
      <c r="J1307" s="155" t="s">
        <v>16088</v>
      </c>
      <c r="K1307" s="114" t="s">
        <v>11728</v>
      </c>
      <c r="L1307" s="114" t="s">
        <v>5123</v>
      </c>
      <c r="M1307" s="114" t="s">
        <v>3640</v>
      </c>
      <c r="N1307" s="116" t="str">
        <f t="shared" si="189"/>
        <v>LP</v>
      </c>
      <c r="O1307" s="118" t="s">
        <v>8725</v>
      </c>
      <c r="P1307" s="114" t="str">
        <f>IF(EXACT(O1307,"Overseas Charities Operating in Jamaica"),"Medium",IF(EXACT(O1307,"Muslim Groups/Foundations"),"Medium",IF(EXACT(O1307,"Churches"),"Low",IF(EXACT(O1307,"Benevolent Societies"),"Low",IF(EXACT(O1307,"Alumni/Past Students'associations"),"Low",IF(EXACT(O1307,"Schools(Government/Private)"),"Low",IF(EXACT(O1307,"Govt.Based Trust/Charities"),"Low",IF(EXACT(O1307,"Trust"),"Medium",IF(EXACT(O1307,"Company Based Foundations"),"Medium",IF(EXACT(O1307,"Other Foundations"),"Medium",IF(EXACT(O1307,"Unincorporated Groups"),"Medium","")))))))))))</f>
        <v>Medium</v>
      </c>
      <c r="Q1307" s="155" t="s">
        <v>636</v>
      </c>
      <c r="R1307" s="356" t="s">
        <v>14312</v>
      </c>
      <c r="S1307" s="356"/>
      <c r="T1307" s="155" t="s">
        <v>14313</v>
      </c>
      <c r="U1307" s="117" t="s">
        <v>14314</v>
      </c>
      <c r="V1307" s="118" t="s">
        <v>11167</v>
      </c>
      <c r="W1307" s="119" t="s">
        <v>1193</v>
      </c>
      <c r="X1307" s="119" t="s">
        <v>1193</v>
      </c>
      <c r="Y1307" s="128">
        <v>41723</v>
      </c>
      <c r="Z1307" s="128">
        <v>43100</v>
      </c>
      <c r="AA1307" s="120">
        <v>0</v>
      </c>
      <c r="AB1307" s="120">
        <v>0</v>
      </c>
      <c r="AC1307" s="120">
        <v>-176565</v>
      </c>
      <c r="AD1307" s="120">
        <v>0</v>
      </c>
      <c r="AE1307" s="120">
        <v>-326565</v>
      </c>
      <c r="AF1307" s="121">
        <v>6865917</v>
      </c>
      <c r="AG1307" s="114" t="s">
        <v>1193</v>
      </c>
      <c r="AH1307" s="130" t="s">
        <v>1193</v>
      </c>
      <c r="AI1307" s="119">
        <v>1</v>
      </c>
      <c r="AJ1307" s="119">
        <v>1</v>
      </c>
      <c r="AK1307" s="119">
        <v>0</v>
      </c>
      <c r="AL1307" s="119">
        <v>0</v>
      </c>
      <c r="AM1307" s="119">
        <v>0</v>
      </c>
      <c r="AN1307" s="119" t="s">
        <v>3500</v>
      </c>
      <c r="AO1307" s="122">
        <v>1</v>
      </c>
    </row>
    <row r="1308" spans="1:41" ht="25" customHeight="1" x14ac:dyDescent="0.35">
      <c r="A1308" s="141" t="s">
        <v>11533</v>
      </c>
      <c r="B1308" s="207">
        <v>44967</v>
      </c>
      <c r="C1308" s="114" t="str">
        <f t="shared" ref="C1308:C1339" ca="1" si="192">IF(G1308&lt;TODAY(),"Expired","Active")</f>
        <v>Active</v>
      </c>
      <c r="D1308" s="114" t="s">
        <v>8940</v>
      </c>
      <c r="E1308" s="115">
        <v>44964</v>
      </c>
      <c r="F1308" s="115">
        <v>45695</v>
      </c>
      <c r="G1308" s="115">
        <f>DATE(YEAR(F1308),MONTH(F1308)+18,DAY(F1308)-1)</f>
        <v>46240</v>
      </c>
      <c r="H1308" s="114" t="s">
        <v>8941</v>
      </c>
      <c r="I1308" s="379" t="s">
        <v>8942</v>
      </c>
      <c r="J1308" s="155" t="s">
        <v>8943</v>
      </c>
      <c r="K1308" s="114" t="s">
        <v>11728</v>
      </c>
      <c r="L1308" s="114" t="s">
        <v>5123</v>
      </c>
      <c r="M1308" s="114" t="s">
        <v>3640</v>
      </c>
      <c r="N1308" s="116" t="s">
        <v>3789</v>
      </c>
      <c r="O1308" s="114" t="s">
        <v>8725</v>
      </c>
      <c r="P1308" s="114" t="str">
        <f>IF(EXACT(O1308,"Overseas Charities Operating in Jamaica"),"Medium",IF(EXACT(O1308,"Muslim Groups/Foundations"),"Medium",IF(EXACT(O1308,"Churches"),"Low",IF(EXACT(O1308,"Benevolent Societies"),"Low",IF(EXACT(O1308,"Alumni/Past Students Associations"),"Low",IF(EXACT(O1308,"Schools(Government/Private)"),"Low",IF(EXACT(O1308,"Govt.Based Trusts/Charities"),"Low",IF(EXACT(O1308,"Trust"),"Medium",IF(EXACT(O1308,"Company Based Foundations"),"Medium",IF(EXACT(O1308,"Other Foundations"),"Medium",IF(EXACT(O1308,"Unincorporated Groups"),"Medium","")))))))))))</f>
        <v>Medium</v>
      </c>
      <c r="Q1308" s="155" t="s">
        <v>10315</v>
      </c>
      <c r="R1308" s="356" t="s">
        <v>15196</v>
      </c>
      <c r="S1308" s="356"/>
      <c r="T1308" s="155" t="s">
        <v>15197</v>
      </c>
      <c r="U1308" s="117" t="s">
        <v>15198</v>
      </c>
      <c r="V1308" s="118" t="s">
        <v>11168</v>
      </c>
      <c r="W1308" s="118" t="s">
        <v>11169</v>
      </c>
      <c r="X1308" s="119" t="s">
        <v>1193</v>
      </c>
      <c r="Y1308" s="115">
        <v>44924</v>
      </c>
      <c r="Z1308" s="115">
        <v>44924</v>
      </c>
      <c r="AA1308" s="120">
        <v>0</v>
      </c>
      <c r="AB1308" s="120">
        <v>0</v>
      </c>
      <c r="AC1308" s="120">
        <v>0</v>
      </c>
      <c r="AD1308" s="120">
        <v>0</v>
      </c>
      <c r="AE1308" s="120">
        <v>0</v>
      </c>
      <c r="AF1308" s="121">
        <v>0</v>
      </c>
      <c r="AG1308" s="118" t="s">
        <v>11169</v>
      </c>
      <c r="AH1308" s="114" t="s">
        <v>1193</v>
      </c>
      <c r="AI1308" s="114">
        <v>5</v>
      </c>
      <c r="AJ1308" s="114">
        <v>0</v>
      </c>
      <c r="AK1308" s="114">
        <v>5</v>
      </c>
      <c r="AL1308" s="114">
        <v>0</v>
      </c>
      <c r="AM1308" s="114">
        <v>0</v>
      </c>
      <c r="AN1308" s="118" t="s">
        <v>3500</v>
      </c>
      <c r="AO1308" s="122">
        <v>1</v>
      </c>
    </row>
    <row r="1309" spans="1:41" ht="25" customHeight="1" x14ac:dyDescent="0.35">
      <c r="A1309" s="141"/>
      <c r="B1309" s="141"/>
      <c r="C1309" s="114" t="str">
        <f t="shared" ca="1" si="192"/>
        <v>Expired</v>
      </c>
      <c r="D1309" s="114" t="s">
        <v>4058</v>
      </c>
      <c r="E1309" s="115">
        <v>42543</v>
      </c>
      <c r="F1309" s="115">
        <v>45465</v>
      </c>
      <c r="G1309" s="115">
        <f>DATE(YEAR(F1309)+2,MONTH(F1309),DAY(F1309)-1)</f>
        <v>46194</v>
      </c>
      <c r="H1309" s="114" t="s">
        <v>1279</v>
      </c>
      <c r="I1309" s="379" t="s">
        <v>8438</v>
      </c>
      <c r="J1309" s="155" t="s">
        <v>7503</v>
      </c>
      <c r="K1309" s="114" t="s">
        <v>30</v>
      </c>
      <c r="L1309" s="114" t="s">
        <v>15709</v>
      </c>
      <c r="M1309" s="114" t="s">
        <v>3640</v>
      </c>
      <c r="N1309" s="116" t="str">
        <f t="shared" ref="N1309:N1340" si="193">IF(EXACT(M1309,"C - COMPANY ACT"),"LP",IF(EXACT(M1309,"V- VEST ACT (WITHIN PARLIAMENT) "),"LP",IF(EXACT(M1309,"FS - FRIENDLY SOCIETIES ACT"),"LP",IF(EXACT(M1309,"UN - UNICORPORATED"),"LA",""))))</f>
        <v>LP</v>
      </c>
      <c r="O1309" s="118" t="s">
        <v>8728</v>
      </c>
      <c r="P1309" s="114" t="str">
        <f>IF(EXACT(O1309,"Overseas Charities Operating in Jamaica"),"Medium",IF(EXACT(O1309,"Muslim Groups/Foundations"),"Medium",IF(EXACT(O1309,"Churches"),"Low",IF(EXACT(O1309,"Benevolent Societies"),"Low",IF(EXACT(O1309,"Alumni/Past Students'associations"),"Low",IF(EXACT(O1309,"Schools(Government/Private)"),"Low",IF(EXACT(O1309,"Govt.Based Trust/Charities"),"Low",IF(EXACT(O1309,"Trust"),"Medium",IF(EXACT(O1309,"Company Based Foundations"),"Medium",IF(EXACT(O1309,"Other Foundations"),"Medium",IF(EXACT(O1309,"Unincorporated Groups"),"Medium","")))))))))))</f>
        <v>Low</v>
      </c>
      <c r="Q1309" s="155" t="s">
        <v>7504</v>
      </c>
      <c r="R1309" s="356"/>
      <c r="S1309" s="356"/>
      <c r="T1309" s="155" t="s">
        <v>1290</v>
      </c>
      <c r="U1309" s="117" t="s">
        <v>7505</v>
      </c>
      <c r="V1309" s="118" t="s">
        <v>7506</v>
      </c>
      <c r="W1309" s="119" t="s">
        <v>1193</v>
      </c>
      <c r="X1309" s="119" t="s">
        <v>1193</v>
      </c>
      <c r="Y1309" s="128">
        <v>43998</v>
      </c>
      <c r="Z1309" s="118" t="s">
        <v>3305</v>
      </c>
      <c r="AA1309" s="120">
        <v>675519</v>
      </c>
      <c r="AB1309" s="120">
        <v>0</v>
      </c>
      <c r="AC1309" s="120">
        <v>208520</v>
      </c>
      <c r="AD1309" s="120">
        <v>0</v>
      </c>
      <c r="AE1309" s="120">
        <v>799361</v>
      </c>
      <c r="AF1309" s="121"/>
      <c r="AG1309" s="114" t="s">
        <v>7855</v>
      </c>
      <c r="AH1309" s="114" t="s">
        <v>7856</v>
      </c>
      <c r="AI1309" s="114"/>
      <c r="AJ1309" s="114"/>
      <c r="AK1309" s="114"/>
      <c r="AL1309" s="114"/>
      <c r="AM1309" s="114"/>
      <c r="AN1309" s="118" t="s">
        <v>3500</v>
      </c>
      <c r="AO1309" s="122">
        <v>1</v>
      </c>
    </row>
    <row r="1310" spans="1:41" ht="25" customHeight="1" x14ac:dyDescent="0.35">
      <c r="A1310" s="141" t="s">
        <v>11533</v>
      </c>
      <c r="B1310" s="207">
        <v>46189</v>
      </c>
      <c r="C1310" s="114" t="str">
        <f t="shared" ca="1" si="192"/>
        <v>Active</v>
      </c>
      <c r="D1310" s="114" t="s">
        <v>16722</v>
      </c>
      <c r="E1310" s="115">
        <v>46189</v>
      </c>
      <c r="F1310" s="115">
        <v>46189</v>
      </c>
      <c r="G1310" s="115">
        <f>DATE(YEAR(F1310)+2,MONTH(F1310),DAY(F1310)-1)</f>
        <v>46919</v>
      </c>
      <c r="H1310" s="114" t="s">
        <v>16723</v>
      </c>
      <c r="I1310" s="379" t="s">
        <v>16724</v>
      </c>
      <c r="J1310" s="155" t="s">
        <v>16725</v>
      </c>
      <c r="K1310" s="118" t="s">
        <v>18</v>
      </c>
      <c r="L1310" s="114" t="s">
        <v>5123</v>
      </c>
      <c r="M1310" s="114" t="s">
        <v>3640</v>
      </c>
      <c r="N1310" s="116" t="str">
        <f t="shared" si="193"/>
        <v>LP</v>
      </c>
      <c r="O1310" s="114" t="s">
        <v>8725</v>
      </c>
      <c r="P1310" s="114" t="str">
        <f>IF(EXACT(O1310,"Overseas Charities Operating in Jamaica"),"Medium",IF(EXACT(O1310,"Muslim Groups/Foundations"),"Medium",IF(EXACT(O1310,"Churches"),"Low",IF(EXACT(O1310,"Benevolent Societies"),"Low",IF(EXACT(O1310,"Alumni/Past Students Associations"),"Low",IF(EXACT(O1310,"Schools(Government/Private)"),"Low",IF(EXACT(O1310,"Govt.Based Trusts/Charities"),"Low",IF(EXACT(O1310,"Trust"),"Medium",IF(EXACT(O1310,"Company Based Foundations"),"Medium",IF(EXACT(O1310,"Other Foundations"),"Medium",IF(EXACT(O1310,"Unincorporated Groups"),"Medium","")))))))))))</f>
        <v>Medium</v>
      </c>
      <c r="Q1310" s="155" t="s">
        <v>16726</v>
      </c>
      <c r="R1310" s="356" t="s">
        <v>16727</v>
      </c>
      <c r="S1310" s="356"/>
      <c r="T1310" s="155" t="s">
        <v>16728</v>
      </c>
      <c r="U1310" s="127" t="s">
        <v>16729</v>
      </c>
      <c r="V1310" s="128" t="s">
        <v>5430</v>
      </c>
      <c r="W1310" s="128" t="s">
        <v>16730</v>
      </c>
      <c r="X1310" s="129" t="s">
        <v>16731</v>
      </c>
      <c r="Y1310" s="115">
        <v>46156</v>
      </c>
      <c r="Z1310" s="115" t="s">
        <v>3303</v>
      </c>
      <c r="AA1310" s="120">
        <v>0</v>
      </c>
      <c r="AB1310" s="120">
        <v>0</v>
      </c>
      <c r="AC1310" s="120">
        <v>0</v>
      </c>
      <c r="AD1310" s="120">
        <v>0</v>
      </c>
      <c r="AE1310" s="120">
        <v>0</v>
      </c>
      <c r="AF1310" s="121">
        <v>0</v>
      </c>
      <c r="AG1310" s="114" t="s">
        <v>1193</v>
      </c>
      <c r="AH1310" s="114" t="s">
        <v>1193</v>
      </c>
      <c r="AI1310" s="114">
        <v>2</v>
      </c>
      <c r="AJ1310" s="114">
        <v>0</v>
      </c>
      <c r="AK1310" s="114">
        <v>2</v>
      </c>
      <c r="AL1310" s="114">
        <v>2</v>
      </c>
      <c r="AM1310" s="114">
        <v>0</v>
      </c>
      <c r="AN1310" s="118" t="s">
        <v>3500</v>
      </c>
      <c r="AO1310" s="122">
        <v>1</v>
      </c>
    </row>
    <row r="1311" spans="1:41" ht="25" customHeight="1" x14ac:dyDescent="0.35">
      <c r="A1311" s="198"/>
      <c r="B1311" s="141"/>
      <c r="C1311" s="114" t="str">
        <f t="shared" ca="1" si="192"/>
        <v>Active</v>
      </c>
      <c r="D1311" s="114" t="s">
        <v>3636</v>
      </c>
      <c r="E1311" s="115">
        <v>43073</v>
      </c>
      <c r="F1311" s="115">
        <v>46156</v>
      </c>
      <c r="G1311" s="115">
        <f>DATE(YEAR(F1311),MONTH(F1311)+18,DAY(F1311)-1)</f>
        <v>46704</v>
      </c>
      <c r="H1311" s="114" t="s">
        <v>2608</v>
      </c>
      <c r="I1311" s="379" t="s">
        <v>8439</v>
      </c>
      <c r="J1311" s="155" t="s">
        <v>16717</v>
      </c>
      <c r="K1311" s="114" t="s">
        <v>11728</v>
      </c>
      <c r="L1311" s="114" t="s">
        <v>5123</v>
      </c>
      <c r="M1311" s="114" t="s">
        <v>3640</v>
      </c>
      <c r="N1311" s="116" t="str">
        <f t="shared" si="193"/>
        <v>LP</v>
      </c>
      <c r="O1311" s="118" t="s">
        <v>8725</v>
      </c>
      <c r="P1311" s="114" t="str">
        <f t="shared" ref="P1311:P1323" si="194">IF(EXACT(O1311,"Overseas Charities Operating in Jamaica"),"Medium",IF(EXACT(O1311,"Muslim Groups/Foundations"),"Medium",IF(EXACT(O1311,"Churches"),"Low",IF(EXACT(O1311,"Benevolent Societies"),"Low",IF(EXACT(O1311,"Alumni/Past Students'associations"),"Low",IF(EXACT(O1311,"Schools(Government/Private)"),"Low",IF(EXACT(O1311,"Govt.Based Trust/Charities"),"Low",IF(EXACT(O1311,"Trust"),"Medium",IF(EXACT(O1311,"Company Based Foundations"),"Medium",IF(EXACT(O1311,"Other Foundations"),"Medium",IF(EXACT(O1311,"Unincorporated Groups"),"Medium","")))))))))))</f>
        <v>Medium</v>
      </c>
      <c r="Q1311" s="155" t="s">
        <v>7509</v>
      </c>
      <c r="R1311" s="356" t="s">
        <v>16718</v>
      </c>
      <c r="S1311" s="356"/>
      <c r="T1311" s="155" t="s">
        <v>16719</v>
      </c>
      <c r="U1311" s="117" t="s">
        <v>7510</v>
      </c>
      <c r="V1311" s="118" t="s">
        <v>16721</v>
      </c>
      <c r="W1311" s="119" t="s">
        <v>1193</v>
      </c>
      <c r="X1311" s="119" t="s">
        <v>16720</v>
      </c>
      <c r="Y1311" s="128">
        <v>43046</v>
      </c>
      <c r="Z1311" s="128">
        <v>44561</v>
      </c>
      <c r="AA1311" s="120">
        <v>2357627</v>
      </c>
      <c r="AB1311" s="120">
        <v>0</v>
      </c>
      <c r="AC1311" s="120">
        <v>1269138</v>
      </c>
      <c r="AD1311" s="120">
        <v>0</v>
      </c>
      <c r="AE1311" s="120">
        <v>2141314</v>
      </c>
      <c r="AF1311" s="121"/>
      <c r="AG1311" s="114" t="s">
        <v>1193</v>
      </c>
      <c r="AH1311" s="114" t="s">
        <v>11529</v>
      </c>
      <c r="AI1311" s="114">
        <v>8</v>
      </c>
      <c r="AJ1311" s="114">
        <v>0</v>
      </c>
      <c r="AK1311" s="114">
        <v>8</v>
      </c>
      <c r="AL1311" s="114">
        <v>15</v>
      </c>
      <c r="AM1311" s="114">
        <v>1</v>
      </c>
      <c r="AN1311" s="118" t="s">
        <v>3500</v>
      </c>
      <c r="AO1311" s="122">
        <v>1</v>
      </c>
    </row>
    <row r="1312" spans="1:41" ht="25" customHeight="1" x14ac:dyDescent="0.35">
      <c r="A1312" s="141"/>
      <c r="B1312" s="141"/>
      <c r="C1312" s="114" t="str">
        <f t="shared" ca="1" si="192"/>
        <v>Expired</v>
      </c>
      <c r="D1312" s="114" t="s">
        <v>3811</v>
      </c>
      <c r="E1312" s="115">
        <v>44421</v>
      </c>
      <c r="F1312" s="115">
        <v>45517</v>
      </c>
      <c r="G1312" s="115">
        <f>DATE(YEAR(F1312),MONTH(F1312)+18,DAY(F1312)-1)</f>
        <v>46065</v>
      </c>
      <c r="H1312" s="114" t="s">
        <v>4123</v>
      </c>
      <c r="I1312" s="379" t="s">
        <v>8440</v>
      </c>
      <c r="J1312" s="155" t="s">
        <v>10231</v>
      </c>
      <c r="K1312" s="114" t="s">
        <v>7</v>
      </c>
      <c r="L1312" s="114" t="s">
        <v>5123</v>
      </c>
      <c r="M1312" s="114" t="s">
        <v>3640</v>
      </c>
      <c r="N1312" s="116" t="str">
        <f t="shared" si="193"/>
        <v>LP</v>
      </c>
      <c r="O1312" s="118" t="s">
        <v>8725</v>
      </c>
      <c r="P1312" s="114" t="str">
        <f t="shared" si="194"/>
        <v>Medium</v>
      </c>
      <c r="Q1312" s="155" t="s">
        <v>7511</v>
      </c>
      <c r="R1312" s="356" t="s">
        <v>12890</v>
      </c>
      <c r="S1312" s="356"/>
      <c r="T1312" s="155" t="s">
        <v>12891</v>
      </c>
      <c r="U1312" s="127" t="s">
        <v>12892</v>
      </c>
      <c r="V1312" s="118" t="s">
        <v>7512</v>
      </c>
      <c r="W1312" s="119" t="s">
        <v>1193</v>
      </c>
      <c r="X1312" s="118" t="s">
        <v>7857</v>
      </c>
      <c r="Y1312" s="115">
        <v>43842</v>
      </c>
      <c r="Z1312" s="115">
        <v>44561</v>
      </c>
      <c r="AA1312" s="130">
        <v>0</v>
      </c>
      <c r="AB1312" s="130">
        <v>0</v>
      </c>
      <c r="AC1312" s="130">
        <v>0</v>
      </c>
      <c r="AD1312" s="130">
        <v>0</v>
      </c>
      <c r="AE1312" s="130">
        <v>0</v>
      </c>
      <c r="AF1312" s="137">
        <v>0</v>
      </c>
      <c r="AG1312" s="114" t="s">
        <v>7858</v>
      </c>
      <c r="AH1312" s="114" t="s">
        <v>1193</v>
      </c>
      <c r="AI1312" s="114">
        <v>2</v>
      </c>
      <c r="AJ1312" s="114">
        <v>1</v>
      </c>
      <c r="AK1312" s="114">
        <v>1</v>
      </c>
      <c r="AL1312" s="114">
        <v>0</v>
      </c>
      <c r="AM1312" s="114">
        <v>0</v>
      </c>
      <c r="AN1312" s="136" t="s">
        <v>3500</v>
      </c>
      <c r="AO1312" s="122">
        <v>1</v>
      </c>
    </row>
    <row r="1313" spans="1:41" ht="25" customHeight="1" x14ac:dyDescent="0.35">
      <c r="A1313" s="141"/>
      <c r="B1313" s="141"/>
      <c r="C1313" s="114" t="str">
        <f t="shared" ca="1" si="192"/>
        <v>Expired</v>
      </c>
      <c r="D1313" s="114" t="s">
        <v>3601</v>
      </c>
      <c r="E1313" s="115">
        <v>43446</v>
      </c>
      <c r="F1313" s="115">
        <v>44177</v>
      </c>
      <c r="G1313" s="115">
        <f t="shared" ref="G1313:G1318" si="195">DATE(YEAR(F1313)+2,MONTH(F1313),DAY(F1313)-1)</f>
        <v>44906</v>
      </c>
      <c r="H1313" s="114" t="s">
        <v>4905</v>
      </c>
      <c r="I1313" s="379" t="s">
        <v>8442</v>
      </c>
      <c r="J1313" s="155" t="s">
        <v>7516</v>
      </c>
      <c r="K1313" s="114" t="s">
        <v>24</v>
      </c>
      <c r="L1313" s="114" t="s">
        <v>5123</v>
      </c>
      <c r="M1313" s="114" t="s">
        <v>3640</v>
      </c>
      <c r="N1313" s="116" t="str">
        <f t="shared" si="193"/>
        <v>LP</v>
      </c>
      <c r="O1313" s="118" t="s">
        <v>8725</v>
      </c>
      <c r="P1313" s="114" t="str">
        <f t="shared" si="194"/>
        <v>Medium</v>
      </c>
      <c r="Q1313" s="155" t="s">
        <v>10720</v>
      </c>
      <c r="R1313" s="356"/>
      <c r="S1313" s="356"/>
      <c r="T1313" s="155" t="s">
        <v>2752</v>
      </c>
      <c r="U1313" s="117" t="s">
        <v>7517</v>
      </c>
      <c r="V1313" s="119"/>
      <c r="W1313" s="119"/>
      <c r="X1313" s="119"/>
      <c r="Y1313" s="128"/>
      <c r="Z1313" s="118" t="s">
        <v>3305</v>
      </c>
      <c r="AA1313" s="120">
        <v>0</v>
      </c>
      <c r="AB1313" s="120">
        <v>0</v>
      </c>
      <c r="AC1313" s="120">
        <v>0</v>
      </c>
      <c r="AD1313" s="120">
        <v>0</v>
      </c>
      <c r="AE1313" s="120">
        <v>0</v>
      </c>
      <c r="AF1313" s="121"/>
      <c r="AG1313" s="114"/>
      <c r="AH1313" s="114"/>
      <c r="AI1313" s="114"/>
      <c r="AJ1313" s="114"/>
      <c r="AK1313" s="114"/>
      <c r="AL1313" s="114"/>
      <c r="AM1313" s="114"/>
      <c r="AN1313" s="118" t="s">
        <v>3500</v>
      </c>
      <c r="AO1313" s="122">
        <v>1</v>
      </c>
    </row>
    <row r="1314" spans="1:41" ht="25" customHeight="1" x14ac:dyDescent="0.35">
      <c r="A1314" s="141"/>
      <c r="B1314" s="141"/>
      <c r="C1314" s="114" t="str">
        <f t="shared" ca="1" si="192"/>
        <v>Expired</v>
      </c>
      <c r="D1314" s="114" t="s">
        <v>3834</v>
      </c>
      <c r="E1314" s="115">
        <v>44246</v>
      </c>
      <c r="F1314" s="115">
        <f>E1314</f>
        <v>44246</v>
      </c>
      <c r="G1314" s="115">
        <f t="shared" si="195"/>
        <v>44975</v>
      </c>
      <c r="H1314" s="114" t="s">
        <v>3296</v>
      </c>
      <c r="I1314" s="379" t="s">
        <v>8444</v>
      </c>
      <c r="J1314" s="155" t="s">
        <v>7518</v>
      </c>
      <c r="K1314" s="114" t="s">
        <v>1143</v>
      </c>
      <c r="L1314" s="114" t="s">
        <v>5123</v>
      </c>
      <c r="M1314" s="114" t="s">
        <v>3640</v>
      </c>
      <c r="N1314" s="116" t="str">
        <f t="shared" si="193"/>
        <v>LP</v>
      </c>
      <c r="O1314" s="118" t="s">
        <v>8725</v>
      </c>
      <c r="P1314" s="114" t="str">
        <f t="shared" si="194"/>
        <v>Medium</v>
      </c>
      <c r="Q1314" s="155" t="s">
        <v>7519</v>
      </c>
      <c r="R1314" s="356"/>
      <c r="S1314" s="356"/>
      <c r="T1314" s="155" t="s">
        <v>7520</v>
      </c>
      <c r="U1314" s="117" t="s">
        <v>1193</v>
      </c>
      <c r="V1314" s="118" t="s">
        <v>7521</v>
      </c>
      <c r="W1314" s="118" t="s">
        <v>7522</v>
      </c>
      <c r="X1314" s="119" t="s">
        <v>1193</v>
      </c>
      <c r="Y1314" s="128">
        <v>44169</v>
      </c>
      <c r="Z1314" s="136" t="s">
        <v>3305</v>
      </c>
      <c r="AA1314" s="120">
        <v>0</v>
      </c>
      <c r="AB1314" s="120">
        <v>0</v>
      </c>
      <c r="AC1314" s="120">
        <v>0</v>
      </c>
      <c r="AD1314" s="120">
        <v>0</v>
      </c>
      <c r="AE1314" s="120">
        <v>0</v>
      </c>
      <c r="AF1314" s="121"/>
      <c r="AG1314" s="114" t="s">
        <v>7522</v>
      </c>
      <c r="AH1314" s="114" t="s">
        <v>1193</v>
      </c>
      <c r="AI1314" s="114"/>
      <c r="AJ1314" s="114"/>
      <c r="AK1314" s="114"/>
      <c r="AL1314" s="114"/>
      <c r="AM1314" s="114"/>
      <c r="AN1314" s="118" t="s">
        <v>3500</v>
      </c>
      <c r="AO1314" s="122">
        <v>1</v>
      </c>
    </row>
    <row r="1315" spans="1:41" ht="25" customHeight="1" x14ac:dyDescent="0.35">
      <c r="A1315" s="118"/>
      <c r="B1315" s="141"/>
      <c r="C1315" s="114" t="str">
        <f t="shared" ca="1" si="192"/>
        <v>Expired</v>
      </c>
      <c r="D1315" s="114" t="s">
        <v>2131</v>
      </c>
      <c r="E1315" s="115">
        <v>43411</v>
      </c>
      <c r="F1315" s="115">
        <f>E1315</f>
        <v>43411</v>
      </c>
      <c r="G1315" s="115">
        <f t="shared" si="195"/>
        <v>44141</v>
      </c>
      <c r="H1315" s="114" t="s">
        <v>4906</v>
      </c>
      <c r="I1315" s="379" t="s">
        <v>8445</v>
      </c>
      <c r="J1315" s="155" t="s">
        <v>7523</v>
      </c>
      <c r="K1315" s="114" t="s">
        <v>24</v>
      </c>
      <c r="L1315" s="114" t="s">
        <v>5123</v>
      </c>
      <c r="M1315" s="114" t="s">
        <v>3640</v>
      </c>
      <c r="N1315" s="116" t="str">
        <f t="shared" si="193"/>
        <v>LP</v>
      </c>
      <c r="O1315" s="118" t="s">
        <v>8725</v>
      </c>
      <c r="P1315" s="114" t="str">
        <f t="shared" si="194"/>
        <v>Medium</v>
      </c>
      <c r="Q1315" s="155" t="s">
        <v>7524</v>
      </c>
      <c r="R1315" s="356"/>
      <c r="S1315" s="356"/>
      <c r="T1315" s="155" t="s">
        <v>2755</v>
      </c>
      <c r="U1315" s="117" t="s">
        <v>1193</v>
      </c>
      <c r="V1315" s="119"/>
      <c r="W1315" s="119"/>
      <c r="X1315" s="119"/>
      <c r="Y1315" s="128"/>
      <c r="Z1315" s="118"/>
      <c r="AA1315" s="120">
        <v>4350</v>
      </c>
      <c r="AB1315" s="120">
        <v>0</v>
      </c>
      <c r="AC1315" s="120">
        <v>4350</v>
      </c>
      <c r="AD1315" s="120">
        <v>0</v>
      </c>
      <c r="AE1315" s="120">
        <v>4350</v>
      </c>
      <c r="AF1315" s="121"/>
      <c r="AG1315" s="114"/>
      <c r="AH1315" s="114"/>
      <c r="AI1315" s="114"/>
      <c r="AJ1315" s="114"/>
      <c r="AK1315" s="114"/>
      <c r="AL1315" s="114"/>
      <c r="AM1315" s="114"/>
      <c r="AN1315" s="118" t="s">
        <v>3500</v>
      </c>
      <c r="AO1315" s="122">
        <v>1</v>
      </c>
    </row>
    <row r="1316" spans="1:41" ht="25" customHeight="1" x14ac:dyDescent="0.35">
      <c r="A1316" s="125"/>
      <c r="B1316" s="141"/>
      <c r="C1316" s="114" t="str">
        <f t="shared" ca="1" si="192"/>
        <v>Expired</v>
      </c>
      <c r="D1316" s="118" t="s">
        <v>244</v>
      </c>
      <c r="E1316" s="129">
        <v>41805</v>
      </c>
      <c r="F1316" s="138">
        <v>44287</v>
      </c>
      <c r="G1316" s="115">
        <f t="shared" si="195"/>
        <v>45016</v>
      </c>
      <c r="H1316" s="118" t="s">
        <v>245</v>
      </c>
      <c r="I1316" s="379" t="s">
        <v>8178</v>
      </c>
      <c r="J1316" s="345" t="s">
        <v>7527</v>
      </c>
      <c r="K1316" s="118" t="s">
        <v>329</v>
      </c>
      <c r="L1316" s="118" t="s">
        <v>3368</v>
      </c>
      <c r="M1316" s="117" t="s">
        <v>3640</v>
      </c>
      <c r="N1316" s="116" t="str">
        <f t="shared" si="193"/>
        <v>LP</v>
      </c>
      <c r="O1316" s="118" t="s">
        <v>8725</v>
      </c>
      <c r="P1316" s="114" t="str">
        <f t="shared" si="194"/>
        <v>Medium</v>
      </c>
      <c r="Q1316" s="345" t="s">
        <v>3560</v>
      </c>
      <c r="R1316" s="357"/>
      <c r="S1316" s="357"/>
      <c r="T1316" s="345" t="s">
        <v>9078</v>
      </c>
      <c r="U1316" s="139" t="s">
        <v>9077</v>
      </c>
      <c r="V1316" s="118" t="s">
        <v>11052</v>
      </c>
      <c r="W1316" s="118" t="s">
        <v>6647</v>
      </c>
      <c r="X1316" s="118" t="s">
        <v>1193</v>
      </c>
      <c r="Y1316" s="129">
        <v>41764</v>
      </c>
      <c r="Z1316" s="118" t="s">
        <v>3303</v>
      </c>
      <c r="AA1316" s="162">
        <v>0</v>
      </c>
      <c r="AB1316" s="162">
        <v>0</v>
      </c>
      <c r="AC1316" s="162">
        <v>0</v>
      </c>
      <c r="AD1316" s="162">
        <v>0</v>
      </c>
      <c r="AE1316" s="162">
        <v>0</v>
      </c>
      <c r="AF1316" s="140"/>
      <c r="AG1316" s="118" t="s">
        <v>6647</v>
      </c>
      <c r="AH1316" s="118" t="s">
        <v>1193</v>
      </c>
      <c r="AI1316" s="118">
        <v>7</v>
      </c>
      <c r="AJ1316" s="118">
        <v>4</v>
      </c>
      <c r="AK1316" s="118">
        <v>3</v>
      </c>
      <c r="AL1316" s="118">
        <v>0</v>
      </c>
      <c r="AM1316" s="118">
        <v>0</v>
      </c>
      <c r="AN1316" s="118" t="s">
        <v>4568</v>
      </c>
      <c r="AO1316" s="141">
        <v>1</v>
      </c>
    </row>
    <row r="1317" spans="1:41" ht="25" customHeight="1" x14ac:dyDescent="0.35">
      <c r="A1317" s="141"/>
      <c r="B1317" s="141"/>
      <c r="C1317" s="114" t="str">
        <f t="shared" ca="1" si="192"/>
        <v>Active</v>
      </c>
      <c r="D1317" s="118" t="s">
        <v>13917</v>
      </c>
      <c r="E1317" s="129">
        <v>41680</v>
      </c>
      <c r="F1317" s="138">
        <v>45476</v>
      </c>
      <c r="G1317" s="115">
        <f t="shared" si="195"/>
        <v>46205</v>
      </c>
      <c r="H1317" s="118" t="s">
        <v>234</v>
      </c>
      <c r="I1317" s="379" t="s">
        <v>8</v>
      </c>
      <c r="J1317" s="345" t="s">
        <v>13984</v>
      </c>
      <c r="K1317" s="118" t="s">
        <v>9</v>
      </c>
      <c r="L1317" s="118" t="s">
        <v>3368</v>
      </c>
      <c r="M1317" s="114" t="s">
        <v>3640</v>
      </c>
      <c r="N1317" s="116" t="str">
        <f t="shared" si="193"/>
        <v>LP</v>
      </c>
      <c r="O1317" s="118" t="s">
        <v>8725</v>
      </c>
      <c r="P1317" s="114" t="str">
        <f t="shared" si="194"/>
        <v>Medium</v>
      </c>
      <c r="Q1317" s="345" t="s">
        <v>3561</v>
      </c>
      <c r="R1317" s="357" t="s">
        <v>13985</v>
      </c>
      <c r="S1317" s="357"/>
      <c r="T1317" s="345" t="s">
        <v>9060</v>
      </c>
      <c r="U1317" s="139" t="s">
        <v>9061</v>
      </c>
      <c r="V1317" s="118" t="s">
        <v>11053</v>
      </c>
      <c r="W1317" s="118" t="s">
        <v>1193</v>
      </c>
      <c r="X1317" s="118" t="s">
        <v>1193</v>
      </c>
      <c r="Y1317" s="118" t="s">
        <v>1193</v>
      </c>
      <c r="Z1317" s="129">
        <v>43100</v>
      </c>
      <c r="AA1317" s="162">
        <v>2261747</v>
      </c>
      <c r="AB1317" s="162">
        <v>0</v>
      </c>
      <c r="AC1317" s="162">
        <v>1845787</v>
      </c>
      <c r="AD1317" s="162">
        <v>0</v>
      </c>
      <c r="AE1317" s="162">
        <v>2402546</v>
      </c>
      <c r="AF1317" s="140">
        <v>1618846</v>
      </c>
      <c r="AG1317" s="118" t="s">
        <v>11360</v>
      </c>
      <c r="AH1317" s="118" t="s">
        <v>1193</v>
      </c>
      <c r="AI1317" s="118">
        <v>5</v>
      </c>
      <c r="AJ1317" s="118">
        <v>3</v>
      </c>
      <c r="AK1317" s="118">
        <v>2</v>
      </c>
      <c r="AL1317" s="118">
        <v>0</v>
      </c>
      <c r="AM1317" s="118">
        <v>0</v>
      </c>
      <c r="AN1317" s="118" t="s">
        <v>3500</v>
      </c>
      <c r="AO1317" s="141">
        <v>1</v>
      </c>
    </row>
    <row r="1318" spans="1:41" ht="25" customHeight="1" x14ac:dyDescent="0.35">
      <c r="A1318" s="125" t="s">
        <v>14317</v>
      </c>
      <c r="B1318" s="141"/>
      <c r="C1318" s="114" t="str">
        <f t="shared" ca="1" si="192"/>
        <v>Active</v>
      </c>
      <c r="D1318" s="114" t="s">
        <v>12143</v>
      </c>
      <c r="E1318" s="115">
        <v>43909</v>
      </c>
      <c r="F1318" s="115">
        <v>45610</v>
      </c>
      <c r="G1318" s="115">
        <f t="shared" si="195"/>
        <v>46339</v>
      </c>
      <c r="H1318" s="114" t="s">
        <v>2574</v>
      </c>
      <c r="I1318" s="379" t="s">
        <v>8446</v>
      </c>
      <c r="J1318" s="155" t="s">
        <v>12144</v>
      </c>
      <c r="K1318" s="114" t="s">
        <v>11728</v>
      </c>
      <c r="L1318" s="114" t="s">
        <v>5123</v>
      </c>
      <c r="M1318" s="114" t="s">
        <v>3640</v>
      </c>
      <c r="N1318" s="116" t="str">
        <f t="shared" si="193"/>
        <v>LP</v>
      </c>
      <c r="O1318" s="118" t="s">
        <v>8732</v>
      </c>
      <c r="P1318" s="114" t="str">
        <f t="shared" si="194"/>
        <v>Low</v>
      </c>
      <c r="Q1318" s="155" t="s">
        <v>7528</v>
      </c>
      <c r="R1318" s="356" t="s">
        <v>14590</v>
      </c>
      <c r="S1318" s="356"/>
      <c r="T1318" s="155" t="s">
        <v>12141</v>
      </c>
      <c r="U1318" s="117" t="s">
        <v>12142</v>
      </c>
      <c r="V1318" s="118" t="s">
        <v>14591</v>
      </c>
      <c r="W1318" s="118" t="s">
        <v>14592</v>
      </c>
      <c r="X1318" s="118" t="s">
        <v>14593</v>
      </c>
      <c r="Y1318" s="128">
        <v>42746</v>
      </c>
      <c r="Z1318" s="128">
        <v>43830</v>
      </c>
      <c r="AA1318" s="120">
        <v>196600</v>
      </c>
      <c r="AB1318" s="120">
        <v>0</v>
      </c>
      <c r="AC1318" s="120">
        <v>456395</v>
      </c>
      <c r="AD1318" s="120">
        <v>0</v>
      </c>
      <c r="AE1318" s="120">
        <v>-1288459</v>
      </c>
      <c r="AF1318" s="121">
        <v>990244</v>
      </c>
      <c r="AG1318" s="114" t="s">
        <v>1193</v>
      </c>
      <c r="AH1318" s="114" t="s">
        <v>1193</v>
      </c>
      <c r="AI1318" s="114">
        <v>30</v>
      </c>
      <c r="AJ1318" s="114">
        <v>0</v>
      </c>
      <c r="AK1318" s="114">
        <v>30</v>
      </c>
      <c r="AL1318" s="114">
        <v>0</v>
      </c>
      <c r="AM1318" s="114">
        <v>1</v>
      </c>
      <c r="AN1318" s="118" t="s">
        <v>3500</v>
      </c>
      <c r="AO1318" s="122">
        <v>1</v>
      </c>
    </row>
    <row r="1319" spans="1:41" ht="25" customHeight="1" x14ac:dyDescent="0.35">
      <c r="A1319" s="141"/>
      <c r="B1319" s="141"/>
      <c r="C1319" s="114" t="str">
        <f t="shared" ca="1" si="192"/>
        <v>Active</v>
      </c>
      <c r="D1319" s="114" t="s">
        <v>3916</v>
      </c>
      <c r="E1319" s="115">
        <v>43703</v>
      </c>
      <c r="F1319" s="115">
        <v>45895</v>
      </c>
      <c r="G1319" s="115">
        <f>DATE(YEAR(F1319),MONTH(F1319)+18,DAY(F1319)-1)</f>
        <v>46443</v>
      </c>
      <c r="H1319" s="114" t="s">
        <v>3568</v>
      </c>
      <c r="I1319" s="379" t="s">
        <v>8447</v>
      </c>
      <c r="J1319" s="155" t="s">
        <v>7529</v>
      </c>
      <c r="K1319" s="118" t="s">
        <v>18</v>
      </c>
      <c r="L1319" s="114" t="s">
        <v>5123</v>
      </c>
      <c r="M1319" s="114" t="s">
        <v>3640</v>
      </c>
      <c r="N1319" s="116" t="str">
        <f t="shared" si="193"/>
        <v>LP</v>
      </c>
      <c r="O1319" s="118" t="s">
        <v>8725</v>
      </c>
      <c r="P1319" s="114" t="str">
        <f t="shared" si="194"/>
        <v>Medium</v>
      </c>
      <c r="Q1319" s="155" t="s">
        <v>7530</v>
      </c>
      <c r="R1319" s="356" t="s">
        <v>15403</v>
      </c>
      <c r="S1319" s="356"/>
      <c r="T1319" s="155" t="s">
        <v>12206</v>
      </c>
      <c r="U1319" s="117" t="s">
        <v>12207</v>
      </c>
      <c r="V1319" s="129" t="s">
        <v>7531</v>
      </c>
      <c r="W1319" s="128" t="s">
        <v>1193</v>
      </c>
      <c r="X1319" s="128" t="s">
        <v>1193</v>
      </c>
      <c r="Y1319" s="128">
        <v>43319</v>
      </c>
      <c r="Z1319" s="128">
        <v>43830</v>
      </c>
      <c r="AA1319" s="120">
        <v>14842361</v>
      </c>
      <c r="AB1319" s="120">
        <v>0</v>
      </c>
      <c r="AC1319" s="120">
        <v>7577240</v>
      </c>
      <c r="AD1319" s="120">
        <v>0</v>
      </c>
      <c r="AE1319" s="120">
        <v>13301256</v>
      </c>
      <c r="AF1319" s="121">
        <v>11396620</v>
      </c>
      <c r="AG1319" s="114" t="s">
        <v>7859</v>
      </c>
      <c r="AH1319" s="114" t="s">
        <v>11530</v>
      </c>
      <c r="AI1319" s="114">
        <v>3</v>
      </c>
      <c r="AJ1319" s="114">
        <v>1</v>
      </c>
      <c r="AK1319" s="114">
        <v>2</v>
      </c>
      <c r="AL1319" s="114">
        <v>2</v>
      </c>
      <c r="AM1319" s="114">
        <v>0</v>
      </c>
      <c r="AN1319" s="118" t="s">
        <v>4568</v>
      </c>
      <c r="AO1319" s="122">
        <v>1</v>
      </c>
    </row>
    <row r="1320" spans="1:41" ht="25" customHeight="1" x14ac:dyDescent="0.35">
      <c r="A1320" s="141"/>
      <c r="B1320" s="141"/>
      <c r="C1320" s="114" t="str">
        <f t="shared" ca="1" si="192"/>
        <v>Expired</v>
      </c>
      <c r="D1320" s="114" t="s">
        <v>153</v>
      </c>
      <c r="E1320" s="115">
        <v>41752</v>
      </c>
      <c r="F1320" s="115">
        <v>42549</v>
      </c>
      <c r="G1320" s="115">
        <f t="shared" ref="G1320:G1332" si="196">DATE(YEAR(F1320)+2,MONTH(F1320),DAY(F1320)-1)</f>
        <v>43278</v>
      </c>
      <c r="H1320" s="114" t="s">
        <v>154</v>
      </c>
      <c r="I1320" s="379" t="s">
        <v>155</v>
      </c>
      <c r="J1320" s="155" t="s">
        <v>7532</v>
      </c>
      <c r="K1320" s="114" t="s">
        <v>24</v>
      </c>
      <c r="L1320" s="114" t="s">
        <v>5123</v>
      </c>
      <c r="M1320" s="114" t="s">
        <v>3640</v>
      </c>
      <c r="N1320" s="116" t="str">
        <f t="shared" si="193"/>
        <v>LP</v>
      </c>
      <c r="O1320" s="118" t="s">
        <v>8725</v>
      </c>
      <c r="P1320" s="114" t="str">
        <f t="shared" si="194"/>
        <v>Medium</v>
      </c>
      <c r="Q1320" s="155" t="s">
        <v>489</v>
      </c>
      <c r="R1320" s="356"/>
      <c r="S1320" s="356"/>
      <c r="T1320" s="155" t="s">
        <v>1741</v>
      </c>
      <c r="U1320" s="117" t="s">
        <v>7533</v>
      </c>
      <c r="V1320" s="119"/>
      <c r="W1320" s="119"/>
      <c r="X1320" s="119"/>
      <c r="Y1320" s="128"/>
      <c r="Z1320" s="118"/>
      <c r="AA1320" s="120"/>
      <c r="AB1320" s="120"/>
      <c r="AC1320" s="120"/>
      <c r="AD1320" s="120"/>
      <c r="AE1320" s="120"/>
      <c r="AF1320" s="121"/>
      <c r="AG1320" s="114"/>
      <c r="AH1320" s="130"/>
      <c r="AI1320" s="130"/>
      <c r="AJ1320" s="130"/>
      <c r="AK1320" s="130"/>
      <c r="AL1320" s="130"/>
      <c r="AM1320" s="130"/>
      <c r="AN1320" s="118" t="s">
        <v>3500</v>
      </c>
      <c r="AO1320" s="122">
        <v>1</v>
      </c>
    </row>
    <row r="1321" spans="1:41" ht="25" customHeight="1" x14ac:dyDescent="0.35">
      <c r="A1321" s="141"/>
      <c r="B1321" s="141"/>
      <c r="C1321" s="114" t="str">
        <f t="shared" ca="1" si="192"/>
        <v>Expired</v>
      </c>
      <c r="D1321" s="114" t="s">
        <v>2001</v>
      </c>
      <c r="E1321" s="115">
        <v>43250</v>
      </c>
      <c r="F1321" s="115">
        <f>E1321</f>
        <v>43250</v>
      </c>
      <c r="G1321" s="115">
        <f t="shared" si="196"/>
        <v>43980</v>
      </c>
      <c r="H1321" s="114" t="s">
        <v>2002</v>
      </c>
      <c r="I1321" s="379" t="s">
        <v>8448</v>
      </c>
      <c r="J1321" s="155" t="s">
        <v>7534</v>
      </c>
      <c r="K1321" s="114" t="s">
        <v>11728</v>
      </c>
      <c r="L1321" s="114" t="s">
        <v>5123</v>
      </c>
      <c r="M1321" s="114" t="s">
        <v>3640</v>
      </c>
      <c r="N1321" s="116" t="str">
        <f t="shared" si="193"/>
        <v>LP</v>
      </c>
      <c r="O1321" s="118" t="s">
        <v>8725</v>
      </c>
      <c r="P1321" s="114" t="str">
        <f t="shared" si="194"/>
        <v>Medium</v>
      </c>
      <c r="Q1321" s="155" t="s">
        <v>10721</v>
      </c>
      <c r="R1321" s="356"/>
      <c r="S1321" s="356"/>
      <c r="T1321" s="155" t="s">
        <v>1193</v>
      </c>
      <c r="U1321" s="127" t="s">
        <v>1193</v>
      </c>
      <c r="V1321" s="119"/>
      <c r="W1321" s="119"/>
      <c r="X1321" s="119"/>
      <c r="Y1321" s="128"/>
      <c r="Z1321" s="118" t="s">
        <v>3303</v>
      </c>
      <c r="AA1321" s="120">
        <v>0</v>
      </c>
      <c r="AB1321" s="120">
        <v>0</v>
      </c>
      <c r="AC1321" s="120">
        <v>0</v>
      </c>
      <c r="AD1321" s="120">
        <v>0</v>
      </c>
      <c r="AE1321" s="120">
        <v>0</v>
      </c>
      <c r="AF1321" s="121"/>
      <c r="AG1321" s="114"/>
      <c r="AH1321" s="114"/>
      <c r="AI1321" s="114"/>
      <c r="AJ1321" s="114"/>
      <c r="AK1321" s="114"/>
      <c r="AL1321" s="114"/>
      <c r="AM1321" s="114"/>
      <c r="AN1321" s="118" t="s">
        <v>3500</v>
      </c>
      <c r="AO1321" s="122">
        <v>1</v>
      </c>
    </row>
    <row r="1322" spans="1:41" ht="25" customHeight="1" x14ac:dyDescent="0.35">
      <c r="A1322" s="141"/>
      <c r="B1322" s="141"/>
      <c r="C1322" s="114" t="str">
        <f t="shared" ca="1" si="192"/>
        <v>Expired</v>
      </c>
      <c r="D1322" s="118" t="s">
        <v>4515</v>
      </c>
      <c r="E1322" s="129">
        <v>44571</v>
      </c>
      <c r="F1322" s="138">
        <v>45301</v>
      </c>
      <c r="G1322" s="115">
        <f t="shared" si="196"/>
        <v>46031</v>
      </c>
      <c r="H1322" s="118" t="s">
        <v>4741</v>
      </c>
      <c r="I1322" s="379" t="s">
        <v>8179</v>
      </c>
      <c r="J1322" s="345" t="s">
        <v>7535</v>
      </c>
      <c r="K1322" s="118" t="s">
        <v>74</v>
      </c>
      <c r="L1322" s="118" t="s">
        <v>15709</v>
      </c>
      <c r="M1322" s="114" t="s">
        <v>3640</v>
      </c>
      <c r="N1322" s="116" t="str">
        <f t="shared" si="193"/>
        <v>LP</v>
      </c>
      <c r="O1322" s="118" t="s">
        <v>8725</v>
      </c>
      <c r="P1322" s="114" t="str">
        <f t="shared" si="194"/>
        <v>Medium</v>
      </c>
      <c r="Q1322" s="345" t="s">
        <v>4516</v>
      </c>
      <c r="R1322" s="357"/>
      <c r="S1322" s="357"/>
      <c r="T1322" s="345" t="s">
        <v>4517</v>
      </c>
      <c r="U1322" s="139" t="s">
        <v>7536</v>
      </c>
      <c r="V1322" s="118"/>
      <c r="W1322" s="118"/>
      <c r="X1322" s="118"/>
      <c r="Y1322" s="118"/>
      <c r="Z1322" s="118"/>
      <c r="AA1322" s="118"/>
      <c r="AB1322" s="118"/>
      <c r="AC1322" s="118"/>
      <c r="AD1322" s="118"/>
      <c r="AE1322" s="118"/>
      <c r="AF1322" s="140"/>
      <c r="AG1322" s="118"/>
      <c r="AH1322" s="118"/>
      <c r="AI1322" s="118"/>
      <c r="AJ1322" s="118"/>
      <c r="AK1322" s="118"/>
      <c r="AL1322" s="118"/>
      <c r="AM1322" s="118"/>
      <c r="AN1322" s="118" t="s">
        <v>3500</v>
      </c>
      <c r="AO1322" s="141">
        <v>1</v>
      </c>
    </row>
    <row r="1323" spans="1:41" ht="25" customHeight="1" x14ac:dyDescent="0.35">
      <c r="A1323" s="141" t="s">
        <v>11533</v>
      </c>
      <c r="B1323" s="144">
        <v>44827</v>
      </c>
      <c r="C1323" s="114" t="str">
        <f t="shared" ca="1" si="192"/>
        <v>Active</v>
      </c>
      <c r="D1323" s="114" t="s">
        <v>8520</v>
      </c>
      <c r="E1323" s="115">
        <v>44827</v>
      </c>
      <c r="F1323" s="115">
        <v>45558</v>
      </c>
      <c r="G1323" s="115">
        <f t="shared" si="196"/>
        <v>46287</v>
      </c>
      <c r="H1323" s="114" t="s">
        <v>8521</v>
      </c>
      <c r="I1323" s="379" t="s">
        <v>8522</v>
      </c>
      <c r="J1323" s="155" t="s">
        <v>8523</v>
      </c>
      <c r="K1323" s="118" t="s">
        <v>14</v>
      </c>
      <c r="L1323" s="114" t="s">
        <v>5123</v>
      </c>
      <c r="M1323" s="114" t="s">
        <v>3640</v>
      </c>
      <c r="N1323" s="116" t="str">
        <f t="shared" si="193"/>
        <v>LP</v>
      </c>
      <c r="O1323" s="118" t="s">
        <v>8728</v>
      </c>
      <c r="P1323" s="114" t="str">
        <f t="shared" si="194"/>
        <v>Low</v>
      </c>
      <c r="Q1323" s="155" t="s">
        <v>8529</v>
      </c>
      <c r="R1323" s="356"/>
      <c r="S1323" s="356"/>
      <c r="T1323" s="155" t="s">
        <v>8525</v>
      </c>
      <c r="U1323" s="127" t="s">
        <v>8524</v>
      </c>
      <c r="V1323" s="118" t="s">
        <v>11054</v>
      </c>
      <c r="W1323" s="119" t="s">
        <v>1193</v>
      </c>
      <c r="X1323" s="119" t="s">
        <v>1193</v>
      </c>
      <c r="Y1323" s="128">
        <v>44651</v>
      </c>
      <c r="Z1323" s="118" t="s">
        <v>3303</v>
      </c>
      <c r="AA1323" s="120">
        <v>0</v>
      </c>
      <c r="AB1323" s="120">
        <v>0</v>
      </c>
      <c r="AC1323" s="120">
        <v>0</v>
      </c>
      <c r="AD1323" s="120">
        <v>0</v>
      </c>
      <c r="AE1323" s="120">
        <v>0</v>
      </c>
      <c r="AF1323" s="121"/>
      <c r="AG1323" s="114" t="s">
        <v>1193</v>
      </c>
      <c r="AH1323" s="114" t="s">
        <v>1193</v>
      </c>
      <c r="AI1323" s="114">
        <v>8</v>
      </c>
      <c r="AJ1323" s="114">
        <v>3</v>
      </c>
      <c r="AK1323" s="114">
        <v>5</v>
      </c>
      <c r="AL1323" s="114">
        <v>0</v>
      </c>
      <c r="AM1323" s="114">
        <v>1</v>
      </c>
      <c r="AN1323" s="118" t="s">
        <v>3500</v>
      </c>
      <c r="AO1323" s="122">
        <v>1</v>
      </c>
    </row>
    <row r="1324" spans="1:41" ht="25" customHeight="1" x14ac:dyDescent="0.35">
      <c r="A1324" s="141" t="s">
        <v>11533</v>
      </c>
      <c r="B1324" s="207">
        <v>45125</v>
      </c>
      <c r="C1324" s="114" t="str">
        <f t="shared" ca="1" si="192"/>
        <v>Active</v>
      </c>
      <c r="D1324" s="114" t="s">
        <v>10146</v>
      </c>
      <c r="E1324" s="115">
        <v>45121</v>
      </c>
      <c r="F1324" s="115">
        <v>45852</v>
      </c>
      <c r="G1324" s="115">
        <f t="shared" si="196"/>
        <v>46581</v>
      </c>
      <c r="H1324" s="114" t="s">
        <v>10147</v>
      </c>
      <c r="I1324" s="379" t="s">
        <v>10148</v>
      </c>
      <c r="J1324" s="155" t="s">
        <v>10149</v>
      </c>
      <c r="K1324" s="118" t="s">
        <v>14</v>
      </c>
      <c r="L1324" s="114" t="s">
        <v>3368</v>
      </c>
      <c r="M1324" s="114" t="s">
        <v>3640</v>
      </c>
      <c r="N1324" s="116" t="str">
        <f t="shared" si="193"/>
        <v>LP</v>
      </c>
      <c r="O1324" s="114" t="s">
        <v>8725</v>
      </c>
      <c r="P1324" s="114" t="str">
        <f>IF(EXACT(O1324,"Overseas Charities Operating in Jamaica"),"Medium",IF(EXACT(O1324,"Muslim Groups/Foundations"),"Medium",IF(EXACT(O1324,"Churches"),"Low",IF(EXACT(O1324,"Benevolent Societies"),"Low",IF(EXACT(O1324,"Alumni/Past Students Associations"),"Low",IF(EXACT(O1324,"Schools(Government/Private)"),"Low",IF(EXACT(O1324,"Govt.Based Trusts/Charities"),"Low",IF(EXACT(O1324,"Trust"),"Medium",IF(EXACT(O1324,"Company Based Foundations"),"Medium",IF(EXACT(O1324,"Other Foundations"),"Medium",IF(EXACT(O1324,"Unincorporated Groups"),"Medium","")))))))))))</f>
        <v>Medium</v>
      </c>
      <c r="Q1324" s="345" t="s">
        <v>11743</v>
      </c>
      <c r="R1324" s="356" t="s">
        <v>1193</v>
      </c>
      <c r="S1324" s="356"/>
      <c r="T1324" s="353" t="s">
        <v>11744</v>
      </c>
      <c r="U1324" s="127" t="s">
        <v>11745</v>
      </c>
      <c r="V1324" s="118" t="s">
        <v>1193</v>
      </c>
      <c r="W1324" s="119" t="s">
        <v>1193</v>
      </c>
      <c r="X1324" s="119" t="s">
        <v>1193</v>
      </c>
      <c r="Y1324" s="115" t="s">
        <v>1193</v>
      </c>
      <c r="Z1324" s="115" t="s">
        <v>1193</v>
      </c>
      <c r="AA1324" s="120">
        <v>0</v>
      </c>
      <c r="AB1324" s="120">
        <v>0</v>
      </c>
      <c r="AC1324" s="120">
        <v>0</v>
      </c>
      <c r="AD1324" s="120">
        <v>0</v>
      </c>
      <c r="AE1324" s="120">
        <v>0</v>
      </c>
      <c r="AF1324" s="121"/>
      <c r="AG1324" s="114" t="s">
        <v>1193</v>
      </c>
      <c r="AH1324" s="114" t="s">
        <v>1193</v>
      </c>
      <c r="AI1324" s="114">
        <v>0</v>
      </c>
      <c r="AJ1324" s="114">
        <v>0</v>
      </c>
      <c r="AK1324" s="114">
        <v>0</v>
      </c>
      <c r="AL1324" s="114">
        <v>0</v>
      </c>
      <c r="AM1324" s="114">
        <v>0</v>
      </c>
      <c r="AN1324" s="118" t="s">
        <v>3500</v>
      </c>
      <c r="AO1324" s="122">
        <v>1</v>
      </c>
    </row>
    <row r="1325" spans="1:41" ht="25" customHeight="1" x14ac:dyDescent="0.35">
      <c r="A1325" s="141" t="s">
        <v>11533</v>
      </c>
      <c r="B1325" s="207">
        <v>46157</v>
      </c>
      <c r="C1325" s="114" t="str">
        <f t="shared" ca="1" si="192"/>
        <v>Active</v>
      </c>
      <c r="D1325" s="114" t="s">
        <v>16649</v>
      </c>
      <c r="E1325" s="115">
        <v>46157</v>
      </c>
      <c r="F1325" s="115">
        <v>46157</v>
      </c>
      <c r="G1325" s="115">
        <f t="shared" si="196"/>
        <v>46887</v>
      </c>
      <c r="H1325" s="114" t="s">
        <v>16650</v>
      </c>
      <c r="I1325" s="379" t="s">
        <v>16651</v>
      </c>
      <c r="J1325" s="155" t="s">
        <v>16652</v>
      </c>
      <c r="K1325" s="118" t="s">
        <v>14</v>
      </c>
      <c r="L1325" s="114" t="s">
        <v>5123</v>
      </c>
      <c r="M1325" s="114" t="s">
        <v>3640</v>
      </c>
      <c r="N1325" s="116" t="str">
        <f t="shared" si="193"/>
        <v>LP</v>
      </c>
      <c r="O1325" s="114" t="s">
        <v>8725</v>
      </c>
      <c r="P1325" s="114" t="str">
        <f>IF(EXACT(O1325,"Overseas Charities Operating in Jamaica"),"Medium",IF(EXACT(O1325,"Muslim Groups/Foundations"),"Medium",IF(EXACT(O1325,"Churches"),"Low",IF(EXACT(O1325,"Benevolent Societies"),"Low",IF(EXACT(O1325,"Alumni/Past Students Associations"),"Low",IF(EXACT(O1325,"Schools(Government/Private)"),"Low",IF(EXACT(O1325,"Govt.Based Trusts/Charities"),"Low",IF(EXACT(O1325,"Trust"),"Medium",IF(EXACT(O1325,"Company Based Foundations"),"Medium",IF(EXACT(O1325,"Other Foundations"),"Medium",IF(EXACT(O1325,"Unincorporated Groups"),"Medium","")))))))))))</f>
        <v>Medium</v>
      </c>
      <c r="Q1325" s="155" t="s">
        <v>16653</v>
      </c>
      <c r="R1325" s="356" t="s">
        <v>16654</v>
      </c>
      <c r="S1325" s="356"/>
      <c r="T1325" s="155" t="s">
        <v>16655</v>
      </c>
      <c r="U1325" s="127" t="s">
        <v>16656</v>
      </c>
      <c r="V1325" s="129" t="s">
        <v>11074</v>
      </c>
      <c r="W1325" s="128" t="s">
        <v>1193</v>
      </c>
      <c r="X1325" s="128" t="s">
        <v>1193</v>
      </c>
      <c r="Y1325" s="115">
        <v>46031</v>
      </c>
      <c r="Z1325" s="115" t="s">
        <v>3303</v>
      </c>
      <c r="AA1325" s="120">
        <v>0</v>
      </c>
      <c r="AB1325" s="120">
        <v>0</v>
      </c>
      <c r="AC1325" s="120">
        <v>0</v>
      </c>
      <c r="AD1325" s="120">
        <v>0</v>
      </c>
      <c r="AE1325" s="120">
        <v>0</v>
      </c>
      <c r="AF1325" s="121">
        <v>0</v>
      </c>
      <c r="AG1325" s="114" t="s">
        <v>1193</v>
      </c>
      <c r="AH1325" s="114" t="s">
        <v>1193</v>
      </c>
      <c r="AI1325" s="114">
        <v>2</v>
      </c>
      <c r="AJ1325" s="114">
        <v>1</v>
      </c>
      <c r="AK1325" s="114">
        <v>1</v>
      </c>
      <c r="AL1325" s="114">
        <v>2</v>
      </c>
      <c r="AM1325" s="114">
        <v>0</v>
      </c>
      <c r="AN1325" s="118" t="s">
        <v>3500</v>
      </c>
      <c r="AO1325" s="122">
        <v>1</v>
      </c>
    </row>
    <row r="1326" spans="1:41" ht="25" customHeight="1" x14ac:dyDescent="0.35">
      <c r="A1326" s="141" t="s">
        <v>11533</v>
      </c>
      <c r="B1326" s="207">
        <v>45720</v>
      </c>
      <c r="C1326" s="114" t="str">
        <f t="shared" ca="1" si="192"/>
        <v>Active</v>
      </c>
      <c r="D1326" s="114" t="s">
        <v>14828</v>
      </c>
      <c r="E1326" s="115">
        <v>45720</v>
      </c>
      <c r="F1326" s="115">
        <v>45720</v>
      </c>
      <c r="G1326" s="115">
        <f t="shared" si="196"/>
        <v>46449</v>
      </c>
      <c r="H1326" s="114" t="s">
        <v>15333</v>
      </c>
      <c r="I1326" s="379" t="s">
        <v>14829</v>
      </c>
      <c r="J1326" s="155" t="s">
        <v>14830</v>
      </c>
      <c r="K1326" s="114" t="s">
        <v>11728</v>
      </c>
      <c r="L1326" s="114" t="s">
        <v>5123</v>
      </c>
      <c r="M1326" s="114" t="s">
        <v>3640</v>
      </c>
      <c r="N1326" s="116" t="str">
        <f t="shared" si="193"/>
        <v>LP</v>
      </c>
      <c r="O1326" s="114" t="s">
        <v>8727</v>
      </c>
      <c r="P1326" s="114" t="str">
        <f>IF(EXACT(O1326,"Overseas Charities Operating in Jamaica"),"Medium",IF(EXACT(O1326,"Muslim Groups/Foundations"),"Medium",IF(EXACT(O1326,"Churches"),"Low",IF(EXACT(O1326,"Benevolent Societies"),"Low",IF(EXACT(O1326,"Alumni/Past Students Associations"),"Low",IF(EXACT(O1326,"Schools(Government/Private)"),"Low",IF(EXACT(O1326,"Govt.Based Trusts/Charities"),"Low",IF(EXACT(O1326,"Trust"),"Medium",IF(EXACT(O1326,"Company Based Foundations"),"Medium",IF(EXACT(O1326,"Other Foundations"),"Medium",IF(EXACT(O1326,"Unincorporated Groups"),"Medium","")))))))))))</f>
        <v>Medium</v>
      </c>
      <c r="Q1326" s="155" t="s">
        <v>14831</v>
      </c>
      <c r="R1326" s="356" t="s">
        <v>14832</v>
      </c>
      <c r="S1326" s="356"/>
      <c r="T1326" s="155" t="s">
        <v>14833</v>
      </c>
      <c r="U1326" s="117" t="s">
        <v>14834</v>
      </c>
      <c r="V1326" s="118" t="s">
        <v>14835</v>
      </c>
      <c r="W1326" s="119" t="s">
        <v>1193</v>
      </c>
      <c r="X1326" s="119" t="s">
        <v>1193</v>
      </c>
      <c r="Y1326" s="115">
        <v>45713</v>
      </c>
      <c r="Z1326" s="115" t="s">
        <v>3303</v>
      </c>
      <c r="AA1326" s="120">
        <v>0</v>
      </c>
      <c r="AB1326" s="120">
        <v>0</v>
      </c>
      <c r="AC1326" s="120">
        <v>0</v>
      </c>
      <c r="AD1326" s="120">
        <v>0</v>
      </c>
      <c r="AE1326" s="120">
        <v>0</v>
      </c>
      <c r="AF1326" s="121">
        <v>0</v>
      </c>
      <c r="AG1326" s="114" t="s">
        <v>1193</v>
      </c>
      <c r="AH1326" s="114" t="s">
        <v>1193</v>
      </c>
      <c r="AI1326" s="114">
        <v>2</v>
      </c>
      <c r="AJ1326" s="114">
        <v>0</v>
      </c>
      <c r="AK1326" s="114">
        <v>2</v>
      </c>
      <c r="AL1326" s="114">
        <v>0</v>
      </c>
      <c r="AM1326" s="114">
        <v>0</v>
      </c>
      <c r="AN1326" s="118" t="s">
        <v>3500</v>
      </c>
      <c r="AO1326" s="122">
        <v>1</v>
      </c>
    </row>
    <row r="1327" spans="1:41" ht="25" customHeight="1" x14ac:dyDescent="0.35">
      <c r="A1327" s="198" t="s">
        <v>11533</v>
      </c>
      <c r="B1327" s="207">
        <v>44882</v>
      </c>
      <c r="C1327" s="114" t="str">
        <f t="shared" ca="1" si="192"/>
        <v>Expired</v>
      </c>
      <c r="D1327" s="114" t="s">
        <v>8718</v>
      </c>
      <c r="E1327" s="115">
        <v>44880</v>
      </c>
      <c r="F1327" s="115">
        <v>44880</v>
      </c>
      <c r="G1327" s="115">
        <f t="shared" si="196"/>
        <v>45610</v>
      </c>
      <c r="H1327" s="114" t="s">
        <v>8719</v>
      </c>
      <c r="I1327" s="379" t="s">
        <v>8723</v>
      </c>
      <c r="J1327" s="155" t="s">
        <v>8720</v>
      </c>
      <c r="K1327" s="114" t="s">
        <v>11728</v>
      </c>
      <c r="L1327" s="114" t="s">
        <v>5123</v>
      </c>
      <c r="M1327" s="114" t="s">
        <v>3640</v>
      </c>
      <c r="N1327" s="116" t="str">
        <f t="shared" si="193"/>
        <v>LP</v>
      </c>
      <c r="O1327" s="118" t="s">
        <v>8725</v>
      </c>
      <c r="P1327" s="114" t="str">
        <f>IF(EXACT(O1327,"Overseas Charities Operating in Jamaica"),"Medium",IF(EXACT(O1327,"Muslim Groups/Foundations"),"Medium",IF(EXACT(O1327,"Churches"),"Low",IF(EXACT(O1327,"Benevolent Societies"),"Low",IF(EXACT(O1327,"Alumni/Past Students'associations"),"Low",IF(EXACT(O1327,"Schools(Government/Private)"),"Low",IF(EXACT(O1327,"Govt.Based Trust/Charities"),"Low",IF(EXACT(O1327,"Trust"),"Medium",IF(EXACT(O1327,"Company Based Foundations"),"Medium",IF(EXACT(O1327,"Other Foundations"),"Medium",IF(EXACT(O1327,"Unincorporated Groups"),"Medium","")))))))))))</f>
        <v>Medium</v>
      </c>
      <c r="Q1327" s="155" t="s">
        <v>10316</v>
      </c>
      <c r="R1327" s="356"/>
      <c r="S1327" s="356"/>
      <c r="T1327" s="155" t="s">
        <v>8722</v>
      </c>
      <c r="U1327" s="117" t="s">
        <v>8721</v>
      </c>
      <c r="V1327" s="180" t="s">
        <v>11170</v>
      </c>
      <c r="W1327" s="161" t="s">
        <v>1193</v>
      </c>
      <c r="X1327" s="161" t="s">
        <v>1193</v>
      </c>
      <c r="Y1327" s="128" t="s">
        <v>1193</v>
      </c>
      <c r="Z1327" s="128" t="s">
        <v>3303</v>
      </c>
      <c r="AA1327" s="120">
        <v>0</v>
      </c>
      <c r="AB1327" s="120">
        <v>0</v>
      </c>
      <c r="AC1327" s="120">
        <v>0</v>
      </c>
      <c r="AD1327" s="120">
        <v>0</v>
      </c>
      <c r="AE1327" s="120">
        <v>0</v>
      </c>
      <c r="AF1327" s="121"/>
      <c r="AG1327" s="180" t="s">
        <v>1193</v>
      </c>
      <c r="AH1327" s="114" t="s">
        <v>1193</v>
      </c>
      <c r="AI1327" s="114">
        <v>2</v>
      </c>
      <c r="AJ1327" s="114">
        <v>2</v>
      </c>
      <c r="AK1327" s="114">
        <v>0</v>
      </c>
      <c r="AL1327" s="114">
        <v>0</v>
      </c>
      <c r="AM1327" s="114">
        <v>0</v>
      </c>
      <c r="AN1327" s="114" t="s">
        <v>3517</v>
      </c>
      <c r="AO1327" s="122">
        <v>1</v>
      </c>
    </row>
    <row r="1328" spans="1:41" ht="25" customHeight="1" x14ac:dyDescent="0.35">
      <c r="A1328" s="141"/>
      <c r="B1328" s="141"/>
      <c r="C1328" s="114" t="str">
        <f t="shared" ca="1" si="192"/>
        <v>Expired</v>
      </c>
      <c r="D1328" s="114" t="s">
        <v>134</v>
      </c>
      <c r="E1328" s="115">
        <v>41745</v>
      </c>
      <c r="F1328" s="115">
        <f>E1328</f>
        <v>41745</v>
      </c>
      <c r="G1328" s="115">
        <f t="shared" si="196"/>
        <v>42475</v>
      </c>
      <c r="H1328" s="114" t="s">
        <v>135</v>
      </c>
      <c r="I1328" s="379" t="s">
        <v>16569</v>
      </c>
      <c r="J1328" s="155" t="s">
        <v>7541</v>
      </c>
      <c r="K1328" s="114" t="s">
        <v>11728</v>
      </c>
      <c r="L1328" s="114" t="s">
        <v>5123</v>
      </c>
      <c r="M1328" s="114" t="s">
        <v>3640</v>
      </c>
      <c r="N1328" s="116" t="str">
        <f t="shared" si="193"/>
        <v>LP</v>
      </c>
      <c r="O1328" s="118" t="s">
        <v>8725</v>
      </c>
      <c r="P1328" s="114" t="str">
        <f>IF(EXACT(O1328,"Overseas Charities Operating in Jamaica"),"Medium",IF(EXACT(O1328,"Muslim Groups/Foundations"),"Medium",IF(EXACT(O1328,"Churches"),"Low",IF(EXACT(O1328,"Benevolent Societies"),"Low",IF(EXACT(O1328,"Alumni/Past Students'associations"),"Low",IF(EXACT(O1328,"Schools(Government/Private)"),"Low",IF(EXACT(O1328,"Govt.Based Trust/Charities"),"Low",IF(EXACT(O1328,"Trust"),"Medium",IF(EXACT(O1328,"Company Based Foundations"),"Medium",IF(EXACT(O1328,"Other Foundations"),"Medium",IF(EXACT(O1328,"Unincorporated Groups"),"Medium","")))))))))))</f>
        <v>Medium</v>
      </c>
      <c r="Q1328" s="155" t="s">
        <v>10724</v>
      </c>
      <c r="R1328" s="356"/>
      <c r="S1328" s="356"/>
      <c r="T1328" s="155" t="s">
        <v>9058</v>
      </c>
      <c r="U1328" s="117" t="s">
        <v>9059</v>
      </c>
      <c r="V1328" s="118" t="s">
        <v>11055</v>
      </c>
      <c r="W1328" s="119" t="s">
        <v>1193</v>
      </c>
      <c r="X1328" s="119" t="s">
        <v>1193</v>
      </c>
      <c r="Y1328" s="128">
        <v>41716</v>
      </c>
      <c r="Z1328" s="128" t="s">
        <v>1193</v>
      </c>
      <c r="AA1328" s="120">
        <v>0</v>
      </c>
      <c r="AB1328" s="120">
        <v>0</v>
      </c>
      <c r="AC1328" s="120">
        <v>0</v>
      </c>
      <c r="AD1328" s="120">
        <v>0</v>
      </c>
      <c r="AE1328" s="120">
        <v>0</v>
      </c>
      <c r="AF1328" s="121"/>
      <c r="AG1328" s="114" t="s">
        <v>1193</v>
      </c>
      <c r="AH1328" s="114" t="s">
        <v>1193</v>
      </c>
      <c r="AI1328" s="114">
        <v>7</v>
      </c>
      <c r="AJ1328" s="114">
        <v>0</v>
      </c>
      <c r="AK1328" s="114">
        <v>7</v>
      </c>
      <c r="AL1328" s="114">
        <v>0</v>
      </c>
      <c r="AM1328" s="114">
        <v>0</v>
      </c>
      <c r="AN1328" s="118" t="s">
        <v>3500</v>
      </c>
      <c r="AO1328" s="122">
        <v>1</v>
      </c>
    </row>
    <row r="1329" spans="1:41" ht="25" customHeight="1" x14ac:dyDescent="0.35">
      <c r="A1329" s="141"/>
      <c r="B1329" s="141"/>
      <c r="C1329" s="114" t="str">
        <f t="shared" ca="1" si="192"/>
        <v>Expired</v>
      </c>
      <c r="D1329" s="114" t="s">
        <v>8250</v>
      </c>
      <c r="E1329" s="115">
        <v>41900</v>
      </c>
      <c r="F1329" s="115">
        <v>44092</v>
      </c>
      <c r="G1329" s="115">
        <f t="shared" si="196"/>
        <v>44821</v>
      </c>
      <c r="H1329" s="114" t="s">
        <v>608</v>
      </c>
      <c r="I1329" s="379" t="s">
        <v>4990</v>
      </c>
      <c r="J1329" s="155" t="s">
        <v>10233</v>
      </c>
      <c r="K1329" s="114" t="s">
        <v>11728</v>
      </c>
      <c r="L1329" s="114" t="s">
        <v>5123</v>
      </c>
      <c r="M1329" s="114" t="s">
        <v>3640</v>
      </c>
      <c r="N1329" s="116" t="str">
        <f t="shared" si="193"/>
        <v>LP</v>
      </c>
      <c r="O1329" s="118" t="s">
        <v>8732</v>
      </c>
      <c r="P1329" s="114" t="str">
        <f>IF(EXACT(O1329,"Overseas Charities Operating in Jamaica"),"Medium",IF(EXACT(O1329,"Muslim Groups/Foundations"),"Medium",IF(EXACT(O1329,"Churches"),"Low",IF(EXACT(O1329,"Benevolent Societies"),"Low",IF(EXACT(O1329,"Alumni/Past Students'associations"),"Low",IF(EXACT(O1329,"Schools(Government/Private)"),"Low",IF(EXACT(O1329,"Govt.Based Trust/Charities"),"Low",IF(EXACT(O1329,"Trust"),"Medium",IF(EXACT(O1329,"Company Based Foundations"),"Medium",IF(EXACT(O1329,"Other Foundations"),"Medium",IF(EXACT(O1329,"Unincorporated Groups"),"Medium","")))))))))))</f>
        <v>Low</v>
      </c>
      <c r="Q1329" s="155" t="s">
        <v>10725</v>
      </c>
      <c r="R1329" s="356"/>
      <c r="S1329" s="356"/>
      <c r="T1329" s="155" t="s">
        <v>2924</v>
      </c>
      <c r="U1329" s="117" t="s">
        <v>7542</v>
      </c>
      <c r="V1329" s="119"/>
      <c r="W1329" s="119"/>
      <c r="X1329" s="119"/>
      <c r="Y1329" s="128"/>
      <c r="Z1329" s="118" t="s">
        <v>3305</v>
      </c>
      <c r="AA1329" s="120">
        <v>9012170</v>
      </c>
      <c r="AB1329" s="120">
        <v>0</v>
      </c>
      <c r="AC1329" s="120">
        <v>6455709</v>
      </c>
      <c r="AD1329" s="120">
        <v>0</v>
      </c>
      <c r="AE1329" s="120">
        <v>10022139</v>
      </c>
      <c r="AF1329" s="121"/>
      <c r="AG1329" s="114"/>
      <c r="AH1329" s="114"/>
      <c r="AI1329" s="114"/>
      <c r="AJ1329" s="114"/>
      <c r="AK1329" s="114"/>
      <c r="AL1329" s="114"/>
      <c r="AM1329" s="114"/>
      <c r="AN1329" s="118" t="s">
        <v>3517</v>
      </c>
      <c r="AO1329" s="122">
        <v>1</v>
      </c>
    </row>
    <row r="1330" spans="1:41" ht="25" customHeight="1" x14ac:dyDescent="0.35">
      <c r="A1330" s="141" t="s">
        <v>11533</v>
      </c>
      <c r="B1330" s="207">
        <v>45985</v>
      </c>
      <c r="C1330" s="114" t="str">
        <f t="shared" ca="1" si="192"/>
        <v>Active</v>
      </c>
      <c r="D1330" s="114" t="s">
        <v>15781</v>
      </c>
      <c r="E1330" s="115">
        <v>45985</v>
      </c>
      <c r="F1330" s="115">
        <v>45985</v>
      </c>
      <c r="G1330" s="115">
        <f t="shared" si="196"/>
        <v>46714</v>
      </c>
      <c r="H1330" s="114" t="s">
        <v>15782</v>
      </c>
      <c r="I1330" s="379" t="s">
        <v>15783</v>
      </c>
      <c r="J1330" s="155" t="s">
        <v>15784</v>
      </c>
      <c r="K1330" s="114" t="s">
        <v>11728</v>
      </c>
      <c r="L1330" s="114" t="s">
        <v>5123</v>
      </c>
      <c r="M1330" s="114" t="s">
        <v>3640</v>
      </c>
      <c r="N1330" s="116" t="str">
        <f t="shared" si="193"/>
        <v>LP</v>
      </c>
      <c r="O1330" s="114" t="s">
        <v>8725</v>
      </c>
      <c r="P1330" s="114" t="str">
        <f>IF(EXACT(O1330,"Overseas Charities Operating in Jamaica"),"Medium",IF(EXACT(O1330,"Muslim Groups/Foundations"),"Medium",IF(EXACT(O1330,"Churches"),"Low",IF(EXACT(O1330,"Benevolent Societies"),"Low",IF(EXACT(O1330,"Alumni/Past Students Associations"),"Low",IF(EXACT(O1330,"Schools(Government/Private)"),"Low",IF(EXACT(O1330,"Govt.Based Trusts/Charities"),"Low",IF(EXACT(O1330,"Trust"),"Medium",IF(EXACT(O1330,"Company Based Foundations"),"Medium",IF(EXACT(O1330,"Other Foundations"),"Medium",IF(EXACT(O1330,"Unincorporated Groups"),"Medium","")))))))))))</f>
        <v>Medium</v>
      </c>
      <c r="Q1330" s="155" t="s">
        <v>15785</v>
      </c>
      <c r="R1330" s="356" t="s">
        <v>15786</v>
      </c>
      <c r="S1330" s="356"/>
      <c r="T1330" s="155" t="s">
        <v>15787</v>
      </c>
      <c r="U1330" s="117" t="s">
        <v>15788</v>
      </c>
      <c r="V1330" s="118" t="s">
        <v>15789</v>
      </c>
      <c r="W1330" s="119" t="s">
        <v>1193</v>
      </c>
      <c r="X1330" s="119" t="s">
        <v>1193</v>
      </c>
      <c r="Y1330" s="115">
        <v>45934</v>
      </c>
      <c r="Z1330" s="118" t="s">
        <v>3303</v>
      </c>
      <c r="AA1330" s="120">
        <v>0</v>
      </c>
      <c r="AB1330" s="120">
        <v>0</v>
      </c>
      <c r="AC1330" s="120">
        <v>0</v>
      </c>
      <c r="AD1330" s="120">
        <v>0</v>
      </c>
      <c r="AE1330" s="120">
        <v>0</v>
      </c>
      <c r="AF1330" s="121">
        <v>0</v>
      </c>
      <c r="AG1330" s="114" t="s">
        <v>1193</v>
      </c>
      <c r="AH1330" s="114" t="s">
        <v>1193</v>
      </c>
      <c r="AI1330" s="114">
        <v>2</v>
      </c>
      <c r="AJ1330" s="114">
        <v>0</v>
      </c>
      <c r="AK1330" s="114">
        <v>2</v>
      </c>
      <c r="AL1330" s="114">
        <v>2</v>
      </c>
      <c r="AM1330" s="114">
        <v>0</v>
      </c>
      <c r="AN1330" s="118" t="s">
        <v>3500</v>
      </c>
      <c r="AO1330" s="122">
        <v>1</v>
      </c>
    </row>
    <row r="1331" spans="1:41" ht="25" customHeight="1" x14ac:dyDescent="0.35">
      <c r="A1331" s="141"/>
      <c r="B1331" s="141"/>
      <c r="C1331" s="114" t="str">
        <f t="shared" ca="1" si="192"/>
        <v>Expired</v>
      </c>
      <c r="D1331" s="114" t="s">
        <v>1221</v>
      </c>
      <c r="E1331" s="115">
        <v>42487</v>
      </c>
      <c r="F1331" s="115">
        <f>E1331</f>
        <v>42487</v>
      </c>
      <c r="G1331" s="115">
        <f t="shared" si="196"/>
        <v>43216</v>
      </c>
      <c r="H1331" s="114" t="s">
        <v>1229</v>
      </c>
      <c r="I1331" s="379" t="s">
        <v>1232</v>
      </c>
      <c r="J1331" s="155" t="s">
        <v>7543</v>
      </c>
      <c r="K1331" s="114" t="s">
        <v>11728</v>
      </c>
      <c r="L1331" s="114" t="s">
        <v>5123</v>
      </c>
      <c r="M1331" s="114" t="s">
        <v>3640</v>
      </c>
      <c r="N1331" s="116" t="str">
        <f t="shared" si="193"/>
        <v>LP</v>
      </c>
      <c r="O1331" s="118" t="s">
        <v>8733</v>
      </c>
      <c r="P1331" s="114" t="str">
        <f t="shared" ref="P1331:P1341" si="197">IF(EXACT(O1331,"Overseas Charities Operating in Jamaica"),"Medium",IF(EXACT(O1331,"Muslim Groups/Foundations"),"Medium",IF(EXACT(O1331,"Churches"),"Low",IF(EXACT(O1331,"Benevolent Societies"),"Low",IF(EXACT(O1331,"Alumni/Past Students'associations"),"Low",IF(EXACT(O1331,"Schools(Government/Private)"),"Low",IF(EXACT(O1331,"Govt.Based Trust/Charities"),"Low",IF(EXACT(O1331,"Trust"),"Medium",IF(EXACT(O1331,"Company Based Foundations"),"Medium",IF(EXACT(O1331,"Other Foundations"),"Medium",IF(EXACT(O1331,"Unincorporated Groups"),"Medium","")))))))))))</f>
        <v>Medium</v>
      </c>
      <c r="Q1331" s="155"/>
      <c r="R1331" s="356"/>
      <c r="S1331" s="356"/>
      <c r="T1331" s="155"/>
      <c r="U1331" s="127"/>
      <c r="V1331" s="119"/>
      <c r="W1331" s="119"/>
      <c r="X1331" s="119"/>
      <c r="Y1331" s="128"/>
      <c r="Z1331" s="118"/>
      <c r="AA1331" s="120"/>
      <c r="AB1331" s="120"/>
      <c r="AC1331" s="120"/>
      <c r="AD1331" s="120"/>
      <c r="AE1331" s="120"/>
      <c r="AF1331" s="121"/>
      <c r="AG1331" s="114"/>
      <c r="AH1331" s="114"/>
      <c r="AI1331" s="114"/>
      <c r="AJ1331" s="114"/>
      <c r="AK1331" s="114"/>
      <c r="AL1331" s="114"/>
      <c r="AM1331" s="114"/>
      <c r="AN1331" s="118" t="s">
        <v>3500</v>
      </c>
      <c r="AO1331" s="122">
        <v>1</v>
      </c>
    </row>
    <row r="1332" spans="1:41" ht="25" customHeight="1" x14ac:dyDescent="0.35">
      <c r="A1332" s="141"/>
      <c r="B1332" s="141"/>
      <c r="C1332" s="114" t="str">
        <f t="shared" ca="1" si="192"/>
        <v>Expired</v>
      </c>
      <c r="D1332" s="118" t="s">
        <v>4518</v>
      </c>
      <c r="E1332" s="129">
        <v>44327</v>
      </c>
      <c r="F1332" s="138">
        <v>44327</v>
      </c>
      <c r="G1332" s="115">
        <f t="shared" si="196"/>
        <v>45056</v>
      </c>
      <c r="H1332" s="118" t="s">
        <v>4519</v>
      </c>
      <c r="I1332" s="379" t="s">
        <v>8180</v>
      </c>
      <c r="J1332" s="345" t="s">
        <v>7544</v>
      </c>
      <c r="K1332" s="118" t="s">
        <v>14</v>
      </c>
      <c r="L1332" s="118" t="s">
        <v>3368</v>
      </c>
      <c r="M1332" s="114" t="s">
        <v>3640</v>
      </c>
      <c r="N1332" s="116" t="str">
        <f t="shared" si="193"/>
        <v>LP</v>
      </c>
      <c r="O1332" s="118" t="s">
        <v>8728</v>
      </c>
      <c r="P1332" s="114" t="str">
        <f t="shared" si="197"/>
        <v>Low</v>
      </c>
      <c r="Q1332" s="345" t="s">
        <v>5118</v>
      </c>
      <c r="R1332" s="357"/>
      <c r="S1332" s="357"/>
      <c r="T1332" s="345" t="s">
        <v>4520</v>
      </c>
      <c r="U1332" s="157" t="s">
        <v>7545</v>
      </c>
      <c r="V1332" s="118"/>
      <c r="W1332" s="118"/>
      <c r="X1332" s="118"/>
      <c r="Y1332" s="118"/>
      <c r="Z1332" s="118"/>
      <c r="AA1332" s="118"/>
      <c r="AB1332" s="118"/>
      <c r="AC1332" s="118"/>
      <c r="AD1332" s="118"/>
      <c r="AE1332" s="118"/>
      <c r="AF1332" s="140"/>
      <c r="AG1332" s="118"/>
      <c r="AH1332" s="118"/>
      <c r="AI1332" s="118"/>
      <c r="AJ1332" s="118"/>
      <c r="AK1332" s="118"/>
      <c r="AL1332" s="118"/>
      <c r="AM1332" s="118"/>
      <c r="AN1332" s="118" t="s">
        <v>3500</v>
      </c>
      <c r="AO1332" s="141">
        <v>1</v>
      </c>
    </row>
    <row r="1333" spans="1:41" ht="25" customHeight="1" x14ac:dyDescent="0.35">
      <c r="A1333" s="141"/>
      <c r="B1333" s="141"/>
      <c r="C1333" s="114" t="str">
        <f t="shared" ca="1" si="192"/>
        <v>Active</v>
      </c>
      <c r="D1333" s="114" t="s">
        <v>3635</v>
      </c>
      <c r="E1333" s="115">
        <v>43507</v>
      </c>
      <c r="F1333" s="115">
        <v>45699</v>
      </c>
      <c r="G1333" s="115">
        <f>DATE(YEAR(F1333),MONTH(F1333)+20,DAY(F1333)-1)</f>
        <v>46305</v>
      </c>
      <c r="H1333" s="114" t="s">
        <v>4909</v>
      </c>
      <c r="I1333" s="379" t="s">
        <v>8450</v>
      </c>
      <c r="J1333" s="155" t="s">
        <v>15352</v>
      </c>
      <c r="K1333" s="114" t="s">
        <v>11728</v>
      </c>
      <c r="L1333" s="114" t="s">
        <v>5123</v>
      </c>
      <c r="M1333" s="114" t="s">
        <v>3640</v>
      </c>
      <c r="N1333" s="116" t="str">
        <f t="shared" si="193"/>
        <v>LP</v>
      </c>
      <c r="O1333" s="118" t="s">
        <v>8725</v>
      </c>
      <c r="P1333" s="114" t="str">
        <f t="shared" si="197"/>
        <v>Medium</v>
      </c>
      <c r="Q1333" s="155" t="s">
        <v>7546</v>
      </c>
      <c r="R1333" s="356" t="s">
        <v>15353</v>
      </c>
      <c r="S1333" s="356"/>
      <c r="T1333" s="155" t="s">
        <v>15354</v>
      </c>
      <c r="U1333" s="117" t="s">
        <v>15355</v>
      </c>
      <c r="V1333" s="118" t="s">
        <v>15356</v>
      </c>
      <c r="W1333" s="119" t="s">
        <v>1193</v>
      </c>
      <c r="X1333" s="119" t="s">
        <v>1193</v>
      </c>
      <c r="Y1333" s="128">
        <v>44176</v>
      </c>
      <c r="Z1333" s="128">
        <v>44926</v>
      </c>
      <c r="AA1333" s="120">
        <v>128309</v>
      </c>
      <c r="AB1333" s="120">
        <v>0</v>
      </c>
      <c r="AC1333" s="120">
        <v>128309</v>
      </c>
      <c r="AD1333" s="120">
        <v>0</v>
      </c>
      <c r="AE1333" s="120">
        <v>-200143</v>
      </c>
      <c r="AF1333" s="121">
        <v>771279</v>
      </c>
      <c r="AG1333" s="114" t="s">
        <v>15357</v>
      </c>
      <c r="AH1333" s="131" t="s">
        <v>15358</v>
      </c>
      <c r="AI1333" s="131">
        <v>20</v>
      </c>
      <c r="AJ1333" s="131">
        <v>0</v>
      </c>
      <c r="AK1333" s="131">
        <v>20</v>
      </c>
      <c r="AL1333" s="131">
        <v>20</v>
      </c>
      <c r="AM1333" s="131">
        <v>1</v>
      </c>
      <c r="AN1333" s="118" t="s">
        <v>3500</v>
      </c>
      <c r="AO1333" s="122">
        <v>1</v>
      </c>
    </row>
    <row r="1334" spans="1:41" ht="25" customHeight="1" x14ac:dyDescent="0.35">
      <c r="A1334" s="141"/>
      <c r="B1334" s="141"/>
      <c r="C1334" s="114" t="str">
        <f t="shared" ca="1" si="192"/>
        <v>Expired</v>
      </c>
      <c r="D1334" s="114" t="s">
        <v>2714</v>
      </c>
      <c r="E1334" s="115">
        <v>44166</v>
      </c>
      <c r="F1334" s="115">
        <f>E1334</f>
        <v>44166</v>
      </c>
      <c r="G1334" s="115">
        <f>DATE(YEAR(F1334)+2,MONTH(F1334),DAY(F1334)-1)</f>
        <v>44895</v>
      </c>
      <c r="H1334" s="114" t="s">
        <v>2715</v>
      </c>
      <c r="I1334" s="379" t="s">
        <v>8451</v>
      </c>
      <c r="J1334" s="155" t="s">
        <v>7547</v>
      </c>
      <c r="K1334" s="114" t="s">
        <v>11728</v>
      </c>
      <c r="L1334" s="114" t="s">
        <v>5123</v>
      </c>
      <c r="M1334" s="114" t="s">
        <v>3640</v>
      </c>
      <c r="N1334" s="116" t="str">
        <f t="shared" si="193"/>
        <v>LP</v>
      </c>
      <c r="O1334" s="118" t="s">
        <v>8725</v>
      </c>
      <c r="P1334" s="114" t="str">
        <f t="shared" si="197"/>
        <v>Medium</v>
      </c>
      <c r="Q1334" s="155" t="s">
        <v>7548</v>
      </c>
      <c r="R1334" s="356"/>
      <c r="S1334" s="356"/>
      <c r="T1334" s="155" t="s">
        <v>2834</v>
      </c>
      <c r="U1334" s="127" t="s">
        <v>7549</v>
      </c>
      <c r="V1334" s="128"/>
      <c r="W1334" s="128"/>
      <c r="X1334" s="128"/>
      <c r="Y1334" s="128"/>
      <c r="Z1334" s="118"/>
      <c r="AA1334" s="120"/>
      <c r="AB1334" s="120"/>
      <c r="AC1334" s="120"/>
      <c r="AD1334" s="120"/>
      <c r="AE1334" s="120"/>
      <c r="AF1334" s="121"/>
      <c r="AG1334" s="114"/>
      <c r="AH1334" s="114"/>
      <c r="AI1334" s="114"/>
      <c r="AJ1334" s="114"/>
      <c r="AK1334" s="114"/>
      <c r="AL1334" s="114"/>
      <c r="AM1334" s="114"/>
      <c r="AN1334" s="118" t="s">
        <v>3500</v>
      </c>
      <c r="AO1334" s="122">
        <v>1</v>
      </c>
    </row>
    <row r="1335" spans="1:41" ht="25" customHeight="1" x14ac:dyDescent="0.35">
      <c r="A1335" s="141"/>
      <c r="B1335" s="141"/>
      <c r="C1335" s="114" t="str">
        <f t="shared" ca="1" si="192"/>
        <v>Active</v>
      </c>
      <c r="D1335" s="114" t="s">
        <v>8757</v>
      </c>
      <c r="E1335" s="115">
        <v>44130</v>
      </c>
      <c r="F1335" s="115">
        <v>45591</v>
      </c>
      <c r="G1335" s="115">
        <f>DATE(YEAR(F1335)+2,MONTH(F1335),DAY(F1335)-1)</f>
        <v>46320</v>
      </c>
      <c r="H1335" s="114" t="s">
        <v>2691</v>
      </c>
      <c r="I1335" s="379" t="s">
        <v>8452</v>
      </c>
      <c r="J1335" s="155" t="s">
        <v>7550</v>
      </c>
      <c r="K1335" s="114" t="s">
        <v>11728</v>
      </c>
      <c r="L1335" s="114" t="s">
        <v>5123</v>
      </c>
      <c r="M1335" s="114" t="s">
        <v>3640</v>
      </c>
      <c r="N1335" s="116" t="str">
        <f t="shared" si="193"/>
        <v>LP</v>
      </c>
      <c r="O1335" s="118" t="s">
        <v>8725</v>
      </c>
      <c r="P1335" s="114" t="str">
        <f t="shared" si="197"/>
        <v>Medium</v>
      </c>
      <c r="Q1335" s="155" t="s">
        <v>10726</v>
      </c>
      <c r="R1335" s="356" t="s">
        <v>14556</v>
      </c>
      <c r="S1335" s="356"/>
      <c r="T1335" s="155" t="s">
        <v>2830</v>
      </c>
      <c r="U1335" s="127" t="s">
        <v>14558</v>
      </c>
      <c r="V1335" s="129" t="s">
        <v>8758</v>
      </c>
      <c r="W1335" s="128" t="s">
        <v>1193</v>
      </c>
      <c r="X1335" s="128" t="s">
        <v>1193</v>
      </c>
      <c r="Y1335" s="128">
        <v>44047</v>
      </c>
      <c r="Z1335" s="128">
        <v>44561</v>
      </c>
      <c r="AA1335" s="120">
        <v>541108</v>
      </c>
      <c r="AB1335" s="120">
        <v>0</v>
      </c>
      <c r="AC1335" s="120">
        <v>135000</v>
      </c>
      <c r="AD1335" s="120">
        <v>0</v>
      </c>
      <c r="AE1335" s="120">
        <v>-1017724</v>
      </c>
      <c r="AF1335" s="121">
        <v>-35000</v>
      </c>
      <c r="AG1335" s="114" t="s">
        <v>1193</v>
      </c>
      <c r="AH1335" s="114" t="s">
        <v>14557</v>
      </c>
      <c r="AI1335" s="114">
        <v>2</v>
      </c>
      <c r="AJ1335" s="114">
        <v>0</v>
      </c>
      <c r="AK1335" s="114">
        <v>2</v>
      </c>
      <c r="AL1335" s="114">
        <v>2</v>
      </c>
      <c r="AM1335" s="114">
        <v>0</v>
      </c>
      <c r="AN1335" s="118" t="s">
        <v>3500</v>
      </c>
      <c r="AO1335" s="122">
        <v>1</v>
      </c>
    </row>
    <row r="1336" spans="1:41" ht="25" customHeight="1" x14ac:dyDescent="0.35">
      <c r="A1336" s="141"/>
      <c r="B1336" s="141"/>
      <c r="C1336" s="114" t="str">
        <f t="shared" ca="1" si="192"/>
        <v>Expired</v>
      </c>
      <c r="D1336" s="114" t="s">
        <v>4088</v>
      </c>
      <c r="E1336" s="115">
        <v>43742</v>
      </c>
      <c r="F1336" s="115">
        <v>45203</v>
      </c>
      <c r="G1336" s="115">
        <f>DATE(YEAR(F1336)+2,MONTH(F1336),DAY(F1336)-1)</f>
        <v>45933</v>
      </c>
      <c r="H1336" s="114" t="s">
        <v>2395</v>
      </c>
      <c r="I1336" s="379" t="s">
        <v>8453</v>
      </c>
      <c r="J1336" s="155" t="s">
        <v>7551</v>
      </c>
      <c r="K1336" s="114" t="s">
        <v>11728</v>
      </c>
      <c r="L1336" s="114" t="s">
        <v>5123</v>
      </c>
      <c r="M1336" s="114" t="s">
        <v>3640</v>
      </c>
      <c r="N1336" s="116" t="str">
        <f t="shared" si="193"/>
        <v>LP</v>
      </c>
      <c r="O1336" s="118" t="s">
        <v>8725</v>
      </c>
      <c r="P1336" s="114" t="str">
        <f t="shared" si="197"/>
        <v>Medium</v>
      </c>
      <c r="Q1336" s="155" t="s">
        <v>10727</v>
      </c>
      <c r="R1336" s="356" t="s">
        <v>13986</v>
      </c>
      <c r="S1336" s="356"/>
      <c r="T1336" s="155" t="s">
        <v>13987</v>
      </c>
      <c r="U1336" s="117" t="s">
        <v>13988</v>
      </c>
      <c r="V1336" s="118" t="s">
        <v>7552</v>
      </c>
      <c r="W1336" s="119" t="s">
        <v>1193</v>
      </c>
      <c r="X1336" s="119" t="s">
        <v>1193</v>
      </c>
      <c r="Y1336" s="128">
        <v>41855</v>
      </c>
      <c r="Z1336" s="128">
        <v>43100</v>
      </c>
      <c r="AA1336" s="120">
        <v>631033</v>
      </c>
      <c r="AB1336" s="120">
        <v>0</v>
      </c>
      <c r="AC1336" s="120">
        <v>0</v>
      </c>
      <c r="AD1336" s="120">
        <v>0</v>
      </c>
      <c r="AE1336" s="120">
        <v>-704193</v>
      </c>
      <c r="AF1336" s="121">
        <v>86973</v>
      </c>
      <c r="AG1336" s="114" t="s">
        <v>13989</v>
      </c>
      <c r="AH1336" s="130" t="s">
        <v>1193</v>
      </c>
      <c r="AI1336" s="119">
        <v>502</v>
      </c>
      <c r="AJ1336" s="119">
        <v>20</v>
      </c>
      <c r="AK1336" s="119">
        <v>482</v>
      </c>
      <c r="AL1336" s="119">
        <v>502</v>
      </c>
      <c r="AM1336" s="119">
        <v>0</v>
      </c>
      <c r="AN1336" s="118" t="s">
        <v>3500</v>
      </c>
      <c r="AO1336" s="122">
        <v>1</v>
      </c>
    </row>
    <row r="1337" spans="1:41" ht="25" customHeight="1" x14ac:dyDescent="0.35">
      <c r="A1337" s="141"/>
      <c r="B1337" s="141"/>
      <c r="C1337" s="114" t="str">
        <f t="shared" ca="1" si="192"/>
        <v>Active</v>
      </c>
      <c r="D1337" s="114" t="s">
        <v>3562</v>
      </c>
      <c r="E1337" s="115">
        <v>42831</v>
      </c>
      <c r="F1337" s="115">
        <v>45753</v>
      </c>
      <c r="G1337" s="115">
        <f>DATE(YEAR(F1337)+2,MONTH(F1337),DAY(F1337)-1)</f>
        <v>46482</v>
      </c>
      <c r="H1337" s="114" t="s">
        <v>1676</v>
      </c>
      <c r="I1337" s="379" t="s">
        <v>3215</v>
      </c>
      <c r="J1337" s="155" t="s">
        <v>7553</v>
      </c>
      <c r="K1337" s="114" t="s">
        <v>74</v>
      </c>
      <c r="L1337" s="114" t="s">
        <v>15709</v>
      </c>
      <c r="M1337" s="114" t="s">
        <v>3640</v>
      </c>
      <c r="N1337" s="116" t="str">
        <f t="shared" si="193"/>
        <v>LP</v>
      </c>
      <c r="O1337" s="118" t="s">
        <v>8725</v>
      </c>
      <c r="P1337" s="114" t="str">
        <f t="shared" si="197"/>
        <v>Medium</v>
      </c>
      <c r="Q1337" s="155" t="s">
        <v>1677</v>
      </c>
      <c r="R1337" s="356" t="s">
        <v>15010</v>
      </c>
      <c r="S1337" s="356"/>
      <c r="T1337" s="155" t="s">
        <v>14041</v>
      </c>
      <c r="U1337" s="117" t="s">
        <v>14042</v>
      </c>
      <c r="V1337" s="118" t="s">
        <v>14043</v>
      </c>
      <c r="W1337" s="119" t="s">
        <v>1193</v>
      </c>
      <c r="X1337" s="119" t="s">
        <v>14044</v>
      </c>
      <c r="Y1337" s="128">
        <v>42772</v>
      </c>
      <c r="Z1337" s="128">
        <v>44561</v>
      </c>
      <c r="AA1337" s="120">
        <v>59453612</v>
      </c>
      <c r="AB1337" s="120">
        <v>0</v>
      </c>
      <c r="AC1337" s="120">
        <v>54881491</v>
      </c>
      <c r="AD1337" s="120">
        <v>0</v>
      </c>
      <c r="AE1337" s="120">
        <v>59453612</v>
      </c>
      <c r="AF1337" s="121">
        <v>31287329</v>
      </c>
      <c r="AG1337" s="114" t="s">
        <v>1193</v>
      </c>
      <c r="AH1337" s="114" t="s">
        <v>1193</v>
      </c>
      <c r="AI1337" s="114">
        <v>12</v>
      </c>
      <c r="AJ1337" s="114">
        <v>8</v>
      </c>
      <c r="AK1337" s="114">
        <v>4</v>
      </c>
      <c r="AL1337" s="114">
        <v>163</v>
      </c>
      <c r="AM1337" s="114">
        <v>1</v>
      </c>
      <c r="AN1337" s="118" t="s">
        <v>4568</v>
      </c>
      <c r="AO1337" s="122">
        <v>1</v>
      </c>
    </row>
    <row r="1338" spans="1:41" ht="25" customHeight="1" x14ac:dyDescent="0.35">
      <c r="A1338" s="141"/>
      <c r="B1338" s="141"/>
      <c r="C1338" s="114" t="str">
        <f t="shared" ca="1" si="192"/>
        <v>Expired</v>
      </c>
      <c r="D1338" s="118" t="s">
        <v>4521</v>
      </c>
      <c r="E1338" s="129">
        <v>44456</v>
      </c>
      <c r="F1338" s="138">
        <v>45377</v>
      </c>
      <c r="G1338" s="115">
        <f>DATE(YEAR(F1338)+2,MONTH(F1338),DAY(F1338)-1)</f>
        <v>46106</v>
      </c>
      <c r="H1338" s="118" t="s">
        <v>4742</v>
      </c>
      <c r="I1338" s="379" t="s">
        <v>9687</v>
      </c>
      <c r="J1338" s="345" t="s">
        <v>7554</v>
      </c>
      <c r="K1338" s="118" t="s">
        <v>14</v>
      </c>
      <c r="L1338" s="118" t="s">
        <v>3368</v>
      </c>
      <c r="M1338" s="114" t="s">
        <v>3640</v>
      </c>
      <c r="N1338" s="116" t="str">
        <f t="shared" si="193"/>
        <v>LP</v>
      </c>
      <c r="O1338" s="118" t="s">
        <v>8728</v>
      </c>
      <c r="P1338" s="114" t="str">
        <f t="shared" si="197"/>
        <v>Low</v>
      </c>
      <c r="Q1338" s="345" t="s">
        <v>5119</v>
      </c>
      <c r="R1338" s="357"/>
      <c r="S1338" s="357"/>
      <c r="T1338" s="345" t="s">
        <v>4522</v>
      </c>
      <c r="U1338" s="139" t="s">
        <v>7555</v>
      </c>
      <c r="V1338" s="118"/>
      <c r="W1338" s="118"/>
      <c r="X1338" s="118"/>
      <c r="Y1338" s="118"/>
      <c r="Z1338" s="118"/>
      <c r="AA1338" s="118"/>
      <c r="AB1338" s="118"/>
      <c r="AC1338" s="118"/>
      <c r="AD1338" s="118"/>
      <c r="AE1338" s="118"/>
      <c r="AF1338" s="140"/>
      <c r="AG1338" s="118"/>
      <c r="AH1338" s="118"/>
      <c r="AI1338" s="118"/>
      <c r="AJ1338" s="118"/>
      <c r="AK1338" s="118"/>
      <c r="AL1338" s="118"/>
      <c r="AM1338" s="118"/>
      <c r="AN1338" s="118" t="s">
        <v>3500</v>
      </c>
      <c r="AO1338" s="141">
        <v>1</v>
      </c>
    </row>
    <row r="1339" spans="1:41" ht="25" customHeight="1" x14ac:dyDescent="0.35">
      <c r="A1339" s="141"/>
      <c r="B1339" s="141"/>
      <c r="C1339" s="114" t="str">
        <f t="shared" ca="1" si="192"/>
        <v>Expired</v>
      </c>
      <c r="D1339" s="114" t="s">
        <v>10075</v>
      </c>
      <c r="E1339" s="115">
        <v>44152</v>
      </c>
      <c r="F1339" s="115">
        <v>44882</v>
      </c>
      <c r="G1339" s="115">
        <f>DATE(YEAR(F1339)+1,MONTH(F1339),DAY(F1339)-1)</f>
        <v>45246</v>
      </c>
      <c r="H1339" s="114" t="s">
        <v>2704</v>
      </c>
      <c r="I1339" s="379" t="s">
        <v>8454</v>
      </c>
      <c r="J1339" s="155" t="s">
        <v>7556</v>
      </c>
      <c r="K1339" s="114" t="s">
        <v>24</v>
      </c>
      <c r="L1339" s="114" t="s">
        <v>5123</v>
      </c>
      <c r="M1339" s="114" t="s">
        <v>3640</v>
      </c>
      <c r="N1339" s="116" t="str">
        <f t="shared" si="193"/>
        <v>LP</v>
      </c>
      <c r="O1339" s="118" t="s">
        <v>8728</v>
      </c>
      <c r="P1339" s="114" t="str">
        <f t="shared" si="197"/>
        <v>Low</v>
      </c>
      <c r="Q1339" s="155" t="s">
        <v>2147</v>
      </c>
      <c r="R1339" s="356" t="s">
        <v>11659</v>
      </c>
      <c r="S1339" s="356"/>
      <c r="T1339" s="155" t="s">
        <v>10076</v>
      </c>
      <c r="U1339" s="127" t="s">
        <v>10077</v>
      </c>
      <c r="V1339" s="129" t="s">
        <v>11056</v>
      </c>
      <c r="W1339" s="129" t="s">
        <v>11057</v>
      </c>
      <c r="X1339" s="128" t="s">
        <v>1193</v>
      </c>
      <c r="Y1339" s="128">
        <v>44099</v>
      </c>
      <c r="Z1339" s="128">
        <v>44196</v>
      </c>
      <c r="AA1339" s="120">
        <v>0</v>
      </c>
      <c r="AB1339" s="120">
        <v>0</v>
      </c>
      <c r="AC1339" s="120">
        <v>0</v>
      </c>
      <c r="AD1339" s="120">
        <v>0</v>
      </c>
      <c r="AE1339" s="120">
        <v>0</v>
      </c>
      <c r="AF1339" s="121"/>
      <c r="AG1339" s="114" t="s">
        <v>1193</v>
      </c>
      <c r="AH1339" s="114" t="s">
        <v>1193</v>
      </c>
      <c r="AI1339" s="114">
        <v>5</v>
      </c>
      <c r="AJ1339" s="114">
        <v>2</v>
      </c>
      <c r="AK1339" s="114">
        <v>3</v>
      </c>
      <c r="AL1339" s="114">
        <v>0</v>
      </c>
      <c r="AM1339" s="114">
        <v>1</v>
      </c>
      <c r="AN1339" s="118" t="s">
        <v>3500</v>
      </c>
      <c r="AO1339" s="122">
        <v>1</v>
      </c>
    </row>
    <row r="1340" spans="1:41" ht="25" customHeight="1" x14ac:dyDescent="0.35">
      <c r="A1340" s="141"/>
      <c r="B1340" s="141"/>
      <c r="C1340" s="114" t="str">
        <f t="shared" ref="C1340:C1365" ca="1" si="198">IF(G1340&lt;TODAY(),"Expired","Active")</f>
        <v>Expired</v>
      </c>
      <c r="D1340" s="114" t="s">
        <v>3833</v>
      </c>
      <c r="E1340" s="115">
        <v>44449</v>
      </c>
      <c r="F1340" s="115">
        <v>44504</v>
      </c>
      <c r="G1340" s="115">
        <f t="shared" ref="G1340:G1348" si="199">DATE(YEAR(F1340)+2,MONTH(F1340),DAY(F1340)-1)</f>
        <v>45233</v>
      </c>
      <c r="H1340" s="114" t="s">
        <v>4129</v>
      </c>
      <c r="I1340" s="379" t="s">
        <v>8455</v>
      </c>
      <c r="J1340" s="155" t="s">
        <v>10234</v>
      </c>
      <c r="K1340" s="114" t="s">
        <v>11728</v>
      </c>
      <c r="L1340" s="114" t="s">
        <v>5123</v>
      </c>
      <c r="M1340" s="114" t="s">
        <v>3640</v>
      </c>
      <c r="N1340" s="116" t="str">
        <f t="shared" si="193"/>
        <v>LP</v>
      </c>
      <c r="O1340" s="118" t="s">
        <v>8728</v>
      </c>
      <c r="P1340" s="114" t="str">
        <f t="shared" si="197"/>
        <v>Low</v>
      </c>
      <c r="Q1340" s="155" t="s">
        <v>10344</v>
      </c>
      <c r="R1340" s="356"/>
      <c r="S1340" s="356"/>
      <c r="T1340" s="155" t="s">
        <v>4130</v>
      </c>
      <c r="U1340" s="127" t="s">
        <v>7557</v>
      </c>
      <c r="V1340" s="118" t="s">
        <v>7558</v>
      </c>
      <c r="W1340" s="119" t="s">
        <v>1193</v>
      </c>
      <c r="X1340" s="118" t="s">
        <v>7860</v>
      </c>
      <c r="Y1340" s="115">
        <v>44305</v>
      </c>
      <c r="Z1340" s="136" t="s">
        <v>3305</v>
      </c>
      <c r="AA1340" s="130">
        <v>0</v>
      </c>
      <c r="AB1340" s="130">
        <v>0</v>
      </c>
      <c r="AC1340" s="130">
        <v>0</v>
      </c>
      <c r="AD1340" s="130">
        <v>0</v>
      </c>
      <c r="AE1340" s="130">
        <v>0</v>
      </c>
      <c r="AF1340" s="137"/>
      <c r="AG1340" s="114" t="s">
        <v>7860</v>
      </c>
      <c r="AH1340" s="114" t="s">
        <v>1193</v>
      </c>
      <c r="AI1340" s="114"/>
      <c r="AJ1340" s="114"/>
      <c r="AK1340" s="114"/>
      <c r="AL1340" s="114"/>
      <c r="AM1340" s="114"/>
      <c r="AN1340" s="136" t="s">
        <v>3500</v>
      </c>
      <c r="AO1340" s="122">
        <v>1</v>
      </c>
    </row>
    <row r="1341" spans="1:41" ht="25" customHeight="1" x14ac:dyDescent="0.35">
      <c r="A1341" s="141"/>
      <c r="B1341" s="141"/>
      <c r="C1341" s="114" t="str">
        <f t="shared" ca="1" si="198"/>
        <v>Expired</v>
      </c>
      <c r="D1341" s="114" t="s">
        <v>3770</v>
      </c>
      <c r="E1341" s="115">
        <v>44365</v>
      </c>
      <c r="F1341" s="115">
        <v>44365</v>
      </c>
      <c r="G1341" s="115">
        <f t="shared" si="199"/>
        <v>45094</v>
      </c>
      <c r="H1341" s="114" t="s">
        <v>4102</v>
      </c>
      <c r="I1341" s="379" t="s">
        <v>8456</v>
      </c>
      <c r="J1341" s="155" t="s">
        <v>7559</v>
      </c>
      <c r="K1341" s="114" t="s">
        <v>11728</v>
      </c>
      <c r="L1341" s="114" t="s">
        <v>5123</v>
      </c>
      <c r="M1341" s="114" t="s">
        <v>3640</v>
      </c>
      <c r="N1341" s="116" t="str">
        <f t="shared" ref="N1341:N1365" si="200">IF(EXACT(M1341,"C - COMPANY ACT"),"LP",IF(EXACT(M1341,"V- VEST ACT (WITHIN PARLIAMENT) "),"LP",IF(EXACT(M1341,"FS - FRIENDLY SOCIETIES ACT"),"LP",IF(EXACT(M1341,"UN - UNICORPORATED"),"LA",""))))</f>
        <v>LP</v>
      </c>
      <c r="O1341" s="118" t="s">
        <v>8725</v>
      </c>
      <c r="P1341" s="114" t="str">
        <f t="shared" si="197"/>
        <v>Medium</v>
      </c>
      <c r="Q1341" s="155" t="s">
        <v>7560</v>
      </c>
      <c r="R1341" s="356"/>
      <c r="S1341" s="356"/>
      <c r="T1341" s="155" t="s">
        <v>7561</v>
      </c>
      <c r="U1341" s="127" t="s">
        <v>7562</v>
      </c>
      <c r="V1341" s="118" t="s">
        <v>7101</v>
      </c>
      <c r="W1341" s="118" t="s">
        <v>7563</v>
      </c>
      <c r="X1341" s="119" t="s">
        <v>1193</v>
      </c>
      <c r="Y1341" s="115">
        <v>44294</v>
      </c>
      <c r="Z1341" s="118" t="s">
        <v>3303</v>
      </c>
      <c r="AA1341" s="130">
        <v>0</v>
      </c>
      <c r="AB1341" s="130">
        <v>0</v>
      </c>
      <c r="AC1341" s="130">
        <v>0</v>
      </c>
      <c r="AD1341" s="130">
        <v>0</v>
      </c>
      <c r="AE1341" s="130">
        <v>0</v>
      </c>
      <c r="AF1341" s="137"/>
      <c r="AG1341" s="114"/>
      <c r="AH1341" s="114"/>
      <c r="AI1341" s="114"/>
      <c r="AJ1341" s="114"/>
      <c r="AK1341" s="114"/>
      <c r="AL1341" s="114"/>
      <c r="AM1341" s="114"/>
      <c r="AN1341" s="136" t="s">
        <v>3500</v>
      </c>
      <c r="AO1341" s="122">
        <v>1</v>
      </c>
    </row>
    <row r="1342" spans="1:41" ht="25" customHeight="1" x14ac:dyDescent="0.35">
      <c r="A1342" s="141" t="s">
        <v>11533</v>
      </c>
      <c r="B1342" s="207">
        <v>46058</v>
      </c>
      <c r="C1342" s="114" t="str">
        <f t="shared" ca="1" si="198"/>
        <v>Active</v>
      </c>
      <c r="D1342" s="114" t="s">
        <v>16239</v>
      </c>
      <c r="E1342" s="115">
        <v>46058</v>
      </c>
      <c r="F1342" s="115">
        <v>46058</v>
      </c>
      <c r="G1342" s="115">
        <f t="shared" si="199"/>
        <v>46787</v>
      </c>
      <c r="H1342" s="114" t="s">
        <v>16240</v>
      </c>
      <c r="I1342" s="379" t="s">
        <v>16241</v>
      </c>
      <c r="J1342" s="155" t="s">
        <v>16242</v>
      </c>
      <c r="K1342" s="114" t="s">
        <v>11728</v>
      </c>
      <c r="L1342" s="114" t="s">
        <v>5123</v>
      </c>
      <c r="M1342" s="114" t="s">
        <v>3640</v>
      </c>
      <c r="N1342" s="116" t="str">
        <f t="shared" si="200"/>
        <v>LP</v>
      </c>
      <c r="O1342" s="114" t="s">
        <v>8725</v>
      </c>
      <c r="P1342" s="114" t="str">
        <f>IF(EXACT(O1342,"Overseas Charities Operating in Jamaica"),"Medium",IF(EXACT(O1342,"Muslim Groups/Foundations"),"Medium",IF(EXACT(O1342,"Churches"),"Low",IF(EXACT(O1342,"Benevolent Societies"),"Low",IF(EXACT(O1342,"Alumni/Past Students Associations"),"Low",IF(EXACT(O1342,"Schools(Government/Private)"),"Low",IF(EXACT(O1342,"Govt.Based Trusts/Charities"),"Low",IF(EXACT(O1342,"Trust"),"Medium",IF(EXACT(O1342,"Company Based Foundations"),"Medium",IF(EXACT(O1342,"Other Foundations"),"Medium",IF(EXACT(O1342,"Unincorporated Groups"),"Medium","")))))))))))</f>
        <v>Medium</v>
      </c>
      <c r="Q1342" s="155" t="s">
        <v>16243</v>
      </c>
      <c r="R1342" s="356" t="s">
        <v>16244</v>
      </c>
      <c r="S1342" s="356"/>
      <c r="T1342" s="155" t="s">
        <v>16245</v>
      </c>
      <c r="U1342" s="117" t="s">
        <v>16246</v>
      </c>
      <c r="V1342" s="118" t="s">
        <v>16247</v>
      </c>
      <c r="W1342" s="119" t="s">
        <v>1193</v>
      </c>
      <c r="X1342" s="119" t="s">
        <v>1193</v>
      </c>
      <c r="Y1342" s="115">
        <v>46003</v>
      </c>
      <c r="Z1342" s="115" t="s">
        <v>3303</v>
      </c>
      <c r="AA1342" s="120">
        <v>0</v>
      </c>
      <c r="AB1342" s="120">
        <v>0</v>
      </c>
      <c r="AC1342" s="120">
        <v>0</v>
      </c>
      <c r="AD1342" s="120">
        <v>0</v>
      </c>
      <c r="AE1342" s="120">
        <v>0</v>
      </c>
      <c r="AF1342" s="121">
        <v>0</v>
      </c>
      <c r="AG1342" s="114" t="s">
        <v>1193</v>
      </c>
      <c r="AH1342" s="114" t="s">
        <v>1193</v>
      </c>
      <c r="AI1342" s="114">
        <v>2</v>
      </c>
      <c r="AJ1342" s="114">
        <v>0</v>
      </c>
      <c r="AK1342" s="114">
        <v>2</v>
      </c>
      <c r="AL1342" s="114">
        <v>2</v>
      </c>
      <c r="AM1342" s="114">
        <v>1</v>
      </c>
      <c r="AN1342" s="118" t="s">
        <v>3500</v>
      </c>
      <c r="AO1342" s="122">
        <v>1</v>
      </c>
    </row>
    <row r="1343" spans="1:41" ht="25" customHeight="1" x14ac:dyDescent="0.35">
      <c r="A1343" s="141"/>
      <c r="B1343" s="141"/>
      <c r="C1343" s="114" t="str">
        <f t="shared" ca="1" si="198"/>
        <v>Active</v>
      </c>
      <c r="D1343" s="118" t="s">
        <v>15657</v>
      </c>
      <c r="E1343" s="129">
        <v>43166</v>
      </c>
      <c r="F1343" s="138">
        <v>46088</v>
      </c>
      <c r="G1343" s="115">
        <f t="shared" si="199"/>
        <v>46818</v>
      </c>
      <c r="H1343" s="118" t="s">
        <v>4524</v>
      </c>
      <c r="I1343" s="379" t="s">
        <v>8181</v>
      </c>
      <c r="J1343" s="345" t="s">
        <v>16444</v>
      </c>
      <c r="K1343" s="118" t="s">
        <v>9</v>
      </c>
      <c r="L1343" s="118" t="s">
        <v>3368</v>
      </c>
      <c r="M1343" s="114" t="s">
        <v>3640</v>
      </c>
      <c r="N1343" s="116" t="str">
        <f t="shared" si="200"/>
        <v>LP</v>
      </c>
      <c r="O1343" s="118" t="s">
        <v>8728</v>
      </c>
      <c r="P1343" s="114" t="str">
        <f t="shared" ref="P1343:P1364" si="201">IF(EXACT(O1343,"Overseas Charities Operating in Jamaica"),"Medium",IF(EXACT(O1343,"Muslim Groups/Foundations"),"Medium",IF(EXACT(O1343,"Churches"),"Low",IF(EXACT(O1343,"Benevolent Societies"),"Low",IF(EXACT(O1343,"Alumni/Past Students'associations"),"Low",IF(EXACT(O1343,"Schools(Government/Private)"),"Low",IF(EXACT(O1343,"Govt.Based Trust/Charities"),"Low",IF(EXACT(O1343,"Trust"),"Medium",IF(EXACT(O1343,"Company Based Foundations"),"Medium",IF(EXACT(O1343,"Other Foundations"),"Medium",IF(EXACT(O1343,"Unincorporated Groups"),"Medium","")))))))))))</f>
        <v>Low</v>
      </c>
      <c r="Q1343" s="345" t="s">
        <v>4525</v>
      </c>
      <c r="R1343" s="357"/>
      <c r="S1343" s="357"/>
      <c r="T1343" s="345" t="s">
        <v>4526</v>
      </c>
      <c r="U1343" s="139" t="s">
        <v>7564</v>
      </c>
      <c r="V1343" s="118"/>
      <c r="W1343" s="118"/>
      <c r="X1343" s="118"/>
      <c r="Y1343" s="118"/>
      <c r="Z1343" s="118"/>
      <c r="AA1343" s="118"/>
      <c r="AB1343" s="118"/>
      <c r="AC1343" s="118"/>
      <c r="AD1343" s="118"/>
      <c r="AE1343" s="118"/>
      <c r="AF1343" s="140"/>
      <c r="AG1343" s="118"/>
      <c r="AH1343" s="118"/>
      <c r="AI1343" s="118">
        <v>0</v>
      </c>
      <c r="AJ1343" s="118">
        <v>0</v>
      </c>
      <c r="AK1343" s="118">
        <v>0</v>
      </c>
      <c r="AL1343" s="118">
        <v>0</v>
      </c>
      <c r="AM1343" s="118">
        <v>0</v>
      </c>
      <c r="AN1343" s="118" t="s">
        <v>3500</v>
      </c>
      <c r="AO1343" s="141">
        <v>1</v>
      </c>
    </row>
    <row r="1344" spans="1:41" ht="25" customHeight="1" x14ac:dyDescent="0.35">
      <c r="A1344" s="141"/>
      <c r="B1344" s="141"/>
      <c r="C1344" s="114" t="str">
        <f t="shared" ca="1" si="198"/>
        <v>Expired</v>
      </c>
      <c r="D1344" s="114" t="s">
        <v>1333</v>
      </c>
      <c r="E1344" s="115">
        <v>42601</v>
      </c>
      <c r="F1344" s="115">
        <f>E1344</f>
        <v>42601</v>
      </c>
      <c r="G1344" s="115">
        <f t="shared" si="199"/>
        <v>43330</v>
      </c>
      <c r="H1344" s="114" t="s">
        <v>1343</v>
      </c>
      <c r="I1344" s="379" t="s">
        <v>16570</v>
      </c>
      <c r="J1344" s="155" t="s">
        <v>7565</v>
      </c>
      <c r="K1344" s="114" t="s">
        <v>24</v>
      </c>
      <c r="L1344" s="114" t="s">
        <v>5123</v>
      </c>
      <c r="M1344" s="114" t="s">
        <v>3640</v>
      </c>
      <c r="N1344" s="116" t="str">
        <f t="shared" si="200"/>
        <v>LP</v>
      </c>
      <c r="O1344" s="118" t="s">
        <v>8725</v>
      </c>
      <c r="P1344" s="114" t="str">
        <f t="shared" si="201"/>
        <v>Medium</v>
      </c>
      <c r="Q1344" s="155" t="s">
        <v>7566</v>
      </c>
      <c r="R1344" s="356"/>
      <c r="S1344" s="356"/>
      <c r="T1344" s="155" t="s">
        <v>1354</v>
      </c>
      <c r="U1344" s="117" t="s">
        <v>7567</v>
      </c>
      <c r="V1344" s="119"/>
      <c r="W1344" s="119"/>
      <c r="X1344" s="119"/>
      <c r="Y1344" s="128"/>
      <c r="Z1344" s="118"/>
      <c r="AA1344" s="120"/>
      <c r="AB1344" s="120"/>
      <c r="AC1344" s="120"/>
      <c r="AD1344" s="120"/>
      <c r="AE1344" s="120"/>
      <c r="AF1344" s="121"/>
      <c r="AG1344" s="114"/>
      <c r="AH1344" s="114"/>
      <c r="AI1344" s="114"/>
      <c r="AJ1344" s="114"/>
      <c r="AK1344" s="114"/>
      <c r="AL1344" s="114"/>
      <c r="AM1344" s="114"/>
      <c r="AN1344" s="118" t="s">
        <v>3500</v>
      </c>
      <c r="AO1344" s="122">
        <v>1</v>
      </c>
    </row>
    <row r="1345" spans="1:41" ht="25" customHeight="1" x14ac:dyDescent="0.35">
      <c r="A1345" s="141"/>
      <c r="B1345" s="141"/>
      <c r="C1345" s="114" t="str">
        <f t="shared" ca="1" si="198"/>
        <v>Expired</v>
      </c>
      <c r="D1345" s="114" t="s">
        <v>3925</v>
      </c>
      <c r="E1345" s="115">
        <v>43542</v>
      </c>
      <c r="F1345" s="115">
        <v>44273</v>
      </c>
      <c r="G1345" s="115">
        <f t="shared" si="199"/>
        <v>45002</v>
      </c>
      <c r="H1345" s="114" t="s">
        <v>4910</v>
      </c>
      <c r="I1345" s="379" t="s">
        <v>8457</v>
      </c>
      <c r="J1345" s="155" t="s">
        <v>7568</v>
      </c>
      <c r="K1345" s="114" t="s">
        <v>30</v>
      </c>
      <c r="L1345" s="114" t="s">
        <v>15709</v>
      </c>
      <c r="M1345" s="114" t="s">
        <v>3640</v>
      </c>
      <c r="N1345" s="116" t="str">
        <f t="shared" si="200"/>
        <v>LP</v>
      </c>
      <c r="O1345" s="118" t="s">
        <v>8728</v>
      </c>
      <c r="P1345" s="114" t="str">
        <f t="shared" si="201"/>
        <v>Low</v>
      </c>
      <c r="Q1345" s="155" t="s">
        <v>7569</v>
      </c>
      <c r="R1345" s="356"/>
      <c r="S1345" s="356"/>
      <c r="T1345" s="155" t="s">
        <v>2774</v>
      </c>
      <c r="U1345" s="117" t="s">
        <v>7570</v>
      </c>
      <c r="V1345" s="118" t="s">
        <v>5284</v>
      </c>
      <c r="W1345" s="119" t="s">
        <v>1193</v>
      </c>
      <c r="X1345" s="119" t="s">
        <v>1193</v>
      </c>
      <c r="Y1345" s="128">
        <v>43479</v>
      </c>
      <c r="Z1345" s="118" t="s">
        <v>3305</v>
      </c>
      <c r="AA1345" s="120">
        <v>389004.32</v>
      </c>
      <c r="AB1345" s="120">
        <v>0</v>
      </c>
      <c r="AC1345" s="120">
        <v>50000</v>
      </c>
      <c r="AD1345" s="120">
        <v>0</v>
      </c>
      <c r="AE1345" s="120">
        <v>230000</v>
      </c>
      <c r="AF1345" s="121"/>
      <c r="AG1345" s="114" t="s">
        <v>7861</v>
      </c>
      <c r="AH1345" s="114" t="s">
        <v>7862</v>
      </c>
      <c r="AI1345" s="114"/>
      <c r="AJ1345" s="114"/>
      <c r="AK1345" s="114"/>
      <c r="AL1345" s="114"/>
      <c r="AM1345" s="114"/>
      <c r="AN1345" s="118" t="s">
        <v>3500</v>
      </c>
      <c r="AO1345" s="122">
        <v>1</v>
      </c>
    </row>
    <row r="1346" spans="1:41" ht="25" customHeight="1" x14ac:dyDescent="0.35">
      <c r="A1346" s="141"/>
      <c r="B1346" s="141"/>
      <c r="C1346" s="114" t="str">
        <f t="shared" ca="1" si="198"/>
        <v>Expired</v>
      </c>
      <c r="D1346" s="114" t="s">
        <v>188</v>
      </c>
      <c r="E1346" s="115">
        <v>41786</v>
      </c>
      <c r="F1346" s="115">
        <f>E1346</f>
        <v>41786</v>
      </c>
      <c r="G1346" s="115">
        <f t="shared" si="199"/>
        <v>42516</v>
      </c>
      <c r="H1346" s="114" t="s">
        <v>189</v>
      </c>
      <c r="I1346" s="379" t="s">
        <v>190</v>
      </c>
      <c r="J1346" s="155" t="s">
        <v>7571</v>
      </c>
      <c r="K1346" s="114" t="s">
        <v>11728</v>
      </c>
      <c r="L1346" s="114" t="s">
        <v>5123</v>
      </c>
      <c r="M1346" s="114" t="s">
        <v>3640</v>
      </c>
      <c r="N1346" s="116" t="str">
        <f t="shared" si="200"/>
        <v>LP</v>
      </c>
      <c r="O1346" s="118" t="s">
        <v>8728</v>
      </c>
      <c r="P1346" s="114" t="str">
        <f t="shared" si="201"/>
        <v>Low</v>
      </c>
      <c r="Q1346" s="155" t="s">
        <v>499</v>
      </c>
      <c r="R1346" s="356"/>
      <c r="S1346" s="356"/>
      <c r="T1346" s="155" t="s">
        <v>8870</v>
      </c>
      <c r="U1346" s="117" t="s">
        <v>8871</v>
      </c>
      <c r="V1346" s="118" t="s">
        <v>11058</v>
      </c>
      <c r="W1346" s="119" t="s">
        <v>1193</v>
      </c>
      <c r="X1346" s="119" t="s">
        <v>1193</v>
      </c>
      <c r="Y1346" s="128">
        <v>41753</v>
      </c>
      <c r="Z1346" s="128">
        <v>42004</v>
      </c>
      <c r="AA1346" s="120">
        <v>12054165</v>
      </c>
      <c r="AB1346" s="120">
        <v>0</v>
      </c>
      <c r="AC1346" s="120">
        <v>160595</v>
      </c>
      <c r="AD1346" s="120">
        <v>0</v>
      </c>
      <c r="AE1346" s="120">
        <v>7618402</v>
      </c>
      <c r="AF1346" s="121"/>
      <c r="AG1346" s="114" t="s">
        <v>1193</v>
      </c>
      <c r="AH1346" s="114" t="s">
        <v>1193</v>
      </c>
      <c r="AI1346" s="114">
        <v>8</v>
      </c>
      <c r="AJ1346" s="114">
        <v>7</v>
      </c>
      <c r="AK1346" s="114">
        <v>1</v>
      </c>
      <c r="AL1346" s="114">
        <v>15</v>
      </c>
      <c r="AM1346" s="114">
        <v>0</v>
      </c>
      <c r="AN1346" s="118" t="s">
        <v>3500</v>
      </c>
      <c r="AO1346" s="122">
        <v>1</v>
      </c>
    </row>
    <row r="1347" spans="1:41" ht="25" customHeight="1" x14ac:dyDescent="0.35">
      <c r="A1347" s="141"/>
      <c r="B1347" s="141"/>
      <c r="C1347" s="114" t="str">
        <f t="shared" ca="1" si="198"/>
        <v>Expired</v>
      </c>
      <c r="D1347" s="114" t="s">
        <v>4072</v>
      </c>
      <c r="E1347" s="115">
        <v>44699</v>
      </c>
      <c r="F1347" s="115">
        <v>44699</v>
      </c>
      <c r="G1347" s="115">
        <f t="shared" si="199"/>
        <v>45429</v>
      </c>
      <c r="H1347" s="114" t="s">
        <v>4562</v>
      </c>
      <c r="I1347" s="379" t="s">
        <v>8458</v>
      </c>
      <c r="J1347" s="155" t="s">
        <v>7572</v>
      </c>
      <c r="K1347" s="114" t="s">
        <v>11728</v>
      </c>
      <c r="L1347" s="114" t="s">
        <v>5123</v>
      </c>
      <c r="M1347" s="114" t="s">
        <v>3640</v>
      </c>
      <c r="N1347" s="116" t="str">
        <f t="shared" si="200"/>
        <v>LP</v>
      </c>
      <c r="O1347" s="118" t="s">
        <v>8725</v>
      </c>
      <c r="P1347" s="114" t="str">
        <f t="shared" si="201"/>
        <v>Medium</v>
      </c>
      <c r="Q1347" s="155" t="s">
        <v>7573</v>
      </c>
      <c r="R1347" s="356"/>
      <c r="S1347" s="356"/>
      <c r="T1347" s="155"/>
      <c r="U1347" s="117"/>
      <c r="V1347" s="129" t="s">
        <v>7574</v>
      </c>
      <c r="W1347" s="128" t="s">
        <v>1193</v>
      </c>
      <c r="X1347" s="128" t="s">
        <v>1193</v>
      </c>
      <c r="Y1347" s="128">
        <v>44685</v>
      </c>
      <c r="Z1347" s="118" t="s">
        <v>3303</v>
      </c>
      <c r="AA1347" s="120">
        <v>0</v>
      </c>
      <c r="AB1347" s="120">
        <v>0</v>
      </c>
      <c r="AC1347" s="120">
        <v>0</v>
      </c>
      <c r="AD1347" s="120">
        <v>0</v>
      </c>
      <c r="AE1347" s="120">
        <v>0</v>
      </c>
      <c r="AF1347" s="121"/>
      <c r="AG1347" s="114" t="s">
        <v>1193</v>
      </c>
      <c r="AH1347" s="114" t="s">
        <v>1193</v>
      </c>
      <c r="AI1347" s="114"/>
      <c r="AJ1347" s="114"/>
      <c r="AK1347" s="114"/>
      <c r="AL1347" s="114"/>
      <c r="AM1347" s="114"/>
      <c r="AN1347" s="118" t="s">
        <v>3500</v>
      </c>
      <c r="AO1347" s="122">
        <v>1</v>
      </c>
    </row>
    <row r="1348" spans="1:41" ht="25" customHeight="1" x14ac:dyDescent="0.35">
      <c r="A1348" s="141" t="s">
        <v>11546</v>
      </c>
      <c r="B1348" s="141"/>
      <c r="C1348" s="114" t="str">
        <f t="shared" ca="1" si="198"/>
        <v>Active</v>
      </c>
      <c r="D1348" s="114" t="s">
        <v>8654</v>
      </c>
      <c r="E1348" s="115">
        <v>42691</v>
      </c>
      <c r="F1348" s="115">
        <v>45613</v>
      </c>
      <c r="G1348" s="115">
        <f t="shared" si="199"/>
        <v>46342</v>
      </c>
      <c r="H1348" s="114" t="s">
        <v>1401</v>
      </c>
      <c r="I1348" s="379" t="s">
        <v>3159</v>
      </c>
      <c r="J1348" s="155" t="s">
        <v>7575</v>
      </c>
      <c r="K1348" s="114" t="s">
        <v>11728</v>
      </c>
      <c r="L1348" s="114" t="s">
        <v>5123</v>
      </c>
      <c r="M1348" s="114" t="s">
        <v>3640</v>
      </c>
      <c r="N1348" s="116" t="str">
        <f t="shared" si="200"/>
        <v>LP</v>
      </c>
      <c r="O1348" s="118" t="s">
        <v>8725</v>
      </c>
      <c r="P1348" s="114" t="str">
        <f t="shared" si="201"/>
        <v>Medium</v>
      </c>
      <c r="Q1348" s="155" t="s">
        <v>10728</v>
      </c>
      <c r="R1348" s="356" t="s">
        <v>14542</v>
      </c>
      <c r="S1348" s="356"/>
      <c r="T1348" s="155" t="s">
        <v>14541</v>
      </c>
      <c r="U1348" s="117" t="s">
        <v>14543</v>
      </c>
      <c r="V1348" s="118" t="s">
        <v>14544</v>
      </c>
      <c r="W1348" s="119" t="s">
        <v>1193</v>
      </c>
      <c r="X1348" s="119" t="s">
        <v>1193</v>
      </c>
      <c r="Y1348" s="128" t="s">
        <v>1193</v>
      </c>
      <c r="Z1348" s="115">
        <v>43100</v>
      </c>
      <c r="AA1348" s="120">
        <v>1176778</v>
      </c>
      <c r="AB1348" s="120">
        <v>0</v>
      </c>
      <c r="AC1348" s="120">
        <v>940772</v>
      </c>
      <c r="AD1348" s="120">
        <v>0</v>
      </c>
      <c r="AE1348" s="120">
        <v>1146264</v>
      </c>
      <c r="AF1348" s="121">
        <v>30514</v>
      </c>
      <c r="AG1348" s="114" t="s">
        <v>14545</v>
      </c>
      <c r="AH1348" s="130" t="s">
        <v>14546</v>
      </c>
      <c r="AI1348" s="131">
        <v>8</v>
      </c>
      <c r="AJ1348" s="131">
        <v>6</v>
      </c>
      <c r="AK1348" s="131">
        <v>2</v>
      </c>
      <c r="AL1348" s="131">
        <v>7</v>
      </c>
      <c r="AM1348" s="131">
        <v>0</v>
      </c>
      <c r="AN1348" s="118" t="s">
        <v>3500</v>
      </c>
      <c r="AO1348" s="122">
        <v>1</v>
      </c>
    </row>
    <row r="1349" spans="1:41" ht="25" customHeight="1" x14ac:dyDescent="0.35">
      <c r="A1349" s="141"/>
      <c r="B1349" s="141"/>
      <c r="C1349" s="114" t="str">
        <f t="shared" ca="1" si="198"/>
        <v>Expired</v>
      </c>
      <c r="D1349" s="114" t="s">
        <v>3882</v>
      </c>
      <c r="E1349" s="115">
        <v>43742</v>
      </c>
      <c r="F1349" s="115">
        <v>45569</v>
      </c>
      <c r="G1349" s="115">
        <f>DATE(YEAR(F1349)+1,MONTH(F1349),DAY(F1349)-1)</f>
        <v>45933</v>
      </c>
      <c r="H1349" s="114" t="s">
        <v>2404</v>
      </c>
      <c r="I1349" s="379" t="s">
        <v>8460</v>
      </c>
      <c r="J1349" s="155" t="s">
        <v>13092</v>
      </c>
      <c r="K1349" s="114" t="s">
        <v>11728</v>
      </c>
      <c r="L1349" s="114" t="s">
        <v>5123</v>
      </c>
      <c r="M1349" s="114" t="s">
        <v>3640</v>
      </c>
      <c r="N1349" s="116" t="str">
        <f t="shared" si="200"/>
        <v>LP</v>
      </c>
      <c r="O1349" s="118" t="s">
        <v>8725</v>
      </c>
      <c r="P1349" s="114" t="str">
        <f t="shared" si="201"/>
        <v>Medium</v>
      </c>
      <c r="Q1349" s="155" t="s">
        <v>10729</v>
      </c>
      <c r="R1349" s="356" t="s">
        <v>13093</v>
      </c>
      <c r="S1349" s="356"/>
      <c r="T1349" s="155" t="s">
        <v>13094</v>
      </c>
      <c r="U1349" s="117" t="s">
        <v>13097</v>
      </c>
      <c r="V1349" s="129" t="s">
        <v>11171</v>
      </c>
      <c r="W1349" s="129" t="s">
        <v>7578</v>
      </c>
      <c r="X1349" s="128" t="s">
        <v>1193</v>
      </c>
      <c r="Y1349" s="128">
        <v>43572</v>
      </c>
      <c r="Z1349" s="128">
        <v>44196</v>
      </c>
      <c r="AA1349" s="120">
        <v>700000</v>
      </c>
      <c r="AB1349" s="120">
        <v>0</v>
      </c>
      <c r="AC1349" s="120">
        <v>-700000</v>
      </c>
      <c r="AD1349" s="120">
        <v>0</v>
      </c>
      <c r="AE1349" s="120">
        <v>-700000</v>
      </c>
      <c r="AF1349" s="121">
        <v>5000</v>
      </c>
      <c r="AG1349" s="114" t="s">
        <v>13096</v>
      </c>
      <c r="AH1349" s="131" t="s">
        <v>13095</v>
      </c>
      <c r="AI1349" s="131">
        <v>2</v>
      </c>
      <c r="AJ1349" s="131">
        <v>1</v>
      </c>
      <c r="AK1349" s="131">
        <v>1</v>
      </c>
      <c r="AL1349" s="131">
        <v>0</v>
      </c>
      <c r="AM1349" s="131">
        <v>0</v>
      </c>
      <c r="AN1349" s="118" t="s">
        <v>3500</v>
      </c>
      <c r="AO1349" s="122">
        <v>1</v>
      </c>
    </row>
    <row r="1350" spans="1:41" ht="25" customHeight="1" x14ac:dyDescent="0.35">
      <c r="A1350" s="141"/>
      <c r="B1350" s="141"/>
      <c r="C1350" s="114" t="str">
        <f t="shared" ca="1" si="198"/>
        <v>Expired</v>
      </c>
      <c r="D1350" s="114" t="s">
        <v>2328</v>
      </c>
      <c r="E1350" s="115">
        <v>43563</v>
      </c>
      <c r="F1350" s="115">
        <f>E1350</f>
        <v>43563</v>
      </c>
      <c r="G1350" s="115">
        <f t="shared" ref="G1350:G1356" si="202">DATE(YEAR(F1350)+2,MONTH(F1350),DAY(F1350)-1)</f>
        <v>44293</v>
      </c>
      <c r="H1350" s="114" t="s">
        <v>4911</v>
      </c>
      <c r="I1350" s="379" t="s">
        <v>8462</v>
      </c>
      <c r="J1350" s="155" t="s">
        <v>7580</v>
      </c>
      <c r="K1350" s="114" t="s">
        <v>9</v>
      </c>
      <c r="L1350" s="114" t="s">
        <v>5123</v>
      </c>
      <c r="M1350" s="114" t="s">
        <v>3640</v>
      </c>
      <c r="N1350" s="116" t="str">
        <f t="shared" si="200"/>
        <v>LP</v>
      </c>
      <c r="O1350" s="118" t="s">
        <v>8728</v>
      </c>
      <c r="P1350" s="114" t="str">
        <f t="shared" si="201"/>
        <v>Low</v>
      </c>
      <c r="Q1350" s="155" t="s">
        <v>10472</v>
      </c>
      <c r="R1350" s="356"/>
      <c r="S1350" s="356"/>
      <c r="T1350" s="155" t="s">
        <v>2777</v>
      </c>
      <c r="U1350" s="117" t="s">
        <v>7581</v>
      </c>
      <c r="V1350" s="119"/>
      <c r="W1350" s="119"/>
      <c r="X1350" s="119"/>
      <c r="Y1350" s="119"/>
      <c r="Z1350" s="118" t="s">
        <v>3303</v>
      </c>
      <c r="AA1350" s="120">
        <v>0</v>
      </c>
      <c r="AB1350" s="120">
        <v>0</v>
      </c>
      <c r="AC1350" s="120">
        <v>0</v>
      </c>
      <c r="AD1350" s="120">
        <v>0</v>
      </c>
      <c r="AE1350" s="120">
        <v>0</v>
      </c>
      <c r="AF1350" s="121"/>
      <c r="AG1350" s="114"/>
      <c r="AH1350" s="114"/>
      <c r="AI1350" s="114"/>
      <c r="AJ1350" s="114"/>
      <c r="AK1350" s="114"/>
      <c r="AL1350" s="114"/>
      <c r="AM1350" s="114"/>
      <c r="AN1350" s="118" t="str">
        <f>IF(ISNUMBER(#REF!), IF(#REF!&lt;5000001,"SMALL", IF(#REF!&lt;15000001,"MEDIUM","LARGE")),"")</f>
        <v/>
      </c>
      <c r="AO1350" s="122">
        <v>1</v>
      </c>
    </row>
    <row r="1351" spans="1:41" ht="25" customHeight="1" x14ac:dyDescent="0.35">
      <c r="A1351" s="141"/>
      <c r="B1351" s="141"/>
      <c r="C1351" s="114" t="str">
        <f t="shared" ca="1" si="198"/>
        <v>Expired</v>
      </c>
      <c r="D1351" s="114" t="s">
        <v>2210</v>
      </c>
      <c r="E1351" s="115">
        <v>43542</v>
      </c>
      <c r="F1351" s="115">
        <f>E1351</f>
        <v>43542</v>
      </c>
      <c r="G1351" s="115">
        <f t="shared" si="202"/>
        <v>44272</v>
      </c>
      <c r="H1351" s="114" t="s">
        <v>4912</v>
      </c>
      <c r="I1351" s="379" t="s">
        <v>16571</v>
      </c>
      <c r="J1351" s="155" t="s">
        <v>7582</v>
      </c>
      <c r="K1351" s="114" t="s">
        <v>11728</v>
      </c>
      <c r="L1351" s="114" t="s">
        <v>5123</v>
      </c>
      <c r="M1351" s="114" t="s">
        <v>3640</v>
      </c>
      <c r="N1351" s="116" t="str">
        <f t="shared" si="200"/>
        <v>LP</v>
      </c>
      <c r="O1351" s="118" t="s">
        <v>8728</v>
      </c>
      <c r="P1351" s="114" t="str">
        <f t="shared" si="201"/>
        <v>Low</v>
      </c>
      <c r="Q1351" s="155" t="s">
        <v>5101</v>
      </c>
      <c r="R1351" s="356"/>
      <c r="S1351" s="356"/>
      <c r="T1351" s="155" t="s">
        <v>3607</v>
      </c>
      <c r="U1351" s="117" t="s">
        <v>7583</v>
      </c>
      <c r="V1351" s="119"/>
      <c r="W1351" s="119"/>
      <c r="X1351" s="119"/>
      <c r="Y1351" s="114"/>
      <c r="Z1351" s="118" t="s">
        <v>3303</v>
      </c>
      <c r="AA1351" s="120">
        <v>0</v>
      </c>
      <c r="AB1351" s="120">
        <v>0</v>
      </c>
      <c r="AC1351" s="120">
        <v>0</v>
      </c>
      <c r="AD1351" s="120">
        <v>0</v>
      </c>
      <c r="AE1351" s="120">
        <v>0</v>
      </c>
      <c r="AF1351" s="121"/>
      <c r="AG1351" s="114"/>
      <c r="AH1351" s="114"/>
      <c r="AI1351" s="114"/>
      <c r="AJ1351" s="114"/>
      <c r="AK1351" s="114"/>
      <c r="AL1351" s="114"/>
      <c r="AM1351" s="114"/>
      <c r="AN1351" s="118" t="s">
        <v>3500</v>
      </c>
      <c r="AO1351" s="122">
        <v>1</v>
      </c>
    </row>
    <row r="1352" spans="1:41" ht="25" customHeight="1" x14ac:dyDescent="0.35">
      <c r="A1352" s="198" t="s">
        <v>11533</v>
      </c>
      <c r="B1352" s="207">
        <v>44883</v>
      </c>
      <c r="C1352" s="114" t="str">
        <f t="shared" ca="1" si="198"/>
        <v>Expired</v>
      </c>
      <c r="D1352" s="114" t="s">
        <v>8712</v>
      </c>
      <c r="E1352" s="115">
        <v>44882</v>
      </c>
      <c r="F1352" s="115">
        <v>44882</v>
      </c>
      <c r="G1352" s="115">
        <f t="shared" si="202"/>
        <v>45612</v>
      </c>
      <c r="H1352" s="114" t="s">
        <v>8713</v>
      </c>
      <c r="I1352" s="379" t="s">
        <v>8714</v>
      </c>
      <c r="J1352" s="155" t="s">
        <v>8715</v>
      </c>
      <c r="K1352" s="114" t="s">
        <v>74</v>
      </c>
      <c r="L1352" s="114" t="s">
        <v>15709</v>
      </c>
      <c r="M1352" s="114" t="s">
        <v>3640</v>
      </c>
      <c r="N1352" s="116" t="str">
        <f t="shared" si="200"/>
        <v>LP</v>
      </c>
      <c r="O1352" s="118" t="s">
        <v>8725</v>
      </c>
      <c r="P1352" s="114" t="str">
        <f t="shared" si="201"/>
        <v>Medium</v>
      </c>
      <c r="Q1352" s="155" t="s">
        <v>10317</v>
      </c>
      <c r="R1352" s="356"/>
      <c r="S1352" s="356"/>
      <c r="T1352" s="155" t="s">
        <v>8717</v>
      </c>
      <c r="U1352" s="117" t="s">
        <v>8716</v>
      </c>
      <c r="V1352" s="180" t="s">
        <v>11172</v>
      </c>
      <c r="W1352" s="161" t="s">
        <v>1193</v>
      </c>
      <c r="X1352" s="161" t="s">
        <v>1193</v>
      </c>
      <c r="Y1352" s="128">
        <v>44874</v>
      </c>
      <c r="Z1352" s="128" t="s">
        <v>3303</v>
      </c>
      <c r="AA1352" s="120">
        <v>0</v>
      </c>
      <c r="AB1352" s="120">
        <v>0</v>
      </c>
      <c r="AC1352" s="120">
        <v>0</v>
      </c>
      <c r="AD1352" s="120">
        <v>0</v>
      </c>
      <c r="AE1352" s="120">
        <v>0</v>
      </c>
      <c r="AF1352" s="121"/>
      <c r="AG1352" s="180" t="s">
        <v>1193</v>
      </c>
      <c r="AH1352" s="114" t="s">
        <v>1193</v>
      </c>
      <c r="AI1352" s="114">
        <v>9</v>
      </c>
      <c r="AJ1352" s="114">
        <v>4</v>
      </c>
      <c r="AK1352" s="114">
        <v>5</v>
      </c>
      <c r="AL1352" s="114">
        <v>0</v>
      </c>
      <c r="AM1352" s="114">
        <v>0</v>
      </c>
      <c r="AN1352" s="114" t="s">
        <v>3517</v>
      </c>
      <c r="AO1352" s="122">
        <v>1</v>
      </c>
    </row>
    <row r="1353" spans="1:41" ht="25" customHeight="1" x14ac:dyDescent="0.35">
      <c r="A1353" s="141"/>
      <c r="B1353" s="141"/>
      <c r="C1353" s="114" t="str">
        <f t="shared" ca="1" si="198"/>
        <v>Expired</v>
      </c>
      <c r="D1353" s="114" t="s">
        <v>2641</v>
      </c>
      <c r="E1353" s="115">
        <v>44054</v>
      </c>
      <c r="F1353" s="115">
        <f>E1353</f>
        <v>44054</v>
      </c>
      <c r="G1353" s="115">
        <f t="shared" si="202"/>
        <v>44783</v>
      </c>
      <c r="H1353" s="114" t="s">
        <v>2642</v>
      </c>
      <c r="I1353" s="379" t="s">
        <v>8463</v>
      </c>
      <c r="J1353" s="155" t="s">
        <v>7584</v>
      </c>
      <c r="K1353" s="118" t="s">
        <v>18</v>
      </c>
      <c r="L1353" s="114" t="s">
        <v>5123</v>
      </c>
      <c r="M1353" s="114"/>
      <c r="N1353" s="116" t="str">
        <f t="shared" si="200"/>
        <v/>
      </c>
      <c r="O1353" s="118" t="s">
        <v>8725</v>
      </c>
      <c r="P1353" s="114" t="str">
        <f t="shared" si="201"/>
        <v>Medium</v>
      </c>
      <c r="Q1353" s="155" t="s">
        <v>7585</v>
      </c>
      <c r="R1353" s="356"/>
      <c r="S1353" s="356"/>
      <c r="T1353" s="155" t="s">
        <v>2826</v>
      </c>
      <c r="U1353" s="127" t="s">
        <v>1193</v>
      </c>
      <c r="V1353" s="128"/>
      <c r="W1353" s="128"/>
      <c r="X1353" s="128"/>
      <c r="Y1353" s="114"/>
      <c r="Z1353" s="118"/>
      <c r="AA1353" s="120"/>
      <c r="AB1353" s="120"/>
      <c r="AC1353" s="120"/>
      <c r="AD1353" s="120"/>
      <c r="AE1353" s="120"/>
      <c r="AF1353" s="121"/>
      <c r="AG1353" s="114"/>
      <c r="AH1353" s="114"/>
      <c r="AI1353" s="114"/>
      <c r="AJ1353" s="114"/>
      <c r="AK1353" s="114"/>
      <c r="AL1353" s="114"/>
      <c r="AM1353" s="114"/>
      <c r="AN1353" s="118" t="s">
        <v>3500</v>
      </c>
      <c r="AO1353" s="122">
        <v>1</v>
      </c>
    </row>
    <row r="1354" spans="1:41" ht="25" customHeight="1" x14ac:dyDescent="0.35">
      <c r="A1354" s="141"/>
      <c r="B1354" s="141"/>
      <c r="C1354" s="114" t="str">
        <f t="shared" ca="1" si="198"/>
        <v>Expired</v>
      </c>
      <c r="D1354" s="114" t="s">
        <v>3591</v>
      </c>
      <c r="E1354" s="115">
        <v>43438</v>
      </c>
      <c r="F1354" s="115">
        <f>E1354</f>
        <v>43438</v>
      </c>
      <c r="G1354" s="115">
        <f t="shared" si="202"/>
        <v>44168</v>
      </c>
      <c r="H1354" s="114" t="s">
        <v>3592</v>
      </c>
      <c r="I1354" s="379" t="s">
        <v>8465</v>
      </c>
      <c r="J1354" s="155" t="s">
        <v>7588</v>
      </c>
      <c r="K1354" s="114" t="s">
        <v>11728</v>
      </c>
      <c r="L1354" s="114" t="s">
        <v>5123</v>
      </c>
      <c r="M1354" s="114" t="s">
        <v>3640</v>
      </c>
      <c r="N1354" s="116" t="str">
        <f t="shared" si="200"/>
        <v>LP</v>
      </c>
      <c r="O1354" s="118" t="s">
        <v>8725</v>
      </c>
      <c r="P1354" s="114" t="str">
        <f t="shared" si="201"/>
        <v>Medium</v>
      </c>
      <c r="Q1354" s="155" t="s">
        <v>7589</v>
      </c>
      <c r="R1354" s="356"/>
      <c r="S1354" s="356"/>
      <c r="T1354" s="155" t="s">
        <v>3593</v>
      </c>
      <c r="U1354" s="117" t="s">
        <v>1193</v>
      </c>
      <c r="V1354" s="119"/>
      <c r="W1354" s="119"/>
      <c r="X1354" s="119"/>
      <c r="Y1354" s="114"/>
      <c r="Z1354" s="118" t="s">
        <v>3303</v>
      </c>
      <c r="AA1354" s="120">
        <v>0</v>
      </c>
      <c r="AB1354" s="120">
        <v>0</v>
      </c>
      <c r="AC1354" s="120">
        <v>0</v>
      </c>
      <c r="AD1354" s="120">
        <v>0</v>
      </c>
      <c r="AE1354" s="120">
        <v>0</v>
      </c>
      <c r="AF1354" s="121"/>
      <c r="AG1354" s="114"/>
      <c r="AH1354" s="114"/>
      <c r="AI1354" s="114"/>
      <c r="AJ1354" s="114"/>
      <c r="AK1354" s="114"/>
      <c r="AL1354" s="114"/>
      <c r="AM1354" s="114"/>
      <c r="AN1354" s="118" t="s">
        <v>3500</v>
      </c>
      <c r="AO1354" s="122">
        <v>1</v>
      </c>
    </row>
    <row r="1355" spans="1:41" ht="25" customHeight="1" x14ac:dyDescent="0.35">
      <c r="A1355" s="141"/>
      <c r="B1355" s="141"/>
      <c r="C1355" s="114" t="str">
        <f t="shared" ca="1" si="198"/>
        <v>Expired</v>
      </c>
      <c r="D1355" s="114" t="s">
        <v>9026</v>
      </c>
      <c r="E1355" s="115">
        <v>41995</v>
      </c>
      <c r="F1355" s="115">
        <v>44917</v>
      </c>
      <c r="G1355" s="115">
        <f t="shared" si="202"/>
        <v>45647</v>
      </c>
      <c r="H1355" s="114" t="s">
        <v>776</v>
      </c>
      <c r="I1355" s="379" t="s">
        <v>8856</v>
      </c>
      <c r="J1355" s="155" t="s">
        <v>10235</v>
      </c>
      <c r="K1355" s="114" t="s">
        <v>11728</v>
      </c>
      <c r="L1355" s="114" t="s">
        <v>5123</v>
      </c>
      <c r="M1355" s="114" t="s">
        <v>3640</v>
      </c>
      <c r="N1355" s="116" t="str">
        <f t="shared" si="200"/>
        <v>LP</v>
      </c>
      <c r="O1355" s="118" t="s">
        <v>8725</v>
      </c>
      <c r="P1355" s="114" t="str">
        <f t="shared" si="201"/>
        <v>Medium</v>
      </c>
      <c r="Q1355" s="155" t="s">
        <v>7600</v>
      </c>
      <c r="R1355" s="356"/>
      <c r="S1355" s="356"/>
      <c r="T1355" s="155" t="s">
        <v>1680</v>
      </c>
      <c r="U1355" s="117" t="s">
        <v>7601</v>
      </c>
      <c r="V1355" s="118" t="s">
        <v>11059</v>
      </c>
      <c r="W1355" s="119" t="s">
        <v>1193</v>
      </c>
      <c r="X1355" s="119" t="s">
        <v>1193</v>
      </c>
      <c r="Y1355" s="115">
        <v>41961</v>
      </c>
      <c r="Z1355" s="129">
        <v>44561</v>
      </c>
      <c r="AA1355" s="120">
        <v>5792214</v>
      </c>
      <c r="AB1355" s="120">
        <v>0</v>
      </c>
      <c r="AC1355" s="120">
        <v>6786201</v>
      </c>
      <c r="AD1355" s="120">
        <v>0</v>
      </c>
      <c r="AE1355" s="120">
        <v>6882194</v>
      </c>
      <c r="AF1355" s="121"/>
      <c r="AG1355" s="114" t="s">
        <v>11361</v>
      </c>
      <c r="AH1355" s="114" t="s">
        <v>11362</v>
      </c>
      <c r="AI1355" s="114">
        <v>30</v>
      </c>
      <c r="AJ1355" s="114">
        <v>13</v>
      </c>
      <c r="AK1355" s="114">
        <v>17</v>
      </c>
      <c r="AL1355" s="114">
        <v>43</v>
      </c>
      <c r="AM1355" s="114">
        <v>1</v>
      </c>
      <c r="AN1355" s="118" t="s">
        <v>3517</v>
      </c>
      <c r="AO1355" s="122">
        <v>1</v>
      </c>
    </row>
    <row r="1356" spans="1:41" ht="25" customHeight="1" x14ac:dyDescent="0.35">
      <c r="A1356" s="141"/>
      <c r="B1356" s="141"/>
      <c r="C1356" s="114" t="str">
        <f t="shared" ca="1" si="198"/>
        <v>Active</v>
      </c>
      <c r="D1356" s="114" t="s">
        <v>16227</v>
      </c>
      <c r="E1356" s="115">
        <v>42360</v>
      </c>
      <c r="F1356" s="115">
        <v>46013</v>
      </c>
      <c r="G1356" s="115">
        <f t="shared" si="202"/>
        <v>46742</v>
      </c>
      <c r="H1356" s="114" t="s">
        <v>1128</v>
      </c>
      <c r="I1356" s="379" t="s">
        <v>5120</v>
      </c>
      <c r="J1356" s="155" t="s">
        <v>7593</v>
      </c>
      <c r="K1356" s="118" t="s">
        <v>18</v>
      </c>
      <c r="L1356" s="114" t="s">
        <v>5123</v>
      </c>
      <c r="M1356" s="114" t="s">
        <v>3640</v>
      </c>
      <c r="N1356" s="116" t="str">
        <f t="shared" si="200"/>
        <v>LP</v>
      </c>
      <c r="O1356" s="118" t="s">
        <v>8728</v>
      </c>
      <c r="P1356" s="114" t="str">
        <f t="shared" si="201"/>
        <v>Low</v>
      </c>
      <c r="Q1356" s="155" t="s">
        <v>10731</v>
      </c>
      <c r="R1356" s="356"/>
      <c r="S1356" s="356"/>
      <c r="T1356" s="155" t="s">
        <v>2791</v>
      </c>
      <c r="U1356" s="117" t="s">
        <v>7594</v>
      </c>
      <c r="V1356" s="119" t="s">
        <v>1193</v>
      </c>
      <c r="W1356" s="119" t="s">
        <v>1193</v>
      </c>
      <c r="X1356" s="119" t="s">
        <v>1193</v>
      </c>
      <c r="Y1356" s="128">
        <v>44145</v>
      </c>
      <c r="Z1356" s="118"/>
      <c r="AA1356" s="120">
        <v>1942200</v>
      </c>
      <c r="AB1356" s="120">
        <v>0</v>
      </c>
      <c r="AC1356" s="120">
        <v>0</v>
      </c>
      <c r="AD1356" s="120">
        <v>0</v>
      </c>
      <c r="AE1356" s="120">
        <v>2560771.23</v>
      </c>
      <c r="AF1356" s="121"/>
      <c r="AG1356" s="114" t="s">
        <v>11531</v>
      </c>
      <c r="AH1356" s="130" t="s">
        <v>7863</v>
      </c>
      <c r="AI1356" s="130"/>
      <c r="AJ1356" s="130"/>
      <c r="AK1356" s="130"/>
      <c r="AL1356" s="130"/>
      <c r="AM1356" s="130"/>
      <c r="AN1356" s="118" t="s">
        <v>3500</v>
      </c>
      <c r="AO1356" s="122">
        <v>1</v>
      </c>
    </row>
    <row r="1357" spans="1:41" ht="25" customHeight="1" x14ac:dyDescent="0.35">
      <c r="A1357" s="141"/>
      <c r="B1357" s="141"/>
      <c r="C1357" s="114" t="str">
        <f t="shared" ca="1" si="198"/>
        <v>Active</v>
      </c>
      <c r="D1357" s="114" t="s">
        <v>4024</v>
      </c>
      <c r="E1357" s="115">
        <v>41746</v>
      </c>
      <c r="F1357" s="115">
        <v>46130</v>
      </c>
      <c r="G1357" s="115">
        <f>DATE(YEAR(F1357),MONTH(F1357)+20,DAY(F1357)-1)</f>
        <v>46738</v>
      </c>
      <c r="H1357" s="114" t="s">
        <v>145</v>
      </c>
      <c r="I1357" s="379" t="s">
        <v>146</v>
      </c>
      <c r="J1357" s="155" t="s">
        <v>7107</v>
      </c>
      <c r="K1357" s="114" t="s">
        <v>11728</v>
      </c>
      <c r="L1357" s="114" t="s">
        <v>5123</v>
      </c>
      <c r="M1357" s="114" t="s">
        <v>3640</v>
      </c>
      <c r="N1357" s="116" t="str">
        <f t="shared" si="200"/>
        <v>LP</v>
      </c>
      <c r="O1357" s="118" t="s">
        <v>8725</v>
      </c>
      <c r="P1357" s="114" t="str">
        <f t="shared" si="201"/>
        <v>Medium</v>
      </c>
      <c r="Q1357" s="155" t="s">
        <v>486</v>
      </c>
      <c r="R1357" s="356" t="s">
        <v>13797</v>
      </c>
      <c r="S1357" s="356" t="s">
        <v>16630</v>
      </c>
      <c r="T1357" s="155" t="s">
        <v>2855</v>
      </c>
      <c r="U1357" s="117" t="s">
        <v>13798</v>
      </c>
      <c r="V1357" s="129" t="s">
        <v>7595</v>
      </c>
      <c r="W1357" s="129" t="s">
        <v>7596</v>
      </c>
      <c r="X1357" s="128" t="s">
        <v>1193</v>
      </c>
      <c r="Y1357" s="114" t="s">
        <v>1193</v>
      </c>
      <c r="Z1357" s="115">
        <v>43100</v>
      </c>
      <c r="AA1357" s="120">
        <v>10434957</v>
      </c>
      <c r="AB1357" s="120" t="s">
        <v>3775</v>
      </c>
      <c r="AC1357" s="120">
        <v>10434957</v>
      </c>
      <c r="AD1357" s="120">
        <v>0</v>
      </c>
      <c r="AE1357" s="120">
        <v>3529792</v>
      </c>
      <c r="AF1357" s="121">
        <v>3319592</v>
      </c>
      <c r="AG1357" s="114" t="s">
        <v>1193</v>
      </c>
      <c r="AH1357" s="114" t="s">
        <v>1193</v>
      </c>
      <c r="AI1357" s="114">
        <v>10</v>
      </c>
      <c r="AJ1357" s="114">
        <v>7</v>
      </c>
      <c r="AK1357" s="114">
        <v>3</v>
      </c>
      <c r="AL1357" s="114">
        <v>1</v>
      </c>
      <c r="AM1357" s="114">
        <v>1</v>
      </c>
      <c r="AN1357" s="118" t="s">
        <v>3517</v>
      </c>
      <c r="AO1357" s="122">
        <v>1</v>
      </c>
    </row>
    <row r="1358" spans="1:41" ht="25" customHeight="1" x14ac:dyDescent="0.35">
      <c r="A1358" s="141"/>
      <c r="B1358" s="141"/>
      <c r="C1358" s="114" t="str">
        <f t="shared" ca="1" si="198"/>
        <v>Expired</v>
      </c>
      <c r="D1358" s="118" t="s">
        <v>8413</v>
      </c>
      <c r="E1358" s="129">
        <v>41751</v>
      </c>
      <c r="F1358" s="138">
        <v>44748</v>
      </c>
      <c r="G1358" s="115">
        <f>DATE(YEAR(F1358)+2,MONTH(F1358),DAY(F1358)-1)</f>
        <v>45478</v>
      </c>
      <c r="H1358" s="118" t="s">
        <v>158</v>
      </c>
      <c r="I1358" s="379" t="s">
        <v>8182</v>
      </c>
      <c r="J1358" s="345" t="s">
        <v>7599</v>
      </c>
      <c r="K1358" s="118" t="s">
        <v>14</v>
      </c>
      <c r="L1358" s="118" t="s">
        <v>3368</v>
      </c>
      <c r="M1358" s="114" t="s">
        <v>3640</v>
      </c>
      <c r="N1358" s="116" t="str">
        <f t="shared" si="200"/>
        <v>LP</v>
      </c>
      <c r="O1358" s="118" t="s">
        <v>8725</v>
      </c>
      <c r="P1358" s="114" t="str">
        <f t="shared" si="201"/>
        <v>Medium</v>
      </c>
      <c r="Q1358" s="345" t="s">
        <v>4527</v>
      </c>
      <c r="R1358" s="357"/>
      <c r="S1358" s="357"/>
      <c r="T1358" s="345" t="s">
        <v>9075</v>
      </c>
      <c r="U1358" s="139" t="s">
        <v>9076</v>
      </c>
      <c r="V1358" s="118" t="s">
        <v>11173</v>
      </c>
      <c r="W1358" s="118" t="s">
        <v>1193</v>
      </c>
      <c r="X1358" s="118" t="s">
        <v>1193</v>
      </c>
      <c r="Y1358" s="129">
        <v>41710</v>
      </c>
      <c r="Z1358" s="118" t="s">
        <v>3303</v>
      </c>
      <c r="AA1358" s="120">
        <v>0</v>
      </c>
      <c r="AB1358" s="120">
        <v>0</v>
      </c>
      <c r="AC1358" s="120">
        <v>0</v>
      </c>
      <c r="AD1358" s="120">
        <v>0</v>
      </c>
      <c r="AE1358" s="120">
        <v>0</v>
      </c>
      <c r="AF1358" s="121"/>
      <c r="AG1358" s="118" t="s">
        <v>1193</v>
      </c>
      <c r="AH1358" s="118" t="s">
        <v>1193</v>
      </c>
      <c r="AI1358" s="118">
        <v>8</v>
      </c>
      <c r="AJ1358" s="118">
        <v>3</v>
      </c>
      <c r="AK1358" s="118">
        <v>5</v>
      </c>
      <c r="AL1358" s="118">
        <v>0</v>
      </c>
      <c r="AM1358" s="118">
        <v>0</v>
      </c>
      <c r="AN1358" s="118" t="s">
        <v>4568</v>
      </c>
      <c r="AO1358" s="141">
        <v>1</v>
      </c>
    </row>
    <row r="1359" spans="1:41" ht="25" customHeight="1" x14ac:dyDescent="0.35">
      <c r="A1359" s="141"/>
      <c r="B1359" s="141"/>
      <c r="C1359" s="114" t="str">
        <f t="shared" ca="1" si="198"/>
        <v>Expired</v>
      </c>
      <c r="D1359" s="114" t="s">
        <v>8591</v>
      </c>
      <c r="E1359" s="115">
        <v>42198</v>
      </c>
      <c r="F1359" s="115">
        <v>44859</v>
      </c>
      <c r="G1359" s="115">
        <f>DATE(YEAR(F1359)+2,MONTH(F1359),DAY(F1359)-1)</f>
        <v>45589</v>
      </c>
      <c r="H1359" s="114" t="s">
        <v>975</v>
      </c>
      <c r="I1359" s="379" t="s">
        <v>976</v>
      </c>
      <c r="J1359" s="155" t="s">
        <v>7602</v>
      </c>
      <c r="K1359" s="114" t="s">
        <v>11728</v>
      </c>
      <c r="L1359" s="114" t="s">
        <v>5123</v>
      </c>
      <c r="M1359" s="114" t="s">
        <v>3640</v>
      </c>
      <c r="N1359" s="116" t="str">
        <f t="shared" si="200"/>
        <v>LP</v>
      </c>
      <c r="O1359" s="118" t="s">
        <v>8725</v>
      </c>
      <c r="P1359" s="114" t="str">
        <f t="shared" si="201"/>
        <v>Medium</v>
      </c>
      <c r="Q1359" s="155" t="s">
        <v>10318</v>
      </c>
      <c r="R1359" s="356"/>
      <c r="S1359" s="356"/>
      <c r="T1359" s="155" t="s">
        <v>8592</v>
      </c>
      <c r="U1359" s="117" t="s">
        <v>8593</v>
      </c>
      <c r="V1359" s="118" t="s">
        <v>11060</v>
      </c>
      <c r="W1359" s="118" t="s">
        <v>11174</v>
      </c>
      <c r="X1359" s="119" t="s">
        <v>1193</v>
      </c>
      <c r="Y1359" s="128">
        <v>44520</v>
      </c>
      <c r="Z1359" s="128">
        <v>42369</v>
      </c>
      <c r="AA1359" s="120">
        <v>1562883</v>
      </c>
      <c r="AB1359" s="120">
        <v>0</v>
      </c>
      <c r="AC1359" s="120">
        <v>1500071</v>
      </c>
      <c r="AD1359" s="120">
        <v>0</v>
      </c>
      <c r="AE1359" s="120">
        <v>1562883</v>
      </c>
      <c r="AF1359" s="121"/>
      <c r="AG1359" s="118" t="s">
        <v>11174</v>
      </c>
      <c r="AH1359" s="114" t="s">
        <v>1193</v>
      </c>
      <c r="AI1359" s="114">
        <v>2</v>
      </c>
      <c r="AJ1359" s="114">
        <v>0</v>
      </c>
      <c r="AK1359" s="114">
        <v>2</v>
      </c>
      <c r="AL1359" s="114" t="s">
        <v>8594</v>
      </c>
      <c r="AM1359" s="114">
        <v>1</v>
      </c>
      <c r="AN1359" s="118" t="s">
        <v>3500</v>
      </c>
      <c r="AO1359" s="122">
        <v>1</v>
      </c>
    </row>
    <row r="1360" spans="1:41" ht="25" customHeight="1" x14ac:dyDescent="0.35">
      <c r="A1360" s="141"/>
      <c r="B1360" s="141"/>
      <c r="C1360" s="114" t="str">
        <f t="shared" ca="1" si="198"/>
        <v>Expired</v>
      </c>
      <c r="D1360" s="114" t="s">
        <v>3728</v>
      </c>
      <c r="E1360" s="115">
        <v>43936</v>
      </c>
      <c r="F1360" s="115">
        <f>E1360</f>
        <v>43936</v>
      </c>
      <c r="G1360" s="115">
        <f>DATE(YEAR(F1360)+2,MONTH(F1360),DAY(F1360)-1)</f>
        <v>44665</v>
      </c>
      <c r="H1360" s="114" t="s">
        <v>2582</v>
      </c>
      <c r="I1360" s="379" t="s">
        <v>8467</v>
      </c>
      <c r="J1360" s="155" t="s">
        <v>7603</v>
      </c>
      <c r="K1360" s="114" t="s">
        <v>11728</v>
      </c>
      <c r="L1360" s="114" t="s">
        <v>5123</v>
      </c>
      <c r="M1360" s="114"/>
      <c r="N1360" s="116" t="str">
        <f t="shared" si="200"/>
        <v/>
      </c>
      <c r="O1360" s="118" t="s">
        <v>8725</v>
      </c>
      <c r="P1360" s="114" t="str">
        <f t="shared" si="201"/>
        <v>Medium</v>
      </c>
      <c r="Q1360" s="155" t="s">
        <v>7604</v>
      </c>
      <c r="R1360" s="356"/>
      <c r="S1360" s="356"/>
      <c r="T1360" s="155" t="s">
        <v>2583</v>
      </c>
      <c r="U1360" s="117" t="s">
        <v>1193</v>
      </c>
      <c r="V1360" s="128"/>
      <c r="W1360" s="128"/>
      <c r="X1360" s="128"/>
      <c r="Y1360" s="114"/>
      <c r="Z1360" s="118"/>
      <c r="AA1360" s="120"/>
      <c r="AB1360" s="120"/>
      <c r="AC1360" s="120"/>
      <c r="AD1360" s="120"/>
      <c r="AE1360" s="120"/>
      <c r="AF1360" s="121"/>
      <c r="AG1360" s="114"/>
      <c r="AH1360" s="114"/>
      <c r="AI1360" s="114"/>
      <c r="AJ1360" s="114"/>
      <c r="AK1360" s="114"/>
      <c r="AL1360" s="114"/>
      <c r="AM1360" s="114"/>
      <c r="AN1360" s="118" t="s">
        <v>3500</v>
      </c>
      <c r="AO1360" s="122">
        <v>1</v>
      </c>
    </row>
    <row r="1361" spans="1:41" ht="25" customHeight="1" x14ac:dyDescent="0.35">
      <c r="A1361" s="141"/>
      <c r="B1361" s="141"/>
      <c r="C1361" s="114" t="str">
        <f t="shared" ca="1" si="198"/>
        <v>Expired</v>
      </c>
      <c r="D1361" s="114" t="s">
        <v>1075</v>
      </c>
      <c r="E1361" s="115">
        <v>42289</v>
      </c>
      <c r="F1361" s="115">
        <f>E1361</f>
        <v>42289</v>
      </c>
      <c r="G1361" s="115">
        <f>DATE(YEAR(F1361)+2,MONTH(F1361),DAY(F1361)-1)</f>
        <v>43019</v>
      </c>
      <c r="H1361" s="114" t="s">
        <v>1076</v>
      </c>
      <c r="I1361" s="379" t="s">
        <v>8183</v>
      </c>
      <c r="J1361" s="155" t="s">
        <v>7605</v>
      </c>
      <c r="K1361" s="114" t="s">
        <v>24</v>
      </c>
      <c r="L1361" s="114" t="s">
        <v>5123</v>
      </c>
      <c r="M1361" s="114"/>
      <c r="N1361" s="116" t="str">
        <f t="shared" si="200"/>
        <v/>
      </c>
      <c r="O1361" s="118" t="s">
        <v>8725</v>
      </c>
      <c r="P1361" s="114" t="str">
        <f t="shared" si="201"/>
        <v>Medium</v>
      </c>
      <c r="Q1361" s="155"/>
      <c r="R1361" s="356"/>
      <c r="S1361" s="356"/>
      <c r="T1361" s="155" t="s">
        <v>906</v>
      </c>
      <c r="U1361" s="127" t="s">
        <v>906</v>
      </c>
      <c r="V1361" s="119"/>
      <c r="W1361" s="119"/>
      <c r="X1361" s="119"/>
      <c r="Y1361" s="114"/>
      <c r="Z1361" s="118"/>
      <c r="AA1361" s="120"/>
      <c r="AB1361" s="120"/>
      <c r="AC1361" s="120"/>
      <c r="AD1361" s="120"/>
      <c r="AE1361" s="120"/>
      <c r="AF1361" s="121"/>
      <c r="AG1361" s="114"/>
      <c r="AH1361" s="114"/>
      <c r="AI1361" s="114"/>
      <c r="AJ1361" s="114"/>
      <c r="AK1361" s="114"/>
      <c r="AL1361" s="114"/>
      <c r="AM1361" s="114"/>
      <c r="AN1361" s="118" t="s">
        <v>3500</v>
      </c>
      <c r="AO1361" s="122">
        <v>1</v>
      </c>
    </row>
    <row r="1362" spans="1:41" ht="25" customHeight="1" x14ac:dyDescent="0.35">
      <c r="A1362" s="141"/>
      <c r="B1362" s="141"/>
      <c r="C1362" s="114" t="str">
        <f t="shared" ca="1" si="198"/>
        <v>Expired</v>
      </c>
      <c r="D1362" s="114" t="s">
        <v>1451</v>
      </c>
      <c r="E1362" s="115">
        <v>42748</v>
      </c>
      <c r="F1362" s="115">
        <f>E1362</f>
        <v>42748</v>
      </c>
      <c r="G1362" s="115">
        <f>DATE(YEAR(F1362)+2,MONTH(F1362),DAY(F1362)-1)</f>
        <v>43477</v>
      </c>
      <c r="H1362" s="114" t="s">
        <v>1457</v>
      </c>
      <c r="I1362" s="379" t="s">
        <v>1462</v>
      </c>
      <c r="J1362" s="155" t="s">
        <v>7606</v>
      </c>
      <c r="K1362" s="114" t="s">
        <v>1143</v>
      </c>
      <c r="L1362" s="114" t="s">
        <v>5123</v>
      </c>
      <c r="M1362" s="114"/>
      <c r="N1362" s="116" t="str">
        <f t="shared" si="200"/>
        <v/>
      </c>
      <c r="O1362" s="118" t="s">
        <v>8725</v>
      </c>
      <c r="P1362" s="114" t="str">
        <f t="shared" si="201"/>
        <v>Medium</v>
      </c>
      <c r="Q1362" s="155" t="s">
        <v>7607</v>
      </c>
      <c r="R1362" s="356"/>
      <c r="S1362" s="356"/>
      <c r="T1362" s="155" t="s">
        <v>1193</v>
      </c>
      <c r="U1362" s="127" t="s">
        <v>1193</v>
      </c>
      <c r="V1362" s="119"/>
      <c r="W1362" s="119"/>
      <c r="X1362" s="119"/>
      <c r="Y1362" s="114"/>
      <c r="Z1362" s="118"/>
      <c r="AA1362" s="120"/>
      <c r="AB1362" s="120"/>
      <c r="AC1362" s="120"/>
      <c r="AD1362" s="120"/>
      <c r="AE1362" s="120"/>
      <c r="AF1362" s="121"/>
      <c r="AG1362" s="114"/>
      <c r="AH1362" s="114"/>
      <c r="AI1362" s="114"/>
      <c r="AJ1362" s="114"/>
      <c r="AK1362" s="114"/>
      <c r="AL1362" s="114"/>
      <c r="AM1362" s="114"/>
      <c r="AN1362" s="118" t="s">
        <v>3500</v>
      </c>
      <c r="AO1362" s="122">
        <v>1</v>
      </c>
    </row>
    <row r="1363" spans="1:41" ht="25" customHeight="1" x14ac:dyDescent="0.35">
      <c r="A1363" s="141" t="s">
        <v>13661</v>
      </c>
      <c r="B1363" s="141"/>
      <c r="C1363" s="114" t="str">
        <f t="shared" ca="1" si="198"/>
        <v>Active</v>
      </c>
      <c r="D1363" s="114" t="s">
        <v>3855</v>
      </c>
      <c r="E1363" s="115">
        <v>42198</v>
      </c>
      <c r="F1363" s="115">
        <v>45851</v>
      </c>
      <c r="G1363" s="115">
        <f>DATE(YEAR(F1363),MONTH(F1363)+18,DAY(F1363)-1)</f>
        <v>46399</v>
      </c>
      <c r="H1363" s="114" t="s">
        <v>967</v>
      </c>
      <c r="I1363" s="379" t="s">
        <v>968</v>
      </c>
      <c r="J1363" s="155" t="s">
        <v>16194</v>
      </c>
      <c r="K1363" s="114" t="s">
        <v>11728</v>
      </c>
      <c r="L1363" s="114" t="s">
        <v>5123</v>
      </c>
      <c r="M1363" s="114" t="s">
        <v>3640</v>
      </c>
      <c r="N1363" s="116" t="str">
        <f t="shared" si="200"/>
        <v>LP</v>
      </c>
      <c r="O1363" s="118" t="s">
        <v>8728</v>
      </c>
      <c r="P1363" s="114" t="str">
        <f t="shared" si="201"/>
        <v>Low</v>
      </c>
      <c r="Q1363" s="155" t="s">
        <v>10732</v>
      </c>
      <c r="R1363" s="356" t="s">
        <v>15652</v>
      </c>
      <c r="S1363" s="356"/>
      <c r="T1363" s="155" t="s">
        <v>15653</v>
      </c>
      <c r="U1363" s="117" t="s">
        <v>15654</v>
      </c>
      <c r="V1363" s="119" t="s">
        <v>5430</v>
      </c>
      <c r="W1363" s="118" t="s">
        <v>15655</v>
      </c>
      <c r="X1363" s="119" t="s">
        <v>1193</v>
      </c>
      <c r="Y1363" s="115">
        <v>42174</v>
      </c>
      <c r="Z1363" s="118" t="s">
        <v>3305</v>
      </c>
      <c r="AA1363" s="120">
        <v>619000</v>
      </c>
      <c r="AB1363" s="120">
        <v>0</v>
      </c>
      <c r="AC1363" s="120">
        <v>489000</v>
      </c>
      <c r="AD1363" s="120">
        <v>0</v>
      </c>
      <c r="AE1363" s="120">
        <v>549980</v>
      </c>
      <c r="AF1363" s="121"/>
      <c r="AG1363" s="114" t="s">
        <v>11532</v>
      </c>
      <c r="AH1363" s="114" t="s">
        <v>1193</v>
      </c>
      <c r="AI1363" s="114"/>
      <c r="AJ1363" s="114"/>
      <c r="AK1363" s="114"/>
      <c r="AL1363" s="114"/>
      <c r="AM1363" s="114"/>
      <c r="AN1363" s="118" t="s">
        <v>3500</v>
      </c>
      <c r="AO1363" s="122">
        <v>1</v>
      </c>
    </row>
    <row r="1364" spans="1:41" ht="25" customHeight="1" x14ac:dyDescent="0.35">
      <c r="A1364" s="141"/>
      <c r="B1364" s="141"/>
      <c r="C1364" s="114" t="str">
        <f t="shared" ca="1" si="198"/>
        <v>Active</v>
      </c>
      <c r="D1364" s="114" t="s">
        <v>9879</v>
      </c>
      <c r="E1364" s="115">
        <v>42710</v>
      </c>
      <c r="F1364" s="115">
        <v>45813</v>
      </c>
      <c r="G1364" s="115">
        <f>DATE(YEAR(F1364),MONTH(F1364)+18,DAY(F1364)-1)</f>
        <v>46360</v>
      </c>
      <c r="H1364" s="114" t="s">
        <v>1431</v>
      </c>
      <c r="I1364" s="379" t="s">
        <v>1440</v>
      </c>
      <c r="J1364" s="155" t="s">
        <v>7609</v>
      </c>
      <c r="K1364" s="114" t="s">
        <v>11728</v>
      </c>
      <c r="L1364" s="114" t="s">
        <v>5123</v>
      </c>
      <c r="M1364" s="114" t="s">
        <v>3640</v>
      </c>
      <c r="N1364" s="116" t="str">
        <f t="shared" si="200"/>
        <v>LP</v>
      </c>
      <c r="O1364" s="118" t="s">
        <v>8725</v>
      </c>
      <c r="P1364" s="114" t="str">
        <f t="shared" si="201"/>
        <v>Medium</v>
      </c>
      <c r="Q1364" s="155" t="s">
        <v>10733</v>
      </c>
      <c r="R1364" s="356" t="s">
        <v>15290</v>
      </c>
      <c r="S1364" s="356"/>
      <c r="T1364" s="155" t="s">
        <v>15291</v>
      </c>
      <c r="U1364" s="117" t="s">
        <v>15292</v>
      </c>
      <c r="V1364" s="118" t="s">
        <v>5331</v>
      </c>
      <c r="W1364" s="119" t="s">
        <v>1193</v>
      </c>
      <c r="X1364" s="119" t="s">
        <v>1193</v>
      </c>
      <c r="Y1364" s="161">
        <v>41910</v>
      </c>
      <c r="Z1364" s="115">
        <v>44561</v>
      </c>
      <c r="AA1364" s="120">
        <v>100000</v>
      </c>
      <c r="AB1364" s="120">
        <v>0</v>
      </c>
      <c r="AC1364" s="120">
        <v>196554</v>
      </c>
      <c r="AD1364" s="120">
        <v>0</v>
      </c>
      <c r="AE1364" s="120">
        <v>443028</v>
      </c>
      <c r="AF1364" s="121"/>
      <c r="AG1364" s="114" t="s">
        <v>11363</v>
      </c>
      <c r="AH1364" s="130" t="s">
        <v>11364</v>
      </c>
      <c r="AI1364" s="131">
        <v>9</v>
      </c>
      <c r="AJ1364" s="131">
        <v>6</v>
      </c>
      <c r="AK1364" s="131">
        <v>3</v>
      </c>
      <c r="AL1364" s="131">
        <v>2</v>
      </c>
      <c r="AM1364" s="131">
        <v>1</v>
      </c>
      <c r="AN1364" s="118" t="s">
        <v>3500</v>
      </c>
      <c r="AO1364" s="122">
        <v>1</v>
      </c>
    </row>
    <row r="1365" spans="1:41" ht="25" customHeight="1" x14ac:dyDescent="0.35">
      <c r="A1365" s="214" t="s">
        <v>11533</v>
      </c>
      <c r="B1365" s="215">
        <v>45071</v>
      </c>
      <c r="C1365" s="216" t="str">
        <f t="shared" ca="1" si="198"/>
        <v>Expired</v>
      </c>
      <c r="D1365" s="216" t="s">
        <v>9829</v>
      </c>
      <c r="E1365" s="217">
        <v>45071</v>
      </c>
      <c r="F1365" s="217">
        <f>E1365</f>
        <v>45071</v>
      </c>
      <c r="G1365" s="217">
        <f>DATE(YEAR(F1365)+2,MONTH(F1365),DAY(F1365)-1)</f>
        <v>45801</v>
      </c>
      <c r="H1365" s="216" t="s">
        <v>9830</v>
      </c>
      <c r="I1365" s="381" t="s">
        <v>9831</v>
      </c>
      <c r="J1365" s="344" t="s">
        <v>9832</v>
      </c>
      <c r="K1365" s="114" t="s">
        <v>24</v>
      </c>
      <c r="L1365" s="216" t="s">
        <v>5123</v>
      </c>
      <c r="M1365" s="216" t="s">
        <v>3640</v>
      </c>
      <c r="N1365" s="218" t="str">
        <f t="shared" si="200"/>
        <v>LP</v>
      </c>
      <c r="O1365" s="216" t="s">
        <v>8728</v>
      </c>
      <c r="P1365" s="216" t="str">
        <f>IF(EXACT(O1365,"Overseas Charities Operating in Jamaica"),"Medium",IF(EXACT(O1365,"Muslim Groups/Foundations"),"Medium",IF(EXACT(O1365,"Churches"),"Low",IF(EXACT(O1365,"Benevolent Societies"),"Low",IF(EXACT(O1365,"Alumni/Past Students Associations"),"Low",IF(EXACT(O1365,"Schools(Government/Private)"),"Low",IF(EXACT(O1365,"Govt.Based Trusts/Charities"),"Low",IF(EXACT(O1365,"Trust"),"Medium",IF(EXACT(O1365,"Company Based Foundations"),"Medium",IF(EXACT(O1365,"Other Foundations"),"Medium",IF(EXACT(O1365,"Unincorporated Groups"),"Medium","")))))))))))</f>
        <v>Low</v>
      </c>
      <c r="Q1365" s="344" t="s">
        <v>10319</v>
      </c>
      <c r="R1365" s="364"/>
      <c r="S1365" s="364"/>
      <c r="T1365" s="344" t="s">
        <v>9833</v>
      </c>
      <c r="U1365" s="219" t="s">
        <v>9834</v>
      </c>
      <c r="V1365" s="220" t="s">
        <v>6339</v>
      </c>
      <c r="W1365" s="221" t="s">
        <v>1193</v>
      </c>
      <c r="X1365" s="221" t="s">
        <v>1193</v>
      </c>
      <c r="Y1365" s="221">
        <v>45016</v>
      </c>
      <c r="Z1365" s="221" t="s">
        <v>3303</v>
      </c>
      <c r="AA1365" s="222">
        <v>0</v>
      </c>
      <c r="AB1365" s="222">
        <v>0</v>
      </c>
      <c r="AC1365" s="222">
        <v>0</v>
      </c>
      <c r="AD1365" s="222">
        <v>0</v>
      </c>
      <c r="AE1365" s="222">
        <v>0</v>
      </c>
      <c r="AF1365" s="223"/>
      <c r="AG1365" s="216" t="s">
        <v>1193</v>
      </c>
      <c r="AH1365" s="216" t="s">
        <v>1193</v>
      </c>
      <c r="AI1365" s="216">
        <v>2</v>
      </c>
      <c r="AJ1365" s="216">
        <v>0</v>
      </c>
      <c r="AK1365" s="216">
        <v>2</v>
      </c>
      <c r="AL1365" s="216">
        <v>0</v>
      </c>
      <c r="AM1365" s="216">
        <v>0</v>
      </c>
      <c r="AN1365" s="224" t="s">
        <v>3500</v>
      </c>
      <c r="AO1365" s="225">
        <v>1</v>
      </c>
    </row>
    <row r="1366" spans="1:41" ht="39.75" customHeight="1" x14ac:dyDescent="0.3">
      <c r="A1366" s="65"/>
      <c r="B1366" s="65"/>
      <c r="C1366" s="65"/>
      <c r="D1366" s="66"/>
      <c r="E1366" s="66"/>
      <c r="F1366" s="66"/>
      <c r="G1366" s="66"/>
      <c r="H1366" s="65"/>
      <c r="I1366" s="67"/>
      <c r="J1366" s="65"/>
      <c r="K1366" s="65"/>
      <c r="L1366" s="65">
        <v>6</v>
      </c>
      <c r="M1366" s="65"/>
      <c r="N1366" s="68"/>
      <c r="O1366" s="65"/>
      <c r="P1366" s="65"/>
      <c r="Q1366" s="65"/>
      <c r="R1366" s="65"/>
      <c r="S1366" s="65"/>
      <c r="T1366" s="69"/>
      <c r="U1366" s="70"/>
      <c r="V1366" s="71"/>
      <c r="W1366" s="71"/>
      <c r="X1366" s="71"/>
      <c r="Y1366" s="65"/>
      <c r="Z1366" s="72" t="s">
        <v>3775</v>
      </c>
      <c r="AA1366" s="73"/>
      <c r="AB1366" s="73"/>
      <c r="AC1366" s="73"/>
      <c r="AD1366" s="73"/>
      <c r="AE1366" s="73"/>
      <c r="AF1366" s="110"/>
      <c r="AG1366" s="73"/>
      <c r="AH1366" s="73"/>
      <c r="AI1366" s="73"/>
      <c r="AJ1366" s="73"/>
      <c r="AK1366" s="73"/>
      <c r="AL1366" s="73"/>
      <c r="AM1366" s="73"/>
      <c r="AN1366" s="74"/>
      <c r="AO1366" s="64">
        <f>SUM(AO3:AO1365)</f>
        <v>1363</v>
      </c>
    </row>
    <row r="1367" spans="1:41" x14ac:dyDescent="0.3">
      <c r="A1367" s="6"/>
      <c r="X1367" s="11" t="s">
        <v>3775</v>
      </c>
    </row>
    <row r="1368" spans="1:41" x14ac:dyDescent="0.3">
      <c r="A1368" s="6"/>
      <c r="B1368" s="30"/>
      <c r="R1368" s="6" t="s">
        <v>14308</v>
      </c>
      <c r="V1368" s="11" t="s">
        <v>3775</v>
      </c>
    </row>
    <row r="1369" spans="1:41" x14ac:dyDescent="0.3">
      <c r="V1369" s="11" t="s">
        <v>1155</v>
      </c>
    </row>
  </sheetData>
  <sortState xmlns:xlrd2="http://schemas.microsoft.com/office/spreadsheetml/2017/richdata2" ref="A3:AO1369">
    <sortCondition ref="I3:I1369"/>
  </sortState>
  <phoneticPr fontId="58" type="noConversion"/>
  <conditionalFormatting sqref="A2:AO2">
    <cfRule type="duplicateValues" dxfId="3976" priority="8"/>
  </conditionalFormatting>
  <conditionalFormatting sqref="A1:XFD1">
    <cfRule type="duplicateValues" dxfId="3975" priority="400"/>
  </conditionalFormatting>
  <conditionalFormatting sqref="C3:C1365">
    <cfRule type="containsText" dxfId="3974" priority="31789" operator="containsText" text="Expired">
      <formula>NOT(ISERROR(SEARCH("Expired",C3)))</formula>
    </cfRule>
  </conditionalFormatting>
  <conditionalFormatting sqref="D7">
    <cfRule type="duplicateValues" dxfId="3973" priority="1"/>
  </conditionalFormatting>
  <conditionalFormatting sqref="D49:D55">
    <cfRule type="duplicateValues" dxfId="3972" priority="22165"/>
  </conditionalFormatting>
  <conditionalFormatting sqref="D56:D57">
    <cfRule type="duplicateValues" dxfId="3971" priority="5"/>
  </conditionalFormatting>
  <conditionalFormatting sqref="D58">
    <cfRule type="duplicateValues" dxfId="3970" priority="19"/>
  </conditionalFormatting>
  <conditionalFormatting sqref="D59">
    <cfRule type="duplicateValues" dxfId="3969" priority="25"/>
  </conditionalFormatting>
  <conditionalFormatting sqref="D60">
    <cfRule type="duplicateValues" dxfId="3968" priority="28"/>
  </conditionalFormatting>
  <conditionalFormatting sqref="D61">
    <cfRule type="duplicateValues" dxfId="3967" priority="40"/>
  </conditionalFormatting>
  <conditionalFormatting sqref="D62">
    <cfRule type="duplicateValues" dxfId="3966" priority="34"/>
  </conditionalFormatting>
  <conditionalFormatting sqref="D63">
    <cfRule type="duplicateValues" dxfId="3965" priority="70"/>
  </conditionalFormatting>
  <conditionalFormatting sqref="D64">
    <cfRule type="duplicateValues" dxfId="3964" priority="88"/>
  </conditionalFormatting>
  <conditionalFormatting sqref="D65">
    <cfRule type="duplicateValues" dxfId="3963" priority="106"/>
  </conditionalFormatting>
  <conditionalFormatting sqref="D67">
    <cfRule type="duplicateValues" dxfId="3962" priority="113"/>
  </conditionalFormatting>
  <conditionalFormatting sqref="D68">
    <cfRule type="duplicateValues" dxfId="3961" priority="109"/>
  </conditionalFormatting>
  <conditionalFormatting sqref="D69">
    <cfRule type="duplicateValues" dxfId="3960" priority="127"/>
  </conditionalFormatting>
  <conditionalFormatting sqref="D70">
    <cfRule type="duplicateValues" dxfId="3959" priority="115"/>
  </conditionalFormatting>
  <conditionalFormatting sqref="D71">
    <cfRule type="duplicateValues" dxfId="3958" priority="119"/>
  </conditionalFormatting>
  <conditionalFormatting sqref="D72">
    <cfRule type="duplicateValues" dxfId="3957" priority="129"/>
  </conditionalFormatting>
  <conditionalFormatting sqref="D73">
    <cfRule type="duplicateValues" dxfId="3956" priority="133"/>
  </conditionalFormatting>
  <conditionalFormatting sqref="D74">
    <cfRule type="duplicateValues" dxfId="3955" priority="135"/>
  </conditionalFormatting>
  <conditionalFormatting sqref="D75">
    <cfRule type="duplicateValues" dxfId="3954" priority="140"/>
  </conditionalFormatting>
  <conditionalFormatting sqref="D76">
    <cfRule type="duplicateValues" dxfId="3953" priority="142"/>
  </conditionalFormatting>
  <conditionalFormatting sqref="D77">
    <cfRule type="duplicateValues" dxfId="3952" priority="150"/>
  </conditionalFormatting>
  <conditionalFormatting sqref="D78">
    <cfRule type="duplicateValues" dxfId="3951" priority="146"/>
  </conditionalFormatting>
  <conditionalFormatting sqref="D79">
    <cfRule type="duplicateValues" dxfId="3950" priority="152"/>
  </conditionalFormatting>
  <conditionalFormatting sqref="D80">
    <cfRule type="duplicateValues" dxfId="3949" priority="154"/>
  </conditionalFormatting>
  <conditionalFormatting sqref="D81">
    <cfRule type="duplicateValues" dxfId="3948" priority="156"/>
  </conditionalFormatting>
  <conditionalFormatting sqref="D82">
    <cfRule type="duplicateValues" dxfId="3947" priority="168"/>
  </conditionalFormatting>
  <conditionalFormatting sqref="D83">
    <cfRule type="duplicateValues" dxfId="3946" priority="161"/>
  </conditionalFormatting>
  <conditionalFormatting sqref="D84">
    <cfRule type="duplicateValues" dxfId="3945" priority="166"/>
  </conditionalFormatting>
  <conditionalFormatting sqref="D85">
    <cfRule type="duplicateValues" dxfId="3944" priority="172"/>
  </conditionalFormatting>
  <conditionalFormatting sqref="D86">
    <cfRule type="duplicateValues" dxfId="3943" priority="174"/>
  </conditionalFormatting>
  <conditionalFormatting sqref="D87">
    <cfRule type="duplicateValues" dxfId="3942" priority="173"/>
  </conditionalFormatting>
  <conditionalFormatting sqref="D88">
    <cfRule type="duplicateValues" dxfId="3941" priority="176"/>
  </conditionalFormatting>
  <conditionalFormatting sqref="D89">
    <cfRule type="duplicateValues" dxfId="3940" priority="178"/>
  </conditionalFormatting>
  <conditionalFormatting sqref="D90">
    <cfRule type="duplicateValues" dxfId="3939" priority="180"/>
  </conditionalFormatting>
  <conditionalFormatting sqref="D91">
    <cfRule type="duplicateValues" dxfId="3938" priority="182"/>
  </conditionalFormatting>
  <conditionalFormatting sqref="D92">
    <cfRule type="duplicateValues" dxfId="3937" priority="184"/>
  </conditionalFormatting>
  <conditionalFormatting sqref="D93">
    <cfRule type="duplicateValues" dxfId="3936" priority="186"/>
  </conditionalFormatting>
  <conditionalFormatting sqref="D94">
    <cfRule type="duplicateValues" dxfId="3935" priority="190"/>
  </conditionalFormatting>
  <conditionalFormatting sqref="D95">
    <cfRule type="duplicateValues" dxfId="3934" priority="192"/>
  </conditionalFormatting>
  <conditionalFormatting sqref="D96">
    <cfRule type="duplicateValues" dxfId="3933" priority="16738"/>
  </conditionalFormatting>
  <conditionalFormatting sqref="D97">
    <cfRule type="duplicateValues" dxfId="3932" priority="196"/>
  </conditionalFormatting>
  <conditionalFormatting sqref="D98">
    <cfRule type="duplicateValues" dxfId="3931" priority="198"/>
  </conditionalFormatting>
  <conditionalFormatting sqref="D99">
    <cfRule type="duplicateValues" dxfId="3930" priority="200"/>
  </conditionalFormatting>
  <conditionalFormatting sqref="D100">
    <cfRule type="duplicateValues" dxfId="3929" priority="206"/>
  </conditionalFormatting>
  <conditionalFormatting sqref="D101">
    <cfRule type="duplicateValues" dxfId="3928" priority="208"/>
  </conditionalFormatting>
  <conditionalFormatting sqref="D102">
    <cfRule type="duplicateValues" dxfId="3927" priority="202"/>
  </conditionalFormatting>
  <conditionalFormatting sqref="D103">
    <cfRule type="duplicateValues" dxfId="3926" priority="204"/>
  </conditionalFormatting>
  <conditionalFormatting sqref="D104">
    <cfRule type="duplicateValues" dxfId="3925" priority="214"/>
  </conditionalFormatting>
  <conditionalFormatting sqref="D105">
    <cfRule type="duplicateValues" dxfId="3924" priority="210"/>
  </conditionalFormatting>
  <conditionalFormatting sqref="D106">
    <cfRule type="duplicateValues" dxfId="3923" priority="216"/>
  </conditionalFormatting>
  <conditionalFormatting sqref="D107">
    <cfRule type="duplicateValues" dxfId="3922" priority="212"/>
  </conditionalFormatting>
  <conditionalFormatting sqref="D108">
    <cfRule type="duplicateValues" dxfId="3921" priority="222"/>
  </conditionalFormatting>
  <conditionalFormatting sqref="D109">
    <cfRule type="duplicateValues" dxfId="3920" priority="218"/>
  </conditionalFormatting>
  <conditionalFormatting sqref="D110:D111">
    <cfRule type="duplicateValues" dxfId="3919" priority="224"/>
  </conditionalFormatting>
  <conditionalFormatting sqref="D112">
    <cfRule type="duplicateValues" dxfId="3918" priority="226"/>
  </conditionalFormatting>
  <conditionalFormatting sqref="D113">
    <cfRule type="duplicateValues" dxfId="3917" priority="228"/>
  </conditionalFormatting>
  <conditionalFormatting sqref="D114">
    <cfRule type="duplicateValues" dxfId="3916" priority="230"/>
  </conditionalFormatting>
  <conditionalFormatting sqref="D115">
    <cfRule type="duplicateValues" dxfId="3915" priority="232"/>
  </conditionalFormatting>
  <conditionalFormatting sqref="D116">
    <cfRule type="duplicateValues" dxfId="3914" priority="234"/>
  </conditionalFormatting>
  <conditionalFormatting sqref="D117">
    <cfRule type="duplicateValues" dxfId="3913" priority="236"/>
  </conditionalFormatting>
  <conditionalFormatting sqref="D118">
    <cfRule type="duplicateValues" dxfId="3912" priority="238"/>
  </conditionalFormatting>
  <conditionalFormatting sqref="D119">
    <cfRule type="duplicateValues" dxfId="3911" priority="242"/>
  </conditionalFormatting>
  <conditionalFormatting sqref="D120">
    <cfRule type="duplicateValues" dxfId="3910" priority="255"/>
  </conditionalFormatting>
  <conditionalFormatting sqref="D122">
    <cfRule type="duplicateValues" dxfId="3909" priority="257"/>
  </conditionalFormatting>
  <conditionalFormatting sqref="D123">
    <cfRule type="duplicateValues" dxfId="3908" priority="259"/>
  </conditionalFormatting>
  <conditionalFormatting sqref="D124">
    <cfRule type="duplicateValues" dxfId="3907" priority="261"/>
  </conditionalFormatting>
  <conditionalFormatting sqref="D125">
    <cfRule type="duplicateValues" dxfId="3906" priority="263"/>
  </conditionalFormatting>
  <conditionalFormatting sqref="D126">
    <cfRule type="duplicateValues" dxfId="3905" priority="265"/>
  </conditionalFormatting>
  <conditionalFormatting sqref="D127">
    <cfRule type="duplicateValues" dxfId="3904" priority="280"/>
  </conditionalFormatting>
  <conditionalFormatting sqref="D128">
    <cfRule type="duplicateValues" dxfId="3903" priority="286"/>
  </conditionalFormatting>
  <conditionalFormatting sqref="D129">
    <cfRule type="duplicateValues" dxfId="3902" priority="282"/>
  </conditionalFormatting>
  <conditionalFormatting sqref="D130">
    <cfRule type="duplicateValues" dxfId="3901" priority="284"/>
  </conditionalFormatting>
  <conditionalFormatting sqref="D131">
    <cfRule type="duplicateValues" dxfId="3900" priority="288"/>
  </conditionalFormatting>
  <conditionalFormatting sqref="D132">
    <cfRule type="duplicateValues" dxfId="3899" priority="299"/>
  </conditionalFormatting>
  <conditionalFormatting sqref="D133">
    <cfRule type="duplicateValues" dxfId="3898" priority="295"/>
  </conditionalFormatting>
  <conditionalFormatting sqref="D134">
    <cfRule type="duplicateValues" dxfId="3897" priority="297"/>
  </conditionalFormatting>
  <conditionalFormatting sqref="D135">
    <cfRule type="duplicateValues" dxfId="3896" priority="303"/>
  </conditionalFormatting>
  <conditionalFormatting sqref="D136">
    <cfRule type="duplicateValues" dxfId="3895" priority="305"/>
  </conditionalFormatting>
  <conditionalFormatting sqref="D137">
    <cfRule type="duplicateValues" dxfId="3894" priority="307"/>
  </conditionalFormatting>
  <conditionalFormatting sqref="D138">
    <cfRule type="duplicateValues" dxfId="3893" priority="309"/>
  </conditionalFormatting>
  <conditionalFormatting sqref="D139">
    <cfRule type="duplicateValues" dxfId="3892" priority="311"/>
  </conditionalFormatting>
  <conditionalFormatting sqref="D140">
    <cfRule type="duplicateValues" dxfId="3891" priority="315"/>
  </conditionalFormatting>
  <conditionalFormatting sqref="D142">
    <cfRule type="duplicateValues" dxfId="3890" priority="321"/>
  </conditionalFormatting>
  <conditionalFormatting sqref="D143">
    <cfRule type="duplicateValues" dxfId="3889" priority="317"/>
  </conditionalFormatting>
  <conditionalFormatting sqref="D144">
    <cfRule type="duplicateValues" dxfId="3888" priority="319"/>
  </conditionalFormatting>
  <conditionalFormatting sqref="D146:D147">
    <cfRule type="duplicateValues" dxfId="3887" priority="278"/>
  </conditionalFormatting>
  <conditionalFormatting sqref="D149">
    <cfRule type="duplicateValues" dxfId="3886" priority="338"/>
  </conditionalFormatting>
  <conditionalFormatting sqref="D153">
    <cfRule type="duplicateValues" dxfId="3885" priority="344"/>
  </conditionalFormatting>
  <conditionalFormatting sqref="D154:D155">
    <cfRule type="duplicateValues" dxfId="3884" priority="13463"/>
  </conditionalFormatting>
  <conditionalFormatting sqref="D164">
    <cfRule type="duplicateValues" dxfId="3883" priority="372"/>
  </conditionalFormatting>
  <conditionalFormatting sqref="D166">
    <cfRule type="duplicateValues" dxfId="3882" priority="374"/>
  </conditionalFormatting>
  <conditionalFormatting sqref="D184">
    <cfRule type="duplicateValues" dxfId="3881" priority="346"/>
  </conditionalFormatting>
  <conditionalFormatting sqref="D220">
    <cfRule type="duplicateValues" dxfId="3880" priority="276"/>
  </conditionalFormatting>
  <conditionalFormatting sqref="D238">
    <cfRule type="duplicateValues" dxfId="3879" priority="348"/>
  </conditionalFormatting>
  <conditionalFormatting sqref="D414">
    <cfRule type="duplicateValues" dxfId="3878" priority="267"/>
  </conditionalFormatting>
  <conditionalFormatting sqref="D504">
    <cfRule type="duplicateValues" dxfId="3877" priority="366"/>
  </conditionalFormatting>
  <conditionalFormatting sqref="D524">
    <cfRule type="duplicateValues" dxfId="3876" priority="388"/>
  </conditionalFormatting>
  <conditionalFormatting sqref="D681">
    <cfRule type="duplicateValues" dxfId="3875" priority="241"/>
  </conditionalFormatting>
  <conditionalFormatting sqref="D791">
    <cfRule type="duplicateValues" dxfId="3874" priority="378"/>
  </conditionalFormatting>
  <conditionalFormatting sqref="D854">
    <cfRule type="duplicateValues" dxfId="3873" priority="340"/>
  </conditionalFormatting>
  <conditionalFormatting sqref="D928">
    <cfRule type="duplicateValues" dxfId="3872" priority="354"/>
  </conditionalFormatting>
  <conditionalFormatting sqref="D1035">
    <cfRule type="duplicateValues" dxfId="3871" priority="360"/>
  </conditionalFormatting>
  <conditionalFormatting sqref="D1036:D1037">
    <cfRule type="duplicateValues" dxfId="3870" priority="358"/>
  </conditionalFormatting>
  <conditionalFormatting sqref="D1038">
    <cfRule type="duplicateValues" dxfId="3869" priority="356"/>
  </conditionalFormatting>
  <conditionalFormatting sqref="D1052">
    <cfRule type="duplicateValues" dxfId="3868" priority="352"/>
  </conditionalFormatting>
  <conditionalFormatting sqref="D1055">
    <cfRule type="duplicateValues" dxfId="3867" priority="331"/>
  </conditionalFormatting>
  <conditionalFormatting sqref="D1170">
    <cfRule type="duplicateValues" dxfId="3866" priority="384"/>
  </conditionalFormatting>
  <conditionalFormatting sqref="D1193">
    <cfRule type="duplicateValues" dxfId="3865" priority="368"/>
  </conditionalFormatting>
  <conditionalFormatting sqref="D1235">
    <cfRule type="duplicateValues" dxfId="3864" priority="393"/>
  </conditionalFormatting>
  <conditionalFormatting sqref="D1294">
    <cfRule type="duplicateValues" dxfId="3863" priority="364"/>
  </conditionalFormatting>
  <conditionalFormatting sqref="D1295">
    <cfRule type="duplicateValues" dxfId="3862" priority="362"/>
  </conditionalFormatting>
  <conditionalFormatting sqref="D1302:D1303">
    <cfRule type="duplicateValues" dxfId="3861" priority="391"/>
  </conditionalFormatting>
  <conditionalFormatting sqref="D1333">
    <cfRule type="duplicateValues" dxfId="3860" priority="370"/>
  </conditionalFormatting>
  <conditionalFormatting sqref="D1334:D1365 D1188:D1192 D1236:D1293 D1304:D1332 D1194:D1234 D1296:D1301">
    <cfRule type="duplicateValues" dxfId="3859" priority="32070"/>
  </conditionalFormatting>
  <conditionalFormatting sqref="D1366:D1048576 D1171:D1187 D156:D163 D792:D853 D167:D183 D165 D505:D523 D1039:D1051 D929:D1034 D1053:D1054 D239:D413 D185:D219 D855:D927 D150:D152 D1056:D1169 D145 D141 D148 D221:D237 D415:D503 D682:D790 D1 D525:D680 D66 D8:D48 D3:D6">
    <cfRule type="duplicateValues" dxfId="3858" priority="399"/>
  </conditionalFormatting>
  <conditionalFormatting sqref="H49:H55">
    <cfRule type="duplicateValues" dxfId="3857" priority="22200"/>
    <cfRule type="duplicateValues" dxfId="3856" priority="22201"/>
  </conditionalFormatting>
  <conditionalFormatting sqref="H56:H57">
    <cfRule type="duplicateValues" dxfId="3855" priority="4"/>
  </conditionalFormatting>
  <conditionalFormatting sqref="H58">
    <cfRule type="duplicateValues" dxfId="3854" priority="18"/>
    <cfRule type="duplicateValues" dxfId="3853" priority="20"/>
  </conditionalFormatting>
  <conditionalFormatting sqref="H59">
    <cfRule type="duplicateValues" dxfId="3852" priority="24"/>
    <cfRule type="duplicateValues" dxfId="3851" priority="26"/>
  </conditionalFormatting>
  <conditionalFormatting sqref="H60">
    <cfRule type="duplicateValues" dxfId="3850" priority="27"/>
    <cfRule type="duplicateValues" dxfId="3849" priority="29"/>
  </conditionalFormatting>
  <conditionalFormatting sqref="H61">
    <cfRule type="duplicateValues" dxfId="3848" priority="39"/>
    <cfRule type="duplicateValues" dxfId="3847" priority="41"/>
  </conditionalFormatting>
  <conditionalFormatting sqref="H62">
    <cfRule type="duplicateValues" dxfId="3846" priority="33"/>
    <cfRule type="duplicateValues" dxfId="3845" priority="35"/>
  </conditionalFormatting>
  <conditionalFormatting sqref="H63">
    <cfRule type="duplicateValues" dxfId="3844" priority="69"/>
    <cfRule type="duplicateValues" dxfId="3843" priority="71"/>
  </conditionalFormatting>
  <conditionalFormatting sqref="H64">
    <cfRule type="duplicateValues" dxfId="3842" priority="87"/>
    <cfRule type="duplicateValues" dxfId="3841" priority="89"/>
  </conditionalFormatting>
  <conditionalFormatting sqref="H65">
    <cfRule type="duplicateValues" dxfId="3840" priority="105"/>
    <cfRule type="duplicateValues" dxfId="3839" priority="107"/>
  </conditionalFormatting>
  <conditionalFormatting sqref="H67">
    <cfRule type="duplicateValues" dxfId="3838" priority="112"/>
  </conditionalFormatting>
  <conditionalFormatting sqref="H68">
    <cfRule type="duplicateValues" dxfId="3837" priority="108"/>
  </conditionalFormatting>
  <conditionalFormatting sqref="H69">
    <cfRule type="duplicateValues" dxfId="3836" priority="126"/>
  </conditionalFormatting>
  <conditionalFormatting sqref="H70">
    <cfRule type="duplicateValues" dxfId="3835" priority="114"/>
  </conditionalFormatting>
  <conditionalFormatting sqref="H71">
    <cfRule type="duplicateValues" dxfId="3834" priority="118"/>
    <cfRule type="duplicateValues" dxfId="3833" priority="120"/>
  </conditionalFormatting>
  <conditionalFormatting sqref="H72">
    <cfRule type="duplicateValues" dxfId="3832" priority="128"/>
  </conditionalFormatting>
  <conditionalFormatting sqref="H73">
    <cfRule type="duplicateValues" dxfId="3831" priority="132"/>
  </conditionalFormatting>
  <conditionalFormatting sqref="H74">
    <cfRule type="duplicateValues" dxfId="3830" priority="134"/>
  </conditionalFormatting>
  <conditionalFormatting sqref="H75">
    <cfRule type="duplicateValues" dxfId="3829" priority="139"/>
  </conditionalFormatting>
  <conditionalFormatting sqref="H76">
    <cfRule type="duplicateValues" dxfId="3828" priority="141"/>
  </conditionalFormatting>
  <conditionalFormatting sqref="H77">
    <cfRule type="duplicateValues" dxfId="3827" priority="149"/>
  </conditionalFormatting>
  <conditionalFormatting sqref="H78">
    <cfRule type="duplicateValues" dxfId="3826" priority="145"/>
  </conditionalFormatting>
  <conditionalFormatting sqref="H79">
    <cfRule type="duplicateValues" dxfId="3825" priority="151"/>
  </conditionalFormatting>
  <conditionalFormatting sqref="H80">
    <cfRule type="duplicateValues" dxfId="3824" priority="153"/>
  </conditionalFormatting>
  <conditionalFormatting sqref="H81">
    <cfRule type="duplicateValues" dxfId="3823" priority="155"/>
  </conditionalFormatting>
  <conditionalFormatting sqref="H82">
    <cfRule type="duplicateValues" dxfId="3822" priority="167"/>
  </conditionalFormatting>
  <conditionalFormatting sqref="H84">
    <cfRule type="duplicateValues" dxfId="3821" priority="165"/>
  </conditionalFormatting>
  <conditionalFormatting sqref="H85:H1048576 H66 H1 H8:H48 H3:H6">
    <cfRule type="duplicateValues" dxfId="3820" priority="171"/>
  </conditionalFormatting>
  <conditionalFormatting sqref="H89">
    <cfRule type="duplicateValues" dxfId="3819" priority="179"/>
  </conditionalFormatting>
  <conditionalFormatting sqref="H90">
    <cfRule type="duplicateValues" dxfId="3818" priority="181"/>
  </conditionalFormatting>
  <conditionalFormatting sqref="H91">
    <cfRule type="duplicateValues" dxfId="3817" priority="183"/>
  </conditionalFormatting>
  <conditionalFormatting sqref="H92">
    <cfRule type="duplicateValues" dxfId="3816" priority="185"/>
  </conditionalFormatting>
  <conditionalFormatting sqref="H93">
    <cfRule type="duplicateValues" dxfId="3815" priority="187"/>
  </conditionalFormatting>
  <conditionalFormatting sqref="H94">
    <cfRule type="duplicateValues" dxfId="3814" priority="191"/>
  </conditionalFormatting>
  <conditionalFormatting sqref="H95">
    <cfRule type="duplicateValues" dxfId="3813" priority="193"/>
  </conditionalFormatting>
  <conditionalFormatting sqref="H96">
    <cfRule type="duplicateValues" dxfId="3812" priority="16739"/>
  </conditionalFormatting>
  <conditionalFormatting sqref="H97">
    <cfRule type="duplicateValues" dxfId="3811" priority="197"/>
  </conditionalFormatting>
  <conditionalFormatting sqref="H98">
    <cfRule type="duplicateValues" dxfId="3810" priority="199"/>
  </conditionalFormatting>
  <conditionalFormatting sqref="H99">
    <cfRule type="duplicateValues" dxfId="3809" priority="201"/>
  </conditionalFormatting>
  <conditionalFormatting sqref="H100">
    <cfRule type="duplicateValues" dxfId="3808" priority="207"/>
  </conditionalFormatting>
  <conditionalFormatting sqref="H101">
    <cfRule type="duplicateValues" dxfId="3807" priority="209"/>
  </conditionalFormatting>
  <conditionalFormatting sqref="H102">
    <cfRule type="duplicateValues" dxfId="3806" priority="203"/>
  </conditionalFormatting>
  <conditionalFormatting sqref="H103">
    <cfRule type="duplicateValues" dxfId="3805" priority="205"/>
  </conditionalFormatting>
  <conditionalFormatting sqref="H104">
    <cfRule type="duplicateValues" dxfId="3804" priority="215"/>
  </conditionalFormatting>
  <conditionalFormatting sqref="H105">
    <cfRule type="duplicateValues" dxfId="3803" priority="211"/>
  </conditionalFormatting>
  <conditionalFormatting sqref="H106">
    <cfRule type="duplicateValues" dxfId="3802" priority="217"/>
  </conditionalFormatting>
  <conditionalFormatting sqref="H107">
    <cfRule type="duplicateValues" dxfId="3801" priority="213"/>
  </conditionalFormatting>
  <conditionalFormatting sqref="H108">
    <cfRule type="duplicateValues" dxfId="3800" priority="223"/>
  </conditionalFormatting>
  <conditionalFormatting sqref="H109">
    <cfRule type="duplicateValues" dxfId="3799" priority="219"/>
  </conditionalFormatting>
  <conditionalFormatting sqref="H110:H111">
    <cfRule type="duplicateValues" dxfId="3798" priority="225"/>
  </conditionalFormatting>
  <conditionalFormatting sqref="H112">
    <cfRule type="duplicateValues" dxfId="3797" priority="227"/>
  </conditionalFormatting>
  <conditionalFormatting sqref="H113">
    <cfRule type="duplicateValues" dxfId="3796" priority="229"/>
  </conditionalFormatting>
  <conditionalFormatting sqref="H114">
    <cfRule type="duplicateValues" dxfId="3795" priority="231"/>
  </conditionalFormatting>
  <conditionalFormatting sqref="H115">
    <cfRule type="duplicateValues" dxfId="3794" priority="233"/>
  </conditionalFormatting>
  <conditionalFormatting sqref="H116">
    <cfRule type="duplicateValues" dxfId="3793" priority="235"/>
  </conditionalFormatting>
  <conditionalFormatting sqref="H117">
    <cfRule type="duplicateValues" dxfId="3792" priority="237"/>
  </conditionalFormatting>
  <conditionalFormatting sqref="H118">
    <cfRule type="duplicateValues" dxfId="3791" priority="239"/>
  </conditionalFormatting>
  <conditionalFormatting sqref="H119">
    <cfRule type="duplicateValues" dxfId="3790" priority="243"/>
  </conditionalFormatting>
  <conditionalFormatting sqref="H120">
    <cfRule type="duplicateValues" dxfId="3789" priority="256"/>
  </conditionalFormatting>
  <conditionalFormatting sqref="H122">
    <cfRule type="duplicateValues" dxfId="3788" priority="258"/>
  </conditionalFormatting>
  <conditionalFormatting sqref="H123">
    <cfRule type="duplicateValues" dxfId="3787" priority="260"/>
  </conditionalFormatting>
  <conditionalFormatting sqref="H124">
    <cfRule type="duplicateValues" dxfId="3786" priority="262"/>
  </conditionalFormatting>
  <conditionalFormatting sqref="H125">
    <cfRule type="duplicateValues" dxfId="3785" priority="264"/>
  </conditionalFormatting>
  <conditionalFormatting sqref="H126">
    <cfRule type="duplicateValues" dxfId="3784" priority="266"/>
  </conditionalFormatting>
  <conditionalFormatting sqref="H127">
    <cfRule type="duplicateValues" dxfId="3783" priority="281"/>
  </conditionalFormatting>
  <conditionalFormatting sqref="H128">
    <cfRule type="duplicateValues" dxfId="3782" priority="287"/>
  </conditionalFormatting>
  <conditionalFormatting sqref="H129">
    <cfRule type="duplicateValues" dxfId="3781" priority="283"/>
  </conditionalFormatting>
  <conditionalFormatting sqref="H130">
    <cfRule type="duplicateValues" dxfId="3780" priority="285"/>
  </conditionalFormatting>
  <conditionalFormatting sqref="H131">
    <cfRule type="duplicateValues" dxfId="3779" priority="289"/>
  </conditionalFormatting>
  <conditionalFormatting sqref="H132">
    <cfRule type="duplicateValues" dxfId="3778" priority="300"/>
  </conditionalFormatting>
  <conditionalFormatting sqref="H133">
    <cfRule type="duplicateValues" dxfId="3777" priority="296"/>
  </conditionalFormatting>
  <conditionalFormatting sqref="H134">
    <cfRule type="duplicateValues" dxfId="3776" priority="298"/>
  </conditionalFormatting>
  <conditionalFormatting sqref="H135">
    <cfRule type="duplicateValues" dxfId="3775" priority="304"/>
  </conditionalFormatting>
  <conditionalFormatting sqref="H136">
    <cfRule type="duplicateValues" dxfId="3774" priority="306"/>
  </conditionalFormatting>
  <conditionalFormatting sqref="H137">
    <cfRule type="duplicateValues" dxfId="3773" priority="308"/>
  </conditionalFormatting>
  <conditionalFormatting sqref="H138">
    <cfRule type="duplicateValues" dxfId="3772" priority="310"/>
  </conditionalFormatting>
  <conditionalFormatting sqref="H139">
    <cfRule type="duplicateValues" dxfId="3771" priority="312"/>
  </conditionalFormatting>
  <conditionalFormatting sqref="H140">
    <cfRule type="duplicateValues" dxfId="3770" priority="316"/>
  </conditionalFormatting>
  <conditionalFormatting sqref="H142">
    <cfRule type="duplicateValues" dxfId="3769" priority="322"/>
  </conditionalFormatting>
  <conditionalFormatting sqref="H143">
    <cfRule type="duplicateValues" dxfId="3768" priority="318"/>
  </conditionalFormatting>
  <conditionalFormatting sqref="H144">
    <cfRule type="duplicateValues" dxfId="3767" priority="320"/>
  </conditionalFormatting>
  <conditionalFormatting sqref="H146:H147">
    <cfRule type="duplicateValues" dxfId="3766" priority="279"/>
  </conditionalFormatting>
  <conditionalFormatting sqref="H148">
    <cfRule type="duplicateValues" dxfId="3765" priority="323"/>
  </conditionalFormatting>
  <conditionalFormatting sqref="H149">
    <cfRule type="duplicateValues" dxfId="3764" priority="339"/>
  </conditionalFormatting>
  <conditionalFormatting sqref="H153">
    <cfRule type="duplicateValues" dxfId="3763" priority="345"/>
  </conditionalFormatting>
  <conditionalFormatting sqref="H154:H155">
    <cfRule type="duplicateValues" dxfId="3762" priority="13466"/>
  </conditionalFormatting>
  <conditionalFormatting sqref="H164">
    <cfRule type="duplicateValues" dxfId="3761" priority="373"/>
  </conditionalFormatting>
  <conditionalFormatting sqref="H166">
    <cfRule type="duplicateValues" dxfId="3760" priority="375"/>
  </conditionalFormatting>
  <conditionalFormatting sqref="H177">
    <cfRule type="duplicateValues" dxfId="3759" priority="16557"/>
  </conditionalFormatting>
  <conditionalFormatting sqref="H179:H180">
    <cfRule type="duplicateValues" dxfId="3758" priority="401"/>
  </conditionalFormatting>
  <conditionalFormatting sqref="H184">
    <cfRule type="duplicateValues" dxfId="3757" priority="347"/>
  </conditionalFormatting>
  <conditionalFormatting sqref="H220">
    <cfRule type="duplicateValues" dxfId="3756" priority="277"/>
  </conditionalFormatting>
  <conditionalFormatting sqref="H238">
    <cfRule type="duplicateValues" dxfId="3755" priority="349"/>
  </conditionalFormatting>
  <conditionalFormatting sqref="H414">
    <cfRule type="duplicateValues" dxfId="3754" priority="268"/>
  </conditionalFormatting>
  <conditionalFormatting sqref="H504">
    <cfRule type="duplicateValues" dxfId="3753" priority="367"/>
  </conditionalFormatting>
  <conditionalFormatting sqref="H524">
    <cfRule type="duplicateValues" dxfId="3752" priority="389"/>
  </conditionalFormatting>
  <conditionalFormatting sqref="H681">
    <cfRule type="duplicateValues" dxfId="3751" priority="240"/>
  </conditionalFormatting>
  <conditionalFormatting sqref="H791">
    <cfRule type="duplicateValues" dxfId="3750" priority="379"/>
  </conditionalFormatting>
  <conditionalFormatting sqref="H854">
    <cfRule type="duplicateValues" dxfId="3749" priority="341"/>
  </conditionalFormatting>
  <conditionalFormatting sqref="H928">
    <cfRule type="duplicateValues" dxfId="3748" priority="355"/>
  </conditionalFormatting>
  <conditionalFormatting sqref="H1035">
    <cfRule type="duplicateValues" dxfId="3747" priority="361"/>
  </conditionalFormatting>
  <conditionalFormatting sqref="H1036:H1037">
    <cfRule type="duplicateValues" dxfId="3746" priority="359"/>
  </conditionalFormatting>
  <conditionalFormatting sqref="H1038">
    <cfRule type="duplicateValues" dxfId="3745" priority="357"/>
  </conditionalFormatting>
  <conditionalFormatting sqref="H1052">
    <cfRule type="duplicateValues" dxfId="3744" priority="353"/>
  </conditionalFormatting>
  <conditionalFormatting sqref="H1055">
    <cfRule type="duplicateValues" dxfId="3743" priority="332"/>
  </conditionalFormatting>
  <conditionalFormatting sqref="H1170">
    <cfRule type="duplicateValues" dxfId="3742" priority="385"/>
  </conditionalFormatting>
  <conditionalFormatting sqref="H1193">
    <cfRule type="duplicateValues" dxfId="3741" priority="369"/>
  </conditionalFormatting>
  <conditionalFormatting sqref="H1235">
    <cfRule type="duplicateValues" dxfId="3740" priority="394"/>
  </conditionalFormatting>
  <conditionalFormatting sqref="H1294">
    <cfRule type="duplicateValues" dxfId="3739" priority="365"/>
  </conditionalFormatting>
  <conditionalFormatting sqref="H1295">
    <cfRule type="duplicateValues" dxfId="3738" priority="363"/>
  </conditionalFormatting>
  <conditionalFormatting sqref="H1302:H1303">
    <cfRule type="duplicateValues" dxfId="3737" priority="392"/>
  </conditionalFormatting>
  <conditionalFormatting sqref="H1333">
    <cfRule type="duplicateValues" dxfId="3736" priority="371"/>
  </conditionalFormatting>
  <conditionalFormatting sqref="H1334:H1365 H1236:H1293 H178 H181:H183 H1171:H1192 H156:H163 H792:H853 H167:H176 H165 H1194:H1234 H505:H523 H1296:H1301 H1039:H1051 H1053:H1054 H239:H413 H185:H219 H855:H927 H150:H152 H1056:H1169 H525:H680 H145 H141 H221:H237 H415:H503 H682:H790 H66 H1304:H1332 H929:H1034 H8:H48 H3:H6">
    <cfRule type="duplicateValues" dxfId="3735" priority="32110"/>
  </conditionalFormatting>
  <conditionalFormatting sqref="I7:I13">
    <cfRule type="duplicateValues" dxfId="3734" priority="2"/>
    <cfRule type="duplicateValues" dxfId="3733" priority="3"/>
  </conditionalFormatting>
  <conditionalFormatting sqref="I55:I57">
    <cfRule type="duplicateValues" dxfId="3732" priority="12"/>
    <cfRule type="duplicateValues" dxfId="3731" priority="13"/>
    <cfRule type="duplicateValues" dxfId="3730" priority="14"/>
    <cfRule type="duplicateValues" dxfId="3729" priority="15"/>
    <cfRule type="duplicateValues" dxfId="3728" priority="16"/>
    <cfRule type="duplicateValues" dxfId="3727" priority="17"/>
  </conditionalFormatting>
  <conditionalFormatting sqref="I63">
    <cfRule type="duplicateValues" dxfId="3726" priority="72"/>
    <cfRule type="duplicateValues" dxfId="3725" priority="73"/>
    <cfRule type="duplicateValues" dxfId="3724" priority="74"/>
    <cfRule type="duplicateValues" dxfId="3723" priority="75"/>
    <cfRule type="duplicateValues" dxfId="3722" priority="76"/>
    <cfRule type="duplicateValues" dxfId="3721" priority="77"/>
  </conditionalFormatting>
  <conditionalFormatting sqref="I64">
    <cfRule type="duplicateValues" dxfId="3720" priority="90"/>
    <cfRule type="duplicateValues" dxfId="3719" priority="91"/>
    <cfRule type="duplicateValues" dxfId="3718" priority="92"/>
    <cfRule type="duplicateValues" dxfId="3717" priority="93"/>
    <cfRule type="duplicateValues" dxfId="3716" priority="94"/>
    <cfRule type="duplicateValues" dxfId="3715" priority="95"/>
  </conditionalFormatting>
  <conditionalFormatting sqref="I71">
    <cfRule type="duplicateValues" dxfId="3714" priority="121"/>
    <cfRule type="duplicateValues" dxfId="3713" priority="122"/>
    <cfRule type="duplicateValues" dxfId="3712" priority="123"/>
    <cfRule type="duplicateValues" dxfId="3711" priority="124"/>
    <cfRule type="duplicateValues" dxfId="3710" priority="125"/>
  </conditionalFormatting>
  <conditionalFormatting sqref="I83">
    <cfRule type="duplicateValues" dxfId="3709" priority="159"/>
    <cfRule type="duplicateValues" dxfId="3708" priority="160"/>
  </conditionalFormatting>
  <conditionalFormatting sqref="I88">
    <cfRule type="duplicateValues" dxfId="3707" priority="175"/>
    <cfRule type="duplicateValues" dxfId="3706" priority="177"/>
  </conditionalFormatting>
  <conditionalFormatting sqref="I119">
    <cfRule type="duplicateValues" dxfId="3705" priority="244"/>
    <cfRule type="duplicateValues" dxfId="3704" priority="245"/>
    <cfRule type="duplicateValues" dxfId="3703" priority="246"/>
    <cfRule type="duplicateValues" dxfId="3702" priority="247"/>
    <cfRule type="duplicateValues" dxfId="3701" priority="248"/>
  </conditionalFormatting>
  <conditionalFormatting sqref="I121">
    <cfRule type="duplicateValues" dxfId="3700" priority="249"/>
  </conditionalFormatting>
  <conditionalFormatting sqref="I133">
    <cfRule type="duplicateValues" dxfId="3699" priority="290"/>
    <cfRule type="duplicateValues" dxfId="3698" priority="291"/>
    <cfRule type="duplicateValues" dxfId="3697" priority="292"/>
    <cfRule type="duplicateValues" dxfId="3696" priority="293"/>
    <cfRule type="duplicateValues" dxfId="3695" priority="294"/>
  </conditionalFormatting>
  <conditionalFormatting sqref="I134:I149 I122:I132 I120 I3:I6 I89:I118 I84:I87 I72:I82 I65:I70 I58:I62 I14:I54">
    <cfRule type="duplicateValues" dxfId="3694" priority="17041"/>
    <cfRule type="duplicateValues" dxfId="3693" priority="17042"/>
    <cfRule type="duplicateValues" dxfId="3692" priority="17043"/>
    <cfRule type="duplicateValues" dxfId="3691" priority="17062"/>
  </conditionalFormatting>
  <conditionalFormatting sqref="I220">
    <cfRule type="duplicateValues" dxfId="3690" priority="271"/>
    <cfRule type="duplicateValues" dxfId="3689" priority="272"/>
    <cfRule type="duplicateValues" dxfId="3688" priority="273"/>
    <cfRule type="duplicateValues" dxfId="3687" priority="274"/>
    <cfRule type="duplicateValues" dxfId="3686" priority="275"/>
  </conditionalFormatting>
  <conditionalFormatting sqref="I1055">
    <cfRule type="duplicateValues" dxfId="3685" priority="333"/>
    <cfRule type="duplicateValues" dxfId="3684" priority="334"/>
    <cfRule type="duplicateValues" dxfId="3683" priority="335"/>
    <cfRule type="duplicateValues" dxfId="3682" priority="336"/>
    <cfRule type="duplicateValues" dxfId="3681" priority="337"/>
  </conditionalFormatting>
  <conditionalFormatting sqref="I1366:I1048576 I1">
    <cfRule type="duplicateValues" dxfId="3680" priority="396"/>
    <cfRule type="duplicateValues" dxfId="3679" priority="397"/>
    <cfRule type="duplicateValues" dxfId="3678" priority="398"/>
  </conditionalFormatting>
  <conditionalFormatting sqref="J121">
    <cfRule type="duplicateValues" dxfId="3677" priority="250"/>
    <cfRule type="duplicateValues" dxfId="3676" priority="251"/>
    <cfRule type="duplicateValues" dxfId="3675" priority="252"/>
    <cfRule type="duplicateValues" dxfId="3674" priority="253"/>
    <cfRule type="duplicateValues" dxfId="3673" priority="254"/>
  </conditionalFormatting>
  <conditionalFormatting sqref="J1228">
    <cfRule type="duplicateValues" dxfId="3672" priority="29428"/>
  </conditionalFormatting>
  <conditionalFormatting sqref="I1056:I1365 I150:I219 I221:I1054">
    <cfRule type="duplicateValues" dxfId="3671" priority="32418"/>
    <cfRule type="duplicateValues" dxfId="3670" priority="32419"/>
    <cfRule type="duplicateValues" dxfId="3669" priority="32420"/>
    <cfRule type="duplicateValues" dxfId="3668" priority="32421"/>
  </conditionalFormatting>
  <conditionalFormatting sqref="I1056:I1366 I134:I219 I122:I132 I120 I3:I6 I89:I118 I84:I87 I72:I82 I65:I70 I58:I62 I221:I1054 I14:I54">
    <cfRule type="duplicateValues" dxfId="3667" priority="32434"/>
  </conditionalFormatting>
  <conditionalFormatting sqref="I65:I70 I3:I6 I58:I62 I72:I1365 I14:I54">
    <cfRule type="duplicateValues" dxfId="3666" priority="32450"/>
  </conditionalFormatting>
  <dataValidations count="4">
    <dataValidation type="list" allowBlank="1" showInputMessage="1" showErrorMessage="1" sqref="M121 M658:M667 M751:M778 M930:M1111 M780:M928 M669:M749" xr:uid="{61F9A410-6C58-4A28-8695-C2C1DF3ECF39}">
      <formula1>"V    - Vest Act (within Parliament),C    - Company Act,FS   - Friendly Societies Act"</formula1>
    </dataValidation>
    <dataValidation type="list" allowBlank="1" showInputMessage="1" showErrorMessage="1" sqref="M668 M779 M929 M89:M120 M1:M87 M122:M657 M1112:M1048576" xr:uid="{C6AA0587-FF84-4B48-924D-D4105BA667AE}">
      <formula1>"UN - UNICORPORATED, V- VEST ACT (WITHIN PARLIAMENT) , C - COMPANY ACT, FS - FRIENDLY SOCIETIES ACT"</formula1>
    </dataValidation>
    <dataValidation type="list" allowBlank="1" showInputMessage="1" showErrorMessage="1" sqref="Z133 Z1013 Z816:Z821 Z429 Z117:Z120 Z521:Z522 Z536:Z540 Z1132 Z748 Z666 Z1355 Z1004 Z754 Z453 Z862:Z863 Z932:Z934 Z569 Z1107:Z1109 Z253 Z1168 Z194 Z480 Z1321 Z1344 Z1006:Z1008 Z591 Z493:Z494 Z547 Z870:Z871 Z261 Z691:Z692 Z329 Z184 Z961 Z201:Z202 Z790 Z398:Z400 Z533 Z764 Z770:Z771 Z606 Z243 Z723:Z724 Z572 Z957:Z959 Z405:Z406 Z338 Z359:Z360 Z601:Z603 Z381:Z382 Z918:Z919 Z135 Z205:Z206 Z924:Z926 Z682:Z684 Z832:Z834 Z445:Z446 Z707 Z542:Z544 Z214:Z215 Z609 Z998:Z999 Z678 Z356:Z357 Z177 Z386 Z448:Z450 Z456:Z457 Z268 Z352 Z555 Z701 Z180 Z971:Z972 Z234 Z922 Z1065 Z472:Z473 Z549 Z240 Z762 Z1020 Z783 Z379 Z686:Z688 Z576:Z577 Z152 Z187:Z188 Z175 Z173 Z811:Z812 Z192 Z284:Z285 Z562 Z219:Z225 Z1091:Z1094 Z249:Z251 Z245 Z580 Z304:Z305 Z276:Z279 Z288 Z587:Z589 Z163 Z1023:Z1024 Z865:Z866 Z488:Z489 Z627:Z629 Z653 Z658 Z343 Z331:Z332 Z327 Z417 Z469:Z470 Z366:Z374 Z410:Z412 Z403 Z394 Z354 Z435:Z439 Z808 Z1001 Z975 Z1060:Z1063 Z420:Z422 Z518:Z519 Z63:Z64 Z510:Z513 Z491 Z531 Z875:Z877 Z751:Z752 Z160 Z814 Z851:Z852 Z585 Z582:Z583 Z67:Z73 Z638 Z632:Z636 Z230 Z1057 Z308:Z311 Z995 Z709 Z713:Z715 Z744:Z746 Z617:Z618 Z182 Z293:Z295 Z1103 Z1067 Z1037:Z1040 Z912:Z915 Z1053 Z432:Z433 Z828 Z731:Z733 Z942:Z944 Z711 Z144:Z146 Z148:Z150 Z1098 Z258 Z324:Z325 Z766 Z773:Z774 Z776:Z778 Z801:Z802 Z793:Z797 Z197:Z198 Z903:Z904 Z1028 Z830 Z848 Z615 Z623:Z625 Z879:Z881 Z464:Z465 Z1034 Z980:Z981 Z857:Z858 Z314 Z954 Z946 Z717:Z719 Z983 Z978 Z965 Z985:Z987 Z377 Z839 Z673:Z674 Z1046:Z1048 Z1043:Z1044 Z441:Z443 Z860 Z669:Z670 Z346:Z348 Z237:Z238 Z552:Z553 Z560 Z322 Z787 Z1075:Z1079 Z89:Z90 Z86:Z87 Z476:Z478 Z460 Z208:Z210 Z566:Z567 Z281:Z282 Z484:Z486 Z951 Z845 Z263:Z265 Z462 Z621 Z595:Z597 Z735:Z736 Z642:Z649 Z651 Z467 Z384 Z823:Z824 Z989 Z991 Z334:Z336 Z893:Z895 Z515:Z516 Z155:Z158 Z738:Z741 Z664 Z502:Z508 Z227 Z757:Z759 Z883:Z886 Z907:Z909 Z396 Z499 Z1030:Z1032 Z61 Z1011 Z56 Z165:Z170 Z695:Z699 Z727:Z728 Z890:Z891 Z297:Z298 Z482 Z524:Z527 Z558 Z938:Z940 Z655:Z656 Z270:Z271 Z1071:Z1073 Z967:Z969 Z58:Z59 Z290:Z291 Z898:Z901 Z300:Z302 Z704:Z705 Z836:Z837 Z19:Z54 Z3:Z14 Z16:Z17 Z1084:Z1087 Z388:Z391 Z424:Z427 Z317:Z319 Z842:Z843" xr:uid="{CF588225-FA82-4C13-9958-4A533E34D7B7}">
      <formula1>"Annual Report was not seen, File was Missing, Charity Certificate was not Renew in 2019"</formula1>
    </dataValidation>
    <dataValidation type="list" allowBlank="1" showInputMessage="1" showErrorMessage="1" sqref="O1366:P1048576 O1:O1365" xr:uid="{922FCA8B-CF81-4F99-9582-9A6C4DF0B8BB}">
      <formula1>"Overseas Charities Operating in Jamaica,Muslim Groups/Foundation,Churches,Benevolent Societies,Alumni/Past Students'associations,Schools(Government/Private),Govt.Based Trust/Charities,Trust,Company Based Foundations,Other Foundations,Unincorporated Groups"</formula1>
    </dataValidation>
  </dataValidations>
  <hyperlinks>
    <hyperlink ref="U218" r:id="rId1" display="ulettemr@ldschurch.org" xr:uid="{521DCE69-DBED-40E3-AD1D-BA6901ECFF24}"/>
    <hyperlink ref="U590" r:id="rId2" display="JAMAICALITTLELEAGUEBASEBALL@GMAIL.COM" xr:uid="{BD08F8BF-C875-4D5E-A733-BCEACA87E3CE}"/>
    <hyperlink ref="U629" r:id="rId3" display="JOJO_HUDSON@HOTMAIL.COM" xr:uid="{88689A85-CBEB-4CF1-A9D2-3D3F024BAD16}"/>
    <hyperlink ref="U247" r:id="rId4" display="DIGICELFOUNDATIONJA@DIGICELGROUP.COM" xr:uid="{0CD68717-ED30-46A2-8032-3CC730FC2EC5}"/>
    <hyperlink ref="U855" r:id="rId5" display="operationsaveja@gmail.com" xr:uid="{EF96AA0C-CC72-405B-92F2-3D57EE16A8F6}"/>
    <hyperlink ref="U1081" r:id="rId6" display="ashe@theashecompany.org" xr:uid="{63D788C4-0591-43B2-9DA5-AE6295F1406A}"/>
    <hyperlink ref="U1290" r:id="rId7" display="sodeco@uwimona.edu.jm" xr:uid="{10FF5DA8-6002-47CC-8E73-6455B45515D1}"/>
    <hyperlink ref="U226" r:id="rId8" display="chase12@cwjamaica.com" xr:uid="{1DEA3027-8C8E-4629-A900-3F8205D66FE9}"/>
    <hyperlink ref="U1060" r:id="rId9" display="info@swallowfieldchapel.org" xr:uid="{0D7C2EE9-2710-4D03-A2C5-A22E45E27241}"/>
    <hyperlink ref="U355" r:id="rId10" display="fmaj@cwjamaica.com" xr:uid="{780FCF80-974A-4BC8-B19E-6A6C07659596}"/>
    <hyperlink ref="U787" r:id="rId11" display="info@nakumbuka.Org" xr:uid="{188F86C6-5ABC-426A-A1BD-ADABA1C902FA}"/>
    <hyperlink ref="U1192" r:id="rId12" xr:uid="{1932B449-B79D-4C99-97EF-1250EBD71A41}"/>
    <hyperlink ref="U1162" r:id="rId13" display="istreet@cwjamaica.com" xr:uid="{25DEEAB8-AFAD-4987-BC7B-B7D47AE63515}"/>
    <hyperlink ref="U984" r:id="rId14" display="corporate@seprod.com" xr:uid="{BC379114-016E-4E72-8D76-1CA1F525551E}"/>
    <hyperlink ref="U41" r:id="rId15" display="office@aisk.com" xr:uid="{76D00C0F-C634-40CB-B77B-25DBFA6192EA}"/>
    <hyperlink ref="U751" r:id="rId16" display="bethanygospel@yahoo.com" xr:uid="{90B2C2DD-7CC2-4ABE-92E9-5B7BD4884A13}"/>
    <hyperlink ref="U889" r:id="rId17" display="plccc16@gmail.com" xr:uid="{2B7D538F-8D48-411F-96AF-AAEAF43B97AF}"/>
    <hyperlink ref="U1019" r:id="rId18" display="spicyinfo@spicygrovechildren.com" xr:uid="{203368FF-A26E-4878-9DAA-1E1AB5E272EA}"/>
    <hyperlink ref="U340" r:id="rId19" display="limefoundation@lime.com" xr:uid="{EDD57828-7625-4F84-8EBB-2305D4F6C710}"/>
    <hyperlink ref="U1275" r:id="rId20" display="synod@ucjci.com" xr:uid="{22C18FB2-A25D-4CCD-A560-EAA78F691C09}"/>
    <hyperlink ref="U761" r:id="rId21" display="msbm@uwimona.edu.jm" xr:uid="{08FC10F9-8BAE-49A4-8317-FBD9A0E77770}"/>
    <hyperlink ref="U266" r:id="rId22" display="jamaica@dressforsucess.Org" xr:uid="{D97FDB16-8982-4E13-8871-F565FC156C9E}"/>
    <hyperlink ref="U512" r:id="rId23" display="foundation@iciwi.com" xr:uid="{C714B9EF-B4FE-4084-9E66-414E2155BC90}"/>
    <hyperlink ref="U195" r:id="rId24" display="kobc@cwjamaica.com                                                                         kingstonopenbiblechurch.org" xr:uid="{FA7FB357-A1E8-4E81-8378-D7F4A66C0C33}"/>
    <hyperlink ref="U619" r:id="rId25" display="ja.for.justice@cwjamaica.com" xr:uid="{DE0456B6-0FFB-49CD-AE55-B0B52F0D9B61}"/>
    <hyperlink ref="U1137" r:id="rId26" display="humanitydivineliberaterians@gmail.com" xr:uid="{5049B5C2-AA22-4239-9EC0-4F6D7628773C}"/>
    <hyperlink ref="U132" r:id="rId27" display="castac@hotmail.com" xr:uid="{9B66628D-CEE4-45A2-8870-A8856DFFA421}"/>
    <hyperlink ref="U569" r:id="rId28" display="jamaicadownssyndome@cwjamaica.com" xr:uid="{E5676C04-1F24-4427-BA28-48FEA02F484E}"/>
    <hyperlink ref="U1098" r:id="rId29" display="info@cbajamaica.com" xr:uid="{9751661E-08CB-4DD8-AD71-AF922EEE7653}"/>
    <hyperlink ref="U284" r:id="rId30" display="emmanuelbasptist@cwjamaica.com" xr:uid="{7CE31915-44B9-4E8C-90DE-F83675AB30D0}"/>
    <hyperlink ref="U62" r:id="rId31" display="uip.aobja@gmail.com" xr:uid="{6D14271E-3246-4AEB-98BE-ADF9B4A4C4B4}"/>
    <hyperlink ref="U540" r:id="rId32" display="info@iyfjamaica.com" xr:uid="{DAE49EBD-8C36-4254-B50E-D68E36032E62}"/>
    <hyperlink ref="U602" r:id="rId33" display="jamaicatrust@gmail.com" xr:uid="{AECC5FAE-C04E-4DA3-812F-43D72C93A031}"/>
    <hyperlink ref="U551" r:id="rId34" display="jasa.jm2k9@gmail.com" xr:uid="{D769C84B-F4BA-47C1-934A-4BAE590FD331}"/>
    <hyperlink ref="U1130" r:id="rId35" display="healthforlifeandwellnessja@gmail.com" xr:uid="{D93F53E0-C585-4BB5-92EB-0D776E29386E}"/>
    <hyperlink ref="U605" r:id="rId36" display="jrcs@jamaicaredcross.org" xr:uid="{DF8851B3-280A-42A6-B30B-51D784096893}"/>
    <hyperlink ref="U1356" r:id="rId37" display="youthmentoringministry@gmail.com" xr:uid="{3E080584-33B6-4205-BC70-A43B801B18C1}"/>
    <hyperlink ref="U600" r:id="rId38" display="jamaicapara@gmail.com" xr:uid="{8FDF9621-FE28-4944-9D5E-2F480A593A12}"/>
    <hyperlink ref="U1140" r:id="rId39" display="biblewayjamaicadioceses@gmail.com" xr:uid="{7DAB95B7-3E4A-4846-8E42-26BE24337EF7}"/>
    <hyperlink ref="U572" r:id="rId40" display="jamaicaenvironmenttrust@gmail.com " xr:uid="{6DD8D047-C6FF-4A19-A096-F154D32F189B}"/>
    <hyperlink ref="U796" r:id="rId41" display="netinfo@moe.gov.jm " xr:uid="{2CBA7AE4-D460-434A-A3D8-0ED7A4FAEAB4}"/>
    <hyperlink ref="U1286" r:id="rId42" display="info@usainboltfoundation.org" xr:uid="{8B0D864D-A319-4471-B28C-244733EB6864}"/>
    <hyperlink ref="U46" r:id="rId43" display="tamhussey@yahoo.com" xr:uid="{30A52ED1-A520-4202-8597-79E484973977}"/>
    <hyperlink ref="U941" r:id="rId44" display="chancery@kingstonarchdiocese.org" xr:uid="{AD01D74A-4F90-4AF7-ACB1-974E12A53D75}"/>
    <hyperlink ref="U1031" r:id="rId45" display="ricawhyte@yahoo.com" xr:uid="{921CD3B4-D83F-4324-87F2-B207635758DE}"/>
    <hyperlink ref="U1355" r:id="rId46" display="youthdevelop.yfdn@gmail.com" xr:uid="{FFFF00A6-5C8D-4EE5-92B5-0F8B8DE5EEB2}"/>
    <hyperlink ref="U1039" r:id="rId47" display="stjosehsinfant@cwjamaica.com" xr:uid="{4019988B-BD6D-452E-BFD4-D3EE9A1EAA33}"/>
    <hyperlink ref="U588" r:id="rId48" display="jakidney.kids@gmail.com" xr:uid="{D7746285-17B4-4BA0-982E-705A1D2EC3E9}"/>
    <hyperlink ref="U1061" r:id="rId49" display="sof@swallowfieldchapel.org" xr:uid="{382F44DA-03C5-44B4-8375-1AFBC771D1EA}"/>
    <hyperlink ref="U860" r:id="rId50" display="brendalinlittle866@gmail.com" xr:uid="{F36C478C-5D4E-4842-9FFD-C81B2F8308B5}"/>
    <hyperlink ref="U291" r:id="rId51" display="equality4allja.finance@gmail.com" xr:uid="{9ACCB7F0-CB2C-446B-BF8F-CAC4293F998C}"/>
    <hyperlink ref="U1288" r:id="rId52" display="info@umidef.org" xr:uid="{A38ABDDB-BB81-40A8-9D1C-59D916FD71FC}"/>
    <hyperlink ref="U690" r:id="rId53" display="reach@linkupforchrist.org" xr:uid="{E27A2D71-1455-41A1-A3B5-8793C98DB146}"/>
    <hyperlink ref="U21" r:id="rId54" display="adrajamaica@gmail.com" xr:uid="{857196C2-E13C-448B-86C7-096596820D3E}"/>
    <hyperlink ref="U146" r:id="rId55" display="info@ccrponline.org" xr:uid="{FC710DB9-DFF4-419F-83C7-CE1E1B92DF73}"/>
    <hyperlink ref="U248" r:id="rId56" display="dikaioma2017@gmail.com" xr:uid="{B71567F0-C6B4-4CDB-878E-2347C972E5A5}"/>
    <hyperlink ref="U1156" r:id="rId57" display="rosemchin1013@aol.com" xr:uid="{359C2F51-1AB3-4BDC-930E-5701F7D9D3FD}"/>
    <hyperlink ref="U1357" r:id="rId58" display="yry.swallow@gmail.com" xr:uid="{8A68BAD5-73C2-4A01-AACF-C67779222A75}"/>
    <hyperlink ref="U963" r:id="rId59" display="foundation@grp.sandals.com" xr:uid="{B686C114-14CE-4421-AA74-CEB3FCB3FE70}"/>
    <hyperlink ref="U1217" r:id="rId60" display="churchofgodinjamaica@gmail.com" xr:uid="{54E162EB-0B0C-4267-A9AD-BDB634ABFCEB}"/>
    <hyperlink ref="U1280" r:id="rId61" display="upcjamaica@gmail.com" xr:uid="{87E0A94D-4D9A-4F39-98F8-EF4FBD79F5AB}"/>
    <hyperlink ref="U175" r:id="rId62" display="christalivekingston@yahoo.com" xr:uid="{FE6EB7F8-9C07-470F-A818-3E3CE3E84376}"/>
    <hyperlink ref="U1261" r:id="rId63" display="triumphantapostolicwc@gmail.com" xr:uid="{86DDD220-A83C-4964-BD65-4D38E6AE6FC4}"/>
    <hyperlink ref="U488" r:id="rId64" display="alleysmoke@yahoo.com" xr:uid="{2BEDF70C-AB21-463D-B402-DE38CC04EDDE}"/>
    <hyperlink ref="U595" r:id="rId65" display="foundation@jnbank.com" xr:uid="{EEB6C3C7-326A-43FE-B92D-A8517D7E6E8A}"/>
    <hyperlink ref="U343" r:id="rId66" display="info@foodforthepoorja.org" xr:uid="{393BBEBB-4997-4A91-920B-788A8656A42E}"/>
    <hyperlink ref="U555" r:id="rId67" display="jcsaccount@cwjamaica.com" xr:uid="{E92C2B5A-1E23-4EF8-BC18-9BB151C6ED64}"/>
    <hyperlink ref="U1004" r:id="rId68" display="somja_bo@hotmail.com" xr:uid="{372D6E73-9E35-4BFF-8486-4E8F90E1C327}"/>
    <hyperlink ref="U638" r:id="rId69" display="jubileejamaica@yahoo.com" xr:uid="{54C5E70A-6CA7-44B0-9CF5-7073BE762691}"/>
    <hyperlink ref="U210" r:id="rId70" xr:uid="{CE4E306A-8516-492A-9D86-69BB33288D29}"/>
    <hyperlink ref="U438" r:id="rId71" display="guardiangroupfoundation@myguardiangroup.com" xr:uid="{F3FD35F1-2608-4EDB-8B74-480FFF6BBA09}"/>
    <hyperlink ref="U842" r:id="rId72" display="omjamaica@gmail.com" xr:uid="{A209E6C0-C499-4879-BD16-CE3FEED85A9A}"/>
    <hyperlink ref="U1251" r:id="rId73" display="administration@hetransforms.me" xr:uid="{ABD9BFC0-D1C8-412E-8D85-9E0DBE2126D8}"/>
    <hyperlink ref="U532" r:id="rId74" display="iskfjamaica@gmail.com" xr:uid="{8511FBBA-ECB3-4155-90F2-4D8F38853024}"/>
    <hyperlink ref="U53" r:id="rId75" display="triumphanthavia@gmail.com" xr:uid="{44F8C39B-16AE-40AA-B1F9-51320BCFC4F1}"/>
    <hyperlink ref="U1097" r:id="rId76" display="fsaadja@gmail.com" xr:uid="{E63A30F9-D9CC-44E1-8055-E1C9A3FDD55A}"/>
    <hyperlink ref="U84" r:id="rId77" display="bestcare.foundation@yahoo.com" xr:uid="{6FBD03F0-FF9A-4972-BEF4-FECB0C1353C5}"/>
    <hyperlink ref="U1043" r:id="rId78" display="stpats@cwjamaica.com" xr:uid="{DA077752-000A-432C-AAE4-0F1E7A4AEA82}"/>
    <hyperlink ref="U1160" r:id="rId79" display="kymca@cwjamaica.com" xr:uid="{74EDB586-CD60-4C41-9DB5-81BCCA53F8D1}"/>
    <hyperlink ref="U1131" r:id="rId80" display="hfj@mail.infochanja.org" xr:uid="{9AC7365B-1458-444F-8A29-BD81947F9A1C}"/>
    <hyperlink ref="U830" r:id="rId81" display="nitaskidsfoundationinc@gmail.com" xr:uid="{4D971BC0-1D5A-43FB-8AE8-ADD0F99983CB}"/>
    <hyperlink ref="U356" r:id="rId82" display="fmaj@cwjamaica.com" xr:uid="{25DBF64E-653B-4F8E-9D14-11309FA7F5C4}"/>
    <hyperlink ref="U1134" r:id="rId83" display="cfacey@faceylaw.com" xr:uid="{7667B49B-FECA-43DC-9255-BEE1DC615FEC}"/>
    <hyperlink ref="U1141" r:id="rId84" display="JOYOUSMCHUGH@GMAIL.COM" xr:uid="{3ED091E4-27EB-498A-B7B3-88BC926BC4C5}"/>
    <hyperlink ref="U955" r:id="rId85" display="moqhris@gmail.com" xr:uid="{40099C06-6DE7-4F3D-B69E-1D9FA3850DC6}"/>
    <hyperlink ref="U196" r:id="rId86" display="clf_jm@yahoo.com" xr:uid="{D5733F30-6E32-4D33-B2B7-CE06928AF3F7}"/>
    <hyperlink ref="U187" r:id="rId87" display="thecogiclyssons@gmail.com" xr:uid="{3EB37AD3-B181-4198-81C8-AC6692EB788E}"/>
    <hyperlink ref="U457" r:id="rId88" display="bwidmer@harvestcall.org" xr:uid="{A635BAC8-B458-46D0-B348-8871E0933BDA}"/>
    <hyperlink ref="U970" r:id="rId89" display="Jennifermcmurrine@yahoo.com" xr:uid="{F737E5E8-4B53-4D0A-85DB-ABEF7C2D73CA}"/>
    <hyperlink ref="U514" r:id="rId90" display="idpioneers@gmail.com" xr:uid="{2B6F4FCE-5C70-4FCB-95F7-0FD64018F61F}"/>
    <hyperlink ref="U214" r:id="rId91" display="cornerstoneministries@flowja.com" xr:uid="{5B83D5D8-8909-4B6C-834D-845AB2797429}"/>
    <hyperlink ref="U905" r:id="rId92" display="talisataylorrent@gmail.com" xr:uid="{CB042F6A-80CD-48D1-9779-20A2109F37CB}"/>
    <hyperlink ref="U1295" r:id="rId93" display="board.secretary@vmbs.com" xr:uid="{87D46998-A424-4AE2-81C6-DEA0943A5693}"/>
    <hyperlink ref="U981" r:id="rId94" display="skyhouseinfo@gmail.com" xr:uid="{78A42BF0-60FD-4084-939D-13380BAD6CA0}"/>
    <hyperlink ref="U578" r:id="rId95" display="jamaicaislamiccharty@gmail.com" xr:uid="{15275FB0-5D60-41E9-BAB1-BA4E51B6087C}"/>
    <hyperlink ref="U47" r:id="rId96" display="angelofloveja@gmail.com" xr:uid="{0575FCA8-4475-403D-82CC-BAA03C77DC4F}"/>
    <hyperlink ref="U456" r:id="rId97" display="harvestword@yahoo.com" xr:uid="{ABF1378F-0310-4871-8E54-618007B2C248}"/>
    <hyperlink ref="U932" r:id="rId98" display="jwilliams@steawartautosales.com" xr:uid="{C63CAE43-AC9B-4A86-A7EA-1BB188598EFF}"/>
    <hyperlink ref="U908" r:id="rId99" display="quiltstage@gmail.com" xr:uid="{2EFD3709-269B-4C4B-9266-76400E6568D6}"/>
    <hyperlink ref="U610" r:id="rId100" display="jamsave3000@hotmail.com" xr:uid="{C220AD2C-AED7-4BF1-A7CF-9C05868E14A4}"/>
    <hyperlink ref="U822" r:id="rId101" display="newtestamentbishop@gmail.com" xr:uid="{A00480B6-FBE4-40F2-8702-E3338D032208}"/>
    <hyperlink ref="U1090" r:id="rId102" display="SECRETARY.TCOS@GMAIL.COM" xr:uid="{9E9C3B2D-0EB5-4AAA-8C97-3CE675D4FA0B}"/>
    <hyperlink ref="U295" r:id="rId103" display="essexhallca@mail.com" xr:uid="{28499480-5AD8-4A08-8E54-51BA412E4180}"/>
    <hyperlink ref="U661" r:id="rId104" display="kcocinja@gmail.com" xr:uid="{F0C2323E-E53C-4098-B4D9-24CD21363B11}"/>
    <hyperlink ref="U1056" r:id="rId105" display="sunflowerministries2016@gmail.com" xr:uid="{1BF82153-1036-4C5B-8D52-A722E1AB8A87}"/>
    <hyperlink ref="U785" r:id="rId106" display="msmissionaries@mustardseed.com" xr:uid="{ACD0523D-EA15-4345-8C91-18137A389F6A}"/>
    <hyperlink ref="U1138" r:id="rId107" display="diocesan.secretary@anglicandiocese.com" xr:uid="{97ACC246-798F-4C3D-90E9-9BDE5EBE74B5}"/>
    <hyperlink ref="U60" r:id="rId108" display="agajamwi@yahoo.com" xr:uid="{AB549119-607B-4924-A3A5-A2EFF3D2A424}"/>
    <hyperlink ref="U1112" r:id="rId109" display="drawingroomproject@gmail.com" xr:uid="{F254BC23-E206-4F8D-AA57-9CBC782A2940}"/>
    <hyperlink ref="U1149" r:id="rId110" display="jamaicaskateboardfed@gmail.com" xr:uid="{26A73DF6-1E0D-4FE7-8656-B89D24323C06}"/>
    <hyperlink ref="U381" r:id="rId111" display="genesisacademyjamaica@gmail.com" xr:uid="{7009964D-2548-49B1-ABF1-C0BD3BC2CA3A}"/>
    <hyperlink ref="U553" r:id="rId112" display="ccooke@jabgl.com" xr:uid="{82E973A9-C02C-4C8A-B102-0A0E59BB84E2}"/>
    <hyperlink ref="U288" r:id="rId113" display="info@efj.org.jm" xr:uid="{8A6634AF-23C9-4A7A-9D55-16C20CCD836F}"/>
    <hyperlink ref="U795" r:id="rId114" display="jacrimestop@yahoo.com" xr:uid="{EAF45802-DAA6-4B44-86AA-27140F368041}"/>
    <hyperlink ref="U1158" r:id="rId115" display="kcdtf.tresurer@gmail.com" xr:uid="{0AAD8305-E8D4-423D-A72E-1E99C3C176A8}"/>
    <hyperlink ref="U784" r:id="rId116" xr:uid="{35BE2A61-D672-4DC8-AEDD-C30595DB2B6D}"/>
    <hyperlink ref="U155" r:id="rId117" display="chinsees@yahoo.com" xr:uid="{1DE3A46A-F5C8-40DE-BD44-80996F97FE7E}"/>
    <hyperlink ref="U34" r:id="rId118" display="alphainstitute2@gmail.com" xr:uid="{0BF0B078-2A9A-4565-9576-31FDF6A3E860}"/>
    <hyperlink ref="U1300" r:id="rId119" display="vahp2014@gmail.com" xr:uid="{1212549E-6C7A-4F30-95D2-4CB269EE4358}"/>
    <hyperlink ref="U1036" r:id="rId120" display="Angiebeck35@yahoo.com                                                                     " xr:uid="{1C0FFA84-8F39-4D0F-812E-CE6CBBD6502B}"/>
    <hyperlink ref="U234" r:id="rId121" display="marnov1011@yahoo.com" xr:uid="{EA792F7F-C169-4304-96A7-1A85B4016E94}"/>
    <hyperlink ref="U416" r:id="rId122" display="mygtrm@yahoo.com" xr:uid="{8DBC8726-2F01-40FA-B5E8-B179D32C8F75}"/>
    <hyperlink ref="U112" r:id="rId123" display="info@bransoncentre.co" xr:uid="{03EEC23A-33CA-4678-946B-439F3F074B75}"/>
    <hyperlink ref="U591" r:id="rId124" display="jamedfoundation@gmail.com" xr:uid="{3A43500C-8724-4CB1-AC88-8E0506765237}"/>
    <hyperlink ref="U713" r:id="rId125" display="lunacompassionate@gmail.com" xr:uid="{8557273E-DE78-4A78-80F6-3DBB94618A87}"/>
    <hyperlink ref="U279" r:id="rId126" display="jandrea_jm@yahoo.co.uk" xr:uid="{F1F603C5-7C81-4D05-B94E-2F5BD1471DB5}"/>
    <hyperlink ref="U527" r:id="rId127" display="issa@cwjamaica.com" xr:uid="{1D481F20-C38B-4480-A33B-717798E3EC4D}"/>
    <hyperlink ref="U139" r:id="rId128" display="info@carimedfoundation.org" xr:uid="{15900D7F-0C3A-45D2-A6FA-3E2BA5552A79}"/>
    <hyperlink ref="U552" r:id="rId129" display="info@jbu.org.jm" xr:uid="{F5798893-4135-40E4-84D1-D487621F4175}"/>
    <hyperlink ref="U296" r:id="rId130" display="evc.associates@gmail.com" xr:uid="{FF8B2E71-1360-4791-91CD-7FE611FE440F}"/>
    <hyperlink ref="U1249" r:id="rId131" display="TCFellowshipJa@gmail.com" xr:uid="{608EBE0F-6AEE-472A-895C-454E52A1D98C}"/>
    <hyperlink ref="U571" r:id="rId132" display="jamaicadyslexiaassociation@gmail.com" xr:uid="{2C8B44F8-5690-441B-9012-EEAF4C0F5F90}"/>
    <hyperlink ref="U987" r:id="rId133" display="international.ministries@yahoo.com" xr:uid="{17558E54-B91A-4931-BBF1-BA5CF6F5231D}"/>
    <hyperlink ref="U643" r:id="rId134" display="jwnfoundation@campari.com" xr:uid="{33853366-E6E7-4470-815F-A2FA4521F57F}"/>
    <hyperlink ref="U333" r:id="rId135" display="fincolcorp@hotmail.com" xr:uid="{7C770F6A-A200-4666-A9B6-3CB1F068B40D}"/>
    <hyperlink ref="U377" r:id="rId136" display="giftoloveja@gmail.com" xr:uid="{8339311A-7889-4CE2-90C8-DC8033B85E71}"/>
    <hyperlink ref="U813" r:id="rId137" display="newfcm@gmail.com" xr:uid="{11CD7083-C0FB-4F50-84E2-FB0E98EFF157}"/>
    <hyperlink ref="U958" r:id="rId138" display="cissa1@cwjamaica.com" xr:uid="{D832D107-EAC2-4DF4-8CBB-5CD8C0A0A04D}"/>
    <hyperlink ref="U1035" r:id="rId139" display="stfrancisprimaryinfant@yahoo.com" xr:uid="{E1AC7BAA-4AC4-47F6-9BE0-5625A7C84C4B}"/>
    <hyperlink ref="U1274" r:id="rId140" display="unitasofjamaica@yahoo.com" xr:uid="{DBCD0EAA-C921-4CD8-9AE0-B85EC660955B}"/>
    <hyperlink ref="U612" r:id="rId141" display="jamaicaskeet@gmail.com" xr:uid="{1F6E83A1-E4DC-49A8-AEED-5799A23032C0}"/>
    <hyperlink ref="U1168" r:id="rId142" display="lionsclubkingston@hotmail.com" xr:uid="{DA38FDD6-A5AC-4917-AE17-7DEF23F30218}"/>
    <hyperlink ref="U1150" r:id="rId143" display="jsb@cwjamaica.com" xr:uid="{B7C3420D-919D-425A-9CA7-D895090BFA9A}"/>
    <hyperlink ref="U299" r:id="rId144" display="egmjamaica@yahoo.com" xr:uid="{AF5DB194-94AA-43D1-97C7-1D13C9C4A5A9}"/>
    <hyperlink ref="U1063" r:id="rId145" display="shaareshalom@cwjamaica.co" xr:uid="{E82BE635-184B-41C9-AE2B-BBCD41EB85FD}"/>
    <hyperlink ref="U32" r:id="rId146" display="alligatorheadfoundation@gmail.com" xr:uid="{77607257-288A-47DC-8C4E-37428168D6CB}"/>
    <hyperlink ref="U1059" r:id="rId147" display="surfingmedicine@gmail.com" xr:uid="{0A40C5D4-C50E-454C-9D14-2DAC2B2ED824}"/>
    <hyperlink ref="U289" r:id="rId148" display="ehf@cwjamaica.com" xr:uid="{CE15313E-17CF-43AE-93D9-5B6B4C945F3C}"/>
    <hyperlink ref="U886" r:id="rId149" xr:uid="{200DD32A-6118-40D1-B8A8-31B904314E28}"/>
    <hyperlink ref="U1148" r:id="rId150" display="mainoffice@jamaicamethodistorg" xr:uid="{EC12B9AB-6AB7-448E-8478-A6BBEAE74B42}"/>
    <hyperlink ref="U1055" r:id="rId151" display="sunbeambrothers@yahoo.com" xr:uid="{17F6D6EC-00E9-4774-ABE7-10E0186B984B}"/>
    <hyperlink ref="U563" r:id="rId152" display="lovehope2015@gmail.com" xr:uid="{F0B1BBDF-4DDA-4B50-A39C-8B75F0D8DD1C}"/>
    <hyperlink ref="U281" r:id="rId153" display="ekklesiabiblefellowship@gmail.com" xr:uid="{05FAE856-361C-46CD-9D9C-C16F5473949F}"/>
    <hyperlink ref="U103" r:id="rId154" display="LEGAL@BOBMARLEYMUSEUM.COM" xr:uid="{68E21767-F9F7-446C-B573-8D8C5655F9C7}"/>
    <hyperlink ref="U1269" r:id="rId155" display="trumpetcall@cwjamaica.com" xr:uid="{9D6467DF-1BFE-41DA-9377-46A483D6C50F}"/>
    <hyperlink ref="U1348" r:id="rId156" display="info@yardempire.com" xr:uid="{1F258B53-1365-467C-A96A-83D8B89034A9}"/>
    <hyperlink ref="U1329" r:id="rId157" display="MILTON.SAMUDA@SAMUDA-JOHSON.COM" xr:uid="{3C8EF441-3483-4F12-90A0-3CF5301EE086}"/>
    <hyperlink ref="U832" r:id="rId158" display="northstreetunitedchurch@gmail.com" xr:uid="{4A8E20FB-38C5-47A1-8614-8BE50EFDE8D6}"/>
    <hyperlink ref="U28" r:id="rId159" display="President@aidshealth.org" xr:uid="{B4AAFB64-F0C7-43EB-B265-110B0998EF5F}"/>
    <hyperlink ref="U637" r:id="rId160" display="joytown@cwjamaica.com" xr:uid="{DF60539A-D226-4579-8777-AFF60875B956}"/>
    <hyperlink ref="U1364" r:id="rId161" display="info@zioncareinternational.org" xr:uid="{D213F211-A749-46FA-8DF7-E2328AF89DE7}"/>
    <hyperlink ref="U503" r:id="rId162" display="houseoflifeministriesintl2018@gmail.com" xr:uid="{1EA2DDEC-614B-4A52-8C14-8C5C5B9768E7}"/>
    <hyperlink ref="U721" r:id="rId163" display="gina.castro@TMF_Group.com" xr:uid="{E05B6B4C-6426-4B58-860A-FD5585697874}"/>
    <hyperlink ref="U1024" r:id="rId164" display="springdev@gmail.com" xr:uid="{3801C8A6-F989-42D7-8A5A-F3A24B92DD02}"/>
    <hyperlink ref="U608" r:id="rId165" display="jarifle@gmail.com" xr:uid="{09DD6D97-B63E-454C-ABBD-329F02084203}"/>
    <hyperlink ref="U939" r:id="rId166" display="rockriverupliftmentfoundation@gmail.com" xr:uid="{5CB3451B-EDC3-4E16-8C88-35273D03443A}"/>
    <hyperlink ref="U513" r:id="rId167" display="icylinewallacecancerfoundation@gmail.com" xr:uid="{EB9AE8B9-7728-48F0-987D-471540F26E7C}"/>
    <hyperlink ref="U1247" r:id="rId168" display="inquiry.timeout@gmail.com" xr:uid="{06F6D463-DD52-4F89-96DB-76DF0FE6A2E3}"/>
    <hyperlink ref="U491" r:id="rId169" display="tat5ea29otrl13@live.com" xr:uid="{29D1469B-A7C0-45DE-B3C4-7E7D89FFE2F7}"/>
    <hyperlink ref="U636" r:id="rId170" display="journey2free2013@gmail.com" xr:uid="{B21392E7-6361-4BFC-B0C4-8B3D5E560641}"/>
    <hyperlink ref="U109" r:id="rId171" display="bournetogive@gmail.com" xr:uid="{55954930-6505-48D0-BA5A-7768FC12C894}"/>
    <hyperlink ref="U447" r:id="rId172" display="hampsteadparkcc@gmail.com" xr:uid="{AE5C2D26-1BB2-4713-9860-5D2C9AE389F6}"/>
    <hyperlink ref="U178" r:id="rId173" display="dennis@herkomission.org" xr:uid="{ECC1FB06-802F-44B5-9E12-17549F9D7453}"/>
    <hyperlink ref="U1146" r:id="rId174" display="mintfin@gmail.com" xr:uid="{048279DC-7593-4D8A-8A28-8F744205649A}"/>
    <hyperlink ref="U200" r:id="rId175" display="cmzcgod@gmail.com" xr:uid="{8D1CDEFE-486F-416F-8310-034E4B689A20}"/>
    <hyperlink ref="U305" r:id="rId176" display="fairviewopenbible@yahoo.com" xr:uid="{2C911E62-8FF4-4B7B-8C5C-CD8300C554A9}"/>
    <hyperlink ref="U1086" r:id="rId177" display="info@bloomjamaica.org" xr:uid="{A36467A2-3F6E-43D7-9076-2D0CA9D90BE0}"/>
    <hyperlink ref="U282" r:id="rId178" display="hearteasechurchofgoodseventhday@gmail.com" xr:uid="{3BB0EF11-8B80-4845-9A59-0EDC7AA8F809}"/>
    <hyperlink ref="U1152" r:id="rId179" display="jaid@cwjamaica.com" xr:uid="{EABADD9B-B6A8-4659-8546-61F4CDF7C78A}"/>
    <hyperlink ref="U1159" r:id="rId180" display="thekingstonfencingclub@gmail.com" xr:uid="{6D5086DB-8694-4C81-B344-95879C11FF24}"/>
    <hyperlink ref="U962" r:id="rId181" display="info@sanaastudios.com" xr:uid="{D56A6CDF-D4D6-4E14-B1AC-66EB0F4F94B8}"/>
    <hyperlink ref="U700" r:id="rId182" display="loveandfaithchurch@hotmail.com" xr:uid="{EE86B233-82CC-4420-ADC7-0BC80E50E108}"/>
    <hyperlink ref="U904" r:id="rId183" display="pureinheartministriesintl@gmail.com" xr:uid="{54C73DD9-085F-4973-92AE-3DAD73BDFE04}"/>
    <hyperlink ref="U957" r:id="rId184" display="eunice.deacon@yahoo.com" xr:uid="{35563EC1-C371-4B36-9F64-D412ECD3E2D9}"/>
    <hyperlink ref="U891" r:id="rId185" display="vishpothula@yahoo.com" xr:uid="{7354A771-A979-4F57-AC38-A38AD0F2DAC9}"/>
    <hyperlink ref="U190" r:id="rId186" display="cicworshipcentre.kgn@gmail.com" xr:uid="{3EEFB19E-3EA9-4D8C-9AE5-81CF8CECF83C}"/>
    <hyperlink ref="U649" r:id="rId187" display="kempshillhighpsa@gmail.com" xr:uid="{99F457C8-FE21-4CE2-A4E1-C803111ADA9D}"/>
    <hyperlink ref="U276" r:id="rId188" display="pastoredwards20@gmail.com" xr:uid="{43212703-D90E-4196-A029-6431F13D0930}"/>
    <hyperlink ref="U916" r:id="rId189" display="refugeforthehurt@gmail.com" xr:uid="{4207518D-1C8C-47AC-9835-E62C350C6C7D}"/>
    <hyperlink ref="U227" r:id="rId190" display="uwj35@hotmail.com" xr:uid="{23ABB448-20A2-44D1-B01F-ACA3F92A16B2}"/>
    <hyperlink ref="U616" r:id="rId191" display="jymotivators@gmail.com" xr:uid="{7F87BBC9-9309-4CEA-A254-C69DC917C6A6}"/>
    <hyperlink ref="U1052" r:id="rId192" display="still_kickin2018@hotmail.com" xr:uid="{83B29F9F-80E8-43E3-8269-8AAA1E251FB8}"/>
    <hyperlink ref="U1129" r:id="rId193" display="drdr.reid3@gmail.com" xr:uid="{8AC1D4C6-83D7-4F57-9163-BA041BBDA199}"/>
    <hyperlink ref="U1272" r:id="rId194" display="acoore@gmail.com" xr:uid="{232F5927-86A9-4B61-868F-19C832B39681}"/>
    <hyperlink ref="U1248" r:id="rId195" display="THSRENTAL@GMAIL.COM" xr:uid="{55FBFDDB-761C-47D9-8C08-6688B8438E4D}"/>
    <hyperlink ref="U257" r:id="rId196" display="info@dogoodjamaica.org" xr:uid="{1D5272DC-E1A8-4366-A83E-5E2913B7AE85}"/>
    <hyperlink ref="U13" r:id="rId197" display="quest1045@me.com" xr:uid="{77422D60-D59E-4DDC-8EA3-1ACD1C9761CD}"/>
    <hyperlink ref="U1111" r:id="rId198" display="delorisdawkinsfoundation@gmail.com" xr:uid="{F76241D6-819F-4258-B59C-EFA4A8DAF3AA}"/>
    <hyperlink ref="U1336" r:id="rId199" display="womenshealthnetworkja@gmail.com" xr:uid="{4B1A2508-2D83-47DD-A755-CE72575B1422}"/>
    <hyperlink ref="U242" r:id="rId200" display="duanetlaw@yahoo.com" xr:uid="{D339DD38-8A3C-48E6-B6EC-7D237F5083E1}"/>
    <hyperlink ref="U26" r:id="rId201" display="yl.jamaica@gmail.com" xr:uid="{C5EBA3F8-2250-4D22-AA0B-92781C9A1CBF}"/>
    <hyperlink ref="U954" r:id="rId202" display="jamaicarugbyleague@gmail.com" xr:uid="{EF83C87B-4039-4AD8-9A37-879E8EB15009}"/>
    <hyperlink ref="U557" r:id="rId203" display="jachinafriendship@gmail.com" xr:uid="{9DC69C6E-A103-4305-9525-B6C8835750B2}"/>
    <hyperlink ref="U485" r:id="rId204" display="copporev@yahoo.com" xr:uid="{F320E761-9582-4847-9975-C8AD448E730B}"/>
    <hyperlink ref="U936" r:id="rId205" display="marleyfoundation@cwjamaica.com" xr:uid="{F57BC0A9-C470-441E-BD52-6E2375E64F10}"/>
    <hyperlink ref="U1349" r:id="rId206" display="alecchampagnie6470@gmail.com" xr:uid="{016231F0-80F2-46DE-BC34-8459B007E18A}"/>
    <hyperlink ref="U801" r:id="rId207" display="naturalreleafcharities@gmail.com" xr:uid="{EDA13423-FE34-4D6C-8A1D-A8E480C5D4A3}"/>
    <hyperlink ref="U766" r:id="rId208" display="info@moonlandscamp.com" xr:uid="{17C8FEE2-F688-4600-ABE4-006C3F4DE2BA}"/>
    <hyperlink ref="U672" r:id="rId209" display="info@lascochinfoundation.org" xr:uid="{E072EF4B-BD43-47E7-90ED-FA14951D1951}"/>
    <hyperlink ref="U899" r:id="rId210" display="pstrust@cwjamaica.com" xr:uid="{9942EB15-28BB-42B3-AC6D-3D38AF58DBE2}"/>
    <hyperlink ref="U949" r:id="rId211" display="yvonne.godfrey@jm.ey.com" xr:uid="{01C5BA3B-EC45-4B7E-90EC-677C639E5EA8}"/>
    <hyperlink ref="U1187" r:id="rId212" display="inliek.wilmot@oracabessafoundation.org" xr:uid="{B32B6C62-3FA2-4B4C-BDD3-35AF0B188798}"/>
    <hyperlink ref="U275" r:id="rId213" display="ebenezerhome15@gmail.com" xr:uid="{E478B78A-06FA-4245-8DE0-FBAA6EBDE9E8}"/>
    <hyperlink ref="U362" r:id="rId214" display="friendsinneedcharity@yahoo.com" xr:uid="{D756473A-270B-4EF0-BD86-7CED1C315BBE}"/>
    <hyperlink ref="U1114" r:id="rId215" display="tecogodinchirst200@gmail.com" xr:uid="{FB15EC5F-AE6F-429F-A4E3-B768C880AFAB}"/>
    <hyperlink ref="U399" r:id="rId216" display="sewtonations@yahoo.com" xr:uid="{758CFA1F-CC39-408F-ABC7-44200DCB2B0F}"/>
    <hyperlink ref="U396" r:id="rId217" display="globalstarzz1@gmail.com" xr:uid="{C4437359-0DE8-443A-98BB-5D6CC043814C}"/>
    <hyperlink ref="U293" r:id="rId218" display="eshermartinca@gmail.com" xr:uid="{83C30E7C-3ABA-41C6-A41A-C9ED8B83CFE2}"/>
    <hyperlink ref="U489" r:id="rId219" display="sokratis_dimitriadis@yahoo.com" xr:uid="{7C8FCCC9-B792-4654-AD55-E841DEEB59F8}"/>
    <hyperlink ref="U322" r:id="rId220" display="faithfulmountzionhouseofprayer@yahoo.com" xr:uid="{9DF9B506-5FA9-4339-9318-E73F31D5CF54}"/>
    <hyperlink ref="U52" r:id="rId221" display="apostlearkint@gmail.com" xr:uid="{5F5B1984-DE11-48FE-BD1C-6E1B36D0485A}"/>
    <hyperlink ref="U632" r:id="rId222" display="johntownja@gmail.com" xr:uid="{78B16427-16B1-4FFE-B324-D4B14E5E981E}"/>
    <hyperlink ref="U1189" r:id="rId223" display="partnershipandloveja@gmail.com" xr:uid="{22CC89C2-87AD-4CF9-967B-012B368F802E}"/>
    <hyperlink ref="U562" r:id="rId224" display="stacy.ann@jamaicafoundation.org" xr:uid="{09EF5A37-657A-406E-9B14-07BA8E6A01B4}"/>
    <hyperlink ref="U885" r:id="rId225" display="portersmountain2019@gmail.com" xr:uid="{9D60BE83-EC98-4A78-AFCF-06BBF13C4444}"/>
    <hyperlink ref="U714" r:id="rId226" display="info@luspusfoundationjamaica.org" xr:uid="{3E33DF76-1E82-43E8-B6CE-FECBA5BAD987}"/>
    <hyperlink ref="U644" r:id="rId227" display="kdcrosdalefoundation@gmail.com" xr:uid="{A3834415-E21D-441D-A942-8D0CD2B9EEC2}"/>
    <hyperlink ref="U286" r:id="rId228" display="urempweredtosoar@gmail.com" xr:uid="{B3F1D0FA-7328-440A-9E4F-46AC2F0B2882}"/>
    <hyperlink ref="U737" r:id="rId229" display="mensana@gmail.com" xr:uid="{72A0F778-62E3-40D8-BD79-20D1289A309B}"/>
    <hyperlink ref="U252" r:id="rId230" display="info@dog-jm.org" xr:uid="{ADF5CC26-7F5D-418A-91E5-11B9AAB8988D}"/>
    <hyperlink ref="U530" r:id="rId231" display="rdeliverance@gmail.com" xr:uid="{A1834F38-EAED-4B2A-AC66-EE5659AADCEC}"/>
    <hyperlink ref="U777" r:id="rId232" display="www.movewithcompassionministry.org" xr:uid="{A87C0ABC-1CBF-4424-81CE-7DE9BA7FCCF6}"/>
    <hyperlink ref="U428" r:id="rId233" display="dcsmilemobile@gmail.com" xr:uid="{FD9ED160-1224-4DDE-B7F5-2267B5916973}"/>
    <hyperlink ref="U79" r:id="rId234" display="bgabochorios@gmail.com" xr:uid="{A312AA44-A174-4A70-AD5C-25F453CEB9C8}"/>
    <hyperlink ref="U45" r:id="rId235" display="andelofpulse@yahoo.com" xr:uid="{89EFFC34-2F75-47B4-9CEF-57501D84549E}"/>
    <hyperlink ref="U545" r:id="rId236" display="ja4hfoundationltd@gmail.com" xr:uid="{BDB933CE-AAFC-41A0-B6C0-7930652E0801}"/>
    <hyperlink ref="U1203" r:id="rId237" display="info@reachonechild.org" xr:uid="{1E2891B7-FC41-48D1-B492-ECEF30E600E5}"/>
    <hyperlink ref="U448" r:id="rId238" display="hgmc@cwjamaica.com" xr:uid="{39E0BCC4-C3FD-4C1D-B314-52C631AC7E20}"/>
    <hyperlink ref="U345" r:id="rId239" display="fosrichfoundation@flowja.com" xr:uid="{E557C59C-761F-4B91-AB8D-A9A8006254DB}"/>
    <hyperlink ref="U142" r:id="rId240" display="cnc2142@tc.columbia.edu" xr:uid="{0C2D4583-C814-44BB-A105-090928BC5B7A}"/>
    <hyperlink ref="U517" r:id="rId241" display="ichsalumnae1932@gmail.com" xr:uid="{77CE2BDA-4B67-4417-8916-23F454FAC170}"/>
    <hyperlink ref="U152" r:id="rId242" display="info@capricaribbean.org" xr:uid="{3BA0EAA3-47BE-41ED-AFBB-CFDA50C29FE5}"/>
    <hyperlink ref="U181" r:id="rId243" display="accounting.us@jw.org" xr:uid="{9873C8EF-D7C1-4870-9C5E-1CF083BB6B08}"/>
    <hyperlink ref="U1144" r:id="rId244" display="gnrlbaptist_ja@yahoo.com" xr:uid="{1497A78F-3A75-49B6-B76C-68D510224C5F}"/>
    <hyperlink ref="U560" r:id="rId245" display="jcfoundation@cwjamaica.com" xr:uid="{43ED8E5B-ED7B-42D6-BA7D-D730A1AC4B67}"/>
    <hyperlink ref="U836" r:id="rId246" display="info@notesmaster.com" xr:uid="{4F35199D-DC09-4600-A61F-C0F13EF51B1B}"/>
    <hyperlink ref="U156" r:id="rId247" display="chorfoundation@gmail.com" xr:uid="{A512773C-3AD2-4B5B-AD3F-487EFDADEBC3}"/>
    <hyperlink ref="U754" r:id="rId248" display="mopja@missionariesofthepoor.org" xr:uid="{6C1F32D3-9163-46F7-8E4D-6FE3EFC6C0F2}"/>
    <hyperlink ref="U1180" r:id="rId249" display="multicarefoundation@icdgroup.net" xr:uid="{AD1B2103-555D-4458-AB42-ED9B1B1E694E}"/>
    <hyperlink ref="U24" r:id="rId250" display="kaciascott@hotmail.com" xr:uid="{91C309A3-3E6D-450B-90CA-244AFC2A07A3}"/>
    <hyperlink ref="U273" r:id="rId251" display="eaglewingoutreachministries@gmail.com" xr:uid="{1DF1E465-6DCC-48B2-A6C9-CEE1A507AE84}"/>
    <hyperlink ref="U635" r:id="rId252" display="cureandconquer@gmail.com" xr:uid="{C2E213BE-E585-47DB-BE78-11577ABDA401}"/>
    <hyperlink ref="U641" r:id="rId253" display="Contactus@jajamaica.org" xr:uid="{9C7A9957-74F3-4CC6-A8C0-0D7237AD938D}"/>
    <hyperlink ref="U664" r:id="rId254" display="kcfriendsacrossborders@gmail.com" xr:uid="{9564AD82-E5FD-4FD1-8ACD-A7378C60EF41}"/>
    <hyperlink ref="U1309" r:id="rId255" display="warroomministries@gmail.com" xr:uid="{68B92336-280E-4A16-8F51-ED159C0B21BB}"/>
    <hyperlink ref="U526" r:id="rId256" display="ii.tech@ymail.com" xr:uid="{9B33E137-138C-4FBF-AD20-092FD2CA6836}"/>
    <hyperlink ref="U1318" r:id="rId257" display="westwoodite@gmail.com" xr:uid="{296BB485-3477-4318-A52A-490E69C96C31}"/>
    <hyperlink ref="U494" r:id="rId258" display="hopebayeducationcentre@gmail.com" xr:uid="{6157F443-FBB1-4806-9847-76E4AF5C2E2A}"/>
    <hyperlink ref="U918" r:id="rId259" display="rehoboth.b@yahoo.com" xr:uid="{4CA95C42-120B-4C49-846E-1F035F4B29FF}"/>
    <hyperlink ref="U1241" r:id="rId260" display="womansclub70@gmail.com" xr:uid="{05461D36-43D6-4216-9AF7-56D34A5F7CA0}"/>
    <hyperlink ref="U725" r:id="rId261" display="mms@manpowerja.com" xr:uid="{AFB842BF-7DC0-46F3-A4D3-D8A2F2BFC794}"/>
    <hyperlink ref="U1132" r:id="rId262" display="foundation@caribbeanheart.com" xr:uid="{4558A14E-A0DE-49E5-AF9E-CBA98E9597BC}"/>
    <hyperlink ref="U956" r:id="rId263" display="runningeventsja@gmail.com" xr:uid="{0E67D343-9594-4B9D-B8F0-47C8C2A49B90}"/>
    <hyperlink ref="U274" r:id="rId264" display="edtministriesja@gmail.com" xr:uid="{42D46430-0C10-4A09-8858-C16525DC4E95}"/>
    <hyperlink ref="U388" r:id="rId265" xr:uid="{46F109BA-24FF-429A-9EB2-D72DEC2E3EC1}"/>
    <hyperlink ref="U776" r:id="rId266" display="mvntcogacademy@gmail.com" xr:uid="{A65952B3-236B-4CD4-A6FB-9E8F669EFE69}"/>
    <hyperlink ref="U653" r:id="rId267" display="kevindownswellministries@yahoo.com" xr:uid="{7CB0C029-D8E9-4789-AFB4-7E27A16799E6}"/>
    <hyperlink ref="U504" r:id="rId268" display="fdmichurch@gmail.com" xr:uid="{33506149-2AC8-4BB7-AADE-AF436A33A3E2}"/>
    <hyperlink ref="U1195" r:id="rId269" display="Donovanmcnee@gmail.com                                                                                                                " xr:uid="{5BDA50EC-4599-42CB-A630-9D20DCFCF356}"/>
    <hyperlink ref="U677" r:id="rId270" display="iamforjesus18@gmail.com" xr:uid="{9EB88725-FD28-4415-99A5-ED362098A3C5}"/>
    <hyperlink ref="U917" r:id="rId271" display="racedirector@reggaemarathon.com" xr:uid="{62CC8F8F-38A6-4CE6-99A5-E3244FABBBD3}"/>
    <hyperlink ref="U451" r:id="rId272" display="info@depassandco.com" xr:uid="{F98BC4E0-3417-4B1D-8BC9-586D4639519E}"/>
    <hyperlink ref="U111" r:id="rId273" display="LOCFOUNDATION30@GMAIL.COM" xr:uid="{31AABA3A-301E-428D-99C5-36601625E112}"/>
    <hyperlink ref="U887" r:id="rId274" display="CHERYLCGORDON@YAHOO.COM" xr:uid="{3480AD7D-45D6-45FB-836C-80AA8C9C3414}"/>
    <hyperlink ref="U107" r:id="rId275" display="BANKEYLOUSPRODUCTIONS1.COM@YAHOO.COM" xr:uid="{8A9D4C7B-148F-4F57-AD37-2438AE06CAA0}"/>
    <hyperlink ref="U387" r:id="rId276" display="GWFUND@YAHOO.COM" xr:uid="{A138D554-03D1-4D55-9F10-F771E75DBDF4}"/>
    <hyperlink ref="U575" r:id="rId277" display="JFM_HR@ADM.COM" xr:uid="{8304CF45-E4C2-43A2-B91D-2F6C71F19577}"/>
    <hyperlink ref="U1234" r:id="rId278" display="INFO@HMF.COM.JM" xr:uid="{178768FB-2704-440B-A710-DE8F965AF412}"/>
    <hyperlink ref="U1233" r:id="rId279" display="VELEYHOME@GMAIL.COM" xr:uid="{F57CB89D-44F7-4DD8-845E-2CCB58F0AF10}"/>
    <hyperlink ref="U1258" r:id="rId280" display="WONGATARR@HOTMAIL.COM" xr:uid="{CB8896FF-B0DE-407D-AF84-6ADCBA6161B1}"/>
    <hyperlink ref="U546" r:id="rId281" display="ADMINJAS114@GMAIL.COM" xr:uid="{C36B6391-E27A-4A9D-A401-10942BCDE0EF}"/>
    <hyperlink ref="U556" r:id="rId282" display="INFO@CANJIINNTERNATIONAL.COM" xr:uid="{205DEE18-3CB6-4BB9-8B68-1DF8D7F48BB1}"/>
    <hyperlink ref="U1209" r:id="rId283" display="FOUNDATION@ROMAINVIRGOMUSIC.COM" xr:uid="{AC82634B-4903-4F1B-B660-0AC7957057B3}"/>
    <hyperlink ref="U971" r:id="rId284" display="SEANMORGANSCHOLARSHIP@GMAIL.COM" xr:uid="{2CB76DCA-081A-49EB-9F1D-715B3837A6EA}"/>
    <hyperlink ref="U1067" r:id="rId285" display="SERVEJAMAICA@HOTMAIL.COM" xr:uid="{5181FFEF-2315-4CB5-9531-3C881B4C4FF7}"/>
    <hyperlink ref="U325" r:id="rId286" display="FLMJAMAICA@GMAIL.COM" xr:uid="{530F4DD0-2908-4CDD-8AFE-30BD1C5AD2C3}"/>
    <hyperlink ref="U792" r:id="rId287" display="NATIONBUILDERSJA@GMAIL.COM" xr:uid="{7ED7F61E-126E-4BE5-9BC0-96BF9780BB47}"/>
    <hyperlink ref="U272" r:id="rId288" display="EAGLESDEMI@GMAIL.COM" xr:uid="{99BF1350-71A1-4498-9F3C-6B451805BBE5}"/>
    <hyperlink ref="U974" r:id="rId289" display="MAROONINDIGENOUSCULTURALGROUP@GMAIL.COM" xr:uid="{0B43B80B-0D10-4616-817F-F62206736048}"/>
    <hyperlink ref="U772" r:id="rId290" display="DELMATAYLOR15@YAHOO.COM" xr:uid="{6B09BCF1-10F8-46E8-8E4B-1DB2C133FEE3}"/>
    <hyperlink ref="U1041" r:id="rId291" display="HEADOFFICE@JPJAMAICA.COM" xr:uid="{D789BBA2-5DE4-45CB-B0EA-7F726A76275D}"/>
    <hyperlink ref="U433" r:id="rId292" display="GREENDALE_TWICKENHAMGARDENS@YAHOO.COM" xr:uid="{D4812B2F-21C4-4A5A-9A2D-F86C9EF5C375}"/>
    <hyperlink ref="U806" r:id="rId293" display="NETAMINISTRIES20@GMAIL.COM" xr:uid="{0C4FB2AF-DAF9-45F8-BCA7-5AE35BFA391D}"/>
    <hyperlink ref="U76" r:id="rId294" display="REXHARMONJAMAICA@GMAIL.COM" xr:uid="{224F26C3-DB57-4231-B883-1DEF065C81A2}"/>
    <hyperlink ref="U50" r:id="rId295" display="Wordhopetruth@gmail.com                                                                                                                " xr:uid="{C10B8F91-5DA2-40DD-BA1E-4E30C46B523F}"/>
    <hyperlink ref="U390" r:id="rId296" display="THEO3063@YAHOO.COM" xr:uid="{C78EA623-26FB-40BA-B496-0A11DA73F74F}"/>
    <hyperlink ref="U554" r:id="rId297" display="JACCRI_UWI@GMAIL.COM" xr:uid="{047CCB5E-8C0F-44F6-8431-C07FB05844CE}"/>
    <hyperlink ref="U505" r:id="rId298" display="HULDAHS05MINISTRIES@GMAIL.COM" xr:uid="{8BD0C258-23C3-47EF-AFE6-5A65E4E66B4D}"/>
    <hyperlink ref="U1065" r:id="rId299" display="compliance@mfg.com.jm" xr:uid="{E90E7679-78A5-4388-AFDB-759CC6FE57D8}"/>
    <hyperlink ref="U25" r:id="rId300" display="LEONARD.SMITH@YMAIL.COM" xr:uid="{D7CF300A-380C-4B7C-AB9E-C00D9896E012}"/>
    <hyperlink ref="U154" r:id="rId301" display="nirvingmattocks@ctech-caribbean.org" xr:uid="{96C3CDBE-831E-4751-8755-7506ECFD0A48}"/>
    <hyperlink ref="U1270" r:id="rId302" display="TWCCENTRE@GMAIL.COM" xr:uid="{E9EDA9FC-9856-4269-813B-75EBFF36778C}"/>
    <hyperlink ref="U1335" r:id="rId303" display="WOMMMAD@GMAIL.COM" xr:uid="{E0A7CA4A-F0D1-4E68-A696-6B14BFCBBEF2}"/>
    <hyperlink ref="U821" r:id="rId304" display="PEGGY_AIKEN1972@YAHOO.COM" xr:uid="{058CB197-E689-457F-8407-0713EB6FD42C}"/>
    <hyperlink ref="U27" r:id="rId305" xr:uid="{47AE6A4C-74C6-40A5-A21F-9A15DCE106B4}"/>
    <hyperlink ref="U301" r:id="rId306" display="EXODUSACADEMY2016@GMAIL.COM" xr:uid="{70656461-1802-403C-B9C4-E043ADBB9DE6}"/>
    <hyperlink ref="U626" r:id="rId307" display="JEHUGAPPY10@GMAIL.COM" xr:uid="{39804592-A2FE-4AB8-B7B9-2A078119ABCF}"/>
    <hyperlink ref="U825" r:id="rId308" display="NEW.VIVSION.COG123@GMAIL.COM" xr:uid="{B75E43F1-8D89-45D2-B46E-2A3447D5EBAD}"/>
    <hyperlink ref="U1334" r:id="rId309" display="WIMARCARIBBEAN@GMAIL.COM" xr:uid="{B4833000-6015-49C5-A7E0-426C5EF6B9EB}"/>
    <hyperlink ref="U464" r:id="rId310" display="INFO@HEAVENBLAZINGEARTHMINISTRIESINTL.ORG" xr:uid="{5DB6B9B7-3BFA-4521-80DB-E991803300D7}"/>
    <hyperlink ref="U976" r:id="rId311" display="SEAGLASSJAM@GMAIL.COM" xr:uid="{9D54BD53-422F-4E8B-9322-D3CC719F39A2}"/>
    <hyperlink ref="U996" r:id="rId312" display="INFO@POCKETROCKETFOUNDATION.COM" xr:uid="{E602CD75-19E3-4C83-B5A6-E8D57158EA31}"/>
    <hyperlink ref="U848" r:id="rId313" display="OPENARMSCENTRE@GMAIL.COM" xr:uid="{3C9BA2D9-5D78-4A5E-83D4-48495696F677}"/>
    <hyperlink ref="U907" r:id="rId314" display="pursued.international@gmail.com" xr:uid="{F2D4E213-DC25-4BD9-8BE3-966D3698E34B}"/>
    <hyperlink ref="U646" r:id="rId315" display="KAREEMCONSTANTINE@HOTMAIL.COM" xr:uid="{E2EA4155-797F-4891-A003-F872491857C8}"/>
    <hyperlink ref="U219" r:id="rId316" display="COURTSOFPRAISAC@GMAIL.COM" xr:uid="{B3CE8AFE-801B-48FD-8644-2ECB925FCC0F}"/>
    <hyperlink ref="U240" r:id="rId317" display="DANDGFOUNDATION@HEINEKEN.COM" xr:uid="{F8CD481C-4893-4394-AC7C-9FB5519F146B}"/>
    <hyperlink ref="U48" r:id="rId318" display="ANGELSOPENBIBLE@YAHOO.COM" xr:uid="{1B7CD9E2-9B26-4C48-81DD-E28723547867}"/>
    <hyperlink ref="U579" r:id="rId319" display="IPMANRADGH@GMAIL.COM" xr:uid="{129911B8-8270-479D-A03C-34D78AF8E6B2}"/>
    <hyperlink ref="U926" r:id="rId320" display="RESTORINGTHEBROKEN@OUTLOOK.COM" xr:uid="{356AC965-A31E-4569-8E4A-CCC7C99CB634}"/>
    <hyperlink ref="U566" r:id="rId321" display="CHISHOLM.AVENUE7THDAY@GMAIL.COM" xr:uid="{16CDA5B7-E8AE-4386-93D5-496A842CC9C9}"/>
    <hyperlink ref="U159" r:id="rId322" display="INFO@CAWAYNEBARTONFOUNDATION.ORG" xr:uid="{4E006DFF-F496-4542-AE78-FDBC435B623E}"/>
    <hyperlink ref="U228" r:id="rId323" display="FOUNDATION@EMROCKONLINE.COM" xr:uid="{23E8ED95-F49B-46EB-AFEC-844996F84A88}"/>
    <hyperlink ref="U18" r:id="rId324" display="AOTHS.MINISTRIESINTL@GMAIL.COM" xr:uid="{58183E20-F4E5-44F9-886C-B246A1C2511F}"/>
    <hyperlink ref="U338" r:id="rId325" display="FLOURISHMENTORSHIPPROGRAM@GMAIL.COM" xr:uid="{A3A78CE1-D74E-44A8-A8DC-2D6C926CA090}"/>
    <hyperlink ref="U373" r:id="rId326" display="FULLLIFEDELMINBB@GMAIL.COM" xr:uid="{3696E704-0128-4DF9-B09C-88154EC16A4D}"/>
    <hyperlink ref="U153" r:id="rId327" display="CARIBBEANSOCIOLOGLCALSOCIATION@GMAIL.COM" xr:uid="{243176A8-57B4-423A-814C-3D4228ABC69B}"/>
    <hyperlink ref="U278" r:id="rId328" display="EDENGOSPELWORKERSMINISTRY17@MAIL.COM" xr:uid="{9F6D0937-D6E6-4A80-83A8-77A027D799AF}"/>
    <hyperlink ref="U743" r:id="rId329" display="Ministrymission77@gmail.com" xr:uid="{1811F3FD-2F27-4BAD-955E-AE6B9513F005}"/>
    <hyperlink ref="U1218" r:id="rId330" display="PROJECTMANAGER.SPJE@GMAIL.COM" xr:uid="{B0CAF0B8-D304-46D7-9D40-269B4BB0D0D6}"/>
    <hyperlink ref="U883" r:id="rId331" display="PINNOCKSOASIS@GMAIL.COM" xr:uid="{C453337A-DB9D-4644-8CEA-2BCB32486C74}"/>
    <hyperlink ref="U656" r:id="rId332" display="KCKCMIN@gmail.com" xr:uid="{892B0092-7160-47D8-8856-2C34E838C517}"/>
    <hyperlink ref="U593" r:id="rId333" display="JAMAICA@IIMFSUPPORT.ORG" xr:uid="{BEDCE338-AA3C-47E8-9F36-28CB117F2DC2}"/>
    <hyperlink ref="U1154" r:id="rId334" display="JGWEF@JEANETTEGRANTWOODHAM.COM" xr:uid="{D6A197E9-9A67-4930-A6FD-7F87487EC75B}"/>
    <hyperlink ref="U316" r:id="rId335" display="FITZBLACKS@GMAIL.COM" xr:uid="{229B7B7B-FAD2-4ACE-9E3E-2360F8D3F683}"/>
    <hyperlink ref="U1139" r:id="rId336" display="BISHOPBROWN692@GMAIL.COM" xr:uid="{93E24071-9C6E-46D8-9EF0-DE8B16E2FBA3}"/>
    <hyperlink ref="U30" r:id="rId337" display="ALL4JAFOUNDATION@GMAIL.COM" xr:uid="{AD394D25-29DB-4E01-ACAF-DC0F2744D28D}"/>
    <hyperlink ref="U687" r:id="rId338" display="LIFEBIBLECOLLEGEJA2019@OUTLOOK.COM" xr:uid="{BE425A33-C23F-4EA1-949E-08DDBAF66D87}"/>
    <hyperlink ref="U884" r:id="rId339" display="MARFAC2KILL@GMAIL.COM" xr:uid="{467CB654-2EEB-401F-888E-0C4854357667}"/>
    <hyperlink ref="U1337" r:id="rId340" display="www.wonbyonetojamaica.com" xr:uid="{611753BD-7F63-41FD-8D2A-F4B1A0A3F512}"/>
    <hyperlink ref="U151" r:id="rId341" display="CARIBBEANMIRCOFINANCEALLIANCE@GMAIL.COM" xr:uid="{274D9A4C-35ED-4117-AEFB-39F46853CF39}"/>
    <hyperlink ref="U144" r:id="rId342" display="CCP@CCPCBF.ORG" xr:uid="{C4ADB3D0-078E-4165-9021-51E1961EC739}"/>
    <hyperlink ref="U1088" r:id="rId343" display="BYWAYSHEDGESFFC@GMAIL.COM" xr:uid="{2AF13494-A74C-49E5-8C75-6C918C84CB01}"/>
    <hyperlink ref="U382" r:id="rId344" display="GEORGEKIRBYHARDWARE@YAHOO.COM" xr:uid="{285C5CC2-748F-4998-9B74-3A232839CCA2}"/>
    <hyperlink ref="U452" r:id="rId345" display="HANNAHSHERITAGE@YAHOO.COM" xr:uid="{B9F353FA-CA32-41AB-846A-D9A9410C0ED8}"/>
    <hyperlink ref="U833" r:id="rId346" display="NMNBCHURCH@GMAIL.COM" xr:uid="{5462ACA3-E1D0-4D2A-BC52-1B602AA3EE1B}"/>
    <hyperlink ref="U1155" r:id="rId347" display="JAGUA2020@GMAIL.COM" xr:uid="{CAE50439-3F20-465D-9009-A5FE46F3AC19}"/>
    <hyperlink ref="U625" r:id="rId348" display="CHRISBERRY94@YAHOO.COM" xr:uid="{F0D91ED0-85E2-4B3F-9EB1-7C23ABF1AB39}"/>
    <hyperlink ref="U429" r:id="rId349" display="CHRISTTEMPLE105@YAHOO.COM" xr:uid="{AD4CEEEC-48D2-40C6-8B8B-5D42F1760DEB}"/>
    <hyperlink ref="U896" r:id="rId350" display="FEMEVENTSMARKETING@GMAIL.COM" xr:uid="{0124EB20-3906-4CEF-A96D-76703F8DDDBF}"/>
    <hyperlink ref="U341" r:id="rId351" display="FTBLUEPRINT7@GMAIL.COM" xr:uid="{11FEB923-F3CD-4A8F-8837-30721C7A0F86}"/>
    <hyperlink ref="U658" r:id="rId352" display="GOFORGODFAMILYCHURCH@GMAIL.COM" xr:uid="{72212CC1-5D9F-46BE-AF7D-BCFFA757AF2C}"/>
    <hyperlink ref="U617" r:id="rId353" display="INPLUS@HOTMAIL.COM" xr:uid="{E677A2B6-CCFA-4790-9C7B-C01BD35149C7}"/>
    <hyperlink ref="U1165" r:id="rId354" display="LESMAELLISFOUNDATION2015@GMAIL.COM" xr:uid="{03975891-82CA-48F0-8E9B-392BE77EC338}"/>
    <hyperlink ref="U203" r:id="rId355" display="CITYLIGHT2020MISSION@GMAIL.COM" xr:uid="{45ACF678-01C5-4322-BE65-639DDC4C1205}"/>
    <hyperlink ref="U989" r:id="rId356" display="VTRUTH7@YAHOO.COM" xr:uid="{4DB3B0D2-D260-4BAF-B952-35DC85BA99B1}"/>
    <hyperlink ref="U1040" r:id="rId357" display="info@sjtc.edu.jm (the general public)" xr:uid="{B7576E3B-5E61-4016-94F7-6068BA74CEFF}"/>
    <hyperlink ref="U789" r:id="rId358" display="info@nathanshelpinghandsfoundation.org" xr:uid="{A7E973C3-FBB8-4D50-AA85-D688FCCFF80B}"/>
    <hyperlink ref="U311" r:id="rId359" display="faithhealingministry@yahoo.com" xr:uid="{64662853-D282-432F-917F-98987EACE4DF}"/>
    <hyperlink ref="U1219" r:id="rId360" display="St_johnjamaica@cwjamaica.com" xr:uid="{AC0F67F1-CDB0-413A-8CEE-55CB368C9947}"/>
    <hyperlink ref="U1053" r:id="rId361" display="studentschirtianfellowship@yahoo.com,                         iscfja.org" xr:uid="{BEB66215-C7C5-487E-B041-B9066A2A6873}"/>
    <hyperlink ref="U1030" r:id="rId362" display="secretary_sapc@yahoo.com" xr:uid="{38ECD45A-0594-43E2-898D-60205B406D1C}"/>
    <hyperlink ref="U967" r:id="rId363" display="secretary_manager@yahoo.com" xr:uid="{3F9C72F6-2480-4986-92FA-062B1EC5B9EE}"/>
    <hyperlink ref="U215" r:id="rId364" display="cornwallcollege@hotmail.com" xr:uid="{64F6A626-974B-4BF9-899C-60E39080D805}"/>
    <hyperlink ref="U1034" r:id="rId365" display="stelizabethpc@yahoo.com" xr:uid="{34F70956-4797-409A-94FF-5B21941F4F1F}"/>
    <hyperlink ref="U1099" r:id="rId366" display="chineseculturalassociationja@gmail.com" xr:uid="{2C611587-4D77-4B5C-A7EE-6967667C06AC}"/>
    <hyperlink ref="U573" r:id="rId367" display="jeminc1876@gmail.com" xr:uid="{706B7A58-166B-4EFE-97F5-2E9E48047245}"/>
    <hyperlink ref="U450" r:id="rId368" display="hampton@cwjamaica.com" xr:uid="{3462C1D1-E14A-47D9-995D-3F33E1580C07}"/>
    <hyperlink ref="U483" r:id="rId369" display="hbacsau@yahoo.com" xr:uid="{D1327EA6-0070-451F-B43A-CEAF4822570E}"/>
    <hyperlink ref="U244" r:id="rId370" display="diabetesja@kasnet.com" xr:uid="{F782578F-FC99-47AB-94A9-7BAF77BB561E}"/>
    <hyperlink ref="U628" r:id="rId371" xr:uid="{A52C8B2D-D56F-43A9-B813-C13B7C57389E}"/>
    <hyperlink ref="U8" r:id="rId372" display="anewjamaica@yahoo.com" xr:uid="{87046A23-E364-45A4-A8F5-E897F801DB1C}"/>
    <hyperlink ref="U64" r:id="rId373" display="afafosja@yahoo.com" xr:uid="{3A09CDE8-C56F-4D79-8FB8-42D64DEFEC73}"/>
    <hyperlink ref="U1157" r:id="rId374" display="foundation@jpsco.com" xr:uid="{45DAFDC7-744B-4F0B-A64D-761F44924CE8}"/>
    <hyperlink ref="U137" r:id="rId375" display="info@capoeira-alafia.org" xr:uid="{069F5FD8-9983-4E61-946F-F5D2703C8097}"/>
    <hyperlink ref="U1029" r:id="rId376" display="sapfoundation3@gmail.com" xr:uid="{652303D7-D15B-48D1-AB91-203867ABFC83}"/>
    <hyperlink ref="U1170" r:id="rId377" display="lodgestjohn623@yahoo.com" xr:uid="{DDDFBEC2-9D92-49A8-89BA-578E1DE3AC4C}"/>
    <hyperlink ref="U492" r:id="rId378" display="info@homeandawayjamaica.com" xr:uid="{3DBBA622-3D32-445E-B7BD-33DC888CFB5E}"/>
    <hyperlink ref="U408" r:id="rId379" display="charity@goingspiredja.com" xr:uid="{2D7BDEFB-9819-497F-98A7-66D8D7B63EE4}"/>
    <hyperlink ref="U442" r:id="rId380" display="help4102@gmail.com" xr:uid="{82FAE7B8-E88B-4CEE-83AF-35190751265F}"/>
    <hyperlink ref="U68" r:id="rId381" display="info@avodahproductions.com" xr:uid="{5E7E60DE-D1AF-4CBE-94E3-C43EF34AE2A7}"/>
    <hyperlink ref="U254" r:id="rId382" display="divinerevelation2015@gmail.com" xr:uid="{DBC1182F-3DF3-41AD-9566-65BC40A2C4C1}"/>
    <hyperlink ref="U1344" r:id="rId383" display="derkbeckford@gmail.com" xr:uid="{94FFD9D5-6692-468D-B2C9-9E9B1C684DC9}"/>
    <hyperlink ref="U330" r:id="rId384" display="fhcfoundation@fhccu.com" xr:uid="{A0CA04C5-E228-43CE-9C2E-F6B26EFB6D30}"/>
    <hyperlink ref="U814" r:id="rId385" display="oppfijamaica@gmail.com" xr:uid="{694D7CFF-553B-4E3F-9FAE-49AD88209C0C}"/>
    <hyperlink ref="U847" r:id="rId386" display="oacjamaica@yahoo.com" xr:uid="{89A24878-BF39-486E-8086-CDD415DD9C74}"/>
    <hyperlink ref="U15" r:id="rId387" display="pastor@actschurchjamaica.org" xr:uid="{3F3B2D4E-7E90-439E-89D4-6CFBB3DC6C4E}"/>
    <hyperlink ref="U666" r:id="rId388" display="kiwanisyoungprofessionalsjm@gmail.com" xr:uid="{2EBB4B9C-7EB9-412A-8D80-88E9E8306306}"/>
    <hyperlink ref="U744" r:id="rId389" display="calltoserve@flowja.com" xr:uid="{99D2AF97-5E89-4FB3-B0A7-1B6918424531}"/>
    <hyperlink ref="U752" r:id="rId390" display="nicole@missionofmercyja.org" xr:uid="{5AE4443C-E7AB-43EF-AC40-811AF1860D0E}"/>
    <hyperlink ref="U409" r:id="rId391" display="goodbehaviourbetterjamaica@gmail.com" xr:uid="{475B51F0-76CD-454F-BD57-CBB9571CFDF0}"/>
    <hyperlink ref="U198" r:id="rId392" display="churchesofchristja@yahoo.com" xr:uid="{4BD775BB-E3F6-4A65-B2CA-D279590249D3}"/>
    <hyperlink ref="U141" r:id="rId393" display="caraifa@cwjamaica.com" xr:uid="{BCC3290D-0FDC-4AB8-B1DA-958AF7B83373}"/>
    <hyperlink ref="U570" r:id="rId394" display="info@jamaicadraughts.com" xr:uid="{86676569-697F-44DA-9B0C-ABD263E4956C}"/>
    <hyperlink ref="U432" r:id="rId395" display="gfgefoundation@gmail.com" xr:uid="{851878BB-E1FF-4086-B75F-4118E883D1FA}"/>
    <hyperlink ref="U959" r:id="rId396" display="seffoundationjm@gmail.com" xr:uid="{5246E455-DDB8-410B-B151-DA5B4DC1B7B7}"/>
    <hyperlink ref="U104" r:id="rId397" display="bornagain.gospeltemple@gmail.com" xr:uid="{B82DB1A1-493A-46D0-9D08-2DB6365226FB}"/>
    <hyperlink ref="U1123" r:id="rId398" display="gahexecutivemail@gmail.com" xr:uid="{5BF90A1C-957C-4D51-85E4-304952F2BE93}"/>
    <hyperlink ref="U482" r:id="rId399" display="hadeliverancechurch@yahoo.com" xr:uid="{BCC26CB3-1994-4981-9446-9E68230A20B4}"/>
    <hyperlink ref="U965" r:id="rId400" display="csgs@cwjamaica.com" xr:uid="{91EDC9C7-A3A1-4DB7-A931-2B09BA793F89}"/>
    <hyperlink ref="U1177" r:id="rId401" display="mcaj@cwjamaica.com" xr:uid="{73AB98BE-79BE-4429-A5C3-E7F7F70639D8}"/>
    <hyperlink ref="U118" r:id="rId402" display="busyparkphase2@yahoo.com" xr:uid="{95764EC0-2E6F-4C95-8D37-9F16C3C668FA}"/>
    <hyperlink ref="U1014" r:id="rId403" display="evangelistingram@gmail.com" xr:uid="{35F6D0FC-7036-4EFA-B57C-BC633E708B24}"/>
    <hyperlink ref="U1026" r:id="rId404" display="St.aloyprim@yahoo.co.uk" xr:uid="{48CE4CAC-2385-44C8-886F-AEB76EB1930D}"/>
    <hyperlink ref="U1113" r:id="rId405" display="drbg_trust@yahoo.com" xr:uid="{7E0AF0D7-EDEC-43C0-8436-C3DDAED0D2D4}"/>
    <hyperlink ref="U453" r:id="rId406" display="happygroveclassof98@gmail.com" xr:uid="{CB5322BC-9D68-4002-8586-9FC5E22FF67E}"/>
    <hyperlink ref="U1320" r:id="rId407" display="office@whitewatermedos.org.jm" xr:uid="{318A3311-63FB-4880-BF16-85342ACA9872}"/>
    <hyperlink ref="U205" r:id="rId408" display="clarendonpc@mlge.gov.jm" xr:uid="{3D0BFA98-F0DF-4A03-8BA4-B7BCDDBE2718}"/>
    <hyperlink ref="U304" r:id="rId409" display="fairfieldedapostolic@gmail.com" xr:uid="{077D8623-0F50-4CB6-B611-BACE706DF111}"/>
    <hyperlink ref="U872" r:id="rId410" display="ppppministries@gmail.com" xr:uid="{D38D3DEB-A8F0-4A6A-9689-0814CE3670C5}"/>
    <hyperlink ref="U402" r:id="rId411" display="godliveswithinministries@gmail.com" xr:uid="{B13C8AD5-77A4-4D52-AFF2-532E50EE9B29}"/>
    <hyperlink ref="U732" r:id="rId412" display="mayelthandgwendolynfoundation@gmail.com" xr:uid="{8B0C79B1-EFAF-48F7-8FA7-41EEC88BF132}"/>
    <hyperlink ref="U308" r:id="rId413" xr:uid="{3C054377-3F2E-44B5-B328-F9DA2D6E18B3}"/>
    <hyperlink ref="U348" r:id="rId414" display="franmins@gmail.com" xr:uid="{CC82D1EE-0DE2-4C97-902E-0040A9DBAB77}"/>
    <hyperlink ref="U484" r:id="rId415" display="holinesschristianchurch@yahoo.com" xr:uid="{86301914-F22F-4018-8FBB-AAD937CA0EBF}"/>
    <hyperlink ref="U607" r:id="rId416" display="stewartmark123@gmail.com" xr:uid="{95F2AFAF-9636-4327-83AB-9442440B3093}"/>
    <hyperlink ref="U500" r:id="rId417" display="hopeunitedcog@gmail.com" xr:uid="{C1F91CBA-79C8-4D27-94EC-BBC04EE6419D}"/>
    <hyperlink ref="U581" r:id="rId418" display="jamaicahandballfederation@gmail.com" xr:uid="{FFCDBF57-5C1D-4E26-93B0-76797462BB73}"/>
    <hyperlink ref="U246" r:id="rId419" xr:uid="{4419EDE4-F814-41DE-9674-DA5E0AF43CA5}"/>
    <hyperlink ref="U91" r:id="rId420" display="biblehouse@biblesocietywi.org" xr:uid="{4BBFDF7D-1063-49D6-A367-9FF41F62B6C9}"/>
    <hyperlink ref="U1205" r:id="rId421" display="jesushousekgn@rccgna.org" xr:uid="{B08BAF5A-D47A-44E0-84DF-0557FC1CB4F8}"/>
    <hyperlink ref="U1294" r:id="rId422" display="velorie75@yahoo.com" xr:uid="{FCDC21EA-EBB9-43F6-B875-286980F49A0A}"/>
    <hyperlink ref="U439" r:id="rId423" display="info@guardsmangroup.com" xr:uid="{02A057D9-463C-4C44-B6FC-AB89D84BF76E}"/>
    <hyperlink ref="U615" r:id="rId424" display="info@jts.edu.jm" xr:uid="{98F87606-F282-44DF-9BAE-A250B019E2AC}"/>
    <hyperlink ref="U614" r:id="rId425" display="jatkd_secretary@hotmail.com" xr:uid="{B43C2FD3-5A60-4C6D-A39C-B489546C0A13}"/>
    <hyperlink ref="U321" r:id="rId426" display="faithfulhands2018@yahoo.com" xr:uid="{853936A3-2AD8-4E5E-BF0E-B55A12183FCD}"/>
    <hyperlink ref="U92" r:id="rId427" display="BTHDWCMinistry7@yahoo.com" xr:uid="{27DA4B2E-3EC4-4D20-B8BC-4A7C62D07FD1}"/>
    <hyperlink ref="U98" r:id="rId428" display="bdm_hyacinth@yahoo.com" xr:uid="{339AB836-A580-4EA2-BDAC-14C3059E1872}"/>
    <hyperlink ref="U72" r:id="rId429" display="suddy20007@yahoo.com" xr:uid="{9EE6704F-D0A0-48AD-97D8-D107EC594824}"/>
    <hyperlink ref="U1136" r:id="rId430" display="rmaj@cwjamaica.com" xr:uid="{475A7FAD-2C07-47A6-8CBC-0F960880E3B4}"/>
    <hyperlink ref="U1110" r:id="rId431" display="TDCF.ltd@gmail.com" xr:uid="{0A957A3C-5AEB-4F61-8E1E-B90F50A0A8D6}"/>
    <hyperlink ref="U1104" r:id="rId432" display="nazarene@cwjamaica.com" xr:uid="{A241A73C-7A0C-4C91-A252-B22AD038ECDB}"/>
    <hyperlink ref="U511" r:id="rId433" display="ADMIN@ICANJAMAICA.ORG" xr:uid="{54ACAB0E-8AD9-4BA6-806E-85A895A1724C}"/>
    <hyperlink ref="U943" r:id="rId434" display="romans12biblestudy@gmail.com" xr:uid="{1B951A13-8AA5-47E2-8FCB-68B0C0B083EC}"/>
    <hyperlink ref="U533" r:id="rId435" display="iwca.jamaica@gmail.com" xr:uid="{D68AC5BD-7F07-4A70-B69A-E830C8CD46F2}"/>
    <hyperlink ref="U1082" r:id="rId436" display="babyoprahfoundation@gmail.com" xr:uid="{30889E1F-8108-4860-B13F-A6A2FC594D1E}"/>
    <hyperlink ref="U997" r:id="rId437" display="anakazo@yahoo.com" xr:uid="{57467440-12C7-4BBC-A7AC-9E71C204D92B}"/>
    <hyperlink ref="U235" r:id="rId438" display="delavegacitybenevolentsociety@gmail.com" xr:uid="{B3BA6791-6FB4-42B8-9DF4-5FAA504D2E3B}"/>
    <hyperlink ref="U277" r:id="rId439" display="ecclesiaworshipcenter@yahoo.com" xr:uid="{3D7893E7-445D-44BE-B301-DA80A9D5EF98}"/>
    <hyperlink ref="U694" r:id="rId440" display="lwcj@yahoo.com" xr:uid="{E6B48BD5-E8CB-4513-87D7-E00F89A79D07}"/>
    <hyperlink ref="U74" r:id="rId441" display="jamaicatrust@gmail.com" xr:uid="{D3505E17-B485-4159-811A-0826EE207E09}"/>
    <hyperlink ref="U775" r:id="rId442" display="mountzionaom@yahoo.com" xr:uid="{A9F13A8E-FAE6-419D-B6F1-5A82A480FC6B}"/>
    <hyperlink ref="U292" r:id="rId443" display="equestrianfederationjamaica@gmail.com" xr:uid="{A8089757-6A53-4271-90CD-8CDE22933BED}"/>
    <hyperlink ref="U1049" r:id="rId444" display="stellamarisfoundation@gmail.com" xr:uid="{DCC1F6B5-220A-4A15-A46F-958A6CAE9367}"/>
    <hyperlink ref="U518" r:id="rId445" display="immaculate.prep@gmail.com" xr:uid="{1478AD3A-F3DF-4526-B431-AD8DE4F4EC8E}"/>
    <hyperlink ref="U123" r:id="rId446" display="careextended@gmail.com" xr:uid="{CFE3FC15-859C-4CB3-A05A-7DEA92E0B937}"/>
    <hyperlink ref="U122" r:id="rId447" display="projectofhope05@yahoo.com" xr:uid="{EEE03028-C2DA-4D03-B60F-16A9ACB178A9}"/>
    <hyperlink ref="U463" r:id="rId448" display="loveandcompassion52@gmail.com" xr:uid="{36439A5F-22C5-49E0-B347-2B54026EDD9C}"/>
    <hyperlink ref="U216" r:id="rId449" display="ccda2014@yahoo.com" xr:uid="{A730632F-39C8-49F9-B2A0-1BF843FF5AED}"/>
    <hyperlink ref="U829" r:id="rId450" display="hishida_gymnastics@outlook.com" xr:uid="{53CB3EC7-F067-4338-B7C2-E9A821D557B5}"/>
    <hyperlink ref="U140" r:id="rId451" display="thecafs.ja@gmail.com" xr:uid="{230FEAA0-6D1E-430B-8481-F45C0E2DF21B}"/>
    <hyperlink ref="U471" r:id="rId452" display="helpoutreach@live.com" xr:uid="{62A7141B-2CC4-4170-B22C-552C688A4546}"/>
    <hyperlink ref="U332" r:id="rId453" display="fiwiculchjm@gmail.com" xr:uid="{4C520BB5-F3CE-4D96-BE05-34E0E6AEB641}"/>
    <hyperlink ref="U1201" r:id="rId454" display="promiselearningcentre@yahoo.com" xr:uid="{E0E58C45-B913-407B-9490-43E91874594E}"/>
    <hyperlink ref="U460" r:id="rId455" display="hswajamaica@gmail.com" xr:uid="{1E211F3F-AF65-4535-BAD3-4F9C1DCE6A99}"/>
    <hyperlink ref="U71" r:id="rId456" display="backtothebibleministry@gmail.com" xr:uid="{465A56BE-40CF-4FC2-98A5-9E9DAEFE7AF8}"/>
    <hyperlink ref="U323" r:id="rId457" display="facesjamaica@gmail.com" xr:uid="{3E9D7FBB-32C6-4DA6-A961-BA1D5F38A05B}"/>
    <hyperlink ref="U798" r:id="rId458" display="info@niajamaica.org" xr:uid="{91134EE9-0AC2-426C-AE3D-FB46881F546A}"/>
    <hyperlink ref="U378" r:id="rId459" display="gameoflife876@outlook.com" xr:uid="{8A45B2D8-B6ED-45BC-8E85-F99629EB347D}"/>
    <hyperlink ref="U702" r:id="rId460" display="pa.smith2@yahoo.com" xr:uid="{ADF5F05C-BDFC-48A1-B7D2-DFD8CA7067D0}"/>
    <hyperlink ref="U270" r:id="rId461" display="info@dynamiclifefoundation.org" xr:uid="{50E2D7E1-233F-42C0-90A6-AE6DA508E038}"/>
    <hyperlink ref="U1078" r:id="rId462" display="acjnationlcouncil@gmail.com" xr:uid="{B55C5DBC-EADF-4B1A-84FA-93F6176240ED}"/>
    <hyperlink ref="U495" r:id="rId463" display="hbcccffs.pmo@gmail.com" xr:uid="{4EE7394A-6B12-4B88-BA0E-52AE99DA5318}"/>
    <hyperlink ref="U733" r:id="rId464" display="m_helpinghands_cf@outlook.com" xr:uid="{5416E8B1-9E41-4508-A110-2D4558C89068}"/>
    <hyperlink ref="U1289" r:id="rId465" display="legalunit@uwimona.edu.jm" xr:uid="{C47F139D-8C02-4919-8233-D31D420BDDDE}"/>
    <hyperlink ref="U759" r:id="rId466" display="mias@uwimona.edu.jm" xr:uid="{226A59A8-901F-4B39-A930-FACE8ED4B874}"/>
    <hyperlink ref="U208" r:id="rId467" display="ccpalumni15@gmail.com" xr:uid="{D7F9FBCA-6C2C-43FF-9F07-685DF8D8EF5B}"/>
    <hyperlink ref="U1171" r:id="rId468" display="FISH_JM@YAHOO.COM" xr:uid="{696D1F6D-8973-4AD3-83F0-E95A4C9D6E6A}"/>
    <hyperlink ref="U1109" r:id="rId469" display="THEDEWFUND@GMAIL.COM" xr:uid="{CBC33F32-95D7-4241-830D-435310EAC2F1}"/>
    <hyperlink ref="U1281" r:id="rId470" display="info@uhwi.gov.jm" xr:uid="{72174615-F468-4ACA-A236-668702FA1B08}"/>
    <hyperlink ref="U287" r:id="rId471" display="epicf.jm@yahoo.com" xr:uid="{C7EDECC8-2A71-42FC-9E6F-02D6333F8A3C}"/>
    <hyperlink ref="U133" r:id="rId472" display="carolyncat@hotmail.com" xr:uid="{7C54CF2E-D04C-4E6A-94B1-637983244B4A}"/>
    <hyperlink ref="U66" r:id="rId473" display="abccharity@hotmail.com" xr:uid="{E4CDCA6F-2688-4273-BE43-D335F92A3E69}"/>
    <hyperlink ref="U499" r:id="rId474" display="yvonneysweet@yahoo.com" xr:uid="{27057459-EA97-47AD-AE09-53BEA75E9F01}"/>
    <hyperlink ref="U1225" r:id="rId475" display="ttijamaica@gmail.com" xr:uid="{81F96F08-F5AB-4C32-A57E-4C983EE996AF}"/>
    <hyperlink ref="U722" r:id="rId476" display="PASTORWARRENMANOFGOD@YAHOO.COM" xr:uid="{6FCE0CB1-60B1-4DAB-8573-A7B55D918DD5}"/>
    <hyperlink ref="U96" r:id="rId477" display="BLACKRIVERHOSPITALFOUNDATION@GMAIL.COM" xr:uid="{5889FD33-FC02-4942-9EFE-EC5A6DA8F57E}"/>
    <hyperlink ref="U716" r:id="rId478" display="MOUNTROSSERPRIMARYSCHOOL@GMAIL.COM" xr:uid="{AE86FA5D-4E91-42E8-82B5-664544DBCEDB}"/>
    <hyperlink ref="U948" r:id="rId479" display="kingstonrotary@cwjamaica.com" xr:uid="{58D98B71-32C9-4C40-BE35-E463981332A5}"/>
    <hyperlink ref="U1175" r:id="rId480" display="MICOFOUNDATION@YAHOO.COM" xr:uid="{1AE8133F-A358-48DE-9F84-D35294BAE165}"/>
    <hyperlink ref="U307" r:id="rId481" display="FAITHASCENSIONHOUSEOFGOD@GMAIL.COM" xr:uid="{1B44A307-5818-4BB1-88E7-F9AD025FA23B}"/>
    <hyperlink ref="U1351" r:id="rId482" display="KLEISHA_R@HOTMAIL.COM" xr:uid="{C9E0ED5D-3CC2-41D7-81E4-440F467F42A3}"/>
    <hyperlink ref="U1268" r:id="rId483" display="PREACHERLOWE@LIVE.COM" xr:uid="{72CB1569-14E7-4DC4-B36C-04000F341D3F}"/>
    <hyperlink ref="U201" r:id="rId484" display="BROWNPAULETTE49@YAHOO.COM" xr:uid="{8906C46E-EFDE-473B-BC72-7594BB9935B9}"/>
    <hyperlink ref="U222" r:id="rId485" display="admin@creativelearning.info" xr:uid="{F2146D8D-DEBD-4163-A45C-0CE755F16B5B}"/>
    <hyperlink ref="U1096" r:id="rId486" display="cbfacey@panjam.com" xr:uid="{8ACBD378-5B7E-4084-9C3B-79655B91238A}"/>
    <hyperlink ref="U1089" r:id="rId487" display="info@jbu.org.jm" xr:uid="{AC063975-22F1-4F98-9AEA-9CCCAF5ECDE8}"/>
    <hyperlink ref="U1221" r:id="rId488" display="LCHAMBERS123@AOL.COM" xr:uid="{00E28473-AAC7-421A-8345-EEF5074D0FF7}"/>
    <hyperlink ref="U613" r:id="rId489" display="STEMFORGROWTHJA@OUTLOOK.COM" xr:uid="{DA8EB1EA-488C-4823-8480-E51DB2B54571}"/>
    <hyperlink ref="U826" r:id="rId490" display="HARLEANCOOPER@YAHOO.COM" xr:uid="{525E6290-01A8-4D3E-B196-4038BDDB8C59}"/>
    <hyperlink ref="U953" r:id="rId491" display="RRMC@GMAIL.COM" xr:uid="{3D061575-F89B-49C0-877B-C6F25CF3598E}"/>
    <hyperlink ref="U980" r:id="rId492" display="SEEDSOFPARADISEJAMAICA@GMAIL.COM" xr:uid="{52F68571-7D9A-41C4-9446-D6170BF9E15B}"/>
    <hyperlink ref="U188" r:id="rId493" display="CGIJAMAICA.ORG@GMAIL.COM" xr:uid="{0B35EF50-2FD5-4828-B684-8F55B59E1C70}"/>
    <hyperlink ref="U994" r:id="rId494" display="SRFOUNDATIONLTD@YAHOO.COM" xr:uid="{CD3F17CB-B8FA-49F0-BF23-738350D7DCB5}"/>
    <hyperlink ref="U660" r:id="rId495" display="ANDREWMCPHAIL87@GMAIL.COM" xr:uid="{A052CF67-DBED-4628-B862-1501155CEAD8}"/>
    <hyperlink ref="U1220" r:id="rId496" display="STTHOMASRENAISSANCE@GMAIL.COM" xr:uid="{265C8A96-65D6-46FE-A5EC-4081BAD794AC}"/>
    <hyperlink ref="U10" r:id="rId497" xr:uid="{BD845FAF-1849-4A24-8F60-9ED61561AB88}"/>
    <hyperlink ref="U1000" r:id="rId498" display="SHININGHOPEFOUNDATIONJN@GMAIL.COM" xr:uid="{A96E5600-3049-4FE7-B698-A5FF616420D7}"/>
    <hyperlink ref="U262" r:id="rId499" display="DONALDQUARRIESCHOOL1977@GMAIL.COM" xr:uid="{1EF18233-317D-4EA3-BF0B-3B598768F4E9}"/>
    <hyperlink ref="U1240" r:id="rId500" display="jnm_1@hotmail.com" xr:uid="{62765AAD-B394-4A83-B221-D1379747EDD5}"/>
    <hyperlink ref="U1068" r:id="rId501" display="teamwork@cwjamaica.com" xr:uid="{507D2A2C-12CD-4481-A654-3DDAA45995C9}"/>
    <hyperlink ref="U1304" r:id="rId502" display="bob_coates@hotmail.com" xr:uid="{404D718B-C0B7-4445-9873-5A52FFF7F3DC}"/>
    <hyperlink ref="U1256" r:id="rId503" display="michael.grizzle@yahoo.com" xr:uid="{362C01E4-7218-49D1-99BC-13EF6FDDBB1C}"/>
    <hyperlink ref="U411" r:id="rId504" display="hoardie@hotmail.com" xr:uid="{8746A32C-574B-486F-9F73-24CA8F584DED}"/>
    <hyperlink ref="U313" r:id="rId505" display="faithliftersministry2@yahoo.com" xr:uid="{3161D239-0719-4A1A-A497-2BAFBB98DAD7}"/>
    <hyperlink ref="U679" r:id="rId506" display="shadstewart@gmail.com" xr:uid="{899F306F-B50C-4BCE-A3F5-6940CBCC4337}"/>
    <hyperlink ref="U528" r:id="rId507" display="waterloopapostolicchurch@yahoo.com" xr:uid="{4CC34EE5-8F95-4EF8-8A91-C158F317DC94}"/>
    <hyperlink ref="U762" r:id="rId508" display="mbmelodyhome@gmail.com" xr:uid="{625AA3C8-7CF6-41B2-8181-6C4721FBDAA8}"/>
    <hyperlink ref="U358" r:id="rId509" display="fbmi@freshbreadadmin.com" xr:uid="{33154ED8-5DBA-400F-9932-7CADCA15231A}"/>
    <hyperlink ref="U983" r:id="rId510" display="pburnett04@gmail.com" xr:uid="{74F410B1-D8B4-450B-A1E1-3114764E3DF7}"/>
    <hyperlink ref="U686" r:id="rId511" display="lfmijamaica@gmail.com" xr:uid="{2C184913-0D73-4DE3-A548-B516BA2E0775}"/>
    <hyperlink ref="U1050" r:id="rId512" display="chryssigee@gmail.com" xr:uid="{E75ADE6F-BFAB-4FA6-94DE-EE3BDF3523BA}"/>
    <hyperlink ref="U961" r:id="rId513" display="rochellecawley@gmail.com" xr:uid="{3EA63D6E-7585-44FA-87A3-D97536FB90C2}"/>
    <hyperlink ref="U1199" r:id="rId514" display="vcoy@cwjamaica.com" xr:uid="{31D498B4-ECA0-48F7-BA96-BE452EC938C2}"/>
    <hyperlink ref="U1091" r:id="rId515" display="caribsharebiogas@gmail.com" xr:uid="{63BC7A22-ACD5-4F52-9BF3-66BAA8F31EEE}"/>
    <hyperlink ref="U1296" r:id="rId516" display="godschild_95@hotmail.com" xr:uid="{84C6DC4A-00F3-432E-98A8-269952067EC3}"/>
    <hyperlink ref="U1238" r:id="rId517" display="steeledonald223@gmail.com" xr:uid="{79CA1278-00DB-4BCB-BFE8-42CFDA7DFA21}"/>
    <hyperlink ref="U529" r:id="rId518" display="imssdajamaica@gmail.com" xr:uid="{6328C0A6-B981-447A-BEE0-0B18352C80F1}"/>
    <hyperlink ref="U223" r:id="rId519" display="creativeministry_music@yahoo.com" xr:uid="{E7632FFA-7B91-44B3-88A6-F23D51C1F899}"/>
    <hyperlink ref="U185" r:id="rId520" display="gordonsfuneralservice@gmail.com" xr:uid="{1471F039-F837-4109-9A6D-0DC4D28D8D92}"/>
    <hyperlink ref="U231" r:id="rId521" display="leroythompson@hotmail.com" xr:uid="{F3C971B5-34D5-4488-954E-E2C2904E1E91}"/>
    <hyperlink ref="U622" r:id="rId522" display="richardsjanet37@gmail.com" xr:uid="{B15FE2B5-1B90-4CC1-99CC-3D2451519D1F}"/>
    <hyperlink ref="U1106" r:id="rId523" display="cumi@cwjamaica.com" xr:uid="{3A35D7C6-2345-4B52-9246-DE7B048C3AAE}"/>
    <hyperlink ref="U303" r:id="rId524" display="accounts@fairfielddacademyja.com" xr:uid="{45F68FBC-3422-4F3F-A33F-E979839010E2}"/>
    <hyperlink ref="U944" r:id="rId525" display="inhealthja@gmail.com" xr:uid="{F78CAEFE-D7B5-41C9-BE44-77591149B5C7}"/>
    <hyperlink ref="U472" r:id="rId526" xr:uid="{0A415DDB-79E9-4633-865A-B30C0DA132BE}"/>
    <hyperlink ref="U880" r:id="rId527" xr:uid="{EA4E6AC3-B6B4-4B2D-B785-150581404DA2}"/>
    <hyperlink ref="U1084" r:id="rId528" display="barringtonthompsonnr@yahoo.com" xr:uid="{8847FF0D-53CC-434D-B891-5D8B2B03A613}"/>
    <hyperlink ref="U1103" r:id="rId529" xr:uid="{11FF43D7-0C4B-4D8B-ABB0-BAE8125C1816}"/>
    <hyperlink ref="U1235" r:id="rId530" display="clarkep098@gmail.com" xr:uid="{54CD8EB5-CFFB-43A9-922C-49D9C6DBCEB7}"/>
    <hyperlink ref="U1002" r:id="rId531" display="barbara.hallwilliams@gmail.com" xr:uid="{0097213A-B008-4A4A-BCDE-FDFD1A06F4F7}"/>
    <hyperlink ref="U778" r:id="rId532" display="evercamc@yahoo.com" xr:uid="{0A3BB9C2-80C9-4332-806A-89B3397D0938}"/>
    <hyperlink ref="U446" r:id="rId533" display="rnelson.hhm@gmail.com" xr:uid="{8EF545BC-2604-4BEB-9BFB-1C5B4613A8A6}"/>
    <hyperlink ref="U217" r:id="rId534" display="diddyrayjones@yahoo.com" xr:uid="{6F6A6521-001E-4E9D-9F12-F9F7BA592A7F}"/>
    <hyperlink ref="U37" r:id="rId535" display="alphaomegapwf@gmail.com" xr:uid="{896F006D-4FB6-46C8-BD86-5B248A1F587C}"/>
    <hyperlink ref="U1007" r:id="rId536" display="recyclewithelegance@gmail.com" xr:uid="{02913B11-3ACE-4D87-8B2E-30B047060BB3}"/>
    <hyperlink ref="U712" r:id="rId537" display="luciarutherfordtrust@gmail.com" xr:uid="{7CFF2087-842B-4129-BA95-15FEFE24FA33}"/>
    <hyperlink ref="U1343" r:id="rId538" display="richardescott@live.com" xr:uid="{6530BDE1-45CA-48C7-BE6F-4A15F6A971DF}"/>
    <hyperlink ref="U165" r:id="rId539" display="chapelhavenoutreachroundation@gmail.com" xr:uid="{5F449DED-49CF-485C-8910-4983F4F36DD2}"/>
    <hyperlink ref="U1064" r:id="rId540" display="supedwie@yahoo.com" xr:uid="{6B2269C1-B3B4-40D6-B7A3-582EE3C00343}"/>
    <hyperlink ref="U1079" r:id="rId541" display="tomlinsonmarcia83@gmail.com" xr:uid="{63F67675-962F-4886-9F2E-350CEF7C868C}"/>
    <hyperlink ref="U23" r:id="rId542" xr:uid="{29C15B8D-2BA8-43DE-81AE-63E213130538}"/>
    <hyperlink ref="U1338" r:id="rId543" display="latoya_morgan@live.com" xr:uid="{0BBA963E-A720-40C7-9BDF-2A1745A8B561}"/>
    <hyperlink ref="U805" r:id="rId544" display="janmack2005@yahoo.co.uk" xr:uid="{F6A52735-0562-4EB4-920A-55E57EA733C8}"/>
    <hyperlink ref="U14" r:id="rId545" xr:uid="{BEE232B9-822E-4DAC-AC8E-9412DC4141A7}"/>
    <hyperlink ref="U407" r:id="rId546" display="evertonreid40729@gmail.com" xr:uid="{F4DCC0C5-478F-497A-8A3A-56E0E0B22F53}"/>
    <hyperlink ref="U1153" r:id="rId547" display="william.massias@gmail.com, jamaicanorthodoxmission" xr:uid="{655D8C32-0690-4C4F-9093-F73C16B7E6B6}"/>
    <hyperlink ref="U820" r:id="rId548" display="jamestameica@yahoo.com" xr:uid="{D30E7E8F-5365-47A9-88B3-323D404708E0}"/>
    <hyperlink ref="U1252" r:id="rId549" display="treasurebeachdmo@gmail.com" xr:uid="{57FC57AD-83CB-49AC-ACEB-5DE23D0BC57B}"/>
    <hyperlink ref="U320" r:id="rId550" display="nate@faithfulfewministry.org" xr:uid="{74F12E17-6267-4D80-BE54-251D1ECEBF4C}"/>
    <hyperlink ref="U1322" r:id="rId551" display="gregorywilliamson85@gmail.com" xr:uid="{52884B0A-8A8F-4417-B536-6F69803F5582}"/>
    <hyperlink ref="U1178" r:id="rId552" display="theacademicspecialist@gmail.com" xr:uid="{E15645A4-FC0F-4A5F-8D53-C7860D622035}"/>
    <hyperlink ref="U589" r:id="rId553" display="dave@jamaicalink.org" xr:uid="{39BFA5A6-4EF8-4A5D-AAC6-3CE1D863CAB4}"/>
    <hyperlink ref="U934" r:id="rId554" display="reneelamant95@gmail.com" xr:uid="{30A1A9A8-B388-4BEE-923E-5F416E6C4A31}"/>
    <hyperlink ref="U145" r:id="rId555" display="CCAMFNGO@GMAIL.COM" xr:uid="{544035CF-F510-45BE-B8F7-B185A0DC3105}"/>
    <hyperlink ref="U477" r:id="rId556" display="kataylor1819@yahoo.com" xr:uid="{8535984C-7FD6-4D58-93C6-D202A7804FEB}"/>
    <hyperlink ref="U334" r:id="rId557" display="KERMITTPJ@YAHOO.COM" xr:uid="{77F7DDB4-6220-4A87-8F42-BFE5EF099B11}"/>
    <hyperlink ref="U1124" r:id="rId558" display="andra.carroll@islandoutpost.com" xr:uid="{7CE3995D-C1CD-43D6-A81E-572E2FFD8CA2}"/>
    <hyperlink ref="U1246" r:id="rId559" display="thompsontroupefoundation@gmail.com" xr:uid="{57D979B3-DE10-4127-A77B-346984ACC681}"/>
    <hyperlink ref="U1279" r:id="rId560" display="una.mcph@gmail.com" xr:uid="{1F60FBDB-2B65-4B33-A82A-2C7E02FE9557}"/>
    <hyperlink ref="U978" r:id="rId561" display="Briana@cornerstonejamaica.org" xr:uid="{E1918B34-7A50-487E-9D67-1A9C381BC890}"/>
    <hyperlink ref="U991" r:id="rId562" display="shaggyandfriends@gmail.com" xr:uid="{26489827-BD98-4EAB-9FEB-9D30AAA578F9}"/>
    <hyperlink ref="U708" r:id="rId563" display="lovemarchmovement@gmail.com" xr:uid="{0C1793EC-1081-4DE4-845B-CFF60AAAFE31}"/>
    <hyperlink ref="U515" r:id="rId564" display="rosemarie.gordon@iglblue.com" xr:uid="{40471625-FDBC-4A11-84F4-34705539ABD7}"/>
    <hyperlink ref="U739" r:id="rId565" display="yahreach@yahoo.com" xr:uid="{7FF4E6EA-6278-4268-98B3-694E827F9324}"/>
    <hyperlink ref="U937" r:id="rId566" display="mailto:christopherhewitt993@gmail.com" xr:uid="{FDC8CC45-BCCF-49F4-8F36-D6F085E45849}"/>
    <hyperlink ref="U1213" r:id="rId567" display="car.sba@car.salvationarmy.org" xr:uid="{D0C38818-8DAD-4886-9991-09A329A7293E}"/>
    <hyperlink ref="U681" r:id="rId568" display="bryan.ffrench12@gmail.com" xr:uid="{246E09EA-6DA5-4106-96C7-FF1534CF46BF}"/>
    <hyperlink ref="U742" r:id="rId569" xr:uid="{591F6821-A605-4BB8-86BF-35B747E3A3A6}"/>
    <hyperlink ref="U709" r:id="rId570" xr:uid="{A5930C29-35E0-441B-885F-777DF826DCFB}"/>
    <hyperlink ref="U585" r:id="rId571" xr:uid="{CAADF618-9E4B-4F98-90B4-8A3850189A93}"/>
    <hyperlink ref="U592" r:id="rId572" display="jamhan2012@gmail.com" xr:uid="{29BD6822-AD72-4B42-B4B9-2DCC431164BA}"/>
    <hyperlink ref="U468" r:id="rId573" display="sgwilliams@gograndconnection.com" xr:uid="{CCBFC316-F27D-4B60-B2AE-4F231665CBCB}"/>
    <hyperlink ref="U875" r:id="rId574" display="ppwministry05@gmail.com" xr:uid="{B0143824-A254-40B4-BF0C-A9BB669E311D}"/>
    <hyperlink ref="U966" r:id="rId575" display="santokieba@jncb.com" xr:uid="{DBBE849C-43F8-481F-BC3A-7CDD1C3ADF24}"/>
    <hyperlink ref="U370" r:id="rId576" display="karla.parchment@gmail.com" xr:uid="{43DBF49C-0FBB-41F6-B03D-21EFA08A6383}"/>
    <hyperlink ref="U121" r:id="rId577" display="byways&amp;hedgestent@gmail.com" xr:uid="{A4D39DB2-EE09-44E7-BEAA-6AFC3CC9D02A}"/>
    <hyperlink ref="U421" r:id="rId578" display="rochellehenry54@yahoo.com" xr:uid="{A4BF531A-7F47-4F98-82A4-A2C3F6B59102}"/>
    <hyperlink ref="U691" r:id="rId579" display="linsteaddisabledgroup@gmail.com" xr:uid="{61C83017-1C4C-491C-9C32-F8DFBF36B4BB}"/>
    <hyperlink ref="U1194" r:id="rId580" display="thepintomullingsfoundation@gmail.com" xr:uid="{029F3697-1A40-407F-83F2-6E2F7A844A7F}"/>
    <hyperlink ref="U753" r:id="rId581" xr:uid="{16FB9C1C-7567-4CB4-A4BC-63CA391634B4}"/>
    <hyperlink ref="U1127" r:id="rId582" xr:uid="{33269506-39EB-476D-B7E4-85FE1EA0A853}"/>
    <hyperlink ref="U1133" r:id="rId583" display="fletch751@gmail.com" xr:uid="{FD500D9A-295F-4278-9FB7-8114D087FE55}"/>
    <hyperlink ref="U5" r:id="rId584" display="cordene@hetransforms.me" xr:uid="{90028C17-CB00-48DB-ACA5-84B14918C37E}"/>
    <hyperlink ref="U16" r:id="rId585" display="Aoths.ministriesintl@gmail.com" xr:uid="{0D892276-17E2-48AD-A336-0067F9EBA014}"/>
    <hyperlink ref="U727" r:id="rId586" xr:uid="{BAB94B73-8090-4C2A-A893-CBF6A67FC8A6}"/>
    <hyperlink ref="U1107" r:id="rId587" display="info@cvssja.org" xr:uid="{B8E7915C-7D3A-49FC-9990-F3D2C882287B}"/>
    <hyperlink ref="U536" r:id="rId588" display="dorraine@islandcitylab.org" xr:uid="{F2F444A8-665C-4377-B739-B1EC564CD923}"/>
    <hyperlink ref="U811" r:id="rId589" display="ndomiglobal@gmail.com" xr:uid="{7EE806B7-7C04-445A-98A8-5EB53D844C74}"/>
    <hyperlink ref="U1323" r:id="rId590" xr:uid="{F79E9E4A-3CB0-45D0-ADA1-90A2A6F5F347}"/>
    <hyperlink ref="U735" r:id="rId591" display="MAJSECRETARIAT@GMAI.COM" xr:uid="{E0447CCC-04E2-466A-83A9-1C94A4AFD104}"/>
    <hyperlink ref="U1282" r:id="rId592" display="UHWITTWING@CWJAMAICA.COM" xr:uid="{61A8663E-F24D-427B-B655-FDF471E33E68}"/>
    <hyperlink ref="U718" r:id="rId593" display="manupfoundation2022@gmail.com" xr:uid="{8E1B388A-74C4-4180-BA4F-5B0C3B6DF0A1}"/>
    <hyperlink ref="U868" r:id="rId594" xr:uid="{6181C40A-4F77-45D9-AB46-B69ED73DFA5D}"/>
    <hyperlink ref="U1359" r:id="rId595" xr:uid="{93600BD9-A342-42B3-B704-D40F04132E50}"/>
    <hyperlink ref="U1010" r:id="rId596" display="info@setfoundation.com" xr:uid="{20B422B3-50AA-4096-969D-65C72D7D3507}"/>
    <hyperlink ref="U866" r:id="rId597" display="MTUCKER@NCDA.ORG.JM" xr:uid="{A1D89B08-AA31-43B7-82CA-738403572F9B}"/>
    <hyperlink ref="U1293" r:id="rId598" display="leciagaye@gmail.com" xr:uid="{2408FB70-727D-4AB3-BBD8-DF9D352203F3}"/>
    <hyperlink ref="U998" r:id="rId599" display="siministry@gmail.com" xr:uid="{198D13EA-ACCB-4B5A-AE9F-6C2C78307CB2}"/>
    <hyperlink ref="U486" r:id="rId600" xr:uid="{3A9D1654-781E-4426-B948-973C6F17C93B}"/>
    <hyperlink ref="U992" r:id="rId601" display="shakshope@gmail.com" xr:uid="{8E76DFA4-4B8B-4F00-A97F-7DCF74635520}"/>
    <hyperlink ref="U1352" r:id="rId602" xr:uid="{94C97715-7A17-4F3E-BBEC-A28245FB403B}"/>
    <hyperlink ref="U1327" r:id="rId603" xr:uid="{BAB2EEE3-645D-4ADE-B31B-9952FA200960}"/>
    <hyperlink ref="U799" r:id="rId604" display="NCHENSEE@NATIONALSUPPLYJM.COM" xr:uid="{D18B4801-5A9A-4064-9E7F-92E3C0111396}"/>
    <hyperlink ref="U882" r:id="rId605" display="SRICHARDSLAWOFFICE@GMAIL.COM" xr:uid="{53AC7535-785B-41AD-BA66-80D0A0D190B1}"/>
    <hyperlink ref="U845" r:id="rId606" xr:uid="{E8EE0266-CD2D-4809-86BC-BF1E3E077D89}"/>
    <hyperlink ref="U1009" r:id="rId607" display="INFO@PROJECTSTARJA.COM" xr:uid="{AC3C8F45-99C7-4228-9280-114C0FA7DF6C}"/>
    <hyperlink ref="U841" r:id="rId608" display="chinnesemorrison@gmail.com" xr:uid="{36E58C67-D3EE-41B3-B846-462B10DE57F8}"/>
    <hyperlink ref="U285" r:id="rId609" display="lewiscarol70@yahoo.com" xr:uid="{2A52F5EB-7EFA-40FC-98A0-82B679EA9B4B}"/>
    <hyperlink ref="U729" r:id="rId610" display="fabulousmartins2011@gmail.com" xr:uid="{30F702F0-AB20-415B-8754-B94E5CC830BF}"/>
    <hyperlink ref="U710" r:id="rId611" display="BISHOPBLAIR@YAHOO.COM" xr:uid="{303E0370-3F18-4377-8A8F-B60042FCD5DE}"/>
    <hyperlink ref="U1046" r:id="rId612" display="STANDUPFORJAMAICA02@GMAIL.COM" xr:uid="{FF9CAF91-EFE1-49B9-8D57-8869C3365465}"/>
    <hyperlink ref="U900" r:id="rId613" display="ANNAPATR59@GMAIL.COM" xr:uid="{F25A1586-370B-4499-AD31-87538232659D}"/>
    <hyperlink ref="U207" r:id="rId614" display="casealumniassociation1910@gmail.com" xr:uid="{DA9CAC07-6C4F-4B95-9EB8-F6CC69340E5B}"/>
    <hyperlink ref="U731" r:id="rId615" display="gillian.white@yahoo.com" xr:uid="{DF86E84C-EE64-4B06-A830-05BC919694CA}"/>
    <hyperlink ref="U797" r:id="rId616" display="courtney.cephas@moh.gov.jm" xr:uid="{F5DCE8AC-C55E-4E04-907A-069B1AF8BAE1}"/>
    <hyperlink ref="U461" r:id="rId617" xr:uid="{76B206DF-3DA6-4516-A3A1-C87F71752E0D}"/>
    <hyperlink ref="U726" r:id="rId618" xr:uid="{52DF98A6-F55C-4204-8E8A-BDC1BE610847}"/>
    <hyperlink ref="U204" r:id="rId619" xr:uid="{5E137893-38C1-4241-B359-6F9778CCA054}"/>
    <hyperlink ref="U867" r:id="rId620" display="PDJCMinistry@gmail.com" xr:uid="{7632BA16-6DDD-4A31-B699-8930C1B64BE5}"/>
    <hyperlink ref="U344" r:id="rId621" xr:uid="{4BDFD1AF-B4D9-4AB1-AC1E-6A07E6558414}"/>
    <hyperlink ref="U1276" r:id="rId622" display="shaareshalom@cwjamaica.com" xr:uid="{782480BD-3506-48B6-BC3C-3E645D467AC0}"/>
    <hyperlink ref="U440" r:id="rId623" display="KIRKCAMPBELL445@GMAIL.COM" xr:uid="{11827B8C-703A-42FC-8F38-C1A89E7E0B1D}"/>
    <hyperlink ref="U969" r:id="rId624" display="ACIR50@YAHOO.COM" xr:uid="{A069A271-D3B2-4612-B6EC-80A9BE018152}"/>
    <hyperlink ref="U437" r:id="rId625" xr:uid="{64A0BB27-08CB-4C8B-AFC8-CC2F4417F33D}"/>
    <hyperlink ref="U393" r:id="rId626" display="donovanbeersingh2012@hotmail.com" xr:uid="{1834F42A-C30B-462E-AC5F-71DA407F007D}"/>
    <hyperlink ref="U1346" r:id="rId627" xr:uid="{4F8034BB-5E6E-4AF1-9CDD-354B832508CA}"/>
    <hyperlink ref="U564" r:id="rId628" xr:uid="{EF4792A8-FE6B-4DEA-BF55-45AFE3FD21B3}"/>
    <hyperlink ref="U230" r:id="rId629" xr:uid="{E93D0C0D-9A85-40EE-810C-D197174B7C6D}"/>
    <hyperlink ref="U771" r:id="rId630" xr:uid="{D74C1B0E-B729-475E-B12A-5D593C26BD47}"/>
    <hyperlink ref="U420" r:id="rId631" xr:uid="{41EA3A2E-5B32-4EA6-8627-F6F11FA47D8F}"/>
    <hyperlink ref="U353" r:id="rId632" display="malene@freedomimaginaries.org" xr:uid="{A007A102-F470-41B0-9627-F91246D2F444}"/>
    <hyperlink ref="U65" r:id="rId633" display="auldsacademy@aacf.ca                                                                       HA" xr:uid="{B8585D25-7A44-45B3-963D-15EC467DB0D9}"/>
    <hyperlink ref="U561" r:id="rId634" display="TONYLLEWARS@GMAIL.COM" xr:uid="{938487AB-B323-445E-9102-D360B3FCD589}"/>
    <hyperlink ref="U531" r:id="rId635" display="sonja@instam.org" xr:uid="{D9CA8BDA-CB3D-4FB1-A14F-47352C2FF546}"/>
    <hyperlink ref="U1143" r:id="rId636" display="Pcsmith1010@gmail.com" xr:uid="{5FA5D131-D2D2-41EA-8847-56FB973A9562}"/>
    <hyperlink ref="U510" r:id="rId637" display="keneisha21porter@gmail.com" xr:uid="{B09B3952-097E-487C-9FEB-F0D77EA6C93C}"/>
    <hyperlink ref="U1308" r:id="rId638" display="walthamparkcommunityclub@gmail.com" xr:uid="{1034688A-C7EA-4D03-ABA3-1D243175424D}"/>
    <hyperlink ref="U1013" r:id="rId639" xr:uid="{0EB22CB1-9C29-4F12-A841-B55D23CE47D9}"/>
    <hyperlink ref="U474" r:id="rId640" display="mailto:bawilson.doc@gmail.com" xr:uid="{37BD5C88-5684-4CCB-8FBF-C09717867881}"/>
    <hyperlink ref="U1108" r:id="rId641" display="jeanettermarielacaille@gmail.com" xr:uid="{69775E49-B5F1-4916-809C-2B9E25AF81E2}"/>
    <hyperlink ref="U1265" r:id="rId642" xr:uid="{53FBE343-F219-41B3-AC63-62E49620A160}"/>
    <hyperlink ref="U176" r:id="rId643" xr:uid="{BF4DD0AF-C04B-4E45-B839-6D4C7A5CAC2D}"/>
    <hyperlink ref="U298" r:id="rId644" display="Info@eveforlife.org       " xr:uid="{EB881AA8-B245-49A1-96D2-B5A60FC8665F}"/>
    <hyperlink ref="U375" r:id="rId645" xr:uid="{B6D791D5-A74E-4999-A37A-C1F4E7254AA0}"/>
    <hyperlink ref="U741" r:id="rId646" xr:uid="{3C43E69C-4BC4-4D93-80A4-27AE4F7C0721}"/>
    <hyperlink ref="U652" r:id="rId647" xr:uid="{3E106042-A21E-47E0-8AD8-9B4DC03133D0}"/>
    <hyperlink ref="U335" r:id="rId648" xr:uid="{EDA4BFB0-440F-4FB7-AD3C-40E662A42C3A}"/>
    <hyperlink ref="U723" r:id="rId649" display="JANT5755@GMAIL.COM" xr:uid="{0D241C09-F759-4274-BD93-C14C14B550DF}"/>
    <hyperlink ref="U861" r:id="rId650" xr:uid="{D2169B0A-A22E-47B5-A0E7-0E9F4E74FFDC}"/>
    <hyperlink ref="U1285" r:id="rId651" display="urbantails2020@gmail.com" xr:uid="{8A2AE145-80A9-4F0E-822B-35993333F327}"/>
    <hyperlink ref="U359" r:id="rId652" display="Fresh.fire.now@gmail.com" xr:uid="{CA57B9EE-06F3-49B8-A4DA-523A1EE21125}"/>
    <hyperlink ref="U466" r:id="rId653" xr:uid="{9808D46B-CEA4-4AC2-9BBE-E5031027D219}"/>
    <hyperlink ref="U211" r:id="rId654" xr:uid="{A7970B1C-BE92-4CBC-A2B9-2FAB21D272FA}"/>
    <hyperlink ref="U183" r:id="rId655" xr:uid="{1EF550BB-C74D-4FE0-AA03-547E19B70A09}"/>
    <hyperlink ref="U189" r:id="rId656" display="cgmajamaica@yahoo.com" xr:uid="{166EB32D-A127-4ACE-AE85-B2B6550DCB80}"/>
    <hyperlink ref="U1328" r:id="rId657" display="hello@wmwja.org" xr:uid="{9A88615D-BA88-4E96-B60E-2D2B93D90255}"/>
    <hyperlink ref="U1317" r:id="rId658" display="brown.evadney@gmail.com" xr:uid="{EFB48131-B4B3-458B-98F2-F536F4738A95}"/>
    <hyperlink ref="U110" r:id="rId659" display="bkbhartimody@yahoo.com" xr:uid="{DB7CD8D9-B881-4421-BB1B-CB2ED1DB67C0}"/>
    <hyperlink ref="U525" r:id="rId660" display="insideoutchurchint@gmail.com" xr:uid="{918C1112-67E9-4AC0-A1D5-4DB25F600412}"/>
    <hyperlink ref="U538" r:id="rId661" display="daricketts@cwjamaica.com" xr:uid="{E9F14DFD-07D0-4162-95CA-C5AA18676FB0}"/>
    <hyperlink ref="U543" r:id="rId662" xr:uid="{799D27E5-EDF4-4E83-957F-CB3AAEB2D733}"/>
    <hyperlink ref="U1358" r:id="rId663" xr:uid="{0EBCB4BB-BB28-4EE1-A87A-ADBE9B7336F9}"/>
    <hyperlink ref="U1316" r:id="rId664" xr:uid="{25C839BB-C882-488B-90A0-F6A38735199C}"/>
    <hyperlink ref="U1301" r:id="rId665" xr:uid="{B9812D98-D2EC-4161-A697-0B3676A67C9A}"/>
    <hyperlink ref="U1253" r:id="rId666" display="treasurebeachturtlegroupja@gmail.com" xr:uid="{A5E562D2-9A9B-455D-852F-9B254B2D2BB8}"/>
    <hyperlink ref="U1188" r:id="rId667" xr:uid="{B87A4CB3-3C0B-4740-AD57-BEF58E09A02B}"/>
    <hyperlink ref="U1135" r:id="rId668" xr:uid="{D135235E-1DB9-4E63-AD1D-DCC2936FD8F8}"/>
    <hyperlink ref="U1070" r:id="rId669" display="Tcjcentre_hq@yahoo.com" xr:uid="{92985040-7C61-4364-B6DD-06306C7C7479}"/>
    <hyperlink ref="U929" r:id="rId670" xr:uid="{1DACB432-94C0-4424-8A3F-679485643D7B}"/>
    <hyperlink ref="U902" r:id="rId671" display="matthew@greenaap.bm" xr:uid="{14046CE1-33A9-4B4A-96CB-99E51BB770DA}"/>
    <hyperlink ref="U392" r:id="rId672" display="inotice944@gmail.com" xr:uid="{C11E7D2E-C88D-4B57-9B74-24CE53804AEE}"/>
    <hyperlink ref="U869" r:id="rId673" display="blackaleciasherly@gmail.com" xr:uid="{8469AA30-47B4-431B-954A-BECF50A58D80}"/>
    <hyperlink ref="U336" r:id="rId674" xr:uid="{48D46277-490B-4F0B-9E34-2E5774045AAA}"/>
    <hyperlink ref="U835" r:id="rId675" xr:uid="{C6366375-D731-4C09-8A95-5DEF9B43C2F4}"/>
    <hyperlink ref="U812" r:id="rId676" xr:uid="{6F68C96F-EDC6-4CEC-8113-A1A2E7E56A96}"/>
    <hyperlink ref="U764" r:id="rId677" xr:uid="{3F6E32BB-5988-481A-8C1E-652D5BC01DCA}"/>
    <hyperlink ref="U758" r:id="rId678" xr:uid="{BAE09171-DEC9-45C3-A569-5720BCE32B52}"/>
    <hyperlink ref="U756" r:id="rId679" display="dsatchwell@yahoo.com" xr:uid="{9D5F87D6-DFF2-45FA-8280-E1E34784E4F0}"/>
    <hyperlink ref="U755" r:id="rId680" xr:uid="{62D4D036-8886-4831-B56D-90F898DB80A6}"/>
    <hyperlink ref="U724" r:id="rId681" xr:uid="{81E9E5F1-DA5E-4F59-B735-B89886E4A4CF}"/>
    <hyperlink ref="U711" r:id="rId682" xr:uid="{FB870583-0F1D-4217-980D-163AF42F79B6}"/>
    <hyperlink ref="U682" r:id="rId683" xr:uid="{F07E2900-C02F-4918-B472-A1CB3761BE7B}"/>
    <hyperlink ref="U265" r:id="rId684" xr:uid="{C06B2FD2-4A74-4824-9A5C-6F77B97F15E5}"/>
    <hyperlink ref="U676" r:id="rId685" display="ureggaet@yahoo.com" xr:uid="{7765E46D-6C88-46C3-8F6E-5B0BF4AA897C}"/>
    <hyperlink ref="U354" r:id="rId686" display="freedomskateparkja@gmail.com" xr:uid="{810AB843-13DA-4584-949A-21C93B3D121F}"/>
    <hyperlink ref="U6" r:id="rId687" display="venitiajolie@itelinternational.com" xr:uid="{64B226A4-D65E-44B6-9DB9-B8467BFAE612}"/>
    <hyperlink ref="U3" r:id="rId688" xr:uid="{20B79067-F78E-4E42-9BA4-74AE07FE28BE}"/>
    <hyperlink ref="U192" r:id="rId689" display="leshaw57@hotmail.com" xr:uid="{65CF3679-A4A3-45A8-8CAA-B1DEAECBE55D}"/>
    <hyperlink ref="U915" r:id="rId690" display="lenoyprendy@yahoo.com" xr:uid="{2895F9A5-3FF0-459B-9AF1-7FB9C246A341}"/>
    <hyperlink ref="U352" r:id="rId691" display="mary/arieltriton97@gmail.com" xr:uid="{45563BE9-546F-4C7E-8A9F-5E7F9D6B386B}"/>
    <hyperlink ref="U12" r:id="rId692" display="cveira@stewartsautosales.com" xr:uid="{BB4C2FEA-7E1F-4291-977A-E5ABA899E2E6}"/>
    <hyperlink ref="U69" r:id="rId693" xr:uid="{FF28EEA8-312C-4C2D-B3A3-F8863F037DF9}"/>
    <hyperlink ref="U42" r:id="rId694" xr:uid="{90228DCF-69C7-40A1-A546-15652D4895A2}"/>
    <hyperlink ref="U39" r:id="rId695" display="kimesha.walters@gmail.com" xr:uid="{94518536-9287-4EA6-B22B-FEF8440C0DE0}"/>
    <hyperlink ref="U36" r:id="rId696" display="frannera23@yahoo.com" xr:uid="{19AC8549-77C7-4933-B5FB-05B450A725C6}"/>
    <hyperlink ref="U35" r:id="rId697" xr:uid="{949EF698-168C-4027-8717-8B1A84FF4E41}"/>
    <hyperlink ref="U57" r:id="rId698" xr:uid="{6B0FD295-A59C-486F-88AF-57C81213D228}"/>
    <hyperlink ref="U271" r:id="rId699" xr:uid="{1F7EA97D-3BFE-44BC-A46D-92C00095C16D}"/>
    <hyperlink ref="U1121" r:id="rId700" display="clientservices@cocnjamaica.com" xr:uid="{6AA9D17F-35F5-4608-BF74-D9C83B05B85C}"/>
    <hyperlink ref="U88" r:id="rId701" xr:uid="{87C01C80-2FD0-470F-9D4F-29FFAE204EA2}"/>
    <hyperlink ref="U86" r:id="rId702" xr:uid="{30A1241A-F0A5-4604-A9FA-739F3612AF72}"/>
    <hyperlink ref="U85" r:id="rId703" xr:uid="{65D2F19B-5991-46EF-BE11-45AEE62F7C17}"/>
    <hyperlink ref="U80" r:id="rId704" display="beitshalomja@gmail.com" xr:uid="{CE3C1510-639C-4DAA-83CA-F258030328EC}"/>
    <hyperlink ref="U78" r:id="rId705" display="jermaine.butler@beachrecoveryfoundation.org" xr:uid="{853CF1B9-FF9E-4178-9278-D3F67A977F0B}"/>
    <hyperlink ref="U73" r:id="rId706" xr:uid="{9260DCBF-83FE-41CF-8413-5759814D91D8}"/>
    <hyperlink ref="U105" r:id="rId707" display="bornagainmystic@gmail.com" xr:uid="{6D38C260-C585-4C97-9747-C56B42B7A447}"/>
    <hyperlink ref="U95" r:id="rId708" xr:uid="{5084E2E7-D6C1-4FB1-8BC6-B2EEE3B8F799}"/>
    <hyperlink ref="U1244" r:id="rId709" xr:uid="{CD724F33-A955-41B9-A896-6F0909F70CCB}"/>
    <hyperlink ref="U130" r:id="rId710" display="harleancooper@yahoo.com" xr:uid="{8D7EFA59-1069-4622-A12F-03A3B2C304D8}"/>
    <hyperlink ref="U127" r:id="rId711" xr:uid="{5B3D881A-8CDC-45FD-B2C6-155EA9E0642A}"/>
    <hyperlink ref="U119" r:id="rId712" display="turfmusicent1@gmail.com" xr:uid="{82DFC68E-D806-4F86-A859-A3DEC1E811FD}"/>
    <hyperlink ref="U147" r:id="rId713" display="maddenoniel@yahoo.com" xr:uid="{2E816C30-A6A3-4057-8C7E-D75E9C23CF64}"/>
    <hyperlink ref="U199" r:id="rId714" display="citylifeja@gmail.com" xr:uid="{B73C3516-AC3C-4781-9012-6DE3C6A9B03F}"/>
    <hyperlink ref="U193" r:id="rId715" display="neishlinkoya@hotmail.com" xr:uid="{6D6815B6-1705-497D-A714-EA7EE91B6915}"/>
    <hyperlink ref="U662" r:id="rId716" display="andrea@kingstoncreative.org" xr:uid="{7A3409B4-9A82-485B-BEE7-F561697959F2}"/>
    <hyperlink ref="U810" r:id="rId717" display="newcaribbeanfoundation@gmail.com" xr:uid="{12EBB343-AD18-477D-B791-DB4B2340FDED}"/>
    <hyperlink ref="U180" r:id="rId718" xr:uid="{68B45257-C302-4A58-B4A2-D09171E2E112}"/>
    <hyperlink ref="U194" r:id="rId719" display="cofirstborn@gmail.com" xr:uid="{1AEDE31F-C745-4966-88EE-683845042448}"/>
    <hyperlink ref="U160" r:id="rId720" xr:uid="{BE44EF84-A8C7-410A-B72D-FD662869CF07}"/>
    <hyperlink ref="U162" r:id="rId721" display="chainofhopeja@outlook.com" xr:uid="{F052AF1B-77DD-4B63-AE64-704859284645}"/>
    <hyperlink ref="U158" r:id="rId722" display="livingwell@carrotjarrett.com" xr:uid="{2FF44994-3788-4E36-A2EC-1A6B6B0A9026}"/>
    <hyperlink ref="U1038" r:id="rId723" display="jaslawr@gmail.com" xr:uid="{9CC17769-B1CF-472C-AB80-CBBD72D19236}"/>
    <hyperlink ref="U406" r:id="rId724" xr:uid="{9CA8B81E-7D4C-48AB-8D74-C52910ED826E}"/>
    <hyperlink ref="U250" r:id="rId725" display="DTHSAAJA@GMAIL.COM" xr:uid="{22BCAF20-33B8-4A60-86E7-5E7BE73364C9}"/>
    <hyperlink ref="U251" r:id="rId726" display="yvonne.godfrey@jm.ey.com" xr:uid="{32A13930-A39B-49BF-B2B3-5E6EF41BD571}"/>
    <hyperlink ref="U258" r:id="rId727" xr:uid="{B8781AA6-693C-405B-97E5-A932F87442D0}"/>
    <hyperlink ref="U910" r:id="rId728" display="recyclingpartnersltd@gmail.com                                                                                                      " xr:uid="{A8F7EB17-A605-4B2A-9BE9-F68FD31566E4}"/>
    <hyperlink ref="U221" r:id="rId729" display="covelife@gmail.com" xr:uid="{5C66F28C-0614-43E8-B11E-D5543F6A15A8}"/>
    <hyperlink ref="U683" r:id="rId730" display="michaeldavidwebb54@gmail.com" xr:uid="{099E009E-344B-4FC6-A2CE-DE16EF489B0D}"/>
    <hyperlink ref="U318" r:id="rId731" xr:uid="{C574511A-6FCB-42C4-8E60-78FF858F5676}"/>
    <hyperlink ref="U312" r:id="rId732" xr:uid="{E9B50916-1BBB-4CBF-BD93-1F9C14A20AFC}"/>
    <hyperlink ref="U310" r:id="rId733" xr:uid="{7013C8A6-2A02-4BF5-8420-230773B409C9}"/>
    <hyperlink ref="U306" r:id="rId734" xr:uid="{7A0E7146-D93A-4016-8FD7-AE8E7172CDA1}"/>
    <hyperlink ref="U283" r:id="rId735" display="jonathanwalker631@yahoo.com" xr:uid="{261670BB-FA0D-4F7C-B5AA-D447DC490EC2}"/>
    <hyperlink ref="U385" r:id="rId736" display="xineboop@aol.com" xr:uid="{479D8561-7DD7-440A-86FB-C429AA44F0CC}"/>
    <hyperlink ref="U364" r:id="rId737" display="RICKANESCOTT@GMAIL.COM" xr:uid="{900EDDB4-A46C-44DE-B75C-1B3AB21B5A62}"/>
    <hyperlink ref="U347" r:id="rId738" xr:uid="{41CC1910-D950-4A31-8949-FAE9BEED50C4}"/>
    <hyperlink ref="U337" r:id="rId739" xr:uid="{FDCABF92-92CC-44DE-BAD3-ACE687417601}"/>
    <hyperlink ref="U383" r:id="rId740" display="georgemoodiecaresfoundation@gmail.com" xr:uid="{413BA975-0243-463F-87E5-9CF0082C76BB}"/>
    <hyperlink ref="U329" r:id="rId741" display="mi7408s04@yahoo.com" xr:uid="{C27C5424-28D9-44D3-9DF7-1DE24EFFD3A7}"/>
    <hyperlink ref="U367" r:id="rId742" xr:uid="{8E951061-6CCA-402B-A6A5-9307953DC3E9}"/>
    <hyperlink ref="U434" r:id="rId743" xr:uid="{A2962285-E6C8-4F62-82CC-748A5FC0DBAC}"/>
    <hyperlink ref="U436" r:id="rId744" xr:uid="{3A65AA4C-9BE5-42B5-A12B-CD60B6E43C4A}"/>
    <hyperlink ref="U435" r:id="rId745" xr:uid="{FF7471D1-D693-4B9B-9844-65F344D8E85A}"/>
    <hyperlink ref="U415" r:id="rId746" xr:uid="{D98AA578-AE13-49F4-AA76-221E7FC22FEE}"/>
    <hyperlink ref="U412" r:id="rId747" xr:uid="{E57C61F0-326C-4C4C-BEB2-5B13EBFD4FDE}"/>
    <hyperlink ref="U410" r:id="rId748" xr:uid="{CB363C61-44A8-4271-8A68-D524438A7352}"/>
    <hyperlink ref="U401" r:id="rId749" display="rochellessmith876@gmail.com" xr:uid="{3F97ACE3-20D2-45E3-97B2-3017F16C165C}"/>
    <hyperlink ref="U975" r:id="rId750" xr:uid="{5CA0F7BD-8C06-4398-935E-31CB0E7ADA9E}"/>
    <hyperlink ref="U498" r:id="rId751" display="wcwkgn@hotmail.com" xr:uid="{A4D2F3CA-F28E-4A42-BB0A-5EAE8514E62B}"/>
    <hyperlink ref="U1167" r:id="rId752" xr:uid="{228D9790-AC87-419E-B068-17340F813954}"/>
    <hyperlink ref="U1297" r:id="rId753" display="victoryoverpastfoundation@gmail.com" xr:uid="{6CBC04F2-8AC9-4690-B0F9-44B4E443C6E4}"/>
    <hyperlink ref="U863" r:id="rId754" display="christopher.barnes@gleanerjm.com" xr:uid="{23CFE551-AD86-4032-8654-04FB6B707BF0}"/>
    <hyperlink ref="U808" r:id="rId755" display="shorn.stephenson@NAC-USA.0rg" xr:uid="{6F0A2B3B-8953-4418-B943-D7882E8EE1D1}"/>
    <hyperlink ref="U838" r:id="rId756" xr:uid="{CDD22264-28EE-4AFE-8885-77D69754D95D}"/>
    <hyperlink ref="U22" r:id="rId757" display="alvinrowe@gmail.com" xr:uid="{DE5A827E-55A8-4CF8-8292-FB3145658579}"/>
    <hyperlink ref="U90" r:id="rId758" xr:uid="{E74AED24-7F1E-445A-983D-139DE733EC98}"/>
    <hyperlink ref="U537" r:id="rId759" xr:uid="{DF3D4699-3731-4CEB-82C5-F7C6A80860C5}"/>
    <hyperlink ref="U507" r:id="rId760" xr:uid="{F7FD2504-6D04-46FB-AC00-9A1D7CD5F0AA}"/>
    <hyperlink ref="U601" r:id="rId761" xr:uid="{7B637C34-15FC-4024-B349-472C9E0E7ADB}"/>
    <hyperlink ref="U599" r:id="rId762" xr:uid="{24CCCEFE-52C2-4506-B541-B39E5B5E3B9A}"/>
    <hyperlink ref="U580" r:id="rId763" xr:uid="{6632F29B-BF7C-4D55-8702-644F7CED0B11}"/>
    <hyperlink ref="U1216" r:id="rId764" display="sjjamaica@gmail.com" xr:uid="{EC03BF05-01CD-4AC7-BBDA-6C6E39846254}"/>
    <hyperlink ref="U351" r:id="rId765" xr:uid="{89F9284F-B120-43E7-A226-8725BFA626F8}"/>
    <hyperlink ref="U567" r:id="rId766" xr:uid="{8DA2677D-2156-43FB-8459-C3195E93B8ED}"/>
    <hyperlink ref="U294" r:id="rId767" xr:uid="{9087DBCC-D9B3-478A-A76A-B2976CC6E8E1}"/>
    <hyperlink ref="U51" r:id="rId768" xr:uid="{D9F53D92-F4DB-4133-886E-1E0B95A63E99}"/>
    <hyperlink ref="U1200" r:id="rId769" display="preemiefoundationjamaica@gmail.com" xr:uid="{B0DC1F08-0C77-4F69-9ABE-F2BFE6F34EF0}"/>
    <hyperlink ref="U782" r:id="rId770" xr:uid="{A94BA4CB-6629-46A9-A4B0-DE3D09016921}"/>
    <hyperlink ref="U259" r:id="rId771" xr:uid="{60650E48-7196-4DF9-81CB-4CA34072C7DC}"/>
    <hyperlink ref="U1264" r:id="rId772" xr:uid="{0E2B9E00-32C0-4559-9D56-057DA1B700A9}"/>
    <hyperlink ref="U659" r:id="rId773" display="azane55@hotmail.com" xr:uid="{CD9DFAB3-325E-4566-95BB-4D267CFF7297}"/>
    <hyperlink ref="U1339" r:id="rId774" display="trezinahgordon@gmail.com" xr:uid="{CC22CFF1-A20A-41E9-99E4-AD1E9D53AB8E}"/>
    <hyperlink ref="U655" r:id="rId775" xr:uid="{4ED32ACB-459E-4000-A59A-15DF0F96E6F7}"/>
    <hyperlink ref="U634" r:id="rId776" xr:uid="{A3288B64-37A9-4BC3-8014-4F88AF2542F7}"/>
    <hyperlink ref="U685" r:id="rId777" xr:uid="{8D6B710A-013A-40B0-811C-148CC01295A1}"/>
    <hyperlink ref="U157" r:id="rId778" xr:uid="{50725B98-CE2F-4F0F-B4F4-24246940BD75}"/>
    <hyperlink ref="U1324" r:id="rId779" xr:uid="{F35EEC57-9A69-4ED6-A0BB-0C15DC7B5021}"/>
    <hyperlink ref="U256" r:id="rId780" display="support@dmffoundationltd.com" xr:uid="{6D7C8CFB-FC73-4C27-9352-D6FB4472BBD4}"/>
    <hyperlink ref="U87" r:id="rId781" xr:uid="{1DDD2A79-57EE-4E16-934D-7E44B425A23D}"/>
    <hyperlink ref="U1306" r:id="rId782" display="wakefieldprimaryalumniassociat@gmail.com" xr:uid="{1B8E1389-A96A-4D1C-9C6C-F199406F9FCF}"/>
    <hyperlink ref="U988" r:id="rId783" xr:uid="{CE1E0025-7728-4FA6-A0E8-246162CA53DC}"/>
    <hyperlink ref="U999" r:id="rId784" display="bishopbbrown@gmail.com" xr:uid="{DA09FD94-77F4-4121-AA6F-00D610017513}"/>
    <hyperlink ref="U1119" r:id="rId785" xr:uid="{40DEBC02-B748-4FE6-9325-A84F3FFF62D0}"/>
    <hyperlink ref="U126" r:id="rId786" display="cariphilianlliance@gmai.com" xr:uid="{0B231320-8291-44F1-8726-CAD5525FFAC9}"/>
    <hyperlink ref="U1017" r:id="rId787" display="ionie360@yahoo.com" xr:uid="{D28CAA8B-4F4D-426A-9C6E-8585847181B7}"/>
    <hyperlink ref="U1032" r:id="rId788" xr:uid="{B5B00660-64BD-41CC-B7EA-37A1CCAA03EC}"/>
    <hyperlink ref="U1048" r:id="rId789" xr:uid="{AB77FBF2-0D7D-4106-B23F-7DE9E384FED5}"/>
    <hyperlink ref="U1073" r:id="rId790" display="Templeoflight@cwjamaica.com                                                                                                                   " xr:uid="{5F972CF9-A903-491E-B4E7-26770E92BA3F}"/>
    <hyperlink ref="U125" r:id="rId791" xr:uid="{04F78A56-935D-42A5-BB30-1BDE74FD740F}"/>
    <hyperlink ref="U1066" r:id="rId792" xr:uid="{61373453-D61C-4B36-823A-5193968CEF51}"/>
    <hyperlink ref="U1076" r:id="rId793" xr:uid="{551C7A34-ED4A-46C0-B21C-88E05EA73A33}"/>
    <hyperlink ref="U1116" r:id="rId794" xr:uid="{553BE341-121D-46E8-896F-98F9C061ACEA}"/>
    <hyperlink ref="U728" r:id="rId795" xr:uid="{8E73E69E-0FB2-4B98-AC77-D8C0277151F8}"/>
    <hyperlink ref="U788" r:id="rId796" xr:uid="{3D436DBD-8A16-4264-B8A1-13BCE1175E79}"/>
    <hyperlink ref="U769" r:id="rId797" display="natliewhitewalker@gmail.com.com" xr:uid="{EC6CD85B-1E59-4C4B-85DD-DAAAE4BC9EBF}"/>
    <hyperlink ref="U524" r:id="rId798" display="Innercitybusinessprojects@gmail.com" xr:uid="{3A515035-BFEC-4061-B294-5ED4CA55BA7B}"/>
    <hyperlink ref="U881" r:id="rId799" xr:uid="{CD7624E3-72F7-4F2F-B60B-40F05C74A264}"/>
    <hyperlink ref="U1095" r:id="rId800" display="bihenrystere@gmail.com" xr:uid="{CC3658D7-92B2-44C5-A8F6-2D2BFA32E133}"/>
    <hyperlink ref="U913" r:id="rId801" display="vicduncan123@gmail.com" xr:uid="{78010D31-AB22-4280-8A13-6EE0D0ADB5FB}"/>
    <hyperlink ref="U952" r:id="rId802" display="cdavisbarham@yahoo.com" xr:uid="{BBDED4C9-E44B-4A24-B6B8-E9C213722B4E}"/>
    <hyperlink ref="U919" r:id="rId803" display="sgordon@rehodothinternational.inc                                                                  " xr:uid="{11D65903-130D-4925-BD8F-3AB5E0E322D5}"/>
    <hyperlink ref="U1122" r:id="rId804" xr:uid="{5F611E9C-0C43-4E83-98B8-18C67B845745}"/>
    <hyperlink ref="U1284" r:id="rId805" xr:uid="{C1C128A6-8460-43CF-B183-B98ACA7FFB29}"/>
    <hyperlink ref="U623" r:id="rId806" xr:uid="{A68ED40E-7E36-44E4-B0C4-3547A185162B}"/>
    <hyperlink ref="U394" r:id="rId807" xr:uid="{5F56E477-91D2-4C0D-9DEE-D9CA5A2489F7}"/>
    <hyperlink ref="U1212" r:id="rId808" xr:uid="{7E5E20A6-5712-4638-8878-279F4DF3C1FF}"/>
    <hyperlink ref="U1164" r:id="rId809" display="newjackcityent@gmail.com" xr:uid="{B5A086F5-D4A4-429E-B79C-BD2CF48FC9AD}"/>
    <hyperlink ref="U1226" r:id="rId810" display="lambert_jermaine@yahoo.com " xr:uid="{CFD46CBC-8B55-4FC6-A8CD-DB8A9CDF1616}"/>
    <hyperlink ref="U1259" r:id="rId811" display="bowensamuel3@gmail.com" xr:uid="{B8F60E74-8510-4C90-B205-519644E1460D}"/>
    <hyperlink ref="U1227" r:id="rId812" xr:uid="{27F1E552-76B9-406E-8629-883DD48D1A2A}"/>
    <hyperlink ref="U1062" r:id="rId813" xr:uid="{768BA1D5-8726-4D33-867D-30CB22C9341F}"/>
    <hyperlink ref="U54" r:id="rId814" xr:uid="{A64A6092-F86F-495D-85B4-90F55EF0E704}"/>
    <hyperlink ref="U1291" r:id="rId815" display="valdahopefoundation@gmail.com" xr:uid="{761C85D2-B904-42B9-A919-CF57E4090999}"/>
    <hyperlink ref="U455" r:id="rId816" xr:uid="{75F550B9-C89D-48FD-BE41-BE90A3E63B15}"/>
    <hyperlink ref="U837" r:id="rId817" xr:uid="{6CF14A26-501D-4555-AEF4-3E14D3F07BCF}"/>
    <hyperlink ref="U161" r:id="rId818" display="rabbi@chabadofijamaica.com" xr:uid="{32FDE992-70D5-423A-B90A-FDAB1D35A5D8}"/>
    <hyperlink ref="U245" r:id="rId819" xr:uid="{CD450CEC-D0FC-450E-AEAB-0FCB695E2015}"/>
    <hyperlink ref="U765" r:id="rId820" xr:uid="{B293E1C6-46B3-4175-92A9-6DA6A4442DEA}"/>
    <hyperlink ref="U909" r:id="rId821" xr:uid="{DED5827D-6EEC-4929-BA78-64A6548CCACD}"/>
    <hyperlink ref="U1215" r:id="rId822" display="thesmilesaverfoundation@gmail.com" xr:uid="{58434F3F-1894-4A41-8ED1-C2B01FDF8F7B}"/>
    <hyperlink ref="U391" r:id="rId823" display="davies.omar@gmail.com                                                           " xr:uid="{AB4BF137-78A9-4526-A436-17CFBF6B49E4}"/>
    <hyperlink ref="U1008" r:id="rId824" xr:uid="{3EA15982-C407-4A43-9923-8DE2AA6078DA}"/>
    <hyperlink ref="U1325" r:id="rId825" xr:uid="{EB24394B-67AC-4982-9C14-51229ADA9E60}"/>
    <hyperlink ref="U17" r:id="rId826" xr:uid="{C5E092F5-5DA1-4A41-980C-466783DD8BF4}"/>
  </hyperlinks>
  <printOptions horizontalCentered="1" verticalCentered="1" gridLines="1"/>
  <pageMargins left="0.7" right="0.7" top="0.75" bottom="0.75" header="0.3" footer="0.3"/>
  <pageSetup paperSize="5" scale="13" fitToHeight="0" orientation="landscape" r:id="rId827"/>
  <headerFooter>
    <oddHeader>&amp;C&amp;11
&amp;11
&amp;11
&amp;G</oddHeader>
  </headerFooter>
  <rowBreaks count="1" manualBreakCount="1">
    <brk id="1294" max="39" man="1"/>
  </rowBreaks>
  <colBreaks count="1" manualBreakCount="1">
    <brk id="2" max="1422" man="1"/>
  </colBreaks>
  <customProperties>
    <customPr name="AblebitsBackupSheet" r:id="rId828"/>
  </customProperties>
  <legacyDrawingHF r:id="rId829"/>
  <tableParts count="1">
    <tablePart r:id="rId83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249977111117893"/>
  </sheetPr>
  <dimension ref="A1:WUB464"/>
  <sheetViews>
    <sheetView view="pageBreakPreview" zoomScaleNormal="100" zoomScaleSheetLayoutView="100" workbookViewId="0">
      <pane ySplit="1" topLeftCell="A2" activePane="bottomLeft" state="frozen"/>
      <selection pane="bottomLeft" activeCell="A2" sqref="A2:A461"/>
    </sheetView>
  </sheetViews>
  <sheetFormatPr defaultRowHeight="14.5" x14ac:dyDescent="0.35"/>
  <cols>
    <col min="1" max="1" width="49.453125" customWidth="1"/>
    <col min="2" max="2" width="24.6328125" customWidth="1"/>
    <col min="3" max="3" width="27" customWidth="1"/>
    <col min="4" max="4" width="28.36328125" customWidth="1"/>
    <col min="5" max="5" width="26" customWidth="1"/>
    <col min="6" max="6" width="29.6328125" customWidth="1"/>
    <col min="7" max="7" width="30.08984375" customWidth="1"/>
    <col min="8" max="8" width="13.6328125" customWidth="1"/>
    <col min="9" max="9" width="14.453125" customWidth="1"/>
    <col min="10" max="10" width="14.6328125" customWidth="1"/>
    <col min="11" max="11" width="15" customWidth="1"/>
    <col min="12" max="12" width="13.6328125" customWidth="1"/>
    <col min="13" max="13" width="17.453125" customWidth="1"/>
  </cols>
  <sheetData>
    <row r="1" spans="1:13" ht="80.25" customHeight="1" x14ac:dyDescent="0.35">
      <c r="A1" s="26" t="s">
        <v>2948</v>
      </c>
      <c r="B1" s="26" t="s">
        <v>3646</v>
      </c>
      <c r="C1" s="26" t="s">
        <v>9287</v>
      </c>
      <c r="D1" s="26" t="s">
        <v>9288</v>
      </c>
      <c r="E1" s="26" t="s">
        <v>9289</v>
      </c>
      <c r="F1" s="26" t="s">
        <v>9629</v>
      </c>
      <c r="G1" s="26" t="s">
        <v>9290</v>
      </c>
      <c r="H1" s="26" t="s">
        <v>4074</v>
      </c>
      <c r="I1" s="26" t="s">
        <v>4075</v>
      </c>
      <c r="J1" s="26" t="s">
        <v>4076</v>
      </c>
      <c r="K1" s="26" t="s">
        <v>4077</v>
      </c>
      <c r="L1" s="26" t="s">
        <v>4079</v>
      </c>
      <c r="M1" s="26" t="s">
        <v>3763</v>
      </c>
    </row>
    <row r="2" spans="1:13" ht="39.75" customHeight="1" x14ac:dyDescent="0.35">
      <c r="A2" s="19" t="s">
        <v>4973</v>
      </c>
      <c r="B2" s="19" t="s">
        <v>3695</v>
      </c>
      <c r="C2" s="22">
        <v>5321880</v>
      </c>
      <c r="D2" s="22">
        <v>0</v>
      </c>
      <c r="E2" s="22">
        <v>5321880</v>
      </c>
      <c r="F2" s="22">
        <v>0</v>
      </c>
      <c r="G2" s="48">
        <v>0</v>
      </c>
      <c r="H2" s="62"/>
      <c r="I2" s="62"/>
      <c r="J2" s="62"/>
      <c r="K2" s="62"/>
      <c r="L2" s="62"/>
      <c r="M2" s="62"/>
    </row>
    <row r="3" spans="1:13" ht="39.75" customHeight="1" x14ac:dyDescent="0.35">
      <c r="A3" s="19" t="s">
        <v>3240</v>
      </c>
      <c r="B3" s="19" t="s">
        <v>9616</v>
      </c>
      <c r="C3" s="22">
        <v>1093000</v>
      </c>
      <c r="D3" s="22">
        <v>0</v>
      </c>
      <c r="E3" s="22">
        <v>156000</v>
      </c>
      <c r="F3" s="22">
        <v>0</v>
      </c>
      <c r="G3" s="48">
        <v>866000</v>
      </c>
      <c r="H3" s="62"/>
      <c r="I3" s="62"/>
      <c r="J3" s="62"/>
      <c r="K3" s="62"/>
      <c r="L3" s="62"/>
      <c r="M3" s="62"/>
    </row>
    <row r="4" spans="1:13" ht="39.75" customHeight="1" x14ac:dyDescent="0.35">
      <c r="A4" s="19" t="s">
        <v>9358</v>
      </c>
      <c r="B4" s="19" t="s">
        <v>2097</v>
      </c>
      <c r="C4" s="22">
        <v>4314975</v>
      </c>
      <c r="D4" s="22">
        <v>0</v>
      </c>
      <c r="E4" s="22">
        <v>704600</v>
      </c>
      <c r="F4" s="22">
        <v>0</v>
      </c>
      <c r="G4" s="48">
        <v>4194325</v>
      </c>
      <c r="H4" s="62"/>
      <c r="I4" s="62"/>
      <c r="J4" s="62"/>
      <c r="K4" s="62"/>
      <c r="L4" s="62"/>
      <c r="M4" s="62"/>
    </row>
    <row r="5" spans="1:13" ht="39.75" customHeight="1" x14ac:dyDescent="0.35">
      <c r="A5" s="19" t="s">
        <v>3187</v>
      </c>
      <c r="B5" s="19" t="s">
        <v>357</v>
      </c>
      <c r="C5" s="22">
        <v>11045564</v>
      </c>
      <c r="D5" s="22">
        <v>0</v>
      </c>
      <c r="E5" s="22">
        <v>2842815</v>
      </c>
      <c r="F5" s="22">
        <v>0</v>
      </c>
      <c r="G5" s="48">
        <v>10508492</v>
      </c>
      <c r="H5" s="62"/>
      <c r="I5" s="62"/>
      <c r="J5" s="62"/>
      <c r="K5" s="62"/>
      <c r="L5" s="62"/>
      <c r="M5" s="62"/>
    </row>
    <row r="6" spans="1:13" ht="39.75" customHeight="1" x14ac:dyDescent="0.35">
      <c r="A6" s="19" t="s">
        <v>7944</v>
      </c>
      <c r="B6" s="19" t="s">
        <v>3312</v>
      </c>
      <c r="C6" s="22">
        <v>52100</v>
      </c>
      <c r="D6" s="22">
        <v>0</v>
      </c>
      <c r="E6" s="22">
        <v>62960</v>
      </c>
      <c r="F6" s="22">
        <v>0</v>
      </c>
      <c r="G6" s="48">
        <v>65860</v>
      </c>
      <c r="H6" s="62">
        <v>33</v>
      </c>
      <c r="I6" s="62">
        <v>12</v>
      </c>
      <c r="J6" s="62">
        <v>21</v>
      </c>
      <c r="K6" s="62">
        <v>7</v>
      </c>
      <c r="L6" s="62">
        <v>0</v>
      </c>
      <c r="M6" s="62" t="s">
        <v>3790</v>
      </c>
    </row>
    <row r="7" spans="1:13" ht="39.75" customHeight="1" x14ac:dyDescent="0.35">
      <c r="A7" s="19" t="s">
        <v>9597</v>
      </c>
      <c r="B7" s="19" t="s">
        <v>8997</v>
      </c>
      <c r="C7" s="22">
        <v>1175844.43</v>
      </c>
      <c r="D7" s="22">
        <v>0</v>
      </c>
      <c r="E7" s="22">
        <v>15000</v>
      </c>
      <c r="F7" s="22">
        <v>0</v>
      </c>
      <c r="G7" s="48">
        <v>1123219.27</v>
      </c>
      <c r="H7" s="62"/>
      <c r="I7" s="62"/>
      <c r="J7" s="62"/>
      <c r="K7" s="62"/>
      <c r="L7" s="62"/>
      <c r="M7" s="62"/>
    </row>
    <row r="8" spans="1:13" ht="39.75" customHeight="1" x14ac:dyDescent="0.35">
      <c r="A8" s="19" t="s">
        <v>4238</v>
      </c>
      <c r="B8" s="19" t="s">
        <v>3691</v>
      </c>
      <c r="C8" s="22">
        <v>1014294</v>
      </c>
      <c r="D8" s="22">
        <v>0</v>
      </c>
      <c r="E8" s="22">
        <v>0</v>
      </c>
      <c r="F8" s="22">
        <v>0</v>
      </c>
      <c r="G8" s="48">
        <v>131610</v>
      </c>
      <c r="H8" s="62"/>
      <c r="I8" s="62"/>
      <c r="J8" s="62"/>
      <c r="K8" s="62"/>
      <c r="L8" s="62"/>
      <c r="M8" s="62"/>
    </row>
    <row r="9" spans="1:13" ht="39.75" customHeight="1" x14ac:dyDescent="0.35">
      <c r="A9" s="19" t="s">
        <v>3206</v>
      </c>
      <c r="B9" s="19" t="s">
        <v>9313</v>
      </c>
      <c r="C9" s="22">
        <v>262351554</v>
      </c>
      <c r="D9" s="22">
        <v>0</v>
      </c>
      <c r="E9" s="22">
        <v>260029245</v>
      </c>
      <c r="F9" s="22">
        <v>0</v>
      </c>
      <c r="G9" s="48">
        <v>262351554</v>
      </c>
      <c r="H9" s="62"/>
      <c r="I9" s="62"/>
      <c r="J9" s="62"/>
      <c r="K9" s="62"/>
      <c r="L9" s="62"/>
      <c r="M9" s="62"/>
    </row>
    <row r="10" spans="1:13" ht="39.75" customHeight="1" x14ac:dyDescent="0.35">
      <c r="A10" s="19" t="s">
        <v>8471</v>
      </c>
      <c r="B10" s="19" t="s">
        <v>2049</v>
      </c>
      <c r="C10" s="22">
        <v>1700157</v>
      </c>
      <c r="D10" s="22">
        <v>0</v>
      </c>
      <c r="E10" s="22">
        <v>1596995</v>
      </c>
      <c r="F10" s="22">
        <v>0</v>
      </c>
      <c r="G10" s="48">
        <v>1687881</v>
      </c>
      <c r="H10" s="62"/>
      <c r="I10" s="62"/>
      <c r="J10" s="62"/>
      <c r="K10" s="62"/>
      <c r="L10" s="62"/>
      <c r="M10" s="62"/>
    </row>
    <row r="11" spans="1:13" ht="39.75" customHeight="1" x14ac:dyDescent="0.35">
      <c r="A11" s="19" t="s">
        <v>9555</v>
      </c>
      <c r="B11" s="19" t="s">
        <v>1334</v>
      </c>
      <c r="C11" s="22">
        <v>34266844</v>
      </c>
      <c r="D11" s="22">
        <v>0</v>
      </c>
      <c r="E11" s="22">
        <v>8587454</v>
      </c>
      <c r="F11" s="22">
        <v>0</v>
      </c>
      <c r="G11" s="48">
        <v>45050647</v>
      </c>
      <c r="H11" s="62"/>
      <c r="I11" s="62"/>
      <c r="J11" s="62"/>
      <c r="K11" s="62"/>
      <c r="L11" s="62"/>
      <c r="M11" s="62"/>
    </row>
    <row r="12" spans="1:13" ht="39.75" customHeight="1" x14ac:dyDescent="0.35">
      <c r="A12" s="19" t="s">
        <v>9377</v>
      </c>
      <c r="B12" s="19" t="s">
        <v>384</v>
      </c>
      <c r="C12" s="22">
        <v>70285393</v>
      </c>
      <c r="D12" s="22">
        <v>0</v>
      </c>
      <c r="E12" s="22">
        <v>70285393</v>
      </c>
      <c r="F12" s="22">
        <v>0</v>
      </c>
      <c r="G12" s="48">
        <v>8822865</v>
      </c>
      <c r="H12" s="62"/>
      <c r="I12" s="62"/>
      <c r="J12" s="62"/>
      <c r="K12" s="62"/>
      <c r="L12" s="62"/>
      <c r="M12" s="62"/>
    </row>
    <row r="13" spans="1:13" ht="30" customHeight="1" x14ac:dyDescent="0.35">
      <c r="A13" s="19" t="s">
        <v>891</v>
      </c>
      <c r="B13" s="19" t="s">
        <v>889</v>
      </c>
      <c r="C13" s="22">
        <v>300000</v>
      </c>
      <c r="D13" s="22">
        <v>0</v>
      </c>
      <c r="E13" s="22">
        <v>127811.25</v>
      </c>
      <c r="F13" s="22">
        <v>0</v>
      </c>
      <c r="G13" s="48">
        <v>44456430.43</v>
      </c>
      <c r="H13" s="62"/>
      <c r="I13" s="62"/>
      <c r="J13" s="62"/>
      <c r="K13" s="62"/>
      <c r="L13" s="62"/>
      <c r="M13" s="62"/>
    </row>
    <row r="14" spans="1:13" ht="30" customHeight="1" x14ac:dyDescent="0.35">
      <c r="A14" s="19" t="s">
        <v>9371</v>
      </c>
      <c r="B14" s="19" t="s">
        <v>9372</v>
      </c>
      <c r="C14" s="22">
        <v>1477638</v>
      </c>
      <c r="D14" s="22">
        <v>0</v>
      </c>
      <c r="E14" s="22">
        <f>215132+479455+75054</f>
        <v>769641</v>
      </c>
      <c r="F14" s="22">
        <v>0</v>
      </c>
      <c r="G14" s="48">
        <v>1200103</v>
      </c>
      <c r="H14" s="62"/>
      <c r="I14" s="62"/>
      <c r="J14" s="62"/>
      <c r="K14" s="62"/>
      <c r="L14" s="62"/>
      <c r="M14" s="62"/>
    </row>
    <row r="15" spans="1:13" ht="30" customHeight="1" x14ac:dyDescent="0.35">
      <c r="A15" s="19" t="s">
        <v>3101</v>
      </c>
      <c r="B15" s="19" t="s">
        <v>8280</v>
      </c>
      <c r="C15" s="22">
        <v>306336</v>
      </c>
      <c r="D15" s="22">
        <v>0</v>
      </c>
      <c r="E15" s="22">
        <v>0</v>
      </c>
      <c r="F15" s="22">
        <v>0</v>
      </c>
      <c r="G15" s="48">
        <v>328758</v>
      </c>
      <c r="H15" s="62"/>
      <c r="I15" s="62"/>
      <c r="J15" s="62"/>
      <c r="K15" s="62"/>
      <c r="L15" s="62"/>
      <c r="M15" s="62"/>
    </row>
    <row r="16" spans="1:13" ht="30" customHeight="1" x14ac:dyDescent="0.35">
      <c r="A16" s="19" t="s">
        <v>9598</v>
      </c>
      <c r="B16" s="19" t="s">
        <v>9622</v>
      </c>
      <c r="C16" s="22">
        <v>2147075</v>
      </c>
      <c r="D16" s="22">
        <v>0</v>
      </c>
      <c r="E16" s="22">
        <v>173700</v>
      </c>
      <c r="F16" s="22">
        <v>0</v>
      </c>
      <c r="G16" s="48">
        <v>1380750</v>
      </c>
      <c r="H16" s="62"/>
      <c r="I16" s="62"/>
      <c r="J16" s="62"/>
      <c r="K16" s="62"/>
      <c r="L16" s="62"/>
      <c r="M16" s="62"/>
    </row>
    <row r="17" spans="1:13" ht="30" customHeight="1" x14ac:dyDescent="0.35">
      <c r="A17" s="19" t="s">
        <v>9375</v>
      </c>
      <c r="B17" s="19" t="s">
        <v>3824</v>
      </c>
      <c r="C17" s="22">
        <v>1785684</v>
      </c>
      <c r="D17" s="22">
        <v>0</v>
      </c>
      <c r="E17" s="22">
        <v>918046</v>
      </c>
      <c r="F17" s="22">
        <v>0</v>
      </c>
      <c r="G17" s="48">
        <v>1925925</v>
      </c>
      <c r="H17" s="62"/>
      <c r="I17" s="62"/>
      <c r="J17" s="62"/>
      <c r="K17" s="62"/>
      <c r="L17" s="62"/>
      <c r="M17" s="62"/>
    </row>
    <row r="18" spans="1:13" ht="30" customHeight="1" x14ac:dyDescent="0.35">
      <c r="A18" s="19" t="s">
        <v>215</v>
      </c>
      <c r="B18" s="19" t="s">
        <v>213</v>
      </c>
      <c r="C18" s="22">
        <v>20352886.300000001</v>
      </c>
      <c r="D18" s="22">
        <v>0</v>
      </c>
      <c r="E18" s="22">
        <v>22431769.57</v>
      </c>
      <c r="F18" s="22">
        <v>0</v>
      </c>
      <c r="G18" s="48">
        <v>25038087.25</v>
      </c>
      <c r="H18" s="62"/>
      <c r="I18" s="62"/>
      <c r="J18" s="62"/>
      <c r="K18" s="62"/>
      <c r="L18" s="62"/>
      <c r="M18" s="62"/>
    </row>
    <row r="19" spans="1:13" ht="30" customHeight="1" x14ac:dyDescent="0.35">
      <c r="A19" s="19" t="s">
        <v>9314</v>
      </c>
      <c r="B19" s="19" t="s">
        <v>1335</v>
      </c>
      <c r="C19" s="22">
        <v>367000</v>
      </c>
      <c r="D19" s="22">
        <v>0</v>
      </c>
      <c r="E19" s="22">
        <v>260211</v>
      </c>
      <c r="F19" s="22">
        <v>0</v>
      </c>
      <c r="G19" s="48">
        <v>341386</v>
      </c>
      <c r="H19" s="62"/>
      <c r="I19" s="62"/>
      <c r="J19" s="62"/>
      <c r="K19" s="62"/>
      <c r="L19" s="62"/>
      <c r="M19" s="62"/>
    </row>
    <row r="20" spans="1:13" ht="30" customHeight="1" x14ac:dyDescent="0.35">
      <c r="A20" s="19" t="s">
        <v>9506</v>
      </c>
      <c r="B20" s="19" t="s">
        <v>3587</v>
      </c>
      <c r="C20" s="22">
        <v>171155</v>
      </c>
      <c r="D20" s="22">
        <v>0</v>
      </c>
      <c r="E20" s="22">
        <v>60330</v>
      </c>
      <c r="F20" s="22">
        <v>0</v>
      </c>
      <c r="G20" s="48">
        <v>602370</v>
      </c>
      <c r="H20" s="62"/>
      <c r="I20" s="62"/>
      <c r="J20" s="62"/>
      <c r="K20" s="62"/>
      <c r="L20" s="62"/>
      <c r="M20" s="62"/>
    </row>
    <row r="21" spans="1:13" ht="30" customHeight="1" x14ac:dyDescent="0.35">
      <c r="A21" s="19" t="s">
        <v>8923</v>
      </c>
      <c r="B21" s="19" t="s">
        <v>8921</v>
      </c>
      <c r="C21" s="22">
        <v>525190</v>
      </c>
      <c r="D21" s="22">
        <v>0</v>
      </c>
      <c r="E21" s="22">
        <v>164252</v>
      </c>
      <c r="F21" s="22">
        <v>0</v>
      </c>
      <c r="G21" s="48">
        <v>-466898</v>
      </c>
      <c r="H21" s="62"/>
      <c r="I21" s="62"/>
      <c r="J21" s="62"/>
      <c r="K21" s="62"/>
      <c r="L21" s="62"/>
      <c r="M21" s="62"/>
    </row>
    <row r="22" spans="1:13" ht="30" customHeight="1" x14ac:dyDescent="0.35">
      <c r="A22" s="19" t="s">
        <v>9604</v>
      </c>
      <c r="B22" s="19" t="s">
        <v>1886</v>
      </c>
      <c r="C22" s="22">
        <v>161000</v>
      </c>
      <c r="D22" s="22">
        <v>0</v>
      </c>
      <c r="E22" s="22">
        <v>0</v>
      </c>
      <c r="F22" s="22">
        <v>0</v>
      </c>
      <c r="G22" s="48">
        <v>415097.55</v>
      </c>
      <c r="H22" s="62"/>
      <c r="I22" s="62"/>
      <c r="J22" s="62"/>
      <c r="K22" s="62"/>
      <c r="L22" s="62"/>
      <c r="M22" s="62"/>
    </row>
    <row r="23" spans="1:13" ht="30" customHeight="1" x14ac:dyDescent="0.35">
      <c r="A23" s="19" t="s">
        <v>9610</v>
      </c>
      <c r="B23" s="19" t="s">
        <v>684</v>
      </c>
      <c r="C23" s="22">
        <v>6099511</v>
      </c>
      <c r="D23" s="22">
        <v>0</v>
      </c>
      <c r="E23" s="22">
        <v>0</v>
      </c>
      <c r="F23" s="22">
        <v>0</v>
      </c>
      <c r="G23" s="48">
        <v>12136108</v>
      </c>
      <c r="H23" s="62"/>
      <c r="I23" s="62"/>
      <c r="J23" s="62"/>
      <c r="K23" s="62"/>
      <c r="L23" s="62"/>
      <c r="M23" s="62"/>
    </row>
    <row r="24" spans="1:13" ht="30" customHeight="1" x14ac:dyDescent="0.35">
      <c r="A24" s="19" t="s">
        <v>9250</v>
      </c>
      <c r="B24" s="19" t="s">
        <v>2643</v>
      </c>
      <c r="C24" s="22">
        <v>792554</v>
      </c>
      <c r="D24" s="22">
        <v>0</v>
      </c>
      <c r="E24" s="22">
        <v>853420.43</v>
      </c>
      <c r="F24" s="22">
        <v>0</v>
      </c>
      <c r="G24" s="48">
        <v>853420.43</v>
      </c>
      <c r="H24" s="62"/>
      <c r="I24" s="62"/>
      <c r="J24" s="62"/>
      <c r="K24" s="62"/>
      <c r="L24" s="62"/>
      <c r="M24" s="62"/>
    </row>
    <row r="25" spans="1:13" ht="30" customHeight="1" x14ac:dyDescent="0.35">
      <c r="A25" s="19" t="s">
        <v>400</v>
      </c>
      <c r="B25" s="19" t="s">
        <v>9430</v>
      </c>
      <c r="C25" s="22">
        <f>6278184+2985000</f>
        <v>9263184</v>
      </c>
      <c r="D25" s="22">
        <v>0</v>
      </c>
      <c r="E25" s="22">
        <f>916306+21695+129403+346010+174334+399021</f>
        <v>1986769</v>
      </c>
      <c r="F25" s="22">
        <v>0</v>
      </c>
      <c r="G25" s="48">
        <v>33061349</v>
      </c>
      <c r="H25" s="62"/>
      <c r="I25" s="62"/>
      <c r="J25" s="62"/>
      <c r="K25" s="62"/>
      <c r="L25" s="62"/>
      <c r="M25" s="62"/>
    </row>
    <row r="26" spans="1:13" ht="30" customHeight="1" x14ac:dyDescent="0.35">
      <c r="A26" s="19" t="s">
        <v>2470</v>
      </c>
      <c r="B26" s="19" t="s">
        <v>9507</v>
      </c>
      <c r="C26" s="22">
        <v>0</v>
      </c>
      <c r="D26" s="22">
        <v>0</v>
      </c>
      <c r="E26" s="22">
        <v>0</v>
      </c>
      <c r="F26" s="22">
        <v>0</v>
      </c>
      <c r="G26" s="48">
        <v>0</v>
      </c>
      <c r="H26" s="62"/>
      <c r="I26" s="62"/>
      <c r="J26" s="62"/>
      <c r="K26" s="62"/>
      <c r="L26" s="62"/>
      <c r="M26" s="62"/>
    </row>
    <row r="27" spans="1:13" ht="30" customHeight="1" x14ac:dyDescent="0.35">
      <c r="A27" s="19" t="s">
        <v>9517</v>
      </c>
      <c r="B27" s="19" t="s">
        <v>2348</v>
      </c>
      <c r="C27" s="22">
        <v>20000</v>
      </c>
      <c r="D27" s="22">
        <v>0</v>
      </c>
      <c r="E27" s="22">
        <v>0</v>
      </c>
      <c r="F27" s="22">
        <v>0</v>
      </c>
      <c r="G27" s="48">
        <v>7425.99</v>
      </c>
      <c r="H27" s="62"/>
      <c r="I27" s="62"/>
      <c r="J27" s="62"/>
      <c r="K27" s="62"/>
      <c r="L27" s="62"/>
      <c r="M27" s="62"/>
    </row>
    <row r="28" spans="1:13" ht="30" customHeight="1" x14ac:dyDescent="0.35">
      <c r="A28" s="19" t="s">
        <v>9528</v>
      </c>
      <c r="B28" s="19" t="s">
        <v>417</v>
      </c>
      <c r="C28" s="22">
        <v>81361810</v>
      </c>
      <c r="D28" s="22">
        <v>0</v>
      </c>
      <c r="E28" s="22">
        <v>53898589</v>
      </c>
      <c r="F28" s="22">
        <v>0</v>
      </c>
      <c r="G28" s="48">
        <v>57582921</v>
      </c>
      <c r="H28" s="62"/>
      <c r="I28" s="62"/>
      <c r="J28" s="62"/>
      <c r="K28" s="62"/>
      <c r="L28" s="62"/>
      <c r="M28" s="62"/>
    </row>
    <row r="29" spans="1:13" ht="30" customHeight="1" x14ac:dyDescent="0.35">
      <c r="A29" s="19" t="s">
        <v>4256</v>
      </c>
      <c r="B29" s="19" t="s">
        <v>2614</v>
      </c>
      <c r="C29" s="22">
        <v>320955.37</v>
      </c>
      <c r="D29" s="22">
        <v>0</v>
      </c>
      <c r="E29" s="22">
        <v>138954</v>
      </c>
      <c r="F29" s="22">
        <v>0</v>
      </c>
      <c r="G29" s="48">
        <v>320955.37</v>
      </c>
      <c r="H29" s="62"/>
      <c r="I29" s="62"/>
      <c r="J29" s="62"/>
      <c r="K29" s="62"/>
      <c r="L29" s="62"/>
      <c r="M29" s="62"/>
    </row>
    <row r="30" spans="1:13" ht="30" customHeight="1" x14ac:dyDescent="0.35">
      <c r="A30" s="19" t="s">
        <v>3070</v>
      </c>
      <c r="B30" s="19" t="s">
        <v>604</v>
      </c>
      <c r="C30" s="22">
        <v>362356</v>
      </c>
      <c r="D30" s="22">
        <v>0</v>
      </c>
      <c r="E30" s="22">
        <v>200000</v>
      </c>
      <c r="F30" s="22">
        <v>0</v>
      </c>
      <c r="G30" s="48">
        <v>240923</v>
      </c>
      <c r="H30" s="62"/>
      <c r="I30" s="62"/>
      <c r="J30" s="62"/>
      <c r="K30" s="62"/>
      <c r="L30" s="62"/>
      <c r="M30" s="62"/>
    </row>
    <row r="31" spans="1:13" ht="30" customHeight="1" x14ac:dyDescent="0.35">
      <c r="A31" s="19" t="s">
        <v>4259</v>
      </c>
      <c r="B31" s="19" t="s">
        <v>3706</v>
      </c>
      <c r="C31" s="22">
        <v>0</v>
      </c>
      <c r="D31" s="22">
        <v>0</v>
      </c>
      <c r="E31" s="22">
        <v>0</v>
      </c>
      <c r="F31" s="22">
        <v>0</v>
      </c>
      <c r="G31" s="48">
        <v>465442</v>
      </c>
      <c r="H31" s="62"/>
      <c r="I31" s="62"/>
      <c r="J31" s="62"/>
      <c r="K31" s="62"/>
      <c r="L31" s="62"/>
      <c r="M31" s="62"/>
    </row>
    <row r="32" spans="1:13" ht="30" customHeight="1" x14ac:dyDescent="0.35">
      <c r="A32" s="19" t="s">
        <v>8883</v>
      </c>
      <c r="B32" s="19" t="s">
        <v>3904</v>
      </c>
      <c r="C32" s="22">
        <v>84500</v>
      </c>
      <c r="D32" s="22">
        <v>0</v>
      </c>
      <c r="E32" s="22">
        <v>84500</v>
      </c>
      <c r="F32" s="22">
        <v>0</v>
      </c>
      <c r="G32" s="48">
        <v>84500</v>
      </c>
      <c r="H32" s="62"/>
      <c r="I32" s="62"/>
      <c r="J32" s="62"/>
      <c r="K32" s="62"/>
      <c r="L32" s="62"/>
      <c r="M32" s="62"/>
    </row>
    <row r="33" spans="1:16096" ht="30" customHeight="1" x14ac:dyDescent="0.35">
      <c r="A33" s="19" t="s">
        <v>8479</v>
      </c>
      <c r="B33" s="19" t="s">
        <v>2130</v>
      </c>
      <c r="C33" s="22">
        <v>11838615</v>
      </c>
      <c r="D33" s="22">
        <v>0</v>
      </c>
      <c r="E33" s="22">
        <v>5313692</v>
      </c>
      <c r="F33" s="22">
        <v>0</v>
      </c>
      <c r="G33" s="48">
        <v>18702581</v>
      </c>
      <c r="H33" s="62"/>
      <c r="I33" s="62"/>
      <c r="J33" s="62"/>
      <c r="K33" s="62"/>
      <c r="L33" s="62"/>
      <c r="M33" s="62"/>
    </row>
    <row r="34" spans="1:16096" ht="30" customHeight="1" x14ac:dyDescent="0.35">
      <c r="A34" s="19" t="s">
        <v>9412</v>
      </c>
      <c r="B34" s="19" t="s">
        <v>9413</v>
      </c>
      <c r="C34" s="22">
        <v>84500</v>
      </c>
      <c r="D34" s="22"/>
      <c r="E34" s="22">
        <v>84500</v>
      </c>
      <c r="F34" s="22">
        <v>0</v>
      </c>
      <c r="G34" s="48">
        <v>84500</v>
      </c>
      <c r="H34" s="62"/>
      <c r="I34" s="62"/>
      <c r="J34" s="62"/>
      <c r="K34" s="62"/>
      <c r="L34" s="62"/>
      <c r="M34" s="62"/>
    </row>
    <row r="35" spans="1:16096" ht="30" customHeight="1" x14ac:dyDescent="0.35">
      <c r="A35" s="19" t="s">
        <v>9505</v>
      </c>
      <c r="B35" s="19" t="s">
        <v>3820</v>
      </c>
      <c r="C35" s="22">
        <v>970000</v>
      </c>
      <c r="D35" s="22">
        <v>0</v>
      </c>
      <c r="E35" s="22">
        <v>6803589</v>
      </c>
      <c r="F35" s="22">
        <v>0</v>
      </c>
      <c r="G35" s="48">
        <v>6803589</v>
      </c>
      <c r="H35" s="62"/>
      <c r="I35" s="62"/>
      <c r="J35" s="62"/>
      <c r="K35" s="62"/>
      <c r="L35" s="62"/>
      <c r="M35" s="62"/>
    </row>
    <row r="36" spans="1:16096" ht="30" customHeight="1" x14ac:dyDescent="0.35">
      <c r="A36" s="19" t="s">
        <v>7955</v>
      </c>
      <c r="B36" s="19" t="s">
        <v>9424</v>
      </c>
      <c r="C36" s="22">
        <v>7604155</v>
      </c>
      <c r="D36" s="22">
        <v>0</v>
      </c>
      <c r="E36" s="22">
        <v>1047630</v>
      </c>
      <c r="F36" s="22">
        <v>0</v>
      </c>
      <c r="G36" s="48">
        <v>5067644.12</v>
      </c>
      <c r="H36" s="62"/>
      <c r="I36" s="62"/>
      <c r="J36" s="62"/>
      <c r="K36" s="62"/>
      <c r="L36" s="62"/>
      <c r="M36" s="62"/>
    </row>
    <row r="37" spans="1:16096" ht="30" customHeight="1" x14ac:dyDescent="0.35">
      <c r="A37" s="19" t="s">
        <v>7956</v>
      </c>
      <c r="B37" s="19" t="s">
        <v>4071</v>
      </c>
      <c r="C37" s="22">
        <v>31018</v>
      </c>
      <c r="D37" s="22">
        <v>0</v>
      </c>
      <c r="E37" s="22">
        <v>31018</v>
      </c>
      <c r="F37" s="22">
        <v>0</v>
      </c>
      <c r="G37" s="48">
        <v>31018</v>
      </c>
      <c r="H37" s="62"/>
      <c r="I37" s="62"/>
      <c r="J37" s="62"/>
      <c r="K37" s="62"/>
      <c r="L37" s="62"/>
      <c r="M37" s="62"/>
    </row>
    <row r="38" spans="1:16096" ht="30" customHeight="1" x14ac:dyDescent="0.35">
      <c r="A38" s="19" t="s">
        <v>8633</v>
      </c>
      <c r="B38" s="19" t="s">
        <v>9390</v>
      </c>
      <c r="C38" s="22">
        <v>1323110</v>
      </c>
      <c r="D38" s="22">
        <v>0</v>
      </c>
      <c r="E38" s="22">
        <v>1169500</v>
      </c>
      <c r="F38" s="22">
        <v>0</v>
      </c>
      <c r="G38" s="48">
        <v>1787845</v>
      </c>
      <c r="H38" s="62"/>
      <c r="I38" s="62"/>
      <c r="J38" s="62"/>
      <c r="K38" s="62"/>
      <c r="L38" s="62"/>
      <c r="M38" s="62"/>
    </row>
    <row r="39" spans="1:16096" ht="30" customHeight="1" x14ac:dyDescent="0.35">
      <c r="A39" s="19" t="s">
        <v>8484</v>
      </c>
      <c r="B39" s="19" t="s">
        <v>8863</v>
      </c>
      <c r="C39" s="22">
        <v>4930361</v>
      </c>
      <c r="D39" s="22">
        <v>0</v>
      </c>
      <c r="E39" s="22">
        <v>5122804</v>
      </c>
      <c r="F39" s="22">
        <v>0</v>
      </c>
      <c r="G39" s="48">
        <v>5251204</v>
      </c>
      <c r="H39" s="62"/>
      <c r="I39" s="62"/>
      <c r="J39" s="62"/>
      <c r="K39" s="62"/>
      <c r="L39" s="62"/>
      <c r="M39" s="62"/>
    </row>
    <row r="40" spans="1:16096" ht="30" customHeight="1" x14ac:dyDescent="0.35">
      <c r="A40" s="19" t="s">
        <v>3053</v>
      </c>
      <c r="B40" s="19" t="s">
        <v>9331</v>
      </c>
      <c r="C40" s="22">
        <v>57567</v>
      </c>
      <c r="D40" s="22">
        <v>0</v>
      </c>
      <c r="E40" s="22">
        <v>0</v>
      </c>
      <c r="F40" s="22">
        <v>0</v>
      </c>
      <c r="G40" s="48">
        <v>51161</v>
      </c>
      <c r="H40" s="62"/>
      <c r="I40" s="62"/>
      <c r="J40" s="62"/>
      <c r="K40" s="62"/>
      <c r="L40" s="62"/>
      <c r="M40" s="62"/>
    </row>
    <row r="41" spans="1:16096" ht="30" customHeight="1" x14ac:dyDescent="0.35">
      <c r="A41" s="19" t="s">
        <v>3209</v>
      </c>
      <c r="B41" s="19" t="s">
        <v>8661</v>
      </c>
      <c r="C41" s="22">
        <v>14292000</v>
      </c>
      <c r="D41" s="22">
        <v>0</v>
      </c>
      <c r="E41" s="22">
        <v>6657223</v>
      </c>
      <c r="F41" s="22">
        <v>0</v>
      </c>
      <c r="G41" s="48">
        <v>18059924</v>
      </c>
      <c r="H41" s="62"/>
      <c r="I41" s="62"/>
      <c r="J41" s="62"/>
      <c r="K41" s="62"/>
      <c r="L41" s="62"/>
      <c r="M41" s="62"/>
    </row>
    <row r="42" spans="1:16096" ht="30" customHeight="1" x14ac:dyDescent="0.35">
      <c r="A42" s="19" t="s">
        <v>302</v>
      </c>
      <c r="B42" s="19" t="s">
        <v>300</v>
      </c>
      <c r="C42" s="22">
        <f>4517988+501020+8819200+1401482+150565</f>
        <v>15390255</v>
      </c>
      <c r="D42" s="22">
        <v>0</v>
      </c>
      <c r="E42" s="22">
        <f>50000+2754415+921702+1000+80000+585000</f>
        <v>4392117</v>
      </c>
      <c r="F42" s="22">
        <v>0</v>
      </c>
      <c r="G42" s="48">
        <v>16838249</v>
      </c>
      <c r="H42" s="62"/>
      <c r="I42" s="62"/>
      <c r="J42" s="62"/>
      <c r="K42" s="62"/>
      <c r="L42" s="62"/>
      <c r="M42" s="62"/>
    </row>
    <row r="43" spans="1:16096" ht="30" customHeight="1" x14ac:dyDescent="0.35">
      <c r="A43" s="19" t="s">
        <v>9637</v>
      </c>
      <c r="B43" s="19" t="s">
        <v>2338</v>
      </c>
      <c r="C43" s="22">
        <v>260000</v>
      </c>
      <c r="D43" s="22">
        <v>0</v>
      </c>
      <c r="E43" s="22">
        <v>210000</v>
      </c>
      <c r="F43" s="22">
        <v>0</v>
      </c>
      <c r="G43" s="48">
        <v>210000</v>
      </c>
      <c r="H43" s="62"/>
      <c r="I43" s="62"/>
      <c r="J43" s="62"/>
      <c r="K43" s="62"/>
      <c r="L43" s="62"/>
      <c r="M43" s="62"/>
    </row>
    <row r="44" spans="1:16096" ht="30" customHeight="1" x14ac:dyDescent="0.35">
      <c r="A44" s="19" t="s">
        <v>5015</v>
      </c>
      <c r="B44" s="19" t="s">
        <v>3571</v>
      </c>
      <c r="C44" s="22">
        <v>2529931</v>
      </c>
      <c r="D44" s="22">
        <v>0</v>
      </c>
      <c r="E44" s="22">
        <v>892500</v>
      </c>
      <c r="F44" s="22">
        <v>0</v>
      </c>
      <c r="G44" s="48">
        <v>1984828.15</v>
      </c>
      <c r="H44" s="62"/>
      <c r="I44" s="62"/>
      <c r="J44" s="62"/>
      <c r="K44" s="62"/>
      <c r="L44" s="62"/>
      <c r="M44" s="62"/>
    </row>
    <row r="45" spans="1:16096" ht="30" customHeight="1" x14ac:dyDescent="0.35">
      <c r="A45" s="19" t="s">
        <v>9308</v>
      </c>
      <c r="B45" s="19" t="s">
        <v>2682</v>
      </c>
      <c r="C45" s="22">
        <v>232054747.06</v>
      </c>
      <c r="D45" s="22">
        <v>0</v>
      </c>
      <c r="E45" s="22">
        <v>0</v>
      </c>
      <c r="F45" s="22">
        <v>0</v>
      </c>
      <c r="G45" s="48">
        <v>231618381.93000001</v>
      </c>
      <c r="H45" s="62"/>
      <c r="I45" s="62"/>
      <c r="J45" s="62"/>
      <c r="K45" s="62"/>
      <c r="L45" s="62"/>
      <c r="M45" s="62"/>
    </row>
    <row r="46" spans="1:16096" ht="30" customHeight="1" x14ac:dyDescent="0.35">
      <c r="A46" s="19" t="s">
        <v>173</v>
      </c>
      <c r="B46" s="19" t="s">
        <v>171</v>
      </c>
      <c r="C46" s="22">
        <v>350288142</v>
      </c>
      <c r="D46" s="22">
        <v>0</v>
      </c>
      <c r="E46" s="22">
        <v>350533513</v>
      </c>
      <c r="F46" s="22">
        <v>0</v>
      </c>
      <c r="G46" s="48">
        <v>351644868</v>
      </c>
      <c r="H46" s="62"/>
      <c r="I46" s="62"/>
      <c r="J46" s="62"/>
      <c r="K46" s="62"/>
      <c r="L46" s="62"/>
      <c r="M46" s="62"/>
    </row>
    <row r="47" spans="1:16096" ht="30" customHeight="1" x14ac:dyDescent="0.35">
      <c r="A47" s="19" t="s">
        <v>7958</v>
      </c>
      <c r="B47" s="19" t="s">
        <v>403</v>
      </c>
      <c r="C47" s="22">
        <v>4930000</v>
      </c>
      <c r="D47" s="22">
        <v>0</v>
      </c>
      <c r="E47" s="22">
        <v>5120000</v>
      </c>
      <c r="F47" s="22">
        <v>0</v>
      </c>
      <c r="G47" s="48">
        <v>5120000</v>
      </c>
      <c r="H47" s="62"/>
      <c r="I47" s="62"/>
      <c r="J47" s="62"/>
      <c r="K47" s="62"/>
      <c r="L47" s="62"/>
      <c r="M47" s="62"/>
    </row>
    <row r="48" spans="1:16096" ht="30" customHeight="1" x14ac:dyDescent="0.35">
      <c r="A48" s="19" t="s">
        <v>7964</v>
      </c>
      <c r="B48" s="19" t="s">
        <v>3828</v>
      </c>
      <c r="C48" s="22">
        <v>2474166</v>
      </c>
      <c r="D48" s="22">
        <v>0</v>
      </c>
      <c r="E48" s="22">
        <v>1247535</v>
      </c>
      <c r="F48" s="22">
        <v>0</v>
      </c>
      <c r="G48" s="48">
        <v>1828797.95</v>
      </c>
      <c r="H48" s="62"/>
      <c r="I48" s="62"/>
      <c r="J48" s="62"/>
      <c r="K48" s="62"/>
      <c r="L48" s="62"/>
      <c r="M48" s="62"/>
      <c r="N48" s="45"/>
      <c r="O48" s="45"/>
      <c r="P48" s="45" t="s">
        <v>1440</v>
      </c>
      <c r="Q48" s="45" t="s">
        <v>1440</v>
      </c>
      <c r="R48" s="45" t="s">
        <v>1440</v>
      </c>
      <c r="S48" s="49" t="s">
        <v>1440</v>
      </c>
      <c r="T48" s="19" t="s">
        <v>1440</v>
      </c>
      <c r="U48" s="19" t="s">
        <v>1440</v>
      </c>
      <c r="V48" s="19" t="s">
        <v>1440</v>
      </c>
      <c r="W48" s="19" t="s">
        <v>1440</v>
      </c>
      <c r="X48" s="19" t="s">
        <v>1440</v>
      </c>
      <c r="Y48" s="19" t="s">
        <v>1440</v>
      </c>
      <c r="Z48" s="19" t="s">
        <v>1440</v>
      </c>
      <c r="AA48" s="19" t="s">
        <v>1440</v>
      </c>
      <c r="AB48" s="19" t="s">
        <v>1440</v>
      </c>
      <c r="AC48" s="19" t="s">
        <v>1440</v>
      </c>
      <c r="AD48" s="19" t="s">
        <v>1440</v>
      </c>
      <c r="AE48" s="19" t="s">
        <v>1440</v>
      </c>
      <c r="AF48" s="19" t="s">
        <v>1440</v>
      </c>
      <c r="AG48" s="19" t="s">
        <v>1440</v>
      </c>
      <c r="AH48" s="19" t="s">
        <v>1440</v>
      </c>
      <c r="AI48" s="19" t="s">
        <v>1440</v>
      </c>
      <c r="AJ48" s="19" t="s">
        <v>1440</v>
      </c>
      <c r="AK48" s="19" t="s">
        <v>1440</v>
      </c>
      <c r="AL48" s="19" t="s">
        <v>1440</v>
      </c>
      <c r="AM48" s="19" t="s">
        <v>1440</v>
      </c>
      <c r="AN48" s="19" t="s">
        <v>1440</v>
      </c>
      <c r="AO48" s="19" t="s">
        <v>1440</v>
      </c>
      <c r="AP48" s="19" t="s">
        <v>1440</v>
      </c>
      <c r="AQ48" s="19" t="s">
        <v>1440</v>
      </c>
      <c r="AR48" s="19" t="s">
        <v>1440</v>
      </c>
      <c r="AS48" s="19" t="s">
        <v>1440</v>
      </c>
      <c r="AT48" s="19" t="s">
        <v>1440</v>
      </c>
      <c r="AU48" s="19" t="s">
        <v>1440</v>
      </c>
      <c r="AV48" s="19" t="s">
        <v>1440</v>
      </c>
      <c r="AW48" s="19" t="s">
        <v>1440</v>
      </c>
      <c r="AX48" s="19" t="s">
        <v>1440</v>
      </c>
      <c r="AY48" s="19" t="s">
        <v>1440</v>
      </c>
      <c r="AZ48" s="19" t="s">
        <v>1440</v>
      </c>
      <c r="BA48" s="19" t="s">
        <v>1440</v>
      </c>
      <c r="BB48" s="19" t="s">
        <v>1440</v>
      </c>
      <c r="BC48" s="19" t="s">
        <v>1440</v>
      </c>
      <c r="BD48" s="19" t="s">
        <v>1440</v>
      </c>
      <c r="BE48" s="19" t="s">
        <v>1440</v>
      </c>
      <c r="BF48" s="19" t="s">
        <v>1440</v>
      </c>
      <c r="BG48" s="19" t="s">
        <v>1440</v>
      </c>
      <c r="BH48" s="19" t="s">
        <v>1440</v>
      </c>
      <c r="BI48" s="19" t="s">
        <v>1440</v>
      </c>
      <c r="BJ48" s="19" t="s">
        <v>1440</v>
      </c>
      <c r="BK48" s="19" t="s">
        <v>1440</v>
      </c>
      <c r="BL48" s="19" t="s">
        <v>1440</v>
      </c>
      <c r="BM48" s="19" t="s">
        <v>1440</v>
      </c>
      <c r="BN48" s="19" t="s">
        <v>1440</v>
      </c>
      <c r="BO48" s="19" t="s">
        <v>1440</v>
      </c>
      <c r="BP48" s="19" t="s">
        <v>1440</v>
      </c>
      <c r="BQ48" s="19" t="s">
        <v>1440</v>
      </c>
      <c r="BR48" s="19" t="s">
        <v>1440</v>
      </c>
      <c r="BS48" s="19" t="s">
        <v>1440</v>
      </c>
      <c r="BT48" s="19" t="s">
        <v>1440</v>
      </c>
      <c r="BU48" s="19" t="s">
        <v>1440</v>
      </c>
      <c r="BV48" s="19" t="s">
        <v>1440</v>
      </c>
      <c r="BW48" s="19" t="s">
        <v>1440</v>
      </c>
      <c r="BX48" s="19" t="s">
        <v>1440</v>
      </c>
      <c r="BY48" s="19" t="s">
        <v>1440</v>
      </c>
      <c r="BZ48" s="19" t="s">
        <v>1440</v>
      </c>
      <c r="CA48" s="19" t="s">
        <v>1440</v>
      </c>
      <c r="CB48" s="19" t="s">
        <v>1440</v>
      </c>
      <c r="CC48" s="19" t="s">
        <v>1440</v>
      </c>
      <c r="CD48" s="19" t="s">
        <v>1440</v>
      </c>
      <c r="CE48" s="19" t="s">
        <v>1440</v>
      </c>
      <c r="CF48" s="19" t="s">
        <v>1440</v>
      </c>
      <c r="CG48" s="19" t="s">
        <v>1440</v>
      </c>
      <c r="CH48" s="19" t="s">
        <v>1440</v>
      </c>
      <c r="CI48" s="19" t="s">
        <v>1440</v>
      </c>
      <c r="CJ48" s="19" t="s">
        <v>1440</v>
      </c>
      <c r="CK48" s="19" t="s">
        <v>1440</v>
      </c>
      <c r="CL48" s="19" t="s">
        <v>1440</v>
      </c>
      <c r="CM48" s="19" t="s">
        <v>1440</v>
      </c>
      <c r="CN48" s="19" t="s">
        <v>1440</v>
      </c>
      <c r="CO48" s="19" t="s">
        <v>1440</v>
      </c>
      <c r="CP48" s="19" t="s">
        <v>1440</v>
      </c>
      <c r="CQ48" s="19" t="s">
        <v>1440</v>
      </c>
      <c r="CR48" s="19" t="s">
        <v>1440</v>
      </c>
      <c r="CS48" s="19" t="s">
        <v>1440</v>
      </c>
      <c r="CT48" s="19" t="s">
        <v>1440</v>
      </c>
      <c r="CU48" s="19" t="s">
        <v>1440</v>
      </c>
      <c r="CV48" s="19" t="s">
        <v>1440</v>
      </c>
      <c r="CW48" s="19" t="s">
        <v>1440</v>
      </c>
      <c r="CX48" s="19" t="s">
        <v>1440</v>
      </c>
      <c r="CY48" s="19" t="s">
        <v>1440</v>
      </c>
      <c r="CZ48" s="19" t="s">
        <v>1440</v>
      </c>
      <c r="DA48" s="19" t="s">
        <v>1440</v>
      </c>
      <c r="DB48" s="19" t="s">
        <v>1440</v>
      </c>
      <c r="DC48" s="19" t="s">
        <v>1440</v>
      </c>
      <c r="DD48" s="19" t="s">
        <v>1440</v>
      </c>
      <c r="DE48" s="19" t="s">
        <v>1440</v>
      </c>
      <c r="DF48" s="19" t="s">
        <v>1440</v>
      </c>
      <c r="DG48" s="19" t="s">
        <v>1440</v>
      </c>
      <c r="DH48" s="19" t="s">
        <v>1440</v>
      </c>
      <c r="DI48" s="19" t="s">
        <v>1440</v>
      </c>
      <c r="DJ48" s="19" t="s">
        <v>1440</v>
      </c>
      <c r="DK48" s="19" t="s">
        <v>1440</v>
      </c>
      <c r="DL48" s="19" t="s">
        <v>1440</v>
      </c>
      <c r="DM48" s="19" t="s">
        <v>1440</v>
      </c>
      <c r="DN48" s="19" t="s">
        <v>1440</v>
      </c>
      <c r="DO48" s="19" t="s">
        <v>1440</v>
      </c>
      <c r="DP48" s="19" t="s">
        <v>1440</v>
      </c>
      <c r="DQ48" s="19" t="s">
        <v>1440</v>
      </c>
      <c r="DR48" s="19" t="s">
        <v>1440</v>
      </c>
      <c r="DS48" s="19" t="s">
        <v>1440</v>
      </c>
      <c r="DT48" s="19" t="s">
        <v>1440</v>
      </c>
      <c r="DU48" s="19" t="s">
        <v>1440</v>
      </c>
      <c r="DV48" s="19" t="s">
        <v>1440</v>
      </c>
      <c r="DW48" s="19" t="s">
        <v>1440</v>
      </c>
      <c r="DX48" s="19" t="s">
        <v>1440</v>
      </c>
      <c r="DY48" s="19" t="s">
        <v>1440</v>
      </c>
      <c r="DZ48" s="19" t="s">
        <v>1440</v>
      </c>
      <c r="EA48" s="19" t="s">
        <v>1440</v>
      </c>
      <c r="EB48" s="19" t="s">
        <v>1440</v>
      </c>
      <c r="EC48" s="19" t="s">
        <v>1440</v>
      </c>
      <c r="ED48" s="19" t="s">
        <v>1440</v>
      </c>
      <c r="EE48" s="19" t="s">
        <v>1440</v>
      </c>
      <c r="EF48" s="19" t="s">
        <v>1440</v>
      </c>
      <c r="EG48" s="19" t="s">
        <v>1440</v>
      </c>
      <c r="EH48" s="19" t="s">
        <v>1440</v>
      </c>
      <c r="EI48" s="19" t="s">
        <v>1440</v>
      </c>
      <c r="EJ48" s="19" t="s">
        <v>1440</v>
      </c>
      <c r="EK48" s="19" t="s">
        <v>1440</v>
      </c>
      <c r="EL48" s="19" t="s">
        <v>1440</v>
      </c>
      <c r="EM48" s="19" t="s">
        <v>1440</v>
      </c>
      <c r="EN48" s="19" t="s">
        <v>1440</v>
      </c>
      <c r="EO48" s="19" t="s">
        <v>1440</v>
      </c>
      <c r="EP48" s="19" t="s">
        <v>1440</v>
      </c>
      <c r="EQ48" s="19" t="s">
        <v>1440</v>
      </c>
      <c r="ER48" s="19" t="s">
        <v>1440</v>
      </c>
      <c r="ES48" s="19" t="s">
        <v>1440</v>
      </c>
      <c r="ET48" s="19" t="s">
        <v>1440</v>
      </c>
      <c r="EU48" s="19" t="s">
        <v>1440</v>
      </c>
      <c r="EV48" s="19" t="s">
        <v>1440</v>
      </c>
      <c r="EW48" s="19" t="s">
        <v>1440</v>
      </c>
      <c r="EX48" s="19" t="s">
        <v>1440</v>
      </c>
      <c r="EY48" s="19" t="s">
        <v>1440</v>
      </c>
      <c r="EZ48" s="19" t="s">
        <v>1440</v>
      </c>
      <c r="FA48" s="19" t="s">
        <v>1440</v>
      </c>
      <c r="FB48" s="19" t="s">
        <v>1440</v>
      </c>
      <c r="FC48" s="19" t="s">
        <v>1440</v>
      </c>
      <c r="FD48" s="19" t="s">
        <v>1440</v>
      </c>
      <c r="FE48" s="19" t="s">
        <v>1440</v>
      </c>
      <c r="FF48" s="19" t="s">
        <v>1440</v>
      </c>
      <c r="FG48" s="19" t="s">
        <v>1440</v>
      </c>
      <c r="FH48" s="19" t="s">
        <v>1440</v>
      </c>
      <c r="FI48" s="19" t="s">
        <v>1440</v>
      </c>
      <c r="FJ48" s="19" t="s">
        <v>1440</v>
      </c>
      <c r="FK48" s="19" t="s">
        <v>1440</v>
      </c>
      <c r="FL48" s="19" t="s">
        <v>1440</v>
      </c>
      <c r="FM48" s="19" t="s">
        <v>1440</v>
      </c>
      <c r="FN48" s="19" t="s">
        <v>1440</v>
      </c>
      <c r="FO48" s="19" t="s">
        <v>1440</v>
      </c>
      <c r="FP48" s="19" t="s">
        <v>1440</v>
      </c>
      <c r="FQ48" s="19" t="s">
        <v>1440</v>
      </c>
      <c r="FR48" s="19" t="s">
        <v>1440</v>
      </c>
      <c r="FS48" s="19" t="s">
        <v>1440</v>
      </c>
      <c r="FT48" s="19" t="s">
        <v>1440</v>
      </c>
      <c r="FU48" s="19" t="s">
        <v>1440</v>
      </c>
      <c r="FV48" s="19" t="s">
        <v>1440</v>
      </c>
      <c r="FW48" s="19" t="s">
        <v>1440</v>
      </c>
      <c r="FX48" s="19" t="s">
        <v>1440</v>
      </c>
      <c r="FY48" s="19" t="s">
        <v>1440</v>
      </c>
      <c r="FZ48" s="19" t="s">
        <v>1440</v>
      </c>
      <c r="GA48" s="19" t="s">
        <v>1440</v>
      </c>
      <c r="GB48" s="19" t="s">
        <v>1440</v>
      </c>
      <c r="GC48" s="19" t="s">
        <v>1440</v>
      </c>
      <c r="GD48" s="19" t="s">
        <v>1440</v>
      </c>
      <c r="GE48" s="19" t="s">
        <v>1440</v>
      </c>
      <c r="GF48" s="19" t="s">
        <v>1440</v>
      </c>
      <c r="GG48" s="19" t="s">
        <v>1440</v>
      </c>
      <c r="GH48" s="19" t="s">
        <v>1440</v>
      </c>
      <c r="GI48" s="19" t="s">
        <v>1440</v>
      </c>
      <c r="GJ48" s="19" t="s">
        <v>1440</v>
      </c>
      <c r="GK48" s="19" t="s">
        <v>1440</v>
      </c>
      <c r="GL48" s="19" t="s">
        <v>1440</v>
      </c>
      <c r="GM48" s="19" t="s">
        <v>1440</v>
      </c>
      <c r="GN48" s="19" t="s">
        <v>1440</v>
      </c>
      <c r="GO48" s="19" t="s">
        <v>1440</v>
      </c>
      <c r="GP48" s="19" t="s">
        <v>1440</v>
      </c>
      <c r="GQ48" s="19" t="s">
        <v>1440</v>
      </c>
      <c r="GR48" s="19" t="s">
        <v>1440</v>
      </c>
      <c r="GS48" s="19" t="s">
        <v>1440</v>
      </c>
      <c r="GT48" s="19" t="s">
        <v>1440</v>
      </c>
      <c r="GU48" s="19" t="s">
        <v>1440</v>
      </c>
      <c r="GV48" s="19" t="s">
        <v>1440</v>
      </c>
      <c r="GW48" s="19" t="s">
        <v>1440</v>
      </c>
      <c r="GX48" s="19" t="s">
        <v>1440</v>
      </c>
      <c r="GY48" s="19" t="s">
        <v>1440</v>
      </c>
      <c r="GZ48" s="19" t="s">
        <v>1440</v>
      </c>
      <c r="HA48" s="19" t="s">
        <v>1440</v>
      </c>
      <c r="HB48" s="19" t="s">
        <v>1440</v>
      </c>
      <c r="HC48" s="19" t="s">
        <v>1440</v>
      </c>
      <c r="HD48" s="19" t="s">
        <v>1440</v>
      </c>
      <c r="HE48" s="19" t="s">
        <v>1440</v>
      </c>
      <c r="HF48" s="19" t="s">
        <v>1440</v>
      </c>
      <c r="HG48" s="19" t="s">
        <v>1440</v>
      </c>
      <c r="HH48" s="19" t="s">
        <v>1440</v>
      </c>
      <c r="HI48" s="19" t="s">
        <v>1440</v>
      </c>
      <c r="HJ48" s="19" t="s">
        <v>1440</v>
      </c>
      <c r="HK48" s="19" t="s">
        <v>1440</v>
      </c>
      <c r="HL48" s="19" t="s">
        <v>1440</v>
      </c>
      <c r="HM48" s="19" t="s">
        <v>1440</v>
      </c>
      <c r="HN48" s="19" t="s">
        <v>1440</v>
      </c>
      <c r="HO48" s="19" t="s">
        <v>1440</v>
      </c>
      <c r="HP48" s="19" t="s">
        <v>1440</v>
      </c>
      <c r="HQ48" s="19" t="s">
        <v>1440</v>
      </c>
      <c r="HR48" s="19" t="s">
        <v>1440</v>
      </c>
      <c r="HS48" s="19" t="s">
        <v>1440</v>
      </c>
      <c r="HT48" s="19" t="s">
        <v>1440</v>
      </c>
      <c r="HU48" s="19" t="s">
        <v>1440</v>
      </c>
      <c r="HV48" s="19" t="s">
        <v>1440</v>
      </c>
      <c r="HW48" s="19" t="s">
        <v>1440</v>
      </c>
      <c r="HX48" s="19" t="s">
        <v>1440</v>
      </c>
      <c r="HY48" s="19" t="s">
        <v>1440</v>
      </c>
      <c r="HZ48" s="19" t="s">
        <v>1440</v>
      </c>
      <c r="IA48" s="19" t="s">
        <v>1440</v>
      </c>
      <c r="IB48" s="19" t="s">
        <v>1440</v>
      </c>
      <c r="IC48" s="19" t="s">
        <v>1440</v>
      </c>
      <c r="ID48" s="19" t="s">
        <v>1440</v>
      </c>
      <c r="IE48" s="19" t="s">
        <v>1440</v>
      </c>
      <c r="IF48" s="19" t="s">
        <v>1440</v>
      </c>
      <c r="IG48" s="19" t="s">
        <v>1440</v>
      </c>
      <c r="IH48" s="19" t="s">
        <v>1440</v>
      </c>
      <c r="II48" s="19" t="s">
        <v>1440</v>
      </c>
      <c r="IJ48" s="19" t="s">
        <v>1440</v>
      </c>
      <c r="IK48" s="19" t="s">
        <v>1440</v>
      </c>
      <c r="IL48" s="19" t="s">
        <v>1440</v>
      </c>
      <c r="IM48" s="19" t="s">
        <v>1440</v>
      </c>
      <c r="IN48" s="19" t="s">
        <v>1440</v>
      </c>
      <c r="IO48" s="19" t="s">
        <v>1440</v>
      </c>
      <c r="IP48" s="19" t="s">
        <v>1440</v>
      </c>
      <c r="IQ48" s="19" t="s">
        <v>1440</v>
      </c>
      <c r="IR48" s="19" t="s">
        <v>1440</v>
      </c>
      <c r="IS48" s="19" t="s">
        <v>1440</v>
      </c>
      <c r="IT48" s="19" t="s">
        <v>1440</v>
      </c>
      <c r="IU48" s="19" t="s">
        <v>1440</v>
      </c>
      <c r="IV48" s="19" t="s">
        <v>1440</v>
      </c>
      <c r="IW48" s="19" t="s">
        <v>1440</v>
      </c>
      <c r="IX48" s="19" t="s">
        <v>1440</v>
      </c>
      <c r="IY48" s="19" t="s">
        <v>1440</v>
      </c>
      <c r="IZ48" s="19" t="s">
        <v>1440</v>
      </c>
      <c r="JA48" s="19" t="s">
        <v>1440</v>
      </c>
      <c r="JB48" s="19" t="s">
        <v>1440</v>
      </c>
      <c r="JC48" s="19" t="s">
        <v>1440</v>
      </c>
      <c r="JD48" s="19" t="s">
        <v>1440</v>
      </c>
      <c r="JE48" s="19" t="s">
        <v>1440</v>
      </c>
      <c r="JF48" s="19" t="s">
        <v>1440</v>
      </c>
      <c r="JG48" s="19" t="s">
        <v>1440</v>
      </c>
      <c r="JH48" s="19" t="s">
        <v>1440</v>
      </c>
      <c r="JI48" s="19" t="s">
        <v>1440</v>
      </c>
      <c r="JJ48" s="19" t="s">
        <v>1440</v>
      </c>
      <c r="JK48" s="19" t="s">
        <v>1440</v>
      </c>
      <c r="JL48" s="19" t="s">
        <v>1440</v>
      </c>
      <c r="JM48" s="19" t="s">
        <v>1440</v>
      </c>
      <c r="JN48" s="19" t="s">
        <v>1440</v>
      </c>
      <c r="JO48" s="19" t="s">
        <v>1440</v>
      </c>
      <c r="JP48" s="19" t="s">
        <v>1440</v>
      </c>
      <c r="JQ48" s="19" t="s">
        <v>1440</v>
      </c>
      <c r="JR48" s="19" t="s">
        <v>1440</v>
      </c>
      <c r="JS48" s="19" t="s">
        <v>1440</v>
      </c>
      <c r="JT48" s="19" t="s">
        <v>1440</v>
      </c>
      <c r="JU48" s="19" t="s">
        <v>1440</v>
      </c>
      <c r="JV48" s="19" t="s">
        <v>1440</v>
      </c>
      <c r="JW48" s="19" t="s">
        <v>1440</v>
      </c>
      <c r="JX48" s="19" t="s">
        <v>1440</v>
      </c>
      <c r="JY48" s="19" t="s">
        <v>1440</v>
      </c>
      <c r="JZ48" s="19" t="s">
        <v>1440</v>
      </c>
      <c r="KA48" s="19" t="s">
        <v>1440</v>
      </c>
      <c r="KB48" s="19" t="s">
        <v>1440</v>
      </c>
      <c r="KC48" s="19" t="s">
        <v>1440</v>
      </c>
      <c r="KD48" s="19" t="s">
        <v>1440</v>
      </c>
      <c r="KE48" s="19" t="s">
        <v>1440</v>
      </c>
      <c r="KF48" s="19" t="s">
        <v>1440</v>
      </c>
      <c r="KG48" s="19" t="s">
        <v>1440</v>
      </c>
      <c r="KH48" s="19" t="s">
        <v>1440</v>
      </c>
      <c r="KI48" s="19" t="s">
        <v>1440</v>
      </c>
      <c r="KJ48" s="19" t="s">
        <v>1440</v>
      </c>
      <c r="KK48" s="19" t="s">
        <v>1440</v>
      </c>
      <c r="KL48" s="19" t="s">
        <v>1440</v>
      </c>
      <c r="KM48" s="19" t="s">
        <v>1440</v>
      </c>
      <c r="KN48" s="19" t="s">
        <v>1440</v>
      </c>
      <c r="KO48" s="19" t="s">
        <v>1440</v>
      </c>
      <c r="KP48" s="19" t="s">
        <v>1440</v>
      </c>
      <c r="KQ48" s="19" t="s">
        <v>1440</v>
      </c>
      <c r="KR48" s="19" t="s">
        <v>1440</v>
      </c>
      <c r="KS48" s="19" t="s">
        <v>1440</v>
      </c>
      <c r="KT48" s="19" t="s">
        <v>1440</v>
      </c>
      <c r="KU48" s="19" t="s">
        <v>1440</v>
      </c>
      <c r="KV48" s="19" t="s">
        <v>1440</v>
      </c>
      <c r="KW48" s="19" t="s">
        <v>1440</v>
      </c>
      <c r="KX48" s="19" t="s">
        <v>1440</v>
      </c>
      <c r="KY48" s="19" t="s">
        <v>1440</v>
      </c>
      <c r="KZ48" s="19" t="s">
        <v>1440</v>
      </c>
      <c r="LA48" s="19" t="s">
        <v>1440</v>
      </c>
      <c r="LB48" s="19" t="s">
        <v>1440</v>
      </c>
      <c r="LC48" s="19" t="s">
        <v>1440</v>
      </c>
      <c r="LD48" s="19" t="s">
        <v>1440</v>
      </c>
      <c r="LE48" s="19" t="s">
        <v>1440</v>
      </c>
      <c r="LF48" s="19" t="s">
        <v>1440</v>
      </c>
      <c r="LG48" s="19" t="s">
        <v>1440</v>
      </c>
      <c r="LH48" s="19" t="s">
        <v>1440</v>
      </c>
      <c r="LI48" s="19" t="s">
        <v>1440</v>
      </c>
      <c r="LJ48" s="19" t="s">
        <v>1440</v>
      </c>
      <c r="LK48" s="19" t="s">
        <v>1440</v>
      </c>
      <c r="LL48" s="19" t="s">
        <v>1440</v>
      </c>
      <c r="LM48" s="19" t="s">
        <v>1440</v>
      </c>
      <c r="LN48" s="19" t="s">
        <v>1440</v>
      </c>
      <c r="LO48" s="19" t="s">
        <v>1440</v>
      </c>
      <c r="LP48" s="19" t="s">
        <v>1440</v>
      </c>
      <c r="LQ48" s="19" t="s">
        <v>1440</v>
      </c>
      <c r="LR48" s="19" t="s">
        <v>1440</v>
      </c>
      <c r="LS48" s="19" t="s">
        <v>1440</v>
      </c>
      <c r="LT48" s="19" t="s">
        <v>1440</v>
      </c>
      <c r="LU48" s="19" t="s">
        <v>1440</v>
      </c>
      <c r="LV48" s="19" t="s">
        <v>1440</v>
      </c>
      <c r="LW48" s="19" t="s">
        <v>1440</v>
      </c>
      <c r="LX48" s="19" t="s">
        <v>1440</v>
      </c>
      <c r="LY48" s="19" t="s">
        <v>1440</v>
      </c>
      <c r="LZ48" s="19" t="s">
        <v>1440</v>
      </c>
      <c r="MA48" s="19" t="s">
        <v>1440</v>
      </c>
      <c r="MB48" s="19" t="s">
        <v>1440</v>
      </c>
      <c r="MC48" s="19" t="s">
        <v>1440</v>
      </c>
      <c r="MD48" s="19" t="s">
        <v>1440</v>
      </c>
      <c r="ME48" s="19" t="s">
        <v>1440</v>
      </c>
      <c r="MF48" s="19" t="s">
        <v>1440</v>
      </c>
      <c r="MG48" s="19" t="s">
        <v>1440</v>
      </c>
      <c r="MH48" s="19" t="s">
        <v>1440</v>
      </c>
      <c r="MI48" s="19" t="s">
        <v>1440</v>
      </c>
      <c r="MJ48" s="19" t="s">
        <v>1440</v>
      </c>
      <c r="MK48" s="19" t="s">
        <v>1440</v>
      </c>
      <c r="ML48" s="19" t="s">
        <v>1440</v>
      </c>
      <c r="MM48" s="19" t="s">
        <v>1440</v>
      </c>
      <c r="MN48" s="19" t="s">
        <v>1440</v>
      </c>
      <c r="MO48" s="19" t="s">
        <v>1440</v>
      </c>
      <c r="MP48" s="19" t="s">
        <v>1440</v>
      </c>
      <c r="MQ48" s="19" t="s">
        <v>1440</v>
      </c>
      <c r="MR48" s="19" t="s">
        <v>1440</v>
      </c>
      <c r="MS48" s="19" t="s">
        <v>1440</v>
      </c>
      <c r="MT48" s="19" t="s">
        <v>1440</v>
      </c>
      <c r="MU48" s="19" t="s">
        <v>1440</v>
      </c>
      <c r="MV48" s="19" t="s">
        <v>1440</v>
      </c>
      <c r="MW48" s="19" t="s">
        <v>1440</v>
      </c>
      <c r="MX48" s="19" t="s">
        <v>1440</v>
      </c>
      <c r="MY48" s="19" t="s">
        <v>1440</v>
      </c>
      <c r="MZ48" s="19" t="s">
        <v>1440</v>
      </c>
      <c r="NA48" s="19" t="s">
        <v>1440</v>
      </c>
      <c r="NB48" s="19" t="s">
        <v>1440</v>
      </c>
      <c r="NC48" s="19" t="s">
        <v>1440</v>
      </c>
      <c r="ND48" s="19" t="s">
        <v>1440</v>
      </c>
      <c r="NE48" s="19" t="s">
        <v>1440</v>
      </c>
      <c r="NF48" s="19" t="s">
        <v>1440</v>
      </c>
      <c r="NG48" s="19" t="s">
        <v>1440</v>
      </c>
      <c r="NH48" s="19" t="s">
        <v>1440</v>
      </c>
      <c r="NI48" s="19" t="s">
        <v>1440</v>
      </c>
      <c r="NJ48" s="19" t="s">
        <v>1440</v>
      </c>
      <c r="NK48" s="19" t="s">
        <v>1440</v>
      </c>
      <c r="NL48" s="19" t="s">
        <v>1440</v>
      </c>
      <c r="NM48" s="19" t="s">
        <v>1440</v>
      </c>
      <c r="NN48" s="19" t="s">
        <v>1440</v>
      </c>
      <c r="NO48" s="19" t="s">
        <v>1440</v>
      </c>
      <c r="NP48" s="19" t="s">
        <v>1440</v>
      </c>
      <c r="NQ48" s="19" t="s">
        <v>1440</v>
      </c>
      <c r="NR48" s="19" t="s">
        <v>1440</v>
      </c>
      <c r="NS48" s="19" t="s">
        <v>1440</v>
      </c>
      <c r="NT48" s="19" t="s">
        <v>1440</v>
      </c>
      <c r="NU48" s="19" t="s">
        <v>1440</v>
      </c>
      <c r="NV48" s="19" t="s">
        <v>1440</v>
      </c>
      <c r="NW48" s="19" t="s">
        <v>1440</v>
      </c>
      <c r="NX48" s="19" t="s">
        <v>1440</v>
      </c>
      <c r="NY48" s="19" t="s">
        <v>1440</v>
      </c>
      <c r="NZ48" s="19" t="s">
        <v>1440</v>
      </c>
      <c r="OA48" s="19" t="s">
        <v>1440</v>
      </c>
      <c r="OB48" s="19" t="s">
        <v>1440</v>
      </c>
      <c r="OC48" s="19" t="s">
        <v>1440</v>
      </c>
      <c r="OD48" s="19" t="s">
        <v>1440</v>
      </c>
      <c r="OE48" s="19" t="s">
        <v>1440</v>
      </c>
      <c r="OF48" s="19" t="s">
        <v>1440</v>
      </c>
      <c r="OG48" s="19" t="s">
        <v>1440</v>
      </c>
      <c r="OH48" s="19" t="s">
        <v>1440</v>
      </c>
      <c r="OI48" s="19" t="s">
        <v>1440</v>
      </c>
      <c r="OJ48" s="19" t="s">
        <v>1440</v>
      </c>
      <c r="OK48" s="19" t="s">
        <v>1440</v>
      </c>
      <c r="OL48" s="19" t="s">
        <v>1440</v>
      </c>
      <c r="OM48" s="19" t="s">
        <v>1440</v>
      </c>
      <c r="ON48" s="19" t="s">
        <v>1440</v>
      </c>
      <c r="OO48" s="19" t="s">
        <v>1440</v>
      </c>
      <c r="OP48" s="19" t="s">
        <v>1440</v>
      </c>
      <c r="OQ48" s="19" t="s">
        <v>1440</v>
      </c>
      <c r="OR48" s="19" t="s">
        <v>1440</v>
      </c>
      <c r="OS48" s="19" t="s">
        <v>1440</v>
      </c>
      <c r="OT48" s="19" t="s">
        <v>1440</v>
      </c>
      <c r="OU48" s="19" t="s">
        <v>1440</v>
      </c>
      <c r="OV48" s="19" t="s">
        <v>1440</v>
      </c>
      <c r="OW48" s="19" t="s">
        <v>1440</v>
      </c>
      <c r="OX48" s="19" t="s">
        <v>1440</v>
      </c>
      <c r="OY48" s="19" t="s">
        <v>1440</v>
      </c>
      <c r="OZ48" s="19" t="s">
        <v>1440</v>
      </c>
      <c r="PA48" s="19" t="s">
        <v>1440</v>
      </c>
      <c r="PB48" s="19" t="s">
        <v>1440</v>
      </c>
      <c r="PC48" s="19" t="s">
        <v>1440</v>
      </c>
      <c r="PD48" s="19" t="s">
        <v>1440</v>
      </c>
      <c r="PE48" s="19" t="s">
        <v>1440</v>
      </c>
      <c r="PF48" s="19" t="s">
        <v>1440</v>
      </c>
      <c r="PG48" s="19" t="s">
        <v>1440</v>
      </c>
      <c r="PH48" s="19" t="s">
        <v>1440</v>
      </c>
      <c r="PI48" s="19" t="s">
        <v>1440</v>
      </c>
      <c r="PJ48" s="19" t="s">
        <v>1440</v>
      </c>
      <c r="PK48" s="19" t="s">
        <v>1440</v>
      </c>
      <c r="PL48" s="19" t="s">
        <v>1440</v>
      </c>
      <c r="PM48" s="19" t="s">
        <v>1440</v>
      </c>
      <c r="PN48" s="19" t="s">
        <v>1440</v>
      </c>
      <c r="PO48" s="19" t="s">
        <v>1440</v>
      </c>
      <c r="PP48" s="19" t="s">
        <v>1440</v>
      </c>
      <c r="PQ48" s="19" t="s">
        <v>1440</v>
      </c>
      <c r="PR48" s="19" t="s">
        <v>1440</v>
      </c>
      <c r="PS48" s="19" t="s">
        <v>1440</v>
      </c>
      <c r="PT48" s="19" t="s">
        <v>1440</v>
      </c>
      <c r="PU48" s="19" t="s">
        <v>1440</v>
      </c>
      <c r="PV48" s="19" t="s">
        <v>1440</v>
      </c>
      <c r="PW48" s="19" t="s">
        <v>1440</v>
      </c>
      <c r="PX48" s="19" t="s">
        <v>1440</v>
      </c>
      <c r="PY48" s="19" t="s">
        <v>1440</v>
      </c>
      <c r="PZ48" s="19" t="s">
        <v>1440</v>
      </c>
      <c r="QA48" s="19" t="s">
        <v>1440</v>
      </c>
      <c r="QB48" s="19" t="s">
        <v>1440</v>
      </c>
      <c r="QC48" s="19" t="s">
        <v>1440</v>
      </c>
      <c r="QD48" s="19" t="s">
        <v>1440</v>
      </c>
      <c r="QE48" s="19" t="s">
        <v>1440</v>
      </c>
      <c r="QF48" s="19" t="s">
        <v>1440</v>
      </c>
      <c r="QG48" s="19" t="s">
        <v>1440</v>
      </c>
      <c r="QH48" s="19" t="s">
        <v>1440</v>
      </c>
      <c r="QI48" s="19" t="s">
        <v>1440</v>
      </c>
      <c r="QJ48" s="19" t="s">
        <v>1440</v>
      </c>
      <c r="QK48" s="19" t="s">
        <v>1440</v>
      </c>
      <c r="QL48" s="19" t="s">
        <v>1440</v>
      </c>
      <c r="QM48" s="19" t="s">
        <v>1440</v>
      </c>
      <c r="QN48" s="19" t="s">
        <v>1440</v>
      </c>
      <c r="QO48" s="19" t="s">
        <v>1440</v>
      </c>
      <c r="QP48" s="19" t="s">
        <v>1440</v>
      </c>
      <c r="QQ48" s="19" t="s">
        <v>1440</v>
      </c>
      <c r="QR48" s="19" t="s">
        <v>1440</v>
      </c>
      <c r="QS48" s="19" t="s">
        <v>1440</v>
      </c>
      <c r="QT48" s="19" t="s">
        <v>1440</v>
      </c>
      <c r="QU48" s="19" t="s">
        <v>1440</v>
      </c>
      <c r="QV48" s="19" t="s">
        <v>1440</v>
      </c>
      <c r="QW48" s="19" t="s">
        <v>1440</v>
      </c>
      <c r="QX48" s="19" t="s">
        <v>1440</v>
      </c>
      <c r="QY48" s="19" t="s">
        <v>1440</v>
      </c>
      <c r="QZ48" s="19" t="s">
        <v>1440</v>
      </c>
      <c r="RA48" s="19" t="s">
        <v>1440</v>
      </c>
      <c r="RB48" s="19" t="s">
        <v>1440</v>
      </c>
      <c r="RC48" s="19" t="s">
        <v>1440</v>
      </c>
      <c r="RD48" s="19" t="s">
        <v>1440</v>
      </c>
      <c r="RE48" s="19" t="s">
        <v>1440</v>
      </c>
      <c r="RF48" s="19" t="s">
        <v>1440</v>
      </c>
      <c r="RG48" s="19" t="s">
        <v>1440</v>
      </c>
      <c r="RH48" s="19" t="s">
        <v>1440</v>
      </c>
      <c r="RI48" s="19" t="s">
        <v>1440</v>
      </c>
      <c r="RJ48" s="19" t="s">
        <v>1440</v>
      </c>
      <c r="RK48" s="19" t="s">
        <v>1440</v>
      </c>
      <c r="RL48" s="19" t="s">
        <v>1440</v>
      </c>
      <c r="RM48" s="19" t="s">
        <v>1440</v>
      </c>
      <c r="RN48" s="19" t="s">
        <v>1440</v>
      </c>
      <c r="RO48" s="19" t="s">
        <v>1440</v>
      </c>
      <c r="RP48" s="19" t="s">
        <v>1440</v>
      </c>
      <c r="RQ48" s="19" t="s">
        <v>1440</v>
      </c>
      <c r="RR48" s="19" t="s">
        <v>1440</v>
      </c>
      <c r="RS48" s="19" t="s">
        <v>1440</v>
      </c>
      <c r="RT48" s="19" t="s">
        <v>1440</v>
      </c>
      <c r="RU48" s="19" t="s">
        <v>1440</v>
      </c>
      <c r="RV48" s="19" t="s">
        <v>1440</v>
      </c>
      <c r="RW48" s="19" t="s">
        <v>1440</v>
      </c>
      <c r="RX48" s="19" t="s">
        <v>1440</v>
      </c>
      <c r="RY48" s="19" t="s">
        <v>1440</v>
      </c>
      <c r="RZ48" s="19" t="s">
        <v>1440</v>
      </c>
      <c r="SA48" s="19" t="s">
        <v>1440</v>
      </c>
      <c r="SB48" s="19" t="s">
        <v>1440</v>
      </c>
      <c r="SC48" s="19" t="s">
        <v>1440</v>
      </c>
      <c r="SD48" s="19" t="s">
        <v>1440</v>
      </c>
      <c r="SE48" s="19" t="s">
        <v>1440</v>
      </c>
      <c r="SF48" s="19" t="s">
        <v>1440</v>
      </c>
      <c r="SG48" s="19" t="s">
        <v>1440</v>
      </c>
      <c r="SH48" s="19" t="s">
        <v>1440</v>
      </c>
      <c r="SI48" s="19" t="s">
        <v>1440</v>
      </c>
      <c r="SJ48" s="19" t="s">
        <v>1440</v>
      </c>
      <c r="SK48" s="19" t="s">
        <v>1440</v>
      </c>
      <c r="SL48" s="19" t="s">
        <v>1440</v>
      </c>
      <c r="SM48" s="19" t="s">
        <v>1440</v>
      </c>
      <c r="SN48" s="19" t="s">
        <v>1440</v>
      </c>
      <c r="SO48" s="19" t="s">
        <v>1440</v>
      </c>
      <c r="SP48" s="19" t="s">
        <v>1440</v>
      </c>
      <c r="SQ48" s="19" t="s">
        <v>1440</v>
      </c>
      <c r="SR48" s="19" t="s">
        <v>1440</v>
      </c>
      <c r="SS48" s="19" t="s">
        <v>1440</v>
      </c>
      <c r="ST48" s="19" t="s">
        <v>1440</v>
      </c>
      <c r="SU48" s="19" t="s">
        <v>1440</v>
      </c>
      <c r="SV48" s="19" t="s">
        <v>1440</v>
      </c>
      <c r="SW48" s="19" t="s">
        <v>1440</v>
      </c>
      <c r="SX48" s="19" t="s">
        <v>1440</v>
      </c>
      <c r="SY48" s="19" t="s">
        <v>1440</v>
      </c>
      <c r="SZ48" s="19" t="s">
        <v>1440</v>
      </c>
      <c r="TA48" s="19" t="s">
        <v>1440</v>
      </c>
      <c r="TB48" s="19" t="s">
        <v>1440</v>
      </c>
      <c r="TC48" s="19" t="s">
        <v>1440</v>
      </c>
      <c r="TD48" s="19" t="s">
        <v>1440</v>
      </c>
      <c r="TE48" s="19" t="s">
        <v>1440</v>
      </c>
      <c r="TF48" s="19" t="s">
        <v>1440</v>
      </c>
      <c r="TG48" s="19" t="s">
        <v>1440</v>
      </c>
      <c r="TH48" s="19" t="s">
        <v>1440</v>
      </c>
      <c r="TI48" s="19" t="s">
        <v>1440</v>
      </c>
      <c r="TJ48" s="19" t="s">
        <v>1440</v>
      </c>
      <c r="TK48" s="19" t="s">
        <v>1440</v>
      </c>
      <c r="TL48" s="19" t="s">
        <v>1440</v>
      </c>
      <c r="TM48" s="19" t="s">
        <v>1440</v>
      </c>
      <c r="TN48" s="19" t="s">
        <v>1440</v>
      </c>
      <c r="TO48" s="19" t="s">
        <v>1440</v>
      </c>
      <c r="TP48" s="19" t="s">
        <v>1440</v>
      </c>
      <c r="TQ48" s="19" t="s">
        <v>1440</v>
      </c>
      <c r="TR48" s="19" t="s">
        <v>1440</v>
      </c>
      <c r="TS48" s="19" t="s">
        <v>1440</v>
      </c>
      <c r="TT48" s="19" t="s">
        <v>1440</v>
      </c>
      <c r="TU48" s="19" t="s">
        <v>1440</v>
      </c>
      <c r="TV48" s="19" t="s">
        <v>1440</v>
      </c>
      <c r="TW48" s="19" t="s">
        <v>1440</v>
      </c>
      <c r="TX48" s="19" t="s">
        <v>1440</v>
      </c>
      <c r="TY48" s="19" t="s">
        <v>1440</v>
      </c>
      <c r="TZ48" s="19" t="s">
        <v>1440</v>
      </c>
      <c r="UA48" s="19" t="s">
        <v>1440</v>
      </c>
      <c r="UB48" s="19" t="s">
        <v>1440</v>
      </c>
      <c r="UC48" s="19" t="s">
        <v>1440</v>
      </c>
      <c r="UD48" s="19" t="s">
        <v>1440</v>
      </c>
      <c r="UE48" s="19" t="s">
        <v>1440</v>
      </c>
      <c r="UF48" s="19" t="s">
        <v>1440</v>
      </c>
      <c r="UG48" s="19" t="s">
        <v>1440</v>
      </c>
      <c r="UH48" s="19" t="s">
        <v>1440</v>
      </c>
      <c r="UI48" s="19" t="s">
        <v>1440</v>
      </c>
      <c r="UJ48" s="19" t="s">
        <v>1440</v>
      </c>
      <c r="UK48" s="19" t="s">
        <v>1440</v>
      </c>
      <c r="UL48" s="19" t="s">
        <v>1440</v>
      </c>
      <c r="UM48" s="19" t="s">
        <v>1440</v>
      </c>
      <c r="UN48" s="19" t="s">
        <v>1440</v>
      </c>
      <c r="UO48" s="19" t="s">
        <v>1440</v>
      </c>
      <c r="UP48" s="19" t="s">
        <v>1440</v>
      </c>
      <c r="UQ48" s="19" t="s">
        <v>1440</v>
      </c>
      <c r="UR48" s="19" t="s">
        <v>1440</v>
      </c>
      <c r="US48" s="19" t="s">
        <v>1440</v>
      </c>
      <c r="UT48" s="19" t="s">
        <v>1440</v>
      </c>
      <c r="UU48" s="19" t="s">
        <v>1440</v>
      </c>
      <c r="UV48" s="19" t="s">
        <v>1440</v>
      </c>
      <c r="UW48" s="19" t="s">
        <v>1440</v>
      </c>
      <c r="UX48" s="19" t="s">
        <v>1440</v>
      </c>
      <c r="UY48" s="19" t="s">
        <v>1440</v>
      </c>
      <c r="UZ48" s="19" t="s">
        <v>1440</v>
      </c>
      <c r="VA48" s="19" t="s">
        <v>1440</v>
      </c>
      <c r="VB48" s="19" t="s">
        <v>1440</v>
      </c>
      <c r="VC48" s="19" t="s">
        <v>1440</v>
      </c>
      <c r="VD48" s="19" t="s">
        <v>1440</v>
      </c>
      <c r="VE48" s="19" t="s">
        <v>1440</v>
      </c>
      <c r="VF48" s="19" t="s">
        <v>1440</v>
      </c>
      <c r="VG48" s="19" t="s">
        <v>1440</v>
      </c>
      <c r="VH48" s="19" t="s">
        <v>1440</v>
      </c>
      <c r="VI48" s="19" t="s">
        <v>1440</v>
      </c>
      <c r="VJ48" s="19" t="s">
        <v>1440</v>
      </c>
      <c r="VK48" s="19" t="s">
        <v>1440</v>
      </c>
      <c r="VL48" s="19" t="s">
        <v>1440</v>
      </c>
      <c r="VM48" s="19" t="s">
        <v>1440</v>
      </c>
      <c r="VN48" s="19" t="s">
        <v>1440</v>
      </c>
      <c r="VO48" s="19" t="s">
        <v>1440</v>
      </c>
      <c r="VP48" s="19" t="s">
        <v>1440</v>
      </c>
      <c r="VQ48" s="19" t="s">
        <v>1440</v>
      </c>
      <c r="VR48" s="19" t="s">
        <v>1440</v>
      </c>
      <c r="VS48" s="19" t="s">
        <v>1440</v>
      </c>
      <c r="VT48" s="19" t="s">
        <v>1440</v>
      </c>
      <c r="VU48" s="19" t="s">
        <v>1440</v>
      </c>
      <c r="VV48" s="19" t="s">
        <v>1440</v>
      </c>
      <c r="VW48" s="19" t="s">
        <v>1440</v>
      </c>
      <c r="VX48" s="19" t="s">
        <v>1440</v>
      </c>
      <c r="VY48" s="19" t="s">
        <v>1440</v>
      </c>
      <c r="VZ48" s="19" t="s">
        <v>1440</v>
      </c>
      <c r="WA48" s="19" t="s">
        <v>1440</v>
      </c>
      <c r="WB48" s="19" t="s">
        <v>1440</v>
      </c>
      <c r="WC48" s="19" t="s">
        <v>1440</v>
      </c>
      <c r="WD48" s="19" t="s">
        <v>1440</v>
      </c>
      <c r="WE48" s="19" t="s">
        <v>1440</v>
      </c>
      <c r="WF48" s="19" t="s">
        <v>1440</v>
      </c>
      <c r="WG48" s="19" t="s">
        <v>1440</v>
      </c>
      <c r="WH48" s="19" t="s">
        <v>1440</v>
      </c>
      <c r="WI48" s="19" t="s">
        <v>1440</v>
      </c>
      <c r="WJ48" s="19" t="s">
        <v>1440</v>
      </c>
      <c r="WK48" s="19" t="s">
        <v>1440</v>
      </c>
      <c r="WL48" s="19" t="s">
        <v>1440</v>
      </c>
      <c r="WM48" s="19" t="s">
        <v>1440</v>
      </c>
      <c r="WN48" s="19" t="s">
        <v>1440</v>
      </c>
      <c r="WO48" s="19" t="s">
        <v>1440</v>
      </c>
      <c r="WP48" s="19" t="s">
        <v>1440</v>
      </c>
      <c r="WQ48" s="19" t="s">
        <v>1440</v>
      </c>
      <c r="WR48" s="19" t="s">
        <v>1440</v>
      </c>
      <c r="WS48" s="19" t="s">
        <v>1440</v>
      </c>
      <c r="WT48" s="19" t="s">
        <v>1440</v>
      </c>
      <c r="WU48" s="19" t="s">
        <v>1440</v>
      </c>
      <c r="WV48" s="19" t="s">
        <v>1440</v>
      </c>
      <c r="WW48" s="19" t="s">
        <v>1440</v>
      </c>
      <c r="WX48" s="19" t="s">
        <v>1440</v>
      </c>
      <c r="WY48" s="19" t="s">
        <v>1440</v>
      </c>
      <c r="WZ48" s="19" t="s">
        <v>1440</v>
      </c>
      <c r="XA48" s="19" t="s">
        <v>1440</v>
      </c>
      <c r="XB48" s="19" t="s">
        <v>1440</v>
      </c>
      <c r="XC48" s="19" t="s">
        <v>1440</v>
      </c>
      <c r="XD48" s="19" t="s">
        <v>1440</v>
      </c>
      <c r="XE48" s="19" t="s">
        <v>1440</v>
      </c>
      <c r="XF48" s="19" t="s">
        <v>1440</v>
      </c>
      <c r="XG48" s="19" t="s">
        <v>1440</v>
      </c>
      <c r="XH48" s="19" t="s">
        <v>1440</v>
      </c>
      <c r="XI48" s="19" t="s">
        <v>1440</v>
      </c>
      <c r="XJ48" s="19" t="s">
        <v>1440</v>
      </c>
      <c r="XK48" s="19" t="s">
        <v>1440</v>
      </c>
      <c r="XL48" s="19" t="s">
        <v>1440</v>
      </c>
      <c r="XM48" s="19" t="s">
        <v>1440</v>
      </c>
      <c r="XN48" s="19" t="s">
        <v>1440</v>
      </c>
      <c r="XO48" s="19" t="s">
        <v>1440</v>
      </c>
      <c r="XP48" s="19" t="s">
        <v>1440</v>
      </c>
      <c r="XQ48" s="19" t="s">
        <v>1440</v>
      </c>
      <c r="XR48" s="19" t="s">
        <v>1440</v>
      </c>
      <c r="XS48" s="19" t="s">
        <v>1440</v>
      </c>
      <c r="XT48" s="19" t="s">
        <v>1440</v>
      </c>
      <c r="XU48" s="19" t="s">
        <v>1440</v>
      </c>
      <c r="XV48" s="19" t="s">
        <v>1440</v>
      </c>
      <c r="XW48" s="19" t="s">
        <v>1440</v>
      </c>
      <c r="XX48" s="19" t="s">
        <v>1440</v>
      </c>
      <c r="XY48" s="19" t="s">
        <v>1440</v>
      </c>
      <c r="XZ48" s="19" t="s">
        <v>1440</v>
      </c>
      <c r="YA48" s="19" t="s">
        <v>1440</v>
      </c>
      <c r="YB48" s="19" t="s">
        <v>1440</v>
      </c>
      <c r="YC48" s="19" t="s">
        <v>1440</v>
      </c>
      <c r="YD48" s="19" t="s">
        <v>1440</v>
      </c>
      <c r="YE48" s="19" t="s">
        <v>1440</v>
      </c>
      <c r="YF48" s="19" t="s">
        <v>1440</v>
      </c>
      <c r="YG48" s="19" t="s">
        <v>1440</v>
      </c>
      <c r="YH48" s="19" t="s">
        <v>1440</v>
      </c>
      <c r="YI48" s="19" t="s">
        <v>1440</v>
      </c>
      <c r="YJ48" s="19" t="s">
        <v>1440</v>
      </c>
      <c r="YK48" s="19" t="s">
        <v>1440</v>
      </c>
      <c r="YL48" s="19" t="s">
        <v>1440</v>
      </c>
      <c r="YM48" s="19" t="s">
        <v>1440</v>
      </c>
      <c r="YN48" s="19" t="s">
        <v>1440</v>
      </c>
      <c r="YO48" s="19" t="s">
        <v>1440</v>
      </c>
      <c r="YP48" s="19" t="s">
        <v>1440</v>
      </c>
      <c r="YQ48" s="19" t="s">
        <v>1440</v>
      </c>
      <c r="YR48" s="19" t="s">
        <v>1440</v>
      </c>
      <c r="YS48" s="19" t="s">
        <v>1440</v>
      </c>
      <c r="YT48" s="19" t="s">
        <v>1440</v>
      </c>
      <c r="YU48" s="19" t="s">
        <v>1440</v>
      </c>
      <c r="YV48" s="19" t="s">
        <v>1440</v>
      </c>
      <c r="YW48" s="19" t="s">
        <v>1440</v>
      </c>
      <c r="YX48" s="19" t="s">
        <v>1440</v>
      </c>
      <c r="YY48" s="19" t="s">
        <v>1440</v>
      </c>
      <c r="YZ48" s="19" t="s">
        <v>1440</v>
      </c>
      <c r="ZA48" s="19" t="s">
        <v>1440</v>
      </c>
      <c r="ZB48" s="19" t="s">
        <v>1440</v>
      </c>
      <c r="ZC48" s="19" t="s">
        <v>1440</v>
      </c>
      <c r="ZD48" s="19" t="s">
        <v>1440</v>
      </c>
      <c r="ZE48" s="19" t="s">
        <v>1440</v>
      </c>
      <c r="ZF48" s="19" t="s">
        <v>1440</v>
      </c>
      <c r="ZG48" s="19" t="s">
        <v>1440</v>
      </c>
      <c r="ZH48" s="19" t="s">
        <v>1440</v>
      </c>
      <c r="ZI48" s="19" t="s">
        <v>1440</v>
      </c>
      <c r="ZJ48" s="19" t="s">
        <v>1440</v>
      </c>
      <c r="ZK48" s="19" t="s">
        <v>1440</v>
      </c>
      <c r="ZL48" s="19" t="s">
        <v>1440</v>
      </c>
      <c r="ZM48" s="19" t="s">
        <v>1440</v>
      </c>
      <c r="ZN48" s="19" t="s">
        <v>1440</v>
      </c>
      <c r="ZO48" s="19" t="s">
        <v>1440</v>
      </c>
      <c r="ZP48" s="19" t="s">
        <v>1440</v>
      </c>
      <c r="ZQ48" s="19" t="s">
        <v>1440</v>
      </c>
      <c r="ZR48" s="19" t="s">
        <v>1440</v>
      </c>
      <c r="ZS48" s="19" t="s">
        <v>1440</v>
      </c>
      <c r="ZT48" s="19" t="s">
        <v>1440</v>
      </c>
      <c r="ZU48" s="19" t="s">
        <v>1440</v>
      </c>
      <c r="ZV48" s="19" t="s">
        <v>1440</v>
      </c>
      <c r="ZW48" s="19" t="s">
        <v>1440</v>
      </c>
      <c r="ZX48" s="19" t="s">
        <v>1440</v>
      </c>
      <c r="ZY48" s="19" t="s">
        <v>1440</v>
      </c>
      <c r="ZZ48" s="19" t="s">
        <v>1440</v>
      </c>
      <c r="AAA48" s="19" t="s">
        <v>1440</v>
      </c>
      <c r="AAB48" s="19" t="s">
        <v>1440</v>
      </c>
      <c r="AAC48" s="19" t="s">
        <v>1440</v>
      </c>
      <c r="AAD48" s="19" t="s">
        <v>1440</v>
      </c>
      <c r="AAE48" s="19" t="s">
        <v>1440</v>
      </c>
      <c r="AAF48" s="19" t="s">
        <v>1440</v>
      </c>
      <c r="AAG48" s="19" t="s">
        <v>1440</v>
      </c>
      <c r="AAH48" s="19" t="s">
        <v>1440</v>
      </c>
      <c r="AAI48" s="19" t="s">
        <v>1440</v>
      </c>
      <c r="AAJ48" s="19" t="s">
        <v>1440</v>
      </c>
      <c r="AAK48" s="19" t="s">
        <v>1440</v>
      </c>
      <c r="AAL48" s="19" t="s">
        <v>1440</v>
      </c>
      <c r="AAM48" s="19" t="s">
        <v>1440</v>
      </c>
      <c r="AAN48" s="19" t="s">
        <v>1440</v>
      </c>
      <c r="AAO48" s="19" t="s">
        <v>1440</v>
      </c>
      <c r="AAP48" s="19" t="s">
        <v>1440</v>
      </c>
      <c r="AAQ48" s="19" t="s">
        <v>1440</v>
      </c>
      <c r="AAR48" s="19" t="s">
        <v>1440</v>
      </c>
      <c r="AAS48" s="19" t="s">
        <v>1440</v>
      </c>
      <c r="AAT48" s="19" t="s">
        <v>1440</v>
      </c>
      <c r="AAU48" s="19" t="s">
        <v>1440</v>
      </c>
      <c r="AAV48" s="19" t="s">
        <v>1440</v>
      </c>
      <c r="AAW48" s="19" t="s">
        <v>1440</v>
      </c>
      <c r="AAX48" s="19" t="s">
        <v>1440</v>
      </c>
      <c r="AAY48" s="19" t="s">
        <v>1440</v>
      </c>
      <c r="AAZ48" s="19" t="s">
        <v>1440</v>
      </c>
      <c r="ABA48" s="19" t="s">
        <v>1440</v>
      </c>
      <c r="ABB48" s="19" t="s">
        <v>1440</v>
      </c>
      <c r="ABC48" s="19" t="s">
        <v>1440</v>
      </c>
      <c r="ABD48" s="19" t="s">
        <v>1440</v>
      </c>
      <c r="ABE48" s="19" t="s">
        <v>1440</v>
      </c>
      <c r="ABF48" s="19" t="s">
        <v>1440</v>
      </c>
      <c r="ABG48" s="19" t="s">
        <v>1440</v>
      </c>
      <c r="ABH48" s="19" t="s">
        <v>1440</v>
      </c>
      <c r="ABI48" s="19" t="s">
        <v>1440</v>
      </c>
      <c r="ABJ48" s="19" t="s">
        <v>1440</v>
      </c>
      <c r="ABK48" s="19" t="s">
        <v>1440</v>
      </c>
      <c r="ABL48" s="19" t="s">
        <v>1440</v>
      </c>
      <c r="ABM48" s="19" t="s">
        <v>1440</v>
      </c>
      <c r="ABN48" s="19" t="s">
        <v>1440</v>
      </c>
      <c r="ABO48" s="19" t="s">
        <v>1440</v>
      </c>
      <c r="ABP48" s="19" t="s">
        <v>1440</v>
      </c>
      <c r="ABQ48" s="19" t="s">
        <v>1440</v>
      </c>
      <c r="ABR48" s="19" t="s">
        <v>1440</v>
      </c>
      <c r="ABS48" s="19" t="s">
        <v>1440</v>
      </c>
      <c r="ABT48" s="19" t="s">
        <v>1440</v>
      </c>
      <c r="ABU48" s="19" t="s">
        <v>1440</v>
      </c>
      <c r="ABV48" s="19" t="s">
        <v>1440</v>
      </c>
      <c r="ABW48" s="19" t="s">
        <v>1440</v>
      </c>
      <c r="ABX48" s="19" t="s">
        <v>1440</v>
      </c>
      <c r="ABY48" s="19" t="s">
        <v>1440</v>
      </c>
      <c r="ABZ48" s="19" t="s">
        <v>1440</v>
      </c>
      <c r="ACA48" s="19" t="s">
        <v>1440</v>
      </c>
      <c r="ACB48" s="19" t="s">
        <v>1440</v>
      </c>
      <c r="ACC48" s="19" t="s">
        <v>1440</v>
      </c>
      <c r="ACD48" s="19" t="s">
        <v>1440</v>
      </c>
      <c r="ACE48" s="19" t="s">
        <v>1440</v>
      </c>
      <c r="ACF48" s="19" t="s">
        <v>1440</v>
      </c>
      <c r="ACG48" s="19" t="s">
        <v>1440</v>
      </c>
      <c r="ACH48" s="19" t="s">
        <v>1440</v>
      </c>
      <c r="ACI48" s="19" t="s">
        <v>1440</v>
      </c>
      <c r="ACJ48" s="19" t="s">
        <v>1440</v>
      </c>
      <c r="ACK48" s="19" t="s">
        <v>1440</v>
      </c>
      <c r="ACL48" s="19" t="s">
        <v>1440</v>
      </c>
      <c r="ACM48" s="19" t="s">
        <v>1440</v>
      </c>
      <c r="ACN48" s="19" t="s">
        <v>1440</v>
      </c>
      <c r="ACO48" s="19" t="s">
        <v>1440</v>
      </c>
      <c r="ACP48" s="19" t="s">
        <v>1440</v>
      </c>
      <c r="ACQ48" s="19" t="s">
        <v>1440</v>
      </c>
      <c r="ACR48" s="19" t="s">
        <v>1440</v>
      </c>
      <c r="ACS48" s="19" t="s">
        <v>1440</v>
      </c>
      <c r="ACT48" s="19" t="s">
        <v>1440</v>
      </c>
      <c r="ACU48" s="19" t="s">
        <v>1440</v>
      </c>
      <c r="ACV48" s="19" t="s">
        <v>1440</v>
      </c>
      <c r="ACW48" s="19" t="s">
        <v>1440</v>
      </c>
      <c r="ACX48" s="19" t="s">
        <v>1440</v>
      </c>
      <c r="ACY48" s="19" t="s">
        <v>1440</v>
      </c>
      <c r="ACZ48" s="19" t="s">
        <v>1440</v>
      </c>
      <c r="ADA48" s="19" t="s">
        <v>1440</v>
      </c>
      <c r="ADB48" s="19" t="s">
        <v>1440</v>
      </c>
      <c r="ADC48" s="19" t="s">
        <v>1440</v>
      </c>
      <c r="ADD48" s="19" t="s">
        <v>1440</v>
      </c>
      <c r="ADE48" s="19" t="s">
        <v>1440</v>
      </c>
      <c r="ADF48" s="19" t="s">
        <v>1440</v>
      </c>
      <c r="ADG48" s="19" t="s">
        <v>1440</v>
      </c>
      <c r="ADH48" s="19" t="s">
        <v>1440</v>
      </c>
      <c r="ADI48" s="19" t="s">
        <v>1440</v>
      </c>
      <c r="ADJ48" s="19" t="s">
        <v>1440</v>
      </c>
      <c r="ADK48" s="19" t="s">
        <v>1440</v>
      </c>
      <c r="ADL48" s="19" t="s">
        <v>1440</v>
      </c>
      <c r="ADM48" s="19" t="s">
        <v>1440</v>
      </c>
      <c r="ADN48" s="19" t="s">
        <v>1440</v>
      </c>
      <c r="ADO48" s="19" t="s">
        <v>1440</v>
      </c>
      <c r="ADP48" s="19" t="s">
        <v>1440</v>
      </c>
      <c r="ADQ48" s="19" t="s">
        <v>1440</v>
      </c>
      <c r="ADR48" s="19" t="s">
        <v>1440</v>
      </c>
      <c r="ADS48" s="19" t="s">
        <v>1440</v>
      </c>
      <c r="ADT48" s="19" t="s">
        <v>1440</v>
      </c>
      <c r="ADU48" s="19" t="s">
        <v>1440</v>
      </c>
      <c r="ADV48" s="19" t="s">
        <v>1440</v>
      </c>
      <c r="ADW48" s="19" t="s">
        <v>1440</v>
      </c>
      <c r="ADX48" s="19" t="s">
        <v>1440</v>
      </c>
      <c r="ADY48" s="19" t="s">
        <v>1440</v>
      </c>
      <c r="ADZ48" s="19" t="s">
        <v>1440</v>
      </c>
      <c r="AEA48" s="19" t="s">
        <v>1440</v>
      </c>
      <c r="AEB48" s="19" t="s">
        <v>1440</v>
      </c>
      <c r="AEC48" s="19" t="s">
        <v>1440</v>
      </c>
      <c r="AED48" s="19" t="s">
        <v>1440</v>
      </c>
      <c r="AEE48" s="19" t="s">
        <v>1440</v>
      </c>
      <c r="AEF48" s="19" t="s">
        <v>1440</v>
      </c>
      <c r="AEG48" s="19" t="s">
        <v>1440</v>
      </c>
      <c r="AEH48" s="19" t="s">
        <v>1440</v>
      </c>
      <c r="AEI48" s="19" t="s">
        <v>1440</v>
      </c>
      <c r="AEJ48" s="19" t="s">
        <v>1440</v>
      </c>
      <c r="AEK48" s="19" t="s">
        <v>1440</v>
      </c>
      <c r="AEL48" s="19" t="s">
        <v>1440</v>
      </c>
      <c r="AEM48" s="19" t="s">
        <v>1440</v>
      </c>
      <c r="AEN48" s="19" t="s">
        <v>1440</v>
      </c>
      <c r="AEO48" s="19" t="s">
        <v>1440</v>
      </c>
      <c r="AEP48" s="19" t="s">
        <v>1440</v>
      </c>
      <c r="AEQ48" s="19" t="s">
        <v>1440</v>
      </c>
      <c r="AER48" s="19" t="s">
        <v>1440</v>
      </c>
      <c r="AES48" s="19" t="s">
        <v>1440</v>
      </c>
      <c r="AET48" s="19" t="s">
        <v>1440</v>
      </c>
      <c r="AEU48" s="19" t="s">
        <v>1440</v>
      </c>
      <c r="AEV48" s="19" t="s">
        <v>1440</v>
      </c>
      <c r="AEW48" s="19" t="s">
        <v>1440</v>
      </c>
      <c r="AEX48" s="19" t="s">
        <v>1440</v>
      </c>
      <c r="AEY48" s="19" t="s">
        <v>1440</v>
      </c>
      <c r="AEZ48" s="19" t="s">
        <v>1440</v>
      </c>
      <c r="AFA48" s="19" t="s">
        <v>1440</v>
      </c>
      <c r="AFB48" s="19" t="s">
        <v>1440</v>
      </c>
      <c r="AFC48" s="19" t="s">
        <v>1440</v>
      </c>
      <c r="AFD48" s="19" t="s">
        <v>1440</v>
      </c>
      <c r="AFE48" s="19" t="s">
        <v>1440</v>
      </c>
      <c r="AFF48" s="19" t="s">
        <v>1440</v>
      </c>
      <c r="AFG48" s="19" t="s">
        <v>1440</v>
      </c>
      <c r="AFH48" s="19" t="s">
        <v>1440</v>
      </c>
      <c r="AFI48" s="19" t="s">
        <v>1440</v>
      </c>
      <c r="AFJ48" s="19" t="s">
        <v>1440</v>
      </c>
      <c r="AFK48" s="19" t="s">
        <v>1440</v>
      </c>
      <c r="AFL48" s="19" t="s">
        <v>1440</v>
      </c>
      <c r="AFM48" s="19" t="s">
        <v>1440</v>
      </c>
      <c r="AFN48" s="19" t="s">
        <v>1440</v>
      </c>
      <c r="AFO48" s="19" t="s">
        <v>1440</v>
      </c>
      <c r="AFP48" s="19" t="s">
        <v>1440</v>
      </c>
      <c r="AFQ48" s="19" t="s">
        <v>1440</v>
      </c>
      <c r="AFR48" s="19" t="s">
        <v>1440</v>
      </c>
      <c r="AFS48" s="19" t="s">
        <v>1440</v>
      </c>
      <c r="AFT48" s="19" t="s">
        <v>1440</v>
      </c>
      <c r="AFU48" s="19" t="s">
        <v>1440</v>
      </c>
      <c r="AFV48" s="19" t="s">
        <v>1440</v>
      </c>
      <c r="AFW48" s="19" t="s">
        <v>1440</v>
      </c>
      <c r="AFX48" s="19" t="s">
        <v>1440</v>
      </c>
      <c r="AFY48" s="19" t="s">
        <v>1440</v>
      </c>
      <c r="AFZ48" s="19" t="s">
        <v>1440</v>
      </c>
      <c r="AGA48" s="19" t="s">
        <v>1440</v>
      </c>
      <c r="AGB48" s="19" t="s">
        <v>1440</v>
      </c>
      <c r="AGC48" s="19" t="s">
        <v>1440</v>
      </c>
      <c r="AGD48" s="19" t="s">
        <v>1440</v>
      </c>
      <c r="AGE48" s="19" t="s">
        <v>1440</v>
      </c>
      <c r="AGF48" s="19" t="s">
        <v>1440</v>
      </c>
      <c r="AGG48" s="19" t="s">
        <v>1440</v>
      </c>
      <c r="AGH48" s="19" t="s">
        <v>1440</v>
      </c>
      <c r="AGI48" s="19" t="s">
        <v>1440</v>
      </c>
      <c r="AGJ48" s="19" t="s">
        <v>1440</v>
      </c>
      <c r="AGK48" s="19" t="s">
        <v>1440</v>
      </c>
      <c r="AGL48" s="19" t="s">
        <v>1440</v>
      </c>
      <c r="AGM48" s="19" t="s">
        <v>1440</v>
      </c>
      <c r="AGN48" s="19" t="s">
        <v>1440</v>
      </c>
      <c r="AGO48" s="19" t="s">
        <v>1440</v>
      </c>
      <c r="AGP48" s="19" t="s">
        <v>1440</v>
      </c>
      <c r="AGQ48" s="19" t="s">
        <v>1440</v>
      </c>
      <c r="AGR48" s="19" t="s">
        <v>1440</v>
      </c>
      <c r="AGS48" s="19" t="s">
        <v>1440</v>
      </c>
      <c r="AGT48" s="19" t="s">
        <v>1440</v>
      </c>
      <c r="AGU48" s="19" t="s">
        <v>1440</v>
      </c>
      <c r="AGV48" s="19" t="s">
        <v>1440</v>
      </c>
      <c r="AGW48" s="19" t="s">
        <v>1440</v>
      </c>
      <c r="AGX48" s="19" t="s">
        <v>1440</v>
      </c>
      <c r="AGY48" s="19" t="s">
        <v>1440</v>
      </c>
      <c r="AGZ48" s="19" t="s">
        <v>1440</v>
      </c>
      <c r="AHA48" s="19" t="s">
        <v>1440</v>
      </c>
      <c r="AHB48" s="19" t="s">
        <v>1440</v>
      </c>
      <c r="AHC48" s="19" t="s">
        <v>1440</v>
      </c>
      <c r="AHD48" s="19" t="s">
        <v>1440</v>
      </c>
      <c r="AHE48" s="19" t="s">
        <v>1440</v>
      </c>
      <c r="AHF48" s="19" t="s">
        <v>1440</v>
      </c>
      <c r="AHG48" s="19" t="s">
        <v>1440</v>
      </c>
      <c r="AHH48" s="19" t="s">
        <v>1440</v>
      </c>
      <c r="AHI48" s="19" t="s">
        <v>1440</v>
      </c>
      <c r="AHJ48" s="19" t="s">
        <v>1440</v>
      </c>
      <c r="AHK48" s="19" t="s">
        <v>1440</v>
      </c>
      <c r="AHL48" s="19" t="s">
        <v>1440</v>
      </c>
      <c r="AHM48" s="19" t="s">
        <v>1440</v>
      </c>
      <c r="AHN48" s="19" t="s">
        <v>1440</v>
      </c>
      <c r="AHO48" s="19" t="s">
        <v>1440</v>
      </c>
      <c r="AHP48" s="19" t="s">
        <v>1440</v>
      </c>
      <c r="AHQ48" s="19" t="s">
        <v>1440</v>
      </c>
      <c r="AHR48" s="19" t="s">
        <v>1440</v>
      </c>
      <c r="AHS48" s="19" t="s">
        <v>1440</v>
      </c>
      <c r="AHT48" s="19" t="s">
        <v>1440</v>
      </c>
      <c r="AHU48" s="19" t="s">
        <v>1440</v>
      </c>
      <c r="AHV48" s="19" t="s">
        <v>1440</v>
      </c>
      <c r="AHW48" s="19" t="s">
        <v>1440</v>
      </c>
      <c r="AHX48" s="19" t="s">
        <v>1440</v>
      </c>
      <c r="AHY48" s="19" t="s">
        <v>1440</v>
      </c>
      <c r="AHZ48" s="19" t="s">
        <v>1440</v>
      </c>
      <c r="AIA48" s="19" t="s">
        <v>1440</v>
      </c>
      <c r="AIB48" s="19" t="s">
        <v>1440</v>
      </c>
      <c r="AIC48" s="19" t="s">
        <v>1440</v>
      </c>
      <c r="AID48" s="19" t="s">
        <v>1440</v>
      </c>
      <c r="AIE48" s="19" t="s">
        <v>1440</v>
      </c>
      <c r="AIF48" s="19" t="s">
        <v>1440</v>
      </c>
      <c r="AIG48" s="19" t="s">
        <v>1440</v>
      </c>
      <c r="AIH48" s="19" t="s">
        <v>1440</v>
      </c>
      <c r="AII48" s="19" t="s">
        <v>1440</v>
      </c>
      <c r="AIJ48" s="19" t="s">
        <v>1440</v>
      </c>
      <c r="AIK48" s="19" t="s">
        <v>1440</v>
      </c>
      <c r="AIL48" s="19" t="s">
        <v>1440</v>
      </c>
      <c r="AIM48" s="19" t="s">
        <v>1440</v>
      </c>
      <c r="AIN48" s="19" t="s">
        <v>1440</v>
      </c>
      <c r="AIO48" s="19" t="s">
        <v>1440</v>
      </c>
      <c r="AIP48" s="19" t="s">
        <v>1440</v>
      </c>
      <c r="AIQ48" s="19" t="s">
        <v>1440</v>
      </c>
      <c r="AIR48" s="19" t="s">
        <v>1440</v>
      </c>
      <c r="AIS48" s="19" t="s">
        <v>1440</v>
      </c>
      <c r="AIT48" s="19" t="s">
        <v>1440</v>
      </c>
      <c r="AIU48" s="19" t="s">
        <v>1440</v>
      </c>
      <c r="AIV48" s="19" t="s">
        <v>1440</v>
      </c>
      <c r="AIW48" s="19" t="s">
        <v>1440</v>
      </c>
      <c r="AIX48" s="19" t="s">
        <v>1440</v>
      </c>
      <c r="AIY48" s="19" t="s">
        <v>1440</v>
      </c>
      <c r="AIZ48" s="19" t="s">
        <v>1440</v>
      </c>
      <c r="AJA48" s="19" t="s">
        <v>1440</v>
      </c>
      <c r="AJB48" s="19" t="s">
        <v>1440</v>
      </c>
      <c r="AJC48" s="19" t="s">
        <v>1440</v>
      </c>
      <c r="AJD48" s="19" t="s">
        <v>1440</v>
      </c>
      <c r="AJE48" s="19" t="s">
        <v>1440</v>
      </c>
      <c r="AJF48" s="19" t="s">
        <v>1440</v>
      </c>
      <c r="AJG48" s="19" t="s">
        <v>1440</v>
      </c>
      <c r="AJH48" s="19" t="s">
        <v>1440</v>
      </c>
      <c r="AJI48" s="19" t="s">
        <v>1440</v>
      </c>
      <c r="AJJ48" s="19" t="s">
        <v>1440</v>
      </c>
      <c r="AJK48" s="19" t="s">
        <v>1440</v>
      </c>
      <c r="AJL48" s="19" t="s">
        <v>1440</v>
      </c>
      <c r="AJM48" s="19" t="s">
        <v>1440</v>
      </c>
      <c r="AJN48" s="19" t="s">
        <v>1440</v>
      </c>
      <c r="AJO48" s="19" t="s">
        <v>1440</v>
      </c>
      <c r="AJP48" s="19" t="s">
        <v>1440</v>
      </c>
      <c r="AJQ48" s="19" t="s">
        <v>1440</v>
      </c>
      <c r="AJR48" s="19" t="s">
        <v>1440</v>
      </c>
      <c r="AJS48" s="19" t="s">
        <v>1440</v>
      </c>
      <c r="AJT48" s="19" t="s">
        <v>1440</v>
      </c>
      <c r="AJU48" s="19" t="s">
        <v>1440</v>
      </c>
      <c r="AJV48" s="19" t="s">
        <v>1440</v>
      </c>
      <c r="AJW48" s="19" t="s">
        <v>1440</v>
      </c>
      <c r="AJX48" s="19" t="s">
        <v>1440</v>
      </c>
      <c r="AJY48" s="19" t="s">
        <v>1440</v>
      </c>
      <c r="AJZ48" s="19" t="s">
        <v>1440</v>
      </c>
      <c r="AKA48" s="19" t="s">
        <v>1440</v>
      </c>
      <c r="AKB48" s="19" t="s">
        <v>1440</v>
      </c>
      <c r="AKC48" s="19" t="s">
        <v>1440</v>
      </c>
      <c r="AKD48" s="19" t="s">
        <v>1440</v>
      </c>
      <c r="AKE48" s="19" t="s">
        <v>1440</v>
      </c>
      <c r="AKF48" s="19" t="s">
        <v>1440</v>
      </c>
      <c r="AKG48" s="19" t="s">
        <v>1440</v>
      </c>
      <c r="AKH48" s="19" t="s">
        <v>1440</v>
      </c>
      <c r="AKI48" s="19" t="s">
        <v>1440</v>
      </c>
      <c r="AKJ48" s="19" t="s">
        <v>1440</v>
      </c>
      <c r="AKK48" s="19" t="s">
        <v>1440</v>
      </c>
      <c r="AKL48" s="19" t="s">
        <v>1440</v>
      </c>
      <c r="AKM48" s="19" t="s">
        <v>1440</v>
      </c>
      <c r="AKN48" s="19" t="s">
        <v>1440</v>
      </c>
      <c r="AKO48" s="19" t="s">
        <v>1440</v>
      </c>
      <c r="AKP48" s="19" t="s">
        <v>1440</v>
      </c>
      <c r="AKQ48" s="19" t="s">
        <v>1440</v>
      </c>
      <c r="AKR48" s="19" t="s">
        <v>1440</v>
      </c>
      <c r="AKS48" s="19" t="s">
        <v>1440</v>
      </c>
      <c r="AKT48" s="19" t="s">
        <v>1440</v>
      </c>
      <c r="AKU48" s="19" t="s">
        <v>1440</v>
      </c>
      <c r="AKV48" s="19" t="s">
        <v>1440</v>
      </c>
      <c r="AKW48" s="19" t="s">
        <v>1440</v>
      </c>
      <c r="AKX48" s="19" t="s">
        <v>1440</v>
      </c>
      <c r="AKY48" s="19" t="s">
        <v>1440</v>
      </c>
      <c r="AKZ48" s="19" t="s">
        <v>1440</v>
      </c>
      <c r="ALA48" s="19" t="s">
        <v>1440</v>
      </c>
      <c r="ALB48" s="19" t="s">
        <v>1440</v>
      </c>
      <c r="ALC48" s="19" t="s">
        <v>1440</v>
      </c>
      <c r="ALD48" s="19" t="s">
        <v>1440</v>
      </c>
      <c r="ALE48" s="19" t="s">
        <v>1440</v>
      </c>
      <c r="ALF48" s="19" t="s">
        <v>1440</v>
      </c>
      <c r="ALG48" s="19" t="s">
        <v>1440</v>
      </c>
      <c r="ALH48" s="19" t="s">
        <v>1440</v>
      </c>
      <c r="ALI48" s="19" t="s">
        <v>1440</v>
      </c>
      <c r="ALJ48" s="19" t="s">
        <v>1440</v>
      </c>
      <c r="ALK48" s="19" t="s">
        <v>1440</v>
      </c>
      <c r="ALL48" s="19" t="s">
        <v>1440</v>
      </c>
      <c r="ALM48" s="19" t="s">
        <v>1440</v>
      </c>
      <c r="ALN48" s="19" t="s">
        <v>1440</v>
      </c>
      <c r="ALO48" s="19" t="s">
        <v>1440</v>
      </c>
      <c r="ALP48" s="19" t="s">
        <v>1440</v>
      </c>
      <c r="ALQ48" s="19" t="s">
        <v>1440</v>
      </c>
      <c r="ALR48" s="19" t="s">
        <v>1440</v>
      </c>
      <c r="ALS48" s="19" t="s">
        <v>1440</v>
      </c>
      <c r="ALT48" s="19" t="s">
        <v>1440</v>
      </c>
      <c r="ALU48" s="19" t="s">
        <v>1440</v>
      </c>
      <c r="ALV48" s="19" t="s">
        <v>1440</v>
      </c>
      <c r="ALW48" s="19" t="s">
        <v>1440</v>
      </c>
      <c r="ALX48" s="19" t="s">
        <v>1440</v>
      </c>
      <c r="ALY48" s="19" t="s">
        <v>1440</v>
      </c>
      <c r="ALZ48" s="19" t="s">
        <v>1440</v>
      </c>
      <c r="AMA48" s="19" t="s">
        <v>1440</v>
      </c>
      <c r="AMB48" s="19" t="s">
        <v>1440</v>
      </c>
      <c r="AMC48" s="19" t="s">
        <v>1440</v>
      </c>
      <c r="AMD48" s="19" t="s">
        <v>1440</v>
      </c>
      <c r="AME48" s="19" t="s">
        <v>1440</v>
      </c>
      <c r="AMF48" s="19" t="s">
        <v>1440</v>
      </c>
      <c r="AMG48" s="19" t="s">
        <v>1440</v>
      </c>
      <c r="AMH48" s="19" t="s">
        <v>1440</v>
      </c>
      <c r="AMI48" s="19" t="s">
        <v>1440</v>
      </c>
      <c r="AMJ48" s="19" t="s">
        <v>1440</v>
      </c>
      <c r="AMK48" s="19" t="s">
        <v>1440</v>
      </c>
      <c r="AML48" s="19" t="s">
        <v>1440</v>
      </c>
      <c r="AMM48" s="19" t="s">
        <v>1440</v>
      </c>
      <c r="AMN48" s="19" t="s">
        <v>1440</v>
      </c>
      <c r="AMO48" s="19" t="s">
        <v>1440</v>
      </c>
      <c r="AMP48" s="19" t="s">
        <v>1440</v>
      </c>
      <c r="AMQ48" s="19" t="s">
        <v>1440</v>
      </c>
      <c r="AMR48" s="19" t="s">
        <v>1440</v>
      </c>
      <c r="AMS48" s="19" t="s">
        <v>1440</v>
      </c>
      <c r="AMT48" s="19" t="s">
        <v>1440</v>
      </c>
      <c r="AMU48" s="19" t="s">
        <v>1440</v>
      </c>
      <c r="AMV48" s="19" t="s">
        <v>1440</v>
      </c>
      <c r="AMW48" s="19" t="s">
        <v>1440</v>
      </c>
      <c r="AMX48" s="19" t="s">
        <v>1440</v>
      </c>
      <c r="AMY48" s="19" t="s">
        <v>1440</v>
      </c>
      <c r="AMZ48" s="19" t="s">
        <v>1440</v>
      </c>
      <c r="ANA48" s="19" t="s">
        <v>1440</v>
      </c>
      <c r="ANB48" s="19" t="s">
        <v>1440</v>
      </c>
      <c r="ANC48" s="19" t="s">
        <v>1440</v>
      </c>
      <c r="AND48" s="19" t="s">
        <v>1440</v>
      </c>
      <c r="ANE48" s="19" t="s">
        <v>1440</v>
      </c>
      <c r="ANF48" s="19" t="s">
        <v>1440</v>
      </c>
      <c r="ANG48" s="19" t="s">
        <v>1440</v>
      </c>
      <c r="ANH48" s="19" t="s">
        <v>1440</v>
      </c>
      <c r="ANI48" s="19" t="s">
        <v>1440</v>
      </c>
      <c r="ANJ48" s="19" t="s">
        <v>1440</v>
      </c>
      <c r="ANK48" s="19" t="s">
        <v>1440</v>
      </c>
      <c r="ANL48" s="19" t="s">
        <v>1440</v>
      </c>
      <c r="ANM48" s="19" t="s">
        <v>1440</v>
      </c>
      <c r="ANN48" s="19" t="s">
        <v>1440</v>
      </c>
      <c r="ANO48" s="19" t="s">
        <v>1440</v>
      </c>
      <c r="ANP48" s="19" t="s">
        <v>1440</v>
      </c>
      <c r="ANQ48" s="19" t="s">
        <v>1440</v>
      </c>
      <c r="ANR48" s="19" t="s">
        <v>1440</v>
      </c>
      <c r="ANS48" s="19" t="s">
        <v>1440</v>
      </c>
      <c r="ANT48" s="19" t="s">
        <v>1440</v>
      </c>
      <c r="ANU48" s="19" t="s">
        <v>1440</v>
      </c>
      <c r="ANV48" s="19" t="s">
        <v>1440</v>
      </c>
      <c r="ANW48" s="19" t="s">
        <v>1440</v>
      </c>
      <c r="ANX48" s="19" t="s">
        <v>1440</v>
      </c>
      <c r="ANY48" s="19" t="s">
        <v>1440</v>
      </c>
      <c r="ANZ48" s="19" t="s">
        <v>1440</v>
      </c>
      <c r="AOA48" s="19" t="s">
        <v>1440</v>
      </c>
      <c r="AOB48" s="19" t="s">
        <v>1440</v>
      </c>
      <c r="AOC48" s="19" t="s">
        <v>1440</v>
      </c>
      <c r="AOD48" s="19" t="s">
        <v>1440</v>
      </c>
      <c r="AOE48" s="19" t="s">
        <v>1440</v>
      </c>
      <c r="AOF48" s="19" t="s">
        <v>1440</v>
      </c>
      <c r="AOG48" s="19" t="s">
        <v>1440</v>
      </c>
      <c r="AOH48" s="19" t="s">
        <v>1440</v>
      </c>
      <c r="AOI48" s="19" t="s">
        <v>1440</v>
      </c>
      <c r="AOJ48" s="19" t="s">
        <v>1440</v>
      </c>
      <c r="AOK48" s="19" t="s">
        <v>1440</v>
      </c>
      <c r="AOL48" s="19" t="s">
        <v>1440</v>
      </c>
      <c r="AOM48" s="19" t="s">
        <v>1440</v>
      </c>
      <c r="AON48" s="19" t="s">
        <v>1440</v>
      </c>
      <c r="AOO48" s="19" t="s">
        <v>1440</v>
      </c>
      <c r="AOP48" s="19" t="s">
        <v>1440</v>
      </c>
      <c r="AOQ48" s="19" t="s">
        <v>1440</v>
      </c>
      <c r="AOR48" s="19" t="s">
        <v>1440</v>
      </c>
      <c r="AOS48" s="19" t="s">
        <v>1440</v>
      </c>
      <c r="AOT48" s="19" t="s">
        <v>1440</v>
      </c>
      <c r="AOU48" s="19" t="s">
        <v>1440</v>
      </c>
      <c r="AOV48" s="19" t="s">
        <v>1440</v>
      </c>
      <c r="AOW48" s="19" t="s">
        <v>1440</v>
      </c>
      <c r="AOX48" s="19" t="s">
        <v>1440</v>
      </c>
      <c r="AOY48" s="19" t="s">
        <v>1440</v>
      </c>
      <c r="AOZ48" s="19" t="s">
        <v>1440</v>
      </c>
      <c r="APA48" s="19" t="s">
        <v>1440</v>
      </c>
      <c r="APB48" s="19" t="s">
        <v>1440</v>
      </c>
      <c r="APC48" s="19" t="s">
        <v>1440</v>
      </c>
      <c r="APD48" s="19" t="s">
        <v>1440</v>
      </c>
      <c r="APE48" s="19" t="s">
        <v>1440</v>
      </c>
      <c r="APF48" s="19" t="s">
        <v>1440</v>
      </c>
      <c r="APG48" s="19" t="s">
        <v>1440</v>
      </c>
      <c r="APH48" s="19" t="s">
        <v>1440</v>
      </c>
      <c r="API48" s="19" t="s">
        <v>1440</v>
      </c>
      <c r="APJ48" s="19" t="s">
        <v>1440</v>
      </c>
      <c r="APK48" s="19" t="s">
        <v>1440</v>
      </c>
      <c r="APL48" s="19" t="s">
        <v>1440</v>
      </c>
      <c r="APM48" s="19" t="s">
        <v>1440</v>
      </c>
      <c r="APN48" s="19" t="s">
        <v>1440</v>
      </c>
      <c r="APO48" s="19" t="s">
        <v>1440</v>
      </c>
      <c r="APP48" s="19" t="s">
        <v>1440</v>
      </c>
      <c r="APQ48" s="19" t="s">
        <v>1440</v>
      </c>
      <c r="APR48" s="19" t="s">
        <v>1440</v>
      </c>
      <c r="APS48" s="19" t="s">
        <v>1440</v>
      </c>
      <c r="APT48" s="19" t="s">
        <v>1440</v>
      </c>
      <c r="APU48" s="19" t="s">
        <v>1440</v>
      </c>
      <c r="APV48" s="19" t="s">
        <v>1440</v>
      </c>
      <c r="APW48" s="19" t="s">
        <v>1440</v>
      </c>
      <c r="APX48" s="19" t="s">
        <v>1440</v>
      </c>
      <c r="APY48" s="19" t="s">
        <v>1440</v>
      </c>
      <c r="APZ48" s="19" t="s">
        <v>1440</v>
      </c>
      <c r="AQA48" s="19" t="s">
        <v>1440</v>
      </c>
      <c r="AQB48" s="19" t="s">
        <v>1440</v>
      </c>
      <c r="AQC48" s="19" t="s">
        <v>1440</v>
      </c>
      <c r="AQD48" s="19" t="s">
        <v>1440</v>
      </c>
      <c r="AQE48" s="19" t="s">
        <v>1440</v>
      </c>
      <c r="AQF48" s="19" t="s">
        <v>1440</v>
      </c>
      <c r="AQG48" s="19" t="s">
        <v>1440</v>
      </c>
      <c r="AQH48" s="19" t="s">
        <v>1440</v>
      </c>
      <c r="AQI48" s="19" t="s">
        <v>1440</v>
      </c>
      <c r="AQJ48" s="19" t="s">
        <v>1440</v>
      </c>
      <c r="AQK48" s="19" t="s">
        <v>1440</v>
      </c>
      <c r="AQL48" s="19" t="s">
        <v>1440</v>
      </c>
      <c r="AQM48" s="19" t="s">
        <v>1440</v>
      </c>
      <c r="AQN48" s="19" t="s">
        <v>1440</v>
      </c>
      <c r="AQO48" s="19" t="s">
        <v>1440</v>
      </c>
      <c r="AQP48" s="19" t="s">
        <v>1440</v>
      </c>
      <c r="AQQ48" s="19" t="s">
        <v>1440</v>
      </c>
      <c r="AQR48" s="19" t="s">
        <v>1440</v>
      </c>
      <c r="AQS48" s="19" t="s">
        <v>1440</v>
      </c>
      <c r="AQT48" s="19" t="s">
        <v>1440</v>
      </c>
      <c r="AQU48" s="19" t="s">
        <v>1440</v>
      </c>
      <c r="AQV48" s="19" t="s">
        <v>1440</v>
      </c>
      <c r="AQW48" s="19" t="s">
        <v>1440</v>
      </c>
      <c r="AQX48" s="19" t="s">
        <v>1440</v>
      </c>
      <c r="AQY48" s="19" t="s">
        <v>1440</v>
      </c>
      <c r="AQZ48" s="19" t="s">
        <v>1440</v>
      </c>
      <c r="ARA48" s="19" t="s">
        <v>1440</v>
      </c>
      <c r="ARB48" s="19" t="s">
        <v>1440</v>
      </c>
      <c r="ARC48" s="19" t="s">
        <v>1440</v>
      </c>
      <c r="ARD48" s="19" t="s">
        <v>1440</v>
      </c>
      <c r="ARE48" s="19" t="s">
        <v>1440</v>
      </c>
      <c r="ARF48" s="19" t="s">
        <v>1440</v>
      </c>
      <c r="ARG48" s="19" t="s">
        <v>1440</v>
      </c>
      <c r="ARH48" s="19" t="s">
        <v>1440</v>
      </c>
      <c r="ARI48" s="19" t="s">
        <v>1440</v>
      </c>
      <c r="ARJ48" s="19" t="s">
        <v>1440</v>
      </c>
      <c r="ARK48" s="19" t="s">
        <v>1440</v>
      </c>
      <c r="ARL48" s="19" t="s">
        <v>1440</v>
      </c>
      <c r="ARM48" s="19" t="s">
        <v>1440</v>
      </c>
      <c r="ARN48" s="19" t="s">
        <v>1440</v>
      </c>
      <c r="ARO48" s="19" t="s">
        <v>1440</v>
      </c>
      <c r="ARP48" s="19" t="s">
        <v>1440</v>
      </c>
      <c r="ARQ48" s="19" t="s">
        <v>1440</v>
      </c>
      <c r="ARR48" s="19" t="s">
        <v>1440</v>
      </c>
      <c r="ARS48" s="19" t="s">
        <v>1440</v>
      </c>
      <c r="ART48" s="19" t="s">
        <v>1440</v>
      </c>
      <c r="ARU48" s="19" t="s">
        <v>1440</v>
      </c>
      <c r="ARV48" s="19" t="s">
        <v>1440</v>
      </c>
      <c r="ARW48" s="19" t="s">
        <v>1440</v>
      </c>
      <c r="ARX48" s="19" t="s">
        <v>1440</v>
      </c>
      <c r="ARY48" s="19" t="s">
        <v>1440</v>
      </c>
      <c r="ARZ48" s="19" t="s">
        <v>1440</v>
      </c>
      <c r="ASA48" s="19" t="s">
        <v>1440</v>
      </c>
      <c r="ASB48" s="19" t="s">
        <v>1440</v>
      </c>
      <c r="ASC48" s="19" t="s">
        <v>1440</v>
      </c>
      <c r="ASD48" s="19" t="s">
        <v>1440</v>
      </c>
      <c r="ASE48" s="19" t="s">
        <v>1440</v>
      </c>
      <c r="ASF48" s="19" t="s">
        <v>1440</v>
      </c>
      <c r="ASG48" s="19" t="s">
        <v>1440</v>
      </c>
      <c r="ASH48" s="19" t="s">
        <v>1440</v>
      </c>
      <c r="ASI48" s="19" t="s">
        <v>1440</v>
      </c>
      <c r="ASJ48" s="19" t="s">
        <v>1440</v>
      </c>
      <c r="ASK48" s="19" t="s">
        <v>1440</v>
      </c>
      <c r="ASL48" s="19" t="s">
        <v>1440</v>
      </c>
      <c r="ASM48" s="19" t="s">
        <v>1440</v>
      </c>
      <c r="ASN48" s="19" t="s">
        <v>1440</v>
      </c>
      <c r="ASO48" s="19" t="s">
        <v>1440</v>
      </c>
      <c r="ASP48" s="19" t="s">
        <v>1440</v>
      </c>
      <c r="ASQ48" s="19" t="s">
        <v>1440</v>
      </c>
      <c r="ASR48" s="19" t="s">
        <v>1440</v>
      </c>
      <c r="ASS48" s="19" t="s">
        <v>1440</v>
      </c>
      <c r="AST48" s="19" t="s">
        <v>1440</v>
      </c>
      <c r="ASU48" s="19" t="s">
        <v>1440</v>
      </c>
      <c r="ASV48" s="19" t="s">
        <v>1440</v>
      </c>
      <c r="ASW48" s="19" t="s">
        <v>1440</v>
      </c>
      <c r="ASX48" s="19" t="s">
        <v>1440</v>
      </c>
      <c r="ASY48" s="19" t="s">
        <v>1440</v>
      </c>
      <c r="ASZ48" s="19" t="s">
        <v>1440</v>
      </c>
      <c r="ATA48" s="19" t="s">
        <v>1440</v>
      </c>
      <c r="ATB48" s="19" t="s">
        <v>1440</v>
      </c>
      <c r="ATC48" s="19" t="s">
        <v>1440</v>
      </c>
      <c r="ATD48" s="19" t="s">
        <v>1440</v>
      </c>
      <c r="ATE48" s="19" t="s">
        <v>1440</v>
      </c>
      <c r="ATF48" s="19" t="s">
        <v>1440</v>
      </c>
      <c r="ATG48" s="19" t="s">
        <v>1440</v>
      </c>
      <c r="ATH48" s="19" t="s">
        <v>1440</v>
      </c>
      <c r="ATI48" s="19" t="s">
        <v>1440</v>
      </c>
      <c r="ATJ48" s="19" t="s">
        <v>1440</v>
      </c>
      <c r="ATK48" s="19" t="s">
        <v>1440</v>
      </c>
      <c r="ATL48" s="19" t="s">
        <v>1440</v>
      </c>
      <c r="ATM48" s="19" t="s">
        <v>1440</v>
      </c>
      <c r="ATN48" s="19" t="s">
        <v>1440</v>
      </c>
      <c r="ATO48" s="19" t="s">
        <v>1440</v>
      </c>
      <c r="ATP48" s="19" t="s">
        <v>1440</v>
      </c>
      <c r="ATQ48" s="19" t="s">
        <v>1440</v>
      </c>
      <c r="ATR48" s="19" t="s">
        <v>1440</v>
      </c>
      <c r="ATS48" s="19" t="s">
        <v>1440</v>
      </c>
      <c r="ATT48" s="19" t="s">
        <v>1440</v>
      </c>
      <c r="ATU48" s="19" t="s">
        <v>1440</v>
      </c>
      <c r="ATV48" s="19" t="s">
        <v>1440</v>
      </c>
      <c r="ATW48" s="19" t="s">
        <v>1440</v>
      </c>
      <c r="ATX48" s="19" t="s">
        <v>1440</v>
      </c>
      <c r="ATY48" s="19" t="s">
        <v>1440</v>
      </c>
      <c r="ATZ48" s="19" t="s">
        <v>1440</v>
      </c>
      <c r="AUA48" s="19" t="s">
        <v>1440</v>
      </c>
      <c r="AUB48" s="19" t="s">
        <v>1440</v>
      </c>
      <c r="AUC48" s="19" t="s">
        <v>1440</v>
      </c>
      <c r="AUD48" s="19" t="s">
        <v>1440</v>
      </c>
      <c r="AUE48" s="19" t="s">
        <v>1440</v>
      </c>
      <c r="AUF48" s="19" t="s">
        <v>1440</v>
      </c>
      <c r="AUG48" s="19" t="s">
        <v>1440</v>
      </c>
      <c r="AUH48" s="19" t="s">
        <v>1440</v>
      </c>
      <c r="AUI48" s="19" t="s">
        <v>1440</v>
      </c>
      <c r="AUJ48" s="19" t="s">
        <v>1440</v>
      </c>
      <c r="AUK48" s="19" t="s">
        <v>1440</v>
      </c>
      <c r="AUL48" s="19" t="s">
        <v>1440</v>
      </c>
      <c r="AUM48" s="19" t="s">
        <v>1440</v>
      </c>
      <c r="AUN48" s="19" t="s">
        <v>1440</v>
      </c>
      <c r="AUO48" s="19" t="s">
        <v>1440</v>
      </c>
      <c r="AUP48" s="19" t="s">
        <v>1440</v>
      </c>
      <c r="AUQ48" s="19" t="s">
        <v>1440</v>
      </c>
      <c r="AUR48" s="19" t="s">
        <v>1440</v>
      </c>
      <c r="AUS48" s="19" t="s">
        <v>1440</v>
      </c>
      <c r="AUT48" s="19" t="s">
        <v>1440</v>
      </c>
      <c r="AUU48" s="19" t="s">
        <v>1440</v>
      </c>
      <c r="AUV48" s="19" t="s">
        <v>1440</v>
      </c>
      <c r="AUW48" s="19" t="s">
        <v>1440</v>
      </c>
      <c r="AUX48" s="19" t="s">
        <v>1440</v>
      </c>
      <c r="AUY48" s="19" t="s">
        <v>1440</v>
      </c>
      <c r="AUZ48" s="19" t="s">
        <v>1440</v>
      </c>
      <c r="AVA48" s="19" t="s">
        <v>1440</v>
      </c>
      <c r="AVB48" s="19" t="s">
        <v>1440</v>
      </c>
      <c r="AVC48" s="19" t="s">
        <v>1440</v>
      </c>
      <c r="AVD48" s="19" t="s">
        <v>1440</v>
      </c>
      <c r="AVE48" s="19" t="s">
        <v>1440</v>
      </c>
      <c r="AVF48" s="19" t="s">
        <v>1440</v>
      </c>
      <c r="AVG48" s="19" t="s">
        <v>1440</v>
      </c>
      <c r="AVH48" s="19" t="s">
        <v>1440</v>
      </c>
      <c r="AVI48" s="19" t="s">
        <v>1440</v>
      </c>
      <c r="AVJ48" s="19" t="s">
        <v>1440</v>
      </c>
      <c r="AVK48" s="19" t="s">
        <v>1440</v>
      </c>
      <c r="AVL48" s="19" t="s">
        <v>1440</v>
      </c>
      <c r="AVM48" s="19" t="s">
        <v>1440</v>
      </c>
      <c r="AVN48" s="19" t="s">
        <v>1440</v>
      </c>
      <c r="AVO48" s="19" t="s">
        <v>1440</v>
      </c>
      <c r="AVP48" s="19" t="s">
        <v>1440</v>
      </c>
      <c r="AVQ48" s="19" t="s">
        <v>1440</v>
      </c>
      <c r="AVR48" s="19" t="s">
        <v>1440</v>
      </c>
      <c r="AVS48" s="19" t="s">
        <v>1440</v>
      </c>
      <c r="AVT48" s="19" t="s">
        <v>1440</v>
      </c>
      <c r="AVU48" s="19" t="s">
        <v>1440</v>
      </c>
      <c r="AVV48" s="19" t="s">
        <v>1440</v>
      </c>
      <c r="AVW48" s="19" t="s">
        <v>1440</v>
      </c>
      <c r="AVX48" s="19" t="s">
        <v>1440</v>
      </c>
      <c r="AVY48" s="19" t="s">
        <v>1440</v>
      </c>
      <c r="AVZ48" s="19" t="s">
        <v>1440</v>
      </c>
      <c r="AWA48" s="19" t="s">
        <v>1440</v>
      </c>
      <c r="AWB48" s="19" t="s">
        <v>1440</v>
      </c>
      <c r="AWC48" s="19" t="s">
        <v>1440</v>
      </c>
      <c r="AWD48" s="19" t="s">
        <v>1440</v>
      </c>
      <c r="AWE48" s="19" t="s">
        <v>1440</v>
      </c>
      <c r="AWF48" s="19" t="s">
        <v>1440</v>
      </c>
      <c r="AWG48" s="19" t="s">
        <v>1440</v>
      </c>
      <c r="AWH48" s="19" t="s">
        <v>1440</v>
      </c>
      <c r="AWI48" s="19" t="s">
        <v>1440</v>
      </c>
      <c r="AWJ48" s="19" t="s">
        <v>1440</v>
      </c>
      <c r="AWK48" s="19" t="s">
        <v>1440</v>
      </c>
      <c r="AWL48" s="19" t="s">
        <v>1440</v>
      </c>
      <c r="AWM48" s="19" t="s">
        <v>1440</v>
      </c>
      <c r="AWN48" s="19" t="s">
        <v>1440</v>
      </c>
      <c r="AWO48" s="19" t="s">
        <v>1440</v>
      </c>
      <c r="AWP48" s="19" t="s">
        <v>1440</v>
      </c>
      <c r="AWQ48" s="19" t="s">
        <v>1440</v>
      </c>
      <c r="AWR48" s="19" t="s">
        <v>1440</v>
      </c>
      <c r="AWS48" s="19" t="s">
        <v>1440</v>
      </c>
      <c r="AWT48" s="19" t="s">
        <v>1440</v>
      </c>
      <c r="AWU48" s="19" t="s">
        <v>1440</v>
      </c>
      <c r="AWV48" s="19" t="s">
        <v>1440</v>
      </c>
      <c r="AWW48" s="19" t="s">
        <v>1440</v>
      </c>
      <c r="AWX48" s="19" t="s">
        <v>1440</v>
      </c>
      <c r="AWY48" s="19" t="s">
        <v>1440</v>
      </c>
      <c r="AWZ48" s="19" t="s">
        <v>1440</v>
      </c>
      <c r="AXA48" s="19" t="s">
        <v>1440</v>
      </c>
      <c r="AXB48" s="19" t="s">
        <v>1440</v>
      </c>
      <c r="AXC48" s="19" t="s">
        <v>1440</v>
      </c>
      <c r="AXD48" s="19" t="s">
        <v>1440</v>
      </c>
      <c r="AXE48" s="19" t="s">
        <v>1440</v>
      </c>
      <c r="AXF48" s="19" t="s">
        <v>1440</v>
      </c>
      <c r="AXG48" s="19" t="s">
        <v>1440</v>
      </c>
      <c r="AXH48" s="19" t="s">
        <v>1440</v>
      </c>
      <c r="AXI48" s="19" t="s">
        <v>1440</v>
      </c>
      <c r="AXJ48" s="19" t="s">
        <v>1440</v>
      </c>
      <c r="AXK48" s="19" t="s">
        <v>1440</v>
      </c>
      <c r="AXL48" s="19" t="s">
        <v>1440</v>
      </c>
      <c r="AXM48" s="19" t="s">
        <v>1440</v>
      </c>
      <c r="AXN48" s="19" t="s">
        <v>1440</v>
      </c>
      <c r="AXO48" s="19" t="s">
        <v>1440</v>
      </c>
      <c r="AXP48" s="19" t="s">
        <v>1440</v>
      </c>
      <c r="AXQ48" s="19" t="s">
        <v>1440</v>
      </c>
      <c r="AXR48" s="19" t="s">
        <v>1440</v>
      </c>
      <c r="AXS48" s="19" t="s">
        <v>1440</v>
      </c>
      <c r="AXT48" s="19" t="s">
        <v>1440</v>
      </c>
      <c r="AXU48" s="19" t="s">
        <v>1440</v>
      </c>
      <c r="AXV48" s="19" t="s">
        <v>1440</v>
      </c>
      <c r="AXW48" s="19" t="s">
        <v>1440</v>
      </c>
      <c r="AXX48" s="19" t="s">
        <v>1440</v>
      </c>
      <c r="AXY48" s="19" t="s">
        <v>1440</v>
      </c>
      <c r="AXZ48" s="19" t="s">
        <v>1440</v>
      </c>
      <c r="AYA48" s="19" t="s">
        <v>1440</v>
      </c>
      <c r="AYB48" s="19" t="s">
        <v>1440</v>
      </c>
      <c r="AYC48" s="19" t="s">
        <v>1440</v>
      </c>
      <c r="AYD48" s="19" t="s">
        <v>1440</v>
      </c>
      <c r="AYE48" s="19" t="s">
        <v>1440</v>
      </c>
      <c r="AYF48" s="19" t="s">
        <v>1440</v>
      </c>
      <c r="AYG48" s="19" t="s">
        <v>1440</v>
      </c>
      <c r="AYH48" s="19" t="s">
        <v>1440</v>
      </c>
      <c r="AYI48" s="19" t="s">
        <v>1440</v>
      </c>
      <c r="AYJ48" s="19" t="s">
        <v>1440</v>
      </c>
      <c r="AYK48" s="19" t="s">
        <v>1440</v>
      </c>
      <c r="AYL48" s="19" t="s">
        <v>1440</v>
      </c>
      <c r="AYM48" s="19" t="s">
        <v>1440</v>
      </c>
      <c r="AYN48" s="19" t="s">
        <v>1440</v>
      </c>
      <c r="AYO48" s="19" t="s">
        <v>1440</v>
      </c>
      <c r="AYP48" s="19" t="s">
        <v>1440</v>
      </c>
      <c r="AYQ48" s="19" t="s">
        <v>1440</v>
      </c>
      <c r="AYR48" s="19" t="s">
        <v>1440</v>
      </c>
      <c r="AYS48" s="19" t="s">
        <v>1440</v>
      </c>
      <c r="AYT48" s="19" t="s">
        <v>1440</v>
      </c>
      <c r="AYU48" s="19" t="s">
        <v>1440</v>
      </c>
      <c r="AYV48" s="19" t="s">
        <v>1440</v>
      </c>
      <c r="AYW48" s="19" t="s">
        <v>1440</v>
      </c>
      <c r="AYX48" s="19" t="s">
        <v>1440</v>
      </c>
      <c r="AYY48" s="19" t="s">
        <v>1440</v>
      </c>
      <c r="AYZ48" s="19" t="s">
        <v>1440</v>
      </c>
      <c r="AZA48" s="19" t="s">
        <v>1440</v>
      </c>
      <c r="AZB48" s="19" t="s">
        <v>1440</v>
      </c>
      <c r="AZC48" s="19" t="s">
        <v>1440</v>
      </c>
      <c r="AZD48" s="19" t="s">
        <v>1440</v>
      </c>
      <c r="AZE48" s="19" t="s">
        <v>1440</v>
      </c>
      <c r="AZF48" s="19" t="s">
        <v>1440</v>
      </c>
      <c r="AZG48" s="19" t="s">
        <v>1440</v>
      </c>
      <c r="AZH48" s="19" t="s">
        <v>1440</v>
      </c>
      <c r="AZI48" s="19" t="s">
        <v>1440</v>
      </c>
      <c r="AZJ48" s="19" t="s">
        <v>1440</v>
      </c>
      <c r="AZK48" s="19" t="s">
        <v>1440</v>
      </c>
      <c r="AZL48" s="19" t="s">
        <v>1440</v>
      </c>
      <c r="AZM48" s="19" t="s">
        <v>1440</v>
      </c>
      <c r="AZN48" s="19" t="s">
        <v>1440</v>
      </c>
      <c r="AZO48" s="19" t="s">
        <v>1440</v>
      </c>
      <c r="AZP48" s="19" t="s">
        <v>1440</v>
      </c>
      <c r="AZQ48" s="19" t="s">
        <v>1440</v>
      </c>
      <c r="AZR48" s="19" t="s">
        <v>1440</v>
      </c>
      <c r="AZS48" s="19" t="s">
        <v>1440</v>
      </c>
      <c r="AZT48" s="19" t="s">
        <v>1440</v>
      </c>
      <c r="AZU48" s="19" t="s">
        <v>1440</v>
      </c>
      <c r="AZV48" s="19" t="s">
        <v>1440</v>
      </c>
      <c r="AZW48" s="19" t="s">
        <v>1440</v>
      </c>
      <c r="AZX48" s="19" t="s">
        <v>1440</v>
      </c>
      <c r="AZY48" s="19" t="s">
        <v>1440</v>
      </c>
      <c r="AZZ48" s="19" t="s">
        <v>1440</v>
      </c>
      <c r="BAA48" s="19" t="s">
        <v>1440</v>
      </c>
      <c r="BAB48" s="19" t="s">
        <v>1440</v>
      </c>
      <c r="BAC48" s="19" t="s">
        <v>1440</v>
      </c>
      <c r="BAD48" s="19" t="s">
        <v>1440</v>
      </c>
      <c r="BAE48" s="19" t="s">
        <v>1440</v>
      </c>
      <c r="BAF48" s="19" t="s">
        <v>1440</v>
      </c>
      <c r="BAG48" s="19" t="s">
        <v>1440</v>
      </c>
      <c r="BAH48" s="19" t="s">
        <v>1440</v>
      </c>
      <c r="BAI48" s="19" t="s">
        <v>1440</v>
      </c>
      <c r="BAJ48" s="19" t="s">
        <v>1440</v>
      </c>
      <c r="BAK48" s="19" t="s">
        <v>1440</v>
      </c>
      <c r="BAL48" s="19" t="s">
        <v>1440</v>
      </c>
      <c r="BAM48" s="19" t="s">
        <v>1440</v>
      </c>
      <c r="BAN48" s="19" t="s">
        <v>1440</v>
      </c>
      <c r="BAO48" s="19" t="s">
        <v>1440</v>
      </c>
      <c r="BAP48" s="19" t="s">
        <v>1440</v>
      </c>
      <c r="BAQ48" s="19" t="s">
        <v>1440</v>
      </c>
      <c r="BAR48" s="19" t="s">
        <v>1440</v>
      </c>
      <c r="BAS48" s="19" t="s">
        <v>1440</v>
      </c>
      <c r="BAT48" s="19" t="s">
        <v>1440</v>
      </c>
      <c r="BAU48" s="19" t="s">
        <v>1440</v>
      </c>
      <c r="BAV48" s="19" t="s">
        <v>1440</v>
      </c>
      <c r="BAW48" s="19" t="s">
        <v>1440</v>
      </c>
      <c r="BAX48" s="19" t="s">
        <v>1440</v>
      </c>
      <c r="BAY48" s="19" t="s">
        <v>1440</v>
      </c>
      <c r="BAZ48" s="19" t="s">
        <v>1440</v>
      </c>
      <c r="BBA48" s="19" t="s">
        <v>1440</v>
      </c>
      <c r="BBB48" s="19" t="s">
        <v>1440</v>
      </c>
      <c r="BBC48" s="19" t="s">
        <v>1440</v>
      </c>
      <c r="BBD48" s="19" t="s">
        <v>1440</v>
      </c>
      <c r="BBE48" s="19" t="s">
        <v>1440</v>
      </c>
      <c r="BBF48" s="19" t="s">
        <v>1440</v>
      </c>
      <c r="BBG48" s="19" t="s">
        <v>1440</v>
      </c>
      <c r="BBH48" s="19" t="s">
        <v>1440</v>
      </c>
      <c r="BBI48" s="19" t="s">
        <v>1440</v>
      </c>
      <c r="BBJ48" s="19" t="s">
        <v>1440</v>
      </c>
      <c r="BBK48" s="19" t="s">
        <v>1440</v>
      </c>
      <c r="BBL48" s="19" t="s">
        <v>1440</v>
      </c>
      <c r="BBM48" s="19" t="s">
        <v>1440</v>
      </c>
      <c r="BBN48" s="19" t="s">
        <v>1440</v>
      </c>
      <c r="BBO48" s="19" t="s">
        <v>1440</v>
      </c>
      <c r="BBP48" s="19" t="s">
        <v>1440</v>
      </c>
      <c r="BBQ48" s="19" t="s">
        <v>1440</v>
      </c>
      <c r="BBR48" s="19" t="s">
        <v>1440</v>
      </c>
      <c r="BBS48" s="19" t="s">
        <v>1440</v>
      </c>
      <c r="BBT48" s="19" t="s">
        <v>1440</v>
      </c>
      <c r="BBU48" s="19" t="s">
        <v>1440</v>
      </c>
      <c r="BBV48" s="19" t="s">
        <v>1440</v>
      </c>
      <c r="BBW48" s="19" t="s">
        <v>1440</v>
      </c>
      <c r="BBX48" s="19" t="s">
        <v>1440</v>
      </c>
      <c r="BBY48" s="19" t="s">
        <v>1440</v>
      </c>
      <c r="BBZ48" s="19" t="s">
        <v>1440</v>
      </c>
      <c r="BCA48" s="19" t="s">
        <v>1440</v>
      </c>
      <c r="BCB48" s="19" t="s">
        <v>1440</v>
      </c>
      <c r="BCC48" s="19" t="s">
        <v>1440</v>
      </c>
      <c r="BCD48" s="19" t="s">
        <v>1440</v>
      </c>
      <c r="BCE48" s="19" t="s">
        <v>1440</v>
      </c>
      <c r="BCF48" s="19" t="s">
        <v>1440</v>
      </c>
      <c r="BCG48" s="19" t="s">
        <v>1440</v>
      </c>
      <c r="BCH48" s="19" t="s">
        <v>1440</v>
      </c>
      <c r="BCI48" s="19" t="s">
        <v>1440</v>
      </c>
      <c r="BCJ48" s="19" t="s">
        <v>1440</v>
      </c>
      <c r="BCK48" s="19" t="s">
        <v>1440</v>
      </c>
      <c r="BCL48" s="19" t="s">
        <v>1440</v>
      </c>
      <c r="BCM48" s="19" t="s">
        <v>1440</v>
      </c>
      <c r="BCN48" s="19" t="s">
        <v>1440</v>
      </c>
      <c r="BCO48" s="19" t="s">
        <v>1440</v>
      </c>
      <c r="BCP48" s="19" t="s">
        <v>1440</v>
      </c>
      <c r="BCQ48" s="19" t="s">
        <v>1440</v>
      </c>
      <c r="BCR48" s="19" t="s">
        <v>1440</v>
      </c>
      <c r="BCS48" s="19" t="s">
        <v>1440</v>
      </c>
      <c r="BCT48" s="19" t="s">
        <v>1440</v>
      </c>
      <c r="BCU48" s="19" t="s">
        <v>1440</v>
      </c>
      <c r="BCV48" s="19" t="s">
        <v>1440</v>
      </c>
      <c r="BCW48" s="19" t="s">
        <v>1440</v>
      </c>
      <c r="BCX48" s="19" t="s">
        <v>1440</v>
      </c>
      <c r="BCY48" s="19" t="s">
        <v>1440</v>
      </c>
      <c r="BCZ48" s="19" t="s">
        <v>1440</v>
      </c>
      <c r="BDA48" s="19" t="s">
        <v>1440</v>
      </c>
      <c r="BDB48" s="19" t="s">
        <v>1440</v>
      </c>
      <c r="BDC48" s="19" t="s">
        <v>1440</v>
      </c>
      <c r="BDD48" s="19" t="s">
        <v>1440</v>
      </c>
      <c r="BDE48" s="19" t="s">
        <v>1440</v>
      </c>
      <c r="BDF48" s="19" t="s">
        <v>1440</v>
      </c>
      <c r="BDG48" s="19" t="s">
        <v>1440</v>
      </c>
      <c r="BDH48" s="19" t="s">
        <v>1440</v>
      </c>
      <c r="BDI48" s="19" t="s">
        <v>1440</v>
      </c>
      <c r="BDJ48" s="19" t="s">
        <v>1440</v>
      </c>
      <c r="BDK48" s="19" t="s">
        <v>1440</v>
      </c>
      <c r="BDL48" s="19" t="s">
        <v>1440</v>
      </c>
      <c r="BDM48" s="19" t="s">
        <v>1440</v>
      </c>
      <c r="BDN48" s="19" t="s">
        <v>1440</v>
      </c>
      <c r="BDO48" s="19" t="s">
        <v>1440</v>
      </c>
      <c r="BDP48" s="19" t="s">
        <v>1440</v>
      </c>
      <c r="BDQ48" s="19" t="s">
        <v>1440</v>
      </c>
      <c r="BDR48" s="19" t="s">
        <v>1440</v>
      </c>
      <c r="BDS48" s="19" t="s">
        <v>1440</v>
      </c>
      <c r="BDT48" s="19" t="s">
        <v>1440</v>
      </c>
      <c r="BDU48" s="19" t="s">
        <v>1440</v>
      </c>
      <c r="BDV48" s="19" t="s">
        <v>1440</v>
      </c>
      <c r="BDW48" s="19" t="s">
        <v>1440</v>
      </c>
      <c r="BDX48" s="19" t="s">
        <v>1440</v>
      </c>
      <c r="BDY48" s="19" t="s">
        <v>1440</v>
      </c>
      <c r="BDZ48" s="19" t="s">
        <v>1440</v>
      </c>
      <c r="BEA48" s="19" t="s">
        <v>1440</v>
      </c>
      <c r="BEB48" s="19" t="s">
        <v>1440</v>
      </c>
      <c r="BEC48" s="19" t="s">
        <v>1440</v>
      </c>
      <c r="BED48" s="19" t="s">
        <v>1440</v>
      </c>
      <c r="BEE48" s="19" t="s">
        <v>1440</v>
      </c>
      <c r="BEF48" s="19" t="s">
        <v>1440</v>
      </c>
      <c r="BEG48" s="19" t="s">
        <v>1440</v>
      </c>
      <c r="BEH48" s="19" t="s">
        <v>1440</v>
      </c>
      <c r="BEI48" s="19" t="s">
        <v>1440</v>
      </c>
      <c r="BEJ48" s="19" t="s">
        <v>1440</v>
      </c>
      <c r="BEK48" s="19" t="s">
        <v>1440</v>
      </c>
      <c r="BEL48" s="19" t="s">
        <v>1440</v>
      </c>
      <c r="BEM48" s="19" t="s">
        <v>1440</v>
      </c>
      <c r="BEN48" s="19" t="s">
        <v>1440</v>
      </c>
      <c r="BEO48" s="19" t="s">
        <v>1440</v>
      </c>
      <c r="BEP48" s="19" t="s">
        <v>1440</v>
      </c>
      <c r="BEQ48" s="19" t="s">
        <v>1440</v>
      </c>
      <c r="BER48" s="19" t="s">
        <v>1440</v>
      </c>
      <c r="BES48" s="19" t="s">
        <v>1440</v>
      </c>
      <c r="BET48" s="19" t="s">
        <v>1440</v>
      </c>
      <c r="BEU48" s="19" t="s">
        <v>1440</v>
      </c>
      <c r="BEV48" s="19" t="s">
        <v>1440</v>
      </c>
      <c r="BEW48" s="19" t="s">
        <v>1440</v>
      </c>
      <c r="BEX48" s="19" t="s">
        <v>1440</v>
      </c>
      <c r="BEY48" s="19" t="s">
        <v>1440</v>
      </c>
      <c r="BEZ48" s="19" t="s">
        <v>1440</v>
      </c>
      <c r="BFA48" s="19" t="s">
        <v>1440</v>
      </c>
      <c r="BFB48" s="19" t="s">
        <v>1440</v>
      </c>
      <c r="BFC48" s="19" t="s">
        <v>1440</v>
      </c>
      <c r="BFD48" s="19" t="s">
        <v>1440</v>
      </c>
      <c r="BFE48" s="19" t="s">
        <v>1440</v>
      </c>
      <c r="BFF48" s="19" t="s">
        <v>1440</v>
      </c>
      <c r="BFG48" s="19" t="s">
        <v>1440</v>
      </c>
      <c r="BFH48" s="19" t="s">
        <v>1440</v>
      </c>
      <c r="BFI48" s="19" t="s">
        <v>1440</v>
      </c>
      <c r="BFJ48" s="19" t="s">
        <v>1440</v>
      </c>
      <c r="BFK48" s="19" t="s">
        <v>1440</v>
      </c>
      <c r="BFL48" s="19" t="s">
        <v>1440</v>
      </c>
      <c r="BFM48" s="19" t="s">
        <v>1440</v>
      </c>
      <c r="BFN48" s="19" t="s">
        <v>1440</v>
      </c>
      <c r="BFO48" s="19" t="s">
        <v>1440</v>
      </c>
      <c r="BFP48" s="19" t="s">
        <v>1440</v>
      </c>
      <c r="BFQ48" s="19" t="s">
        <v>1440</v>
      </c>
      <c r="BFR48" s="19" t="s">
        <v>1440</v>
      </c>
      <c r="BFS48" s="19" t="s">
        <v>1440</v>
      </c>
      <c r="BFT48" s="19" t="s">
        <v>1440</v>
      </c>
      <c r="BFU48" s="19" t="s">
        <v>1440</v>
      </c>
      <c r="BFV48" s="19" t="s">
        <v>1440</v>
      </c>
      <c r="BFW48" s="19" t="s">
        <v>1440</v>
      </c>
      <c r="BFX48" s="19" t="s">
        <v>1440</v>
      </c>
      <c r="BFY48" s="19" t="s">
        <v>1440</v>
      </c>
      <c r="BFZ48" s="19" t="s">
        <v>1440</v>
      </c>
      <c r="BGA48" s="19" t="s">
        <v>1440</v>
      </c>
      <c r="BGB48" s="19" t="s">
        <v>1440</v>
      </c>
      <c r="BGC48" s="19" t="s">
        <v>1440</v>
      </c>
      <c r="BGD48" s="19" t="s">
        <v>1440</v>
      </c>
      <c r="BGE48" s="19" t="s">
        <v>1440</v>
      </c>
      <c r="BGF48" s="19" t="s">
        <v>1440</v>
      </c>
      <c r="BGG48" s="19" t="s">
        <v>1440</v>
      </c>
      <c r="BGH48" s="19" t="s">
        <v>1440</v>
      </c>
      <c r="BGI48" s="19" t="s">
        <v>1440</v>
      </c>
      <c r="BGJ48" s="19" t="s">
        <v>1440</v>
      </c>
      <c r="BGK48" s="19" t="s">
        <v>1440</v>
      </c>
      <c r="BGL48" s="19" t="s">
        <v>1440</v>
      </c>
      <c r="BGM48" s="19" t="s">
        <v>1440</v>
      </c>
      <c r="BGN48" s="19" t="s">
        <v>1440</v>
      </c>
      <c r="BGO48" s="19" t="s">
        <v>1440</v>
      </c>
      <c r="BGP48" s="19" t="s">
        <v>1440</v>
      </c>
      <c r="BGQ48" s="19" t="s">
        <v>1440</v>
      </c>
      <c r="BGR48" s="19" t="s">
        <v>1440</v>
      </c>
      <c r="BGS48" s="19" t="s">
        <v>1440</v>
      </c>
      <c r="BGT48" s="19" t="s">
        <v>1440</v>
      </c>
      <c r="BGU48" s="19" t="s">
        <v>1440</v>
      </c>
      <c r="BGV48" s="19" t="s">
        <v>1440</v>
      </c>
      <c r="BGW48" s="19" t="s">
        <v>1440</v>
      </c>
      <c r="BGX48" s="19" t="s">
        <v>1440</v>
      </c>
      <c r="BGY48" s="19" t="s">
        <v>1440</v>
      </c>
      <c r="BGZ48" s="19" t="s">
        <v>1440</v>
      </c>
      <c r="BHA48" s="19" t="s">
        <v>1440</v>
      </c>
      <c r="BHB48" s="19" t="s">
        <v>1440</v>
      </c>
      <c r="BHC48" s="19" t="s">
        <v>1440</v>
      </c>
      <c r="BHD48" s="19" t="s">
        <v>1440</v>
      </c>
      <c r="BHE48" s="19" t="s">
        <v>1440</v>
      </c>
      <c r="BHF48" s="19" t="s">
        <v>1440</v>
      </c>
      <c r="BHG48" s="19" t="s">
        <v>1440</v>
      </c>
      <c r="BHH48" s="19" t="s">
        <v>1440</v>
      </c>
      <c r="BHI48" s="19" t="s">
        <v>1440</v>
      </c>
      <c r="BHJ48" s="19" t="s">
        <v>1440</v>
      </c>
      <c r="BHK48" s="19" t="s">
        <v>1440</v>
      </c>
      <c r="BHL48" s="19" t="s">
        <v>1440</v>
      </c>
      <c r="BHM48" s="19" t="s">
        <v>1440</v>
      </c>
      <c r="BHN48" s="19" t="s">
        <v>1440</v>
      </c>
      <c r="BHO48" s="19" t="s">
        <v>1440</v>
      </c>
      <c r="BHP48" s="19" t="s">
        <v>1440</v>
      </c>
      <c r="BHQ48" s="19" t="s">
        <v>1440</v>
      </c>
      <c r="BHR48" s="19" t="s">
        <v>1440</v>
      </c>
      <c r="BHS48" s="19" t="s">
        <v>1440</v>
      </c>
      <c r="BHT48" s="19" t="s">
        <v>1440</v>
      </c>
      <c r="BHU48" s="19" t="s">
        <v>1440</v>
      </c>
      <c r="BHV48" s="19" t="s">
        <v>1440</v>
      </c>
      <c r="BHW48" s="19" t="s">
        <v>1440</v>
      </c>
      <c r="BHX48" s="19" t="s">
        <v>1440</v>
      </c>
      <c r="BHY48" s="19" t="s">
        <v>1440</v>
      </c>
      <c r="BHZ48" s="19" t="s">
        <v>1440</v>
      </c>
      <c r="BIA48" s="19" t="s">
        <v>1440</v>
      </c>
      <c r="BIB48" s="19" t="s">
        <v>1440</v>
      </c>
      <c r="BIC48" s="19" t="s">
        <v>1440</v>
      </c>
      <c r="BID48" s="19" t="s">
        <v>1440</v>
      </c>
      <c r="BIE48" s="19" t="s">
        <v>1440</v>
      </c>
      <c r="BIF48" s="19" t="s">
        <v>1440</v>
      </c>
      <c r="BIG48" s="19" t="s">
        <v>1440</v>
      </c>
      <c r="BIH48" s="19" t="s">
        <v>1440</v>
      </c>
      <c r="BII48" s="19" t="s">
        <v>1440</v>
      </c>
      <c r="BIJ48" s="19" t="s">
        <v>1440</v>
      </c>
      <c r="BIK48" s="19" t="s">
        <v>1440</v>
      </c>
      <c r="BIL48" s="19" t="s">
        <v>1440</v>
      </c>
      <c r="BIM48" s="19" t="s">
        <v>1440</v>
      </c>
      <c r="BIN48" s="19" t="s">
        <v>1440</v>
      </c>
      <c r="BIO48" s="19" t="s">
        <v>1440</v>
      </c>
      <c r="BIP48" s="19" t="s">
        <v>1440</v>
      </c>
      <c r="BIQ48" s="19" t="s">
        <v>1440</v>
      </c>
      <c r="BIR48" s="19" t="s">
        <v>1440</v>
      </c>
      <c r="BIS48" s="19" t="s">
        <v>1440</v>
      </c>
      <c r="BIT48" s="19" t="s">
        <v>1440</v>
      </c>
      <c r="BIU48" s="19" t="s">
        <v>1440</v>
      </c>
      <c r="BIV48" s="19" t="s">
        <v>1440</v>
      </c>
      <c r="BIW48" s="19" t="s">
        <v>1440</v>
      </c>
      <c r="BIX48" s="19" t="s">
        <v>1440</v>
      </c>
      <c r="BIY48" s="19" t="s">
        <v>1440</v>
      </c>
      <c r="BIZ48" s="19" t="s">
        <v>1440</v>
      </c>
      <c r="BJA48" s="19" t="s">
        <v>1440</v>
      </c>
      <c r="BJB48" s="19" t="s">
        <v>1440</v>
      </c>
      <c r="BJC48" s="19" t="s">
        <v>1440</v>
      </c>
      <c r="BJD48" s="19" t="s">
        <v>1440</v>
      </c>
      <c r="BJE48" s="19" t="s">
        <v>1440</v>
      </c>
      <c r="BJF48" s="19" t="s">
        <v>1440</v>
      </c>
      <c r="BJG48" s="19" t="s">
        <v>1440</v>
      </c>
      <c r="BJH48" s="19" t="s">
        <v>1440</v>
      </c>
      <c r="BJI48" s="19" t="s">
        <v>1440</v>
      </c>
      <c r="BJJ48" s="19" t="s">
        <v>1440</v>
      </c>
      <c r="BJK48" s="19" t="s">
        <v>1440</v>
      </c>
      <c r="BJL48" s="19" t="s">
        <v>1440</v>
      </c>
      <c r="BJM48" s="19" t="s">
        <v>1440</v>
      </c>
      <c r="BJN48" s="19" t="s">
        <v>1440</v>
      </c>
      <c r="BJO48" s="19" t="s">
        <v>1440</v>
      </c>
      <c r="BJP48" s="19" t="s">
        <v>1440</v>
      </c>
      <c r="BJQ48" s="19" t="s">
        <v>1440</v>
      </c>
      <c r="BJR48" s="19" t="s">
        <v>1440</v>
      </c>
      <c r="BJS48" s="19" t="s">
        <v>1440</v>
      </c>
      <c r="BJT48" s="19" t="s">
        <v>1440</v>
      </c>
      <c r="BJU48" s="19" t="s">
        <v>1440</v>
      </c>
      <c r="BJV48" s="19" t="s">
        <v>1440</v>
      </c>
      <c r="BJW48" s="19" t="s">
        <v>1440</v>
      </c>
      <c r="BJX48" s="19" t="s">
        <v>1440</v>
      </c>
      <c r="BJY48" s="19" t="s">
        <v>1440</v>
      </c>
      <c r="BJZ48" s="19" t="s">
        <v>1440</v>
      </c>
      <c r="BKA48" s="19" t="s">
        <v>1440</v>
      </c>
      <c r="BKB48" s="19" t="s">
        <v>1440</v>
      </c>
      <c r="BKC48" s="19" t="s">
        <v>1440</v>
      </c>
      <c r="BKD48" s="19" t="s">
        <v>1440</v>
      </c>
      <c r="BKE48" s="19" t="s">
        <v>1440</v>
      </c>
      <c r="BKF48" s="19" t="s">
        <v>1440</v>
      </c>
      <c r="BKG48" s="19" t="s">
        <v>1440</v>
      </c>
      <c r="BKH48" s="19" t="s">
        <v>1440</v>
      </c>
      <c r="BKI48" s="19" t="s">
        <v>1440</v>
      </c>
      <c r="BKJ48" s="19" t="s">
        <v>1440</v>
      </c>
      <c r="BKK48" s="19" t="s">
        <v>1440</v>
      </c>
      <c r="BKL48" s="19" t="s">
        <v>1440</v>
      </c>
      <c r="BKM48" s="19" t="s">
        <v>1440</v>
      </c>
      <c r="BKN48" s="19" t="s">
        <v>1440</v>
      </c>
      <c r="BKO48" s="19" t="s">
        <v>1440</v>
      </c>
      <c r="BKP48" s="19" t="s">
        <v>1440</v>
      </c>
      <c r="BKQ48" s="19" t="s">
        <v>1440</v>
      </c>
      <c r="BKR48" s="19" t="s">
        <v>1440</v>
      </c>
      <c r="BKS48" s="19" t="s">
        <v>1440</v>
      </c>
      <c r="BKT48" s="19" t="s">
        <v>1440</v>
      </c>
      <c r="BKU48" s="19" t="s">
        <v>1440</v>
      </c>
      <c r="BKV48" s="19" t="s">
        <v>1440</v>
      </c>
      <c r="BKW48" s="19" t="s">
        <v>1440</v>
      </c>
      <c r="BKX48" s="19" t="s">
        <v>1440</v>
      </c>
      <c r="BKY48" s="19" t="s">
        <v>1440</v>
      </c>
      <c r="BKZ48" s="19" t="s">
        <v>1440</v>
      </c>
      <c r="BLA48" s="19" t="s">
        <v>1440</v>
      </c>
      <c r="BLB48" s="19" t="s">
        <v>1440</v>
      </c>
      <c r="BLC48" s="19" t="s">
        <v>1440</v>
      </c>
      <c r="BLD48" s="19" t="s">
        <v>1440</v>
      </c>
      <c r="BLE48" s="19" t="s">
        <v>1440</v>
      </c>
      <c r="BLF48" s="19" t="s">
        <v>1440</v>
      </c>
      <c r="BLG48" s="19" t="s">
        <v>1440</v>
      </c>
      <c r="BLH48" s="19" t="s">
        <v>1440</v>
      </c>
      <c r="BLI48" s="19" t="s">
        <v>1440</v>
      </c>
      <c r="BLJ48" s="19" t="s">
        <v>1440</v>
      </c>
      <c r="BLK48" s="19" t="s">
        <v>1440</v>
      </c>
      <c r="BLL48" s="19" t="s">
        <v>1440</v>
      </c>
      <c r="BLM48" s="19" t="s">
        <v>1440</v>
      </c>
      <c r="BLN48" s="19" t="s">
        <v>1440</v>
      </c>
      <c r="BLO48" s="19" t="s">
        <v>1440</v>
      </c>
      <c r="BLP48" s="19" t="s">
        <v>1440</v>
      </c>
      <c r="BLQ48" s="19" t="s">
        <v>1440</v>
      </c>
      <c r="BLR48" s="19" t="s">
        <v>1440</v>
      </c>
      <c r="BLS48" s="19" t="s">
        <v>1440</v>
      </c>
      <c r="BLT48" s="19" t="s">
        <v>1440</v>
      </c>
      <c r="BLU48" s="19" t="s">
        <v>1440</v>
      </c>
      <c r="BLV48" s="19" t="s">
        <v>1440</v>
      </c>
      <c r="BLW48" s="19" t="s">
        <v>1440</v>
      </c>
      <c r="BLX48" s="19" t="s">
        <v>1440</v>
      </c>
      <c r="BLY48" s="19" t="s">
        <v>1440</v>
      </c>
      <c r="BLZ48" s="19" t="s">
        <v>1440</v>
      </c>
      <c r="BMA48" s="19" t="s">
        <v>1440</v>
      </c>
      <c r="BMB48" s="19" t="s">
        <v>1440</v>
      </c>
      <c r="BMC48" s="19" t="s">
        <v>1440</v>
      </c>
      <c r="BMD48" s="19" t="s">
        <v>1440</v>
      </c>
      <c r="BME48" s="19" t="s">
        <v>1440</v>
      </c>
      <c r="BMF48" s="19" t="s">
        <v>1440</v>
      </c>
      <c r="BMG48" s="19" t="s">
        <v>1440</v>
      </c>
      <c r="BMH48" s="19" t="s">
        <v>1440</v>
      </c>
      <c r="BMI48" s="19" t="s">
        <v>1440</v>
      </c>
      <c r="BMJ48" s="19" t="s">
        <v>1440</v>
      </c>
      <c r="BMK48" s="19" t="s">
        <v>1440</v>
      </c>
      <c r="BML48" s="19" t="s">
        <v>1440</v>
      </c>
      <c r="BMM48" s="19" t="s">
        <v>1440</v>
      </c>
      <c r="BMN48" s="19" t="s">
        <v>1440</v>
      </c>
      <c r="BMO48" s="19" t="s">
        <v>1440</v>
      </c>
      <c r="BMP48" s="19" t="s">
        <v>1440</v>
      </c>
      <c r="BMQ48" s="19" t="s">
        <v>1440</v>
      </c>
      <c r="BMR48" s="19" t="s">
        <v>1440</v>
      </c>
      <c r="BMS48" s="19" t="s">
        <v>1440</v>
      </c>
      <c r="BMT48" s="19" t="s">
        <v>1440</v>
      </c>
      <c r="BMU48" s="19" t="s">
        <v>1440</v>
      </c>
      <c r="BMV48" s="19" t="s">
        <v>1440</v>
      </c>
      <c r="BMW48" s="19" t="s">
        <v>1440</v>
      </c>
      <c r="BMX48" s="19" t="s">
        <v>1440</v>
      </c>
      <c r="BMY48" s="19" t="s">
        <v>1440</v>
      </c>
      <c r="BMZ48" s="19" t="s">
        <v>1440</v>
      </c>
      <c r="BNA48" s="19" t="s">
        <v>1440</v>
      </c>
      <c r="BNB48" s="19" t="s">
        <v>1440</v>
      </c>
      <c r="BNC48" s="19" t="s">
        <v>1440</v>
      </c>
      <c r="BND48" s="19" t="s">
        <v>1440</v>
      </c>
      <c r="BNE48" s="19" t="s">
        <v>1440</v>
      </c>
      <c r="BNF48" s="19" t="s">
        <v>1440</v>
      </c>
      <c r="BNG48" s="19" t="s">
        <v>1440</v>
      </c>
      <c r="BNH48" s="19" t="s">
        <v>1440</v>
      </c>
      <c r="BNI48" s="19" t="s">
        <v>1440</v>
      </c>
      <c r="BNJ48" s="19" t="s">
        <v>1440</v>
      </c>
      <c r="BNK48" s="19" t="s">
        <v>1440</v>
      </c>
      <c r="BNL48" s="19" t="s">
        <v>1440</v>
      </c>
      <c r="BNM48" s="19" t="s">
        <v>1440</v>
      </c>
      <c r="BNN48" s="19" t="s">
        <v>1440</v>
      </c>
      <c r="BNO48" s="19" t="s">
        <v>1440</v>
      </c>
      <c r="BNP48" s="19" t="s">
        <v>1440</v>
      </c>
      <c r="BNQ48" s="19" t="s">
        <v>1440</v>
      </c>
      <c r="BNR48" s="19" t="s">
        <v>1440</v>
      </c>
      <c r="BNS48" s="19" t="s">
        <v>1440</v>
      </c>
      <c r="BNT48" s="19" t="s">
        <v>1440</v>
      </c>
      <c r="BNU48" s="19" t="s">
        <v>1440</v>
      </c>
      <c r="BNV48" s="19" t="s">
        <v>1440</v>
      </c>
      <c r="BNW48" s="19" t="s">
        <v>1440</v>
      </c>
      <c r="BNX48" s="19" t="s">
        <v>1440</v>
      </c>
      <c r="BNY48" s="19" t="s">
        <v>1440</v>
      </c>
      <c r="BNZ48" s="19" t="s">
        <v>1440</v>
      </c>
      <c r="BOA48" s="19" t="s">
        <v>1440</v>
      </c>
      <c r="BOB48" s="19" t="s">
        <v>1440</v>
      </c>
      <c r="BOC48" s="19" t="s">
        <v>1440</v>
      </c>
      <c r="BOD48" s="19" t="s">
        <v>1440</v>
      </c>
      <c r="BOE48" s="19" t="s">
        <v>1440</v>
      </c>
      <c r="BOF48" s="19" t="s">
        <v>1440</v>
      </c>
      <c r="BOG48" s="19" t="s">
        <v>1440</v>
      </c>
      <c r="BOH48" s="19" t="s">
        <v>1440</v>
      </c>
      <c r="BOI48" s="19" t="s">
        <v>1440</v>
      </c>
      <c r="BOJ48" s="19" t="s">
        <v>1440</v>
      </c>
      <c r="BOK48" s="19" t="s">
        <v>1440</v>
      </c>
      <c r="BOL48" s="19" t="s">
        <v>1440</v>
      </c>
      <c r="BOM48" s="19" t="s">
        <v>1440</v>
      </c>
      <c r="BON48" s="19" t="s">
        <v>1440</v>
      </c>
      <c r="BOO48" s="19" t="s">
        <v>1440</v>
      </c>
      <c r="BOP48" s="19" t="s">
        <v>1440</v>
      </c>
      <c r="BOQ48" s="19" t="s">
        <v>1440</v>
      </c>
      <c r="BOR48" s="19" t="s">
        <v>1440</v>
      </c>
      <c r="BOS48" s="19" t="s">
        <v>1440</v>
      </c>
      <c r="BOT48" s="19" t="s">
        <v>1440</v>
      </c>
      <c r="BOU48" s="19" t="s">
        <v>1440</v>
      </c>
      <c r="BOV48" s="19" t="s">
        <v>1440</v>
      </c>
      <c r="BOW48" s="19" t="s">
        <v>1440</v>
      </c>
      <c r="BOX48" s="19" t="s">
        <v>1440</v>
      </c>
      <c r="BOY48" s="19" t="s">
        <v>1440</v>
      </c>
      <c r="BOZ48" s="19" t="s">
        <v>1440</v>
      </c>
      <c r="BPA48" s="19" t="s">
        <v>1440</v>
      </c>
      <c r="BPB48" s="19" t="s">
        <v>1440</v>
      </c>
      <c r="BPC48" s="19" t="s">
        <v>1440</v>
      </c>
      <c r="BPD48" s="19" t="s">
        <v>1440</v>
      </c>
      <c r="BPE48" s="19" t="s">
        <v>1440</v>
      </c>
      <c r="BPF48" s="19" t="s">
        <v>1440</v>
      </c>
      <c r="BPG48" s="19" t="s">
        <v>1440</v>
      </c>
      <c r="BPH48" s="19" t="s">
        <v>1440</v>
      </c>
      <c r="BPI48" s="19" t="s">
        <v>1440</v>
      </c>
      <c r="BPJ48" s="19" t="s">
        <v>1440</v>
      </c>
      <c r="BPK48" s="19" t="s">
        <v>1440</v>
      </c>
      <c r="BPL48" s="19" t="s">
        <v>1440</v>
      </c>
      <c r="BPM48" s="19" t="s">
        <v>1440</v>
      </c>
      <c r="BPN48" s="19" t="s">
        <v>1440</v>
      </c>
      <c r="BPO48" s="19" t="s">
        <v>1440</v>
      </c>
      <c r="BPP48" s="19" t="s">
        <v>1440</v>
      </c>
      <c r="BPQ48" s="19" t="s">
        <v>1440</v>
      </c>
      <c r="BPR48" s="19" t="s">
        <v>1440</v>
      </c>
      <c r="BPS48" s="19" t="s">
        <v>1440</v>
      </c>
      <c r="BPT48" s="19" t="s">
        <v>1440</v>
      </c>
      <c r="BPU48" s="19" t="s">
        <v>1440</v>
      </c>
      <c r="BPV48" s="19" t="s">
        <v>1440</v>
      </c>
      <c r="BPW48" s="19" t="s">
        <v>1440</v>
      </c>
      <c r="BPX48" s="19" t="s">
        <v>1440</v>
      </c>
      <c r="BPY48" s="19" t="s">
        <v>1440</v>
      </c>
      <c r="BPZ48" s="19" t="s">
        <v>1440</v>
      </c>
      <c r="BQA48" s="19" t="s">
        <v>1440</v>
      </c>
      <c r="BQB48" s="19" t="s">
        <v>1440</v>
      </c>
      <c r="BQC48" s="19" t="s">
        <v>1440</v>
      </c>
      <c r="BQD48" s="19" t="s">
        <v>1440</v>
      </c>
      <c r="BQE48" s="19" t="s">
        <v>1440</v>
      </c>
      <c r="BQF48" s="19" t="s">
        <v>1440</v>
      </c>
      <c r="BQG48" s="19" t="s">
        <v>1440</v>
      </c>
      <c r="BQH48" s="19" t="s">
        <v>1440</v>
      </c>
      <c r="BQI48" s="19" t="s">
        <v>1440</v>
      </c>
      <c r="BQJ48" s="19" t="s">
        <v>1440</v>
      </c>
      <c r="BQK48" s="19" t="s">
        <v>1440</v>
      </c>
      <c r="BQL48" s="19" t="s">
        <v>1440</v>
      </c>
      <c r="BQM48" s="19" t="s">
        <v>1440</v>
      </c>
      <c r="BQN48" s="19" t="s">
        <v>1440</v>
      </c>
      <c r="BQO48" s="19" t="s">
        <v>1440</v>
      </c>
      <c r="BQP48" s="19" t="s">
        <v>1440</v>
      </c>
      <c r="BQQ48" s="19" t="s">
        <v>1440</v>
      </c>
      <c r="BQR48" s="19" t="s">
        <v>1440</v>
      </c>
      <c r="BQS48" s="19" t="s">
        <v>1440</v>
      </c>
      <c r="BQT48" s="19" t="s">
        <v>1440</v>
      </c>
      <c r="BQU48" s="19" t="s">
        <v>1440</v>
      </c>
      <c r="BQV48" s="19" t="s">
        <v>1440</v>
      </c>
      <c r="BQW48" s="19" t="s">
        <v>1440</v>
      </c>
      <c r="BQX48" s="19" t="s">
        <v>1440</v>
      </c>
      <c r="BQY48" s="19" t="s">
        <v>1440</v>
      </c>
      <c r="BQZ48" s="19" t="s">
        <v>1440</v>
      </c>
      <c r="BRA48" s="19" t="s">
        <v>1440</v>
      </c>
      <c r="BRB48" s="19" t="s">
        <v>1440</v>
      </c>
      <c r="BRC48" s="19" t="s">
        <v>1440</v>
      </c>
      <c r="BRD48" s="19" t="s">
        <v>1440</v>
      </c>
      <c r="BRE48" s="19" t="s">
        <v>1440</v>
      </c>
      <c r="BRF48" s="19" t="s">
        <v>1440</v>
      </c>
      <c r="BRG48" s="19" t="s">
        <v>1440</v>
      </c>
      <c r="BRH48" s="19" t="s">
        <v>1440</v>
      </c>
      <c r="BRI48" s="19" t="s">
        <v>1440</v>
      </c>
      <c r="BRJ48" s="19" t="s">
        <v>1440</v>
      </c>
      <c r="BRK48" s="19" t="s">
        <v>1440</v>
      </c>
      <c r="BRL48" s="19" t="s">
        <v>1440</v>
      </c>
      <c r="BRM48" s="19" t="s">
        <v>1440</v>
      </c>
      <c r="BRN48" s="19" t="s">
        <v>1440</v>
      </c>
      <c r="BRO48" s="19" t="s">
        <v>1440</v>
      </c>
      <c r="BRP48" s="19" t="s">
        <v>1440</v>
      </c>
      <c r="BRQ48" s="19" t="s">
        <v>1440</v>
      </c>
      <c r="BRR48" s="19" t="s">
        <v>1440</v>
      </c>
      <c r="BRS48" s="19" t="s">
        <v>1440</v>
      </c>
      <c r="BRT48" s="19" t="s">
        <v>1440</v>
      </c>
      <c r="BRU48" s="19" t="s">
        <v>1440</v>
      </c>
      <c r="BRV48" s="19" t="s">
        <v>1440</v>
      </c>
      <c r="BRW48" s="19" t="s">
        <v>1440</v>
      </c>
      <c r="BRX48" s="19" t="s">
        <v>1440</v>
      </c>
      <c r="BRY48" s="19" t="s">
        <v>1440</v>
      </c>
      <c r="BRZ48" s="19" t="s">
        <v>1440</v>
      </c>
      <c r="BSA48" s="19" t="s">
        <v>1440</v>
      </c>
      <c r="BSB48" s="19" t="s">
        <v>1440</v>
      </c>
      <c r="BSC48" s="19" t="s">
        <v>1440</v>
      </c>
      <c r="BSD48" s="19" t="s">
        <v>1440</v>
      </c>
      <c r="BSE48" s="19" t="s">
        <v>1440</v>
      </c>
      <c r="BSF48" s="19" t="s">
        <v>1440</v>
      </c>
      <c r="BSG48" s="19" t="s">
        <v>1440</v>
      </c>
      <c r="BSH48" s="19" t="s">
        <v>1440</v>
      </c>
      <c r="BSI48" s="19" t="s">
        <v>1440</v>
      </c>
      <c r="BSJ48" s="19" t="s">
        <v>1440</v>
      </c>
      <c r="BSK48" s="19" t="s">
        <v>1440</v>
      </c>
      <c r="BSL48" s="19" t="s">
        <v>1440</v>
      </c>
      <c r="BSM48" s="19" t="s">
        <v>1440</v>
      </c>
      <c r="BSN48" s="19" t="s">
        <v>1440</v>
      </c>
      <c r="BSO48" s="19" t="s">
        <v>1440</v>
      </c>
      <c r="BSP48" s="19" t="s">
        <v>1440</v>
      </c>
      <c r="BSQ48" s="19" t="s">
        <v>1440</v>
      </c>
      <c r="BSR48" s="19" t="s">
        <v>1440</v>
      </c>
      <c r="BSS48" s="19" t="s">
        <v>1440</v>
      </c>
      <c r="BST48" s="19" t="s">
        <v>1440</v>
      </c>
      <c r="BSU48" s="19" t="s">
        <v>1440</v>
      </c>
      <c r="BSV48" s="19" t="s">
        <v>1440</v>
      </c>
      <c r="BSW48" s="19" t="s">
        <v>1440</v>
      </c>
      <c r="BSX48" s="19" t="s">
        <v>1440</v>
      </c>
      <c r="BSY48" s="19" t="s">
        <v>1440</v>
      </c>
      <c r="BSZ48" s="19" t="s">
        <v>1440</v>
      </c>
      <c r="BTA48" s="19" t="s">
        <v>1440</v>
      </c>
      <c r="BTB48" s="19" t="s">
        <v>1440</v>
      </c>
      <c r="BTC48" s="19" t="s">
        <v>1440</v>
      </c>
      <c r="BTD48" s="19" t="s">
        <v>1440</v>
      </c>
      <c r="BTE48" s="19" t="s">
        <v>1440</v>
      </c>
      <c r="BTF48" s="19" t="s">
        <v>1440</v>
      </c>
      <c r="BTG48" s="19" t="s">
        <v>1440</v>
      </c>
      <c r="BTH48" s="19" t="s">
        <v>1440</v>
      </c>
      <c r="BTI48" s="19" t="s">
        <v>1440</v>
      </c>
      <c r="BTJ48" s="19" t="s">
        <v>1440</v>
      </c>
      <c r="BTK48" s="19" t="s">
        <v>1440</v>
      </c>
      <c r="BTL48" s="19" t="s">
        <v>1440</v>
      </c>
      <c r="BTM48" s="19" t="s">
        <v>1440</v>
      </c>
      <c r="BTN48" s="19" t="s">
        <v>1440</v>
      </c>
      <c r="BTO48" s="19" t="s">
        <v>1440</v>
      </c>
      <c r="BTP48" s="19" t="s">
        <v>1440</v>
      </c>
      <c r="BTQ48" s="19" t="s">
        <v>1440</v>
      </c>
      <c r="BTR48" s="19" t="s">
        <v>1440</v>
      </c>
      <c r="BTS48" s="19" t="s">
        <v>1440</v>
      </c>
      <c r="BTT48" s="19" t="s">
        <v>1440</v>
      </c>
      <c r="BTU48" s="19" t="s">
        <v>1440</v>
      </c>
      <c r="BTV48" s="19" t="s">
        <v>1440</v>
      </c>
      <c r="BTW48" s="19" t="s">
        <v>1440</v>
      </c>
      <c r="BTX48" s="19" t="s">
        <v>1440</v>
      </c>
      <c r="BTY48" s="19" t="s">
        <v>1440</v>
      </c>
      <c r="BTZ48" s="19" t="s">
        <v>1440</v>
      </c>
      <c r="BUA48" s="19" t="s">
        <v>1440</v>
      </c>
      <c r="BUB48" s="19" t="s">
        <v>1440</v>
      </c>
      <c r="BUC48" s="19" t="s">
        <v>1440</v>
      </c>
      <c r="BUD48" s="19" t="s">
        <v>1440</v>
      </c>
      <c r="BUE48" s="19" t="s">
        <v>1440</v>
      </c>
      <c r="BUF48" s="19" t="s">
        <v>1440</v>
      </c>
      <c r="BUG48" s="19" t="s">
        <v>1440</v>
      </c>
      <c r="BUH48" s="19" t="s">
        <v>1440</v>
      </c>
      <c r="BUI48" s="19" t="s">
        <v>1440</v>
      </c>
      <c r="BUJ48" s="19" t="s">
        <v>1440</v>
      </c>
      <c r="BUK48" s="19" t="s">
        <v>1440</v>
      </c>
      <c r="BUL48" s="19" t="s">
        <v>1440</v>
      </c>
      <c r="BUM48" s="19" t="s">
        <v>1440</v>
      </c>
      <c r="BUN48" s="19" t="s">
        <v>1440</v>
      </c>
      <c r="BUO48" s="19" t="s">
        <v>1440</v>
      </c>
      <c r="BUP48" s="19" t="s">
        <v>1440</v>
      </c>
      <c r="BUQ48" s="19" t="s">
        <v>1440</v>
      </c>
      <c r="BUR48" s="19" t="s">
        <v>1440</v>
      </c>
      <c r="BUS48" s="19" t="s">
        <v>1440</v>
      </c>
      <c r="BUT48" s="19" t="s">
        <v>1440</v>
      </c>
      <c r="BUU48" s="19" t="s">
        <v>1440</v>
      </c>
      <c r="BUV48" s="19" t="s">
        <v>1440</v>
      </c>
      <c r="BUW48" s="19" t="s">
        <v>1440</v>
      </c>
      <c r="BUX48" s="19" t="s">
        <v>1440</v>
      </c>
      <c r="BUY48" s="19" t="s">
        <v>1440</v>
      </c>
      <c r="BUZ48" s="19" t="s">
        <v>1440</v>
      </c>
      <c r="BVA48" s="19" t="s">
        <v>1440</v>
      </c>
      <c r="BVB48" s="19" t="s">
        <v>1440</v>
      </c>
      <c r="BVC48" s="19" t="s">
        <v>1440</v>
      </c>
      <c r="BVD48" s="19" t="s">
        <v>1440</v>
      </c>
      <c r="BVE48" s="19" t="s">
        <v>1440</v>
      </c>
      <c r="BVF48" s="19" t="s">
        <v>1440</v>
      </c>
      <c r="BVG48" s="19" t="s">
        <v>1440</v>
      </c>
      <c r="BVH48" s="19" t="s">
        <v>1440</v>
      </c>
      <c r="BVI48" s="19" t="s">
        <v>1440</v>
      </c>
      <c r="BVJ48" s="19" t="s">
        <v>1440</v>
      </c>
      <c r="BVK48" s="19" t="s">
        <v>1440</v>
      </c>
      <c r="BVL48" s="19" t="s">
        <v>1440</v>
      </c>
      <c r="BVM48" s="19" t="s">
        <v>1440</v>
      </c>
      <c r="BVN48" s="19" t="s">
        <v>1440</v>
      </c>
      <c r="BVO48" s="19" t="s">
        <v>1440</v>
      </c>
      <c r="BVP48" s="19" t="s">
        <v>1440</v>
      </c>
      <c r="BVQ48" s="19" t="s">
        <v>1440</v>
      </c>
      <c r="BVR48" s="19" t="s">
        <v>1440</v>
      </c>
      <c r="BVS48" s="19" t="s">
        <v>1440</v>
      </c>
      <c r="BVT48" s="19" t="s">
        <v>1440</v>
      </c>
      <c r="BVU48" s="19" t="s">
        <v>1440</v>
      </c>
      <c r="BVV48" s="19" t="s">
        <v>1440</v>
      </c>
      <c r="BVW48" s="19" t="s">
        <v>1440</v>
      </c>
      <c r="BVX48" s="19" t="s">
        <v>1440</v>
      </c>
      <c r="BVY48" s="19" t="s">
        <v>1440</v>
      </c>
      <c r="BVZ48" s="19" t="s">
        <v>1440</v>
      </c>
      <c r="BWA48" s="19" t="s">
        <v>1440</v>
      </c>
      <c r="BWB48" s="19" t="s">
        <v>1440</v>
      </c>
      <c r="BWC48" s="19" t="s">
        <v>1440</v>
      </c>
      <c r="BWD48" s="19" t="s">
        <v>1440</v>
      </c>
      <c r="BWE48" s="19" t="s">
        <v>1440</v>
      </c>
      <c r="BWF48" s="19" t="s">
        <v>1440</v>
      </c>
      <c r="BWG48" s="19" t="s">
        <v>1440</v>
      </c>
      <c r="BWH48" s="19" t="s">
        <v>1440</v>
      </c>
      <c r="BWI48" s="19" t="s">
        <v>1440</v>
      </c>
      <c r="BWJ48" s="19" t="s">
        <v>1440</v>
      </c>
      <c r="BWK48" s="19" t="s">
        <v>1440</v>
      </c>
      <c r="BWL48" s="19" t="s">
        <v>1440</v>
      </c>
      <c r="BWM48" s="19" t="s">
        <v>1440</v>
      </c>
      <c r="BWN48" s="19" t="s">
        <v>1440</v>
      </c>
      <c r="BWO48" s="19" t="s">
        <v>1440</v>
      </c>
      <c r="BWP48" s="19" t="s">
        <v>1440</v>
      </c>
      <c r="BWQ48" s="19" t="s">
        <v>1440</v>
      </c>
      <c r="BWR48" s="19" t="s">
        <v>1440</v>
      </c>
      <c r="BWS48" s="19" t="s">
        <v>1440</v>
      </c>
      <c r="BWT48" s="19" t="s">
        <v>1440</v>
      </c>
      <c r="BWU48" s="19" t="s">
        <v>1440</v>
      </c>
      <c r="BWV48" s="19" t="s">
        <v>1440</v>
      </c>
      <c r="BWW48" s="19" t="s">
        <v>1440</v>
      </c>
      <c r="BWX48" s="19" t="s">
        <v>1440</v>
      </c>
      <c r="BWY48" s="19" t="s">
        <v>1440</v>
      </c>
      <c r="BWZ48" s="19" t="s">
        <v>1440</v>
      </c>
      <c r="BXA48" s="19" t="s">
        <v>1440</v>
      </c>
      <c r="BXB48" s="19" t="s">
        <v>1440</v>
      </c>
      <c r="BXC48" s="19" t="s">
        <v>1440</v>
      </c>
      <c r="BXD48" s="19" t="s">
        <v>1440</v>
      </c>
      <c r="BXE48" s="19" t="s">
        <v>1440</v>
      </c>
      <c r="BXF48" s="19" t="s">
        <v>1440</v>
      </c>
      <c r="BXG48" s="19" t="s">
        <v>1440</v>
      </c>
      <c r="BXH48" s="19" t="s">
        <v>1440</v>
      </c>
      <c r="BXI48" s="19" t="s">
        <v>1440</v>
      </c>
      <c r="BXJ48" s="19" t="s">
        <v>1440</v>
      </c>
      <c r="BXK48" s="19" t="s">
        <v>1440</v>
      </c>
      <c r="BXL48" s="19" t="s">
        <v>1440</v>
      </c>
      <c r="BXM48" s="19" t="s">
        <v>1440</v>
      </c>
      <c r="BXN48" s="19" t="s">
        <v>1440</v>
      </c>
      <c r="BXO48" s="19" t="s">
        <v>1440</v>
      </c>
      <c r="BXP48" s="19" t="s">
        <v>1440</v>
      </c>
      <c r="BXQ48" s="19" t="s">
        <v>1440</v>
      </c>
      <c r="BXR48" s="19" t="s">
        <v>1440</v>
      </c>
      <c r="BXS48" s="19" t="s">
        <v>1440</v>
      </c>
      <c r="BXT48" s="19" t="s">
        <v>1440</v>
      </c>
      <c r="BXU48" s="19" t="s">
        <v>1440</v>
      </c>
      <c r="BXV48" s="19" t="s">
        <v>1440</v>
      </c>
      <c r="BXW48" s="19" t="s">
        <v>1440</v>
      </c>
      <c r="BXX48" s="19" t="s">
        <v>1440</v>
      </c>
      <c r="BXY48" s="19" t="s">
        <v>1440</v>
      </c>
      <c r="BXZ48" s="19" t="s">
        <v>1440</v>
      </c>
      <c r="BYA48" s="19" t="s">
        <v>1440</v>
      </c>
      <c r="BYB48" s="19" t="s">
        <v>1440</v>
      </c>
      <c r="BYC48" s="19" t="s">
        <v>1440</v>
      </c>
      <c r="BYD48" s="19" t="s">
        <v>1440</v>
      </c>
      <c r="BYE48" s="19" t="s">
        <v>1440</v>
      </c>
      <c r="BYF48" s="19" t="s">
        <v>1440</v>
      </c>
      <c r="BYG48" s="19" t="s">
        <v>1440</v>
      </c>
      <c r="BYH48" s="19" t="s">
        <v>1440</v>
      </c>
      <c r="BYI48" s="19" t="s">
        <v>1440</v>
      </c>
      <c r="BYJ48" s="19" t="s">
        <v>1440</v>
      </c>
      <c r="BYK48" s="19" t="s">
        <v>1440</v>
      </c>
      <c r="BYL48" s="19" t="s">
        <v>1440</v>
      </c>
      <c r="BYM48" s="19" t="s">
        <v>1440</v>
      </c>
      <c r="BYN48" s="19" t="s">
        <v>1440</v>
      </c>
      <c r="BYO48" s="19" t="s">
        <v>1440</v>
      </c>
      <c r="BYP48" s="19" t="s">
        <v>1440</v>
      </c>
      <c r="BYQ48" s="19" t="s">
        <v>1440</v>
      </c>
      <c r="BYR48" s="19" t="s">
        <v>1440</v>
      </c>
      <c r="BYS48" s="19" t="s">
        <v>1440</v>
      </c>
      <c r="BYT48" s="19" t="s">
        <v>1440</v>
      </c>
      <c r="BYU48" s="19" t="s">
        <v>1440</v>
      </c>
      <c r="BYV48" s="19" t="s">
        <v>1440</v>
      </c>
      <c r="BYW48" s="19" t="s">
        <v>1440</v>
      </c>
      <c r="BYX48" s="19" t="s">
        <v>1440</v>
      </c>
      <c r="BYY48" s="19" t="s">
        <v>1440</v>
      </c>
      <c r="BYZ48" s="19" t="s">
        <v>1440</v>
      </c>
      <c r="BZA48" s="19" t="s">
        <v>1440</v>
      </c>
      <c r="BZB48" s="19" t="s">
        <v>1440</v>
      </c>
      <c r="BZC48" s="19" t="s">
        <v>1440</v>
      </c>
      <c r="BZD48" s="19" t="s">
        <v>1440</v>
      </c>
      <c r="BZE48" s="19" t="s">
        <v>1440</v>
      </c>
      <c r="BZF48" s="19" t="s">
        <v>1440</v>
      </c>
      <c r="BZG48" s="19" t="s">
        <v>1440</v>
      </c>
      <c r="BZH48" s="19" t="s">
        <v>1440</v>
      </c>
      <c r="BZI48" s="19" t="s">
        <v>1440</v>
      </c>
      <c r="BZJ48" s="19" t="s">
        <v>1440</v>
      </c>
      <c r="BZK48" s="19" t="s">
        <v>1440</v>
      </c>
      <c r="BZL48" s="19" t="s">
        <v>1440</v>
      </c>
      <c r="BZM48" s="19" t="s">
        <v>1440</v>
      </c>
      <c r="BZN48" s="19" t="s">
        <v>1440</v>
      </c>
      <c r="BZO48" s="19" t="s">
        <v>1440</v>
      </c>
      <c r="BZP48" s="19" t="s">
        <v>1440</v>
      </c>
      <c r="BZQ48" s="19" t="s">
        <v>1440</v>
      </c>
      <c r="BZR48" s="19" t="s">
        <v>1440</v>
      </c>
      <c r="BZS48" s="19" t="s">
        <v>1440</v>
      </c>
      <c r="BZT48" s="19" t="s">
        <v>1440</v>
      </c>
      <c r="BZU48" s="19" t="s">
        <v>1440</v>
      </c>
      <c r="BZV48" s="19" t="s">
        <v>1440</v>
      </c>
      <c r="BZW48" s="19" t="s">
        <v>1440</v>
      </c>
      <c r="BZX48" s="19" t="s">
        <v>1440</v>
      </c>
      <c r="BZY48" s="19" t="s">
        <v>1440</v>
      </c>
      <c r="BZZ48" s="19" t="s">
        <v>1440</v>
      </c>
      <c r="CAA48" s="19" t="s">
        <v>1440</v>
      </c>
      <c r="CAB48" s="19" t="s">
        <v>1440</v>
      </c>
      <c r="CAC48" s="19" t="s">
        <v>1440</v>
      </c>
      <c r="CAD48" s="19" t="s">
        <v>1440</v>
      </c>
      <c r="CAE48" s="19" t="s">
        <v>1440</v>
      </c>
      <c r="CAF48" s="19" t="s">
        <v>1440</v>
      </c>
      <c r="CAG48" s="19" t="s">
        <v>1440</v>
      </c>
      <c r="CAH48" s="19" t="s">
        <v>1440</v>
      </c>
      <c r="CAI48" s="19" t="s">
        <v>1440</v>
      </c>
      <c r="CAJ48" s="19" t="s">
        <v>1440</v>
      </c>
      <c r="CAK48" s="19" t="s">
        <v>1440</v>
      </c>
      <c r="CAL48" s="19" t="s">
        <v>1440</v>
      </c>
      <c r="CAM48" s="19" t="s">
        <v>1440</v>
      </c>
      <c r="CAN48" s="19" t="s">
        <v>1440</v>
      </c>
      <c r="CAO48" s="19" t="s">
        <v>1440</v>
      </c>
      <c r="CAP48" s="19" t="s">
        <v>1440</v>
      </c>
      <c r="CAQ48" s="19" t="s">
        <v>1440</v>
      </c>
      <c r="CAR48" s="19" t="s">
        <v>1440</v>
      </c>
      <c r="CAS48" s="19" t="s">
        <v>1440</v>
      </c>
      <c r="CAT48" s="19" t="s">
        <v>1440</v>
      </c>
      <c r="CAU48" s="19" t="s">
        <v>1440</v>
      </c>
      <c r="CAV48" s="19" t="s">
        <v>1440</v>
      </c>
      <c r="CAW48" s="19" t="s">
        <v>1440</v>
      </c>
      <c r="CAX48" s="19" t="s">
        <v>1440</v>
      </c>
      <c r="CAY48" s="19" t="s">
        <v>1440</v>
      </c>
      <c r="CAZ48" s="19" t="s">
        <v>1440</v>
      </c>
      <c r="CBA48" s="19" t="s">
        <v>1440</v>
      </c>
      <c r="CBB48" s="19" t="s">
        <v>1440</v>
      </c>
      <c r="CBC48" s="19" t="s">
        <v>1440</v>
      </c>
      <c r="CBD48" s="19" t="s">
        <v>1440</v>
      </c>
      <c r="CBE48" s="19" t="s">
        <v>1440</v>
      </c>
      <c r="CBF48" s="19" t="s">
        <v>1440</v>
      </c>
      <c r="CBG48" s="19" t="s">
        <v>1440</v>
      </c>
      <c r="CBH48" s="19" t="s">
        <v>1440</v>
      </c>
      <c r="CBI48" s="19" t="s">
        <v>1440</v>
      </c>
      <c r="CBJ48" s="19" t="s">
        <v>1440</v>
      </c>
      <c r="CBK48" s="19" t="s">
        <v>1440</v>
      </c>
      <c r="CBL48" s="19" t="s">
        <v>1440</v>
      </c>
      <c r="CBM48" s="19" t="s">
        <v>1440</v>
      </c>
      <c r="CBN48" s="19" t="s">
        <v>1440</v>
      </c>
      <c r="CBO48" s="19" t="s">
        <v>1440</v>
      </c>
      <c r="CBP48" s="19" t="s">
        <v>1440</v>
      </c>
      <c r="CBQ48" s="19" t="s">
        <v>1440</v>
      </c>
      <c r="CBR48" s="19" t="s">
        <v>1440</v>
      </c>
      <c r="CBS48" s="19" t="s">
        <v>1440</v>
      </c>
      <c r="CBT48" s="19" t="s">
        <v>1440</v>
      </c>
      <c r="CBU48" s="19" t="s">
        <v>1440</v>
      </c>
      <c r="CBV48" s="19" t="s">
        <v>1440</v>
      </c>
      <c r="CBW48" s="19" t="s">
        <v>1440</v>
      </c>
      <c r="CBX48" s="19" t="s">
        <v>1440</v>
      </c>
      <c r="CBY48" s="19" t="s">
        <v>1440</v>
      </c>
      <c r="CBZ48" s="19" t="s">
        <v>1440</v>
      </c>
      <c r="CCA48" s="19" t="s">
        <v>1440</v>
      </c>
      <c r="CCB48" s="19" t="s">
        <v>1440</v>
      </c>
      <c r="CCC48" s="19" t="s">
        <v>1440</v>
      </c>
      <c r="CCD48" s="19" t="s">
        <v>1440</v>
      </c>
      <c r="CCE48" s="19" t="s">
        <v>1440</v>
      </c>
      <c r="CCF48" s="19" t="s">
        <v>1440</v>
      </c>
      <c r="CCG48" s="19" t="s">
        <v>1440</v>
      </c>
      <c r="CCH48" s="19" t="s">
        <v>1440</v>
      </c>
      <c r="CCI48" s="19" t="s">
        <v>1440</v>
      </c>
      <c r="CCJ48" s="19" t="s">
        <v>1440</v>
      </c>
      <c r="CCK48" s="19" t="s">
        <v>1440</v>
      </c>
      <c r="CCL48" s="19" t="s">
        <v>1440</v>
      </c>
      <c r="CCM48" s="19" t="s">
        <v>1440</v>
      </c>
      <c r="CCN48" s="19" t="s">
        <v>1440</v>
      </c>
      <c r="CCO48" s="19" t="s">
        <v>1440</v>
      </c>
      <c r="CCP48" s="19" t="s">
        <v>1440</v>
      </c>
      <c r="CCQ48" s="19" t="s">
        <v>1440</v>
      </c>
      <c r="CCR48" s="19" t="s">
        <v>1440</v>
      </c>
      <c r="CCS48" s="19" t="s">
        <v>1440</v>
      </c>
      <c r="CCT48" s="19" t="s">
        <v>1440</v>
      </c>
      <c r="CCU48" s="19" t="s">
        <v>1440</v>
      </c>
      <c r="CCV48" s="19" t="s">
        <v>1440</v>
      </c>
      <c r="CCW48" s="19" t="s">
        <v>1440</v>
      </c>
      <c r="CCX48" s="19" t="s">
        <v>1440</v>
      </c>
      <c r="CCY48" s="19" t="s">
        <v>1440</v>
      </c>
      <c r="CCZ48" s="19" t="s">
        <v>1440</v>
      </c>
      <c r="CDA48" s="19" t="s">
        <v>1440</v>
      </c>
      <c r="CDB48" s="19" t="s">
        <v>1440</v>
      </c>
      <c r="CDC48" s="19" t="s">
        <v>1440</v>
      </c>
      <c r="CDD48" s="19" t="s">
        <v>1440</v>
      </c>
      <c r="CDE48" s="19" t="s">
        <v>1440</v>
      </c>
      <c r="CDF48" s="19" t="s">
        <v>1440</v>
      </c>
      <c r="CDG48" s="19" t="s">
        <v>1440</v>
      </c>
      <c r="CDH48" s="19" t="s">
        <v>1440</v>
      </c>
      <c r="CDI48" s="19" t="s">
        <v>1440</v>
      </c>
      <c r="CDJ48" s="19" t="s">
        <v>1440</v>
      </c>
      <c r="CDK48" s="19" t="s">
        <v>1440</v>
      </c>
      <c r="CDL48" s="19" t="s">
        <v>1440</v>
      </c>
      <c r="CDM48" s="19" t="s">
        <v>1440</v>
      </c>
      <c r="CDN48" s="19" t="s">
        <v>1440</v>
      </c>
      <c r="CDO48" s="19" t="s">
        <v>1440</v>
      </c>
      <c r="CDP48" s="19" t="s">
        <v>1440</v>
      </c>
      <c r="CDQ48" s="19" t="s">
        <v>1440</v>
      </c>
      <c r="CDR48" s="19" t="s">
        <v>1440</v>
      </c>
      <c r="CDS48" s="19" t="s">
        <v>1440</v>
      </c>
      <c r="CDT48" s="19" t="s">
        <v>1440</v>
      </c>
      <c r="CDU48" s="19" t="s">
        <v>1440</v>
      </c>
      <c r="CDV48" s="19" t="s">
        <v>1440</v>
      </c>
      <c r="CDW48" s="19" t="s">
        <v>1440</v>
      </c>
      <c r="CDX48" s="19" t="s">
        <v>1440</v>
      </c>
      <c r="CDY48" s="19" t="s">
        <v>1440</v>
      </c>
      <c r="CDZ48" s="19" t="s">
        <v>1440</v>
      </c>
      <c r="CEA48" s="19" t="s">
        <v>1440</v>
      </c>
      <c r="CEB48" s="19" t="s">
        <v>1440</v>
      </c>
      <c r="CEC48" s="19" t="s">
        <v>1440</v>
      </c>
      <c r="CED48" s="19" t="s">
        <v>1440</v>
      </c>
      <c r="CEE48" s="19" t="s">
        <v>1440</v>
      </c>
      <c r="CEF48" s="19" t="s">
        <v>1440</v>
      </c>
      <c r="CEG48" s="19" t="s">
        <v>1440</v>
      </c>
      <c r="CEH48" s="19" t="s">
        <v>1440</v>
      </c>
      <c r="CEI48" s="19" t="s">
        <v>1440</v>
      </c>
      <c r="CEJ48" s="19" t="s">
        <v>1440</v>
      </c>
      <c r="CEK48" s="19" t="s">
        <v>1440</v>
      </c>
      <c r="CEL48" s="19" t="s">
        <v>1440</v>
      </c>
      <c r="CEM48" s="19" t="s">
        <v>1440</v>
      </c>
      <c r="CEN48" s="19" t="s">
        <v>1440</v>
      </c>
      <c r="CEO48" s="19" t="s">
        <v>1440</v>
      </c>
      <c r="CEP48" s="19" t="s">
        <v>1440</v>
      </c>
      <c r="CEQ48" s="19" t="s">
        <v>1440</v>
      </c>
      <c r="CER48" s="19" t="s">
        <v>1440</v>
      </c>
      <c r="CES48" s="19" t="s">
        <v>1440</v>
      </c>
      <c r="CET48" s="19" t="s">
        <v>1440</v>
      </c>
      <c r="CEU48" s="19" t="s">
        <v>1440</v>
      </c>
      <c r="CEV48" s="19" t="s">
        <v>1440</v>
      </c>
      <c r="CEW48" s="19" t="s">
        <v>1440</v>
      </c>
      <c r="CEX48" s="19" t="s">
        <v>1440</v>
      </c>
      <c r="CEY48" s="19" t="s">
        <v>1440</v>
      </c>
      <c r="CEZ48" s="19" t="s">
        <v>1440</v>
      </c>
      <c r="CFA48" s="19" t="s">
        <v>1440</v>
      </c>
      <c r="CFB48" s="19" t="s">
        <v>1440</v>
      </c>
      <c r="CFC48" s="19" t="s">
        <v>1440</v>
      </c>
      <c r="CFD48" s="19" t="s">
        <v>1440</v>
      </c>
      <c r="CFE48" s="19" t="s">
        <v>1440</v>
      </c>
      <c r="CFF48" s="19" t="s">
        <v>1440</v>
      </c>
      <c r="CFG48" s="19" t="s">
        <v>1440</v>
      </c>
      <c r="CFH48" s="19" t="s">
        <v>1440</v>
      </c>
      <c r="CFI48" s="19" t="s">
        <v>1440</v>
      </c>
      <c r="CFJ48" s="19" t="s">
        <v>1440</v>
      </c>
      <c r="CFK48" s="19" t="s">
        <v>1440</v>
      </c>
      <c r="CFL48" s="19" t="s">
        <v>1440</v>
      </c>
      <c r="CFM48" s="19" t="s">
        <v>1440</v>
      </c>
      <c r="CFN48" s="19" t="s">
        <v>1440</v>
      </c>
      <c r="CFO48" s="19" t="s">
        <v>1440</v>
      </c>
      <c r="CFP48" s="19" t="s">
        <v>1440</v>
      </c>
      <c r="CFQ48" s="19" t="s">
        <v>1440</v>
      </c>
      <c r="CFR48" s="19" t="s">
        <v>1440</v>
      </c>
      <c r="CFS48" s="19" t="s">
        <v>1440</v>
      </c>
      <c r="CFT48" s="19" t="s">
        <v>1440</v>
      </c>
      <c r="CFU48" s="19" t="s">
        <v>1440</v>
      </c>
      <c r="CFV48" s="19" t="s">
        <v>1440</v>
      </c>
      <c r="CFW48" s="19" t="s">
        <v>1440</v>
      </c>
      <c r="CFX48" s="19" t="s">
        <v>1440</v>
      </c>
      <c r="CFY48" s="19" t="s">
        <v>1440</v>
      </c>
      <c r="CFZ48" s="19" t="s">
        <v>1440</v>
      </c>
      <c r="CGA48" s="19" t="s">
        <v>1440</v>
      </c>
      <c r="CGB48" s="19" t="s">
        <v>1440</v>
      </c>
      <c r="CGC48" s="19" t="s">
        <v>1440</v>
      </c>
      <c r="CGD48" s="19" t="s">
        <v>1440</v>
      </c>
      <c r="CGE48" s="19" t="s">
        <v>1440</v>
      </c>
      <c r="CGF48" s="19" t="s">
        <v>1440</v>
      </c>
      <c r="CGG48" s="19" t="s">
        <v>1440</v>
      </c>
      <c r="CGH48" s="19" t="s">
        <v>1440</v>
      </c>
      <c r="CGI48" s="19" t="s">
        <v>1440</v>
      </c>
      <c r="CGJ48" s="19" t="s">
        <v>1440</v>
      </c>
      <c r="CGK48" s="19" t="s">
        <v>1440</v>
      </c>
      <c r="CGL48" s="19" t="s">
        <v>1440</v>
      </c>
      <c r="CGM48" s="19" t="s">
        <v>1440</v>
      </c>
      <c r="CGN48" s="19" t="s">
        <v>1440</v>
      </c>
      <c r="CGO48" s="19" t="s">
        <v>1440</v>
      </c>
      <c r="CGP48" s="19" t="s">
        <v>1440</v>
      </c>
      <c r="CGQ48" s="19" t="s">
        <v>1440</v>
      </c>
      <c r="CGR48" s="19" t="s">
        <v>1440</v>
      </c>
      <c r="CGS48" s="19" t="s">
        <v>1440</v>
      </c>
      <c r="CGT48" s="19" t="s">
        <v>1440</v>
      </c>
      <c r="CGU48" s="19" t="s">
        <v>1440</v>
      </c>
      <c r="CGV48" s="19" t="s">
        <v>1440</v>
      </c>
      <c r="CGW48" s="19" t="s">
        <v>1440</v>
      </c>
      <c r="CGX48" s="19" t="s">
        <v>1440</v>
      </c>
      <c r="CGY48" s="19" t="s">
        <v>1440</v>
      </c>
      <c r="CGZ48" s="19" t="s">
        <v>1440</v>
      </c>
      <c r="CHA48" s="19" t="s">
        <v>1440</v>
      </c>
      <c r="CHB48" s="19" t="s">
        <v>1440</v>
      </c>
      <c r="CHC48" s="19" t="s">
        <v>1440</v>
      </c>
      <c r="CHD48" s="19" t="s">
        <v>1440</v>
      </c>
      <c r="CHE48" s="19" t="s">
        <v>1440</v>
      </c>
      <c r="CHF48" s="19" t="s">
        <v>1440</v>
      </c>
      <c r="CHG48" s="19" t="s">
        <v>1440</v>
      </c>
      <c r="CHH48" s="19" t="s">
        <v>1440</v>
      </c>
      <c r="CHI48" s="19" t="s">
        <v>1440</v>
      </c>
      <c r="CHJ48" s="19" t="s">
        <v>1440</v>
      </c>
      <c r="CHK48" s="19" t="s">
        <v>1440</v>
      </c>
      <c r="CHL48" s="19" t="s">
        <v>1440</v>
      </c>
      <c r="CHM48" s="19" t="s">
        <v>1440</v>
      </c>
      <c r="CHN48" s="19" t="s">
        <v>1440</v>
      </c>
      <c r="CHO48" s="19" t="s">
        <v>1440</v>
      </c>
      <c r="CHP48" s="19" t="s">
        <v>1440</v>
      </c>
      <c r="CHQ48" s="19" t="s">
        <v>1440</v>
      </c>
      <c r="CHR48" s="19" t="s">
        <v>1440</v>
      </c>
      <c r="CHS48" s="19" t="s">
        <v>1440</v>
      </c>
      <c r="CHT48" s="19" t="s">
        <v>1440</v>
      </c>
      <c r="CHU48" s="19" t="s">
        <v>1440</v>
      </c>
      <c r="CHV48" s="19" t="s">
        <v>1440</v>
      </c>
      <c r="CHW48" s="19" t="s">
        <v>1440</v>
      </c>
      <c r="CHX48" s="19" t="s">
        <v>1440</v>
      </c>
      <c r="CHY48" s="19" t="s">
        <v>1440</v>
      </c>
      <c r="CHZ48" s="19" t="s">
        <v>1440</v>
      </c>
      <c r="CIA48" s="19" t="s">
        <v>1440</v>
      </c>
      <c r="CIB48" s="19" t="s">
        <v>1440</v>
      </c>
      <c r="CIC48" s="19" t="s">
        <v>1440</v>
      </c>
      <c r="CID48" s="19" t="s">
        <v>1440</v>
      </c>
      <c r="CIE48" s="19" t="s">
        <v>1440</v>
      </c>
      <c r="CIF48" s="19" t="s">
        <v>1440</v>
      </c>
      <c r="CIG48" s="19" t="s">
        <v>1440</v>
      </c>
      <c r="CIH48" s="19" t="s">
        <v>1440</v>
      </c>
      <c r="CII48" s="19" t="s">
        <v>1440</v>
      </c>
      <c r="CIJ48" s="19" t="s">
        <v>1440</v>
      </c>
      <c r="CIK48" s="19" t="s">
        <v>1440</v>
      </c>
      <c r="CIL48" s="19" t="s">
        <v>1440</v>
      </c>
      <c r="CIM48" s="19" t="s">
        <v>1440</v>
      </c>
      <c r="CIN48" s="19" t="s">
        <v>1440</v>
      </c>
      <c r="CIO48" s="19" t="s">
        <v>1440</v>
      </c>
      <c r="CIP48" s="19" t="s">
        <v>1440</v>
      </c>
      <c r="CIQ48" s="19" t="s">
        <v>1440</v>
      </c>
      <c r="CIR48" s="19" t="s">
        <v>1440</v>
      </c>
      <c r="CIS48" s="19" t="s">
        <v>1440</v>
      </c>
      <c r="CIT48" s="19" t="s">
        <v>1440</v>
      </c>
      <c r="CIU48" s="19" t="s">
        <v>1440</v>
      </c>
      <c r="CIV48" s="19" t="s">
        <v>1440</v>
      </c>
      <c r="CIW48" s="19" t="s">
        <v>1440</v>
      </c>
      <c r="CIX48" s="19" t="s">
        <v>1440</v>
      </c>
      <c r="CIY48" s="19" t="s">
        <v>1440</v>
      </c>
      <c r="CIZ48" s="19" t="s">
        <v>1440</v>
      </c>
      <c r="CJA48" s="19" t="s">
        <v>1440</v>
      </c>
      <c r="CJB48" s="19" t="s">
        <v>1440</v>
      </c>
      <c r="CJC48" s="19" t="s">
        <v>1440</v>
      </c>
      <c r="CJD48" s="19" t="s">
        <v>1440</v>
      </c>
      <c r="CJE48" s="19" t="s">
        <v>1440</v>
      </c>
      <c r="CJF48" s="19" t="s">
        <v>1440</v>
      </c>
      <c r="CJG48" s="19" t="s">
        <v>1440</v>
      </c>
      <c r="CJH48" s="19" t="s">
        <v>1440</v>
      </c>
      <c r="CJI48" s="19" t="s">
        <v>1440</v>
      </c>
      <c r="CJJ48" s="19" t="s">
        <v>1440</v>
      </c>
      <c r="CJK48" s="19" t="s">
        <v>1440</v>
      </c>
      <c r="CJL48" s="19" t="s">
        <v>1440</v>
      </c>
      <c r="CJM48" s="19" t="s">
        <v>1440</v>
      </c>
      <c r="CJN48" s="19" t="s">
        <v>1440</v>
      </c>
      <c r="CJO48" s="19" t="s">
        <v>1440</v>
      </c>
      <c r="CJP48" s="19" t="s">
        <v>1440</v>
      </c>
      <c r="CJQ48" s="19" t="s">
        <v>1440</v>
      </c>
      <c r="CJR48" s="19" t="s">
        <v>1440</v>
      </c>
      <c r="CJS48" s="19" t="s">
        <v>1440</v>
      </c>
      <c r="CJT48" s="19" t="s">
        <v>1440</v>
      </c>
      <c r="CJU48" s="19" t="s">
        <v>1440</v>
      </c>
      <c r="CJV48" s="19" t="s">
        <v>1440</v>
      </c>
      <c r="CJW48" s="19" t="s">
        <v>1440</v>
      </c>
      <c r="CJX48" s="19" t="s">
        <v>1440</v>
      </c>
      <c r="CJY48" s="19" t="s">
        <v>1440</v>
      </c>
      <c r="CJZ48" s="19" t="s">
        <v>1440</v>
      </c>
      <c r="CKA48" s="19" t="s">
        <v>1440</v>
      </c>
      <c r="CKB48" s="19" t="s">
        <v>1440</v>
      </c>
      <c r="CKC48" s="19" t="s">
        <v>1440</v>
      </c>
      <c r="CKD48" s="19" t="s">
        <v>1440</v>
      </c>
      <c r="CKE48" s="19" t="s">
        <v>1440</v>
      </c>
      <c r="CKF48" s="19" t="s">
        <v>1440</v>
      </c>
      <c r="CKG48" s="19" t="s">
        <v>1440</v>
      </c>
      <c r="CKH48" s="19" t="s">
        <v>1440</v>
      </c>
      <c r="CKI48" s="19" t="s">
        <v>1440</v>
      </c>
      <c r="CKJ48" s="19" t="s">
        <v>1440</v>
      </c>
      <c r="CKK48" s="19" t="s">
        <v>1440</v>
      </c>
      <c r="CKL48" s="19" t="s">
        <v>1440</v>
      </c>
      <c r="CKM48" s="19" t="s">
        <v>1440</v>
      </c>
      <c r="CKN48" s="19" t="s">
        <v>1440</v>
      </c>
      <c r="CKO48" s="19" t="s">
        <v>1440</v>
      </c>
      <c r="CKP48" s="19" t="s">
        <v>1440</v>
      </c>
      <c r="CKQ48" s="19" t="s">
        <v>1440</v>
      </c>
      <c r="CKR48" s="19" t="s">
        <v>1440</v>
      </c>
      <c r="CKS48" s="19" t="s">
        <v>1440</v>
      </c>
      <c r="CKT48" s="19" t="s">
        <v>1440</v>
      </c>
      <c r="CKU48" s="19" t="s">
        <v>1440</v>
      </c>
      <c r="CKV48" s="19" t="s">
        <v>1440</v>
      </c>
      <c r="CKW48" s="19" t="s">
        <v>1440</v>
      </c>
      <c r="CKX48" s="19" t="s">
        <v>1440</v>
      </c>
      <c r="CKY48" s="19" t="s">
        <v>1440</v>
      </c>
      <c r="CKZ48" s="19" t="s">
        <v>1440</v>
      </c>
      <c r="CLA48" s="19" t="s">
        <v>1440</v>
      </c>
      <c r="CLB48" s="19" t="s">
        <v>1440</v>
      </c>
      <c r="CLC48" s="19" t="s">
        <v>1440</v>
      </c>
      <c r="CLD48" s="19" t="s">
        <v>1440</v>
      </c>
      <c r="CLE48" s="19" t="s">
        <v>1440</v>
      </c>
      <c r="CLF48" s="19" t="s">
        <v>1440</v>
      </c>
      <c r="CLG48" s="19" t="s">
        <v>1440</v>
      </c>
      <c r="CLH48" s="19" t="s">
        <v>1440</v>
      </c>
      <c r="CLI48" s="19" t="s">
        <v>1440</v>
      </c>
      <c r="CLJ48" s="19" t="s">
        <v>1440</v>
      </c>
      <c r="CLK48" s="19" t="s">
        <v>1440</v>
      </c>
      <c r="CLL48" s="19" t="s">
        <v>1440</v>
      </c>
      <c r="CLM48" s="19" t="s">
        <v>1440</v>
      </c>
      <c r="CLN48" s="19" t="s">
        <v>1440</v>
      </c>
      <c r="CLO48" s="19" t="s">
        <v>1440</v>
      </c>
      <c r="CLP48" s="19" t="s">
        <v>1440</v>
      </c>
      <c r="CLQ48" s="19" t="s">
        <v>1440</v>
      </c>
      <c r="CLR48" s="19" t="s">
        <v>1440</v>
      </c>
      <c r="CLS48" s="19" t="s">
        <v>1440</v>
      </c>
      <c r="CLT48" s="19" t="s">
        <v>1440</v>
      </c>
      <c r="CLU48" s="19" t="s">
        <v>1440</v>
      </c>
      <c r="CLV48" s="19" t="s">
        <v>1440</v>
      </c>
      <c r="CLW48" s="19" t="s">
        <v>1440</v>
      </c>
      <c r="CLX48" s="19" t="s">
        <v>1440</v>
      </c>
      <c r="CLY48" s="19" t="s">
        <v>1440</v>
      </c>
      <c r="CLZ48" s="19" t="s">
        <v>1440</v>
      </c>
      <c r="CMA48" s="19" t="s">
        <v>1440</v>
      </c>
      <c r="CMB48" s="19" t="s">
        <v>1440</v>
      </c>
      <c r="CMC48" s="19" t="s">
        <v>1440</v>
      </c>
      <c r="CMD48" s="19" t="s">
        <v>1440</v>
      </c>
      <c r="CME48" s="19" t="s">
        <v>1440</v>
      </c>
      <c r="CMF48" s="19" t="s">
        <v>1440</v>
      </c>
      <c r="CMG48" s="19" t="s">
        <v>1440</v>
      </c>
      <c r="CMH48" s="19" t="s">
        <v>1440</v>
      </c>
      <c r="CMI48" s="19" t="s">
        <v>1440</v>
      </c>
      <c r="CMJ48" s="19" t="s">
        <v>1440</v>
      </c>
      <c r="CMK48" s="19" t="s">
        <v>1440</v>
      </c>
      <c r="CML48" s="19" t="s">
        <v>1440</v>
      </c>
      <c r="CMM48" s="19" t="s">
        <v>1440</v>
      </c>
      <c r="CMN48" s="19" t="s">
        <v>1440</v>
      </c>
      <c r="CMO48" s="19" t="s">
        <v>1440</v>
      </c>
      <c r="CMP48" s="19" t="s">
        <v>1440</v>
      </c>
      <c r="CMQ48" s="19" t="s">
        <v>1440</v>
      </c>
      <c r="CMR48" s="19" t="s">
        <v>1440</v>
      </c>
      <c r="CMS48" s="19" t="s">
        <v>1440</v>
      </c>
      <c r="CMT48" s="19" t="s">
        <v>1440</v>
      </c>
      <c r="CMU48" s="19" t="s">
        <v>1440</v>
      </c>
      <c r="CMV48" s="19" t="s">
        <v>1440</v>
      </c>
      <c r="CMW48" s="19" t="s">
        <v>1440</v>
      </c>
      <c r="CMX48" s="19" t="s">
        <v>1440</v>
      </c>
      <c r="CMY48" s="19" t="s">
        <v>1440</v>
      </c>
      <c r="CMZ48" s="19" t="s">
        <v>1440</v>
      </c>
      <c r="CNA48" s="19" t="s">
        <v>1440</v>
      </c>
      <c r="CNB48" s="19" t="s">
        <v>1440</v>
      </c>
      <c r="CNC48" s="19" t="s">
        <v>1440</v>
      </c>
      <c r="CND48" s="19" t="s">
        <v>1440</v>
      </c>
      <c r="CNE48" s="19" t="s">
        <v>1440</v>
      </c>
      <c r="CNF48" s="19" t="s">
        <v>1440</v>
      </c>
      <c r="CNG48" s="19" t="s">
        <v>1440</v>
      </c>
      <c r="CNH48" s="19" t="s">
        <v>1440</v>
      </c>
      <c r="CNI48" s="19" t="s">
        <v>1440</v>
      </c>
      <c r="CNJ48" s="19" t="s">
        <v>1440</v>
      </c>
      <c r="CNK48" s="19" t="s">
        <v>1440</v>
      </c>
      <c r="CNL48" s="19" t="s">
        <v>1440</v>
      </c>
      <c r="CNM48" s="19" t="s">
        <v>1440</v>
      </c>
      <c r="CNN48" s="19" t="s">
        <v>1440</v>
      </c>
      <c r="CNO48" s="19" t="s">
        <v>1440</v>
      </c>
      <c r="CNP48" s="19" t="s">
        <v>1440</v>
      </c>
      <c r="CNQ48" s="19" t="s">
        <v>1440</v>
      </c>
      <c r="CNR48" s="19" t="s">
        <v>1440</v>
      </c>
      <c r="CNS48" s="19" t="s">
        <v>1440</v>
      </c>
      <c r="CNT48" s="19" t="s">
        <v>1440</v>
      </c>
      <c r="CNU48" s="19" t="s">
        <v>1440</v>
      </c>
      <c r="CNV48" s="19" t="s">
        <v>1440</v>
      </c>
      <c r="CNW48" s="19" t="s">
        <v>1440</v>
      </c>
      <c r="CNX48" s="19" t="s">
        <v>1440</v>
      </c>
      <c r="CNY48" s="19" t="s">
        <v>1440</v>
      </c>
      <c r="CNZ48" s="19" t="s">
        <v>1440</v>
      </c>
      <c r="COA48" s="19" t="s">
        <v>1440</v>
      </c>
      <c r="COB48" s="19" t="s">
        <v>1440</v>
      </c>
      <c r="COC48" s="19" t="s">
        <v>1440</v>
      </c>
      <c r="COD48" s="19" t="s">
        <v>1440</v>
      </c>
      <c r="COE48" s="19" t="s">
        <v>1440</v>
      </c>
      <c r="COF48" s="19" t="s">
        <v>1440</v>
      </c>
      <c r="COG48" s="19" t="s">
        <v>1440</v>
      </c>
      <c r="COH48" s="19" t="s">
        <v>1440</v>
      </c>
      <c r="COI48" s="19" t="s">
        <v>1440</v>
      </c>
      <c r="COJ48" s="19" t="s">
        <v>1440</v>
      </c>
      <c r="COK48" s="19" t="s">
        <v>1440</v>
      </c>
      <c r="COL48" s="19" t="s">
        <v>1440</v>
      </c>
      <c r="COM48" s="19" t="s">
        <v>1440</v>
      </c>
      <c r="CON48" s="19" t="s">
        <v>1440</v>
      </c>
      <c r="COO48" s="19" t="s">
        <v>1440</v>
      </c>
      <c r="COP48" s="19" t="s">
        <v>1440</v>
      </c>
      <c r="COQ48" s="19" t="s">
        <v>1440</v>
      </c>
      <c r="COR48" s="19" t="s">
        <v>1440</v>
      </c>
      <c r="COS48" s="19" t="s">
        <v>1440</v>
      </c>
      <c r="COT48" s="19" t="s">
        <v>1440</v>
      </c>
      <c r="COU48" s="19" t="s">
        <v>1440</v>
      </c>
      <c r="COV48" s="19" t="s">
        <v>1440</v>
      </c>
      <c r="COW48" s="19" t="s">
        <v>1440</v>
      </c>
      <c r="COX48" s="19" t="s">
        <v>1440</v>
      </c>
      <c r="COY48" s="19" t="s">
        <v>1440</v>
      </c>
      <c r="COZ48" s="19" t="s">
        <v>1440</v>
      </c>
      <c r="CPA48" s="19" t="s">
        <v>1440</v>
      </c>
      <c r="CPB48" s="19" t="s">
        <v>1440</v>
      </c>
      <c r="CPC48" s="19" t="s">
        <v>1440</v>
      </c>
      <c r="CPD48" s="19" t="s">
        <v>1440</v>
      </c>
      <c r="CPE48" s="19" t="s">
        <v>1440</v>
      </c>
      <c r="CPF48" s="19" t="s">
        <v>1440</v>
      </c>
      <c r="CPG48" s="19" t="s">
        <v>1440</v>
      </c>
      <c r="CPH48" s="19" t="s">
        <v>1440</v>
      </c>
      <c r="CPI48" s="19" t="s">
        <v>1440</v>
      </c>
      <c r="CPJ48" s="19" t="s">
        <v>1440</v>
      </c>
      <c r="CPK48" s="19" t="s">
        <v>1440</v>
      </c>
      <c r="CPL48" s="19" t="s">
        <v>1440</v>
      </c>
      <c r="CPM48" s="19" t="s">
        <v>1440</v>
      </c>
      <c r="CPN48" s="19" t="s">
        <v>1440</v>
      </c>
      <c r="CPO48" s="19" t="s">
        <v>1440</v>
      </c>
      <c r="CPP48" s="19" t="s">
        <v>1440</v>
      </c>
      <c r="CPQ48" s="19" t="s">
        <v>1440</v>
      </c>
      <c r="CPR48" s="19" t="s">
        <v>1440</v>
      </c>
      <c r="CPS48" s="19" t="s">
        <v>1440</v>
      </c>
      <c r="CPT48" s="19" t="s">
        <v>1440</v>
      </c>
      <c r="CPU48" s="19" t="s">
        <v>1440</v>
      </c>
      <c r="CPV48" s="19" t="s">
        <v>1440</v>
      </c>
      <c r="CPW48" s="19" t="s">
        <v>1440</v>
      </c>
      <c r="CPX48" s="19" t="s">
        <v>1440</v>
      </c>
      <c r="CPY48" s="19" t="s">
        <v>1440</v>
      </c>
      <c r="CPZ48" s="19" t="s">
        <v>1440</v>
      </c>
      <c r="CQA48" s="19" t="s">
        <v>1440</v>
      </c>
      <c r="CQB48" s="19" t="s">
        <v>1440</v>
      </c>
      <c r="CQC48" s="19" t="s">
        <v>1440</v>
      </c>
      <c r="CQD48" s="19" t="s">
        <v>1440</v>
      </c>
      <c r="CQE48" s="19" t="s">
        <v>1440</v>
      </c>
      <c r="CQF48" s="19" t="s">
        <v>1440</v>
      </c>
      <c r="CQG48" s="19" t="s">
        <v>1440</v>
      </c>
      <c r="CQH48" s="19" t="s">
        <v>1440</v>
      </c>
      <c r="CQI48" s="19" t="s">
        <v>1440</v>
      </c>
      <c r="CQJ48" s="19" t="s">
        <v>1440</v>
      </c>
      <c r="CQK48" s="19" t="s">
        <v>1440</v>
      </c>
      <c r="CQL48" s="19" t="s">
        <v>1440</v>
      </c>
      <c r="CQM48" s="19" t="s">
        <v>1440</v>
      </c>
      <c r="CQN48" s="19" t="s">
        <v>1440</v>
      </c>
      <c r="CQO48" s="19" t="s">
        <v>1440</v>
      </c>
      <c r="CQP48" s="19" t="s">
        <v>1440</v>
      </c>
      <c r="CQQ48" s="19" t="s">
        <v>1440</v>
      </c>
      <c r="CQR48" s="19" t="s">
        <v>1440</v>
      </c>
      <c r="CQS48" s="19" t="s">
        <v>1440</v>
      </c>
      <c r="CQT48" s="19" t="s">
        <v>1440</v>
      </c>
      <c r="CQU48" s="19" t="s">
        <v>1440</v>
      </c>
      <c r="CQV48" s="19" t="s">
        <v>1440</v>
      </c>
      <c r="CQW48" s="19" t="s">
        <v>1440</v>
      </c>
      <c r="CQX48" s="19" t="s">
        <v>1440</v>
      </c>
      <c r="CQY48" s="19" t="s">
        <v>1440</v>
      </c>
      <c r="CQZ48" s="19" t="s">
        <v>1440</v>
      </c>
      <c r="CRA48" s="19" t="s">
        <v>1440</v>
      </c>
      <c r="CRB48" s="19" t="s">
        <v>1440</v>
      </c>
      <c r="CRC48" s="19" t="s">
        <v>1440</v>
      </c>
      <c r="CRD48" s="19" t="s">
        <v>1440</v>
      </c>
      <c r="CRE48" s="19" t="s">
        <v>1440</v>
      </c>
      <c r="CRF48" s="19" t="s">
        <v>1440</v>
      </c>
      <c r="CRG48" s="19" t="s">
        <v>1440</v>
      </c>
      <c r="CRH48" s="19" t="s">
        <v>1440</v>
      </c>
      <c r="CRI48" s="19" t="s">
        <v>1440</v>
      </c>
      <c r="CRJ48" s="19" t="s">
        <v>1440</v>
      </c>
      <c r="CRK48" s="19" t="s">
        <v>1440</v>
      </c>
      <c r="CRL48" s="19" t="s">
        <v>1440</v>
      </c>
      <c r="CRM48" s="19" t="s">
        <v>1440</v>
      </c>
      <c r="CRN48" s="19" t="s">
        <v>1440</v>
      </c>
      <c r="CRO48" s="19" t="s">
        <v>1440</v>
      </c>
      <c r="CRP48" s="19" t="s">
        <v>1440</v>
      </c>
      <c r="CRQ48" s="19" t="s">
        <v>1440</v>
      </c>
      <c r="CRR48" s="19" t="s">
        <v>1440</v>
      </c>
      <c r="CRS48" s="19" t="s">
        <v>1440</v>
      </c>
      <c r="CRT48" s="19" t="s">
        <v>1440</v>
      </c>
      <c r="CRU48" s="19" t="s">
        <v>1440</v>
      </c>
      <c r="CRV48" s="19" t="s">
        <v>1440</v>
      </c>
      <c r="CRW48" s="19" t="s">
        <v>1440</v>
      </c>
      <c r="CRX48" s="19" t="s">
        <v>1440</v>
      </c>
      <c r="CRY48" s="19" t="s">
        <v>1440</v>
      </c>
      <c r="CRZ48" s="19" t="s">
        <v>1440</v>
      </c>
      <c r="CSA48" s="19" t="s">
        <v>1440</v>
      </c>
      <c r="CSB48" s="19" t="s">
        <v>1440</v>
      </c>
      <c r="CSC48" s="19" t="s">
        <v>1440</v>
      </c>
      <c r="CSD48" s="19" t="s">
        <v>1440</v>
      </c>
      <c r="CSE48" s="19" t="s">
        <v>1440</v>
      </c>
      <c r="CSF48" s="19" t="s">
        <v>1440</v>
      </c>
      <c r="CSG48" s="19" t="s">
        <v>1440</v>
      </c>
      <c r="CSH48" s="19" t="s">
        <v>1440</v>
      </c>
      <c r="CSI48" s="19" t="s">
        <v>1440</v>
      </c>
      <c r="CSJ48" s="19" t="s">
        <v>1440</v>
      </c>
      <c r="CSK48" s="19" t="s">
        <v>1440</v>
      </c>
      <c r="CSL48" s="19" t="s">
        <v>1440</v>
      </c>
      <c r="CSM48" s="19" t="s">
        <v>1440</v>
      </c>
      <c r="CSN48" s="19" t="s">
        <v>1440</v>
      </c>
      <c r="CSO48" s="19" t="s">
        <v>1440</v>
      </c>
      <c r="CSP48" s="19" t="s">
        <v>1440</v>
      </c>
      <c r="CSQ48" s="19" t="s">
        <v>1440</v>
      </c>
      <c r="CSR48" s="19" t="s">
        <v>1440</v>
      </c>
      <c r="CSS48" s="19" t="s">
        <v>1440</v>
      </c>
      <c r="CST48" s="19" t="s">
        <v>1440</v>
      </c>
      <c r="CSU48" s="19" t="s">
        <v>1440</v>
      </c>
      <c r="CSV48" s="19" t="s">
        <v>1440</v>
      </c>
      <c r="CSW48" s="19" t="s">
        <v>1440</v>
      </c>
      <c r="CSX48" s="19" t="s">
        <v>1440</v>
      </c>
      <c r="CSY48" s="19" t="s">
        <v>1440</v>
      </c>
      <c r="CSZ48" s="19" t="s">
        <v>1440</v>
      </c>
      <c r="CTA48" s="19" t="s">
        <v>1440</v>
      </c>
      <c r="CTB48" s="19" t="s">
        <v>1440</v>
      </c>
      <c r="CTC48" s="19" t="s">
        <v>1440</v>
      </c>
      <c r="CTD48" s="19" t="s">
        <v>1440</v>
      </c>
      <c r="CTE48" s="19" t="s">
        <v>1440</v>
      </c>
      <c r="CTF48" s="19" t="s">
        <v>1440</v>
      </c>
      <c r="CTG48" s="19" t="s">
        <v>1440</v>
      </c>
      <c r="CTH48" s="19" t="s">
        <v>1440</v>
      </c>
      <c r="CTI48" s="19" t="s">
        <v>1440</v>
      </c>
      <c r="CTJ48" s="19" t="s">
        <v>1440</v>
      </c>
      <c r="CTK48" s="19" t="s">
        <v>1440</v>
      </c>
      <c r="CTL48" s="19" t="s">
        <v>1440</v>
      </c>
      <c r="CTM48" s="19" t="s">
        <v>1440</v>
      </c>
      <c r="CTN48" s="19" t="s">
        <v>1440</v>
      </c>
      <c r="CTO48" s="19" t="s">
        <v>1440</v>
      </c>
      <c r="CTP48" s="19" t="s">
        <v>1440</v>
      </c>
      <c r="CTQ48" s="19" t="s">
        <v>1440</v>
      </c>
      <c r="CTR48" s="19" t="s">
        <v>1440</v>
      </c>
      <c r="CTS48" s="19" t="s">
        <v>1440</v>
      </c>
      <c r="CTT48" s="19" t="s">
        <v>1440</v>
      </c>
      <c r="CTU48" s="19" t="s">
        <v>1440</v>
      </c>
      <c r="CTV48" s="19" t="s">
        <v>1440</v>
      </c>
      <c r="CTW48" s="19" t="s">
        <v>1440</v>
      </c>
      <c r="CTX48" s="19" t="s">
        <v>1440</v>
      </c>
      <c r="CTY48" s="19" t="s">
        <v>1440</v>
      </c>
      <c r="CTZ48" s="19" t="s">
        <v>1440</v>
      </c>
      <c r="CUA48" s="19" t="s">
        <v>1440</v>
      </c>
      <c r="CUB48" s="19" t="s">
        <v>1440</v>
      </c>
      <c r="CUC48" s="19" t="s">
        <v>1440</v>
      </c>
      <c r="CUD48" s="19" t="s">
        <v>1440</v>
      </c>
      <c r="CUE48" s="19" t="s">
        <v>1440</v>
      </c>
      <c r="CUF48" s="19" t="s">
        <v>1440</v>
      </c>
      <c r="CUG48" s="19" t="s">
        <v>1440</v>
      </c>
      <c r="CUH48" s="19" t="s">
        <v>1440</v>
      </c>
      <c r="CUI48" s="19" t="s">
        <v>1440</v>
      </c>
      <c r="CUJ48" s="19" t="s">
        <v>1440</v>
      </c>
      <c r="CUK48" s="19" t="s">
        <v>1440</v>
      </c>
      <c r="CUL48" s="19" t="s">
        <v>1440</v>
      </c>
      <c r="CUM48" s="19" t="s">
        <v>1440</v>
      </c>
      <c r="CUN48" s="19" t="s">
        <v>1440</v>
      </c>
      <c r="CUO48" s="19" t="s">
        <v>1440</v>
      </c>
      <c r="CUP48" s="19" t="s">
        <v>1440</v>
      </c>
      <c r="CUQ48" s="19" t="s">
        <v>1440</v>
      </c>
      <c r="CUR48" s="19" t="s">
        <v>1440</v>
      </c>
      <c r="CUS48" s="19" t="s">
        <v>1440</v>
      </c>
      <c r="CUT48" s="19" t="s">
        <v>1440</v>
      </c>
      <c r="CUU48" s="19" t="s">
        <v>1440</v>
      </c>
      <c r="CUV48" s="19" t="s">
        <v>1440</v>
      </c>
      <c r="CUW48" s="19" t="s">
        <v>1440</v>
      </c>
      <c r="CUX48" s="19" t="s">
        <v>1440</v>
      </c>
      <c r="CUY48" s="19" t="s">
        <v>1440</v>
      </c>
      <c r="CUZ48" s="19" t="s">
        <v>1440</v>
      </c>
      <c r="CVA48" s="19" t="s">
        <v>1440</v>
      </c>
      <c r="CVB48" s="19" t="s">
        <v>1440</v>
      </c>
      <c r="CVC48" s="19" t="s">
        <v>1440</v>
      </c>
      <c r="CVD48" s="19" t="s">
        <v>1440</v>
      </c>
      <c r="CVE48" s="19" t="s">
        <v>1440</v>
      </c>
      <c r="CVF48" s="19" t="s">
        <v>1440</v>
      </c>
      <c r="CVG48" s="19" t="s">
        <v>1440</v>
      </c>
      <c r="CVH48" s="19" t="s">
        <v>1440</v>
      </c>
      <c r="CVI48" s="19" t="s">
        <v>1440</v>
      </c>
      <c r="CVJ48" s="19" t="s">
        <v>1440</v>
      </c>
      <c r="CVK48" s="19" t="s">
        <v>1440</v>
      </c>
      <c r="CVL48" s="19" t="s">
        <v>1440</v>
      </c>
      <c r="CVM48" s="19" t="s">
        <v>1440</v>
      </c>
      <c r="CVN48" s="19" t="s">
        <v>1440</v>
      </c>
      <c r="CVO48" s="19" t="s">
        <v>1440</v>
      </c>
      <c r="CVP48" s="19" t="s">
        <v>1440</v>
      </c>
      <c r="CVQ48" s="19" t="s">
        <v>1440</v>
      </c>
      <c r="CVR48" s="19" t="s">
        <v>1440</v>
      </c>
      <c r="CVS48" s="19" t="s">
        <v>1440</v>
      </c>
      <c r="CVT48" s="19" t="s">
        <v>1440</v>
      </c>
      <c r="CVU48" s="19" t="s">
        <v>1440</v>
      </c>
      <c r="CVV48" s="19" t="s">
        <v>1440</v>
      </c>
      <c r="CVW48" s="19" t="s">
        <v>1440</v>
      </c>
      <c r="CVX48" s="19" t="s">
        <v>1440</v>
      </c>
      <c r="CVY48" s="19" t="s">
        <v>1440</v>
      </c>
      <c r="CVZ48" s="19" t="s">
        <v>1440</v>
      </c>
      <c r="CWA48" s="19" t="s">
        <v>1440</v>
      </c>
      <c r="CWB48" s="19" t="s">
        <v>1440</v>
      </c>
      <c r="CWC48" s="19" t="s">
        <v>1440</v>
      </c>
      <c r="CWD48" s="19" t="s">
        <v>1440</v>
      </c>
      <c r="CWE48" s="19" t="s">
        <v>1440</v>
      </c>
      <c r="CWF48" s="19" t="s">
        <v>1440</v>
      </c>
      <c r="CWG48" s="19" t="s">
        <v>1440</v>
      </c>
      <c r="CWH48" s="19" t="s">
        <v>1440</v>
      </c>
      <c r="CWI48" s="19" t="s">
        <v>1440</v>
      </c>
      <c r="CWJ48" s="19" t="s">
        <v>1440</v>
      </c>
      <c r="CWK48" s="19" t="s">
        <v>1440</v>
      </c>
      <c r="CWL48" s="19" t="s">
        <v>1440</v>
      </c>
      <c r="CWM48" s="19" t="s">
        <v>1440</v>
      </c>
      <c r="CWN48" s="19" t="s">
        <v>1440</v>
      </c>
      <c r="CWO48" s="19" t="s">
        <v>1440</v>
      </c>
      <c r="CWP48" s="19" t="s">
        <v>1440</v>
      </c>
      <c r="CWQ48" s="19" t="s">
        <v>1440</v>
      </c>
      <c r="CWR48" s="19" t="s">
        <v>1440</v>
      </c>
      <c r="CWS48" s="19" t="s">
        <v>1440</v>
      </c>
      <c r="CWT48" s="19" t="s">
        <v>1440</v>
      </c>
      <c r="CWU48" s="19" t="s">
        <v>1440</v>
      </c>
      <c r="CWV48" s="19" t="s">
        <v>1440</v>
      </c>
      <c r="CWW48" s="19" t="s">
        <v>1440</v>
      </c>
      <c r="CWX48" s="19" t="s">
        <v>1440</v>
      </c>
      <c r="CWY48" s="19" t="s">
        <v>1440</v>
      </c>
      <c r="CWZ48" s="19" t="s">
        <v>1440</v>
      </c>
      <c r="CXA48" s="19" t="s">
        <v>1440</v>
      </c>
      <c r="CXB48" s="19" t="s">
        <v>1440</v>
      </c>
      <c r="CXC48" s="19" t="s">
        <v>1440</v>
      </c>
      <c r="CXD48" s="19" t="s">
        <v>1440</v>
      </c>
      <c r="CXE48" s="19" t="s">
        <v>1440</v>
      </c>
      <c r="CXF48" s="19" t="s">
        <v>1440</v>
      </c>
      <c r="CXG48" s="19" t="s">
        <v>1440</v>
      </c>
      <c r="CXH48" s="19" t="s">
        <v>1440</v>
      </c>
      <c r="CXI48" s="19" t="s">
        <v>1440</v>
      </c>
      <c r="CXJ48" s="19" t="s">
        <v>1440</v>
      </c>
      <c r="CXK48" s="19" t="s">
        <v>1440</v>
      </c>
      <c r="CXL48" s="19" t="s">
        <v>1440</v>
      </c>
      <c r="CXM48" s="19" t="s">
        <v>1440</v>
      </c>
      <c r="CXN48" s="19" t="s">
        <v>1440</v>
      </c>
      <c r="CXO48" s="19" t="s">
        <v>1440</v>
      </c>
      <c r="CXP48" s="19" t="s">
        <v>1440</v>
      </c>
      <c r="CXQ48" s="19" t="s">
        <v>1440</v>
      </c>
      <c r="CXR48" s="19" t="s">
        <v>1440</v>
      </c>
      <c r="CXS48" s="19" t="s">
        <v>1440</v>
      </c>
      <c r="CXT48" s="19" t="s">
        <v>1440</v>
      </c>
      <c r="CXU48" s="19" t="s">
        <v>1440</v>
      </c>
      <c r="CXV48" s="19" t="s">
        <v>1440</v>
      </c>
      <c r="CXW48" s="19" t="s">
        <v>1440</v>
      </c>
      <c r="CXX48" s="19" t="s">
        <v>1440</v>
      </c>
      <c r="CXY48" s="19" t="s">
        <v>1440</v>
      </c>
      <c r="CXZ48" s="19" t="s">
        <v>1440</v>
      </c>
      <c r="CYA48" s="19" t="s">
        <v>1440</v>
      </c>
      <c r="CYB48" s="19" t="s">
        <v>1440</v>
      </c>
      <c r="CYC48" s="19" t="s">
        <v>1440</v>
      </c>
      <c r="CYD48" s="19" t="s">
        <v>1440</v>
      </c>
      <c r="CYE48" s="19" t="s">
        <v>1440</v>
      </c>
      <c r="CYF48" s="19" t="s">
        <v>1440</v>
      </c>
      <c r="CYG48" s="19" t="s">
        <v>1440</v>
      </c>
      <c r="CYH48" s="19" t="s">
        <v>1440</v>
      </c>
      <c r="CYI48" s="19" t="s">
        <v>1440</v>
      </c>
      <c r="CYJ48" s="19" t="s">
        <v>1440</v>
      </c>
      <c r="CYK48" s="19" t="s">
        <v>1440</v>
      </c>
      <c r="CYL48" s="19" t="s">
        <v>1440</v>
      </c>
      <c r="CYM48" s="19" t="s">
        <v>1440</v>
      </c>
      <c r="CYN48" s="19" t="s">
        <v>1440</v>
      </c>
      <c r="CYO48" s="19" t="s">
        <v>1440</v>
      </c>
      <c r="CYP48" s="19" t="s">
        <v>1440</v>
      </c>
      <c r="CYQ48" s="19" t="s">
        <v>1440</v>
      </c>
      <c r="CYR48" s="19" t="s">
        <v>1440</v>
      </c>
      <c r="CYS48" s="19" t="s">
        <v>1440</v>
      </c>
      <c r="CYT48" s="19" t="s">
        <v>1440</v>
      </c>
      <c r="CYU48" s="19" t="s">
        <v>1440</v>
      </c>
      <c r="CYV48" s="19" t="s">
        <v>1440</v>
      </c>
      <c r="CYW48" s="19" t="s">
        <v>1440</v>
      </c>
      <c r="CYX48" s="19" t="s">
        <v>1440</v>
      </c>
      <c r="CYY48" s="19" t="s">
        <v>1440</v>
      </c>
      <c r="CYZ48" s="19" t="s">
        <v>1440</v>
      </c>
      <c r="CZA48" s="19" t="s">
        <v>1440</v>
      </c>
      <c r="CZB48" s="19" t="s">
        <v>1440</v>
      </c>
      <c r="CZC48" s="19" t="s">
        <v>1440</v>
      </c>
      <c r="CZD48" s="19" t="s">
        <v>1440</v>
      </c>
      <c r="CZE48" s="19" t="s">
        <v>1440</v>
      </c>
      <c r="CZF48" s="19" t="s">
        <v>1440</v>
      </c>
      <c r="CZG48" s="19" t="s">
        <v>1440</v>
      </c>
      <c r="CZH48" s="19" t="s">
        <v>1440</v>
      </c>
      <c r="CZI48" s="19" t="s">
        <v>1440</v>
      </c>
      <c r="CZJ48" s="19" t="s">
        <v>1440</v>
      </c>
      <c r="CZK48" s="19" t="s">
        <v>1440</v>
      </c>
      <c r="CZL48" s="19" t="s">
        <v>1440</v>
      </c>
      <c r="CZM48" s="19" t="s">
        <v>1440</v>
      </c>
      <c r="CZN48" s="19" t="s">
        <v>1440</v>
      </c>
      <c r="CZO48" s="19" t="s">
        <v>1440</v>
      </c>
      <c r="CZP48" s="19" t="s">
        <v>1440</v>
      </c>
      <c r="CZQ48" s="19" t="s">
        <v>1440</v>
      </c>
      <c r="CZR48" s="19" t="s">
        <v>1440</v>
      </c>
      <c r="CZS48" s="19" t="s">
        <v>1440</v>
      </c>
      <c r="CZT48" s="19" t="s">
        <v>1440</v>
      </c>
      <c r="CZU48" s="19" t="s">
        <v>1440</v>
      </c>
      <c r="CZV48" s="19" t="s">
        <v>1440</v>
      </c>
      <c r="CZW48" s="19" t="s">
        <v>1440</v>
      </c>
      <c r="CZX48" s="19" t="s">
        <v>1440</v>
      </c>
      <c r="CZY48" s="19" t="s">
        <v>1440</v>
      </c>
      <c r="CZZ48" s="19" t="s">
        <v>1440</v>
      </c>
      <c r="DAA48" s="19" t="s">
        <v>1440</v>
      </c>
      <c r="DAB48" s="19" t="s">
        <v>1440</v>
      </c>
      <c r="DAC48" s="19" t="s">
        <v>1440</v>
      </c>
      <c r="DAD48" s="19" t="s">
        <v>1440</v>
      </c>
      <c r="DAE48" s="19" t="s">
        <v>1440</v>
      </c>
      <c r="DAF48" s="19" t="s">
        <v>1440</v>
      </c>
      <c r="DAG48" s="19" t="s">
        <v>1440</v>
      </c>
      <c r="DAH48" s="19" t="s">
        <v>1440</v>
      </c>
      <c r="DAI48" s="19" t="s">
        <v>1440</v>
      </c>
      <c r="DAJ48" s="19" t="s">
        <v>1440</v>
      </c>
      <c r="DAK48" s="19" t="s">
        <v>1440</v>
      </c>
      <c r="DAL48" s="19" t="s">
        <v>1440</v>
      </c>
      <c r="DAM48" s="19" t="s">
        <v>1440</v>
      </c>
      <c r="DAN48" s="19" t="s">
        <v>1440</v>
      </c>
      <c r="DAO48" s="19" t="s">
        <v>1440</v>
      </c>
      <c r="DAP48" s="19" t="s">
        <v>1440</v>
      </c>
      <c r="DAQ48" s="19" t="s">
        <v>1440</v>
      </c>
      <c r="DAR48" s="19" t="s">
        <v>1440</v>
      </c>
      <c r="DAS48" s="19" t="s">
        <v>1440</v>
      </c>
      <c r="DAT48" s="19" t="s">
        <v>1440</v>
      </c>
      <c r="DAU48" s="19" t="s">
        <v>1440</v>
      </c>
      <c r="DAV48" s="19" t="s">
        <v>1440</v>
      </c>
      <c r="DAW48" s="19" t="s">
        <v>1440</v>
      </c>
      <c r="DAX48" s="19" t="s">
        <v>1440</v>
      </c>
      <c r="DAY48" s="19" t="s">
        <v>1440</v>
      </c>
      <c r="DAZ48" s="19" t="s">
        <v>1440</v>
      </c>
      <c r="DBA48" s="19" t="s">
        <v>1440</v>
      </c>
      <c r="DBB48" s="19" t="s">
        <v>1440</v>
      </c>
      <c r="DBC48" s="19" t="s">
        <v>1440</v>
      </c>
      <c r="DBD48" s="19" t="s">
        <v>1440</v>
      </c>
      <c r="DBE48" s="19" t="s">
        <v>1440</v>
      </c>
      <c r="DBF48" s="19" t="s">
        <v>1440</v>
      </c>
      <c r="DBG48" s="19" t="s">
        <v>1440</v>
      </c>
      <c r="DBH48" s="19" t="s">
        <v>1440</v>
      </c>
      <c r="DBI48" s="19" t="s">
        <v>1440</v>
      </c>
      <c r="DBJ48" s="19" t="s">
        <v>1440</v>
      </c>
      <c r="DBK48" s="19" t="s">
        <v>1440</v>
      </c>
      <c r="DBL48" s="19" t="s">
        <v>1440</v>
      </c>
      <c r="DBM48" s="19" t="s">
        <v>1440</v>
      </c>
      <c r="DBN48" s="19" t="s">
        <v>1440</v>
      </c>
      <c r="DBO48" s="19" t="s">
        <v>1440</v>
      </c>
      <c r="DBP48" s="19" t="s">
        <v>1440</v>
      </c>
      <c r="DBQ48" s="19" t="s">
        <v>1440</v>
      </c>
      <c r="DBR48" s="19" t="s">
        <v>1440</v>
      </c>
      <c r="DBS48" s="19" t="s">
        <v>1440</v>
      </c>
      <c r="DBT48" s="19" t="s">
        <v>1440</v>
      </c>
      <c r="DBU48" s="19" t="s">
        <v>1440</v>
      </c>
      <c r="DBV48" s="19" t="s">
        <v>1440</v>
      </c>
      <c r="DBW48" s="19" t="s">
        <v>1440</v>
      </c>
      <c r="DBX48" s="19" t="s">
        <v>1440</v>
      </c>
      <c r="DBY48" s="19" t="s">
        <v>1440</v>
      </c>
      <c r="DBZ48" s="19" t="s">
        <v>1440</v>
      </c>
      <c r="DCA48" s="19" t="s">
        <v>1440</v>
      </c>
      <c r="DCB48" s="19" t="s">
        <v>1440</v>
      </c>
      <c r="DCC48" s="19" t="s">
        <v>1440</v>
      </c>
      <c r="DCD48" s="19" t="s">
        <v>1440</v>
      </c>
      <c r="DCE48" s="19" t="s">
        <v>1440</v>
      </c>
      <c r="DCF48" s="19" t="s">
        <v>1440</v>
      </c>
      <c r="DCG48" s="19" t="s">
        <v>1440</v>
      </c>
      <c r="DCH48" s="19" t="s">
        <v>1440</v>
      </c>
      <c r="DCI48" s="19" t="s">
        <v>1440</v>
      </c>
      <c r="DCJ48" s="19" t="s">
        <v>1440</v>
      </c>
      <c r="DCK48" s="19" t="s">
        <v>1440</v>
      </c>
      <c r="DCL48" s="19" t="s">
        <v>1440</v>
      </c>
      <c r="DCM48" s="19" t="s">
        <v>1440</v>
      </c>
      <c r="DCN48" s="19" t="s">
        <v>1440</v>
      </c>
      <c r="DCO48" s="19" t="s">
        <v>1440</v>
      </c>
      <c r="DCP48" s="19" t="s">
        <v>1440</v>
      </c>
      <c r="DCQ48" s="19" t="s">
        <v>1440</v>
      </c>
      <c r="DCR48" s="19" t="s">
        <v>1440</v>
      </c>
      <c r="DCS48" s="19" t="s">
        <v>1440</v>
      </c>
      <c r="DCT48" s="19" t="s">
        <v>1440</v>
      </c>
      <c r="DCU48" s="19" t="s">
        <v>1440</v>
      </c>
      <c r="DCV48" s="19" t="s">
        <v>1440</v>
      </c>
      <c r="DCW48" s="19" t="s">
        <v>1440</v>
      </c>
      <c r="DCX48" s="19" t="s">
        <v>1440</v>
      </c>
      <c r="DCY48" s="19" t="s">
        <v>1440</v>
      </c>
      <c r="DCZ48" s="19" t="s">
        <v>1440</v>
      </c>
      <c r="DDA48" s="19" t="s">
        <v>1440</v>
      </c>
      <c r="DDB48" s="19" t="s">
        <v>1440</v>
      </c>
      <c r="DDC48" s="19" t="s">
        <v>1440</v>
      </c>
      <c r="DDD48" s="19" t="s">
        <v>1440</v>
      </c>
      <c r="DDE48" s="19" t="s">
        <v>1440</v>
      </c>
      <c r="DDF48" s="19" t="s">
        <v>1440</v>
      </c>
      <c r="DDG48" s="19" t="s">
        <v>1440</v>
      </c>
      <c r="DDH48" s="19" t="s">
        <v>1440</v>
      </c>
      <c r="DDI48" s="19" t="s">
        <v>1440</v>
      </c>
      <c r="DDJ48" s="19" t="s">
        <v>1440</v>
      </c>
      <c r="DDK48" s="19" t="s">
        <v>1440</v>
      </c>
      <c r="DDL48" s="19" t="s">
        <v>1440</v>
      </c>
      <c r="DDM48" s="19" t="s">
        <v>1440</v>
      </c>
      <c r="DDN48" s="19" t="s">
        <v>1440</v>
      </c>
      <c r="DDO48" s="19" t="s">
        <v>1440</v>
      </c>
      <c r="DDP48" s="19" t="s">
        <v>1440</v>
      </c>
      <c r="DDQ48" s="19" t="s">
        <v>1440</v>
      </c>
      <c r="DDR48" s="19" t="s">
        <v>1440</v>
      </c>
      <c r="DDS48" s="19" t="s">
        <v>1440</v>
      </c>
      <c r="DDT48" s="19" t="s">
        <v>1440</v>
      </c>
      <c r="DDU48" s="19" t="s">
        <v>1440</v>
      </c>
      <c r="DDV48" s="19" t="s">
        <v>1440</v>
      </c>
      <c r="DDW48" s="19" t="s">
        <v>1440</v>
      </c>
      <c r="DDX48" s="19" t="s">
        <v>1440</v>
      </c>
      <c r="DDY48" s="19" t="s">
        <v>1440</v>
      </c>
      <c r="DDZ48" s="19" t="s">
        <v>1440</v>
      </c>
      <c r="DEA48" s="19" t="s">
        <v>1440</v>
      </c>
      <c r="DEB48" s="19" t="s">
        <v>1440</v>
      </c>
      <c r="DEC48" s="19" t="s">
        <v>1440</v>
      </c>
      <c r="DED48" s="19" t="s">
        <v>1440</v>
      </c>
      <c r="DEE48" s="19" t="s">
        <v>1440</v>
      </c>
      <c r="DEF48" s="19" t="s">
        <v>1440</v>
      </c>
      <c r="DEG48" s="19" t="s">
        <v>1440</v>
      </c>
      <c r="DEH48" s="19" t="s">
        <v>1440</v>
      </c>
      <c r="DEI48" s="19" t="s">
        <v>1440</v>
      </c>
      <c r="DEJ48" s="19" t="s">
        <v>1440</v>
      </c>
      <c r="DEK48" s="19" t="s">
        <v>1440</v>
      </c>
      <c r="DEL48" s="19" t="s">
        <v>1440</v>
      </c>
      <c r="DEM48" s="19" t="s">
        <v>1440</v>
      </c>
      <c r="DEN48" s="19" t="s">
        <v>1440</v>
      </c>
      <c r="DEO48" s="19" t="s">
        <v>1440</v>
      </c>
      <c r="DEP48" s="19" t="s">
        <v>1440</v>
      </c>
      <c r="DEQ48" s="19" t="s">
        <v>1440</v>
      </c>
      <c r="DER48" s="19" t="s">
        <v>1440</v>
      </c>
      <c r="DES48" s="19" t="s">
        <v>1440</v>
      </c>
      <c r="DET48" s="19" t="s">
        <v>1440</v>
      </c>
      <c r="DEU48" s="19" t="s">
        <v>1440</v>
      </c>
      <c r="DEV48" s="19" t="s">
        <v>1440</v>
      </c>
      <c r="DEW48" s="19" t="s">
        <v>1440</v>
      </c>
      <c r="DEX48" s="19" t="s">
        <v>1440</v>
      </c>
      <c r="DEY48" s="19" t="s">
        <v>1440</v>
      </c>
      <c r="DEZ48" s="19" t="s">
        <v>1440</v>
      </c>
      <c r="DFA48" s="19" t="s">
        <v>1440</v>
      </c>
      <c r="DFB48" s="19" t="s">
        <v>1440</v>
      </c>
      <c r="DFC48" s="19" t="s">
        <v>1440</v>
      </c>
      <c r="DFD48" s="19" t="s">
        <v>1440</v>
      </c>
      <c r="DFE48" s="19" t="s">
        <v>1440</v>
      </c>
      <c r="DFF48" s="19" t="s">
        <v>1440</v>
      </c>
      <c r="DFG48" s="19" t="s">
        <v>1440</v>
      </c>
      <c r="DFH48" s="19" t="s">
        <v>1440</v>
      </c>
      <c r="DFI48" s="19" t="s">
        <v>1440</v>
      </c>
      <c r="DFJ48" s="19" t="s">
        <v>1440</v>
      </c>
      <c r="DFK48" s="19" t="s">
        <v>1440</v>
      </c>
      <c r="DFL48" s="19" t="s">
        <v>1440</v>
      </c>
      <c r="DFM48" s="19" t="s">
        <v>1440</v>
      </c>
      <c r="DFN48" s="19" t="s">
        <v>1440</v>
      </c>
      <c r="DFO48" s="19" t="s">
        <v>1440</v>
      </c>
      <c r="DFP48" s="19" t="s">
        <v>1440</v>
      </c>
      <c r="DFQ48" s="19" t="s">
        <v>1440</v>
      </c>
      <c r="DFR48" s="19" t="s">
        <v>1440</v>
      </c>
      <c r="DFS48" s="19" t="s">
        <v>1440</v>
      </c>
      <c r="DFT48" s="19" t="s">
        <v>1440</v>
      </c>
      <c r="DFU48" s="19" t="s">
        <v>1440</v>
      </c>
      <c r="DFV48" s="19" t="s">
        <v>1440</v>
      </c>
      <c r="DFW48" s="19" t="s">
        <v>1440</v>
      </c>
      <c r="DFX48" s="19" t="s">
        <v>1440</v>
      </c>
      <c r="DFY48" s="19" t="s">
        <v>1440</v>
      </c>
      <c r="DFZ48" s="19" t="s">
        <v>1440</v>
      </c>
      <c r="DGA48" s="19" t="s">
        <v>1440</v>
      </c>
      <c r="DGB48" s="19" t="s">
        <v>1440</v>
      </c>
      <c r="DGC48" s="19" t="s">
        <v>1440</v>
      </c>
      <c r="DGD48" s="19" t="s">
        <v>1440</v>
      </c>
      <c r="DGE48" s="19" t="s">
        <v>1440</v>
      </c>
      <c r="DGF48" s="19" t="s">
        <v>1440</v>
      </c>
      <c r="DGG48" s="19" t="s">
        <v>1440</v>
      </c>
      <c r="DGH48" s="19" t="s">
        <v>1440</v>
      </c>
      <c r="DGI48" s="19" t="s">
        <v>1440</v>
      </c>
      <c r="DGJ48" s="19" t="s">
        <v>1440</v>
      </c>
      <c r="DGK48" s="19" t="s">
        <v>1440</v>
      </c>
      <c r="DGL48" s="19" t="s">
        <v>1440</v>
      </c>
      <c r="DGM48" s="19" t="s">
        <v>1440</v>
      </c>
      <c r="DGN48" s="19" t="s">
        <v>1440</v>
      </c>
      <c r="DGO48" s="19" t="s">
        <v>1440</v>
      </c>
      <c r="DGP48" s="19" t="s">
        <v>1440</v>
      </c>
      <c r="DGQ48" s="19" t="s">
        <v>1440</v>
      </c>
      <c r="DGR48" s="19" t="s">
        <v>1440</v>
      </c>
      <c r="DGS48" s="19" t="s">
        <v>1440</v>
      </c>
      <c r="DGT48" s="19" t="s">
        <v>1440</v>
      </c>
      <c r="DGU48" s="19" t="s">
        <v>1440</v>
      </c>
      <c r="DGV48" s="19" t="s">
        <v>1440</v>
      </c>
      <c r="DGW48" s="19" t="s">
        <v>1440</v>
      </c>
      <c r="DGX48" s="19" t="s">
        <v>1440</v>
      </c>
      <c r="DGY48" s="19" t="s">
        <v>1440</v>
      </c>
      <c r="DGZ48" s="19" t="s">
        <v>1440</v>
      </c>
      <c r="DHA48" s="19" t="s">
        <v>1440</v>
      </c>
      <c r="DHB48" s="19" t="s">
        <v>1440</v>
      </c>
      <c r="DHC48" s="19" t="s">
        <v>1440</v>
      </c>
      <c r="DHD48" s="19" t="s">
        <v>1440</v>
      </c>
      <c r="DHE48" s="19" t="s">
        <v>1440</v>
      </c>
      <c r="DHF48" s="19" t="s">
        <v>1440</v>
      </c>
      <c r="DHG48" s="19" t="s">
        <v>1440</v>
      </c>
      <c r="DHH48" s="19" t="s">
        <v>1440</v>
      </c>
      <c r="DHI48" s="19" t="s">
        <v>1440</v>
      </c>
      <c r="DHJ48" s="19" t="s">
        <v>1440</v>
      </c>
      <c r="DHK48" s="19" t="s">
        <v>1440</v>
      </c>
      <c r="DHL48" s="19" t="s">
        <v>1440</v>
      </c>
      <c r="DHM48" s="19" t="s">
        <v>1440</v>
      </c>
      <c r="DHN48" s="19" t="s">
        <v>1440</v>
      </c>
      <c r="DHO48" s="19" t="s">
        <v>1440</v>
      </c>
      <c r="DHP48" s="19" t="s">
        <v>1440</v>
      </c>
      <c r="DHQ48" s="19" t="s">
        <v>1440</v>
      </c>
      <c r="DHR48" s="19" t="s">
        <v>1440</v>
      </c>
      <c r="DHS48" s="19" t="s">
        <v>1440</v>
      </c>
      <c r="DHT48" s="19" t="s">
        <v>1440</v>
      </c>
      <c r="DHU48" s="19" t="s">
        <v>1440</v>
      </c>
      <c r="DHV48" s="19" t="s">
        <v>1440</v>
      </c>
      <c r="DHW48" s="19" t="s">
        <v>1440</v>
      </c>
      <c r="DHX48" s="19" t="s">
        <v>1440</v>
      </c>
      <c r="DHY48" s="19" t="s">
        <v>1440</v>
      </c>
      <c r="DHZ48" s="19" t="s">
        <v>1440</v>
      </c>
      <c r="DIA48" s="19" t="s">
        <v>1440</v>
      </c>
      <c r="DIB48" s="19" t="s">
        <v>1440</v>
      </c>
      <c r="DIC48" s="19" t="s">
        <v>1440</v>
      </c>
      <c r="DID48" s="19" t="s">
        <v>1440</v>
      </c>
      <c r="DIE48" s="19" t="s">
        <v>1440</v>
      </c>
      <c r="DIF48" s="19" t="s">
        <v>1440</v>
      </c>
      <c r="DIG48" s="19" t="s">
        <v>1440</v>
      </c>
      <c r="DIH48" s="19" t="s">
        <v>1440</v>
      </c>
      <c r="DII48" s="19" t="s">
        <v>1440</v>
      </c>
      <c r="DIJ48" s="19" t="s">
        <v>1440</v>
      </c>
      <c r="DIK48" s="19" t="s">
        <v>1440</v>
      </c>
      <c r="DIL48" s="19" t="s">
        <v>1440</v>
      </c>
      <c r="DIM48" s="19" t="s">
        <v>1440</v>
      </c>
      <c r="DIN48" s="19" t="s">
        <v>1440</v>
      </c>
      <c r="DIO48" s="19" t="s">
        <v>1440</v>
      </c>
      <c r="DIP48" s="19" t="s">
        <v>1440</v>
      </c>
      <c r="DIQ48" s="19" t="s">
        <v>1440</v>
      </c>
      <c r="DIR48" s="19" t="s">
        <v>1440</v>
      </c>
      <c r="DIS48" s="19" t="s">
        <v>1440</v>
      </c>
      <c r="DIT48" s="19" t="s">
        <v>1440</v>
      </c>
      <c r="DIU48" s="19" t="s">
        <v>1440</v>
      </c>
      <c r="DIV48" s="19" t="s">
        <v>1440</v>
      </c>
      <c r="DIW48" s="19" t="s">
        <v>1440</v>
      </c>
      <c r="DIX48" s="19" t="s">
        <v>1440</v>
      </c>
      <c r="DIY48" s="19" t="s">
        <v>1440</v>
      </c>
      <c r="DIZ48" s="19" t="s">
        <v>1440</v>
      </c>
      <c r="DJA48" s="19" t="s">
        <v>1440</v>
      </c>
      <c r="DJB48" s="19" t="s">
        <v>1440</v>
      </c>
      <c r="DJC48" s="19" t="s">
        <v>1440</v>
      </c>
      <c r="DJD48" s="19" t="s">
        <v>1440</v>
      </c>
      <c r="DJE48" s="19" t="s">
        <v>1440</v>
      </c>
      <c r="DJF48" s="19" t="s">
        <v>1440</v>
      </c>
      <c r="DJG48" s="19" t="s">
        <v>1440</v>
      </c>
      <c r="DJH48" s="19" t="s">
        <v>1440</v>
      </c>
      <c r="DJI48" s="19" t="s">
        <v>1440</v>
      </c>
      <c r="DJJ48" s="19" t="s">
        <v>1440</v>
      </c>
      <c r="DJK48" s="19" t="s">
        <v>1440</v>
      </c>
      <c r="DJL48" s="19" t="s">
        <v>1440</v>
      </c>
      <c r="DJM48" s="19" t="s">
        <v>1440</v>
      </c>
      <c r="DJN48" s="19" t="s">
        <v>1440</v>
      </c>
      <c r="DJO48" s="19" t="s">
        <v>1440</v>
      </c>
      <c r="DJP48" s="19" t="s">
        <v>1440</v>
      </c>
      <c r="DJQ48" s="19" t="s">
        <v>1440</v>
      </c>
      <c r="DJR48" s="19" t="s">
        <v>1440</v>
      </c>
      <c r="DJS48" s="19" t="s">
        <v>1440</v>
      </c>
      <c r="DJT48" s="19" t="s">
        <v>1440</v>
      </c>
      <c r="DJU48" s="19" t="s">
        <v>1440</v>
      </c>
      <c r="DJV48" s="19" t="s">
        <v>1440</v>
      </c>
      <c r="DJW48" s="19" t="s">
        <v>1440</v>
      </c>
      <c r="DJX48" s="19" t="s">
        <v>1440</v>
      </c>
      <c r="DJY48" s="19" t="s">
        <v>1440</v>
      </c>
      <c r="DJZ48" s="19" t="s">
        <v>1440</v>
      </c>
      <c r="DKA48" s="19" t="s">
        <v>1440</v>
      </c>
      <c r="DKB48" s="19" t="s">
        <v>1440</v>
      </c>
      <c r="DKC48" s="19" t="s">
        <v>1440</v>
      </c>
      <c r="DKD48" s="19" t="s">
        <v>1440</v>
      </c>
      <c r="DKE48" s="19" t="s">
        <v>1440</v>
      </c>
      <c r="DKF48" s="19" t="s">
        <v>1440</v>
      </c>
      <c r="DKG48" s="19" t="s">
        <v>1440</v>
      </c>
      <c r="DKH48" s="19" t="s">
        <v>1440</v>
      </c>
      <c r="DKI48" s="19" t="s">
        <v>1440</v>
      </c>
      <c r="DKJ48" s="19" t="s">
        <v>1440</v>
      </c>
      <c r="DKK48" s="19" t="s">
        <v>1440</v>
      </c>
      <c r="DKL48" s="19" t="s">
        <v>1440</v>
      </c>
      <c r="DKM48" s="19" t="s">
        <v>1440</v>
      </c>
      <c r="DKN48" s="19" t="s">
        <v>1440</v>
      </c>
      <c r="DKO48" s="19" t="s">
        <v>1440</v>
      </c>
      <c r="DKP48" s="19" t="s">
        <v>1440</v>
      </c>
      <c r="DKQ48" s="19" t="s">
        <v>1440</v>
      </c>
      <c r="DKR48" s="19" t="s">
        <v>1440</v>
      </c>
      <c r="DKS48" s="19" t="s">
        <v>1440</v>
      </c>
      <c r="DKT48" s="19" t="s">
        <v>1440</v>
      </c>
      <c r="DKU48" s="19" t="s">
        <v>1440</v>
      </c>
      <c r="DKV48" s="19" t="s">
        <v>1440</v>
      </c>
      <c r="DKW48" s="19" t="s">
        <v>1440</v>
      </c>
      <c r="DKX48" s="19" t="s">
        <v>1440</v>
      </c>
      <c r="DKY48" s="19" t="s">
        <v>1440</v>
      </c>
      <c r="DKZ48" s="19" t="s">
        <v>1440</v>
      </c>
      <c r="DLA48" s="19" t="s">
        <v>1440</v>
      </c>
      <c r="DLB48" s="19" t="s">
        <v>1440</v>
      </c>
      <c r="DLC48" s="19" t="s">
        <v>1440</v>
      </c>
      <c r="DLD48" s="19" t="s">
        <v>1440</v>
      </c>
      <c r="DLE48" s="19" t="s">
        <v>1440</v>
      </c>
      <c r="DLF48" s="19" t="s">
        <v>1440</v>
      </c>
      <c r="DLG48" s="19" t="s">
        <v>1440</v>
      </c>
      <c r="DLH48" s="19" t="s">
        <v>1440</v>
      </c>
      <c r="DLI48" s="19" t="s">
        <v>1440</v>
      </c>
      <c r="DLJ48" s="19" t="s">
        <v>1440</v>
      </c>
      <c r="DLK48" s="19" t="s">
        <v>1440</v>
      </c>
      <c r="DLL48" s="19" t="s">
        <v>1440</v>
      </c>
      <c r="DLM48" s="19" t="s">
        <v>1440</v>
      </c>
      <c r="DLN48" s="19" t="s">
        <v>1440</v>
      </c>
      <c r="DLO48" s="19" t="s">
        <v>1440</v>
      </c>
      <c r="DLP48" s="19" t="s">
        <v>1440</v>
      </c>
      <c r="DLQ48" s="19" t="s">
        <v>1440</v>
      </c>
      <c r="DLR48" s="19" t="s">
        <v>1440</v>
      </c>
      <c r="DLS48" s="19" t="s">
        <v>1440</v>
      </c>
      <c r="DLT48" s="19" t="s">
        <v>1440</v>
      </c>
      <c r="DLU48" s="19" t="s">
        <v>1440</v>
      </c>
      <c r="DLV48" s="19" t="s">
        <v>1440</v>
      </c>
      <c r="DLW48" s="19" t="s">
        <v>1440</v>
      </c>
      <c r="DLX48" s="19" t="s">
        <v>1440</v>
      </c>
      <c r="DLY48" s="19" t="s">
        <v>1440</v>
      </c>
      <c r="DLZ48" s="19" t="s">
        <v>1440</v>
      </c>
      <c r="DMA48" s="19" t="s">
        <v>1440</v>
      </c>
      <c r="DMB48" s="19" t="s">
        <v>1440</v>
      </c>
      <c r="DMC48" s="19" t="s">
        <v>1440</v>
      </c>
      <c r="DMD48" s="19" t="s">
        <v>1440</v>
      </c>
      <c r="DME48" s="19" t="s">
        <v>1440</v>
      </c>
      <c r="DMF48" s="19" t="s">
        <v>1440</v>
      </c>
      <c r="DMG48" s="19" t="s">
        <v>1440</v>
      </c>
      <c r="DMH48" s="19" t="s">
        <v>1440</v>
      </c>
      <c r="DMI48" s="19" t="s">
        <v>1440</v>
      </c>
      <c r="DMJ48" s="19" t="s">
        <v>1440</v>
      </c>
      <c r="DMK48" s="19" t="s">
        <v>1440</v>
      </c>
      <c r="DML48" s="19" t="s">
        <v>1440</v>
      </c>
      <c r="DMM48" s="19" t="s">
        <v>1440</v>
      </c>
      <c r="DMN48" s="19" t="s">
        <v>1440</v>
      </c>
      <c r="DMO48" s="19" t="s">
        <v>1440</v>
      </c>
      <c r="DMP48" s="19" t="s">
        <v>1440</v>
      </c>
      <c r="DMQ48" s="19" t="s">
        <v>1440</v>
      </c>
      <c r="DMR48" s="19" t="s">
        <v>1440</v>
      </c>
      <c r="DMS48" s="19" t="s">
        <v>1440</v>
      </c>
      <c r="DMT48" s="19" t="s">
        <v>1440</v>
      </c>
      <c r="DMU48" s="19" t="s">
        <v>1440</v>
      </c>
      <c r="DMV48" s="19" t="s">
        <v>1440</v>
      </c>
      <c r="DMW48" s="19" t="s">
        <v>1440</v>
      </c>
      <c r="DMX48" s="19" t="s">
        <v>1440</v>
      </c>
      <c r="DMY48" s="19" t="s">
        <v>1440</v>
      </c>
      <c r="DMZ48" s="19" t="s">
        <v>1440</v>
      </c>
      <c r="DNA48" s="19" t="s">
        <v>1440</v>
      </c>
      <c r="DNB48" s="19" t="s">
        <v>1440</v>
      </c>
      <c r="DNC48" s="19" t="s">
        <v>1440</v>
      </c>
      <c r="DND48" s="19" t="s">
        <v>1440</v>
      </c>
      <c r="DNE48" s="19" t="s">
        <v>1440</v>
      </c>
      <c r="DNF48" s="19" t="s">
        <v>1440</v>
      </c>
      <c r="DNG48" s="19" t="s">
        <v>1440</v>
      </c>
      <c r="DNH48" s="19" t="s">
        <v>1440</v>
      </c>
      <c r="DNI48" s="19" t="s">
        <v>1440</v>
      </c>
      <c r="DNJ48" s="19" t="s">
        <v>1440</v>
      </c>
      <c r="DNK48" s="19" t="s">
        <v>1440</v>
      </c>
      <c r="DNL48" s="19" t="s">
        <v>1440</v>
      </c>
      <c r="DNM48" s="19" t="s">
        <v>1440</v>
      </c>
      <c r="DNN48" s="19" t="s">
        <v>1440</v>
      </c>
      <c r="DNO48" s="19" t="s">
        <v>1440</v>
      </c>
      <c r="DNP48" s="19" t="s">
        <v>1440</v>
      </c>
      <c r="DNQ48" s="19" t="s">
        <v>1440</v>
      </c>
      <c r="DNR48" s="19" t="s">
        <v>1440</v>
      </c>
      <c r="DNS48" s="19" t="s">
        <v>1440</v>
      </c>
      <c r="DNT48" s="19" t="s">
        <v>1440</v>
      </c>
      <c r="DNU48" s="19" t="s">
        <v>1440</v>
      </c>
      <c r="DNV48" s="19" t="s">
        <v>1440</v>
      </c>
      <c r="DNW48" s="19" t="s">
        <v>1440</v>
      </c>
      <c r="DNX48" s="19" t="s">
        <v>1440</v>
      </c>
      <c r="DNY48" s="19" t="s">
        <v>1440</v>
      </c>
      <c r="DNZ48" s="19" t="s">
        <v>1440</v>
      </c>
      <c r="DOA48" s="19" t="s">
        <v>1440</v>
      </c>
      <c r="DOB48" s="19" t="s">
        <v>1440</v>
      </c>
      <c r="DOC48" s="19" t="s">
        <v>1440</v>
      </c>
      <c r="DOD48" s="19" t="s">
        <v>1440</v>
      </c>
      <c r="DOE48" s="19" t="s">
        <v>1440</v>
      </c>
      <c r="DOF48" s="19" t="s">
        <v>1440</v>
      </c>
      <c r="DOG48" s="19" t="s">
        <v>1440</v>
      </c>
      <c r="DOH48" s="19" t="s">
        <v>1440</v>
      </c>
      <c r="DOI48" s="19" t="s">
        <v>1440</v>
      </c>
      <c r="DOJ48" s="19" t="s">
        <v>1440</v>
      </c>
      <c r="DOK48" s="19" t="s">
        <v>1440</v>
      </c>
      <c r="DOL48" s="19" t="s">
        <v>1440</v>
      </c>
      <c r="DOM48" s="19" t="s">
        <v>1440</v>
      </c>
      <c r="DON48" s="19" t="s">
        <v>1440</v>
      </c>
      <c r="DOO48" s="19" t="s">
        <v>1440</v>
      </c>
      <c r="DOP48" s="19" t="s">
        <v>1440</v>
      </c>
      <c r="DOQ48" s="19" t="s">
        <v>1440</v>
      </c>
      <c r="DOR48" s="19" t="s">
        <v>1440</v>
      </c>
      <c r="DOS48" s="19" t="s">
        <v>1440</v>
      </c>
      <c r="DOT48" s="19" t="s">
        <v>1440</v>
      </c>
      <c r="DOU48" s="19" t="s">
        <v>1440</v>
      </c>
      <c r="DOV48" s="19" t="s">
        <v>1440</v>
      </c>
      <c r="DOW48" s="19" t="s">
        <v>1440</v>
      </c>
      <c r="DOX48" s="19" t="s">
        <v>1440</v>
      </c>
      <c r="DOY48" s="19" t="s">
        <v>1440</v>
      </c>
      <c r="DOZ48" s="19" t="s">
        <v>1440</v>
      </c>
      <c r="DPA48" s="19" t="s">
        <v>1440</v>
      </c>
      <c r="DPB48" s="19" t="s">
        <v>1440</v>
      </c>
      <c r="DPC48" s="19" t="s">
        <v>1440</v>
      </c>
      <c r="DPD48" s="19" t="s">
        <v>1440</v>
      </c>
      <c r="DPE48" s="19" t="s">
        <v>1440</v>
      </c>
      <c r="DPF48" s="19" t="s">
        <v>1440</v>
      </c>
      <c r="DPG48" s="19" t="s">
        <v>1440</v>
      </c>
      <c r="DPH48" s="19" t="s">
        <v>1440</v>
      </c>
      <c r="DPI48" s="19" t="s">
        <v>1440</v>
      </c>
      <c r="DPJ48" s="19" t="s">
        <v>1440</v>
      </c>
      <c r="DPK48" s="19" t="s">
        <v>1440</v>
      </c>
      <c r="DPL48" s="19" t="s">
        <v>1440</v>
      </c>
      <c r="DPM48" s="19" t="s">
        <v>1440</v>
      </c>
      <c r="DPN48" s="19" t="s">
        <v>1440</v>
      </c>
      <c r="DPO48" s="19" t="s">
        <v>1440</v>
      </c>
      <c r="DPP48" s="19" t="s">
        <v>1440</v>
      </c>
      <c r="DPQ48" s="19" t="s">
        <v>1440</v>
      </c>
      <c r="DPR48" s="19" t="s">
        <v>1440</v>
      </c>
      <c r="DPS48" s="19" t="s">
        <v>1440</v>
      </c>
      <c r="DPT48" s="19" t="s">
        <v>1440</v>
      </c>
      <c r="DPU48" s="19" t="s">
        <v>1440</v>
      </c>
      <c r="DPV48" s="19" t="s">
        <v>1440</v>
      </c>
      <c r="DPW48" s="19" t="s">
        <v>1440</v>
      </c>
      <c r="DPX48" s="19" t="s">
        <v>1440</v>
      </c>
      <c r="DPY48" s="19" t="s">
        <v>1440</v>
      </c>
      <c r="DPZ48" s="19" t="s">
        <v>1440</v>
      </c>
      <c r="DQA48" s="19" t="s">
        <v>1440</v>
      </c>
      <c r="DQB48" s="19" t="s">
        <v>1440</v>
      </c>
      <c r="DQC48" s="19" t="s">
        <v>1440</v>
      </c>
      <c r="DQD48" s="19" t="s">
        <v>1440</v>
      </c>
      <c r="DQE48" s="19" t="s">
        <v>1440</v>
      </c>
      <c r="DQF48" s="19" t="s">
        <v>1440</v>
      </c>
      <c r="DQG48" s="19" t="s">
        <v>1440</v>
      </c>
      <c r="DQH48" s="19" t="s">
        <v>1440</v>
      </c>
      <c r="DQI48" s="19" t="s">
        <v>1440</v>
      </c>
      <c r="DQJ48" s="19" t="s">
        <v>1440</v>
      </c>
      <c r="DQK48" s="19" t="s">
        <v>1440</v>
      </c>
      <c r="DQL48" s="19" t="s">
        <v>1440</v>
      </c>
      <c r="DQM48" s="19" t="s">
        <v>1440</v>
      </c>
      <c r="DQN48" s="19" t="s">
        <v>1440</v>
      </c>
      <c r="DQO48" s="19" t="s">
        <v>1440</v>
      </c>
      <c r="DQP48" s="19" t="s">
        <v>1440</v>
      </c>
      <c r="DQQ48" s="19" t="s">
        <v>1440</v>
      </c>
      <c r="DQR48" s="19" t="s">
        <v>1440</v>
      </c>
      <c r="DQS48" s="19" t="s">
        <v>1440</v>
      </c>
      <c r="DQT48" s="19" t="s">
        <v>1440</v>
      </c>
      <c r="DQU48" s="19" t="s">
        <v>1440</v>
      </c>
      <c r="DQV48" s="19" t="s">
        <v>1440</v>
      </c>
      <c r="DQW48" s="19" t="s">
        <v>1440</v>
      </c>
      <c r="DQX48" s="19" t="s">
        <v>1440</v>
      </c>
      <c r="DQY48" s="19" t="s">
        <v>1440</v>
      </c>
      <c r="DQZ48" s="19" t="s">
        <v>1440</v>
      </c>
      <c r="DRA48" s="19" t="s">
        <v>1440</v>
      </c>
      <c r="DRB48" s="19" t="s">
        <v>1440</v>
      </c>
      <c r="DRC48" s="19" t="s">
        <v>1440</v>
      </c>
      <c r="DRD48" s="19" t="s">
        <v>1440</v>
      </c>
      <c r="DRE48" s="19" t="s">
        <v>1440</v>
      </c>
      <c r="DRF48" s="19" t="s">
        <v>1440</v>
      </c>
      <c r="DRG48" s="19" t="s">
        <v>1440</v>
      </c>
      <c r="DRH48" s="19" t="s">
        <v>1440</v>
      </c>
      <c r="DRI48" s="19" t="s">
        <v>1440</v>
      </c>
      <c r="DRJ48" s="19" t="s">
        <v>1440</v>
      </c>
      <c r="DRK48" s="19" t="s">
        <v>1440</v>
      </c>
      <c r="DRL48" s="19" t="s">
        <v>1440</v>
      </c>
      <c r="DRM48" s="19" t="s">
        <v>1440</v>
      </c>
      <c r="DRN48" s="19" t="s">
        <v>1440</v>
      </c>
      <c r="DRO48" s="19" t="s">
        <v>1440</v>
      </c>
      <c r="DRP48" s="19" t="s">
        <v>1440</v>
      </c>
      <c r="DRQ48" s="19" t="s">
        <v>1440</v>
      </c>
      <c r="DRR48" s="19" t="s">
        <v>1440</v>
      </c>
      <c r="DRS48" s="19" t="s">
        <v>1440</v>
      </c>
      <c r="DRT48" s="19" t="s">
        <v>1440</v>
      </c>
      <c r="DRU48" s="19" t="s">
        <v>1440</v>
      </c>
      <c r="DRV48" s="19" t="s">
        <v>1440</v>
      </c>
      <c r="DRW48" s="19" t="s">
        <v>1440</v>
      </c>
      <c r="DRX48" s="19" t="s">
        <v>1440</v>
      </c>
      <c r="DRY48" s="19" t="s">
        <v>1440</v>
      </c>
      <c r="DRZ48" s="19" t="s">
        <v>1440</v>
      </c>
      <c r="DSA48" s="19" t="s">
        <v>1440</v>
      </c>
      <c r="DSB48" s="19" t="s">
        <v>1440</v>
      </c>
      <c r="DSC48" s="19" t="s">
        <v>1440</v>
      </c>
      <c r="DSD48" s="19" t="s">
        <v>1440</v>
      </c>
      <c r="DSE48" s="19" t="s">
        <v>1440</v>
      </c>
      <c r="DSF48" s="19" t="s">
        <v>1440</v>
      </c>
      <c r="DSG48" s="19" t="s">
        <v>1440</v>
      </c>
      <c r="DSH48" s="19" t="s">
        <v>1440</v>
      </c>
      <c r="DSI48" s="19" t="s">
        <v>1440</v>
      </c>
      <c r="DSJ48" s="19" t="s">
        <v>1440</v>
      </c>
      <c r="DSK48" s="19" t="s">
        <v>1440</v>
      </c>
      <c r="DSL48" s="19" t="s">
        <v>1440</v>
      </c>
      <c r="DSM48" s="19" t="s">
        <v>1440</v>
      </c>
      <c r="DSN48" s="19" t="s">
        <v>1440</v>
      </c>
      <c r="DSO48" s="19" t="s">
        <v>1440</v>
      </c>
      <c r="DSP48" s="19" t="s">
        <v>1440</v>
      </c>
      <c r="DSQ48" s="19" t="s">
        <v>1440</v>
      </c>
      <c r="DSR48" s="19" t="s">
        <v>1440</v>
      </c>
      <c r="DSS48" s="19" t="s">
        <v>1440</v>
      </c>
      <c r="DST48" s="19" t="s">
        <v>1440</v>
      </c>
      <c r="DSU48" s="19" t="s">
        <v>1440</v>
      </c>
      <c r="DSV48" s="19" t="s">
        <v>1440</v>
      </c>
      <c r="DSW48" s="19" t="s">
        <v>1440</v>
      </c>
      <c r="DSX48" s="19" t="s">
        <v>1440</v>
      </c>
      <c r="DSY48" s="19" t="s">
        <v>1440</v>
      </c>
      <c r="DSZ48" s="19" t="s">
        <v>1440</v>
      </c>
      <c r="DTA48" s="19" t="s">
        <v>1440</v>
      </c>
      <c r="DTB48" s="19" t="s">
        <v>1440</v>
      </c>
      <c r="DTC48" s="19" t="s">
        <v>1440</v>
      </c>
      <c r="DTD48" s="19" t="s">
        <v>1440</v>
      </c>
      <c r="DTE48" s="19" t="s">
        <v>1440</v>
      </c>
      <c r="DTF48" s="19" t="s">
        <v>1440</v>
      </c>
      <c r="DTG48" s="19" t="s">
        <v>1440</v>
      </c>
      <c r="DTH48" s="19" t="s">
        <v>1440</v>
      </c>
      <c r="DTI48" s="19" t="s">
        <v>1440</v>
      </c>
      <c r="DTJ48" s="19" t="s">
        <v>1440</v>
      </c>
      <c r="DTK48" s="19" t="s">
        <v>1440</v>
      </c>
      <c r="DTL48" s="19" t="s">
        <v>1440</v>
      </c>
      <c r="DTM48" s="19" t="s">
        <v>1440</v>
      </c>
      <c r="DTN48" s="19" t="s">
        <v>1440</v>
      </c>
      <c r="DTO48" s="19" t="s">
        <v>1440</v>
      </c>
      <c r="DTP48" s="19" t="s">
        <v>1440</v>
      </c>
      <c r="DTQ48" s="19" t="s">
        <v>1440</v>
      </c>
      <c r="DTR48" s="19" t="s">
        <v>1440</v>
      </c>
      <c r="DTS48" s="19" t="s">
        <v>1440</v>
      </c>
      <c r="DTT48" s="19" t="s">
        <v>1440</v>
      </c>
      <c r="DTU48" s="19" t="s">
        <v>1440</v>
      </c>
      <c r="DTV48" s="19" t="s">
        <v>1440</v>
      </c>
      <c r="DTW48" s="19" t="s">
        <v>1440</v>
      </c>
      <c r="DTX48" s="19" t="s">
        <v>1440</v>
      </c>
      <c r="DTY48" s="19" t="s">
        <v>1440</v>
      </c>
      <c r="DTZ48" s="19" t="s">
        <v>1440</v>
      </c>
      <c r="DUA48" s="19" t="s">
        <v>1440</v>
      </c>
      <c r="DUB48" s="19" t="s">
        <v>1440</v>
      </c>
      <c r="DUC48" s="19" t="s">
        <v>1440</v>
      </c>
      <c r="DUD48" s="19" t="s">
        <v>1440</v>
      </c>
      <c r="DUE48" s="19" t="s">
        <v>1440</v>
      </c>
      <c r="DUF48" s="19" t="s">
        <v>1440</v>
      </c>
      <c r="DUG48" s="19" t="s">
        <v>1440</v>
      </c>
      <c r="DUH48" s="19" t="s">
        <v>1440</v>
      </c>
      <c r="DUI48" s="19" t="s">
        <v>1440</v>
      </c>
      <c r="DUJ48" s="19" t="s">
        <v>1440</v>
      </c>
      <c r="DUK48" s="19" t="s">
        <v>1440</v>
      </c>
      <c r="DUL48" s="19" t="s">
        <v>1440</v>
      </c>
      <c r="DUM48" s="19" t="s">
        <v>1440</v>
      </c>
      <c r="DUN48" s="19" t="s">
        <v>1440</v>
      </c>
      <c r="DUO48" s="19" t="s">
        <v>1440</v>
      </c>
      <c r="DUP48" s="19" t="s">
        <v>1440</v>
      </c>
      <c r="DUQ48" s="19" t="s">
        <v>1440</v>
      </c>
      <c r="DUR48" s="19" t="s">
        <v>1440</v>
      </c>
      <c r="DUS48" s="19" t="s">
        <v>1440</v>
      </c>
      <c r="DUT48" s="19" t="s">
        <v>1440</v>
      </c>
      <c r="DUU48" s="19" t="s">
        <v>1440</v>
      </c>
      <c r="DUV48" s="19" t="s">
        <v>1440</v>
      </c>
      <c r="DUW48" s="19" t="s">
        <v>1440</v>
      </c>
      <c r="DUX48" s="19" t="s">
        <v>1440</v>
      </c>
      <c r="DUY48" s="19" t="s">
        <v>1440</v>
      </c>
      <c r="DUZ48" s="19" t="s">
        <v>1440</v>
      </c>
      <c r="DVA48" s="19" t="s">
        <v>1440</v>
      </c>
      <c r="DVB48" s="19" t="s">
        <v>1440</v>
      </c>
      <c r="DVC48" s="19" t="s">
        <v>1440</v>
      </c>
      <c r="DVD48" s="19" t="s">
        <v>1440</v>
      </c>
      <c r="DVE48" s="19" t="s">
        <v>1440</v>
      </c>
      <c r="DVF48" s="19" t="s">
        <v>1440</v>
      </c>
      <c r="DVG48" s="19" t="s">
        <v>1440</v>
      </c>
      <c r="DVH48" s="19" t="s">
        <v>1440</v>
      </c>
      <c r="DVI48" s="19" t="s">
        <v>1440</v>
      </c>
      <c r="DVJ48" s="19" t="s">
        <v>1440</v>
      </c>
      <c r="DVK48" s="19" t="s">
        <v>1440</v>
      </c>
      <c r="DVL48" s="19" t="s">
        <v>1440</v>
      </c>
      <c r="DVM48" s="19" t="s">
        <v>1440</v>
      </c>
      <c r="DVN48" s="19" t="s">
        <v>1440</v>
      </c>
      <c r="DVO48" s="19" t="s">
        <v>1440</v>
      </c>
      <c r="DVP48" s="19" t="s">
        <v>1440</v>
      </c>
      <c r="DVQ48" s="19" t="s">
        <v>1440</v>
      </c>
      <c r="DVR48" s="19" t="s">
        <v>1440</v>
      </c>
      <c r="DVS48" s="19" t="s">
        <v>1440</v>
      </c>
      <c r="DVT48" s="19" t="s">
        <v>1440</v>
      </c>
      <c r="DVU48" s="19" t="s">
        <v>1440</v>
      </c>
      <c r="DVV48" s="19" t="s">
        <v>1440</v>
      </c>
      <c r="DVW48" s="19" t="s">
        <v>1440</v>
      </c>
      <c r="DVX48" s="19" t="s">
        <v>1440</v>
      </c>
      <c r="DVY48" s="19" t="s">
        <v>1440</v>
      </c>
      <c r="DVZ48" s="19" t="s">
        <v>1440</v>
      </c>
      <c r="DWA48" s="19" t="s">
        <v>1440</v>
      </c>
      <c r="DWB48" s="19" t="s">
        <v>1440</v>
      </c>
      <c r="DWC48" s="19" t="s">
        <v>1440</v>
      </c>
      <c r="DWD48" s="19" t="s">
        <v>1440</v>
      </c>
      <c r="DWE48" s="19" t="s">
        <v>1440</v>
      </c>
      <c r="DWF48" s="19" t="s">
        <v>1440</v>
      </c>
      <c r="DWG48" s="19" t="s">
        <v>1440</v>
      </c>
      <c r="DWH48" s="19" t="s">
        <v>1440</v>
      </c>
      <c r="DWI48" s="19" t="s">
        <v>1440</v>
      </c>
      <c r="DWJ48" s="19" t="s">
        <v>1440</v>
      </c>
      <c r="DWK48" s="19" t="s">
        <v>1440</v>
      </c>
      <c r="DWL48" s="19" t="s">
        <v>1440</v>
      </c>
      <c r="DWM48" s="19" t="s">
        <v>1440</v>
      </c>
      <c r="DWN48" s="19" t="s">
        <v>1440</v>
      </c>
      <c r="DWO48" s="19" t="s">
        <v>1440</v>
      </c>
      <c r="DWP48" s="19" t="s">
        <v>1440</v>
      </c>
      <c r="DWQ48" s="19" t="s">
        <v>1440</v>
      </c>
      <c r="DWR48" s="19" t="s">
        <v>1440</v>
      </c>
      <c r="DWS48" s="19" t="s">
        <v>1440</v>
      </c>
      <c r="DWT48" s="19" t="s">
        <v>1440</v>
      </c>
      <c r="DWU48" s="19" t="s">
        <v>1440</v>
      </c>
      <c r="DWV48" s="19" t="s">
        <v>1440</v>
      </c>
      <c r="DWW48" s="19" t="s">
        <v>1440</v>
      </c>
      <c r="DWX48" s="19" t="s">
        <v>1440</v>
      </c>
      <c r="DWY48" s="19" t="s">
        <v>1440</v>
      </c>
      <c r="DWZ48" s="19" t="s">
        <v>1440</v>
      </c>
      <c r="DXA48" s="19" t="s">
        <v>1440</v>
      </c>
      <c r="DXB48" s="19" t="s">
        <v>1440</v>
      </c>
      <c r="DXC48" s="19" t="s">
        <v>1440</v>
      </c>
      <c r="DXD48" s="19" t="s">
        <v>1440</v>
      </c>
      <c r="DXE48" s="19" t="s">
        <v>1440</v>
      </c>
      <c r="DXF48" s="19" t="s">
        <v>1440</v>
      </c>
      <c r="DXG48" s="19" t="s">
        <v>1440</v>
      </c>
      <c r="DXH48" s="19" t="s">
        <v>1440</v>
      </c>
      <c r="DXI48" s="19" t="s">
        <v>1440</v>
      </c>
      <c r="DXJ48" s="19" t="s">
        <v>1440</v>
      </c>
      <c r="DXK48" s="19" t="s">
        <v>1440</v>
      </c>
      <c r="DXL48" s="19" t="s">
        <v>1440</v>
      </c>
      <c r="DXM48" s="19" t="s">
        <v>1440</v>
      </c>
      <c r="DXN48" s="19" t="s">
        <v>1440</v>
      </c>
      <c r="DXO48" s="19" t="s">
        <v>1440</v>
      </c>
      <c r="DXP48" s="19" t="s">
        <v>1440</v>
      </c>
      <c r="DXQ48" s="19" t="s">
        <v>1440</v>
      </c>
      <c r="DXR48" s="19" t="s">
        <v>1440</v>
      </c>
      <c r="DXS48" s="19" t="s">
        <v>1440</v>
      </c>
      <c r="DXT48" s="19" t="s">
        <v>1440</v>
      </c>
      <c r="DXU48" s="19" t="s">
        <v>1440</v>
      </c>
      <c r="DXV48" s="19" t="s">
        <v>1440</v>
      </c>
      <c r="DXW48" s="19" t="s">
        <v>1440</v>
      </c>
      <c r="DXX48" s="19" t="s">
        <v>1440</v>
      </c>
      <c r="DXY48" s="19" t="s">
        <v>1440</v>
      </c>
      <c r="DXZ48" s="19" t="s">
        <v>1440</v>
      </c>
      <c r="DYA48" s="19" t="s">
        <v>1440</v>
      </c>
      <c r="DYB48" s="19" t="s">
        <v>1440</v>
      </c>
      <c r="DYC48" s="19" t="s">
        <v>1440</v>
      </c>
      <c r="DYD48" s="19" t="s">
        <v>1440</v>
      </c>
      <c r="DYE48" s="19" t="s">
        <v>1440</v>
      </c>
      <c r="DYF48" s="19" t="s">
        <v>1440</v>
      </c>
      <c r="DYG48" s="19" t="s">
        <v>1440</v>
      </c>
      <c r="DYH48" s="19" t="s">
        <v>1440</v>
      </c>
      <c r="DYI48" s="19" t="s">
        <v>1440</v>
      </c>
      <c r="DYJ48" s="19" t="s">
        <v>1440</v>
      </c>
      <c r="DYK48" s="19" t="s">
        <v>1440</v>
      </c>
      <c r="DYL48" s="19" t="s">
        <v>1440</v>
      </c>
      <c r="DYM48" s="19" t="s">
        <v>1440</v>
      </c>
      <c r="DYN48" s="19" t="s">
        <v>1440</v>
      </c>
      <c r="DYO48" s="19" t="s">
        <v>1440</v>
      </c>
      <c r="DYP48" s="19" t="s">
        <v>1440</v>
      </c>
      <c r="DYQ48" s="19" t="s">
        <v>1440</v>
      </c>
      <c r="DYR48" s="19" t="s">
        <v>1440</v>
      </c>
      <c r="DYS48" s="19" t="s">
        <v>1440</v>
      </c>
      <c r="DYT48" s="19" t="s">
        <v>1440</v>
      </c>
      <c r="DYU48" s="19" t="s">
        <v>1440</v>
      </c>
      <c r="DYV48" s="19" t="s">
        <v>1440</v>
      </c>
      <c r="DYW48" s="19" t="s">
        <v>1440</v>
      </c>
      <c r="DYX48" s="19" t="s">
        <v>1440</v>
      </c>
      <c r="DYY48" s="19" t="s">
        <v>1440</v>
      </c>
      <c r="DYZ48" s="19" t="s">
        <v>1440</v>
      </c>
      <c r="DZA48" s="19" t="s">
        <v>1440</v>
      </c>
      <c r="DZB48" s="19" t="s">
        <v>1440</v>
      </c>
      <c r="DZC48" s="19" t="s">
        <v>1440</v>
      </c>
      <c r="DZD48" s="19" t="s">
        <v>1440</v>
      </c>
      <c r="DZE48" s="19" t="s">
        <v>1440</v>
      </c>
      <c r="DZF48" s="19" t="s">
        <v>1440</v>
      </c>
      <c r="DZG48" s="19" t="s">
        <v>1440</v>
      </c>
      <c r="DZH48" s="19" t="s">
        <v>1440</v>
      </c>
      <c r="DZI48" s="19" t="s">
        <v>1440</v>
      </c>
      <c r="DZJ48" s="19" t="s">
        <v>1440</v>
      </c>
      <c r="DZK48" s="19" t="s">
        <v>1440</v>
      </c>
      <c r="DZL48" s="19" t="s">
        <v>1440</v>
      </c>
      <c r="DZM48" s="19" t="s">
        <v>1440</v>
      </c>
      <c r="DZN48" s="19" t="s">
        <v>1440</v>
      </c>
      <c r="DZO48" s="19" t="s">
        <v>1440</v>
      </c>
      <c r="DZP48" s="19" t="s">
        <v>1440</v>
      </c>
      <c r="DZQ48" s="19" t="s">
        <v>1440</v>
      </c>
      <c r="DZR48" s="19" t="s">
        <v>1440</v>
      </c>
      <c r="DZS48" s="19" t="s">
        <v>1440</v>
      </c>
      <c r="DZT48" s="19" t="s">
        <v>1440</v>
      </c>
      <c r="DZU48" s="19" t="s">
        <v>1440</v>
      </c>
      <c r="DZV48" s="19" t="s">
        <v>1440</v>
      </c>
      <c r="DZW48" s="19" t="s">
        <v>1440</v>
      </c>
      <c r="DZX48" s="19" t="s">
        <v>1440</v>
      </c>
      <c r="DZY48" s="19" t="s">
        <v>1440</v>
      </c>
      <c r="DZZ48" s="19" t="s">
        <v>1440</v>
      </c>
      <c r="EAA48" s="19" t="s">
        <v>1440</v>
      </c>
      <c r="EAB48" s="19" t="s">
        <v>1440</v>
      </c>
      <c r="EAC48" s="19" t="s">
        <v>1440</v>
      </c>
      <c r="EAD48" s="19" t="s">
        <v>1440</v>
      </c>
      <c r="EAE48" s="19" t="s">
        <v>1440</v>
      </c>
      <c r="EAF48" s="19" t="s">
        <v>1440</v>
      </c>
      <c r="EAG48" s="19" t="s">
        <v>1440</v>
      </c>
      <c r="EAH48" s="19" t="s">
        <v>1440</v>
      </c>
      <c r="EAI48" s="19" t="s">
        <v>1440</v>
      </c>
      <c r="EAJ48" s="19" t="s">
        <v>1440</v>
      </c>
      <c r="EAK48" s="19" t="s">
        <v>1440</v>
      </c>
      <c r="EAL48" s="19" t="s">
        <v>1440</v>
      </c>
      <c r="EAM48" s="19" t="s">
        <v>1440</v>
      </c>
      <c r="EAN48" s="19" t="s">
        <v>1440</v>
      </c>
      <c r="EAO48" s="19" t="s">
        <v>1440</v>
      </c>
      <c r="EAP48" s="19" t="s">
        <v>1440</v>
      </c>
      <c r="EAQ48" s="19" t="s">
        <v>1440</v>
      </c>
      <c r="EAR48" s="19" t="s">
        <v>1440</v>
      </c>
      <c r="EAS48" s="19" t="s">
        <v>1440</v>
      </c>
      <c r="EAT48" s="19" t="s">
        <v>1440</v>
      </c>
      <c r="EAU48" s="19" t="s">
        <v>1440</v>
      </c>
      <c r="EAV48" s="19" t="s">
        <v>1440</v>
      </c>
      <c r="EAW48" s="19" t="s">
        <v>1440</v>
      </c>
      <c r="EAX48" s="19" t="s">
        <v>1440</v>
      </c>
      <c r="EAY48" s="19" t="s">
        <v>1440</v>
      </c>
      <c r="EAZ48" s="19" t="s">
        <v>1440</v>
      </c>
      <c r="EBA48" s="19" t="s">
        <v>1440</v>
      </c>
      <c r="EBB48" s="19" t="s">
        <v>1440</v>
      </c>
      <c r="EBC48" s="19" t="s">
        <v>1440</v>
      </c>
      <c r="EBD48" s="19" t="s">
        <v>1440</v>
      </c>
      <c r="EBE48" s="19" t="s">
        <v>1440</v>
      </c>
      <c r="EBF48" s="19" t="s">
        <v>1440</v>
      </c>
      <c r="EBG48" s="19" t="s">
        <v>1440</v>
      </c>
      <c r="EBH48" s="19" t="s">
        <v>1440</v>
      </c>
      <c r="EBI48" s="19" t="s">
        <v>1440</v>
      </c>
      <c r="EBJ48" s="19" t="s">
        <v>1440</v>
      </c>
      <c r="EBK48" s="19" t="s">
        <v>1440</v>
      </c>
      <c r="EBL48" s="19" t="s">
        <v>1440</v>
      </c>
      <c r="EBM48" s="19" t="s">
        <v>1440</v>
      </c>
      <c r="EBN48" s="19" t="s">
        <v>1440</v>
      </c>
      <c r="EBO48" s="19" t="s">
        <v>1440</v>
      </c>
      <c r="EBP48" s="19" t="s">
        <v>1440</v>
      </c>
      <c r="EBQ48" s="19" t="s">
        <v>1440</v>
      </c>
      <c r="EBR48" s="19" t="s">
        <v>1440</v>
      </c>
      <c r="EBS48" s="19" t="s">
        <v>1440</v>
      </c>
      <c r="EBT48" s="19" t="s">
        <v>1440</v>
      </c>
      <c r="EBU48" s="19" t="s">
        <v>1440</v>
      </c>
      <c r="EBV48" s="19" t="s">
        <v>1440</v>
      </c>
      <c r="EBW48" s="19" t="s">
        <v>1440</v>
      </c>
      <c r="EBX48" s="19" t="s">
        <v>1440</v>
      </c>
      <c r="EBY48" s="19" t="s">
        <v>1440</v>
      </c>
      <c r="EBZ48" s="19" t="s">
        <v>1440</v>
      </c>
      <c r="ECA48" s="19" t="s">
        <v>1440</v>
      </c>
      <c r="ECB48" s="19" t="s">
        <v>1440</v>
      </c>
      <c r="ECC48" s="19" t="s">
        <v>1440</v>
      </c>
      <c r="ECD48" s="19" t="s">
        <v>1440</v>
      </c>
      <c r="ECE48" s="19" t="s">
        <v>1440</v>
      </c>
      <c r="ECF48" s="19" t="s">
        <v>1440</v>
      </c>
      <c r="ECG48" s="19" t="s">
        <v>1440</v>
      </c>
      <c r="ECH48" s="19" t="s">
        <v>1440</v>
      </c>
      <c r="ECI48" s="19" t="s">
        <v>1440</v>
      </c>
      <c r="ECJ48" s="19" t="s">
        <v>1440</v>
      </c>
      <c r="ECK48" s="19" t="s">
        <v>1440</v>
      </c>
      <c r="ECL48" s="19" t="s">
        <v>1440</v>
      </c>
      <c r="ECM48" s="19" t="s">
        <v>1440</v>
      </c>
      <c r="ECN48" s="19" t="s">
        <v>1440</v>
      </c>
      <c r="ECO48" s="19" t="s">
        <v>1440</v>
      </c>
      <c r="ECP48" s="19" t="s">
        <v>1440</v>
      </c>
      <c r="ECQ48" s="19" t="s">
        <v>1440</v>
      </c>
      <c r="ECR48" s="19" t="s">
        <v>1440</v>
      </c>
      <c r="ECS48" s="19" t="s">
        <v>1440</v>
      </c>
      <c r="ECT48" s="19" t="s">
        <v>1440</v>
      </c>
      <c r="ECU48" s="19" t="s">
        <v>1440</v>
      </c>
      <c r="ECV48" s="19" t="s">
        <v>1440</v>
      </c>
      <c r="ECW48" s="19" t="s">
        <v>1440</v>
      </c>
      <c r="ECX48" s="19" t="s">
        <v>1440</v>
      </c>
      <c r="ECY48" s="19" t="s">
        <v>1440</v>
      </c>
      <c r="ECZ48" s="19" t="s">
        <v>1440</v>
      </c>
      <c r="EDA48" s="19" t="s">
        <v>1440</v>
      </c>
      <c r="EDB48" s="19" t="s">
        <v>1440</v>
      </c>
      <c r="EDC48" s="19" t="s">
        <v>1440</v>
      </c>
      <c r="EDD48" s="19" t="s">
        <v>1440</v>
      </c>
      <c r="EDE48" s="19" t="s">
        <v>1440</v>
      </c>
      <c r="EDF48" s="19" t="s">
        <v>1440</v>
      </c>
      <c r="EDG48" s="19" t="s">
        <v>1440</v>
      </c>
      <c r="EDH48" s="19" t="s">
        <v>1440</v>
      </c>
      <c r="EDI48" s="19" t="s">
        <v>1440</v>
      </c>
      <c r="EDJ48" s="19" t="s">
        <v>1440</v>
      </c>
      <c r="EDK48" s="19" t="s">
        <v>1440</v>
      </c>
      <c r="EDL48" s="19" t="s">
        <v>1440</v>
      </c>
      <c r="EDM48" s="19" t="s">
        <v>1440</v>
      </c>
      <c r="EDN48" s="19" t="s">
        <v>1440</v>
      </c>
      <c r="EDO48" s="19" t="s">
        <v>1440</v>
      </c>
      <c r="EDP48" s="19" t="s">
        <v>1440</v>
      </c>
      <c r="EDQ48" s="19" t="s">
        <v>1440</v>
      </c>
      <c r="EDR48" s="19" t="s">
        <v>1440</v>
      </c>
      <c r="EDS48" s="19" t="s">
        <v>1440</v>
      </c>
      <c r="EDT48" s="19" t="s">
        <v>1440</v>
      </c>
      <c r="EDU48" s="19" t="s">
        <v>1440</v>
      </c>
      <c r="EDV48" s="19" t="s">
        <v>1440</v>
      </c>
      <c r="EDW48" s="19" t="s">
        <v>1440</v>
      </c>
      <c r="EDX48" s="19" t="s">
        <v>1440</v>
      </c>
      <c r="EDY48" s="19" t="s">
        <v>1440</v>
      </c>
      <c r="EDZ48" s="19" t="s">
        <v>1440</v>
      </c>
      <c r="EEA48" s="19" t="s">
        <v>1440</v>
      </c>
      <c r="EEB48" s="19" t="s">
        <v>1440</v>
      </c>
      <c r="EEC48" s="19" t="s">
        <v>1440</v>
      </c>
      <c r="EED48" s="19" t="s">
        <v>1440</v>
      </c>
      <c r="EEE48" s="19" t="s">
        <v>1440</v>
      </c>
      <c r="EEF48" s="19" t="s">
        <v>1440</v>
      </c>
      <c r="EEG48" s="19" t="s">
        <v>1440</v>
      </c>
      <c r="EEH48" s="19" t="s">
        <v>1440</v>
      </c>
      <c r="EEI48" s="19" t="s">
        <v>1440</v>
      </c>
      <c r="EEJ48" s="19" t="s">
        <v>1440</v>
      </c>
      <c r="EEK48" s="19" t="s">
        <v>1440</v>
      </c>
      <c r="EEL48" s="19" t="s">
        <v>1440</v>
      </c>
      <c r="EEM48" s="19" t="s">
        <v>1440</v>
      </c>
      <c r="EEN48" s="19" t="s">
        <v>1440</v>
      </c>
      <c r="EEO48" s="19" t="s">
        <v>1440</v>
      </c>
      <c r="EEP48" s="19" t="s">
        <v>1440</v>
      </c>
      <c r="EEQ48" s="19" t="s">
        <v>1440</v>
      </c>
      <c r="EER48" s="19" t="s">
        <v>1440</v>
      </c>
      <c r="EES48" s="19" t="s">
        <v>1440</v>
      </c>
      <c r="EET48" s="19" t="s">
        <v>1440</v>
      </c>
      <c r="EEU48" s="19" t="s">
        <v>1440</v>
      </c>
      <c r="EEV48" s="19" t="s">
        <v>1440</v>
      </c>
      <c r="EEW48" s="19" t="s">
        <v>1440</v>
      </c>
      <c r="EEX48" s="19" t="s">
        <v>1440</v>
      </c>
      <c r="EEY48" s="19" t="s">
        <v>1440</v>
      </c>
      <c r="EEZ48" s="19" t="s">
        <v>1440</v>
      </c>
      <c r="EFA48" s="19" t="s">
        <v>1440</v>
      </c>
      <c r="EFB48" s="19" t="s">
        <v>1440</v>
      </c>
      <c r="EFC48" s="19" t="s">
        <v>1440</v>
      </c>
      <c r="EFD48" s="19" t="s">
        <v>1440</v>
      </c>
      <c r="EFE48" s="19" t="s">
        <v>1440</v>
      </c>
      <c r="EFF48" s="19" t="s">
        <v>1440</v>
      </c>
      <c r="EFG48" s="19" t="s">
        <v>1440</v>
      </c>
      <c r="EFH48" s="19" t="s">
        <v>1440</v>
      </c>
      <c r="EFI48" s="19" t="s">
        <v>1440</v>
      </c>
      <c r="EFJ48" s="19" t="s">
        <v>1440</v>
      </c>
      <c r="EFK48" s="19" t="s">
        <v>1440</v>
      </c>
      <c r="EFL48" s="19" t="s">
        <v>1440</v>
      </c>
      <c r="EFM48" s="19" t="s">
        <v>1440</v>
      </c>
      <c r="EFN48" s="19" t="s">
        <v>1440</v>
      </c>
      <c r="EFO48" s="19" t="s">
        <v>1440</v>
      </c>
      <c r="EFP48" s="19" t="s">
        <v>1440</v>
      </c>
      <c r="EFQ48" s="19" t="s">
        <v>1440</v>
      </c>
      <c r="EFR48" s="19" t="s">
        <v>1440</v>
      </c>
      <c r="EFS48" s="19" t="s">
        <v>1440</v>
      </c>
      <c r="EFT48" s="19" t="s">
        <v>1440</v>
      </c>
      <c r="EFU48" s="19" t="s">
        <v>1440</v>
      </c>
      <c r="EFV48" s="19" t="s">
        <v>1440</v>
      </c>
      <c r="EFW48" s="19" t="s">
        <v>1440</v>
      </c>
      <c r="EFX48" s="19" t="s">
        <v>1440</v>
      </c>
      <c r="EFY48" s="19" t="s">
        <v>1440</v>
      </c>
      <c r="EFZ48" s="19" t="s">
        <v>1440</v>
      </c>
      <c r="EGA48" s="19" t="s">
        <v>1440</v>
      </c>
      <c r="EGB48" s="19" t="s">
        <v>1440</v>
      </c>
      <c r="EGC48" s="19" t="s">
        <v>1440</v>
      </c>
      <c r="EGD48" s="19" t="s">
        <v>1440</v>
      </c>
      <c r="EGE48" s="19" t="s">
        <v>1440</v>
      </c>
      <c r="EGF48" s="19" t="s">
        <v>1440</v>
      </c>
      <c r="EGG48" s="19" t="s">
        <v>1440</v>
      </c>
      <c r="EGH48" s="19" t="s">
        <v>1440</v>
      </c>
      <c r="EGI48" s="19" t="s">
        <v>1440</v>
      </c>
      <c r="EGJ48" s="19" t="s">
        <v>1440</v>
      </c>
      <c r="EGK48" s="19" t="s">
        <v>1440</v>
      </c>
      <c r="EGL48" s="19" t="s">
        <v>1440</v>
      </c>
      <c r="EGM48" s="19" t="s">
        <v>1440</v>
      </c>
      <c r="EGN48" s="19" t="s">
        <v>1440</v>
      </c>
      <c r="EGO48" s="19" t="s">
        <v>1440</v>
      </c>
      <c r="EGP48" s="19" t="s">
        <v>1440</v>
      </c>
      <c r="EGQ48" s="19" t="s">
        <v>1440</v>
      </c>
      <c r="EGR48" s="19" t="s">
        <v>1440</v>
      </c>
      <c r="EGS48" s="19" t="s">
        <v>1440</v>
      </c>
      <c r="EGT48" s="19" t="s">
        <v>1440</v>
      </c>
      <c r="EGU48" s="19" t="s">
        <v>1440</v>
      </c>
      <c r="EGV48" s="19" t="s">
        <v>1440</v>
      </c>
      <c r="EGW48" s="19" t="s">
        <v>1440</v>
      </c>
      <c r="EGX48" s="19" t="s">
        <v>1440</v>
      </c>
      <c r="EGY48" s="19" t="s">
        <v>1440</v>
      </c>
      <c r="EGZ48" s="19" t="s">
        <v>1440</v>
      </c>
      <c r="EHA48" s="19" t="s">
        <v>1440</v>
      </c>
      <c r="EHB48" s="19" t="s">
        <v>1440</v>
      </c>
      <c r="EHC48" s="19" t="s">
        <v>1440</v>
      </c>
      <c r="EHD48" s="19" t="s">
        <v>1440</v>
      </c>
      <c r="EHE48" s="19" t="s">
        <v>1440</v>
      </c>
      <c r="EHF48" s="19" t="s">
        <v>1440</v>
      </c>
      <c r="EHG48" s="19" t="s">
        <v>1440</v>
      </c>
      <c r="EHH48" s="19" t="s">
        <v>1440</v>
      </c>
      <c r="EHI48" s="19" t="s">
        <v>1440</v>
      </c>
      <c r="EHJ48" s="19" t="s">
        <v>1440</v>
      </c>
      <c r="EHK48" s="19" t="s">
        <v>1440</v>
      </c>
      <c r="EHL48" s="19" t="s">
        <v>1440</v>
      </c>
      <c r="EHM48" s="19" t="s">
        <v>1440</v>
      </c>
      <c r="EHN48" s="19" t="s">
        <v>1440</v>
      </c>
      <c r="EHO48" s="19" t="s">
        <v>1440</v>
      </c>
      <c r="EHP48" s="19" t="s">
        <v>1440</v>
      </c>
      <c r="EHQ48" s="19" t="s">
        <v>1440</v>
      </c>
      <c r="EHR48" s="19" t="s">
        <v>1440</v>
      </c>
      <c r="EHS48" s="19" t="s">
        <v>1440</v>
      </c>
      <c r="EHT48" s="19" t="s">
        <v>1440</v>
      </c>
      <c r="EHU48" s="19" t="s">
        <v>1440</v>
      </c>
      <c r="EHV48" s="19" t="s">
        <v>1440</v>
      </c>
      <c r="EHW48" s="19" t="s">
        <v>1440</v>
      </c>
      <c r="EHX48" s="19" t="s">
        <v>1440</v>
      </c>
      <c r="EHY48" s="19" t="s">
        <v>1440</v>
      </c>
      <c r="EHZ48" s="19" t="s">
        <v>1440</v>
      </c>
      <c r="EIA48" s="19" t="s">
        <v>1440</v>
      </c>
      <c r="EIB48" s="19" t="s">
        <v>1440</v>
      </c>
      <c r="EIC48" s="19" t="s">
        <v>1440</v>
      </c>
      <c r="EID48" s="19" t="s">
        <v>1440</v>
      </c>
      <c r="EIE48" s="19" t="s">
        <v>1440</v>
      </c>
      <c r="EIF48" s="19" t="s">
        <v>1440</v>
      </c>
      <c r="EIG48" s="19" t="s">
        <v>1440</v>
      </c>
      <c r="EIH48" s="19" t="s">
        <v>1440</v>
      </c>
      <c r="EII48" s="19" t="s">
        <v>1440</v>
      </c>
      <c r="EIJ48" s="19" t="s">
        <v>1440</v>
      </c>
      <c r="EIK48" s="19" t="s">
        <v>1440</v>
      </c>
      <c r="EIL48" s="19" t="s">
        <v>1440</v>
      </c>
      <c r="EIM48" s="19" t="s">
        <v>1440</v>
      </c>
      <c r="EIN48" s="19" t="s">
        <v>1440</v>
      </c>
      <c r="EIO48" s="19" t="s">
        <v>1440</v>
      </c>
      <c r="EIP48" s="19" t="s">
        <v>1440</v>
      </c>
      <c r="EIQ48" s="19" t="s">
        <v>1440</v>
      </c>
      <c r="EIR48" s="19" t="s">
        <v>1440</v>
      </c>
      <c r="EIS48" s="19" t="s">
        <v>1440</v>
      </c>
      <c r="EIT48" s="19" t="s">
        <v>1440</v>
      </c>
      <c r="EIU48" s="19" t="s">
        <v>1440</v>
      </c>
      <c r="EIV48" s="19" t="s">
        <v>1440</v>
      </c>
      <c r="EIW48" s="19" t="s">
        <v>1440</v>
      </c>
      <c r="EIX48" s="19" t="s">
        <v>1440</v>
      </c>
      <c r="EIY48" s="19" t="s">
        <v>1440</v>
      </c>
      <c r="EIZ48" s="19" t="s">
        <v>1440</v>
      </c>
      <c r="EJA48" s="19" t="s">
        <v>1440</v>
      </c>
      <c r="EJB48" s="19" t="s">
        <v>1440</v>
      </c>
      <c r="EJC48" s="19" t="s">
        <v>1440</v>
      </c>
      <c r="EJD48" s="19" t="s">
        <v>1440</v>
      </c>
      <c r="EJE48" s="19" t="s">
        <v>1440</v>
      </c>
      <c r="EJF48" s="19" t="s">
        <v>1440</v>
      </c>
      <c r="EJG48" s="19" t="s">
        <v>1440</v>
      </c>
      <c r="EJH48" s="19" t="s">
        <v>1440</v>
      </c>
      <c r="EJI48" s="19" t="s">
        <v>1440</v>
      </c>
      <c r="EJJ48" s="19" t="s">
        <v>1440</v>
      </c>
      <c r="EJK48" s="19" t="s">
        <v>1440</v>
      </c>
      <c r="EJL48" s="19" t="s">
        <v>1440</v>
      </c>
      <c r="EJM48" s="19" t="s">
        <v>1440</v>
      </c>
      <c r="EJN48" s="19" t="s">
        <v>1440</v>
      </c>
      <c r="EJO48" s="19" t="s">
        <v>1440</v>
      </c>
      <c r="EJP48" s="19" t="s">
        <v>1440</v>
      </c>
      <c r="EJQ48" s="19" t="s">
        <v>1440</v>
      </c>
      <c r="EJR48" s="19" t="s">
        <v>1440</v>
      </c>
      <c r="EJS48" s="19" t="s">
        <v>1440</v>
      </c>
      <c r="EJT48" s="19" t="s">
        <v>1440</v>
      </c>
      <c r="EJU48" s="19" t="s">
        <v>1440</v>
      </c>
      <c r="EJV48" s="19" t="s">
        <v>1440</v>
      </c>
      <c r="EJW48" s="19" t="s">
        <v>1440</v>
      </c>
      <c r="EJX48" s="19" t="s">
        <v>1440</v>
      </c>
      <c r="EJY48" s="19" t="s">
        <v>1440</v>
      </c>
      <c r="EJZ48" s="19" t="s">
        <v>1440</v>
      </c>
      <c r="EKA48" s="19" t="s">
        <v>1440</v>
      </c>
      <c r="EKB48" s="19" t="s">
        <v>1440</v>
      </c>
      <c r="EKC48" s="19" t="s">
        <v>1440</v>
      </c>
      <c r="EKD48" s="19" t="s">
        <v>1440</v>
      </c>
      <c r="EKE48" s="19" t="s">
        <v>1440</v>
      </c>
      <c r="EKF48" s="19" t="s">
        <v>1440</v>
      </c>
      <c r="EKG48" s="19" t="s">
        <v>1440</v>
      </c>
      <c r="EKH48" s="19" t="s">
        <v>1440</v>
      </c>
      <c r="EKI48" s="19" t="s">
        <v>1440</v>
      </c>
      <c r="EKJ48" s="19" t="s">
        <v>1440</v>
      </c>
      <c r="EKK48" s="19" t="s">
        <v>1440</v>
      </c>
      <c r="EKL48" s="19" t="s">
        <v>1440</v>
      </c>
      <c r="EKM48" s="19" t="s">
        <v>1440</v>
      </c>
      <c r="EKN48" s="19" t="s">
        <v>1440</v>
      </c>
      <c r="EKO48" s="19" t="s">
        <v>1440</v>
      </c>
      <c r="EKP48" s="19" t="s">
        <v>1440</v>
      </c>
      <c r="EKQ48" s="19" t="s">
        <v>1440</v>
      </c>
      <c r="EKR48" s="19" t="s">
        <v>1440</v>
      </c>
      <c r="EKS48" s="19" t="s">
        <v>1440</v>
      </c>
      <c r="EKT48" s="19" t="s">
        <v>1440</v>
      </c>
      <c r="EKU48" s="19" t="s">
        <v>1440</v>
      </c>
      <c r="EKV48" s="19" t="s">
        <v>1440</v>
      </c>
      <c r="EKW48" s="19" t="s">
        <v>1440</v>
      </c>
      <c r="EKX48" s="19" t="s">
        <v>1440</v>
      </c>
      <c r="EKY48" s="19" t="s">
        <v>1440</v>
      </c>
      <c r="EKZ48" s="19" t="s">
        <v>1440</v>
      </c>
      <c r="ELA48" s="19" t="s">
        <v>1440</v>
      </c>
      <c r="ELB48" s="19" t="s">
        <v>1440</v>
      </c>
      <c r="ELC48" s="19" t="s">
        <v>1440</v>
      </c>
      <c r="ELD48" s="19" t="s">
        <v>1440</v>
      </c>
      <c r="ELE48" s="19" t="s">
        <v>1440</v>
      </c>
      <c r="ELF48" s="19" t="s">
        <v>1440</v>
      </c>
      <c r="ELG48" s="19" t="s">
        <v>1440</v>
      </c>
      <c r="ELH48" s="19" t="s">
        <v>1440</v>
      </c>
      <c r="ELI48" s="19" t="s">
        <v>1440</v>
      </c>
      <c r="ELJ48" s="19" t="s">
        <v>1440</v>
      </c>
      <c r="ELK48" s="19" t="s">
        <v>1440</v>
      </c>
      <c r="ELL48" s="19" t="s">
        <v>1440</v>
      </c>
      <c r="ELM48" s="19" t="s">
        <v>1440</v>
      </c>
      <c r="ELN48" s="19" t="s">
        <v>1440</v>
      </c>
      <c r="ELO48" s="19" t="s">
        <v>1440</v>
      </c>
      <c r="ELP48" s="19" t="s">
        <v>1440</v>
      </c>
      <c r="ELQ48" s="19" t="s">
        <v>1440</v>
      </c>
      <c r="ELR48" s="19" t="s">
        <v>1440</v>
      </c>
      <c r="ELS48" s="19" t="s">
        <v>1440</v>
      </c>
      <c r="ELT48" s="19" t="s">
        <v>1440</v>
      </c>
      <c r="ELU48" s="19" t="s">
        <v>1440</v>
      </c>
      <c r="ELV48" s="19" t="s">
        <v>1440</v>
      </c>
      <c r="ELW48" s="19" t="s">
        <v>1440</v>
      </c>
      <c r="ELX48" s="19" t="s">
        <v>1440</v>
      </c>
      <c r="ELY48" s="19" t="s">
        <v>1440</v>
      </c>
      <c r="ELZ48" s="19" t="s">
        <v>1440</v>
      </c>
      <c r="EMA48" s="19" t="s">
        <v>1440</v>
      </c>
      <c r="EMB48" s="19" t="s">
        <v>1440</v>
      </c>
      <c r="EMC48" s="19" t="s">
        <v>1440</v>
      </c>
      <c r="EMD48" s="19" t="s">
        <v>1440</v>
      </c>
      <c r="EME48" s="19" t="s">
        <v>1440</v>
      </c>
      <c r="EMF48" s="19" t="s">
        <v>1440</v>
      </c>
      <c r="EMG48" s="19" t="s">
        <v>1440</v>
      </c>
      <c r="EMH48" s="19" t="s">
        <v>1440</v>
      </c>
      <c r="EMI48" s="19" t="s">
        <v>1440</v>
      </c>
      <c r="EMJ48" s="19" t="s">
        <v>1440</v>
      </c>
      <c r="EMK48" s="19" t="s">
        <v>1440</v>
      </c>
      <c r="EML48" s="19" t="s">
        <v>1440</v>
      </c>
      <c r="EMM48" s="19" t="s">
        <v>1440</v>
      </c>
      <c r="EMN48" s="19" t="s">
        <v>1440</v>
      </c>
      <c r="EMO48" s="19" t="s">
        <v>1440</v>
      </c>
      <c r="EMP48" s="19" t="s">
        <v>1440</v>
      </c>
      <c r="EMQ48" s="19" t="s">
        <v>1440</v>
      </c>
      <c r="EMR48" s="19" t="s">
        <v>1440</v>
      </c>
      <c r="EMS48" s="19" t="s">
        <v>1440</v>
      </c>
      <c r="EMT48" s="19" t="s">
        <v>1440</v>
      </c>
      <c r="EMU48" s="19" t="s">
        <v>1440</v>
      </c>
      <c r="EMV48" s="19" t="s">
        <v>1440</v>
      </c>
      <c r="EMW48" s="19" t="s">
        <v>1440</v>
      </c>
      <c r="EMX48" s="19" t="s">
        <v>1440</v>
      </c>
      <c r="EMY48" s="19" t="s">
        <v>1440</v>
      </c>
      <c r="EMZ48" s="19" t="s">
        <v>1440</v>
      </c>
      <c r="ENA48" s="19" t="s">
        <v>1440</v>
      </c>
      <c r="ENB48" s="19" t="s">
        <v>1440</v>
      </c>
      <c r="ENC48" s="19" t="s">
        <v>1440</v>
      </c>
      <c r="END48" s="19" t="s">
        <v>1440</v>
      </c>
      <c r="ENE48" s="19" t="s">
        <v>1440</v>
      </c>
      <c r="ENF48" s="19" t="s">
        <v>1440</v>
      </c>
      <c r="ENG48" s="19" t="s">
        <v>1440</v>
      </c>
      <c r="ENH48" s="19" t="s">
        <v>1440</v>
      </c>
      <c r="ENI48" s="19" t="s">
        <v>1440</v>
      </c>
      <c r="ENJ48" s="19" t="s">
        <v>1440</v>
      </c>
      <c r="ENK48" s="19" t="s">
        <v>1440</v>
      </c>
      <c r="ENL48" s="19" t="s">
        <v>1440</v>
      </c>
      <c r="ENM48" s="19" t="s">
        <v>1440</v>
      </c>
      <c r="ENN48" s="19" t="s">
        <v>1440</v>
      </c>
      <c r="ENO48" s="19" t="s">
        <v>1440</v>
      </c>
      <c r="ENP48" s="19" t="s">
        <v>1440</v>
      </c>
      <c r="ENQ48" s="19" t="s">
        <v>1440</v>
      </c>
      <c r="ENR48" s="19" t="s">
        <v>1440</v>
      </c>
      <c r="ENS48" s="19" t="s">
        <v>1440</v>
      </c>
      <c r="ENT48" s="19" t="s">
        <v>1440</v>
      </c>
      <c r="ENU48" s="19" t="s">
        <v>1440</v>
      </c>
      <c r="ENV48" s="19" t="s">
        <v>1440</v>
      </c>
      <c r="ENW48" s="19" t="s">
        <v>1440</v>
      </c>
      <c r="ENX48" s="19" t="s">
        <v>1440</v>
      </c>
      <c r="ENY48" s="19" t="s">
        <v>1440</v>
      </c>
      <c r="ENZ48" s="19" t="s">
        <v>1440</v>
      </c>
      <c r="EOA48" s="19" t="s">
        <v>1440</v>
      </c>
      <c r="EOB48" s="19" t="s">
        <v>1440</v>
      </c>
      <c r="EOC48" s="19" t="s">
        <v>1440</v>
      </c>
      <c r="EOD48" s="19" t="s">
        <v>1440</v>
      </c>
      <c r="EOE48" s="19" t="s">
        <v>1440</v>
      </c>
      <c r="EOF48" s="19" t="s">
        <v>1440</v>
      </c>
      <c r="EOG48" s="19" t="s">
        <v>1440</v>
      </c>
      <c r="EOH48" s="19" t="s">
        <v>1440</v>
      </c>
      <c r="EOI48" s="19" t="s">
        <v>1440</v>
      </c>
      <c r="EOJ48" s="19" t="s">
        <v>1440</v>
      </c>
      <c r="EOK48" s="19" t="s">
        <v>1440</v>
      </c>
      <c r="EOL48" s="19" t="s">
        <v>1440</v>
      </c>
      <c r="EOM48" s="19" t="s">
        <v>1440</v>
      </c>
      <c r="EON48" s="19" t="s">
        <v>1440</v>
      </c>
      <c r="EOO48" s="19" t="s">
        <v>1440</v>
      </c>
      <c r="EOP48" s="19" t="s">
        <v>1440</v>
      </c>
      <c r="EOQ48" s="19" t="s">
        <v>1440</v>
      </c>
      <c r="EOR48" s="19" t="s">
        <v>1440</v>
      </c>
      <c r="EOS48" s="19" t="s">
        <v>1440</v>
      </c>
      <c r="EOT48" s="19" t="s">
        <v>1440</v>
      </c>
      <c r="EOU48" s="19" t="s">
        <v>1440</v>
      </c>
      <c r="EOV48" s="19" t="s">
        <v>1440</v>
      </c>
      <c r="EOW48" s="19" t="s">
        <v>1440</v>
      </c>
      <c r="EOX48" s="19" t="s">
        <v>1440</v>
      </c>
      <c r="EOY48" s="19" t="s">
        <v>1440</v>
      </c>
      <c r="EOZ48" s="19" t="s">
        <v>1440</v>
      </c>
      <c r="EPA48" s="19" t="s">
        <v>1440</v>
      </c>
      <c r="EPB48" s="19" t="s">
        <v>1440</v>
      </c>
      <c r="EPC48" s="19" t="s">
        <v>1440</v>
      </c>
      <c r="EPD48" s="19" t="s">
        <v>1440</v>
      </c>
      <c r="EPE48" s="19" t="s">
        <v>1440</v>
      </c>
      <c r="EPF48" s="19" t="s">
        <v>1440</v>
      </c>
      <c r="EPG48" s="19" t="s">
        <v>1440</v>
      </c>
      <c r="EPH48" s="19" t="s">
        <v>1440</v>
      </c>
      <c r="EPI48" s="19" t="s">
        <v>1440</v>
      </c>
      <c r="EPJ48" s="19" t="s">
        <v>1440</v>
      </c>
      <c r="EPK48" s="19" t="s">
        <v>1440</v>
      </c>
      <c r="EPL48" s="19" t="s">
        <v>1440</v>
      </c>
      <c r="EPM48" s="19" t="s">
        <v>1440</v>
      </c>
      <c r="EPN48" s="19" t="s">
        <v>1440</v>
      </c>
      <c r="EPO48" s="19" t="s">
        <v>1440</v>
      </c>
      <c r="EPP48" s="19" t="s">
        <v>1440</v>
      </c>
      <c r="EPQ48" s="19" t="s">
        <v>1440</v>
      </c>
      <c r="EPR48" s="19" t="s">
        <v>1440</v>
      </c>
      <c r="EPS48" s="19" t="s">
        <v>1440</v>
      </c>
      <c r="EPT48" s="19" t="s">
        <v>1440</v>
      </c>
      <c r="EPU48" s="19" t="s">
        <v>1440</v>
      </c>
      <c r="EPV48" s="19" t="s">
        <v>1440</v>
      </c>
      <c r="EPW48" s="19" t="s">
        <v>1440</v>
      </c>
      <c r="EPX48" s="19" t="s">
        <v>1440</v>
      </c>
      <c r="EPY48" s="19" t="s">
        <v>1440</v>
      </c>
      <c r="EPZ48" s="19" t="s">
        <v>1440</v>
      </c>
      <c r="EQA48" s="19" t="s">
        <v>1440</v>
      </c>
      <c r="EQB48" s="19" t="s">
        <v>1440</v>
      </c>
      <c r="EQC48" s="19" t="s">
        <v>1440</v>
      </c>
      <c r="EQD48" s="19" t="s">
        <v>1440</v>
      </c>
      <c r="EQE48" s="19" t="s">
        <v>1440</v>
      </c>
      <c r="EQF48" s="19" t="s">
        <v>1440</v>
      </c>
      <c r="EQG48" s="19" t="s">
        <v>1440</v>
      </c>
      <c r="EQH48" s="19" t="s">
        <v>1440</v>
      </c>
      <c r="EQI48" s="19" t="s">
        <v>1440</v>
      </c>
      <c r="EQJ48" s="19" t="s">
        <v>1440</v>
      </c>
      <c r="EQK48" s="19" t="s">
        <v>1440</v>
      </c>
      <c r="EQL48" s="19" t="s">
        <v>1440</v>
      </c>
      <c r="EQM48" s="19" t="s">
        <v>1440</v>
      </c>
      <c r="EQN48" s="19" t="s">
        <v>1440</v>
      </c>
      <c r="EQO48" s="19" t="s">
        <v>1440</v>
      </c>
      <c r="EQP48" s="19" t="s">
        <v>1440</v>
      </c>
      <c r="EQQ48" s="19" t="s">
        <v>1440</v>
      </c>
      <c r="EQR48" s="19" t="s">
        <v>1440</v>
      </c>
      <c r="EQS48" s="19" t="s">
        <v>1440</v>
      </c>
      <c r="EQT48" s="19" t="s">
        <v>1440</v>
      </c>
      <c r="EQU48" s="19" t="s">
        <v>1440</v>
      </c>
      <c r="EQV48" s="19" t="s">
        <v>1440</v>
      </c>
      <c r="EQW48" s="19" t="s">
        <v>1440</v>
      </c>
      <c r="EQX48" s="19" t="s">
        <v>1440</v>
      </c>
      <c r="EQY48" s="19" t="s">
        <v>1440</v>
      </c>
      <c r="EQZ48" s="19" t="s">
        <v>1440</v>
      </c>
      <c r="ERA48" s="19" t="s">
        <v>1440</v>
      </c>
      <c r="ERB48" s="19" t="s">
        <v>1440</v>
      </c>
      <c r="ERC48" s="19" t="s">
        <v>1440</v>
      </c>
      <c r="ERD48" s="19" t="s">
        <v>1440</v>
      </c>
      <c r="ERE48" s="19" t="s">
        <v>1440</v>
      </c>
      <c r="ERF48" s="19" t="s">
        <v>1440</v>
      </c>
      <c r="ERG48" s="19" t="s">
        <v>1440</v>
      </c>
      <c r="ERH48" s="19" t="s">
        <v>1440</v>
      </c>
      <c r="ERI48" s="19" t="s">
        <v>1440</v>
      </c>
      <c r="ERJ48" s="19" t="s">
        <v>1440</v>
      </c>
      <c r="ERK48" s="19" t="s">
        <v>1440</v>
      </c>
      <c r="ERL48" s="19" t="s">
        <v>1440</v>
      </c>
      <c r="ERM48" s="19" t="s">
        <v>1440</v>
      </c>
      <c r="ERN48" s="19" t="s">
        <v>1440</v>
      </c>
      <c r="ERO48" s="19" t="s">
        <v>1440</v>
      </c>
      <c r="ERP48" s="19" t="s">
        <v>1440</v>
      </c>
      <c r="ERQ48" s="19" t="s">
        <v>1440</v>
      </c>
      <c r="ERR48" s="19" t="s">
        <v>1440</v>
      </c>
      <c r="ERS48" s="19" t="s">
        <v>1440</v>
      </c>
      <c r="ERT48" s="19" t="s">
        <v>1440</v>
      </c>
      <c r="ERU48" s="19" t="s">
        <v>1440</v>
      </c>
      <c r="ERV48" s="19" t="s">
        <v>1440</v>
      </c>
      <c r="ERW48" s="19" t="s">
        <v>1440</v>
      </c>
      <c r="ERX48" s="19" t="s">
        <v>1440</v>
      </c>
      <c r="ERY48" s="19" t="s">
        <v>1440</v>
      </c>
      <c r="ERZ48" s="19" t="s">
        <v>1440</v>
      </c>
      <c r="ESA48" s="19" t="s">
        <v>1440</v>
      </c>
      <c r="ESB48" s="19" t="s">
        <v>1440</v>
      </c>
      <c r="ESC48" s="19" t="s">
        <v>1440</v>
      </c>
      <c r="ESD48" s="19" t="s">
        <v>1440</v>
      </c>
      <c r="ESE48" s="19" t="s">
        <v>1440</v>
      </c>
      <c r="ESF48" s="19" t="s">
        <v>1440</v>
      </c>
      <c r="ESG48" s="19" t="s">
        <v>1440</v>
      </c>
      <c r="ESH48" s="19" t="s">
        <v>1440</v>
      </c>
      <c r="ESI48" s="19" t="s">
        <v>1440</v>
      </c>
      <c r="ESJ48" s="19" t="s">
        <v>1440</v>
      </c>
      <c r="ESK48" s="19" t="s">
        <v>1440</v>
      </c>
      <c r="ESL48" s="19" t="s">
        <v>1440</v>
      </c>
      <c r="ESM48" s="19" t="s">
        <v>1440</v>
      </c>
      <c r="ESN48" s="19" t="s">
        <v>1440</v>
      </c>
      <c r="ESO48" s="19" t="s">
        <v>1440</v>
      </c>
      <c r="ESP48" s="19" t="s">
        <v>1440</v>
      </c>
      <c r="ESQ48" s="19" t="s">
        <v>1440</v>
      </c>
      <c r="ESR48" s="19" t="s">
        <v>1440</v>
      </c>
      <c r="ESS48" s="19" t="s">
        <v>1440</v>
      </c>
      <c r="EST48" s="19" t="s">
        <v>1440</v>
      </c>
      <c r="ESU48" s="19" t="s">
        <v>1440</v>
      </c>
      <c r="ESV48" s="19" t="s">
        <v>1440</v>
      </c>
      <c r="ESW48" s="19" t="s">
        <v>1440</v>
      </c>
      <c r="ESX48" s="19" t="s">
        <v>1440</v>
      </c>
      <c r="ESY48" s="19" t="s">
        <v>1440</v>
      </c>
      <c r="ESZ48" s="19" t="s">
        <v>1440</v>
      </c>
      <c r="ETA48" s="19" t="s">
        <v>1440</v>
      </c>
      <c r="ETB48" s="19" t="s">
        <v>1440</v>
      </c>
      <c r="ETC48" s="19" t="s">
        <v>1440</v>
      </c>
      <c r="ETD48" s="19" t="s">
        <v>1440</v>
      </c>
      <c r="ETE48" s="19" t="s">
        <v>1440</v>
      </c>
      <c r="ETF48" s="19" t="s">
        <v>1440</v>
      </c>
      <c r="ETG48" s="19" t="s">
        <v>1440</v>
      </c>
      <c r="ETH48" s="19" t="s">
        <v>1440</v>
      </c>
      <c r="ETI48" s="19" t="s">
        <v>1440</v>
      </c>
      <c r="ETJ48" s="19" t="s">
        <v>1440</v>
      </c>
      <c r="ETK48" s="19" t="s">
        <v>1440</v>
      </c>
      <c r="ETL48" s="19" t="s">
        <v>1440</v>
      </c>
      <c r="ETM48" s="19" t="s">
        <v>1440</v>
      </c>
      <c r="ETN48" s="19" t="s">
        <v>1440</v>
      </c>
      <c r="ETO48" s="19" t="s">
        <v>1440</v>
      </c>
      <c r="ETP48" s="19" t="s">
        <v>1440</v>
      </c>
      <c r="ETQ48" s="19" t="s">
        <v>1440</v>
      </c>
      <c r="ETR48" s="19" t="s">
        <v>1440</v>
      </c>
      <c r="ETS48" s="19" t="s">
        <v>1440</v>
      </c>
      <c r="ETT48" s="19" t="s">
        <v>1440</v>
      </c>
      <c r="ETU48" s="19" t="s">
        <v>1440</v>
      </c>
      <c r="ETV48" s="19" t="s">
        <v>1440</v>
      </c>
      <c r="ETW48" s="19" t="s">
        <v>1440</v>
      </c>
      <c r="ETX48" s="19" t="s">
        <v>1440</v>
      </c>
      <c r="ETY48" s="19" t="s">
        <v>1440</v>
      </c>
      <c r="ETZ48" s="19" t="s">
        <v>1440</v>
      </c>
      <c r="EUA48" s="19" t="s">
        <v>1440</v>
      </c>
      <c r="EUB48" s="19" t="s">
        <v>1440</v>
      </c>
      <c r="EUC48" s="19" t="s">
        <v>1440</v>
      </c>
      <c r="EUD48" s="19" t="s">
        <v>1440</v>
      </c>
      <c r="EUE48" s="19" t="s">
        <v>1440</v>
      </c>
      <c r="EUF48" s="19" t="s">
        <v>1440</v>
      </c>
      <c r="EUG48" s="19" t="s">
        <v>1440</v>
      </c>
      <c r="EUH48" s="19" t="s">
        <v>1440</v>
      </c>
      <c r="EUI48" s="19" t="s">
        <v>1440</v>
      </c>
      <c r="EUJ48" s="19" t="s">
        <v>1440</v>
      </c>
      <c r="EUK48" s="19" t="s">
        <v>1440</v>
      </c>
      <c r="EUL48" s="19" t="s">
        <v>1440</v>
      </c>
      <c r="EUM48" s="19" t="s">
        <v>1440</v>
      </c>
      <c r="EUN48" s="19" t="s">
        <v>1440</v>
      </c>
      <c r="EUO48" s="19" t="s">
        <v>1440</v>
      </c>
      <c r="EUP48" s="19" t="s">
        <v>1440</v>
      </c>
      <c r="EUQ48" s="19" t="s">
        <v>1440</v>
      </c>
      <c r="EUR48" s="19" t="s">
        <v>1440</v>
      </c>
      <c r="EUS48" s="19" t="s">
        <v>1440</v>
      </c>
      <c r="EUT48" s="19" t="s">
        <v>1440</v>
      </c>
      <c r="EUU48" s="19" t="s">
        <v>1440</v>
      </c>
      <c r="EUV48" s="19" t="s">
        <v>1440</v>
      </c>
      <c r="EUW48" s="19" t="s">
        <v>1440</v>
      </c>
      <c r="EUX48" s="19" t="s">
        <v>1440</v>
      </c>
      <c r="EUY48" s="19" t="s">
        <v>1440</v>
      </c>
      <c r="EUZ48" s="19" t="s">
        <v>1440</v>
      </c>
      <c r="EVA48" s="19" t="s">
        <v>1440</v>
      </c>
      <c r="EVB48" s="19" t="s">
        <v>1440</v>
      </c>
      <c r="EVC48" s="19" t="s">
        <v>1440</v>
      </c>
      <c r="EVD48" s="19" t="s">
        <v>1440</v>
      </c>
      <c r="EVE48" s="19" t="s">
        <v>1440</v>
      </c>
      <c r="EVF48" s="19" t="s">
        <v>1440</v>
      </c>
      <c r="EVG48" s="19" t="s">
        <v>1440</v>
      </c>
      <c r="EVH48" s="19" t="s">
        <v>1440</v>
      </c>
      <c r="EVI48" s="19" t="s">
        <v>1440</v>
      </c>
      <c r="EVJ48" s="19" t="s">
        <v>1440</v>
      </c>
      <c r="EVK48" s="19" t="s">
        <v>1440</v>
      </c>
      <c r="EVL48" s="19" t="s">
        <v>1440</v>
      </c>
      <c r="EVM48" s="19" t="s">
        <v>1440</v>
      </c>
      <c r="EVN48" s="19" t="s">
        <v>1440</v>
      </c>
      <c r="EVO48" s="19" t="s">
        <v>1440</v>
      </c>
      <c r="EVP48" s="19" t="s">
        <v>1440</v>
      </c>
      <c r="EVQ48" s="19" t="s">
        <v>1440</v>
      </c>
      <c r="EVR48" s="19" t="s">
        <v>1440</v>
      </c>
      <c r="EVS48" s="19" t="s">
        <v>1440</v>
      </c>
      <c r="EVT48" s="19" t="s">
        <v>1440</v>
      </c>
      <c r="EVU48" s="19" t="s">
        <v>1440</v>
      </c>
      <c r="EVV48" s="19" t="s">
        <v>1440</v>
      </c>
      <c r="EVW48" s="19" t="s">
        <v>1440</v>
      </c>
      <c r="EVX48" s="19" t="s">
        <v>1440</v>
      </c>
      <c r="EVY48" s="19" t="s">
        <v>1440</v>
      </c>
      <c r="EVZ48" s="19" t="s">
        <v>1440</v>
      </c>
      <c r="EWA48" s="19" t="s">
        <v>1440</v>
      </c>
      <c r="EWB48" s="19" t="s">
        <v>1440</v>
      </c>
      <c r="EWC48" s="19" t="s">
        <v>1440</v>
      </c>
      <c r="EWD48" s="19" t="s">
        <v>1440</v>
      </c>
      <c r="EWE48" s="19" t="s">
        <v>1440</v>
      </c>
      <c r="EWF48" s="19" t="s">
        <v>1440</v>
      </c>
      <c r="EWG48" s="19" t="s">
        <v>1440</v>
      </c>
      <c r="EWH48" s="19" t="s">
        <v>1440</v>
      </c>
      <c r="EWI48" s="19" t="s">
        <v>1440</v>
      </c>
      <c r="EWJ48" s="19" t="s">
        <v>1440</v>
      </c>
      <c r="EWK48" s="19" t="s">
        <v>1440</v>
      </c>
      <c r="EWL48" s="19" t="s">
        <v>1440</v>
      </c>
      <c r="EWM48" s="19" t="s">
        <v>1440</v>
      </c>
      <c r="EWN48" s="19" t="s">
        <v>1440</v>
      </c>
      <c r="EWO48" s="19" t="s">
        <v>1440</v>
      </c>
      <c r="EWP48" s="19" t="s">
        <v>1440</v>
      </c>
      <c r="EWQ48" s="19" t="s">
        <v>1440</v>
      </c>
      <c r="EWR48" s="19" t="s">
        <v>1440</v>
      </c>
      <c r="EWS48" s="19" t="s">
        <v>1440</v>
      </c>
      <c r="EWT48" s="19" t="s">
        <v>1440</v>
      </c>
      <c r="EWU48" s="19" t="s">
        <v>1440</v>
      </c>
      <c r="EWV48" s="19" t="s">
        <v>1440</v>
      </c>
      <c r="EWW48" s="19" t="s">
        <v>1440</v>
      </c>
      <c r="EWX48" s="19" t="s">
        <v>1440</v>
      </c>
      <c r="EWY48" s="19" t="s">
        <v>1440</v>
      </c>
      <c r="EWZ48" s="19" t="s">
        <v>1440</v>
      </c>
      <c r="EXA48" s="19" t="s">
        <v>1440</v>
      </c>
      <c r="EXB48" s="19" t="s">
        <v>1440</v>
      </c>
      <c r="EXC48" s="19" t="s">
        <v>1440</v>
      </c>
      <c r="EXD48" s="19" t="s">
        <v>1440</v>
      </c>
      <c r="EXE48" s="19" t="s">
        <v>1440</v>
      </c>
      <c r="EXF48" s="19" t="s">
        <v>1440</v>
      </c>
      <c r="EXG48" s="19" t="s">
        <v>1440</v>
      </c>
      <c r="EXH48" s="19" t="s">
        <v>1440</v>
      </c>
      <c r="EXI48" s="19" t="s">
        <v>1440</v>
      </c>
      <c r="EXJ48" s="19" t="s">
        <v>1440</v>
      </c>
      <c r="EXK48" s="19" t="s">
        <v>1440</v>
      </c>
      <c r="EXL48" s="19" t="s">
        <v>1440</v>
      </c>
      <c r="EXM48" s="19" t="s">
        <v>1440</v>
      </c>
      <c r="EXN48" s="19" t="s">
        <v>1440</v>
      </c>
      <c r="EXO48" s="19" t="s">
        <v>1440</v>
      </c>
      <c r="EXP48" s="19" t="s">
        <v>1440</v>
      </c>
      <c r="EXQ48" s="19" t="s">
        <v>1440</v>
      </c>
      <c r="EXR48" s="19" t="s">
        <v>1440</v>
      </c>
      <c r="EXS48" s="19" t="s">
        <v>1440</v>
      </c>
      <c r="EXT48" s="19" t="s">
        <v>1440</v>
      </c>
      <c r="EXU48" s="19" t="s">
        <v>1440</v>
      </c>
      <c r="EXV48" s="19" t="s">
        <v>1440</v>
      </c>
      <c r="EXW48" s="19" t="s">
        <v>1440</v>
      </c>
      <c r="EXX48" s="19" t="s">
        <v>1440</v>
      </c>
      <c r="EXY48" s="19" t="s">
        <v>1440</v>
      </c>
      <c r="EXZ48" s="19" t="s">
        <v>1440</v>
      </c>
      <c r="EYA48" s="19" t="s">
        <v>1440</v>
      </c>
      <c r="EYB48" s="19" t="s">
        <v>1440</v>
      </c>
      <c r="EYC48" s="19" t="s">
        <v>1440</v>
      </c>
      <c r="EYD48" s="19" t="s">
        <v>1440</v>
      </c>
      <c r="EYE48" s="19" t="s">
        <v>1440</v>
      </c>
      <c r="EYF48" s="19" t="s">
        <v>1440</v>
      </c>
      <c r="EYG48" s="19" t="s">
        <v>1440</v>
      </c>
      <c r="EYH48" s="19" t="s">
        <v>1440</v>
      </c>
      <c r="EYI48" s="19" t="s">
        <v>1440</v>
      </c>
      <c r="EYJ48" s="19" t="s">
        <v>1440</v>
      </c>
      <c r="EYK48" s="19" t="s">
        <v>1440</v>
      </c>
      <c r="EYL48" s="19" t="s">
        <v>1440</v>
      </c>
      <c r="EYM48" s="19" t="s">
        <v>1440</v>
      </c>
      <c r="EYN48" s="19" t="s">
        <v>1440</v>
      </c>
      <c r="EYO48" s="19" t="s">
        <v>1440</v>
      </c>
      <c r="EYP48" s="19" t="s">
        <v>1440</v>
      </c>
      <c r="EYQ48" s="19" t="s">
        <v>1440</v>
      </c>
      <c r="EYR48" s="19" t="s">
        <v>1440</v>
      </c>
      <c r="EYS48" s="19" t="s">
        <v>1440</v>
      </c>
      <c r="EYT48" s="19" t="s">
        <v>1440</v>
      </c>
      <c r="EYU48" s="19" t="s">
        <v>1440</v>
      </c>
      <c r="EYV48" s="19" t="s">
        <v>1440</v>
      </c>
      <c r="EYW48" s="19" t="s">
        <v>1440</v>
      </c>
      <c r="EYX48" s="19" t="s">
        <v>1440</v>
      </c>
      <c r="EYY48" s="19" t="s">
        <v>1440</v>
      </c>
      <c r="EYZ48" s="19" t="s">
        <v>1440</v>
      </c>
      <c r="EZA48" s="19" t="s">
        <v>1440</v>
      </c>
      <c r="EZB48" s="19" t="s">
        <v>1440</v>
      </c>
      <c r="EZC48" s="19" t="s">
        <v>1440</v>
      </c>
      <c r="EZD48" s="19" t="s">
        <v>1440</v>
      </c>
      <c r="EZE48" s="19" t="s">
        <v>1440</v>
      </c>
      <c r="EZF48" s="19" t="s">
        <v>1440</v>
      </c>
      <c r="EZG48" s="19" t="s">
        <v>1440</v>
      </c>
      <c r="EZH48" s="19" t="s">
        <v>1440</v>
      </c>
      <c r="EZI48" s="19" t="s">
        <v>1440</v>
      </c>
      <c r="EZJ48" s="19" t="s">
        <v>1440</v>
      </c>
      <c r="EZK48" s="19" t="s">
        <v>1440</v>
      </c>
      <c r="EZL48" s="19" t="s">
        <v>1440</v>
      </c>
      <c r="EZM48" s="19" t="s">
        <v>1440</v>
      </c>
      <c r="EZN48" s="19" t="s">
        <v>1440</v>
      </c>
      <c r="EZO48" s="19" t="s">
        <v>1440</v>
      </c>
      <c r="EZP48" s="19" t="s">
        <v>1440</v>
      </c>
      <c r="EZQ48" s="19" t="s">
        <v>1440</v>
      </c>
      <c r="EZR48" s="19" t="s">
        <v>1440</v>
      </c>
      <c r="EZS48" s="19" t="s">
        <v>1440</v>
      </c>
      <c r="EZT48" s="19" t="s">
        <v>1440</v>
      </c>
      <c r="EZU48" s="19" t="s">
        <v>1440</v>
      </c>
      <c r="EZV48" s="19" t="s">
        <v>1440</v>
      </c>
      <c r="EZW48" s="19" t="s">
        <v>1440</v>
      </c>
      <c r="EZX48" s="19" t="s">
        <v>1440</v>
      </c>
      <c r="EZY48" s="19" t="s">
        <v>1440</v>
      </c>
      <c r="EZZ48" s="19" t="s">
        <v>1440</v>
      </c>
      <c r="FAA48" s="19" t="s">
        <v>1440</v>
      </c>
      <c r="FAB48" s="19" t="s">
        <v>1440</v>
      </c>
      <c r="FAC48" s="19" t="s">
        <v>1440</v>
      </c>
      <c r="FAD48" s="19" t="s">
        <v>1440</v>
      </c>
      <c r="FAE48" s="19" t="s">
        <v>1440</v>
      </c>
      <c r="FAF48" s="19" t="s">
        <v>1440</v>
      </c>
      <c r="FAG48" s="19" t="s">
        <v>1440</v>
      </c>
      <c r="FAH48" s="19" t="s">
        <v>1440</v>
      </c>
      <c r="FAI48" s="19" t="s">
        <v>1440</v>
      </c>
      <c r="FAJ48" s="19" t="s">
        <v>1440</v>
      </c>
      <c r="FAK48" s="19" t="s">
        <v>1440</v>
      </c>
      <c r="FAL48" s="19" t="s">
        <v>1440</v>
      </c>
      <c r="FAM48" s="19" t="s">
        <v>1440</v>
      </c>
      <c r="FAN48" s="19" t="s">
        <v>1440</v>
      </c>
      <c r="FAO48" s="19" t="s">
        <v>1440</v>
      </c>
      <c r="FAP48" s="19" t="s">
        <v>1440</v>
      </c>
      <c r="FAQ48" s="19" t="s">
        <v>1440</v>
      </c>
      <c r="FAR48" s="19" t="s">
        <v>1440</v>
      </c>
      <c r="FAS48" s="19" t="s">
        <v>1440</v>
      </c>
      <c r="FAT48" s="19" t="s">
        <v>1440</v>
      </c>
      <c r="FAU48" s="19" t="s">
        <v>1440</v>
      </c>
      <c r="FAV48" s="19" t="s">
        <v>1440</v>
      </c>
      <c r="FAW48" s="19" t="s">
        <v>1440</v>
      </c>
      <c r="FAX48" s="19" t="s">
        <v>1440</v>
      </c>
      <c r="FAY48" s="19" t="s">
        <v>1440</v>
      </c>
      <c r="FAZ48" s="19" t="s">
        <v>1440</v>
      </c>
      <c r="FBA48" s="19" t="s">
        <v>1440</v>
      </c>
      <c r="FBB48" s="19" t="s">
        <v>1440</v>
      </c>
      <c r="FBC48" s="19" t="s">
        <v>1440</v>
      </c>
      <c r="FBD48" s="19" t="s">
        <v>1440</v>
      </c>
      <c r="FBE48" s="19" t="s">
        <v>1440</v>
      </c>
      <c r="FBF48" s="19" t="s">
        <v>1440</v>
      </c>
      <c r="FBG48" s="19" t="s">
        <v>1440</v>
      </c>
      <c r="FBH48" s="19" t="s">
        <v>1440</v>
      </c>
      <c r="FBI48" s="19" t="s">
        <v>1440</v>
      </c>
      <c r="FBJ48" s="19" t="s">
        <v>1440</v>
      </c>
      <c r="FBK48" s="19" t="s">
        <v>1440</v>
      </c>
      <c r="FBL48" s="19" t="s">
        <v>1440</v>
      </c>
      <c r="FBM48" s="19" t="s">
        <v>1440</v>
      </c>
      <c r="FBN48" s="19" t="s">
        <v>1440</v>
      </c>
      <c r="FBO48" s="19" t="s">
        <v>1440</v>
      </c>
      <c r="FBP48" s="19" t="s">
        <v>1440</v>
      </c>
      <c r="FBQ48" s="19" t="s">
        <v>1440</v>
      </c>
      <c r="FBR48" s="19" t="s">
        <v>1440</v>
      </c>
      <c r="FBS48" s="19" t="s">
        <v>1440</v>
      </c>
      <c r="FBT48" s="19" t="s">
        <v>1440</v>
      </c>
      <c r="FBU48" s="19" t="s">
        <v>1440</v>
      </c>
      <c r="FBV48" s="19" t="s">
        <v>1440</v>
      </c>
      <c r="FBW48" s="19" t="s">
        <v>1440</v>
      </c>
      <c r="FBX48" s="19" t="s">
        <v>1440</v>
      </c>
      <c r="FBY48" s="19" t="s">
        <v>1440</v>
      </c>
      <c r="FBZ48" s="19" t="s">
        <v>1440</v>
      </c>
      <c r="FCA48" s="19" t="s">
        <v>1440</v>
      </c>
      <c r="FCB48" s="19" t="s">
        <v>1440</v>
      </c>
      <c r="FCC48" s="19" t="s">
        <v>1440</v>
      </c>
      <c r="FCD48" s="19" t="s">
        <v>1440</v>
      </c>
      <c r="FCE48" s="19" t="s">
        <v>1440</v>
      </c>
      <c r="FCF48" s="19" t="s">
        <v>1440</v>
      </c>
      <c r="FCG48" s="19" t="s">
        <v>1440</v>
      </c>
      <c r="FCH48" s="19" t="s">
        <v>1440</v>
      </c>
      <c r="FCI48" s="19" t="s">
        <v>1440</v>
      </c>
      <c r="FCJ48" s="19" t="s">
        <v>1440</v>
      </c>
      <c r="FCK48" s="19" t="s">
        <v>1440</v>
      </c>
      <c r="FCL48" s="19" t="s">
        <v>1440</v>
      </c>
      <c r="FCM48" s="19" t="s">
        <v>1440</v>
      </c>
      <c r="FCN48" s="19" t="s">
        <v>1440</v>
      </c>
      <c r="FCO48" s="19" t="s">
        <v>1440</v>
      </c>
      <c r="FCP48" s="19" t="s">
        <v>1440</v>
      </c>
      <c r="FCQ48" s="19" t="s">
        <v>1440</v>
      </c>
      <c r="FCR48" s="19" t="s">
        <v>1440</v>
      </c>
      <c r="FCS48" s="19" t="s">
        <v>1440</v>
      </c>
      <c r="FCT48" s="19" t="s">
        <v>1440</v>
      </c>
      <c r="FCU48" s="19" t="s">
        <v>1440</v>
      </c>
      <c r="FCV48" s="19" t="s">
        <v>1440</v>
      </c>
      <c r="FCW48" s="19" t="s">
        <v>1440</v>
      </c>
      <c r="FCX48" s="19" t="s">
        <v>1440</v>
      </c>
      <c r="FCY48" s="19" t="s">
        <v>1440</v>
      </c>
      <c r="FCZ48" s="19" t="s">
        <v>1440</v>
      </c>
      <c r="FDA48" s="19" t="s">
        <v>1440</v>
      </c>
      <c r="FDB48" s="19" t="s">
        <v>1440</v>
      </c>
      <c r="FDC48" s="19" t="s">
        <v>1440</v>
      </c>
      <c r="FDD48" s="19" t="s">
        <v>1440</v>
      </c>
      <c r="FDE48" s="19" t="s">
        <v>1440</v>
      </c>
      <c r="FDF48" s="19" t="s">
        <v>1440</v>
      </c>
      <c r="FDG48" s="19" t="s">
        <v>1440</v>
      </c>
      <c r="FDH48" s="19" t="s">
        <v>1440</v>
      </c>
      <c r="FDI48" s="19" t="s">
        <v>1440</v>
      </c>
      <c r="FDJ48" s="19" t="s">
        <v>1440</v>
      </c>
      <c r="FDK48" s="19" t="s">
        <v>1440</v>
      </c>
      <c r="FDL48" s="19" t="s">
        <v>1440</v>
      </c>
      <c r="FDM48" s="19" t="s">
        <v>1440</v>
      </c>
      <c r="FDN48" s="19" t="s">
        <v>1440</v>
      </c>
      <c r="FDO48" s="19" t="s">
        <v>1440</v>
      </c>
      <c r="FDP48" s="19" t="s">
        <v>1440</v>
      </c>
      <c r="FDQ48" s="19" t="s">
        <v>1440</v>
      </c>
      <c r="FDR48" s="19" t="s">
        <v>1440</v>
      </c>
      <c r="FDS48" s="19" t="s">
        <v>1440</v>
      </c>
      <c r="FDT48" s="19" t="s">
        <v>1440</v>
      </c>
      <c r="FDU48" s="19" t="s">
        <v>1440</v>
      </c>
      <c r="FDV48" s="19" t="s">
        <v>1440</v>
      </c>
      <c r="FDW48" s="19" t="s">
        <v>1440</v>
      </c>
      <c r="FDX48" s="19" t="s">
        <v>1440</v>
      </c>
      <c r="FDY48" s="19" t="s">
        <v>1440</v>
      </c>
      <c r="FDZ48" s="19" t="s">
        <v>1440</v>
      </c>
      <c r="FEA48" s="19" t="s">
        <v>1440</v>
      </c>
      <c r="FEB48" s="19" t="s">
        <v>1440</v>
      </c>
      <c r="FEC48" s="19" t="s">
        <v>1440</v>
      </c>
      <c r="FED48" s="19" t="s">
        <v>1440</v>
      </c>
      <c r="FEE48" s="19" t="s">
        <v>1440</v>
      </c>
      <c r="FEF48" s="19" t="s">
        <v>1440</v>
      </c>
      <c r="FEG48" s="19" t="s">
        <v>1440</v>
      </c>
      <c r="FEH48" s="19" t="s">
        <v>1440</v>
      </c>
      <c r="FEI48" s="19" t="s">
        <v>1440</v>
      </c>
      <c r="FEJ48" s="19" t="s">
        <v>1440</v>
      </c>
      <c r="FEK48" s="19" t="s">
        <v>1440</v>
      </c>
      <c r="FEL48" s="19" t="s">
        <v>1440</v>
      </c>
      <c r="FEM48" s="19" t="s">
        <v>1440</v>
      </c>
      <c r="FEN48" s="19" t="s">
        <v>1440</v>
      </c>
      <c r="FEO48" s="19" t="s">
        <v>1440</v>
      </c>
      <c r="FEP48" s="19" t="s">
        <v>1440</v>
      </c>
      <c r="FEQ48" s="19" t="s">
        <v>1440</v>
      </c>
      <c r="FER48" s="19" t="s">
        <v>1440</v>
      </c>
      <c r="FES48" s="19" t="s">
        <v>1440</v>
      </c>
      <c r="FET48" s="19" t="s">
        <v>1440</v>
      </c>
      <c r="FEU48" s="19" t="s">
        <v>1440</v>
      </c>
      <c r="FEV48" s="19" t="s">
        <v>1440</v>
      </c>
      <c r="FEW48" s="19" t="s">
        <v>1440</v>
      </c>
      <c r="FEX48" s="19" t="s">
        <v>1440</v>
      </c>
      <c r="FEY48" s="19" t="s">
        <v>1440</v>
      </c>
      <c r="FEZ48" s="19" t="s">
        <v>1440</v>
      </c>
      <c r="FFA48" s="19" t="s">
        <v>1440</v>
      </c>
      <c r="FFB48" s="19" t="s">
        <v>1440</v>
      </c>
      <c r="FFC48" s="19" t="s">
        <v>1440</v>
      </c>
      <c r="FFD48" s="19" t="s">
        <v>1440</v>
      </c>
      <c r="FFE48" s="19" t="s">
        <v>1440</v>
      </c>
      <c r="FFF48" s="19" t="s">
        <v>1440</v>
      </c>
      <c r="FFG48" s="19" t="s">
        <v>1440</v>
      </c>
      <c r="FFH48" s="19" t="s">
        <v>1440</v>
      </c>
      <c r="FFI48" s="19" t="s">
        <v>1440</v>
      </c>
      <c r="FFJ48" s="19" t="s">
        <v>1440</v>
      </c>
      <c r="FFK48" s="19" t="s">
        <v>1440</v>
      </c>
      <c r="FFL48" s="19" t="s">
        <v>1440</v>
      </c>
      <c r="FFM48" s="19" t="s">
        <v>1440</v>
      </c>
      <c r="FFN48" s="19" t="s">
        <v>1440</v>
      </c>
      <c r="FFO48" s="19" t="s">
        <v>1440</v>
      </c>
      <c r="FFP48" s="19" t="s">
        <v>1440</v>
      </c>
      <c r="FFQ48" s="19" t="s">
        <v>1440</v>
      </c>
      <c r="FFR48" s="19" t="s">
        <v>1440</v>
      </c>
      <c r="FFS48" s="19" t="s">
        <v>1440</v>
      </c>
      <c r="FFT48" s="19" t="s">
        <v>1440</v>
      </c>
      <c r="FFU48" s="19" t="s">
        <v>1440</v>
      </c>
      <c r="FFV48" s="19" t="s">
        <v>1440</v>
      </c>
      <c r="FFW48" s="19" t="s">
        <v>1440</v>
      </c>
      <c r="FFX48" s="19" t="s">
        <v>1440</v>
      </c>
      <c r="FFY48" s="19" t="s">
        <v>1440</v>
      </c>
      <c r="FFZ48" s="19" t="s">
        <v>1440</v>
      </c>
      <c r="FGA48" s="19" t="s">
        <v>1440</v>
      </c>
      <c r="FGB48" s="19" t="s">
        <v>1440</v>
      </c>
      <c r="FGC48" s="19" t="s">
        <v>1440</v>
      </c>
      <c r="FGD48" s="19" t="s">
        <v>1440</v>
      </c>
      <c r="FGE48" s="19" t="s">
        <v>1440</v>
      </c>
      <c r="FGF48" s="19" t="s">
        <v>1440</v>
      </c>
      <c r="FGG48" s="19" t="s">
        <v>1440</v>
      </c>
      <c r="FGH48" s="19" t="s">
        <v>1440</v>
      </c>
      <c r="FGI48" s="19" t="s">
        <v>1440</v>
      </c>
      <c r="FGJ48" s="19" t="s">
        <v>1440</v>
      </c>
      <c r="FGK48" s="19" t="s">
        <v>1440</v>
      </c>
      <c r="FGL48" s="19" t="s">
        <v>1440</v>
      </c>
      <c r="FGM48" s="19" t="s">
        <v>1440</v>
      </c>
      <c r="FGN48" s="19" t="s">
        <v>1440</v>
      </c>
      <c r="FGO48" s="19" t="s">
        <v>1440</v>
      </c>
      <c r="FGP48" s="19" t="s">
        <v>1440</v>
      </c>
      <c r="FGQ48" s="19" t="s">
        <v>1440</v>
      </c>
      <c r="FGR48" s="19" t="s">
        <v>1440</v>
      </c>
      <c r="FGS48" s="19" t="s">
        <v>1440</v>
      </c>
      <c r="FGT48" s="19" t="s">
        <v>1440</v>
      </c>
      <c r="FGU48" s="19" t="s">
        <v>1440</v>
      </c>
      <c r="FGV48" s="19" t="s">
        <v>1440</v>
      </c>
      <c r="FGW48" s="19" t="s">
        <v>1440</v>
      </c>
      <c r="FGX48" s="19" t="s">
        <v>1440</v>
      </c>
      <c r="FGY48" s="19" t="s">
        <v>1440</v>
      </c>
      <c r="FGZ48" s="19" t="s">
        <v>1440</v>
      </c>
      <c r="FHA48" s="19" t="s">
        <v>1440</v>
      </c>
      <c r="FHB48" s="19" t="s">
        <v>1440</v>
      </c>
      <c r="FHC48" s="19" t="s">
        <v>1440</v>
      </c>
      <c r="FHD48" s="19" t="s">
        <v>1440</v>
      </c>
      <c r="FHE48" s="19" t="s">
        <v>1440</v>
      </c>
      <c r="FHF48" s="19" t="s">
        <v>1440</v>
      </c>
      <c r="FHG48" s="19" t="s">
        <v>1440</v>
      </c>
      <c r="FHH48" s="19" t="s">
        <v>1440</v>
      </c>
      <c r="FHI48" s="19" t="s">
        <v>1440</v>
      </c>
      <c r="FHJ48" s="19" t="s">
        <v>1440</v>
      </c>
      <c r="FHK48" s="19" t="s">
        <v>1440</v>
      </c>
      <c r="FHL48" s="19" t="s">
        <v>1440</v>
      </c>
      <c r="FHM48" s="19" t="s">
        <v>1440</v>
      </c>
      <c r="FHN48" s="19" t="s">
        <v>1440</v>
      </c>
      <c r="FHO48" s="19" t="s">
        <v>1440</v>
      </c>
      <c r="FHP48" s="19" t="s">
        <v>1440</v>
      </c>
      <c r="FHQ48" s="19" t="s">
        <v>1440</v>
      </c>
      <c r="FHR48" s="19" t="s">
        <v>1440</v>
      </c>
      <c r="FHS48" s="19" t="s">
        <v>1440</v>
      </c>
      <c r="FHT48" s="19" t="s">
        <v>1440</v>
      </c>
      <c r="FHU48" s="19" t="s">
        <v>1440</v>
      </c>
      <c r="FHV48" s="19" t="s">
        <v>1440</v>
      </c>
      <c r="FHW48" s="19" t="s">
        <v>1440</v>
      </c>
      <c r="FHX48" s="19" t="s">
        <v>1440</v>
      </c>
      <c r="FHY48" s="19" t="s">
        <v>1440</v>
      </c>
      <c r="FHZ48" s="19" t="s">
        <v>1440</v>
      </c>
      <c r="FIA48" s="19" t="s">
        <v>1440</v>
      </c>
      <c r="FIB48" s="19" t="s">
        <v>1440</v>
      </c>
      <c r="FIC48" s="19" t="s">
        <v>1440</v>
      </c>
      <c r="FID48" s="19" t="s">
        <v>1440</v>
      </c>
      <c r="FIE48" s="19" t="s">
        <v>1440</v>
      </c>
      <c r="FIF48" s="19" t="s">
        <v>1440</v>
      </c>
      <c r="FIG48" s="19" t="s">
        <v>1440</v>
      </c>
      <c r="FIH48" s="19" t="s">
        <v>1440</v>
      </c>
      <c r="FII48" s="19" t="s">
        <v>1440</v>
      </c>
      <c r="FIJ48" s="19" t="s">
        <v>1440</v>
      </c>
      <c r="FIK48" s="19" t="s">
        <v>1440</v>
      </c>
      <c r="FIL48" s="19" t="s">
        <v>1440</v>
      </c>
      <c r="FIM48" s="19" t="s">
        <v>1440</v>
      </c>
      <c r="FIN48" s="19" t="s">
        <v>1440</v>
      </c>
      <c r="FIO48" s="19" t="s">
        <v>1440</v>
      </c>
      <c r="FIP48" s="19" t="s">
        <v>1440</v>
      </c>
      <c r="FIQ48" s="19" t="s">
        <v>1440</v>
      </c>
      <c r="FIR48" s="19" t="s">
        <v>1440</v>
      </c>
      <c r="FIS48" s="19" t="s">
        <v>1440</v>
      </c>
      <c r="FIT48" s="19" t="s">
        <v>1440</v>
      </c>
      <c r="FIU48" s="19" t="s">
        <v>1440</v>
      </c>
      <c r="FIV48" s="19" t="s">
        <v>1440</v>
      </c>
      <c r="FIW48" s="19" t="s">
        <v>1440</v>
      </c>
      <c r="FIX48" s="19" t="s">
        <v>1440</v>
      </c>
      <c r="FIY48" s="19" t="s">
        <v>1440</v>
      </c>
      <c r="FIZ48" s="19" t="s">
        <v>1440</v>
      </c>
      <c r="FJA48" s="19" t="s">
        <v>1440</v>
      </c>
      <c r="FJB48" s="19" t="s">
        <v>1440</v>
      </c>
      <c r="FJC48" s="19" t="s">
        <v>1440</v>
      </c>
      <c r="FJD48" s="19" t="s">
        <v>1440</v>
      </c>
      <c r="FJE48" s="19" t="s">
        <v>1440</v>
      </c>
      <c r="FJF48" s="19" t="s">
        <v>1440</v>
      </c>
      <c r="FJG48" s="19" t="s">
        <v>1440</v>
      </c>
      <c r="FJH48" s="19" t="s">
        <v>1440</v>
      </c>
      <c r="FJI48" s="19" t="s">
        <v>1440</v>
      </c>
      <c r="FJJ48" s="19" t="s">
        <v>1440</v>
      </c>
      <c r="FJK48" s="19" t="s">
        <v>1440</v>
      </c>
      <c r="FJL48" s="19" t="s">
        <v>1440</v>
      </c>
      <c r="FJM48" s="19" t="s">
        <v>1440</v>
      </c>
      <c r="FJN48" s="19" t="s">
        <v>1440</v>
      </c>
      <c r="FJO48" s="19" t="s">
        <v>1440</v>
      </c>
      <c r="FJP48" s="19" t="s">
        <v>1440</v>
      </c>
      <c r="FJQ48" s="19" t="s">
        <v>1440</v>
      </c>
      <c r="FJR48" s="19" t="s">
        <v>1440</v>
      </c>
      <c r="FJS48" s="19" t="s">
        <v>1440</v>
      </c>
      <c r="FJT48" s="19" t="s">
        <v>1440</v>
      </c>
      <c r="FJU48" s="19" t="s">
        <v>1440</v>
      </c>
      <c r="FJV48" s="19" t="s">
        <v>1440</v>
      </c>
      <c r="FJW48" s="19" t="s">
        <v>1440</v>
      </c>
      <c r="FJX48" s="19" t="s">
        <v>1440</v>
      </c>
      <c r="FJY48" s="19" t="s">
        <v>1440</v>
      </c>
      <c r="FJZ48" s="19" t="s">
        <v>1440</v>
      </c>
      <c r="FKA48" s="19" t="s">
        <v>1440</v>
      </c>
      <c r="FKB48" s="19" t="s">
        <v>1440</v>
      </c>
      <c r="FKC48" s="19" t="s">
        <v>1440</v>
      </c>
      <c r="FKD48" s="19" t="s">
        <v>1440</v>
      </c>
      <c r="FKE48" s="19" t="s">
        <v>1440</v>
      </c>
      <c r="FKF48" s="19" t="s">
        <v>1440</v>
      </c>
      <c r="FKG48" s="19" t="s">
        <v>1440</v>
      </c>
      <c r="FKH48" s="19" t="s">
        <v>1440</v>
      </c>
      <c r="FKI48" s="19" t="s">
        <v>1440</v>
      </c>
      <c r="FKJ48" s="19" t="s">
        <v>1440</v>
      </c>
      <c r="FKK48" s="19" t="s">
        <v>1440</v>
      </c>
      <c r="FKL48" s="19" t="s">
        <v>1440</v>
      </c>
      <c r="FKM48" s="19" t="s">
        <v>1440</v>
      </c>
      <c r="FKN48" s="19" t="s">
        <v>1440</v>
      </c>
      <c r="FKO48" s="19" t="s">
        <v>1440</v>
      </c>
      <c r="FKP48" s="19" t="s">
        <v>1440</v>
      </c>
      <c r="FKQ48" s="19" t="s">
        <v>1440</v>
      </c>
      <c r="FKR48" s="19" t="s">
        <v>1440</v>
      </c>
      <c r="FKS48" s="19" t="s">
        <v>1440</v>
      </c>
      <c r="FKT48" s="19" t="s">
        <v>1440</v>
      </c>
      <c r="FKU48" s="19" t="s">
        <v>1440</v>
      </c>
      <c r="FKV48" s="19" t="s">
        <v>1440</v>
      </c>
      <c r="FKW48" s="19" t="s">
        <v>1440</v>
      </c>
      <c r="FKX48" s="19" t="s">
        <v>1440</v>
      </c>
      <c r="FKY48" s="19" t="s">
        <v>1440</v>
      </c>
      <c r="FKZ48" s="19" t="s">
        <v>1440</v>
      </c>
      <c r="FLA48" s="19" t="s">
        <v>1440</v>
      </c>
      <c r="FLB48" s="19" t="s">
        <v>1440</v>
      </c>
      <c r="FLC48" s="19" t="s">
        <v>1440</v>
      </c>
      <c r="FLD48" s="19" t="s">
        <v>1440</v>
      </c>
      <c r="FLE48" s="19" t="s">
        <v>1440</v>
      </c>
      <c r="FLF48" s="19" t="s">
        <v>1440</v>
      </c>
      <c r="FLG48" s="19" t="s">
        <v>1440</v>
      </c>
      <c r="FLH48" s="19" t="s">
        <v>1440</v>
      </c>
      <c r="FLI48" s="19" t="s">
        <v>1440</v>
      </c>
      <c r="FLJ48" s="19" t="s">
        <v>1440</v>
      </c>
      <c r="FLK48" s="19" t="s">
        <v>1440</v>
      </c>
      <c r="FLL48" s="19" t="s">
        <v>1440</v>
      </c>
      <c r="FLM48" s="19" t="s">
        <v>1440</v>
      </c>
      <c r="FLN48" s="19" t="s">
        <v>1440</v>
      </c>
      <c r="FLO48" s="19" t="s">
        <v>1440</v>
      </c>
      <c r="FLP48" s="19" t="s">
        <v>1440</v>
      </c>
      <c r="FLQ48" s="19" t="s">
        <v>1440</v>
      </c>
      <c r="FLR48" s="19" t="s">
        <v>1440</v>
      </c>
      <c r="FLS48" s="19" t="s">
        <v>1440</v>
      </c>
      <c r="FLT48" s="19" t="s">
        <v>1440</v>
      </c>
      <c r="FLU48" s="19" t="s">
        <v>1440</v>
      </c>
      <c r="FLV48" s="19" t="s">
        <v>1440</v>
      </c>
      <c r="FLW48" s="19" t="s">
        <v>1440</v>
      </c>
      <c r="FLX48" s="19" t="s">
        <v>1440</v>
      </c>
      <c r="FLY48" s="19" t="s">
        <v>1440</v>
      </c>
      <c r="FLZ48" s="19" t="s">
        <v>1440</v>
      </c>
      <c r="FMA48" s="19" t="s">
        <v>1440</v>
      </c>
      <c r="FMB48" s="19" t="s">
        <v>1440</v>
      </c>
      <c r="FMC48" s="19" t="s">
        <v>1440</v>
      </c>
      <c r="FMD48" s="19" t="s">
        <v>1440</v>
      </c>
      <c r="FME48" s="19" t="s">
        <v>1440</v>
      </c>
      <c r="FMF48" s="19" t="s">
        <v>1440</v>
      </c>
      <c r="FMG48" s="19" t="s">
        <v>1440</v>
      </c>
      <c r="FMH48" s="19" t="s">
        <v>1440</v>
      </c>
      <c r="FMI48" s="19" t="s">
        <v>1440</v>
      </c>
      <c r="FMJ48" s="19" t="s">
        <v>1440</v>
      </c>
      <c r="FMK48" s="19" t="s">
        <v>1440</v>
      </c>
      <c r="FML48" s="19" t="s">
        <v>1440</v>
      </c>
      <c r="FMM48" s="19" t="s">
        <v>1440</v>
      </c>
      <c r="FMN48" s="19" t="s">
        <v>1440</v>
      </c>
      <c r="FMO48" s="19" t="s">
        <v>1440</v>
      </c>
      <c r="FMP48" s="19" t="s">
        <v>1440</v>
      </c>
      <c r="FMQ48" s="19" t="s">
        <v>1440</v>
      </c>
      <c r="FMR48" s="19" t="s">
        <v>1440</v>
      </c>
      <c r="FMS48" s="19" t="s">
        <v>1440</v>
      </c>
      <c r="FMT48" s="19" t="s">
        <v>1440</v>
      </c>
      <c r="FMU48" s="19" t="s">
        <v>1440</v>
      </c>
      <c r="FMV48" s="19" t="s">
        <v>1440</v>
      </c>
      <c r="FMW48" s="19" t="s">
        <v>1440</v>
      </c>
      <c r="FMX48" s="19" t="s">
        <v>1440</v>
      </c>
      <c r="FMY48" s="19" t="s">
        <v>1440</v>
      </c>
      <c r="FMZ48" s="19" t="s">
        <v>1440</v>
      </c>
      <c r="FNA48" s="19" t="s">
        <v>1440</v>
      </c>
      <c r="FNB48" s="19" t="s">
        <v>1440</v>
      </c>
      <c r="FNC48" s="19" t="s">
        <v>1440</v>
      </c>
      <c r="FND48" s="19" t="s">
        <v>1440</v>
      </c>
      <c r="FNE48" s="19" t="s">
        <v>1440</v>
      </c>
      <c r="FNF48" s="19" t="s">
        <v>1440</v>
      </c>
      <c r="FNG48" s="19" t="s">
        <v>1440</v>
      </c>
      <c r="FNH48" s="19" t="s">
        <v>1440</v>
      </c>
      <c r="FNI48" s="19" t="s">
        <v>1440</v>
      </c>
      <c r="FNJ48" s="19" t="s">
        <v>1440</v>
      </c>
      <c r="FNK48" s="19" t="s">
        <v>1440</v>
      </c>
      <c r="FNL48" s="19" t="s">
        <v>1440</v>
      </c>
      <c r="FNM48" s="19" t="s">
        <v>1440</v>
      </c>
      <c r="FNN48" s="19" t="s">
        <v>1440</v>
      </c>
      <c r="FNO48" s="19" t="s">
        <v>1440</v>
      </c>
      <c r="FNP48" s="19" t="s">
        <v>1440</v>
      </c>
      <c r="FNQ48" s="19" t="s">
        <v>1440</v>
      </c>
      <c r="FNR48" s="19" t="s">
        <v>1440</v>
      </c>
      <c r="FNS48" s="19" t="s">
        <v>1440</v>
      </c>
      <c r="FNT48" s="19" t="s">
        <v>1440</v>
      </c>
      <c r="FNU48" s="19" t="s">
        <v>1440</v>
      </c>
      <c r="FNV48" s="19" t="s">
        <v>1440</v>
      </c>
      <c r="FNW48" s="19" t="s">
        <v>1440</v>
      </c>
      <c r="FNX48" s="19" t="s">
        <v>1440</v>
      </c>
      <c r="FNY48" s="19" t="s">
        <v>1440</v>
      </c>
      <c r="FNZ48" s="19" t="s">
        <v>1440</v>
      </c>
      <c r="FOA48" s="19" t="s">
        <v>1440</v>
      </c>
      <c r="FOB48" s="19" t="s">
        <v>1440</v>
      </c>
      <c r="FOC48" s="19" t="s">
        <v>1440</v>
      </c>
      <c r="FOD48" s="19" t="s">
        <v>1440</v>
      </c>
      <c r="FOE48" s="19" t="s">
        <v>1440</v>
      </c>
      <c r="FOF48" s="19" t="s">
        <v>1440</v>
      </c>
      <c r="FOG48" s="19" t="s">
        <v>1440</v>
      </c>
      <c r="FOH48" s="19" t="s">
        <v>1440</v>
      </c>
      <c r="FOI48" s="19" t="s">
        <v>1440</v>
      </c>
      <c r="FOJ48" s="19" t="s">
        <v>1440</v>
      </c>
      <c r="FOK48" s="19" t="s">
        <v>1440</v>
      </c>
      <c r="FOL48" s="19" t="s">
        <v>1440</v>
      </c>
      <c r="FOM48" s="19" t="s">
        <v>1440</v>
      </c>
      <c r="FON48" s="19" t="s">
        <v>1440</v>
      </c>
      <c r="FOO48" s="19" t="s">
        <v>1440</v>
      </c>
      <c r="FOP48" s="19" t="s">
        <v>1440</v>
      </c>
      <c r="FOQ48" s="19" t="s">
        <v>1440</v>
      </c>
      <c r="FOR48" s="19" t="s">
        <v>1440</v>
      </c>
      <c r="FOS48" s="19" t="s">
        <v>1440</v>
      </c>
      <c r="FOT48" s="19" t="s">
        <v>1440</v>
      </c>
      <c r="FOU48" s="19" t="s">
        <v>1440</v>
      </c>
      <c r="FOV48" s="19" t="s">
        <v>1440</v>
      </c>
      <c r="FOW48" s="19" t="s">
        <v>1440</v>
      </c>
      <c r="FOX48" s="19" t="s">
        <v>1440</v>
      </c>
      <c r="FOY48" s="19" t="s">
        <v>1440</v>
      </c>
      <c r="FOZ48" s="19" t="s">
        <v>1440</v>
      </c>
      <c r="FPA48" s="19" t="s">
        <v>1440</v>
      </c>
      <c r="FPB48" s="19" t="s">
        <v>1440</v>
      </c>
      <c r="FPC48" s="19" t="s">
        <v>1440</v>
      </c>
      <c r="FPD48" s="19" t="s">
        <v>1440</v>
      </c>
      <c r="FPE48" s="19" t="s">
        <v>1440</v>
      </c>
      <c r="FPF48" s="19" t="s">
        <v>1440</v>
      </c>
      <c r="FPG48" s="19" t="s">
        <v>1440</v>
      </c>
      <c r="FPH48" s="19" t="s">
        <v>1440</v>
      </c>
      <c r="FPI48" s="19" t="s">
        <v>1440</v>
      </c>
      <c r="FPJ48" s="19" t="s">
        <v>1440</v>
      </c>
      <c r="FPK48" s="19" t="s">
        <v>1440</v>
      </c>
      <c r="FPL48" s="19" t="s">
        <v>1440</v>
      </c>
      <c r="FPM48" s="19" t="s">
        <v>1440</v>
      </c>
      <c r="FPN48" s="19" t="s">
        <v>1440</v>
      </c>
      <c r="FPO48" s="19" t="s">
        <v>1440</v>
      </c>
      <c r="FPP48" s="19" t="s">
        <v>1440</v>
      </c>
      <c r="FPQ48" s="19" t="s">
        <v>1440</v>
      </c>
      <c r="FPR48" s="19" t="s">
        <v>1440</v>
      </c>
      <c r="FPS48" s="19" t="s">
        <v>1440</v>
      </c>
      <c r="FPT48" s="19" t="s">
        <v>1440</v>
      </c>
      <c r="FPU48" s="19" t="s">
        <v>1440</v>
      </c>
      <c r="FPV48" s="19" t="s">
        <v>1440</v>
      </c>
      <c r="FPW48" s="19" t="s">
        <v>1440</v>
      </c>
      <c r="FPX48" s="19" t="s">
        <v>1440</v>
      </c>
      <c r="FPY48" s="19" t="s">
        <v>1440</v>
      </c>
      <c r="FPZ48" s="19" t="s">
        <v>1440</v>
      </c>
      <c r="FQA48" s="19" t="s">
        <v>1440</v>
      </c>
      <c r="FQB48" s="19" t="s">
        <v>1440</v>
      </c>
      <c r="FQC48" s="19" t="s">
        <v>1440</v>
      </c>
      <c r="FQD48" s="19" t="s">
        <v>1440</v>
      </c>
      <c r="FQE48" s="19" t="s">
        <v>1440</v>
      </c>
      <c r="FQF48" s="19" t="s">
        <v>1440</v>
      </c>
      <c r="FQG48" s="19" t="s">
        <v>1440</v>
      </c>
      <c r="FQH48" s="19" t="s">
        <v>1440</v>
      </c>
      <c r="FQI48" s="19" t="s">
        <v>1440</v>
      </c>
      <c r="FQJ48" s="19" t="s">
        <v>1440</v>
      </c>
      <c r="FQK48" s="19" t="s">
        <v>1440</v>
      </c>
      <c r="FQL48" s="19" t="s">
        <v>1440</v>
      </c>
      <c r="FQM48" s="19" t="s">
        <v>1440</v>
      </c>
      <c r="FQN48" s="19" t="s">
        <v>1440</v>
      </c>
      <c r="FQO48" s="19" t="s">
        <v>1440</v>
      </c>
      <c r="FQP48" s="19" t="s">
        <v>1440</v>
      </c>
      <c r="FQQ48" s="19" t="s">
        <v>1440</v>
      </c>
      <c r="FQR48" s="19" t="s">
        <v>1440</v>
      </c>
      <c r="FQS48" s="19" t="s">
        <v>1440</v>
      </c>
      <c r="FQT48" s="19" t="s">
        <v>1440</v>
      </c>
      <c r="FQU48" s="19" t="s">
        <v>1440</v>
      </c>
      <c r="FQV48" s="19" t="s">
        <v>1440</v>
      </c>
      <c r="FQW48" s="19" t="s">
        <v>1440</v>
      </c>
      <c r="FQX48" s="19" t="s">
        <v>1440</v>
      </c>
      <c r="FQY48" s="19" t="s">
        <v>1440</v>
      </c>
      <c r="FQZ48" s="19" t="s">
        <v>1440</v>
      </c>
      <c r="FRA48" s="19" t="s">
        <v>1440</v>
      </c>
      <c r="FRB48" s="19" t="s">
        <v>1440</v>
      </c>
      <c r="FRC48" s="19" t="s">
        <v>1440</v>
      </c>
      <c r="FRD48" s="19" t="s">
        <v>1440</v>
      </c>
      <c r="FRE48" s="19" t="s">
        <v>1440</v>
      </c>
      <c r="FRF48" s="19" t="s">
        <v>1440</v>
      </c>
      <c r="FRG48" s="19" t="s">
        <v>1440</v>
      </c>
      <c r="FRH48" s="19" t="s">
        <v>1440</v>
      </c>
      <c r="FRI48" s="19" t="s">
        <v>1440</v>
      </c>
      <c r="FRJ48" s="19" t="s">
        <v>1440</v>
      </c>
      <c r="FRK48" s="19" t="s">
        <v>1440</v>
      </c>
      <c r="FRL48" s="19" t="s">
        <v>1440</v>
      </c>
      <c r="FRM48" s="19" t="s">
        <v>1440</v>
      </c>
      <c r="FRN48" s="19" t="s">
        <v>1440</v>
      </c>
      <c r="FRO48" s="19" t="s">
        <v>1440</v>
      </c>
      <c r="FRP48" s="19" t="s">
        <v>1440</v>
      </c>
      <c r="FRQ48" s="19" t="s">
        <v>1440</v>
      </c>
      <c r="FRR48" s="19" t="s">
        <v>1440</v>
      </c>
      <c r="FRS48" s="19" t="s">
        <v>1440</v>
      </c>
      <c r="FRT48" s="19" t="s">
        <v>1440</v>
      </c>
      <c r="FRU48" s="19" t="s">
        <v>1440</v>
      </c>
      <c r="FRV48" s="19" t="s">
        <v>1440</v>
      </c>
      <c r="FRW48" s="19" t="s">
        <v>1440</v>
      </c>
      <c r="FRX48" s="19" t="s">
        <v>1440</v>
      </c>
      <c r="FRY48" s="19" t="s">
        <v>1440</v>
      </c>
      <c r="FRZ48" s="19" t="s">
        <v>1440</v>
      </c>
      <c r="FSA48" s="19" t="s">
        <v>1440</v>
      </c>
      <c r="FSB48" s="19" t="s">
        <v>1440</v>
      </c>
      <c r="FSC48" s="19" t="s">
        <v>1440</v>
      </c>
      <c r="FSD48" s="19" t="s">
        <v>1440</v>
      </c>
      <c r="FSE48" s="19" t="s">
        <v>1440</v>
      </c>
      <c r="FSF48" s="19" t="s">
        <v>1440</v>
      </c>
      <c r="FSG48" s="19" t="s">
        <v>1440</v>
      </c>
      <c r="FSH48" s="19" t="s">
        <v>1440</v>
      </c>
      <c r="FSI48" s="19" t="s">
        <v>1440</v>
      </c>
      <c r="FSJ48" s="19" t="s">
        <v>1440</v>
      </c>
      <c r="FSK48" s="19" t="s">
        <v>1440</v>
      </c>
      <c r="FSL48" s="19" t="s">
        <v>1440</v>
      </c>
      <c r="FSM48" s="19" t="s">
        <v>1440</v>
      </c>
      <c r="FSN48" s="19" t="s">
        <v>1440</v>
      </c>
      <c r="FSO48" s="19" t="s">
        <v>1440</v>
      </c>
      <c r="FSP48" s="19" t="s">
        <v>1440</v>
      </c>
      <c r="FSQ48" s="19" t="s">
        <v>1440</v>
      </c>
      <c r="FSR48" s="19" t="s">
        <v>1440</v>
      </c>
      <c r="FSS48" s="19" t="s">
        <v>1440</v>
      </c>
      <c r="FST48" s="19" t="s">
        <v>1440</v>
      </c>
      <c r="FSU48" s="19" t="s">
        <v>1440</v>
      </c>
      <c r="FSV48" s="19" t="s">
        <v>1440</v>
      </c>
      <c r="FSW48" s="19" t="s">
        <v>1440</v>
      </c>
      <c r="FSX48" s="19" t="s">
        <v>1440</v>
      </c>
      <c r="FSY48" s="19" t="s">
        <v>1440</v>
      </c>
      <c r="FSZ48" s="19" t="s">
        <v>1440</v>
      </c>
      <c r="FTA48" s="19" t="s">
        <v>1440</v>
      </c>
      <c r="FTB48" s="19" t="s">
        <v>1440</v>
      </c>
      <c r="FTC48" s="19" t="s">
        <v>1440</v>
      </c>
      <c r="FTD48" s="19" t="s">
        <v>1440</v>
      </c>
      <c r="FTE48" s="19" t="s">
        <v>1440</v>
      </c>
      <c r="FTF48" s="19" t="s">
        <v>1440</v>
      </c>
      <c r="FTG48" s="19" t="s">
        <v>1440</v>
      </c>
      <c r="FTH48" s="19" t="s">
        <v>1440</v>
      </c>
      <c r="FTI48" s="19" t="s">
        <v>1440</v>
      </c>
      <c r="FTJ48" s="19" t="s">
        <v>1440</v>
      </c>
      <c r="FTK48" s="19" t="s">
        <v>1440</v>
      </c>
      <c r="FTL48" s="19" t="s">
        <v>1440</v>
      </c>
      <c r="FTM48" s="19" t="s">
        <v>1440</v>
      </c>
      <c r="FTN48" s="19" t="s">
        <v>1440</v>
      </c>
      <c r="FTO48" s="19" t="s">
        <v>1440</v>
      </c>
      <c r="FTP48" s="19" t="s">
        <v>1440</v>
      </c>
      <c r="FTQ48" s="19" t="s">
        <v>1440</v>
      </c>
      <c r="FTR48" s="19" t="s">
        <v>1440</v>
      </c>
      <c r="FTS48" s="19" t="s">
        <v>1440</v>
      </c>
      <c r="FTT48" s="19" t="s">
        <v>1440</v>
      </c>
      <c r="FTU48" s="19" t="s">
        <v>1440</v>
      </c>
      <c r="FTV48" s="19" t="s">
        <v>1440</v>
      </c>
      <c r="FTW48" s="19" t="s">
        <v>1440</v>
      </c>
      <c r="FTX48" s="19" t="s">
        <v>1440</v>
      </c>
      <c r="FTY48" s="19" t="s">
        <v>1440</v>
      </c>
      <c r="FTZ48" s="19" t="s">
        <v>1440</v>
      </c>
      <c r="FUA48" s="19" t="s">
        <v>1440</v>
      </c>
      <c r="FUB48" s="19" t="s">
        <v>1440</v>
      </c>
      <c r="FUC48" s="19" t="s">
        <v>1440</v>
      </c>
      <c r="FUD48" s="19" t="s">
        <v>1440</v>
      </c>
      <c r="FUE48" s="19" t="s">
        <v>1440</v>
      </c>
      <c r="FUF48" s="19" t="s">
        <v>1440</v>
      </c>
      <c r="FUG48" s="19" t="s">
        <v>1440</v>
      </c>
      <c r="FUH48" s="19" t="s">
        <v>1440</v>
      </c>
      <c r="FUI48" s="19" t="s">
        <v>1440</v>
      </c>
      <c r="FUJ48" s="19" t="s">
        <v>1440</v>
      </c>
      <c r="FUK48" s="19" t="s">
        <v>1440</v>
      </c>
      <c r="FUL48" s="19" t="s">
        <v>1440</v>
      </c>
      <c r="FUM48" s="19" t="s">
        <v>1440</v>
      </c>
      <c r="FUN48" s="19" t="s">
        <v>1440</v>
      </c>
      <c r="FUO48" s="19" t="s">
        <v>1440</v>
      </c>
      <c r="FUP48" s="19" t="s">
        <v>1440</v>
      </c>
      <c r="FUQ48" s="19" t="s">
        <v>1440</v>
      </c>
      <c r="FUR48" s="19" t="s">
        <v>1440</v>
      </c>
      <c r="FUS48" s="19" t="s">
        <v>1440</v>
      </c>
      <c r="FUT48" s="19" t="s">
        <v>1440</v>
      </c>
      <c r="FUU48" s="19" t="s">
        <v>1440</v>
      </c>
      <c r="FUV48" s="19" t="s">
        <v>1440</v>
      </c>
      <c r="FUW48" s="19" t="s">
        <v>1440</v>
      </c>
      <c r="FUX48" s="19" t="s">
        <v>1440</v>
      </c>
      <c r="FUY48" s="19" t="s">
        <v>1440</v>
      </c>
      <c r="FUZ48" s="19" t="s">
        <v>1440</v>
      </c>
      <c r="FVA48" s="19" t="s">
        <v>1440</v>
      </c>
      <c r="FVB48" s="19" t="s">
        <v>1440</v>
      </c>
      <c r="FVC48" s="19" t="s">
        <v>1440</v>
      </c>
      <c r="FVD48" s="19" t="s">
        <v>1440</v>
      </c>
      <c r="FVE48" s="19" t="s">
        <v>1440</v>
      </c>
      <c r="FVF48" s="19" t="s">
        <v>1440</v>
      </c>
      <c r="FVG48" s="19" t="s">
        <v>1440</v>
      </c>
      <c r="FVH48" s="19" t="s">
        <v>1440</v>
      </c>
      <c r="FVI48" s="19" t="s">
        <v>1440</v>
      </c>
      <c r="FVJ48" s="19" t="s">
        <v>1440</v>
      </c>
      <c r="FVK48" s="19" t="s">
        <v>1440</v>
      </c>
      <c r="FVL48" s="19" t="s">
        <v>1440</v>
      </c>
      <c r="FVM48" s="19" t="s">
        <v>1440</v>
      </c>
      <c r="FVN48" s="19" t="s">
        <v>1440</v>
      </c>
      <c r="FVO48" s="19" t="s">
        <v>1440</v>
      </c>
      <c r="FVP48" s="19" t="s">
        <v>1440</v>
      </c>
      <c r="FVQ48" s="19" t="s">
        <v>1440</v>
      </c>
      <c r="FVR48" s="19" t="s">
        <v>1440</v>
      </c>
      <c r="FVS48" s="19" t="s">
        <v>1440</v>
      </c>
      <c r="FVT48" s="19" t="s">
        <v>1440</v>
      </c>
      <c r="FVU48" s="19" t="s">
        <v>1440</v>
      </c>
      <c r="FVV48" s="19" t="s">
        <v>1440</v>
      </c>
      <c r="FVW48" s="19" t="s">
        <v>1440</v>
      </c>
      <c r="FVX48" s="19" t="s">
        <v>1440</v>
      </c>
      <c r="FVY48" s="19" t="s">
        <v>1440</v>
      </c>
      <c r="FVZ48" s="19" t="s">
        <v>1440</v>
      </c>
      <c r="FWA48" s="19" t="s">
        <v>1440</v>
      </c>
      <c r="FWB48" s="19" t="s">
        <v>1440</v>
      </c>
      <c r="FWC48" s="19" t="s">
        <v>1440</v>
      </c>
      <c r="FWD48" s="19" t="s">
        <v>1440</v>
      </c>
      <c r="FWE48" s="19" t="s">
        <v>1440</v>
      </c>
      <c r="FWF48" s="19" t="s">
        <v>1440</v>
      </c>
      <c r="FWG48" s="19" t="s">
        <v>1440</v>
      </c>
      <c r="FWH48" s="19" t="s">
        <v>1440</v>
      </c>
      <c r="FWI48" s="19" t="s">
        <v>1440</v>
      </c>
      <c r="FWJ48" s="19" t="s">
        <v>1440</v>
      </c>
      <c r="FWK48" s="19" t="s">
        <v>1440</v>
      </c>
      <c r="FWL48" s="19" t="s">
        <v>1440</v>
      </c>
      <c r="FWM48" s="19" t="s">
        <v>1440</v>
      </c>
      <c r="FWN48" s="19" t="s">
        <v>1440</v>
      </c>
      <c r="FWO48" s="19" t="s">
        <v>1440</v>
      </c>
      <c r="FWP48" s="19" t="s">
        <v>1440</v>
      </c>
      <c r="FWQ48" s="19" t="s">
        <v>1440</v>
      </c>
      <c r="FWR48" s="19" t="s">
        <v>1440</v>
      </c>
      <c r="FWS48" s="19" t="s">
        <v>1440</v>
      </c>
      <c r="FWT48" s="19" t="s">
        <v>1440</v>
      </c>
      <c r="FWU48" s="19" t="s">
        <v>1440</v>
      </c>
      <c r="FWV48" s="19" t="s">
        <v>1440</v>
      </c>
      <c r="FWW48" s="19" t="s">
        <v>1440</v>
      </c>
      <c r="FWX48" s="19" t="s">
        <v>1440</v>
      </c>
      <c r="FWY48" s="19" t="s">
        <v>1440</v>
      </c>
      <c r="FWZ48" s="19" t="s">
        <v>1440</v>
      </c>
      <c r="FXA48" s="19" t="s">
        <v>1440</v>
      </c>
      <c r="FXB48" s="19" t="s">
        <v>1440</v>
      </c>
      <c r="FXC48" s="19" t="s">
        <v>1440</v>
      </c>
      <c r="FXD48" s="19" t="s">
        <v>1440</v>
      </c>
      <c r="FXE48" s="19" t="s">
        <v>1440</v>
      </c>
      <c r="FXF48" s="19" t="s">
        <v>1440</v>
      </c>
      <c r="FXG48" s="19" t="s">
        <v>1440</v>
      </c>
      <c r="FXH48" s="19" t="s">
        <v>1440</v>
      </c>
      <c r="FXI48" s="19" t="s">
        <v>1440</v>
      </c>
      <c r="FXJ48" s="19" t="s">
        <v>1440</v>
      </c>
      <c r="FXK48" s="19" t="s">
        <v>1440</v>
      </c>
      <c r="FXL48" s="19" t="s">
        <v>1440</v>
      </c>
      <c r="FXM48" s="19" t="s">
        <v>1440</v>
      </c>
      <c r="FXN48" s="19" t="s">
        <v>1440</v>
      </c>
      <c r="FXO48" s="19" t="s">
        <v>1440</v>
      </c>
      <c r="FXP48" s="19" t="s">
        <v>1440</v>
      </c>
      <c r="FXQ48" s="19" t="s">
        <v>1440</v>
      </c>
      <c r="FXR48" s="19" t="s">
        <v>1440</v>
      </c>
      <c r="FXS48" s="19" t="s">
        <v>1440</v>
      </c>
      <c r="FXT48" s="19" t="s">
        <v>1440</v>
      </c>
      <c r="FXU48" s="19" t="s">
        <v>1440</v>
      </c>
      <c r="FXV48" s="19" t="s">
        <v>1440</v>
      </c>
      <c r="FXW48" s="19" t="s">
        <v>1440</v>
      </c>
      <c r="FXX48" s="19" t="s">
        <v>1440</v>
      </c>
      <c r="FXY48" s="19" t="s">
        <v>1440</v>
      </c>
      <c r="FXZ48" s="19" t="s">
        <v>1440</v>
      </c>
      <c r="FYA48" s="19" t="s">
        <v>1440</v>
      </c>
      <c r="FYB48" s="19" t="s">
        <v>1440</v>
      </c>
      <c r="FYC48" s="19" t="s">
        <v>1440</v>
      </c>
      <c r="FYD48" s="19" t="s">
        <v>1440</v>
      </c>
      <c r="FYE48" s="19" t="s">
        <v>1440</v>
      </c>
      <c r="FYF48" s="19" t="s">
        <v>1440</v>
      </c>
      <c r="FYG48" s="19" t="s">
        <v>1440</v>
      </c>
      <c r="FYH48" s="19" t="s">
        <v>1440</v>
      </c>
      <c r="FYI48" s="19" t="s">
        <v>1440</v>
      </c>
      <c r="FYJ48" s="19" t="s">
        <v>1440</v>
      </c>
      <c r="FYK48" s="19" t="s">
        <v>1440</v>
      </c>
      <c r="FYL48" s="19" t="s">
        <v>1440</v>
      </c>
      <c r="FYM48" s="19" t="s">
        <v>1440</v>
      </c>
      <c r="FYN48" s="19" t="s">
        <v>1440</v>
      </c>
      <c r="FYO48" s="19" t="s">
        <v>1440</v>
      </c>
      <c r="FYP48" s="19" t="s">
        <v>1440</v>
      </c>
      <c r="FYQ48" s="19" t="s">
        <v>1440</v>
      </c>
      <c r="FYR48" s="19" t="s">
        <v>1440</v>
      </c>
      <c r="FYS48" s="19" t="s">
        <v>1440</v>
      </c>
      <c r="FYT48" s="19" t="s">
        <v>1440</v>
      </c>
      <c r="FYU48" s="19" t="s">
        <v>1440</v>
      </c>
      <c r="FYV48" s="19" t="s">
        <v>1440</v>
      </c>
      <c r="FYW48" s="19" t="s">
        <v>1440</v>
      </c>
      <c r="FYX48" s="19" t="s">
        <v>1440</v>
      </c>
      <c r="FYY48" s="19" t="s">
        <v>1440</v>
      </c>
      <c r="FYZ48" s="19" t="s">
        <v>1440</v>
      </c>
      <c r="FZA48" s="19" t="s">
        <v>1440</v>
      </c>
      <c r="FZB48" s="19" t="s">
        <v>1440</v>
      </c>
      <c r="FZC48" s="19" t="s">
        <v>1440</v>
      </c>
      <c r="FZD48" s="19" t="s">
        <v>1440</v>
      </c>
      <c r="FZE48" s="19" t="s">
        <v>1440</v>
      </c>
      <c r="FZF48" s="19" t="s">
        <v>1440</v>
      </c>
      <c r="FZG48" s="19" t="s">
        <v>1440</v>
      </c>
      <c r="FZH48" s="19" t="s">
        <v>1440</v>
      </c>
      <c r="FZI48" s="19" t="s">
        <v>1440</v>
      </c>
      <c r="FZJ48" s="19" t="s">
        <v>1440</v>
      </c>
      <c r="FZK48" s="19" t="s">
        <v>1440</v>
      </c>
      <c r="FZL48" s="19" t="s">
        <v>1440</v>
      </c>
      <c r="FZM48" s="19" t="s">
        <v>1440</v>
      </c>
      <c r="FZN48" s="19" t="s">
        <v>1440</v>
      </c>
      <c r="FZO48" s="19" t="s">
        <v>1440</v>
      </c>
      <c r="FZP48" s="19" t="s">
        <v>1440</v>
      </c>
      <c r="FZQ48" s="19" t="s">
        <v>1440</v>
      </c>
      <c r="FZR48" s="19" t="s">
        <v>1440</v>
      </c>
      <c r="FZS48" s="19" t="s">
        <v>1440</v>
      </c>
      <c r="FZT48" s="19" t="s">
        <v>1440</v>
      </c>
      <c r="FZU48" s="19" t="s">
        <v>1440</v>
      </c>
      <c r="FZV48" s="19" t="s">
        <v>1440</v>
      </c>
      <c r="FZW48" s="19" t="s">
        <v>1440</v>
      </c>
      <c r="FZX48" s="19" t="s">
        <v>1440</v>
      </c>
      <c r="FZY48" s="19" t="s">
        <v>1440</v>
      </c>
      <c r="FZZ48" s="19" t="s">
        <v>1440</v>
      </c>
      <c r="GAA48" s="19" t="s">
        <v>1440</v>
      </c>
      <c r="GAB48" s="19" t="s">
        <v>1440</v>
      </c>
      <c r="GAC48" s="19" t="s">
        <v>1440</v>
      </c>
      <c r="GAD48" s="19" t="s">
        <v>1440</v>
      </c>
      <c r="GAE48" s="19" t="s">
        <v>1440</v>
      </c>
      <c r="GAF48" s="19" t="s">
        <v>1440</v>
      </c>
      <c r="GAG48" s="19" t="s">
        <v>1440</v>
      </c>
      <c r="GAH48" s="19" t="s">
        <v>1440</v>
      </c>
      <c r="GAI48" s="19" t="s">
        <v>1440</v>
      </c>
      <c r="GAJ48" s="19" t="s">
        <v>1440</v>
      </c>
      <c r="GAK48" s="19" t="s">
        <v>1440</v>
      </c>
      <c r="GAL48" s="19" t="s">
        <v>1440</v>
      </c>
      <c r="GAM48" s="19" t="s">
        <v>1440</v>
      </c>
      <c r="GAN48" s="19" t="s">
        <v>1440</v>
      </c>
      <c r="GAO48" s="19" t="s">
        <v>1440</v>
      </c>
      <c r="GAP48" s="19" t="s">
        <v>1440</v>
      </c>
      <c r="GAQ48" s="19" t="s">
        <v>1440</v>
      </c>
      <c r="GAR48" s="19" t="s">
        <v>1440</v>
      </c>
      <c r="GAS48" s="19" t="s">
        <v>1440</v>
      </c>
      <c r="GAT48" s="19" t="s">
        <v>1440</v>
      </c>
      <c r="GAU48" s="19" t="s">
        <v>1440</v>
      </c>
      <c r="GAV48" s="19" t="s">
        <v>1440</v>
      </c>
      <c r="GAW48" s="19" t="s">
        <v>1440</v>
      </c>
      <c r="GAX48" s="19" t="s">
        <v>1440</v>
      </c>
      <c r="GAY48" s="19" t="s">
        <v>1440</v>
      </c>
      <c r="GAZ48" s="19" t="s">
        <v>1440</v>
      </c>
      <c r="GBA48" s="19" t="s">
        <v>1440</v>
      </c>
      <c r="GBB48" s="19" t="s">
        <v>1440</v>
      </c>
      <c r="GBC48" s="19" t="s">
        <v>1440</v>
      </c>
      <c r="GBD48" s="19" t="s">
        <v>1440</v>
      </c>
      <c r="GBE48" s="19" t="s">
        <v>1440</v>
      </c>
      <c r="GBF48" s="19" t="s">
        <v>1440</v>
      </c>
      <c r="GBG48" s="19" t="s">
        <v>1440</v>
      </c>
      <c r="GBH48" s="19" t="s">
        <v>1440</v>
      </c>
      <c r="GBI48" s="19" t="s">
        <v>1440</v>
      </c>
      <c r="GBJ48" s="19" t="s">
        <v>1440</v>
      </c>
      <c r="GBK48" s="19" t="s">
        <v>1440</v>
      </c>
      <c r="GBL48" s="19" t="s">
        <v>1440</v>
      </c>
      <c r="GBM48" s="19" t="s">
        <v>1440</v>
      </c>
      <c r="GBN48" s="19" t="s">
        <v>1440</v>
      </c>
      <c r="GBO48" s="19" t="s">
        <v>1440</v>
      </c>
      <c r="GBP48" s="19" t="s">
        <v>1440</v>
      </c>
      <c r="GBQ48" s="19" t="s">
        <v>1440</v>
      </c>
      <c r="GBR48" s="19" t="s">
        <v>1440</v>
      </c>
      <c r="GBS48" s="19" t="s">
        <v>1440</v>
      </c>
      <c r="GBT48" s="19" t="s">
        <v>1440</v>
      </c>
      <c r="GBU48" s="19" t="s">
        <v>1440</v>
      </c>
      <c r="GBV48" s="19" t="s">
        <v>1440</v>
      </c>
      <c r="GBW48" s="19" t="s">
        <v>1440</v>
      </c>
      <c r="GBX48" s="19" t="s">
        <v>1440</v>
      </c>
      <c r="GBY48" s="19" t="s">
        <v>1440</v>
      </c>
      <c r="GBZ48" s="19" t="s">
        <v>1440</v>
      </c>
      <c r="GCA48" s="19" t="s">
        <v>1440</v>
      </c>
      <c r="GCB48" s="19" t="s">
        <v>1440</v>
      </c>
      <c r="GCC48" s="19" t="s">
        <v>1440</v>
      </c>
      <c r="GCD48" s="19" t="s">
        <v>1440</v>
      </c>
      <c r="GCE48" s="19" t="s">
        <v>1440</v>
      </c>
      <c r="GCF48" s="19" t="s">
        <v>1440</v>
      </c>
      <c r="GCG48" s="19" t="s">
        <v>1440</v>
      </c>
      <c r="GCH48" s="19" t="s">
        <v>1440</v>
      </c>
      <c r="GCI48" s="19" t="s">
        <v>1440</v>
      </c>
      <c r="GCJ48" s="19" t="s">
        <v>1440</v>
      </c>
      <c r="GCK48" s="19" t="s">
        <v>1440</v>
      </c>
      <c r="GCL48" s="19" t="s">
        <v>1440</v>
      </c>
      <c r="GCM48" s="19" t="s">
        <v>1440</v>
      </c>
      <c r="GCN48" s="19" t="s">
        <v>1440</v>
      </c>
      <c r="GCO48" s="19" t="s">
        <v>1440</v>
      </c>
      <c r="GCP48" s="19" t="s">
        <v>1440</v>
      </c>
      <c r="GCQ48" s="19" t="s">
        <v>1440</v>
      </c>
      <c r="GCR48" s="19" t="s">
        <v>1440</v>
      </c>
      <c r="GCS48" s="19" t="s">
        <v>1440</v>
      </c>
      <c r="GCT48" s="19" t="s">
        <v>1440</v>
      </c>
      <c r="GCU48" s="19" t="s">
        <v>1440</v>
      </c>
      <c r="GCV48" s="19" t="s">
        <v>1440</v>
      </c>
      <c r="GCW48" s="19" t="s">
        <v>1440</v>
      </c>
      <c r="GCX48" s="19" t="s">
        <v>1440</v>
      </c>
      <c r="GCY48" s="19" t="s">
        <v>1440</v>
      </c>
      <c r="GCZ48" s="19" t="s">
        <v>1440</v>
      </c>
      <c r="GDA48" s="19" t="s">
        <v>1440</v>
      </c>
      <c r="GDB48" s="19" t="s">
        <v>1440</v>
      </c>
      <c r="GDC48" s="19" t="s">
        <v>1440</v>
      </c>
      <c r="GDD48" s="19" t="s">
        <v>1440</v>
      </c>
      <c r="GDE48" s="19" t="s">
        <v>1440</v>
      </c>
      <c r="GDF48" s="19" t="s">
        <v>1440</v>
      </c>
      <c r="GDG48" s="19" t="s">
        <v>1440</v>
      </c>
      <c r="GDH48" s="19" t="s">
        <v>1440</v>
      </c>
      <c r="GDI48" s="19" t="s">
        <v>1440</v>
      </c>
      <c r="GDJ48" s="19" t="s">
        <v>1440</v>
      </c>
      <c r="GDK48" s="19" t="s">
        <v>1440</v>
      </c>
      <c r="GDL48" s="19" t="s">
        <v>1440</v>
      </c>
      <c r="GDM48" s="19" t="s">
        <v>1440</v>
      </c>
      <c r="GDN48" s="19" t="s">
        <v>1440</v>
      </c>
      <c r="GDO48" s="19" t="s">
        <v>1440</v>
      </c>
      <c r="GDP48" s="19" t="s">
        <v>1440</v>
      </c>
      <c r="GDQ48" s="19" t="s">
        <v>1440</v>
      </c>
      <c r="GDR48" s="19" t="s">
        <v>1440</v>
      </c>
      <c r="GDS48" s="19" t="s">
        <v>1440</v>
      </c>
      <c r="GDT48" s="19" t="s">
        <v>1440</v>
      </c>
      <c r="GDU48" s="19" t="s">
        <v>1440</v>
      </c>
      <c r="GDV48" s="19" t="s">
        <v>1440</v>
      </c>
      <c r="GDW48" s="19" t="s">
        <v>1440</v>
      </c>
      <c r="GDX48" s="19" t="s">
        <v>1440</v>
      </c>
      <c r="GDY48" s="19" t="s">
        <v>1440</v>
      </c>
      <c r="GDZ48" s="19" t="s">
        <v>1440</v>
      </c>
      <c r="GEA48" s="19" t="s">
        <v>1440</v>
      </c>
      <c r="GEB48" s="19" t="s">
        <v>1440</v>
      </c>
      <c r="GEC48" s="19" t="s">
        <v>1440</v>
      </c>
      <c r="GED48" s="19" t="s">
        <v>1440</v>
      </c>
      <c r="GEE48" s="19" t="s">
        <v>1440</v>
      </c>
      <c r="GEF48" s="19" t="s">
        <v>1440</v>
      </c>
      <c r="GEG48" s="19" t="s">
        <v>1440</v>
      </c>
      <c r="GEH48" s="19" t="s">
        <v>1440</v>
      </c>
      <c r="GEI48" s="19" t="s">
        <v>1440</v>
      </c>
      <c r="GEJ48" s="19" t="s">
        <v>1440</v>
      </c>
      <c r="GEK48" s="19" t="s">
        <v>1440</v>
      </c>
      <c r="GEL48" s="19" t="s">
        <v>1440</v>
      </c>
      <c r="GEM48" s="19" t="s">
        <v>1440</v>
      </c>
      <c r="GEN48" s="19" t="s">
        <v>1440</v>
      </c>
      <c r="GEO48" s="19" t="s">
        <v>1440</v>
      </c>
      <c r="GEP48" s="19" t="s">
        <v>1440</v>
      </c>
      <c r="GEQ48" s="19" t="s">
        <v>1440</v>
      </c>
      <c r="GER48" s="19" t="s">
        <v>1440</v>
      </c>
      <c r="GES48" s="19" t="s">
        <v>1440</v>
      </c>
      <c r="GET48" s="19" t="s">
        <v>1440</v>
      </c>
      <c r="GEU48" s="19" t="s">
        <v>1440</v>
      </c>
      <c r="GEV48" s="19" t="s">
        <v>1440</v>
      </c>
      <c r="GEW48" s="19" t="s">
        <v>1440</v>
      </c>
      <c r="GEX48" s="19" t="s">
        <v>1440</v>
      </c>
      <c r="GEY48" s="19" t="s">
        <v>1440</v>
      </c>
      <c r="GEZ48" s="19" t="s">
        <v>1440</v>
      </c>
      <c r="GFA48" s="19" t="s">
        <v>1440</v>
      </c>
      <c r="GFB48" s="19" t="s">
        <v>1440</v>
      </c>
      <c r="GFC48" s="19" t="s">
        <v>1440</v>
      </c>
      <c r="GFD48" s="19" t="s">
        <v>1440</v>
      </c>
      <c r="GFE48" s="19" t="s">
        <v>1440</v>
      </c>
      <c r="GFF48" s="19" t="s">
        <v>1440</v>
      </c>
      <c r="GFG48" s="19" t="s">
        <v>1440</v>
      </c>
      <c r="GFH48" s="19" t="s">
        <v>1440</v>
      </c>
      <c r="GFI48" s="19" t="s">
        <v>1440</v>
      </c>
      <c r="GFJ48" s="19" t="s">
        <v>1440</v>
      </c>
      <c r="GFK48" s="19" t="s">
        <v>1440</v>
      </c>
      <c r="GFL48" s="19" t="s">
        <v>1440</v>
      </c>
      <c r="GFM48" s="19" t="s">
        <v>1440</v>
      </c>
      <c r="GFN48" s="19" t="s">
        <v>1440</v>
      </c>
      <c r="GFO48" s="19" t="s">
        <v>1440</v>
      </c>
      <c r="GFP48" s="19" t="s">
        <v>1440</v>
      </c>
      <c r="GFQ48" s="19" t="s">
        <v>1440</v>
      </c>
      <c r="GFR48" s="19" t="s">
        <v>1440</v>
      </c>
      <c r="GFS48" s="19" t="s">
        <v>1440</v>
      </c>
      <c r="GFT48" s="19" t="s">
        <v>1440</v>
      </c>
      <c r="GFU48" s="19" t="s">
        <v>1440</v>
      </c>
      <c r="GFV48" s="19" t="s">
        <v>1440</v>
      </c>
      <c r="GFW48" s="19" t="s">
        <v>1440</v>
      </c>
      <c r="GFX48" s="19" t="s">
        <v>1440</v>
      </c>
      <c r="GFY48" s="19" t="s">
        <v>1440</v>
      </c>
      <c r="GFZ48" s="19" t="s">
        <v>1440</v>
      </c>
      <c r="GGA48" s="19" t="s">
        <v>1440</v>
      </c>
      <c r="GGB48" s="19" t="s">
        <v>1440</v>
      </c>
      <c r="GGC48" s="19" t="s">
        <v>1440</v>
      </c>
      <c r="GGD48" s="19" t="s">
        <v>1440</v>
      </c>
      <c r="GGE48" s="19" t="s">
        <v>1440</v>
      </c>
      <c r="GGF48" s="19" t="s">
        <v>1440</v>
      </c>
      <c r="GGG48" s="19" t="s">
        <v>1440</v>
      </c>
      <c r="GGH48" s="19" t="s">
        <v>1440</v>
      </c>
      <c r="GGI48" s="19" t="s">
        <v>1440</v>
      </c>
      <c r="GGJ48" s="19" t="s">
        <v>1440</v>
      </c>
      <c r="GGK48" s="19" t="s">
        <v>1440</v>
      </c>
      <c r="GGL48" s="19" t="s">
        <v>1440</v>
      </c>
      <c r="GGM48" s="19" t="s">
        <v>1440</v>
      </c>
      <c r="GGN48" s="19" t="s">
        <v>1440</v>
      </c>
      <c r="GGO48" s="19" t="s">
        <v>1440</v>
      </c>
      <c r="GGP48" s="19" t="s">
        <v>1440</v>
      </c>
      <c r="GGQ48" s="19" t="s">
        <v>1440</v>
      </c>
      <c r="GGR48" s="19" t="s">
        <v>1440</v>
      </c>
      <c r="GGS48" s="19" t="s">
        <v>1440</v>
      </c>
      <c r="GGT48" s="19" t="s">
        <v>1440</v>
      </c>
      <c r="GGU48" s="19" t="s">
        <v>1440</v>
      </c>
      <c r="GGV48" s="19" t="s">
        <v>1440</v>
      </c>
      <c r="GGW48" s="19" t="s">
        <v>1440</v>
      </c>
      <c r="GGX48" s="19" t="s">
        <v>1440</v>
      </c>
      <c r="GGY48" s="19" t="s">
        <v>1440</v>
      </c>
      <c r="GGZ48" s="19" t="s">
        <v>1440</v>
      </c>
      <c r="GHA48" s="19" t="s">
        <v>1440</v>
      </c>
      <c r="GHB48" s="19" t="s">
        <v>1440</v>
      </c>
      <c r="GHC48" s="19" t="s">
        <v>1440</v>
      </c>
      <c r="GHD48" s="19" t="s">
        <v>1440</v>
      </c>
      <c r="GHE48" s="19" t="s">
        <v>1440</v>
      </c>
      <c r="GHF48" s="19" t="s">
        <v>1440</v>
      </c>
      <c r="GHG48" s="19" t="s">
        <v>1440</v>
      </c>
      <c r="GHH48" s="19" t="s">
        <v>1440</v>
      </c>
      <c r="GHI48" s="19" t="s">
        <v>1440</v>
      </c>
      <c r="GHJ48" s="19" t="s">
        <v>1440</v>
      </c>
      <c r="GHK48" s="19" t="s">
        <v>1440</v>
      </c>
      <c r="GHL48" s="19" t="s">
        <v>1440</v>
      </c>
      <c r="GHM48" s="19" t="s">
        <v>1440</v>
      </c>
      <c r="GHN48" s="19" t="s">
        <v>1440</v>
      </c>
      <c r="GHO48" s="19" t="s">
        <v>1440</v>
      </c>
      <c r="GHP48" s="19" t="s">
        <v>1440</v>
      </c>
      <c r="GHQ48" s="19" t="s">
        <v>1440</v>
      </c>
      <c r="GHR48" s="19" t="s">
        <v>1440</v>
      </c>
      <c r="GHS48" s="19" t="s">
        <v>1440</v>
      </c>
      <c r="GHT48" s="19" t="s">
        <v>1440</v>
      </c>
      <c r="GHU48" s="19" t="s">
        <v>1440</v>
      </c>
      <c r="GHV48" s="19" t="s">
        <v>1440</v>
      </c>
      <c r="GHW48" s="19" t="s">
        <v>1440</v>
      </c>
      <c r="GHX48" s="19" t="s">
        <v>1440</v>
      </c>
      <c r="GHY48" s="19" t="s">
        <v>1440</v>
      </c>
      <c r="GHZ48" s="19" t="s">
        <v>1440</v>
      </c>
      <c r="GIA48" s="19" t="s">
        <v>1440</v>
      </c>
      <c r="GIB48" s="19" t="s">
        <v>1440</v>
      </c>
      <c r="GIC48" s="19" t="s">
        <v>1440</v>
      </c>
      <c r="GID48" s="19" t="s">
        <v>1440</v>
      </c>
      <c r="GIE48" s="19" t="s">
        <v>1440</v>
      </c>
      <c r="GIF48" s="19" t="s">
        <v>1440</v>
      </c>
      <c r="GIG48" s="19" t="s">
        <v>1440</v>
      </c>
      <c r="GIH48" s="19" t="s">
        <v>1440</v>
      </c>
      <c r="GII48" s="19" t="s">
        <v>1440</v>
      </c>
      <c r="GIJ48" s="19" t="s">
        <v>1440</v>
      </c>
      <c r="GIK48" s="19" t="s">
        <v>1440</v>
      </c>
      <c r="GIL48" s="19" t="s">
        <v>1440</v>
      </c>
      <c r="GIM48" s="19" t="s">
        <v>1440</v>
      </c>
      <c r="GIN48" s="19" t="s">
        <v>1440</v>
      </c>
      <c r="GIO48" s="19" t="s">
        <v>1440</v>
      </c>
      <c r="GIP48" s="19" t="s">
        <v>1440</v>
      </c>
      <c r="GIQ48" s="19" t="s">
        <v>1440</v>
      </c>
      <c r="GIR48" s="19" t="s">
        <v>1440</v>
      </c>
      <c r="GIS48" s="19" t="s">
        <v>1440</v>
      </c>
      <c r="GIT48" s="19" t="s">
        <v>1440</v>
      </c>
      <c r="GIU48" s="19" t="s">
        <v>1440</v>
      </c>
      <c r="GIV48" s="19" t="s">
        <v>1440</v>
      </c>
      <c r="GIW48" s="19" t="s">
        <v>1440</v>
      </c>
      <c r="GIX48" s="19" t="s">
        <v>1440</v>
      </c>
      <c r="GIY48" s="19" t="s">
        <v>1440</v>
      </c>
      <c r="GIZ48" s="19" t="s">
        <v>1440</v>
      </c>
      <c r="GJA48" s="19" t="s">
        <v>1440</v>
      </c>
      <c r="GJB48" s="19" t="s">
        <v>1440</v>
      </c>
      <c r="GJC48" s="19" t="s">
        <v>1440</v>
      </c>
      <c r="GJD48" s="19" t="s">
        <v>1440</v>
      </c>
      <c r="GJE48" s="19" t="s">
        <v>1440</v>
      </c>
      <c r="GJF48" s="19" t="s">
        <v>1440</v>
      </c>
      <c r="GJG48" s="19" t="s">
        <v>1440</v>
      </c>
      <c r="GJH48" s="19" t="s">
        <v>1440</v>
      </c>
      <c r="GJI48" s="19" t="s">
        <v>1440</v>
      </c>
      <c r="GJJ48" s="19" t="s">
        <v>1440</v>
      </c>
      <c r="GJK48" s="19" t="s">
        <v>1440</v>
      </c>
      <c r="GJL48" s="19" t="s">
        <v>1440</v>
      </c>
      <c r="GJM48" s="19" t="s">
        <v>1440</v>
      </c>
      <c r="GJN48" s="19" t="s">
        <v>1440</v>
      </c>
      <c r="GJO48" s="19" t="s">
        <v>1440</v>
      </c>
      <c r="GJP48" s="19" t="s">
        <v>1440</v>
      </c>
      <c r="GJQ48" s="19" t="s">
        <v>1440</v>
      </c>
      <c r="GJR48" s="19" t="s">
        <v>1440</v>
      </c>
      <c r="GJS48" s="19" t="s">
        <v>1440</v>
      </c>
      <c r="GJT48" s="19" t="s">
        <v>1440</v>
      </c>
      <c r="GJU48" s="19" t="s">
        <v>1440</v>
      </c>
      <c r="GJV48" s="19" t="s">
        <v>1440</v>
      </c>
      <c r="GJW48" s="19" t="s">
        <v>1440</v>
      </c>
      <c r="GJX48" s="19" t="s">
        <v>1440</v>
      </c>
      <c r="GJY48" s="19" t="s">
        <v>1440</v>
      </c>
      <c r="GJZ48" s="19" t="s">
        <v>1440</v>
      </c>
      <c r="GKA48" s="19" t="s">
        <v>1440</v>
      </c>
      <c r="GKB48" s="19" t="s">
        <v>1440</v>
      </c>
      <c r="GKC48" s="19" t="s">
        <v>1440</v>
      </c>
      <c r="GKD48" s="19" t="s">
        <v>1440</v>
      </c>
      <c r="GKE48" s="19" t="s">
        <v>1440</v>
      </c>
      <c r="GKF48" s="19" t="s">
        <v>1440</v>
      </c>
      <c r="GKG48" s="19" t="s">
        <v>1440</v>
      </c>
      <c r="GKH48" s="19" t="s">
        <v>1440</v>
      </c>
      <c r="GKI48" s="19" t="s">
        <v>1440</v>
      </c>
      <c r="GKJ48" s="19" t="s">
        <v>1440</v>
      </c>
      <c r="GKK48" s="19" t="s">
        <v>1440</v>
      </c>
      <c r="GKL48" s="19" t="s">
        <v>1440</v>
      </c>
      <c r="GKM48" s="19" t="s">
        <v>1440</v>
      </c>
      <c r="GKN48" s="19" t="s">
        <v>1440</v>
      </c>
      <c r="GKO48" s="19" t="s">
        <v>1440</v>
      </c>
      <c r="GKP48" s="19" t="s">
        <v>1440</v>
      </c>
      <c r="GKQ48" s="19" t="s">
        <v>1440</v>
      </c>
      <c r="GKR48" s="19" t="s">
        <v>1440</v>
      </c>
      <c r="GKS48" s="19" t="s">
        <v>1440</v>
      </c>
      <c r="GKT48" s="19" t="s">
        <v>1440</v>
      </c>
      <c r="GKU48" s="19" t="s">
        <v>1440</v>
      </c>
      <c r="GKV48" s="19" t="s">
        <v>1440</v>
      </c>
      <c r="GKW48" s="19" t="s">
        <v>1440</v>
      </c>
      <c r="GKX48" s="19" t="s">
        <v>1440</v>
      </c>
      <c r="GKY48" s="19" t="s">
        <v>1440</v>
      </c>
      <c r="GKZ48" s="19" t="s">
        <v>1440</v>
      </c>
      <c r="GLA48" s="19" t="s">
        <v>1440</v>
      </c>
      <c r="GLB48" s="19" t="s">
        <v>1440</v>
      </c>
      <c r="GLC48" s="19" t="s">
        <v>1440</v>
      </c>
      <c r="GLD48" s="19" t="s">
        <v>1440</v>
      </c>
      <c r="GLE48" s="19" t="s">
        <v>1440</v>
      </c>
      <c r="GLF48" s="19" t="s">
        <v>1440</v>
      </c>
      <c r="GLG48" s="19" t="s">
        <v>1440</v>
      </c>
      <c r="GLH48" s="19" t="s">
        <v>1440</v>
      </c>
      <c r="GLI48" s="19" t="s">
        <v>1440</v>
      </c>
      <c r="GLJ48" s="19" t="s">
        <v>1440</v>
      </c>
      <c r="GLK48" s="19" t="s">
        <v>1440</v>
      </c>
      <c r="GLL48" s="19" t="s">
        <v>1440</v>
      </c>
      <c r="GLM48" s="19" t="s">
        <v>1440</v>
      </c>
      <c r="GLN48" s="19" t="s">
        <v>1440</v>
      </c>
      <c r="GLO48" s="19" t="s">
        <v>1440</v>
      </c>
      <c r="GLP48" s="19" t="s">
        <v>1440</v>
      </c>
      <c r="GLQ48" s="19" t="s">
        <v>1440</v>
      </c>
      <c r="GLR48" s="19" t="s">
        <v>1440</v>
      </c>
      <c r="GLS48" s="19" t="s">
        <v>1440</v>
      </c>
      <c r="GLT48" s="19" t="s">
        <v>1440</v>
      </c>
      <c r="GLU48" s="19" t="s">
        <v>1440</v>
      </c>
      <c r="GLV48" s="19" t="s">
        <v>1440</v>
      </c>
      <c r="GLW48" s="19" t="s">
        <v>1440</v>
      </c>
      <c r="GLX48" s="19" t="s">
        <v>1440</v>
      </c>
      <c r="GLY48" s="19" t="s">
        <v>1440</v>
      </c>
      <c r="GLZ48" s="19" t="s">
        <v>1440</v>
      </c>
      <c r="GMA48" s="19" t="s">
        <v>1440</v>
      </c>
      <c r="GMB48" s="19" t="s">
        <v>1440</v>
      </c>
      <c r="GMC48" s="19" t="s">
        <v>1440</v>
      </c>
      <c r="GMD48" s="19" t="s">
        <v>1440</v>
      </c>
      <c r="GME48" s="19" t="s">
        <v>1440</v>
      </c>
      <c r="GMF48" s="19" t="s">
        <v>1440</v>
      </c>
      <c r="GMG48" s="19" t="s">
        <v>1440</v>
      </c>
      <c r="GMH48" s="19" t="s">
        <v>1440</v>
      </c>
      <c r="GMI48" s="19" t="s">
        <v>1440</v>
      </c>
      <c r="GMJ48" s="19" t="s">
        <v>1440</v>
      </c>
      <c r="GMK48" s="19" t="s">
        <v>1440</v>
      </c>
      <c r="GML48" s="19" t="s">
        <v>1440</v>
      </c>
      <c r="GMM48" s="19" t="s">
        <v>1440</v>
      </c>
      <c r="GMN48" s="19" t="s">
        <v>1440</v>
      </c>
      <c r="GMO48" s="19" t="s">
        <v>1440</v>
      </c>
      <c r="GMP48" s="19" t="s">
        <v>1440</v>
      </c>
      <c r="GMQ48" s="19" t="s">
        <v>1440</v>
      </c>
      <c r="GMR48" s="19" t="s">
        <v>1440</v>
      </c>
      <c r="GMS48" s="19" t="s">
        <v>1440</v>
      </c>
      <c r="GMT48" s="19" t="s">
        <v>1440</v>
      </c>
      <c r="GMU48" s="19" t="s">
        <v>1440</v>
      </c>
      <c r="GMV48" s="19" t="s">
        <v>1440</v>
      </c>
      <c r="GMW48" s="19" t="s">
        <v>1440</v>
      </c>
      <c r="GMX48" s="19" t="s">
        <v>1440</v>
      </c>
      <c r="GMY48" s="19" t="s">
        <v>1440</v>
      </c>
      <c r="GMZ48" s="19" t="s">
        <v>1440</v>
      </c>
      <c r="GNA48" s="19" t="s">
        <v>1440</v>
      </c>
      <c r="GNB48" s="19" t="s">
        <v>1440</v>
      </c>
      <c r="GNC48" s="19" t="s">
        <v>1440</v>
      </c>
      <c r="GND48" s="19" t="s">
        <v>1440</v>
      </c>
      <c r="GNE48" s="19" t="s">
        <v>1440</v>
      </c>
      <c r="GNF48" s="19" t="s">
        <v>1440</v>
      </c>
      <c r="GNG48" s="19" t="s">
        <v>1440</v>
      </c>
      <c r="GNH48" s="19" t="s">
        <v>1440</v>
      </c>
      <c r="GNI48" s="19" t="s">
        <v>1440</v>
      </c>
      <c r="GNJ48" s="19" t="s">
        <v>1440</v>
      </c>
      <c r="GNK48" s="19" t="s">
        <v>1440</v>
      </c>
      <c r="GNL48" s="19" t="s">
        <v>1440</v>
      </c>
      <c r="GNM48" s="19" t="s">
        <v>1440</v>
      </c>
      <c r="GNN48" s="19" t="s">
        <v>1440</v>
      </c>
      <c r="GNO48" s="19" t="s">
        <v>1440</v>
      </c>
      <c r="GNP48" s="19" t="s">
        <v>1440</v>
      </c>
      <c r="GNQ48" s="19" t="s">
        <v>1440</v>
      </c>
      <c r="GNR48" s="19" t="s">
        <v>1440</v>
      </c>
      <c r="GNS48" s="19" t="s">
        <v>1440</v>
      </c>
      <c r="GNT48" s="19" t="s">
        <v>1440</v>
      </c>
      <c r="GNU48" s="19" t="s">
        <v>1440</v>
      </c>
      <c r="GNV48" s="19" t="s">
        <v>1440</v>
      </c>
      <c r="GNW48" s="19" t="s">
        <v>1440</v>
      </c>
      <c r="GNX48" s="19" t="s">
        <v>1440</v>
      </c>
      <c r="GNY48" s="19" t="s">
        <v>1440</v>
      </c>
      <c r="GNZ48" s="19" t="s">
        <v>1440</v>
      </c>
      <c r="GOA48" s="19" t="s">
        <v>1440</v>
      </c>
      <c r="GOB48" s="19" t="s">
        <v>1440</v>
      </c>
      <c r="GOC48" s="19" t="s">
        <v>1440</v>
      </c>
      <c r="GOD48" s="19" t="s">
        <v>1440</v>
      </c>
      <c r="GOE48" s="19" t="s">
        <v>1440</v>
      </c>
      <c r="GOF48" s="19" t="s">
        <v>1440</v>
      </c>
      <c r="GOG48" s="19" t="s">
        <v>1440</v>
      </c>
      <c r="GOH48" s="19" t="s">
        <v>1440</v>
      </c>
      <c r="GOI48" s="19" t="s">
        <v>1440</v>
      </c>
      <c r="GOJ48" s="19" t="s">
        <v>1440</v>
      </c>
      <c r="GOK48" s="19" t="s">
        <v>1440</v>
      </c>
      <c r="GOL48" s="19" t="s">
        <v>1440</v>
      </c>
      <c r="GOM48" s="19" t="s">
        <v>1440</v>
      </c>
      <c r="GON48" s="19" t="s">
        <v>1440</v>
      </c>
      <c r="GOO48" s="19" t="s">
        <v>1440</v>
      </c>
      <c r="GOP48" s="19" t="s">
        <v>1440</v>
      </c>
      <c r="GOQ48" s="19" t="s">
        <v>1440</v>
      </c>
      <c r="GOR48" s="19" t="s">
        <v>1440</v>
      </c>
      <c r="GOS48" s="19" t="s">
        <v>1440</v>
      </c>
      <c r="GOT48" s="19" t="s">
        <v>1440</v>
      </c>
      <c r="GOU48" s="19" t="s">
        <v>1440</v>
      </c>
      <c r="GOV48" s="19" t="s">
        <v>1440</v>
      </c>
      <c r="GOW48" s="19" t="s">
        <v>1440</v>
      </c>
      <c r="GOX48" s="19" t="s">
        <v>1440</v>
      </c>
      <c r="GOY48" s="19" t="s">
        <v>1440</v>
      </c>
      <c r="GOZ48" s="19" t="s">
        <v>1440</v>
      </c>
      <c r="GPA48" s="19" t="s">
        <v>1440</v>
      </c>
      <c r="GPB48" s="19" t="s">
        <v>1440</v>
      </c>
      <c r="GPC48" s="19" t="s">
        <v>1440</v>
      </c>
      <c r="GPD48" s="19" t="s">
        <v>1440</v>
      </c>
      <c r="GPE48" s="19" t="s">
        <v>1440</v>
      </c>
      <c r="GPF48" s="19" t="s">
        <v>1440</v>
      </c>
      <c r="GPG48" s="19" t="s">
        <v>1440</v>
      </c>
      <c r="GPH48" s="19" t="s">
        <v>1440</v>
      </c>
      <c r="GPI48" s="19" t="s">
        <v>1440</v>
      </c>
      <c r="GPJ48" s="19" t="s">
        <v>1440</v>
      </c>
      <c r="GPK48" s="19" t="s">
        <v>1440</v>
      </c>
      <c r="GPL48" s="19" t="s">
        <v>1440</v>
      </c>
      <c r="GPM48" s="19" t="s">
        <v>1440</v>
      </c>
      <c r="GPN48" s="19" t="s">
        <v>1440</v>
      </c>
      <c r="GPO48" s="19" t="s">
        <v>1440</v>
      </c>
      <c r="GPP48" s="19" t="s">
        <v>1440</v>
      </c>
      <c r="GPQ48" s="19" t="s">
        <v>1440</v>
      </c>
      <c r="GPR48" s="19" t="s">
        <v>1440</v>
      </c>
      <c r="GPS48" s="19" t="s">
        <v>1440</v>
      </c>
      <c r="GPT48" s="19" t="s">
        <v>1440</v>
      </c>
      <c r="GPU48" s="19" t="s">
        <v>1440</v>
      </c>
      <c r="GPV48" s="19" t="s">
        <v>1440</v>
      </c>
      <c r="GPW48" s="19" t="s">
        <v>1440</v>
      </c>
      <c r="GPX48" s="19" t="s">
        <v>1440</v>
      </c>
      <c r="GPY48" s="19" t="s">
        <v>1440</v>
      </c>
      <c r="GPZ48" s="19" t="s">
        <v>1440</v>
      </c>
      <c r="GQA48" s="19" t="s">
        <v>1440</v>
      </c>
      <c r="GQB48" s="19" t="s">
        <v>1440</v>
      </c>
      <c r="GQC48" s="19" t="s">
        <v>1440</v>
      </c>
      <c r="GQD48" s="19" t="s">
        <v>1440</v>
      </c>
      <c r="GQE48" s="19" t="s">
        <v>1440</v>
      </c>
      <c r="GQF48" s="19" t="s">
        <v>1440</v>
      </c>
      <c r="GQG48" s="19" t="s">
        <v>1440</v>
      </c>
      <c r="GQH48" s="19" t="s">
        <v>1440</v>
      </c>
      <c r="GQI48" s="19" t="s">
        <v>1440</v>
      </c>
      <c r="GQJ48" s="19" t="s">
        <v>1440</v>
      </c>
      <c r="GQK48" s="19" t="s">
        <v>1440</v>
      </c>
      <c r="GQL48" s="19" t="s">
        <v>1440</v>
      </c>
      <c r="GQM48" s="19" t="s">
        <v>1440</v>
      </c>
      <c r="GQN48" s="19" t="s">
        <v>1440</v>
      </c>
      <c r="GQO48" s="19" t="s">
        <v>1440</v>
      </c>
      <c r="GQP48" s="19" t="s">
        <v>1440</v>
      </c>
      <c r="GQQ48" s="19" t="s">
        <v>1440</v>
      </c>
      <c r="GQR48" s="19" t="s">
        <v>1440</v>
      </c>
      <c r="GQS48" s="19" t="s">
        <v>1440</v>
      </c>
      <c r="GQT48" s="19" t="s">
        <v>1440</v>
      </c>
      <c r="GQU48" s="19" t="s">
        <v>1440</v>
      </c>
      <c r="GQV48" s="19" t="s">
        <v>1440</v>
      </c>
      <c r="GQW48" s="19" t="s">
        <v>1440</v>
      </c>
      <c r="GQX48" s="19" t="s">
        <v>1440</v>
      </c>
      <c r="GQY48" s="19" t="s">
        <v>1440</v>
      </c>
      <c r="GQZ48" s="19" t="s">
        <v>1440</v>
      </c>
      <c r="GRA48" s="19" t="s">
        <v>1440</v>
      </c>
      <c r="GRB48" s="19" t="s">
        <v>1440</v>
      </c>
      <c r="GRC48" s="19" t="s">
        <v>1440</v>
      </c>
      <c r="GRD48" s="19" t="s">
        <v>1440</v>
      </c>
      <c r="GRE48" s="19" t="s">
        <v>1440</v>
      </c>
      <c r="GRF48" s="19" t="s">
        <v>1440</v>
      </c>
      <c r="GRG48" s="19" t="s">
        <v>1440</v>
      </c>
      <c r="GRH48" s="19" t="s">
        <v>1440</v>
      </c>
      <c r="GRI48" s="19" t="s">
        <v>1440</v>
      </c>
      <c r="GRJ48" s="19" t="s">
        <v>1440</v>
      </c>
      <c r="GRK48" s="19" t="s">
        <v>1440</v>
      </c>
      <c r="GRL48" s="19" t="s">
        <v>1440</v>
      </c>
      <c r="GRM48" s="19" t="s">
        <v>1440</v>
      </c>
      <c r="GRN48" s="19" t="s">
        <v>1440</v>
      </c>
      <c r="GRO48" s="19" t="s">
        <v>1440</v>
      </c>
      <c r="GRP48" s="19" t="s">
        <v>1440</v>
      </c>
      <c r="GRQ48" s="19" t="s">
        <v>1440</v>
      </c>
      <c r="GRR48" s="19" t="s">
        <v>1440</v>
      </c>
      <c r="GRS48" s="19" t="s">
        <v>1440</v>
      </c>
      <c r="GRT48" s="19" t="s">
        <v>1440</v>
      </c>
      <c r="GRU48" s="19" t="s">
        <v>1440</v>
      </c>
      <c r="GRV48" s="19" t="s">
        <v>1440</v>
      </c>
      <c r="GRW48" s="19" t="s">
        <v>1440</v>
      </c>
      <c r="GRX48" s="19" t="s">
        <v>1440</v>
      </c>
      <c r="GRY48" s="19" t="s">
        <v>1440</v>
      </c>
      <c r="GRZ48" s="19" t="s">
        <v>1440</v>
      </c>
      <c r="GSA48" s="19" t="s">
        <v>1440</v>
      </c>
      <c r="GSB48" s="19" t="s">
        <v>1440</v>
      </c>
      <c r="GSC48" s="19" t="s">
        <v>1440</v>
      </c>
      <c r="GSD48" s="19" t="s">
        <v>1440</v>
      </c>
      <c r="GSE48" s="19" t="s">
        <v>1440</v>
      </c>
      <c r="GSF48" s="19" t="s">
        <v>1440</v>
      </c>
      <c r="GSG48" s="19" t="s">
        <v>1440</v>
      </c>
      <c r="GSH48" s="19" t="s">
        <v>1440</v>
      </c>
      <c r="GSI48" s="19" t="s">
        <v>1440</v>
      </c>
      <c r="GSJ48" s="19" t="s">
        <v>1440</v>
      </c>
      <c r="GSK48" s="19" t="s">
        <v>1440</v>
      </c>
      <c r="GSL48" s="19" t="s">
        <v>1440</v>
      </c>
      <c r="GSM48" s="19" t="s">
        <v>1440</v>
      </c>
      <c r="GSN48" s="19" t="s">
        <v>1440</v>
      </c>
      <c r="GSO48" s="19" t="s">
        <v>1440</v>
      </c>
      <c r="GSP48" s="19" t="s">
        <v>1440</v>
      </c>
      <c r="GSQ48" s="19" t="s">
        <v>1440</v>
      </c>
      <c r="GSR48" s="19" t="s">
        <v>1440</v>
      </c>
      <c r="GSS48" s="19" t="s">
        <v>1440</v>
      </c>
      <c r="GST48" s="19" t="s">
        <v>1440</v>
      </c>
      <c r="GSU48" s="19" t="s">
        <v>1440</v>
      </c>
      <c r="GSV48" s="19" t="s">
        <v>1440</v>
      </c>
      <c r="GSW48" s="19" t="s">
        <v>1440</v>
      </c>
      <c r="GSX48" s="19" t="s">
        <v>1440</v>
      </c>
      <c r="GSY48" s="19" t="s">
        <v>1440</v>
      </c>
      <c r="GSZ48" s="19" t="s">
        <v>1440</v>
      </c>
      <c r="GTA48" s="19" t="s">
        <v>1440</v>
      </c>
      <c r="GTB48" s="19" t="s">
        <v>1440</v>
      </c>
      <c r="GTC48" s="19" t="s">
        <v>1440</v>
      </c>
      <c r="GTD48" s="19" t="s">
        <v>1440</v>
      </c>
      <c r="GTE48" s="19" t="s">
        <v>1440</v>
      </c>
      <c r="GTF48" s="19" t="s">
        <v>1440</v>
      </c>
      <c r="GTG48" s="19" t="s">
        <v>1440</v>
      </c>
      <c r="GTH48" s="19" t="s">
        <v>1440</v>
      </c>
      <c r="GTI48" s="19" t="s">
        <v>1440</v>
      </c>
      <c r="GTJ48" s="19" t="s">
        <v>1440</v>
      </c>
      <c r="GTK48" s="19" t="s">
        <v>1440</v>
      </c>
      <c r="GTL48" s="19" t="s">
        <v>1440</v>
      </c>
      <c r="GTM48" s="19" t="s">
        <v>1440</v>
      </c>
      <c r="GTN48" s="19" t="s">
        <v>1440</v>
      </c>
      <c r="GTO48" s="19" t="s">
        <v>1440</v>
      </c>
      <c r="GTP48" s="19" t="s">
        <v>1440</v>
      </c>
      <c r="GTQ48" s="19" t="s">
        <v>1440</v>
      </c>
      <c r="GTR48" s="19" t="s">
        <v>1440</v>
      </c>
      <c r="GTS48" s="19" t="s">
        <v>1440</v>
      </c>
      <c r="GTT48" s="19" t="s">
        <v>1440</v>
      </c>
      <c r="GTU48" s="19" t="s">
        <v>1440</v>
      </c>
      <c r="GTV48" s="19" t="s">
        <v>1440</v>
      </c>
      <c r="GTW48" s="19" t="s">
        <v>1440</v>
      </c>
      <c r="GTX48" s="19" t="s">
        <v>1440</v>
      </c>
      <c r="GTY48" s="19" t="s">
        <v>1440</v>
      </c>
      <c r="GTZ48" s="19" t="s">
        <v>1440</v>
      </c>
      <c r="GUA48" s="19" t="s">
        <v>1440</v>
      </c>
      <c r="GUB48" s="19" t="s">
        <v>1440</v>
      </c>
      <c r="GUC48" s="19" t="s">
        <v>1440</v>
      </c>
      <c r="GUD48" s="19" t="s">
        <v>1440</v>
      </c>
      <c r="GUE48" s="19" t="s">
        <v>1440</v>
      </c>
      <c r="GUF48" s="19" t="s">
        <v>1440</v>
      </c>
      <c r="GUG48" s="19" t="s">
        <v>1440</v>
      </c>
      <c r="GUH48" s="19" t="s">
        <v>1440</v>
      </c>
      <c r="GUI48" s="19" t="s">
        <v>1440</v>
      </c>
      <c r="GUJ48" s="19" t="s">
        <v>1440</v>
      </c>
      <c r="GUK48" s="19" t="s">
        <v>1440</v>
      </c>
      <c r="GUL48" s="19" t="s">
        <v>1440</v>
      </c>
      <c r="GUM48" s="19" t="s">
        <v>1440</v>
      </c>
      <c r="GUN48" s="19" t="s">
        <v>1440</v>
      </c>
      <c r="GUO48" s="19" t="s">
        <v>1440</v>
      </c>
      <c r="GUP48" s="19" t="s">
        <v>1440</v>
      </c>
      <c r="GUQ48" s="19" t="s">
        <v>1440</v>
      </c>
      <c r="GUR48" s="19" t="s">
        <v>1440</v>
      </c>
      <c r="GUS48" s="19" t="s">
        <v>1440</v>
      </c>
      <c r="GUT48" s="19" t="s">
        <v>1440</v>
      </c>
      <c r="GUU48" s="19" t="s">
        <v>1440</v>
      </c>
      <c r="GUV48" s="19" t="s">
        <v>1440</v>
      </c>
      <c r="GUW48" s="19" t="s">
        <v>1440</v>
      </c>
      <c r="GUX48" s="19" t="s">
        <v>1440</v>
      </c>
      <c r="GUY48" s="19" t="s">
        <v>1440</v>
      </c>
      <c r="GUZ48" s="19" t="s">
        <v>1440</v>
      </c>
      <c r="GVA48" s="19" t="s">
        <v>1440</v>
      </c>
      <c r="GVB48" s="19" t="s">
        <v>1440</v>
      </c>
      <c r="GVC48" s="19" t="s">
        <v>1440</v>
      </c>
      <c r="GVD48" s="19" t="s">
        <v>1440</v>
      </c>
      <c r="GVE48" s="19" t="s">
        <v>1440</v>
      </c>
      <c r="GVF48" s="19" t="s">
        <v>1440</v>
      </c>
      <c r="GVG48" s="19" t="s">
        <v>1440</v>
      </c>
      <c r="GVH48" s="19" t="s">
        <v>1440</v>
      </c>
      <c r="GVI48" s="19" t="s">
        <v>1440</v>
      </c>
      <c r="GVJ48" s="19" t="s">
        <v>1440</v>
      </c>
      <c r="GVK48" s="19" t="s">
        <v>1440</v>
      </c>
      <c r="GVL48" s="19" t="s">
        <v>1440</v>
      </c>
      <c r="GVM48" s="19" t="s">
        <v>1440</v>
      </c>
      <c r="GVN48" s="19" t="s">
        <v>1440</v>
      </c>
      <c r="GVO48" s="19" t="s">
        <v>1440</v>
      </c>
      <c r="GVP48" s="19" t="s">
        <v>1440</v>
      </c>
      <c r="GVQ48" s="19" t="s">
        <v>1440</v>
      </c>
      <c r="GVR48" s="19" t="s">
        <v>1440</v>
      </c>
      <c r="GVS48" s="19" t="s">
        <v>1440</v>
      </c>
      <c r="GVT48" s="19" t="s">
        <v>1440</v>
      </c>
      <c r="GVU48" s="19" t="s">
        <v>1440</v>
      </c>
      <c r="GVV48" s="19" t="s">
        <v>1440</v>
      </c>
      <c r="GVW48" s="19" t="s">
        <v>1440</v>
      </c>
      <c r="GVX48" s="19" t="s">
        <v>1440</v>
      </c>
      <c r="GVY48" s="19" t="s">
        <v>1440</v>
      </c>
      <c r="GVZ48" s="19" t="s">
        <v>1440</v>
      </c>
      <c r="GWA48" s="19" t="s">
        <v>1440</v>
      </c>
      <c r="GWB48" s="19" t="s">
        <v>1440</v>
      </c>
      <c r="GWC48" s="19" t="s">
        <v>1440</v>
      </c>
      <c r="GWD48" s="19" t="s">
        <v>1440</v>
      </c>
      <c r="GWE48" s="19" t="s">
        <v>1440</v>
      </c>
      <c r="GWF48" s="19" t="s">
        <v>1440</v>
      </c>
      <c r="GWG48" s="19" t="s">
        <v>1440</v>
      </c>
      <c r="GWH48" s="19" t="s">
        <v>1440</v>
      </c>
      <c r="GWI48" s="19" t="s">
        <v>1440</v>
      </c>
      <c r="GWJ48" s="19" t="s">
        <v>1440</v>
      </c>
      <c r="GWK48" s="19" t="s">
        <v>1440</v>
      </c>
      <c r="GWL48" s="19" t="s">
        <v>1440</v>
      </c>
      <c r="GWM48" s="19" t="s">
        <v>1440</v>
      </c>
      <c r="GWN48" s="19" t="s">
        <v>1440</v>
      </c>
      <c r="GWO48" s="19" t="s">
        <v>1440</v>
      </c>
      <c r="GWP48" s="19" t="s">
        <v>1440</v>
      </c>
      <c r="GWQ48" s="19" t="s">
        <v>1440</v>
      </c>
      <c r="GWR48" s="19" t="s">
        <v>1440</v>
      </c>
      <c r="GWS48" s="19" t="s">
        <v>1440</v>
      </c>
      <c r="GWT48" s="19" t="s">
        <v>1440</v>
      </c>
      <c r="GWU48" s="19" t="s">
        <v>1440</v>
      </c>
      <c r="GWV48" s="19" t="s">
        <v>1440</v>
      </c>
      <c r="GWW48" s="19" t="s">
        <v>1440</v>
      </c>
      <c r="GWX48" s="19" t="s">
        <v>1440</v>
      </c>
      <c r="GWY48" s="19" t="s">
        <v>1440</v>
      </c>
      <c r="GWZ48" s="19" t="s">
        <v>1440</v>
      </c>
      <c r="GXA48" s="19" t="s">
        <v>1440</v>
      </c>
      <c r="GXB48" s="19" t="s">
        <v>1440</v>
      </c>
      <c r="GXC48" s="19" t="s">
        <v>1440</v>
      </c>
      <c r="GXD48" s="19" t="s">
        <v>1440</v>
      </c>
      <c r="GXE48" s="19" t="s">
        <v>1440</v>
      </c>
      <c r="GXF48" s="19" t="s">
        <v>1440</v>
      </c>
      <c r="GXG48" s="19" t="s">
        <v>1440</v>
      </c>
      <c r="GXH48" s="19" t="s">
        <v>1440</v>
      </c>
      <c r="GXI48" s="19" t="s">
        <v>1440</v>
      </c>
      <c r="GXJ48" s="19" t="s">
        <v>1440</v>
      </c>
      <c r="GXK48" s="19" t="s">
        <v>1440</v>
      </c>
      <c r="GXL48" s="19" t="s">
        <v>1440</v>
      </c>
      <c r="GXM48" s="19" t="s">
        <v>1440</v>
      </c>
      <c r="GXN48" s="19" t="s">
        <v>1440</v>
      </c>
      <c r="GXO48" s="19" t="s">
        <v>1440</v>
      </c>
      <c r="GXP48" s="19" t="s">
        <v>1440</v>
      </c>
      <c r="GXQ48" s="19" t="s">
        <v>1440</v>
      </c>
      <c r="GXR48" s="19" t="s">
        <v>1440</v>
      </c>
      <c r="GXS48" s="19" t="s">
        <v>1440</v>
      </c>
      <c r="GXT48" s="19" t="s">
        <v>1440</v>
      </c>
      <c r="GXU48" s="19" t="s">
        <v>1440</v>
      </c>
      <c r="GXV48" s="19" t="s">
        <v>1440</v>
      </c>
      <c r="GXW48" s="19" t="s">
        <v>1440</v>
      </c>
      <c r="GXX48" s="19" t="s">
        <v>1440</v>
      </c>
      <c r="GXY48" s="19" t="s">
        <v>1440</v>
      </c>
      <c r="GXZ48" s="19" t="s">
        <v>1440</v>
      </c>
      <c r="GYA48" s="19" t="s">
        <v>1440</v>
      </c>
      <c r="GYB48" s="19" t="s">
        <v>1440</v>
      </c>
      <c r="GYC48" s="19" t="s">
        <v>1440</v>
      </c>
      <c r="GYD48" s="19" t="s">
        <v>1440</v>
      </c>
      <c r="GYE48" s="19" t="s">
        <v>1440</v>
      </c>
      <c r="GYF48" s="19" t="s">
        <v>1440</v>
      </c>
      <c r="GYG48" s="19" t="s">
        <v>1440</v>
      </c>
      <c r="GYH48" s="19" t="s">
        <v>1440</v>
      </c>
      <c r="GYI48" s="19" t="s">
        <v>1440</v>
      </c>
      <c r="GYJ48" s="19" t="s">
        <v>1440</v>
      </c>
      <c r="GYK48" s="19" t="s">
        <v>1440</v>
      </c>
      <c r="GYL48" s="19" t="s">
        <v>1440</v>
      </c>
      <c r="GYM48" s="19" t="s">
        <v>1440</v>
      </c>
      <c r="GYN48" s="19" t="s">
        <v>1440</v>
      </c>
      <c r="GYO48" s="19" t="s">
        <v>1440</v>
      </c>
      <c r="GYP48" s="19" t="s">
        <v>1440</v>
      </c>
      <c r="GYQ48" s="19" t="s">
        <v>1440</v>
      </c>
      <c r="GYR48" s="19" t="s">
        <v>1440</v>
      </c>
      <c r="GYS48" s="19" t="s">
        <v>1440</v>
      </c>
      <c r="GYT48" s="19" t="s">
        <v>1440</v>
      </c>
      <c r="GYU48" s="19" t="s">
        <v>1440</v>
      </c>
      <c r="GYV48" s="19" t="s">
        <v>1440</v>
      </c>
      <c r="GYW48" s="19" t="s">
        <v>1440</v>
      </c>
      <c r="GYX48" s="19" t="s">
        <v>1440</v>
      </c>
      <c r="GYY48" s="19" t="s">
        <v>1440</v>
      </c>
      <c r="GYZ48" s="19" t="s">
        <v>1440</v>
      </c>
      <c r="GZA48" s="19" t="s">
        <v>1440</v>
      </c>
      <c r="GZB48" s="19" t="s">
        <v>1440</v>
      </c>
      <c r="GZC48" s="19" t="s">
        <v>1440</v>
      </c>
      <c r="GZD48" s="19" t="s">
        <v>1440</v>
      </c>
      <c r="GZE48" s="19" t="s">
        <v>1440</v>
      </c>
      <c r="GZF48" s="19" t="s">
        <v>1440</v>
      </c>
      <c r="GZG48" s="19" t="s">
        <v>1440</v>
      </c>
      <c r="GZH48" s="19" t="s">
        <v>1440</v>
      </c>
      <c r="GZI48" s="19" t="s">
        <v>1440</v>
      </c>
      <c r="GZJ48" s="19" t="s">
        <v>1440</v>
      </c>
      <c r="GZK48" s="19" t="s">
        <v>1440</v>
      </c>
      <c r="GZL48" s="19" t="s">
        <v>1440</v>
      </c>
      <c r="GZM48" s="19" t="s">
        <v>1440</v>
      </c>
      <c r="GZN48" s="19" t="s">
        <v>1440</v>
      </c>
      <c r="GZO48" s="19" t="s">
        <v>1440</v>
      </c>
      <c r="GZP48" s="19" t="s">
        <v>1440</v>
      </c>
      <c r="GZQ48" s="19" t="s">
        <v>1440</v>
      </c>
      <c r="GZR48" s="19" t="s">
        <v>1440</v>
      </c>
      <c r="GZS48" s="19" t="s">
        <v>1440</v>
      </c>
      <c r="GZT48" s="19" t="s">
        <v>1440</v>
      </c>
      <c r="GZU48" s="19" t="s">
        <v>1440</v>
      </c>
      <c r="GZV48" s="19" t="s">
        <v>1440</v>
      </c>
      <c r="GZW48" s="19" t="s">
        <v>1440</v>
      </c>
      <c r="GZX48" s="19" t="s">
        <v>1440</v>
      </c>
      <c r="GZY48" s="19" t="s">
        <v>1440</v>
      </c>
      <c r="GZZ48" s="19" t="s">
        <v>1440</v>
      </c>
      <c r="HAA48" s="19" t="s">
        <v>1440</v>
      </c>
      <c r="HAB48" s="19" t="s">
        <v>1440</v>
      </c>
      <c r="HAC48" s="19" t="s">
        <v>1440</v>
      </c>
      <c r="HAD48" s="19" t="s">
        <v>1440</v>
      </c>
      <c r="HAE48" s="19" t="s">
        <v>1440</v>
      </c>
      <c r="HAF48" s="19" t="s">
        <v>1440</v>
      </c>
      <c r="HAG48" s="19" t="s">
        <v>1440</v>
      </c>
      <c r="HAH48" s="19" t="s">
        <v>1440</v>
      </c>
      <c r="HAI48" s="19" t="s">
        <v>1440</v>
      </c>
      <c r="HAJ48" s="19" t="s">
        <v>1440</v>
      </c>
      <c r="HAK48" s="19" t="s">
        <v>1440</v>
      </c>
      <c r="HAL48" s="19" t="s">
        <v>1440</v>
      </c>
      <c r="HAM48" s="19" t="s">
        <v>1440</v>
      </c>
      <c r="HAN48" s="19" t="s">
        <v>1440</v>
      </c>
      <c r="HAO48" s="19" t="s">
        <v>1440</v>
      </c>
      <c r="HAP48" s="19" t="s">
        <v>1440</v>
      </c>
      <c r="HAQ48" s="19" t="s">
        <v>1440</v>
      </c>
      <c r="HAR48" s="19" t="s">
        <v>1440</v>
      </c>
      <c r="HAS48" s="19" t="s">
        <v>1440</v>
      </c>
      <c r="HAT48" s="19" t="s">
        <v>1440</v>
      </c>
      <c r="HAU48" s="19" t="s">
        <v>1440</v>
      </c>
      <c r="HAV48" s="19" t="s">
        <v>1440</v>
      </c>
      <c r="HAW48" s="19" t="s">
        <v>1440</v>
      </c>
      <c r="HAX48" s="19" t="s">
        <v>1440</v>
      </c>
      <c r="HAY48" s="19" t="s">
        <v>1440</v>
      </c>
      <c r="HAZ48" s="19" t="s">
        <v>1440</v>
      </c>
      <c r="HBA48" s="19" t="s">
        <v>1440</v>
      </c>
      <c r="HBB48" s="19" t="s">
        <v>1440</v>
      </c>
      <c r="HBC48" s="19" t="s">
        <v>1440</v>
      </c>
      <c r="HBD48" s="19" t="s">
        <v>1440</v>
      </c>
      <c r="HBE48" s="19" t="s">
        <v>1440</v>
      </c>
      <c r="HBF48" s="19" t="s">
        <v>1440</v>
      </c>
      <c r="HBG48" s="19" t="s">
        <v>1440</v>
      </c>
      <c r="HBH48" s="19" t="s">
        <v>1440</v>
      </c>
      <c r="HBI48" s="19" t="s">
        <v>1440</v>
      </c>
      <c r="HBJ48" s="19" t="s">
        <v>1440</v>
      </c>
      <c r="HBK48" s="19" t="s">
        <v>1440</v>
      </c>
      <c r="HBL48" s="19" t="s">
        <v>1440</v>
      </c>
      <c r="HBM48" s="19" t="s">
        <v>1440</v>
      </c>
      <c r="HBN48" s="19" t="s">
        <v>1440</v>
      </c>
      <c r="HBO48" s="19" t="s">
        <v>1440</v>
      </c>
      <c r="HBP48" s="19" t="s">
        <v>1440</v>
      </c>
      <c r="HBQ48" s="19" t="s">
        <v>1440</v>
      </c>
      <c r="HBR48" s="19" t="s">
        <v>1440</v>
      </c>
      <c r="HBS48" s="19" t="s">
        <v>1440</v>
      </c>
      <c r="HBT48" s="19" t="s">
        <v>1440</v>
      </c>
      <c r="HBU48" s="19" t="s">
        <v>1440</v>
      </c>
      <c r="HBV48" s="19" t="s">
        <v>1440</v>
      </c>
      <c r="HBW48" s="19" t="s">
        <v>1440</v>
      </c>
      <c r="HBX48" s="19" t="s">
        <v>1440</v>
      </c>
      <c r="HBY48" s="19" t="s">
        <v>1440</v>
      </c>
      <c r="HBZ48" s="19" t="s">
        <v>1440</v>
      </c>
      <c r="HCA48" s="19" t="s">
        <v>1440</v>
      </c>
      <c r="HCB48" s="19" t="s">
        <v>1440</v>
      </c>
      <c r="HCC48" s="19" t="s">
        <v>1440</v>
      </c>
      <c r="HCD48" s="19" t="s">
        <v>1440</v>
      </c>
      <c r="HCE48" s="19" t="s">
        <v>1440</v>
      </c>
      <c r="HCF48" s="19" t="s">
        <v>1440</v>
      </c>
      <c r="HCG48" s="19" t="s">
        <v>1440</v>
      </c>
      <c r="HCH48" s="19" t="s">
        <v>1440</v>
      </c>
      <c r="HCI48" s="19" t="s">
        <v>1440</v>
      </c>
      <c r="HCJ48" s="19" t="s">
        <v>1440</v>
      </c>
      <c r="HCK48" s="19" t="s">
        <v>1440</v>
      </c>
      <c r="HCL48" s="19" t="s">
        <v>1440</v>
      </c>
      <c r="HCM48" s="19" t="s">
        <v>1440</v>
      </c>
      <c r="HCN48" s="19" t="s">
        <v>1440</v>
      </c>
      <c r="HCO48" s="19" t="s">
        <v>1440</v>
      </c>
      <c r="HCP48" s="19" t="s">
        <v>1440</v>
      </c>
      <c r="HCQ48" s="19" t="s">
        <v>1440</v>
      </c>
      <c r="HCR48" s="19" t="s">
        <v>1440</v>
      </c>
      <c r="HCS48" s="19" t="s">
        <v>1440</v>
      </c>
      <c r="HCT48" s="19" t="s">
        <v>1440</v>
      </c>
      <c r="HCU48" s="19" t="s">
        <v>1440</v>
      </c>
      <c r="HCV48" s="19" t="s">
        <v>1440</v>
      </c>
      <c r="HCW48" s="19" t="s">
        <v>1440</v>
      </c>
      <c r="HCX48" s="19" t="s">
        <v>1440</v>
      </c>
      <c r="HCY48" s="19" t="s">
        <v>1440</v>
      </c>
      <c r="HCZ48" s="19" t="s">
        <v>1440</v>
      </c>
      <c r="HDA48" s="19" t="s">
        <v>1440</v>
      </c>
      <c r="HDB48" s="19" t="s">
        <v>1440</v>
      </c>
      <c r="HDC48" s="19" t="s">
        <v>1440</v>
      </c>
      <c r="HDD48" s="19" t="s">
        <v>1440</v>
      </c>
      <c r="HDE48" s="19" t="s">
        <v>1440</v>
      </c>
      <c r="HDF48" s="19" t="s">
        <v>1440</v>
      </c>
      <c r="HDG48" s="19" t="s">
        <v>1440</v>
      </c>
      <c r="HDH48" s="19" t="s">
        <v>1440</v>
      </c>
      <c r="HDI48" s="19" t="s">
        <v>1440</v>
      </c>
      <c r="HDJ48" s="19" t="s">
        <v>1440</v>
      </c>
      <c r="HDK48" s="19" t="s">
        <v>1440</v>
      </c>
      <c r="HDL48" s="19" t="s">
        <v>1440</v>
      </c>
      <c r="HDM48" s="19" t="s">
        <v>1440</v>
      </c>
      <c r="HDN48" s="19" t="s">
        <v>1440</v>
      </c>
      <c r="HDO48" s="19" t="s">
        <v>1440</v>
      </c>
      <c r="HDP48" s="19" t="s">
        <v>1440</v>
      </c>
      <c r="HDQ48" s="19" t="s">
        <v>1440</v>
      </c>
      <c r="HDR48" s="19" t="s">
        <v>1440</v>
      </c>
      <c r="HDS48" s="19" t="s">
        <v>1440</v>
      </c>
      <c r="HDT48" s="19" t="s">
        <v>1440</v>
      </c>
      <c r="HDU48" s="19" t="s">
        <v>1440</v>
      </c>
      <c r="HDV48" s="19" t="s">
        <v>1440</v>
      </c>
      <c r="HDW48" s="19" t="s">
        <v>1440</v>
      </c>
      <c r="HDX48" s="19" t="s">
        <v>1440</v>
      </c>
      <c r="HDY48" s="19" t="s">
        <v>1440</v>
      </c>
      <c r="HDZ48" s="19" t="s">
        <v>1440</v>
      </c>
      <c r="HEA48" s="19" t="s">
        <v>1440</v>
      </c>
      <c r="HEB48" s="19" t="s">
        <v>1440</v>
      </c>
      <c r="HEC48" s="19" t="s">
        <v>1440</v>
      </c>
      <c r="HED48" s="19" t="s">
        <v>1440</v>
      </c>
      <c r="HEE48" s="19" t="s">
        <v>1440</v>
      </c>
      <c r="HEF48" s="19" t="s">
        <v>1440</v>
      </c>
      <c r="HEG48" s="19" t="s">
        <v>1440</v>
      </c>
      <c r="HEH48" s="19" t="s">
        <v>1440</v>
      </c>
      <c r="HEI48" s="19" t="s">
        <v>1440</v>
      </c>
      <c r="HEJ48" s="19" t="s">
        <v>1440</v>
      </c>
      <c r="HEK48" s="19" t="s">
        <v>1440</v>
      </c>
      <c r="HEL48" s="19" t="s">
        <v>1440</v>
      </c>
      <c r="HEM48" s="19" t="s">
        <v>1440</v>
      </c>
      <c r="HEN48" s="19" t="s">
        <v>1440</v>
      </c>
      <c r="HEO48" s="19" t="s">
        <v>1440</v>
      </c>
      <c r="HEP48" s="19" t="s">
        <v>1440</v>
      </c>
      <c r="HEQ48" s="19" t="s">
        <v>1440</v>
      </c>
      <c r="HER48" s="19" t="s">
        <v>1440</v>
      </c>
      <c r="HES48" s="19" t="s">
        <v>1440</v>
      </c>
      <c r="HET48" s="19" t="s">
        <v>1440</v>
      </c>
      <c r="HEU48" s="19" t="s">
        <v>1440</v>
      </c>
      <c r="HEV48" s="19" t="s">
        <v>1440</v>
      </c>
      <c r="HEW48" s="19" t="s">
        <v>1440</v>
      </c>
      <c r="HEX48" s="19" t="s">
        <v>1440</v>
      </c>
      <c r="HEY48" s="19" t="s">
        <v>1440</v>
      </c>
      <c r="HEZ48" s="19" t="s">
        <v>1440</v>
      </c>
      <c r="HFA48" s="19" t="s">
        <v>1440</v>
      </c>
      <c r="HFB48" s="19" t="s">
        <v>1440</v>
      </c>
      <c r="HFC48" s="19" t="s">
        <v>1440</v>
      </c>
      <c r="HFD48" s="19" t="s">
        <v>1440</v>
      </c>
      <c r="HFE48" s="19" t="s">
        <v>1440</v>
      </c>
      <c r="HFF48" s="19" t="s">
        <v>1440</v>
      </c>
      <c r="HFG48" s="19" t="s">
        <v>1440</v>
      </c>
      <c r="HFH48" s="19" t="s">
        <v>1440</v>
      </c>
      <c r="HFI48" s="19" t="s">
        <v>1440</v>
      </c>
      <c r="HFJ48" s="19" t="s">
        <v>1440</v>
      </c>
      <c r="HFK48" s="19" t="s">
        <v>1440</v>
      </c>
      <c r="HFL48" s="19" t="s">
        <v>1440</v>
      </c>
      <c r="HFM48" s="19" t="s">
        <v>1440</v>
      </c>
      <c r="HFN48" s="19" t="s">
        <v>1440</v>
      </c>
      <c r="HFO48" s="19" t="s">
        <v>1440</v>
      </c>
      <c r="HFP48" s="19" t="s">
        <v>1440</v>
      </c>
      <c r="HFQ48" s="19" t="s">
        <v>1440</v>
      </c>
      <c r="HFR48" s="19" t="s">
        <v>1440</v>
      </c>
      <c r="HFS48" s="19" t="s">
        <v>1440</v>
      </c>
      <c r="HFT48" s="19" t="s">
        <v>1440</v>
      </c>
      <c r="HFU48" s="19" t="s">
        <v>1440</v>
      </c>
      <c r="HFV48" s="19" t="s">
        <v>1440</v>
      </c>
      <c r="HFW48" s="19" t="s">
        <v>1440</v>
      </c>
      <c r="HFX48" s="19" t="s">
        <v>1440</v>
      </c>
      <c r="HFY48" s="19" t="s">
        <v>1440</v>
      </c>
      <c r="HFZ48" s="19" t="s">
        <v>1440</v>
      </c>
      <c r="HGA48" s="19" t="s">
        <v>1440</v>
      </c>
      <c r="HGB48" s="19" t="s">
        <v>1440</v>
      </c>
      <c r="HGC48" s="19" t="s">
        <v>1440</v>
      </c>
      <c r="HGD48" s="19" t="s">
        <v>1440</v>
      </c>
      <c r="HGE48" s="19" t="s">
        <v>1440</v>
      </c>
      <c r="HGF48" s="19" t="s">
        <v>1440</v>
      </c>
      <c r="HGG48" s="19" t="s">
        <v>1440</v>
      </c>
      <c r="HGH48" s="19" t="s">
        <v>1440</v>
      </c>
      <c r="HGI48" s="19" t="s">
        <v>1440</v>
      </c>
      <c r="HGJ48" s="19" t="s">
        <v>1440</v>
      </c>
      <c r="HGK48" s="19" t="s">
        <v>1440</v>
      </c>
      <c r="HGL48" s="19" t="s">
        <v>1440</v>
      </c>
      <c r="HGM48" s="19" t="s">
        <v>1440</v>
      </c>
      <c r="HGN48" s="19" t="s">
        <v>1440</v>
      </c>
      <c r="HGO48" s="19" t="s">
        <v>1440</v>
      </c>
      <c r="HGP48" s="19" t="s">
        <v>1440</v>
      </c>
      <c r="HGQ48" s="19" t="s">
        <v>1440</v>
      </c>
      <c r="HGR48" s="19" t="s">
        <v>1440</v>
      </c>
      <c r="HGS48" s="19" t="s">
        <v>1440</v>
      </c>
      <c r="HGT48" s="19" t="s">
        <v>1440</v>
      </c>
      <c r="HGU48" s="19" t="s">
        <v>1440</v>
      </c>
      <c r="HGV48" s="19" t="s">
        <v>1440</v>
      </c>
      <c r="HGW48" s="19" t="s">
        <v>1440</v>
      </c>
      <c r="HGX48" s="19" t="s">
        <v>1440</v>
      </c>
      <c r="HGY48" s="19" t="s">
        <v>1440</v>
      </c>
      <c r="HGZ48" s="19" t="s">
        <v>1440</v>
      </c>
      <c r="HHA48" s="19" t="s">
        <v>1440</v>
      </c>
      <c r="HHB48" s="19" t="s">
        <v>1440</v>
      </c>
      <c r="HHC48" s="19" t="s">
        <v>1440</v>
      </c>
      <c r="HHD48" s="19" t="s">
        <v>1440</v>
      </c>
      <c r="HHE48" s="19" t="s">
        <v>1440</v>
      </c>
      <c r="HHF48" s="19" t="s">
        <v>1440</v>
      </c>
      <c r="HHG48" s="19" t="s">
        <v>1440</v>
      </c>
      <c r="HHH48" s="19" t="s">
        <v>1440</v>
      </c>
      <c r="HHI48" s="19" t="s">
        <v>1440</v>
      </c>
      <c r="HHJ48" s="19" t="s">
        <v>1440</v>
      </c>
      <c r="HHK48" s="19" t="s">
        <v>1440</v>
      </c>
      <c r="HHL48" s="19" t="s">
        <v>1440</v>
      </c>
      <c r="HHM48" s="19" t="s">
        <v>1440</v>
      </c>
      <c r="HHN48" s="19" t="s">
        <v>1440</v>
      </c>
      <c r="HHO48" s="19" t="s">
        <v>1440</v>
      </c>
      <c r="HHP48" s="19" t="s">
        <v>1440</v>
      </c>
      <c r="HHQ48" s="19" t="s">
        <v>1440</v>
      </c>
      <c r="HHR48" s="19" t="s">
        <v>1440</v>
      </c>
      <c r="HHS48" s="19" t="s">
        <v>1440</v>
      </c>
      <c r="HHT48" s="19" t="s">
        <v>1440</v>
      </c>
      <c r="HHU48" s="19" t="s">
        <v>1440</v>
      </c>
      <c r="HHV48" s="19" t="s">
        <v>1440</v>
      </c>
      <c r="HHW48" s="19" t="s">
        <v>1440</v>
      </c>
      <c r="HHX48" s="19" t="s">
        <v>1440</v>
      </c>
      <c r="HHY48" s="19" t="s">
        <v>1440</v>
      </c>
      <c r="HHZ48" s="19" t="s">
        <v>1440</v>
      </c>
      <c r="HIA48" s="19" t="s">
        <v>1440</v>
      </c>
      <c r="HIB48" s="19" t="s">
        <v>1440</v>
      </c>
      <c r="HIC48" s="19" t="s">
        <v>1440</v>
      </c>
      <c r="HID48" s="19" t="s">
        <v>1440</v>
      </c>
      <c r="HIE48" s="19" t="s">
        <v>1440</v>
      </c>
      <c r="HIF48" s="19" t="s">
        <v>1440</v>
      </c>
      <c r="HIG48" s="19" t="s">
        <v>1440</v>
      </c>
      <c r="HIH48" s="19" t="s">
        <v>1440</v>
      </c>
      <c r="HII48" s="19" t="s">
        <v>1440</v>
      </c>
      <c r="HIJ48" s="19" t="s">
        <v>1440</v>
      </c>
      <c r="HIK48" s="19" t="s">
        <v>1440</v>
      </c>
      <c r="HIL48" s="19" t="s">
        <v>1440</v>
      </c>
      <c r="HIM48" s="19" t="s">
        <v>1440</v>
      </c>
      <c r="HIN48" s="19" t="s">
        <v>1440</v>
      </c>
      <c r="HIO48" s="19" t="s">
        <v>1440</v>
      </c>
      <c r="HIP48" s="19" t="s">
        <v>1440</v>
      </c>
      <c r="HIQ48" s="19" t="s">
        <v>1440</v>
      </c>
      <c r="HIR48" s="19" t="s">
        <v>1440</v>
      </c>
      <c r="HIS48" s="19" t="s">
        <v>1440</v>
      </c>
      <c r="HIT48" s="19" t="s">
        <v>1440</v>
      </c>
      <c r="HIU48" s="19" t="s">
        <v>1440</v>
      </c>
      <c r="HIV48" s="19" t="s">
        <v>1440</v>
      </c>
      <c r="HIW48" s="19" t="s">
        <v>1440</v>
      </c>
      <c r="HIX48" s="19" t="s">
        <v>1440</v>
      </c>
      <c r="HIY48" s="19" t="s">
        <v>1440</v>
      </c>
      <c r="HIZ48" s="19" t="s">
        <v>1440</v>
      </c>
      <c r="HJA48" s="19" t="s">
        <v>1440</v>
      </c>
      <c r="HJB48" s="19" t="s">
        <v>1440</v>
      </c>
      <c r="HJC48" s="19" t="s">
        <v>1440</v>
      </c>
      <c r="HJD48" s="19" t="s">
        <v>1440</v>
      </c>
      <c r="HJE48" s="19" t="s">
        <v>1440</v>
      </c>
      <c r="HJF48" s="19" t="s">
        <v>1440</v>
      </c>
      <c r="HJG48" s="19" t="s">
        <v>1440</v>
      </c>
      <c r="HJH48" s="19" t="s">
        <v>1440</v>
      </c>
      <c r="HJI48" s="19" t="s">
        <v>1440</v>
      </c>
      <c r="HJJ48" s="19" t="s">
        <v>1440</v>
      </c>
      <c r="HJK48" s="19" t="s">
        <v>1440</v>
      </c>
      <c r="HJL48" s="19" t="s">
        <v>1440</v>
      </c>
      <c r="HJM48" s="19" t="s">
        <v>1440</v>
      </c>
      <c r="HJN48" s="19" t="s">
        <v>1440</v>
      </c>
      <c r="HJO48" s="19" t="s">
        <v>1440</v>
      </c>
      <c r="HJP48" s="19" t="s">
        <v>1440</v>
      </c>
      <c r="HJQ48" s="19" t="s">
        <v>1440</v>
      </c>
      <c r="HJR48" s="19" t="s">
        <v>1440</v>
      </c>
      <c r="HJS48" s="19" t="s">
        <v>1440</v>
      </c>
      <c r="HJT48" s="19" t="s">
        <v>1440</v>
      </c>
      <c r="HJU48" s="19" t="s">
        <v>1440</v>
      </c>
      <c r="HJV48" s="19" t="s">
        <v>1440</v>
      </c>
      <c r="HJW48" s="19" t="s">
        <v>1440</v>
      </c>
      <c r="HJX48" s="19" t="s">
        <v>1440</v>
      </c>
      <c r="HJY48" s="19" t="s">
        <v>1440</v>
      </c>
      <c r="HJZ48" s="19" t="s">
        <v>1440</v>
      </c>
      <c r="HKA48" s="19" t="s">
        <v>1440</v>
      </c>
      <c r="HKB48" s="19" t="s">
        <v>1440</v>
      </c>
      <c r="HKC48" s="19" t="s">
        <v>1440</v>
      </c>
      <c r="HKD48" s="19" t="s">
        <v>1440</v>
      </c>
      <c r="HKE48" s="19" t="s">
        <v>1440</v>
      </c>
      <c r="HKF48" s="19" t="s">
        <v>1440</v>
      </c>
      <c r="HKG48" s="19" t="s">
        <v>1440</v>
      </c>
      <c r="HKH48" s="19" t="s">
        <v>1440</v>
      </c>
      <c r="HKI48" s="19" t="s">
        <v>1440</v>
      </c>
      <c r="HKJ48" s="19" t="s">
        <v>1440</v>
      </c>
      <c r="HKK48" s="19" t="s">
        <v>1440</v>
      </c>
      <c r="HKL48" s="19" t="s">
        <v>1440</v>
      </c>
      <c r="HKM48" s="19" t="s">
        <v>1440</v>
      </c>
      <c r="HKN48" s="19" t="s">
        <v>1440</v>
      </c>
      <c r="HKO48" s="19" t="s">
        <v>1440</v>
      </c>
      <c r="HKP48" s="19" t="s">
        <v>1440</v>
      </c>
      <c r="HKQ48" s="19" t="s">
        <v>1440</v>
      </c>
      <c r="HKR48" s="19" t="s">
        <v>1440</v>
      </c>
      <c r="HKS48" s="19" t="s">
        <v>1440</v>
      </c>
      <c r="HKT48" s="19" t="s">
        <v>1440</v>
      </c>
      <c r="HKU48" s="19" t="s">
        <v>1440</v>
      </c>
      <c r="HKV48" s="19" t="s">
        <v>1440</v>
      </c>
      <c r="HKW48" s="19" t="s">
        <v>1440</v>
      </c>
      <c r="HKX48" s="19" t="s">
        <v>1440</v>
      </c>
      <c r="HKY48" s="19" t="s">
        <v>1440</v>
      </c>
      <c r="HKZ48" s="19" t="s">
        <v>1440</v>
      </c>
      <c r="HLA48" s="19" t="s">
        <v>1440</v>
      </c>
      <c r="HLB48" s="19" t="s">
        <v>1440</v>
      </c>
      <c r="HLC48" s="19" t="s">
        <v>1440</v>
      </c>
      <c r="HLD48" s="19" t="s">
        <v>1440</v>
      </c>
      <c r="HLE48" s="19" t="s">
        <v>1440</v>
      </c>
      <c r="HLF48" s="19" t="s">
        <v>1440</v>
      </c>
      <c r="HLG48" s="19" t="s">
        <v>1440</v>
      </c>
      <c r="HLH48" s="19" t="s">
        <v>1440</v>
      </c>
      <c r="HLI48" s="19" t="s">
        <v>1440</v>
      </c>
      <c r="HLJ48" s="19" t="s">
        <v>1440</v>
      </c>
      <c r="HLK48" s="19" t="s">
        <v>1440</v>
      </c>
      <c r="HLL48" s="19" t="s">
        <v>1440</v>
      </c>
      <c r="HLM48" s="19" t="s">
        <v>1440</v>
      </c>
      <c r="HLN48" s="19" t="s">
        <v>1440</v>
      </c>
      <c r="HLO48" s="19" t="s">
        <v>1440</v>
      </c>
      <c r="HLP48" s="19" t="s">
        <v>1440</v>
      </c>
      <c r="HLQ48" s="19" t="s">
        <v>1440</v>
      </c>
      <c r="HLR48" s="19" t="s">
        <v>1440</v>
      </c>
      <c r="HLS48" s="19" t="s">
        <v>1440</v>
      </c>
      <c r="HLT48" s="19" t="s">
        <v>1440</v>
      </c>
      <c r="HLU48" s="19" t="s">
        <v>1440</v>
      </c>
      <c r="HLV48" s="19" t="s">
        <v>1440</v>
      </c>
      <c r="HLW48" s="19" t="s">
        <v>1440</v>
      </c>
      <c r="HLX48" s="19" t="s">
        <v>1440</v>
      </c>
      <c r="HLY48" s="19" t="s">
        <v>1440</v>
      </c>
      <c r="HLZ48" s="19" t="s">
        <v>1440</v>
      </c>
      <c r="HMA48" s="19" t="s">
        <v>1440</v>
      </c>
      <c r="HMB48" s="19" t="s">
        <v>1440</v>
      </c>
      <c r="HMC48" s="19" t="s">
        <v>1440</v>
      </c>
      <c r="HMD48" s="19" t="s">
        <v>1440</v>
      </c>
      <c r="HME48" s="19" t="s">
        <v>1440</v>
      </c>
      <c r="HMF48" s="19" t="s">
        <v>1440</v>
      </c>
      <c r="HMG48" s="19" t="s">
        <v>1440</v>
      </c>
      <c r="HMH48" s="19" t="s">
        <v>1440</v>
      </c>
      <c r="HMI48" s="19" t="s">
        <v>1440</v>
      </c>
      <c r="HMJ48" s="19" t="s">
        <v>1440</v>
      </c>
      <c r="HMK48" s="19" t="s">
        <v>1440</v>
      </c>
      <c r="HML48" s="19" t="s">
        <v>1440</v>
      </c>
      <c r="HMM48" s="19" t="s">
        <v>1440</v>
      </c>
      <c r="HMN48" s="19" t="s">
        <v>1440</v>
      </c>
      <c r="HMO48" s="19" t="s">
        <v>1440</v>
      </c>
      <c r="HMP48" s="19" t="s">
        <v>1440</v>
      </c>
      <c r="HMQ48" s="19" t="s">
        <v>1440</v>
      </c>
      <c r="HMR48" s="19" t="s">
        <v>1440</v>
      </c>
      <c r="HMS48" s="19" t="s">
        <v>1440</v>
      </c>
      <c r="HMT48" s="19" t="s">
        <v>1440</v>
      </c>
      <c r="HMU48" s="19" t="s">
        <v>1440</v>
      </c>
      <c r="HMV48" s="19" t="s">
        <v>1440</v>
      </c>
      <c r="HMW48" s="19" t="s">
        <v>1440</v>
      </c>
      <c r="HMX48" s="19" t="s">
        <v>1440</v>
      </c>
      <c r="HMY48" s="19" t="s">
        <v>1440</v>
      </c>
      <c r="HMZ48" s="19" t="s">
        <v>1440</v>
      </c>
      <c r="HNA48" s="19" t="s">
        <v>1440</v>
      </c>
      <c r="HNB48" s="19" t="s">
        <v>1440</v>
      </c>
      <c r="HNC48" s="19" t="s">
        <v>1440</v>
      </c>
      <c r="HND48" s="19" t="s">
        <v>1440</v>
      </c>
      <c r="HNE48" s="19" t="s">
        <v>1440</v>
      </c>
      <c r="HNF48" s="19" t="s">
        <v>1440</v>
      </c>
      <c r="HNG48" s="19" t="s">
        <v>1440</v>
      </c>
      <c r="HNH48" s="19" t="s">
        <v>1440</v>
      </c>
      <c r="HNI48" s="19" t="s">
        <v>1440</v>
      </c>
      <c r="HNJ48" s="19" t="s">
        <v>1440</v>
      </c>
      <c r="HNK48" s="19" t="s">
        <v>1440</v>
      </c>
      <c r="HNL48" s="19" t="s">
        <v>1440</v>
      </c>
      <c r="HNM48" s="19" t="s">
        <v>1440</v>
      </c>
      <c r="HNN48" s="19" t="s">
        <v>1440</v>
      </c>
      <c r="HNO48" s="19" t="s">
        <v>1440</v>
      </c>
      <c r="HNP48" s="19" t="s">
        <v>1440</v>
      </c>
      <c r="HNQ48" s="19" t="s">
        <v>1440</v>
      </c>
      <c r="HNR48" s="19" t="s">
        <v>1440</v>
      </c>
      <c r="HNS48" s="19" t="s">
        <v>1440</v>
      </c>
      <c r="HNT48" s="19" t="s">
        <v>1440</v>
      </c>
      <c r="HNU48" s="19" t="s">
        <v>1440</v>
      </c>
      <c r="HNV48" s="19" t="s">
        <v>1440</v>
      </c>
      <c r="HNW48" s="19" t="s">
        <v>1440</v>
      </c>
      <c r="HNX48" s="19" t="s">
        <v>1440</v>
      </c>
      <c r="HNY48" s="19" t="s">
        <v>1440</v>
      </c>
      <c r="HNZ48" s="19" t="s">
        <v>1440</v>
      </c>
      <c r="HOA48" s="19" t="s">
        <v>1440</v>
      </c>
      <c r="HOB48" s="19" t="s">
        <v>1440</v>
      </c>
      <c r="HOC48" s="19" t="s">
        <v>1440</v>
      </c>
      <c r="HOD48" s="19" t="s">
        <v>1440</v>
      </c>
      <c r="HOE48" s="19" t="s">
        <v>1440</v>
      </c>
      <c r="HOF48" s="19" t="s">
        <v>1440</v>
      </c>
      <c r="HOG48" s="19" t="s">
        <v>1440</v>
      </c>
      <c r="HOH48" s="19" t="s">
        <v>1440</v>
      </c>
      <c r="HOI48" s="19" t="s">
        <v>1440</v>
      </c>
      <c r="HOJ48" s="19" t="s">
        <v>1440</v>
      </c>
      <c r="HOK48" s="19" t="s">
        <v>1440</v>
      </c>
      <c r="HOL48" s="19" t="s">
        <v>1440</v>
      </c>
      <c r="HOM48" s="19" t="s">
        <v>1440</v>
      </c>
      <c r="HON48" s="19" t="s">
        <v>1440</v>
      </c>
      <c r="HOO48" s="19" t="s">
        <v>1440</v>
      </c>
      <c r="HOP48" s="19" t="s">
        <v>1440</v>
      </c>
      <c r="HOQ48" s="19" t="s">
        <v>1440</v>
      </c>
      <c r="HOR48" s="19" t="s">
        <v>1440</v>
      </c>
      <c r="HOS48" s="19" t="s">
        <v>1440</v>
      </c>
      <c r="HOT48" s="19" t="s">
        <v>1440</v>
      </c>
      <c r="HOU48" s="19" t="s">
        <v>1440</v>
      </c>
      <c r="HOV48" s="19" t="s">
        <v>1440</v>
      </c>
      <c r="HOW48" s="19" t="s">
        <v>1440</v>
      </c>
      <c r="HOX48" s="19" t="s">
        <v>1440</v>
      </c>
      <c r="HOY48" s="19" t="s">
        <v>1440</v>
      </c>
      <c r="HOZ48" s="19" t="s">
        <v>1440</v>
      </c>
      <c r="HPA48" s="19" t="s">
        <v>1440</v>
      </c>
      <c r="HPB48" s="19" t="s">
        <v>1440</v>
      </c>
      <c r="HPC48" s="19" t="s">
        <v>1440</v>
      </c>
      <c r="HPD48" s="19" t="s">
        <v>1440</v>
      </c>
      <c r="HPE48" s="19" t="s">
        <v>1440</v>
      </c>
      <c r="HPF48" s="19" t="s">
        <v>1440</v>
      </c>
      <c r="HPG48" s="19" t="s">
        <v>1440</v>
      </c>
      <c r="HPH48" s="19" t="s">
        <v>1440</v>
      </c>
      <c r="HPI48" s="19" t="s">
        <v>1440</v>
      </c>
      <c r="HPJ48" s="19" t="s">
        <v>1440</v>
      </c>
      <c r="HPK48" s="19" t="s">
        <v>1440</v>
      </c>
      <c r="HPL48" s="19" t="s">
        <v>1440</v>
      </c>
      <c r="HPM48" s="19" t="s">
        <v>1440</v>
      </c>
      <c r="HPN48" s="19" t="s">
        <v>1440</v>
      </c>
      <c r="HPO48" s="19" t="s">
        <v>1440</v>
      </c>
      <c r="HPP48" s="19" t="s">
        <v>1440</v>
      </c>
      <c r="HPQ48" s="19" t="s">
        <v>1440</v>
      </c>
      <c r="HPR48" s="19" t="s">
        <v>1440</v>
      </c>
      <c r="HPS48" s="19" t="s">
        <v>1440</v>
      </c>
      <c r="HPT48" s="19" t="s">
        <v>1440</v>
      </c>
      <c r="HPU48" s="19" t="s">
        <v>1440</v>
      </c>
      <c r="HPV48" s="19" t="s">
        <v>1440</v>
      </c>
      <c r="HPW48" s="19" t="s">
        <v>1440</v>
      </c>
      <c r="HPX48" s="19" t="s">
        <v>1440</v>
      </c>
      <c r="HPY48" s="19" t="s">
        <v>1440</v>
      </c>
      <c r="HPZ48" s="19" t="s">
        <v>1440</v>
      </c>
      <c r="HQA48" s="19" t="s">
        <v>1440</v>
      </c>
      <c r="HQB48" s="19" t="s">
        <v>1440</v>
      </c>
      <c r="HQC48" s="19" t="s">
        <v>1440</v>
      </c>
      <c r="HQD48" s="19" t="s">
        <v>1440</v>
      </c>
      <c r="HQE48" s="19" t="s">
        <v>1440</v>
      </c>
      <c r="HQF48" s="19" t="s">
        <v>1440</v>
      </c>
      <c r="HQG48" s="19" t="s">
        <v>1440</v>
      </c>
      <c r="HQH48" s="19" t="s">
        <v>1440</v>
      </c>
      <c r="HQI48" s="19" t="s">
        <v>1440</v>
      </c>
      <c r="HQJ48" s="19" t="s">
        <v>1440</v>
      </c>
      <c r="HQK48" s="19" t="s">
        <v>1440</v>
      </c>
      <c r="HQL48" s="19" t="s">
        <v>1440</v>
      </c>
      <c r="HQM48" s="19" t="s">
        <v>1440</v>
      </c>
      <c r="HQN48" s="19" t="s">
        <v>1440</v>
      </c>
      <c r="HQO48" s="19" t="s">
        <v>1440</v>
      </c>
      <c r="HQP48" s="19" t="s">
        <v>1440</v>
      </c>
      <c r="HQQ48" s="19" t="s">
        <v>1440</v>
      </c>
      <c r="HQR48" s="19" t="s">
        <v>1440</v>
      </c>
      <c r="HQS48" s="19" t="s">
        <v>1440</v>
      </c>
      <c r="HQT48" s="19" t="s">
        <v>1440</v>
      </c>
      <c r="HQU48" s="19" t="s">
        <v>1440</v>
      </c>
      <c r="HQV48" s="19" t="s">
        <v>1440</v>
      </c>
      <c r="HQW48" s="19" t="s">
        <v>1440</v>
      </c>
      <c r="HQX48" s="19" t="s">
        <v>1440</v>
      </c>
      <c r="HQY48" s="19" t="s">
        <v>1440</v>
      </c>
      <c r="HQZ48" s="19" t="s">
        <v>1440</v>
      </c>
      <c r="HRA48" s="19" t="s">
        <v>1440</v>
      </c>
      <c r="HRB48" s="19" t="s">
        <v>1440</v>
      </c>
      <c r="HRC48" s="19" t="s">
        <v>1440</v>
      </c>
      <c r="HRD48" s="19" t="s">
        <v>1440</v>
      </c>
      <c r="HRE48" s="19" t="s">
        <v>1440</v>
      </c>
      <c r="HRF48" s="19" t="s">
        <v>1440</v>
      </c>
      <c r="HRG48" s="19" t="s">
        <v>1440</v>
      </c>
      <c r="HRH48" s="19" t="s">
        <v>1440</v>
      </c>
      <c r="HRI48" s="19" t="s">
        <v>1440</v>
      </c>
      <c r="HRJ48" s="19" t="s">
        <v>1440</v>
      </c>
      <c r="HRK48" s="19" t="s">
        <v>1440</v>
      </c>
      <c r="HRL48" s="19" t="s">
        <v>1440</v>
      </c>
      <c r="HRM48" s="19" t="s">
        <v>1440</v>
      </c>
      <c r="HRN48" s="19" t="s">
        <v>1440</v>
      </c>
      <c r="HRO48" s="19" t="s">
        <v>1440</v>
      </c>
      <c r="HRP48" s="19" t="s">
        <v>1440</v>
      </c>
      <c r="HRQ48" s="19" t="s">
        <v>1440</v>
      </c>
      <c r="HRR48" s="19" t="s">
        <v>1440</v>
      </c>
      <c r="HRS48" s="19" t="s">
        <v>1440</v>
      </c>
      <c r="HRT48" s="19" t="s">
        <v>1440</v>
      </c>
      <c r="HRU48" s="19" t="s">
        <v>1440</v>
      </c>
      <c r="HRV48" s="19" t="s">
        <v>1440</v>
      </c>
      <c r="HRW48" s="19" t="s">
        <v>1440</v>
      </c>
      <c r="HRX48" s="19" t="s">
        <v>1440</v>
      </c>
      <c r="HRY48" s="19" t="s">
        <v>1440</v>
      </c>
      <c r="HRZ48" s="19" t="s">
        <v>1440</v>
      </c>
      <c r="HSA48" s="19" t="s">
        <v>1440</v>
      </c>
      <c r="HSB48" s="19" t="s">
        <v>1440</v>
      </c>
      <c r="HSC48" s="19" t="s">
        <v>1440</v>
      </c>
      <c r="HSD48" s="19" t="s">
        <v>1440</v>
      </c>
      <c r="HSE48" s="19" t="s">
        <v>1440</v>
      </c>
      <c r="HSF48" s="19" t="s">
        <v>1440</v>
      </c>
      <c r="HSG48" s="19" t="s">
        <v>1440</v>
      </c>
      <c r="HSH48" s="19" t="s">
        <v>1440</v>
      </c>
      <c r="HSI48" s="19" t="s">
        <v>1440</v>
      </c>
      <c r="HSJ48" s="19" t="s">
        <v>1440</v>
      </c>
      <c r="HSK48" s="19" t="s">
        <v>1440</v>
      </c>
      <c r="HSL48" s="19" t="s">
        <v>1440</v>
      </c>
      <c r="HSM48" s="19" t="s">
        <v>1440</v>
      </c>
      <c r="HSN48" s="19" t="s">
        <v>1440</v>
      </c>
      <c r="HSO48" s="19" t="s">
        <v>1440</v>
      </c>
      <c r="HSP48" s="19" t="s">
        <v>1440</v>
      </c>
      <c r="HSQ48" s="19" t="s">
        <v>1440</v>
      </c>
      <c r="HSR48" s="19" t="s">
        <v>1440</v>
      </c>
      <c r="HSS48" s="19" t="s">
        <v>1440</v>
      </c>
      <c r="HST48" s="19" t="s">
        <v>1440</v>
      </c>
      <c r="HSU48" s="19" t="s">
        <v>1440</v>
      </c>
      <c r="HSV48" s="19" t="s">
        <v>1440</v>
      </c>
      <c r="HSW48" s="19" t="s">
        <v>1440</v>
      </c>
      <c r="HSX48" s="19" t="s">
        <v>1440</v>
      </c>
      <c r="HSY48" s="19" t="s">
        <v>1440</v>
      </c>
      <c r="HSZ48" s="19" t="s">
        <v>1440</v>
      </c>
      <c r="HTA48" s="19" t="s">
        <v>1440</v>
      </c>
      <c r="HTB48" s="19" t="s">
        <v>1440</v>
      </c>
      <c r="HTC48" s="19" t="s">
        <v>1440</v>
      </c>
      <c r="HTD48" s="19" t="s">
        <v>1440</v>
      </c>
      <c r="HTE48" s="19" t="s">
        <v>1440</v>
      </c>
      <c r="HTF48" s="19" t="s">
        <v>1440</v>
      </c>
      <c r="HTG48" s="19" t="s">
        <v>1440</v>
      </c>
      <c r="HTH48" s="19" t="s">
        <v>1440</v>
      </c>
      <c r="HTI48" s="19" t="s">
        <v>1440</v>
      </c>
      <c r="HTJ48" s="19" t="s">
        <v>1440</v>
      </c>
      <c r="HTK48" s="19" t="s">
        <v>1440</v>
      </c>
      <c r="HTL48" s="19" t="s">
        <v>1440</v>
      </c>
      <c r="HTM48" s="19" t="s">
        <v>1440</v>
      </c>
      <c r="HTN48" s="19" t="s">
        <v>1440</v>
      </c>
      <c r="HTO48" s="19" t="s">
        <v>1440</v>
      </c>
      <c r="HTP48" s="19" t="s">
        <v>1440</v>
      </c>
      <c r="HTQ48" s="19" t="s">
        <v>1440</v>
      </c>
      <c r="HTR48" s="19" t="s">
        <v>1440</v>
      </c>
      <c r="HTS48" s="19" t="s">
        <v>1440</v>
      </c>
      <c r="HTT48" s="19" t="s">
        <v>1440</v>
      </c>
      <c r="HTU48" s="19" t="s">
        <v>1440</v>
      </c>
      <c r="HTV48" s="19" t="s">
        <v>1440</v>
      </c>
      <c r="HTW48" s="19" t="s">
        <v>1440</v>
      </c>
      <c r="HTX48" s="19" t="s">
        <v>1440</v>
      </c>
      <c r="HTY48" s="19" t="s">
        <v>1440</v>
      </c>
      <c r="HTZ48" s="19" t="s">
        <v>1440</v>
      </c>
      <c r="HUA48" s="19" t="s">
        <v>1440</v>
      </c>
      <c r="HUB48" s="19" t="s">
        <v>1440</v>
      </c>
      <c r="HUC48" s="19" t="s">
        <v>1440</v>
      </c>
      <c r="HUD48" s="19" t="s">
        <v>1440</v>
      </c>
      <c r="HUE48" s="19" t="s">
        <v>1440</v>
      </c>
      <c r="HUF48" s="19" t="s">
        <v>1440</v>
      </c>
      <c r="HUG48" s="19" t="s">
        <v>1440</v>
      </c>
      <c r="HUH48" s="19" t="s">
        <v>1440</v>
      </c>
      <c r="HUI48" s="19" t="s">
        <v>1440</v>
      </c>
      <c r="HUJ48" s="19" t="s">
        <v>1440</v>
      </c>
      <c r="HUK48" s="19" t="s">
        <v>1440</v>
      </c>
      <c r="HUL48" s="19" t="s">
        <v>1440</v>
      </c>
      <c r="HUM48" s="19" t="s">
        <v>1440</v>
      </c>
      <c r="HUN48" s="19" t="s">
        <v>1440</v>
      </c>
      <c r="HUO48" s="19" t="s">
        <v>1440</v>
      </c>
      <c r="HUP48" s="19" t="s">
        <v>1440</v>
      </c>
      <c r="HUQ48" s="19" t="s">
        <v>1440</v>
      </c>
      <c r="HUR48" s="19" t="s">
        <v>1440</v>
      </c>
      <c r="HUS48" s="19" t="s">
        <v>1440</v>
      </c>
      <c r="HUT48" s="19" t="s">
        <v>1440</v>
      </c>
      <c r="HUU48" s="19" t="s">
        <v>1440</v>
      </c>
      <c r="HUV48" s="19" t="s">
        <v>1440</v>
      </c>
      <c r="HUW48" s="19" t="s">
        <v>1440</v>
      </c>
      <c r="HUX48" s="19" t="s">
        <v>1440</v>
      </c>
      <c r="HUY48" s="19" t="s">
        <v>1440</v>
      </c>
      <c r="HUZ48" s="19" t="s">
        <v>1440</v>
      </c>
      <c r="HVA48" s="19" t="s">
        <v>1440</v>
      </c>
      <c r="HVB48" s="19" t="s">
        <v>1440</v>
      </c>
      <c r="HVC48" s="19" t="s">
        <v>1440</v>
      </c>
      <c r="HVD48" s="19" t="s">
        <v>1440</v>
      </c>
      <c r="HVE48" s="19" t="s">
        <v>1440</v>
      </c>
      <c r="HVF48" s="19" t="s">
        <v>1440</v>
      </c>
      <c r="HVG48" s="19" t="s">
        <v>1440</v>
      </c>
      <c r="HVH48" s="19" t="s">
        <v>1440</v>
      </c>
      <c r="HVI48" s="19" t="s">
        <v>1440</v>
      </c>
      <c r="HVJ48" s="19" t="s">
        <v>1440</v>
      </c>
      <c r="HVK48" s="19" t="s">
        <v>1440</v>
      </c>
      <c r="HVL48" s="19" t="s">
        <v>1440</v>
      </c>
      <c r="HVM48" s="19" t="s">
        <v>1440</v>
      </c>
      <c r="HVN48" s="19" t="s">
        <v>1440</v>
      </c>
      <c r="HVO48" s="19" t="s">
        <v>1440</v>
      </c>
      <c r="HVP48" s="19" t="s">
        <v>1440</v>
      </c>
      <c r="HVQ48" s="19" t="s">
        <v>1440</v>
      </c>
      <c r="HVR48" s="19" t="s">
        <v>1440</v>
      </c>
      <c r="HVS48" s="19" t="s">
        <v>1440</v>
      </c>
      <c r="HVT48" s="19" t="s">
        <v>1440</v>
      </c>
      <c r="HVU48" s="19" t="s">
        <v>1440</v>
      </c>
      <c r="HVV48" s="19" t="s">
        <v>1440</v>
      </c>
      <c r="HVW48" s="19" t="s">
        <v>1440</v>
      </c>
      <c r="HVX48" s="19" t="s">
        <v>1440</v>
      </c>
      <c r="HVY48" s="19" t="s">
        <v>1440</v>
      </c>
      <c r="HVZ48" s="19" t="s">
        <v>1440</v>
      </c>
      <c r="HWA48" s="19" t="s">
        <v>1440</v>
      </c>
      <c r="HWB48" s="19" t="s">
        <v>1440</v>
      </c>
      <c r="HWC48" s="19" t="s">
        <v>1440</v>
      </c>
      <c r="HWD48" s="19" t="s">
        <v>1440</v>
      </c>
      <c r="HWE48" s="19" t="s">
        <v>1440</v>
      </c>
      <c r="HWF48" s="19" t="s">
        <v>1440</v>
      </c>
      <c r="HWG48" s="19" t="s">
        <v>1440</v>
      </c>
      <c r="HWH48" s="19" t="s">
        <v>1440</v>
      </c>
      <c r="HWI48" s="19" t="s">
        <v>1440</v>
      </c>
      <c r="HWJ48" s="19" t="s">
        <v>1440</v>
      </c>
      <c r="HWK48" s="19" t="s">
        <v>1440</v>
      </c>
      <c r="HWL48" s="19" t="s">
        <v>1440</v>
      </c>
      <c r="HWM48" s="19" t="s">
        <v>1440</v>
      </c>
      <c r="HWN48" s="19" t="s">
        <v>1440</v>
      </c>
      <c r="HWO48" s="19" t="s">
        <v>1440</v>
      </c>
      <c r="HWP48" s="19" t="s">
        <v>1440</v>
      </c>
      <c r="HWQ48" s="19" t="s">
        <v>1440</v>
      </c>
      <c r="HWR48" s="19" t="s">
        <v>1440</v>
      </c>
      <c r="HWS48" s="19" t="s">
        <v>1440</v>
      </c>
      <c r="HWT48" s="19" t="s">
        <v>1440</v>
      </c>
      <c r="HWU48" s="19" t="s">
        <v>1440</v>
      </c>
      <c r="HWV48" s="19" t="s">
        <v>1440</v>
      </c>
      <c r="HWW48" s="19" t="s">
        <v>1440</v>
      </c>
      <c r="HWX48" s="19" t="s">
        <v>1440</v>
      </c>
      <c r="HWY48" s="19" t="s">
        <v>1440</v>
      </c>
      <c r="HWZ48" s="19" t="s">
        <v>1440</v>
      </c>
      <c r="HXA48" s="19" t="s">
        <v>1440</v>
      </c>
      <c r="HXB48" s="19" t="s">
        <v>1440</v>
      </c>
      <c r="HXC48" s="19" t="s">
        <v>1440</v>
      </c>
      <c r="HXD48" s="19" t="s">
        <v>1440</v>
      </c>
      <c r="HXE48" s="19" t="s">
        <v>1440</v>
      </c>
      <c r="HXF48" s="19" t="s">
        <v>1440</v>
      </c>
      <c r="HXG48" s="19" t="s">
        <v>1440</v>
      </c>
      <c r="HXH48" s="19" t="s">
        <v>1440</v>
      </c>
      <c r="HXI48" s="19" t="s">
        <v>1440</v>
      </c>
      <c r="HXJ48" s="19" t="s">
        <v>1440</v>
      </c>
      <c r="HXK48" s="19" t="s">
        <v>1440</v>
      </c>
      <c r="HXL48" s="19" t="s">
        <v>1440</v>
      </c>
      <c r="HXM48" s="19" t="s">
        <v>1440</v>
      </c>
      <c r="HXN48" s="19" t="s">
        <v>1440</v>
      </c>
      <c r="HXO48" s="19" t="s">
        <v>1440</v>
      </c>
      <c r="HXP48" s="19" t="s">
        <v>1440</v>
      </c>
      <c r="HXQ48" s="19" t="s">
        <v>1440</v>
      </c>
      <c r="HXR48" s="19" t="s">
        <v>1440</v>
      </c>
      <c r="HXS48" s="19" t="s">
        <v>1440</v>
      </c>
      <c r="HXT48" s="19" t="s">
        <v>1440</v>
      </c>
      <c r="HXU48" s="19" t="s">
        <v>1440</v>
      </c>
      <c r="HXV48" s="19" t="s">
        <v>1440</v>
      </c>
      <c r="HXW48" s="19" t="s">
        <v>1440</v>
      </c>
      <c r="HXX48" s="19" t="s">
        <v>1440</v>
      </c>
      <c r="HXY48" s="19" t="s">
        <v>1440</v>
      </c>
      <c r="HXZ48" s="19" t="s">
        <v>1440</v>
      </c>
      <c r="HYA48" s="19" t="s">
        <v>1440</v>
      </c>
      <c r="HYB48" s="19" t="s">
        <v>1440</v>
      </c>
      <c r="HYC48" s="19" t="s">
        <v>1440</v>
      </c>
      <c r="HYD48" s="19" t="s">
        <v>1440</v>
      </c>
      <c r="HYE48" s="19" t="s">
        <v>1440</v>
      </c>
      <c r="HYF48" s="19" t="s">
        <v>1440</v>
      </c>
      <c r="HYG48" s="19" t="s">
        <v>1440</v>
      </c>
      <c r="HYH48" s="19" t="s">
        <v>1440</v>
      </c>
      <c r="HYI48" s="19" t="s">
        <v>1440</v>
      </c>
      <c r="HYJ48" s="19" t="s">
        <v>1440</v>
      </c>
      <c r="HYK48" s="19" t="s">
        <v>1440</v>
      </c>
      <c r="HYL48" s="19" t="s">
        <v>1440</v>
      </c>
      <c r="HYM48" s="19" t="s">
        <v>1440</v>
      </c>
      <c r="HYN48" s="19" t="s">
        <v>1440</v>
      </c>
      <c r="HYO48" s="19" t="s">
        <v>1440</v>
      </c>
      <c r="HYP48" s="19" t="s">
        <v>1440</v>
      </c>
      <c r="HYQ48" s="19" t="s">
        <v>1440</v>
      </c>
      <c r="HYR48" s="19" t="s">
        <v>1440</v>
      </c>
      <c r="HYS48" s="19" t="s">
        <v>1440</v>
      </c>
      <c r="HYT48" s="19" t="s">
        <v>1440</v>
      </c>
      <c r="HYU48" s="19" t="s">
        <v>1440</v>
      </c>
      <c r="HYV48" s="19" t="s">
        <v>1440</v>
      </c>
      <c r="HYW48" s="19" t="s">
        <v>1440</v>
      </c>
      <c r="HYX48" s="19" t="s">
        <v>1440</v>
      </c>
      <c r="HYY48" s="19" t="s">
        <v>1440</v>
      </c>
      <c r="HYZ48" s="19" t="s">
        <v>1440</v>
      </c>
      <c r="HZA48" s="19" t="s">
        <v>1440</v>
      </c>
      <c r="HZB48" s="19" t="s">
        <v>1440</v>
      </c>
      <c r="HZC48" s="19" t="s">
        <v>1440</v>
      </c>
      <c r="HZD48" s="19" t="s">
        <v>1440</v>
      </c>
      <c r="HZE48" s="19" t="s">
        <v>1440</v>
      </c>
      <c r="HZF48" s="19" t="s">
        <v>1440</v>
      </c>
      <c r="HZG48" s="19" t="s">
        <v>1440</v>
      </c>
      <c r="HZH48" s="19" t="s">
        <v>1440</v>
      </c>
      <c r="HZI48" s="19" t="s">
        <v>1440</v>
      </c>
      <c r="HZJ48" s="19" t="s">
        <v>1440</v>
      </c>
      <c r="HZK48" s="19" t="s">
        <v>1440</v>
      </c>
      <c r="HZL48" s="19" t="s">
        <v>1440</v>
      </c>
      <c r="HZM48" s="19" t="s">
        <v>1440</v>
      </c>
      <c r="HZN48" s="19" t="s">
        <v>1440</v>
      </c>
      <c r="HZO48" s="19" t="s">
        <v>1440</v>
      </c>
      <c r="HZP48" s="19" t="s">
        <v>1440</v>
      </c>
      <c r="HZQ48" s="19" t="s">
        <v>1440</v>
      </c>
      <c r="HZR48" s="19" t="s">
        <v>1440</v>
      </c>
      <c r="HZS48" s="19" t="s">
        <v>1440</v>
      </c>
      <c r="HZT48" s="19" t="s">
        <v>1440</v>
      </c>
      <c r="HZU48" s="19" t="s">
        <v>1440</v>
      </c>
      <c r="HZV48" s="19" t="s">
        <v>1440</v>
      </c>
      <c r="HZW48" s="19" t="s">
        <v>1440</v>
      </c>
      <c r="HZX48" s="19" t="s">
        <v>1440</v>
      </c>
      <c r="HZY48" s="19" t="s">
        <v>1440</v>
      </c>
      <c r="HZZ48" s="19" t="s">
        <v>1440</v>
      </c>
      <c r="IAA48" s="19" t="s">
        <v>1440</v>
      </c>
      <c r="IAB48" s="19" t="s">
        <v>1440</v>
      </c>
      <c r="IAC48" s="19" t="s">
        <v>1440</v>
      </c>
      <c r="IAD48" s="19" t="s">
        <v>1440</v>
      </c>
      <c r="IAE48" s="19" t="s">
        <v>1440</v>
      </c>
      <c r="IAF48" s="19" t="s">
        <v>1440</v>
      </c>
      <c r="IAG48" s="19" t="s">
        <v>1440</v>
      </c>
      <c r="IAH48" s="19" t="s">
        <v>1440</v>
      </c>
      <c r="IAI48" s="19" t="s">
        <v>1440</v>
      </c>
      <c r="IAJ48" s="19" t="s">
        <v>1440</v>
      </c>
      <c r="IAK48" s="19" t="s">
        <v>1440</v>
      </c>
      <c r="IAL48" s="19" t="s">
        <v>1440</v>
      </c>
      <c r="IAM48" s="19" t="s">
        <v>1440</v>
      </c>
      <c r="IAN48" s="19" t="s">
        <v>1440</v>
      </c>
      <c r="IAO48" s="19" t="s">
        <v>1440</v>
      </c>
      <c r="IAP48" s="19" t="s">
        <v>1440</v>
      </c>
      <c r="IAQ48" s="19" t="s">
        <v>1440</v>
      </c>
      <c r="IAR48" s="19" t="s">
        <v>1440</v>
      </c>
      <c r="IAS48" s="19" t="s">
        <v>1440</v>
      </c>
      <c r="IAT48" s="19" t="s">
        <v>1440</v>
      </c>
      <c r="IAU48" s="19" t="s">
        <v>1440</v>
      </c>
      <c r="IAV48" s="19" t="s">
        <v>1440</v>
      </c>
      <c r="IAW48" s="19" t="s">
        <v>1440</v>
      </c>
      <c r="IAX48" s="19" t="s">
        <v>1440</v>
      </c>
      <c r="IAY48" s="19" t="s">
        <v>1440</v>
      </c>
      <c r="IAZ48" s="19" t="s">
        <v>1440</v>
      </c>
      <c r="IBA48" s="19" t="s">
        <v>1440</v>
      </c>
      <c r="IBB48" s="19" t="s">
        <v>1440</v>
      </c>
      <c r="IBC48" s="19" t="s">
        <v>1440</v>
      </c>
      <c r="IBD48" s="19" t="s">
        <v>1440</v>
      </c>
      <c r="IBE48" s="19" t="s">
        <v>1440</v>
      </c>
      <c r="IBF48" s="19" t="s">
        <v>1440</v>
      </c>
      <c r="IBG48" s="19" t="s">
        <v>1440</v>
      </c>
      <c r="IBH48" s="19" t="s">
        <v>1440</v>
      </c>
      <c r="IBI48" s="19" t="s">
        <v>1440</v>
      </c>
      <c r="IBJ48" s="19" t="s">
        <v>1440</v>
      </c>
      <c r="IBK48" s="19" t="s">
        <v>1440</v>
      </c>
      <c r="IBL48" s="19" t="s">
        <v>1440</v>
      </c>
      <c r="IBM48" s="19" t="s">
        <v>1440</v>
      </c>
      <c r="IBN48" s="19" t="s">
        <v>1440</v>
      </c>
      <c r="IBO48" s="19" t="s">
        <v>1440</v>
      </c>
      <c r="IBP48" s="19" t="s">
        <v>1440</v>
      </c>
      <c r="IBQ48" s="19" t="s">
        <v>1440</v>
      </c>
      <c r="IBR48" s="19" t="s">
        <v>1440</v>
      </c>
      <c r="IBS48" s="19" t="s">
        <v>1440</v>
      </c>
      <c r="IBT48" s="19" t="s">
        <v>1440</v>
      </c>
      <c r="IBU48" s="19" t="s">
        <v>1440</v>
      </c>
      <c r="IBV48" s="19" t="s">
        <v>1440</v>
      </c>
      <c r="IBW48" s="19" t="s">
        <v>1440</v>
      </c>
      <c r="IBX48" s="19" t="s">
        <v>1440</v>
      </c>
      <c r="IBY48" s="19" t="s">
        <v>1440</v>
      </c>
      <c r="IBZ48" s="19" t="s">
        <v>1440</v>
      </c>
      <c r="ICA48" s="19" t="s">
        <v>1440</v>
      </c>
      <c r="ICB48" s="19" t="s">
        <v>1440</v>
      </c>
      <c r="ICC48" s="19" t="s">
        <v>1440</v>
      </c>
      <c r="ICD48" s="19" t="s">
        <v>1440</v>
      </c>
      <c r="ICE48" s="19" t="s">
        <v>1440</v>
      </c>
      <c r="ICF48" s="19" t="s">
        <v>1440</v>
      </c>
      <c r="ICG48" s="19" t="s">
        <v>1440</v>
      </c>
      <c r="ICH48" s="19" t="s">
        <v>1440</v>
      </c>
      <c r="ICI48" s="19" t="s">
        <v>1440</v>
      </c>
      <c r="ICJ48" s="19" t="s">
        <v>1440</v>
      </c>
      <c r="ICK48" s="19" t="s">
        <v>1440</v>
      </c>
      <c r="ICL48" s="19" t="s">
        <v>1440</v>
      </c>
      <c r="ICM48" s="19" t="s">
        <v>1440</v>
      </c>
      <c r="ICN48" s="19" t="s">
        <v>1440</v>
      </c>
      <c r="ICO48" s="19" t="s">
        <v>1440</v>
      </c>
      <c r="ICP48" s="19" t="s">
        <v>1440</v>
      </c>
      <c r="ICQ48" s="19" t="s">
        <v>1440</v>
      </c>
      <c r="ICR48" s="19" t="s">
        <v>1440</v>
      </c>
      <c r="ICS48" s="19" t="s">
        <v>1440</v>
      </c>
      <c r="ICT48" s="19" t="s">
        <v>1440</v>
      </c>
      <c r="ICU48" s="19" t="s">
        <v>1440</v>
      </c>
      <c r="ICV48" s="19" t="s">
        <v>1440</v>
      </c>
      <c r="ICW48" s="19" t="s">
        <v>1440</v>
      </c>
      <c r="ICX48" s="19" t="s">
        <v>1440</v>
      </c>
      <c r="ICY48" s="19" t="s">
        <v>1440</v>
      </c>
      <c r="ICZ48" s="19" t="s">
        <v>1440</v>
      </c>
      <c r="IDA48" s="19" t="s">
        <v>1440</v>
      </c>
      <c r="IDB48" s="19" t="s">
        <v>1440</v>
      </c>
      <c r="IDC48" s="19" t="s">
        <v>1440</v>
      </c>
      <c r="IDD48" s="19" t="s">
        <v>1440</v>
      </c>
      <c r="IDE48" s="19" t="s">
        <v>1440</v>
      </c>
      <c r="IDF48" s="19" t="s">
        <v>1440</v>
      </c>
      <c r="IDG48" s="19" t="s">
        <v>1440</v>
      </c>
      <c r="IDH48" s="19" t="s">
        <v>1440</v>
      </c>
      <c r="IDI48" s="19" t="s">
        <v>1440</v>
      </c>
      <c r="IDJ48" s="19" t="s">
        <v>1440</v>
      </c>
      <c r="IDK48" s="19" t="s">
        <v>1440</v>
      </c>
      <c r="IDL48" s="19" t="s">
        <v>1440</v>
      </c>
      <c r="IDM48" s="19" t="s">
        <v>1440</v>
      </c>
      <c r="IDN48" s="19" t="s">
        <v>1440</v>
      </c>
      <c r="IDO48" s="19" t="s">
        <v>1440</v>
      </c>
      <c r="IDP48" s="19" t="s">
        <v>1440</v>
      </c>
      <c r="IDQ48" s="19" t="s">
        <v>1440</v>
      </c>
      <c r="IDR48" s="19" t="s">
        <v>1440</v>
      </c>
      <c r="IDS48" s="19" t="s">
        <v>1440</v>
      </c>
      <c r="IDT48" s="19" t="s">
        <v>1440</v>
      </c>
      <c r="IDU48" s="19" t="s">
        <v>1440</v>
      </c>
      <c r="IDV48" s="19" t="s">
        <v>1440</v>
      </c>
      <c r="IDW48" s="19" t="s">
        <v>1440</v>
      </c>
      <c r="IDX48" s="19" t="s">
        <v>1440</v>
      </c>
      <c r="IDY48" s="19" t="s">
        <v>1440</v>
      </c>
      <c r="IDZ48" s="19" t="s">
        <v>1440</v>
      </c>
      <c r="IEA48" s="19" t="s">
        <v>1440</v>
      </c>
      <c r="IEB48" s="19" t="s">
        <v>1440</v>
      </c>
      <c r="IEC48" s="19" t="s">
        <v>1440</v>
      </c>
      <c r="IED48" s="19" t="s">
        <v>1440</v>
      </c>
      <c r="IEE48" s="19" t="s">
        <v>1440</v>
      </c>
      <c r="IEF48" s="19" t="s">
        <v>1440</v>
      </c>
      <c r="IEG48" s="19" t="s">
        <v>1440</v>
      </c>
      <c r="IEH48" s="19" t="s">
        <v>1440</v>
      </c>
      <c r="IEI48" s="19" t="s">
        <v>1440</v>
      </c>
      <c r="IEJ48" s="19" t="s">
        <v>1440</v>
      </c>
      <c r="IEK48" s="19" t="s">
        <v>1440</v>
      </c>
      <c r="IEL48" s="19" t="s">
        <v>1440</v>
      </c>
      <c r="IEM48" s="19" t="s">
        <v>1440</v>
      </c>
      <c r="IEN48" s="19" t="s">
        <v>1440</v>
      </c>
      <c r="IEO48" s="19" t="s">
        <v>1440</v>
      </c>
      <c r="IEP48" s="19" t="s">
        <v>1440</v>
      </c>
      <c r="IEQ48" s="19" t="s">
        <v>1440</v>
      </c>
      <c r="IER48" s="19" t="s">
        <v>1440</v>
      </c>
      <c r="IES48" s="19" t="s">
        <v>1440</v>
      </c>
      <c r="IET48" s="19" t="s">
        <v>1440</v>
      </c>
      <c r="IEU48" s="19" t="s">
        <v>1440</v>
      </c>
      <c r="IEV48" s="19" t="s">
        <v>1440</v>
      </c>
      <c r="IEW48" s="19" t="s">
        <v>1440</v>
      </c>
      <c r="IEX48" s="19" t="s">
        <v>1440</v>
      </c>
      <c r="IEY48" s="19" t="s">
        <v>1440</v>
      </c>
      <c r="IEZ48" s="19" t="s">
        <v>1440</v>
      </c>
      <c r="IFA48" s="19" t="s">
        <v>1440</v>
      </c>
      <c r="IFB48" s="19" t="s">
        <v>1440</v>
      </c>
      <c r="IFC48" s="19" t="s">
        <v>1440</v>
      </c>
      <c r="IFD48" s="19" t="s">
        <v>1440</v>
      </c>
      <c r="IFE48" s="19" t="s">
        <v>1440</v>
      </c>
      <c r="IFF48" s="19" t="s">
        <v>1440</v>
      </c>
      <c r="IFG48" s="19" t="s">
        <v>1440</v>
      </c>
      <c r="IFH48" s="19" t="s">
        <v>1440</v>
      </c>
      <c r="IFI48" s="19" t="s">
        <v>1440</v>
      </c>
      <c r="IFJ48" s="19" t="s">
        <v>1440</v>
      </c>
      <c r="IFK48" s="19" t="s">
        <v>1440</v>
      </c>
      <c r="IFL48" s="19" t="s">
        <v>1440</v>
      </c>
      <c r="IFM48" s="19" t="s">
        <v>1440</v>
      </c>
      <c r="IFN48" s="19" t="s">
        <v>1440</v>
      </c>
      <c r="IFO48" s="19" t="s">
        <v>1440</v>
      </c>
      <c r="IFP48" s="19" t="s">
        <v>1440</v>
      </c>
      <c r="IFQ48" s="19" t="s">
        <v>1440</v>
      </c>
      <c r="IFR48" s="19" t="s">
        <v>1440</v>
      </c>
      <c r="IFS48" s="19" t="s">
        <v>1440</v>
      </c>
      <c r="IFT48" s="19" t="s">
        <v>1440</v>
      </c>
      <c r="IFU48" s="19" t="s">
        <v>1440</v>
      </c>
      <c r="IFV48" s="19" t="s">
        <v>1440</v>
      </c>
      <c r="IFW48" s="19" t="s">
        <v>1440</v>
      </c>
      <c r="IFX48" s="19" t="s">
        <v>1440</v>
      </c>
      <c r="IFY48" s="19" t="s">
        <v>1440</v>
      </c>
      <c r="IFZ48" s="19" t="s">
        <v>1440</v>
      </c>
      <c r="IGA48" s="19" t="s">
        <v>1440</v>
      </c>
      <c r="IGB48" s="19" t="s">
        <v>1440</v>
      </c>
      <c r="IGC48" s="19" t="s">
        <v>1440</v>
      </c>
      <c r="IGD48" s="19" t="s">
        <v>1440</v>
      </c>
      <c r="IGE48" s="19" t="s">
        <v>1440</v>
      </c>
      <c r="IGF48" s="19" t="s">
        <v>1440</v>
      </c>
      <c r="IGG48" s="19" t="s">
        <v>1440</v>
      </c>
      <c r="IGH48" s="19" t="s">
        <v>1440</v>
      </c>
      <c r="IGI48" s="19" t="s">
        <v>1440</v>
      </c>
      <c r="IGJ48" s="19" t="s">
        <v>1440</v>
      </c>
      <c r="IGK48" s="19" t="s">
        <v>1440</v>
      </c>
      <c r="IGL48" s="19" t="s">
        <v>1440</v>
      </c>
      <c r="IGM48" s="19" t="s">
        <v>1440</v>
      </c>
      <c r="IGN48" s="19" t="s">
        <v>1440</v>
      </c>
      <c r="IGO48" s="19" t="s">
        <v>1440</v>
      </c>
      <c r="IGP48" s="19" t="s">
        <v>1440</v>
      </c>
      <c r="IGQ48" s="19" t="s">
        <v>1440</v>
      </c>
      <c r="IGR48" s="19" t="s">
        <v>1440</v>
      </c>
      <c r="IGS48" s="19" t="s">
        <v>1440</v>
      </c>
      <c r="IGT48" s="19" t="s">
        <v>1440</v>
      </c>
      <c r="IGU48" s="19" t="s">
        <v>1440</v>
      </c>
      <c r="IGV48" s="19" t="s">
        <v>1440</v>
      </c>
      <c r="IGW48" s="19" t="s">
        <v>1440</v>
      </c>
      <c r="IGX48" s="19" t="s">
        <v>1440</v>
      </c>
      <c r="IGY48" s="19" t="s">
        <v>1440</v>
      </c>
      <c r="IGZ48" s="19" t="s">
        <v>1440</v>
      </c>
      <c r="IHA48" s="19" t="s">
        <v>1440</v>
      </c>
      <c r="IHB48" s="19" t="s">
        <v>1440</v>
      </c>
      <c r="IHC48" s="19" t="s">
        <v>1440</v>
      </c>
      <c r="IHD48" s="19" t="s">
        <v>1440</v>
      </c>
      <c r="IHE48" s="19" t="s">
        <v>1440</v>
      </c>
      <c r="IHF48" s="19" t="s">
        <v>1440</v>
      </c>
      <c r="IHG48" s="19" t="s">
        <v>1440</v>
      </c>
      <c r="IHH48" s="19" t="s">
        <v>1440</v>
      </c>
      <c r="IHI48" s="19" t="s">
        <v>1440</v>
      </c>
      <c r="IHJ48" s="19" t="s">
        <v>1440</v>
      </c>
      <c r="IHK48" s="19" t="s">
        <v>1440</v>
      </c>
      <c r="IHL48" s="19" t="s">
        <v>1440</v>
      </c>
      <c r="IHM48" s="19" t="s">
        <v>1440</v>
      </c>
      <c r="IHN48" s="19" t="s">
        <v>1440</v>
      </c>
      <c r="IHO48" s="19" t="s">
        <v>1440</v>
      </c>
      <c r="IHP48" s="19" t="s">
        <v>1440</v>
      </c>
      <c r="IHQ48" s="19" t="s">
        <v>1440</v>
      </c>
      <c r="IHR48" s="19" t="s">
        <v>1440</v>
      </c>
      <c r="IHS48" s="19" t="s">
        <v>1440</v>
      </c>
      <c r="IHT48" s="19" t="s">
        <v>1440</v>
      </c>
      <c r="IHU48" s="19" t="s">
        <v>1440</v>
      </c>
      <c r="IHV48" s="19" t="s">
        <v>1440</v>
      </c>
      <c r="IHW48" s="19" t="s">
        <v>1440</v>
      </c>
      <c r="IHX48" s="19" t="s">
        <v>1440</v>
      </c>
      <c r="IHY48" s="19" t="s">
        <v>1440</v>
      </c>
      <c r="IHZ48" s="19" t="s">
        <v>1440</v>
      </c>
      <c r="IIA48" s="19" t="s">
        <v>1440</v>
      </c>
      <c r="IIB48" s="19" t="s">
        <v>1440</v>
      </c>
      <c r="IIC48" s="19" t="s">
        <v>1440</v>
      </c>
      <c r="IID48" s="19" t="s">
        <v>1440</v>
      </c>
      <c r="IIE48" s="19" t="s">
        <v>1440</v>
      </c>
      <c r="IIF48" s="19" t="s">
        <v>1440</v>
      </c>
      <c r="IIG48" s="19" t="s">
        <v>1440</v>
      </c>
      <c r="IIH48" s="19" t="s">
        <v>1440</v>
      </c>
      <c r="III48" s="19" t="s">
        <v>1440</v>
      </c>
      <c r="IIJ48" s="19" t="s">
        <v>1440</v>
      </c>
      <c r="IIK48" s="19" t="s">
        <v>1440</v>
      </c>
      <c r="IIL48" s="19" t="s">
        <v>1440</v>
      </c>
      <c r="IIM48" s="19" t="s">
        <v>1440</v>
      </c>
      <c r="IIN48" s="19" t="s">
        <v>1440</v>
      </c>
      <c r="IIO48" s="19" t="s">
        <v>1440</v>
      </c>
      <c r="IIP48" s="19" t="s">
        <v>1440</v>
      </c>
      <c r="IIQ48" s="19" t="s">
        <v>1440</v>
      </c>
      <c r="IIR48" s="19" t="s">
        <v>1440</v>
      </c>
      <c r="IIS48" s="19" t="s">
        <v>1440</v>
      </c>
      <c r="IIT48" s="19" t="s">
        <v>1440</v>
      </c>
      <c r="IIU48" s="19" t="s">
        <v>1440</v>
      </c>
      <c r="IIV48" s="19" t="s">
        <v>1440</v>
      </c>
      <c r="IIW48" s="19" t="s">
        <v>1440</v>
      </c>
      <c r="IIX48" s="19" t="s">
        <v>1440</v>
      </c>
      <c r="IIY48" s="19" t="s">
        <v>1440</v>
      </c>
      <c r="IIZ48" s="19" t="s">
        <v>1440</v>
      </c>
      <c r="IJA48" s="19" t="s">
        <v>1440</v>
      </c>
      <c r="IJB48" s="19" t="s">
        <v>1440</v>
      </c>
      <c r="IJC48" s="19" t="s">
        <v>1440</v>
      </c>
      <c r="IJD48" s="19" t="s">
        <v>1440</v>
      </c>
      <c r="IJE48" s="19" t="s">
        <v>1440</v>
      </c>
      <c r="IJF48" s="19" t="s">
        <v>1440</v>
      </c>
      <c r="IJG48" s="19" t="s">
        <v>1440</v>
      </c>
      <c r="IJH48" s="19" t="s">
        <v>1440</v>
      </c>
      <c r="IJI48" s="19" t="s">
        <v>1440</v>
      </c>
      <c r="IJJ48" s="19" t="s">
        <v>1440</v>
      </c>
      <c r="IJK48" s="19" t="s">
        <v>1440</v>
      </c>
      <c r="IJL48" s="19" t="s">
        <v>1440</v>
      </c>
      <c r="IJM48" s="19" t="s">
        <v>1440</v>
      </c>
      <c r="IJN48" s="19" t="s">
        <v>1440</v>
      </c>
      <c r="IJO48" s="19" t="s">
        <v>1440</v>
      </c>
      <c r="IJP48" s="19" t="s">
        <v>1440</v>
      </c>
      <c r="IJQ48" s="19" t="s">
        <v>1440</v>
      </c>
      <c r="IJR48" s="19" t="s">
        <v>1440</v>
      </c>
      <c r="IJS48" s="19" t="s">
        <v>1440</v>
      </c>
      <c r="IJT48" s="19" t="s">
        <v>1440</v>
      </c>
      <c r="IJU48" s="19" t="s">
        <v>1440</v>
      </c>
      <c r="IJV48" s="19" t="s">
        <v>1440</v>
      </c>
      <c r="IJW48" s="19" t="s">
        <v>1440</v>
      </c>
      <c r="IJX48" s="19" t="s">
        <v>1440</v>
      </c>
      <c r="IJY48" s="19" t="s">
        <v>1440</v>
      </c>
      <c r="IJZ48" s="19" t="s">
        <v>1440</v>
      </c>
      <c r="IKA48" s="19" t="s">
        <v>1440</v>
      </c>
      <c r="IKB48" s="19" t="s">
        <v>1440</v>
      </c>
      <c r="IKC48" s="19" t="s">
        <v>1440</v>
      </c>
      <c r="IKD48" s="19" t="s">
        <v>1440</v>
      </c>
      <c r="IKE48" s="19" t="s">
        <v>1440</v>
      </c>
      <c r="IKF48" s="19" t="s">
        <v>1440</v>
      </c>
      <c r="IKG48" s="19" t="s">
        <v>1440</v>
      </c>
      <c r="IKH48" s="19" t="s">
        <v>1440</v>
      </c>
      <c r="IKI48" s="19" t="s">
        <v>1440</v>
      </c>
      <c r="IKJ48" s="19" t="s">
        <v>1440</v>
      </c>
      <c r="IKK48" s="19" t="s">
        <v>1440</v>
      </c>
      <c r="IKL48" s="19" t="s">
        <v>1440</v>
      </c>
      <c r="IKM48" s="19" t="s">
        <v>1440</v>
      </c>
      <c r="IKN48" s="19" t="s">
        <v>1440</v>
      </c>
      <c r="IKO48" s="19" t="s">
        <v>1440</v>
      </c>
      <c r="IKP48" s="19" t="s">
        <v>1440</v>
      </c>
      <c r="IKQ48" s="19" t="s">
        <v>1440</v>
      </c>
      <c r="IKR48" s="19" t="s">
        <v>1440</v>
      </c>
      <c r="IKS48" s="19" t="s">
        <v>1440</v>
      </c>
      <c r="IKT48" s="19" t="s">
        <v>1440</v>
      </c>
      <c r="IKU48" s="19" t="s">
        <v>1440</v>
      </c>
      <c r="IKV48" s="19" t="s">
        <v>1440</v>
      </c>
      <c r="IKW48" s="19" t="s">
        <v>1440</v>
      </c>
      <c r="IKX48" s="19" t="s">
        <v>1440</v>
      </c>
      <c r="IKY48" s="19" t="s">
        <v>1440</v>
      </c>
      <c r="IKZ48" s="19" t="s">
        <v>1440</v>
      </c>
      <c r="ILA48" s="19" t="s">
        <v>1440</v>
      </c>
      <c r="ILB48" s="19" t="s">
        <v>1440</v>
      </c>
      <c r="ILC48" s="19" t="s">
        <v>1440</v>
      </c>
      <c r="ILD48" s="19" t="s">
        <v>1440</v>
      </c>
      <c r="ILE48" s="19" t="s">
        <v>1440</v>
      </c>
      <c r="ILF48" s="19" t="s">
        <v>1440</v>
      </c>
      <c r="ILG48" s="19" t="s">
        <v>1440</v>
      </c>
      <c r="ILH48" s="19" t="s">
        <v>1440</v>
      </c>
      <c r="ILI48" s="19" t="s">
        <v>1440</v>
      </c>
      <c r="ILJ48" s="19" t="s">
        <v>1440</v>
      </c>
      <c r="ILK48" s="19" t="s">
        <v>1440</v>
      </c>
      <c r="ILL48" s="19" t="s">
        <v>1440</v>
      </c>
      <c r="ILM48" s="19" t="s">
        <v>1440</v>
      </c>
      <c r="ILN48" s="19" t="s">
        <v>1440</v>
      </c>
      <c r="ILO48" s="19" t="s">
        <v>1440</v>
      </c>
      <c r="ILP48" s="19" t="s">
        <v>1440</v>
      </c>
      <c r="ILQ48" s="19" t="s">
        <v>1440</v>
      </c>
      <c r="ILR48" s="19" t="s">
        <v>1440</v>
      </c>
      <c r="ILS48" s="19" t="s">
        <v>1440</v>
      </c>
      <c r="ILT48" s="19" t="s">
        <v>1440</v>
      </c>
      <c r="ILU48" s="19" t="s">
        <v>1440</v>
      </c>
      <c r="ILV48" s="19" t="s">
        <v>1440</v>
      </c>
      <c r="ILW48" s="19" t="s">
        <v>1440</v>
      </c>
      <c r="ILX48" s="19" t="s">
        <v>1440</v>
      </c>
      <c r="ILY48" s="19" t="s">
        <v>1440</v>
      </c>
      <c r="ILZ48" s="19" t="s">
        <v>1440</v>
      </c>
      <c r="IMA48" s="19" t="s">
        <v>1440</v>
      </c>
      <c r="IMB48" s="19" t="s">
        <v>1440</v>
      </c>
      <c r="IMC48" s="19" t="s">
        <v>1440</v>
      </c>
      <c r="IMD48" s="19" t="s">
        <v>1440</v>
      </c>
      <c r="IME48" s="19" t="s">
        <v>1440</v>
      </c>
      <c r="IMF48" s="19" t="s">
        <v>1440</v>
      </c>
      <c r="IMG48" s="19" t="s">
        <v>1440</v>
      </c>
      <c r="IMH48" s="19" t="s">
        <v>1440</v>
      </c>
      <c r="IMI48" s="19" t="s">
        <v>1440</v>
      </c>
      <c r="IMJ48" s="19" t="s">
        <v>1440</v>
      </c>
      <c r="IMK48" s="19" t="s">
        <v>1440</v>
      </c>
      <c r="IML48" s="19" t="s">
        <v>1440</v>
      </c>
      <c r="IMM48" s="19" t="s">
        <v>1440</v>
      </c>
      <c r="IMN48" s="19" t="s">
        <v>1440</v>
      </c>
      <c r="IMO48" s="19" t="s">
        <v>1440</v>
      </c>
      <c r="IMP48" s="19" t="s">
        <v>1440</v>
      </c>
      <c r="IMQ48" s="19" t="s">
        <v>1440</v>
      </c>
      <c r="IMR48" s="19" t="s">
        <v>1440</v>
      </c>
      <c r="IMS48" s="19" t="s">
        <v>1440</v>
      </c>
      <c r="IMT48" s="19" t="s">
        <v>1440</v>
      </c>
      <c r="IMU48" s="19" t="s">
        <v>1440</v>
      </c>
      <c r="IMV48" s="19" t="s">
        <v>1440</v>
      </c>
      <c r="IMW48" s="19" t="s">
        <v>1440</v>
      </c>
      <c r="IMX48" s="19" t="s">
        <v>1440</v>
      </c>
      <c r="IMY48" s="19" t="s">
        <v>1440</v>
      </c>
      <c r="IMZ48" s="19" t="s">
        <v>1440</v>
      </c>
      <c r="INA48" s="19" t="s">
        <v>1440</v>
      </c>
      <c r="INB48" s="19" t="s">
        <v>1440</v>
      </c>
      <c r="INC48" s="19" t="s">
        <v>1440</v>
      </c>
      <c r="IND48" s="19" t="s">
        <v>1440</v>
      </c>
      <c r="INE48" s="19" t="s">
        <v>1440</v>
      </c>
      <c r="INF48" s="19" t="s">
        <v>1440</v>
      </c>
      <c r="ING48" s="19" t="s">
        <v>1440</v>
      </c>
      <c r="INH48" s="19" t="s">
        <v>1440</v>
      </c>
      <c r="INI48" s="19" t="s">
        <v>1440</v>
      </c>
      <c r="INJ48" s="19" t="s">
        <v>1440</v>
      </c>
      <c r="INK48" s="19" t="s">
        <v>1440</v>
      </c>
      <c r="INL48" s="19" t="s">
        <v>1440</v>
      </c>
      <c r="INM48" s="19" t="s">
        <v>1440</v>
      </c>
      <c r="INN48" s="19" t="s">
        <v>1440</v>
      </c>
      <c r="INO48" s="19" t="s">
        <v>1440</v>
      </c>
      <c r="INP48" s="19" t="s">
        <v>1440</v>
      </c>
      <c r="INQ48" s="19" t="s">
        <v>1440</v>
      </c>
      <c r="INR48" s="19" t="s">
        <v>1440</v>
      </c>
      <c r="INS48" s="19" t="s">
        <v>1440</v>
      </c>
      <c r="INT48" s="19" t="s">
        <v>1440</v>
      </c>
      <c r="INU48" s="19" t="s">
        <v>1440</v>
      </c>
      <c r="INV48" s="19" t="s">
        <v>1440</v>
      </c>
      <c r="INW48" s="19" t="s">
        <v>1440</v>
      </c>
      <c r="INX48" s="19" t="s">
        <v>1440</v>
      </c>
      <c r="INY48" s="19" t="s">
        <v>1440</v>
      </c>
      <c r="INZ48" s="19" t="s">
        <v>1440</v>
      </c>
      <c r="IOA48" s="19" t="s">
        <v>1440</v>
      </c>
      <c r="IOB48" s="19" t="s">
        <v>1440</v>
      </c>
      <c r="IOC48" s="19" t="s">
        <v>1440</v>
      </c>
      <c r="IOD48" s="19" t="s">
        <v>1440</v>
      </c>
      <c r="IOE48" s="19" t="s">
        <v>1440</v>
      </c>
      <c r="IOF48" s="19" t="s">
        <v>1440</v>
      </c>
      <c r="IOG48" s="19" t="s">
        <v>1440</v>
      </c>
      <c r="IOH48" s="19" t="s">
        <v>1440</v>
      </c>
      <c r="IOI48" s="19" t="s">
        <v>1440</v>
      </c>
      <c r="IOJ48" s="19" t="s">
        <v>1440</v>
      </c>
      <c r="IOK48" s="19" t="s">
        <v>1440</v>
      </c>
      <c r="IOL48" s="19" t="s">
        <v>1440</v>
      </c>
      <c r="IOM48" s="19" t="s">
        <v>1440</v>
      </c>
      <c r="ION48" s="19" t="s">
        <v>1440</v>
      </c>
      <c r="IOO48" s="19" t="s">
        <v>1440</v>
      </c>
      <c r="IOP48" s="19" t="s">
        <v>1440</v>
      </c>
      <c r="IOQ48" s="19" t="s">
        <v>1440</v>
      </c>
      <c r="IOR48" s="19" t="s">
        <v>1440</v>
      </c>
      <c r="IOS48" s="19" t="s">
        <v>1440</v>
      </c>
      <c r="IOT48" s="19" t="s">
        <v>1440</v>
      </c>
      <c r="IOU48" s="19" t="s">
        <v>1440</v>
      </c>
      <c r="IOV48" s="19" t="s">
        <v>1440</v>
      </c>
      <c r="IOW48" s="19" t="s">
        <v>1440</v>
      </c>
      <c r="IOX48" s="19" t="s">
        <v>1440</v>
      </c>
      <c r="IOY48" s="19" t="s">
        <v>1440</v>
      </c>
      <c r="IOZ48" s="19" t="s">
        <v>1440</v>
      </c>
      <c r="IPA48" s="19" t="s">
        <v>1440</v>
      </c>
      <c r="IPB48" s="19" t="s">
        <v>1440</v>
      </c>
      <c r="IPC48" s="19" t="s">
        <v>1440</v>
      </c>
      <c r="IPD48" s="19" t="s">
        <v>1440</v>
      </c>
      <c r="IPE48" s="19" t="s">
        <v>1440</v>
      </c>
      <c r="IPF48" s="19" t="s">
        <v>1440</v>
      </c>
      <c r="IPG48" s="19" t="s">
        <v>1440</v>
      </c>
      <c r="IPH48" s="19" t="s">
        <v>1440</v>
      </c>
      <c r="IPI48" s="19" t="s">
        <v>1440</v>
      </c>
      <c r="IPJ48" s="19" t="s">
        <v>1440</v>
      </c>
      <c r="IPK48" s="19" t="s">
        <v>1440</v>
      </c>
      <c r="IPL48" s="19" t="s">
        <v>1440</v>
      </c>
      <c r="IPM48" s="19" t="s">
        <v>1440</v>
      </c>
      <c r="IPN48" s="19" t="s">
        <v>1440</v>
      </c>
      <c r="IPO48" s="19" t="s">
        <v>1440</v>
      </c>
      <c r="IPP48" s="19" t="s">
        <v>1440</v>
      </c>
      <c r="IPQ48" s="19" t="s">
        <v>1440</v>
      </c>
      <c r="IPR48" s="19" t="s">
        <v>1440</v>
      </c>
      <c r="IPS48" s="19" t="s">
        <v>1440</v>
      </c>
      <c r="IPT48" s="19" t="s">
        <v>1440</v>
      </c>
      <c r="IPU48" s="19" t="s">
        <v>1440</v>
      </c>
      <c r="IPV48" s="19" t="s">
        <v>1440</v>
      </c>
      <c r="IPW48" s="19" t="s">
        <v>1440</v>
      </c>
      <c r="IPX48" s="19" t="s">
        <v>1440</v>
      </c>
      <c r="IPY48" s="19" t="s">
        <v>1440</v>
      </c>
      <c r="IPZ48" s="19" t="s">
        <v>1440</v>
      </c>
      <c r="IQA48" s="19" t="s">
        <v>1440</v>
      </c>
      <c r="IQB48" s="19" t="s">
        <v>1440</v>
      </c>
      <c r="IQC48" s="19" t="s">
        <v>1440</v>
      </c>
      <c r="IQD48" s="19" t="s">
        <v>1440</v>
      </c>
      <c r="IQE48" s="19" t="s">
        <v>1440</v>
      </c>
      <c r="IQF48" s="19" t="s">
        <v>1440</v>
      </c>
      <c r="IQG48" s="19" t="s">
        <v>1440</v>
      </c>
      <c r="IQH48" s="19" t="s">
        <v>1440</v>
      </c>
      <c r="IQI48" s="19" t="s">
        <v>1440</v>
      </c>
      <c r="IQJ48" s="19" t="s">
        <v>1440</v>
      </c>
      <c r="IQK48" s="19" t="s">
        <v>1440</v>
      </c>
      <c r="IQL48" s="19" t="s">
        <v>1440</v>
      </c>
      <c r="IQM48" s="19" t="s">
        <v>1440</v>
      </c>
      <c r="IQN48" s="19" t="s">
        <v>1440</v>
      </c>
      <c r="IQO48" s="19" t="s">
        <v>1440</v>
      </c>
      <c r="IQP48" s="19" t="s">
        <v>1440</v>
      </c>
      <c r="IQQ48" s="19" t="s">
        <v>1440</v>
      </c>
      <c r="IQR48" s="19" t="s">
        <v>1440</v>
      </c>
      <c r="IQS48" s="19" t="s">
        <v>1440</v>
      </c>
      <c r="IQT48" s="19" t="s">
        <v>1440</v>
      </c>
      <c r="IQU48" s="19" t="s">
        <v>1440</v>
      </c>
      <c r="IQV48" s="19" t="s">
        <v>1440</v>
      </c>
      <c r="IQW48" s="19" t="s">
        <v>1440</v>
      </c>
      <c r="IQX48" s="19" t="s">
        <v>1440</v>
      </c>
      <c r="IQY48" s="19" t="s">
        <v>1440</v>
      </c>
      <c r="IQZ48" s="19" t="s">
        <v>1440</v>
      </c>
      <c r="IRA48" s="19" t="s">
        <v>1440</v>
      </c>
      <c r="IRB48" s="19" t="s">
        <v>1440</v>
      </c>
      <c r="IRC48" s="19" t="s">
        <v>1440</v>
      </c>
      <c r="IRD48" s="19" t="s">
        <v>1440</v>
      </c>
      <c r="IRE48" s="19" t="s">
        <v>1440</v>
      </c>
      <c r="IRF48" s="19" t="s">
        <v>1440</v>
      </c>
      <c r="IRG48" s="19" t="s">
        <v>1440</v>
      </c>
      <c r="IRH48" s="19" t="s">
        <v>1440</v>
      </c>
      <c r="IRI48" s="19" t="s">
        <v>1440</v>
      </c>
      <c r="IRJ48" s="19" t="s">
        <v>1440</v>
      </c>
      <c r="IRK48" s="19" t="s">
        <v>1440</v>
      </c>
      <c r="IRL48" s="19" t="s">
        <v>1440</v>
      </c>
      <c r="IRM48" s="19" t="s">
        <v>1440</v>
      </c>
      <c r="IRN48" s="19" t="s">
        <v>1440</v>
      </c>
      <c r="IRO48" s="19" t="s">
        <v>1440</v>
      </c>
      <c r="IRP48" s="19" t="s">
        <v>1440</v>
      </c>
      <c r="IRQ48" s="19" t="s">
        <v>1440</v>
      </c>
      <c r="IRR48" s="19" t="s">
        <v>1440</v>
      </c>
      <c r="IRS48" s="19" t="s">
        <v>1440</v>
      </c>
      <c r="IRT48" s="19" t="s">
        <v>1440</v>
      </c>
      <c r="IRU48" s="19" t="s">
        <v>1440</v>
      </c>
      <c r="IRV48" s="19" t="s">
        <v>1440</v>
      </c>
      <c r="IRW48" s="19" t="s">
        <v>1440</v>
      </c>
      <c r="IRX48" s="19" t="s">
        <v>1440</v>
      </c>
      <c r="IRY48" s="19" t="s">
        <v>1440</v>
      </c>
      <c r="IRZ48" s="19" t="s">
        <v>1440</v>
      </c>
      <c r="ISA48" s="19" t="s">
        <v>1440</v>
      </c>
      <c r="ISB48" s="19" t="s">
        <v>1440</v>
      </c>
      <c r="ISC48" s="19" t="s">
        <v>1440</v>
      </c>
      <c r="ISD48" s="19" t="s">
        <v>1440</v>
      </c>
      <c r="ISE48" s="19" t="s">
        <v>1440</v>
      </c>
      <c r="ISF48" s="19" t="s">
        <v>1440</v>
      </c>
      <c r="ISG48" s="19" t="s">
        <v>1440</v>
      </c>
      <c r="ISH48" s="19" t="s">
        <v>1440</v>
      </c>
      <c r="ISI48" s="19" t="s">
        <v>1440</v>
      </c>
      <c r="ISJ48" s="19" t="s">
        <v>1440</v>
      </c>
      <c r="ISK48" s="19" t="s">
        <v>1440</v>
      </c>
      <c r="ISL48" s="19" t="s">
        <v>1440</v>
      </c>
      <c r="ISM48" s="19" t="s">
        <v>1440</v>
      </c>
      <c r="ISN48" s="19" t="s">
        <v>1440</v>
      </c>
      <c r="ISO48" s="19" t="s">
        <v>1440</v>
      </c>
      <c r="ISP48" s="19" t="s">
        <v>1440</v>
      </c>
      <c r="ISQ48" s="19" t="s">
        <v>1440</v>
      </c>
      <c r="ISR48" s="19" t="s">
        <v>1440</v>
      </c>
      <c r="ISS48" s="19" t="s">
        <v>1440</v>
      </c>
      <c r="IST48" s="19" t="s">
        <v>1440</v>
      </c>
      <c r="ISU48" s="19" t="s">
        <v>1440</v>
      </c>
      <c r="ISV48" s="19" t="s">
        <v>1440</v>
      </c>
      <c r="ISW48" s="19" t="s">
        <v>1440</v>
      </c>
      <c r="ISX48" s="19" t="s">
        <v>1440</v>
      </c>
      <c r="ISY48" s="19" t="s">
        <v>1440</v>
      </c>
      <c r="ISZ48" s="19" t="s">
        <v>1440</v>
      </c>
      <c r="ITA48" s="19" t="s">
        <v>1440</v>
      </c>
      <c r="ITB48" s="19" t="s">
        <v>1440</v>
      </c>
      <c r="ITC48" s="19" t="s">
        <v>1440</v>
      </c>
      <c r="ITD48" s="19" t="s">
        <v>1440</v>
      </c>
      <c r="ITE48" s="19" t="s">
        <v>1440</v>
      </c>
      <c r="ITF48" s="19" t="s">
        <v>1440</v>
      </c>
      <c r="ITG48" s="19" t="s">
        <v>1440</v>
      </c>
      <c r="ITH48" s="19" t="s">
        <v>1440</v>
      </c>
      <c r="ITI48" s="19" t="s">
        <v>1440</v>
      </c>
      <c r="ITJ48" s="19" t="s">
        <v>1440</v>
      </c>
      <c r="ITK48" s="19" t="s">
        <v>1440</v>
      </c>
      <c r="ITL48" s="19" t="s">
        <v>1440</v>
      </c>
      <c r="ITM48" s="19" t="s">
        <v>1440</v>
      </c>
      <c r="ITN48" s="19" t="s">
        <v>1440</v>
      </c>
      <c r="ITO48" s="19" t="s">
        <v>1440</v>
      </c>
      <c r="ITP48" s="19" t="s">
        <v>1440</v>
      </c>
      <c r="ITQ48" s="19" t="s">
        <v>1440</v>
      </c>
      <c r="ITR48" s="19" t="s">
        <v>1440</v>
      </c>
      <c r="ITS48" s="19" t="s">
        <v>1440</v>
      </c>
      <c r="ITT48" s="19" t="s">
        <v>1440</v>
      </c>
      <c r="ITU48" s="19" t="s">
        <v>1440</v>
      </c>
      <c r="ITV48" s="19" t="s">
        <v>1440</v>
      </c>
      <c r="ITW48" s="19" t="s">
        <v>1440</v>
      </c>
      <c r="ITX48" s="19" t="s">
        <v>1440</v>
      </c>
      <c r="ITY48" s="19" t="s">
        <v>1440</v>
      </c>
      <c r="ITZ48" s="19" t="s">
        <v>1440</v>
      </c>
      <c r="IUA48" s="19" t="s">
        <v>1440</v>
      </c>
      <c r="IUB48" s="19" t="s">
        <v>1440</v>
      </c>
      <c r="IUC48" s="19" t="s">
        <v>1440</v>
      </c>
      <c r="IUD48" s="19" t="s">
        <v>1440</v>
      </c>
      <c r="IUE48" s="19" t="s">
        <v>1440</v>
      </c>
      <c r="IUF48" s="19" t="s">
        <v>1440</v>
      </c>
      <c r="IUG48" s="19" t="s">
        <v>1440</v>
      </c>
      <c r="IUH48" s="19" t="s">
        <v>1440</v>
      </c>
      <c r="IUI48" s="19" t="s">
        <v>1440</v>
      </c>
      <c r="IUJ48" s="19" t="s">
        <v>1440</v>
      </c>
      <c r="IUK48" s="19" t="s">
        <v>1440</v>
      </c>
      <c r="IUL48" s="19" t="s">
        <v>1440</v>
      </c>
      <c r="IUM48" s="19" t="s">
        <v>1440</v>
      </c>
      <c r="IUN48" s="19" t="s">
        <v>1440</v>
      </c>
      <c r="IUO48" s="19" t="s">
        <v>1440</v>
      </c>
      <c r="IUP48" s="19" t="s">
        <v>1440</v>
      </c>
      <c r="IUQ48" s="19" t="s">
        <v>1440</v>
      </c>
      <c r="IUR48" s="19" t="s">
        <v>1440</v>
      </c>
      <c r="IUS48" s="19" t="s">
        <v>1440</v>
      </c>
      <c r="IUT48" s="19" t="s">
        <v>1440</v>
      </c>
      <c r="IUU48" s="19" t="s">
        <v>1440</v>
      </c>
      <c r="IUV48" s="19" t="s">
        <v>1440</v>
      </c>
      <c r="IUW48" s="19" t="s">
        <v>1440</v>
      </c>
      <c r="IUX48" s="19" t="s">
        <v>1440</v>
      </c>
      <c r="IUY48" s="19" t="s">
        <v>1440</v>
      </c>
      <c r="IUZ48" s="19" t="s">
        <v>1440</v>
      </c>
      <c r="IVA48" s="19" t="s">
        <v>1440</v>
      </c>
      <c r="IVB48" s="19" t="s">
        <v>1440</v>
      </c>
      <c r="IVC48" s="19" t="s">
        <v>1440</v>
      </c>
      <c r="IVD48" s="19" t="s">
        <v>1440</v>
      </c>
      <c r="IVE48" s="19" t="s">
        <v>1440</v>
      </c>
      <c r="IVF48" s="19" t="s">
        <v>1440</v>
      </c>
      <c r="IVG48" s="19" t="s">
        <v>1440</v>
      </c>
      <c r="IVH48" s="19" t="s">
        <v>1440</v>
      </c>
      <c r="IVI48" s="19" t="s">
        <v>1440</v>
      </c>
      <c r="IVJ48" s="19" t="s">
        <v>1440</v>
      </c>
      <c r="IVK48" s="19" t="s">
        <v>1440</v>
      </c>
      <c r="IVL48" s="19" t="s">
        <v>1440</v>
      </c>
      <c r="IVM48" s="19" t="s">
        <v>1440</v>
      </c>
      <c r="IVN48" s="19" t="s">
        <v>1440</v>
      </c>
      <c r="IVO48" s="19" t="s">
        <v>1440</v>
      </c>
      <c r="IVP48" s="19" t="s">
        <v>1440</v>
      </c>
      <c r="IVQ48" s="19" t="s">
        <v>1440</v>
      </c>
      <c r="IVR48" s="19" t="s">
        <v>1440</v>
      </c>
      <c r="IVS48" s="19" t="s">
        <v>1440</v>
      </c>
      <c r="IVT48" s="19" t="s">
        <v>1440</v>
      </c>
      <c r="IVU48" s="19" t="s">
        <v>1440</v>
      </c>
      <c r="IVV48" s="19" t="s">
        <v>1440</v>
      </c>
      <c r="IVW48" s="19" t="s">
        <v>1440</v>
      </c>
      <c r="IVX48" s="19" t="s">
        <v>1440</v>
      </c>
      <c r="IVY48" s="19" t="s">
        <v>1440</v>
      </c>
      <c r="IVZ48" s="19" t="s">
        <v>1440</v>
      </c>
      <c r="IWA48" s="19" t="s">
        <v>1440</v>
      </c>
      <c r="IWB48" s="19" t="s">
        <v>1440</v>
      </c>
      <c r="IWC48" s="19" t="s">
        <v>1440</v>
      </c>
      <c r="IWD48" s="19" t="s">
        <v>1440</v>
      </c>
      <c r="IWE48" s="19" t="s">
        <v>1440</v>
      </c>
      <c r="IWF48" s="19" t="s">
        <v>1440</v>
      </c>
      <c r="IWG48" s="19" t="s">
        <v>1440</v>
      </c>
      <c r="IWH48" s="19" t="s">
        <v>1440</v>
      </c>
      <c r="IWI48" s="19" t="s">
        <v>1440</v>
      </c>
      <c r="IWJ48" s="19" t="s">
        <v>1440</v>
      </c>
      <c r="IWK48" s="19" t="s">
        <v>1440</v>
      </c>
      <c r="IWL48" s="19" t="s">
        <v>1440</v>
      </c>
      <c r="IWM48" s="19" t="s">
        <v>1440</v>
      </c>
      <c r="IWN48" s="19" t="s">
        <v>1440</v>
      </c>
      <c r="IWO48" s="19" t="s">
        <v>1440</v>
      </c>
      <c r="IWP48" s="19" t="s">
        <v>1440</v>
      </c>
      <c r="IWQ48" s="19" t="s">
        <v>1440</v>
      </c>
      <c r="IWR48" s="19" t="s">
        <v>1440</v>
      </c>
      <c r="IWS48" s="19" t="s">
        <v>1440</v>
      </c>
      <c r="IWT48" s="19" t="s">
        <v>1440</v>
      </c>
      <c r="IWU48" s="19" t="s">
        <v>1440</v>
      </c>
      <c r="IWV48" s="19" t="s">
        <v>1440</v>
      </c>
      <c r="IWW48" s="19" t="s">
        <v>1440</v>
      </c>
      <c r="IWX48" s="19" t="s">
        <v>1440</v>
      </c>
      <c r="IWY48" s="19" t="s">
        <v>1440</v>
      </c>
      <c r="IWZ48" s="19" t="s">
        <v>1440</v>
      </c>
      <c r="IXA48" s="19" t="s">
        <v>1440</v>
      </c>
      <c r="IXB48" s="19" t="s">
        <v>1440</v>
      </c>
      <c r="IXC48" s="19" t="s">
        <v>1440</v>
      </c>
      <c r="IXD48" s="19" t="s">
        <v>1440</v>
      </c>
      <c r="IXE48" s="19" t="s">
        <v>1440</v>
      </c>
      <c r="IXF48" s="19" t="s">
        <v>1440</v>
      </c>
      <c r="IXG48" s="19" t="s">
        <v>1440</v>
      </c>
      <c r="IXH48" s="19" t="s">
        <v>1440</v>
      </c>
      <c r="IXI48" s="19" t="s">
        <v>1440</v>
      </c>
      <c r="IXJ48" s="19" t="s">
        <v>1440</v>
      </c>
      <c r="IXK48" s="19" t="s">
        <v>1440</v>
      </c>
      <c r="IXL48" s="19" t="s">
        <v>1440</v>
      </c>
      <c r="IXM48" s="19" t="s">
        <v>1440</v>
      </c>
      <c r="IXN48" s="19" t="s">
        <v>1440</v>
      </c>
      <c r="IXO48" s="19" t="s">
        <v>1440</v>
      </c>
      <c r="IXP48" s="19" t="s">
        <v>1440</v>
      </c>
      <c r="IXQ48" s="19" t="s">
        <v>1440</v>
      </c>
      <c r="IXR48" s="19" t="s">
        <v>1440</v>
      </c>
      <c r="IXS48" s="19" t="s">
        <v>1440</v>
      </c>
      <c r="IXT48" s="19" t="s">
        <v>1440</v>
      </c>
      <c r="IXU48" s="19" t="s">
        <v>1440</v>
      </c>
      <c r="IXV48" s="19" t="s">
        <v>1440</v>
      </c>
      <c r="IXW48" s="19" t="s">
        <v>1440</v>
      </c>
      <c r="IXX48" s="19" t="s">
        <v>1440</v>
      </c>
      <c r="IXY48" s="19" t="s">
        <v>1440</v>
      </c>
      <c r="IXZ48" s="19" t="s">
        <v>1440</v>
      </c>
      <c r="IYA48" s="19" t="s">
        <v>1440</v>
      </c>
      <c r="IYB48" s="19" t="s">
        <v>1440</v>
      </c>
      <c r="IYC48" s="19" t="s">
        <v>1440</v>
      </c>
      <c r="IYD48" s="19" t="s">
        <v>1440</v>
      </c>
      <c r="IYE48" s="19" t="s">
        <v>1440</v>
      </c>
      <c r="IYF48" s="19" t="s">
        <v>1440</v>
      </c>
      <c r="IYG48" s="19" t="s">
        <v>1440</v>
      </c>
      <c r="IYH48" s="19" t="s">
        <v>1440</v>
      </c>
      <c r="IYI48" s="19" t="s">
        <v>1440</v>
      </c>
      <c r="IYJ48" s="19" t="s">
        <v>1440</v>
      </c>
      <c r="IYK48" s="19" t="s">
        <v>1440</v>
      </c>
      <c r="IYL48" s="19" t="s">
        <v>1440</v>
      </c>
      <c r="IYM48" s="19" t="s">
        <v>1440</v>
      </c>
      <c r="IYN48" s="19" t="s">
        <v>1440</v>
      </c>
      <c r="IYO48" s="19" t="s">
        <v>1440</v>
      </c>
      <c r="IYP48" s="19" t="s">
        <v>1440</v>
      </c>
      <c r="IYQ48" s="19" t="s">
        <v>1440</v>
      </c>
      <c r="IYR48" s="19" t="s">
        <v>1440</v>
      </c>
      <c r="IYS48" s="19" t="s">
        <v>1440</v>
      </c>
      <c r="IYT48" s="19" t="s">
        <v>1440</v>
      </c>
      <c r="IYU48" s="19" t="s">
        <v>1440</v>
      </c>
      <c r="IYV48" s="19" t="s">
        <v>1440</v>
      </c>
      <c r="IYW48" s="19" t="s">
        <v>1440</v>
      </c>
      <c r="IYX48" s="19" t="s">
        <v>1440</v>
      </c>
      <c r="IYY48" s="19" t="s">
        <v>1440</v>
      </c>
      <c r="IYZ48" s="19" t="s">
        <v>1440</v>
      </c>
      <c r="IZA48" s="19" t="s">
        <v>1440</v>
      </c>
      <c r="IZB48" s="19" t="s">
        <v>1440</v>
      </c>
      <c r="IZC48" s="19" t="s">
        <v>1440</v>
      </c>
      <c r="IZD48" s="19" t="s">
        <v>1440</v>
      </c>
      <c r="IZE48" s="19" t="s">
        <v>1440</v>
      </c>
      <c r="IZF48" s="19" t="s">
        <v>1440</v>
      </c>
      <c r="IZG48" s="19" t="s">
        <v>1440</v>
      </c>
      <c r="IZH48" s="19" t="s">
        <v>1440</v>
      </c>
      <c r="IZI48" s="19" t="s">
        <v>1440</v>
      </c>
      <c r="IZJ48" s="19" t="s">
        <v>1440</v>
      </c>
      <c r="IZK48" s="19" t="s">
        <v>1440</v>
      </c>
      <c r="IZL48" s="19" t="s">
        <v>1440</v>
      </c>
      <c r="IZM48" s="19" t="s">
        <v>1440</v>
      </c>
      <c r="IZN48" s="19" t="s">
        <v>1440</v>
      </c>
      <c r="IZO48" s="19" t="s">
        <v>1440</v>
      </c>
      <c r="IZP48" s="19" t="s">
        <v>1440</v>
      </c>
      <c r="IZQ48" s="19" t="s">
        <v>1440</v>
      </c>
      <c r="IZR48" s="19" t="s">
        <v>1440</v>
      </c>
      <c r="IZS48" s="19" t="s">
        <v>1440</v>
      </c>
      <c r="IZT48" s="19" t="s">
        <v>1440</v>
      </c>
      <c r="IZU48" s="19" t="s">
        <v>1440</v>
      </c>
      <c r="IZV48" s="19" t="s">
        <v>1440</v>
      </c>
      <c r="IZW48" s="19" t="s">
        <v>1440</v>
      </c>
      <c r="IZX48" s="19" t="s">
        <v>1440</v>
      </c>
      <c r="IZY48" s="19" t="s">
        <v>1440</v>
      </c>
      <c r="IZZ48" s="19" t="s">
        <v>1440</v>
      </c>
      <c r="JAA48" s="19" t="s">
        <v>1440</v>
      </c>
      <c r="JAB48" s="19" t="s">
        <v>1440</v>
      </c>
      <c r="JAC48" s="19" t="s">
        <v>1440</v>
      </c>
      <c r="JAD48" s="19" t="s">
        <v>1440</v>
      </c>
      <c r="JAE48" s="19" t="s">
        <v>1440</v>
      </c>
      <c r="JAF48" s="19" t="s">
        <v>1440</v>
      </c>
      <c r="JAG48" s="19" t="s">
        <v>1440</v>
      </c>
      <c r="JAH48" s="19" t="s">
        <v>1440</v>
      </c>
      <c r="JAI48" s="19" t="s">
        <v>1440</v>
      </c>
      <c r="JAJ48" s="19" t="s">
        <v>1440</v>
      </c>
      <c r="JAK48" s="19" t="s">
        <v>1440</v>
      </c>
      <c r="JAL48" s="19" t="s">
        <v>1440</v>
      </c>
      <c r="JAM48" s="19" t="s">
        <v>1440</v>
      </c>
      <c r="JAN48" s="19" t="s">
        <v>1440</v>
      </c>
      <c r="JAO48" s="19" t="s">
        <v>1440</v>
      </c>
      <c r="JAP48" s="19" t="s">
        <v>1440</v>
      </c>
      <c r="JAQ48" s="19" t="s">
        <v>1440</v>
      </c>
      <c r="JAR48" s="19" t="s">
        <v>1440</v>
      </c>
      <c r="JAS48" s="19" t="s">
        <v>1440</v>
      </c>
      <c r="JAT48" s="19" t="s">
        <v>1440</v>
      </c>
      <c r="JAU48" s="19" t="s">
        <v>1440</v>
      </c>
      <c r="JAV48" s="19" t="s">
        <v>1440</v>
      </c>
      <c r="JAW48" s="19" t="s">
        <v>1440</v>
      </c>
      <c r="JAX48" s="19" t="s">
        <v>1440</v>
      </c>
      <c r="JAY48" s="19" t="s">
        <v>1440</v>
      </c>
      <c r="JAZ48" s="19" t="s">
        <v>1440</v>
      </c>
      <c r="JBA48" s="19" t="s">
        <v>1440</v>
      </c>
      <c r="JBB48" s="19" t="s">
        <v>1440</v>
      </c>
      <c r="JBC48" s="19" t="s">
        <v>1440</v>
      </c>
      <c r="JBD48" s="19" t="s">
        <v>1440</v>
      </c>
      <c r="JBE48" s="19" t="s">
        <v>1440</v>
      </c>
      <c r="JBF48" s="19" t="s">
        <v>1440</v>
      </c>
      <c r="JBG48" s="19" t="s">
        <v>1440</v>
      </c>
      <c r="JBH48" s="19" t="s">
        <v>1440</v>
      </c>
      <c r="JBI48" s="19" t="s">
        <v>1440</v>
      </c>
      <c r="JBJ48" s="19" t="s">
        <v>1440</v>
      </c>
      <c r="JBK48" s="19" t="s">
        <v>1440</v>
      </c>
      <c r="JBL48" s="19" t="s">
        <v>1440</v>
      </c>
      <c r="JBM48" s="19" t="s">
        <v>1440</v>
      </c>
      <c r="JBN48" s="19" t="s">
        <v>1440</v>
      </c>
      <c r="JBO48" s="19" t="s">
        <v>1440</v>
      </c>
      <c r="JBP48" s="19" t="s">
        <v>1440</v>
      </c>
      <c r="JBQ48" s="19" t="s">
        <v>1440</v>
      </c>
      <c r="JBR48" s="19" t="s">
        <v>1440</v>
      </c>
      <c r="JBS48" s="19" t="s">
        <v>1440</v>
      </c>
      <c r="JBT48" s="19" t="s">
        <v>1440</v>
      </c>
      <c r="JBU48" s="19" t="s">
        <v>1440</v>
      </c>
      <c r="JBV48" s="19" t="s">
        <v>1440</v>
      </c>
      <c r="JBW48" s="19" t="s">
        <v>1440</v>
      </c>
      <c r="JBX48" s="19" t="s">
        <v>1440</v>
      </c>
      <c r="JBY48" s="19" t="s">
        <v>1440</v>
      </c>
      <c r="JBZ48" s="19" t="s">
        <v>1440</v>
      </c>
      <c r="JCA48" s="19" t="s">
        <v>1440</v>
      </c>
      <c r="JCB48" s="19" t="s">
        <v>1440</v>
      </c>
      <c r="JCC48" s="19" t="s">
        <v>1440</v>
      </c>
      <c r="JCD48" s="19" t="s">
        <v>1440</v>
      </c>
      <c r="JCE48" s="19" t="s">
        <v>1440</v>
      </c>
      <c r="JCF48" s="19" t="s">
        <v>1440</v>
      </c>
      <c r="JCG48" s="19" t="s">
        <v>1440</v>
      </c>
      <c r="JCH48" s="19" t="s">
        <v>1440</v>
      </c>
      <c r="JCI48" s="19" t="s">
        <v>1440</v>
      </c>
      <c r="JCJ48" s="19" t="s">
        <v>1440</v>
      </c>
      <c r="JCK48" s="19" t="s">
        <v>1440</v>
      </c>
      <c r="JCL48" s="19" t="s">
        <v>1440</v>
      </c>
      <c r="JCM48" s="19" t="s">
        <v>1440</v>
      </c>
      <c r="JCN48" s="19" t="s">
        <v>1440</v>
      </c>
      <c r="JCO48" s="19" t="s">
        <v>1440</v>
      </c>
      <c r="JCP48" s="19" t="s">
        <v>1440</v>
      </c>
      <c r="JCQ48" s="19" t="s">
        <v>1440</v>
      </c>
      <c r="JCR48" s="19" t="s">
        <v>1440</v>
      </c>
      <c r="JCS48" s="19" t="s">
        <v>1440</v>
      </c>
      <c r="JCT48" s="19" t="s">
        <v>1440</v>
      </c>
      <c r="JCU48" s="19" t="s">
        <v>1440</v>
      </c>
      <c r="JCV48" s="19" t="s">
        <v>1440</v>
      </c>
      <c r="JCW48" s="19" t="s">
        <v>1440</v>
      </c>
      <c r="JCX48" s="19" t="s">
        <v>1440</v>
      </c>
      <c r="JCY48" s="19" t="s">
        <v>1440</v>
      </c>
      <c r="JCZ48" s="19" t="s">
        <v>1440</v>
      </c>
      <c r="JDA48" s="19" t="s">
        <v>1440</v>
      </c>
      <c r="JDB48" s="19" t="s">
        <v>1440</v>
      </c>
      <c r="JDC48" s="19" t="s">
        <v>1440</v>
      </c>
      <c r="JDD48" s="19" t="s">
        <v>1440</v>
      </c>
      <c r="JDE48" s="19" t="s">
        <v>1440</v>
      </c>
      <c r="JDF48" s="19" t="s">
        <v>1440</v>
      </c>
      <c r="JDG48" s="19" t="s">
        <v>1440</v>
      </c>
      <c r="JDH48" s="19" t="s">
        <v>1440</v>
      </c>
      <c r="JDI48" s="19" t="s">
        <v>1440</v>
      </c>
      <c r="JDJ48" s="19" t="s">
        <v>1440</v>
      </c>
      <c r="JDK48" s="19" t="s">
        <v>1440</v>
      </c>
      <c r="JDL48" s="19" t="s">
        <v>1440</v>
      </c>
      <c r="JDM48" s="19" t="s">
        <v>1440</v>
      </c>
      <c r="JDN48" s="19" t="s">
        <v>1440</v>
      </c>
      <c r="JDO48" s="19" t="s">
        <v>1440</v>
      </c>
      <c r="JDP48" s="19" t="s">
        <v>1440</v>
      </c>
      <c r="JDQ48" s="19" t="s">
        <v>1440</v>
      </c>
      <c r="JDR48" s="19" t="s">
        <v>1440</v>
      </c>
      <c r="JDS48" s="19" t="s">
        <v>1440</v>
      </c>
      <c r="JDT48" s="19" t="s">
        <v>1440</v>
      </c>
      <c r="JDU48" s="19" t="s">
        <v>1440</v>
      </c>
      <c r="JDV48" s="19" t="s">
        <v>1440</v>
      </c>
      <c r="JDW48" s="19" t="s">
        <v>1440</v>
      </c>
      <c r="JDX48" s="19" t="s">
        <v>1440</v>
      </c>
      <c r="JDY48" s="19" t="s">
        <v>1440</v>
      </c>
      <c r="JDZ48" s="19" t="s">
        <v>1440</v>
      </c>
      <c r="JEA48" s="19" t="s">
        <v>1440</v>
      </c>
      <c r="JEB48" s="19" t="s">
        <v>1440</v>
      </c>
      <c r="JEC48" s="19" t="s">
        <v>1440</v>
      </c>
      <c r="JED48" s="19" t="s">
        <v>1440</v>
      </c>
      <c r="JEE48" s="19" t="s">
        <v>1440</v>
      </c>
      <c r="JEF48" s="19" t="s">
        <v>1440</v>
      </c>
      <c r="JEG48" s="19" t="s">
        <v>1440</v>
      </c>
      <c r="JEH48" s="19" t="s">
        <v>1440</v>
      </c>
      <c r="JEI48" s="19" t="s">
        <v>1440</v>
      </c>
      <c r="JEJ48" s="19" t="s">
        <v>1440</v>
      </c>
      <c r="JEK48" s="19" t="s">
        <v>1440</v>
      </c>
      <c r="JEL48" s="19" t="s">
        <v>1440</v>
      </c>
      <c r="JEM48" s="19" t="s">
        <v>1440</v>
      </c>
      <c r="JEN48" s="19" t="s">
        <v>1440</v>
      </c>
      <c r="JEO48" s="19" t="s">
        <v>1440</v>
      </c>
      <c r="JEP48" s="19" t="s">
        <v>1440</v>
      </c>
      <c r="JEQ48" s="19" t="s">
        <v>1440</v>
      </c>
      <c r="JER48" s="19" t="s">
        <v>1440</v>
      </c>
      <c r="JES48" s="19" t="s">
        <v>1440</v>
      </c>
      <c r="JET48" s="19" t="s">
        <v>1440</v>
      </c>
      <c r="JEU48" s="19" t="s">
        <v>1440</v>
      </c>
      <c r="JEV48" s="19" t="s">
        <v>1440</v>
      </c>
      <c r="JEW48" s="19" t="s">
        <v>1440</v>
      </c>
      <c r="JEX48" s="19" t="s">
        <v>1440</v>
      </c>
      <c r="JEY48" s="19" t="s">
        <v>1440</v>
      </c>
      <c r="JEZ48" s="19" t="s">
        <v>1440</v>
      </c>
      <c r="JFA48" s="19" t="s">
        <v>1440</v>
      </c>
      <c r="JFB48" s="19" t="s">
        <v>1440</v>
      </c>
      <c r="JFC48" s="19" t="s">
        <v>1440</v>
      </c>
      <c r="JFD48" s="19" t="s">
        <v>1440</v>
      </c>
      <c r="JFE48" s="19" t="s">
        <v>1440</v>
      </c>
      <c r="JFF48" s="19" t="s">
        <v>1440</v>
      </c>
      <c r="JFG48" s="19" t="s">
        <v>1440</v>
      </c>
      <c r="JFH48" s="19" t="s">
        <v>1440</v>
      </c>
      <c r="JFI48" s="19" t="s">
        <v>1440</v>
      </c>
      <c r="JFJ48" s="19" t="s">
        <v>1440</v>
      </c>
      <c r="JFK48" s="19" t="s">
        <v>1440</v>
      </c>
      <c r="JFL48" s="19" t="s">
        <v>1440</v>
      </c>
      <c r="JFM48" s="19" t="s">
        <v>1440</v>
      </c>
      <c r="JFN48" s="19" t="s">
        <v>1440</v>
      </c>
      <c r="JFO48" s="19" t="s">
        <v>1440</v>
      </c>
      <c r="JFP48" s="19" t="s">
        <v>1440</v>
      </c>
      <c r="JFQ48" s="19" t="s">
        <v>1440</v>
      </c>
      <c r="JFR48" s="19" t="s">
        <v>1440</v>
      </c>
      <c r="JFS48" s="19" t="s">
        <v>1440</v>
      </c>
      <c r="JFT48" s="19" t="s">
        <v>1440</v>
      </c>
      <c r="JFU48" s="19" t="s">
        <v>1440</v>
      </c>
      <c r="JFV48" s="19" t="s">
        <v>1440</v>
      </c>
      <c r="JFW48" s="19" t="s">
        <v>1440</v>
      </c>
      <c r="JFX48" s="19" t="s">
        <v>1440</v>
      </c>
      <c r="JFY48" s="19" t="s">
        <v>1440</v>
      </c>
      <c r="JFZ48" s="19" t="s">
        <v>1440</v>
      </c>
      <c r="JGA48" s="19" t="s">
        <v>1440</v>
      </c>
      <c r="JGB48" s="19" t="s">
        <v>1440</v>
      </c>
      <c r="JGC48" s="19" t="s">
        <v>1440</v>
      </c>
      <c r="JGD48" s="19" t="s">
        <v>1440</v>
      </c>
      <c r="JGE48" s="19" t="s">
        <v>1440</v>
      </c>
      <c r="JGF48" s="19" t="s">
        <v>1440</v>
      </c>
      <c r="JGG48" s="19" t="s">
        <v>1440</v>
      </c>
      <c r="JGH48" s="19" t="s">
        <v>1440</v>
      </c>
      <c r="JGI48" s="19" t="s">
        <v>1440</v>
      </c>
      <c r="JGJ48" s="19" t="s">
        <v>1440</v>
      </c>
      <c r="JGK48" s="19" t="s">
        <v>1440</v>
      </c>
      <c r="JGL48" s="19" t="s">
        <v>1440</v>
      </c>
      <c r="JGM48" s="19" t="s">
        <v>1440</v>
      </c>
      <c r="JGN48" s="19" t="s">
        <v>1440</v>
      </c>
      <c r="JGO48" s="19" t="s">
        <v>1440</v>
      </c>
      <c r="JGP48" s="19" t="s">
        <v>1440</v>
      </c>
      <c r="JGQ48" s="19" t="s">
        <v>1440</v>
      </c>
      <c r="JGR48" s="19" t="s">
        <v>1440</v>
      </c>
      <c r="JGS48" s="19" t="s">
        <v>1440</v>
      </c>
      <c r="JGT48" s="19" t="s">
        <v>1440</v>
      </c>
      <c r="JGU48" s="19" t="s">
        <v>1440</v>
      </c>
      <c r="JGV48" s="19" t="s">
        <v>1440</v>
      </c>
      <c r="JGW48" s="19" t="s">
        <v>1440</v>
      </c>
      <c r="JGX48" s="19" t="s">
        <v>1440</v>
      </c>
      <c r="JGY48" s="19" t="s">
        <v>1440</v>
      </c>
      <c r="JGZ48" s="19" t="s">
        <v>1440</v>
      </c>
      <c r="JHA48" s="19" t="s">
        <v>1440</v>
      </c>
      <c r="JHB48" s="19" t="s">
        <v>1440</v>
      </c>
      <c r="JHC48" s="19" t="s">
        <v>1440</v>
      </c>
      <c r="JHD48" s="19" t="s">
        <v>1440</v>
      </c>
      <c r="JHE48" s="19" t="s">
        <v>1440</v>
      </c>
      <c r="JHF48" s="19" t="s">
        <v>1440</v>
      </c>
      <c r="JHG48" s="19" t="s">
        <v>1440</v>
      </c>
      <c r="JHH48" s="19" t="s">
        <v>1440</v>
      </c>
      <c r="JHI48" s="19" t="s">
        <v>1440</v>
      </c>
      <c r="JHJ48" s="19" t="s">
        <v>1440</v>
      </c>
      <c r="JHK48" s="19" t="s">
        <v>1440</v>
      </c>
      <c r="JHL48" s="19" t="s">
        <v>1440</v>
      </c>
      <c r="JHM48" s="19" t="s">
        <v>1440</v>
      </c>
      <c r="JHN48" s="19" t="s">
        <v>1440</v>
      </c>
      <c r="JHO48" s="19" t="s">
        <v>1440</v>
      </c>
      <c r="JHP48" s="19" t="s">
        <v>1440</v>
      </c>
      <c r="JHQ48" s="19" t="s">
        <v>1440</v>
      </c>
      <c r="JHR48" s="19" t="s">
        <v>1440</v>
      </c>
      <c r="JHS48" s="19" t="s">
        <v>1440</v>
      </c>
      <c r="JHT48" s="19" t="s">
        <v>1440</v>
      </c>
      <c r="JHU48" s="19" t="s">
        <v>1440</v>
      </c>
      <c r="JHV48" s="19" t="s">
        <v>1440</v>
      </c>
      <c r="JHW48" s="19" t="s">
        <v>1440</v>
      </c>
      <c r="JHX48" s="19" t="s">
        <v>1440</v>
      </c>
      <c r="JHY48" s="19" t="s">
        <v>1440</v>
      </c>
      <c r="JHZ48" s="19" t="s">
        <v>1440</v>
      </c>
      <c r="JIA48" s="19" t="s">
        <v>1440</v>
      </c>
      <c r="JIB48" s="19" t="s">
        <v>1440</v>
      </c>
      <c r="JIC48" s="19" t="s">
        <v>1440</v>
      </c>
      <c r="JID48" s="19" t="s">
        <v>1440</v>
      </c>
      <c r="JIE48" s="19" t="s">
        <v>1440</v>
      </c>
      <c r="JIF48" s="19" t="s">
        <v>1440</v>
      </c>
      <c r="JIG48" s="19" t="s">
        <v>1440</v>
      </c>
      <c r="JIH48" s="19" t="s">
        <v>1440</v>
      </c>
      <c r="JII48" s="19" t="s">
        <v>1440</v>
      </c>
      <c r="JIJ48" s="19" t="s">
        <v>1440</v>
      </c>
      <c r="JIK48" s="19" t="s">
        <v>1440</v>
      </c>
      <c r="JIL48" s="19" t="s">
        <v>1440</v>
      </c>
      <c r="JIM48" s="19" t="s">
        <v>1440</v>
      </c>
      <c r="JIN48" s="19" t="s">
        <v>1440</v>
      </c>
      <c r="JIO48" s="19" t="s">
        <v>1440</v>
      </c>
      <c r="JIP48" s="19" t="s">
        <v>1440</v>
      </c>
      <c r="JIQ48" s="19" t="s">
        <v>1440</v>
      </c>
      <c r="JIR48" s="19" t="s">
        <v>1440</v>
      </c>
      <c r="JIS48" s="19" t="s">
        <v>1440</v>
      </c>
      <c r="JIT48" s="19" t="s">
        <v>1440</v>
      </c>
      <c r="JIU48" s="19" t="s">
        <v>1440</v>
      </c>
      <c r="JIV48" s="19" t="s">
        <v>1440</v>
      </c>
      <c r="JIW48" s="19" t="s">
        <v>1440</v>
      </c>
      <c r="JIX48" s="19" t="s">
        <v>1440</v>
      </c>
      <c r="JIY48" s="19" t="s">
        <v>1440</v>
      </c>
      <c r="JIZ48" s="19" t="s">
        <v>1440</v>
      </c>
      <c r="JJA48" s="19" t="s">
        <v>1440</v>
      </c>
      <c r="JJB48" s="19" t="s">
        <v>1440</v>
      </c>
      <c r="JJC48" s="19" t="s">
        <v>1440</v>
      </c>
      <c r="JJD48" s="19" t="s">
        <v>1440</v>
      </c>
      <c r="JJE48" s="19" t="s">
        <v>1440</v>
      </c>
      <c r="JJF48" s="19" t="s">
        <v>1440</v>
      </c>
      <c r="JJG48" s="19" t="s">
        <v>1440</v>
      </c>
      <c r="JJH48" s="19" t="s">
        <v>1440</v>
      </c>
      <c r="JJI48" s="19" t="s">
        <v>1440</v>
      </c>
      <c r="JJJ48" s="19" t="s">
        <v>1440</v>
      </c>
      <c r="JJK48" s="19" t="s">
        <v>1440</v>
      </c>
      <c r="JJL48" s="19" t="s">
        <v>1440</v>
      </c>
      <c r="JJM48" s="19" t="s">
        <v>1440</v>
      </c>
      <c r="JJN48" s="19" t="s">
        <v>1440</v>
      </c>
      <c r="JJO48" s="19" t="s">
        <v>1440</v>
      </c>
      <c r="JJP48" s="19" t="s">
        <v>1440</v>
      </c>
      <c r="JJQ48" s="19" t="s">
        <v>1440</v>
      </c>
      <c r="JJR48" s="19" t="s">
        <v>1440</v>
      </c>
      <c r="JJS48" s="19" t="s">
        <v>1440</v>
      </c>
      <c r="JJT48" s="19" t="s">
        <v>1440</v>
      </c>
      <c r="JJU48" s="19" t="s">
        <v>1440</v>
      </c>
      <c r="JJV48" s="19" t="s">
        <v>1440</v>
      </c>
      <c r="JJW48" s="19" t="s">
        <v>1440</v>
      </c>
      <c r="JJX48" s="19" t="s">
        <v>1440</v>
      </c>
      <c r="JJY48" s="19" t="s">
        <v>1440</v>
      </c>
      <c r="JJZ48" s="19" t="s">
        <v>1440</v>
      </c>
      <c r="JKA48" s="19" t="s">
        <v>1440</v>
      </c>
      <c r="JKB48" s="19" t="s">
        <v>1440</v>
      </c>
      <c r="JKC48" s="19" t="s">
        <v>1440</v>
      </c>
      <c r="JKD48" s="19" t="s">
        <v>1440</v>
      </c>
      <c r="JKE48" s="19" t="s">
        <v>1440</v>
      </c>
      <c r="JKF48" s="19" t="s">
        <v>1440</v>
      </c>
      <c r="JKG48" s="19" t="s">
        <v>1440</v>
      </c>
      <c r="JKH48" s="19" t="s">
        <v>1440</v>
      </c>
      <c r="JKI48" s="19" t="s">
        <v>1440</v>
      </c>
      <c r="JKJ48" s="19" t="s">
        <v>1440</v>
      </c>
      <c r="JKK48" s="19" t="s">
        <v>1440</v>
      </c>
      <c r="JKL48" s="19" t="s">
        <v>1440</v>
      </c>
      <c r="JKM48" s="19" t="s">
        <v>1440</v>
      </c>
      <c r="JKN48" s="19" t="s">
        <v>1440</v>
      </c>
      <c r="JKO48" s="19" t="s">
        <v>1440</v>
      </c>
      <c r="JKP48" s="19" t="s">
        <v>1440</v>
      </c>
      <c r="JKQ48" s="19" t="s">
        <v>1440</v>
      </c>
      <c r="JKR48" s="19" t="s">
        <v>1440</v>
      </c>
      <c r="JKS48" s="19" t="s">
        <v>1440</v>
      </c>
      <c r="JKT48" s="19" t="s">
        <v>1440</v>
      </c>
      <c r="JKU48" s="19" t="s">
        <v>1440</v>
      </c>
      <c r="JKV48" s="19" t="s">
        <v>1440</v>
      </c>
      <c r="JKW48" s="19" t="s">
        <v>1440</v>
      </c>
      <c r="JKX48" s="19" t="s">
        <v>1440</v>
      </c>
      <c r="JKY48" s="19" t="s">
        <v>1440</v>
      </c>
      <c r="JKZ48" s="19" t="s">
        <v>1440</v>
      </c>
      <c r="JLA48" s="19" t="s">
        <v>1440</v>
      </c>
      <c r="JLB48" s="19" t="s">
        <v>1440</v>
      </c>
      <c r="JLC48" s="19" t="s">
        <v>1440</v>
      </c>
      <c r="JLD48" s="19" t="s">
        <v>1440</v>
      </c>
      <c r="JLE48" s="19" t="s">
        <v>1440</v>
      </c>
      <c r="JLF48" s="19" t="s">
        <v>1440</v>
      </c>
      <c r="JLG48" s="19" t="s">
        <v>1440</v>
      </c>
      <c r="JLH48" s="19" t="s">
        <v>1440</v>
      </c>
      <c r="JLI48" s="19" t="s">
        <v>1440</v>
      </c>
      <c r="JLJ48" s="19" t="s">
        <v>1440</v>
      </c>
      <c r="JLK48" s="19" t="s">
        <v>1440</v>
      </c>
      <c r="JLL48" s="19" t="s">
        <v>1440</v>
      </c>
      <c r="JLM48" s="19" t="s">
        <v>1440</v>
      </c>
      <c r="JLN48" s="19" t="s">
        <v>1440</v>
      </c>
      <c r="JLO48" s="19" t="s">
        <v>1440</v>
      </c>
      <c r="JLP48" s="19" t="s">
        <v>1440</v>
      </c>
      <c r="JLQ48" s="19" t="s">
        <v>1440</v>
      </c>
      <c r="JLR48" s="19" t="s">
        <v>1440</v>
      </c>
      <c r="JLS48" s="19" t="s">
        <v>1440</v>
      </c>
      <c r="JLT48" s="19" t="s">
        <v>1440</v>
      </c>
      <c r="JLU48" s="19" t="s">
        <v>1440</v>
      </c>
      <c r="JLV48" s="19" t="s">
        <v>1440</v>
      </c>
      <c r="JLW48" s="19" t="s">
        <v>1440</v>
      </c>
      <c r="JLX48" s="19" t="s">
        <v>1440</v>
      </c>
      <c r="JLY48" s="19" t="s">
        <v>1440</v>
      </c>
      <c r="JLZ48" s="19" t="s">
        <v>1440</v>
      </c>
      <c r="JMA48" s="19" t="s">
        <v>1440</v>
      </c>
      <c r="JMB48" s="19" t="s">
        <v>1440</v>
      </c>
      <c r="JMC48" s="19" t="s">
        <v>1440</v>
      </c>
      <c r="JMD48" s="19" t="s">
        <v>1440</v>
      </c>
      <c r="JME48" s="19" t="s">
        <v>1440</v>
      </c>
      <c r="JMF48" s="19" t="s">
        <v>1440</v>
      </c>
      <c r="JMG48" s="19" t="s">
        <v>1440</v>
      </c>
      <c r="JMH48" s="19" t="s">
        <v>1440</v>
      </c>
      <c r="JMI48" s="19" t="s">
        <v>1440</v>
      </c>
      <c r="JMJ48" s="19" t="s">
        <v>1440</v>
      </c>
      <c r="JMK48" s="19" t="s">
        <v>1440</v>
      </c>
      <c r="JML48" s="19" t="s">
        <v>1440</v>
      </c>
      <c r="JMM48" s="19" t="s">
        <v>1440</v>
      </c>
      <c r="JMN48" s="19" t="s">
        <v>1440</v>
      </c>
      <c r="JMO48" s="19" t="s">
        <v>1440</v>
      </c>
      <c r="JMP48" s="19" t="s">
        <v>1440</v>
      </c>
      <c r="JMQ48" s="19" t="s">
        <v>1440</v>
      </c>
      <c r="JMR48" s="19" t="s">
        <v>1440</v>
      </c>
      <c r="JMS48" s="19" t="s">
        <v>1440</v>
      </c>
      <c r="JMT48" s="19" t="s">
        <v>1440</v>
      </c>
      <c r="JMU48" s="19" t="s">
        <v>1440</v>
      </c>
      <c r="JMV48" s="19" t="s">
        <v>1440</v>
      </c>
      <c r="JMW48" s="19" t="s">
        <v>1440</v>
      </c>
      <c r="JMX48" s="19" t="s">
        <v>1440</v>
      </c>
      <c r="JMY48" s="19" t="s">
        <v>1440</v>
      </c>
      <c r="JMZ48" s="19" t="s">
        <v>1440</v>
      </c>
      <c r="JNA48" s="19" t="s">
        <v>1440</v>
      </c>
      <c r="JNB48" s="19" t="s">
        <v>1440</v>
      </c>
      <c r="JNC48" s="19" t="s">
        <v>1440</v>
      </c>
      <c r="JND48" s="19" t="s">
        <v>1440</v>
      </c>
      <c r="JNE48" s="19" t="s">
        <v>1440</v>
      </c>
      <c r="JNF48" s="19" t="s">
        <v>1440</v>
      </c>
      <c r="JNG48" s="19" t="s">
        <v>1440</v>
      </c>
      <c r="JNH48" s="19" t="s">
        <v>1440</v>
      </c>
      <c r="JNI48" s="19" t="s">
        <v>1440</v>
      </c>
      <c r="JNJ48" s="19" t="s">
        <v>1440</v>
      </c>
      <c r="JNK48" s="19" t="s">
        <v>1440</v>
      </c>
      <c r="JNL48" s="19" t="s">
        <v>1440</v>
      </c>
      <c r="JNM48" s="19" t="s">
        <v>1440</v>
      </c>
      <c r="JNN48" s="19" t="s">
        <v>1440</v>
      </c>
      <c r="JNO48" s="19" t="s">
        <v>1440</v>
      </c>
      <c r="JNP48" s="19" t="s">
        <v>1440</v>
      </c>
      <c r="JNQ48" s="19" t="s">
        <v>1440</v>
      </c>
      <c r="JNR48" s="19" t="s">
        <v>1440</v>
      </c>
      <c r="JNS48" s="19" t="s">
        <v>1440</v>
      </c>
      <c r="JNT48" s="19" t="s">
        <v>1440</v>
      </c>
      <c r="JNU48" s="19" t="s">
        <v>1440</v>
      </c>
      <c r="JNV48" s="19" t="s">
        <v>1440</v>
      </c>
      <c r="JNW48" s="19" t="s">
        <v>1440</v>
      </c>
      <c r="JNX48" s="19" t="s">
        <v>1440</v>
      </c>
      <c r="JNY48" s="19" t="s">
        <v>1440</v>
      </c>
      <c r="JNZ48" s="19" t="s">
        <v>1440</v>
      </c>
      <c r="JOA48" s="19" t="s">
        <v>1440</v>
      </c>
      <c r="JOB48" s="19" t="s">
        <v>1440</v>
      </c>
      <c r="JOC48" s="19" t="s">
        <v>1440</v>
      </c>
      <c r="JOD48" s="19" t="s">
        <v>1440</v>
      </c>
      <c r="JOE48" s="19" t="s">
        <v>1440</v>
      </c>
      <c r="JOF48" s="19" t="s">
        <v>1440</v>
      </c>
      <c r="JOG48" s="19" t="s">
        <v>1440</v>
      </c>
      <c r="JOH48" s="19" t="s">
        <v>1440</v>
      </c>
      <c r="JOI48" s="19" t="s">
        <v>1440</v>
      </c>
      <c r="JOJ48" s="19" t="s">
        <v>1440</v>
      </c>
      <c r="JOK48" s="19" t="s">
        <v>1440</v>
      </c>
      <c r="JOL48" s="19" t="s">
        <v>1440</v>
      </c>
      <c r="JOM48" s="19" t="s">
        <v>1440</v>
      </c>
      <c r="JON48" s="19" t="s">
        <v>1440</v>
      </c>
      <c r="JOO48" s="19" t="s">
        <v>1440</v>
      </c>
      <c r="JOP48" s="19" t="s">
        <v>1440</v>
      </c>
      <c r="JOQ48" s="19" t="s">
        <v>1440</v>
      </c>
      <c r="JOR48" s="19" t="s">
        <v>1440</v>
      </c>
      <c r="JOS48" s="19" t="s">
        <v>1440</v>
      </c>
      <c r="JOT48" s="19" t="s">
        <v>1440</v>
      </c>
      <c r="JOU48" s="19" t="s">
        <v>1440</v>
      </c>
      <c r="JOV48" s="19" t="s">
        <v>1440</v>
      </c>
      <c r="JOW48" s="19" t="s">
        <v>1440</v>
      </c>
      <c r="JOX48" s="19" t="s">
        <v>1440</v>
      </c>
      <c r="JOY48" s="19" t="s">
        <v>1440</v>
      </c>
      <c r="JOZ48" s="19" t="s">
        <v>1440</v>
      </c>
      <c r="JPA48" s="19" t="s">
        <v>1440</v>
      </c>
      <c r="JPB48" s="19" t="s">
        <v>1440</v>
      </c>
      <c r="JPC48" s="19" t="s">
        <v>1440</v>
      </c>
      <c r="JPD48" s="19" t="s">
        <v>1440</v>
      </c>
      <c r="JPE48" s="19" t="s">
        <v>1440</v>
      </c>
      <c r="JPF48" s="19" t="s">
        <v>1440</v>
      </c>
      <c r="JPG48" s="19" t="s">
        <v>1440</v>
      </c>
      <c r="JPH48" s="19" t="s">
        <v>1440</v>
      </c>
      <c r="JPI48" s="19" t="s">
        <v>1440</v>
      </c>
      <c r="JPJ48" s="19" t="s">
        <v>1440</v>
      </c>
      <c r="JPK48" s="19" t="s">
        <v>1440</v>
      </c>
      <c r="JPL48" s="19" t="s">
        <v>1440</v>
      </c>
      <c r="JPM48" s="19" t="s">
        <v>1440</v>
      </c>
      <c r="JPN48" s="19" t="s">
        <v>1440</v>
      </c>
      <c r="JPO48" s="19" t="s">
        <v>1440</v>
      </c>
      <c r="JPP48" s="19" t="s">
        <v>1440</v>
      </c>
      <c r="JPQ48" s="19" t="s">
        <v>1440</v>
      </c>
      <c r="JPR48" s="19" t="s">
        <v>1440</v>
      </c>
      <c r="JPS48" s="19" t="s">
        <v>1440</v>
      </c>
      <c r="JPT48" s="19" t="s">
        <v>1440</v>
      </c>
      <c r="JPU48" s="19" t="s">
        <v>1440</v>
      </c>
      <c r="JPV48" s="19" t="s">
        <v>1440</v>
      </c>
      <c r="JPW48" s="19" t="s">
        <v>1440</v>
      </c>
      <c r="JPX48" s="19" t="s">
        <v>1440</v>
      </c>
      <c r="JPY48" s="19" t="s">
        <v>1440</v>
      </c>
      <c r="JPZ48" s="19" t="s">
        <v>1440</v>
      </c>
      <c r="JQA48" s="19" t="s">
        <v>1440</v>
      </c>
      <c r="JQB48" s="19" t="s">
        <v>1440</v>
      </c>
      <c r="JQC48" s="19" t="s">
        <v>1440</v>
      </c>
      <c r="JQD48" s="19" t="s">
        <v>1440</v>
      </c>
      <c r="JQE48" s="19" t="s">
        <v>1440</v>
      </c>
      <c r="JQF48" s="19" t="s">
        <v>1440</v>
      </c>
      <c r="JQG48" s="19" t="s">
        <v>1440</v>
      </c>
      <c r="JQH48" s="19" t="s">
        <v>1440</v>
      </c>
      <c r="JQI48" s="19" t="s">
        <v>1440</v>
      </c>
      <c r="JQJ48" s="19" t="s">
        <v>1440</v>
      </c>
      <c r="JQK48" s="19" t="s">
        <v>1440</v>
      </c>
      <c r="JQL48" s="19" t="s">
        <v>1440</v>
      </c>
      <c r="JQM48" s="19" t="s">
        <v>1440</v>
      </c>
      <c r="JQN48" s="19" t="s">
        <v>1440</v>
      </c>
      <c r="JQO48" s="19" t="s">
        <v>1440</v>
      </c>
      <c r="JQP48" s="19" t="s">
        <v>1440</v>
      </c>
      <c r="JQQ48" s="19" t="s">
        <v>1440</v>
      </c>
      <c r="JQR48" s="19" t="s">
        <v>1440</v>
      </c>
      <c r="JQS48" s="19" t="s">
        <v>1440</v>
      </c>
      <c r="JQT48" s="19" t="s">
        <v>1440</v>
      </c>
      <c r="JQU48" s="19" t="s">
        <v>1440</v>
      </c>
      <c r="JQV48" s="19" t="s">
        <v>1440</v>
      </c>
      <c r="JQW48" s="19" t="s">
        <v>1440</v>
      </c>
      <c r="JQX48" s="19" t="s">
        <v>1440</v>
      </c>
      <c r="JQY48" s="19" t="s">
        <v>1440</v>
      </c>
      <c r="JQZ48" s="19" t="s">
        <v>1440</v>
      </c>
      <c r="JRA48" s="19" t="s">
        <v>1440</v>
      </c>
      <c r="JRB48" s="19" t="s">
        <v>1440</v>
      </c>
      <c r="JRC48" s="19" t="s">
        <v>1440</v>
      </c>
      <c r="JRD48" s="19" t="s">
        <v>1440</v>
      </c>
      <c r="JRE48" s="19" t="s">
        <v>1440</v>
      </c>
      <c r="JRF48" s="19" t="s">
        <v>1440</v>
      </c>
      <c r="JRG48" s="19" t="s">
        <v>1440</v>
      </c>
      <c r="JRH48" s="19" t="s">
        <v>1440</v>
      </c>
      <c r="JRI48" s="19" t="s">
        <v>1440</v>
      </c>
      <c r="JRJ48" s="19" t="s">
        <v>1440</v>
      </c>
      <c r="JRK48" s="19" t="s">
        <v>1440</v>
      </c>
      <c r="JRL48" s="19" t="s">
        <v>1440</v>
      </c>
      <c r="JRM48" s="19" t="s">
        <v>1440</v>
      </c>
      <c r="JRN48" s="19" t="s">
        <v>1440</v>
      </c>
      <c r="JRO48" s="19" t="s">
        <v>1440</v>
      </c>
      <c r="JRP48" s="19" t="s">
        <v>1440</v>
      </c>
      <c r="JRQ48" s="19" t="s">
        <v>1440</v>
      </c>
      <c r="JRR48" s="19" t="s">
        <v>1440</v>
      </c>
      <c r="JRS48" s="19" t="s">
        <v>1440</v>
      </c>
      <c r="JRT48" s="19" t="s">
        <v>1440</v>
      </c>
      <c r="JRU48" s="19" t="s">
        <v>1440</v>
      </c>
      <c r="JRV48" s="19" t="s">
        <v>1440</v>
      </c>
      <c r="JRW48" s="19" t="s">
        <v>1440</v>
      </c>
      <c r="JRX48" s="19" t="s">
        <v>1440</v>
      </c>
      <c r="JRY48" s="19" t="s">
        <v>1440</v>
      </c>
      <c r="JRZ48" s="19" t="s">
        <v>1440</v>
      </c>
      <c r="JSA48" s="19" t="s">
        <v>1440</v>
      </c>
      <c r="JSB48" s="19" t="s">
        <v>1440</v>
      </c>
      <c r="JSC48" s="19" t="s">
        <v>1440</v>
      </c>
      <c r="JSD48" s="19" t="s">
        <v>1440</v>
      </c>
      <c r="JSE48" s="19" t="s">
        <v>1440</v>
      </c>
      <c r="JSF48" s="19" t="s">
        <v>1440</v>
      </c>
      <c r="JSG48" s="19" t="s">
        <v>1440</v>
      </c>
      <c r="JSH48" s="19" t="s">
        <v>1440</v>
      </c>
      <c r="JSI48" s="19" t="s">
        <v>1440</v>
      </c>
      <c r="JSJ48" s="19" t="s">
        <v>1440</v>
      </c>
      <c r="JSK48" s="19" t="s">
        <v>1440</v>
      </c>
      <c r="JSL48" s="19" t="s">
        <v>1440</v>
      </c>
      <c r="JSM48" s="19" t="s">
        <v>1440</v>
      </c>
      <c r="JSN48" s="19" t="s">
        <v>1440</v>
      </c>
      <c r="JSO48" s="19" t="s">
        <v>1440</v>
      </c>
      <c r="JSP48" s="19" t="s">
        <v>1440</v>
      </c>
      <c r="JSQ48" s="19" t="s">
        <v>1440</v>
      </c>
      <c r="JSR48" s="19" t="s">
        <v>1440</v>
      </c>
      <c r="JSS48" s="19" t="s">
        <v>1440</v>
      </c>
      <c r="JST48" s="19" t="s">
        <v>1440</v>
      </c>
      <c r="JSU48" s="19" t="s">
        <v>1440</v>
      </c>
      <c r="JSV48" s="19" t="s">
        <v>1440</v>
      </c>
      <c r="JSW48" s="19" t="s">
        <v>1440</v>
      </c>
      <c r="JSX48" s="19" t="s">
        <v>1440</v>
      </c>
      <c r="JSY48" s="19" t="s">
        <v>1440</v>
      </c>
      <c r="JSZ48" s="19" t="s">
        <v>1440</v>
      </c>
      <c r="JTA48" s="19" t="s">
        <v>1440</v>
      </c>
      <c r="JTB48" s="19" t="s">
        <v>1440</v>
      </c>
      <c r="JTC48" s="19" t="s">
        <v>1440</v>
      </c>
      <c r="JTD48" s="19" t="s">
        <v>1440</v>
      </c>
      <c r="JTE48" s="19" t="s">
        <v>1440</v>
      </c>
      <c r="JTF48" s="19" t="s">
        <v>1440</v>
      </c>
      <c r="JTG48" s="19" t="s">
        <v>1440</v>
      </c>
      <c r="JTH48" s="19" t="s">
        <v>1440</v>
      </c>
      <c r="JTI48" s="19" t="s">
        <v>1440</v>
      </c>
      <c r="JTJ48" s="19" t="s">
        <v>1440</v>
      </c>
      <c r="JTK48" s="19" t="s">
        <v>1440</v>
      </c>
      <c r="JTL48" s="19" t="s">
        <v>1440</v>
      </c>
      <c r="JTM48" s="19" t="s">
        <v>1440</v>
      </c>
      <c r="JTN48" s="19" t="s">
        <v>1440</v>
      </c>
      <c r="JTO48" s="19" t="s">
        <v>1440</v>
      </c>
      <c r="JTP48" s="19" t="s">
        <v>1440</v>
      </c>
      <c r="JTQ48" s="19" t="s">
        <v>1440</v>
      </c>
      <c r="JTR48" s="19" t="s">
        <v>1440</v>
      </c>
      <c r="JTS48" s="19" t="s">
        <v>1440</v>
      </c>
      <c r="JTT48" s="19" t="s">
        <v>1440</v>
      </c>
      <c r="JTU48" s="19" t="s">
        <v>1440</v>
      </c>
      <c r="JTV48" s="19" t="s">
        <v>1440</v>
      </c>
      <c r="JTW48" s="19" t="s">
        <v>1440</v>
      </c>
      <c r="JTX48" s="19" t="s">
        <v>1440</v>
      </c>
      <c r="JTY48" s="19" t="s">
        <v>1440</v>
      </c>
      <c r="JTZ48" s="19" t="s">
        <v>1440</v>
      </c>
      <c r="JUA48" s="19" t="s">
        <v>1440</v>
      </c>
      <c r="JUB48" s="19" t="s">
        <v>1440</v>
      </c>
      <c r="JUC48" s="19" t="s">
        <v>1440</v>
      </c>
      <c r="JUD48" s="19" t="s">
        <v>1440</v>
      </c>
      <c r="JUE48" s="19" t="s">
        <v>1440</v>
      </c>
      <c r="JUF48" s="19" t="s">
        <v>1440</v>
      </c>
      <c r="JUG48" s="19" t="s">
        <v>1440</v>
      </c>
      <c r="JUH48" s="19" t="s">
        <v>1440</v>
      </c>
      <c r="JUI48" s="19" t="s">
        <v>1440</v>
      </c>
      <c r="JUJ48" s="19" t="s">
        <v>1440</v>
      </c>
      <c r="JUK48" s="19" t="s">
        <v>1440</v>
      </c>
      <c r="JUL48" s="19" t="s">
        <v>1440</v>
      </c>
      <c r="JUM48" s="19" t="s">
        <v>1440</v>
      </c>
      <c r="JUN48" s="19" t="s">
        <v>1440</v>
      </c>
      <c r="JUO48" s="19" t="s">
        <v>1440</v>
      </c>
      <c r="JUP48" s="19" t="s">
        <v>1440</v>
      </c>
      <c r="JUQ48" s="19" t="s">
        <v>1440</v>
      </c>
      <c r="JUR48" s="19" t="s">
        <v>1440</v>
      </c>
      <c r="JUS48" s="19" t="s">
        <v>1440</v>
      </c>
      <c r="JUT48" s="19" t="s">
        <v>1440</v>
      </c>
      <c r="JUU48" s="19" t="s">
        <v>1440</v>
      </c>
      <c r="JUV48" s="19" t="s">
        <v>1440</v>
      </c>
      <c r="JUW48" s="19" t="s">
        <v>1440</v>
      </c>
      <c r="JUX48" s="19" t="s">
        <v>1440</v>
      </c>
      <c r="JUY48" s="19" t="s">
        <v>1440</v>
      </c>
      <c r="JUZ48" s="19" t="s">
        <v>1440</v>
      </c>
      <c r="JVA48" s="19" t="s">
        <v>1440</v>
      </c>
      <c r="JVB48" s="19" t="s">
        <v>1440</v>
      </c>
      <c r="JVC48" s="19" t="s">
        <v>1440</v>
      </c>
      <c r="JVD48" s="19" t="s">
        <v>1440</v>
      </c>
      <c r="JVE48" s="19" t="s">
        <v>1440</v>
      </c>
      <c r="JVF48" s="19" t="s">
        <v>1440</v>
      </c>
      <c r="JVG48" s="19" t="s">
        <v>1440</v>
      </c>
      <c r="JVH48" s="19" t="s">
        <v>1440</v>
      </c>
      <c r="JVI48" s="19" t="s">
        <v>1440</v>
      </c>
      <c r="JVJ48" s="19" t="s">
        <v>1440</v>
      </c>
      <c r="JVK48" s="19" t="s">
        <v>1440</v>
      </c>
      <c r="JVL48" s="19" t="s">
        <v>1440</v>
      </c>
      <c r="JVM48" s="19" t="s">
        <v>1440</v>
      </c>
      <c r="JVN48" s="19" t="s">
        <v>1440</v>
      </c>
      <c r="JVO48" s="19" t="s">
        <v>1440</v>
      </c>
      <c r="JVP48" s="19" t="s">
        <v>1440</v>
      </c>
      <c r="JVQ48" s="19" t="s">
        <v>1440</v>
      </c>
      <c r="JVR48" s="19" t="s">
        <v>1440</v>
      </c>
      <c r="JVS48" s="19" t="s">
        <v>1440</v>
      </c>
      <c r="JVT48" s="19" t="s">
        <v>1440</v>
      </c>
      <c r="JVU48" s="19" t="s">
        <v>1440</v>
      </c>
      <c r="JVV48" s="19" t="s">
        <v>1440</v>
      </c>
      <c r="JVW48" s="19" t="s">
        <v>1440</v>
      </c>
      <c r="JVX48" s="19" t="s">
        <v>1440</v>
      </c>
      <c r="JVY48" s="19" t="s">
        <v>1440</v>
      </c>
      <c r="JVZ48" s="19" t="s">
        <v>1440</v>
      </c>
      <c r="JWA48" s="19" t="s">
        <v>1440</v>
      </c>
      <c r="JWB48" s="19" t="s">
        <v>1440</v>
      </c>
      <c r="JWC48" s="19" t="s">
        <v>1440</v>
      </c>
      <c r="JWD48" s="19" t="s">
        <v>1440</v>
      </c>
      <c r="JWE48" s="19" t="s">
        <v>1440</v>
      </c>
      <c r="JWF48" s="19" t="s">
        <v>1440</v>
      </c>
      <c r="JWG48" s="19" t="s">
        <v>1440</v>
      </c>
      <c r="JWH48" s="19" t="s">
        <v>1440</v>
      </c>
      <c r="JWI48" s="19" t="s">
        <v>1440</v>
      </c>
      <c r="JWJ48" s="19" t="s">
        <v>1440</v>
      </c>
      <c r="JWK48" s="19" t="s">
        <v>1440</v>
      </c>
      <c r="JWL48" s="19" t="s">
        <v>1440</v>
      </c>
      <c r="JWM48" s="19" t="s">
        <v>1440</v>
      </c>
      <c r="JWN48" s="19" t="s">
        <v>1440</v>
      </c>
      <c r="JWO48" s="19" t="s">
        <v>1440</v>
      </c>
      <c r="JWP48" s="19" t="s">
        <v>1440</v>
      </c>
      <c r="JWQ48" s="19" t="s">
        <v>1440</v>
      </c>
      <c r="JWR48" s="19" t="s">
        <v>1440</v>
      </c>
      <c r="JWS48" s="19" t="s">
        <v>1440</v>
      </c>
      <c r="JWT48" s="19" t="s">
        <v>1440</v>
      </c>
      <c r="JWU48" s="19" t="s">
        <v>1440</v>
      </c>
      <c r="JWV48" s="19" t="s">
        <v>1440</v>
      </c>
      <c r="JWW48" s="19" t="s">
        <v>1440</v>
      </c>
      <c r="JWX48" s="19" t="s">
        <v>1440</v>
      </c>
      <c r="JWY48" s="19" t="s">
        <v>1440</v>
      </c>
      <c r="JWZ48" s="19" t="s">
        <v>1440</v>
      </c>
      <c r="JXA48" s="19" t="s">
        <v>1440</v>
      </c>
      <c r="JXB48" s="19" t="s">
        <v>1440</v>
      </c>
      <c r="JXC48" s="19" t="s">
        <v>1440</v>
      </c>
      <c r="JXD48" s="19" t="s">
        <v>1440</v>
      </c>
      <c r="JXE48" s="19" t="s">
        <v>1440</v>
      </c>
      <c r="JXF48" s="19" t="s">
        <v>1440</v>
      </c>
      <c r="JXG48" s="19" t="s">
        <v>1440</v>
      </c>
      <c r="JXH48" s="19" t="s">
        <v>1440</v>
      </c>
      <c r="JXI48" s="19" t="s">
        <v>1440</v>
      </c>
      <c r="JXJ48" s="19" t="s">
        <v>1440</v>
      </c>
      <c r="JXK48" s="19" t="s">
        <v>1440</v>
      </c>
      <c r="JXL48" s="19" t="s">
        <v>1440</v>
      </c>
      <c r="JXM48" s="19" t="s">
        <v>1440</v>
      </c>
      <c r="JXN48" s="19" t="s">
        <v>1440</v>
      </c>
      <c r="JXO48" s="19" t="s">
        <v>1440</v>
      </c>
      <c r="JXP48" s="19" t="s">
        <v>1440</v>
      </c>
      <c r="JXQ48" s="19" t="s">
        <v>1440</v>
      </c>
      <c r="JXR48" s="19" t="s">
        <v>1440</v>
      </c>
      <c r="JXS48" s="19" t="s">
        <v>1440</v>
      </c>
      <c r="JXT48" s="19" t="s">
        <v>1440</v>
      </c>
      <c r="JXU48" s="19" t="s">
        <v>1440</v>
      </c>
      <c r="JXV48" s="19" t="s">
        <v>1440</v>
      </c>
      <c r="JXW48" s="19" t="s">
        <v>1440</v>
      </c>
      <c r="JXX48" s="19" t="s">
        <v>1440</v>
      </c>
      <c r="JXY48" s="19" t="s">
        <v>1440</v>
      </c>
      <c r="JXZ48" s="19" t="s">
        <v>1440</v>
      </c>
      <c r="JYA48" s="19" t="s">
        <v>1440</v>
      </c>
      <c r="JYB48" s="19" t="s">
        <v>1440</v>
      </c>
      <c r="JYC48" s="19" t="s">
        <v>1440</v>
      </c>
      <c r="JYD48" s="19" t="s">
        <v>1440</v>
      </c>
      <c r="JYE48" s="19" t="s">
        <v>1440</v>
      </c>
      <c r="JYF48" s="19" t="s">
        <v>1440</v>
      </c>
      <c r="JYG48" s="19" t="s">
        <v>1440</v>
      </c>
      <c r="JYH48" s="19" t="s">
        <v>1440</v>
      </c>
      <c r="JYI48" s="19" t="s">
        <v>1440</v>
      </c>
      <c r="JYJ48" s="19" t="s">
        <v>1440</v>
      </c>
      <c r="JYK48" s="19" t="s">
        <v>1440</v>
      </c>
      <c r="JYL48" s="19" t="s">
        <v>1440</v>
      </c>
      <c r="JYM48" s="19" t="s">
        <v>1440</v>
      </c>
      <c r="JYN48" s="19" t="s">
        <v>1440</v>
      </c>
      <c r="JYO48" s="19" t="s">
        <v>1440</v>
      </c>
      <c r="JYP48" s="19" t="s">
        <v>1440</v>
      </c>
      <c r="JYQ48" s="19" t="s">
        <v>1440</v>
      </c>
      <c r="JYR48" s="19" t="s">
        <v>1440</v>
      </c>
      <c r="JYS48" s="19" t="s">
        <v>1440</v>
      </c>
      <c r="JYT48" s="19" t="s">
        <v>1440</v>
      </c>
      <c r="JYU48" s="19" t="s">
        <v>1440</v>
      </c>
      <c r="JYV48" s="19" t="s">
        <v>1440</v>
      </c>
      <c r="JYW48" s="19" t="s">
        <v>1440</v>
      </c>
      <c r="JYX48" s="19" t="s">
        <v>1440</v>
      </c>
      <c r="JYY48" s="19" t="s">
        <v>1440</v>
      </c>
      <c r="JYZ48" s="19" t="s">
        <v>1440</v>
      </c>
      <c r="JZA48" s="19" t="s">
        <v>1440</v>
      </c>
      <c r="JZB48" s="19" t="s">
        <v>1440</v>
      </c>
      <c r="JZC48" s="19" t="s">
        <v>1440</v>
      </c>
      <c r="JZD48" s="19" t="s">
        <v>1440</v>
      </c>
      <c r="JZE48" s="19" t="s">
        <v>1440</v>
      </c>
      <c r="JZF48" s="19" t="s">
        <v>1440</v>
      </c>
      <c r="JZG48" s="19" t="s">
        <v>1440</v>
      </c>
      <c r="JZH48" s="19" t="s">
        <v>1440</v>
      </c>
      <c r="JZI48" s="19" t="s">
        <v>1440</v>
      </c>
      <c r="JZJ48" s="19" t="s">
        <v>1440</v>
      </c>
      <c r="JZK48" s="19" t="s">
        <v>1440</v>
      </c>
      <c r="JZL48" s="19" t="s">
        <v>1440</v>
      </c>
      <c r="JZM48" s="19" t="s">
        <v>1440</v>
      </c>
      <c r="JZN48" s="19" t="s">
        <v>1440</v>
      </c>
      <c r="JZO48" s="19" t="s">
        <v>1440</v>
      </c>
      <c r="JZP48" s="19" t="s">
        <v>1440</v>
      </c>
      <c r="JZQ48" s="19" t="s">
        <v>1440</v>
      </c>
      <c r="JZR48" s="19" t="s">
        <v>1440</v>
      </c>
      <c r="JZS48" s="19" t="s">
        <v>1440</v>
      </c>
      <c r="JZT48" s="19" t="s">
        <v>1440</v>
      </c>
      <c r="JZU48" s="19" t="s">
        <v>1440</v>
      </c>
      <c r="JZV48" s="19" t="s">
        <v>1440</v>
      </c>
      <c r="JZW48" s="19" t="s">
        <v>1440</v>
      </c>
      <c r="JZX48" s="19" t="s">
        <v>1440</v>
      </c>
      <c r="JZY48" s="19" t="s">
        <v>1440</v>
      </c>
      <c r="JZZ48" s="19" t="s">
        <v>1440</v>
      </c>
      <c r="KAA48" s="19" t="s">
        <v>1440</v>
      </c>
      <c r="KAB48" s="19" t="s">
        <v>1440</v>
      </c>
      <c r="KAC48" s="19" t="s">
        <v>1440</v>
      </c>
      <c r="KAD48" s="19" t="s">
        <v>1440</v>
      </c>
      <c r="KAE48" s="19" t="s">
        <v>1440</v>
      </c>
      <c r="KAF48" s="19" t="s">
        <v>1440</v>
      </c>
      <c r="KAG48" s="19" t="s">
        <v>1440</v>
      </c>
      <c r="KAH48" s="19" t="s">
        <v>1440</v>
      </c>
      <c r="KAI48" s="19" t="s">
        <v>1440</v>
      </c>
      <c r="KAJ48" s="19" t="s">
        <v>1440</v>
      </c>
      <c r="KAK48" s="19" t="s">
        <v>1440</v>
      </c>
      <c r="KAL48" s="19" t="s">
        <v>1440</v>
      </c>
      <c r="KAM48" s="19" t="s">
        <v>1440</v>
      </c>
      <c r="KAN48" s="19" t="s">
        <v>1440</v>
      </c>
      <c r="KAO48" s="19" t="s">
        <v>1440</v>
      </c>
      <c r="KAP48" s="19" t="s">
        <v>1440</v>
      </c>
      <c r="KAQ48" s="19" t="s">
        <v>1440</v>
      </c>
      <c r="KAR48" s="19" t="s">
        <v>1440</v>
      </c>
      <c r="KAS48" s="19" t="s">
        <v>1440</v>
      </c>
      <c r="KAT48" s="19" t="s">
        <v>1440</v>
      </c>
      <c r="KAU48" s="19" t="s">
        <v>1440</v>
      </c>
      <c r="KAV48" s="19" t="s">
        <v>1440</v>
      </c>
      <c r="KAW48" s="19" t="s">
        <v>1440</v>
      </c>
      <c r="KAX48" s="19" t="s">
        <v>1440</v>
      </c>
      <c r="KAY48" s="19" t="s">
        <v>1440</v>
      </c>
      <c r="KAZ48" s="19" t="s">
        <v>1440</v>
      </c>
      <c r="KBA48" s="19" t="s">
        <v>1440</v>
      </c>
      <c r="KBB48" s="19" t="s">
        <v>1440</v>
      </c>
      <c r="KBC48" s="19" t="s">
        <v>1440</v>
      </c>
      <c r="KBD48" s="19" t="s">
        <v>1440</v>
      </c>
      <c r="KBE48" s="19" t="s">
        <v>1440</v>
      </c>
      <c r="KBF48" s="19" t="s">
        <v>1440</v>
      </c>
      <c r="KBG48" s="19" t="s">
        <v>1440</v>
      </c>
      <c r="KBH48" s="19" t="s">
        <v>1440</v>
      </c>
      <c r="KBI48" s="19" t="s">
        <v>1440</v>
      </c>
      <c r="KBJ48" s="19" t="s">
        <v>1440</v>
      </c>
      <c r="KBK48" s="19" t="s">
        <v>1440</v>
      </c>
      <c r="KBL48" s="19" t="s">
        <v>1440</v>
      </c>
      <c r="KBM48" s="19" t="s">
        <v>1440</v>
      </c>
      <c r="KBN48" s="19" t="s">
        <v>1440</v>
      </c>
      <c r="KBO48" s="19" t="s">
        <v>1440</v>
      </c>
      <c r="KBP48" s="19" t="s">
        <v>1440</v>
      </c>
      <c r="KBQ48" s="19" t="s">
        <v>1440</v>
      </c>
      <c r="KBR48" s="19" t="s">
        <v>1440</v>
      </c>
      <c r="KBS48" s="19" t="s">
        <v>1440</v>
      </c>
      <c r="KBT48" s="19" t="s">
        <v>1440</v>
      </c>
      <c r="KBU48" s="19" t="s">
        <v>1440</v>
      </c>
      <c r="KBV48" s="19" t="s">
        <v>1440</v>
      </c>
      <c r="KBW48" s="19" t="s">
        <v>1440</v>
      </c>
      <c r="KBX48" s="19" t="s">
        <v>1440</v>
      </c>
      <c r="KBY48" s="19" t="s">
        <v>1440</v>
      </c>
      <c r="KBZ48" s="19" t="s">
        <v>1440</v>
      </c>
      <c r="KCA48" s="19" t="s">
        <v>1440</v>
      </c>
      <c r="KCB48" s="19" t="s">
        <v>1440</v>
      </c>
      <c r="KCC48" s="19" t="s">
        <v>1440</v>
      </c>
      <c r="KCD48" s="19" t="s">
        <v>1440</v>
      </c>
      <c r="KCE48" s="19" t="s">
        <v>1440</v>
      </c>
      <c r="KCF48" s="19" t="s">
        <v>1440</v>
      </c>
      <c r="KCG48" s="19" t="s">
        <v>1440</v>
      </c>
      <c r="KCH48" s="19" t="s">
        <v>1440</v>
      </c>
      <c r="KCI48" s="19" t="s">
        <v>1440</v>
      </c>
      <c r="KCJ48" s="19" t="s">
        <v>1440</v>
      </c>
      <c r="KCK48" s="19" t="s">
        <v>1440</v>
      </c>
      <c r="KCL48" s="19" t="s">
        <v>1440</v>
      </c>
      <c r="KCM48" s="19" t="s">
        <v>1440</v>
      </c>
      <c r="KCN48" s="19" t="s">
        <v>1440</v>
      </c>
      <c r="KCO48" s="19" t="s">
        <v>1440</v>
      </c>
      <c r="KCP48" s="19" t="s">
        <v>1440</v>
      </c>
      <c r="KCQ48" s="19" t="s">
        <v>1440</v>
      </c>
      <c r="KCR48" s="19" t="s">
        <v>1440</v>
      </c>
      <c r="KCS48" s="19" t="s">
        <v>1440</v>
      </c>
      <c r="KCT48" s="19" t="s">
        <v>1440</v>
      </c>
      <c r="KCU48" s="19" t="s">
        <v>1440</v>
      </c>
      <c r="KCV48" s="19" t="s">
        <v>1440</v>
      </c>
      <c r="KCW48" s="19" t="s">
        <v>1440</v>
      </c>
      <c r="KCX48" s="19" t="s">
        <v>1440</v>
      </c>
      <c r="KCY48" s="19" t="s">
        <v>1440</v>
      </c>
      <c r="KCZ48" s="19" t="s">
        <v>1440</v>
      </c>
      <c r="KDA48" s="19" t="s">
        <v>1440</v>
      </c>
      <c r="KDB48" s="19" t="s">
        <v>1440</v>
      </c>
      <c r="KDC48" s="19" t="s">
        <v>1440</v>
      </c>
      <c r="KDD48" s="19" t="s">
        <v>1440</v>
      </c>
      <c r="KDE48" s="19" t="s">
        <v>1440</v>
      </c>
      <c r="KDF48" s="19" t="s">
        <v>1440</v>
      </c>
      <c r="KDG48" s="19" t="s">
        <v>1440</v>
      </c>
      <c r="KDH48" s="19" t="s">
        <v>1440</v>
      </c>
      <c r="KDI48" s="19" t="s">
        <v>1440</v>
      </c>
      <c r="KDJ48" s="19" t="s">
        <v>1440</v>
      </c>
      <c r="KDK48" s="19" t="s">
        <v>1440</v>
      </c>
      <c r="KDL48" s="19" t="s">
        <v>1440</v>
      </c>
      <c r="KDM48" s="19" t="s">
        <v>1440</v>
      </c>
      <c r="KDN48" s="19" t="s">
        <v>1440</v>
      </c>
      <c r="KDO48" s="19" t="s">
        <v>1440</v>
      </c>
      <c r="KDP48" s="19" t="s">
        <v>1440</v>
      </c>
      <c r="KDQ48" s="19" t="s">
        <v>1440</v>
      </c>
      <c r="KDR48" s="19" t="s">
        <v>1440</v>
      </c>
      <c r="KDS48" s="19" t="s">
        <v>1440</v>
      </c>
      <c r="KDT48" s="19" t="s">
        <v>1440</v>
      </c>
      <c r="KDU48" s="19" t="s">
        <v>1440</v>
      </c>
      <c r="KDV48" s="19" t="s">
        <v>1440</v>
      </c>
      <c r="KDW48" s="19" t="s">
        <v>1440</v>
      </c>
      <c r="KDX48" s="19" t="s">
        <v>1440</v>
      </c>
      <c r="KDY48" s="19" t="s">
        <v>1440</v>
      </c>
      <c r="KDZ48" s="19" t="s">
        <v>1440</v>
      </c>
      <c r="KEA48" s="19" t="s">
        <v>1440</v>
      </c>
      <c r="KEB48" s="19" t="s">
        <v>1440</v>
      </c>
      <c r="KEC48" s="19" t="s">
        <v>1440</v>
      </c>
      <c r="KED48" s="19" t="s">
        <v>1440</v>
      </c>
      <c r="KEE48" s="19" t="s">
        <v>1440</v>
      </c>
      <c r="KEF48" s="19" t="s">
        <v>1440</v>
      </c>
      <c r="KEG48" s="19" t="s">
        <v>1440</v>
      </c>
      <c r="KEH48" s="19" t="s">
        <v>1440</v>
      </c>
      <c r="KEI48" s="19" t="s">
        <v>1440</v>
      </c>
      <c r="KEJ48" s="19" t="s">
        <v>1440</v>
      </c>
      <c r="KEK48" s="19" t="s">
        <v>1440</v>
      </c>
      <c r="KEL48" s="19" t="s">
        <v>1440</v>
      </c>
      <c r="KEM48" s="19" t="s">
        <v>1440</v>
      </c>
      <c r="KEN48" s="19" t="s">
        <v>1440</v>
      </c>
      <c r="KEO48" s="19" t="s">
        <v>1440</v>
      </c>
      <c r="KEP48" s="19" t="s">
        <v>1440</v>
      </c>
      <c r="KEQ48" s="19" t="s">
        <v>1440</v>
      </c>
      <c r="KER48" s="19" t="s">
        <v>1440</v>
      </c>
      <c r="KES48" s="19" t="s">
        <v>1440</v>
      </c>
      <c r="KET48" s="19" t="s">
        <v>1440</v>
      </c>
      <c r="KEU48" s="19" t="s">
        <v>1440</v>
      </c>
      <c r="KEV48" s="19" t="s">
        <v>1440</v>
      </c>
      <c r="KEW48" s="19" t="s">
        <v>1440</v>
      </c>
      <c r="KEX48" s="19" t="s">
        <v>1440</v>
      </c>
      <c r="KEY48" s="19" t="s">
        <v>1440</v>
      </c>
      <c r="KEZ48" s="19" t="s">
        <v>1440</v>
      </c>
      <c r="KFA48" s="19" t="s">
        <v>1440</v>
      </c>
      <c r="KFB48" s="19" t="s">
        <v>1440</v>
      </c>
      <c r="KFC48" s="19" t="s">
        <v>1440</v>
      </c>
      <c r="KFD48" s="19" t="s">
        <v>1440</v>
      </c>
      <c r="KFE48" s="19" t="s">
        <v>1440</v>
      </c>
      <c r="KFF48" s="19" t="s">
        <v>1440</v>
      </c>
      <c r="KFG48" s="19" t="s">
        <v>1440</v>
      </c>
      <c r="KFH48" s="19" t="s">
        <v>1440</v>
      </c>
      <c r="KFI48" s="19" t="s">
        <v>1440</v>
      </c>
      <c r="KFJ48" s="19" t="s">
        <v>1440</v>
      </c>
      <c r="KFK48" s="19" t="s">
        <v>1440</v>
      </c>
      <c r="KFL48" s="19" t="s">
        <v>1440</v>
      </c>
      <c r="KFM48" s="19" t="s">
        <v>1440</v>
      </c>
      <c r="KFN48" s="19" t="s">
        <v>1440</v>
      </c>
      <c r="KFO48" s="19" t="s">
        <v>1440</v>
      </c>
      <c r="KFP48" s="19" t="s">
        <v>1440</v>
      </c>
      <c r="KFQ48" s="19" t="s">
        <v>1440</v>
      </c>
      <c r="KFR48" s="19" t="s">
        <v>1440</v>
      </c>
      <c r="KFS48" s="19" t="s">
        <v>1440</v>
      </c>
      <c r="KFT48" s="19" t="s">
        <v>1440</v>
      </c>
      <c r="KFU48" s="19" t="s">
        <v>1440</v>
      </c>
      <c r="KFV48" s="19" t="s">
        <v>1440</v>
      </c>
      <c r="KFW48" s="19" t="s">
        <v>1440</v>
      </c>
      <c r="KFX48" s="19" t="s">
        <v>1440</v>
      </c>
      <c r="KFY48" s="19" t="s">
        <v>1440</v>
      </c>
      <c r="KFZ48" s="19" t="s">
        <v>1440</v>
      </c>
      <c r="KGA48" s="19" t="s">
        <v>1440</v>
      </c>
      <c r="KGB48" s="19" t="s">
        <v>1440</v>
      </c>
      <c r="KGC48" s="19" t="s">
        <v>1440</v>
      </c>
      <c r="KGD48" s="19" t="s">
        <v>1440</v>
      </c>
      <c r="KGE48" s="19" t="s">
        <v>1440</v>
      </c>
      <c r="KGF48" s="19" t="s">
        <v>1440</v>
      </c>
      <c r="KGG48" s="19" t="s">
        <v>1440</v>
      </c>
      <c r="KGH48" s="19" t="s">
        <v>1440</v>
      </c>
      <c r="KGI48" s="19" t="s">
        <v>1440</v>
      </c>
      <c r="KGJ48" s="19" t="s">
        <v>1440</v>
      </c>
      <c r="KGK48" s="19" t="s">
        <v>1440</v>
      </c>
      <c r="KGL48" s="19" t="s">
        <v>1440</v>
      </c>
      <c r="KGM48" s="19" t="s">
        <v>1440</v>
      </c>
      <c r="KGN48" s="19" t="s">
        <v>1440</v>
      </c>
      <c r="KGO48" s="19" t="s">
        <v>1440</v>
      </c>
      <c r="KGP48" s="19" t="s">
        <v>1440</v>
      </c>
      <c r="KGQ48" s="19" t="s">
        <v>1440</v>
      </c>
      <c r="KGR48" s="19" t="s">
        <v>1440</v>
      </c>
      <c r="KGS48" s="19" t="s">
        <v>1440</v>
      </c>
      <c r="KGT48" s="19" t="s">
        <v>1440</v>
      </c>
      <c r="KGU48" s="19" t="s">
        <v>1440</v>
      </c>
      <c r="KGV48" s="19" t="s">
        <v>1440</v>
      </c>
      <c r="KGW48" s="19" t="s">
        <v>1440</v>
      </c>
      <c r="KGX48" s="19" t="s">
        <v>1440</v>
      </c>
      <c r="KGY48" s="19" t="s">
        <v>1440</v>
      </c>
      <c r="KGZ48" s="19" t="s">
        <v>1440</v>
      </c>
      <c r="KHA48" s="19" t="s">
        <v>1440</v>
      </c>
      <c r="KHB48" s="19" t="s">
        <v>1440</v>
      </c>
      <c r="KHC48" s="19" t="s">
        <v>1440</v>
      </c>
      <c r="KHD48" s="19" t="s">
        <v>1440</v>
      </c>
      <c r="KHE48" s="19" t="s">
        <v>1440</v>
      </c>
      <c r="KHF48" s="19" t="s">
        <v>1440</v>
      </c>
      <c r="KHG48" s="19" t="s">
        <v>1440</v>
      </c>
      <c r="KHH48" s="19" t="s">
        <v>1440</v>
      </c>
      <c r="KHI48" s="19" t="s">
        <v>1440</v>
      </c>
      <c r="KHJ48" s="19" t="s">
        <v>1440</v>
      </c>
      <c r="KHK48" s="19" t="s">
        <v>1440</v>
      </c>
      <c r="KHL48" s="19" t="s">
        <v>1440</v>
      </c>
      <c r="KHM48" s="19" t="s">
        <v>1440</v>
      </c>
      <c r="KHN48" s="19" t="s">
        <v>1440</v>
      </c>
      <c r="KHO48" s="19" t="s">
        <v>1440</v>
      </c>
      <c r="KHP48" s="19" t="s">
        <v>1440</v>
      </c>
      <c r="KHQ48" s="19" t="s">
        <v>1440</v>
      </c>
      <c r="KHR48" s="19" t="s">
        <v>1440</v>
      </c>
      <c r="KHS48" s="19" t="s">
        <v>1440</v>
      </c>
      <c r="KHT48" s="19" t="s">
        <v>1440</v>
      </c>
      <c r="KHU48" s="19" t="s">
        <v>1440</v>
      </c>
      <c r="KHV48" s="19" t="s">
        <v>1440</v>
      </c>
      <c r="KHW48" s="19" t="s">
        <v>1440</v>
      </c>
      <c r="KHX48" s="19" t="s">
        <v>1440</v>
      </c>
      <c r="KHY48" s="19" t="s">
        <v>1440</v>
      </c>
      <c r="KHZ48" s="19" t="s">
        <v>1440</v>
      </c>
      <c r="KIA48" s="19" t="s">
        <v>1440</v>
      </c>
      <c r="KIB48" s="19" t="s">
        <v>1440</v>
      </c>
      <c r="KIC48" s="19" t="s">
        <v>1440</v>
      </c>
      <c r="KID48" s="19" t="s">
        <v>1440</v>
      </c>
      <c r="KIE48" s="19" t="s">
        <v>1440</v>
      </c>
      <c r="KIF48" s="19" t="s">
        <v>1440</v>
      </c>
      <c r="KIG48" s="19" t="s">
        <v>1440</v>
      </c>
      <c r="KIH48" s="19" t="s">
        <v>1440</v>
      </c>
      <c r="KII48" s="19" t="s">
        <v>1440</v>
      </c>
      <c r="KIJ48" s="19" t="s">
        <v>1440</v>
      </c>
      <c r="KIK48" s="19" t="s">
        <v>1440</v>
      </c>
      <c r="KIL48" s="19" t="s">
        <v>1440</v>
      </c>
      <c r="KIM48" s="19" t="s">
        <v>1440</v>
      </c>
      <c r="KIN48" s="19" t="s">
        <v>1440</v>
      </c>
      <c r="KIO48" s="19" t="s">
        <v>1440</v>
      </c>
      <c r="KIP48" s="19" t="s">
        <v>1440</v>
      </c>
      <c r="KIQ48" s="19" t="s">
        <v>1440</v>
      </c>
      <c r="KIR48" s="19" t="s">
        <v>1440</v>
      </c>
      <c r="KIS48" s="19" t="s">
        <v>1440</v>
      </c>
      <c r="KIT48" s="19" t="s">
        <v>1440</v>
      </c>
      <c r="KIU48" s="19" t="s">
        <v>1440</v>
      </c>
      <c r="KIV48" s="19" t="s">
        <v>1440</v>
      </c>
      <c r="KIW48" s="19" t="s">
        <v>1440</v>
      </c>
      <c r="KIX48" s="19" t="s">
        <v>1440</v>
      </c>
      <c r="KIY48" s="19" t="s">
        <v>1440</v>
      </c>
      <c r="KIZ48" s="19" t="s">
        <v>1440</v>
      </c>
      <c r="KJA48" s="19" t="s">
        <v>1440</v>
      </c>
      <c r="KJB48" s="19" t="s">
        <v>1440</v>
      </c>
      <c r="KJC48" s="19" t="s">
        <v>1440</v>
      </c>
      <c r="KJD48" s="19" t="s">
        <v>1440</v>
      </c>
      <c r="KJE48" s="19" t="s">
        <v>1440</v>
      </c>
      <c r="KJF48" s="19" t="s">
        <v>1440</v>
      </c>
      <c r="KJG48" s="19" t="s">
        <v>1440</v>
      </c>
      <c r="KJH48" s="19" t="s">
        <v>1440</v>
      </c>
      <c r="KJI48" s="19" t="s">
        <v>1440</v>
      </c>
      <c r="KJJ48" s="19" t="s">
        <v>1440</v>
      </c>
      <c r="KJK48" s="19" t="s">
        <v>1440</v>
      </c>
      <c r="KJL48" s="19" t="s">
        <v>1440</v>
      </c>
      <c r="KJM48" s="19" t="s">
        <v>1440</v>
      </c>
      <c r="KJN48" s="19" t="s">
        <v>1440</v>
      </c>
      <c r="KJO48" s="19" t="s">
        <v>1440</v>
      </c>
      <c r="KJP48" s="19" t="s">
        <v>1440</v>
      </c>
      <c r="KJQ48" s="19" t="s">
        <v>1440</v>
      </c>
      <c r="KJR48" s="19" t="s">
        <v>1440</v>
      </c>
      <c r="KJS48" s="19" t="s">
        <v>1440</v>
      </c>
      <c r="KJT48" s="19" t="s">
        <v>1440</v>
      </c>
      <c r="KJU48" s="19" t="s">
        <v>1440</v>
      </c>
      <c r="KJV48" s="19" t="s">
        <v>1440</v>
      </c>
      <c r="KJW48" s="19" t="s">
        <v>1440</v>
      </c>
      <c r="KJX48" s="19" t="s">
        <v>1440</v>
      </c>
      <c r="KJY48" s="19" t="s">
        <v>1440</v>
      </c>
      <c r="KJZ48" s="19" t="s">
        <v>1440</v>
      </c>
      <c r="KKA48" s="19" t="s">
        <v>1440</v>
      </c>
      <c r="KKB48" s="19" t="s">
        <v>1440</v>
      </c>
      <c r="KKC48" s="19" t="s">
        <v>1440</v>
      </c>
      <c r="KKD48" s="19" t="s">
        <v>1440</v>
      </c>
      <c r="KKE48" s="19" t="s">
        <v>1440</v>
      </c>
      <c r="KKF48" s="19" t="s">
        <v>1440</v>
      </c>
      <c r="KKG48" s="19" t="s">
        <v>1440</v>
      </c>
      <c r="KKH48" s="19" t="s">
        <v>1440</v>
      </c>
      <c r="KKI48" s="19" t="s">
        <v>1440</v>
      </c>
      <c r="KKJ48" s="19" t="s">
        <v>1440</v>
      </c>
      <c r="KKK48" s="19" t="s">
        <v>1440</v>
      </c>
      <c r="KKL48" s="19" t="s">
        <v>1440</v>
      </c>
      <c r="KKM48" s="19" t="s">
        <v>1440</v>
      </c>
      <c r="KKN48" s="19" t="s">
        <v>1440</v>
      </c>
      <c r="KKO48" s="19" t="s">
        <v>1440</v>
      </c>
      <c r="KKP48" s="19" t="s">
        <v>1440</v>
      </c>
      <c r="KKQ48" s="19" t="s">
        <v>1440</v>
      </c>
      <c r="KKR48" s="19" t="s">
        <v>1440</v>
      </c>
      <c r="KKS48" s="19" t="s">
        <v>1440</v>
      </c>
      <c r="KKT48" s="19" t="s">
        <v>1440</v>
      </c>
      <c r="KKU48" s="19" t="s">
        <v>1440</v>
      </c>
      <c r="KKV48" s="19" t="s">
        <v>1440</v>
      </c>
      <c r="KKW48" s="19" t="s">
        <v>1440</v>
      </c>
      <c r="KKX48" s="19" t="s">
        <v>1440</v>
      </c>
      <c r="KKY48" s="19" t="s">
        <v>1440</v>
      </c>
      <c r="KKZ48" s="19" t="s">
        <v>1440</v>
      </c>
      <c r="KLA48" s="19" t="s">
        <v>1440</v>
      </c>
      <c r="KLB48" s="19" t="s">
        <v>1440</v>
      </c>
      <c r="KLC48" s="19" t="s">
        <v>1440</v>
      </c>
      <c r="KLD48" s="19" t="s">
        <v>1440</v>
      </c>
      <c r="KLE48" s="19" t="s">
        <v>1440</v>
      </c>
      <c r="KLF48" s="19" t="s">
        <v>1440</v>
      </c>
      <c r="KLG48" s="19" t="s">
        <v>1440</v>
      </c>
      <c r="KLH48" s="19" t="s">
        <v>1440</v>
      </c>
      <c r="KLI48" s="19" t="s">
        <v>1440</v>
      </c>
      <c r="KLJ48" s="19" t="s">
        <v>1440</v>
      </c>
      <c r="KLK48" s="19" t="s">
        <v>1440</v>
      </c>
      <c r="KLL48" s="19" t="s">
        <v>1440</v>
      </c>
      <c r="KLM48" s="19" t="s">
        <v>1440</v>
      </c>
      <c r="KLN48" s="19" t="s">
        <v>1440</v>
      </c>
      <c r="KLO48" s="19" t="s">
        <v>1440</v>
      </c>
      <c r="KLP48" s="19" t="s">
        <v>1440</v>
      </c>
      <c r="KLQ48" s="19" t="s">
        <v>1440</v>
      </c>
      <c r="KLR48" s="19" t="s">
        <v>1440</v>
      </c>
      <c r="KLS48" s="19" t="s">
        <v>1440</v>
      </c>
      <c r="KLT48" s="19" t="s">
        <v>1440</v>
      </c>
      <c r="KLU48" s="19" t="s">
        <v>1440</v>
      </c>
      <c r="KLV48" s="19" t="s">
        <v>1440</v>
      </c>
      <c r="KLW48" s="19" t="s">
        <v>1440</v>
      </c>
      <c r="KLX48" s="19" t="s">
        <v>1440</v>
      </c>
      <c r="KLY48" s="19" t="s">
        <v>1440</v>
      </c>
      <c r="KLZ48" s="19" t="s">
        <v>1440</v>
      </c>
      <c r="KMA48" s="19" t="s">
        <v>1440</v>
      </c>
      <c r="KMB48" s="19" t="s">
        <v>1440</v>
      </c>
      <c r="KMC48" s="19" t="s">
        <v>1440</v>
      </c>
      <c r="KMD48" s="19" t="s">
        <v>1440</v>
      </c>
      <c r="KME48" s="19" t="s">
        <v>1440</v>
      </c>
      <c r="KMF48" s="19" t="s">
        <v>1440</v>
      </c>
      <c r="KMG48" s="19" t="s">
        <v>1440</v>
      </c>
      <c r="KMH48" s="19" t="s">
        <v>1440</v>
      </c>
      <c r="KMI48" s="19" t="s">
        <v>1440</v>
      </c>
      <c r="KMJ48" s="19" t="s">
        <v>1440</v>
      </c>
      <c r="KMK48" s="19" t="s">
        <v>1440</v>
      </c>
      <c r="KML48" s="19" t="s">
        <v>1440</v>
      </c>
      <c r="KMM48" s="19" t="s">
        <v>1440</v>
      </c>
      <c r="KMN48" s="19" t="s">
        <v>1440</v>
      </c>
      <c r="KMO48" s="19" t="s">
        <v>1440</v>
      </c>
      <c r="KMP48" s="19" t="s">
        <v>1440</v>
      </c>
      <c r="KMQ48" s="19" t="s">
        <v>1440</v>
      </c>
      <c r="KMR48" s="19" t="s">
        <v>1440</v>
      </c>
      <c r="KMS48" s="19" t="s">
        <v>1440</v>
      </c>
      <c r="KMT48" s="19" t="s">
        <v>1440</v>
      </c>
      <c r="KMU48" s="19" t="s">
        <v>1440</v>
      </c>
      <c r="KMV48" s="19" t="s">
        <v>1440</v>
      </c>
      <c r="KMW48" s="19" t="s">
        <v>1440</v>
      </c>
      <c r="KMX48" s="19" t="s">
        <v>1440</v>
      </c>
      <c r="KMY48" s="19" t="s">
        <v>1440</v>
      </c>
      <c r="KMZ48" s="19" t="s">
        <v>1440</v>
      </c>
      <c r="KNA48" s="19" t="s">
        <v>1440</v>
      </c>
      <c r="KNB48" s="19" t="s">
        <v>1440</v>
      </c>
      <c r="KNC48" s="19" t="s">
        <v>1440</v>
      </c>
      <c r="KND48" s="19" t="s">
        <v>1440</v>
      </c>
      <c r="KNE48" s="19" t="s">
        <v>1440</v>
      </c>
      <c r="KNF48" s="19" t="s">
        <v>1440</v>
      </c>
      <c r="KNG48" s="19" t="s">
        <v>1440</v>
      </c>
      <c r="KNH48" s="19" t="s">
        <v>1440</v>
      </c>
      <c r="KNI48" s="19" t="s">
        <v>1440</v>
      </c>
      <c r="KNJ48" s="19" t="s">
        <v>1440</v>
      </c>
      <c r="KNK48" s="19" t="s">
        <v>1440</v>
      </c>
      <c r="KNL48" s="19" t="s">
        <v>1440</v>
      </c>
      <c r="KNM48" s="19" t="s">
        <v>1440</v>
      </c>
      <c r="KNN48" s="19" t="s">
        <v>1440</v>
      </c>
      <c r="KNO48" s="19" t="s">
        <v>1440</v>
      </c>
      <c r="KNP48" s="19" t="s">
        <v>1440</v>
      </c>
      <c r="KNQ48" s="19" t="s">
        <v>1440</v>
      </c>
      <c r="KNR48" s="19" t="s">
        <v>1440</v>
      </c>
      <c r="KNS48" s="19" t="s">
        <v>1440</v>
      </c>
      <c r="KNT48" s="19" t="s">
        <v>1440</v>
      </c>
      <c r="KNU48" s="19" t="s">
        <v>1440</v>
      </c>
      <c r="KNV48" s="19" t="s">
        <v>1440</v>
      </c>
      <c r="KNW48" s="19" t="s">
        <v>1440</v>
      </c>
      <c r="KNX48" s="19" t="s">
        <v>1440</v>
      </c>
      <c r="KNY48" s="19" t="s">
        <v>1440</v>
      </c>
      <c r="KNZ48" s="19" t="s">
        <v>1440</v>
      </c>
      <c r="KOA48" s="19" t="s">
        <v>1440</v>
      </c>
      <c r="KOB48" s="19" t="s">
        <v>1440</v>
      </c>
      <c r="KOC48" s="19" t="s">
        <v>1440</v>
      </c>
      <c r="KOD48" s="19" t="s">
        <v>1440</v>
      </c>
      <c r="KOE48" s="19" t="s">
        <v>1440</v>
      </c>
      <c r="KOF48" s="19" t="s">
        <v>1440</v>
      </c>
      <c r="KOG48" s="19" t="s">
        <v>1440</v>
      </c>
      <c r="KOH48" s="19" t="s">
        <v>1440</v>
      </c>
      <c r="KOI48" s="19" t="s">
        <v>1440</v>
      </c>
      <c r="KOJ48" s="19" t="s">
        <v>1440</v>
      </c>
      <c r="KOK48" s="19" t="s">
        <v>1440</v>
      </c>
      <c r="KOL48" s="19" t="s">
        <v>1440</v>
      </c>
      <c r="KOM48" s="19" t="s">
        <v>1440</v>
      </c>
      <c r="KON48" s="19" t="s">
        <v>1440</v>
      </c>
      <c r="KOO48" s="19" t="s">
        <v>1440</v>
      </c>
      <c r="KOP48" s="19" t="s">
        <v>1440</v>
      </c>
      <c r="KOQ48" s="19" t="s">
        <v>1440</v>
      </c>
      <c r="KOR48" s="19" t="s">
        <v>1440</v>
      </c>
      <c r="KOS48" s="19" t="s">
        <v>1440</v>
      </c>
      <c r="KOT48" s="19" t="s">
        <v>1440</v>
      </c>
      <c r="KOU48" s="19" t="s">
        <v>1440</v>
      </c>
      <c r="KOV48" s="19" t="s">
        <v>1440</v>
      </c>
      <c r="KOW48" s="19" t="s">
        <v>1440</v>
      </c>
      <c r="KOX48" s="19" t="s">
        <v>1440</v>
      </c>
      <c r="KOY48" s="19" t="s">
        <v>1440</v>
      </c>
      <c r="KOZ48" s="19" t="s">
        <v>1440</v>
      </c>
      <c r="KPA48" s="19" t="s">
        <v>1440</v>
      </c>
      <c r="KPB48" s="19" t="s">
        <v>1440</v>
      </c>
      <c r="KPC48" s="19" t="s">
        <v>1440</v>
      </c>
      <c r="KPD48" s="19" t="s">
        <v>1440</v>
      </c>
      <c r="KPE48" s="19" t="s">
        <v>1440</v>
      </c>
      <c r="KPF48" s="19" t="s">
        <v>1440</v>
      </c>
      <c r="KPG48" s="19" t="s">
        <v>1440</v>
      </c>
      <c r="KPH48" s="19" t="s">
        <v>1440</v>
      </c>
      <c r="KPI48" s="19" t="s">
        <v>1440</v>
      </c>
      <c r="KPJ48" s="19" t="s">
        <v>1440</v>
      </c>
      <c r="KPK48" s="19" t="s">
        <v>1440</v>
      </c>
      <c r="KPL48" s="19" t="s">
        <v>1440</v>
      </c>
      <c r="KPM48" s="19" t="s">
        <v>1440</v>
      </c>
      <c r="KPN48" s="19" t="s">
        <v>1440</v>
      </c>
      <c r="KPO48" s="19" t="s">
        <v>1440</v>
      </c>
      <c r="KPP48" s="19" t="s">
        <v>1440</v>
      </c>
      <c r="KPQ48" s="19" t="s">
        <v>1440</v>
      </c>
      <c r="KPR48" s="19" t="s">
        <v>1440</v>
      </c>
      <c r="KPS48" s="19" t="s">
        <v>1440</v>
      </c>
      <c r="KPT48" s="19" t="s">
        <v>1440</v>
      </c>
      <c r="KPU48" s="19" t="s">
        <v>1440</v>
      </c>
      <c r="KPV48" s="19" t="s">
        <v>1440</v>
      </c>
      <c r="KPW48" s="19" t="s">
        <v>1440</v>
      </c>
      <c r="KPX48" s="19" t="s">
        <v>1440</v>
      </c>
      <c r="KPY48" s="19" t="s">
        <v>1440</v>
      </c>
      <c r="KPZ48" s="19" t="s">
        <v>1440</v>
      </c>
      <c r="KQA48" s="19" t="s">
        <v>1440</v>
      </c>
      <c r="KQB48" s="19" t="s">
        <v>1440</v>
      </c>
      <c r="KQC48" s="19" t="s">
        <v>1440</v>
      </c>
      <c r="KQD48" s="19" t="s">
        <v>1440</v>
      </c>
      <c r="KQE48" s="19" t="s">
        <v>1440</v>
      </c>
      <c r="KQF48" s="19" t="s">
        <v>1440</v>
      </c>
      <c r="KQG48" s="19" t="s">
        <v>1440</v>
      </c>
      <c r="KQH48" s="19" t="s">
        <v>1440</v>
      </c>
      <c r="KQI48" s="19" t="s">
        <v>1440</v>
      </c>
      <c r="KQJ48" s="19" t="s">
        <v>1440</v>
      </c>
      <c r="KQK48" s="19" t="s">
        <v>1440</v>
      </c>
      <c r="KQL48" s="19" t="s">
        <v>1440</v>
      </c>
      <c r="KQM48" s="19" t="s">
        <v>1440</v>
      </c>
      <c r="KQN48" s="19" t="s">
        <v>1440</v>
      </c>
      <c r="KQO48" s="19" t="s">
        <v>1440</v>
      </c>
      <c r="KQP48" s="19" t="s">
        <v>1440</v>
      </c>
      <c r="KQQ48" s="19" t="s">
        <v>1440</v>
      </c>
      <c r="KQR48" s="19" t="s">
        <v>1440</v>
      </c>
      <c r="KQS48" s="19" t="s">
        <v>1440</v>
      </c>
      <c r="KQT48" s="19" t="s">
        <v>1440</v>
      </c>
      <c r="KQU48" s="19" t="s">
        <v>1440</v>
      </c>
      <c r="KQV48" s="19" t="s">
        <v>1440</v>
      </c>
      <c r="KQW48" s="19" t="s">
        <v>1440</v>
      </c>
      <c r="KQX48" s="19" t="s">
        <v>1440</v>
      </c>
      <c r="KQY48" s="19" t="s">
        <v>1440</v>
      </c>
      <c r="KQZ48" s="19" t="s">
        <v>1440</v>
      </c>
      <c r="KRA48" s="19" t="s">
        <v>1440</v>
      </c>
      <c r="KRB48" s="19" t="s">
        <v>1440</v>
      </c>
      <c r="KRC48" s="19" t="s">
        <v>1440</v>
      </c>
      <c r="KRD48" s="19" t="s">
        <v>1440</v>
      </c>
      <c r="KRE48" s="19" t="s">
        <v>1440</v>
      </c>
      <c r="KRF48" s="19" t="s">
        <v>1440</v>
      </c>
      <c r="KRG48" s="19" t="s">
        <v>1440</v>
      </c>
      <c r="KRH48" s="19" t="s">
        <v>1440</v>
      </c>
      <c r="KRI48" s="19" t="s">
        <v>1440</v>
      </c>
      <c r="KRJ48" s="19" t="s">
        <v>1440</v>
      </c>
      <c r="KRK48" s="19" t="s">
        <v>1440</v>
      </c>
      <c r="KRL48" s="19" t="s">
        <v>1440</v>
      </c>
      <c r="KRM48" s="19" t="s">
        <v>1440</v>
      </c>
      <c r="KRN48" s="19" t="s">
        <v>1440</v>
      </c>
      <c r="KRO48" s="19" t="s">
        <v>1440</v>
      </c>
      <c r="KRP48" s="19" t="s">
        <v>1440</v>
      </c>
      <c r="KRQ48" s="19" t="s">
        <v>1440</v>
      </c>
      <c r="KRR48" s="19" t="s">
        <v>1440</v>
      </c>
      <c r="KRS48" s="19" t="s">
        <v>1440</v>
      </c>
      <c r="KRT48" s="19" t="s">
        <v>1440</v>
      </c>
      <c r="KRU48" s="19" t="s">
        <v>1440</v>
      </c>
      <c r="KRV48" s="19" t="s">
        <v>1440</v>
      </c>
      <c r="KRW48" s="19" t="s">
        <v>1440</v>
      </c>
      <c r="KRX48" s="19" t="s">
        <v>1440</v>
      </c>
      <c r="KRY48" s="19" t="s">
        <v>1440</v>
      </c>
      <c r="KRZ48" s="19" t="s">
        <v>1440</v>
      </c>
      <c r="KSA48" s="19" t="s">
        <v>1440</v>
      </c>
      <c r="KSB48" s="19" t="s">
        <v>1440</v>
      </c>
      <c r="KSC48" s="19" t="s">
        <v>1440</v>
      </c>
      <c r="KSD48" s="19" t="s">
        <v>1440</v>
      </c>
      <c r="KSE48" s="19" t="s">
        <v>1440</v>
      </c>
      <c r="KSF48" s="19" t="s">
        <v>1440</v>
      </c>
      <c r="KSG48" s="19" t="s">
        <v>1440</v>
      </c>
      <c r="KSH48" s="19" t="s">
        <v>1440</v>
      </c>
      <c r="KSI48" s="19" t="s">
        <v>1440</v>
      </c>
      <c r="KSJ48" s="19" t="s">
        <v>1440</v>
      </c>
      <c r="KSK48" s="19" t="s">
        <v>1440</v>
      </c>
      <c r="KSL48" s="19" t="s">
        <v>1440</v>
      </c>
      <c r="KSM48" s="19" t="s">
        <v>1440</v>
      </c>
      <c r="KSN48" s="19" t="s">
        <v>1440</v>
      </c>
      <c r="KSO48" s="19" t="s">
        <v>1440</v>
      </c>
      <c r="KSP48" s="19" t="s">
        <v>1440</v>
      </c>
      <c r="KSQ48" s="19" t="s">
        <v>1440</v>
      </c>
      <c r="KSR48" s="19" t="s">
        <v>1440</v>
      </c>
      <c r="KSS48" s="19" t="s">
        <v>1440</v>
      </c>
      <c r="KST48" s="19" t="s">
        <v>1440</v>
      </c>
      <c r="KSU48" s="19" t="s">
        <v>1440</v>
      </c>
      <c r="KSV48" s="19" t="s">
        <v>1440</v>
      </c>
      <c r="KSW48" s="19" t="s">
        <v>1440</v>
      </c>
      <c r="KSX48" s="19" t="s">
        <v>1440</v>
      </c>
      <c r="KSY48" s="19" t="s">
        <v>1440</v>
      </c>
      <c r="KSZ48" s="19" t="s">
        <v>1440</v>
      </c>
      <c r="KTA48" s="19" t="s">
        <v>1440</v>
      </c>
      <c r="KTB48" s="19" t="s">
        <v>1440</v>
      </c>
      <c r="KTC48" s="19" t="s">
        <v>1440</v>
      </c>
      <c r="KTD48" s="19" t="s">
        <v>1440</v>
      </c>
      <c r="KTE48" s="19" t="s">
        <v>1440</v>
      </c>
      <c r="KTF48" s="19" t="s">
        <v>1440</v>
      </c>
      <c r="KTG48" s="19" t="s">
        <v>1440</v>
      </c>
      <c r="KTH48" s="19" t="s">
        <v>1440</v>
      </c>
      <c r="KTI48" s="19" t="s">
        <v>1440</v>
      </c>
      <c r="KTJ48" s="19" t="s">
        <v>1440</v>
      </c>
      <c r="KTK48" s="19" t="s">
        <v>1440</v>
      </c>
      <c r="KTL48" s="19" t="s">
        <v>1440</v>
      </c>
      <c r="KTM48" s="19" t="s">
        <v>1440</v>
      </c>
      <c r="KTN48" s="19" t="s">
        <v>1440</v>
      </c>
      <c r="KTO48" s="19" t="s">
        <v>1440</v>
      </c>
      <c r="KTP48" s="19" t="s">
        <v>1440</v>
      </c>
      <c r="KTQ48" s="19" t="s">
        <v>1440</v>
      </c>
      <c r="KTR48" s="19" t="s">
        <v>1440</v>
      </c>
      <c r="KTS48" s="19" t="s">
        <v>1440</v>
      </c>
      <c r="KTT48" s="19" t="s">
        <v>1440</v>
      </c>
      <c r="KTU48" s="19" t="s">
        <v>1440</v>
      </c>
      <c r="KTV48" s="19" t="s">
        <v>1440</v>
      </c>
      <c r="KTW48" s="19" t="s">
        <v>1440</v>
      </c>
      <c r="KTX48" s="19" t="s">
        <v>1440</v>
      </c>
      <c r="KTY48" s="19" t="s">
        <v>1440</v>
      </c>
      <c r="KTZ48" s="19" t="s">
        <v>1440</v>
      </c>
      <c r="KUA48" s="19" t="s">
        <v>1440</v>
      </c>
      <c r="KUB48" s="19" t="s">
        <v>1440</v>
      </c>
      <c r="KUC48" s="19" t="s">
        <v>1440</v>
      </c>
      <c r="KUD48" s="19" t="s">
        <v>1440</v>
      </c>
      <c r="KUE48" s="19" t="s">
        <v>1440</v>
      </c>
      <c r="KUF48" s="19" t="s">
        <v>1440</v>
      </c>
      <c r="KUG48" s="19" t="s">
        <v>1440</v>
      </c>
      <c r="KUH48" s="19" t="s">
        <v>1440</v>
      </c>
      <c r="KUI48" s="19" t="s">
        <v>1440</v>
      </c>
      <c r="KUJ48" s="19" t="s">
        <v>1440</v>
      </c>
      <c r="KUK48" s="19" t="s">
        <v>1440</v>
      </c>
      <c r="KUL48" s="19" t="s">
        <v>1440</v>
      </c>
      <c r="KUM48" s="19" t="s">
        <v>1440</v>
      </c>
      <c r="KUN48" s="19" t="s">
        <v>1440</v>
      </c>
      <c r="KUO48" s="19" t="s">
        <v>1440</v>
      </c>
      <c r="KUP48" s="19" t="s">
        <v>1440</v>
      </c>
      <c r="KUQ48" s="19" t="s">
        <v>1440</v>
      </c>
      <c r="KUR48" s="19" t="s">
        <v>1440</v>
      </c>
      <c r="KUS48" s="19" t="s">
        <v>1440</v>
      </c>
      <c r="KUT48" s="19" t="s">
        <v>1440</v>
      </c>
      <c r="KUU48" s="19" t="s">
        <v>1440</v>
      </c>
      <c r="KUV48" s="19" t="s">
        <v>1440</v>
      </c>
      <c r="KUW48" s="19" t="s">
        <v>1440</v>
      </c>
      <c r="KUX48" s="19" t="s">
        <v>1440</v>
      </c>
      <c r="KUY48" s="19" t="s">
        <v>1440</v>
      </c>
      <c r="KUZ48" s="19" t="s">
        <v>1440</v>
      </c>
      <c r="KVA48" s="19" t="s">
        <v>1440</v>
      </c>
      <c r="KVB48" s="19" t="s">
        <v>1440</v>
      </c>
      <c r="KVC48" s="19" t="s">
        <v>1440</v>
      </c>
      <c r="KVD48" s="19" t="s">
        <v>1440</v>
      </c>
      <c r="KVE48" s="19" t="s">
        <v>1440</v>
      </c>
      <c r="KVF48" s="19" t="s">
        <v>1440</v>
      </c>
      <c r="KVG48" s="19" t="s">
        <v>1440</v>
      </c>
      <c r="KVH48" s="19" t="s">
        <v>1440</v>
      </c>
      <c r="KVI48" s="19" t="s">
        <v>1440</v>
      </c>
      <c r="KVJ48" s="19" t="s">
        <v>1440</v>
      </c>
      <c r="KVK48" s="19" t="s">
        <v>1440</v>
      </c>
      <c r="KVL48" s="19" t="s">
        <v>1440</v>
      </c>
      <c r="KVM48" s="19" t="s">
        <v>1440</v>
      </c>
      <c r="KVN48" s="19" t="s">
        <v>1440</v>
      </c>
      <c r="KVO48" s="19" t="s">
        <v>1440</v>
      </c>
      <c r="KVP48" s="19" t="s">
        <v>1440</v>
      </c>
      <c r="KVQ48" s="19" t="s">
        <v>1440</v>
      </c>
      <c r="KVR48" s="19" t="s">
        <v>1440</v>
      </c>
      <c r="KVS48" s="19" t="s">
        <v>1440</v>
      </c>
      <c r="KVT48" s="19" t="s">
        <v>1440</v>
      </c>
      <c r="KVU48" s="19" t="s">
        <v>1440</v>
      </c>
      <c r="KVV48" s="19" t="s">
        <v>1440</v>
      </c>
      <c r="KVW48" s="19" t="s">
        <v>1440</v>
      </c>
      <c r="KVX48" s="19" t="s">
        <v>1440</v>
      </c>
      <c r="KVY48" s="19" t="s">
        <v>1440</v>
      </c>
      <c r="KVZ48" s="19" t="s">
        <v>1440</v>
      </c>
      <c r="KWA48" s="19" t="s">
        <v>1440</v>
      </c>
      <c r="KWB48" s="19" t="s">
        <v>1440</v>
      </c>
      <c r="KWC48" s="19" t="s">
        <v>1440</v>
      </c>
      <c r="KWD48" s="19" t="s">
        <v>1440</v>
      </c>
      <c r="KWE48" s="19" t="s">
        <v>1440</v>
      </c>
      <c r="KWF48" s="19" t="s">
        <v>1440</v>
      </c>
      <c r="KWG48" s="19" t="s">
        <v>1440</v>
      </c>
      <c r="KWH48" s="19" t="s">
        <v>1440</v>
      </c>
      <c r="KWI48" s="19" t="s">
        <v>1440</v>
      </c>
      <c r="KWJ48" s="19" t="s">
        <v>1440</v>
      </c>
      <c r="KWK48" s="19" t="s">
        <v>1440</v>
      </c>
      <c r="KWL48" s="19" t="s">
        <v>1440</v>
      </c>
      <c r="KWM48" s="19" t="s">
        <v>1440</v>
      </c>
      <c r="KWN48" s="19" t="s">
        <v>1440</v>
      </c>
      <c r="KWO48" s="19" t="s">
        <v>1440</v>
      </c>
      <c r="KWP48" s="19" t="s">
        <v>1440</v>
      </c>
      <c r="KWQ48" s="19" t="s">
        <v>1440</v>
      </c>
      <c r="KWR48" s="19" t="s">
        <v>1440</v>
      </c>
      <c r="KWS48" s="19" t="s">
        <v>1440</v>
      </c>
      <c r="KWT48" s="19" t="s">
        <v>1440</v>
      </c>
      <c r="KWU48" s="19" t="s">
        <v>1440</v>
      </c>
      <c r="KWV48" s="19" t="s">
        <v>1440</v>
      </c>
      <c r="KWW48" s="19" t="s">
        <v>1440</v>
      </c>
      <c r="KWX48" s="19" t="s">
        <v>1440</v>
      </c>
      <c r="KWY48" s="19" t="s">
        <v>1440</v>
      </c>
      <c r="KWZ48" s="19" t="s">
        <v>1440</v>
      </c>
      <c r="KXA48" s="19" t="s">
        <v>1440</v>
      </c>
      <c r="KXB48" s="19" t="s">
        <v>1440</v>
      </c>
      <c r="KXC48" s="19" t="s">
        <v>1440</v>
      </c>
      <c r="KXD48" s="19" t="s">
        <v>1440</v>
      </c>
      <c r="KXE48" s="19" t="s">
        <v>1440</v>
      </c>
      <c r="KXF48" s="19" t="s">
        <v>1440</v>
      </c>
      <c r="KXG48" s="19" t="s">
        <v>1440</v>
      </c>
      <c r="KXH48" s="19" t="s">
        <v>1440</v>
      </c>
      <c r="KXI48" s="19" t="s">
        <v>1440</v>
      </c>
      <c r="KXJ48" s="19" t="s">
        <v>1440</v>
      </c>
      <c r="KXK48" s="19" t="s">
        <v>1440</v>
      </c>
      <c r="KXL48" s="19" t="s">
        <v>1440</v>
      </c>
      <c r="KXM48" s="19" t="s">
        <v>1440</v>
      </c>
      <c r="KXN48" s="19" t="s">
        <v>1440</v>
      </c>
      <c r="KXO48" s="19" t="s">
        <v>1440</v>
      </c>
      <c r="KXP48" s="19" t="s">
        <v>1440</v>
      </c>
      <c r="KXQ48" s="19" t="s">
        <v>1440</v>
      </c>
      <c r="KXR48" s="19" t="s">
        <v>1440</v>
      </c>
      <c r="KXS48" s="19" t="s">
        <v>1440</v>
      </c>
      <c r="KXT48" s="19" t="s">
        <v>1440</v>
      </c>
      <c r="KXU48" s="19" t="s">
        <v>1440</v>
      </c>
      <c r="KXV48" s="19" t="s">
        <v>1440</v>
      </c>
      <c r="KXW48" s="19" t="s">
        <v>1440</v>
      </c>
      <c r="KXX48" s="19" t="s">
        <v>1440</v>
      </c>
      <c r="KXY48" s="19" t="s">
        <v>1440</v>
      </c>
      <c r="KXZ48" s="19" t="s">
        <v>1440</v>
      </c>
      <c r="KYA48" s="19" t="s">
        <v>1440</v>
      </c>
      <c r="KYB48" s="19" t="s">
        <v>1440</v>
      </c>
      <c r="KYC48" s="19" t="s">
        <v>1440</v>
      </c>
      <c r="KYD48" s="19" t="s">
        <v>1440</v>
      </c>
      <c r="KYE48" s="19" t="s">
        <v>1440</v>
      </c>
      <c r="KYF48" s="19" t="s">
        <v>1440</v>
      </c>
      <c r="KYG48" s="19" t="s">
        <v>1440</v>
      </c>
      <c r="KYH48" s="19" t="s">
        <v>1440</v>
      </c>
      <c r="KYI48" s="19" t="s">
        <v>1440</v>
      </c>
      <c r="KYJ48" s="19" t="s">
        <v>1440</v>
      </c>
      <c r="KYK48" s="19" t="s">
        <v>1440</v>
      </c>
      <c r="KYL48" s="19" t="s">
        <v>1440</v>
      </c>
      <c r="KYM48" s="19" t="s">
        <v>1440</v>
      </c>
      <c r="KYN48" s="19" t="s">
        <v>1440</v>
      </c>
      <c r="KYO48" s="19" t="s">
        <v>1440</v>
      </c>
      <c r="KYP48" s="19" t="s">
        <v>1440</v>
      </c>
      <c r="KYQ48" s="19" t="s">
        <v>1440</v>
      </c>
      <c r="KYR48" s="19" t="s">
        <v>1440</v>
      </c>
      <c r="KYS48" s="19" t="s">
        <v>1440</v>
      </c>
      <c r="KYT48" s="19" t="s">
        <v>1440</v>
      </c>
      <c r="KYU48" s="19" t="s">
        <v>1440</v>
      </c>
      <c r="KYV48" s="19" t="s">
        <v>1440</v>
      </c>
      <c r="KYW48" s="19" t="s">
        <v>1440</v>
      </c>
      <c r="KYX48" s="19" t="s">
        <v>1440</v>
      </c>
      <c r="KYY48" s="19" t="s">
        <v>1440</v>
      </c>
      <c r="KYZ48" s="19" t="s">
        <v>1440</v>
      </c>
      <c r="KZA48" s="19" t="s">
        <v>1440</v>
      </c>
      <c r="KZB48" s="19" t="s">
        <v>1440</v>
      </c>
      <c r="KZC48" s="19" t="s">
        <v>1440</v>
      </c>
      <c r="KZD48" s="19" t="s">
        <v>1440</v>
      </c>
      <c r="KZE48" s="19" t="s">
        <v>1440</v>
      </c>
      <c r="KZF48" s="19" t="s">
        <v>1440</v>
      </c>
      <c r="KZG48" s="19" t="s">
        <v>1440</v>
      </c>
      <c r="KZH48" s="19" t="s">
        <v>1440</v>
      </c>
      <c r="KZI48" s="19" t="s">
        <v>1440</v>
      </c>
      <c r="KZJ48" s="19" t="s">
        <v>1440</v>
      </c>
      <c r="KZK48" s="19" t="s">
        <v>1440</v>
      </c>
      <c r="KZL48" s="19" t="s">
        <v>1440</v>
      </c>
      <c r="KZM48" s="19" t="s">
        <v>1440</v>
      </c>
      <c r="KZN48" s="19" t="s">
        <v>1440</v>
      </c>
      <c r="KZO48" s="19" t="s">
        <v>1440</v>
      </c>
      <c r="KZP48" s="19" t="s">
        <v>1440</v>
      </c>
      <c r="KZQ48" s="19" t="s">
        <v>1440</v>
      </c>
      <c r="KZR48" s="19" t="s">
        <v>1440</v>
      </c>
      <c r="KZS48" s="19" t="s">
        <v>1440</v>
      </c>
      <c r="KZT48" s="19" t="s">
        <v>1440</v>
      </c>
      <c r="KZU48" s="19" t="s">
        <v>1440</v>
      </c>
      <c r="KZV48" s="19" t="s">
        <v>1440</v>
      </c>
      <c r="KZW48" s="19" t="s">
        <v>1440</v>
      </c>
      <c r="KZX48" s="19" t="s">
        <v>1440</v>
      </c>
      <c r="KZY48" s="19" t="s">
        <v>1440</v>
      </c>
      <c r="KZZ48" s="19" t="s">
        <v>1440</v>
      </c>
      <c r="LAA48" s="19" t="s">
        <v>1440</v>
      </c>
      <c r="LAB48" s="19" t="s">
        <v>1440</v>
      </c>
      <c r="LAC48" s="19" t="s">
        <v>1440</v>
      </c>
      <c r="LAD48" s="19" t="s">
        <v>1440</v>
      </c>
      <c r="LAE48" s="19" t="s">
        <v>1440</v>
      </c>
      <c r="LAF48" s="19" t="s">
        <v>1440</v>
      </c>
      <c r="LAG48" s="19" t="s">
        <v>1440</v>
      </c>
      <c r="LAH48" s="19" t="s">
        <v>1440</v>
      </c>
      <c r="LAI48" s="19" t="s">
        <v>1440</v>
      </c>
      <c r="LAJ48" s="19" t="s">
        <v>1440</v>
      </c>
      <c r="LAK48" s="19" t="s">
        <v>1440</v>
      </c>
      <c r="LAL48" s="19" t="s">
        <v>1440</v>
      </c>
      <c r="LAM48" s="19" t="s">
        <v>1440</v>
      </c>
      <c r="LAN48" s="19" t="s">
        <v>1440</v>
      </c>
      <c r="LAO48" s="19" t="s">
        <v>1440</v>
      </c>
      <c r="LAP48" s="19" t="s">
        <v>1440</v>
      </c>
      <c r="LAQ48" s="19" t="s">
        <v>1440</v>
      </c>
      <c r="LAR48" s="19" t="s">
        <v>1440</v>
      </c>
      <c r="LAS48" s="19" t="s">
        <v>1440</v>
      </c>
      <c r="LAT48" s="19" t="s">
        <v>1440</v>
      </c>
      <c r="LAU48" s="19" t="s">
        <v>1440</v>
      </c>
      <c r="LAV48" s="19" t="s">
        <v>1440</v>
      </c>
      <c r="LAW48" s="19" t="s">
        <v>1440</v>
      </c>
      <c r="LAX48" s="19" t="s">
        <v>1440</v>
      </c>
      <c r="LAY48" s="19" t="s">
        <v>1440</v>
      </c>
      <c r="LAZ48" s="19" t="s">
        <v>1440</v>
      </c>
      <c r="LBA48" s="19" t="s">
        <v>1440</v>
      </c>
      <c r="LBB48" s="19" t="s">
        <v>1440</v>
      </c>
      <c r="LBC48" s="19" t="s">
        <v>1440</v>
      </c>
      <c r="LBD48" s="19" t="s">
        <v>1440</v>
      </c>
      <c r="LBE48" s="19" t="s">
        <v>1440</v>
      </c>
      <c r="LBF48" s="19" t="s">
        <v>1440</v>
      </c>
      <c r="LBG48" s="19" t="s">
        <v>1440</v>
      </c>
      <c r="LBH48" s="19" t="s">
        <v>1440</v>
      </c>
      <c r="LBI48" s="19" t="s">
        <v>1440</v>
      </c>
      <c r="LBJ48" s="19" t="s">
        <v>1440</v>
      </c>
      <c r="LBK48" s="19" t="s">
        <v>1440</v>
      </c>
      <c r="LBL48" s="19" t="s">
        <v>1440</v>
      </c>
      <c r="LBM48" s="19" t="s">
        <v>1440</v>
      </c>
      <c r="LBN48" s="19" t="s">
        <v>1440</v>
      </c>
      <c r="LBO48" s="19" t="s">
        <v>1440</v>
      </c>
      <c r="LBP48" s="19" t="s">
        <v>1440</v>
      </c>
      <c r="LBQ48" s="19" t="s">
        <v>1440</v>
      </c>
      <c r="LBR48" s="19" t="s">
        <v>1440</v>
      </c>
      <c r="LBS48" s="19" t="s">
        <v>1440</v>
      </c>
      <c r="LBT48" s="19" t="s">
        <v>1440</v>
      </c>
      <c r="LBU48" s="19" t="s">
        <v>1440</v>
      </c>
      <c r="LBV48" s="19" t="s">
        <v>1440</v>
      </c>
      <c r="LBW48" s="19" t="s">
        <v>1440</v>
      </c>
      <c r="LBX48" s="19" t="s">
        <v>1440</v>
      </c>
      <c r="LBY48" s="19" t="s">
        <v>1440</v>
      </c>
      <c r="LBZ48" s="19" t="s">
        <v>1440</v>
      </c>
      <c r="LCA48" s="19" t="s">
        <v>1440</v>
      </c>
      <c r="LCB48" s="19" t="s">
        <v>1440</v>
      </c>
      <c r="LCC48" s="19" t="s">
        <v>1440</v>
      </c>
      <c r="LCD48" s="19" t="s">
        <v>1440</v>
      </c>
      <c r="LCE48" s="19" t="s">
        <v>1440</v>
      </c>
      <c r="LCF48" s="19" t="s">
        <v>1440</v>
      </c>
      <c r="LCG48" s="19" t="s">
        <v>1440</v>
      </c>
      <c r="LCH48" s="19" t="s">
        <v>1440</v>
      </c>
      <c r="LCI48" s="19" t="s">
        <v>1440</v>
      </c>
      <c r="LCJ48" s="19" t="s">
        <v>1440</v>
      </c>
      <c r="LCK48" s="19" t="s">
        <v>1440</v>
      </c>
      <c r="LCL48" s="19" t="s">
        <v>1440</v>
      </c>
      <c r="LCM48" s="19" t="s">
        <v>1440</v>
      </c>
      <c r="LCN48" s="19" t="s">
        <v>1440</v>
      </c>
      <c r="LCO48" s="19" t="s">
        <v>1440</v>
      </c>
      <c r="LCP48" s="19" t="s">
        <v>1440</v>
      </c>
      <c r="LCQ48" s="19" t="s">
        <v>1440</v>
      </c>
      <c r="LCR48" s="19" t="s">
        <v>1440</v>
      </c>
      <c r="LCS48" s="19" t="s">
        <v>1440</v>
      </c>
      <c r="LCT48" s="19" t="s">
        <v>1440</v>
      </c>
      <c r="LCU48" s="19" t="s">
        <v>1440</v>
      </c>
      <c r="LCV48" s="19" t="s">
        <v>1440</v>
      </c>
      <c r="LCW48" s="19" t="s">
        <v>1440</v>
      </c>
      <c r="LCX48" s="19" t="s">
        <v>1440</v>
      </c>
      <c r="LCY48" s="19" t="s">
        <v>1440</v>
      </c>
      <c r="LCZ48" s="19" t="s">
        <v>1440</v>
      </c>
      <c r="LDA48" s="19" t="s">
        <v>1440</v>
      </c>
      <c r="LDB48" s="19" t="s">
        <v>1440</v>
      </c>
      <c r="LDC48" s="19" t="s">
        <v>1440</v>
      </c>
      <c r="LDD48" s="19" t="s">
        <v>1440</v>
      </c>
      <c r="LDE48" s="19" t="s">
        <v>1440</v>
      </c>
      <c r="LDF48" s="19" t="s">
        <v>1440</v>
      </c>
      <c r="LDG48" s="19" t="s">
        <v>1440</v>
      </c>
      <c r="LDH48" s="19" t="s">
        <v>1440</v>
      </c>
      <c r="LDI48" s="19" t="s">
        <v>1440</v>
      </c>
      <c r="LDJ48" s="19" t="s">
        <v>1440</v>
      </c>
      <c r="LDK48" s="19" t="s">
        <v>1440</v>
      </c>
      <c r="LDL48" s="19" t="s">
        <v>1440</v>
      </c>
      <c r="LDM48" s="19" t="s">
        <v>1440</v>
      </c>
      <c r="LDN48" s="19" t="s">
        <v>1440</v>
      </c>
      <c r="LDO48" s="19" t="s">
        <v>1440</v>
      </c>
      <c r="LDP48" s="19" t="s">
        <v>1440</v>
      </c>
      <c r="LDQ48" s="19" t="s">
        <v>1440</v>
      </c>
      <c r="LDR48" s="19" t="s">
        <v>1440</v>
      </c>
      <c r="LDS48" s="19" t="s">
        <v>1440</v>
      </c>
      <c r="LDT48" s="19" t="s">
        <v>1440</v>
      </c>
      <c r="LDU48" s="19" t="s">
        <v>1440</v>
      </c>
      <c r="LDV48" s="19" t="s">
        <v>1440</v>
      </c>
      <c r="LDW48" s="19" t="s">
        <v>1440</v>
      </c>
      <c r="LDX48" s="19" t="s">
        <v>1440</v>
      </c>
      <c r="LDY48" s="19" t="s">
        <v>1440</v>
      </c>
      <c r="LDZ48" s="19" t="s">
        <v>1440</v>
      </c>
      <c r="LEA48" s="19" t="s">
        <v>1440</v>
      </c>
      <c r="LEB48" s="19" t="s">
        <v>1440</v>
      </c>
      <c r="LEC48" s="19" t="s">
        <v>1440</v>
      </c>
      <c r="LED48" s="19" t="s">
        <v>1440</v>
      </c>
      <c r="LEE48" s="19" t="s">
        <v>1440</v>
      </c>
      <c r="LEF48" s="19" t="s">
        <v>1440</v>
      </c>
      <c r="LEG48" s="19" t="s">
        <v>1440</v>
      </c>
      <c r="LEH48" s="19" t="s">
        <v>1440</v>
      </c>
      <c r="LEI48" s="19" t="s">
        <v>1440</v>
      </c>
      <c r="LEJ48" s="19" t="s">
        <v>1440</v>
      </c>
      <c r="LEK48" s="19" t="s">
        <v>1440</v>
      </c>
      <c r="LEL48" s="19" t="s">
        <v>1440</v>
      </c>
      <c r="LEM48" s="19" t="s">
        <v>1440</v>
      </c>
      <c r="LEN48" s="19" t="s">
        <v>1440</v>
      </c>
      <c r="LEO48" s="19" t="s">
        <v>1440</v>
      </c>
      <c r="LEP48" s="19" t="s">
        <v>1440</v>
      </c>
      <c r="LEQ48" s="19" t="s">
        <v>1440</v>
      </c>
      <c r="LER48" s="19" t="s">
        <v>1440</v>
      </c>
      <c r="LES48" s="19" t="s">
        <v>1440</v>
      </c>
      <c r="LET48" s="19" t="s">
        <v>1440</v>
      </c>
      <c r="LEU48" s="19" t="s">
        <v>1440</v>
      </c>
      <c r="LEV48" s="19" t="s">
        <v>1440</v>
      </c>
      <c r="LEW48" s="19" t="s">
        <v>1440</v>
      </c>
      <c r="LEX48" s="19" t="s">
        <v>1440</v>
      </c>
      <c r="LEY48" s="19" t="s">
        <v>1440</v>
      </c>
      <c r="LEZ48" s="19" t="s">
        <v>1440</v>
      </c>
      <c r="LFA48" s="19" t="s">
        <v>1440</v>
      </c>
      <c r="LFB48" s="19" t="s">
        <v>1440</v>
      </c>
      <c r="LFC48" s="19" t="s">
        <v>1440</v>
      </c>
      <c r="LFD48" s="19" t="s">
        <v>1440</v>
      </c>
      <c r="LFE48" s="19" t="s">
        <v>1440</v>
      </c>
      <c r="LFF48" s="19" t="s">
        <v>1440</v>
      </c>
      <c r="LFG48" s="19" t="s">
        <v>1440</v>
      </c>
      <c r="LFH48" s="19" t="s">
        <v>1440</v>
      </c>
      <c r="LFI48" s="19" t="s">
        <v>1440</v>
      </c>
      <c r="LFJ48" s="19" t="s">
        <v>1440</v>
      </c>
      <c r="LFK48" s="19" t="s">
        <v>1440</v>
      </c>
      <c r="LFL48" s="19" t="s">
        <v>1440</v>
      </c>
      <c r="LFM48" s="19" t="s">
        <v>1440</v>
      </c>
      <c r="LFN48" s="19" t="s">
        <v>1440</v>
      </c>
      <c r="LFO48" s="19" t="s">
        <v>1440</v>
      </c>
      <c r="LFP48" s="19" t="s">
        <v>1440</v>
      </c>
      <c r="LFQ48" s="19" t="s">
        <v>1440</v>
      </c>
      <c r="LFR48" s="19" t="s">
        <v>1440</v>
      </c>
      <c r="LFS48" s="19" t="s">
        <v>1440</v>
      </c>
      <c r="LFT48" s="19" t="s">
        <v>1440</v>
      </c>
      <c r="LFU48" s="19" t="s">
        <v>1440</v>
      </c>
      <c r="LFV48" s="19" t="s">
        <v>1440</v>
      </c>
      <c r="LFW48" s="19" t="s">
        <v>1440</v>
      </c>
      <c r="LFX48" s="19" t="s">
        <v>1440</v>
      </c>
      <c r="LFY48" s="19" t="s">
        <v>1440</v>
      </c>
      <c r="LFZ48" s="19" t="s">
        <v>1440</v>
      </c>
      <c r="LGA48" s="19" t="s">
        <v>1440</v>
      </c>
      <c r="LGB48" s="19" t="s">
        <v>1440</v>
      </c>
      <c r="LGC48" s="19" t="s">
        <v>1440</v>
      </c>
      <c r="LGD48" s="19" t="s">
        <v>1440</v>
      </c>
      <c r="LGE48" s="19" t="s">
        <v>1440</v>
      </c>
      <c r="LGF48" s="19" t="s">
        <v>1440</v>
      </c>
      <c r="LGG48" s="19" t="s">
        <v>1440</v>
      </c>
      <c r="LGH48" s="19" t="s">
        <v>1440</v>
      </c>
      <c r="LGI48" s="19" t="s">
        <v>1440</v>
      </c>
      <c r="LGJ48" s="19" t="s">
        <v>1440</v>
      </c>
      <c r="LGK48" s="19" t="s">
        <v>1440</v>
      </c>
      <c r="LGL48" s="19" t="s">
        <v>1440</v>
      </c>
      <c r="LGM48" s="19" t="s">
        <v>1440</v>
      </c>
      <c r="LGN48" s="19" t="s">
        <v>1440</v>
      </c>
      <c r="LGO48" s="19" t="s">
        <v>1440</v>
      </c>
      <c r="LGP48" s="19" t="s">
        <v>1440</v>
      </c>
      <c r="LGQ48" s="19" t="s">
        <v>1440</v>
      </c>
      <c r="LGR48" s="19" t="s">
        <v>1440</v>
      </c>
      <c r="LGS48" s="19" t="s">
        <v>1440</v>
      </c>
      <c r="LGT48" s="19" t="s">
        <v>1440</v>
      </c>
      <c r="LGU48" s="19" t="s">
        <v>1440</v>
      </c>
      <c r="LGV48" s="19" t="s">
        <v>1440</v>
      </c>
      <c r="LGW48" s="19" t="s">
        <v>1440</v>
      </c>
      <c r="LGX48" s="19" t="s">
        <v>1440</v>
      </c>
      <c r="LGY48" s="19" t="s">
        <v>1440</v>
      </c>
      <c r="LGZ48" s="19" t="s">
        <v>1440</v>
      </c>
      <c r="LHA48" s="19" t="s">
        <v>1440</v>
      </c>
      <c r="LHB48" s="19" t="s">
        <v>1440</v>
      </c>
      <c r="LHC48" s="19" t="s">
        <v>1440</v>
      </c>
      <c r="LHD48" s="19" t="s">
        <v>1440</v>
      </c>
      <c r="LHE48" s="19" t="s">
        <v>1440</v>
      </c>
      <c r="LHF48" s="19" t="s">
        <v>1440</v>
      </c>
      <c r="LHG48" s="19" t="s">
        <v>1440</v>
      </c>
      <c r="LHH48" s="19" t="s">
        <v>1440</v>
      </c>
      <c r="LHI48" s="19" t="s">
        <v>1440</v>
      </c>
      <c r="LHJ48" s="19" t="s">
        <v>1440</v>
      </c>
      <c r="LHK48" s="19" t="s">
        <v>1440</v>
      </c>
      <c r="LHL48" s="19" t="s">
        <v>1440</v>
      </c>
      <c r="LHM48" s="19" t="s">
        <v>1440</v>
      </c>
      <c r="LHN48" s="19" t="s">
        <v>1440</v>
      </c>
      <c r="LHO48" s="19" t="s">
        <v>1440</v>
      </c>
      <c r="LHP48" s="19" t="s">
        <v>1440</v>
      </c>
      <c r="LHQ48" s="19" t="s">
        <v>1440</v>
      </c>
      <c r="LHR48" s="19" t="s">
        <v>1440</v>
      </c>
      <c r="LHS48" s="19" t="s">
        <v>1440</v>
      </c>
      <c r="LHT48" s="19" t="s">
        <v>1440</v>
      </c>
      <c r="LHU48" s="19" t="s">
        <v>1440</v>
      </c>
      <c r="LHV48" s="19" t="s">
        <v>1440</v>
      </c>
      <c r="LHW48" s="19" t="s">
        <v>1440</v>
      </c>
      <c r="LHX48" s="19" t="s">
        <v>1440</v>
      </c>
      <c r="LHY48" s="19" t="s">
        <v>1440</v>
      </c>
      <c r="LHZ48" s="19" t="s">
        <v>1440</v>
      </c>
      <c r="LIA48" s="19" t="s">
        <v>1440</v>
      </c>
      <c r="LIB48" s="19" t="s">
        <v>1440</v>
      </c>
      <c r="LIC48" s="19" t="s">
        <v>1440</v>
      </c>
      <c r="LID48" s="19" t="s">
        <v>1440</v>
      </c>
      <c r="LIE48" s="19" t="s">
        <v>1440</v>
      </c>
      <c r="LIF48" s="19" t="s">
        <v>1440</v>
      </c>
      <c r="LIG48" s="19" t="s">
        <v>1440</v>
      </c>
      <c r="LIH48" s="19" t="s">
        <v>1440</v>
      </c>
      <c r="LII48" s="19" t="s">
        <v>1440</v>
      </c>
      <c r="LIJ48" s="19" t="s">
        <v>1440</v>
      </c>
      <c r="LIK48" s="19" t="s">
        <v>1440</v>
      </c>
      <c r="LIL48" s="19" t="s">
        <v>1440</v>
      </c>
      <c r="LIM48" s="19" t="s">
        <v>1440</v>
      </c>
      <c r="LIN48" s="19" t="s">
        <v>1440</v>
      </c>
      <c r="LIO48" s="19" t="s">
        <v>1440</v>
      </c>
      <c r="LIP48" s="19" t="s">
        <v>1440</v>
      </c>
      <c r="LIQ48" s="19" t="s">
        <v>1440</v>
      </c>
      <c r="LIR48" s="19" t="s">
        <v>1440</v>
      </c>
      <c r="LIS48" s="19" t="s">
        <v>1440</v>
      </c>
      <c r="LIT48" s="19" t="s">
        <v>1440</v>
      </c>
      <c r="LIU48" s="19" t="s">
        <v>1440</v>
      </c>
      <c r="LIV48" s="19" t="s">
        <v>1440</v>
      </c>
      <c r="LIW48" s="19" t="s">
        <v>1440</v>
      </c>
      <c r="LIX48" s="19" t="s">
        <v>1440</v>
      </c>
      <c r="LIY48" s="19" t="s">
        <v>1440</v>
      </c>
      <c r="LIZ48" s="19" t="s">
        <v>1440</v>
      </c>
      <c r="LJA48" s="19" t="s">
        <v>1440</v>
      </c>
      <c r="LJB48" s="19" t="s">
        <v>1440</v>
      </c>
      <c r="LJC48" s="19" t="s">
        <v>1440</v>
      </c>
      <c r="LJD48" s="19" t="s">
        <v>1440</v>
      </c>
      <c r="LJE48" s="19" t="s">
        <v>1440</v>
      </c>
      <c r="LJF48" s="19" t="s">
        <v>1440</v>
      </c>
      <c r="LJG48" s="19" t="s">
        <v>1440</v>
      </c>
      <c r="LJH48" s="19" t="s">
        <v>1440</v>
      </c>
      <c r="LJI48" s="19" t="s">
        <v>1440</v>
      </c>
      <c r="LJJ48" s="19" t="s">
        <v>1440</v>
      </c>
      <c r="LJK48" s="19" t="s">
        <v>1440</v>
      </c>
      <c r="LJL48" s="19" t="s">
        <v>1440</v>
      </c>
      <c r="LJM48" s="19" t="s">
        <v>1440</v>
      </c>
      <c r="LJN48" s="19" t="s">
        <v>1440</v>
      </c>
      <c r="LJO48" s="19" t="s">
        <v>1440</v>
      </c>
      <c r="LJP48" s="19" t="s">
        <v>1440</v>
      </c>
      <c r="LJQ48" s="19" t="s">
        <v>1440</v>
      </c>
      <c r="LJR48" s="19" t="s">
        <v>1440</v>
      </c>
      <c r="LJS48" s="19" t="s">
        <v>1440</v>
      </c>
      <c r="LJT48" s="19" t="s">
        <v>1440</v>
      </c>
      <c r="LJU48" s="19" t="s">
        <v>1440</v>
      </c>
      <c r="LJV48" s="19" t="s">
        <v>1440</v>
      </c>
      <c r="LJW48" s="19" t="s">
        <v>1440</v>
      </c>
      <c r="LJX48" s="19" t="s">
        <v>1440</v>
      </c>
      <c r="LJY48" s="19" t="s">
        <v>1440</v>
      </c>
      <c r="LJZ48" s="19" t="s">
        <v>1440</v>
      </c>
      <c r="LKA48" s="19" t="s">
        <v>1440</v>
      </c>
      <c r="LKB48" s="19" t="s">
        <v>1440</v>
      </c>
      <c r="LKC48" s="19" t="s">
        <v>1440</v>
      </c>
      <c r="LKD48" s="19" t="s">
        <v>1440</v>
      </c>
      <c r="LKE48" s="19" t="s">
        <v>1440</v>
      </c>
      <c r="LKF48" s="19" t="s">
        <v>1440</v>
      </c>
      <c r="LKG48" s="19" t="s">
        <v>1440</v>
      </c>
      <c r="LKH48" s="19" t="s">
        <v>1440</v>
      </c>
      <c r="LKI48" s="19" t="s">
        <v>1440</v>
      </c>
      <c r="LKJ48" s="19" t="s">
        <v>1440</v>
      </c>
      <c r="LKK48" s="19" t="s">
        <v>1440</v>
      </c>
      <c r="LKL48" s="19" t="s">
        <v>1440</v>
      </c>
      <c r="LKM48" s="19" t="s">
        <v>1440</v>
      </c>
      <c r="LKN48" s="19" t="s">
        <v>1440</v>
      </c>
      <c r="LKO48" s="19" t="s">
        <v>1440</v>
      </c>
      <c r="LKP48" s="19" t="s">
        <v>1440</v>
      </c>
      <c r="LKQ48" s="19" t="s">
        <v>1440</v>
      </c>
      <c r="LKR48" s="19" t="s">
        <v>1440</v>
      </c>
      <c r="LKS48" s="19" t="s">
        <v>1440</v>
      </c>
      <c r="LKT48" s="19" t="s">
        <v>1440</v>
      </c>
      <c r="LKU48" s="19" t="s">
        <v>1440</v>
      </c>
      <c r="LKV48" s="19" t="s">
        <v>1440</v>
      </c>
      <c r="LKW48" s="19" t="s">
        <v>1440</v>
      </c>
      <c r="LKX48" s="19" t="s">
        <v>1440</v>
      </c>
      <c r="LKY48" s="19" t="s">
        <v>1440</v>
      </c>
      <c r="LKZ48" s="19" t="s">
        <v>1440</v>
      </c>
      <c r="LLA48" s="19" t="s">
        <v>1440</v>
      </c>
      <c r="LLB48" s="19" t="s">
        <v>1440</v>
      </c>
      <c r="LLC48" s="19" t="s">
        <v>1440</v>
      </c>
      <c r="LLD48" s="19" t="s">
        <v>1440</v>
      </c>
      <c r="LLE48" s="19" t="s">
        <v>1440</v>
      </c>
      <c r="LLF48" s="19" t="s">
        <v>1440</v>
      </c>
      <c r="LLG48" s="19" t="s">
        <v>1440</v>
      </c>
      <c r="LLH48" s="19" t="s">
        <v>1440</v>
      </c>
      <c r="LLI48" s="19" t="s">
        <v>1440</v>
      </c>
      <c r="LLJ48" s="19" t="s">
        <v>1440</v>
      </c>
      <c r="LLK48" s="19" t="s">
        <v>1440</v>
      </c>
      <c r="LLL48" s="19" t="s">
        <v>1440</v>
      </c>
      <c r="LLM48" s="19" t="s">
        <v>1440</v>
      </c>
      <c r="LLN48" s="19" t="s">
        <v>1440</v>
      </c>
      <c r="LLO48" s="19" t="s">
        <v>1440</v>
      </c>
      <c r="LLP48" s="19" t="s">
        <v>1440</v>
      </c>
      <c r="LLQ48" s="19" t="s">
        <v>1440</v>
      </c>
      <c r="LLR48" s="19" t="s">
        <v>1440</v>
      </c>
      <c r="LLS48" s="19" t="s">
        <v>1440</v>
      </c>
      <c r="LLT48" s="19" t="s">
        <v>1440</v>
      </c>
      <c r="LLU48" s="19" t="s">
        <v>1440</v>
      </c>
      <c r="LLV48" s="19" t="s">
        <v>1440</v>
      </c>
      <c r="LLW48" s="19" t="s">
        <v>1440</v>
      </c>
      <c r="LLX48" s="19" t="s">
        <v>1440</v>
      </c>
      <c r="LLY48" s="19" t="s">
        <v>1440</v>
      </c>
      <c r="LLZ48" s="19" t="s">
        <v>1440</v>
      </c>
      <c r="LMA48" s="19" t="s">
        <v>1440</v>
      </c>
      <c r="LMB48" s="19" t="s">
        <v>1440</v>
      </c>
      <c r="LMC48" s="19" t="s">
        <v>1440</v>
      </c>
      <c r="LMD48" s="19" t="s">
        <v>1440</v>
      </c>
      <c r="LME48" s="19" t="s">
        <v>1440</v>
      </c>
      <c r="LMF48" s="19" t="s">
        <v>1440</v>
      </c>
      <c r="LMG48" s="19" t="s">
        <v>1440</v>
      </c>
      <c r="LMH48" s="19" t="s">
        <v>1440</v>
      </c>
      <c r="LMI48" s="19" t="s">
        <v>1440</v>
      </c>
      <c r="LMJ48" s="19" t="s">
        <v>1440</v>
      </c>
      <c r="LMK48" s="19" t="s">
        <v>1440</v>
      </c>
      <c r="LML48" s="19" t="s">
        <v>1440</v>
      </c>
      <c r="LMM48" s="19" t="s">
        <v>1440</v>
      </c>
      <c r="LMN48" s="19" t="s">
        <v>1440</v>
      </c>
      <c r="LMO48" s="19" t="s">
        <v>1440</v>
      </c>
      <c r="LMP48" s="19" t="s">
        <v>1440</v>
      </c>
      <c r="LMQ48" s="19" t="s">
        <v>1440</v>
      </c>
      <c r="LMR48" s="19" t="s">
        <v>1440</v>
      </c>
      <c r="LMS48" s="19" t="s">
        <v>1440</v>
      </c>
      <c r="LMT48" s="19" t="s">
        <v>1440</v>
      </c>
      <c r="LMU48" s="19" t="s">
        <v>1440</v>
      </c>
      <c r="LMV48" s="19" t="s">
        <v>1440</v>
      </c>
      <c r="LMW48" s="19" t="s">
        <v>1440</v>
      </c>
      <c r="LMX48" s="19" t="s">
        <v>1440</v>
      </c>
      <c r="LMY48" s="19" t="s">
        <v>1440</v>
      </c>
      <c r="LMZ48" s="19" t="s">
        <v>1440</v>
      </c>
      <c r="LNA48" s="19" t="s">
        <v>1440</v>
      </c>
      <c r="LNB48" s="19" t="s">
        <v>1440</v>
      </c>
      <c r="LNC48" s="19" t="s">
        <v>1440</v>
      </c>
      <c r="LND48" s="19" t="s">
        <v>1440</v>
      </c>
      <c r="LNE48" s="19" t="s">
        <v>1440</v>
      </c>
      <c r="LNF48" s="19" t="s">
        <v>1440</v>
      </c>
      <c r="LNG48" s="19" t="s">
        <v>1440</v>
      </c>
      <c r="LNH48" s="19" t="s">
        <v>1440</v>
      </c>
      <c r="LNI48" s="19" t="s">
        <v>1440</v>
      </c>
      <c r="LNJ48" s="19" t="s">
        <v>1440</v>
      </c>
      <c r="LNK48" s="19" t="s">
        <v>1440</v>
      </c>
      <c r="LNL48" s="19" t="s">
        <v>1440</v>
      </c>
      <c r="LNM48" s="19" t="s">
        <v>1440</v>
      </c>
      <c r="LNN48" s="19" t="s">
        <v>1440</v>
      </c>
      <c r="LNO48" s="19" t="s">
        <v>1440</v>
      </c>
      <c r="LNP48" s="19" t="s">
        <v>1440</v>
      </c>
      <c r="LNQ48" s="19" t="s">
        <v>1440</v>
      </c>
      <c r="LNR48" s="19" t="s">
        <v>1440</v>
      </c>
      <c r="LNS48" s="19" t="s">
        <v>1440</v>
      </c>
      <c r="LNT48" s="19" t="s">
        <v>1440</v>
      </c>
      <c r="LNU48" s="19" t="s">
        <v>1440</v>
      </c>
      <c r="LNV48" s="19" t="s">
        <v>1440</v>
      </c>
      <c r="LNW48" s="19" t="s">
        <v>1440</v>
      </c>
      <c r="LNX48" s="19" t="s">
        <v>1440</v>
      </c>
      <c r="LNY48" s="19" t="s">
        <v>1440</v>
      </c>
      <c r="LNZ48" s="19" t="s">
        <v>1440</v>
      </c>
      <c r="LOA48" s="19" t="s">
        <v>1440</v>
      </c>
      <c r="LOB48" s="19" t="s">
        <v>1440</v>
      </c>
      <c r="LOC48" s="19" t="s">
        <v>1440</v>
      </c>
      <c r="LOD48" s="19" t="s">
        <v>1440</v>
      </c>
      <c r="LOE48" s="19" t="s">
        <v>1440</v>
      </c>
      <c r="LOF48" s="19" t="s">
        <v>1440</v>
      </c>
      <c r="LOG48" s="19" t="s">
        <v>1440</v>
      </c>
      <c r="LOH48" s="19" t="s">
        <v>1440</v>
      </c>
      <c r="LOI48" s="19" t="s">
        <v>1440</v>
      </c>
      <c r="LOJ48" s="19" t="s">
        <v>1440</v>
      </c>
      <c r="LOK48" s="19" t="s">
        <v>1440</v>
      </c>
      <c r="LOL48" s="19" t="s">
        <v>1440</v>
      </c>
      <c r="LOM48" s="19" t="s">
        <v>1440</v>
      </c>
      <c r="LON48" s="19" t="s">
        <v>1440</v>
      </c>
      <c r="LOO48" s="19" t="s">
        <v>1440</v>
      </c>
      <c r="LOP48" s="19" t="s">
        <v>1440</v>
      </c>
      <c r="LOQ48" s="19" t="s">
        <v>1440</v>
      </c>
      <c r="LOR48" s="19" t="s">
        <v>1440</v>
      </c>
      <c r="LOS48" s="19" t="s">
        <v>1440</v>
      </c>
      <c r="LOT48" s="19" t="s">
        <v>1440</v>
      </c>
      <c r="LOU48" s="19" t="s">
        <v>1440</v>
      </c>
      <c r="LOV48" s="19" t="s">
        <v>1440</v>
      </c>
      <c r="LOW48" s="19" t="s">
        <v>1440</v>
      </c>
      <c r="LOX48" s="19" t="s">
        <v>1440</v>
      </c>
      <c r="LOY48" s="19" t="s">
        <v>1440</v>
      </c>
      <c r="LOZ48" s="19" t="s">
        <v>1440</v>
      </c>
      <c r="LPA48" s="19" t="s">
        <v>1440</v>
      </c>
      <c r="LPB48" s="19" t="s">
        <v>1440</v>
      </c>
      <c r="LPC48" s="19" t="s">
        <v>1440</v>
      </c>
      <c r="LPD48" s="19" t="s">
        <v>1440</v>
      </c>
      <c r="LPE48" s="19" t="s">
        <v>1440</v>
      </c>
      <c r="LPF48" s="19" t="s">
        <v>1440</v>
      </c>
      <c r="LPG48" s="19" t="s">
        <v>1440</v>
      </c>
      <c r="LPH48" s="19" t="s">
        <v>1440</v>
      </c>
      <c r="LPI48" s="19" t="s">
        <v>1440</v>
      </c>
      <c r="LPJ48" s="19" t="s">
        <v>1440</v>
      </c>
      <c r="LPK48" s="19" t="s">
        <v>1440</v>
      </c>
      <c r="LPL48" s="19" t="s">
        <v>1440</v>
      </c>
      <c r="LPM48" s="19" t="s">
        <v>1440</v>
      </c>
      <c r="LPN48" s="19" t="s">
        <v>1440</v>
      </c>
      <c r="LPO48" s="19" t="s">
        <v>1440</v>
      </c>
      <c r="LPP48" s="19" t="s">
        <v>1440</v>
      </c>
      <c r="LPQ48" s="19" t="s">
        <v>1440</v>
      </c>
      <c r="LPR48" s="19" t="s">
        <v>1440</v>
      </c>
      <c r="LPS48" s="19" t="s">
        <v>1440</v>
      </c>
      <c r="LPT48" s="19" t="s">
        <v>1440</v>
      </c>
      <c r="LPU48" s="19" t="s">
        <v>1440</v>
      </c>
      <c r="LPV48" s="19" t="s">
        <v>1440</v>
      </c>
      <c r="LPW48" s="19" t="s">
        <v>1440</v>
      </c>
      <c r="LPX48" s="19" t="s">
        <v>1440</v>
      </c>
      <c r="LPY48" s="19" t="s">
        <v>1440</v>
      </c>
      <c r="LPZ48" s="19" t="s">
        <v>1440</v>
      </c>
      <c r="LQA48" s="19" t="s">
        <v>1440</v>
      </c>
      <c r="LQB48" s="19" t="s">
        <v>1440</v>
      </c>
      <c r="LQC48" s="19" t="s">
        <v>1440</v>
      </c>
      <c r="LQD48" s="19" t="s">
        <v>1440</v>
      </c>
      <c r="LQE48" s="19" t="s">
        <v>1440</v>
      </c>
      <c r="LQF48" s="19" t="s">
        <v>1440</v>
      </c>
      <c r="LQG48" s="19" t="s">
        <v>1440</v>
      </c>
      <c r="LQH48" s="19" t="s">
        <v>1440</v>
      </c>
      <c r="LQI48" s="19" t="s">
        <v>1440</v>
      </c>
      <c r="LQJ48" s="19" t="s">
        <v>1440</v>
      </c>
      <c r="LQK48" s="19" t="s">
        <v>1440</v>
      </c>
      <c r="LQL48" s="19" t="s">
        <v>1440</v>
      </c>
      <c r="LQM48" s="19" t="s">
        <v>1440</v>
      </c>
      <c r="LQN48" s="19" t="s">
        <v>1440</v>
      </c>
      <c r="LQO48" s="19" t="s">
        <v>1440</v>
      </c>
      <c r="LQP48" s="19" t="s">
        <v>1440</v>
      </c>
      <c r="LQQ48" s="19" t="s">
        <v>1440</v>
      </c>
      <c r="LQR48" s="19" t="s">
        <v>1440</v>
      </c>
      <c r="LQS48" s="19" t="s">
        <v>1440</v>
      </c>
      <c r="LQT48" s="19" t="s">
        <v>1440</v>
      </c>
      <c r="LQU48" s="19" t="s">
        <v>1440</v>
      </c>
      <c r="LQV48" s="19" t="s">
        <v>1440</v>
      </c>
      <c r="LQW48" s="19" t="s">
        <v>1440</v>
      </c>
      <c r="LQX48" s="19" t="s">
        <v>1440</v>
      </c>
      <c r="LQY48" s="19" t="s">
        <v>1440</v>
      </c>
      <c r="LQZ48" s="19" t="s">
        <v>1440</v>
      </c>
      <c r="LRA48" s="19" t="s">
        <v>1440</v>
      </c>
      <c r="LRB48" s="19" t="s">
        <v>1440</v>
      </c>
      <c r="LRC48" s="19" t="s">
        <v>1440</v>
      </c>
      <c r="LRD48" s="19" t="s">
        <v>1440</v>
      </c>
      <c r="LRE48" s="19" t="s">
        <v>1440</v>
      </c>
      <c r="LRF48" s="19" t="s">
        <v>1440</v>
      </c>
      <c r="LRG48" s="19" t="s">
        <v>1440</v>
      </c>
      <c r="LRH48" s="19" t="s">
        <v>1440</v>
      </c>
      <c r="LRI48" s="19" t="s">
        <v>1440</v>
      </c>
      <c r="LRJ48" s="19" t="s">
        <v>1440</v>
      </c>
      <c r="LRK48" s="19" t="s">
        <v>1440</v>
      </c>
      <c r="LRL48" s="19" t="s">
        <v>1440</v>
      </c>
      <c r="LRM48" s="19" t="s">
        <v>1440</v>
      </c>
      <c r="LRN48" s="19" t="s">
        <v>1440</v>
      </c>
      <c r="LRO48" s="19" t="s">
        <v>1440</v>
      </c>
      <c r="LRP48" s="19" t="s">
        <v>1440</v>
      </c>
      <c r="LRQ48" s="19" t="s">
        <v>1440</v>
      </c>
      <c r="LRR48" s="19" t="s">
        <v>1440</v>
      </c>
      <c r="LRS48" s="19" t="s">
        <v>1440</v>
      </c>
      <c r="LRT48" s="19" t="s">
        <v>1440</v>
      </c>
      <c r="LRU48" s="19" t="s">
        <v>1440</v>
      </c>
      <c r="LRV48" s="19" t="s">
        <v>1440</v>
      </c>
      <c r="LRW48" s="19" t="s">
        <v>1440</v>
      </c>
      <c r="LRX48" s="19" t="s">
        <v>1440</v>
      </c>
      <c r="LRY48" s="19" t="s">
        <v>1440</v>
      </c>
      <c r="LRZ48" s="19" t="s">
        <v>1440</v>
      </c>
      <c r="LSA48" s="19" t="s">
        <v>1440</v>
      </c>
      <c r="LSB48" s="19" t="s">
        <v>1440</v>
      </c>
      <c r="LSC48" s="19" t="s">
        <v>1440</v>
      </c>
      <c r="LSD48" s="19" t="s">
        <v>1440</v>
      </c>
      <c r="LSE48" s="19" t="s">
        <v>1440</v>
      </c>
      <c r="LSF48" s="19" t="s">
        <v>1440</v>
      </c>
      <c r="LSG48" s="19" t="s">
        <v>1440</v>
      </c>
      <c r="LSH48" s="19" t="s">
        <v>1440</v>
      </c>
      <c r="LSI48" s="19" t="s">
        <v>1440</v>
      </c>
      <c r="LSJ48" s="19" t="s">
        <v>1440</v>
      </c>
      <c r="LSK48" s="19" t="s">
        <v>1440</v>
      </c>
      <c r="LSL48" s="19" t="s">
        <v>1440</v>
      </c>
      <c r="LSM48" s="19" t="s">
        <v>1440</v>
      </c>
      <c r="LSN48" s="19" t="s">
        <v>1440</v>
      </c>
      <c r="LSO48" s="19" t="s">
        <v>1440</v>
      </c>
      <c r="LSP48" s="19" t="s">
        <v>1440</v>
      </c>
      <c r="LSQ48" s="19" t="s">
        <v>1440</v>
      </c>
      <c r="LSR48" s="19" t="s">
        <v>1440</v>
      </c>
      <c r="LSS48" s="19" t="s">
        <v>1440</v>
      </c>
      <c r="LST48" s="19" t="s">
        <v>1440</v>
      </c>
      <c r="LSU48" s="19" t="s">
        <v>1440</v>
      </c>
      <c r="LSV48" s="19" t="s">
        <v>1440</v>
      </c>
      <c r="LSW48" s="19" t="s">
        <v>1440</v>
      </c>
      <c r="LSX48" s="19" t="s">
        <v>1440</v>
      </c>
      <c r="LSY48" s="19" t="s">
        <v>1440</v>
      </c>
      <c r="LSZ48" s="19" t="s">
        <v>1440</v>
      </c>
      <c r="LTA48" s="19" t="s">
        <v>1440</v>
      </c>
      <c r="LTB48" s="19" t="s">
        <v>1440</v>
      </c>
      <c r="LTC48" s="19" t="s">
        <v>1440</v>
      </c>
      <c r="LTD48" s="19" t="s">
        <v>1440</v>
      </c>
      <c r="LTE48" s="19" t="s">
        <v>1440</v>
      </c>
      <c r="LTF48" s="19" t="s">
        <v>1440</v>
      </c>
      <c r="LTG48" s="19" t="s">
        <v>1440</v>
      </c>
      <c r="LTH48" s="19" t="s">
        <v>1440</v>
      </c>
      <c r="LTI48" s="19" t="s">
        <v>1440</v>
      </c>
      <c r="LTJ48" s="19" t="s">
        <v>1440</v>
      </c>
      <c r="LTK48" s="19" t="s">
        <v>1440</v>
      </c>
      <c r="LTL48" s="19" t="s">
        <v>1440</v>
      </c>
      <c r="LTM48" s="19" t="s">
        <v>1440</v>
      </c>
      <c r="LTN48" s="19" t="s">
        <v>1440</v>
      </c>
      <c r="LTO48" s="19" t="s">
        <v>1440</v>
      </c>
      <c r="LTP48" s="19" t="s">
        <v>1440</v>
      </c>
      <c r="LTQ48" s="19" t="s">
        <v>1440</v>
      </c>
      <c r="LTR48" s="19" t="s">
        <v>1440</v>
      </c>
      <c r="LTS48" s="19" t="s">
        <v>1440</v>
      </c>
      <c r="LTT48" s="19" t="s">
        <v>1440</v>
      </c>
      <c r="LTU48" s="19" t="s">
        <v>1440</v>
      </c>
      <c r="LTV48" s="19" t="s">
        <v>1440</v>
      </c>
      <c r="LTW48" s="19" t="s">
        <v>1440</v>
      </c>
      <c r="LTX48" s="19" t="s">
        <v>1440</v>
      </c>
      <c r="LTY48" s="19" t="s">
        <v>1440</v>
      </c>
      <c r="LTZ48" s="19" t="s">
        <v>1440</v>
      </c>
      <c r="LUA48" s="19" t="s">
        <v>1440</v>
      </c>
      <c r="LUB48" s="19" t="s">
        <v>1440</v>
      </c>
      <c r="LUC48" s="19" t="s">
        <v>1440</v>
      </c>
      <c r="LUD48" s="19" t="s">
        <v>1440</v>
      </c>
      <c r="LUE48" s="19" t="s">
        <v>1440</v>
      </c>
      <c r="LUF48" s="19" t="s">
        <v>1440</v>
      </c>
      <c r="LUG48" s="19" t="s">
        <v>1440</v>
      </c>
      <c r="LUH48" s="19" t="s">
        <v>1440</v>
      </c>
      <c r="LUI48" s="19" t="s">
        <v>1440</v>
      </c>
      <c r="LUJ48" s="19" t="s">
        <v>1440</v>
      </c>
      <c r="LUK48" s="19" t="s">
        <v>1440</v>
      </c>
      <c r="LUL48" s="19" t="s">
        <v>1440</v>
      </c>
      <c r="LUM48" s="19" t="s">
        <v>1440</v>
      </c>
      <c r="LUN48" s="19" t="s">
        <v>1440</v>
      </c>
      <c r="LUO48" s="19" t="s">
        <v>1440</v>
      </c>
      <c r="LUP48" s="19" t="s">
        <v>1440</v>
      </c>
      <c r="LUQ48" s="19" t="s">
        <v>1440</v>
      </c>
      <c r="LUR48" s="19" t="s">
        <v>1440</v>
      </c>
      <c r="LUS48" s="19" t="s">
        <v>1440</v>
      </c>
      <c r="LUT48" s="19" t="s">
        <v>1440</v>
      </c>
      <c r="LUU48" s="19" t="s">
        <v>1440</v>
      </c>
      <c r="LUV48" s="19" t="s">
        <v>1440</v>
      </c>
      <c r="LUW48" s="19" t="s">
        <v>1440</v>
      </c>
      <c r="LUX48" s="19" t="s">
        <v>1440</v>
      </c>
      <c r="LUY48" s="19" t="s">
        <v>1440</v>
      </c>
      <c r="LUZ48" s="19" t="s">
        <v>1440</v>
      </c>
      <c r="LVA48" s="19" t="s">
        <v>1440</v>
      </c>
      <c r="LVB48" s="19" t="s">
        <v>1440</v>
      </c>
      <c r="LVC48" s="19" t="s">
        <v>1440</v>
      </c>
      <c r="LVD48" s="19" t="s">
        <v>1440</v>
      </c>
      <c r="LVE48" s="19" t="s">
        <v>1440</v>
      </c>
      <c r="LVF48" s="19" t="s">
        <v>1440</v>
      </c>
      <c r="LVG48" s="19" t="s">
        <v>1440</v>
      </c>
      <c r="LVH48" s="19" t="s">
        <v>1440</v>
      </c>
      <c r="LVI48" s="19" t="s">
        <v>1440</v>
      </c>
      <c r="LVJ48" s="19" t="s">
        <v>1440</v>
      </c>
      <c r="LVK48" s="19" t="s">
        <v>1440</v>
      </c>
      <c r="LVL48" s="19" t="s">
        <v>1440</v>
      </c>
      <c r="LVM48" s="19" t="s">
        <v>1440</v>
      </c>
      <c r="LVN48" s="19" t="s">
        <v>1440</v>
      </c>
      <c r="LVO48" s="19" t="s">
        <v>1440</v>
      </c>
      <c r="LVP48" s="19" t="s">
        <v>1440</v>
      </c>
      <c r="LVQ48" s="19" t="s">
        <v>1440</v>
      </c>
      <c r="LVR48" s="19" t="s">
        <v>1440</v>
      </c>
      <c r="LVS48" s="19" t="s">
        <v>1440</v>
      </c>
      <c r="LVT48" s="19" t="s">
        <v>1440</v>
      </c>
      <c r="LVU48" s="19" t="s">
        <v>1440</v>
      </c>
      <c r="LVV48" s="19" t="s">
        <v>1440</v>
      </c>
      <c r="LVW48" s="19" t="s">
        <v>1440</v>
      </c>
      <c r="LVX48" s="19" t="s">
        <v>1440</v>
      </c>
      <c r="LVY48" s="19" t="s">
        <v>1440</v>
      </c>
      <c r="LVZ48" s="19" t="s">
        <v>1440</v>
      </c>
      <c r="LWA48" s="19" t="s">
        <v>1440</v>
      </c>
      <c r="LWB48" s="19" t="s">
        <v>1440</v>
      </c>
      <c r="LWC48" s="19" t="s">
        <v>1440</v>
      </c>
      <c r="LWD48" s="19" t="s">
        <v>1440</v>
      </c>
      <c r="LWE48" s="19" t="s">
        <v>1440</v>
      </c>
      <c r="LWF48" s="19" t="s">
        <v>1440</v>
      </c>
      <c r="LWG48" s="19" t="s">
        <v>1440</v>
      </c>
      <c r="LWH48" s="19" t="s">
        <v>1440</v>
      </c>
      <c r="LWI48" s="19" t="s">
        <v>1440</v>
      </c>
      <c r="LWJ48" s="19" t="s">
        <v>1440</v>
      </c>
      <c r="LWK48" s="19" t="s">
        <v>1440</v>
      </c>
      <c r="LWL48" s="19" t="s">
        <v>1440</v>
      </c>
      <c r="LWM48" s="19" t="s">
        <v>1440</v>
      </c>
      <c r="LWN48" s="19" t="s">
        <v>1440</v>
      </c>
      <c r="LWO48" s="19" t="s">
        <v>1440</v>
      </c>
      <c r="LWP48" s="19" t="s">
        <v>1440</v>
      </c>
      <c r="LWQ48" s="19" t="s">
        <v>1440</v>
      </c>
      <c r="LWR48" s="19" t="s">
        <v>1440</v>
      </c>
      <c r="LWS48" s="19" t="s">
        <v>1440</v>
      </c>
      <c r="LWT48" s="19" t="s">
        <v>1440</v>
      </c>
      <c r="LWU48" s="19" t="s">
        <v>1440</v>
      </c>
      <c r="LWV48" s="19" t="s">
        <v>1440</v>
      </c>
      <c r="LWW48" s="19" t="s">
        <v>1440</v>
      </c>
      <c r="LWX48" s="19" t="s">
        <v>1440</v>
      </c>
      <c r="LWY48" s="19" t="s">
        <v>1440</v>
      </c>
      <c r="LWZ48" s="19" t="s">
        <v>1440</v>
      </c>
      <c r="LXA48" s="19" t="s">
        <v>1440</v>
      </c>
      <c r="LXB48" s="19" t="s">
        <v>1440</v>
      </c>
      <c r="LXC48" s="19" t="s">
        <v>1440</v>
      </c>
      <c r="LXD48" s="19" t="s">
        <v>1440</v>
      </c>
      <c r="LXE48" s="19" t="s">
        <v>1440</v>
      </c>
      <c r="LXF48" s="19" t="s">
        <v>1440</v>
      </c>
      <c r="LXG48" s="19" t="s">
        <v>1440</v>
      </c>
      <c r="LXH48" s="19" t="s">
        <v>1440</v>
      </c>
      <c r="LXI48" s="19" t="s">
        <v>1440</v>
      </c>
      <c r="LXJ48" s="19" t="s">
        <v>1440</v>
      </c>
      <c r="LXK48" s="19" t="s">
        <v>1440</v>
      </c>
      <c r="LXL48" s="19" t="s">
        <v>1440</v>
      </c>
      <c r="LXM48" s="19" t="s">
        <v>1440</v>
      </c>
      <c r="LXN48" s="19" t="s">
        <v>1440</v>
      </c>
      <c r="LXO48" s="19" t="s">
        <v>1440</v>
      </c>
      <c r="LXP48" s="19" t="s">
        <v>1440</v>
      </c>
      <c r="LXQ48" s="19" t="s">
        <v>1440</v>
      </c>
      <c r="LXR48" s="19" t="s">
        <v>1440</v>
      </c>
      <c r="LXS48" s="19" t="s">
        <v>1440</v>
      </c>
      <c r="LXT48" s="19" t="s">
        <v>1440</v>
      </c>
      <c r="LXU48" s="19" t="s">
        <v>1440</v>
      </c>
      <c r="LXV48" s="19" t="s">
        <v>1440</v>
      </c>
      <c r="LXW48" s="19" t="s">
        <v>1440</v>
      </c>
      <c r="LXX48" s="19" t="s">
        <v>1440</v>
      </c>
      <c r="LXY48" s="19" t="s">
        <v>1440</v>
      </c>
      <c r="LXZ48" s="19" t="s">
        <v>1440</v>
      </c>
      <c r="LYA48" s="19" t="s">
        <v>1440</v>
      </c>
      <c r="LYB48" s="19" t="s">
        <v>1440</v>
      </c>
      <c r="LYC48" s="19" t="s">
        <v>1440</v>
      </c>
      <c r="LYD48" s="19" t="s">
        <v>1440</v>
      </c>
      <c r="LYE48" s="19" t="s">
        <v>1440</v>
      </c>
      <c r="LYF48" s="19" t="s">
        <v>1440</v>
      </c>
      <c r="LYG48" s="19" t="s">
        <v>1440</v>
      </c>
      <c r="LYH48" s="19" t="s">
        <v>1440</v>
      </c>
      <c r="LYI48" s="19" t="s">
        <v>1440</v>
      </c>
      <c r="LYJ48" s="19" t="s">
        <v>1440</v>
      </c>
      <c r="LYK48" s="19" t="s">
        <v>1440</v>
      </c>
      <c r="LYL48" s="19" t="s">
        <v>1440</v>
      </c>
      <c r="LYM48" s="19" t="s">
        <v>1440</v>
      </c>
      <c r="LYN48" s="19" t="s">
        <v>1440</v>
      </c>
      <c r="LYO48" s="19" t="s">
        <v>1440</v>
      </c>
      <c r="LYP48" s="19" t="s">
        <v>1440</v>
      </c>
      <c r="LYQ48" s="19" t="s">
        <v>1440</v>
      </c>
      <c r="LYR48" s="19" t="s">
        <v>1440</v>
      </c>
      <c r="LYS48" s="19" t="s">
        <v>1440</v>
      </c>
      <c r="LYT48" s="19" t="s">
        <v>1440</v>
      </c>
      <c r="LYU48" s="19" t="s">
        <v>1440</v>
      </c>
      <c r="LYV48" s="19" t="s">
        <v>1440</v>
      </c>
      <c r="LYW48" s="19" t="s">
        <v>1440</v>
      </c>
      <c r="LYX48" s="19" t="s">
        <v>1440</v>
      </c>
      <c r="LYY48" s="19" t="s">
        <v>1440</v>
      </c>
      <c r="LYZ48" s="19" t="s">
        <v>1440</v>
      </c>
      <c r="LZA48" s="19" t="s">
        <v>1440</v>
      </c>
      <c r="LZB48" s="19" t="s">
        <v>1440</v>
      </c>
      <c r="LZC48" s="19" t="s">
        <v>1440</v>
      </c>
      <c r="LZD48" s="19" t="s">
        <v>1440</v>
      </c>
      <c r="LZE48" s="19" t="s">
        <v>1440</v>
      </c>
      <c r="LZF48" s="19" t="s">
        <v>1440</v>
      </c>
      <c r="LZG48" s="19" t="s">
        <v>1440</v>
      </c>
      <c r="LZH48" s="19" t="s">
        <v>1440</v>
      </c>
      <c r="LZI48" s="19" t="s">
        <v>1440</v>
      </c>
      <c r="LZJ48" s="19" t="s">
        <v>1440</v>
      </c>
      <c r="LZK48" s="19" t="s">
        <v>1440</v>
      </c>
      <c r="LZL48" s="19" t="s">
        <v>1440</v>
      </c>
      <c r="LZM48" s="19" t="s">
        <v>1440</v>
      </c>
      <c r="LZN48" s="19" t="s">
        <v>1440</v>
      </c>
      <c r="LZO48" s="19" t="s">
        <v>1440</v>
      </c>
      <c r="LZP48" s="19" t="s">
        <v>1440</v>
      </c>
      <c r="LZQ48" s="19" t="s">
        <v>1440</v>
      </c>
      <c r="LZR48" s="19" t="s">
        <v>1440</v>
      </c>
      <c r="LZS48" s="19" t="s">
        <v>1440</v>
      </c>
      <c r="LZT48" s="19" t="s">
        <v>1440</v>
      </c>
      <c r="LZU48" s="19" t="s">
        <v>1440</v>
      </c>
      <c r="LZV48" s="19" t="s">
        <v>1440</v>
      </c>
      <c r="LZW48" s="19" t="s">
        <v>1440</v>
      </c>
      <c r="LZX48" s="19" t="s">
        <v>1440</v>
      </c>
      <c r="LZY48" s="19" t="s">
        <v>1440</v>
      </c>
      <c r="LZZ48" s="19" t="s">
        <v>1440</v>
      </c>
      <c r="MAA48" s="19" t="s">
        <v>1440</v>
      </c>
      <c r="MAB48" s="19" t="s">
        <v>1440</v>
      </c>
      <c r="MAC48" s="19" t="s">
        <v>1440</v>
      </c>
      <c r="MAD48" s="19" t="s">
        <v>1440</v>
      </c>
      <c r="MAE48" s="19" t="s">
        <v>1440</v>
      </c>
      <c r="MAF48" s="19" t="s">
        <v>1440</v>
      </c>
      <c r="MAG48" s="19" t="s">
        <v>1440</v>
      </c>
      <c r="MAH48" s="19" t="s">
        <v>1440</v>
      </c>
      <c r="MAI48" s="19" t="s">
        <v>1440</v>
      </c>
      <c r="MAJ48" s="19" t="s">
        <v>1440</v>
      </c>
      <c r="MAK48" s="19" t="s">
        <v>1440</v>
      </c>
      <c r="MAL48" s="19" t="s">
        <v>1440</v>
      </c>
      <c r="MAM48" s="19" t="s">
        <v>1440</v>
      </c>
      <c r="MAN48" s="19" t="s">
        <v>1440</v>
      </c>
      <c r="MAO48" s="19" t="s">
        <v>1440</v>
      </c>
      <c r="MAP48" s="19" t="s">
        <v>1440</v>
      </c>
      <c r="MAQ48" s="19" t="s">
        <v>1440</v>
      </c>
      <c r="MAR48" s="19" t="s">
        <v>1440</v>
      </c>
      <c r="MAS48" s="19" t="s">
        <v>1440</v>
      </c>
      <c r="MAT48" s="19" t="s">
        <v>1440</v>
      </c>
      <c r="MAU48" s="19" t="s">
        <v>1440</v>
      </c>
      <c r="MAV48" s="19" t="s">
        <v>1440</v>
      </c>
      <c r="MAW48" s="19" t="s">
        <v>1440</v>
      </c>
      <c r="MAX48" s="19" t="s">
        <v>1440</v>
      </c>
      <c r="MAY48" s="19" t="s">
        <v>1440</v>
      </c>
      <c r="MAZ48" s="19" t="s">
        <v>1440</v>
      </c>
      <c r="MBA48" s="19" t="s">
        <v>1440</v>
      </c>
      <c r="MBB48" s="19" t="s">
        <v>1440</v>
      </c>
      <c r="MBC48" s="19" t="s">
        <v>1440</v>
      </c>
      <c r="MBD48" s="19" t="s">
        <v>1440</v>
      </c>
      <c r="MBE48" s="19" t="s">
        <v>1440</v>
      </c>
      <c r="MBF48" s="19" t="s">
        <v>1440</v>
      </c>
      <c r="MBG48" s="19" t="s">
        <v>1440</v>
      </c>
      <c r="MBH48" s="19" t="s">
        <v>1440</v>
      </c>
      <c r="MBI48" s="19" t="s">
        <v>1440</v>
      </c>
      <c r="MBJ48" s="19" t="s">
        <v>1440</v>
      </c>
      <c r="MBK48" s="19" t="s">
        <v>1440</v>
      </c>
      <c r="MBL48" s="19" t="s">
        <v>1440</v>
      </c>
      <c r="MBM48" s="19" t="s">
        <v>1440</v>
      </c>
      <c r="MBN48" s="19" t="s">
        <v>1440</v>
      </c>
      <c r="MBO48" s="19" t="s">
        <v>1440</v>
      </c>
      <c r="MBP48" s="19" t="s">
        <v>1440</v>
      </c>
      <c r="MBQ48" s="19" t="s">
        <v>1440</v>
      </c>
      <c r="MBR48" s="19" t="s">
        <v>1440</v>
      </c>
      <c r="MBS48" s="19" t="s">
        <v>1440</v>
      </c>
      <c r="MBT48" s="19" t="s">
        <v>1440</v>
      </c>
      <c r="MBU48" s="19" t="s">
        <v>1440</v>
      </c>
      <c r="MBV48" s="19" t="s">
        <v>1440</v>
      </c>
      <c r="MBW48" s="19" t="s">
        <v>1440</v>
      </c>
      <c r="MBX48" s="19" t="s">
        <v>1440</v>
      </c>
      <c r="MBY48" s="19" t="s">
        <v>1440</v>
      </c>
      <c r="MBZ48" s="19" t="s">
        <v>1440</v>
      </c>
      <c r="MCA48" s="19" t="s">
        <v>1440</v>
      </c>
      <c r="MCB48" s="19" t="s">
        <v>1440</v>
      </c>
      <c r="MCC48" s="19" t="s">
        <v>1440</v>
      </c>
      <c r="MCD48" s="19" t="s">
        <v>1440</v>
      </c>
      <c r="MCE48" s="19" t="s">
        <v>1440</v>
      </c>
      <c r="MCF48" s="19" t="s">
        <v>1440</v>
      </c>
      <c r="MCG48" s="19" t="s">
        <v>1440</v>
      </c>
      <c r="MCH48" s="19" t="s">
        <v>1440</v>
      </c>
      <c r="MCI48" s="19" t="s">
        <v>1440</v>
      </c>
      <c r="MCJ48" s="19" t="s">
        <v>1440</v>
      </c>
      <c r="MCK48" s="19" t="s">
        <v>1440</v>
      </c>
      <c r="MCL48" s="19" t="s">
        <v>1440</v>
      </c>
      <c r="MCM48" s="19" t="s">
        <v>1440</v>
      </c>
      <c r="MCN48" s="19" t="s">
        <v>1440</v>
      </c>
      <c r="MCO48" s="19" t="s">
        <v>1440</v>
      </c>
      <c r="MCP48" s="19" t="s">
        <v>1440</v>
      </c>
      <c r="MCQ48" s="19" t="s">
        <v>1440</v>
      </c>
      <c r="MCR48" s="19" t="s">
        <v>1440</v>
      </c>
      <c r="MCS48" s="19" t="s">
        <v>1440</v>
      </c>
      <c r="MCT48" s="19" t="s">
        <v>1440</v>
      </c>
      <c r="MCU48" s="19" t="s">
        <v>1440</v>
      </c>
      <c r="MCV48" s="19" t="s">
        <v>1440</v>
      </c>
      <c r="MCW48" s="19" t="s">
        <v>1440</v>
      </c>
      <c r="MCX48" s="19" t="s">
        <v>1440</v>
      </c>
      <c r="MCY48" s="19" t="s">
        <v>1440</v>
      </c>
      <c r="MCZ48" s="19" t="s">
        <v>1440</v>
      </c>
      <c r="MDA48" s="19" t="s">
        <v>1440</v>
      </c>
      <c r="MDB48" s="19" t="s">
        <v>1440</v>
      </c>
      <c r="MDC48" s="19" t="s">
        <v>1440</v>
      </c>
      <c r="MDD48" s="19" t="s">
        <v>1440</v>
      </c>
      <c r="MDE48" s="19" t="s">
        <v>1440</v>
      </c>
      <c r="MDF48" s="19" t="s">
        <v>1440</v>
      </c>
      <c r="MDG48" s="19" t="s">
        <v>1440</v>
      </c>
      <c r="MDH48" s="19" t="s">
        <v>1440</v>
      </c>
      <c r="MDI48" s="19" t="s">
        <v>1440</v>
      </c>
      <c r="MDJ48" s="19" t="s">
        <v>1440</v>
      </c>
      <c r="MDK48" s="19" t="s">
        <v>1440</v>
      </c>
      <c r="MDL48" s="19" t="s">
        <v>1440</v>
      </c>
      <c r="MDM48" s="19" t="s">
        <v>1440</v>
      </c>
      <c r="MDN48" s="19" t="s">
        <v>1440</v>
      </c>
      <c r="MDO48" s="19" t="s">
        <v>1440</v>
      </c>
      <c r="MDP48" s="19" t="s">
        <v>1440</v>
      </c>
      <c r="MDQ48" s="19" t="s">
        <v>1440</v>
      </c>
      <c r="MDR48" s="19" t="s">
        <v>1440</v>
      </c>
      <c r="MDS48" s="19" t="s">
        <v>1440</v>
      </c>
      <c r="MDT48" s="19" t="s">
        <v>1440</v>
      </c>
      <c r="MDU48" s="19" t="s">
        <v>1440</v>
      </c>
      <c r="MDV48" s="19" t="s">
        <v>1440</v>
      </c>
      <c r="MDW48" s="19" t="s">
        <v>1440</v>
      </c>
      <c r="MDX48" s="19" t="s">
        <v>1440</v>
      </c>
      <c r="MDY48" s="19" t="s">
        <v>1440</v>
      </c>
      <c r="MDZ48" s="19" t="s">
        <v>1440</v>
      </c>
      <c r="MEA48" s="19" t="s">
        <v>1440</v>
      </c>
      <c r="MEB48" s="19" t="s">
        <v>1440</v>
      </c>
      <c r="MEC48" s="19" t="s">
        <v>1440</v>
      </c>
      <c r="MED48" s="19" t="s">
        <v>1440</v>
      </c>
      <c r="MEE48" s="19" t="s">
        <v>1440</v>
      </c>
      <c r="MEF48" s="19" t="s">
        <v>1440</v>
      </c>
      <c r="MEG48" s="19" t="s">
        <v>1440</v>
      </c>
      <c r="MEH48" s="19" t="s">
        <v>1440</v>
      </c>
      <c r="MEI48" s="19" t="s">
        <v>1440</v>
      </c>
      <c r="MEJ48" s="19" t="s">
        <v>1440</v>
      </c>
      <c r="MEK48" s="19" t="s">
        <v>1440</v>
      </c>
      <c r="MEL48" s="19" t="s">
        <v>1440</v>
      </c>
      <c r="MEM48" s="19" t="s">
        <v>1440</v>
      </c>
      <c r="MEN48" s="19" t="s">
        <v>1440</v>
      </c>
      <c r="MEO48" s="19" t="s">
        <v>1440</v>
      </c>
      <c r="MEP48" s="19" t="s">
        <v>1440</v>
      </c>
      <c r="MEQ48" s="19" t="s">
        <v>1440</v>
      </c>
      <c r="MER48" s="19" t="s">
        <v>1440</v>
      </c>
      <c r="MES48" s="19" t="s">
        <v>1440</v>
      </c>
      <c r="MET48" s="19" t="s">
        <v>1440</v>
      </c>
      <c r="MEU48" s="19" t="s">
        <v>1440</v>
      </c>
      <c r="MEV48" s="19" t="s">
        <v>1440</v>
      </c>
      <c r="MEW48" s="19" t="s">
        <v>1440</v>
      </c>
      <c r="MEX48" s="19" t="s">
        <v>1440</v>
      </c>
      <c r="MEY48" s="19" t="s">
        <v>1440</v>
      </c>
      <c r="MEZ48" s="19" t="s">
        <v>1440</v>
      </c>
      <c r="MFA48" s="19" t="s">
        <v>1440</v>
      </c>
      <c r="MFB48" s="19" t="s">
        <v>1440</v>
      </c>
      <c r="MFC48" s="19" t="s">
        <v>1440</v>
      </c>
      <c r="MFD48" s="19" t="s">
        <v>1440</v>
      </c>
      <c r="MFE48" s="19" t="s">
        <v>1440</v>
      </c>
      <c r="MFF48" s="19" t="s">
        <v>1440</v>
      </c>
      <c r="MFG48" s="19" t="s">
        <v>1440</v>
      </c>
      <c r="MFH48" s="19" t="s">
        <v>1440</v>
      </c>
      <c r="MFI48" s="19" t="s">
        <v>1440</v>
      </c>
      <c r="MFJ48" s="19" t="s">
        <v>1440</v>
      </c>
      <c r="MFK48" s="19" t="s">
        <v>1440</v>
      </c>
      <c r="MFL48" s="19" t="s">
        <v>1440</v>
      </c>
      <c r="MFM48" s="19" t="s">
        <v>1440</v>
      </c>
      <c r="MFN48" s="19" t="s">
        <v>1440</v>
      </c>
      <c r="MFO48" s="19" t="s">
        <v>1440</v>
      </c>
      <c r="MFP48" s="19" t="s">
        <v>1440</v>
      </c>
      <c r="MFQ48" s="19" t="s">
        <v>1440</v>
      </c>
      <c r="MFR48" s="19" t="s">
        <v>1440</v>
      </c>
      <c r="MFS48" s="19" t="s">
        <v>1440</v>
      </c>
      <c r="MFT48" s="19" t="s">
        <v>1440</v>
      </c>
      <c r="MFU48" s="19" t="s">
        <v>1440</v>
      </c>
      <c r="MFV48" s="19" t="s">
        <v>1440</v>
      </c>
      <c r="MFW48" s="19" t="s">
        <v>1440</v>
      </c>
      <c r="MFX48" s="19" t="s">
        <v>1440</v>
      </c>
      <c r="MFY48" s="19" t="s">
        <v>1440</v>
      </c>
      <c r="MFZ48" s="19" t="s">
        <v>1440</v>
      </c>
      <c r="MGA48" s="19" t="s">
        <v>1440</v>
      </c>
      <c r="MGB48" s="19" t="s">
        <v>1440</v>
      </c>
      <c r="MGC48" s="19" t="s">
        <v>1440</v>
      </c>
      <c r="MGD48" s="19" t="s">
        <v>1440</v>
      </c>
      <c r="MGE48" s="19" t="s">
        <v>1440</v>
      </c>
      <c r="MGF48" s="19" t="s">
        <v>1440</v>
      </c>
      <c r="MGG48" s="19" t="s">
        <v>1440</v>
      </c>
      <c r="MGH48" s="19" t="s">
        <v>1440</v>
      </c>
      <c r="MGI48" s="19" t="s">
        <v>1440</v>
      </c>
      <c r="MGJ48" s="19" t="s">
        <v>1440</v>
      </c>
      <c r="MGK48" s="19" t="s">
        <v>1440</v>
      </c>
      <c r="MGL48" s="19" t="s">
        <v>1440</v>
      </c>
      <c r="MGM48" s="19" t="s">
        <v>1440</v>
      </c>
      <c r="MGN48" s="19" t="s">
        <v>1440</v>
      </c>
      <c r="MGO48" s="19" t="s">
        <v>1440</v>
      </c>
      <c r="MGP48" s="19" t="s">
        <v>1440</v>
      </c>
      <c r="MGQ48" s="19" t="s">
        <v>1440</v>
      </c>
      <c r="MGR48" s="19" t="s">
        <v>1440</v>
      </c>
      <c r="MGS48" s="19" t="s">
        <v>1440</v>
      </c>
      <c r="MGT48" s="19" t="s">
        <v>1440</v>
      </c>
      <c r="MGU48" s="19" t="s">
        <v>1440</v>
      </c>
      <c r="MGV48" s="19" t="s">
        <v>1440</v>
      </c>
      <c r="MGW48" s="19" t="s">
        <v>1440</v>
      </c>
      <c r="MGX48" s="19" t="s">
        <v>1440</v>
      </c>
      <c r="MGY48" s="19" t="s">
        <v>1440</v>
      </c>
      <c r="MGZ48" s="19" t="s">
        <v>1440</v>
      </c>
      <c r="MHA48" s="19" t="s">
        <v>1440</v>
      </c>
      <c r="MHB48" s="19" t="s">
        <v>1440</v>
      </c>
      <c r="MHC48" s="19" t="s">
        <v>1440</v>
      </c>
      <c r="MHD48" s="19" t="s">
        <v>1440</v>
      </c>
      <c r="MHE48" s="19" t="s">
        <v>1440</v>
      </c>
      <c r="MHF48" s="19" t="s">
        <v>1440</v>
      </c>
      <c r="MHG48" s="19" t="s">
        <v>1440</v>
      </c>
      <c r="MHH48" s="19" t="s">
        <v>1440</v>
      </c>
      <c r="MHI48" s="19" t="s">
        <v>1440</v>
      </c>
      <c r="MHJ48" s="19" t="s">
        <v>1440</v>
      </c>
      <c r="MHK48" s="19" t="s">
        <v>1440</v>
      </c>
      <c r="MHL48" s="19" t="s">
        <v>1440</v>
      </c>
      <c r="MHM48" s="19" t="s">
        <v>1440</v>
      </c>
      <c r="MHN48" s="19" t="s">
        <v>1440</v>
      </c>
      <c r="MHO48" s="19" t="s">
        <v>1440</v>
      </c>
      <c r="MHP48" s="19" t="s">
        <v>1440</v>
      </c>
      <c r="MHQ48" s="19" t="s">
        <v>1440</v>
      </c>
      <c r="MHR48" s="19" t="s">
        <v>1440</v>
      </c>
      <c r="MHS48" s="19" t="s">
        <v>1440</v>
      </c>
      <c r="MHT48" s="19" t="s">
        <v>1440</v>
      </c>
      <c r="MHU48" s="19" t="s">
        <v>1440</v>
      </c>
      <c r="MHV48" s="19" t="s">
        <v>1440</v>
      </c>
      <c r="MHW48" s="19" t="s">
        <v>1440</v>
      </c>
      <c r="MHX48" s="19" t="s">
        <v>1440</v>
      </c>
      <c r="MHY48" s="19" t="s">
        <v>1440</v>
      </c>
      <c r="MHZ48" s="19" t="s">
        <v>1440</v>
      </c>
      <c r="MIA48" s="19" t="s">
        <v>1440</v>
      </c>
      <c r="MIB48" s="19" t="s">
        <v>1440</v>
      </c>
      <c r="MIC48" s="19" t="s">
        <v>1440</v>
      </c>
      <c r="MID48" s="19" t="s">
        <v>1440</v>
      </c>
      <c r="MIE48" s="19" t="s">
        <v>1440</v>
      </c>
      <c r="MIF48" s="19" t="s">
        <v>1440</v>
      </c>
      <c r="MIG48" s="19" t="s">
        <v>1440</v>
      </c>
      <c r="MIH48" s="19" t="s">
        <v>1440</v>
      </c>
      <c r="MII48" s="19" t="s">
        <v>1440</v>
      </c>
      <c r="MIJ48" s="19" t="s">
        <v>1440</v>
      </c>
      <c r="MIK48" s="19" t="s">
        <v>1440</v>
      </c>
      <c r="MIL48" s="19" t="s">
        <v>1440</v>
      </c>
      <c r="MIM48" s="19" t="s">
        <v>1440</v>
      </c>
      <c r="MIN48" s="19" t="s">
        <v>1440</v>
      </c>
      <c r="MIO48" s="19" t="s">
        <v>1440</v>
      </c>
      <c r="MIP48" s="19" t="s">
        <v>1440</v>
      </c>
      <c r="MIQ48" s="19" t="s">
        <v>1440</v>
      </c>
      <c r="MIR48" s="19" t="s">
        <v>1440</v>
      </c>
      <c r="MIS48" s="19" t="s">
        <v>1440</v>
      </c>
      <c r="MIT48" s="19" t="s">
        <v>1440</v>
      </c>
      <c r="MIU48" s="19" t="s">
        <v>1440</v>
      </c>
      <c r="MIV48" s="19" t="s">
        <v>1440</v>
      </c>
      <c r="MIW48" s="19" t="s">
        <v>1440</v>
      </c>
      <c r="MIX48" s="19" t="s">
        <v>1440</v>
      </c>
      <c r="MIY48" s="19" t="s">
        <v>1440</v>
      </c>
      <c r="MIZ48" s="19" t="s">
        <v>1440</v>
      </c>
      <c r="MJA48" s="19" t="s">
        <v>1440</v>
      </c>
      <c r="MJB48" s="19" t="s">
        <v>1440</v>
      </c>
      <c r="MJC48" s="19" t="s">
        <v>1440</v>
      </c>
      <c r="MJD48" s="19" t="s">
        <v>1440</v>
      </c>
      <c r="MJE48" s="19" t="s">
        <v>1440</v>
      </c>
      <c r="MJF48" s="19" t="s">
        <v>1440</v>
      </c>
      <c r="MJG48" s="19" t="s">
        <v>1440</v>
      </c>
      <c r="MJH48" s="19" t="s">
        <v>1440</v>
      </c>
      <c r="MJI48" s="19" t="s">
        <v>1440</v>
      </c>
      <c r="MJJ48" s="19" t="s">
        <v>1440</v>
      </c>
      <c r="MJK48" s="19" t="s">
        <v>1440</v>
      </c>
      <c r="MJL48" s="19" t="s">
        <v>1440</v>
      </c>
      <c r="MJM48" s="19" t="s">
        <v>1440</v>
      </c>
      <c r="MJN48" s="19" t="s">
        <v>1440</v>
      </c>
      <c r="MJO48" s="19" t="s">
        <v>1440</v>
      </c>
      <c r="MJP48" s="19" t="s">
        <v>1440</v>
      </c>
      <c r="MJQ48" s="19" t="s">
        <v>1440</v>
      </c>
      <c r="MJR48" s="19" t="s">
        <v>1440</v>
      </c>
      <c r="MJS48" s="19" t="s">
        <v>1440</v>
      </c>
      <c r="MJT48" s="19" t="s">
        <v>1440</v>
      </c>
      <c r="MJU48" s="19" t="s">
        <v>1440</v>
      </c>
      <c r="MJV48" s="19" t="s">
        <v>1440</v>
      </c>
      <c r="MJW48" s="19" t="s">
        <v>1440</v>
      </c>
      <c r="MJX48" s="19" t="s">
        <v>1440</v>
      </c>
      <c r="MJY48" s="19" t="s">
        <v>1440</v>
      </c>
      <c r="MJZ48" s="19" t="s">
        <v>1440</v>
      </c>
      <c r="MKA48" s="19" t="s">
        <v>1440</v>
      </c>
      <c r="MKB48" s="19" t="s">
        <v>1440</v>
      </c>
      <c r="MKC48" s="19" t="s">
        <v>1440</v>
      </c>
      <c r="MKD48" s="19" t="s">
        <v>1440</v>
      </c>
      <c r="MKE48" s="19" t="s">
        <v>1440</v>
      </c>
      <c r="MKF48" s="19" t="s">
        <v>1440</v>
      </c>
      <c r="MKG48" s="19" t="s">
        <v>1440</v>
      </c>
      <c r="MKH48" s="19" t="s">
        <v>1440</v>
      </c>
      <c r="MKI48" s="19" t="s">
        <v>1440</v>
      </c>
      <c r="MKJ48" s="19" t="s">
        <v>1440</v>
      </c>
      <c r="MKK48" s="19" t="s">
        <v>1440</v>
      </c>
      <c r="MKL48" s="19" t="s">
        <v>1440</v>
      </c>
      <c r="MKM48" s="19" t="s">
        <v>1440</v>
      </c>
      <c r="MKN48" s="19" t="s">
        <v>1440</v>
      </c>
      <c r="MKO48" s="19" t="s">
        <v>1440</v>
      </c>
      <c r="MKP48" s="19" t="s">
        <v>1440</v>
      </c>
      <c r="MKQ48" s="19" t="s">
        <v>1440</v>
      </c>
      <c r="MKR48" s="19" t="s">
        <v>1440</v>
      </c>
      <c r="MKS48" s="19" t="s">
        <v>1440</v>
      </c>
      <c r="MKT48" s="19" t="s">
        <v>1440</v>
      </c>
      <c r="MKU48" s="19" t="s">
        <v>1440</v>
      </c>
      <c r="MKV48" s="19" t="s">
        <v>1440</v>
      </c>
      <c r="MKW48" s="19" t="s">
        <v>1440</v>
      </c>
      <c r="MKX48" s="19" t="s">
        <v>1440</v>
      </c>
      <c r="MKY48" s="19" t="s">
        <v>1440</v>
      </c>
      <c r="MKZ48" s="19" t="s">
        <v>1440</v>
      </c>
      <c r="MLA48" s="19" t="s">
        <v>1440</v>
      </c>
      <c r="MLB48" s="19" t="s">
        <v>1440</v>
      </c>
      <c r="MLC48" s="19" t="s">
        <v>1440</v>
      </c>
      <c r="MLD48" s="19" t="s">
        <v>1440</v>
      </c>
      <c r="MLE48" s="19" t="s">
        <v>1440</v>
      </c>
      <c r="MLF48" s="19" t="s">
        <v>1440</v>
      </c>
      <c r="MLG48" s="19" t="s">
        <v>1440</v>
      </c>
      <c r="MLH48" s="19" t="s">
        <v>1440</v>
      </c>
      <c r="MLI48" s="19" t="s">
        <v>1440</v>
      </c>
      <c r="MLJ48" s="19" t="s">
        <v>1440</v>
      </c>
      <c r="MLK48" s="19" t="s">
        <v>1440</v>
      </c>
      <c r="MLL48" s="19" t="s">
        <v>1440</v>
      </c>
      <c r="MLM48" s="19" t="s">
        <v>1440</v>
      </c>
      <c r="MLN48" s="19" t="s">
        <v>1440</v>
      </c>
      <c r="MLO48" s="19" t="s">
        <v>1440</v>
      </c>
      <c r="MLP48" s="19" t="s">
        <v>1440</v>
      </c>
      <c r="MLQ48" s="19" t="s">
        <v>1440</v>
      </c>
      <c r="MLR48" s="19" t="s">
        <v>1440</v>
      </c>
      <c r="MLS48" s="19" t="s">
        <v>1440</v>
      </c>
      <c r="MLT48" s="19" t="s">
        <v>1440</v>
      </c>
      <c r="MLU48" s="19" t="s">
        <v>1440</v>
      </c>
      <c r="MLV48" s="19" t="s">
        <v>1440</v>
      </c>
      <c r="MLW48" s="19" t="s">
        <v>1440</v>
      </c>
      <c r="MLX48" s="19" t="s">
        <v>1440</v>
      </c>
      <c r="MLY48" s="19" t="s">
        <v>1440</v>
      </c>
      <c r="MLZ48" s="19" t="s">
        <v>1440</v>
      </c>
      <c r="MMA48" s="19" t="s">
        <v>1440</v>
      </c>
      <c r="MMB48" s="19" t="s">
        <v>1440</v>
      </c>
      <c r="MMC48" s="19" t="s">
        <v>1440</v>
      </c>
      <c r="MMD48" s="19" t="s">
        <v>1440</v>
      </c>
      <c r="MME48" s="19" t="s">
        <v>1440</v>
      </c>
      <c r="MMF48" s="19" t="s">
        <v>1440</v>
      </c>
      <c r="MMG48" s="19" t="s">
        <v>1440</v>
      </c>
      <c r="MMH48" s="19" t="s">
        <v>1440</v>
      </c>
      <c r="MMI48" s="19" t="s">
        <v>1440</v>
      </c>
      <c r="MMJ48" s="19" t="s">
        <v>1440</v>
      </c>
      <c r="MMK48" s="19" t="s">
        <v>1440</v>
      </c>
      <c r="MML48" s="19" t="s">
        <v>1440</v>
      </c>
      <c r="MMM48" s="19" t="s">
        <v>1440</v>
      </c>
      <c r="MMN48" s="19" t="s">
        <v>1440</v>
      </c>
      <c r="MMO48" s="19" t="s">
        <v>1440</v>
      </c>
      <c r="MMP48" s="19" t="s">
        <v>1440</v>
      </c>
      <c r="MMQ48" s="19" t="s">
        <v>1440</v>
      </c>
      <c r="MMR48" s="19" t="s">
        <v>1440</v>
      </c>
      <c r="MMS48" s="19" t="s">
        <v>1440</v>
      </c>
      <c r="MMT48" s="19" t="s">
        <v>1440</v>
      </c>
      <c r="MMU48" s="19" t="s">
        <v>1440</v>
      </c>
      <c r="MMV48" s="19" t="s">
        <v>1440</v>
      </c>
      <c r="MMW48" s="19" t="s">
        <v>1440</v>
      </c>
      <c r="MMX48" s="19" t="s">
        <v>1440</v>
      </c>
      <c r="MMY48" s="19" t="s">
        <v>1440</v>
      </c>
      <c r="MMZ48" s="19" t="s">
        <v>1440</v>
      </c>
      <c r="MNA48" s="19" t="s">
        <v>1440</v>
      </c>
      <c r="MNB48" s="19" t="s">
        <v>1440</v>
      </c>
      <c r="MNC48" s="19" t="s">
        <v>1440</v>
      </c>
      <c r="MND48" s="19" t="s">
        <v>1440</v>
      </c>
      <c r="MNE48" s="19" t="s">
        <v>1440</v>
      </c>
      <c r="MNF48" s="19" t="s">
        <v>1440</v>
      </c>
      <c r="MNG48" s="19" t="s">
        <v>1440</v>
      </c>
      <c r="MNH48" s="19" t="s">
        <v>1440</v>
      </c>
      <c r="MNI48" s="19" t="s">
        <v>1440</v>
      </c>
      <c r="MNJ48" s="19" t="s">
        <v>1440</v>
      </c>
      <c r="MNK48" s="19" t="s">
        <v>1440</v>
      </c>
      <c r="MNL48" s="19" t="s">
        <v>1440</v>
      </c>
      <c r="MNM48" s="19" t="s">
        <v>1440</v>
      </c>
      <c r="MNN48" s="19" t="s">
        <v>1440</v>
      </c>
      <c r="MNO48" s="19" t="s">
        <v>1440</v>
      </c>
      <c r="MNP48" s="19" t="s">
        <v>1440</v>
      </c>
      <c r="MNQ48" s="19" t="s">
        <v>1440</v>
      </c>
      <c r="MNR48" s="19" t="s">
        <v>1440</v>
      </c>
      <c r="MNS48" s="19" t="s">
        <v>1440</v>
      </c>
      <c r="MNT48" s="19" t="s">
        <v>1440</v>
      </c>
      <c r="MNU48" s="19" t="s">
        <v>1440</v>
      </c>
      <c r="MNV48" s="19" t="s">
        <v>1440</v>
      </c>
      <c r="MNW48" s="19" t="s">
        <v>1440</v>
      </c>
      <c r="MNX48" s="19" t="s">
        <v>1440</v>
      </c>
      <c r="MNY48" s="19" t="s">
        <v>1440</v>
      </c>
      <c r="MNZ48" s="19" t="s">
        <v>1440</v>
      </c>
      <c r="MOA48" s="19" t="s">
        <v>1440</v>
      </c>
      <c r="MOB48" s="19" t="s">
        <v>1440</v>
      </c>
      <c r="MOC48" s="19" t="s">
        <v>1440</v>
      </c>
      <c r="MOD48" s="19" t="s">
        <v>1440</v>
      </c>
      <c r="MOE48" s="19" t="s">
        <v>1440</v>
      </c>
      <c r="MOF48" s="19" t="s">
        <v>1440</v>
      </c>
      <c r="MOG48" s="19" t="s">
        <v>1440</v>
      </c>
      <c r="MOH48" s="19" t="s">
        <v>1440</v>
      </c>
      <c r="MOI48" s="19" t="s">
        <v>1440</v>
      </c>
      <c r="MOJ48" s="19" t="s">
        <v>1440</v>
      </c>
      <c r="MOK48" s="19" t="s">
        <v>1440</v>
      </c>
      <c r="MOL48" s="19" t="s">
        <v>1440</v>
      </c>
      <c r="MOM48" s="19" t="s">
        <v>1440</v>
      </c>
      <c r="MON48" s="19" t="s">
        <v>1440</v>
      </c>
      <c r="MOO48" s="19" t="s">
        <v>1440</v>
      </c>
      <c r="MOP48" s="19" t="s">
        <v>1440</v>
      </c>
      <c r="MOQ48" s="19" t="s">
        <v>1440</v>
      </c>
      <c r="MOR48" s="19" t="s">
        <v>1440</v>
      </c>
      <c r="MOS48" s="19" t="s">
        <v>1440</v>
      </c>
      <c r="MOT48" s="19" t="s">
        <v>1440</v>
      </c>
      <c r="MOU48" s="19" t="s">
        <v>1440</v>
      </c>
      <c r="MOV48" s="19" t="s">
        <v>1440</v>
      </c>
      <c r="MOW48" s="19" t="s">
        <v>1440</v>
      </c>
      <c r="MOX48" s="19" t="s">
        <v>1440</v>
      </c>
      <c r="MOY48" s="19" t="s">
        <v>1440</v>
      </c>
      <c r="MOZ48" s="19" t="s">
        <v>1440</v>
      </c>
      <c r="MPA48" s="19" t="s">
        <v>1440</v>
      </c>
      <c r="MPB48" s="19" t="s">
        <v>1440</v>
      </c>
      <c r="MPC48" s="19" t="s">
        <v>1440</v>
      </c>
      <c r="MPD48" s="19" t="s">
        <v>1440</v>
      </c>
      <c r="MPE48" s="19" t="s">
        <v>1440</v>
      </c>
      <c r="MPF48" s="19" t="s">
        <v>1440</v>
      </c>
      <c r="MPG48" s="19" t="s">
        <v>1440</v>
      </c>
      <c r="MPH48" s="19" t="s">
        <v>1440</v>
      </c>
      <c r="MPI48" s="19" t="s">
        <v>1440</v>
      </c>
      <c r="MPJ48" s="19" t="s">
        <v>1440</v>
      </c>
      <c r="MPK48" s="19" t="s">
        <v>1440</v>
      </c>
      <c r="MPL48" s="19" t="s">
        <v>1440</v>
      </c>
      <c r="MPM48" s="19" t="s">
        <v>1440</v>
      </c>
      <c r="MPN48" s="19" t="s">
        <v>1440</v>
      </c>
      <c r="MPO48" s="19" t="s">
        <v>1440</v>
      </c>
      <c r="MPP48" s="19" t="s">
        <v>1440</v>
      </c>
      <c r="MPQ48" s="19" t="s">
        <v>1440</v>
      </c>
      <c r="MPR48" s="19" t="s">
        <v>1440</v>
      </c>
      <c r="MPS48" s="19" t="s">
        <v>1440</v>
      </c>
      <c r="MPT48" s="19" t="s">
        <v>1440</v>
      </c>
      <c r="MPU48" s="19" t="s">
        <v>1440</v>
      </c>
      <c r="MPV48" s="19" t="s">
        <v>1440</v>
      </c>
      <c r="MPW48" s="19" t="s">
        <v>1440</v>
      </c>
      <c r="MPX48" s="19" t="s">
        <v>1440</v>
      </c>
      <c r="MPY48" s="19" t="s">
        <v>1440</v>
      </c>
      <c r="MPZ48" s="19" t="s">
        <v>1440</v>
      </c>
      <c r="MQA48" s="19" t="s">
        <v>1440</v>
      </c>
      <c r="MQB48" s="19" t="s">
        <v>1440</v>
      </c>
      <c r="MQC48" s="19" t="s">
        <v>1440</v>
      </c>
      <c r="MQD48" s="19" t="s">
        <v>1440</v>
      </c>
      <c r="MQE48" s="19" t="s">
        <v>1440</v>
      </c>
      <c r="MQF48" s="19" t="s">
        <v>1440</v>
      </c>
      <c r="MQG48" s="19" t="s">
        <v>1440</v>
      </c>
      <c r="MQH48" s="19" t="s">
        <v>1440</v>
      </c>
      <c r="MQI48" s="19" t="s">
        <v>1440</v>
      </c>
      <c r="MQJ48" s="19" t="s">
        <v>1440</v>
      </c>
      <c r="MQK48" s="19" t="s">
        <v>1440</v>
      </c>
      <c r="MQL48" s="19" t="s">
        <v>1440</v>
      </c>
      <c r="MQM48" s="19" t="s">
        <v>1440</v>
      </c>
      <c r="MQN48" s="19" t="s">
        <v>1440</v>
      </c>
      <c r="MQO48" s="19" t="s">
        <v>1440</v>
      </c>
      <c r="MQP48" s="19" t="s">
        <v>1440</v>
      </c>
      <c r="MQQ48" s="19" t="s">
        <v>1440</v>
      </c>
      <c r="MQR48" s="19" t="s">
        <v>1440</v>
      </c>
      <c r="MQS48" s="19" t="s">
        <v>1440</v>
      </c>
      <c r="MQT48" s="19" t="s">
        <v>1440</v>
      </c>
      <c r="MQU48" s="19" t="s">
        <v>1440</v>
      </c>
      <c r="MQV48" s="19" t="s">
        <v>1440</v>
      </c>
      <c r="MQW48" s="19" t="s">
        <v>1440</v>
      </c>
      <c r="MQX48" s="19" t="s">
        <v>1440</v>
      </c>
      <c r="MQY48" s="19" t="s">
        <v>1440</v>
      </c>
      <c r="MQZ48" s="19" t="s">
        <v>1440</v>
      </c>
      <c r="MRA48" s="19" t="s">
        <v>1440</v>
      </c>
      <c r="MRB48" s="19" t="s">
        <v>1440</v>
      </c>
      <c r="MRC48" s="19" t="s">
        <v>1440</v>
      </c>
      <c r="MRD48" s="19" t="s">
        <v>1440</v>
      </c>
      <c r="MRE48" s="19" t="s">
        <v>1440</v>
      </c>
      <c r="MRF48" s="19" t="s">
        <v>1440</v>
      </c>
      <c r="MRG48" s="19" t="s">
        <v>1440</v>
      </c>
      <c r="MRH48" s="19" t="s">
        <v>1440</v>
      </c>
      <c r="MRI48" s="19" t="s">
        <v>1440</v>
      </c>
      <c r="MRJ48" s="19" t="s">
        <v>1440</v>
      </c>
      <c r="MRK48" s="19" t="s">
        <v>1440</v>
      </c>
      <c r="MRL48" s="19" t="s">
        <v>1440</v>
      </c>
      <c r="MRM48" s="19" t="s">
        <v>1440</v>
      </c>
      <c r="MRN48" s="19" t="s">
        <v>1440</v>
      </c>
      <c r="MRO48" s="19" t="s">
        <v>1440</v>
      </c>
      <c r="MRP48" s="19" t="s">
        <v>1440</v>
      </c>
      <c r="MRQ48" s="19" t="s">
        <v>1440</v>
      </c>
      <c r="MRR48" s="19" t="s">
        <v>1440</v>
      </c>
      <c r="MRS48" s="19" t="s">
        <v>1440</v>
      </c>
      <c r="MRT48" s="19" t="s">
        <v>1440</v>
      </c>
      <c r="MRU48" s="19" t="s">
        <v>1440</v>
      </c>
      <c r="MRV48" s="19" t="s">
        <v>1440</v>
      </c>
      <c r="MRW48" s="19" t="s">
        <v>1440</v>
      </c>
      <c r="MRX48" s="19" t="s">
        <v>1440</v>
      </c>
      <c r="MRY48" s="19" t="s">
        <v>1440</v>
      </c>
      <c r="MRZ48" s="19" t="s">
        <v>1440</v>
      </c>
      <c r="MSA48" s="19" t="s">
        <v>1440</v>
      </c>
      <c r="MSB48" s="19" t="s">
        <v>1440</v>
      </c>
      <c r="MSC48" s="19" t="s">
        <v>1440</v>
      </c>
      <c r="MSD48" s="19" t="s">
        <v>1440</v>
      </c>
      <c r="MSE48" s="19" t="s">
        <v>1440</v>
      </c>
      <c r="MSF48" s="19" t="s">
        <v>1440</v>
      </c>
      <c r="MSG48" s="19" t="s">
        <v>1440</v>
      </c>
      <c r="MSH48" s="19" t="s">
        <v>1440</v>
      </c>
      <c r="MSI48" s="19" t="s">
        <v>1440</v>
      </c>
      <c r="MSJ48" s="19" t="s">
        <v>1440</v>
      </c>
      <c r="MSK48" s="19" t="s">
        <v>1440</v>
      </c>
      <c r="MSL48" s="19" t="s">
        <v>1440</v>
      </c>
      <c r="MSM48" s="19" t="s">
        <v>1440</v>
      </c>
      <c r="MSN48" s="19" t="s">
        <v>1440</v>
      </c>
      <c r="MSO48" s="19" t="s">
        <v>1440</v>
      </c>
      <c r="MSP48" s="19" t="s">
        <v>1440</v>
      </c>
      <c r="MSQ48" s="19" t="s">
        <v>1440</v>
      </c>
      <c r="MSR48" s="19" t="s">
        <v>1440</v>
      </c>
      <c r="MSS48" s="19" t="s">
        <v>1440</v>
      </c>
      <c r="MST48" s="19" t="s">
        <v>1440</v>
      </c>
      <c r="MSU48" s="19" t="s">
        <v>1440</v>
      </c>
      <c r="MSV48" s="19" t="s">
        <v>1440</v>
      </c>
      <c r="MSW48" s="19" t="s">
        <v>1440</v>
      </c>
      <c r="MSX48" s="19" t="s">
        <v>1440</v>
      </c>
      <c r="MSY48" s="19" t="s">
        <v>1440</v>
      </c>
      <c r="MSZ48" s="19" t="s">
        <v>1440</v>
      </c>
      <c r="MTA48" s="19" t="s">
        <v>1440</v>
      </c>
      <c r="MTB48" s="19" t="s">
        <v>1440</v>
      </c>
      <c r="MTC48" s="19" t="s">
        <v>1440</v>
      </c>
      <c r="MTD48" s="19" t="s">
        <v>1440</v>
      </c>
      <c r="MTE48" s="19" t="s">
        <v>1440</v>
      </c>
      <c r="MTF48" s="19" t="s">
        <v>1440</v>
      </c>
      <c r="MTG48" s="19" t="s">
        <v>1440</v>
      </c>
      <c r="MTH48" s="19" t="s">
        <v>1440</v>
      </c>
      <c r="MTI48" s="19" t="s">
        <v>1440</v>
      </c>
      <c r="MTJ48" s="19" t="s">
        <v>1440</v>
      </c>
      <c r="MTK48" s="19" t="s">
        <v>1440</v>
      </c>
      <c r="MTL48" s="19" t="s">
        <v>1440</v>
      </c>
      <c r="MTM48" s="19" t="s">
        <v>1440</v>
      </c>
      <c r="MTN48" s="19" t="s">
        <v>1440</v>
      </c>
      <c r="MTO48" s="19" t="s">
        <v>1440</v>
      </c>
      <c r="MTP48" s="19" t="s">
        <v>1440</v>
      </c>
      <c r="MTQ48" s="19" t="s">
        <v>1440</v>
      </c>
      <c r="MTR48" s="19" t="s">
        <v>1440</v>
      </c>
      <c r="MTS48" s="19" t="s">
        <v>1440</v>
      </c>
      <c r="MTT48" s="19" t="s">
        <v>1440</v>
      </c>
      <c r="MTU48" s="19" t="s">
        <v>1440</v>
      </c>
      <c r="MTV48" s="19" t="s">
        <v>1440</v>
      </c>
      <c r="MTW48" s="19" t="s">
        <v>1440</v>
      </c>
      <c r="MTX48" s="19" t="s">
        <v>1440</v>
      </c>
      <c r="MTY48" s="19" t="s">
        <v>1440</v>
      </c>
      <c r="MTZ48" s="19" t="s">
        <v>1440</v>
      </c>
      <c r="MUA48" s="19" t="s">
        <v>1440</v>
      </c>
      <c r="MUB48" s="19" t="s">
        <v>1440</v>
      </c>
      <c r="MUC48" s="19" t="s">
        <v>1440</v>
      </c>
      <c r="MUD48" s="19" t="s">
        <v>1440</v>
      </c>
      <c r="MUE48" s="19" t="s">
        <v>1440</v>
      </c>
      <c r="MUF48" s="19" t="s">
        <v>1440</v>
      </c>
      <c r="MUG48" s="19" t="s">
        <v>1440</v>
      </c>
      <c r="MUH48" s="19" t="s">
        <v>1440</v>
      </c>
      <c r="MUI48" s="19" t="s">
        <v>1440</v>
      </c>
      <c r="MUJ48" s="19" t="s">
        <v>1440</v>
      </c>
      <c r="MUK48" s="19" t="s">
        <v>1440</v>
      </c>
      <c r="MUL48" s="19" t="s">
        <v>1440</v>
      </c>
      <c r="MUM48" s="19" t="s">
        <v>1440</v>
      </c>
      <c r="MUN48" s="19" t="s">
        <v>1440</v>
      </c>
      <c r="MUO48" s="19" t="s">
        <v>1440</v>
      </c>
      <c r="MUP48" s="19" t="s">
        <v>1440</v>
      </c>
      <c r="MUQ48" s="19" t="s">
        <v>1440</v>
      </c>
      <c r="MUR48" s="19" t="s">
        <v>1440</v>
      </c>
      <c r="MUS48" s="19" t="s">
        <v>1440</v>
      </c>
      <c r="MUT48" s="19" t="s">
        <v>1440</v>
      </c>
      <c r="MUU48" s="19" t="s">
        <v>1440</v>
      </c>
      <c r="MUV48" s="19" t="s">
        <v>1440</v>
      </c>
      <c r="MUW48" s="19" t="s">
        <v>1440</v>
      </c>
      <c r="MUX48" s="19" t="s">
        <v>1440</v>
      </c>
      <c r="MUY48" s="19" t="s">
        <v>1440</v>
      </c>
      <c r="MUZ48" s="19" t="s">
        <v>1440</v>
      </c>
      <c r="MVA48" s="19" t="s">
        <v>1440</v>
      </c>
      <c r="MVB48" s="19" t="s">
        <v>1440</v>
      </c>
      <c r="MVC48" s="19" t="s">
        <v>1440</v>
      </c>
      <c r="MVD48" s="19" t="s">
        <v>1440</v>
      </c>
      <c r="MVE48" s="19" t="s">
        <v>1440</v>
      </c>
      <c r="MVF48" s="19" t="s">
        <v>1440</v>
      </c>
      <c r="MVG48" s="19" t="s">
        <v>1440</v>
      </c>
      <c r="MVH48" s="19" t="s">
        <v>1440</v>
      </c>
      <c r="MVI48" s="19" t="s">
        <v>1440</v>
      </c>
      <c r="MVJ48" s="19" t="s">
        <v>1440</v>
      </c>
      <c r="MVK48" s="19" t="s">
        <v>1440</v>
      </c>
      <c r="MVL48" s="19" t="s">
        <v>1440</v>
      </c>
      <c r="MVM48" s="19" t="s">
        <v>1440</v>
      </c>
      <c r="MVN48" s="19" t="s">
        <v>1440</v>
      </c>
      <c r="MVO48" s="19" t="s">
        <v>1440</v>
      </c>
      <c r="MVP48" s="19" t="s">
        <v>1440</v>
      </c>
      <c r="MVQ48" s="19" t="s">
        <v>1440</v>
      </c>
      <c r="MVR48" s="19" t="s">
        <v>1440</v>
      </c>
      <c r="MVS48" s="19" t="s">
        <v>1440</v>
      </c>
      <c r="MVT48" s="19" t="s">
        <v>1440</v>
      </c>
      <c r="MVU48" s="19" t="s">
        <v>1440</v>
      </c>
      <c r="MVV48" s="19" t="s">
        <v>1440</v>
      </c>
      <c r="MVW48" s="19" t="s">
        <v>1440</v>
      </c>
      <c r="MVX48" s="19" t="s">
        <v>1440</v>
      </c>
      <c r="MVY48" s="19" t="s">
        <v>1440</v>
      </c>
      <c r="MVZ48" s="19" t="s">
        <v>1440</v>
      </c>
      <c r="MWA48" s="19" t="s">
        <v>1440</v>
      </c>
      <c r="MWB48" s="19" t="s">
        <v>1440</v>
      </c>
      <c r="MWC48" s="19" t="s">
        <v>1440</v>
      </c>
      <c r="MWD48" s="19" t="s">
        <v>1440</v>
      </c>
      <c r="MWE48" s="19" t="s">
        <v>1440</v>
      </c>
      <c r="MWF48" s="19" t="s">
        <v>1440</v>
      </c>
      <c r="MWG48" s="19" t="s">
        <v>1440</v>
      </c>
      <c r="MWH48" s="19" t="s">
        <v>1440</v>
      </c>
      <c r="MWI48" s="19" t="s">
        <v>1440</v>
      </c>
      <c r="MWJ48" s="19" t="s">
        <v>1440</v>
      </c>
      <c r="MWK48" s="19" t="s">
        <v>1440</v>
      </c>
      <c r="MWL48" s="19" t="s">
        <v>1440</v>
      </c>
      <c r="MWM48" s="19" t="s">
        <v>1440</v>
      </c>
      <c r="MWN48" s="19" t="s">
        <v>1440</v>
      </c>
      <c r="MWO48" s="19" t="s">
        <v>1440</v>
      </c>
      <c r="MWP48" s="19" t="s">
        <v>1440</v>
      </c>
      <c r="MWQ48" s="19" t="s">
        <v>1440</v>
      </c>
      <c r="MWR48" s="19" t="s">
        <v>1440</v>
      </c>
      <c r="MWS48" s="19" t="s">
        <v>1440</v>
      </c>
      <c r="MWT48" s="19" t="s">
        <v>1440</v>
      </c>
      <c r="MWU48" s="19" t="s">
        <v>1440</v>
      </c>
      <c r="MWV48" s="19" t="s">
        <v>1440</v>
      </c>
      <c r="MWW48" s="19" t="s">
        <v>1440</v>
      </c>
      <c r="MWX48" s="19" t="s">
        <v>1440</v>
      </c>
      <c r="MWY48" s="19" t="s">
        <v>1440</v>
      </c>
      <c r="MWZ48" s="19" t="s">
        <v>1440</v>
      </c>
      <c r="MXA48" s="19" t="s">
        <v>1440</v>
      </c>
      <c r="MXB48" s="19" t="s">
        <v>1440</v>
      </c>
      <c r="MXC48" s="19" t="s">
        <v>1440</v>
      </c>
      <c r="MXD48" s="19" t="s">
        <v>1440</v>
      </c>
      <c r="MXE48" s="19" t="s">
        <v>1440</v>
      </c>
      <c r="MXF48" s="19" t="s">
        <v>1440</v>
      </c>
      <c r="MXG48" s="19" t="s">
        <v>1440</v>
      </c>
      <c r="MXH48" s="19" t="s">
        <v>1440</v>
      </c>
      <c r="MXI48" s="19" t="s">
        <v>1440</v>
      </c>
      <c r="MXJ48" s="19" t="s">
        <v>1440</v>
      </c>
      <c r="MXK48" s="19" t="s">
        <v>1440</v>
      </c>
      <c r="MXL48" s="19" t="s">
        <v>1440</v>
      </c>
      <c r="MXM48" s="19" t="s">
        <v>1440</v>
      </c>
      <c r="MXN48" s="19" t="s">
        <v>1440</v>
      </c>
      <c r="MXO48" s="19" t="s">
        <v>1440</v>
      </c>
      <c r="MXP48" s="19" t="s">
        <v>1440</v>
      </c>
      <c r="MXQ48" s="19" t="s">
        <v>1440</v>
      </c>
      <c r="MXR48" s="19" t="s">
        <v>1440</v>
      </c>
      <c r="MXS48" s="19" t="s">
        <v>1440</v>
      </c>
      <c r="MXT48" s="19" t="s">
        <v>1440</v>
      </c>
      <c r="MXU48" s="19" t="s">
        <v>1440</v>
      </c>
      <c r="MXV48" s="19" t="s">
        <v>1440</v>
      </c>
      <c r="MXW48" s="19" t="s">
        <v>1440</v>
      </c>
      <c r="MXX48" s="19" t="s">
        <v>1440</v>
      </c>
      <c r="MXY48" s="19" t="s">
        <v>1440</v>
      </c>
      <c r="MXZ48" s="19" t="s">
        <v>1440</v>
      </c>
      <c r="MYA48" s="19" t="s">
        <v>1440</v>
      </c>
      <c r="MYB48" s="19" t="s">
        <v>1440</v>
      </c>
      <c r="MYC48" s="19" t="s">
        <v>1440</v>
      </c>
      <c r="MYD48" s="19" t="s">
        <v>1440</v>
      </c>
      <c r="MYE48" s="19" t="s">
        <v>1440</v>
      </c>
      <c r="MYF48" s="19" t="s">
        <v>1440</v>
      </c>
      <c r="MYG48" s="19" t="s">
        <v>1440</v>
      </c>
      <c r="MYH48" s="19" t="s">
        <v>1440</v>
      </c>
      <c r="MYI48" s="19" t="s">
        <v>1440</v>
      </c>
      <c r="MYJ48" s="19" t="s">
        <v>1440</v>
      </c>
      <c r="MYK48" s="19" t="s">
        <v>1440</v>
      </c>
      <c r="MYL48" s="19" t="s">
        <v>1440</v>
      </c>
      <c r="MYM48" s="19" t="s">
        <v>1440</v>
      </c>
      <c r="MYN48" s="19" t="s">
        <v>1440</v>
      </c>
      <c r="MYO48" s="19" t="s">
        <v>1440</v>
      </c>
      <c r="MYP48" s="19" t="s">
        <v>1440</v>
      </c>
      <c r="MYQ48" s="19" t="s">
        <v>1440</v>
      </c>
      <c r="MYR48" s="19" t="s">
        <v>1440</v>
      </c>
      <c r="MYS48" s="19" t="s">
        <v>1440</v>
      </c>
      <c r="MYT48" s="19" t="s">
        <v>1440</v>
      </c>
      <c r="MYU48" s="19" t="s">
        <v>1440</v>
      </c>
      <c r="MYV48" s="19" t="s">
        <v>1440</v>
      </c>
      <c r="MYW48" s="19" t="s">
        <v>1440</v>
      </c>
      <c r="MYX48" s="19" t="s">
        <v>1440</v>
      </c>
      <c r="MYY48" s="19" t="s">
        <v>1440</v>
      </c>
      <c r="MYZ48" s="19" t="s">
        <v>1440</v>
      </c>
      <c r="MZA48" s="19" t="s">
        <v>1440</v>
      </c>
      <c r="MZB48" s="19" t="s">
        <v>1440</v>
      </c>
      <c r="MZC48" s="19" t="s">
        <v>1440</v>
      </c>
      <c r="MZD48" s="19" t="s">
        <v>1440</v>
      </c>
      <c r="MZE48" s="19" t="s">
        <v>1440</v>
      </c>
      <c r="MZF48" s="19" t="s">
        <v>1440</v>
      </c>
      <c r="MZG48" s="19" t="s">
        <v>1440</v>
      </c>
      <c r="MZH48" s="19" t="s">
        <v>1440</v>
      </c>
      <c r="MZI48" s="19" t="s">
        <v>1440</v>
      </c>
      <c r="MZJ48" s="19" t="s">
        <v>1440</v>
      </c>
      <c r="MZK48" s="19" t="s">
        <v>1440</v>
      </c>
      <c r="MZL48" s="19" t="s">
        <v>1440</v>
      </c>
      <c r="MZM48" s="19" t="s">
        <v>1440</v>
      </c>
      <c r="MZN48" s="19" t="s">
        <v>1440</v>
      </c>
      <c r="MZO48" s="19" t="s">
        <v>1440</v>
      </c>
      <c r="MZP48" s="19" t="s">
        <v>1440</v>
      </c>
      <c r="MZQ48" s="19" t="s">
        <v>1440</v>
      </c>
      <c r="MZR48" s="19" t="s">
        <v>1440</v>
      </c>
      <c r="MZS48" s="19" t="s">
        <v>1440</v>
      </c>
      <c r="MZT48" s="19" t="s">
        <v>1440</v>
      </c>
      <c r="MZU48" s="19" t="s">
        <v>1440</v>
      </c>
      <c r="MZV48" s="19" t="s">
        <v>1440</v>
      </c>
      <c r="MZW48" s="19" t="s">
        <v>1440</v>
      </c>
      <c r="MZX48" s="19" t="s">
        <v>1440</v>
      </c>
      <c r="MZY48" s="19" t="s">
        <v>1440</v>
      </c>
      <c r="MZZ48" s="19" t="s">
        <v>1440</v>
      </c>
      <c r="NAA48" s="19" t="s">
        <v>1440</v>
      </c>
      <c r="NAB48" s="19" t="s">
        <v>1440</v>
      </c>
      <c r="NAC48" s="19" t="s">
        <v>1440</v>
      </c>
      <c r="NAD48" s="19" t="s">
        <v>1440</v>
      </c>
      <c r="NAE48" s="19" t="s">
        <v>1440</v>
      </c>
      <c r="NAF48" s="19" t="s">
        <v>1440</v>
      </c>
      <c r="NAG48" s="19" t="s">
        <v>1440</v>
      </c>
      <c r="NAH48" s="19" t="s">
        <v>1440</v>
      </c>
      <c r="NAI48" s="19" t="s">
        <v>1440</v>
      </c>
      <c r="NAJ48" s="19" t="s">
        <v>1440</v>
      </c>
      <c r="NAK48" s="19" t="s">
        <v>1440</v>
      </c>
      <c r="NAL48" s="19" t="s">
        <v>1440</v>
      </c>
      <c r="NAM48" s="19" t="s">
        <v>1440</v>
      </c>
      <c r="NAN48" s="19" t="s">
        <v>1440</v>
      </c>
      <c r="NAO48" s="19" t="s">
        <v>1440</v>
      </c>
      <c r="NAP48" s="19" t="s">
        <v>1440</v>
      </c>
      <c r="NAQ48" s="19" t="s">
        <v>1440</v>
      </c>
      <c r="NAR48" s="19" t="s">
        <v>1440</v>
      </c>
      <c r="NAS48" s="19" t="s">
        <v>1440</v>
      </c>
      <c r="NAT48" s="19" t="s">
        <v>1440</v>
      </c>
      <c r="NAU48" s="19" t="s">
        <v>1440</v>
      </c>
      <c r="NAV48" s="19" t="s">
        <v>1440</v>
      </c>
      <c r="NAW48" s="19" t="s">
        <v>1440</v>
      </c>
      <c r="NAX48" s="19" t="s">
        <v>1440</v>
      </c>
      <c r="NAY48" s="19" t="s">
        <v>1440</v>
      </c>
      <c r="NAZ48" s="19" t="s">
        <v>1440</v>
      </c>
      <c r="NBA48" s="19" t="s">
        <v>1440</v>
      </c>
      <c r="NBB48" s="19" t="s">
        <v>1440</v>
      </c>
      <c r="NBC48" s="19" t="s">
        <v>1440</v>
      </c>
      <c r="NBD48" s="19" t="s">
        <v>1440</v>
      </c>
      <c r="NBE48" s="19" t="s">
        <v>1440</v>
      </c>
      <c r="NBF48" s="19" t="s">
        <v>1440</v>
      </c>
      <c r="NBG48" s="19" t="s">
        <v>1440</v>
      </c>
      <c r="NBH48" s="19" t="s">
        <v>1440</v>
      </c>
      <c r="NBI48" s="19" t="s">
        <v>1440</v>
      </c>
      <c r="NBJ48" s="19" t="s">
        <v>1440</v>
      </c>
      <c r="NBK48" s="19" t="s">
        <v>1440</v>
      </c>
      <c r="NBL48" s="19" t="s">
        <v>1440</v>
      </c>
      <c r="NBM48" s="19" t="s">
        <v>1440</v>
      </c>
      <c r="NBN48" s="19" t="s">
        <v>1440</v>
      </c>
      <c r="NBO48" s="19" t="s">
        <v>1440</v>
      </c>
      <c r="NBP48" s="19" t="s">
        <v>1440</v>
      </c>
      <c r="NBQ48" s="19" t="s">
        <v>1440</v>
      </c>
      <c r="NBR48" s="19" t="s">
        <v>1440</v>
      </c>
      <c r="NBS48" s="19" t="s">
        <v>1440</v>
      </c>
      <c r="NBT48" s="19" t="s">
        <v>1440</v>
      </c>
      <c r="NBU48" s="19" t="s">
        <v>1440</v>
      </c>
      <c r="NBV48" s="19" t="s">
        <v>1440</v>
      </c>
      <c r="NBW48" s="19" t="s">
        <v>1440</v>
      </c>
      <c r="NBX48" s="19" t="s">
        <v>1440</v>
      </c>
      <c r="NBY48" s="19" t="s">
        <v>1440</v>
      </c>
      <c r="NBZ48" s="19" t="s">
        <v>1440</v>
      </c>
      <c r="NCA48" s="19" t="s">
        <v>1440</v>
      </c>
      <c r="NCB48" s="19" t="s">
        <v>1440</v>
      </c>
      <c r="NCC48" s="19" t="s">
        <v>1440</v>
      </c>
      <c r="NCD48" s="19" t="s">
        <v>1440</v>
      </c>
      <c r="NCE48" s="19" t="s">
        <v>1440</v>
      </c>
      <c r="NCF48" s="19" t="s">
        <v>1440</v>
      </c>
      <c r="NCG48" s="19" t="s">
        <v>1440</v>
      </c>
      <c r="NCH48" s="19" t="s">
        <v>1440</v>
      </c>
      <c r="NCI48" s="19" t="s">
        <v>1440</v>
      </c>
      <c r="NCJ48" s="19" t="s">
        <v>1440</v>
      </c>
      <c r="NCK48" s="19" t="s">
        <v>1440</v>
      </c>
      <c r="NCL48" s="19" t="s">
        <v>1440</v>
      </c>
      <c r="NCM48" s="19" t="s">
        <v>1440</v>
      </c>
      <c r="NCN48" s="19" t="s">
        <v>1440</v>
      </c>
      <c r="NCO48" s="19" t="s">
        <v>1440</v>
      </c>
      <c r="NCP48" s="19" t="s">
        <v>1440</v>
      </c>
      <c r="NCQ48" s="19" t="s">
        <v>1440</v>
      </c>
      <c r="NCR48" s="19" t="s">
        <v>1440</v>
      </c>
      <c r="NCS48" s="19" t="s">
        <v>1440</v>
      </c>
      <c r="NCT48" s="19" t="s">
        <v>1440</v>
      </c>
      <c r="NCU48" s="19" t="s">
        <v>1440</v>
      </c>
      <c r="NCV48" s="19" t="s">
        <v>1440</v>
      </c>
      <c r="NCW48" s="19" t="s">
        <v>1440</v>
      </c>
      <c r="NCX48" s="19" t="s">
        <v>1440</v>
      </c>
      <c r="NCY48" s="19" t="s">
        <v>1440</v>
      </c>
      <c r="NCZ48" s="19" t="s">
        <v>1440</v>
      </c>
      <c r="NDA48" s="19" t="s">
        <v>1440</v>
      </c>
      <c r="NDB48" s="19" t="s">
        <v>1440</v>
      </c>
      <c r="NDC48" s="19" t="s">
        <v>1440</v>
      </c>
      <c r="NDD48" s="19" t="s">
        <v>1440</v>
      </c>
      <c r="NDE48" s="19" t="s">
        <v>1440</v>
      </c>
      <c r="NDF48" s="19" t="s">
        <v>1440</v>
      </c>
      <c r="NDG48" s="19" t="s">
        <v>1440</v>
      </c>
      <c r="NDH48" s="19" t="s">
        <v>1440</v>
      </c>
      <c r="NDI48" s="19" t="s">
        <v>1440</v>
      </c>
      <c r="NDJ48" s="19" t="s">
        <v>1440</v>
      </c>
      <c r="NDK48" s="19" t="s">
        <v>1440</v>
      </c>
      <c r="NDL48" s="19" t="s">
        <v>1440</v>
      </c>
      <c r="NDM48" s="19" t="s">
        <v>1440</v>
      </c>
      <c r="NDN48" s="19" t="s">
        <v>1440</v>
      </c>
      <c r="NDO48" s="19" t="s">
        <v>1440</v>
      </c>
      <c r="NDP48" s="19" t="s">
        <v>1440</v>
      </c>
      <c r="NDQ48" s="19" t="s">
        <v>1440</v>
      </c>
      <c r="NDR48" s="19" t="s">
        <v>1440</v>
      </c>
      <c r="NDS48" s="19" t="s">
        <v>1440</v>
      </c>
      <c r="NDT48" s="19" t="s">
        <v>1440</v>
      </c>
      <c r="NDU48" s="19" t="s">
        <v>1440</v>
      </c>
      <c r="NDV48" s="19" t="s">
        <v>1440</v>
      </c>
      <c r="NDW48" s="19" t="s">
        <v>1440</v>
      </c>
      <c r="NDX48" s="19" t="s">
        <v>1440</v>
      </c>
      <c r="NDY48" s="19" t="s">
        <v>1440</v>
      </c>
      <c r="NDZ48" s="19" t="s">
        <v>1440</v>
      </c>
      <c r="NEA48" s="19" t="s">
        <v>1440</v>
      </c>
      <c r="NEB48" s="19" t="s">
        <v>1440</v>
      </c>
      <c r="NEC48" s="19" t="s">
        <v>1440</v>
      </c>
      <c r="NED48" s="19" t="s">
        <v>1440</v>
      </c>
      <c r="NEE48" s="19" t="s">
        <v>1440</v>
      </c>
      <c r="NEF48" s="19" t="s">
        <v>1440</v>
      </c>
      <c r="NEG48" s="19" t="s">
        <v>1440</v>
      </c>
      <c r="NEH48" s="19" t="s">
        <v>1440</v>
      </c>
      <c r="NEI48" s="19" t="s">
        <v>1440</v>
      </c>
      <c r="NEJ48" s="19" t="s">
        <v>1440</v>
      </c>
      <c r="NEK48" s="19" t="s">
        <v>1440</v>
      </c>
      <c r="NEL48" s="19" t="s">
        <v>1440</v>
      </c>
      <c r="NEM48" s="19" t="s">
        <v>1440</v>
      </c>
      <c r="NEN48" s="19" t="s">
        <v>1440</v>
      </c>
      <c r="NEO48" s="19" t="s">
        <v>1440</v>
      </c>
      <c r="NEP48" s="19" t="s">
        <v>1440</v>
      </c>
      <c r="NEQ48" s="19" t="s">
        <v>1440</v>
      </c>
      <c r="NER48" s="19" t="s">
        <v>1440</v>
      </c>
      <c r="NES48" s="19" t="s">
        <v>1440</v>
      </c>
      <c r="NET48" s="19" t="s">
        <v>1440</v>
      </c>
      <c r="NEU48" s="19" t="s">
        <v>1440</v>
      </c>
      <c r="NEV48" s="19" t="s">
        <v>1440</v>
      </c>
      <c r="NEW48" s="19" t="s">
        <v>1440</v>
      </c>
      <c r="NEX48" s="19" t="s">
        <v>1440</v>
      </c>
      <c r="NEY48" s="19" t="s">
        <v>1440</v>
      </c>
      <c r="NEZ48" s="19" t="s">
        <v>1440</v>
      </c>
      <c r="NFA48" s="19" t="s">
        <v>1440</v>
      </c>
      <c r="NFB48" s="19" t="s">
        <v>1440</v>
      </c>
      <c r="NFC48" s="19" t="s">
        <v>1440</v>
      </c>
      <c r="NFD48" s="19" t="s">
        <v>1440</v>
      </c>
      <c r="NFE48" s="19" t="s">
        <v>1440</v>
      </c>
      <c r="NFF48" s="19" t="s">
        <v>1440</v>
      </c>
      <c r="NFG48" s="19" t="s">
        <v>1440</v>
      </c>
      <c r="NFH48" s="19" t="s">
        <v>1440</v>
      </c>
      <c r="NFI48" s="19" t="s">
        <v>1440</v>
      </c>
      <c r="NFJ48" s="19" t="s">
        <v>1440</v>
      </c>
      <c r="NFK48" s="19" t="s">
        <v>1440</v>
      </c>
      <c r="NFL48" s="19" t="s">
        <v>1440</v>
      </c>
      <c r="NFM48" s="19" t="s">
        <v>1440</v>
      </c>
      <c r="NFN48" s="19" t="s">
        <v>1440</v>
      </c>
      <c r="NFO48" s="19" t="s">
        <v>1440</v>
      </c>
      <c r="NFP48" s="19" t="s">
        <v>1440</v>
      </c>
      <c r="NFQ48" s="19" t="s">
        <v>1440</v>
      </c>
      <c r="NFR48" s="19" t="s">
        <v>1440</v>
      </c>
      <c r="NFS48" s="19" t="s">
        <v>1440</v>
      </c>
      <c r="NFT48" s="19" t="s">
        <v>1440</v>
      </c>
      <c r="NFU48" s="19" t="s">
        <v>1440</v>
      </c>
      <c r="NFV48" s="19" t="s">
        <v>1440</v>
      </c>
      <c r="NFW48" s="19" t="s">
        <v>1440</v>
      </c>
      <c r="NFX48" s="19" t="s">
        <v>1440</v>
      </c>
      <c r="NFY48" s="19" t="s">
        <v>1440</v>
      </c>
      <c r="NFZ48" s="19" t="s">
        <v>1440</v>
      </c>
      <c r="NGA48" s="19" t="s">
        <v>1440</v>
      </c>
      <c r="NGB48" s="19" t="s">
        <v>1440</v>
      </c>
      <c r="NGC48" s="19" t="s">
        <v>1440</v>
      </c>
      <c r="NGD48" s="19" t="s">
        <v>1440</v>
      </c>
      <c r="NGE48" s="19" t="s">
        <v>1440</v>
      </c>
      <c r="NGF48" s="19" t="s">
        <v>1440</v>
      </c>
      <c r="NGG48" s="19" t="s">
        <v>1440</v>
      </c>
      <c r="NGH48" s="19" t="s">
        <v>1440</v>
      </c>
      <c r="NGI48" s="19" t="s">
        <v>1440</v>
      </c>
      <c r="NGJ48" s="19" t="s">
        <v>1440</v>
      </c>
      <c r="NGK48" s="19" t="s">
        <v>1440</v>
      </c>
      <c r="NGL48" s="19" t="s">
        <v>1440</v>
      </c>
      <c r="NGM48" s="19" t="s">
        <v>1440</v>
      </c>
      <c r="NGN48" s="19" t="s">
        <v>1440</v>
      </c>
      <c r="NGO48" s="19" t="s">
        <v>1440</v>
      </c>
      <c r="NGP48" s="19" t="s">
        <v>1440</v>
      </c>
      <c r="NGQ48" s="19" t="s">
        <v>1440</v>
      </c>
      <c r="NGR48" s="19" t="s">
        <v>1440</v>
      </c>
      <c r="NGS48" s="19" t="s">
        <v>1440</v>
      </c>
      <c r="NGT48" s="19" t="s">
        <v>1440</v>
      </c>
      <c r="NGU48" s="19" t="s">
        <v>1440</v>
      </c>
      <c r="NGV48" s="19" t="s">
        <v>1440</v>
      </c>
      <c r="NGW48" s="19" t="s">
        <v>1440</v>
      </c>
      <c r="NGX48" s="19" t="s">
        <v>1440</v>
      </c>
      <c r="NGY48" s="19" t="s">
        <v>1440</v>
      </c>
      <c r="NGZ48" s="19" t="s">
        <v>1440</v>
      </c>
      <c r="NHA48" s="19" t="s">
        <v>1440</v>
      </c>
      <c r="NHB48" s="19" t="s">
        <v>1440</v>
      </c>
      <c r="NHC48" s="19" t="s">
        <v>1440</v>
      </c>
      <c r="NHD48" s="19" t="s">
        <v>1440</v>
      </c>
      <c r="NHE48" s="19" t="s">
        <v>1440</v>
      </c>
      <c r="NHF48" s="19" t="s">
        <v>1440</v>
      </c>
      <c r="NHG48" s="19" t="s">
        <v>1440</v>
      </c>
      <c r="NHH48" s="19" t="s">
        <v>1440</v>
      </c>
      <c r="NHI48" s="19" t="s">
        <v>1440</v>
      </c>
      <c r="NHJ48" s="19" t="s">
        <v>1440</v>
      </c>
      <c r="NHK48" s="19" t="s">
        <v>1440</v>
      </c>
      <c r="NHL48" s="19" t="s">
        <v>1440</v>
      </c>
      <c r="NHM48" s="19" t="s">
        <v>1440</v>
      </c>
      <c r="NHN48" s="19" t="s">
        <v>1440</v>
      </c>
      <c r="NHO48" s="19" t="s">
        <v>1440</v>
      </c>
      <c r="NHP48" s="19" t="s">
        <v>1440</v>
      </c>
      <c r="NHQ48" s="19" t="s">
        <v>1440</v>
      </c>
      <c r="NHR48" s="19" t="s">
        <v>1440</v>
      </c>
      <c r="NHS48" s="19" t="s">
        <v>1440</v>
      </c>
      <c r="NHT48" s="19" t="s">
        <v>1440</v>
      </c>
      <c r="NHU48" s="19" t="s">
        <v>1440</v>
      </c>
      <c r="NHV48" s="19" t="s">
        <v>1440</v>
      </c>
      <c r="NHW48" s="19" t="s">
        <v>1440</v>
      </c>
      <c r="NHX48" s="19" t="s">
        <v>1440</v>
      </c>
      <c r="NHY48" s="19" t="s">
        <v>1440</v>
      </c>
      <c r="NHZ48" s="19" t="s">
        <v>1440</v>
      </c>
      <c r="NIA48" s="19" t="s">
        <v>1440</v>
      </c>
      <c r="NIB48" s="19" t="s">
        <v>1440</v>
      </c>
      <c r="NIC48" s="19" t="s">
        <v>1440</v>
      </c>
      <c r="NID48" s="19" t="s">
        <v>1440</v>
      </c>
      <c r="NIE48" s="19" t="s">
        <v>1440</v>
      </c>
      <c r="NIF48" s="19" t="s">
        <v>1440</v>
      </c>
      <c r="NIG48" s="19" t="s">
        <v>1440</v>
      </c>
      <c r="NIH48" s="19" t="s">
        <v>1440</v>
      </c>
      <c r="NII48" s="19" t="s">
        <v>1440</v>
      </c>
      <c r="NIJ48" s="19" t="s">
        <v>1440</v>
      </c>
      <c r="NIK48" s="19" t="s">
        <v>1440</v>
      </c>
      <c r="NIL48" s="19" t="s">
        <v>1440</v>
      </c>
      <c r="NIM48" s="19" t="s">
        <v>1440</v>
      </c>
      <c r="NIN48" s="19" t="s">
        <v>1440</v>
      </c>
      <c r="NIO48" s="19" t="s">
        <v>1440</v>
      </c>
      <c r="NIP48" s="19" t="s">
        <v>1440</v>
      </c>
      <c r="NIQ48" s="19" t="s">
        <v>1440</v>
      </c>
      <c r="NIR48" s="19" t="s">
        <v>1440</v>
      </c>
      <c r="NIS48" s="19" t="s">
        <v>1440</v>
      </c>
      <c r="NIT48" s="19" t="s">
        <v>1440</v>
      </c>
      <c r="NIU48" s="19" t="s">
        <v>1440</v>
      </c>
      <c r="NIV48" s="19" t="s">
        <v>1440</v>
      </c>
      <c r="NIW48" s="19" t="s">
        <v>1440</v>
      </c>
      <c r="NIX48" s="19" t="s">
        <v>1440</v>
      </c>
      <c r="NIY48" s="19" t="s">
        <v>1440</v>
      </c>
      <c r="NIZ48" s="19" t="s">
        <v>1440</v>
      </c>
      <c r="NJA48" s="19" t="s">
        <v>1440</v>
      </c>
      <c r="NJB48" s="19" t="s">
        <v>1440</v>
      </c>
      <c r="NJC48" s="19" t="s">
        <v>1440</v>
      </c>
      <c r="NJD48" s="19" t="s">
        <v>1440</v>
      </c>
      <c r="NJE48" s="19" t="s">
        <v>1440</v>
      </c>
      <c r="NJF48" s="19" t="s">
        <v>1440</v>
      </c>
      <c r="NJG48" s="19" t="s">
        <v>1440</v>
      </c>
      <c r="NJH48" s="19" t="s">
        <v>1440</v>
      </c>
      <c r="NJI48" s="19" t="s">
        <v>1440</v>
      </c>
      <c r="NJJ48" s="19" t="s">
        <v>1440</v>
      </c>
      <c r="NJK48" s="19" t="s">
        <v>1440</v>
      </c>
      <c r="NJL48" s="19" t="s">
        <v>1440</v>
      </c>
      <c r="NJM48" s="19" t="s">
        <v>1440</v>
      </c>
      <c r="NJN48" s="19" t="s">
        <v>1440</v>
      </c>
      <c r="NJO48" s="19" t="s">
        <v>1440</v>
      </c>
      <c r="NJP48" s="19" t="s">
        <v>1440</v>
      </c>
      <c r="NJQ48" s="19" t="s">
        <v>1440</v>
      </c>
      <c r="NJR48" s="19" t="s">
        <v>1440</v>
      </c>
      <c r="NJS48" s="19" t="s">
        <v>1440</v>
      </c>
      <c r="NJT48" s="19" t="s">
        <v>1440</v>
      </c>
      <c r="NJU48" s="19" t="s">
        <v>1440</v>
      </c>
      <c r="NJV48" s="19" t="s">
        <v>1440</v>
      </c>
      <c r="NJW48" s="19" t="s">
        <v>1440</v>
      </c>
      <c r="NJX48" s="19" t="s">
        <v>1440</v>
      </c>
      <c r="NJY48" s="19" t="s">
        <v>1440</v>
      </c>
      <c r="NJZ48" s="19" t="s">
        <v>1440</v>
      </c>
      <c r="NKA48" s="19" t="s">
        <v>1440</v>
      </c>
      <c r="NKB48" s="19" t="s">
        <v>1440</v>
      </c>
      <c r="NKC48" s="19" t="s">
        <v>1440</v>
      </c>
      <c r="NKD48" s="19" t="s">
        <v>1440</v>
      </c>
      <c r="NKE48" s="19" t="s">
        <v>1440</v>
      </c>
      <c r="NKF48" s="19" t="s">
        <v>1440</v>
      </c>
      <c r="NKG48" s="19" t="s">
        <v>1440</v>
      </c>
      <c r="NKH48" s="19" t="s">
        <v>1440</v>
      </c>
      <c r="NKI48" s="19" t="s">
        <v>1440</v>
      </c>
      <c r="NKJ48" s="19" t="s">
        <v>1440</v>
      </c>
      <c r="NKK48" s="19" t="s">
        <v>1440</v>
      </c>
      <c r="NKL48" s="19" t="s">
        <v>1440</v>
      </c>
      <c r="NKM48" s="19" t="s">
        <v>1440</v>
      </c>
      <c r="NKN48" s="19" t="s">
        <v>1440</v>
      </c>
      <c r="NKO48" s="19" t="s">
        <v>1440</v>
      </c>
      <c r="NKP48" s="19" t="s">
        <v>1440</v>
      </c>
      <c r="NKQ48" s="19" t="s">
        <v>1440</v>
      </c>
      <c r="NKR48" s="19" t="s">
        <v>1440</v>
      </c>
      <c r="NKS48" s="19" t="s">
        <v>1440</v>
      </c>
      <c r="NKT48" s="19" t="s">
        <v>1440</v>
      </c>
      <c r="NKU48" s="19" t="s">
        <v>1440</v>
      </c>
      <c r="NKV48" s="19" t="s">
        <v>1440</v>
      </c>
      <c r="NKW48" s="19" t="s">
        <v>1440</v>
      </c>
      <c r="NKX48" s="19" t="s">
        <v>1440</v>
      </c>
      <c r="NKY48" s="19" t="s">
        <v>1440</v>
      </c>
      <c r="NKZ48" s="19" t="s">
        <v>1440</v>
      </c>
      <c r="NLA48" s="19" t="s">
        <v>1440</v>
      </c>
      <c r="NLB48" s="19" t="s">
        <v>1440</v>
      </c>
      <c r="NLC48" s="19" t="s">
        <v>1440</v>
      </c>
      <c r="NLD48" s="19" t="s">
        <v>1440</v>
      </c>
      <c r="NLE48" s="19" t="s">
        <v>1440</v>
      </c>
      <c r="NLF48" s="19" t="s">
        <v>1440</v>
      </c>
      <c r="NLG48" s="19" t="s">
        <v>1440</v>
      </c>
      <c r="NLH48" s="19" t="s">
        <v>1440</v>
      </c>
      <c r="NLI48" s="19" t="s">
        <v>1440</v>
      </c>
      <c r="NLJ48" s="19" t="s">
        <v>1440</v>
      </c>
      <c r="NLK48" s="19" t="s">
        <v>1440</v>
      </c>
      <c r="NLL48" s="19" t="s">
        <v>1440</v>
      </c>
      <c r="NLM48" s="19" t="s">
        <v>1440</v>
      </c>
      <c r="NLN48" s="19" t="s">
        <v>1440</v>
      </c>
      <c r="NLO48" s="19" t="s">
        <v>1440</v>
      </c>
      <c r="NLP48" s="19" t="s">
        <v>1440</v>
      </c>
      <c r="NLQ48" s="19" t="s">
        <v>1440</v>
      </c>
      <c r="NLR48" s="19" t="s">
        <v>1440</v>
      </c>
      <c r="NLS48" s="19" t="s">
        <v>1440</v>
      </c>
      <c r="NLT48" s="19" t="s">
        <v>1440</v>
      </c>
      <c r="NLU48" s="19" t="s">
        <v>1440</v>
      </c>
      <c r="NLV48" s="19" t="s">
        <v>1440</v>
      </c>
      <c r="NLW48" s="19" t="s">
        <v>1440</v>
      </c>
      <c r="NLX48" s="19" t="s">
        <v>1440</v>
      </c>
      <c r="NLY48" s="19" t="s">
        <v>1440</v>
      </c>
      <c r="NLZ48" s="19" t="s">
        <v>1440</v>
      </c>
      <c r="NMA48" s="19" t="s">
        <v>1440</v>
      </c>
      <c r="NMB48" s="19" t="s">
        <v>1440</v>
      </c>
      <c r="NMC48" s="19" t="s">
        <v>1440</v>
      </c>
      <c r="NMD48" s="19" t="s">
        <v>1440</v>
      </c>
      <c r="NME48" s="19" t="s">
        <v>1440</v>
      </c>
      <c r="NMF48" s="19" t="s">
        <v>1440</v>
      </c>
      <c r="NMG48" s="19" t="s">
        <v>1440</v>
      </c>
      <c r="NMH48" s="19" t="s">
        <v>1440</v>
      </c>
      <c r="NMI48" s="19" t="s">
        <v>1440</v>
      </c>
      <c r="NMJ48" s="19" t="s">
        <v>1440</v>
      </c>
      <c r="NMK48" s="19" t="s">
        <v>1440</v>
      </c>
      <c r="NML48" s="19" t="s">
        <v>1440</v>
      </c>
      <c r="NMM48" s="19" t="s">
        <v>1440</v>
      </c>
      <c r="NMN48" s="19" t="s">
        <v>1440</v>
      </c>
      <c r="NMO48" s="19" t="s">
        <v>1440</v>
      </c>
      <c r="NMP48" s="19" t="s">
        <v>1440</v>
      </c>
      <c r="NMQ48" s="19" t="s">
        <v>1440</v>
      </c>
      <c r="NMR48" s="19" t="s">
        <v>1440</v>
      </c>
      <c r="NMS48" s="19" t="s">
        <v>1440</v>
      </c>
      <c r="NMT48" s="19" t="s">
        <v>1440</v>
      </c>
      <c r="NMU48" s="19" t="s">
        <v>1440</v>
      </c>
      <c r="NMV48" s="19" t="s">
        <v>1440</v>
      </c>
      <c r="NMW48" s="19" t="s">
        <v>1440</v>
      </c>
      <c r="NMX48" s="19" t="s">
        <v>1440</v>
      </c>
      <c r="NMY48" s="19" t="s">
        <v>1440</v>
      </c>
      <c r="NMZ48" s="19" t="s">
        <v>1440</v>
      </c>
      <c r="NNA48" s="19" t="s">
        <v>1440</v>
      </c>
      <c r="NNB48" s="19" t="s">
        <v>1440</v>
      </c>
      <c r="NNC48" s="19" t="s">
        <v>1440</v>
      </c>
      <c r="NND48" s="19" t="s">
        <v>1440</v>
      </c>
      <c r="NNE48" s="19" t="s">
        <v>1440</v>
      </c>
      <c r="NNF48" s="19" t="s">
        <v>1440</v>
      </c>
      <c r="NNG48" s="19" t="s">
        <v>1440</v>
      </c>
      <c r="NNH48" s="19" t="s">
        <v>1440</v>
      </c>
      <c r="NNI48" s="19" t="s">
        <v>1440</v>
      </c>
      <c r="NNJ48" s="19" t="s">
        <v>1440</v>
      </c>
      <c r="NNK48" s="19" t="s">
        <v>1440</v>
      </c>
      <c r="NNL48" s="19" t="s">
        <v>1440</v>
      </c>
      <c r="NNM48" s="19" t="s">
        <v>1440</v>
      </c>
      <c r="NNN48" s="19" t="s">
        <v>1440</v>
      </c>
      <c r="NNO48" s="19" t="s">
        <v>1440</v>
      </c>
      <c r="NNP48" s="19" t="s">
        <v>1440</v>
      </c>
      <c r="NNQ48" s="19" t="s">
        <v>1440</v>
      </c>
      <c r="NNR48" s="19" t="s">
        <v>1440</v>
      </c>
      <c r="NNS48" s="19" t="s">
        <v>1440</v>
      </c>
      <c r="NNT48" s="19" t="s">
        <v>1440</v>
      </c>
      <c r="NNU48" s="19" t="s">
        <v>1440</v>
      </c>
      <c r="NNV48" s="19" t="s">
        <v>1440</v>
      </c>
      <c r="NNW48" s="19" t="s">
        <v>1440</v>
      </c>
      <c r="NNX48" s="19" t="s">
        <v>1440</v>
      </c>
      <c r="NNY48" s="19" t="s">
        <v>1440</v>
      </c>
      <c r="NNZ48" s="19" t="s">
        <v>1440</v>
      </c>
      <c r="NOA48" s="19" t="s">
        <v>1440</v>
      </c>
      <c r="NOB48" s="19" t="s">
        <v>1440</v>
      </c>
      <c r="NOC48" s="19" t="s">
        <v>1440</v>
      </c>
      <c r="NOD48" s="19" t="s">
        <v>1440</v>
      </c>
      <c r="NOE48" s="19" t="s">
        <v>1440</v>
      </c>
      <c r="NOF48" s="19" t="s">
        <v>1440</v>
      </c>
      <c r="NOG48" s="19" t="s">
        <v>1440</v>
      </c>
      <c r="NOH48" s="19" t="s">
        <v>1440</v>
      </c>
      <c r="NOI48" s="19" t="s">
        <v>1440</v>
      </c>
      <c r="NOJ48" s="19" t="s">
        <v>1440</v>
      </c>
      <c r="NOK48" s="19" t="s">
        <v>1440</v>
      </c>
      <c r="NOL48" s="19" t="s">
        <v>1440</v>
      </c>
      <c r="NOM48" s="19" t="s">
        <v>1440</v>
      </c>
      <c r="NON48" s="19" t="s">
        <v>1440</v>
      </c>
      <c r="NOO48" s="19" t="s">
        <v>1440</v>
      </c>
      <c r="NOP48" s="19" t="s">
        <v>1440</v>
      </c>
      <c r="NOQ48" s="19" t="s">
        <v>1440</v>
      </c>
      <c r="NOR48" s="19" t="s">
        <v>1440</v>
      </c>
      <c r="NOS48" s="19" t="s">
        <v>1440</v>
      </c>
      <c r="NOT48" s="19" t="s">
        <v>1440</v>
      </c>
      <c r="NOU48" s="19" t="s">
        <v>1440</v>
      </c>
      <c r="NOV48" s="19" t="s">
        <v>1440</v>
      </c>
      <c r="NOW48" s="19" t="s">
        <v>1440</v>
      </c>
      <c r="NOX48" s="19" t="s">
        <v>1440</v>
      </c>
      <c r="NOY48" s="19" t="s">
        <v>1440</v>
      </c>
      <c r="NOZ48" s="19" t="s">
        <v>1440</v>
      </c>
      <c r="NPA48" s="19" t="s">
        <v>1440</v>
      </c>
      <c r="NPB48" s="19" t="s">
        <v>1440</v>
      </c>
      <c r="NPC48" s="19" t="s">
        <v>1440</v>
      </c>
      <c r="NPD48" s="19" t="s">
        <v>1440</v>
      </c>
      <c r="NPE48" s="19" t="s">
        <v>1440</v>
      </c>
      <c r="NPF48" s="19" t="s">
        <v>1440</v>
      </c>
      <c r="NPG48" s="19" t="s">
        <v>1440</v>
      </c>
      <c r="NPH48" s="19" t="s">
        <v>1440</v>
      </c>
      <c r="NPI48" s="19" t="s">
        <v>1440</v>
      </c>
      <c r="NPJ48" s="19" t="s">
        <v>1440</v>
      </c>
      <c r="NPK48" s="19" t="s">
        <v>1440</v>
      </c>
      <c r="NPL48" s="19" t="s">
        <v>1440</v>
      </c>
      <c r="NPM48" s="19" t="s">
        <v>1440</v>
      </c>
      <c r="NPN48" s="19" t="s">
        <v>1440</v>
      </c>
      <c r="NPO48" s="19" t="s">
        <v>1440</v>
      </c>
      <c r="NPP48" s="19" t="s">
        <v>1440</v>
      </c>
      <c r="NPQ48" s="19" t="s">
        <v>1440</v>
      </c>
      <c r="NPR48" s="19" t="s">
        <v>1440</v>
      </c>
      <c r="NPS48" s="19" t="s">
        <v>1440</v>
      </c>
      <c r="NPT48" s="19" t="s">
        <v>1440</v>
      </c>
      <c r="NPU48" s="19" t="s">
        <v>1440</v>
      </c>
      <c r="NPV48" s="19" t="s">
        <v>1440</v>
      </c>
      <c r="NPW48" s="19" t="s">
        <v>1440</v>
      </c>
      <c r="NPX48" s="19" t="s">
        <v>1440</v>
      </c>
      <c r="NPY48" s="19" t="s">
        <v>1440</v>
      </c>
      <c r="NPZ48" s="19" t="s">
        <v>1440</v>
      </c>
      <c r="NQA48" s="19" t="s">
        <v>1440</v>
      </c>
      <c r="NQB48" s="19" t="s">
        <v>1440</v>
      </c>
      <c r="NQC48" s="19" t="s">
        <v>1440</v>
      </c>
      <c r="NQD48" s="19" t="s">
        <v>1440</v>
      </c>
      <c r="NQE48" s="19" t="s">
        <v>1440</v>
      </c>
      <c r="NQF48" s="19" t="s">
        <v>1440</v>
      </c>
      <c r="NQG48" s="19" t="s">
        <v>1440</v>
      </c>
      <c r="NQH48" s="19" t="s">
        <v>1440</v>
      </c>
      <c r="NQI48" s="19" t="s">
        <v>1440</v>
      </c>
      <c r="NQJ48" s="19" t="s">
        <v>1440</v>
      </c>
      <c r="NQK48" s="19" t="s">
        <v>1440</v>
      </c>
      <c r="NQL48" s="19" t="s">
        <v>1440</v>
      </c>
      <c r="NQM48" s="19" t="s">
        <v>1440</v>
      </c>
      <c r="NQN48" s="19" t="s">
        <v>1440</v>
      </c>
      <c r="NQO48" s="19" t="s">
        <v>1440</v>
      </c>
      <c r="NQP48" s="19" t="s">
        <v>1440</v>
      </c>
      <c r="NQQ48" s="19" t="s">
        <v>1440</v>
      </c>
      <c r="NQR48" s="19" t="s">
        <v>1440</v>
      </c>
      <c r="NQS48" s="19" t="s">
        <v>1440</v>
      </c>
      <c r="NQT48" s="19" t="s">
        <v>1440</v>
      </c>
      <c r="NQU48" s="19" t="s">
        <v>1440</v>
      </c>
      <c r="NQV48" s="19" t="s">
        <v>1440</v>
      </c>
      <c r="NQW48" s="19" t="s">
        <v>1440</v>
      </c>
      <c r="NQX48" s="19" t="s">
        <v>1440</v>
      </c>
      <c r="NQY48" s="19" t="s">
        <v>1440</v>
      </c>
      <c r="NQZ48" s="19" t="s">
        <v>1440</v>
      </c>
      <c r="NRA48" s="19" t="s">
        <v>1440</v>
      </c>
      <c r="NRB48" s="19" t="s">
        <v>1440</v>
      </c>
      <c r="NRC48" s="19" t="s">
        <v>1440</v>
      </c>
      <c r="NRD48" s="19" t="s">
        <v>1440</v>
      </c>
      <c r="NRE48" s="19" t="s">
        <v>1440</v>
      </c>
      <c r="NRF48" s="19" t="s">
        <v>1440</v>
      </c>
      <c r="NRG48" s="19" t="s">
        <v>1440</v>
      </c>
      <c r="NRH48" s="19" t="s">
        <v>1440</v>
      </c>
      <c r="NRI48" s="19" t="s">
        <v>1440</v>
      </c>
      <c r="NRJ48" s="19" t="s">
        <v>1440</v>
      </c>
      <c r="NRK48" s="19" t="s">
        <v>1440</v>
      </c>
      <c r="NRL48" s="19" t="s">
        <v>1440</v>
      </c>
      <c r="NRM48" s="19" t="s">
        <v>1440</v>
      </c>
      <c r="NRN48" s="19" t="s">
        <v>1440</v>
      </c>
      <c r="NRO48" s="19" t="s">
        <v>1440</v>
      </c>
      <c r="NRP48" s="19" t="s">
        <v>1440</v>
      </c>
      <c r="NRQ48" s="19" t="s">
        <v>1440</v>
      </c>
      <c r="NRR48" s="19" t="s">
        <v>1440</v>
      </c>
      <c r="NRS48" s="19" t="s">
        <v>1440</v>
      </c>
      <c r="NRT48" s="19" t="s">
        <v>1440</v>
      </c>
      <c r="NRU48" s="19" t="s">
        <v>1440</v>
      </c>
      <c r="NRV48" s="19" t="s">
        <v>1440</v>
      </c>
      <c r="NRW48" s="19" t="s">
        <v>1440</v>
      </c>
      <c r="NRX48" s="19" t="s">
        <v>1440</v>
      </c>
      <c r="NRY48" s="19" t="s">
        <v>1440</v>
      </c>
      <c r="NRZ48" s="19" t="s">
        <v>1440</v>
      </c>
      <c r="NSA48" s="19" t="s">
        <v>1440</v>
      </c>
      <c r="NSB48" s="19" t="s">
        <v>1440</v>
      </c>
      <c r="NSC48" s="19" t="s">
        <v>1440</v>
      </c>
      <c r="NSD48" s="19" t="s">
        <v>1440</v>
      </c>
      <c r="NSE48" s="19" t="s">
        <v>1440</v>
      </c>
      <c r="NSF48" s="19" t="s">
        <v>1440</v>
      </c>
      <c r="NSG48" s="19" t="s">
        <v>1440</v>
      </c>
      <c r="NSH48" s="19" t="s">
        <v>1440</v>
      </c>
      <c r="NSI48" s="19" t="s">
        <v>1440</v>
      </c>
      <c r="NSJ48" s="19" t="s">
        <v>1440</v>
      </c>
      <c r="NSK48" s="19" t="s">
        <v>1440</v>
      </c>
      <c r="NSL48" s="19" t="s">
        <v>1440</v>
      </c>
      <c r="NSM48" s="19" t="s">
        <v>1440</v>
      </c>
      <c r="NSN48" s="19" t="s">
        <v>1440</v>
      </c>
      <c r="NSO48" s="19" t="s">
        <v>1440</v>
      </c>
      <c r="NSP48" s="19" t="s">
        <v>1440</v>
      </c>
      <c r="NSQ48" s="19" t="s">
        <v>1440</v>
      </c>
      <c r="NSR48" s="19" t="s">
        <v>1440</v>
      </c>
      <c r="NSS48" s="19" t="s">
        <v>1440</v>
      </c>
      <c r="NST48" s="19" t="s">
        <v>1440</v>
      </c>
      <c r="NSU48" s="19" t="s">
        <v>1440</v>
      </c>
      <c r="NSV48" s="19" t="s">
        <v>1440</v>
      </c>
      <c r="NSW48" s="19" t="s">
        <v>1440</v>
      </c>
      <c r="NSX48" s="19" t="s">
        <v>1440</v>
      </c>
      <c r="NSY48" s="19" t="s">
        <v>1440</v>
      </c>
      <c r="NSZ48" s="19" t="s">
        <v>1440</v>
      </c>
      <c r="NTA48" s="19" t="s">
        <v>1440</v>
      </c>
      <c r="NTB48" s="19" t="s">
        <v>1440</v>
      </c>
      <c r="NTC48" s="19" t="s">
        <v>1440</v>
      </c>
      <c r="NTD48" s="19" t="s">
        <v>1440</v>
      </c>
      <c r="NTE48" s="19" t="s">
        <v>1440</v>
      </c>
      <c r="NTF48" s="19" t="s">
        <v>1440</v>
      </c>
      <c r="NTG48" s="19" t="s">
        <v>1440</v>
      </c>
      <c r="NTH48" s="19" t="s">
        <v>1440</v>
      </c>
      <c r="NTI48" s="19" t="s">
        <v>1440</v>
      </c>
      <c r="NTJ48" s="19" t="s">
        <v>1440</v>
      </c>
      <c r="NTK48" s="19" t="s">
        <v>1440</v>
      </c>
      <c r="NTL48" s="19" t="s">
        <v>1440</v>
      </c>
      <c r="NTM48" s="19" t="s">
        <v>1440</v>
      </c>
      <c r="NTN48" s="19" t="s">
        <v>1440</v>
      </c>
      <c r="NTO48" s="19" t="s">
        <v>1440</v>
      </c>
      <c r="NTP48" s="19" t="s">
        <v>1440</v>
      </c>
      <c r="NTQ48" s="19" t="s">
        <v>1440</v>
      </c>
      <c r="NTR48" s="19" t="s">
        <v>1440</v>
      </c>
      <c r="NTS48" s="19" t="s">
        <v>1440</v>
      </c>
      <c r="NTT48" s="19" t="s">
        <v>1440</v>
      </c>
      <c r="NTU48" s="19" t="s">
        <v>1440</v>
      </c>
      <c r="NTV48" s="19" t="s">
        <v>1440</v>
      </c>
      <c r="NTW48" s="19" t="s">
        <v>1440</v>
      </c>
      <c r="NTX48" s="19" t="s">
        <v>1440</v>
      </c>
      <c r="NTY48" s="19" t="s">
        <v>1440</v>
      </c>
      <c r="NTZ48" s="19" t="s">
        <v>1440</v>
      </c>
      <c r="NUA48" s="19" t="s">
        <v>1440</v>
      </c>
      <c r="NUB48" s="19" t="s">
        <v>1440</v>
      </c>
      <c r="NUC48" s="19" t="s">
        <v>1440</v>
      </c>
      <c r="NUD48" s="19" t="s">
        <v>1440</v>
      </c>
      <c r="NUE48" s="19" t="s">
        <v>1440</v>
      </c>
      <c r="NUF48" s="19" t="s">
        <v>1440</v>
      </c>
      <c r="NUG48" s="19" t="s">
        <v>1440</v>
      </c>
      <c r="NUH48" s="19" t="s">
        <v>1440</v>
      </c>
      <c r="NUI48" s="19" t="s">
        <v>1440</v>
      </c>
      <c r="NUJ48" s="19" t="s">
        <v>1440</v>
      </c>
      <c r="NUK48" s="19" t="s">
        <v>1440</v>
      </c>
      <c r="NUL48" s="19" t="s">
        <v>1440</v>
      </c>
      <c r="NUM48" s="19" t="s">
        <v>1440</v>
      </c>
      <c r="NUN48" s="19" t="s">
        <v>1440</v>
      </c>
      <c r="NUO48" s="19" t="s">
        <v>1440</v>
      </c>
      <c r="NUP48" s="19" t="s">
        <v>1440</v>
      </c>
      <c r="NUQ48" s="19" t="s">
        <v>1440</v>
      </c>
      <c r="NUR48" s="19" t="s">
        <v>1440</v>
      </c>
      <c r="NUS48" s="19" t="s">
        <v>1440</v>
      </c>
      <c r="NUT48" s="19" t="s">
        <v>1440</v>
      </c>
      <c r="NUU48" s="19" t="s">
        <v>1440</v>
      </c>
      <c r="NUV48" s="19" t="s">
        <v>1440</v>
      </c>
      <c r="NUW48" s="19" t="s">
        <v>1440</v>
      </c>
      <c r="NUX48" s="19" t="s">
        <v>1440</v>
      </c>
      <c r="NUY48" s="19" t="s">
        <v>1440</v>
      </c>
      <c r="NUZ48" s="19" t="s">
        <v>1440</v>
      </c>
      <c r="NVA48" s="19" t="s">
        <v>1440</v>
      </c>
      <c r="NVB48" s="19" t="s">
        <v>1440</v>
      </c>
      <c r="NVC48" s="19" t="s">
        <v>1440</v>
      </c>
      <c r="NVD48" s="19" t="s">
        <v>1440</v>
      </c>
      <c r="NVE48" s="19" t="s">
        <v>1440</v>
      </c>
      <c r="NVF48" s="19" t="s">
        <v>1440</v>
      </c>
      <c r="NVG48" s="19" t="s">
        <v>1440</v>
      </c>
      <c r="NVH48" s="19" t="s">
        <v>1440</v>
      </c>
      <c r="NVI48" s="19" t="s">
        <v>1440</v>
      </c>
      <c r="NVJ48" s="19" t="s">
        <v>1440</v>
      </c>
      <c r="NVK48" s="19" t="s">
        <v>1440</v>
      </c>
      <c r="NVL48" s="19" t="s">
        <v>1440</v>
      </c>
      <c r="NVM48" s="19" t="s">
        <v>1440</v>
      </c>
      <c r="NVN48" s="19" t="s">
        <v>1440</v>
      </c>
      <c r="NVO48" s="19" t="s">
        <v>1440</v>
      </c>
      <c r="NVP48" s="19" t="s">
        <v>1440</v>
      </c>
      <c r="NVQ48" s="19" t="s">
        <v>1440</v>
      </c>
      <c r="NVR48" s="19" t="s">
        <v>1440</v>
      </c>
      <c r="NVS48" s="19" t="s">
        <v>1440</v>
      </c>
      <c r="NVT48" s="19" t="s">
        <v>1440</v>
      </c>
      <c r="NVU48" s="19" t="s">
        <v>1440</v>
      </c>
      <c r="NVV48" s="19" t="s">
        <v>1440</v>
      </c>
      <c r="NVW48" s="19" t="s">
        <v>1440</v>
      </c>
      <c r="NVX48" s="19" t="s">
        <v>1440</v>
      </c>
      <c r="NVY48" s="19" t="s">
        <v>1440</v>
      </c>
      <c r="NVZ48" s="19" t="s">
        <v>1440</v>
      </c>
      <c r="NWA48" s="19" t="s">
        <v>1440</v>
      </c>
      <c r="NWB48" s="19" t="s">
        <v>1440</v>
      </c>
      <c r="NWC48" s="19" t="s">
        <v>1440</v>
      </c>
      <c r="NWD48" s="19" t="s">
        <v>1440</v>
      </c>
      <c r="NWE48" s="19" t="s">
        <v>1440</v>
      </c>
      <c r="NWF48" s="19" t="s">
        <v>1440</v>
      </c>
      <c r="NWG48" s="19" t="s">
        <v>1440</v>
      </c>
      <c r="NWH48" s="19" t="s">
        <v>1440</v>
      </c>
      <c r="NWI48" s="19" t="s">
        <v>1440</v>
      </c>
      <c r="NWJ48" s="19" t="s">
        <v>1440</v>
      </c>
      <c r="NWK48" s="19" t="s">
        <v>1440</v>
      </c>
      <c r="NWL48" s="19" t="s">
        <v>1440</v>
      </c>
      <c r="NWM48" s="19" t="s">
        <v>1440</v>
      </c>
      <c r="NWN48" s="19" t="s">
        <v>1440</v>
      </c>
      <c r="NWO48" s="19" t="s">
        <v>1440</v>
      </c>
      <c r="NWP48" s="19" t="s">
        <v>1440</v>
      </c>
      <c r="NWQ48" s="19" t="s">
        <v>1440</v>
      </c>
      <c r="NWR48" s="19" t="s">
        <v>1440</v>
      </c>
      <c r="NWS48" s="19" t="s">
        <v>1440</v>
      </c>
      <c r="NWT48" s="19" t="s">
        <v>1440</v>
      </c>
      <c r="NWU48" s="19" t="s">
        <v>1440</v>
      </c>
      <c r="NWV48" s="19" t="s">
        <v>1440</v>
      </c>
      <c r="NWW48" s="19" t="s">
        <v>1440</v>
      </c>
      <c r="NWX48" s="19" t="s">
        <v>1440</v>
      </c>
      <c r="NWY48" s="19" t="s">
        <v>1440</v>
      </c>
      <c r="NWZ48" s="19" t="s">
        <v>1440</v>
      </c>
      <c r="NXA48" s="19" t="s">
        <v>1440</v>
      </c>
      <c r="NXB48" s="19" t="s">
        <v>1440</v>
      </c>
      <c r="NXC48" s="19" t="s">
        <v>1440</v>
      </c>
      <c r="NXD48" s="19" t="s">
        <v>1440</v>
      </c>
      <c r="NXE48" s="19" t="s">
        <v>1440</v>
      </c>
      <c r="NXF48" s="19" t="s">
        <v>1440</v>
      </c>
      <c r="NXG48" s="19" t="s">
        <v>1440</v>
      </c>
      <c r="NXH48" s="19" t="s">
        <v>1440</v>
      </c>
      <c r="NXI48" s="19" t="s">
        <v>1440</v>
      </c>
      <c r="NXJ48" s="19" t="s">
        <v>1440</v>
      </c>
      <c r="NXK48" s="19" t="s">
        <v>1440</v>
      </c>
      <c r="NXL48" s="19" t="s">
        <v>1440</v>
      </c>
      <c r="NXM48" s="19" t="s">
        <v>1440</v>
      </c>
      <c r="NXN48" s="19" t="s">
        <v>1440</v>
      </c>
      <c r="NXO48" s="19" t="s">
        <v>1440</v>
      </c>
      <c r="NXP48" s="19" t="s">
        <v>1440</v>
      </c>
      <c r="NXQ48" s="19" t="s">
        <v>1440</v>
      </c>
      <c r="NXR48" s="19" t="s">
        <v>1440</v>
      </c>
      <c r="NXS48" s="19" t="s">
        <v>1440</v>
      </c>
      <c r="NXT48" s="19" t="s">
        <v>1440</v>
      </c>
      <c r="NXU48" s="19" t="s">
        <v>1440</v>
      </c>
      <c r="NXV48" s="19" t="s">
        <v>1440</v>
      </c>
      <c r="NXW48" s="19" t="s">
        <v>1440</v>
      </c>
      <c r="NXX48" s="19" t="s">
        <v>1440</v>
      </c>
      <c r="NXY48" s="19" t="s">
        <v>1440</v>
      </c>
      <c r="NXZ48" s="19" t="s">
        <v>1440</v>
      </c>
      <c r="NYA48" s="19" t="s">
        <v>1440</v>
      </c>
      <c r="NYB48" s="19" t="s">
        <v>1440</v>
      </c>
      <c r="NYC48" s="19" t="s">
        <v>1440</v>
      </c>
      <c r="NYD48" s="19" t="s">
        <v>1440</v>
      </c>
      <c r="NYE48" s="19" t="s">
        <v>1440</v>
      </c>
      <c r="NYF48" s="19" t="s">
        <v>1440</v>
      </c>
      <c r="NYG48" s="19" t="s">
        <v>1440</v>
      </c>
      <c r="NYH48" s="19" t="s">
        <v>1440</v>
      </c>
      <c r="NYI48" s="19" t="s">
        <v>1440</v>
      </c>
      <c r="NYJ48" s="19" t="s">
        <v>1440</v>
      </c>
      <c r="NYK48" s="19" t="s">
        <v>1440</v>
      </c>
      <c r="NYL48" s="19" t="s">
        <v>1440</v>
      </c>
      <c r="NYM48" s="19" t="s">
        <v>1440</v>
      </c>
      <c r="NYN48" s="19" t="s">
        <v>1440</v>
      </c>
      <c r="NYO48" s="19" t="s">
        <v>1440</v>
      </c>
      <c r="NYP48" s="19" t="s">
        <v>1440</v>
      </c>
      <c r="NYQ48" s="19" t="s">
        <v>1440</v>
      </c>
      <c r="NYR48" s="19" t="s">
        <v>1440</v>
      </c>
      <c r="NYS48" s="19" t="s">
        <v>1440</v>
      </c>
      <c r="NYT48" s="19" t="s">
        <v>1440</v>
      </c>
      <c r="NYU48" s="19" t="s">
        <v>1440</v>
      </c>
      <c r="NYV48" s="19" t="s">
        <v>1440</v>
      </c>
      <c r="NYW48" s="19" t="s">
        <v>1440</v>
      </c>
      <c r="NYX48" s="19" t="s">
        <v>1440</v>
      </c>
      <c r="NYY48" s="19" t="s">
        <v>1440</v>
      </c>
      <c r="NYZ48" s="19" t="s">
        <v>1440</v>
      </c>
      <c r="NZA48" s="19" t="s">
        <v>1440</v>
      </c>
      <c r="NZB48" s="19" t="s">
        <v>1440</v>
      </c>
      <c r="NZC48" s="19" t="s">
        <v>1440</v>
      </c>
      <c r="NZD48" s="19" t="s">
        <v>1440</v>
      </c>
      <c r="NZE48" s="19" t="s">
        <v>1440</v>
      </c>
      <c r="NZF48" s="19" t="s">
        <v>1440</v>
      </c>
      <c r="NZG48" s="19" t="s">
        <v>1440</v>
      </c>
      <c r="NZH48" s="19" t="s">
        <v>1440</v>
      </c>
      <c r="NZI48" s="19" t="s">
        <v>1440</v>
      </c>
      <c r="NZJ48" s="19" t="s">
        <v>1440</v>
      </c>
      <c r="NZK48" s="19" t="s">
        <v>1440</v>
      </c>
      <c r="NZL48" s="19" t="s">
        <v>1440</v>
      </c>
      <c r="NZM48" s="19" t="s">
        <v>1440</v>
      </c>
      <c r="NZN48" s="19" t="s">
        <v>1440</v>
      </c>
      <c r="NZO48" s="19" t="s">
        <v>1440</v>
      </c>
      <c r="NZP48" s="19" t="s">
        <v>1440</v>
      </c>
      <c r="NZQ48" s="19" t="s">
        <v>1440</v>
      </c>
      <c r="NZR48" s="19" t="s">
        <v>1440</v>
      </c>
      <c r="NZS48" s="19" t="s">
        <v>1440</v>
      </c>
      <c r="NZT48" s="19" t="s">
        <v>1440</v>
      </c>
      <c r="NZU48" s="19" t="s">
        <v>1440</v>
      </c>
      <c r="NZV48" s="19" t="s">
        <v>1440</v>
      </c>
      <c r="NZW48" s="19" t="s">
        <v>1440</v>
      </c>
      <c r="NZX48" s="19" t="s">
        <v>1440</v>
      </c>
      <c r="NZY48" s="19" t="s">
        <v>1440</v>
      </c>
      <c r="NZZ48" s="19" t="s">
        <v>1440</v>
      </c>
      <c r="OAA48" s="19" t="s">
        <v>1440</v>
      </c>
      <c r="OAB48" s="19" t="s">
        <v>1440</v>
      </c>
      <c r="OAC48" s="19" t="s">
        <v>1440</v>
      </c>
      <c r="OAD48" s="19" t="s">
        <v>1440</v>
      </c>
      <c r="OAE48" s="19" t="s">
        <v>1440</v>
      </c>
      <c r="OAF48" s="19" t="s">
        <v>1440</v>
      </c>
      <c r="OAG48" s="19" t="s">
        <v>1440</v>
      </c>
      <c r="OAH48" s="19" t="s">
        <v>1440</v>
      </c>
      <c r="OAI48" s="19" t="s">
        <v>1440</v>
      </c>
      <c r="OAJ48" s="19" t="s">
        <v>1440</v>
      </c>
      <c r="OAK48" s="19" t="s">
        <v>1440</v>
      </c>
      <c r="OAL48" s="19" t="s">
        <v>1440</v>
      </c>
      <c r="OAM48" s="19" t="s">
        <v>1440</v>
      </c>
      <c r="OAN48" s="19" t="s">
        <v>1440</v>
      </c>
      <c r="OAO48" s="19" t="s">
        <v>1440</v>
      </c>
      <c r="OAP48" s="19" t="s">
        <v>1440</v>
      </c>
      <c r="OAQ48" s="19" t="s">
        <v>1440</v>
      </c>
      <c r="OAR48" s="19" t="s">
        <v>1440</v>
      </c>
      <c r="OAS48" s="19" t="s">
        <v>1440</v>
      </c>
      <c r="OAT48" s="19" t="s">
        <v>1440</v>
      </c>
      <c r="OAU48" s="19" t="s">
        <v>1440</v>
      </c>
      <c r="OAV48" s="19" t="s">
        <v>1440</v>
      </c>
      <c r="OAW48" s="19" t="s">
        <v>1440</v>
      </c>
      <c r="OAX48" s="19" t="s">
        <v>1440</v>
      </c>
      <c r="OAY48" s="19" t="s">
        <v>1440</v>
      </c>
      <c r="OAZ48" s="19" t="s">
        <v>1440</v>
      </c>
      <c r="OBA48" s="19" t="s">
        <v>1440</v>
      </c>
      <c r="OBB48" s="19" t="s">
        <v>1440</v>
      </c>
      <c r="OBC48" s="19" t="s">
        <v>1440</v>
      </c>
      <c r="OBD48" s="19" t="s">
        <v>1440</v>
      </c>
      <c r="OBE48" s="19" t="s">
        <v>1440</v>
      </c>
      <c r="OBF48" s="19" t="s">
        <v>1440</v>
      </c>
      <c r="OBG48" s="19" t="s">
        <v>1440</v>
      </c>
      <c r="OBH48" s="19" t="s">
        <v>1440</v>
      </c>
      <c r="OBI48" s="19" t="s">
        <v>1440</v>
      </c>
      <c r="OBJ48" s="19" t="s">
        <v>1440</v>
      </c>
      <c r="OBK48" s="19" t="s">
        <v>1440</v>
      </c>
      <c r="OBL48" s="19" t="s">
        <v>1440</v>
      </c>
      <c r="OBM48" s="19" t="s">
        <v>1440</v>
      </c>
      <c r="OBN48" s="19" t="s">
        <v>1440</v>
      </c>
      <c r="OBO48" s="19" t="s">
        <v>1440</v>
      </c>
      <c r="OBP48" s="19" t="s">
        <v>1440</v>
      </c>
      <c r="OBQ48" s="19" t="s">
        <v>1440</v>
      </c>
      <c r="OBR48" s="19" t="s">
        <v>1440</v>
      </c>
      <c r="OBS48" s="19" t="s">
        <v>1440</v>
      </c>
      <c r="OBT48" s="19" t="s">
        <v>1440</v>
      </c>
      <c r="OBU48" s="19" t="s">
        <v>1440</v>
      </c>
      <c r="OBV48" s="19" t="s">
        <v>1440</v>
      </c>
      <c r="OBW48" s="19" t="s">
        <v>1440</v>
      </c>
      <c r="OBX48" s="19" t="s">
        <v>1440</v>
      </c>
      <c r="OBY48" s="19" t="s">
        <v>1440</v>
      </c>
      <c r="OBZ48" s="19" t="s">
        <v>1440</v>
      </c>
      <c r="OCA48" s="19" t="s">
        <v>1440</v>
      </c>
      <c r="OCB48" s="19" t="s">
        <v>1440</v>
      </c>
      <c r="OCC48" s="19" t="s">
        <v>1440</v>
      </c>
      <c r="OCD48" s="19" t="s">
        <v>1440</v>
      </c>
      <c r="OCE48" s="19" t="s">
        <v>1440</v>
      </c>
      <c r="OCF48" s="19" t="s">
        <v>1440</v>
      </c>
      <c r="OCG48" s="19" t="s">
        <v>1440</v>
      </c>
      <c r="OCH48" s="19" t="s">
        <v>1440</v>
      </c>
      <c r="OCI48" s="19" t="s">
        <v>1440</v>
      </c>
      <c r="OCJ48" s="19" t="s">
        <v>1440</v>
      </c>
      <c r="OCK48" s="19" t="s">
        <v>1440</v>
      </c>
      <c r="OCL48" s="19" t="s">
        <v>1440</v>
      </c>
      <c r="OCM48" s="19" t="s">
        <v>1440</v>
      </c>
      <c r="OCN48" s="19" t="s">
        <v>1440</v>
      </c>
      <c r="OCO48" s="19" t="s">
        <v>1440</v>
      </c>
      <c r="OCP48" s="19" t="s">
        <v>1440</v>
      </c>
      <c r="OCQ48" s="19" t="s">
        <v>1440</v>
      </c>
      <c r="OCR48" s="19" t="s">
        <v>1440</v>
      </c>
      <c r="OCS48" s="19" t="s">
        <v>1440</v>
      </c>
      <c r="OCT48" s="19" t="s">
        <v>1440</v>
      </c>
      <c r="OCU48" s="19" t="s">
        <v>1440</v>
      </c>
      <c r="OCV48" s="19" t="s">
        <v>1440</v>
      </c>
      <c r="OCW48" s="19" t="s">
        <v>1440</v>
      </c>
      <c r="OCX48" s="19" t="s">
        <v>1440</v>
      </c>
      <c r="OCY48" s="19" t="s">
        <v>1440</v>
      </c>
      <c r="OCZ48" s="19" t="s">
        <v>1440</v>
      </c>
      <c r="ODA48" s="19" t="s">
        <v>1440</v>
      </c>
      <c r="ODB48" s="19" t="s">
        <v>1440</v>
      </c>
      <c r="ODC48" s="19" t="s">
        <v>1440</v>
      </c>
      <c r="ODD48" s="19" t="s">
        <v>1440</v>
      </c>
      <c r="ODE48" s="19" t="s">
        <v>1440</v>
      </c>
      <c r="ODF48" s="19" t="s">
        <v>1440</v>
      </c>
      <c r="ODG48" s="19" t="s">
        <v>1440</v>
      </c>
      <c r="ODH48" s="19" t="s">
        <v>1440</v>
      </c>
      <c r="ODI48" s="19" t="s">
        <v>1440</v>
      </c>
      <c r="ODJ48" s="19" t="s">
        <v>1440</v>
      </c>
      <c r="ODK48" s="19" t="s">
        <v>1440</v>
      </c>
      <c r="ODL48" s="19" t="s">
        <v>1440</v>
      </c>
      <c r="ODM48" s="19" t="s">
        <v>1440</v>
      </c>
      <c r="ODN48" s="19" t="s">
        <v>1440</v>
      </c>
      <c r="ODO48" s="19" t="s">
        <v>1440</v>
      </c>
      <c r="ODP48" s="19" t="s">
        <v>1440</v>
      </c>
      <c r="ODQ48" s="19" t="s">
        <v>1440</v>
      </c>
      <c r="ODR48" s="19" t="s">
        <v>1440</v>
      </c>
      <c r="ODS48" s="19" t="s">
        <v>1440</v>
      </c>
      <c r="ODT48" s="19" t="s">
        <v>1440</v>
      </c>
      <c r="ODU48" s="19" t="s">
        <v>1440</v>
      </c>
      <c r="ODV48" s="19" t="s">
        <v>1440</v>
      </c>
      <c r="ODW48" s="19" t="s">
        <v>1440</v>
      </c>
      <c r="ODX48" s="19" t="s">
        <v>1440</v>
      </c>
      <c r="ODY48" s="19" t="s">
        <v>1440</v>
      </c>
      <c r="ODZ48" s="19" t="s">
        <v>1440</v>
      </c>
      <c r="OEA48" s="19" t="s">
        <v>1440</v>
      </c>
      <c r="OEB48" s="19" t="s">
        <v>1440</v>
      </c>
      <c r="OEC48" s="19" t="s">
        <v>1440</v>
      </c>
      <c r="OED48" s="19" t="s">
        <v>1440</v>
      </c>
      <c r="OEE48" s="19" t="s">
        <v>1440</v>
      </c>
      <c r="OEF48" s="19" t="s">
        <v>1440</v>
      </c>
      <c r="OEG48" s="19" t="s">
        <v>1440</v>
      </c>
      <c r="OEH48" s="19" t="s">
        <v>1440</v>
      </c>
      <c r="OEI48" s="19" t="s">
        <v>1440</v>
      </c>
      <c r="OEJ48" s="19" t="s">
        <v>1440</v>
      </c>
      <c r="OEK48" s="19" t="s">
        <v>1440</v>
      </c>
      <c r="OEL48" s="19" t="s">
        <v>1440</v>
      </c>
      <c r="OEM48" s="19" t="s">
        <v>1440</v>
      </c>
      <c r="OEN48" s="19" t="s">
        <v>1440</v>
      </c>
      <c r="OEO48" s="19" t="s">
        <v>1440</v>
      </c>
      <c r="OEP48" s="19" t="s">
        <v>1440</v>
      </c>
      <c r="OEQ48" s="19" t="s">
        <v>1440</v>
      </c>
      <c r="OER48" s="19" t="s">
        <v>1440</v>
      </c>
      <c r="OES48" s="19" t="s">
        <v>1440</v>
      </c>
      <c r="OET48" s="19" t="s">
        <v>1440</v>
      </c>
      <c r="OEU48" s="19" t="s">
        <v>1440</v>
      </c>
      <c r="OEV48" s="19" t="s">
        <v>1440</v>
      </c>
      <c r="OEW48" s="19" t="s">
        <v>1440</v>
      </c>
      <c r="OEX48" s="19" t="s">
        <v>1440</v>
      </c>
      <c r="OEY48" s="19" t="s">
        <v>1440</v>
      </c>
      <c r="OEZ48" s="19" t="s">
        <v>1440</v>
      </c>
      <c r="OFA48" s="19" t="s">
        <v>1440</v>
      </c>
      <c r="OFB48" s="19" t="s">
        <v>1440</v>
      </c>
      <c r="OFC48" s="19" t="s">
        <v>1440</v>
      </c>
      <c r="OFD48" s="19" t="s">
        <v>1440</v>
      </c>
      <c r="OFE48" s="19" t="s">
        <v>1440</v>
      </c>
      <c r="OFF48" s="19" t="s">
        <v>1440</v>
      </c>
      <c r="OFG48" s="19" t="s">
        <v>1440</v>
      </c>
      <c r="OFH48" s="19" t="s">
        <v>1440</v>
      </c>
      <c r="OFI48" s="19" t="s">
        <v>1440</v>
      </c>
      <c r="OFJ48" s="19" t="s">
        <v>1440</v>
      </c>
      <c r="OFK48" s="19" t="s">
        <v>1440</v>
      </c>
      <c r="OFL48" s="19" t="s">
        <v>1440</v>
      </c>
      <c r="OFM48" s="19" t="s">
        <v>1440</v>
      </c>
      <c r="OFN48" s="19" t="s">
        <v>1440</v>
      </c>
      <c r="OFO48" s="19" t="s">
        <v>1440</v>
      </c>
      <c r="OFP48" s="19" t="s">
        <v>1440</v>
      </c>
      <c r="OFQ48" s="19" t="s">
        <v>1440</v>
      </c>
      <c r="OFR48" s="19" t="s">
        <v>1440</v>
      </c>
      <c r="OFS48" s="19" t="s">
        <v>1440</v>
      </c>
      <c r="OFT48" s="19" t="s">
        <v>1440</v>
      </c>
      <c r="OFU48" s="19" t="s">
        <v>1440</v>
      </c>
      <c r="OFV48" s="19" t="s">
        <v>1440</v>
      </c>
      <c r="OFW48" s="19" t="s">
        <v>1440</v>
      </c>
      <c r="OFX48" s="19" t="s">
        <v>1440</v>
      </c>
      <c r="OFY48" s="19" t="s">
        <v>1440</v>
      </c>
      <c r="OFZ48" s="19" t="s">
        <v>1440</v>
      </c>
      <c r="OGA48" s="19" t="s">
        <v>1440</v>
      </c>
      <c r="OGB48" s="19" t="s">
        <v>1440</v>
      </c>
      <c r="OGC48" s="19" t="s">
        <v>1440</v>
      </c>
      <c r="OGD48" s="19" t="s">
        <v>1440</v>
      </c>
      <c r="OGE48" s="19" t="s">
        <v>1440</v>
      </c>
      <c r="OGF48" s="19" t="s">
        <v>1440</v>
      </c>
      <c r="OGG48" s="19" t="s">
        <v>1440</v>
      </c>
      <c r="OGH48" s="19" t="s">
        <v>1440</v>
      </c>
      <c r="OGI48" s="19" t="s">
        <v>1440</v>
      </c>
      <c r="OGJ48" s="19" t="s">
        <v>1440</v>
      </c>
      <c r="OGK48" s="19" t="s">
        <v>1440</v>
      </c>
      <c r="OGL48" s="19" t="s">
        <v>1440</v>
      </c>
      <c r="OGM48" s="19" t="s">
        <v>1440</v>
      </c>
      <c r="OGN48" s="19" t="s">
        <v>1440</v>
      </c>
      <c r="OGO48" s="19" t="s">
        <v>1440</v>
      </c>
      <c r="OGP48" s="19" t="s">
        <v>1440</v>
      </c>
      <c r="OGQ48" s="19" t="s">
        <v>1440</v>
      </c>
      <c r="OGR48" s="19" t="s">
        <v>1440</v>
      </c>
      <c r="OGS48" s="19" t="s">
        <v>1440</v>
      </c>
      <c r="OGT48" s="19" t="s">
        <v>1440</v>
      </c>
      <c r="OGU48" s="19" t="s">
        <v>1440</v>
      </c>
      <c r="OGV48" s="19" t="s">
        <v>1440</v>
      </c>
      <c r="OGW48" s="19" t="s">
        <v>1440</v>
      </c>
      <c r="OGX48" s="19" t="s">
        <v>1440</v>
      </c>
      <c r="OGY48" s="19" t="s">
        <v>1440</v>
      </c>
      <c r="OGZ48" s="19" t="s">
        <v>1440</v>
      </c>
      <c r="OHA48" s="19" t="s">
        <v>1440</v>
      </c>
      <c r="OHB48" s="19" t="s">
        <v>1440</v>
      </c>
      <c r="OHC48" s="19" t="s">
        <v>1440</v>
      </c>
      <c r="OHD48" s="19" t="s">
        <v>1440</v>
      </c>
      <c r="OHE48" s="19" t="s">
        <v>1440</v>
      </c>
      <c r="OHF48" s="19" t="s">
        <v>1440</v>
      </c>
      <c r="OHG48" s="19" t="s">
        <v>1440</v>
      </c>
      <c r="OHH48" s="19" t="s">
        <v>1440</v>
      </c>
      <c r="OHI48" s="19" t="s">
        <v>1440</v>
      </c>
      <c r="OHJ48" s="19" t="s">
        <v>1440</v>
      </c>
      <c r="OHK48" s="19" t="s">
        <v>1440</v>
      </c>
      <c r="OHL48" s="19" t="s">
        <v>1440</v>
      </c>
      <c r="OHM48" s="19" t="s">
        <v>1440</v>
      </c>
      <c r="OHN48" s="19" t="s">
        <v>1440</v>
      </c>
      <c r="OHO48" s="19" t="s">
        <v>1440</v>
      </c>
      <c r="OHP48" s="19" t="s">
        <v>1440</v>
      </c>
      <c r="OHQ48" s="19" t="s">
        <v>1440</v>
      </c>
      <c r="OHR48" s="19" t="s">
        <v>1440</v>
      </c>
      <c r="OHS48" s="19" t="s">
        <v>1440</v>
      </c>
      <c r="OHT48" s="19" t="s">
        <v>1440</v>
      </c>
      <c r="OHU48" s="19" t="s">
        <v>1440</v>
      </c>
      <c r="OHV48" s="19" t="s">
        <v>1440</v>
      </c>
      <c r="OHW48" s="19" t="s">
        <v>1440</v>
      </c>
      <c r="OHX48" s="19" t="s">
        <v>1440</v>
      </c>
      <c r="OHY48" s="19" t="s">
        <v>1440</v>
      </c>
      <c r="OHZ48" s="19" t="s">
        <v>1440</v>
      </c>
      <c r="OIA48" s="19" t="s">
        <v>1440</v>
      </c>
      <c r="OIB48" s="19" t="s">
        <v>1440</v>
      </c>
      <c r="OIC48" s="19" t="s">
        <v>1440</v>
      </c>
      <c r="OID48" s="19" t="s">
        <v>1440</v>
      </c>
      <c r="OIE48" s="19" t="s">
        <v>1440</v>
      </c>
      <c r="OIF48" s="19" t="s">
        <v>1440</v>
      </c>
      <c r="OIG48" s="19" t="s">
        <v>1440</v>
      </c>
      <c r="OIH48" s="19" t="s">
        <v>1440</v>
      </c>
      <c r="OII48" s="19" t="s">
        <v>1440</v>
      </c>
      <c r="OIJ48" s="19" t="s">
        <v>1440</v>
      </c>
      <c r="OIK48" s="19" t="s">
        <v>1440</v>
      </c>
      <c r="OIL48" s="19" t="s">
        <v>1440</v>
      </c>
      <c r="OIM48" s="19" t="s">
        <v>1440</v>
      </c>
      <c r="OIN48" s="19" t="s">
        <v>1440</v>
      </c>
      <c r="OIO48" s="19" t="s">
        <v>1440</v>
      </c>
      <c r="OIP48" s="19" t="s">
        <v>1440</v>
      </c>
      <c r="OIQ48" s="19" t="s">
        <v>1440</v>
      </c>
      <c r="OIR48" s="19" t="s">
        <v>1440</v>
      </c>
      <c r="OIS48" s="19" t="s">
        <v>1440</v>
      </c>
      <c r="OIT48" s="19" t="s">
        <v>1440</v>
      </c>
      <c r="OIU48" s="19" t="s">
        <v>1440</v>
      </c>
      <c r="OIV48" s="19" t="s">
        <v>1440</v>
      </c>
      <c r="OIW48" s="19" t="s">
        <v>1440</v>
      </c>
      <c r="OIX48" s="19" t="s">
        <v>1440</v>
      </c>
      <c r="OIY48" s="19" t="s">
        <v>1440</v>
      </c>
      <c r="OIZ48" s="19" t="s">
        <v>1440</v>
      </c>
      <c r="OJA48" s="19" t="s">
        <v>1440</v>
      </c>
      <c r="OJB48" s="19" t="s">
        <v>1440</v>
      </c>
      <c r="OJC48" s="19" t="s">
        <v>1440</v>
      </c>
      <c r="OJD48" s="19" t="s">
        <v>1440</v>
      </c>
      <c r="OJE48" s="19" t="s">
        <v>1440</v>
      </c>
      <c r="OJF48" s="19" t="s">
        <v>1440</v>
      </c>
      <c r="OJG48" s="19" t="s">
        <v>1440</v>
      </c>
      <c r="OJH48" s="19" t="s">
        <v>1440</v>
      </c>
      <c r="OJI48" s="19" t="s">
        <v>1440</v>
      </c>
      <c r="OJJ48" s="19" t="s">
        <v>1440</v>
      </c>
      <c r="OJK48" s="19" t="s">
        <v>1440</v>
      </c>
      <c r="OJL48" s="19" t="s">
        <v>1440</v>
      </c>
      <c r="OJM48" s="19" t="s">
        <v>1440</v>
      </c>
      <c r="OJN48" s="19" t="s">
        <v>1440</v>
      </c>
      <c r="OJO48" s="19" t="s">
        <v>1440</v>
      </c>
      <c r="OJP48" s="19" t="s">
        <v>1440</v>
      </c>
      <c r="OJQ48" s="19" t="s">
        <v>1440</v>
      </c>
      <c r="OJR48" s="19" t="s">
        <v>1440</v>
      </c>
      <c r="OJS48" s="19" t="s">
        <v>1440</v>
      </c>
      <c r="OJT48" s="19" t="s">
        <v>1440</v>
      </c>
      <c r="OJU48" s="19" t="s">
        <v>1440</v>
      </c>
      <c r="OJV48" s="19" t="s">
        <v>1440</v>
      </c>
      <c r="OJW48" s="19" t="s">
        <v>1440</v>
      </c>
      <c r="OJX48" s="19" t="s">
        <v>1440</v>
      </c>
      <c r="OJY48" s="19" t="s">
        <v>1440</v>
      </c>
      <c r="OJZ48" s="19" t="s">
        <v>1440</v>
      </c>
      <c r="OKA48" s="19" t="s">
        <v>1440</v>
      </c>
      <c r="OKB48" s="19" t="s">
        <v>1440</v>
      </c>
      <c r="OKC48" s="19" t="s">
        <v>1440</v>
      </c>
      <c r="OKD48" s="19" t="s">
        <v>1440</v>
      </c>
      <c r="OKE48" s="19" t="s">
        <v>1440</v>
      </c>
      <c r="OKF48" s="19" t="s">
        <v>1440</v>
      </c>
      <c r="OKG48" s="19" t="s">
        <v>1440</v>
      </c>
      <c r="OKH48" s="19" t="s">
        <v>1440</v>
      </c>
      <c r="OKI48" s="19" t="s">
        <v>1440</v>
      </c>
      <c r="OKJ48" s="19" t="s">
        <v>1440</v>
      </c>
      <c r="OKK48" s="19" t="s">
        <v>1440</v>
      </c>
      <c r="OKL48" s="19" t="s">
        <v>1440</v>
      </c>
      <c r="OKM48" s="19" t="s">
        <v>1440</v>
      </c>
      <c r="OKN48" s="19" t="s">
        <v>1440</v>
      </c>
      <c r="OKO48" s="19" t="s">
        <v>1440</v>
      </c>
      <c r="OKP48" s="19" t="s">
        <v>1440</v>
      </c>
      <c r="OKQ48" s="19" t="s">
        <v>1440</v>
      </c>
      <c r="OKR48" s="19" t="s">
        <v>1440</v>
      </c>
      <c r="OKS48" s="19" t="s">
        <v>1440</v>
      </c>
      <c r="OKT48" s="19" t="s">
        <v>1440</v>
      </c>
      <c r="OKU48" s="19" t="s">
        <v>1440</v>
      </c>
      <c r="OKV48" s="19" t="s">
        <v>1440</v>
      </c>
      <c r="OKW48" s="19" t="s">
        <v>1440</v>
      </c>
      <c r="OKX48" s="19" t="s">
        <v>1440</v>
      </c>
      <c r="OKY48" s="19" t="s">
        <v>1440</v>
      </c>
      <c r="OKZ48" s="19" t="s">
        <v>1440</v>
      </c>
      <c r="OLA48" s="19" t="s">
        <v>1440</v>
      </c>
      <c r="OLB48" s="19" t="s">
        <v>1440</v>
      </c>
      <c r="OLC48" s="19" t="s">
        <v>1440</v>
      </c>
      <c r="OLD48" s="19" t="s">
        <v>1440</v>
      </c>
      <c r="OLE48" s="19" t="s">
        <v>1440</v>
      </c>
      <c r="OLF48" s="19" t="s">
        <v>1440</v>
      </c>
      <c r="OLG48" s="19" t="s">
        <v>1440</v>
      </c>
      <c r="OLH48" s="19" t="s">
        <v>1440</v>
      </c>
      <c r="OLI48" s="19" t="s">
        <v>1440</v>
      </c>
      <c r="OLJ48" s="19" t="s">
        <v>1440</v>
      </c>
      <c r="OLK48" s="19" t="s">
        <v>1440</v>
      </c>
      <c r="OLL48" s="19" t="s">
        <v>1440</v>
      </c>
      <c r="OLM48" s="19" t="s">
        <v>1440</v>
      </c>
      <c r="OLN48" s="19" t="s">
        <v>1440</v>
      </c>
      <c r="OLO48" s="19" t="s">
        <v>1440</v>
      </c>
      <c r="OLP48" s="19" t="s">
        <v>1440</v>
      </c>
      <c r="OLQ48" s="19" t="s">
        <v>1440</v>
      </c>
      <c r="OLR48" s="19" t="s">
        <v>1440</v>
      </c>
      <c r="OLS48" s="19" t="s">
        <v>1440</v>
      </c>
      <c r="OLT48" s="19" t="s">
        <v>1440</v>
      </c>
      <c r="OLU48" s="19" t="s">
        <v>1440</v>
      </c>
      <c r="OLV48" s="19" t="s">
        <v>1440</v>
      </c>
      <c r="OLW48" s="19" t="s">
        <v>1440</v>
      </c>
      <c r="OLX48" s="19" t="s">
        <v>1440</v>
      </c>
      <c r="OLY48" s="19" t="s">
        <v>1440</v>
      </c>
      <c r="OLZ48" s="19" t="s">
        <v>1440</v>
      </c>
      <c r="OMA48" s="19" t="s">
        <v>1440</v>
      </c>
      <c r="OMB48" s="19" t="s">
        <v>1440</v>
      </c>
      <c r="OMC48" s="19" t="s">
        <v>1440</v>
      </c>
      <c r="OMD48" s="19" t="s">
        <v>1440</v>
      </c>
      <c r="OME48" s="19" t="s">
        <v>1440</v>
      </c>
      <c r="OMF48" s="19" t="s">
        <v>1440</v>
      </c>
      <c r="OMG48" s="19" t="s">
        <v>1440</v>
      </c>
      <c r="OMH48" s="19" t="s">
        <v>1440</v>
      </c>
      <c r="OMI48" s="19" t="s">
        <v>1440</v>
      </c>
      <c r="OMJ48" s="19" t="s">
        <v>1440</v>
      </c>
      <c r="OMK48" s="19" t="s">
        <v>1440</v>
      </c>
      <c r="OML48" s="19" t="s">
        <v>1440</v>
      </c>
      <c r="OMM48" s="19" t="s">
        <v>1440</v>
      </c>
      <c r="OMN48" s="19" t="s">
        <v>1440</v>
      </c>
      <c r="OMO48" s="19" t="s">
        <v>1440</v>
      </c>
      <c r="OMP48" s="19" t="s">
        <v>1440</v>
      </c>
      <c r="OMQ48" s="19" t="s">
        <v>1440</v>
      </c>
      <c r="OMR48" s="19" t="s">
        <v>1440</v>
      </c>
      <c r="OMS48" s="19" t="s">
        <v>1440</v>
      </c>
      <c r="OMT48" s="19" t="s">
        <v>1440</v>
      </c>
      <c r="OMU48" s="19" t="s">
        <v>1440</v>
      </c>
      <c r="OMV48" s="19" t="s">
        <v>1440</v>
      </c>
      <c r="OMW48" s="19" t="s">
        <v>1440</v>
      </c>
      <c r="OMX48" s="19" t="s">
        <v>1440</v>
      </c>
      <c r="OMY48" s="19" t="s">
        <v>1440</v>
      </c>
      <c r="OMZ48" s="19" t="s">
        <v>1440</v>
      </c>
      <c r="ONA48" s="19" t="s">
        <v>1440</v>
      </c>
      <c r="ONB48" s="19" t="s">
        <v>1440</v>
      </c>
      <c r="ONC48" s="19" t="s">
        <v>1440</v>
      </c>
      <c r="OND48" s="19" t="s">
        <v>1440</v>
      </c>
      <c r="ONE48" s="19" t="s">
        <v>1440</v>
      </c>
      <c r="ONF48" s="19" t="s">
        <v>1440</v>
      </c>
      <c r="ONG48" s="19" t="s">
        <v>1440</v>
      </c>
      <c r="ONH48" s="19" t="s">
        <v>1440</v>
      </c>
      <c r="ONI48" s="19" t="s">
        <v>1440</v>
      </c>
      <c r="ONJ48" s="19" t="s">
        <v>1440</v>
      </c>
      <c r="ONK48" s="19" t="s">
        <v>1440</v>
      </c>
      <c r="ONL48" s="19" t="s">
        <v>1440</v>
      </c>
      <c r="ONM48" s="19" t="s">
        <v>1440</v>
      </c>
      <c r="ONN48" s="19" t="s">
        <v>1440</v>
      </c>
      <c r="ONO48" s="19" t="s">
        <v>1440</v>
      </c>
      <c r="ONP48" s="19" t="s">
        <v>1440</v>
      </c>
      <c r="ONQ48" s="19" t="s">
        <v>1440</v>
      </c>
      <c r="ONR48" s="19" t="s">
        <v>1440</v>
      </c>
      <c r="ONS48" s="19" t="s">
        <v>1440</v>
      </c>
      <c r="ONT48" s="19" t="s">
        <v>1440</v>
      </c>
      <c r="ONU48" s="19" t="s">
        <v>1440</v>
      </c>
      <c r="ONV48" s="19" t="s">
        <v>1440</v>
      </c>
      <c r="ONW48" s="19" t="s">
        <v>1440</v>
      </c>
      <c r="ONX48" s="19" t="s">
        <v>1440</v>
      </c>
      <c r="ONY48" s="19" t="s">
        <v>1440</v>
      </c>
      <c r="ONZ48" s="19" t="s">
        <v>1440</v>
      </c>
      <c r="OOA48" s="19" t="s">
        <v>1440</v>
      </c>
      <c r="OOB48" s="19" t="s">
        <v>1440</v>
      </c>
      <c r="OOC48" s="19" t="s">
        <v>1440</v>
      </c>
      <c r="OOD48" s="19" t="s">
        <v>1440</v>
      </c>
      <c r="OOE48" s="19" t="s">
        <v>1440</v>
      </c>
      <c r="OOF48" s="19" t="s">
        <v>1440</v>
      </c>
      <c r="OOG48" s="19" t="s">
        <v>1440</v>
      </c>
      <c r="OOH48" s="19" t="s">
        <v>1440</v>
      </c>
      <c r="OOI48" s="19" t="s">
        <v>1440</v>
      </c>
      <c r="OOJ48" s="19" t="s">
        <v>1440</v>
      </c>
      <c r="OOK48" s="19" t="s">
        <v>1440</v>
      </c>
      <c r="OOL48" s="19" t="s">
        <v>1440</v>
      </c>
      <c r="OOM48" s="19" t="s">
        <v>1440</v>
      </c>
      <c r="OON48" s="19" t="s">
        <v>1440</v>
      </c>
      <c r="OOO48" s="19" t="s">
        <v>1440</v>
      </c>
      <c r="OOP48" s="19" t="s">
        <v>1440</v>
      </c>
      <c r="OOQ48" s="19" t="s">
        <v>1440</v>
      </c>
      <c r="OOR48" s="19" t="s">
        <v>1440</v>
      </c>
      <c r="OOS48" s="19" t="s">
        <v>1440</v>
      </c>
      <c r="OOT48" s="19" t="s">
        <v>1440</v>
      </c>
      <c r="OOU48" s="19" t="s">
        <v>1440</v>
      </c>
      <c r="OOV48" s="19" t="s">
        <v>1440</v>
      </c>
      <c r="OOW48" s="19" t="s">
        <v>1440</v>
      </c>
      <c r="OOX48" s="19" t="s">
        <v>1440</v>
      </c>
      <c r="OOY48" s="19" t="s">
        <v>1440</v>
      </c>
      <c r="OOZ48" s="19" t="s">
        <v>1440</v>
      </c>
      <c r="OPA48" s="19" t="s">
        <v>1440</v>
      </c>
      <c r="OPB48" s="19" t="s">
        <v>1440</v>
      </c>
      <c r="OPC48" s="19" t="s">
        <v>1440</v>
      </c>
      <c r="OPD48" s="19" t="s">
        <v>1440</v>
      </c>
      <c r="OPE48" s="19" t="s">
        <v>1440</v>
      </c>
      <c r="OPF48" s="19" t="s">
        <v>1440</v>
      </c>
      <c r="OPG48" s="19" t="s">
        <v>1440</v>
      </c>
      <c r="OPH48" s="19" t="s">
        <v>1440</v>
      </c>
      <c r="OPI48" s="19" t="s">
        <v>1440</v>
      </c>
      <c r="OPJ48" s="19" t="s">
        <v>1440</v>
      </c>
      <c r="OPK48" s="19" t="s">
        <v>1440</v>
      </c>
      <c r="OPL48" s="19" t="s">
        <v>1440</v>
      </c>
      <c r="OPM48" s="19" t="s">
        <v>1440</v>
      </c>
      <c r="OPN48" s="19" t="s">
        <v>1440</v>
      </c>
      <c r="OPO48" s="19" t="s">
        <v>1440</v>
      </c>
      <c r="OPP48" s="19" t="s">
        <v>1440</v>
      </c>
      <c r="OPQ48" s="19" t="s">
        <v>1440</v>
      </c>
      <c r="OPR48" s="19" t="s">
        <v>1440</v>
      </c>
      <c r="OPS48" s="19" t="s">
        <v>1440</v>
      </c>
      <c r="OPT48" s="19" t="s">
        <v>1440</v>
      </c>
      <c r="OPU48" s="19" t="s">
        <v>1440</v>
      </c>
      <c r="OPV48" s="19" t="s">
        <v>1440</v>
      </c>
      <c r="OPW48" s="19" t="s">
        <v>1440</v>
      </c>
      <c r="OPX48" s="19" t="s">
        <v>1440</v>
      </c>
      <c r="OPY48" s="19" t="s">
        <v>1440</v>
      </c>
      <c r="OPZ48" s="19" t="s">
        <v>1440</v>
      </c>
      <c r="OQA48" s="19" t="s">
        <v>1440</v>
      </c>
      <c r="OQB48" s="19" t="s">
        <v>1440</v>
      </c>
      <c r="OQC48" s="19" t="s">
        <v>1440</v>
      </c>
      <c r="OQD48" s="19" t="s">
        <v>1440</v>
      </c>
      <c r="OQE48" s="19" t="s">
        <v>1440</v>
      </c>
      <c r="OQF48" s="19" t="s">
        <v>1440</v>
      </c>
      <c r="OQG48" s="19" t="s">
        <v>1440</v>
      </c>
      <c r="OQH48" s="19" t="s">
        <v>1440</v>
      </c>
      <c r="OQI48" s="19" t="s">
        <v>1440</v>
      </c>
      <c r="OQJ48" s="19" t="s">
        <v>1440</v>
      </c>
      <c r="OQK48" s="19" t="s">
        <v>1440</v>
      </c>
      <c r="OQL48" s="19" t="s">
        <v>1440</v>
      </c>
      <c r="OQM48" s="19" t="s">
        <v>1440</v>
      </c>
      <c r="OQN48" s="19" t="s">
        <v>1440</v>
      </c>
      <c r="OQO48" s="19" t="s">
        <v>1440</v>
      </c>
      <c r="OQP48" s="19" t="s">
        <v>1440</v>
      </c>
      <c r="OQQ48" s="19" t="s">
        <v>1440</v>
      </c>
      <c r="OQR48" s="19" t="s">
        <v>1440</v>
      </c>
      <c r="OQS48" s="19" t="s">
        <v>1440</v>
      </c>
      <c r="OQT48" s="19" t="s">
        <v>1440</v>
      </c>
      <c r="OQU48" s="19" t="s">
        <v>1440</v>
      </c>
      <c r="OQV48" s="19" t="s">
        <v>1440</v>
      </c>
      <c r="OQW48" s="19" t="s">
        <v>1440</v>
      </c>
      <c r="OQX48" s="19" t="s">
        <v>1440</v>
      </c>
      <c r="OQY48" s="19" t="s">
        <v>1440</v>
      </c>
      <c r="OQZ48" s="19" t="s">
        <v>1440</v>
      </c>
      <c r="ORA48" s="19" t="s">
        <v>1440</v>
      </c>
      <c r="ORB48" s="19" t="s">
        <v>1440</v>
      </c>
      <c r="ORC48" s="19" t="s">
        <v>1440</v>
      </c>
      <c r="ORD48" s="19" t="s">
        <v>1440</v>
      </c>
      <c r="ORE48" s="19" t="s">
        <v>1440</v>
      </c>
      <c r="ORF48" s="19" t="s">
        <v>1440</v>
      </c>
      <c r="ORG48" s="19" t="s">
        <v>1440</v>
      </c>
      <c r="ORH48" s="19" t="s">
        <v>1440</v>
      </c>
      <c r="ORI48" s="19" t="s">
        <v>1440</v>
      </c>
      <c r="ORJ48" s="19" t="s">
        <v>1440</v>
      </c>
      <c r="ORK48" s="19" t="s">
        <v>1440</v>
      </c>
      <c r="ORL48" s="19" t="s">
        <v>1440</v>
      </c>
      <c r="ORM48" s="19" t="s">
        <v>1440</v>
      </c>
      <c r="ORN48" s="19" t="s">
        <v>1440</v>
      </c>
      <c r="ORO48" s="19" t="s">
        <v>1440</v>
      </c>
      <c r="ORP48" s="19" t="s">
        <v>1440</v>
      </c>
      <c r="ORQ48" s="19" t="s">
        <v>1440</v>
      </c>
      <c r="ORR48" s="19" t="s">
        <v>1440</v>
      </c>
      <c r="ORS48" s="19" t="s">
        <v>1440</v>
      </c>
      <c r="ORT48" s="19" t="s">
        <v>1440</v>
      </c>
      <c r="ORU48" s="19" t="s">
        <v>1440</v>
      </c>
      <c r="ORV48" s="19" t="s">
        <v>1440</v>
      </c>
      <c r="ORW48" s="19" t="s">
        <v>1440</v>
      </c>
      <c r="ORX48" s="19" t="s">
        <v>1440</v>
      </c>
      <c r="ORY48" s="19" t="s">
        <v>1440</v>
      </c>
      <c r="ORZ48" s="19" t="s">
        <v>1440</v>
      </c>
      <c r="OSA48" s="19" t="s">
        <v>1440</v>
      </c>
      <c r="OSB48" s="19" t="s">
        <v>1440</v>
      </c>
      <c r="OSC48" s="19" t="s">
        <v>1440</v>
      </c>
      <c r="OSD48" s="19" t="s">
        <v>1440</v>
      </c>
      <c r="OSE48" s="19" t="s">
        <v>1440</v>
      </c>
      <c r="OSF48" s="19" t="s">
        <v>1440</v>
      </c>
      <c r="OSG48" s="19" t="s">
        <v>1440</v>
      </c>
      <c r="OSH48" s="19" t="s">
        <v>1440</v>
      </c>
      <c r="OSI48" s="19" t="s">
        <v>1440</v>
      </c>
      <c r="OSJ48" s="19" t="s">
        <v>1440</v>
      </c>
      <c r="OSK48" s="19" t="s">
        <v>1440</v>
      </c>
      <c r="OSL48" s="19" t="s">
        <v>1440</v>
      </c>
      <c r="OSM48" s="19" t="s">
        <v>1440</v>
      </c>
      <c r="OSN48" s="19" t="s">
        <v>1440</v>
      </c>
      <c r="OSO48" s="19" t="s">
        <v>1440</v>
      </c>
      <c r="OSP48" s="19" t="s">
        <v>1440</v>
      </c>
      <c r="OSQ48" s="19" t="s">
        <v>1440</v>
      </c>
      <c r="OSR48" s="19" t="s">
        <v>1440</v>
      </c>
      <c r="OSS48" s="19" t="s">
        <v>1440</v>
      </c>
      <c r="OST48" s="19" t="s">
        <v>1440</v>
      </c>
      <c r="OSU48" s="19" t="s">
        <v>1440</v>
      </c>
      <c r="OSV48" s="19" t="s">
        <v>1440</v>
      </c>
      <c r="OSW48" s="19" t="s">
        <v>1440</v>
      </c>
      <c r="OSX48" s="19" t="s">
        <v>1440</v>
      </c>
      <c r="OSY48" s="19" t="s">
        <v>1440</v>
      </c>
      <c r="OSZ48" s="19" t="s">
        <v>1440</v>
      </c>
      <c r="OTA48" s="19" t="s">
        <v>1440</v>
      </c>
      <c r="OTB48" s="19" t="s">
        <v>1440</v>
      </c>
      <c r="OTC48" s="19" t="s">
        <v>1440</v>
      </c>
      <c r="OTD48" s="19" t="s">
        <v>1440</v>
      </c>
      <c r="OTE48" s="19" t="s">
        <v>1440</v>
      </c>
      <c r="OTF48" s="19" t="s">
        <v>1440</v>
      </c>
      <c r="OTG48" s="19" t="s">
        <v>1440</v>
      </c>
      <c r="OTH48" s="19" t="s">
        <v>1440</v>
      </c>
      <c r="OTI48" s="19" t="s">
        <v>1440</v>
      </c>
      <c r="OTJ48" s="19" t="s">
        <v>1440</v>
      </c>
      <c r="OTK48" s="19" t="s">
        <v>1440</v>
      </c>
      <c r="OTL48" s="19" t="s">
        <v>1440</v>
      </c>
      <c r="OTM48" s="19" t="s">
        <v>1440</v>
      </c>
      <c r="OTN48" s="19" t="s">
        <v>1440</v>
      </c>
      <c r="OTO48" s="19" t="s">
        <v>1440</v>
      </c>
      <c r="OTP48" s="19" t="s">
        <v>1440</v>
      </c>
      <c r="OTQ48" s="19" t="s">
        <v>1440</v>
      </c>
      <c r="OTR48" s="19" t="s">
        <v>1440</v>
      </c>
      <c r="OTS48" s="19" t="s">
        <v>1440</v>
      </c>
      <c r="OTT48" s="19" t="s">
        <v>1440</v>
      </c>
      <c r="OTU48" s="19" t="s">
        <v>1440</v>
      </c>
      <c r="OTV48" s="19" t="s">
        <v>1440</v>
      </c>
      <c r="OTW48" s="19" t="s">
        <v>1440</v>
      </c>
      <c r="OTX48" s="19" t="s">
        <v>1440</v>
      </c>
      <c r="OTY48" s="19" t="s">
        <v>1440</v>
      </c>
      <c r="OTZ48" s="19" t="s">
        <v>1440</v>
      </c>
      <c r="OUA48" s="19" t="s">
        <v>1440</v>
      </c>
      <c r="OUB48" s="19" t="s">
        <v>1440</v>
      </c>
      <c r="OUC48" s="19" t="s">
        <v>1440</v>
      </c>
      <c r="OUD48" s="19" t="s">
        <v>1440</v>
      </c>
      <c r="OUE48" s="19" t="s">
        <v>1440</v>
      </c>
      <c r="OUF48" s="19" t="s">
        <v>1440</v>
      </c>
      <c r="OUG48" s="19" t="s">
        <v>1440</v>
      </c>
      <c r="OUH48" s="19" t="s">
        <v>1440</v>
      </c>
      <c r="OUI48" s="19" t="s">
        <v>1440</v>
      </c>
      <c r="OUJ48" s="19" t="s">
        <v>1440</v>
      </c>
      <c r="OUK48" s="19" t="s">
        <v>1440</v>
      </c>
      <c r="OUL48" s="19" t="s">
        <v>1440</v>
      </c>
      <c r="OUM48" s="19" t="s">
        <v>1440</v>
      </c>
      <c r="OUN48" s="19" t="s">
        <v>1440</v>
      </c>
      <c r="OUO48" s="19" t="s">
        <v>1440</v>
      </c>
      <c r="OUP48" s="19" t="s">
        <v>1440</v>
      </c>
      <c r="OUQ48" s="19" t="s">
        <v>1440</v>
      </c>
      <c r="OUR48" s="19" t="s">
        <v>1440</v>
      </c>
      <c r="OUS48" s="19" t="s">
        <v>1440</v>
      </c>
      <c r="OUT48" s="19" t="s">
        <v>1440</v>
      </c>
      <c r="OUU48" s="19" t="s">
        <v>1440</v>
      </c>
      <c r="OUV48" s="19" t="s">
        <v>1440</v>
      </c>
      <c r="OUW48" s="19" t="s">
        <v>1440</v>
      </c>
      <c r="OUX48" s="19" t="s">
        <v>1440</v>
      </c>
      <c r="OUY48" s="19" t="s">
        <v>1440</v>
      </c>
      <c r="OUZ48" s="19" t="s">
        <v>1440</v>
      </c>
      <c r="OVA48" s="19" t="s">
        <v>1440</v>
      </c>
      <c r="OVB48" s="19" t="s">
        <v>1440</v>
      </c>
      <c r="OVC48" s="19" t="s">
        <v>1440</v>
      </c>
      <c r="OVD48" s="19" t="s">
        <v>1440</v>
      </c>
      <c r="OVE48" s="19" t="s">
        <v>1440</v>
      </c>
      <c r="OVF48" s="19" t="s">
        <v>1440</v>
      </c>
      <c r="OVG48" s="19" t="s">
        <v>1440</v>
      </c>
      <c r="OVH48" s="19" t="s">
        <v>1440</v>
      </c>
      <c r="OVI48" s="19" t="s">
        <v>1440</v>
      </c>
      <c r="OVJ48" s="19" t="s">
        <v>1440</v>
      </c>
      <c r="OVK48" s="19" t="s">
        <v>1440</v>
      </c>
      <c r="OVL48" s="19" t="s">
        <v>1440</v>
      </c>
      <c r="OVM48" s="19" t="s">
        <v>1440</v>
      </c>
      <c r="OVN48" s="19" t="s">
        <v>1440</v>
      </c>
      <c r="OVO48" s="19" t="s">
        <v>1440</v>
      </c>
      <c r="OVP48" s="19" t="s">
        <v>1440</v>
      </c>
      <c r="OVQ48" s="19" t="s">
        <v>1440</v>
      </c>
      <c r="OVR48" s="19" t="s">
        <v>1440</v>
      </c>
      <c r="OVS48" s="19" t="s">
        <v>1440</v>
      </c>
      <c r="OVT48" s="19" t="s">
        <v>1440</v>
      </c>
      <c r="OVU48" s="19" t="s">
        <v>1440</v>
      </c>
      <c r="OVV48" s="19" t="s">
        <v>1440</v>
      </c>
      <c r="OVW48" s="19" t="s">
        <v>1440</v>
      </c>
      <c r="OVX48" s="19" t="s">
        <v>1440</v>
      </c>
      <c r="OVY48" s="19" t="s">
        <v>1440</v>
      </c>
      <c r="OVZ48" s="19" t="s">
        <v>1440</v>
      </c>
      <c r="OWA48" s="19" t="s">
        <v>1440</v>
      </c>
      <c r="OWB48" s="19" t="s">
        <v>1440</v>
      </c>
      <c r="OWC48" s="19" t="s">
        <v>1440</v>
      </c>
      <c r="OWD48" s="19" t="s">
        <v>1440</v>
      </c>
      <c r="OWE48" s="19" t="s">
        <v>1440</v>
      </c>
      <c r="OWF48" s="19" t="s">
        <v>1440</v>
      </c>
      <c r="OWG48" s="19" t="s">
        <v>1440</v>
      </c>
      <c r="OWH48" s="19" t="s">
        <v>1440</v>
      </c>
      <c r="OWI48" s="19" t="s">
        <v>1440</v>
      </c>
      <c r="OWJ48" s="19" t="s">
        <v>1440</v>
      </c>
      <c r="OWK48" s="19" t="s">
        <v>1440</v>
      </c>
      <c r="OWL48" s="19" t="s">
        <v>1440</v>
      </c>
      <c r="OWM48" s="19" t="s">
        <v>1440</v>
      </c>
      <c r="OWN48" s="19" t="s">
        <v>1440</v>
      </c>
      <c r="OWO48" s="19" t="s">
        <v>1440</v>
      </c>
      <c r="OWP48" s="19" t="s">
        <v>1440</v>
      </c>
      <c r="OWQ48" s="19" t="s">
        <v>1440</v>
      </c>
      <c r="OWR48" s="19" t="s">
        <v>1440</v>
      </c>
      <c r="OWS48" s="19" t="s">
        <v>1440</v>
      </c>
      <c r="OWT48" s="19" t="s">
        <v>1440</v>
      </c>
      <c r="OWU48" s="19" t="s">
        <v>1440</v>
      </c>
      <c r="OWV48" s="19" t="s">
        <v>1440</v>
      </c>
      <c r="OWW48" s="19" t="s">
        <v>1440</v>
      </c>
      <c r="OWX48" s="19" t="s">
        <v>1440</v>
      </c>
      <c r="OWY48" s="19" t="s">
        <v>1440</v>
      </c>
      <c r="OWZ48" s="19" t="s">
        <v>1440</v>
      </c>
      <c r="OXA48" s="19" t="s">
        <v>1440</v>
      </c>
      <c r="OXB48" s="19" t="s">
        <v>1440</v>
      </c>
      <c r="OXC48" s="19" t="s">
        <v>1440</v>
      </c>
      <c r="OXD48" s="19" t="s">
        <v>1440</v>
      </c>
      <c r="OXE48" s="19" t="s">
        <v>1440</v>
      </c>
      <c r="OXF48" s="19" t="s">
        <v>1440</v>
      </c>
      <c r="OXG48" s="19" t="s">
        <v>1440</v>
      </c>
      <c r="OXH48" s="19" t="s">
        <v>1440</v>
      </c>
      <c r="OXI48" s="19" t="s">
        <v>1440</v>
      </c>
      <c r="OXJ48" s="19" t="s">
        <v>1440</v>
      </c>
      <c r="OXK48" s="19" t="s">
        <v>1440</v>
      </c>
      <c r="OXL48" s="19" t="s">
        <v>1440</v>
      </c>
      <c r="OXM48" s="19" t="s">
        <v>1440</v>
      </c>
      <c r="OXN48" s="19" t="s">
        <v>1440</v>
      </c>
      <c r="OXO48" s="19" t="s">
        <v>1440</v>
      </c>
      <c r="OXP48" s="19" t="s">
        <v>1440</v>
      </c>
      <c r="OXQ48" s="19" t="s">
        <v>1440</v>
      </c>
      <c r="OXR48" s="19" t="s">
        <v>1440</v>
      </c>
      <c r="OXS48" s="19" t="s">
        <v>1440</v>
      </c>
      <c r="OXT48" s="19" t="s">
        <v>1440</v>
      </c>
      <c r="OXU48" s="19" t="s">
        <v>1440</v>
      </c>
      <c r="OXV48" s="19" t="s">
        <v>1440</v>
      </c>
      <c r="OXW48" s="19" t="s">
        <v>1440</v>
      </c>
      <c r="OXX48" s="19" t="s">
        <v>1440</v>
      </c>
      <c r="OXY48" s="19" t="s">
        <v>1440</v>
      </c>
      <c r="OXZ48" s="19" t="s">
        <v>1440</v>
      </c>
      <c r="OYA48" s="19" t="s">
        <v>1440</v>
      </c>
      <c r="OYB48" s="19" t="s">
        <v>1440</v>
      </c>
      <c r="OYC48" s="19" t="s">
        <v>1440</v>
      </c>
      <c r="OYD48" s="19" t="s">
        <v>1440</v>
      </c>
      <c r="OYE48" s="19" t="s">
        <v>1440</v>
      </c>
      <c r="OYF48" s="19" t="s">
        <v>1440</v>
      </c>
      <c r="OYG48" s="19" t="s">
        <v>1440</v>
      </c>
      <c r="OYH48" s="19" t="s">
        <v>1440</v>
      </c>
      <c r="OYI48" s="19" t="s">
        <v>1440</v>
      </c>
      <c r="OYJ48" s="19" t="s">
        <v>1440</v>
      </c>
      <c r="OYK48" s="19" t="s">
        <v>1440</v>
      </c>
      <c r="OYL48" s="19" t="s">
        <v>1440</v>
      </c>
      <c r="OYM48" s="19" t="s">
        <v>1440</v>
      </c>
      <c r="OYN48" s="19" t="s">
        <v>1440</v>
      </c>
      <c r="OYO48" s="19" t="s">
        <v>1440</v>
      </c>
      <c r="OYP48" s="19" t="s">
        <v>1440</v>
      </c>
      <c r="OYQ48" s="19" t="s">
        <v>1440</v>
      </c>
      <c r="OYR48" s="19" t="s">
        <v>1440</v>
      </c>
      <c r="OYS48" s="19" t="s">
        <v>1440</v>
      </c>
      <c r="OYT48" s="19" t="s">
        <v>1440</v>
      </c>
      <c r="OYU48" s="19" t="s">
        <v>1440</v>
      </c>
      <c r="OYV48" s="19" t="s">
        <v>1440</v>
      </c>
      <c r="OYW48" s="19" t="s">
        <v>1440</v>
      </c>
      <c r="OYX48" s="19" t="s">
        <v>1440</v>
      </c>
      <c r="OYY48" s="19" t="s">
        <v>1440</v>
      </c>
      <c r="OYZ48" s="19" t="s">
        <v>1440</v>
      </c>
      <c r="OZA48" s="19" t="s">
        <v>1440</v>
      </c>
      <c r="OZB48" s="19" t="s">
        <v>1440</v>
      </c>
      <c r="OZC48" s="19" t="s">
        <v>1440</v>
      </c>
      <c r="OZD48" s="19" t="s">
        <v>1440</v>
      </c>
      <c r="OZE48" s="19" t="s">
        <v>1440</v>
      </c>
      <c r="OZF48" s="19" t="s">
        <v>1440</v>
      </c>
      <c r="OZG48" s="19" t="s">
        <v>1440</v>
      </c>
      <c r="OZH48" s="19" t="s">
        <v>1440</v>
      </c>
      <c r="OZI48" s="19" t="s">
        <v>1440</v>
      </c>
      <c r="OZJ48" s="19" t="s">
        <v>1440</v>
      </c>
      <c r="OZK48" s="19" t="s">
        <v>1440</v>
      </c>
      <c r="OZL48" s="19" t="s">
        <v>1440</v>
      </c>
      <c r="OZM48" s="19" t="s">
        <v>1440</v>
      </c>
      <c r="OZN48" s="19" t="s">
        <v>1440</v>
      </c>
      <c r="OZO48" s="19" t="s">
        <v>1440</v>
      </c>
      <c r="OZP48" s="19" t="s">
        <v>1440</v>
      </c>
      <c r="OZQ48" s="19" t="s">
        <v>1440</v>
      </c>
      <c r="OZR48" s="19" t="s">
        <v>1440</v>
      </c>
      <c r="OZS48" s="19" t="s">
        <v>1440</v>
      </c>
      <c r="OZT48" s="19" t="s">
        <v>1440</v>
      </c>
      <c r="OZU48" s="19" t="s">
        <v>1440</v>
      </c>
      <c r="OZV48" s="19" t="s">
        <v>1440</v>
      </c>
      <c r="OZW48" s="19" t="s">
        <v>1440</v>
      </c>
      <c r="OZX48" s="19" t="s">
        <v>1440</v>
      </c>
      <c r="OZY48" s="19" t="s">
        <v>1440</v>
      </c>
      <c r="OZZ48" s="19" t="s">
        <v>1440</v>
      </c>
      <c r="PAA48" s="19" t="s">
        <v>1440</v>
      </c>
      <c r="PAB48" s="19" t="s">
        <v>1440</v>
      </c>
      <c r="PAC48" s="19" t="s">
        <v>1440</v>
      </c>
      <c r="PAD48" s="19" t="s">
        <v>1440</v>
      </c>
      <c r="PAE48" s="19" t="s">
        <v>1440</v>
      </c>
      <c r="PAF48" s="19" t="s">
        <v>1440</v>
      </c>
      <c r="PAG48" s="19" t="s">
        <v>1440</v>
      </c>
      <c r="PAH48" s="19" t="s">
        <v>1440</v>
      </c>
      <c r="PAI48" s="19" t="s">
        <v>1440</v>
      </c>
      <c r="PAJ48" s="19" t="s">
        <v>1440</v>
      </c>
      <c r="PAK48" s="19" t="s">
        <v>1440</v>
      </c>
      <c r="PAL48" s="19" t="s">
        <v>1440</v>
      </c>
      <c r="PAM48" s="19" t="s">
        <v>1440</v>
      </c>
      <c r="PAN48" s="19" t="s">
        <v>1440</v>
      </c>
      <c r="PAO48" s="19" t="s">
        <v>1440</v>
      </c>
      <c r="PAP48" s="19" t="s">
        <v>1440</v>
      </c>
      <c r="PAQ48" s="19" t="s">
        <v>1440</v>
      </c>
      <c r="PAR48" s="19" t="s">
        <v>1440</v>
      </c>
      <c r="PAS48" s="19" t="s">
        <v>1440</v>
      </c>
      <c r="PAT48" s="19" t="s">
        <v>1440</v>
      </c>
      <c r="PAU48" s="19" t="s">
        <v>1440</v>
      </c>
      <c r="PAV48" s="19" t="s">
        <v>1440</v>
      </c>
      <c r="PAW48" s="19" t="s">
        <v>1440</v>
      </c>
      <c r="PAX48" s="19" t="s">
        <v>1440</v>
      </c>
      <c r="PAY48" s="19" t="s">
        <v>1440</v>
      </c>
      <c r="PAZ48" s="19" t="s">
        <v>1440</v>
      </c>
      <c r="PBA48" s="19" t="s">
        <v>1440</v>
      </c>
      <c r="PBB48" s="19" t="s">
        <v>1440</v>
      </c>
      <c r="PBC48" s="19" t="s">
        <v>1440</v>
      </c>
      <c r="PBD48" s="19" t="s">
        <v>1440</v>
      </c>
      <c r="PBE48" s="19" t="s">
        <v>1440</v>
      </c>
      <c r="PBF48" s="19" t="s">
        <v>1440</v>
      </c>
      <c r="PBG48" s="19" t="s">
        <v>1440</v>
      </c>
      <c r="PBH48" s="19" t="s">
        <v>1440</v>
      </c>
      <c r="PBI48" s="19" t="s">
        <v>1440</v>
      </c>
      <c r="PBJ48" s="19" t="s">
        <v>1440</v>
      </c>
      <c r="PBK48" s="19" t="s">
        <v>1440</v>
      </c>
      <c r="PBL48" s="19" t="s">
        <v>1440</v>
      </c>
      <c r="PBM48" s="19" t="s">
        <v>1440</v>
      </c>
      <c r="PBN48" s="19" t="s">
        <v>1440</v>
      </c>
      <c r="PBO48" s="19" t="s">
        <v>1440</v>
      </c>
      <c r="PBP48" s="19" t="s">
        <v>1440</v>
      </c>
      <c r="PBQ48" s="19" t="s">
        <v>1440</v>
      </c>
      <c r="PBR48" s="19" t="s">
        <v>1440</v>
      </c>
      <c r="PBS48" s="19" t="s">
        <v>1440</v>
      </c>
      <c r="PBT48" s="19" t="s">
        <v>1440</v>
      </c>
      <c r="PBU48" s="19" t="s">
        <v>1440</v>
      </c>
      <c r="PBV48" s="19" t="s">
        <v>1440</v>
      </c>
      <c r="PBW48" s="19" t="s">
        <v>1440</v>
      </c>
      <c r="PBX48" s="19" t="s">
        <v>1440</v>
      </c>
      <c r="PBY48" s="19" t="s">
        <v>1440</v>
      </c>
      <c r="PBZ48" s="19" t="s">
        <v>1440</v>
      </c>
      <c r="PCA48" s="19" t="s">
        <v>1440</v>
      </c>
      <c r="PCB48" s="19" t="s">
        <v>1440</v>
      </c>
      <c r="PCC48" s="19" t="s">
        <v>1440</v>
      </c>
      <c r="PCD48" s="19" t="s">
        <v>1440</v>
      </c>
      <c r="PCE48" s="19" t="s">
        <v>1440</v>
      </c>
      <c r="PCF48" s="19" t="s">
        <v>1440</v>
      </c>
      <c r="PCG48" s="19" t="s">
        <v>1440</v>
      </c>
      <c r="PCH48" s="19" t="s">
        <v>1440</v>
      </c>
      <c r="PCI48" s="19" t="s">
        <v>1440</v>
      </c>
      <c r="PCJ48" s="19" t="s">
        <v>1440</v>
      </c>
      <c r="PCK48" s="19" t="s">
        <v>1440</v>
      </c>
      <c r="PCL48" s="19" t="s">
        <v>1440</v>
      </c>
      <c r="PCM48" s="19" t="s">
        <v>1440</v>
      </c>
      <c r="PCN48" s="19" t="s">
        <v>1440</v>
      </c>
      <c r="PCO48" s="19" t="s">
        <v>1440</v>
      </c>
      <c r="PCP48" s="19" t="s">
        <v>1440</v>
      </c>
      <c r="PCQ48" s="19" t="s">
        <v>1440</v>
      </c>
      <c r="PCR48" s="19" t="s">
        <v>1440</v>
      </c>
      <c r="PCS48" s="19" t="s">
        <v>1440</v>
      </c>
      <c r="PCT48" s="19" t="s">
        <v>1440</v>
      </c>
      <c r="PCU48" s="19" t="s">
        <v>1440</v>
      </c>
      <c r="PCV48" s="19" t="s">
        <v>1440</v>
      </c>
      <c r="PCW48" s="19" t="s">
        <v>1440</v>
      </c>
      <c r="PCX48" s="19" t="s">
        <v>1440</v>
      </c>
      <c r="PCY48" s="19" t="s">
        <v>1440</v>
      </c>
      <c r="PCZ48" s="19" t="s">
        <v>1440</v>
      </c>
      <c r="PDA48" s="19" t="s">
        <v>1440</v>
      </c>
      <c r="PDB48" s="19" t="s">
        <v>1440</v>
      </c>
      <c r="PDC48" s="19" t="s">
        <v>1440</v>
      </c>
      <c r="PDD48" s="19" t="s">
        <v>1440</v>
      </c>
      <c r="PDE48" s="19" t="s">
        <v>1440</v>
      </c>
      <c r="PDF48" s="19" t="s">
        <v>1440</v>
      </c>
      <c r="PDG48" s="19" t="s">
        <v>1440</v>
      </c>
      <c r="PDH48" s="19" t="s">
        <v>1440</v>
      </c>
      <c r="PDI48" s="19" t="s">
        <v>1440</v>
      </c>
      <c r="PDJ48" s="19" t="s">
        <v>1440</v>
      </c>
      <c r="PDK48" s="19" t="s">
        <v>1440</v>
      </c>
      <c r="PDL48" s="19" t="s">
        <v>1440</v>
      </c>
      <c r="PDM48" s="19" t="s">
        <v>1440</v>
      </c>
      <c r="PDN48" s="19" t="s">
        <v>1440</v>
      </c>
      <c r="PDO48" s="19" t="s">
        <v>1440</v>
      </c>
      <c r="PDP48" s="19" t="s">
        <v>1440</v>
      </c>
      <c r="PDQ48" s="19" t="s">
        <v>1440</v>
      </c>
      <c r="PDR48" s="19" t="s">
        <v>1440</v>
      </c>
      <c r="PDS48" s="19" t="s">
        <v>1440</v>
      </c>
      <c r="PDT48" s="19" t="s">
        <v>1440</v>
      </c>
      <c r="PDU48" s="19" t="s">
        <v>1440</v>
      </c>
      <c r="PDV48" s="19" t="s">
        <v>1440</v>
      </c>
      <c r="PDW48" s="19" t="s">
        <v>1440</v>
      </c>
      <c r="PDX48" s="19" t="s">
        <v>1440</v>
      </c>
      <c r="PDY48" s="19" t="s">
        <v>1440</v>
      </c>
      <c r="PDZ48" s="19" t="s">
        <v>1440</v>
      </c>
      <c r="PEA48" s="19" t="s">
        <v>1440</v>
      </c>
      <c r="PEB48" s="19" t="s">
        <v>1440</v>
      </c>
      <c r="PEC48" s="19" t="s">
        <v>1440</v>
      </c>
      <c r="PED48" s="19" t="s">
        <v>1440</v>
      </c>
      <c r="PEE48" s="19" t="s">
        <v>1440</v>
      </c>
      <c r="PEF48" s="19" t="s">
        <v>1440</v>
      </c>
      <c r="PEG48" s="19" t="s">
        <v>1440</v>
      </c>
      <c r="PEH48" s="19" t="s">
        <v>1440</v>
      </c>
      <c r="PEI48" s="19" t="s">
        <v>1440</v>
      </c>
      <c r="PEJ48" s="19" t="s">
        <v>1440</v>
      </c>
      <c r="PEK48" s="19" t="s">
        <v>1440</v>
      </c>
      <c r="PEL48" s="19" t="s">
        <v>1440</v>
      </c>
      <c r="PEM48" s="19" t="s">
        <v>1440</v>
      </c>
      <c r="PEN48" s="19" t="s">
        <v>1440</v>
      </c>
      <c r="PEO48" s="19" t="s">
        <v>1440</v>
      </c>
      <c r="PEP48" s="19" t="s">
        <v>1440</v>
      </c>
      <c r="PEQ48" s="19" t="s">
        <v>1440</v>
      </c>
      <c r="PER48" s="19" t="s">
        <v>1440</v>
      </c>
      <c r="PES48" s="19" t="s">
        <v>1440</v>
      </c>
      <c r="PET48" s="19" t="s">
        <v>1440</v>
      </c>
      <c r="PEU48" s="19" t="s">
        <v>1440</v>
      </c>
      <c r="PEV48" s="19" t="s">
        <v>1440</v>
      </c>
      <c r="PEW48" s="19" t="s">
        <v>1440</v>
      </c>
      <c r="PEX48" s="19" t="s">
        <v>1440</v>
      </c>
      <c r="PEY48" s="19" t="s">
        <v>1440</v>
      </c>
      <c r="PEZ48" s="19" t="s">
        <v>1440</v>
      </c>
      <c r="PFA48" s="19" t="s">
        <v>1440</v>
      </c>
      <c r="PFB48" s="19" t="s">
        <v>1440</v>
      </c>
      <c r="PFC48" s="19" t="s">
        <v>1440</v>
      </c>
      <c r="PFD48" s="19" t="s">
        <v>1440</v>
      </c>
      <c r="PFE48" s="19" t="s">
        <v>1440</v>
      </c>
      <c r="PFF48" s="19" t="s">
        <v>1440</v>
      </c>
      <c r="PFG48" s="19" t="s">
        <v>1440</v>
      </c>
      <c r="PFH48" s="19" t="s">
        <v>1440</v>
      </c>
      <c r="PFI48" s="19" t="s">
        <v>1440</v>
      </c>
      <c r="PFJ48" s="19" t="s">
        <v>1440</v>
      </c>
      <c r="PFK48" s="19" t="s">
        <v>1440</v>
      </c>
      <c r="PFL48" s="19" t="s">
        <v>1440</v>
      </c>
      <c r="PFM48" s="19" t="s">
        <v>1440</v>
      </c>
      <c r="PFN48" s="19" t="s">
        <v>1440</v>
      </c>
      <c r="PFO48" s="19" t="s">
        <v>1440</v>
      </c>
      <c r="PFP48" s="19" t="s">
        <v>1440</v>
      </c>
      <c r="PFQ48" s="19" t="s">
        <v>1440</v>
      </c>
      <c r="PFR48" s="19" t="s">
        <v>1440</v>
      </c>
      <c r="PFS48" s="19" t="s">
        <v>1440</v>
      </c>
      <c r="PFT48" s="19" t="s">
        <v>1440</v>
      </c>
      <c r="PFU48" s="19" t="s">
        <v>1440</v>
      </c>
      <c r="PFV48" s="19" t="s">
        <v>1440</v>
      </c>
      <c r="PFW48" s="19" t="s">
        <v>1440</v>
      </c>
      <c r="PFX48" s="19" t="s">
        <v>1440</v>
      </c>
      <c r="PFY48" s="19" t="s">
        <v>1440</v>
      </c>
      <c r="PFZ48" s="19" t="s">
        <v>1440</v>
      </c>
      <c r="PGA48" s="19" t="s">
        <v>1440</v>
      </c>
      <c r="PGB48" s="19" t="s">
        <v>1440</v>
      </c>
      <c r="PGC48" s="19" t="s">
        <v>1440</v>
      </c>
      <c r="PGD48" s="19" t="s">
        <v>1440</v>
      </c>
      <c r="PGE48" s="19" t="s">
        <v>1440</v>
      </c>
      <c r="PGF48" s="19" t="s">
        <v>1440</v>
      </c>
      <c r="PGG48" s="19" t="s">
        <v>1440</v>
      </c>
      <c r="PGH48" s="19" t="s">
        <v>1440</v>
      </c>
      <c r="PGI48" s="19" t="s">
        <v>1440</v>
      </c>
      <c r="PGJ48" s="19" t="s">
        <v>1440</v>
      </c>
      <c r="PGK48" s="19" t="s">
        <v>1440</v>
      </c>
      <c r="PGL48" s="19" t="s">
        <v>1440</v>
      </c>
      <c r="PGM48" s="19" t="s">
        <v>1440</v>
      </c>
      <c r="PGN48" s="19" t="s">
        <v>1440</v>
      </c>
      <c r="PGO48" s="19" t="s">
        <v>1440</v>
      </c>
      <c r="PGP48" s="19" t="s">
        <v>1440</v>
      </c>
      <c r="PGQ48" s="19" t="s">
        <v>1440</v>
      </c>
      <c r="PGR48" s="19" t="s">
        <v>1440</v>
      </c>
      <c r="PGS48" s="19" t="s">
        <v>1440</v>
      </c>
      <c r="PGT48" s="19" t="s">
        <v>1440</v>
      </c>
      <c r="PGU48" s="19" t="s">
        <v>1440</v>
      </c>
      <c r="PGV48" s="19" t="s">
        <v>1440</v>
      </c>
      <c r="PGW48" s="19" t="s">
        <v>1440</v>
      </c>
      <c r="PGX48" s="19" t="s">
        <v>1440</v>
      </c>
      <c r="PGY48" s="19" t="s">
        <v>1440</v>
      </c>
      <c r="PGZ48" s="19" t="s">
        <v>1440</v>
      </c>
      <c r="PHA48" s="19" t="s">
        <v>1440</v>
      </c>
      <c r="PHB48" s="19" t="s">
        <v>1440</v>
      </c>
      <c r="PHC48" s="19" t="s">
        <v>1440</v>
      </c>
      <c r="PHD48" s="19" t="s">
        <v>1440</v>
      </c>
      <c r="PHE48" s="19" t="s">
        <v>1440</v>
      </c>
      <c r="PHF48" s="19" t="s">
        <v>1440</v>
      </c>
      <c r="PHG48" s="19" t="s">
        <v>1440</v>
      </c>
      <c r="PHH48" s="19" t="s">
        <v>1440</v>
      </c>
      <c r="PHI48" s="19" t="s">
        <v>1440</v>
      </c>
      <c r="PHJ48" s="19" t="s">
        <v>1440</v>
      </c>
      <c r="PHK48" s="19" t="s">
        <v>1440</v>
      </c>
      <c r="PHL48" s="19" t="s">
        <v>1440</v>
      </c>
      <c r="PHM48" s="19" t="s">
        <v>1440</v>
      </c>
      <c r="PHN48" s="19" t="s">
        <v>1440</v>
      </c>
      <c r="PHO48" s="19" t="s">
        <v>1440</v>
      </c>
      <c r="PHP48" s="19" t="s">
        <v>1440</v>
      </c>
      <c r="PHQ48" s="19" t="s">
        <v>1440</v>
      </c>
      <c r="PHR48" s="19" t="s">
        <v>1440</v>
      </c>
      <c r="PHS48" s="19" t="s">
        <v>1440</v>
      </c>
      <c r="PHT48" s="19" t="s">
        <v>1440</v>
      </c>
      <c r="PHU48" s="19" t="s">
        <v>1440</v>
      </c>
      <c r="PHV48" s="19" t="s">
        <v>1440</v>
      </c>
      <c r="PHW48" s="19" t="s">
        <v>1440</v>
      </c>
      <c r="PHX48" s="19" t="s">
        <v>1440</v>
      </c>
      <c r="PHY48" s="19" t="s">
        <v>1440</v>
      </c>
      <c r="PHZ48" s="19" t="s">
        <v>1440</v>
      </c>
      <c r="PIA48" s="19" t="s">
        <v>1440</v>
      </c>
      <c r="PIB48" s="19" t="s">
        <v>1440</v>
      </c>
      <c r="PIC48" s="19" t="s">
        <v>1440</v>
      </c>
      <c r="PID48" s="19" t="s">
        <v>1440</v>
      </c>
      <c r="PIE48" s="19" t="s">
        <v>1440</v>
      </c>
      <c r="PIF48" s="19" t="s">
        <v>1440</v>
      </c>
      <c r="PIG48" s="19" t="s">
        <v>1440</v>
      </c>
      <c r="PIH48" s="19" t="s">
        <v>1440</v>
      </c>
      <c r="PII48" s="19" t="s">
        <v>1440</v>
      </c>
      <c r="PIJ48" s="19" t="s">
        <v>1440</v>
      </c>
      <c r="PIK48" s="19" t="s">
        <v>1440</v>
      </c>
      <c r="PIL48" s="19" t="s">
        <v>1440</v>
      </c>
      <c r="PIM48" s="19" t="s">
        <v>1440</v>
      </c>
      <c r="PIN48" s="19" t="s">
        <v>1440</v>
      </c>
      <c r="PIO48" s="19" t="s">
        <v>1440</v>
      </c>
      <c r="PIP48" s="19" t="s">
        <v>1440</v>
      </c>
      <c r="PIQ48" s="19" t="s">
        <v>1440</v>
      </c>
      <c r="PIR48" s="19" t="s">
        <v>1440</v>
      </c>
      <c r="PIS48" s="19" t="s">
        <v>1440</v>
      </c>
      <c r="PIT48" s="19" t="s">
        <v>1440</v>
      </c>
      <c r="PIU48" s="19" t="s">
        <v>1440</v>
      </c>
      <c r="PIV48" s="19" t="s">
        <v>1440</v>
      </c>
      <c r="PIW48" s="19" t="s">
        <v>1440</v>
      </c>
      <c r="PIX48" s="19" t="s">
        <v>1440</v>
      </c>
      <c r="PIY48" s="19" t="s">
        <v>1440</v>
      </c>
      <c r="PIZ48" s="19" t="s">
        <v>1440</v>
      </c>
      <c r="PJA48" s="19" t="s">
        <v>1440</v>
      </c>
      <c r="PJB48" s="19" t="s">
        <v>1440</v>
      </c>
      <c r="PJC48" s="19" t="s">
        <v>1440</v>
      </c>
      <c r="PJD48" s="19" t="s">
        <v>1440</v>
      </c>
      <c r="PJE48" s="19" t="s">
        <v>1440</v>
      </c>
      <c r="PJF48" s="19" t="s">
        <v>1440</v>
      </c>
      <c r="PJG48" s="19" t="s">
        <v>1440</v>
      </c>
      <c r="PJH48" s="19" t="s">
        <v>1440</v>
      </c>
      <c r="PJI48" s="19" t="s">
        <v>1440</v>
      </c>
      <c r="PJJ48" s="19" t="s">
        <v>1440</v>
      </c>
      <c r="PJK48" s="19" t="s">
        <v>1440</v>
      </c>
      <c r="PJL48" s="19" t="s">
        <v>1440</v>
      </c>
      <c r="PJM48" s="19" t="s">
        <v>1440</v>
      </c>
      <c r="PJN48" s="19" t="s">
        <v>1440</v>
      </c>
      <c r="PJO48" s="19" t="s">
        <v>1440</v>
      </c>
      <c r="PJP48" s="19" t="s">
        <v>1440</v>
      </c>
      <c r="PJQ48" s="19" t="s">
        <v>1440</v>
      </c>
      <c r="PJR48" s="19" t="s">
        <v>1440</v>
      </c>
      <c r="PJS48" s="19" t="s">
        <v>1440</v>
      </c>
      <c r="PJT48" s="19" t="s">
        <v>1440</v>
      </c>
      <c r="PJU48" s="19" t="s">
        <v>1440</v>
      </c>
      <c r="PJV48" s="19" t="s">
        <v>1440</v>
      </c>
      <c r="PJW48" s="19" t="s">
        <v>1440</v>
      </c>
      <c r="PJX48" s="19" t="s">
        <v>1440</v>
      </c>
      <c r="PJY48" s="19" t="s">
        <v>1440</v>
      </c>
      <c r="PJZ48" s="19" t="s">
        <v>1440</v>
      </c>
      <c r="PKA48" s="19" t="s">
        <v>1440</v>
      </c>
      <c r="PKB48" s="19" t="s">
        <v>1440</v>
      </c>
      <c r="PKC48" s="19" t="s">
        <v>1440</v>
      </c>
      <c r="PKD48" s="19" t="s">
        <v>1440</v>
      </c>
      <c r="PKE48" s="19" t="s">
        <v>1440</v>
      </c>
      <c r="PKF48" s="19" t="s">
        <v>1440</v>
      </c>
      <c r="PKG48" s="19" t="s">
        <v>1440</v>
      </c>
      <c r="PKH48" s="19" t="s">
        <v>1440</v>
      </c>
      <c r="PKI48" s="19" t="s">
        <v>1440</v>
      </c>
      <c r="PKJ48" s="19" t="s">
        <v>1440</v>
      </c>
      <c r="PKK48" s="19" t="s">
        <v>1440</v>
      </c>
      <c r="PKL48" s="19" t="s">
        <v>1440</v>
      </c>
      <c r="PKM48" s="19" t="s">
        <v>1440</v>
      </c>
      <c r="PKN48" s="19" t="s">
        <v>1440</v>
      </c>
      <c r="PKO48" s="19" t="s">
        <v>1440</v>
      </c>
      <c r="PKP48" s="19" t="s">
        <v>1440</v>
      </c>
      <c r="PKQ48" s="19" t="s">
        <v>1440</v>
      </c>
      <c r="PKR48" s="19" t="s">
        <v>1440</v>
      </c>
      <c r="PKS48" s="19" t="s">
        <v>1440</v>
      </c>
      <c r="PKT48" s="19" t="s">
        <v>1440</v>
      </c>
      <c r="PKU48" s="19" t="s">
        <v>1440</v>
      </c>
      <c r="PKV48" s="19" t="s">
        <v>1440</v>
      </c>
      <c r="PKW48" s="19" t="s">
        <v>1440</v>
      </c>
      <c r="PKX48" s="19" t="s">
        <v>1440</v>
      </c>
      <c r="PKY48" s="19" t="s">
        <v>1440</v>
      </c>
      <c r="PKZ48" s="19" t="s">
        <v>1440</v>
      </c>
      <c r="PLA48" s="19" t="s">
        <v>1440</v>
      </c>
      <c r="PLB48" s="19" t="s">
        <v>1440</v>
      </c>
      <c r="PLC48" s="19" t="s">
        <v>1440</v>
      </c>
      <c r="PLD48" s="19" t="s">
        <v>1440</v>
      </c>
      <c r="PLE48" s="19" t="s">
        <v>1440</v>
      </c>
      <c r="PLF48" s="19" t="s">
        <v>1440</v>
      </c>
      <c r="PLG48" s="19" t="s">
        <v>1440</v>
      </c>
      <c r="PLH48" s="19" t="s">
        <v>1440</v>
      </c>
      <c r="PLI48" s="19" t="s">
        <v>1440</v>
      </c>
      <c r="PLJ48" s="19" t="s">
        <v>1440</v>
      </c>
      <c r="PLK48" s="19" t="s">
        <v>1440</v>
      </c>
      <c r="PLL48" s="19" t="s">
        <v>1440</v>
      </c>
      <c r="PLM48" s="19" t="s">
        <v>1440</v>
      </c>
      <c r="PLN48" s="19" t="s">
        <v>1440</v>
      </c>
      <c r="PLO48" s="19" t="s">
        <v>1440</v>
      </c>
      <c r="PLP48" s="19" t="s">
        <v>1440</v>
      </c>
      <c r="PLQ48" s="19" t="s">
        <v>1440</v>
      </c>
      <c r="PLR48" s="19" t="s">
        <v>1440</v>
      </c>
      <c r="PLS48" s="19" t="s">
        <v>1440</v>
      </c>
      <c r="PLT48" s="19" t="s">
        <v>1440</v>
      </c>
      <c r="PLU48" s="19" t="s">
        <v>1440</v>
      </c>
      <c r="PLV48" s="19" t="s">
        <v>1440</v>
      </c>
      <c r="PLW48" s="19" t="s">
        <v>1440</v>
      </c>
      <c r="PLX48" s="19" t="s">
        <v>1440</v>
      </c>
      <c r="PLY48" s="19" t="s">
        <v>1440</v>
      </c>
      <c r="PLZ48" s="19" t="s">
        <v>1440</v>
      </c>
      <c r="PMA48" s="19" t="s">
        <v>1440</v>
      </c>
      <c r="PMB48" s="19" t="s">
        <v>1440</v>
      </c>
      <c r="PMC48" s="19" t="s">
        <v>1440</v>
      </c>
      <c r="PMD48" s="19" t="s">
        <v>1440</v>
      </c>
      <c r="PME48" s="19" t="s">
        <v>1440</v>
      </c>
      <c r="PMF48" s="19" t="s">
        <v>1440</v>
      </c>
      <c r="PMG48" s="19" t="s">
        <v>1440</v>
      </c>
      <c r="PMH48" s="19" t="s">
        <v>1440</v>
      </c>
      <c r="PMI48" s="19" t="s">
        <v>1440</v>
      </c>
      <c r="PMJ48" s="19" t="s">
        <v>1440</v>
      </c>
      <c r="PMK48" s="19" t="s">
        <v>1440</v>
      </c>
      <c r="PML48" s="19" t="s">
        <v>1440</v>
      </c>
      <c r="PMM48" s="19" t="s">
        <v>1440</v>
      </c>
      <c r="PMN48" s="19" t="s">
        <v>1440</v>
      </c>
      <c r="PMO48" s="19" t="s">
        <v>1440</v>
      </c>
      <c r="PMP48" s="19" t="s">
        <v>1440</v>
      </c>
      <c r="PMQ48" s="19" t="s">
        <v>1440</v>
      </c>
      <c r="PMR48" s="19" t="s">
        <v>1440</v>
      </c>
      <c r="PMS48" s="19" t="s">
        <v>1440</v>
      </c>
      <c r="PMT48" s="19" t="s">
        <v>1440</v>
      </c>
      <c r="PMU48" s="19" t="s">
        <v>1440</v>
      </c>
      <c r="PMV48" s="19" t="s">
        <v>1440</v>
      </c>
      <c r="PMW48" s="19" t="s">
        <v>1440</v>
      </c>
      <c r="PMX48" s="19" t="s">
        <v>1440</v>
      </c>
      <c r="PMY48" s="19" t="s">
        <v>1440</v>
      </c>
      <c r="PMZ48" s="19" t="s">
        <v>1440</v>
      </c>
      <c r="PNA48" s="19" t="s">
        <v>1440</v>
      </c>
      <c r="PNB48" s="19" t="s">
        <v>1440</v>
      </c>
      <c r="PNC48" s="19" t="s">
        <v>1440</v>
      </c>
      <c r="PND48" s="19" t="s">
        <v>1440</v>
      </c>
      <c r="PNE48" s="19" t="s">
        <v>1440</v>
      </c>
      <c r="PNF48" s="19" t="s">
        <v>1440</v>
      </c>
      <c r="PNG48" s="19" t="s">
        <v>1440</v>
      </c>
      <c r="PNH48" s="19" t="s">
        <v>1440</v>
      </c>
      <c r="PNI48" s="19" t="s">
        <v>1440</v>
      </c>
      <c r="PNJ48" s="19" t="s">
        <v>1440</v>
      </c>
      <c r="PNK48" s="19" t="s">
        <v>1440</v>
      </c>
      <c r="PNL48" s="19" t="s">
        <v>1440</v>
      </c>
      <c r="PNM48" s="19" t="s">
        <v>1440</v>
      </c>
      <c r="PNN48" s="19" t="s">
        <v>1440</v>
      </c>
      <c r="PNO48" s="19" t="s">
        <v>1440</v>
      </c>
      <c r="PNP48" s="19" t="s">
        <v>1440</v>
      </c>
      <c r="PNQ48" s="19" t="s">
        <v>1440</v>
      </c>
      <c r="PNR48" s="19" t="s">
        <v>1440</v>
      </c>
      <c r="PNS48" s="19" t="s">
        <v>1440</v>
      </c>
      <c r="PNT48" s="19" t="s">
        <v>1440</v>
      </c>
      <c r="PNU48" s="19" t="s">
        <v>1440</v>
      </c>
      <c r="PNV48" s="19" t="s">
        <v>1440</v>
      </c>
      <c r="PNW48" s="19" t="s">
        <v>1440</v>
      </c>
      <c r="PNX48" s="19" t="s">
        <v>1440</v>
      </c>
      <c r="PNY48" s="19" t="s">
        <v>1440</v>
      </c>
      <c r="PNZ48" s="19" t="s">
        <v>1440</v>
      </c>
      <c r="POA48" s="19" t="s">
        <v>1440</v>
      </c>
      <c r="POB48" s="19" t="s">
        <v>1440</v>
      </c>
      <c r="POC48" s="19" t="s">
        <v>1440</v>
      </c>
      <c r="POD48" s="19" t="s">
        <v>1440</v>
      </c>
      <c r="POE48" s="19" t="s">
        <v>1440</v>
      </c>
      <c r="POF48" s="19" t="s">
        <v>1440</v>
      </c>
      <c r="POG48" s="19" t="s">
        <v>1440</v>
      </c>
      <c r="POH48" s="19" t="s">
        <v>1440</v>
      </c>
      <c r="POI48" s="19" t="s">
        <v>1440</v>
      </c>
      <c r="POJ48" s="19" t="s">
        <v>1440</v>
      </c>
      <c r="POK48" s="19" t="s">
        <v>1440</v>
      </c>
      <c r="POL48" s="19" t="s">
        <v>1440</v>
      </c>
      <c r="POM48" s="19" t="s">
        <v>1440</v>
      </c>
      <c r="PON48" s="19" t="s">
        <v>1440</v>
      </c>
      <c r="POO48" s="19" t="s">
        <v>1440</v>
      </c>
      <c r="POP48" s="19" t="s">
        <v>1440</v>
      </c>
      <c r="POQ48" s="19" t="s">
        <v>1440</v>
      </c>
      <c r="POR48" s="19" t="s">
        <v>1440</v>
      </c>
      <c r="POS48" s="19" t="s">
        <v>1440</v>
      </c>
      <c r="POT48" s="19" t="s">
        <v>1440</v>
      </c>
      <c r="POU48" s="19" t="s">
        <v>1440</v>
      </c>
      <c r="POV48" s="19" t="s">
        <v>1440</v>
      </c>
      <c r="POW48" s="19" t="s">
        <v>1440</v>
      </c>
      <c r="POX48" s="19" t="s">
        <v>1440</v>
      </c>
      <c r="POY48" s="19" t="s">
        <v>1440</v>
      </c>
      <c r="POZ48" s="19" t="s">
        <v>1440</v>
      </c>
      <c r="PPA48" s="19" t="s">
        <v>1440</v>
      </c>
      <c r="PPB48" s="19" t="s">
        <v>1440</v>
      </c>
      <c r="PPC48" s="19" t="s">
        <v>1440</v>
      </c>
      <c r="PPD48" s="19" t="s">
        <v>1440</v>
      </c>
      <c r="PPE48" s="19" t="s">
        <v>1440</v>
      </c>
      <c r="PPF48" s="19" t="s">
        <v>1440</v>
      </c>
      <c r="PPG48" s="19" t="s">
        <v>1440</v>
      </c>
      <c r="PPH48" s="19" t="s">
        <v>1440</v>
      </c>
      <c r="PPI48" s="19" t="s">
        <v>1440</v>
      </c>
      <c r="PPJ48" s="19" t="s">
        <v>1440</v>
      </c>
      <c r="PPK48" s="19" t="s">
        <v>1440</v>
      </c>
      <c r="PPL48" s="19" t="s">
        <v>1440</v>
      </c>
      <c r="PPM48" s="19" t="s">
        <v>1440</v>
      </c>
      <c r="PPN48" s="19" t="s">
        <v>1440</v>
      </c>
      <c r="PPO48" s="19" t="s">
        <v>1440</v>
      </c>
      <c r="PPP48" s="19" t="s">
        <v>1440</v>
      </c>
      <c r="PPQ48" s="19" t="s">
        <v>1440</v>
      </c>
      <c r="PPR48" s="19" t="s">
        <v>1440</v>
      </c>
      <c r="PPS48" s="19" t="s">
        <v>1440</v>
      </c>
      <c r="PPT48" s="19" t="s">
        <v>1440</v>
      </c>
      <c r="PPU48" s="19" t="s">
        <v>1440</v>
      </c>
      <c r="PPV48" s="19" t="s">
        <v>1440</v>
      </c>
      <c r="PPW48" s="19" t="s">
        <v>1440</v>
      </c>
      <c r="PPX48" s="19" t="s">
        <v>1440</v>
      </c>
      <c r="PPY48" s="19" t="s">
        <v>1440</v>
      </c>
      <c r="PPZ48" s="19" t="s">
        <v>1440</v>
      </c>
      <c r="PQA48" s="19" t="s">
        <v>1440</v>
      </c>
      <c r="PQB48" s="19" t="s">
        <v>1440</v>
      </c>
      <c r="PQC48" s="19" t="s">
        <v>1440</v>
      </c>
      <c r="PQD48" s="19" t="s">
        <v>1440</v>
      </c>
      <c r="PQE48" s="19" t="s">
        <v>1440</v>
      </c>
      <c r="PQF48" s="19" t="s">
        <v>1440</v>
      </c>
      <c r="PQG48" s="19" t="s">
        <v>1440</v>
      </c>
      <c r="PQH48" s="19" t="s">
        <v>1440</v>
      </c>
      <c r="PQI48" s="19" t="s">
        <v>1440</v>
      </c>
      <c r="PQJ48" s="19" t="s">
        <v>1440</v>
      </c>
      <c r="PQK48" s="19" t="s">
        <v>1440</v>
      </c>
      <c r="PQL48" s="19" t="s">
        <v>1440</v>
      </c>
      <c r="PQM48" s="19" t="s">
        <v>1440</v>
      </c>
      <c r="PQN48" s="19" t="s">
        <v>1440</v>
      </c>
      <c r="PQO48" s="19" t="s">
        <v>1440</v>
      </c>
      <c r="PQP48" s="19" t="s">
        <v>1440</v>
      </c>
      <c r="PQQ48" s="19" t="s">
        <v>1440</v>
      </c>
      <c r="PQR48" s="19" t="s">
        <v>1440</v>
      </c>
      <c r="PQS48" s="19" t="s">
        <v>1440</v>
      </c>
      <c r="PQT48" s="19" t="s">
        <v>1440</v>
      </c>
      <c r="PQU48" s="19" t="s">
        <v>1440</v>
      </c>
      <c r="PQV48" s="19" t="s">
        <v>1440</v>
      </c>
      <c r="PQW48" s="19" t="s">
        <v>1440</v>
      </c>
      <c r="PQX48" s="19" t="s">
        <v>1440</v>
      </c>
      <c r="PQY48" s="19" t="s">
        <v>1440</v>
      </c>
      <c r="PQZ48" s="19" t="s">
        <v>1440</v>
      </c>
      <c r="PRA48" s="19" t="s">
        <v>1440</v>
      </c>
      <c r="PRB48" s="19" t="s">
        <v>1440</v>
      </c>
      <c r="PRC48" s="19" t="s">
        <v>1440</v>
      </c>
      <c r="PRD48" s="19" t="s">
        <v>1440</v>
      </c>
      <c r="PRE48" s="19" t="s">
        <v>1440</v>
      </c>
      <c r="PRF48" s="19" t="s">
        <v>1440</v>
      </c>
      <c r="PRG48" s="19" t="s">
        <v>1440</v>
      </c>
      <c r="PRH48" s="19" t="s">
        <v>1440</v>
      </c>
      <c r="PRI48" s="19" t="s">
        <v>1440</v>
      </c>
      <c r="PRJ48" s="19" t="s">
        <v>1440</v>
      </c>
      <c r="PRK48" s="19" t="s">
        <v>1440</v>
      </c>
      <c r="PRL48" s="19" t="s">
        <v>1440</v>
      </c>
      <c r="PRM48" s="19" t="s">
        <v>1440</v>
      </c>
      <c r="PRN48" s="19" t="s">
        <v>1440</v>
      </c>
      <c r="PRO48" s="19" t="s">
        <v>1440</v>
      </c>
      <c r="PRP48" s="19" t="s">
        <v>1440</v>
      </c>
      <c r="PRQ48" s="19" t="s">
        <v>1440</v>
      </c>
      <c r="PRR48" s="19" t="s">
        <v>1440</v>
      </c>
      <c r="PRS48" s="19" t="s">
        <v>1440</v>
      </c>
      <c r="PRT48" s="19" t="s">
        <v>1440</v>
      </c>
      <c r="PRU48" s="19" t="s">
        <v>1440</v>
      </c>
      <c r="PRV48" s="19" t="s">
        <v>1440</v>
      </c>
      <c r="PRW48" s="19" t="s">
        <v>1440</v>
      </c>
      <c r="PRX48" s="19" t="s">
        <v>1440</v>
      </c>
      <c r="PRY48" s="19" t="s">
        <v>1440</v>
      </c>
      <c r="PRZ48" s="19" t="s">
        <v>1440</v>
      </c>
      <c r="PSA48" s="19" t="s">
        <v>1440</v>
      </c>
      <c r="PSB48" s="19" t="s">
        <v>1440</v>
      </c>
      <c r="PSC48" s="19" t="s">
        <v>1440</v>
      </c>
      <c r="PSD48" s="19" t="s">
        <v>1440</v>
      </c>
      <c r="PSE48" s="19" t="s">
        <v>1440</v>
      </c>
      <c r="PSF48" s="19" t="s">
        <v>1440</v>
      </c>
      <c r="PSG48" s="19" t="s">
        <v>1440</v>
      </c>
      <c r="PSH48" s="19" t="s">
        <v>1440</v>
      </c>
      <c r="PSI48" s="19" t="s">
        <v>1440</v>
      </c>
      <c r="PSJ48" s="19" t="s">
        <v>1440</v>
      </c>
      <c r="PSK48" s="19" t="s">
        <v>1440</v>
      </c>
      <c r="PSL48" s="19" t="s">
        <v>1440</v>
      </c>
      <c r="PSM48" s="19" t="s">
        <v>1440</v>
      </c>
      <c r="PSN48" s="19" t="s">
        <v>1440</v>
      </c>
      <c r="PSO48" s="19" t="s">
        <v>1440</v>
      </c>
      <c r="PSP48" s="19" t="s">
        <v>1440</v>
      </c>
      <c r="PSQ48" s="19" t="s">
        <v>1440</v>
      </c>
      <c r="PSR48" s="19" t="s">
        <v>1440</v>
      </c>
      <c r="PSS48" s="19" t="s">
        <v>1440</v>
      </c>
      <c r="PST48" s="19" t="s">
        <v>1440</v>
      </c>
      <c r="PSU48" s="19" t="s">
        <v>1440</v>
      </c>
      <c r="PSV48" s="19" t="s">
        <v>1440</v>
      </c>
      <c r="PSW48" s="19" t="s">
        <v>1440</v>
      </c>
      <c r="PSX48" s="19" t="s">
        <v>1440</v>
      </c>
      <c r="PSY48" s="19" t="s">
        <v>1440</v>
      </c>
      <c r="PSZ48" s="19" t="s">
        <v>1440</v>
      </c>
      <c r="PTA48" s="19" t="s">
        <v>1440</v>
      </c>
      <c r="PTB48" s="19" t="s">
        <v>1440</v>
      </c>
      <c r="PTC48" s="19" t="s">
        <v>1440</v>
      </c>
      <c r="PTD48" s="19" t="s">
        <v>1440</v>
      </c>
      <c r="PTE48" s="19" t="s">
        <v>1440</v>
      </c>
      <c r="PTF48" s="19" t="s">
        <v>1440</v>
      </c>
      <c r="PTG48" s="19" t="s">
        <v>1440</v>
      </c>
      <c r="PTH48" s="19" t="s">
        <v>1440</v>
      </c>
      <c r="PTI48" s="19" t="s">
        <v>1440</v>
      </c>
      <c r="PTJ48" s="19" t="s">
        <v>1440</v>
      </c>
      <c r="PTK48" s="19" t="s">
        <v>1440</v>
      </c>
      <c r="PTL48" s="19" t="s">
        <v>1440</v>
      </c>
      <c r="PTM48" s="19" t="s">
        <v>1440</v>
      </c>
      <c r="PTN48" s="19" t="s">
        <v>1440</v>
      </c>
      <c r="PTO48" s="19" t="s">
        <v>1440</v>
      </c>
      <c r="PTP48" s="19" t="s">
        <v>1440</v>
      </c>
      <c r="PTQ48" s="19" t="s">
        <v>1440</v>
      </c>
      <c r="PTR48" s="19" t="s">
        <v>1440</v>
      </c>
      <c r="PTS48" s="19" t="s">
        <v>1440</v>
      </c>
      <c r="PTT48" s="19" t="s">
        <v>1440</v>
      </c>
      <c r="PTU48" s="19" t="s">
        <v>1440</v>
      </c>
      <c r="PTV48" s="19" t="s">
        <v>1440</v>
      </c>
      <c r="PTW48" s="19" t="s">
        <v>1440</v>
      </c>
      <c r="PTX48" s="19" t="s">
        <v>1440</v>
      </c>
      <c r="PTY48" s="19" t="s">
        <v>1440</v>
      </c>
      <c r="PTZ48" s="19" t="s">
        <v>1440</v>
      </c>
      <c r="PUA48" s="19" t="s">
        <v>1440</v>
      </c>
      <c r="PUB48" s="19" t="s">
        <v>1440</v>
      </c>
      <c r="PUC48" s="19" t="s">
        <v>1440</v>
      </c>
      <c r="PUD48" s="19" t="s">
        <v>1440</v>
      </c>
      <c r="PUE48" s="19" t="s">
        <v>1440</v>
      </c>
      <c r="PUF48" s="19" t="s">
        <v>1440</v>
      </c>
      <c r="PUG48" s="19" t="s">
        <v>1440</v>
      </c>
      <c r="PUH48" s="19" t="s">
        <v>1440</v>
      </c>
      <c r="PUI48" s="19" t="s">
        <v>1440</v>
      </c>
      <c r="PUJ48" s="19" t="s">
        <v>1440</v>
      </c>
      <c r="PUK48" s="19" t="s">
        <v>1440</v>
      </c>
      <c r="PUL48" s="19" t="s">
        <v>1440</v>
      </c>
      <c r="PUM48" s="19" t="s">
        <v>1440</v>
      </c>
      <c r="PUN48" s="19" t="s">
        <v>1440</v>
      </c>
      <c r="PUO48" s="19" t="s">
        <v>1440</v>
      </c>
      <c r="PUP48" s="19" t="s">
        <v>1440</v>
      </c>
      <c r="PUQ48" s="19" t="s">
        <v>1440</v>
      </c>
      <c r="PUR48" s="19" t="s">
        <v>1440</v>
      </c>
      <c r="PUS48" s="19" t="s">
        <v>1440</v>
      </c>
      <c r="PUT48" s="19" t="s">
        <v>1440</v>
      </c>
      <c r="PUU48" s="19" t="s">
        <v>1440</v>
      </c>
      <c r="PUV48" s="19" t="s">
        <v>1440</v>
      </c>
      <c r="PUW48" s="19" t="s">
        <v>1440</v>
      </c>
      <c r="PUX48" s="19" t="s">
        <v>1440</v>
      </c>
      <c r="PUY48" s="19" t="s">
        <v>1440</v>
      </c>
      <c r="PUZ48" s="19" t="s">
        <v>1440</v>
      </c>
      <c r="PVA48" s="19" t="s">
        <v>1440</v>
      </c>
      <c r="PVB48" s="19" t="s">
        <v>1440</v>
      </c>
      <c r="PVC48" s="19" t="s">
        <v>1440</v>
      </c>
      <c r="PVD48" s="19" t="s">
        <v>1440</v>
      </c>
      <c r="PVE48" s="19" t="s">
        <v>1440</v>
      </c>
      <c r="PVF48" s="19" t="s">
        <v>1440</v>
      </c>
      <c r="PVG48" s="19" t="s">
        <v>1440</v>
      </c>
      <c r="PVH48" s="19" t="s">
        <v>1440</v>
      </c>
      <c r="PVI48" s="19" t="s">
        <v>1440</v>
      </c>
      <c r="PVJ48" s="19" t="s">
        <v>1440</v>
      </c>
      <c r="PVK48" s="19" t="s">
        <v>1440</v>
      </c>
      <c r="PVL48" s="19" t="s">
        <v>1440</v>
      </c>
      <c r="PVM48" s="19" t="s">
        <v>1440</v>
      </c>
      <c r="PVN48" s="19" t="s">
        <v>1440</v>
      </c>
      <c r="PVO48" s="19" t="s">
        <v>1440</v>
      </c>
      <c r="PVP48" s="19" t="s">
        <v>1440</v>
      </c>
      <c r="PVQ48" s="19" t="s">
        <v>1440</v>
      </c>
      <c r="PVR48" s="19" t="s">
        <v>1440</v>
      </c>
      <c r="PVS48" s="19" t="s">
        <v>1440</v>
      </c>
      <c r="PVT48" s="19" t="s">
        <v>1440</v>
      </c>
      <c r="PVU48" s="19" t="s">
        <v>1440</v>
      </c>
      <c r="PVV48" s="19" t="s">
        <v>1440</v>
      </c>
      <c r="PVW48" s="19" t="s">
        <v>1440</v>
      </c>
      <c r="PVX48" s="19" t="s">
        <v>1440</v>
      </c>
      <c r="PVY48" s="19" t="s">
        <v>1440</v>
      </c>
      <c r="PVZ48" s="19" t="s">
        <v>1440</v>
      </c>
      <c r="PWA48" s="19" t="s">
        <v>1440</v>
      </c>
      <c r="PWB48" s="19" t="s">
        <v>1440</v>
      </c>
      <c r="PWC48" s="19" t="s">
        <v>1440</v>
      </c>
      <c r="PWD48" s="19" t="s">
        <v>1440</v>
      </c>
      <c r="PWE48" s="19" t="s">
        <v>1440</v>
      </c>
      <c r="PWF48" s="19" t="s">
        <v>1440</v>
      </c>
      <c r="PWG48" s="19" t="s">
        <v>1440</v>
      </c>
      <c r="PWH48" s="19" t="s">
        <v>1440</v>
      </c>
      <c r="PWI48" s="19" t="s">
        <v>1440</v>
      </c>
      <c r="PWJ48" s="19" t="s">
        <v>1440</v>
      </c>
      <c r="PWK48" s="19" t="s">
        <v>1440</v>
      </c>
      <c r="PWL48" s="19" t="s">
        <v>1440</v>
      </c>
      <c r="PWM48" s="19" t="s">
        <v>1440</v>
      </c>
      <c r="PWN48" s="19" t="s">
        <v>1440</v>
      </c>
      <c r="PWO48" s="19" t="s">
        <v>1440</v>
      </c>
      <c r="PWP48" s="19" t="s">
        <v>1440</v>
      </c>
      <c r="PWQ48" s="19" t="s">
        <v>1440</v>
      </c>
      <c r="PWR48" s="19" t="s">
        <v>1440</v>
      </c>
      <c r="PWS48" s="19" t="s">
        <v>1440</v>
      </c>
      <c r="PWT48" s="19" t="s">
        <v>1440</v>
      </c>
      <c r="PWU48" s="19" t="s">
        <v>1440</v>
      </c>
      <c r="PWV48" s="19" t="s">
        <v>1440</v>
      </c>
      <c r="PWW48" s="19" t="s">
        <v>1440</v>
      </c>
      <c r="PWX48" s="19" t="s">
        <v>1440</v>
      </c>
      <c r="PWY48" s="19" t="s">
        <v>1440</v>
      </c>
      <c r="PWZ48" s="19" t="s">
        <v>1440</v>
      </c>
      <c r="PXA48" s="19" t="s">
        <v>1440</v>
      </c>
      <c r="PXB48" s="19" t="s">
        <v>1440</v>
      </c>
      <c r="PXC48" s="19" t="s">
        <v>1440</v>
      </c>
      <c r="PXD48" s="19" t="s">
        <v>1440</v>
      </c>
      <c r="PXE48" s="19" t="s">
        <v>1440</v>
      </c>
      <c r="PXF48" s="19" t="s">
        <v>1440</v>
      </c>
      <c r="PXG48" s="19" t="s">
        <v>1440</v>
      </c>
      <c r="PXH48" s="19" t="s">
        <v>1440</v>
      </c>
      <c r="PXI48" s="19" t="s">
        <v>1440</v>
      </c>
      <c r="PXJ48" s="19" t="s">
        <v>1440</v>
      </c>
      <c r="PXK48" s="19" t="s">
        <v>1440</v>
      </c>
      <c r="PXL48" s="19" t="s">
        <v>1440</v>
      </c>
      <c r="PXM48" s="19" t="s">
        <v>1440</v>
      </c>
      <c r="PXN48" s="19" t="s">
        <v>1440</v>
      </c>
      <c r="PXO48" s="19" t="s">
        <v>1440</v>
      </c>
      <c r="PXP48" s="19" t="s">
        <v>1440</v>
      </c>
      <c r="PXQ48" s="19" t="s">
        <v>1440</v>
      </c>
      <c r="PXR48" s="19" t="s">
        <v>1440</v>
      </c>
      <c r="PXS48" s="19" t="s">
        <v>1440</v>
      </c>
      <c r="PXT48" s="19" t="s">
        <v>1440</v>
      </c>
      <c r="PXU48" s="19" t="s">
        <v>1440</v>
      </c>
      <c r="PXV48" s="19" t="s">
        <v>1440</v>
      </c>
      <c r="PXW48" s="19" t="s">
        <v>1440</v>
      </c>
      <c r="PXX48" s="19" t="s">
        <v>1440</v>
      </c>
      <c r="PXY48" s="19" t="s">
        <v>1440</v>
      </c>
      <c r="PXZ48" s="19" t="s">
        <v>1440</v>
      </c>
      <c r="PYA48" s="19" t="s">
        <v>1440</v>
      </c>
      <c r="PYB48" s="19" t="s">
        <v>1440</v>
      </c>
      <c r="PYC48" s="19" t="s">
        <v>1440</v>
      </c>
      <c r="PYD48" s="19" t="s">
        <v>1440</v>
      </c>
      <c r="PYE48" s="19" t="s">
        <v>1440</v>
      </c>
      <c r="PYF48" s="19" t="s">
        <v>1440</v>
      </c>
      <c r="PYG48" s="19" t="s">
        <v>1440</v>
      </c>
      <c r="PYH48" s="19" t="s">
        <v>1440</v>
      </c>
      <c r="PYI48" s="19" t="s">
        <v>1440</v>
      </c>
      <c r="PYJ48" s="19" t="s">
        <v>1440</v>
      </c>
      <c r="PYK48" s="19" t="s">
        <v>1440</v>
      </c>
      <c r="PYL48" s="19" t="s">
        <v>1440</v>
      </c>
      <c r="PYM48" s="19" t="s">
        <v>1440</v>
      </c>
      <c r="PYN48" s="19" t="s">
        <v>1440</v>
      </c>
      <c r="PYO48" s="19" t="s">
        <v>1440</v>
      </c>
      <c r="PYP48" s="19" t="s">
        <v>1440</v>
      </c>
      <c r="PYQ48" s="19" t="s">
        <v>1440</v>
      </c>
      <c r="PYR48" s="19" t="s">
        <v>1440</v>
      </c>
      <c r="PYS48" s="19" t="s">
        <v>1440</v>
      </c>
      <c r="PYT48" s="19" t="s">
        <v>1440</v>
      </c>
      <c r="PYU48" s="19" t="s">
        <v>1440</v>
      </c>
      <c r="PYV48" s="19" t="s">
        <v>1440</v>
      </c>
      <c r="PYW48" s="19" t="s">
        <v>1440</v>
      </c>
      <c r="PYX48" s="19" t="s">
        <v>1440</v>
      </c>
      <c r="PYY48" s="19" t="s">
        <v>1440</v>
      </c>
      <c r="PYZ48" s="19" t="s">
        <v>1440</v>
      </c>
      <c r="PZA48" s="19" t="s">
        <v>1440</v>
      </c>
      <c r="PZB48" s="19" t="s">
        <v>1440</v>
      </c>
      <c r="PZC48" s="19" t="s">
        <v>1440</v>
      </c>
      <c r="PZD48" s="19" t="s">
        <v>1440</v>
      </c>
      <c r="PZE48" s="19" t="s">
        <v>1440</v>
      </c>
      <c r="PZF48" s="19" t="s">
        <v>1440</v>
      </c>
      <c r="PZG48" s="19" t="s">
        <v>1440</v>
      </c>
      <c r="PZH48" s="19" t="s">
        <v>1440</v>
      </c>
      <c r="PZI48" s="19" t="s">
        <v>1440</v>
      </c>
      <c r="PZJ48" s="19" t="s">
        <v>1440</v>
      </c>
      <c r="PZK48" s="19" t="s">
        <v>1440</v>
      </c>
      <c r="PZL48" s="19" t="s">
        <v>1440</v>
      </c>
      <c r="PZM48" s="19" t="s">
        <v>1440</v>
      </c>
      <c r="PZN48" s="19" t="s">
        <v>1440</v>
      </c>
      <c r="PZO48" s="19" t="s">
        <v>1440</v>
      </c>
      <c r="PZP48" s="19" t="s">
        <v>1440</v>
      </c>
      <c r="PZQ48" s="19" t="s">
        <v>1440</v>
      </c>
      <c r="PZR48" s="19" t="s">
        <v>1440</v>
      </c>
      <c r="PZS48" s="19" t="s">
        <v>1440</v>
      </c>
      <c r="PZT48" s="19" t="s">
        <v>1440</v>
      </c>
      <c r="PZU48" s="19" t="s">
        <v>1440</v>
      </c>
      <c r="PZV48" s="19" t="s">
        <v>1440</v>
      </c>
      <c r="PZW48" s="19" t="s">
        <v>1440</v>
      </c>
      <c r="PZX48" s="19" t="s">
        <v>1440</v>
      </c>
      <c r="PZY48" s="19" t="s">
        <v>1440</v>
      </c>
      <c r="PZZ48" s="19" t="s">
        <v>1440</v>
      </c>
      <c r="QAA48" s="19" t="s">
        <v>1440</v>
      </c>
      <c r="QAB48" s="19" t="s">
        <v>1440</v>
      </c>
      <c r="QAC48" s="19" t="s">
        <v>1440</v>
      </c>
      <c r="QAD48" s="19" t="s">
        <v>1440</v>
      </c>
      <c r="QAE48" s="19" t="s">
        <v>1440</v>
      </c>
      <c r="QAF48" s="19" t="s">
        <v>1440</v>
      </c>
      <c r="QAG48" s="19" t="s">
        <v>1440</v>
      </c>
      <c r="QAH48" s="19" t="s">
        <v>1440</v>
      </c>
      <c r="QAI48" s="19" t="s">
        <v>1440</v>
      </c>
      <c r="QAJ48" s="19" t="s">
        <v>1440</v>
      </c>
      <c r="QAK48" s="19" t="s">
        <v>1440</v>
      </c>
      <c r="QAL48" s="19" t="s">
        <v>1440</v>
      </c>
      <c r="QAM48" s="19" t="s">
        <v>1440</v>
      </c>
      <c r="QAN48" s="19" t="s">
        <v>1440</v>
      </c>
      <c r="QAO48" s="19" t="s">
        <v>1440</v>
      </c>
      <c r="QAP48" s="19" t="s">
        <v>1440</v>
      </c>
      <c r="QAQ48" s="19" t="s">
        <v>1440</v>
      </c>
      <c r="QAR48" s="19" t="s">
        <v>1440</v>
      </c>
      <c r="QAS48" s="19" t="s">
        <v>1440</v>
      </c>
      <c r="QAT48" s="19" t="s">
        <v>1440</v>
      </c>
      <c r="QAU48" s="19" t="s">
        <v>1440</v>
      </c>
      <c r="QAV48" s="19" t="s">
        <v>1440</v>
      </c>
      <c r="QAW48" s="19" t="s">
        <v>1440</v>
      </c>
      <c r="QAX48" s="19" t="s">
        <v>1440</v>
      </c>
      <c r="QAY48" s="19" t="s">
        <v>1440</v>
      </c>
      <c r="QAZ48" s="19" t="s">
        <v>1440</v>
      </c>
      <c r="QBA48" s="19" t="s">
        <v>1440</v>
      </c>
      <c r="QBB48" s="19" t="s">
        <v>1440</v>
      </c>
      <c r="QBC48" s="19" t="s">
        <v>1440</v>
      </c>
      <c r="QBD48" s="19" t="s">
        <v>1440</v>
      </c>
      <c r="QBE48" s="19" t="s">
        <v>1440</v>
      </c>
      <c r="QBF48" s="19" t="s">
        <v>1440</v>
      </c>
      <c r="QBG48" s="19" t="s">
        <v>1440</v>
      </c>
      <c r="QBH48" s="19" t="s">
        <v>1440</v>
      </c>
      <c r="QBI48" s="19" t="s">
        <v>1440</v>
      </c>
      <c r="QBJ48" s="19" t="s">
        <v>1440</v>
      </c>
      <c r="QBK48" s="19" t="s">
        <v>1440</v>
      </c>
      <c r="QBL48" s="19" t="s">
        <v>1440</v>
      </c>
      <c r="QBM48" s="19" t="s">
        <v>1440</v>
      </c>
      <c r="QBN48" s="19" t="s">
        <v>1440</v>
      </c>
      <c r="QBO48" s="19" t="s">
        <v>1440</v>
      </c>
      <c r="QBP48" s="19" t="s">
        <v>1440</v>
      </c>
      <c r="QBQ48" s="19" t="s">
        <v>1440</v>
      </c>
      <c r="QBR48" s="19" t="s">
        <v>1440</v>
      </c>
      <c r="QBS48" s="19" t="s">
        <v>1440</v>
      </c>
      <c r="QBT48" s="19" t="s">
        <v>1440</v>
      </c>
      <c r="QBU48" s="19" t="s">
        <v>1440</v>
      </c>
      <c r="QBV48" s="19" t="s">
        <v>1440</v>
      </c>
      <c r="QBW48" s="19" t="s">
        <v>1440</v>
      </c>
      <c r="QBX48" s="19" t="s">
        <v>1440</v>
      </c>
      <c r="QBY48" s="19" t="s">
        <v>1440</v>
      </c>
      <c r="QBZ48" s="19" t="s">
        <v>1440</v>
      </c>
      <c r="QCA48" s="19" t="s">
        <v>1440</v>
      </c>
      <c r="QCB48" s="19" t="s">
        <v>1440</v>
      </c>
      <c r="QCC48" s="19" t="s">
        <v>1440</v>
      </c>
      <c r="QCD48" s="19" t="s">
        <v>1440</v>
      </c>
      <c r="QCE48" s="19" t="s">
        <v>1440</v>
      </c>
      <c r="QCF48" s="19" t="s">
        <v>1440</v>
      </c>
      <c r="QCG48" s="19" t="s">
        <v>1440</v>
      </c>
      <c r="QCH48" s="19" t="s">
        <v>1440</v>
      </c>
      <c r="QCI48" s="19" t="s">
        <v>1440</v>
      </c>
      <c r="QCJ48" s="19" t="s">
        <v>1440</v>
      </c>
      <c r="QCK48" s="19" t="s">
        <v>1440</v>
      </c>
      <c r="QCL48" s="19" t="s">
        <v>1440</v>
      </c>
      <c r="QCM48" s="19" t="s">
        <v>1440</v>
      </c>
      <c r="QCN48" s="19" t="s">
        <v>1440</v>
      </c>
      <c r="QCO48" s="19" t="s">
        <v>1440</v>
      </c>
      <c r="QCP48" s="19" t="s">
        <v>1440</v>
      </c>
      <c r="QCQ48" s="19" t="s">
        <v>1440</v>
      </c>
      <c r="QCR48" s="19" t="s">
        <v>1440</v>
      </c>
      <c r="QCS48" s="19" t="s">
        <v>1440</v>
      </c>
      <c r="QCT48" s="19" t="s">
        <v>1440</v>
      </c>
      <c r="QCU48" s="19" t="s">
        <v>1440</v>
      </c>
      <c r="QCV48" s="19" t="s">
        <v>1440</v>
      </c>
      <c r="QCW48" s="19" t="s">
        <v>1440</v>
      </c>
      <c r="QCX48" s="19" t="s">
        <v>1440</v>
      </c>
      <c r="QCY48" s="19" t="s">
        <v>1440</v>
      </c>
      <c r="QCZ48" s="19" t="s">
        <v>1440</v>
      </c>
      <c r="QDA48" s="19" t="s">
        <v>1440</v>
      </c>
      <c r="QDB48" s="19" t="s">
        <v>1440</v>
      </c>
      <c r="QDC48" s="19" t="s">
        <v>1440</v>
      </c>
      <c r="QDD48" s="19" t="s">
        <v>1440</v>
      </c>
      <c r="QDE48" s="19" t="s">
        <v>1440</v>
      </c>
      <c r="QDF48" s="19" t="s">
        <v>1440</v>
      </c>
      <c r="QDG48" s="19" t="s">
        <v>1440</v>
      </c>
      <c r="QDH48" s="19" t="s">
        <v>1440</v>
      </c>
      <c r="QDI48" s="19" t="s">
        <v>1440</v>
      </c>
      <c r="QDJ48" s="19" t="s">
        <v>1440</v>
      </c>
      <c r="QDK48" s="19" t="s">
        <v>1440</v>
      </c>
      <c r="QDL48" s="19" t="s">
        <v>1440</v>
      </c>
      <c r="QDM48" s="19" t="s">
        <v>1440</v>
      </c>
      <c r="QDN48" s="19" t="s">
        <v>1440</v>
      </c>
      <c r="QDO48" s="19" t="s">
        <v>1440</v>
      </c>
      <c r="QDP48" s="19" t="s">
        <v>1440</v>
      </c>
      <c r="QDQ48" s="19" t="s">
        <v>1440</v>
      </c>
      <c r="QDR48" s="19" t="s">
        <v>1440</v>
      </c>
      <c r="QDS48" s="19" t="s">
        <v>1440</v>
      </c>
      <c r="QDT48" s="19" t="s">
        <v>1440</v>
      </c>
      <c r="QDU48" s="19" t="s">
        <v>1440</v>
      </c>
      <c r="QDV48" s="19" t="s">
        <v>1440</v>
      </c>
      <c r="QDW48" s="19" t="s">
        <v>1440</v>
      </c>
      <c r="QDX48" s="19" t="s">
        <v>1440</v>
      </c>
      <c r="QDY48" s="19" t="s">
        <v>1440</v>
      </c>
      <c r="QDZ48" s="19" t="s">
        <v>1440</v>
      </c>
      <c r="QEA48" s="19" t="s">
        <v>1440</v>
      </c>
      <c r="QEB48" s="19" t="s">
        <v>1440</v>
      </c>
      <c r="QEC48" s="19" t="s">
        <v>1440</v>
      </c>
      <c r="QED48" s="19" t="s">
        <v>1440</v>
      </c>
      <c r="QEE48" s="19" t="s">
        <v>1440</v>
      </c>
      <c r="QEF48" s="19" t="s">
        <v>1440</v>
      </c>
      <c r="QEG48" s="19" t="s">
        <v>1440</v>
      </c>
      <c r="QEH48" s="19" t="s">
        <v>1440</v>
      </c>
      <c r="QEI48" s="19" t="s">
        <v>1440</v>
      </c>
      <c r="QEJ48" s="19" t="s">
        <v>1440</v>
      </c>
      <c r="QEK48" s="19" t="s">
        <v>1440</v>
      </c>
      <c r="QEL48" s="19" t="s">
        <v>1440</v>
      </c>
      <c r="QEM48" s="19" t="s">
        <v>1440</v>
      </c>
      <c r="QEN48" s="19" t="s">
        <v>1440</v>
      </c>
      <c r="QEO48" s="19" t="s">
        <v>1440</v>
      </c>
      <c r="QEP48" s="19" t="s">
        <v>1440</v>
      </c>
      <c r="QEQ48" s="19" t="s">
        <v>1440</v>
      </c>
      <c r="QER48" s="19" t="s">
        <v>1440</v>
      </c>
      <c r="QES48" s="19" t="s">
        <v>1440</v>
      </c>
      <c r="QET48" s="19" t="s">
        <v>1440</v>
      </c>
      <c r="QEU48" s="19" t="s">
        <v>1440</v>
      </c>
      <c r="QEV48" s="19" t="s">
        <v>1440</v>
      </c>
      <c r="QEW48" s="19" t="s">
        <v>1440</v>
      </c>
      <c r="QEX48" s="19" t="s">
        <v>1440</v>
      </c>
      <c r="QEY48" s="19" t="s">
        <v>1440</v>
      </c>
      <c r="QEZ48" s="19" t="s">
        <v>1440</v>
      </c>
      <c r="QFA48" s="19" t="s">
        <v>1440</v>
      </c>
      <c r="QFB48" s="19" t="s">
        <v>1440</v>
      </c>
      <c r="QFC48" s="19" t="s">
        <v>1440</v>
      </c>
      <c r="QFD48" s="19" t="s">
        <v>1440</v>
      </c>
      <c r="QFE48" s="19" t="s">
        <v>1440</v>
      </c>
      <c r="QFF48" s="19" t="s">
        <v>1440</v>
      </c>
      <c r="QFG48" s="19" t="s">
        <v>1440</v>
      </c>
      <c r="QFH48" s="19" t="s">
        <v>1440</v>
      </c>
      <c r="QFI48" s="19" t="s">
        <v>1440</v>
      </c>
      <c r="QFJ48" s="19" t="s">
        <v>1440</v>
      </c>
      <c r="QFK48" s="19" t="s">
        <v>1440</v>
      </c>
      <c r="QFL48" s="19" t="s">
        <v>1440</v>
      </c>
      <c r="QFM48" s="19" t="s">
        <v>1440</v>
      </c>
      <c r="QFN48" s="19" t="s">
        <v>1440</v>
      </c>
      <c r="QFO48" s="19" t="s">
        <v>1440</v>
      </c>
      <c r="QFP48" s="19" t="s">
        <v>1440</v>
      </c>
      <c r="QFQ48" s="19" t="s">
        <v>1440</v>
      </c>
      <c r="QFR48" s="19" t="s">
        <v>1440</v>
      </c>
      <c r="QFS48" s="19" t="s">
        <v>1440</v>
      </c>
      <c r="QFT48" s="19" t="s">
        <v>1440</v>
      </c>
      <c r="QFU48" s="19" t="s">
        <v>1440</v>
      </c>
      <c r="QFV48" s="19" t="s">
        <v>1440</v>
      </c>
      <c r="QFW48" s="19" t="s">
        <v>1440</v>
      </c>
      <c r="QFX48" s="19" t="s">
        <v>1440</v>
      </c>
      <c r="QFY48" s="19" t="s">
        <v>1440</v>
      </c>
      <c r="QFZ48" s="19" t="s">
        <v>1440</v>
      </c>
      <c r="QGA48" s="19" t="s">
        <v>1440</v>
      </c>
      <c r="QGB48" s="19" t="s">
        <v>1440</v>
      </c>
      <c r="QGC48" s="19" t="s">
        <v>1440</v>
      </c>
      <c r="QGD48" s="19" t="s">
        <v>1440</v>
      </c>
      <c r="QGE48" s="19" t="s">
        <v>1440</v>
      </c>
      <c r="QGF48" s="19" t="s">
        <v>1440</v>
      </c>
      <c r="QGG48" s="19" t="s">
        <v>1440</v>
      </c>
      <c r="QGH48" s="19" t="s">
        <v>1440</v>
      </c>
      <c r="QGI48" s="19" t="s">
        <v>1440</v>
      </c>
      <c r="QGJ48" s="19" t="s">
        <v>1440</v>
      </c>
      <c r="QGK48" s="19" t="s">
        <v>1440</v>
      </c>
      <c r="QGL48" s="19" t="s">
        <v>1440</v>
      </c>
      <c r="QGM48" s="19" t="s">
        <v>1440</v>
      </c>
      <c r="QGN48" s="19" t="s">
        <v>1440</v>
      </c>
      <c r="QGO48" s="19" t="s">
        <v>1440</v>
      </c>
      <c r="QGP48" s="19" t="s">
        <v>1440</v>
      </c>
      <c r="QGQ48" s="19" t="s">
        <v>1440</v>
      </c>
      <c r="QGR48" s="19" t="s">
        <v>1440</v>
      </c>
      <c r="QGS48" s="19" t="s">
        <v>1440</v>
      </c>
      <c r="QGT48" s="19" t="s">
        <v>1440</v>
      </c>
      <c r="QGU48" s="19" t="s">
        <v>1440</v>
      </c>
      <c r="QGV48" s="19" t="s">
        <v>1440</v>
      </c>
      <c r="QGW48" s="19" t="s">
        <v>1440</v>
      </c>
      <c r="QGX48" s="19" t="s">
        <v>1440</v>
      </c>
      <c r="QGY48" s="19" t="s">
        <v>1440</v>
      </c>
      <c r="QGZ48" s="19" t="s">
        <v>1440</v>
      </c>
      <c r="QHA48" s="19" t="s">
        <v>1440</v>
      </c>
      <c r="QHB48" s="19" t="s">
        <v>1440</v>
      </c>
      <c r="QHC48" s="19" t="s">
        <v>1440</v>
      </c>
      <c r="QHD48" s="19" t="s">
        <v>1440</v>
      </c>
      <c r="QHE48" s="19" t="s">
        <v>1440</v>
      </c>
      <c r="QHF48" s="19" t="s">
        <v>1440</v>
      </c>
      <c r="QHG48" s="19" t="s">
        <v>1440</v>
      </c>
      <c r="QHH48" s="19" t="s">
        <v>1440</v>
      </c>
      <c r="QHI48" s="19" t="s">
        <v>1440</v>
      </c>
      <c r="QHJ48" s="19" t="s">
        <v>1440</v>
      </c>
      <c r="QHK48" s="19" t="s">
        <v>1440</v>
      </c>
      <c r="QHL48" s="19" t="s">
        <v>1440</v>
      </c>
      <c r="QHM48" s="19" t="s">
        <v>1440</v>
      </c>
      <c r="QHN48" s="19" t="s">
        <v>1440</v>
      </c>
      <c r="QHO48" s="19" t="s">
        <v>1440</v>
      </c>
      <c r="QHP48" s="19" t="s">
        <v>1440</v>
      </c>
      <c r="QHQ48" s="19" t="s">
        <v>1440</v>
      </c>
      <c r="QHR48" s="19" t="s">
        <v>1440</v>
      </c>
      <c r="QHS48" s="19" t="s">
        <v>1440</v>
      </c>
      <c r="QHT48" s="19" t="s">
        <v>1440</v>
      </c>
      <c r="QHU48" s="19" t="s">
        <v>1440</v>
      </c>
      <c r="QHV48" s="19" t="s">
        <v>1440</v>
      </c>
      <c r="QHW48" s="19" t="s">
        <v>1440</v>
      </c>
      <c r="QHX48" s="19" t="s">
        <v>1440</v>
      </c>
      <c r="QHY48" s="19" t="s">
        <v>1440</v>
      </c>
      <c r="QHZ48" s="19" t="s">
        <v>1440</v>
      </c>
      <c r="QIA48" s="19" t="s">
        <v>1440</v>
      </c>
      <c r="QIB48" s="19" t="s">
        <v>1440</v>
      </c>
      <c r="QIC48" s="19" t="s">
        <v>1440</v>
      </c>
      <c r="QID48" s="19" t="s">
        <v>1440</v>
      </c>
      <c r="QIE48" s="19" t="s">
        <v>1440</v>
      </c>
      <c r="QIF48" s="19" t="s">
        <v>1440</v>
      </c>
      <c r="QIG48" s="19" t="s">
        <v>1440</v>
      </c>
      <c r="QIH48" s="19" t="s">
        <v>1440</v>
      </c>
      <c r="QII48" s="19" t="s">
        <v>1440</v>
      </c>
      <c r="QIJ48" s="19" t="s">
        <v>1440</v>
      </c>
      <c r="QIK48" s="19" t="s">
        <v>1440</v>
      </c>
      <c r="QIL48" s="19" t="s">
        <v>1440</v>
      </c>
      <c r="QIM48" s="19" t="s">
        <v>1440</v>
      </c>
      <c r="QIN48" s="19" t="s">
        <v>1440</v>
      </c>
      <c r="QIO48" s="19" t="s">
        <v>1440</v>
      </c>
      <c r="QIP48" s="19" t="s">
        <v>1440</v>
      </c>
      <c r="QIQ48" s="19" t="s">
        <v>1440</v>
      </c>
      <c r="QIR48" s="19" t="s">
        <v>1440</v>
      </c>
      <c r="QIS48" s="19" t="s">
        <v>1440</v>
      </c>
      <c r="QIT48" s="19" t="s">
        <v>1440</v>
      </c>
      <c r="QIU48" s="19" t="s">
        <v>1440</v>
      </c>
      <c r="QIV48" s="19" t="s">
        <v>1440</v>
      </c>
      <c r="QIW48" s="19" t="s">
        <v>1440</v>
      </c>
      <c r="QIX48" s="19" t="s">
        <v>1440</v>
      </c>
      <c r="QIY48" s="19" t="s">
        <v>1440</v>
      </c>
      <c r="QIZ48" s="19" t="s">
        <v>1440</v>
      </c>
      <c r="QJA48" s="19" t="s">
        <v>1440</v>
      </c>
      <c r="QJB48" s="19" t="s">
        <v>1440</v>
      </c>
      <c r="QJC48" s="19" t="s">
        <v>1440</v>
      </c>
      <c r="QJD48" s="19" t="s">
        <v>1440</v>
      </c>
      <c r="QJE48" s="19" t="s">
        <v>1440</v>
      </c>
      <c r="QJF48" s="19" t="s">
        <v>1440</v>
      </c>
      <c r="QJG48" s="19" t="s">
        <v>1440</v>
      </c>
      <c r="QJH48" s="19" t="s">
        <v>1440</v>
      </c>
      <c r="QJI48" s="19" t="s">
        <v>1440</v>
      </c>
      <c r="QJJ48" s="19" t="s">
        <v>1440</v>
      </c>
      <c r="QJK48" s="19" t="s">
        <v>1440</v>
      </c>
      <c r="QJL48" s="19" t="s">
        <v>1440</v>
      </c>
      <c r="QJM48" s="19" t="s">
        <v>1440</v>
      </c>
      <c r="QJN48" s="19" t="s">
        <v>1440</v>
      </c>
      <c r="QJO48" s="19" t="s">
        <v>1440</v>
      </c>
      <c r="QJP48" s="19" t="s">
        <v>1440</v>
      </c>
      <c r="QJQ48" s="19" t="s">
        <v>1440</v>
      </c>
      <c r="QJR48" s="19" t="s">
        <v>1440</v>
      </c>
      <c r="QJS48" s="19" t="s">
        <v>1440</v>
      </c>
      <c r="QJT48" s="19" t="s">
        <v>1440</v>
      </c>
      <c r="QJU48" s="19" t="s">
        <v>1440</v>
      </c>
      <c r="QJV48" s="19" t="s">
        <v>1440</v>
      </c>
      <c r="QJW48" s="19" t="s">
        <v>1440</v>
      </c>
      <c r="QJX48" s="19" t="s">
        <v>1440</v>
      </c>
      <c r="QJY48" s="19" t="s">
        <v>1440</v>
      </c>
      <c r="QJZ48" s="19" t="s">
        <v>1440</v>
      </c>
      <c r="QKA48" s="19" t="s">
        <v>1440</v>
      </c>
      <c r="QKB48" s="19" t="s">
        <v>1440</v>
      </c>
      <c r="QKC48" s="19" t="s">
        <v>1440</v>
      </c>
      <c r="QKD48" s="19" t="s">
        <v>1440</v>
      </c>
      <c r="QKE48" s="19" t="s">
        <v>1440</v>
      </c>
      <c r="QKF48" s="19" t="s">
        <v>1440</v>
      </c>
      <c r="QKG48" s="19" t="s">
        <v>1440</v>
      </c>
      <c r="QKH48" s="19" t="s">
        <v>1440</v>
      </c>
      <c r="QKI48" s="19" t="s">
        <v>1440</v>
      </c>
      <c r="QKJ48" s="19" t="s">
        <v>1440</v>
      </c>
      <c r="QKK48" s="19" t="s">
        <v>1440</v>
      </c>
      <c r="QKL48" s="19" t="s">
        <v>1440</v>
      </c>
      <c r="QKM48" s="19" t="s">
        <v>1440</v>
      </c>
      <c r="QKN48" s="19" t="s">
        <v>1440</v>
      </c>
      <c r="QKO48" s="19" t="s">
        <v>1440</v>
      </c>
      <c r="QKP48" s="19" t="s">
        <v>1440</v>
      </c>
      <c r="QKQ48" s="19" t="s">
        <v>1440</v>
      </c>
      <c r="QKR48" s="19" t="s">
        <v>1440</v>
      </c>
      <c r="QKS48" s="19" t="s">
        <v>1440</v>
      </c>
      <c r="QKT48" s="19" t="s">
        <v>1440</v>
      </c>
      <c r="QKU48" s="19" t="s">
        <v>1440</v>
      </c>
      <c r="QKV48" s="19" t="s">
        <v>1440</v>
      </c>
      <c r="QKW48" s="19" t="s">
        <v>1440</v>
      </c>
      <c r="QKX48" s="19" t="s">
        <v>1440</v>
      </c>
      <c r="QKY48" s="19" t="s">
        <v>1440</v>
      </c>
      <c r="QKZ48" s="19" t="s">
        <v>1440</v>
      </c>
      <c r="QLA48" s="19" t="s">
        <v>1440</v>
      </c>
      <c r="QLB48" s="19" t="s">
        <v>1440</v>
      </c>
      <c r="QLC48" s="19" t="s">
        <v>1440</v>
      </c>
      <c r="QLD48" s="19" t="s">
        <v>1440</v>
      </c>
      <c r="QLE48" s="19" t="s">
        <v>1440</v>
      </c>
      <c r="QLF48" s="19" t="s">
        <v>1440</v>
      </c>
      <c r="QLG48" s="19" t="s">
        <v>1440</v>
      </c>
      <c r="QLH48" s="19" t="s">
        <v>1440</v>
      </c>
      <c r="QLI48" s="19" t="s">
        <v>1440</v>
      </c>
      <c r="QLJ48" s="19" t="s">
        <v>1440</v>
      </c>
      <c r="QLK48" s="19" t="s">
        <v>1440</v>
      </c>
      <c r="QLL48" s="19" t="s">
        <v>1440</v>
      </c>
      <c r="QLM48" s="19" t="s">
        <v>1440</v>
      </c>
      <c r="QLN48" s="19" t="s">
        <v>1440</v>
      </c>
      <c r="QLO48" s="19" t="s">
        <v>1440</v>
      </c>
      <c r="QLP48" s="19" t="s">
        <v>1440</v>
      </c>
      <c r="QLQ48" s="19" t="s">
        <v>1440</v>
      </c>
      <c r="QLR48" s="19" t="s">
        <v>1440</v>
      </c>
      <c r="QLS48" s="19" t="s">
        <v>1440</v>
      </c>
      <c r="QLT48" s="19" t="s">
        <v>1440</v>
      </c>
      <c r="QLU48" s="19" t="s">
        <v>1440</v>
      </c>
      <c r="QLV48" s="19" t="s">
        <v>1440</v>
      </c>
      <c r="QLW48" s="19" t="s">
        <v>1440</v>
      </c>
      <c r="QLX48" s="19" t="s">
        <v>1440</v>
      </c>
      <c r="QLY48" s="19" t="s">
        <v>1440</v>
      </c>
      <c r="QLZ48" s="19" t="s">
        <v>1440</v>
      </c>
      <c r="QMA48" s="19" t="s">
        <v>1440</v>
      </c>
      <c r="QMB48" s="19" t="s">
        <v>1440</v>
      </c>
      <c r="QMC48" s="19" t="s">
        <v>1440</v>
      </c>
      <c r="QMD48" s="19" t="s">
        <v>1440</v>
      </c>
      <c r="QME48" s="19" t="s">
        <v>1440</v>
      </c>
      <c r="QMF48" s="19" t="s">
        <v>1440</v>
      </c>
      <c r="QMG48" s="19" t="s">
        <v>1440</v>
      </c>
      <c r="QMH48" s="19" t="s">
        <v>1440</v>
      </c>
      <c r="QMI48" s="19" t="s">
        <v>1440</v>
      </c>
      <c r="QMJ48" s="19" t="s">
        <v>1440</v>
      </c>
      <c r="QMK48" s="19" t="s">
        <v>1440</v>
      </c>
      <c r="QML48" s="19" t="s">
        <v>1440</v>
      </c>
      <c r="QMM48" s="19" t="s">
        <v>1440</v>
      </c>
      <c r="QMN48" s="19" t="s">
        <v>1440</v>
      </c>
      <c r="QMO48" s="19" t="s">
        <v>1440</v>
      </c>
      <c r="QMP48" s="19" t="s">
        <v>1440</v>
      </c>
      <c r="QMQ48" s="19" t="s">
        <v>1440</v>
      </c>
      <c r="QMR48" s="19" t="s">
        <v>1440</v>
      </c>
      <c r="QMS48" s="19" t="s">
        <v>1440</v>
      </c>
      <c r="QMT48" s="19" t="s">
        <v>1440</v>
      </c>
      <c r="QMU48" s="19" t="s">
        <v>1440</v>
      </c>
      <c r="QMV48" s="19" t="s">
        <v>1440</v>
      </c>
      <c r="QMW48" s="19" t="s">
        <v>1440</v>
      </c>
      <c r="QMX48" s="19" t="s">
        <v>1440</v>
      </c>
      <c r="QMY48" s="19" t="s">
        <v>1440</v>
      </c>
      <c r="QMZ48" s="19" t="s">
        <v>1440</v>
      </c>
      <c r="QNA48" s="19" t="s">
        <v>1440</v>
      </c>
      <c r="QNB48" s="19" t="s">
        <v>1440</v>
      </c>
      <c r="QNC48" s="19" t="s">
        <v>1440</v>
      </c>
      <c r="QND48" s="19" t="s">
        <v>1440</v>
      </c>
      <c r="QNE48" s="19" t="s">
        <v>1440</v>
      </c>
      <c r="QNF48" s="19" t="s">
        <v>1440</v>
      </c>
      <c r="QNG48" s="19" t="s">
        <v>1440</v>
      </c>
      <c r="QNH48" s="19" t="s">
        <v>1440</v>
      </c>
      <c r="QNI48" s="19" t="s">
        <v>1440</v>
      </c>
      <c r="QNJ48" s="19" t="s">
        <v>1440</v>
      </c>
      <c r="QNK48" s="19" t="s">
        <v>1440</v>
      </c>
      <c r="QNL48" s="19" t="s">
        <v>1440</v>
      </c>
      <c r="QNM48" s="19" t="s">
        <v>1440</v>
      </c>
      <c r="QNN48" s="19" t="s">
        <v>1440</v>
      </c>
      <c r="QNO48" s="19" t="s">
        <v>1440</v>
      </c>
      <c r="QNP48" s="19" t="s">
        <v>1440</v>
      </c>
      <c r="QNQ48" s="19" t="s">
        <v>1440</v>
      </c>
      <c r="QNR48" s="19" t="s">
        <v>1440</v>
      </c>
      <c r="QNS48" s="19" t="s">
        <v>1440</v>
      </c>
      <c r="QNT48" s="19" t="s">
        <v>1440</v>
      </c>
      <c r="QNU48" s="19" t="s">
        <v>1440</v>
      </c>
      <c r="QNV48" s="19" t="s">
        <v>1440</v>
      </c>
      <c r="QNW48" s="19" t="s">
        <v>1440</v>
      </c>
      <c r="QNX48" s="19" t="s">
        <v>1440</v>
      </c>
      <c r="QNY48" s="19" t="s">
        <v>1440</v>
      </c>
      <c r="QNZ48" s="19" t="s">
        <v>1440</v>
      </c>
      <c r="QOA48" s="19" t="s">
        <v>1440</v>
      </c>
      <c r="QOB48" s="19" t="s">
        <v>1440</v>
      </c>
      <c r="QOC48" s="19" t="s">
        <v>1440</v>
      </c>
      <c r="QOD48" s="19" t="s">
        <v>1440</v>
      </c>
      <c r="QOE48" s="19" t="s">
        <v>1440</v>
      </c>
      <c r="QOF48" s="19" t="s">
        <v>1440</v>
      </c>
      <c r="QOG48" s="19" t="s">
        <v>1440</v>
      </c>
      <c r="QOH48" s="19" t="s">
        <v>1440</v>
      </c>
      <c r="QOI48" s="19" t="s">
        <v>1440</v>
      </c>
      <c r="QOJ48" s="19" t="s">
        <v>1440</v>
      </c>
      <c r="QOK48" s="19" t="s">
        <v>1440</v>
      </c>
      <c r="QOL48" s="19" t="s">
        <v>1440</v>
      </c>
      <c r="QOM48" s="19" t="s">
        <v>1440</v>
      </c>
      <c r="QON48" s="19" t="s">
        <v>1440</v>
      </c>
      <c r="QOO48" s="19" t="s">
        <v>1440</v>
      </c>
      <c r="QOP48" s="19" t="s">
        <v>1440</v>
      </c>
      <c r="QOQ48" s="19" t="s">
        <v>1440</v>
      </c>
      <c r="QOR48" s="19" t="s">
        <v>1440</v>
      </c>
      <c r="QOS48" s="19" t="s">
        <v>1440</v>
      </c>
      <c r="QOT48" s="19" t="s">
        <v>1440</v>
      </c>
      <c r="QOU48" s="19" t="s">
        <v>1440</v>
      </c>
      <c r="QOV48" s="19" t="s">
        <v>1440</v>
      </c>
      <c r="QOW48" s="19" t="s">
        <v>1440</v>
      </c>
      <c r="QOX48" s="19" t="s">
        <v>1440</v>
      </c>
      <c r="QOY48" s="19" t="s">
        <v>1440</v>
      </c>
      <c r="QOZ48" s="19" t="s">
        <v>1440</v>
      </c>
      <c r="QPA48" s="19" t="s">
        <v>1440</v>
      </c>
      <c r="QPB48" s="19" t="s">
        <v>1440</v>
      </c>
      <c r="QPC48" s="19" t="s">
        <v>1440</v>
      </c>
      <c r="QPD48" s="19" t="s">
        <v>1440</v>
      </c>
      <c r="QPE48" s="19" t="s">
        <v>1440</v>
      </c>
      <c r="QPF48" s="19" t="s">
        <v>1440</v>
      </c>
      <c r="QPG48" s="19" t="s">
        <v>1440</v>
      </c>
      <c r="QPH48" s="19" t="s">
        <v>1440</v>
      </c>
      <c r="QPI48" s="19" t="s">
        <v>1440</v>
      </c>
      <c r="QPJ48" s="19" t="s">
        <v>1440</v>
      </c>
      <c r="QPK48" s="19" t="s">
        <v>1440</v>
      </c>
      <c r="QPL48" s="19" t="s">
        <v>1440</v>
      </c>
      <c r="QPM48" s="19" t="s">
        <v>1440</v>
      </c>
      <c r="QPN48" s="19" t="s">
        <v>1440</v>
      </c>
      <c r="QPO48" s="19" t="s">
        <v>1440</v>
      </c>
      <c r="QPP48" s="19" t="s">
        <v>1440</v>
      </c>
      <c r="QPQ48" s="19" t="s">
        <v>1440</v>
      </c>
      <c r="QPR48" s="19" t="s">
        <v>1440</v>
      </c>
      <c r="QPS48" s="19" t="s">
        <v>1440</v>
      </c>
      <c r="QPT48" s="19" t="s">
        <v>1440</v>
      </c>
      <c r="QPU48" s="19" t="s">
        <v>1440</v>
      </c>
      <c r="QPV48" s="19" t="s">
        <v>1440</v>
      </c>
      <c r="QPW48" s="19" t="s">
        <v>1440</v>
      </c>
      <c r="QPX48" s="19" t="s">
        <v>1440</v>
      </c>
      <c r="QPY48" s="19" t="s">
        <v>1440</v>
      </c>
      <c r="QPZ48" s="19" t="s">
        <v>1440</v>
      </c>
      <c r="QQA48" s="19" t="s">
        <v>1440</v>
      </c>
      <c r="QQB48" s="19" t="s">
        <v>1440</v>
      </c>
      <c r="QQC48" s="19" t="s">
        <v>1440</v>
      </c>
      <c r="QQD48" s="19" t="s">
        <v>1440</v>
      </c>
      <c r="QQE48" s="19" t="s">
        <v>1440</v>
      </c>
      <c r="QQF48" s="19" t="s">
        <v>1440</v>
      </c>
      <c r="QQG48" s="19" t="s">
        <v>1440</v>
      </c>
      <c r="QQH48" s="19" t="s">
        <v>1440</v>
      </c>
      <c r="QQI48" s="19" t="s">
        <v>1440</v>
      </c>
      <c r="QQJ48" s="19" t="s">
        <v>1440</v>
      </c>
      <c r="QQK48" s="19" t="s">
        <v>1440</v>
      </c>
      <c r="QQL48" s="19" t="s">
        <v>1440</v>
      </c>
      <c r="QQM48" s="19" t="s">
        <v>1440</v>
      </c>
      <c r="QQN48" s="19" t="s">
        <v>1440</v>
      </c>
      <c r="QQO48" s="19" t="s">
        <v>1440</v>
      </c>
      <c r="QQP48" s="19" t="s">
        <v>1440</v>
      </c>
      <c r="QQQ48" s="19" t="s">
        <v>1440</v>
      </c>
      <c r="QQR48" s="19" t="s">
        <v>1440</v>
      </c>
      <c r="QQS48" s="19" t="s">
        <v>1440</v>
      </c>
      <c r="QQT48" s="19" t="s">
        <v>1440</v>
      </c>
      <c r="QQU48" s="19" t="s">
        <v>1440</v>
      </c>
      <c r="QQV48" s="19" t="s">
        <v>1440</v>
      </c>
      <c r="QQW48" s="19" t="s">
        <v>1440</v>
      </c>
      <c r="QQX48" s="19" t="s">
        <v>1440</v>
      </c>
      <c r="QQY48" s="19" t="s">
        <v>1440</v>
      </c>
      <c r="QQZ48" s="19" t="s">
        <v>1440</v>
      </c>
      <c r="QRA48" s="19" t="s">
        <v>1440</v>
      </c>
      <c r="QRB48" s="19" t="s">
        <v>1440</v>
      </c>
      <c r="QRC48" s="19" t="s">
        <v>1440</v>
      </c>
      <c r="QRD48" s="19" t="s">
        <v>1440</v>
      </c>
      <c r="QRE48" s="19" t="s">
        <v>1440</v>
      </c>
      <c r="QRF48" s="19" t="s">
        <v>1440</v>
      </c>
      <c r="QRG48" s="19" t="s">
        <v>1440</v>
      </c>
      <c r="QRH48" s="19" t="s">
        <v>1440</v>
      </c>
      <c r="QRI48" s="19" t="s">
        <v>1440</v>
      </c>
      <c r="QRJ48" s="19" t="s">
        <v>1440</v>
      </c>
      <c r="QRK48" s="19" t="s">
        <v>1440</v>
      </c>
      <c r="QRL48" s="19" t="s">
        <v>1440</v>
      </c>
      <c r="QRM48" s="19" t="s">
        <v>1440</v>
      </c>
      <c r="QRN48" s="19" t="s">
        <v>1440</v>
      </c>
      <c r="QRO48" s="19" t="s">
        <v>1440</v>
      </c>
      <c r="QRP48" s="19" t="s">
        <v>1440</v>
      </c>
      <c r="QRQ48" s="19" t="s">
        <v>1440</v>
      </c>
      <c r="QRR48" s="19" t="s">
        <v>1440</v>
      </c>
      <c r="QRS48" s="19" t="s">
        <v>1440</v>
      </c>
      <c r="QRT48" s="19" t="s">
        <v>1440</v>
      </c>
      <c r="QRU48" s="19" t="s">
        <v>1440</v>
      </c>
      <c r="QRV48" s="19" t="s">
        <v>1440</v>
      </c>
      <c r="QRW48" s="19" t="s">
        <v>1440</v>
      </c>
      <c r="QRX48" s="19" t="s">
        <v>1440</v>
      </c>
      <c r="QRY48" s="19" t="s">
        <v>1440</v>
      </c>
      <c r="QRZ48" s="19" t="s">
        <v>1440</v>
      </c>
      <c r="QSA48" s="19" t="s">
        <v>1440</v>
      </c>
      <c r="QSB48" s="19" t="s">
        <v>1440</v>
      </c>
      <c r="QSC48" s="19" t="s">
        <v>1440</v>
      </c>
      <c r="QSD48" s="19" t="s">
        <v>1440</v>
      </c>
      <c r="QSE48" s="19" t="s">
        <v>1440</v>
      </c>
      <c r="QSF48" s="19" t="s">
        <v>1440</v>
      </c>
      <c r="QSG48" s="19" t="s">
        <v>1440</v>
      </c>
      <c r="QSH48" s="19" t="s">
        <v>1440</v>
      </c>
      <c r="QSI48" s="19" t="s">
        <v>1440</v>
      </c>
      <c r="QSJ48" s="19" t="s">
        <v>1440</v>
      </c>
      <c r="QSK48" s="19" t="s">
        <v>1440</v>
      </c>
      <c r="QSL48" s="19" t="s">
        <v>1440</v>
      </c>
      <c r="QSM48" s="19" t="s">
        <v>1440</v>
      </c>
      <c r="QSN48" s="19" t="s">
        <v>1440</v>
      </c>
      <c r="QSO48" s="19" t="s">
        <v>1440</v>
      </c>
      <c r="QSP48" s="19" t="s">
        <v>1440</v>
      </c>
      <c r="QSQ48" s="19" t="s">
        <v>1440</v>
      </c>
      <c r="QSR48" s="19" t="s">
        <v>1440</v>
      </c>
      <c r="QSS48" s="19" t="s">
        <v>1440</v>
      </c>
      <c r="QST48" s="19" t="s">
        <v>1440</v>
      </c>
      <c r="QSU48" s="19" t="s">
        <v>1440</v>
      </c>
      <c r="QSV48" s="19" t="s">
        <v>1440</v>
      </c>
      <c r="QSW48" s="19" t="s">
        <v>1440</v>
      </c>
      <c r="QSX48" s="19" t="s">
        <v>1440</v>
      </c>
      <c r="QSY48" s="19" t="s">
        <v>1440</v>
      </c>
      <c r="QSZ48" s="19" t="s">
        <v>1440</v>
      </c>
      <c r="QTA48" s="19" t="s">
        <v>1440</v>
      </c>
      <c r="QTB48" s="19" t="s">
        <v>1440</v>
      </c>
      <c r="QTC48" s="19" t="s">
        <v>1440</v>
      </c>
      <c r="QTD48" s="19" t="s">
        <v>1440</v>
      </c>
      <c r="QTE48" s="19" t="s">
        <v>1440</v>
      </c>
      <c r="QTF48" s="19" t="s">
        <v>1440</v>
      </c>
      <c r="QTG48" s="19" t="s">
        <v>1440</v>
      </c>
      <c r="QTH48" s="19" t="s">
        <v>1440</v>
      </c>
      <c r="QTI48" s="19" t="s">
        <v>1440</v>
      </c>
      <c r="QTJ48" s="19" t="s">
        <v>1440</v>
      </c>
      <c r="QTK48" s="19" t="s">
        <v>1440</v>
      </c>
      <c r="QTL48" s="19" t="s">
        <v>1440</v>
      </c>
      <c r="QTM48" s="19" t="s">
        <v>1440</v>
      </c>
      <c r="QTN48" s="19" t="s">
        <v>1440</v>
      </c>
      <c r="QTO48" s="19" t="s">
        <v>1440</v>
      </c>
      <c r="QTP48" s="19" t="s">
        <v>1440</v>
      </c>
      <c r="QTQ48" s="19" t="s">
        <v>1440</v>
      </c>
      <c r="QTR48" s="19" t="s">
        <v>1440</v>
      </c>
      <c r="QTS48" s="19" t="s">
        <v>1440</v>
      </c>
      <c r="QTT48" s="19" t="s">
        <v>1440</v>
      </c>
      <c r="QTU48" s="19" t="s">
        <v>1440</v>
      </c>
      <c r="QTV48" s="19" t="s">
        <v>1440</v>
      </c>
      <c r="QTW48" s="19" t="s">
        <v>1440</v>
      </c>
      <c r="QTX48" s="19" t="s">
        <v>1440</v>
      </c>
      <c r="QTY48" s="19" t="s">
        <v>1440</v>
      </c>
      <c r="QTZ48" s="19" t="s">
        <v>1440</v>
      </c>
      <c r="QUA48" s="19" t="s">
        <v>1440</v>
      </c>
      <c r="QUB48" s="19" t="s">
        <v>1440</v>
      </c>
      <c r="QUC48" s="19" t="s">
        <v>1440</v>
      </c>
      <c r="QUD48" s="19" t="s">
        <v>1440</v>
      </c>
      <c r="QUE48" s="19" t="s">
        <v>1440</v>
      </c>
      <c r="QUF48" s="19" t="s">
        <v>1440</v>
      </c>
      <c r="QUG48" s="19" t="s">
        <v>1440</v>
      </c>
      <c r="QUH48" s="19" t="s">
        <v>1440</v>
      </c>
      <c r="QUI48" s="19" t="s">
        <v>1440</v>
      </c>
      <c r="QUJ48" s="19" t="s">
        <v>1440</v>
      </c>
      <c r="QUK48" s="19" t="s">
        <v>1440</v>
      </c>
      <c r="QUL48" s="19" t="s">
        <v>1440</v>
      </c>
      <c r="QUM48" s="19" t="s">
        <v>1440</v>
      </c>
      <c r="QUN48" s="19" t="s">
        <v>1440</v>
      </c>
      <c r="QUO48" s="19" t="s">
        <v>1440</v>
      </c>
      <c r="QUP48" s="19" t="s">
        <v>1440</v>
      </c>
      <c r="QUQ48" s="19" t="s">
        <v>1440</v>
      </c>
      <c r="QUR48" s="19" t="s">
        <v>1440</v>
      </c>
      <c r="QUS48" s="19" t="s">
        <v>1440</v>
      </c>
      <c r="QUT48" s="19" t="s">
        <v>1440</v>
      </c>
      <c r="QUU48" s="19" t="s">
        <v>1440</v>
      </c>
      <c r="QUV48" s="19" t="s">
        <v>1440</v>
      </c>
      <c r="QUW48" s="19" t="s">
        <v>1440</v>
      </c>
      <c r="QUX48" s="19" t="s">
        <v>1440</v>
      </c>
      <c r="QUY48" s="19" t="s">
        <v>1440</v>
      </c>
      <c r="QUZ48" s="19" t="s">
        <v>1440</v>
      </c>
      <c r="QVA48" s="19" t="s">
        <v>1440</v>
      </c>
      <c r="QVB48" s="19" t="s">
        <v>1440</v>
      </c>
      <c r="QVC48" s="19" t="s">
        <v>1440</v>
      </c>
      <c r="QVD48" s="19" t="s">
        <v>1440</v>
      </c>
      <c r="QVE48" s="19" t="s">
        <v>1440</v>
      </c>
      <c r="QVF48" s="19" t="s">
        <v>1440</v>
      </c>
      <c r="QVG48" s="19" t="s">
        <v>1440</v>
      </c>
      <c r="QVH48" s="19" t="s">
        <v>1440</v>
      </c>
      <c r="QVI48" s="19" t="s">
        <v>1440</v>
      </c>
      <c r="QVJ48" s="19" t="s">
        <v>1440</v>
      </c>
      <c r="QVK48" s="19" t="s">
        <v>1440</v>
      </c>
      <c r="QVL48" s="19" t="s">
        <v>1440</v>
      </c>
      <c r="QVM48" s="19" t="s">
        <v>1440</v>
      </c>
      <c r="QVN48" s="19" t="s">
        <v>1440</v>
      </c>
      <c r="QVO48" s="19" t="s">
        <v>1440</v>
      </c>
      <c r="QVP48" s="19" t="s">
        <v>1440</v>
      </c>
      <c r="QVQ48" s="19" t="s">
        <v>1440</v>
      </c>
      <c r="QVR48" s="19" t="s">
        <v>1440</v>
      </c>
      <c r="QVS48" s="19" t="s">
        <v>1440</v>
      </c>
      <c r="QVT48" s="19" t="s">
        <v>1440</v>
      </c>
      <c r="QVU48" s="19" t="s">
        <v>1440</v>
      </c>
      <c r="QVV48" s="19" t="s">
        <v>1440</v>
      </c>
      <c r="QVW48" s="19" t="s">
        <v>1440</v>
      </c>
      <c r="QVX48" s="19" t="s">
        <v>1440</v>
      </c>
      <c r="QVY48" s="19" t="s">
        <v>1440</v>
      </c>
      <c r="QVZ48" s="19" t="s">
        <v>1440</v>
      </c>
      <c r="QWA48" s="19" t="s">
        <v>1440</v>
      </c>
      <c r="QWB48" s="19" t="s">
        <v>1440</v>
      </c>
      <c r="QWC48" s="19" t="s">
        <v>1440</v>
      </c>
      <c r="QWD48" s="19" t="s">
        <v>1440</v>
      </c>
      <c r="QWE48" s="19" t="s">
        <v>1440</v>
      </c>
      <c r="QWF48" s="19" t="s">
        <v>1440</v>
      </c>
      <c r="QWG48" s="19" t="s">
        <v>1440</v>
      </c>
      <c r="QWH48" s="19" t="s">
        <v>1440</v>
      </c>
      <c r="QWI48" s="19" t="s">
        <v>1440</v>
      </c>
      <c r="QWJ48" s="19" t="s">
        <v>1440</v>
      </c>
      <c r="QWK48" s="19" t="s">
        <v>1440</v>
      </c>
      <c r="QWL48" s="19" t="s">
        <v>1440</v>
      </c>
      <c r="QWM48" s="19" t="s">
        <v>1440</v>
      </c>
      <c r="QWN48" s="19" t="s">
        <v>1440</v>
      </c>
      <c r="QWO48" s="19" t="s">
        <v>1440</v>
      </c>
      <c r="QWP48" s="19" t="s">
        <v>1440</v>
      </c>
      <c r="QWQ48" s="19" t="s">
        <v>1440</v>
      </c>
      <c r="QWR48" s="19" t="s">
        <v>1440</v>
      </c>
      <c r="QWS48" s="19" t="s">
        <v>1440</v>
      </c>
      <c r="QWT48" s="19" t="s">
        <v>1440</v>
      </c>
      <c r="QWU48" s="19" t="s">
        <v>1440</v>
      </c>
      <c r="QWV48" s="19" t="s">
        <v>1440</v>
      </c>
      <c r="QWW48" s="19" t="s">
        <v>1440</v>
      </c>
      <c r="QWX48" s="19" t="s">
        <v>1440</v>
      </c>
      <c r="QWY48" s="19" t="s">
        <v>1440</v>
      </c>
      <c r="QWZ48" s="19" t="s">
        <v>1440</v>
      </c>
      <c r="QXA48" s="19" t="s">
        <v>1440</v>
      </c>
      <c r="QXB48" s="19" t="s">
        <v>1440</v>
      </c>
      <c r="QXC48" s="19" t="s">
        <v>1440</v>
      </c>
      <c r="QXD48" s="19" t="s">
        <v>1440</v>
      </c>
      <c r="QXE48" s="19" t="s">
        <v>1440</v>
      </c>
      <c r="QXF48" s="19" t="s">
        <v>1440</v>
      </c>
      <c r="QXG48" s="19" t="s">
        <v>1440</v>
      </c>
      <c r="QXH48" s="19" t="s">
        <v>1440</v>
      </c>
      <c r="QXI48" s="19" t="s">
        <v>1440</v>
      </c>
      <c r="QXJ48" s="19" t="s">
        <v>1440</v>
      </c>
      <c r="QXK48" s="19" t="s">
        <v>1440</v>
      </c>
      <c r="QXL48" s="19" t="s">
        <v>1440</v>
      </c>
      <c r="QXM48" s="19" t="s">
        <v>1440</v>
      </c>
      <c r="QXN48" s="19" t="s">
        <v>1440</v>
      </c>
      <c r="QXO48" s="19" t="s">
        <v>1440</v>
      </c>
      <c r="QXP48" s="19" t="s">
        <v>1440</v>
      </c>
      <c r="QXQ48" s="19" t="s">
        <v>1440</v>
      </c>
      <c r="QXR48" s="19" t="s">
        <v>1440</v>
      </c>
      <c r="QXS48" s="19" t="s">
        <v>1440</v>
      </c>
      <c r="QXT48" s="19" t="s">
        <v>1440</v>
      </c>
      <c r="QXU48" s="19" t="s">
        <v>1440</v>
      </c>
      <c r="QXV48" s="19" t="s">
        <v>1440</v>
      </c>
      <c r="QXW48" s="19" t="s">
        <v>1440</v>
      </c>
      <c r="QXX48" s="19" t="s">
        <v>1440</v>
      </c>
      <c r="QXY48" s="19" t="s">
        <v>1440</v>
      </c>
      <c r="QXZ48" s="19" t="s">
        <v>1440</v>
      </c>
      <c r="QYA48" s="19" t="s">
        <v>1440</v>
      </c>
      <c r="QYB48" s="19" t="s">
        <v>1440</v>
      </c>
      <c r="QYC48" s="19" t="s">
        <v>1440</v>
      </c>
      <c r="QYD48" s="19" t="s">
        <v>1440</v>
      </c>
      <c r="QYE48" s="19" t="s">
        <v>1440</v>
      </c>
      <c r="QYF48" s="19" t="s">
        <v>1440</v>
      </c>
      <c r="QYG48" s="19" t="s">
        <v>1440</v>
      </c>
      <c r="QYH48" s="19" t="s">
        <v>1440</v>
      </c>
      <c r="QYI48" s="19" t="s">
        <v>1440</v>
      </c>
      <c r="QYJ48" s="19" t="s">
        <v>1440</v>
      </c>
      <c r="QYK48" s="19" t="s">
        <v>1440</v>
      </c>
      <c r="QYL48" s="19" t="s">
        <v>1440</v>
      </c>
      <c r="QYM48" s="19" t="s">
        <v>1440</v>
      </c>
      <c r="QYN48" s="19" t="s">
        <v>1440</v>
      </c>
      <c r="QYO48" s="19" t="s">
        <v>1440</v>
      </c>
      <c r="QYP48" s="19" t="s">
        <v>1440</v>
      </c>
      <c r="QYQ48" s="19" t="s">
        <v>1440</v>
      </c>
      <c r="QYR48" s="19" t="s">
        <v>1440</v>
      </c>
      <c r="QYS48" s="19" t="s">
        <v>1440</v>
      </c>
      <c r="QYT48" s="19" t="s">
        <v>1440</v>
      </c>
      <c r="QYU48" s="19" t="s">
        <v>1440</v>
      </c>
      <c r="QYV48" s="19" t="s">
        <v>1440</v>
      </c>
      <c r="QYW48" s="19" t="s">
        <v>1440</v>
      </c>
      <c r="QYX48" s="19" t="s">
        <v>1440</v>
      </c>
      <c r="QYY48" s="19" t="s">
        <v>1440</v>
      </c>
      <c r="QYZ48" s="19" t="s">
        <v>1440</v>
      </c>
      <c r="QZA48" s="19" t="s">
        <v>1440</v>
      </c>
      <c r="QZB48" s="19" t="s">
        <v>1440</v>
      </c>
      <c r="QZC48" s="19" t="s">
        <v>1440</v>
      </c>
      <c r="QZD48" s="19" t="s">
        <v>1440</v>
      </c>
      <c r="QZE48" s="19" t="s">
        <v>1440</v>
      </c>
      <c r="QZF48" s="19" t="s">
        <v>1440</v>
      </c>
      <c r="QZG48" s="19" t="s">
        <v>1440</v>
      </c>
      <c r="QZH48" s="19" t="s">
        <v>1440</v>
      </c>
      <c r="QZI48" s="19" t="s">
        <v>1440</v>
      </c>
      <c r="QZJ48" s="19" t="s">
        <v>1440</v>
      </c>
      <c r="QZK48" s="19" t="s">
        <v>1440</v>
      </c>
      <c r="QZL48" s="19" t="s">
        <v>1440</v>
      </c>
      <c r="QZM48" s="19" t="s">
        <v>1440</v>
      </c>
      <c r="QZN48" s="19" t="s">
        <v>1440</v>
      </c>
      <c r="QZO48" s="19" t="s">
        <v>1440</v>
      </c>
      <c r="QZP48" s="19" t="s">
        <v>1440</v>
      </c>
      <c r="QZQ48" s="19" t="s">
        <v>1440</v>
      </c>
      <c r="QZR48" s="19" t="s">
        <v>1440</v>
      </c>
      <c r="QZS48" s="19" t="s">
        <v>1440</v>
      </c>
      <c r="QZT48" s="19" t="s">
        <v>1440</v>
      </c>
      <c r="QZU48" s="19" t="s">
        <v>1440</v>
      </c>
      <c r="QZV48" s="19" t="s">
        <v>1440</v>
      </c>
      <c r="QZW48" s="19" t="s">
        <v>1440</v>
      </c>
      <c r="QZX48" s="19" t="s">
        <v>1440</v>
      </c>
      <c r="QZY48" s="19" t="s">
        <v>1440</v>
      </c>
      <c r="QZZ48" s="19" t="s">
        <v>1440</v>
      </c>
      <c r="RAA48" s="19" t="s">
        <v>1440</v>
      </c>
      <c r="RAB48" s="19" t="s">
        <v>1440</v>
      </c>
      <c r="RAC48" s="19" t="s">
        <v>1440</v>
      </c>
      <c r="RAD48" s="19" t="s">
        <v>1440</v>
      </c>
      <c r="RAE48" s="19" t="s">
        <v>1440</v>
      </c>
      <c r="RAF48" s="19" t="s">
        <v>1440</v>
      </c>
      <c r="RAG48" s="19" t="s">
        <v>1440</v>
      </c>
      <c r="RAH48" s="19" t="s">
        <v>1440</v>
      </c>
      <c r="RAI48" s="19" t="s">
        <v>1440</v>
      </c>
      <c r="RAJ48" s="19" t="s">
        <v>1440</v>
      </c>
      <c r="RAK48" s="19" t="s">
        <v>1440</v>
      </c>
      <c r="RAL48" s="19" t="s">
        <v>1440</v>
      </c>
      <c r="RAM48" s="19" t="s">
        <v>1440</v>
      </c>
      <c r="RAN48" s="19" t="s">
        <v>1440</v>
      </c>
      <c r="RAO48" s="19" t="s">
        <v>1440</v>
      </c>
      <c r="RAP48" s="19" t="s">
        <v>1440</v>
      </c>
      <c r="RAQ48" s="19" t="s">
        <v>1440</v>
      </c>
      <c r="RAR48" s="19" t="s">
        <v>1440</v>
      </c>
      <c r="RAS48" s="19" t="s">
        <v>1440</v>
      </c>
      <c r="RAT48" s="19" t="s">
        <v>1440</v>
      </c>
      <c r="RAU48" s="19" t="s">
        <v>1440</v>
      </c>
      <c r="RAV48" s="19" t="s">
        <v>1440</v>
      </c>
      <c r="RAW48" s="19" t="s">
        <v>1440</v>
      </c>
      <c r="RAX48" s="19" t="s">
        <v>1440</v>
      </c>
      <c r="RAY48" s="19" t="s">
        <v>1440</v>
      </c>
      <c r="RAZ48" s="19" t="s">
        <v>1440</v>
      </c>
      <c r="RBA48" s="19" t="s">
        <v>1440</v>
      </c>
      <c r="RBB48" s="19" t="s">
        <v>1440</v>
      </c>
      <c r="RBC48" s="19" t="s">
        <v>1440</v>
      </c>
      <c r="RBD48" s="19" t="s">
        <v>1440</v>
      </c>
      <c r="RBE48" s="19" t="s">
        <v>1440</v>
      </c>
      <c r="RBF48" s="19" t="s">
        <v>1440</v>
      </c>
      <c r="RBG48" s="19" t="s">
        <v>1440</v>
      </c>
      <c r="RBH48" s="19" t="s">
        <v>1440</v>
      </c>
      <c r="RBI48" s="19" t="s">
        <v>1440</v>
      </c>
      <c r="RBJ48" s="19" t="s">
        <v>1440</v>
      </c>
      <c r="RBK48" s="19" t="s">
        <v>1440</v>
      </c>
      <c r="RBL48" s="19" t="s">
        <v>1440</v>
      </c>
      <c r="RBM48" s="19" t="s">
        <v>1440</v>
      </c>
      <c r="RBN48" s="19" t="s">
        <v>1440</v>
      </c>
      <c r="RBO48" s="19" t="s">
        <v>1440</v>
      </c>
      <c r="RBP48" s="19" t="s">
        <v>1440</v>
      </c>
      <c r="RBQ48" s="19" t="s">
        <v>1440</v>
      </c>
      <c r="RBR48" s="19" t="s">
        <v>1440</v>
      </c>
      <c r="RBS48" s="19" t="s">
        <v>1440</v>
      </c>
      <c r="RBT48" s="19" t="s">
        <v>1440</v>
      </c>
      <c r="RBU48" s="19" t="s">
        <v>1440</v>
      </c>
      <c r="RBV48" s="19" t="s">
        <v>1440</v>
      </c>
      <c r="RBW48" s="19" t="s">
        <v>1440</v>
      </c>
      <c r="RBX48" s="19" t="s">
        <v>1440</v>
      </c>
      <c r="RBY48" s="19" t="s">
        <v>1440</v>
      </c>
      <c r="RBZ48" s="19" t="s">
        <v>1440</v>
      </c>
      <c r="RCA48" s="19" t="s">
        <v>1440</v>
      </c>
      <c r="RCB48" s="19" t="s">
        <v>1440</v>
      </c>
      <c r="RCC48" s="19" t="s">
        <v>1440</v>
      </c>
      <c r="RCD48" s="19" t="s">
        <v>1440</v>
      </c>
      <c r="RCE48" s="19" t="s">
        <v>1440</v>
      </c>
      <c r="RCF48" s="19" t="s">
        <v>1440</v>
      </c>
      <c r="RCG48" s="19" t="s">
        <v>1440</v>
      </c>
      <c r="RCH48" s="19" t="s">
        <v>1440</v>
      </c>
      <c r="RCI48" s="19" t="s">
        <v>1440</v>
      </c>
      <c r="RCJ48" s="19" t="s">
        <v>1440</v>
      </c>
      <c r="RCK48" s="19" t="s">
        <v>1440</v>
      </c>
      <c r="RCL48" s="19" t="s">
        <v>1440</v>
      </c>
      <c r="RCM48" s="19" t="s">
        <v>1440</v>
      </c>
      <c r="RCN48" s="19" t="s">
        <v>1440</v>
      </c>
      <c r="RCO48" s="19" t="s">
        <v>1440</v>
      </c>
      <c r="RCP48" s="19" t="s">
        <v>1440</v>
      </c>
      <c r="RCQ48" s="19" t="s">
        <v>1440</v>
      </c>
      <c r="RCR48" s="19" t="s">
        <v>1440</v>
      </c>
      <c r="RCS48" s="19" t="s">
        <v>1440</v>
      </c>
      <c r="RCT48" s="19" t="s">
        <v>1440</v>
      </c>
      <c r="RCU48" s="19" t="s">
        <v>1440</v>
      </c>
      <c r="RCV48" s="19" t="s">
        <v>1440</v>
      </c>
      <c r="RCW48" s="19" t="s">
        <v>1440</v>
      </c>
      <c r="RCX48" s="19" t="s">
        <v>1440</v>
      </c>
      <c r="RCY48" s="19" t="s">
        <v>1440</v>
      </c>
      <c r="RCZ48" s="19" t="s">
        <v>1440</v>
      </c>
      <c r="RDA48" s="19" t="s">
        <v>1440</v>
      </c>
      <c r="RDB48" s="19" t="s">
        <v>1440</v>
      </c>
      <c r="RDC48" s="19" t="s">
        <v>1440</v>
      </c>
      <c r="RDD48" s="19" t="s">
        <v>1440</v>
      </c>
      <c r="RDE48" s="19" t="s">
        <v>1440</v>
      </c>
      <c r="RDF48" s="19" t="s">
        <v>1440</v>
      </c>
      <c r="RDG48" s="19" t="s">
        <v>1440</v>
      </c>
      <c r="RDH48" s="19" t="s">
        <v>1440</v>
      </c>
      <c r="RDI48" s="19" t="s">
        <v>1440</v>
      </c>
      <c r="RDJ48" s="19" t="s">
        <v>1440</v>
      </c>
      <c r="RDK48" s="19" t="s">
        <v>1440</v>
      </c>
      <c r="RDL48" s="19" t="s">
        <v>1440</v>
      </c>
      <c r="RDM48" s="19" t="s">
        <v>1440</v>
      </c>
      <c r="RDN48" s="19" t="s">
        <v>1440</v>
      </c>
      <c r="RDO48" s="19" t="s">
        <v>1440</v>
      </c>
      <c r="RDP48" s="19" t="s">
        <v>1440</v>
      </c>
      <c r="RDQ48" s="19" t="s">
        <v>1440</v>
      </c>
      <c r="RDR48" s="19" t="s">
        <v>1440</v>
      </c>
      <c r="RDS48" s="19" t="s">
        <v>1440</v>
      </c>
      <c r="RDT48" s="19" t="s">
        <v>1440</v>
      </c>
      <c r="RDU48" s="19" t="s">
        <v>1440</v>
      </c>
      <c r="RDV48" s="19" t="s">
        <v>1440</v>
      </c>
      <c r="RDW48" s="19" t="s">
        <v>1440</v>
      </c>
      <c r="RDX48" s="19" t="s">
        <v>1440</v>
      </c>
      <c r="RDY48" s="19" t="s">
        <v>1440</v>
      </c>
      <c r="RDZ48" s="19" t="s">
        <v>1440</v>
      </c>
      <c r="REA48" s="19" t="s">
        <v>1440</v>
      </c>
      <c r="REB48" s="19" t="s">
        <v>1440</v>
      </c>
      <c r="REC48" s="19" t="s">
        <v>1440</v>
      </c>
      <c r="RED48" s="19" t="s">
        <v>1440</v>
      </c>
      <c r="REE48" s="19" t="s">
        <v>1440</v>
      </c>
      <c r="REF48" s="19" t="s">
        <v>1440</v>
      </c>
      <c r="REG48" s="19" t="s">
        <v>1440</v>
      </c>
      <c r="REH48" s="19" t="s">
        <v>1440</v>
      </c>
      <c r="REI48" s="19" t="s">
        <v>1440</v>
      </c>
      <c r="REJ48" s="19" t="s">
        <v>1440</v>
      </c>
      <c r="REK48" s="19" t="s">
        <v>1440</v>
      </c>
      <c r="REL48" s="19" t="s">
        <v>1440</v>
      </c>
      <c r="REM48" s="19" t="s">
        <v>1440</v>
      </c>
      <c r="REN48" s="19" t="s">
        <v>1440</v>
      </c>
      <c r="REO48" s="19" t="s">
        <v>1440</v>
      </c>
      <c r="REP48" s="19" t="s">
        <v>1440</v>
      </c>
      <c r="REQ48" s="19" t="s">
        <v>1440</v>
      </c>
      <c r="RER48" s="19" t="s">
        <v>1440</v>
      </c>
      <c r="RES48" s="19" t="s">
        <v>1440</v>
      </c>
      <c r="RET48" s="19" t="s">
        <v>1440</v>
      </c>
      <c r="REU48" s="19" t="s">
        <v>1440</v>
      </c>
      <c r="REV48" s="19" t="s">
        <v>1440</v>
      </c>
      <c r="REW48" s="19" t="s">
        <v>1440</v>
      </c>
      <c r="REX48" s="19" t="s">
        <v>1440</v>
      </c>
      <c r="REY48" s="19" t="s">
        <v>1440</v>
      </c>
      <c r="REZ48" s="19" t="s">
        <v>1440</v>
      </c>
      <c r="RFA48" s="19" t="s">
        <v>1440</v>
      </c>
      <c r="RFB48" s="19" t="s">
        <v>1440</v>
      </c>
      <c r="RFC48" s="19" t="s">
        <v>1440</v>
      </c>
      <c r="RFD48" s="19" t="s">
        <v>1440</v>
      </c>
      <c r="RFE48" s="19" t="s">
        <v>1440</v>
      </c>
      <c r="RFF48" s="19" t="s">
        <v>1440</v>
      </c>
      <c r="RFG48" s="19" t="s">
        <v>1440</v>
      </c>
      <c r="RFH48" s="19" t="s">
        <v>1440</v>
      </c>
      <c r="RFI48" s="19" t="s">
        <v>1440</v>
      </c>
      <c r="RFJ48" s="19" t="s">
        <v>1440</v>
      </c>
      <c r="RFK48" s="19" t="s">
        <v>1440</v>
      </c>
      <c r="RFL48" s="19" t="s">
        <v>1440</v>
      </c>
      <c r="RFM48" s="19" t="s">
        <v>1440</v>
      </c>
      <c r="RFN48" s="19" t="s">
        <v>1440</v>
      </c>
      <c r="RFO48" s="19" t="s">
        <v>1440</v>
      </c>
      <c r="RFP48" s="19" t="s">
        <v>1440</v>
      </c>
      <c r="RFQ48" s="19" t="s">
        <v>1440</v>
      </c>
      <c r="RFR48" s="19" t="s">
        <v>1440</v>
      </c>
      <c r="RFS48" s="19" t="s">
        <v>1440</v>
      </c>
      <c r="RFT48" s="19" t="s">
        <v>1440</v>
      </c>
      <c r="RFU48" s="19" t="s">
        <v>1440</v>
      </c>
      <c r="RFV48" s="19" t="s">
        <v>1440</v>
      </c>
      <c r="RFW48" s="19" t="s">
        <v>1440</v>
      </c>
      <c r="RFX48" s="19" t="s">
        <v>1440</v>
      </c>
      <c r="RFY48" s="19" t="s">
        <v>1440</v>
      </c>
      <c r="RFZ48" s="19" t="s">
        <v>1440</v>
      </c>
      <c r="RGA48" s="19" t="s">
        <v>1440</v>
      </c>
      <c r="RGB48" s="19" t="s">
        <v>1440</v>
      </c>
      <c r="RGC48" s="19" t="s">
        <v>1440</v>
      </c>
      <c r="RGD48" s="19" t="s">
        <v>1440</v>
      </c>
      <c r="RGE48" s="19" t="s">
        <v>1440</v>
      </c>
      <c r="RGF48" s="19" t="s">
        <v>1440</v>
      </c>
      <c r="RGG48" s="19" t="s">
        <v>1440</v>
      </c>
      <c r="RGH48" s="19" t="s">
        <v>1440</v>
      </c>
      <c r="RGI48" s="19" t="s">
        <v>1440</v>
      </c>
      <c r="RGJ48" s="19" t="s">
        <v>1440</v>
      </c>
      <c r="RGK48" s="19" t="s">
        <v>1440</v>
      </c>
      <c r="RGL48" s="19" t="s">
        <v>1440</v>
      </c>
      <c r="RGM48" s="19" t="s">
        <v>1440</v>
      </c>
      <c r="RGN48" s="19" t="s">
        <v>1440</v>
      </c>
      <c r="RGO48" s="19" t="s">
        <v>1440</v>
      </c>
      <c r="RGP48" s="19" t="s">
        <v>1440</v>
      </c>
      <c r="RGQ48" s="19" t="s">
        <v>1440</v>
      </c>
      <c r="RGR48" s="19" t="s">
        <v>1440</v>
      </c>
      <c r="RGS48" s="19" t="s">
        <v>1440</v>
      </c>
      <c r="RGT48" s="19" t="s">
        <v>1440</v>
      </c>
      <c r="RGU48" s="19" t="s">
        <v>1440</v>
      </c>
      <c r="RGV48" s="19" t="s">
        <v>1440</v>
      </c>
      <c r="RGW48" s="19" t="s">
        <v>1440</v>
      </c>
      <c r="RGX48" s="19" t="s">
        <v>1440</v>
      </c>
      <c r="RGY48" s="19" t="s">
        <v>1440</v>
      </c>
      <c r="RGZ48" s="19" t="s">
        <v>1440</v>
      </c>
      <c r="RHA48" s="19" t="s">
        <v>1440</v>
      </c>
      <c r="RHB48" s="19" t="s">
        <v>1440</v>
      </c>
      <c r="RHC48" s="19" t="s">
        <v>1440</v>
      </c>
      <c r="RHD48" s="19" t="s">
        <v>1440</v>
      </c>
      <c r="RHE48" s="19" t="s">
        <v>1440</v>
      </c>
      <c r="RHF48" s="19" t="s">
        <v>1440</v>
      </c>
      <c r="RHG48" s="19" t="s">
        <v>1440</v>
      </c>
      <c r="RHH48" s="19" t="s">
        <v>1440</v>
      </c>
      <c r="RHI48" s="19" t="s">
        <v>1440</v>
      </c>
      <c r="RHJ48" s="19" t="s">
        <v>1440</v>
      </c>
      <c r="RHK48" s="19" t="s">
        <v>1440</v>
      </c>
      <c r="RHL48" s="19" t="s">
        <v>1440</v>
      </c>
      <c r="RHM48" s="19" t="s">
        <v>1440</v>
      </c>
      <c r="RHN48" s="19" t="s">
        <v>1440</v>
      </c>
      <c r="RHO48" s="19" t="s">
        <v>1440</v>
      </c>
      <c r="RHP48" s="19" t="s">
        <v>1440</v>
      </c>
      <c r="RHQ48" s="19" t="s">
        <v>1440</v>
      </c>
      <c r="RHR48" s="19" t="s">
        <v>1440</v>
      </c>
      <c r="RHS48" s="19" t="s">
        <v>1440</v>
      </c>
      <c r="RHT48" s="19" t="s">
        <v>1440</v>
      </c>
      <c r="RHU48" s="19" t="s">
        <v>1440</v>
      </c>
      <c r="RHV48" s="19" t="s">
        <v>1440</v>
      </c>
      <c r="RHW48" s="19" t="s">
        <v>1440</v>
      </c>
      <c r="RHX48" s="19" t="s">
        <v>1440</v>
      </c>
      <c r="RHY48" s="19" t="s">
        <v>1440</v>
      </c>
      <c r="RHZ48" s="19" t="s">
        <v>1440</v>
      </c>
      <c r="RIA48" s="19" t="s">
        <v>1440</v>
      </c>
      <c r="RIB48" s="19" t="s">
        <v>1440</v>
      </c>
      <c r="RIC48" s="19" t="s">
        <v>1440</v>
      </c>
      <c r="RID48" s="19" t="s">
        <v>1440</v>
      </c>
      <c r="RIE48" s="19" t="s">
        <v>1440</v>
      </c>
      <c r="RIF48" s="19" t="s">
        <v>1440</v>
      </c>
      <c r="RIG48" s="19" t="s">
        <v>1440</v>
      </c>
      <c r="RIH48" s="19" t="s">
        <v>1440</v>
      </c>
      <c r="RII48" s="19" t="s">
        <v>1440</v>
      </c>
      <c r="RIJ48" s="19" t="s">
        <v>1440</v>
      </c>
      <c r="RIK48" s="19" t="s">
        <v>1440</v>
      </c>
      <c r="RIL48" s="19" t="s">
        <v>1440</v>
      </c>
      <c r="RIM48" s="19" t="s">
        <v>1440</v>
      </c>
      <c r="RIN48" s="19" t="s">
        <v>1440</v>
      </c>
      <c r="RIO48" s="19" t="s">
        <v>1440</v>
      </c>
      <c r="RIP48" s="19" t="s">
        <v>1440</v>
      </c>
      <c r="RIQ48" s="19" t="s">
        <v>1440</v>
      </c>
      <c r="RIR48" s="19" t="s">
        <v>1440</v>
      </c>
      <c r="RIS48" s="19" t="s">
        <v>1440</v>
      </c>
      <c r="RIT48" s="19" t="s">
        <v>1440</v>
      </c>
      <c r="RIU48" s="19" t="s">
        <v>1440</v>
      </c>
      <c r="RIV48" s="19" t="s">
        <v>1440</v>
      </c>
      <c r="RIW48" s="19" t="s">
        <v>1440</v>
      </c>
      <c r="RIX48" s="19" t="s">
        <v>1440</v>
      </c>
      <c r="RIY48" s="19" t="s">
        <v>1440</v>
      </c>
      <c r="RIZ48" s="19" t="s">
        <v>1440</v>
      </c>
      <c r="RJA48" s="19" t="s">
        <v>1440</v>
      </c>
      <c r="RJB48" s="19" t="s">
        <v>1440</v>
      </c>
      <c r="RJC48" s="19" t="s">
        <v>1440</v>
      </c>
      <c r="RJD48" s="19" t="s">
        <v>1440</v>
      </c>
      <c r="RJE48" s="19" t="s">
        <v>1440</v>
      </c>
      <c r="RJF48" s="19" t="s">
        <v>1440</v>
      </c>
      <c r="RJG48" s="19" t="s">
        <v>1440</v>
      </c>
      <c r="RJH48" s="19" t="s">
        <v>1440</v>
      </c>
      <c r="RJI48" s="19" t="s">
        <v>1440</v>
      </c>
      <c r="RJJ48" s="19" t="s">
        <v>1440</v>
      </c>
      <c r="RJK48" s="19" t="s">
        <v>1440</v>
      </c>
      <c r="RJL48" s="19" t="s">
        <v>1440</v>
      </c>
      <c r="RJM48" s="19" t="s">
        <v>1440</v>
      </c>
      <c r="RJN48" s="19" t="s">
        <v>1440</v>
      </c>
      <c r="RJO48" s="19" t="s">
        <v>1440</v>
      </c>
      <c r="RJP48" s="19" t="s">
        <v>1440</v>
      </c>
      <c r="RJQ48" s="19" t="s">
        <v>1440</v>
      </c>
      <c r="RJR48" s="19" t="s">
        <v>1440</v>
      </c>
      <c r="RJS48" s="19" t="s">
        <v>1440</v>
      </c>
      <c r="RJT48" s="19" t="s">
        <v>1440</v>
      </c>
      <c r="RJU48" s="19" t="s">
        <v>1440</v>
      </c>
      <c r="RJV48" s="19" t="s">
        <v>1440</v>
      </c>
      <c r="RJW48" s="19" t="s">
        <v>1440</v>
      </c>
      <c r="RJX48" s="19" t="s">
        <v>1440</v>
      </c>
      <c r="RJY48" s="19" t="s">
        <v>1440</v>
      </c>
      <c r="RJZ48" s="19" t="s">
        <v>1440</v>
      </c>
      <c r="RKA48" s="19" t="s">
        <v>1440</v>
      </c>
      <c r="RKB48" s="19" t="s">
        <v>1440</v>
      </c>
      <c r="RKC48" s="19" t="s">
        <v>1440</v>
      </c>
      <c r="RKD48" s="19" t="s">
        <v>1440</v>
      </c>
      <c r="RKE48" s="19" t="s">
        <v>1440</v>
      </c>
      <c r="RKF48" s="19" t="s">
        <v>1440</v>
      </c>
      <c r="RKG48" s="19" t="s">
        <v>1440</v>
      </c>
      <c r="RKH48" s="19" t="s">
        <v>1440</v>
      </c>
      <c r="RKI48" s="19" t="s">
        <v>1440</v>
      </c>
      <c r="RKJ48" s="19" t="s">
        <v>1440</v>
      </c>
      <c r="RKK48" s="19" t="s">
        <v>1440</v>
      </c>
      <c r="RKL48" s="19" t="s">
        <v>1440</v>
      </c>
      <c r="RKM48" s="19" t="s">
        <v>1440</v>
      </c>
      <c r="RKN48" s="19" t="s">
        <v>1440</v>
      </c>
      <c r="RKO48" s="19" t="s">
        <v>1440</v>
      </c>
      <c r="RKP48" s="19" t="s">
        <v>1440</v>
      </c>
      <c r="RKQ48" s="19" t="s">
        <v>1440</v>
      </c>
      <c r="RKR48" s="19" t="s">
        <v>1440</v>
      </c>
      <c r="RKS48" s="19" t="s">
        <v>1440</v>
      </c>
      <c r="RKT48" s="19" t="s">
        <v>1440</v>
      </c>
      <c r="RKU48" s="19" t="s">
        <v>1440</v>
      </c>
      <c r="RKV48" s="19" t="s">
        <v>1440</v>
      </c>
      <c r="RKW48" s="19" t="s">
        <v>1440</v>
      </c>
      <c r="RKX48" s="19" t="s">
        <v>1440</v>
      </c>
      <c r="RKY48" s="19" t="s">
        <v>1440</v>
      </c>
      <c r="RKZ48" s="19" t="s">
        <v>1440</v>
      </c>
      <c r="RLA48" s="19" t="s">
        <v>1440</v>
      </c>
      <c r="RLB48" s="19" t="s">
        <v>1440</v>
      </c>
      <c r="RLC48" s="19" t="s">
        <v>1440</v>
      </c>
      <c r="RLD48" s="19" t="s">
        <v>1440</v>
      </c>
      <c r="RLE48" s="19" t="s">
        <v>1440</v>
      </c>
      <c r="RLF48" s="19" t="s">
        <v>1440</v>
      </c>
      <c r="RLG48" s="19" t="s">
        <v>1440</v>
      </c>
      <c r="RLH48" s="19" t="s">
        <v>1440</v>
      </c>
      <c r="RLI48" s="19" t="s">
        <v>1440</v>
      </c>
      <c r="RLJ48" s="19" t="s">
        <v>1440</v>
      </c>
      <c r="RLK48" s="19" t="s">
        <v>1440</v>
      </c>
      <c r="RLL48" s="19" t="s">
        <v>1440</v>
      </c>
      <c r="RLM48" s="19" t="s">
        <v>1440</v>
      </c>
      <c r="RLN48" s="19" t="s">
        <v>1440</v>
      </c>
      <c r="RLO48" s="19" t="s">
        <v>1440</v>
      </c>
      <c r="RLP48" s="19" t="s">
        <v>1440</v>
      </c>
      <c r="RLQ48" s="19" t="s">
        <v>1440</v>
      </c>
      <c r="RLR48" s="19" t="s">
        <v>1440</v>
      </c>
      <c r="RLS48" s="19" t="s">
        <v>1440</v>
      </c>
      <c r="RLT48" s="19" t="s">
        <v>1440</v>
      </c>
      <c r="RLU48" s="19" t="s">
        <v>1440</v>
      </c>
      <c r="RLV48" s="19" t="s">
        <v>1440</v>
      </c>
      <c r="RLW48" s="19" t="s">
        <v>1440</v>
      </c>
      <c r="RLX48" s="19" t="s">
        <v>1440</v>
      </c>
      <c r="RLY48" s="19" t="s">
        <v>1440</v>
      </c>
      <c r="RLZ48" s="19" t="s">
        <v>1440</v>
      </c>
      <c r="RMA48" s="19" t="s">
        <v>1440</v>
      </c>
      <c r="RMB48" s="19" t="s">
        <v>1440</v>
      </c>
      <c r="RMC48" s="19" t="s">
        <v>1440</v>
      </c>
      <c r="RMD48" s="19" t="s">
        <v>1440</v>
      </c>
      <c r="RME48" s="19" t="s">
        <v>1440</v>
      </c>
      <c r="RMF48" s="19" t="s">
        <v>1440</v>
      </c>
      <c r="RMG48" s="19" t="s">
        <v>1440</v>
      </c>
      <c r="RMH48" s="19" t="s">
        <v>1440</v>
      </c>
      <c r="RMI48" s="19" t="s">
        <v>1440</v>
      </c>
      <c r="RMJ48" s="19" t="s">
        <v>1440</v>
      </c>
      <c r="RMK48" s="19" t="s">
        <v>1440</v>
      </c>
      <c r="RML48" s="19" t="s">
        <v>1440</v>
      </c>
      <c r="RMM48" s="19" t="s">
        <v>1440</v>
      </c>
      <c r="RMN48" s="19" t="s">
        <v>1440</v>
      </c>
      <c r="RMO48" s="19" t="s">
        <v>1440</v>
      </c>
      <c r="RMP48" s="19" t="s">
        <v>1440</v>
      </c>
      <c r="RMQ48" s="19" t="s">
        <v>1440</v>
      </c>
      <c r="RMR48" s="19" t="s">
        <v>1440</v>
      </c>
      <c r="RMS48" s="19" t="s">
        <v>1440</v>
      </c>
      <c r="RMT48" s="19" t="s">
        <v>1440</v>
      </c>
      <c r="RMU48" s="19" t="s">
        <v>1440</v>
      </c>
      <c r="RMV48" s="19" t="s">
        <v>1440</v>
      </c>
      <c r="RMW48" s="19" t="s">
        <v>1440</v>
      </c>
      <c r="RMX48" s="19" t="s">
        <v>1440</v>
      </c>
      <c r="RMY48" s="19" t="s">
        <v>1440</v>
      </c>
      <c r="RMZ48" s="19" t="s">
        <v>1440</v>
      </c>
      <c r="RNA48" s="19" t="s">
        <v>1440</v>
      </c>
      <c r="RNB48" s="19" t="s">
        <v>1440</v>
      </c>
      <c r="RNC48" s="19" t="s">
        <v>1440</v>
      </c>
      <c r="RND48" s="19" t="s">
        <v>1440</v>
      </c>
      <c r="RNE48" s="19" t="s">
        <v>1440</v>
      </c>
      <c r="RNF48" s="19" t="s">
        <v>1440</v>
      </c>
      <c r="RNG48" s="19" t="s">
        <v>1440</v>
      </c>
      <c r="RNH48" s="19" t="s">
        <v>1440</v>
      </c>
      <c r="RNI48" s="19" t="s">
        <v>1440</v>
      </c>
      <c r="RNJ48" s="19" t="s">
        <v>1440</v>
      </c>
      <c r="RNK48" s="19" t="s">
        <v>1440</v>
      </c>
      <c r="RNL48" s="19" t="s">
        <v>1440</v>
      </c>
      <c r="RNM48" s="19" t="s">
        <v>1440</v>
      </c>
      <c r="RNN48" s="19" t="s">
        <v>1440</v>
      </c>
      <c r="RNO48" s="19" t="s">
        <v>1440</v>
      </c>
      <c r="RNP48" s="19" t="s">
        <v>1440</v>
      </c>
      <c r="RNQ48" s="19" t="s">
        <v>1440</v>
      </c>
      <c r="RNR48" s="19" t="s">
        <v>1440</v>
      </c>
      <c r="RNS48" s="19" t="s">
        <v>1440</v>
      </c>
      <c r="RNT48" s="19" t="s">
        <v>1440</v>
      </c>
      <c r="RNU48" s="19" t="s">
        <v>1440</v>
      </c>
      <c r="RNV48" s="19" t="s">
        <v>1440</v>
      </c>
      <c r="RNW48" s="19" t="s">
        <v>1440</v>
      </c>
      <c r="RNX48" s="19" t="s">
        <v>1440</v>
      </c>
      <c r="RNY48" s="19" t="s">
        <v>1440</v>
      </c>
      <c r="RNZ48" s="19" t="s">
        <v>1440</v>
      </c>
      <c r="ROA48" s="19" t="s">
        <v>1440</v>
      </c>
      <c r="ROB48" s="19" t="s">
        <v>1440</v>
      </c>
      <c r="ROC48" s="19" t="s">
        <v>1440</v>
      </c>
      <c r="ROD48" s="19" t="s">
        <v>1440</v>
      </c>
      <c r="ROE48" s="19" t="s">
        <v>1440</v>
      </c>
      <c r="ROF48" s="19" t="s">
        <v>1440</v>
      </c>
      <c r="ROG48" s="19" t="s">
        <v>1440</v>
      </c>
      <c r="ROH48" s="19" t="s">
        <v>1440</v>
      </c>
      <c r="ROI48" s="19" t="s">
        <v>1440</v>
      </c>
      <c r="ROJ48" s="19" t="s">
        <v>1440</v>
      </c>
      <c r="ROK48" s="19" t="s">
        <v>1440</v>
      </c>
      <c r="ROL48" s="19" t="s">
        <v>1440</v>
      </c>
      <c r="ROM48" s="19" t="s">
        <v>1440</v>
      </c>
      <c r="RON48" s="19" t="s">
        <v>1440</v>
      </c>
      <c r="ROO48" s="19" t="s">
        <v>1440</v>
      </c>
      <c r="ROP48" s="19" t="s">
        <v>1440</v>
      </c>
      <c r="ROQ48" s="19" t="s">
        <v>1440</v>
      </c>
      <c r="ROR48" s="19" t="s">
        <v>1440</v>
      </c>
      <c r="ROS48" s="19" t="s">
        <v>1440</v>
      </c>
      <c r="ROT48" s="19" t="s">
        <v>1440</v>
      </c>
      <c r="ROU48" s="19" t="s">
        <v>1440</v>
      </c>
      <c r="ROV48" s="19" t="s">
        <v>1440</v>
      </c>
      <c r="ROW48" s="19" t="s">
        <v>1440</v>
      </c>
      <c r="ROX48" s="19" t="s">
        <v>1440</v>
      </c>
      <c r="ROY48" s="19" t="s">
        <v>1440</v>
      </c>
      <c r="ROZ48" s="19" t="s">
        <v>1440</v>
      </c>
      <c r="RPA48" s="19" t="s">
        <v>1440</v>
      </c>
      <c r="RPB48" s="19" t="s">
        <v>1440</v>
      </c>
      <c r="RPC48" s="19" t="s">
        <v>1440</v>
      </c>
      <c r="RPD48" s="19" t="s">
        <v>1440</v>
      </c>
      <c r="RPE48" s="19" t="s">
        <v>1440</v>
      </c>
      <c r="RPF48" s="19" t="s">
        <v>1440</v>
      </c>
      <c r="RPG48" s="19" t="s">
        <v>1440</v>
      </c>
      <c r="RPH48" s="19" t="s">
        <v>1440</v>
      </c>
      <c r="RPI48" s="19" t="s">
        <v>1440</v>
      </c>
      <c r="RPJ48" s="19" t="s">
        <v>1440</v>
      </c>
      <c r="RPK48" s="19" t="s">
        <v>1440</v>
      </c>
      <c r="RPL48" s="19" t="s">
        <v>1440</v>
      </c>
      <c r="RPM48" s="19" t="s">
        <v>1440</v>
      </c>
      <c r="RPN48" s="19" t="s">
        <v>1440</v>
      </c>
      <c r="RPO48" s="19" t="s">
        <v>1440</v>
      </c>
      <c r="RPP48" s="19" t="s">
        <v>1440</v>
      </c>
      <c r="RPQ48" s="19" t="s">
        <v>1440</v>
      </c>
      <c r="RPR48" s="19" t="s">
        <v>1440</v>
      </c>
      <c r="RPS48" s="19" t="s">
        <v>1440</v>
      </c>
      <c r="RPT48" s="19" t="s">
        <v>1440</v>
      </c>
      <c r="RPU48" s="19" t="s">
        <v>1440</v>
      </c>
      <c r="RPV48" s="19" t="s">
        <v>1440</v>
      </c>
      <c r="RPW48" s="19" t="s">
        <v>1440</v>
      </c>
      <c r="RPX48" s="19" t="s">
        <v>1440</v>
      </c>
      <c r="RPY48" s="19" t="s">
        <v>1440</v>
      </c>
      <c r="RPZ48" s="19" t="s">
        <v>1440</v>
      </c>
      <c r="RQA48" s="19" t="s">
        <v>1440</v>
      </c>
      <c r="RQB48" s="19" t="s">
        <v>1440</v>
      </c>
      <c r="RQC48" s="19" t="s">
        <v>1440</v>
      </c>
      <c r="RQD48" s="19" t="s">
        <v>1440</v>
      </c>
      <c r="RQE48" s="19" t="s">
        <v>1440</v>
      </c>
      <c r="RQF48" s="19" t="s">
        <v>1440</v>
      </c>
      <c r="RQG48" s="19" t="s">
        <v>1440</v>
      </c>
      <c r="RQH48" s="19" t="s">
        <v>1440</v>
      </c>
      <c r="RQI48" s="19" t="s">
        <v>1440</v>
      </c>
      <c r="RQJ48" s="19" t="s">
        <v>1440</v>
      </c>
      <c r="RQK48" s="19" t="s">
        <v>1440</v>
      </c>
      <c r="RQL48" s="19" t="s">
        <v>1440</v>
      </c>
      <c r="RQM48" s="19" t="s">
        <v>1440</v>
      </c>
      <c r="RQN48" s="19" t="s">
        <v>1440</v>
      </c>
      <c r="RQO48" s="19" t="s">
        <v>1440</v>
      </c>
      <c r="RQP48" s="19" t="s">
        <v>1440</v>
      </c>
      <c r="RQQ48" s="19" t="s">
        <v>1440</v>
      </c>
      <c r="RQR48" s="19" t="s">
        <v>1440</v>
      </c>
      <c r="RQS48" s="19" t="s">
        <v>1440</v>
      </c>
      <c r="RQT48" s="19" t="s">
        <v>1440</v>
      </c>
      <c r="RQU48" s="19" t="s">
        <v>1440</v>
      </c>
      <c r="RQV48" s="19" t="s">
        <v>1440</v>
      </c>
      <c r="RQW48" s="19" t="s">
        <v>1440</v>
      </c>
      <c r="RQX48" s="19" t="s">
        <v>1440</v>
      </c>
      <c r="RQY48" s="19" t="s">
        <v>1440</v>
      </c>
      <c r="RQZ48" s="19" t="s">
        <v>1440</v>
      </c>
      <c r="RRA48" s="19" t="s">
        <v>1440</v>
      </c>
      <c r="RRB48" s="19" t="s">
        <v>1440</v>
      </c>
      <c r="RRC48" s="19" t="s">
        <v>1440</v>
      </c>
      <c r="RRD48" s="19" t="s">
        <v>1440</v>
      </c>
      <c r="RRE48" s="19" t="s">
        <v>1440</v>
      </c>
      <c r="RRF48" s="19" t="s">
        <v>1440</v>
      </c>
      <c r="RRG48" s="19" t="s">
        <v>1440</v>
      </c>
      <c r="RRH48" s="19" t="s">
        <v>1440</v>
      </c>
      <c r="RRI48" s="19" t="s">
        <v>1440</v>
      </c>
      <c r="RRJ48" s="19" t="s">
        <v>1440</v>
      </c>
      <c r="RRK48" s="19" t="s">
        <v>1440</v>
      </c>
      <c r="RRL48" s="19" t="s">
        <v>1440</v>
      </c>
      <c r="RRM48" s="19" t="s">
        <v>1440</v>
      </c>
      <c r="RRN48" s="19" t="s">
        <v>1440</v>
      </c>
      <c r="RRO48" s="19" t="s">
        <v>1440</v>
      </c>
      <c r="RRP48" s="19" t="s">
        <v>1440</v>
      </c>
      <c r="RRQ48" s="19" t="s">
        <v>1440</v>
      </c>
      <c r="RRR48" s="19" t="s">
        <v>1440</v>
      </c>
      <c r="RRS48" s="19" t="s">
        <v>1440</v>
      </c>
      <c r="RRT48" s="19" t="s">
        <v>1440</v>
      </c>
      <c r="RRU48" s="19" t="s">
        <v>1440</v>
      </c>
      <c r="RRV48" s="19" t="s">
        <v>1440</v>
      </c>
      <c r="RRW48" s="19" t="s">
        <v>1440</v>
      </c>
      <c r="RRX48" s="19" t="s">
        <v>1440</v>
      </c>
      <c r="RRY48" s="19" t="s">
        <v>1440</v>
      </c>
      <c r="RRZ48" s="19" t="s">
        <v>1440</v>
      </c>
      <c r="RSA48" s="19" t="s">
        <v>1440</v>
      </c>
      <c r="RSB48" s="19" t="s">
        <v>1440</v>
      </c>
      <c r="RSC48" s="19" t="s">
        <v>1440</v>
      </c>
      <c r="RSD48" s="19" t="s">
        <v>1440</v>
      </c>
      <c r="RSE48" s="19" t="s">
        <v>1440</v>
      </c>
      <c r="RSF48" s="19" t="s">
        <v>1440</v>
      </c>
      <c r="RSG48" s="19" t="s">
        <v>1440</v>
      </c>
      <c r="RSH48" s="19" t="s">
        <v>1440</v>
      </c>
      <c r="RSI48" s="19" t="s">
        <v>1440</v>
      </c>
      <c r="RSJ48" s="19" t="s">
        <v>1440</v>
      </c>
      <c r="RSK48" s="19" t="s">
        <v>1440</v>
      </c>
      <c r="RSL48" s="19" t="s">
        <v>1440</v>
      </c>
      <c r="RSM48" s="19" t="s">
        <v>1440</v>
      </c>
      <c r="RSN48" s="19" t="s">
        <v>1440</v>
      </c>
      <c r="RSO48" s="19" t="s">
        <v>1440</v>
      </c>
      <c r="RSP48" s="19" t="s">
        <v>1440</v>
      </c>
      <c r="RSQ48" s="19" t="s">
        <v>1440</v>
      </c>
      <c r="RSR48" s="19" t="s">
        <v>1440</v>
      </c>
      <c r="RSS48" s="19" t="s">
        <v>1440</v>
      </c>
      <c r="RST48" s="19" t="s">
        <v>1440</v>
      </c>
      <c r="RSU48" s="19" t="s">
        <v>1440</v>
      </c>
      <c r="RSV48" s="19" t="s">
        <v>1440</v>
      </c>
      <c r="RSW48" s="19" t="s">
        <v>1440</v>
      </c>
      <c r="RSX48" s="19" t="s">
        <v>1440</v>
      </c>
      <c r="RSY48" s="19" t="s">
        <v>1440</v>
      </c>
      <c r="RSZ48" s="19" t="s">
        <v>1440</v>
      </c>
      <c r="RTA48" s="19" t="s">
        <v>1440</v>
      </c>
      <c r="RTB48" s="19" t="s">
        <v>1440</v>
      </c>
      <c r="RTC48" s="19" t="s">
        <v>1440</v>
      </c>
      <c r="RTD48" s="19" t="s">
        <v>1440</v>
      </c>
      <c r="RTE48" s="19" t="s">
        <v>1440</v>
      </c>
      <c r="RTF48" s="19" t="s">
        <v>1440</v>
      </c>
      <c r="RTG48" s="19" t="s">
        <v>1440</v>
      </c>
      <c r="RTH48" s="19" t="s">
        <v>1440</v>
      </c>
      <c r="RTI48" s="19" t="s">
        <v>1440</v>
      </c>
      <c r="RTJ48" s="19" t="s">
        <v>1440</v>
      </c>
      <c r="RTK48" s="19" t="s">
        <v>1440</v>
      </c>
      <c r="RTL48" s="19" t="s">
        <v>1440</v>
      </c>
      <c r="RTM48" s="19" t="s">
        <v>1440</v>
      </c>
      <c r="RTN48" s="19" t="s">
        <v>1440</v>
      </c>
      <c r="RTO48" s="19" t="s">
        <v>1440</v>
      </c>
      <c r="RTP48" s="19" t="s">
        <v>1440</v>
      </c>
      <c r="RTQ48" s="19" t="s">
        <v>1440</v>
      </c>
      <c r="RTR48" s="19" t="s">
        <v>1440</v>
      </c>
      <c r="RTS48" s="19" t="s">
        <v>1440</v>
      </c>
      <c r="RTT48" s="19" t="s">
        <v>1440</v>
      </c>
      <c r="RTU48" s="19" t="s">
        <v>1440</v>
      </c>
      <c r="RTV48" s="19" t="s">
        <v>1440</v>
      </c>
      <c r="RTW48" s="19" t="s">
        <v>1440</v>
      </c>
      <c r="RTX48" s="19" t="s">
        <v>1440</v>
      </c>
      <c r="RTY48" s="19" t="s">
        <v>1440</v>
      </c>
      <c r="RTZ48" s="19" t="s">
        <v>1440</v>
      </c>
      <c r="RUA48" s="19" t="s">
        <v>1440</v>
      </c>
      <c r="RUB48" s="19" t="s">
        <v>1440</v>
      </c>
      <c r="RUC48" s="19" t="s">
        <v>1440</v>
      </c>
      <c r="RUD48" s="19" t="s">
        <v>1440</v>
      </c>
      <c r="RUE48" s="19" t="s">
        <v>1440</v>
      </c>
      <c r="RUF48" s="19" t="s">
        <v>1440</v>
      </c>
      <c r="RUG48" s="19" t="s">
        <v>1440</v>
      </c>
      <c r="RUH48" s="19" t="s">
        <v>1440</v>
      </c>
      <c r="RUI48" s="19" t="s">
        <v>1440</v>
      </c>
      <c r="RUJ48" s="19" t="s">
        <v>1440</v>
      </c>
      <c r="RUK48" s="19" t="s">
        <v>1440</v>
      </c>
      <c r="RUL48" s="19" t="s">
        <v>1440</v>
      </c>
      <c r="RUM48" s="19" t="s">
        <v>1440</v>
      </c>
      <c r="RUN48" s="19" t="s">
        <v>1440</v>
      </c>
      <c r="RUO48" s="19" t="s">
        <v>1440</v>
      </c>
      <c r="RUP48" s="19" t="s">
        <v>1440</v>
      </c>
      <c r="RUQ48" s="19" t="s">
        <v>1440</v>
      </c>
      <c r="RUR48" s="19" t="s">
        <v>1440</v>
      </c>
      <c r="RUS48" s="19" t="s">
        <v>1440</v>
      </c>
      <c r="RUT48" s="19" t="s">
        <v>1440</v>
      </c>
      <c r="RUU48" s="19" t="s">
        <v>1440</v>
      </c>
      <c r="RUV48" s="19" t="s">
        <v>1440</v>
      </c>
      <c r="RUW48" s="19" t="s">
        <v>1440</v>
      </c>
      <c r="RUX48" s="19" t="s">
        <v>1440</v>
      </c>
      <c r="RUY48" s="19" t="s">
        <v>1440</v>
      </c>
      <c r="RUZ48" s="19" t="s">
        <v>1440</v>
      </c>
      <c r="RVA48" s="19" t="s">
        <v>1440</v>
      </c>
      <c r="RVB48" s="19" t="s">
        <v>1440</v>
      </c>
      <c r="RVC48" s="19" t="s">
        <v>1440</v>
      </c>
      <c r="RVD48" s="19" t="s">
        <v>1440</v>
      </c>
      <c r="RVE48" s="19" t="s">
        <v>1440</v>
      </c>
      <c r="RVF48" s="19" t="s">
        <v>1440</v>
      </c>
      <c r="RVG48" s="19" t="s">
        <v>1440</v>
      </c>
      <c r="RVH48" s="19" t="s">
        <v>1440</v>
      </c>
      <c r="RVI48" s="19" t="s">
        <v>1440</v>
      </c>
      <c r="RVJ48" s="19" t="s">
        <v>1440</v>
      </c>
      <c r="RVK48" s="19" t="s">
        <v>1440</v>
      </c>
      <c r="RVL48" s="19" t="s">
        <v>1440</v>
      </c>
      <c r="RVM48" s="19" t="s">
        <v>1440</v>
      </c>
      <c r="RVN48" s="19" t="s">
        <v>1440</v>
      </c>
      <c r="RVO48" s="19" t="s">
        <v>1440</v>
      </c>
      <c r="RVP48" s="19" t="s">
        <v>1440</v>
      </c>
      <c r="RVQ48" s="19" t="s">
        <v>1440</v>
      </c>
      <c r="RVR48" s="19" t="s">
        <v>1440</v>
      </c>
      <c r="RVS48" s="19" t="s">
        <v>1440</v>
      </c>
      <c r="RVT48" s="19" t="s">
        <v>1440</v>
      </c>
      <c r="RVU48" s="19" t="s">
        <v>1440</v>
      </c>
      <c r="RVV48" s="19" t="s">
        <v>1440</v>
      </c>
      <c r="RVW48" s="19" t="s">
        <v>1440</v>
      </c>
      <c r="RVX48" s="19" t="s">
        <v>1440</v>
      </c>
      <c r="RVY48" s="19" t="s">
        <v>1440</v>
      </c>
      <c r="RVZ48" s="19" t="s">
        <v>1440</v>
      </c>
      <c r="RWA48" s="19" t="s">
        <v>1440</v>
      </c>
      <c r="RWB48" s="19" t="s">
        <v>1440</v>
      </c>
      <c r="RWC48" s="19" t="s">
        <v>1440</v>
      </c>
      <c r="RWD48" s="19" t="s">
        <v>1440</v>
      </c>
      <c r="RWE48" s="19" t="s">
        <v>1440</v>
      </c>
      <c r="RWF48" s="19" t="s">
        <v>1440</v>
      </c>
      <c r="RWG48" s="19" t="s">
        <v>1440</v>
      </c>
      <c r="RWH48" s="19" t="s">
        <v>1440</v>
      </c>
      <c r="RWI48" s="19" t="s">
        <v>1440</v>
      </c>
      <c r="RWJ48" s="19" t="s">
        <v>1440</v>
      </c>
      <c r="RWK48" s="19" t="s">
        <v>1440</v>
      </c>
      <c r="RWL48" s="19" t="s">
        <v>1440</v>
      </c>
      <c r="RWM48" s="19" t="s">
        <v>1440</v>
      </c>
      <c r="RWN48" s="19" t="s">
        <v>1440</v>
      </c>
      <c r="RWO48" s="19" t="s">
        <v>1440</v>
      </c>
      <c r="RWP48" s="19" t="s">
        <v>1440</v>
      </c>
      <c r="RWQ48" s="19" t="s">
        <v>1440</v>
      </c>
      <c r="RWR48" s="19" t="s">
        <v>1440</v>
      </c>
      <c r="RWS48" s="19" t="s">
        <v>1440</v>
      </c>
      <c r="RWT48" s="19" t="s">
        <v>1440</v>
      </c>
      <c r="RWU48" s="19" t="s">
        <v>1440</v>
      </c>
      <c r="RWV48" s="19" t="s">
        <v>1440</v>
      </c>
      <c r="RWW48" s="19" t="s">
        <v>1440</v>
      </c>
      <c r="RWX48" s="19" t="s">
        <v>1440</v>
      </c>
      <c r="RWY48" s="19" t="s">
        <v>1440</v>
      </c>
      <c r="RWZ48" s="19" t="s">
        <v>1440</v>
      </c>
      <c r="RXA48" s="19" t="s">
        <v>1440</v>
      </c>
      <c r="RXB48" s="19" t="s">
        <v>1440</v>
      </c>
      <c r="RXC48" s="19" t="s">
        <v>1440</v>
      </c>
      <c r="RXD48" s="19" t="s">
        <v>1440</v>
      </c>
      <c r="RXE48" s="19" t="s">
        <v>1440</v>
      </c>
      <c r="RXF48" s="19" t="s">
        <v>1440</v>
      </c>
      <c r="RXG48" s="19" t="s">
        <v>1440</v>
      </c>
      <c r="RXH48" s="19" t="s">
        <v>1440</v>
      </c>
      <c r="RXI48" s="19" t="s">
        <v>1440</v>
      </c>
      <c r="RXJ48" s="19" t="s">
        <v>1440</v>
      </c>
      <c r="RXK48" s="19" t="s">
        <v>1440</v>
      </c>
      <c r="RXL48" s="19" t="s">
        <v>1440</v>
      </c>
      <c r="RXM48" s="19" t="s">
        <v>1440</v>
      </c>
      <c r="RXN48" s="19" t="s">
        <v>1440</v>
      </c>
      <c r="RXO48" s="19" t="s">
        <v>1440</v>
      </c>
      <c r="RXP48" s="19" t="s">
        <v>1440</v>
      </c>
      <c r="RXQ48" s="19" t="s">
        <v>1440</v>
      </c>
      <c r="RXR48" s="19" t="s">
        <v>1440</v>
      </c>
      <c r="RXS48" s="19" t="s">
        <v>1440</v>
      </c>
      <c r="RXT48" s="19" t="s">
        <v>1440</v>
      </c>
      <c r="RXU48" s="19" t="s">
        <v>1440</v>
      </c>
      <c r="RXV48" s="19" t="s">
        <v>1440</v>
      </c>
      <c r="RXW48" s="19" t="s">
        <v>1440</v>
      </c>
      <c r="RXX48" s="19" t="s">
        <v>1440</v>
      </c>
      <c r="RXY48" s="19" t="s">
        <v>1440</v>
      </c>
      <c r="RXZ48" s="19" t="s">
        <v>1440</v>
      </c>
      <c r="RYA48" s="19" t="s">
        <v>1440</v>
      </c>
      <c r="RYB48" s="19" t="s">
        <v>1440</v>
      </c>
      <c r="RYC48" s="19" t="s">
        <v>1440</v>
      </c>
      <c r="RYD48" s="19" t="s">
        <v>1440</v>
      </c>
      <c r="RYE48" s="19" t="s">
        <v>1440</v>
      </c>
      <c r="RYF48" s="19" t="s">
        <v>1440</v>
      </c>
      <c r="RYG48" s="19" t="s">
        <v>1440</v>
      </c>
      <c r="RYH48" s="19" t="s">
        <v>1440</v>
      </c>
      <c r="RYI48" s="19" t="s">
        <v>1440</v>
      </c>
      <c r="RYJ48" s="19" t="s">
        <v>1440</v>
      </c>
      <c r="RYK48" s="19" t="s">
        <v>1440</v>
      </c>
      <c r="RYL48" s="19" t="s">
        <v>1440</v>
      </c>
      <c r="RYM48" s="19" t="s">
        <v>1440</v>
      </c>
      <c r="RYN48" s="19" t="s">
        <v>1440</v>
      </c>
      <c r="RYO48" s="19" t="s">
        <v>1440</v>
      </c>
      <c r="RYP48" s="19" t="s">
        <v>1440</v>
      </c>
      <c r="RYQ48" s="19" t="s">
        <v>1440</v>
      </c>
      <c r="RYR48" s="19" t="s">
        <v>1440</v>
      </c>
      <c r="RYS48" s="19" t="s">
        <v>1440</v>
      </c>
      <c r="RYT48" s="19" t="s">
        <v>1440</v>
      </c>
      <c r="RYU48" s="19" t="s">
        <v>1440</v>
      </c>
      <c r="RYV48" s="19" t="s">
        <v>1440</v>
      </c>
      <c r="RYW48" s="19" t="s">
        <v>1440</v>
      </c>
      <c r="RYX48" s="19" t="s">
        <v>1440</v>
      </c>
      <c r="RYY48" s="19" t="s">
        <v>1440</v>
      </c>
      <c r="RYZ48" s="19" t="s">
        <v>1440</v>
      </c>
      <c r="RZA48" s="19" t="s">
        <v>1440</v>
      </c>
      <c r="RZB48" s="19" t="s">
        <v>1440</v>
      </c>
      <c r="RZC48" s="19" t="s">
        <v>1440</v>
      </c>
      <c r="RZD48" s="19" t="s">
        <v>1440</v>
      </c>
      <c r="RZE48" s="19" t="s">
        <v>1440</v>
      </c>
      <c r="RZF48" s="19" t="s">
        <v>1440</v>
      </c>
      <c r="RZG48" s="19" t="s">
        <v>1440</v>
      </c>
      <c r="RZH48" s="19" t="s">
        <v>1440</v>
      </c>
      <c r="RZI48" s="19" t="s">
        <v>1440</v>
      </c>
      <c r="RZJ48" s="19" t="s">
        <v>1440</v>
      </c>
      <c r="RZK48" s="19" t="s">
        <v>1440</v>
      </c>
      <c r="RZL48" s="19" t="s">
        <v>1440</v>
      </c>
      <c r="RZM48" s="19" t="s">
        <v>1440</v>
      </c>
      <c r="RZN48" s="19" t="s">
        <v>1440</v>
      </c>
      <c r="RZO48" s="19" t="s">
        <v>1440</v>
      </c>
      <c r="RZP48" s="19" t="s">
        <v>1440</v>
      </c>
      <c r="RZQ48" s="19" t="s">
        <v>1440</v>
      </c>
      <c r="RZR48" s="19" t="s">
        <v>1440</v>
      </c>
      <c r="RZS48" s="19" t="s">
        <v>1440</v>
      </c>
      <c r="RZT48" s="19" t="s">
        <v>1440</v>
      </c>
      <c r="RZU48" s="19" t="s">
        <v>1440</v>
      </c>
      <c r="RZV48" s="19" t="s">
        <v>1440</v>
      </c>
      <c r="RZW48" s="19" t="s">
        <v>1440</v>
      </c>
      <c r="RZX48" s="19" t="s">
        <v>1440</v>
      </c>
      <c r="RZY48" s="19" t="s">
        <v>1440</v>
      </c>
      <c r="RZZ48" s="19" t="s">
        <v>1440</v>
      </c>
      <c r="SAA48" s="19" t="s">
        <v>1440</v>
      </c>
      <c r="SAB48" s="19" t="s">
        <v>1440</v>
      </c>
      <c r="SAC48" s="19" t="s">
        <v>1440</v>
      </c>
      <c r="SAD48" s="19" t="s">
        <v>1440</v>
      </c>
      <c r="SAE48" s="19" t="s">
        <v>1440</v>
      </c>
      <c r="SAF48" s="19" t="s">
        <v>1440</v>
      </c>
      <c r="SAG48" s="19" t="s">
        <v>1440</v>
      </c>
      <c r="SAH48" s="19" t="s">
        <v>1440</v>
      </c>
      <c r="SAI48" s="19" t="s">
        <v>1440</v>
      </c>
      <c r="SAJ48" s="19" t="s">
        <v>1440</v>
      </c>
      <c r="SAK48" s="19" t="s">
        <v>1440</v>
      </c>
      <c r="SAL48" s="19" t="s">
        <v>1440</v>
      </c>
      <c r="SAM48" s="19" t="s">
        <v>1440</v>
      </c>
      <c r="SAN48" s="19" t="s">
        <v>1440</v>
      </c>
      <c r="SAO48" s="19" t="s">
        <v>1440</v>
      </c>
      <c r="SAP48" s="19" t="s">
        <v>1440</v>
      </c>
      <c r="SAQ48" s="19" t="s">
        <v>1440</v>
      </c>
      <c r="SAR48" s="19" t="s">
        <v>1440</v>
      </c>
      <c r="SAS48" s="19" t="s">
        <v>1440</v>
      </c>
      <c r="SAT48" s="19" t="s">
        <v>1440</v>
      </c>
      <c r="SAU48" s="19" t="s">
        <v>1440</v>
      </c>
      <c r="SAV48" s="19" t="s">
        <v>1440</v>
      </c>
      <c r="SAW48" s="19" t="s">
        <v>1440</v>
      </c>
      <c r="SAX48" s="19" t="s">
        <v>1440</v>
      </c>
      <c r="SAY48" s="19" t="s">
        <v>1440</v>
      </c>
      <c r="SAZ48" s="19" t="s">
        <v>1440</v>
      </c>
      <c r="SBA48" s="19" t="s">
        <v>1440</v>
      </c>
      <c r="SBB48" s="19" t="s">
        <v>1440</v>
      </c>
      <c r="SBC48" s="19" t="s">
        <v>1440</v>
      </c>
      <c r="SBD48" s="19" t="s">
        <v>1440</v>
      </c>
      <c r="SBE48" s="19" t="s">
        <v>1440</v>
      </c>
      <c r="SBF48" s="19" t="s">
        <v>1440</v>
      </c>
      <c r="SBG48" s="19" t="s">
        <v>1440</v>
      </c>
      <c r="SBH48" s="19" t="s">
        <v>1440</v>
      </c>
      <c r="SBI48" s="19" t="s">
        <v>1440</v>
      </c>
      <c r="SBJ48" s="19" t="s">
        <v>1440</v>
      </c>
      <c r="SBK48" s="19" t="s">
        <v>1440</v>
      </c>
      <c r="SBL48" s="19" t="s">
        <v>1440</v>
      </c>
      <c r="SBM48" s="19" t="s">
        <v>1440</v>
      </c>
      <c r="SBN48" s="19" t="s">
        <v>1440</v>
      </c>
      <c r="SBO48" s="19" t="s">
        <v>1440</v>
      </c>
      <c r="SBP48" s="19" t="s">
        <v>1440</v>
      </c>
      <c r="SBQ48" s="19" t="s">
        <v>1440</v>
      </c>
      <c r="SBR48" s="19" t="s">
        <v>1440</v>
      </c>
      <c r="SBS48" s="19" t="s">
        <v>1440</v>
      </c>
      <c r="SBT48" s="19" t="s">
        <v>1440</v>
      </c>
      <c r="SBU48" s="19" t="s">
        <v>1440</v>
      </c>
      <c r="SBV48" s="19" t="s">
        <v>1440</v>
      </c>
      <c r="SBW48" s="19" t="s">
        <v>1440</v>
      </c>
      <c r="SBX48" s="19" t="s">
        <v>1440</v>
      </c>
      <c r="SBY48" s="19" t="s">
        <v>1440</v>
      </c>
      <c r="SBZ48" s="19" t="s">
        <v>1440</v>
      </c>
      <c r="SCA48" s="19" t="s">
        <v>1440</v>
      </c>
      <c r="SCB48" s="19" t="s">
        <v>1440</v>
      </c>
      <c r="SCC48" s="19" t="s">
        <v>1440</v>
      </c>
      <c r="SCD48" s="19" t="s">
        <v>1440</v>
      </c>
      <c r="SCE48" s="19" t="s">
        <v>1440</v>
      </c>
      <c r="SCF48" s="19" t="s">
        <v>1440</v>
      </c>
      <c r="SCG48" s="19" t="s">
        <v>1440</v>
      </c>
      <c r="SCH48" s="19" t="s">
        <v>1440</v>
      </c>
      <c r="SCI48" s="19" t="s">
        <v>1440</v>
      </c>
      <c r="SCJ48" s="19" t="s">
        <v>1440</v>
      </c>
      <c r="SCK48" s="19" t="s">
        <v>1440</v>
      </c>
      <c r="SCL48" s="19" t="s">
        <v>1440</v>
      </c>
      <c r="SCM48" s="19" t="s">
        <v>1440</v>
      </c>
      <c r="SCN48" s="19" t="s">
        <v>1440</v>
      </c>
      <c r="SCO48" s="19" t="s">
        <v>1440</v>
      </c>
      <c r="SCP48" s="19" t="s">
        <v>1440</v>
      </c>
      <c r="SCQ48" s="19" t="s">
        <v>1440</v>
      </c>
      <c r="SCR48" s="19" t="s">
        <v>1440</v>
      </c>
      <c r="SCS48" s="19" t="s">
        <v>1440</v>
      </c>
      <c r="SCT48" s="19" t="s">
        <v>1440</v>
      </c>
      <c r="SCU48" s="19" t="s">
        <v>1440</v>
      </c>
      <c r="SCV48" s="19" t="s">
        <v>1440</v>
      </c>
      <c r="SCW48" s="19" t="s">
        <v>1440</v>
      </c>
      <c r="SCX48" s="19" t="s">
        <v>1440</v>
      </c>
      <c r="SCY48" s="19" t="s">
        <v>1440</v>
      </c>
      <c r="SCZ48" s="19" t="s">
        <v>1440</v>
      </c>
      <c r="SDA48" s="19" t="s">
        <v>1440</v>
      </c>
      <c r="SDB48" s="19" t="s">
        <v>1440</v>
      </c>
      <c r="SDC48" s="19" t="s">
        <v>1440</v>
      </c>
      <c r="SDD48" s="19" t="s">
        <v>1440</v>
      </c>
      <c r="SDE48" s="19" t="s">
        <v>1440</v>
      </c>
      <c r="SDF48" s="19" t="s">
        <v>1440</v>
      </c>
      <c r="SDG48" s="19" t="s">
        <v>1440</v>
      </c>
      <c r="SDH48" s="19" t="s">
        <v>1440</v>
      </c>
      <c r="SDI48" s="19" t="s">
        <v>1440</v>
      </c>
      <c r="SDJ48" s="19" t="s">
        <v>1440</v>
      </c>
      <c r="SDK48" s="19" t="s">
        <v>1440</v>
      </c>
      <c r="SDL48" s="19" t="s">
        <v>1440</v>
      </c>
      <c r="SDM48" s="19" t="s">
        <v>1440</v>
      </c>
      <c r="SDN48" s="19" t="s">
        <v>1440</v>
      </c>
      <c r="SDO48" s="19" t="s">
        <v>1440</v>
      </c>
      <c r="SDP48" s="19" t="s">
        <v>1440</v>
      </c>
      <c r="SDQ48" s="19" t="s">
        <v>1440</v>
      </c>
      <c r="SDR48" s="19" t="s">
        <v>1440</v>
      </c>
      <c r="SDS48" s="19" t="s">
        <v>1440</v>
      </c>
      <c r="SDT48" s="19" t="s">
        <v>1440</v>
      </c>
      <c r="SDU48" s="19" t="s">
        <v>1440</v>
      </c>
      <c r="SDV48" s="19" t="s">
        <v>1440</v>
      </c>
      <c r="SDW48" s="19" t="s">
        <v>1440</v>
      </c>
      <c r="SDX48" s="19" t="s">
        <v>1440</v>
      </c>
      <c r="SDY48" s="19" t="s">
        <v>1440</v>
      </c>
      <c r="SDZ48" s="19" t="s">
        <v>1440</v>
      </c>
      <c r="SEA48" s="19" t="s">
        <v>1440</v>
      </c>
      <c r="SEB48" s="19" t="s">
        <v>1440</v>
      </c>
      <c r="SEC48" s="19" t="s">
        <v>1440</v>
      </c>
      <c r="SED48" s="19" t="s">
        <v>1440</v>
      </c>
      <c r="SEE48" s="19" t="s">
        <v>1440</v>
      </c>
      <c r="SEF48" s="19" t="s">
        <v>1440</v>
      </c>
      <c r="SEG48" s="19" t="s">
        <v>1440</v>
      </c>
      <c r="SEH48" s="19" t="s">
        <v>1440</v>
      </c>
      <c r="SEI48" s="19" t="s">
        <v>1440</v>
      </c>
      <c r="SEJ48" s="19" t="s">
        <v>1440</v>
      </c>
      <c r="SEK48" s="19" t="s">
        <v>1440</v>
      </c>
      <c r="SEL48" s="19" t="s">
        <v>1440</v>
      </c>
      <c r="SEM48" s="19" t="s">
        <v>1440</v>
      </c>
      <c r="SEN48" s="19" t="s">
        <v>1440</v>
      </c>
      <c r="SEO48" s="19" t="s">
        <v>1440</v>
      </c>
      <c r="SEP48" s="19" t="s">
        <v>1440</v>
      </c>
      <c r="SEQ48" s="19" t="s">
        <v>1440</v>
      </c>
      <c r="SER48" s="19" t="s">
        <v>1440</v>
      </c>
      <c r="SES48" s="19" t="s">
        <v>1440</v>
      </c>
      <c r="SET48" s="19" t="s">
        <v>1440</v>
      </c>
      <c r="SEU48" s="19" t="s">
        <v>1440</v>
      </c>
      <c r="SEV48" s="19" t="s">
        <v>1440</v>
      </c>
      <c r="SEW48" s="19" t="s">
        <v>1440</v>
      </c>
      <c r="SEX48" s="19" t="s">
        <v>1440</v>
      </c>
      <c r="SEY48" s="19" t="s">
        <v>1440</v>
      </c>
      <c r="SEZ48" s="19" t="s">
        <v>1440</v>
      </c>
      <c r="SFA48" s="19" t="s">
        <v>1440</v>
      </c>
      <c r="SFB48" s="19" t="s">
        <v>1440</v>
      </c>
      <c r="SFC48" s="19" t="s">
        <v>1440</v>
      </c>
      <c r="SFD48" s="19" t="s">
        <v>1440</v>
      </c>
      <c r="SFE48" s="19" t="s">
        <v>1440</v>
      </c>
      <c r="SFF48" s="19" t="s">
        <v>1440</v>
      </c>
      <c r="SFG48" s="19" t="s">
        <v>1440</v>
      </c>
      <c r="SFH48" s="19" t="s">
        <v>1440</v>
      </c>
      <c r="SFI48" s="19" t="s">
        <v>1440</v>
      </c>
      <c r="SFJ48" s="19" t="s">
        <v>1440</v>
      </c>
      <c r="SFK48" s="19" t="s">
        <v>1440</v>
      </c>
      <c r="SFL48" s="19" t="s">
        <v>1440</v>
      </c>
      <c r="SFM48" s="19" t="s">
        <v>1440</v>
      </c>
      <c r="SFN48" s="19" t="s">
        <v>1440</v>
      </c>
      <c r="SFO48" s="19" t="s">
        <v>1440</v>
      </c>
      <c r="SFP48" s="19" t="s">
        <v>1440</v>
      </c>
      <c r="SFQ48" s="19" t="s">
        <v>1440</v>
      </c>
      <c r="SFR48" s="19" t="s">
        <v>1440</v>
      </c>
      <c r="SFS48" s="19" t="s">
        <v>1440</v>
      </c>
      <c r="SFT48" s="19" t="s">
        <v>1440</v>
      </c>
      <c r="SFU48" s="19" t="s">
        <v>1440</v>
      </c>
      <c r="SFV48" s="19" t="s">
        <v>1440</v>
      </c>
      <c r="SFW48" s="19" t="s">
        <v>1440</v>
      </c>
      <c r="SFX48" s="19" t="s">
        <v>1440</v>
      </c>
      <c r="SFY48" s="19" t="s">
        <v>1440</v>
      </c>
      <c r="SFZ48" s="19" t="s">
        <v>1440</v>
      </c>
      <c r="SGA48" s="19" t="s">
        <v>1440</v>
      </c>
      <c r="SGB48" s="19" t="s">
        <v>1440</v>
      </c>
      <c r="SGC48" s="19" t="s">
        <v>1440</v>
      </c>
      <c r="SGD48" s="19" t="s">
        <v>1440</v>
      </c>
      <c r="SGE48" s="19" t="s">
        <v>1440</v>
      </c>
      <c r="SGF48" s="19" t="s">
        <v>1440</v>
      </c>
      <c r="SGG48" s="19" t="s">
        <v>1440</v>
      </c>
      <c r="SGH48" s="19" t="s">
        <v>1440</v>
      </c>
      <c r="SGI48" s="19" t="s">
        <v>1440</v>
      </c>
      <c r="SGJ48" s="19" t="s">
        <v>1440</v>
      </c>
      <c r="SGK48" s="19" t="s">
        <v>1440</v>
      </c>
      <c r="SGL48" s="19" t="s">
        <v>1440</v>
      </c>
      <c r="SGM48" s="19" t="s">
        <v>1440</v>
      </c>
      <c r="SGN48" s="19" t="s">
        <v>1440</v>
      </c>
      <c r="SGO48" s="19" t="s">
        <v>1440</v>
      </c>
      <c r="SGP48" s="19" t="s">
        <v>1440</v>
      </c>
      <c r="SGQ48" s="19" t="s">
        <v>1440</v>
      </c>
      <c r="SGR48" s="19" t="s">
        <v>1440</v>
      </c>
      <c r="SGS48" s="19" t="s">
        <v>1440</v>
      </c>
      <c r="SGT48" s="19" t="s">
        <v>1440</v>
      </c>
      <c r="SGU48" s="19" t="s">
        <v>1440</v>
      </c>
      <c r="SGV48" s="19" t="s">
        <v>1440</v>
      </c>
      <c r="SGW48" s="19" t="s">
        <v>1440</v>
      </c>
      <c r="SGX48" s="19" t="s">
        <v>1440</v>
      </c>
      <c r="SGY48" s="19" t="s">
        <v>1440</v>
      </c>
      <c r="SGZ48" s="19" t="s">
        <v>1440</v>
      </c>
      <c r="SHA48" s="19" t="s">
        <v>1440</v>
      </c>
      <c r="SHB48" s="19" t="s">
        <v>1440</v>
      </c>
      <c r="SHC48" s="19" t="s">
        <v>1440</v>
      </c>
      <c r="SHD48" s="19" t="s">
        <v>1440</v>
      </c>
      <c r="SHE48" s="19" t="s">
        <v>1440</v>
      </c>
      <c r="SHF48" s="19" t="s">
        <v>1440</v>
      </c>
      <c r="SHG48" s="19" t="s">
        <v>1440</v>
      </c>
      <c r="SHH48" s="19" t="s">
        <v>1440</v>
      </c>
      <c r="SHI48" s="19" t="s">
        <v>1440</v>
      </c>
      <c r="SHJ48" s="19" t="s">
        <v>1440</v>
      </c>
      <c r="SHK48" s="19" t="s">
        <v>1440</v>
      </c>
      <c r="SHL48" s="19" t="s">
        <v>1440</v>
      </c>
      <c r="SHM48" s="19" t="s">
        <v>1440</v>
      </c>
      <c r="SHN48" s="19" t="s">
        <v>1440</v>
      </c>
      <c r="SHO48" s="19" t="s">
        <v>1440</v>
      </c>
      <c r="SHP48" s="19" t="s">
        <v>1440</v>
      </c>
      <c r="SHQ48" s="19" t="s">
        <v>1440</v>
      </c>
      <c r="SHR48" s="19" t="s">
        <v>1440</v>
      </c>
      <c r="SHS48" s="19" t="s">
        <v>1440</v>
      </c>
      <c r="SHT48" s="19" t="s">
        <v>1440</v>
      </c>
      <c r="SHU48" s="19" t="s">
        <v>1440</v>
      </c>
      <c r="SHV48" s="19" t="s">
        <v>1440</v>
      </c>
      <c r="SHW48" s="19" t="s">
        <v>1440</v>
      </c>
      <c r="SHX48" s="19" t="s">
        <v>1440</v>
      </c>
      <c r="SHY48" s="19" t="s">
        <v>1440</v>
      </c>
      <c r="SHZ48" s="19" t="s">
        <v>1440</v>
      </c>
      <c r="SIA48" s="19" t="s">
        <v>1440</v>
      </c>
      <c r="SIB48" s="19" t="s">
        <v>1440</v>
      </c>
      <c r="SIC48" s="19" t="s">
        <v>1440</v>
      </c>
      <c r="SID48" s="19" t="s">
        <v>1440</v>
      </c>
      <c r="SIE48" s="19" t="s">
        <v>1440</v>
      </c>
      <c r="SIF48" s="19" t="s">
        <v>1440</v>
      </c>
      <c r="SIG48" s="19" t="s">
        <v>1440</v>
      </c>
      <c r="SIH48" s="19" t="s">
        <v>1440</v>
      </c>
      <c r="SII48" s="19" t="s">
        <v>1440</v>
      </c>
      <c r="SIJ48" s="19" t="s">
        <v>1440</v>
      </c>
      <c r="SIK48" s="19" t="s">
        <v>1440</v>
      </c>
      <c r="SIL48" s="19" t="s">
        <v>1440</v>
      </c>
      <c r="SIM48" s="19" t="s">
        <v>1440</v>
      </c>
      <c r="SIN48" s="19" t="s">
        <v>1440</v>
      </c>
      <c r="SIO48" s="19" t="s">
        <v>1440</v>
      </c>
      <c r="SIP48" s="19" t="s">
        <v>1440</v>
      </c>
      <c r="SIQ48" s="19" t="s">
        <v>1440</v>
      </c>
      <c r="SIR48" s="19" t="s">
        <v>1440</v>
      </c>
      <c r="SIS48" s="19" t="s">
        <v>1440</v>
      </c>
      <c r="SIT48" s="19" t="s">
        <v>1440</v>
      </c>
      <c r="SIU48" s="19" t="s">
        <v>1440</v>
      </c>
      <c r="SIV48" s="19" t="s">
        <v>1440</v>
      </c>
      <c r="SIW48" s="19" t="s">
        <v>1440</v>
      </c>
      <c r="SIX48" s="19" t="s">
        <v>1440</v>
      </c>
      <c r="SIY48" s="19" t="s">
        <v>1440</v>
      </c>
      <c r="SIZ48" s="19" t="s">
        <v>1440</v>
      </c>
      <c r="SJA48" s="19" t="s">
        <v>1440</v>
      </c>
      <c r="SJB48" s="19" t="s">
        <v>1440</v>
      </c>
      <c r="SJC48" s="19" t="s">
        <v>1440</v>
      </c>
      <c r="SJD48" s="19" t="s">
        <v>1440</v>
      </c>
      <c r="SJE48" s="19" t="s">
        <v>1440</v>
      </c>
      <c r="SJF48" s="19" t="s">
        <v>1440</v>
      </c>
      <c r="SJG48" s="19" t="s">
        <v>1440</v>
      </c>
      <c r="SJH48" s="19" t="s">
        <v>1440</v>
      </c>
      <c r="SJI48" s="19" t="s">
        <v>1440</v>
      </c>
      <c r="SJJ48" s="19" t="s">
        <v>1440</v>
      </c>
      <c r="SJK48" s="19" t="s">
        <v>1440</v>
      </c>
      <c r="SJL48" s="19" t="s">
        <v>1440</v>
      </c>
      <c r="SJM48" s="19" t="s">
        <v>1440</v>
      </c>
      <c r="SJN48" s="19" t="s">
        <v>1440</v>
      </c>
      <c r="SJO48" s="19" t="s">
        <v>1440</v>
      </c>
      <c r="SJP48" s="19" t="s">
        <v>1440</v>
      </c>
      <c r="SJQ48" s="19" t="s">
        <v>1440</v>
      </c>
      <c r="SJR48" s="19" t="s">
        <v>1440</v>
      </c>
      <c r="SJS48" s="19" t="s">
        <v>1440</v>
      </c>
      <c r="SJT48" s="19" t="s">
        <v>1440</v>
      </c>
      <c r="SJU48" s="19" t="s">
        <v>1440</v>
      </c>
      <c r="SJV48" s="19" t="s">
        <v>1440</v>
      </c>
      <c r="SJW48" s="19" t="s">
        <v>1440</v>
      </c>
      <c r="SJX48" s="19" t="s">
        <v>1440</v>
      </c>
      <c r="SJY48" s="19" t="s">
        <v>1440</v>
      </c>
      <c r="SJZ48" s="19" t="s">
        <v>1440</v>
      </c>
      <c r="SKA48" s="19" t="s">
        <v>1440</v>
      </c>
      <c r="SKB48" s="19" t="s">
        <v>1440</v>
      </c>
      <c r="SKC48" s="19" t="s">
        <v>1440</v>
      </c>
      <c r="SKD48" s="19" t="s">
        <v>1440</v>
      </c>
      <c r="SKE48" s="19" t="s">
        <v>1440</v>
      </c>
      <c r="SKF48" s="19" t="s">
        <v>1440</v>
      </c>
      <c r="SKG48" s="19" t="s">
        <v>1440</v>
      </c>
      <c r="SKH48" s="19" t="s">
        <v>1440</v>
      </c>
      <c r="SKI48" s="19" t="s">
        <v>1440</v>
      </c>
      <c r="SKJ48" s="19" t="s">
        <v>1440</v>
      </c>
      <c r="SKK48" s="19" t="s">
        <v>1440</v>
      </c>
      <c r="SKL48" s="19" t="s">
        <v>1440</v>
      </c>
      <c r="SKM48" s="19" t="s">
        <v>1440</v>
      </c>
      <c r="SKN48" s="19" t="s">
        <v>1440</v>
      </c>
      <c r="SKO48" s="19" t="s">
        <v>1440</v>
      </c>
      <c r="SKP48" s="19" t="s">
        <v>1440</v>
      </c>
      <c r="SKQ48" s="19" t="s">
        <v>1440</v>
      </c>
      <c r="SKR48" s="19" t="s">
        <v>1440</v>
      </c>
      <c r="SKS48" s="19" t="s">
        <v>1440</v>
      </c>
      <c r="SKT48" s="19" t="s">
        <v>1440</v>
      </c>
      <c r="SKU48" s="19" t="s">
        <v>1440</v>
      </c>
      <c r="SKV48" s="19" t="s">
        <v>1440</v>
      </c>
      <c r="SKW48" s="19" t="s">
        <v>1440</v>
      </c>
      <c r="SKX48" s="19" t="s">
        <v>1440</v>
      </c>
      <c r="SKY48" s="19" t="s">
        <v>1440</v>
      </c>
      <c r="SKZ48" s="19" t="s">
        <v>1440</v>
      </c>
      <c r="SLA48" s="19" t="s">
        <v>1440</v>
      </c>
      <c r="SLB48" s="19" t="s">
        <v>1440</v>
      </c>
      <c r="SLC48" s="19" t="s">
        <v>1440</v>
      </c>
      <c r="SLD48" s="19" t="s">
        <v>1440</v>
      </c>
      <c r="SLE48" s="19" t="s">
        <v>1440</v>
      </c>
      <c r="SLF48" s="19" t="s">
        <v>1440</v>
      </c>
      <c r="SLG48" s="19" t="s">
        <v>1440</v>
      </c>
      <c r="SLH48" s="19" t="s">
        <v>1440</v>
      </c>
      <c r="SLI48" s="19" t="s">
        <v>1440</v>
      </c>
      <c r="SLJ48" s="19" t="s">
        <v>1440</v>
      </c>
      <c r="SLK48" s="19" t="s">
        <v>1440</v>
      </c>
      <c r="SLL48" s="19" t="s">
        <v>1440</v>
      </c>
      <c r="SLM48" s="19" t="s">
        <v>1440</v>
      </c>
      <c r="SLN48" s="19" t="s">
        <v>1440</v>
      </c>
      <c r="SLO48" s="19" t="s">
        <v>1440</v>
      </c>
      <c r="SLP48" s="19" t="s">
        <v>1440</v>
      </c>
      <c r="SLQ48" s="19" t="s">
        <v>1440</v>
      </c>
      <c r="SLR48" s="19" t="s">
        <v>1440</v>
      </c>
      <c r="SLS48" s="19" t="s">
        <v>1440</v>
      </c>
      <c r="SLT48" s="19" t="s">
        <v>1440</v>
      </c>
      <c r="SLU48" s="19" t="s">
        <v>1440</v>
      </c>
      <c r="SLV48" s="19" t="s">
        <v>1440</v>
      </c>
      <c r="SLW48" s="19" t="s">
        <v>1440</v>
      </c>
      <c r="SLX48" s="19" t="s">
        <v>1440</v>
      </c>
      <c r="SLY48" s="19" t="s">
        <v>1440</v>
      </c>
      <c r="SLZ48" s="19" t="s">
        <v>1440</v>
      </c>
      <c r="SMA48" s="19" t="s">
        <v>1440</v>
      </c>
      <c r="SMB48" s="19" t="s">
        <v>1440</v>
      </c>
      <c r="SMC48" s="19" t="s">
        <v>1440</v>
      </c>
      <c r="SMD48" s="19" t="s">
        <v>1440</v>
      </c>
      <c r="SME48" s="19" t="s">
        <v>1440</v>
      </c>
      <c r="SMF48" s="19" t="s">
        <v>1440</v>
      </c>
      <c r="SMG48" s="19" t="s">
        <v>1440</v>
      </c>
      <c r="SMH48" s="19" t="s">
        <v>1440</v>
      </c>
      <c r="SMI48" s="19" t="s">
        <v>1440</v>
      </c>
      <c r="SMJ48" s="19" t="s">
        <v>1440</v>
      </c>
      <c r="SMK48" s="19" t="s">
        <v>1440</v>
      </c>
      <c r="SML48" s="19" t="s">
        <v>1440</v>
      </c>
      <c r="SMM48" s="19" t="s">
        <v>1440</v>
      </c>
      <c r="SMN48" s="19" t="s">
        <v>1440</v>
      </c>
      <c r="SMO48" s="19" t="s">
        <v>1440</v>
      </c>
      <c r="SMP48" s="19" t="s">
        <v>1440</v>
      </c>
      <c r="SMQ48" s="19" t="s">
        <v>1440</v>
      </c>
      <c r="SMR48" s="19" t="s">
        <v>1440</v>
      </c>
      <c r="SMS48" s="19" t="s">
        <v>1440</v>
      </c>
      <c r="SMT48" s="19" t="s">
        <v>1440</v>
      </c>
      <c r="SMU48" s="19" t="s">
        <v>1440</v>
      </c>
      <c r="SMV48" s="19" t="s">
        <v>1440</v>
      </c>
      <c r="SMW48" s="19" t="s">
        <v>1440</v>
      </c>
      <c r="SMX48" s="19" t="s">
        <v>1440</v>
      </c>
      <c r="SMY48" s="19" t="s">
        <v>1440</v>
      </c>
      <c r="SMZ48" s="19" t="s">
        <v>1440</v>
      </c>
      <c r="SNA48" s="19" t="s">
        <v>1440</v>
      </c>
      <c r="SNB48" s="19" t="s">
        <v>1440</v>
      </c>
      <c r="SNC48" s="19" t="s">
        <v>1440</v>
      </c>
      <c r="SND48" s="19" t="s">
        <v>1440</v>
      </c>
      <c r="SNE48" s="19" t="s">
        <v>1440</v>
      </c>
      <c r="SNF48" s="19" t="s">
        <v>1440</v>
      </c>
      <c r="SNG48" s="19" t="s">
        <v>1440</v>
      </c>
      <c r="SNH48" s="19" t="s">
        <v>1440</v>
      </c>
      <c r="SNI48" s="19" t="s">
        <v>1440</v>
      </c>
      <c r="SNJ48" s="19" t="s">
        <v>1440</v>
      </c>
      <c r="SNK48" s="19" t="s">
        <v>1440</v>
      </c>
      <c r="SNL48" s="19" t="s">
        <v>1440</v>
      </c>
      <c r="SNM48" s="19" t="s">
        <v>1440</v>
      </c>
      <c r="SNN48" s="19" t="s">
        <v>1440</v>
      </c>
      <c r="SNO48" s="19" t="s">
        <v>1440</v>
      </c>
      <c r="SNP48" s="19" t="s">
        <v>1440</v>
      </c>
      <c r="SNQ48" s="19" t="s">
        <v>1440</v>
      </c>
      <c r="SNR48" s="19" t="s">
        <v>1440</v>
      </c>
      <c r="SNS48" s="19" t="s">
        <v>1440</v>
      </c>
      <c r="SNT48" s="19" t="s">
        <v>1440</v>
      </c>
      <c r="SNU48" s="19" t="s">
        <v>1440</v>
      </c>
      <c r="SNV48" s="19" t="s">
        <v>1440</v>
      </c>
      <c r="SNW48" s="19" t="s">
        <v>1440</v>
      </c>
      <c r="SNX48" s="19" t="s">
        <v>1440</v>
      </c>
      <c r="SNY48" s="19" t="s">
        <v>1440</v>
      </c>
      <c r="SNZ48" s="19" t="s">
        <v>1440</v>
      </c>
      <c r="SOA48" s="19" t="s">
        <v>1440</v>
      </c>
      <c r="SOB48" s="19" t="s">
        <v>1440</v>
      </c>
      <c r="SOC48" s="19" t="s">
        <v>1440</v>
      </c>
      <c r="SOD48" s="19" t="s">
        <v>1440</v>
      </c>
      <c r="SOE48" s="19" t="s">
        <v>1440</v>
      </c>
      <c r="SOF48" s="19" t="s">
        <v>1440</v>
      </c>
      <c r="SOG48" s="19" t="s">
        <v>1440</v>
      </c>
      <c r="SOH48" s="19" t="s">
        <v>1440</v>
      </c>
      <c r="SOI48" s="19" t="s">
        <v>1440</v>
      </c>
      <c r="SOJ48" s="19" t="s">
        <v>1440</v>
      </c>
      <c r="SOK48" s="19" t="s">
        <v>1440</v>
      </c>
      <c r="SOL48" s="19" t="s">
        <v>1440</v>
      </c>
      <c r="SOM48" s="19" t="s">
        <v>1440</v>
      </c>
      <c r="SON48" s="19" t="s">
        <v>1440</v>
      </c>
      <c r="SOO48" s="19" t="s">
        <v>1440</v>
      </c>
      <c r="SOP48" s="19" t="s">
        <v>1440</v>
      </c>
      <c r="SOQ48" s="19" t="s">
        <v>1440</v>
      </c>
      <c r="SOR48" s="19" t="s">
        <v>1440</v>
      </c>
      <c r="SOS48" s="19" t="s">
        <v>1440</v>
      </c>
      <c r="SOT48" s="19" t="s">
        <v>1440</v>
      </c>
      <c r="SOU48" s="19" t="s">
        <v>1440</v>
      </c>
      <c r="SOV48" s="19" t="s">
        <v>1440</v>
      </c>
      <c r="SOW48" s="19" t="s">
        <v>1440</v>
      </c>
      <c r="SOX48" s="19" t="s">
        <v>1440</v>
      </c>
      <c r="SOY48" s="19" t="s">
        <v>1440</v>
      </c>
      <c r="SOZ48" s="19" t="s">
        <v>1440</v>
      </c>
      <c r="SPA48" s="19" t="s">
        <v>1440</v>
      </c>
      <c r="SPB48" s="19" t="s">
        <v>1440</v>
      </c>
      <c r="SPC48" s="19" t="s">
        <v>1440</v>
      </c>
      <c r="SPD48" s="19" t="s">
        <v>1440</v>
      </c>
      <c r="SPE48" s="19" t="s">
        <v>1440</v>
      </c>
      <c r="SPF48" s="19" t="s">
        <v>1440</v>
      </c>
      <c r="SPG48" s="19" t="s">
        <v>1440</v>
      </c>
      <c r="SPH48" s="19" t="s">
        <v>1440</v>
      </c>
      <c r="SPI48" s="19" t="s">
        <v>1440</v>
      </c>
      <c r="SPJ48" s="19" t="s">
        <v>1440</v>
      </c>
      <c r="SPK48" s="19" t="s">
        <v>1440</v>
      </c>
      <c r="SPL48" s="19" t="s">
        <v>1440</v>
      </c>
      <c r="SPM48" s="19" t="s">
        <v>1440</v>
      </c>
      <c r="SPN48" s="19" t="s">
        <v>1440</v>
      </c>
      <c r="SPO48" s="19" t="s">
        <v>1440</v>
      </c>
      <c r="SPP48" s="19" t="s">
        <v>1440</v>
      </c>
      <c r="SPQ48" s="19" t="s">
        <v>1440</v>
      </c>
      <c r="SPR48" s="19" t="s">
        <v>1440</v>
      </c>
      <c r="SPS48" s="19" t="s">
        <v>1440</v>
      </c>
      <c r="SPT48" s="19" t="s">
        <v>1440</v>
      </c>
      <c r="SPU48" s="19" t="s">
        <v>1440</v>
      </c>
      <c r="SPV48" s="19" t="s">
        <v>1440</v>
      </c>
      <c r="SPW48" s="19" t="s">
        <v>1440</v>
      </c>
      <c r="SPX48" s="19" t="s">
        <v>1440</v>
      </c>
      <c r="SPY48" s="19" t="s">
        <v>1440</v>
      </c>
      <c r="SPZ48" s="19" t="s">
        <v>1440</v>
      </c>
      <c r="SQA48" s="19" t="s">
        <v>1440</v>
      </c>
      <c r="SQB48" s="19" t="s">
        <v>1440</v>
      </c>
      <c r="SQC48" s="19" t="s">
        <v>1440</v>
      </c>
      <c r="SQD48" s="19" t="s">
        <v>1440</v>
      </c>
      <c r="SQE48" s="19" t="s">
        <v>1440</v>
      </c>
      <c r="SQF48" s="19" t="s">
        <v>1440</v>
      </c>
      <c r="SQG48" s="19" t="s">
        <v>1440</v>
      </c>
      <c r="SQH48" s="19" t="s">
        <v>1440</v>
      </c>
      <c r="SQI48" s="19" t="s">
        <v>1440</v>
      </c>
      <c r="SQJ48" s="19" t="s">
        <v>1440</v>
      </c>
      <c r="SQK48" s="19" t="s">
        <v>1440</v>
      </c>
      <c r="SQL48" s="19" t="s">
        <v>1440</v>
      </c>
      <c r="SQM48" s="19" t="s">
        <v>1440</v>
      </c>
      <c r="SQN48" s="19" t="s">
        <v>1440</v>
      </c>
      <c r="SQO48" s="19" t="s">
        <v>1440</v>
      </c>
      <c r="SQP48" s="19" t="s">
        <v>1440</v>
      </c>
      <c r="SQQ48" s="19" t="s">
        <v>1440</v>
      </c>
      <c r="SQR48" s="19" t="s">
        <v>1440</v>
      </c>
      <c r="SQS48" s="19" t="s">
        <v>1440</v>
      </c>
      <c r="SQT48" s="19" t="s">
        <v>1440</v>
      </c>
      <c r="SQU48" s="19" t="s">
        <v>1440</v>
      </c>
      <c r="SQV48" s="19" t="s">
        <v>1440</v>
      </c>
      <c r="SQW48" s="19" t="s">
        <v>1440</v>
      </c>
      <c r="SQX48" s="19" t="s">
        <v>1440</v>
      </c>
      <c r="SQY48" s="19" t="s">
        <v>1440</v>
      </c>
      <c r="SQZ48" s="19" t="s">
        <v>1440</v>
      </c>
      <c r="SRA48" s="19" t="s">
        <v>1440</v>
      </c>
      <c r="SRB48" s="19" t="s">
        <v>1440</v>
      </c>
      <c r="SRC48" s="19" t="s">
        <v>1440</v>
      </c>
      <c r="SRD48" s="19" t="s">
        <v>1440</v>
      </c>
      <c r="SRE48" s="19" t="s">
        <v>1440</v>
      </c>
      <c r="SRF48" s="19" t="s">
        <v>1440</v>
      </c>
      <c r="SRG48" s="19" t="s">
        <v>1440</v>
      </c>
      <c r="SRH48" s="19" t="s">
        <v>1440</v>
      </c>
      <c r="SRI48" s="19" t="s">
        <v>1440</v>
      </c>
      <c r="SRJ48" s="19" t="s">
        <v>1440</v>
      </c>
      <c r="SRK48" s="19" t="s">
        <v>1440</v>
      </c>
      <c r="SRL48" s="19" t="s">
        <v>1440</v>
      </c>
      <c r="SRM48" s="19" t="s">
        <v>1440</v>
      </c>
      <c r="SRN48" s="19" t="s">
        <v>1440</v>
      </c>
      <c r="SRO48" s="19" t="s">
        <v>1440</v>
      </c>
      <c r="SRP48" s="19" t="s">
        <v>1440</v>
      </c>
      <c r="SRQ48" s="19" t="s">
        <v>1440</v>
      </c>
      <c r="SRR48" s="19" t="s">
        <v>1440</v>
      </c>
      <c r="SRS48" s="19" t="s">
        <v>1440</v>
      </c>
      <c r="SRT48" s="19" t="s">
        <v>1440</v>
      </c>
      <c r="SRU48" s="19" t="s">
        <v>1440</v>
      </c>
      <c r="SRV48" s="19" t="s">
        <v>1440</v>
      </c>
      <c r="SRW48" s="19" t="s">
        <v>1440</v>
      </c>
      <c r="SRX48" s="19" t="s">
        <v>1440</v>
      </c>
      <c r="SRY48" s="19" t="s">
        <v>1440</v>
      </c>
      <c r="SRZ48" s="19" t="s">
        <v>1440</v>
      </c>
      <c r="SSA48" s="19" t="s">
        <v>1440</v>
      </c>
      <c r="SSB48" s="19" t="s">
        <v>1440</v>
      </c>
      <c r="SSC48" s="19" t="s">
        <v>1440</v>
      </c>
      <c r="SSD48" s="19" t="s">
        <v>1440</v>
      </c>
      <c r="SSE48" s="19" t="s">
        <v>1440</v>
      </c>
      <c r="SSF48" s="19" t="s">
        <v>1440</v>
      </c>
      <c r="SSG48" s="19" t="s">
        <v>1440</v>
      </c>
      <c r="SSH48" s="19" t="s">
        <v>1440</v>
      </c>
      <c r="SSI48" s="19" t="s">
        <v>1440</v>
      </c>
      <c r="SSJ48" s="19" t="s">
        <v>1440</v>
      </c>
      <c r="SSK48" s="19" t="s">
        <v>1440</v>
      </c>
      <c r="SSL48" s="19" t="s">
        <v>1440</v>
      </c>
      <c r="SSM48" s="19" t="s">
        <v>1440</v>
      </c>
      <c r="SSN48" s="19" t="s">
        <v>1440</v>
      </c>
      <c r="SSO48" s="19" t="s">
        <v>1440</v>
      </c>
      <c r="SSP48" s="19" t="s">
        <v>1440</v>
      </c>
      <c r="SSQ48" s="19" t="s">
        <v>1440</v>
      </c>
      <c r="SSR48" s="19" t="s">
        <v>1440</v>
      </c>
      <c r="SSS48" s="19" t="s">
        <v>1440</v>
      </c>
      <c r="SST48" s="19" t="s">
        <v>1440</v>
      </c>
      <c r="SSU48" s="19" t="s">
        <v>1440</v>
      </c>
      <c r="SSV48" s="19" t="s">
        <v>1440</v>
      </c>
      <c r="SSW48" s="19" t="s">
        <v>1440</v>
      </c>
      <c r="SSX48" s="19" t="s">
        <v>1440</v>
      </c>
      <c r="SSY48" s="19" t="s">
        <v>1440</v>
      </c>
      <c r="SSZ48" s="19" t="s">
        <v>1440</v>
      </c>
      <c r="STA48" s="19" t="s">
        <v>1440</v>
      </c>
      <c r="STB48" s="19" t="s">
        <v>1440</v>
      </c>
      <c r="STC48" s="19" t="s">
        <v>1440</v>
      </c>
      <c r="STD48" s="19" t="s">
        <v>1440</v>
      </c>
      <c r="STE48" s="19" t="s">
        <v>1440</v>
      </c>
      <c r="STF48" s="19" t="s">
        <v>1440</v>
      </c>
      <c r="STG48" s="19" t="s">
        <v>1440</v>
      </c>
      <c r="STH48" s="19" t="s">
        <v>1440</v>
      </c>
      <c r="STI48" s="19" t="s">
        <v>1440</v>
      </c>
      <c r="STJ48" s="19" t="s">
        <v>1440</v>
      </c>
      <c r="STK48" s="19" t="s">
        <v>1440</v>
      </c>
      <c r="STL48" s="19" t="s">
        <v>1440</v>
      </c>
      <c r="STM48" s="19" t="s">
        <v>1440</v>
      </c>
      <c r="STN48" s="19" t="s">
        <v>1440</v>
      </c>
      <c r="STO48" s="19" t="s">
        <v>1440</v>
      </c>
      <c r="STP48" s="19" t="s">
        <v>1440</v>
      </c>
      <c r="STQ48" s="19" t="s">
        <v>1440</v>
      </c>
      <c r="STR48" s="19" t="s">
        <v>1440</v>
      </c>
      <c r="STS48" s="19" t="s">
        <v>1440</v>
      </c>
      <c r="STT48" s="19" t="s">
        <v>1440</v>
      </c>
      <c r="STU48" s="19" t="s">
        <v>1440</v>
      </c>
      <c r="STV48" s="19" t="s">
        <v>1440</v>
      </c>
      <c r="STW48" s="19" t="s">
        <v>1440</v>
      </c>
      <c r="STX48" s="19" t="s">
        <v>1440</v>
      </c>
      <c r="STY48" s="19" t="s">
        <v>1440</v>
      </c>
      <c r="STZ48" s="19" t="s">
        <v>1440</v>
      </c>
      <c r="SUA48" s="19" t="s">
        <v>1440</v>
      </c>
      <c r="SUB48" s="19" t="s">
        <v>1440</v>
      </c>
      <c r="SUC48" s="19" t="s">
        <v>1440</v>
      </c>
      <c r="SUD48" s="19" t="s">
        <v>1440</v>
      </c>
      <c r="SUE48" s="19" t="s">
        <v>1440</v>
      </c>
      <c r="SUF48" s="19" t="s">
        <v>1440</v>
      </c>
      <c r="SUG48" s="19" t="s">
        <v>1440</v>
      </c>
      <c r="SUH48" s="19" t="s">
        <v>1440</v>
      </c>
      <c r="SUI48" s="19" t="s">
        <v>1440</v>
      </c>
      <c r="SUJ48" s="19" t="s">
        <v>1440</v>
      </c>
      <c r="SUK48" s="19" t="s">
        <v>1440</v>
      </c>
      <c r="SUL48" s="19" t="s">
        <v>1440</v>
      </c>
      <c r="SUM48" s="19" t="s">
        <v>1440</v>
      </c>
      <c r="SUN48" s="19" t="s">
        <v>1440</v>
      </c>
      <c r="SUO48" s="19" t="s">
        <v>1440</v>
      </c>
      <c r="SUP48" s="19" t="s">
        <v>1440</v>
      </c>
      <c r="SUQ48" s="19" t="s">
        <v>1440</v>
      </c>
      <c r="SUR48" s="19" t="s">
        <v>1440</v>
      </c>
      <c r="SUS48" s="19" t="s">
        <v>1440</v>
      </c>
      <c r="SUT48" s="19" t="s">
        <v>1440</v>
      </c>
      <c r="SUU48" s="19" t="s">
        <v>1440</v>
      </c>
      <c r="SUV48" s="19" t="s">
        <v>1440</v>
      </c>
      <c r="SUW48" s="19" t="s">
        <v>1440</v>
      </c>
      <c r="SUX48" s="19" t="s">
        <v>1440</v>
      </c>
      <c r="SUY48" s="19" t="s">
        <v>1440</v>
      </c>
      <c r="SUZ48" s="19" t="s">
        <v>1440</v>
      </c>
      <c r="SVA48" s="19" t="s">
        <v>1440</v>
      </c>
      <c r="SVB48" s="19" t="s">
        <v>1440</v>
      </c>
      <c r="SVC48" s="19" t="s">
        <v>1440</v>
      </c>
      <c r="SVD48" s="19" t="s">
        <v>1440</v>
      </c>
      <c r="SVE48" s="19" t="s">
        <v>1440</v>
      </c>
      <c r="SVF48" s="19" t="s">
        <v>1440</v>
      </c>
      <c r="SVG48" s="19" t="s">
        <v>1440</v>
      </c>
      <c r="SVH48" s="19" t="s">
        <v>1440</v>
      </c>
      <c r="SVI48" s="19" t="s">
        <v>1440</v>
      </c>
      <c r="SVJ48" s="19" t="s">
        <v>1440</v>
      </c>
      <c r="SVK48" s="19" t="s">
        <v>1440</v>
      </c>
      <c r="SVL48" s="19" t="s">
        <v>1440</v>
      </c>
      <c r="SVM48" s="19" t="s">
        <v>1440</v>
      </c>
      <c r="SVN48" s="19" t="s">
        <v>1440</v>
      </c>
      <c r="SVO48" s="19" t="s">
        <v>1440</v>
      </c>
      <c r="SVP48" s="19" t="s">
        <v>1440</v>
      </c>
      <c r="SVQ48" s="19" t="s">
        <v>1440</v>
      </c>
      <c r="SVR48" s="19" t="s">
        <v>1440</v>
      </c>
      <c r="SVS48" s="19" t="s">
        <v>1440</v>
      </c>
      <c r="SVT48" s="19" t="s">
        <v>1440</v>
      </c>
      <c r="SVU48" s="19" t="s">
        <v>1440</v>
      </c>
      <c r="SVV48" s="19" t="s">
        <v>1440</v>
      </c>
      <c r="SVW48" s="19" t="s">
        <v>1440</v>
      </c>
      <c r="SVX48" s="19" t="s">
        <v>1440</v>
      </c>
      <c r="SVY48" s="19" t="s">
        <v>1440</v>
      </c>
      <c r="SVZ48" s="19" t="s">
        <v>1440</v>
      </c>
      <c r="SWA48" s="19" t="s">
        <v>1440</v>
      </c>
      <c r="SWB48" s="19" t="s">
        <v>1440</v>
      </c>
      <c r="SWC48" s="19" t="s">
        <v>1440</v>
      </c>
      <c r="SWD48" s="19" t="s">
        <v>1440</v>
      </c>
      <c r="SWE48" s="19" t="s">
        <v>1440</v>
      </c>
      <c r="SWF48" s="19" t="s">
        <v>1440</v>
      </c>
      <c r="SWG48" s="19" t="s">
        <v>1440</v>
      </c>
      <c r="SWH48" s="19" t="s">
        <v>1440</v>
      </c>
      <c r="SWI48" s="19" t="s">
        <v>1440</v>
      </c>
      <c r="SWJ48" s="19" t="s">
        <v>1440</v>
      </c>
      <c r="SWK48" s="19" t="s">
        <v>1440</v>
      </c>
      <c r="SWL48" s="19" t="s">
        <v>1440</v>
      </c>
      <c r="SWM48" s="19" t="s">
        <v>1440</v>
      </c>
      <c r="SWN48" s="19" t="s">
        <v>1440</v>
      </c>
      <c r="SWO48" s="19" t="s">
        <v>1440</v>
      </c>
      <c r="SWP48" s="19" t="s">
        <v>1440</v>
      </c>
      <c r="SWQ48" s="19" t="s">
        <v>1440</v>
      </c>
      <c r="SWR48" s="19" t="s">
        <v>1440</v>
      </c>
      <c r="SWS48" s="19" t="s">
        <v>1440</v>
      </c>
      <c r="SWT48" s="19" t="s">
        <v>1440</v>
      </c>
      <c r="SWU48" s="19" t="s">
        <v>1440</v>
      </c>
      <c r="SWV48" s="19" t="s">
        <v>1440</v>
      </c>
      <c r="SWW48" s="19" t="s">
        <v>1440</v>
      </c>
      <c r="SWX48" s="19" t="s">
        <v>1440</v>
      </c>
      <c r="SWY48" s="19" t="s">
        <v>1440</v>
      </c>
      <c r="SWZ48" s="19" t="s">
        <v>1440</v>
      </c>
      <c r="SXA48" s="19" t="s">
        <v>1440</v>
      </c>
      <c r="SXB48" s="19" t="s">
        <v>1440</v>
      </c>
      <c r="SXC48" s="19" t="s">
        <v>1440</v>
      </c>
      <c r="SXD48" s="19" t="s">
        <v>1440</v>
      </c>
      <c r="SXE48" s="19" t="s">
        <v>1440</v>
      </c>
      <c r="SXF48" s="19" t="s">
        <v>1440</v>
      </c>
      <c r="SXG48" s="19" t="s">
        <v>1440</v>
      </c>
      <c r="SXH48" s="19" t="s">
        <v>1440</v>
      </c>
      <c r="SXI48" s="19" t="s">
        <v>1440</v>
      </c>
      <c r="SXJ48" s="19" t="s">
        <v>1440</v>
      </c>
      <c r="SXK48" s="19" t="s">
        <v>1440</v>
      </c>
      <c r="SXL48" s="19" t="s">
        <v>1440</v>
      </c>
      <c r="SXM48" s="19" t="s">
        <v>1440</v>
      </c>
      <c r="SXN48" s="19" t="s">
        <v>1440</v>
      </c>
      <c r="SXO48" s="19" t="s">
        <v>1440</v>
      </c>
      <c r="SXP48" s="19" t="s">
        <v>1440</v>
      </c>
      <c r="SXQ48" s="19" t="s">
        <v>1440</v>
      </c>
      <c r="SXR48" s="19" t="s">
        <v>1440</v>
      </c>
      <c r="SXS48" s="19" t="s">
        <v>1440</v>
      </c>
      <c r="SXT48" s="19" t="s">
        <v>1440</v>
      </c>
      <c r="SXU48" s="19" t="s">
        <v>1440</v>
      </c>
      <c r="SXV48" s="19" t="s">
        <v>1440</v>
      </c>
      <c r="SXW48" s="19" t="s">
        <v>1440</v>
      </c>
      <c r="SXX48" s="19" t="s">
        <v>1440</v>
      </c>
      <c r="SXY48" s="19" t="s">
        <v>1440</v>
      </c>
      <c r="SXZ48" s="19" t="s">
        <v>1440</v>
      </c>
      <c r="SYA48" s="19" t="s">
        <v>1440</v>
      </c>
      <c r="SYB48" s="19" t="s">
        <v>1440</v>
      </c>
      <c r="SYC48" s="19" t="s">
        <v>1440</v>
      </c>
      <c r="SYD48" s="19" t="s">
        <v>1440</v>
      </c>
      <c r="SYE48" s="19" t="s">
        <v>1440</v>
      </c>
      <c r="SYF48" s="19" t="s">
        <v>1440</v>
      </c>
      <c r="SYG48" s="19" t="s">
        <v>1440</v>
      </c>
      <c r="SYH48" s="19" t="s">
        <v>1440</v>
      </c>
      <c r="SYI48" s="19" t="s">
        <v>1440</v>
      </c>
      <c r="SYJ48" s="19" t="s">
        <v>1440</v>
      </c>
      <c r="SYK48" s="19" t="s">
        <v>1440</v>
      </c>
      <c r="SYL48" s="19" t="s">
        <v>1440</v>
      </c>
      <c r="SYM48" s="19" t="s">
        <v>1440</v>
      </c>
      <c r="SYN48" s="19" t="s">
        <v>1440</v>
      </c>
      <c r="SYO48" s="19" t="s">
        <v>1440</v>
      </c>
      <c r="SYP48" s="19" t="s">
        <v>1440</v>
      </c>
      <c r="SYQ48" s="19" t="s">
        <v>1440</v>
      </c>
      <c r="SYR48" s="19" t="s">
        <v>1440</v>
      </c>
      <c r="SYS48" s="19" t="s">
        <v>1440</v>
      </c>
      <c r="SYT48" s="19" t="s">
        <v>1440</v>
      </c>
      <c r="SYU48" s="19" t="s">
        <v>1440</v>
      </c>
      <c r="SYV48" s="19" t="s">
        <v>1440</v>
      </c>
      <c r="SYW48" s="19" t="s">
        <v>1440</v>
      </c>
      <c r="SYX48" s="19" t="s">
        <v>1440</v>
      </c>
      <c r="SYY48" s="19" t="s">
        <v>1440</v>
      </c>
      <c r="SYZ48" s="19" t="s">
        <v>1440</v>
      </c>
      <c r="SZA48" s="19" t="s">
        <v>1440</v>
      </c>
      <c r="SZB48" s="19" t="s">
        <v>1440</v>
      </c>
      <c r="SZC48" s="19" t="s">
        <v>1440</v>
      </c>
      <c r="SZD48" s="19" t="s">
        <v>1440</v>
      </c>
      <c r="SZE48" s="19" t="s">
        <v>1440</v>
      </c>
      <c r="SZF48" s="19" t="s">
        <v>1440</v>
      </c>
      <c r="SZG48" s="19" t="s">
        <v>1440</v>
      </c>
      <c r="SZH48" s="19" t="s">
        <v>1440</v>
      </c>
      <c r="SZI48" s="19" t="s">
        <v>1440</v>
      </c>
      <c r="SZJ48" s="19" t="s">
        <v>1440</v>
      </c>
      <c r="SZK48" s="19" t="s">
        <v>1440</v>
      </c>
      <c r="SZL48" s="19" t="s">
        <v>1440</v>
      </c>
      <c r="SZM48" s="19" t="s">
        <v>1440</v>
      </c>
      <c r="SZN48" s="19" t="s">
        <v>1440</v>
      </c>
      <c r="SZO48" s="19" t="s">
        <v>1440</v>
      </c>
      <c r="SZP48" s="19" t="s">
        <v>1440</v>
      </c>
      <c r="SZQ48" s="19" t="s">
        <v>1440</v>
      </c>
      <c r="SZR48" s="19" t="s">
        <v>1440</v>
      </c>
      <c r="SZS48" s="19" t="s">
        <v>1440</v>
      </c>
      <c r="SZT48" s="19" t="s">
        <v>1440</v>
      </c>
      <c r="SZU48" s="19" t="s">
        <v>1440</v>
      </c>
      <c r="SZV48" s="19" t="s">
        <v>1440</v>
      </c>
      <c r="SZW48" s="19" t="s">
        <v>1440</v>
      </c>
      <c r="SZX48" s="19" t="s">
        <v>1440</v>
      </c>
      <c r="SZY48" s="19" t="s">
        <v>1440</v>
      </c>
      <c r="SZZ48" s="19" t="s">
        <v>1440</v>
      </c>
      <c r="TAA48" s="19" t="s">
        <v>1440</v>
      </c>
      <c r="TAB48" s="19" t="s">
        <v>1440</v>
      </c>
      <c r="TAC48" s="19" t="s">
        <v>1440</v>
      </c>
      <c r="TAD48" s="19" t="s">
        <v>1440</v>
      </c>
      <c r="TAE48" s="19" t="s">
        <v>1440</v>
      </c>
      <c r="TAF48" s="19" t="s">
        <v>1440</v>
      </c>
      <c r="TAG48" s="19" t="s">
        <v>1440</v>
      </c>
      <c r="TAH48" s="19" t="s">
        <v>1440</v>
      </c>
      <c r="TAI48" s="19" t="s">
        <v>1440</v>
      </c>
      <c r="TAJ48" s="19" t="s">
        <v>1440</v>
      </c>
      <c r="TAK48" s="19" t="s">
        <v>1440</v>
      </c>
      <c r="TAL48" s="19" t="s">
        <v>1440</v>
      </c>
      <c r="TAM48" s="19" t="s">
        <v>1440</v>
      </c>
      <c r="TAN48" s="19" t="s">
        <v>1440</v>
      </c>
      <c r="TAO48" s="19" t="s">
        <v>1440</v>
      </c>
      <c r="TAP48" s="19" t="s">
        <v>1440</v>
      </c>
      <c r="TAQ48" s="19" t="s">
        <v>1440</v>
      </c>
      <c r="TAR48" s="19" t="s">
        <v>1440</v>
      </c>
      <c r="TAS48" s="19" t="s">
        <v>1440</v>
      </c>
      <c r="TAT48" s="19" t="s">
        <v>1440</v>
      </c>
      <c r="TAU48" s="19" t="s">
        <v>1440</v>
      </c>
      <c r="TAV48" s="19" t="s">
        <v>1440</v>
      </c>
      <c r="TAW48" s="19" t="s">
        <v>1440</v>
      </c>
      <c r="TAX48" s="19" t="s">
        <v>1440</v>
      </c>
      <c r="TAY48" s="19" t="s">
        <v>1440</v>
      </c>
      <c r="TAZ48" s="19" t="s">
        <v>1440</v>
      </c>
      <c r="TBA48" s="19" t="s">
        <v>1440</v>
      </c>
      <c r="TBB48" s="19" t="s">
        <v>1440</v>
      </c>
      <c r="TBC48" s="19" t="s">
        <v>1440</v>
      </c>
      <c r="TBD48" s="19" t="s">
        <v>1440</v>
      </c>
      <c r="TBE48" s="19" t="s">
        <v>1440</v>
      </c>
      <c r="TBF48" s="19" t="s">
        <v>1440</v>
      </c>
      <c r="TBG48" s="19" t="s">
        <v>1440</v>
      </c>
      <c r="TBH48" s="19" t="s">
        <v>1440</v>
      </c>
      <c r="TBI48" s="19" t="s">
        <v>1440</v>
      </c>
      <c r="TBJ48" s="19" t="s">
        <v>1440</v>
      </c>
      <c r="TBK48" s="19" t="s">
        <v>1440</v>
      </c>
      <c r="TBL48" s="19" t="s">
        <v>1440</v>
      </c>
      <c r="TBM48" s="19" t="s">
        <v>1440</v>
      </c>
      <c r="TBN48" s="19" t="s">
        <v>1440</v>
      </c>
      <c r="TBO48" s="19" t="s">
        <v>1440</v>
      </c>
      <c r="TBP48" s="19" t="s">
        <v>1440</v>
      </c>
      <c r="TBQ48" s="19" t="s">
        <v>1440</v>
      </c>
      <c r="TBR48" s="19" t="s">
        <v>1440</v>
      </c>
      <c r="TBS48" s="19" t="s">
        <v>1440</v>
      </c>
      <c r="TBT48" s="19" t="s">
        <v>1440</v>
      </c>
      <c r="TBU48" s="19" t="s">
        <v>1440</v>
      </c>
      <c r="TBV48" s="19" t="s">
        <v>1440</v>
      </c>
      <c r="TBW48" s="19" t="s">
        <v>1440</v>
      </c>
      <c r="TBX48" s="19" t="s">
        <v>1440</v>
      </c>
      <c r="TBY48" s="19" t="s">
        <v>1440</v>
      </c>
      <c r="TBZ48" s="19" t="s">
        <v>1440</v>
      </c>
      <c r="TCA48" s="19" t="s">
        <v>1440</v>
      </c>
      <c r="TCB48" s="19" t="s">
        <v>1440</v>
      </c>
      <c r="TCC48" s="19" t="s">
        <v>1440</v>
      </c>
      <c r="TCD48" s="19" t="s">
        <v>1440</v>
      </c>
      <c r="TCE48" s="19" t="s">
        <v>1440</v>
      </c>
      <c r="TCF48" s="19" t="s">
        <v>1440</v>
      </c>
      <c r="TCG48" s="19" t="s">
        <v>1440</v>
      </c>
      <c r="TCH48" s="19" t="s">
        <v>1440</v>
      </c>
      <c r="TCI48" s="19" t="s">
        <v>1440</v>
      </c>
      <c r="TCJ48" s="19" t="s">
        <v>1440</v>
      </c>
      <c r="TCK48" s="19" t="s">
        <v>1440</v>
      </c>
      <c r="TCL48" s="19" t="s">
        <v>1440</v>
      </c>
      <c r="TCM48" s="19" t="s">
        <v>1440</v>
      </c>
      <c r="TCN48" s="19" t="s">
        <v>1440</v>
      </c>
      <c r="TCO48" s="19" t="s">
        <v>1440</v>
      </c>
      <c r="TCP48" s="19" t="s">
        <v>1440</v>
      </c>
      <c r="TCQ48" s="19" t="s">
        <v>1440</v>
      </c>
      <c r="TCR48" s="19" t="s">
        <v>1440</v>
      </c>
      <c r="TCS48" s="19" t="s">
        <v>1440</v>
      </c>
      <c r="TCT48" s="19" t="s">
        <v>1440</v>
      </c>
      <c r="TCU48" s="19" t="s">
        <v>1440</v>
      </c>
      <c r="TCV48" s="19" t="s">
        <v>1440</v>
      </c>
      <c r="TCW48" s="19" t="s">
        <v>1440</v>
      </c>
      <c r="TCX48" s="19" t="s">
        <v>1440</v>
      </c>
      <c r="TCY48" s="19" t="s">
        <v>1440</v>
      </c>
      <c r="TCZ48" s="19" t="s">
        <v>1440</v>
      </c>
      <c r="TDA48" s="19" t="s">
        <v>1440</v>
      </c>
      <c r="TDB48" s="19" t="s">
        <v>1440</v>
      </c>
      <c r="TDC48" s="19" t="s">
        <v>1440</v>
      </c>
      <c r="TDD48" s="19" t="s">
        <v>1440</v>
      </c>
      <c r="TDE48" s="19" t="s">
        <v>1440</v>
      </c>
      <c r="TDF48" s="19" t="s">
        <v>1440</v>
      </c>
      <c r="TDG48" s="19" t="s">
        <v>1440</v>
      </c>
      <c r="TDH48" s="19" t="s">
        <v>1440</v>
      </c>
      <c r="TDI48" s="19" t="s">
        <v>1440</v>
      </c>
      <c r="TDJ48" s="19" t="s">
        <v>1440</v>
      </c>
      <c r="TDK48" s="19" t="s">
        <v>1440</v>
      </c>
      <c r="TDL48" s="19" t="s">
        <v>1440</v>
      </c>
      <c r="TDM48" s="19" t="s">
        <v>1440</v>
      </c>
      <c r="TDN48" s="19" t="s">
        <v>1440</v>
      </c>
      <c r="TDO48" s="19" t="s">
        <v>1440</v>
      </c>
      <c r="TDP48" s="19" t="s">
        <v>1440</v>
      </c>
      <c r="TDQ48" s="19" t="s">
        <v>1440</v>
      </c>
      <c r="TDR48" s="19" t="s">
        <v>1440</v>
      </c>
      <c r="TDS48" s="19" t="s">
        <v>1440</v>
      </c>
      <c r="TDT48" s="19" t="s">
        <v>1440</v>
      </c>
      <c r="TDU48" s="19" t="s">
        <v>1440</v>
      </c>
      <c r="TDV48" s="19" t="s">
        <v>1440</v>
      </c>
      <c r="TDW48" s="19" t="s">
        <v>1440</v>
      </c>
      <c r="TDX48" s="19" t="s">
        <v>1440</v>
      </c>
      <c r="TDY48" s="19" t="s">
        <v>1440</v>
      </c>
      <c r="TDZ48" s="19" t="s">
        <v>1440</v>
      </c>
      <c r="TEA48" s="19" t="s">
        <v>1440</v>
      </c>
      <c r="TEB48" s="19" t="s">
        <v>1440</v>
      </c>
      <c r="TEC48" s="19" t="s">
        <v>1440</v>
      </c>
      <c r="TED48" s="19" t="s">
        <v>1440</v>
      </c>
      <c r="TEE48" s="19" t="s">
        <v>1440</v>
      </c>
      <c r="TEF48" s="19" t="s">
        <v>1440</v>
      </c>
      <c r="TEG48" s="19" t="s">
        <v>1440</v>
      </c>
      <c r="TEH48" s="19" t="s">
        <v>1440</v>
      </c>
      <c r="TEI48" s="19" t="s">
        <v>1440</v>
      </c>
      <c r="TEJ48" s="19" t="s">
        <v>1440</v>
      </c>
      <c r="TEK48" s="19" t="s">
        <v>1440</v>
      </c>
      <c r="TEL48" s="19" t="s">
        <v>1440</v>
      </c>
      <c r="TEM48" s="19" t="s">
        <v>1440</v>
      </c>
      <c r="TEN48" s="19" t="s">
        <v>1440</v>
      </c>
      <c r="TEO48" s="19" t="s">
        <v>1440</v>
      </c>
      <c r="TEP48" s="19" t="s">
        <v>1440</v>
      </c>
      <c r="TEQ48" s="19" t="s">
        <v>1440</v>
      </c>
      <c r="TER48" s="19" t="s">
        <v>1440</v>
      </c>
      <c r="TES48" s="19" t="s">
        <v>1440</v>
      </c>
      <c r="TET48" s="19" t="s">
        <v>1440</v>
      </c>
      <c r="TEU48" s="19" t="s">
        <v>1440</v>
      </c>
      <c r="TEV48" s="19" t="s">
        <v>1440</v>
      </c>
      <c r="TEW48" s="19" t="s">
        <v>1440</v>
      </c>
      <c r="TEX48" s="19" t="s">
        <v>1440</v>
      </c>
      <c r="TEY48" s="19" t="s">
        <v>1440</v>
      </c>
      <c r="TEZ48" s="19" t="s">
        <v>1440</v>
      </c>
      <c r="TFA48" s="19" t="s">
        <v>1440</v>
      </c>
      <c r="TFB48" s="19" t="s">
        <v>1440</v>
      </c>
      <c r="TFC48" s="19" t="s">
        <v>1440</v>
      </c>
      <c r="TFD48" s="19" t="s">
        <v>1440</v>
      </c>
      <c r="TFE48" s="19" t="s">
        <v>1440</v>
      </c>
      <c r="TFF48" s="19" t="s">
        <v>1440</v>
      </c>
      <c r="TFG48" s="19" t="s">
        <v>1440</v>
      </c>
      <c r="TFH48" s="19" t="s">
        <v>1440</v>
      </c>
      <c r="TFI48" s="19" t="s">
        <v>1440</v>
      </c>
      <c r="TFJ48" s="19" t="s">
        <v>1440</v>
      </c>
      <c r="TFK48" s="19" t="s">
        <v>1440</v>
      </c>
      <c r="TFL48" s="19" t="s">
        <v>1440</v>
      </c>
      <c r="TFM48" s="19" t="s">
        <v>1440</v>
      </c>
      <c r="TFN48" s="19" t="s">
        <v>1440</v>
      </c>
      <c r="TFO48" s="19" t="s">
        <v>1440</v>
      </c>
      <c r="TFP48" s="19" t="s">
        <v>1440</v>
      </c>
      <c r="TFQ48" s="19" t="s">
        <v>1440</v>
      </c>
      <c r="TFR48" s="19" t="s">
        <v>1440</v>
      </c>
      <c r="TFS48" s="19" t="s">
        <v>1440</v>
      </c>
      <c r="TFT48" s="19" t="s">
        <v>1440</v>
      </c>
      <c r="TFU48" s="19" t="s">
        <v>1440</v>
      </c>
      <c r="TFV48" s="19" t="s">
        <v>1440</v>
      </c>
      <c r="TFW48" s="19" t="s">
        <v>1440</v>
      </c>
      <c r="TFX48" s="19" t="s">
        <v>1440</v>
      </c>
      <c r="TFY48" s="19" t="s">
        <v>1440</v>
      </c>
      <c r="TFZ48" s="19" t="s">
        <v>1440</v>
      </c>
      <c r="TGA48" s="19" t="s">
        <v>1440</v>
      </c>
      <c r="TGB48" s="19" t="s">
        <v>1440</v>
      </c>
      <c r="TGC48" s="19" t="s">
        <v>1440</v>
      </c>
      <c r="TGD48" s="19" t="s">
        <v>1440</v>
      </c>
      <c r="TGE48" s="19" t="s">
        <v>1440</v>
      </c>
      <c r="TGF48" s="19" t="s">
        <v>1440</v>
      </c>
      <c r="TGG48" s="19" t="s">
        <v>1440</v>
      </c>
      <c r="TGH48" s="19" t="s">
        <v>1440</v>
      </c>
      <c r="TGI48" s="19" t="s">
        <v>1440</v>
      </c>
      <c r="TGJ48" s="19" t="s">
        <v>1440</v>
      </c>
      <c r="TGK48" s="19" t="s">
        <v>1440</v>
      </c>
      <c r="TGL48" s="19" t="s">
        <v>1440</v>
      </c>
      <c r="TGM48" s="19" t="s">
        <v>1440</v>
      </c>
      <c r="TGN48" s="19" t="s">
        <v>1440</v>
      </c>
      <c r="TGO48" s="19" t="s">
        <v>1440</v>
      </c>
      <c r="TGP48" s="19" t="s">
        <v>1440</v>
      </c>
      <c r="TGQ48" s="19" t="s">
        <v>1440</v>
      </c>
      <c r="TGR48" s="19" t="s">
        <v>1440</v>
      </c>
      <c r="TGS48" s="19" t="s">
        <v>1440</v>
      </c>
      <c r="TGT48" s="19" t="s">
        <v>1440</v>
      </c>
      <c r="TGU48" s="19" t="s">
        <v>1440</v>
      </c>
      <c r="TGV48" s="19" t="s">
        <v>1440</v>
      </c>
      <c r="TGW48" s="19" t="s">
        <v>1440</v>
      </c>
      <c r="TGX48" s="19" t="s">
        <v>1440</v>
      </c>
      <c r="TGY48" s="19" t="s">
        <v>1440</v>
      </c>
      <c r="TGZ48" s="19" t="s">
        <v>1440</v>
      </c>
      <c r="THA48" s="19" t="s">
        <v>1440</v>
      </c>
      <c r="THB48" s="19" t="s">
        <v>1440</v>
      </c>
      <c r="THC48" s="19" t="s">
        <v>1440</v>
      </c>
      <c r="THD48" s="19" t="s">
        <v>1440</v>
      </c>
      <c r="THE48" s="19" t="s">
        <v>1440</v>
      </c>
      <c r="THF48" s="19" t="s">
        <v>1440</v>
      </c>
      <c r="THG48" s="19" t="s">
        <v>1440</v>
      </c>
      <c r="THH48" s="19" t="s">
        <v>1440</v>
      </c>
      <c r="THI48" s="19" t="s">
        <v>1440</v>
      </c>
      <c r="THJ48" s="19" t="s">
        <v>1440</v>
      </c>
      <c r="THK48" s="19" t="s">
        <v>1440</v>
      </c>
      <c r="THL48" s="19" t="s">
        <v>1440</v>
      </c>
      <c r="THM48" s="19" t="s">
        <v>1440</v>
      </c>
      <c r="THN48" s="19" t="s">
        <v>1440</v>
      </c>
      <c r="THO48" s="19" t="s">
        <v>1440</v>
      </c>
      <c r="THP48" s="19" t="s">
        <v>1440</v>
      </c>
      <c r="THQ48" s="19" t="s">
        <v>1440</v>
      </c>
      <c r="THR48" s="19" t="s">
        <v>1440</v>
      </c>
      <c r="THS48" s="19" t="s">
        <v>1440</v>
      </c>
      <c r="THT48" s="19" t="s">
        <v>1440</v>
      </c>
      <c r="THU48" s="19" t="s">
        <v>1440</v>
      </c>
      <c r="THV48" s="19" t="s">
        <v>1440</v>
      </c>
      <c r="THW48" s="19" t="s">
        <v>1440</v>
      </c>
      <c r="THX48" s="19" t="s">
        <v>1440</v>
      </c>
      <c r="THY48" s="19" t="s">
        <v>1440</v>
      </c>
      <c r="THZ48" s="19" t="s">
        <v>1440</v>
      </c>
      <c r="TIA48" s="19" t="s">
        <v>1440</v>
      </c>
      <c r="TIB48" s="19" t="s">
        <v>1440</v>
      </c>
      <c r="TIC48" s="19" t="s">
        <v>1440</v>
      </c>
      <c r="TID48" s="19" t="s">
        <v>1440</v>
      </c>
      <c r="TIE48" s="19" t="s">
        <v>1440</v>
      </c>
      <c r="TIF48" s="19" t="s">
        <v>1440</v>
      </c>
      <c r="TIG48" s="19" t="s">
        <v>1440</v>
      </c>
      <c r="TIH48" s="19" t="s">
        <v>1440</v>
      </c>
      <c r="TII48" s="19" t="s">
        <v>1440</v>
      </c>
      <c r="TIJ48" s="19" t="s">
        <v>1440</v>
      </c>
      <c r="TIK48" s="19" t="s">
        <v>1440</v>
      </c>
      <c r="TIL48" s="19" t="s">
        <v>1440</v>
      </c>
      <c r="TIM48" s="19" t="s">
        <v>1440</v>
      </c>
      <c r="TIN48" s="19" t="s">
        <v>1440</v>
      </c>
      <c r="TIO48" s="19" t="s">
        <v>1440</v>
      </c>
      <c r="TIP48" s="19" t="s">
        <v>1440</v>
      </c>
      <c r="TIQ48" s="19" t="s">
        <v>1440</v>
      </c>
      <c r="TIR48" s="19" t="s">
        <v>1440</v>
      </c>
      <c r="TIS48" s="19" t="s">
        <v>1440</v>
      </c>
      <c r="TIT48" s="19" t="s">
        <v>1440</v>
      </c>
      <c r="TIU48" s="19" t="s">
        <v>1440</v>
      </c>
      <c r="TIV48" s="19" t="s">
        <v>1440</v>
      </c>
      <c r="TIW48" s="19" t="s">
        <v>1440</v>
      </c>
      <c r="TIX48" s="19" t="s">
        <v>1440</v>
      </c>
      <c r="TIY48" s="19" t="s">
        <v>1440</v>
      </c>
      <c r="TIZ48" s="19" t="s">
        <v>1440</v>
      </c>
      <c r="TJA48" s="19" t="s">
        <v>1440</v>
      </c>
      <c r="TJB48" s="19" t="s">
        <v>1440</v>
      </c>
      <c r="TJC48" s="19" t="s">
        <v>1440</v>
      </c>
      <c r="TJD48" s="19" t="s">
        <v>1440</v>
      </c>
      <c r="TJE48" s="19" t="s">
        <v>1440</v>
      </c>
      <c r="TJF48" s="19" t="s">
        <v>1440</v>
      </c>
      <c r="TJG48" s="19" t="s">
        <v>1440</v>
      </c>
      <c r="TJH48" s="19" t="s">
        <v>1440</v>
      </c>
      <c r="TJI48" s="19" t="s">
        <v>1440</v>
      </c>
      <c r="TJJ48" s="19" t="s">
        <v>1440</v>
      </c>
      <c r="TJK48" s="19" t="s">
        <v>1440</v>
      </c>
      <c r="TJL48" s="19" t="s">
        <v>1440</v>
      </c>
      <c r="TJM48" s="19" t="s">
        <v>1440</v>
      </c>
      <c r="TJN48" s="19" t="s">
        <v>1440</v>
      </c>
      <c r="TJO48" s="19" t="s">
        <v>1440</v>
      </c>
      <c r="TJP48" s="19" t="s">
        <v>1440</v>
      </c>
      <c r="TJQ48" s="19" t="s">
        <v>1440</v>
      </c>
      <c r="TJR48" s="19" t="s">
        <v>1440</v>
      </c>
      <c r="TJS48" s="19" t="s">
        <v>1440</v>
      </c>
      <c r="TJT48" s="19" t="s">
        <v>1440</v>
      </c>
      <c r="TJU48" s="19" t="s">
        <v>1440</v>
      </c>
      <c r="TJV48" s="19" t="s">
        <v>1440</v>
      </c>
      <c r="TJW48" s="19" t="s">
        <v>1440</v>
      </c>
      <c r="TJX48" s="19" t="s">
        <v>1440</v>
      </c>
      <c r="TJY48" s="19" t="s">
        <v>1440</v>
      </c>
      <c r="TJZ48" s="19" t="s">
        <v>1440</v>
      </c>
      <c r="TKA48" s="19" t="s">
        <v>1440</v>
      </c>
      <c r="TKB48" s="19" t="s">
        <v>1440</v>
      </c>
      <c r="TKC48" s="19" t="s">
        <v>1440</v>
      </c>
      <c r="TKD48" s="19" t="s">
        <v>1440</v>
      </c>
      <c r="TKE48" s="19" t="s">
        <v>1440</v>
      </c>
      <c r="TKF48" s="19" t="s">
        <v>1440</v>
      </c>
      <c r="TKG48" s="19" t="s">
        <v>1440</v>
      </c>
      <c r="TKH48" s="19" t="s">
        <v>1440</v>
      </c>
      <c r="TKI48" s="19" t="s">
        <v>1440</v>
      </c>
      <c r="TKJ48" s="19" t="s">
        <v>1440</v>
      </c>
      <c r="TKK48" s="19" t="s">
        <v>1440</v>
      </c>
      <c r="TKL48" s="19" t="s">
        <v>1440</v>
      </c>
      <c r="TKM48" s="19" t="s">
        <v>1440</v>
      </c>
      <c r="TKN48" s="19" t="s">
        <v>1440</v>
      </c>
      <c r="TKO48" s="19" t="s">
        <v>1440</v>
      </c>
      <c r="TKP48" s="19" t="s">
        <v>1440</v>
      </c>
      <c r="TKQ48" s="19" t="s">
        <v>1440</v>
      </c>
      <c r="TKR48" s="19" t="s">
        <v>1440</v>
      </c>
      <c r="TKS48" s="19" t="s">
        <v>1440</v>
      </c>
      <c r="TKT48" s="19" t="s">
        <v>1440</v>
      </c>
      <c r="TKU48" s="19" t="s">
        <v>1440</v>
      </c>
      <c r="TKV48" s="19" t="s">
        <v>1440</v>
      </c>
      <c r="TKW48" s="19" t="s">
        <v>1440</v>
      </c>
      <c r="TKX48" s="19" t="s">
        <v>1440</v>
      </c>
      <c r="TKY48" s="19" t="s">
        <v>1440</v>
      </c>
      <c r="TKZ48" s="19" t="s">
        <v>1440</v>
      </c>
      <c r="TLA48" s="19" t="s">
        <v>1440</v>
      </c>
      <c r="TLB48" s="19" t="s">
        <v>1440</v>
      </c>
      <c r="TLC48" s="19" t="s">
        <v>1440</v>
      </c>
      <c r="TLD48" s="19" t="s">
        <v>1440</v>
      </c>
      <c r="TLE48" s="19" t="s">
        <v>1440</v>
      </c>
      <c r="TLF48" s="19" t="s">
        <v>1440</v>
      </c>
      <c r="TLG48" s="19" t="s">
        <v>1440</v>
      </c>
      <c r="TLH48" s="19" t="s">
        <v>1440</v>
      </c>
      <c r="TLI48" s="19" t="s">
        <v>1440</v>
      </c>
      <c r="TLJ48" s="19" t="s">
        <v>1440</v>
      </c>
      <c r="TLK48" s="19" t="s">
        <v>1440</v>
      </c>
      <c r="TLL48" s="19" t="s">
        <v>1440</v>
      </c>
      <c r="TLM48" s="19" t="s">
        <v>1440</v>
      </c>
      <c r="TLN48" s="19" t="s">
        <v>1440</v>
      </c>
      <c r="TLO48" s="19" t="s">
        <v>1440</v>
      </c>
      <c r="TLP48" s="19" t="s">
        <v>1440</v>
      </c>
      <c r="TLQ48" s="19" t="s">
        <v>1440</v>
      </c>
      <c r="TLR48" s="19" t="s">
        <v>1440</v>
      </c>
      <c r="TLS48" s="19" t="s">
        <v>1440</v>
      </c>
      <c r="TLT48" s="19" t="s">
        <v>1440</v>
      </c>
      <c r="TLU48" s="19" t="s">
        <v>1440</v>
      </c>
      <c r="TLV48" s="19" t="s">
        <v>1440</v>
      </c>
      <c r="TLW48" s="19" t="s">
        <v>1440</v>
      </c>
      <c r="TLX48" s="19" t="s">
        <v>1440</v>
      </c>
      <c r="TLY48" s="19" t="s">
        <v>1440</v>
      </c>
      <c r="TLZ48" s="19" t="s">
        <v>1440</v>
      </c>
      <c r="TMA48" s="19" t="s">
        <v>1440</v>
      </c>
      <c r="TMB48" s="19" t="s">
        <v>1440</v>
      </c>
      <c r="TMC48" s="19" t="s">
        <v>1440</v>
      </c>
      <c r="TMD48" s="19" t="s">
        <v>1440</v>
      </c>
      <c r="TME48" s="19" t="s">
        <v>1440</v>
      </c>
      <c r="TMF48" s="19" t="s">
        <v>1440</v>
      </c>
      <c r="TMG48" s="19" t="s">
        <v>1440</v>
      </c>
      <c r="TMH48" s="19" t="s">
        <v>1440</v>
      </c>
      <c r="TMI48" s="19" t="s">
        <v>1440</v>
      </c>
      <c r="TMJ48" s="19" t="s">
        <v>1440</v>
      </c>
      <c r="TMK48" s="19" t="s">
        <v>1440</v>
      </c>
      <c r="TML48" s="19" t="s">
        <v>1440</v>
      </c>
      <c r="TMM48" s="19" t="s">
        <v>1440</v>
      </c>
      <c r="TMN48" s="19" t="s">
        <v>1440</v>
      </c>
      <c r="TMO48" s="19" t="s">
        <v>1440</v>
      </c>
      <c r="TMP48" s="19" t="s">
        <v>1440</v>
      </c>
      <c r="TMQ48" s="19" t="s">
        <v>1440</v>
      </c>
      <c r="TMR48" s="19" t="s">
        <v>1440</v>
      </c>
      <c r="TMS48" s="19" t="s">
        <v>1440</v>
      </c>
      <c r="TMT48" s="19" t="s">
        <v>1440</v>
      </c>
      <c r="TMU48" s="19" t="s">
        <v>1440</v>
      </c>
      <c r="TMV48" s="19" t="s">
        <v>1440</v>
      </c>
      <c r="TMW48" s="19" t="s">
        <v>1440</v>
      </c>
      <c r="TMX48" s="19" t="s">
        <v>1440</v>
      </c>
      <c r="TMY48" s="19" t="s">
        <v>1440</v>
      </c>
      <c r="TMZ48" s="19" t="s">
        <v>1440</v>
      </c>
      <c r="TNA48" s="19" t="s">
        <v>1440</v>
      </c>
      <c r="TNB48" s="19" t="s">
        <v>1440</v>
      </c>
      <c r="TNC48" s="19" t="s">
        <v>1440</v>
      </c>
      <c r="TND48" s="19" t="s">
        <v>1440</v>
      </c>
      <c r="TNE48" s="19" t="s">
        <v>1440</v>
      </c>
      <c r="TNF48" s="19" t="s">
        <v>1440</v>
      </c>
      <c r="TNG48" s="19" t="s">
        <v>1440</v>
      </c>
      <c r="TNH48" s="19" t="s">
        <v>1440</v>
      </c>
      <c r="TNI48" s="19" t="s">
        <v>1440</v>
      </c>
      <c r="TNJ48" s="19" t="s">
        <v>1440</v>
      </c>
      <c r="TNK48" s="19" t="s">
        <v>1440</v>
      </c>
      <c r="TNL48" s="19" t="s">
        <v>1440</v>
      </c>
      <c r="TNM48" s="19" t="s">
        <v>1440</v>
      </c>
      <c r="TNN48" s="19" t="s">
        <v>1440</v>
      </c>
      <c r="TNO48" s="19" t="s">
        <v>1440</v>
      </c>
      <c r="TNP48" s="19" t="s">
        <v>1440</v>
      </c>
      <c r="TNQ48" s="19" t="s">
        <v>1440</v>
      </c>
      <c r="TNR48" s="19" t="s">
        <v>1440</v>
      </c>
      <c r="TNS48" s="19" t="s">
        <v>1440</v>
      </c>
      <c r="TNT48" s="19" t="s">
        <v>1440</v>
      </c>
      <c r="TNU48" s="19" t="s">
        <v>1440</v>
      </c>
      <c r="TNV48" s="19" t="s">
        <v>1440</v>
      </c>
      <c r="TNW48" s="19" t="s">
        <v>1440</v>
      </c>
      <c r="TNX48" s="19" t="s">
        <v>1440</v>
      </c>
      <c r="TNY48" s="19" t="s">
        <v>1440</v>
      </c>
      <c r="TNZ48" s="19" t="s">
        <v>1440</v>
      </c>
      <c r="TOA48" s="19" t="s">
        <v>1440</v>
      </c>
      <c r="TOB48" s="19" t="s">
        <v>1440</v>
      </c>
      <c r="TOC48" s="19" t="s">
        <v>1440</v>
      </c>
      <c r="TOD48" s="19" t="s">
        <v>1440</v>
      </c>
      <c r="TOE48" s="19" t="s">
        <v>1440</v>
      </c>
      <c r="TOF48" s="19" t="s">
        <v>1440</v>
      </c>
      <c r="TOG48" s="19" t="s">
        <v>1440</v>
      </c>
      <c r="TOH48" s="19" t="s">
        <v>1440</v>
      </c>
      <c r="TOI48" s="19" t="s">
        <v>1440</v>
      </c>
      <c r="TOJ48" s="19" t="s">
        <v>1440</v>
      </c>
      <c r="TOK48" s="19" t="s">
        <v>1440</v>
      </c>
      <c r="TOL48" s="19" t="s">
        <v>1440</v>
      </c>
      <c r="TOM48" s="19" t="s">
        <v>1440</v>
      </c>
      <c r="TON48" s="19" t="s">
        <v>1440</v>
      </c>
      <c r="TOO48" s="19" t="s">
        <v>1440</v>
      </c>
      <c r="TOP48" s="19" t="s">
        <v>1440</v>
      </c>
      <c r="TOQ48" s="19" t="s">
        <v>1440</v>
      </c>
      <c r="TOR48" s="19" t="s">
        <v>1440</v>
      </c>
      <c r="TOS48" s="19" t="s">
        <v>1440</v>
      </c>
      <c r="TOT48" s="19" t="s">
        <v>1440</v>
      </c>
      <c r="TOU48" s="19" t="s">
        <v>1440</v>
      </c>
      <c r="TOV48" s="19" t="s">
        <v>1440</v>
      </c>
      <c r="TOW48" s="19" t="s">
        <v>1440</v>
      </c>
      <c r="TOX48" s="19" t="s">
        <v>1440</v>
      </c>
      <c r="TOY48" s="19" t="s">
        <v>1440</v>
      </c>
      <c r="TOZ48" s="19" t="s">
        <v>1440</v>
      </c>
      <c r="TPA48" s="19" t="s">
        <v>1440</v>
      </c>
      <c r="TPB48" s="19" t="s">
        <v>1440</v>
      </c>
      <c r="TPC48" s="19" t="s">
        <v>1440</v>
      </c>
      <c r="TPD48" s="19" t="s">
        <v>1440</v>
      </c>
      <c r="TPE48" s="19" t="s">
        <v>1440</v>
      </c>
      <c r="TPF48" s="19" t="s">
        <v>1440</v>
      </c>
      <c r="TPG48" s="19" t="s">
        <v>1440</v>
      </c>
      <c r="TPH48" s="19" t="s">
        <v>1440</v>
      </c>
      <c r="TPI48" s="19" t="s">
        <v>1440</v>
      </c>
      <c r="TPJ48" s="19" t="s">
        <v>1440</v>
      </c>
      <c r="TPK48" s="19" t="s">
        <v>1440</v>
      </c>
      <c r="TPL48" s="19" t="s">
        <v>1440</v>
      </c>
      <c r="TPM48" s="19" t="s">
        <v>1440</v>
      </c>
      <c r="TPN48" s="19" t="s">
        <v>1440</v>
      </c>
      <c r="TPO48" s="19" t="s">
        <v>1440</v>
      </c>
      <c r="TPP48" s="19" t="s">
        <v>1440</v>
      </c>
      <c r="TPQ48" s="19" t="s">
        <v>1440</v>
      </c>
      <c r="TPR48" s="19" t="s">
        <v>1440</v>
      </c>
      <c r="TPS48" s="19" t="s">
        <v>1440</v>
      </c>
      <c r="TPT48" s="19" t="s">
        <v>1440</v>
      </c>
      <c r="TPU48" s="19" t="s">
        <v>1440</v>
      </c>
      <c r="TPV48" s="19" t="s">
        <v>1440</v>
      </c>
      <c r="TPW48" s="19" t="s">
        <v>1440</v>
      </c>
      <c r="TPX48" s="19" t="s">
        <v>1440</v>
      </c>
      <c r="TPY48" s="19" t="s">
        <v>1440</v>
      </c>
      <c r="TPZ48" s="19" t="s">
        <v>1440</v>
      </c>
      <c r="TQA48" s="19" t="s">
        <v>1440</v>
      </c>
      <c r="TQB48" s="19" t="s">
        <v>1440</v>
      </c>
      <c r="TQC48" s="19" t="s">
        <v>1440</v>
      </c>
      <c r="TQD48" s="19" t="s">
        <v>1440</v>
      </c>
      <c r="TQE48" s="19" t="s">
        <v>1440</v>
      </c>
      <c r="TQF48" s="19" t="s">
        <v>1440</v>
      </c>
      <c r="TQG48" s="19" t="s">
        <v>1440</v>
      </c>
      <c r="TQH48" s="19" t="s">
        <v>1440</v>
      </c>
      <c r="TQI48" s="19" t="s">
        <v>1440</v>
      </c>
      <c r="TQJ48" s="19" t="s">
        <v>1440</v>
      </c>
      <c r="TQK48" s="19" t="s">
        <v>1440</v>
      </c>
      <c r="TQL48" s="19" t="s">
        <v>1440</v>
      </c>
      <c r="TQM48" s="19" t="s">
        <v>1440</v>
      </c>
      <c r="TQN48" s="19" t="s">
        <v>1440</v>
      </c>
      <c r="TQO48" s="19" t="s">
        <v>1440</v>
      </c>
      <c r="TQP48" s="19" t="s">
        <v>1440</v>
      </c>
      <c r="TQQ48" s="19" t="s">
        <v>1440</v>
      </c>
      <c r="TQR48" s="19" t="s">
        <v>1440</v>
      </c>
      <c r="TQS48" s="19" t="s">
        <v>1440</v>
      </c>
      <c r="TQT48" s="19" t="s">
        <v>1440</v>
      </c>
      <c r="TQU48" s="19" t="s">
        <v>1440</v>
      </c>
      <c r="TQV48" s="19" t="s">
        <v>1440</v>
      </c>
      <c r="TQW48" s="19" t="s">
        <v>1440</v>
      </c>
      <c r="TQX48" s="19" t="s">
        <v>1440</v>
      </c>
      <c r="TQY48" s="19" t="s">
        <v>1440</v>
      </c>
      <c r="TQZ48" s="19" t="s">
        <v>1440</v>
      </c>
      <c r="TRA48" s="19" t="s">
        <v>1440</v>
      </c>
      <c r="TRB48" s="19" t="s">
        <v>1440</v>
      </c>
      <c r="TRC48" s="19" t="s">
        <v>1440</v>
      </c>
      <c r="TRD48" s="19" t="s">
        <v>1440</v>
      </c>
      <c r="TRE48" s="19" t="s">
        <v>1440</v>
      </c>
      <c r="TRF48" s="19" t="s">
        <v>1440</v>
      </c>
      <c r="TRG48" s="19" t="s">
        <v>1440</v>
      </c>
      <c r="TRH48" s="19" t="s">
        <v>1440</v>
      </c>
      <c r="TRI48" s="19" t="s">
        <v>1440</v>
      </c>
      <c r="TRJ48" s="19" t="s">
        <v>1440</v>
      </c>
      <c r="TRK48" s="19" t="s">
        <v>1440</v>
      </c>
      <c r="TRL48" s="19" t="s">
        <v>1440</v>
      </c>
      <c r="TRM48" s="19" t="s">
        <v>1440</v>
      </c>
      <c r="TRN48" s="19" t="s">
        <v>1440</v>
      </c>
      <c r="TRO48" s="19" t="s">
        <v>1440</v>
      </c>
      <c r="TRP48" s="19" t="s">
        <v>1440</v>
      </c>
      <c r="TRQ48" s="19" t="s">
        <v>1440</v>
      </c>
      <c r="TRR48" s="19" t="s">
        <v>1440</v>
      </c>
      <c r="TRS48" s="19" t="s">
        <v>1440</v>
      </c>
      <c r="TRT48" s="19" t="s">
        <v>1440</v>
      </c>
      <c r="TRU48" s="19" t="s">
        <v>1440</v>
      </c>
      <c r="TRV48" s="19" t="s">
        <v>1440</v>
      </c>
      <c r="TRW48" s="19" t="s">
        <v>1440</v>
      </c>
      <c r="TRX48" s="19" t="s">
        <v>1440</v>
      </c>
      <c r="TRY48" s="19" t="s">
        <v>1440</v>
      </c>
      <c r="TRZ48" s="19" t="s">
        <v>1440</v>
      </c>
      <c r="TSA48" s="19" t="s">
        <v>1440</v>
      </c>
      <c r="TSB48" s="19" t="s">
        <v>1440</v>
      </c>
      <c r="TSC48" s="19" t="s">
        <v>1440</v>
      </c>
      <c r="TSD48" s="19" t="s">
        <v>1440</v>
      </c>
      <c r="TSE48" s="19" t="s">
        <v>1440</v>
      </c>
      <c r="TSF48" s="19" t="s">
        <v>1440</v>
      </c>
      <c r="TSG48" s="19" t="s">
        <v>1440</v>
      </c>
      <c r="TSH48" s="19" t="s">
        <v>1440</v>
      </c>
      <c r="TSI48" s="19" t="s">
        <v>1440</v>
      </c>
      <c r="TSJ48" s="19" t="s">
        <v>1440</v>
      </c>
      <c r="TSK48" s="19" t="s">
        <v>1440</v>
      </c>
      <c r="TSL48" s="19" t="s">
        <v>1440</v>
      </c>
      <c r="TSM48" s="19" t="s">
        <v>1440</v>
      </c>
      <c r="TSN48" s="19" t="s">
        <v>1440</v>
      </c>
      <c r="TSO48" s="19" t="s">
        <v>1440</v>
      </c>
      <c r="TSP48" s="19" t="s">
        <v>1440</v>
      </c>
      <c r="TSQ48" s="19" t="s">
        <v>1440</v>
      </c>
      <c r="TSR48" s="19" t="s">
        <v>1440</v>
      </c>
      <c r="TSS48" s="19" t="s">
        <v>1440</v>
      </c>
      <c r="TST48" s="19" t="s">
        <v>1440</v>
      </c>
      <c r="TSU48" s="19" t="s">
        <v>1440</v>
      </c>
      <c r="TSV48" s="19" t="s">
        <v>1440</v>
      </c>
      <c r="TSW48" s="19" t="s">
        <v>1440</v>
      </c>
      <c r="TSX48" s="19" t="s">
        <v>1440</v>
      </c>
      <c r="TSY48" s="19" t="s">
        <v>1440</v>
      </c>
      <c r="TSZ48" s="19" t="s">
        <v>1440</v>
      </c>
      <c r="TTA48" s="19" t="s">
        <v>1440</v>
      </c>
      <c r="TTB48" s="19" t="s">
        <v>1440</v>
      </c>
      <c r="TTC48" s="19" t="s">
        <v>1440</v>
      </c>
      <c r="TTD48" s="19" t="s">
        <v>1440</v>
      </c>
      <c r="TTE48" s="19" t="s">
        <v>1440</v>
      </c>
      <c r="TTF48" s="19" t="s">
        <v>1440</v>
      </c>
      <c r="TTG48" s="19" t="s">
        <v>1440</v>
      </c>
      <c r="TTH48" s="19" t="s">
        <v>1440</v>
      </c>
      <c r="TTI48" s="19" t="s">
        <v>1440</v>
      </c>
      <c r="TTJ48" s="19" t="s">
        <v>1440</v>
      </c>
      <c r="TTK48" s="19" t="s">
        <v>1440</v>
      </c>
      <c r="TTL48" s="19" t="s">
        <v>1440</v>
      </c>
      <c r="TTM48" s="19" t="s">
        <v>1440</v>
      </c>
      <c r="TTN48" s="19" t="s">
        <v>1440</v>
      </c>
      <c r="TTO48" s="19" t="s">
        <v>1440</v>
      </c>
      <c r="TTP48" s="19" t="s">
        <v>1440</v>
      </c>
      <c r="TTQ48" s="19" t="s">
        <v>1440</v>
      </c>
      <c r="TTR48" s="19" t="s">
        <v>1440</v>
      </c>
      <c r="TTS48" s="19" t="s">
        <v>1440</v>
      </c>
      <c r="TTT48" s="19" t="s">
        <v>1440</v>
      </c>
      <c r="TTU48" s="19" t="s">
        <v>1440</v>
      </c>
      <c r="TTV48" s="19" t="s">
        <v>1440</v>
      </c>
      <c r="TTW48" s="19" t="s">
        <v>1440</v>
      </c>
      <c r="TTX48" s="19" t="s">
        <v>1440</v>
      </c>
      <c r="TTY48" s="19" t="s">
        <v>1440</v>
      </c>
      <c r="TTZ48" s="19" t="s">
        <v>1440</v>
      </c>
      <c r="TUA48" s="19" t="s">
        <v>1440</v>
      </c>
      <c r="TUB48" s="19" t="s">
        <v>1440</v>
      </c>
      <c r="TUC48" s="19" t="s">
        <v>1440</v>
      </c>
      <c r="TUD48" s="19" t="s">
        <v>1440</v>
      </c>
      <c r="TUE48" s="19" t="s">
        <v>1440</v>
      </c>
      <c r="TUF48" s="19" t="s">
        <v>1440</v>
      </c>
      <c r="TUG48" s="19" t="s">
        <v>1440</v>
      </c>
      <c r="TUH48" s="19" t="s">
        <v>1440</v>
      </c>
      <c r="TUI48" s="19" t="s">
        <v>1440</v>
      </c>
      <c r="TUJ48" s="19" t="s">
        <v>1440</v>
      </c>
      <c r="TUK48" s="19" t="s">
        <v>1440</v>
      </c>
      <c r="TUL48" s="19" t="s">
        <v>1440</v>
      </c>
      <c r="TUM48" s="19" t="s">
        <v>1440</v>
      </c>
      <c r="TUN48" s="19" t="s">
        <v>1440</v>
      </c>
      <c r="TUO48" s="19" t="s">
        <v>1440</v>
      </c>
      <c r="TUP48" s="19" t="s">
        <v>1440</v>
      </c>
      <c r="TUQ48" s="19" t="s">
        <v>1440</v>
      </c>
      <c r="TUR48" s="19" t="s">
        <v>1440</v>
      </c>
      <c r="TUS48" s="19" t="s">
        <v>1440</v>
      </c>
      <c r="TUT48" s="19" t="s">
        <v>1440</v>
      </c>
      <c r="TUU48" s="19" t="s">
        <v>1440</v>
      </c>
      <c r="TUV48" s="19" t="s">
        <v>1440</v>
      </c>
      <c r="TUW48" s="19" t="s">
        <v>1440</v>
      </c>
      <c r="TUX48" s="19" t="s">
        <v>1440</v>
      </c>
      <c r="TUY48" s="19" t="s">
        <v>1440</v>
      </c>
      <c r="TUZ48" s="19" t="s">
        <v>1440</v>
      </c>
      <c r="TVA48" s="19" t="s">
        <v>1440</v>
      </c>
      <c r="TVB48" s="19" t="s">
        <v>1440</v>
      </c>
      <c r="TVC48" s="19" t="s">
        <v>1440</v>
      </c>
      <c r="TVD48" s="19" t="s">
        <v>1440</v>
      </c>
      <c r="TVE48" s="19" t="s">
        <v>1440</v>
      </c>
      <c r="TVF48" s="19" t="s">
        <v>1440</v>
      </c>
      <c r="TVG48" s="19" t="s">
        <v>1440</v>
      </c>
      <c r="TVH48" s="19" t="s">
        <v>1440</v>
      </c>
      <c r="TVI48" s="19" t="s">
        <v>1440</v>
      </c>
      <c r="TVJ48" s="19" t="s">
        <v>1440</v>
      </c>
      <c r="TVK48" s="19" t="s">
        <v>1440</v>
      </c>
      <c r="TVL48" s="19" t="s">
        <v>1440</v>
      </c>
      <c r="TVM48" s="19" t="s">
        <v>1440</v>
      </c>
      <c r="TVN48" s="19" t="s">
        <v>1440</v>
      </c>
      <c r="TVO48" s="19" t="s">
        <v>1440</v>
      </c>
      <c r="TVP48" s="19" t="s">
        <v>1440</v>
      </c>
      <c r="TVQ48" s="19" t="s">
        <v>1440</v>
      </c>
      <c r="TVR48" s="19" t="s">
        <v>1440</v>
      </c>
      <c r="TVS48" s="19" t="s">
        <v>1440</v>
      </c>
      <c r="TVT48" s="19" t="s">
        <v>1440</v>
      </c>
      <c r="TVU48" s="19" t="s">
        <v>1440</v>
      </c>
      <c r="TVV48" s="19" t="s">
        <v>1440</v>
      </c>
      <c r="TVW48" s="19" t="s">
        <v>1440</v>
      </c>
      <c r="TVX48" s="19" t="s">
        <v>1440</v>
      </c>
      <c r="TVY48" s="19" t="s">
        <v>1440</v>
      </c>
      <c r="TVZ48" s="19" t="s">
        <v>1440</v>
      </c>
      <c r="TWA48" s="19" t="s">
        <v>1440</v>
      </c>
      <c r="TWB48" s="19" t="s">
        <v>1440</v>
      </c>
      <c r="TWC48" s="19" t="s">
        <v>1440</v>
      </c>
      <c r="TWD48" s="19" t="s">
        <v>1440</v>
      </c>
      <c r="TWE48" s="19" t="s">
        <v>1440</v>
      </c>
      <c r="TWF48" s="19" t="s">
        <v>1440</v>
      </c>
      <c r="TWG48" s="19" t="s">
        <v>1440</v>
      </c>
      <c r="TWH48" s="19" t="s">
        <v>1440</v>
      </c>
      <c r="TWI48" s="19" t="s">
        <v>1440</v>
      </c>
      <c r="TWJ48" s="19" t="s">
        <v>1440</v>
      </c>
      <c r="TWK48" s="19" t="s">
        <v>1440</v>
      </c>
      <c r="TWL48" s="19" t="s">
        <v>1440</v>
      </c>
      <c r="TWM48" s="19" t="s">
        <v>1440</v>
      </c>
      <c r="TWN48" s="19" t="s">
        <v>1440</v>
      </c>
      <c r="TWO48" s="19" t="s">
        <v>1440</v>
      </c>
      <c r="TWP48" s="19" t="s">
        <v>1440</v>
      </c>
      <c r="TWQ48" s="19" t="s">
        <v>1440</v>
      </c>
      <c r="TWR48" s="19" t="s">
        <v>1440</v>
      </c>
      <c r="TWS48" s="19" t="s">
        <v>1440</v>
      </c>
      <c r="TWT48" s="19" t="s">
        <v>1440</v>
      </c>
      <c r="TWU48" s="19" t="s">
        <v>1440</v>
      </c>
      <c r="TWV48" s="19" t="s">
        <v>1440</v>
      </c>
      <c r="TWW48" s="19" t="s">
        <v>1440</v>
      </c>
      <c r="TWX48" s="19" t="s">
        <v>1440</v>
      </c>
      <c r="TWY48" s="19" t="s">
        <v>1440</v>
      </c>
      <c r="TWZ48" s="19" t="s">
        <v>1440</v>
      </c>
      <c r="TXA48" s="19" t="s">
        <v>1440</v>
      </c>
      <c r="TXB48" s="19" t="s">
        <v>1440</v>
      </c>
      <c r="TXC48" s="19" t="s">
        <v>1440</v>
      </c>
      <c r="TXD48" s="19" t="s">
        <v>1440</v>
      </c>
      <c r="TXE48" s="19" t="s">
        <v>1440</v>
      </c>
      <c r="TXF48" s="19" t="s">
        <v>1440</v>
      </c>
      <c r="TXG48" s="19" t="s">
        <v>1440</v>
      </c>
      <c r="TXH48" s="19" t="s">
        <v>1440</v>
      </c>
      <c r="TXI48" s="19" t="s">
        <v>1440</v>
      </c>
      <c r="TXJ48" s="19" t="s">
        <v>1440</v>
      </c>
      <c r="TXK48" s="19" t="s">
        <v>1440</v>
      </c>
      <c r="TXL48" s="19" t="s">
        <v>1440</v>
      </c>
      <c r="TXM48" s="19" t="s">
        <v>1440</v>
      </c>
      <c r="TXN48" s="19" t="s">
        <v>1440</v>
      </c>
      <c r="TXO48" s="19" t="s">
        <v>1440</v>
      </c>
      <c r="TXP48" s="19" t="s">
        <v>1440</v>
      </c>
      <c r="TXQ48" s="19" t="s">
        <v>1440</v>
      </c>
      <c r="TXR48" s="19" t="s">
        <v>1440</v>
      </c>
      <c r="TXS48" s="19" t="s">
        <v>1440</v>
      </c>
      <c r="TXT48" s="19" t="s">
        <v>1440</v>
      </c>
      <c r="TXU48" s="19" t="s">
        <v>1440</v>
      </c>
      <c r="TXV48" s="19" t="s">
        <v>1440</v>
      </c>
      <c r="TXW48" s="19" t="s">
        <v>1440</v>
      </c>
      <c r="TXX48" s="19" t="s">
        <v>1440</v>
      </c>
      <c r="TXY48" s="19" t="s">
        <v>1440</v>
      </c>
      <c r="TXZ48" s="19" t="s">
        <v>1440</v>
      </c>
      <c r="TYA48" s="19" t="s">
        <v>1440</v>
      </c>
      <c r="TYB48" s="19" t="s">
        <v>1440</v>
      </c>
      <c r="TYC48" s="19" t="s">
        <v>1440</v>
      </c>
      <c r="TYD48" s="19" t="s">
        <v>1440</v>
      </c>
      <c r="TYE48" s="19" t="s">
        <v>1440</v>
      </c>
      <c r="TYF48" s="19" t="s">
        <v>1440</v>
      </c>
      <c r="TYG48" s="19" t="s">
        <v>1440</v>
      </c>
      <c r="TYH48" s="19" t="s">
        <v>1440</v>
      </c>
      <c r="TYI48" s="19" t="s">
        <v>1440</v>
      </c>
      <c r="TYJ48" s="19" t="s">
        <v>1440</v>
      </c>
      <c r="TYK48" s="19" t="s">
        <v>1440</v>
      </c>
      <c r="TYL48" s="19" t="s">
        <v>1440</v>
      </c>
      <c r="TYM48" s="19" t="s">
        <v>1440</v>
      </c>
      <c r="TYN48" s="19" t="s">
        <v>1440</v>
      </c>
      <c r="TYO48" s="19" t="s">
        <v>1440</v>
      </c>
      <c r="TYP48" s="19" t="s">
        <v>1440</v>
      </c>
      <c r="TYQ48" s="19" t="s">
        <v>1440</v>
      </c>
      <c r="TYR48" s="19" t="s">
        <v>1440</v>
      </c>
      <c r="TYS48" s="19" t="s">
        <v>1440</v>
      </c>
      <c r="TYT48" s="19" t="s">
        <v>1440</v>
      </c>
      <c r="TYU48" s="19" t="s">
        <v>1440</v>
      </c>
      <c r="TYV48" s="19" t="s">
        <v>1440</v>
      </c>
      <c r="TYW48" s="19" t="s">
        <v>1440</v>
      </c>
      <c r="TYX48" s="19" t="s">
        <v>1440</v>
      </c>
      <c r="TYY48" s="19" t="s">
        <v>1440</v>
      </c>
      <c r="TYZ48" s="19" t="s">
        <v>1440</v>
      </c>
      <c r="TZA48" s="19" t="s">
        <v>1440</v>
      </c>
      <c r="TZB48" s="19" t="s">
        <v>1440</v>
      </c>
      <c r="TZC48" s="19" t="s">
        <v>1440</v>
      </c>
      <c r="TZD48" s="19" t="s">
        <v>1440</v>
      </c>
      <c r="TZE48" s="19" t="s">
        <v>1440</v>
      </c>
      <c r="TZF48" s="19" t="s">
        <v>1440</v>
      </c>
      <c r="TZG48" s="19" t="s">
        <v>1440</v>
      </c>
      <c r="TZH48" s="19" t="s">
        <v>1440</v>
      </c>
      <c r="TZI48" s="19" t="s">
        <v>1440</v>
      </c>
      <c r="TZJ48" s="19" t="s">
        <v>1440</v>
      </c>
      <c r="TZK48" s="19" t="s">
        <v>1440</v>
      </c>
      <c r="TZL48" s="19" t="s">
        <v>1440</v>
      </c>
      <c r="TZM48" s="19" t="s">
        <v>1440</v>
      </c>
      <c r="TZN48" s="19" t="s">
        <v>1440</v>
      </c>
      <c r="TZO48" s="19" t="s">
        <v>1440</v>
      </c>
      <c r="TZP48" s="19" t="s">
        <v>1440</v>
      </c>
      <c r="TZQ48" s="19" t="s">
        <v>1440</v>
      </c>
      <c r="TZR48" s="19" t="s">
        <v>1440</v>
      </c>
      <c r="TZS48" s="19" t="s">
        <v>1440</v>
      </c>
      <c r="TZT48" s="19" t="s">
        <v>1440</v>
      </c>
      <c r="TZU48" s="19" t="s">
        <v>1440</v>
      </c>
      <c r="TZV48" s="19" t="s">
        <v>1440</v>
      </c>
      <c r="TZW48" s="19" t="s">
        <v>1440</v>
      </c>
      <c r="TZX48" s="19" t="s">
        <v>1440</v>
      </c>
      <c r="TZY48" s="19" t="s">
        <v>1440</v>
      </c>
      <c r="TZZ48" s="19" t="s">
        <v>1440</v>
      </c>
      <c r="UAA48" s="19" t="s">
        <v>1440</v>
      </c>
      <c r="UAB48" s="19" t="s">
        <v>1440</v>
      </c>
      <c r="UAC48" s="19" t="s">
        <v>1440</v>
      </c>
      <c r="UAD48" s="19" t="s">
        <v>1440</v>
      </c>
      <c r="UAE48" s="19" t="s">
        <v>1440</v>
      </c>
      <c r="UAF48" s="19" t="s">
        <v>1440</v>
      </c>
      <c r="UAG48" s="19" t="s">
        <v>1440</v>
      </c>
      <c r="UAH48" s="19" t="s">
        <v>1440</v>
      </c>
      <c r="UAI48" s="19" t="s">
        <v>1440</v>
      </c>
      <c r="UAJ48" s="19" t="s">
        <v>1440</v>
      </c>
      <c r="UAK48" s="19" t="s">
        <v>1440</v>
      </c>
      <c r="UAL48" s="19" t="s">
        <v>1440</v>
      </c>
      <c r="UAM48" s="19" t="s">
        <v>1440</v>
      </c>
      <c r="UAN48" s="19" t="s">
        <v>1440</v>
      </c>
      <c r="UAO48" s="19" t="s">
        <v>1440</v>
      </c>
      <c r="UAP48" s="19" t="s">
        <v>1440</v>
      </c>
      <c r="UAQ48" s="19" t="s">
        <v>1440</v>
      </c>
      <c r="UAR48" s="19" t="s">
        <v>1440</v>
      </c>
      <c r="UAS48" s="19" t="s">
        <v>1440</v>
      </c>
      <c r="UAT48" s="19" t="s">
        <v>1440</v>
      </c>
      <c r="UAU48" s="19" t="s">
        <v>1440</v>
      </c>
      <c r="UAV48" s="19" t="s">
        <v>1440</v>
      </c>
      <c r="UAW48" s="19" t="s">
        <v>1440</v>
      </c>
      <c r="UAX48" s="19" t="s">
        <v>1440</v>
      </c>
      <c r="UAY48" s="19" t="s">
        <v>1440</v>
      </c>
      <c r="UAZ48" s="19" t="s">
        <v>1440</v>
      </c>
      <c r="UBA48" s="19" t="s">
        <v>1440</v>
      </c>
      <c r="UBB48" s="19" t="s">
        <v>1440</v>
      </c>
      <c r="UBC48" s="19" t="s">
        <v>1440</v>
      </c>
      <c r="UBD48" s="19" t="s">
        <v>1440</v>
      </c>
      <c r="UBE48" s="19" t="s">
        <v>1440</v>
      </c>
      <c r="UBF48" s="19" t="s">
        <v>1440</v>
      </c>
      <c r="UBG48" s="19" t="s">
        <v>1440</v>
      </c>
      <c r="UBH48" s="19" t="s">
        <v>1440</v>
      </c>
      <c r="UBI48" s="19" t="s">
        <v>1440</v>
      </c>
      <c r="UBJ48" s="19" t="s">
        <v>1440</v>
      </c>
      <c r="UBK48" s="19" t="s">
        <v>1440</v>
      </c>
      <c r="UBL48" s="19" t="s">
        <v>1440</v>
      </c>
      <c r="UBM48" s="19" t="s">
        <v>1440</v>
      </c>
      <c r="UBN48" s="19" t="s">
        <v>1440</v>
      </c>
      <c r="UBO48" s="19" t="s">
        <v>1440</v>
      </c>
      <c r="UBP48" s="19" t="s">
        <v>1440</v>
      </c>
      <c r="UBQ48" s="19" t="s">
        <v>1440</v>
      </c>
      <c r="UBR48" s="19" t="s">
        <v>1440</v>
      </c>
      <c r="UBS48" s="19" t="s">
        <v>1440</v>
      </c>
      <c r="UBT48" s="19" t="s">
        <v>1440</v>
      </c>
      <c r="UBU48" s="19" t="s">
        <v>1440</v>
      </c>
      <c r="UBV48" s="19" t="s">
        <v>1440</v>
      </c>
      <c r="UBW48" s="19" t="s">
        <v>1440</v>
      </c>
      <c r="UBX48" s="19" t="s">
        <v>1440</v>
      </c>
      <c r="UBY48" s="19" t="s">
        <v>1440</v>
      </c>
      <c r="UBZ48" s="19" t="s">
        <v>1440</v>
      </c>
      <c r="UCA48" s="19" t="s">
        <v>1440</v>
      </c>
      <c r="UCB48" s="19" t="s">
        <v>1440</v>
      </c>
      <c r="UCC48" s="19" t="s">
        <v>1440</v>
      </c>
      <c r="UCD48" s="19" t="s">
        <v>1440</v>
      </c>
      <c r="UCE48" s="19" t="s">
        <v>1440</v>
      </c>
      <c r="UCF48" s="19" t="s">
        <v>1440</v>
      </c>
      <c r="UCG48" s="19" t="s">
        <v>1440</v>
      </c>
      <c r="UCH48" s="19" t="s">
        <v>1440</v>
      </c>
      <c r="UCI48" s="19" t="s">
        <v>1440</v>
      </c>
      <c r="UCJ48" s="19" t="s">
        <v>1440</v>
      </c>
      <c r="UCK48" s="19" t="s">
        <v>1440</v>
      </c>
      <c r="UCL48" s="19" t="s">
        <v>1440</v>
      </c>
      <c r="UCM48" s="19" t="s">
        <v>1440</v>
      </c>
      <c r="UCN48" s="19" t="s">
        <v>1440</v>
      </c>
      <c r="UCO48" s="19" t="s">
        <v>1440</v>
      </c>
      <c r="UCP48" s="19" t="s">
        <v>1440</v>
      </c>
      <c r="UCQ48" s="19" t="s">
        <v>1440</v>
      </c>
      <c r="UCR48" s="19" t="s">
        <v>1440</v>
      </c>
      <c r="UCS48" s="19" t="s">
        <v>1440</v>
      </c>
      <c r="UCT48" s="19" t="s">
        <v>1440</v>
      </c>
      <c r="UCU48" s="19" t="s">
        <v>1440</v>
      </c>
      <c r="UCV48" s="19" t="s">
        <v>1440</v>
      </c>
      <c r="UCW48" s="19" t="s">
        <v>1440</v>
      </c>
      <c r="UCX48" s="19" t="s">
        <v>1440</v>
      </c>
      <c r="UCY48" s="19" t="s">
        <v>1440</v>
      </c>
      <c r="UCZ48" s="19" t="s">
        <v>1440</v>
      </c>
      <c r="UDA48" s="19" t="s">
        <v>1440</v>
      </c>
      <c r="UDB48" s="19" t="s">
        <v>1440</v>
      </c>
      <c r="UDC48" s="19" t="s">
        <v>1440</v>
      </c>
      <c r="UDD48" s="19" t="s">
        <v>1440</v>
      </c>
      <c r="UDE48" s="19" t="s">
        <v>1440</v>
      </c>
      <c r="UDF48" s="19" t="s">
        <v>1440</v>
      </c>
      <c r="UDG48" s="19" t="s">
        <v>1440</v>
      </c>
      <c r="UDH48" s="19" t="s">
        <v>1440</v>
      </c>
      <c r="UDI48" s="19" t="s">
        <v>1440</v>
      </c>
      <c r="UDJ48" s="19" t="s">
        <v>1440</v>
      </c>
      <c r="UDK48" s="19" t="s">
        <v>1440</v>
      </c>
      <c r="UDL48" s="19" t="s">
        <v>1440</v>
      </c>
      <c r="UDM48" s="19" t="s">
        <v>1440</v>
      </c>
      <c r="UDN48" s="19" t="s">
        <v>1440</v>
      </c>
      <c r="UDO48" s="19" t="s">
        <v>1440</v>
      </c>
      <c r="UDP48" s="19" t="s">
        <v>1440</v>
      </c>
      <c r="UDQ48" s="19" t="s">
        <v>1440</v>
      </c>
      <c r="UDR48" s="19" t="s">
        <v>1440</v>
      </c>
      <c r="UDS48" s="19" t="s">
        <v>1440</v>
      </c>
      <c r="UDT48" s="19" t="s">
        <v>1440</v>
      </c>
      <c r="UDU48" s="19" t="s">
        <v>1440</v>
      </c>
      <c r="UDV48" s="19" t="s">
        <v>1440</v>
      </c>
      <c r="UDW48" s="19" t="s">
        <v>1440</v>
      </c>
      <c r="UDX48" s="19" t="s">
        <v>1440</v>
      </c>
      <c r="UDY48" s="19" t="s">
        <v>1440</v>
      </c>
      <c r="UDZ48" s="19" t="s">
        <v>1440</v>
      </c>
      <c r="UEA48" s="19" t="s">
        <v>1440</v>
      </c>
      <c r="UEB48" s="19" t="s">
        <v>1440</v>
      </c>
      <c r="UEC48" s="19" t="s">
        <v>1440</v>
      </c>
      <c r="UED48" s="19" t="s">
        <v>1440</v>
      </c>
      <c r="UEE48" s="19" t="s">
        <v>1440</v>
      </c>
      <c r="UEF48" s="19" t="s">
        <v>1440</v>
      </c>
      <c r="UEG48" s="19" t="s">
        <v>1440</v>
      </c>
      <c r="UEH48" s="19" t="s">
        <v>1440</v>
      </c>
      <c r="UEI48" s="19" t="s">
        <v>1440</v>
      </c>
      <c r="UEJ48" s="19" t="s">
        <v>1440</v>
      </c>
      <c r="UEK48" s="19" t="s">
        <v>1440</v>
      </c>
      <c r="UEL48" s="19" t="s">
        <v>1440</v>
      </c>
      <c r="UEM48" s="19" t="s">
        <v>1440</v>
      </c>
      <c r="UEN48" s="19" t="s">
        <v>1440</v>
      </c>
      <c r="UEO48" s="19" t="s">
        <v>1440</v>
      </c>
      <c r="UEP48" s="19" t="s">
        <v>1440</v>
      </c>
      <c r="UEQ48" s="19" t="s">
        <v>1440</v>
      </c>
      <c r="UER48" s="19" t="s">
        <v>1440</v>
      </c>
      <c r="UES48" s="19" t="s">
        <v>1440</v>
      </c>
      <c r="UET48" s="19" t="s">
        <v>1440</v>
      </c>
      <c r="UEU48" s="19" t="s">
        <v>1440</v>
      </c>
      <c r="UEV48" s="19" t="s">
        <v>1440</v>
      </c>
      <c r="UEW48" s="19" t="s">
        <v>1440</v>
      </c>
      <c r="UEX48" s="19" t="s">
        <v>1440</v>
      </c>
      <c r="UEY48" s="19" t="s">
        <v>1440</v>
      </c>
      <c r="UEZ48" s="19" t="s">
        <v>1440</v>
      </c>
      <c r="UFA48" s="19" t="s">
        <v>1440</v>
      </c>
      <c r="UFB48" s="19" t="s">
        <v>1440</v>
      </c>
      <c r="UFC48" s="19" t="s">
        <v>1440</v>
      </c>
      <c r="UFD48" s="19" t="s">
        <v>1440</v>
      </c>
      <c r="UFE48" s="19" t="s">
        <v>1440</v>
      </c>
      <c r="UFF48" s="19" t="s">
        <v>1440</v>
      </c>
      <c r="UFG48" s="19" t="s">
        <v>1440</v>
      </c>
      <c r="UFH48" s="19" t="s">
        <v>1440</v>
      </c>
      <c r="UFI48" s="19" t="s">
        <v>1440</v>
      </c>
      <c r="UFJ48" s="19" t="s">
        <v>1440</v>
      </c>
      <c r="UFK48" s="19" t="s">
        <v>1440</v>
      </c>
      <c r="UFL48" s="19" t="s">
        <v>1440</v>
      </c>
      <c r="UFM48" s="19" t="s">
        <v>1440</v>
      </c>
      <c r="UFN48" s="19" t="s">
        <v>1440</v>
      </c>
      <c r="UFO48" s="19" t="s">
        <v>1440</v>
      </c>
      <c r="UFP48" s="19" t="s">
        <v>1440</v>
      </c>
      <c r="UFQ48" s="19" t="s">
        <v>1440</v>
      </c>
      <c r="UFR48" s="19" t="s">
        <v>1440</v>
      </c>
      <c r="UFS48" s="19" t="s">
        <v>1440</v>
      </c>
      <c r="UFT48" s="19" t="s">
        <v>1440</v>
      </c>
      <c r="UFU48" s="19" t="s">
        <v>1440</v>
      </c>
      <c r="UFV48" s="19" t="s">
        <v>1440</v>
      </c>
      <c r="UFW48" s="19" t="s">
        <v>1440</v>
      </c>
      <c r="UFX48" s="19" t="s">
        <v>1440</v>
      </c>
      <c r="UFY48" s="19" t="s">
        <v>1440</v>
      </c>
      <c r="UFZ48" s="19" t="s">
        <v>1440</v>
      </c>
      <c r="UGA48" s="19" t="s">
        <v>1440</v>
      </c>
      <c r="UGB48" s="19" t="s">
        <v>1440</v>
      </c>
      <c r="UGC48" s="19" t="s">
        <v>1440</v>
      </c>
      <c r="UGD48" s="19" t="s">
        <v>1440</v>
      </c>
      <c r="UGE48" s="19" t="s">
        <v>1440</v>
      </c>
      <c r="UGF48" s="19" t="s">
        <v>1440</v>
      </c>
      <c r="UGG48" s="19" t="s">
        <v>1440</v>
      </c>
      <c r="UGH48" s="19" t="s">
        <v>1440</v>
      </c>
      <c r="UGI48" s="19" t="s">
        <v>1440</v>
      </c>
      <c r="UGJ48" s="19" t="s">
        <v>1440</v>
      </c>
      <c r="UGK48" s="19" t="s">
        <v>1440</v>
      </c>
      <c r="UGL48" s="19" t="s">
        <v>1440</v>
      </c>
      <c r="UGM48" s="19" t="s">
        <v>1440</v>
      </c>
      <c r="UGN48" s="19" t="s">
        <v>1440</v>
      </c>
      <c r="UGO48" s="19" t="s">
        <v>1440</v>
      </c>
      <c r="UGP48" s="19" t="s">
        <v>1440</v>
      </c>
      <c r="UGQ48" s="19" t="s">
        <v>1440</v>
      </c>
      <c r="UGR48" s="19" t="s">
        <v>1440</v>
      </c>
      <c r="UGS48" s="19" t="s">
        <v>1440</v>
      </c>
      <c r="UGT48" s="19" t="s">
        <v>1440</v>
      </c>
      <c r="UGU48" s="19" t="s">
        <v>1440</v>
      </c>
      <c r="UGV48" s="19" t="s">
        <v>1440</v>
      </c>
      <c r="UGW48" s="19" t="s">
        <v>1440</v>
      </c>
      <c r="UGX48" s="19" t="s">
        <v>1440</v>
      </c>
      <c r="UGY48" s="19" t="s">
        <v>1440</v>
      </c>
      <c r="UGZ48" s="19" t="s">
        <v>1440</v>
      </c>
      <c r="UHA48" s="19" t="s">
        <v>1440</v>
      </c>
      <c r="UHB48" s="19" t="s">
        <v>1440</v>
      </c>
      <c r="UHC48" s="19" t="s">
        <v>1440</v>
      </c>
      <c r="UHD48" s="19" t="s">
        <v>1440</v>
      </c>
      <c r="UHE48" s="19" t="s">
        <v>1440</v>
      </c>
      <c r="UHF48" s="19" t="s">
        <v>1440</v>
      </c>
      <c r="UHG48" s="19" t="s">
        <v>1440</v>
      </c>
      <c r="UHH48" s="19" t="s">
        <v>1440</v>
      </c>
      <c r="UHI48" s="19" t="s">
        <v>1440</v>
      </c>
      <c r="UHJ48" s="19" t="s">
        <v>1440</v>
      </c>
      <c r="UHK48" s="19" t="s">
        <v>1440</v>
      </c>
      <c r="UHL48" s="19" t="s">
        <v>1440</v>
      </c>
      <c r="UHM48" s="19" t="s">
        <v>1440</v>
      </c>
      <c r="UHN48" s="19" t="s">
        <v>1440</v>
      </c>
      <c r="UHO48" s="19" t="s">
        <v>1440</v>
      </c>
      <c r="UHP48" s="19" t="s">
        <v>1440</v>
      </c>
      <c r="UHQ48" s="19" t="s">
        <v>1440</v>
      </c>
      <c r="UHR48" s="19" t="s">
        <v>1440</v>
      </c>
      <c r="UHS48" s="19" t="s">
        <v>1440</v>
      </c>
      <c r="UHT48" s="19" t="s">
        <v>1440</v>
      </c>
      <c r="UHU48" s="19" t="s">
        <v>1440</v>
      </c>
      <c r="UHV48" s="19" t="s">
        <v>1440</v>
      </c>
      <c r="UHW48" s="19" t="s">
        <v>1440</v>
      </c>
      <c r="UHX48" s="19" t="s">
        <v>1440</v>
      </c>
      <c r="UHY48" s="19" t="s">
        <v>1440</v>
      </c>
      <c r="UHZ48" s="19" t="s">
        <v>1440</v>
      </c>
      <c r="UIA48" s="19" t="s">
        <v>1440</v>
      </c>
      <c r="UIB48" s="19" t="s">
        <v>1440</v>
      </c>
      <c r="UIC48" s="19" t="s">
        <v>1440</v>
      </c>
      <c r="UID48" s="19" t="s">
        <v>1440</v>
      </c>
      <c r="UIE48" s="19" t="s">
        <v>1440</v>
      </c>
      <c r="UIF48" s="19" t="s">
        <v>1440</v>
      </c>
      <c r="UIG48" s="19" t="s">
        <v>1440</v>
      </c>
      <c r="UIH48" s="19" t="s">
        <v>1440</v>
      </c>
      <c r="UII48" s="19" t="s">
        <v>1440</v>
      </c>
      <c r="UIJ48" s="19" t="s">
        <v>1440</v>
      </c>
      <c r="UIK48" s="19" t="s">
        <v>1440</v>
      </c>
      <c r="UIL48" s="19" t="s">
        <v>1440</v>
      </c>
      <c r="UIM48" s="19" t="s">
        <v>1440</v>
      </c>
      <c r="UIN48" s="19" t="s">
        <v>1440</v>
      </c>
      <c r="UIO48" s="19" t="s">
        <v>1440</v>
      </c>
      <c r="UIP48" s="19" t="s">
        <v>1440</v>
      </c>
      <c r="UIQ48" s="19" t="s">
        <v>1440</v>
      </c>
      <c r="UIR48" s="19" t="s">
        <v>1440</v>
      </c>
      <c r="UIS48" s="19" t="s">
        <v>1440</v>
      </c>
      <c r="UIT48" s="19" t="s">
        <v>1440</v>
      </c>
      <c r="UIU48" s="19" t="s">
        <v>1440</v>
      </c>
      <c r="UIV48" s="19" t="s">
        <v>1440</v>
      </c>
      <c r="UIW48" s="19" t="s">
        <v>1440</v>
      </c>
      <c r="UIX48" s="19" t="s">
        <v>1440</v>
      </c>
      <c r="UIY48" s="19" t="s">
        <v>1440</v>
      </c>
      <c r="UIZ48" s="19" t="s">
        <v>1440</v>
      </c>
      <c r="UJA48" s="19" t="s">
        <v>1440</v>
      </c>
      <c r="UJB48" s="19" t="s">
        <v>1440</v>
      </c>
      <c r="UJC48" s="19" t="s">
        <v>1440</v>
      </c>
      <c r="UJD48" s="19" t="s">
        <v>1440</v>
      </c>
      <c r="UJE48" s="19" t="s">
        <v>1440</v>
      </c>
      <c r="UJF48" s="19" t="s">
        <v>1440</v>
      </c>
      <c r="UJG48" s="19" t="s">
        <v>1440</v>
      </c>
      <c r="UJH48" s="19" t="s">
        <v>1440</v>
      </c>
      <c r="UJI48" s="19" t="s">
        <v>1440</v>
      </c>
      <c r="UJJ48" s="19" t="s">
        <v>1440</v>
      </c>
      <c r="UJK48" s="19" t="s">
        <v>1440</v>
      </c>
      <c r="UJL48" s="19" t="s">
        <v>1440</v>
      </c>
      <c r="UJM48" s="19" t="s">
        <v>1440</v>
      </c>
      <c r="UJN48" s="19" t="s">
        <v>1440</v>
      </c>
      <c r="UJO48" s="19" t="s">
        <v>1440</v>
      </c>
      <c r="UJP48" s="19" t="s">
        <v>1440</v>
      </c>
      <c r="UJQ48" s="19" t="s">
        <v>1440</v>
      </c>
      <c r="UJR48" s="19" t="s">
        <v>1440</v>
      </c>
      <c r="UJS48" s="19" t="s">
        <v>1440</v>
      </c>
      <c r="UJT48" s="19" t="s">
        <v>1440</v>
      </c>
      <c r="UJU48" s="19" t="s">
        <v>1440</v>
      </c>
      <c r="UJV48" s="19" t="s">
        <v>1440</v>
      </c>
      <c r="UJW48" s="19" t="s">
        <v>1440</v>
      </c>
      <c r="UJX48" s="19" t="s">
        <v>1440</v>
      </c>
      <c r="UJY48" s="19" t="s">
        <v>1440</v>
      </c>
      <c r="UJZ48" s="19" t="s">
        <v>1440</v>
      </c>
      <c r="UKA48" s="19" t="s">
        <v>1440</v>
      </c>
      <c r="UKB48" s="19" t="s">
        <v>1440</v>
      </c>
      <c r="UKC48" s="19" t="s">
        <v>1440</v>
      </c>
      <c r="UKD48" s="19" t="s">
        <v>1440</v>
      </c>
      <c r="UKE48" s="19" t="s">
        <v>1440</v>
      </c>
      <c r="UKF48" s="19" t="s">
        <v>1440</v>
      </c>
      <c r="UKG48" s="19" t="s">
        <v>1440</v>
      </c>
      <c r="UKH48" s="19" t="s">
        <v>1440</v>
      </c>
      <c r="UKI48" s="19" t="s">
        <v>1440</v>
      </c>
      <c r="UKJ48" s="19" t="s">
        <v>1440</v>
      </c>
      <c r="UKK48" s="19" t="s">
        <v>1440</v>
      </c>
      <c r="UKL48" s="19" t="s">
        <v>1440</v>
      </c>
      <c r="UKM48" s="19" t="s">
        <v>1440</v>
      </c>
      <c r="UKN48" s="19" t="s">
        <v>1440</v>
      </c>
      <c r="UKO48" s="19" t="s">
        <v>1440</v>
      </c>
      <c r="UKP48" s="19" t="s">
        <v>1440</v>
      </c>
      <c r="UKQ48" s="19" t="s">
        <v>1440</v>
      </c>
      <c r="UKR48" s="19" t="s">
        <v>1440</v>
      </c>
      <c r="UKS48" s="19" t="s">
        <v>1440</v>
      </c>
      <c r="UKT48" s="19" t="s">
        <v>1440</v>
      </c>
      <c r="UKU48" s="19" t="s">
        <v>1440</v>
      </c>
      <c r="UKV48" s="19" t="s">
        <v>1440</v>
      </c>
      <c r="UKW48" s="19" t="s">
        <v>1440</v>
      </c>
      <c r="UKX48" s="19" t="s">
        <v>1440</v>
      </c>
      <c r="UKY48" s="19" t="s">
        <v>1440</v>
      </c>
      <c r="UKZ48" s="19" t="s">
        <v>1440</v>
      </c>
      <c r="ULA48" s="19" t="s">
        <v>1440</v>
      </c>
      <c r="ULB48" s="19" t="s">
        <v>1440</v>
      </c>
      <c r="ULC48" s="19" t="s">
        <v>1440</v>
      </c>
      <c r="ULD48" s="19" t="s">
        <v>1440</v>
      </c>
      <c r="ULE48" s="19" t="s">
        <v>1440</v>
      </c>
      <c r="ULF48" s="19" t="s">
        <v>1440</v>
      </c>
      <c r="ULG48" s="19" t="s">
        <v>1440</v>
      </c>
      <c r="ULH48" s="19" t="s">
        <v>1440</v>
      </c>
      <c r="ULI48" s="19" t="s">
        <v>1440</v>
      </c>
      <c r="ULJ48" s="19" t="s">
        <v>1440</v>
      </c>
      <c r="ULK48" s="19" t="s">
        <v>1440</v>
      </c>
      <c r="ULL48" s="19" t="s">
        <v>1440</v>
      </c>
      <c r="ULM48" s="19" t="s">
        <v>1440</v>
      </c>
      <c r="ULN48" s="19" t="s">
        <v>1440</v>
      </c>
      <c r="ULO48" s="19" t="s">
        <v>1440</v>
      </c>
      <c r="ULP48" s="19" t="s">
        <v>1440</v>
      </c>
      <c r="ULQ48" s="19" t="s">
        <v>1440</v>
      </c>
      <c r="ULR48" s="19" t="s">
        <v>1440</v>
      </c>
      <c r="ULS48" s="19" t="s">
        <v>1440</v>
      </c>
      <c r="ULT48" s="19" t="s">
        <v>1440</v>
      </c>
      <c r="ULU48" s="19" t="s">
        <v>1440</v>
      </c>
      <c r="ULV48" s="19" t="s">
        <v>1440</v>
      </c>
      <c r="ULW48" s="19" t="s">
        <v>1440</v>
      </c>
      <c r="ULX48" s="19" t="s">
        <v>1440</v>
      </c>
      <c r="ULY48" s="19" t="s">
        <v>1440</v>
      </c>
      <c r="ULZ48" s="19" t="s">
        <v>1440</v>
      </c>
      <c r="UMA48" s="19" t="s">
        <v>1440</v>
      </c>
      <c r="UMB48" s="19" t="s">
        <v>1440</v>
      </c>
      <c r="UMC48" s="19" t="s">
        <v>1440</v>
      </c>
      <c r="UMD48" s="19" t="s">
        <v>1440</v>
      </c>
      <c r="UME48" s="19" t="s">
        <v>1440</v>
      </c>
      <c r="UMF48" s="19" t="s">
        <v>1440</v>
      </c>
      <c r="UMG48" s="19" t="s">
        <v>1440</v>
      </c>
      <c r="UMH48" s="19" t="s">
        <v>1440</v>
      </c>
      <c r="UMI48" s="19" t="s">
        <v>1440</v>
      </c>
      <c r="UMJ48" s="19" t="s">
        <v>1440</v>
      </c>
      <c r="UMK48" s="19" t="s">
        <v>1440</v>
      </c>
      <c r="UML48" s="19" t="s">
        <v>1440</v>
      </c>
      <c r="UMM48" s="19" t="s">
        <v>1440</v>
      </c>
      <c r="UMN48" s="19" t="s">
        <v>1440</v>
      </c>
      <c r="UMO48" s="19" t="s">
        <v>1440</v>
      </c>
      <c r="UMP48" s="19" t="s">
        <v>1440</v>
      </c>
      <c r="UMQ48" s="19" t="s">
        <v>1440</v>
      </c>
      <c r="UMR48" s="19" t="s">
        <v>1440</v>
      </c>
      <c r="UMS48" s="19" t="s">
        <v>1440</v>
      </c>
      <c r="UMT48" s="19" t="s">
        <v>1440</v>
      </c>
      <c r="UMU48" s="19" t="s">
        <v>1440</v>
      </c>
      <c r="UMV48" s="19" t="s">
        <v>1440</v>
      </c>
      <c r="UMW48" s="19" t="s">
        <v>1440</v>
      </c>
      <c r="UMX48" s="19" t="s">
        <v>1440</v>
      </c>
      <c r="UMY48" s="19" t="s">
        <v>1440</v>
      </c>
      <c r="UMZ48" s="19" t="s">
        <v>1440</v>
      </c>
      <c r="UNA48" s="19" t="s">
        <v>1440</v>
      </c>
      <c r="UNB48" s="19" t="s">
        <v>1440</v>
      </c>
      <c r="UNC48" s="19" t="s">
        <v>1440</v>
      </c>
      <c r="UND48" s="19" t="s">
        <v>1440</v>
      </c>
      <c r="UNE48" s="19" t="s">
        <v>1440</v>
      </c>
      <c r="UNF48" s="19" t="s">
        <v>1440</v>
      </c>
      <c r="UNG48" s="19" t="s">
        <v>1440</v>
      </c>
      <c r="UNH48" s="19" t="s">
        <v>1440</v>
      </c>
      <c r="UNI48" s="19" t="s">
        <v>1440</v>
      </c>
      <c r="UNJ48" s="19" t="s">
        <v>1440</v>
      </c>
      <c r="UNK48" s="19" t="s">
        <v>1440</v>
      </c>
      <c r="UNL48" s="19" t="s">
        <v>1440</v>
      </c>
      <c r="UNM48" s="19" t="s">
        <v>1440</v>
      </c>
      <c r="UNN48" s="19" t="s">
        <v>1440</v>
      </c>
      <c r="UNO48" s="19" t="s">
        <v>1440</v>
      </c>
      <c r="UNP48" s="19" t="s">
        <v>1440</v>
      </c>
      <c r="UNQ48" s="19" t="s">
        <v>1440</v>
      </c>
      <c r="UNR48" s="19" t="s">
        <v>1440</v>
      </c>
      <c r="UNS48" s="19" t="s">
        <v>1440</v>
      </c>
      <c r="UNT48" s="19" t="s">
        <v>1440</v>
      </c>
      <c r="UNU48" s="19" t="s">
        <v>1440</v>
      </c>
      <c r="UNV48" s="19" t="s">
        <v>1440</v>
      </c>
      <c r="UNW48" s="19" t="s">
        <v>1440</v>
      </c>
      <c r="UNX48" s="19" t="s">
        <v>1440</v>
      </c>
      <c r="UNY48" s="19" t="s">
        <v>1440</v>
      </c>
      <c r="UNZ48" s="19" t="s">
        <v>1440</v>
      </c>
      <c r="UOA48" s="19" t="s">
        <v>1440</v>
      </c>
      <c r="UOB48" s="19" t="s">
        <v>1440</v>
      </c>
      <c r="UOC48" s="19" t="s">
        <v>1440</v>
      </c>
      <c r="UOD48" s="19" t="s">
        <v>1440</v>
      </c>
      <c r="UOE48" s="19" t="s">
        <v>1440</v>
      </c>
      <c r="UOF48" s="19" t="s">
        <v>1440</v>
      </c>
      <c r="UOG48" s="19" t="s">
        <v>1440</v>
      </c>
      <c r="UOH48" s="19" t="s">
        <v>1440</v>
      </c>
      <c r="UOI48" s="19" t="s">
        <v>1440</v>
      </c>
      <c r="UOJ48" s="19" t="s">
        <v>1440</v>
      </c>
      <c r="UOK48" s="19" t="s">
        <v>1440</v>
      </c>
      <c r="UOL48" s="19" t="s">
        <v>1440</v>
      </c>
      <c r="UOM48" s="19" t="s">
        <v>1440</v>
      </c>
      <c r="UON48" s="19" t="s">
        <v>1440</v>
      </c>
      <c r="UOO48" s="19" t="s">
        <v>1440</v>
      </c>
      <c r="UOP48" s="19" t="s">
        <v>1440</v>
      </c>
      <c r="UOQ48" s="19" t="s">
        <v>1440</v>
      </c>
      <c r="UOR48" s="19" t="s">
        <v>1440</v>
      </c>
      <c r="UOS48" s="19" t="s">
        <v>1440</v>
      </c>
      <c r="UOT48" s="19" t="s">
        <v>1440</v>
      </c>
      <c r="UOU48" s="19" t="s">
        <v>1440</v>
      </c>
      <c r="UOV48" s="19" t="s">
        <v>1440</v>
      </c>
      <c r="UOW48" s="19" t="s">
        <v>1440</v>
      </c>
      <c r="UOX48" s="19" t="s">
        <v>1440</v>
      </c>
      <c r="UOY48" s="19" t="s">
        <v>1440</v>
      </c>
      <c r="UOZ48" s="19" t="s">
        <v>1440</v>
      </c>
      <c r="UPA48" s="19" t="s">
        <v>1440</v>
      </c>
      <c r="UPB48" s="19" t="s">
        <v>1440</v>
      </c>
      <c r="UPC48" s="19" t="s">
        <v>1440</v>
      </c>
      <c r="UPD48" s="19" t="s">
        <v>1440</v>
      </c>
      <c r="UPE48" s="19" t="s">
        <v>1440</v>
      </c>
      <c r="UPF48" s="19" t="s">
        <v>1440</v>
      </c>
      <c r="UPG48" s="19" t="s">
        <v>1440</v>
      </c>
      <c r="UPH48" s="19" t="s">
        <v>1440</v>
      </c>
      <c r="UPI48" s="19" t="s">
        <v>1440</v>
      </c>
      <c r="UPJ48" s="19" t="s">
        <v>1440</v>
      </c>
      <c r="UPK48" s="19" t="s">
        <v>1440</v>
      </c>
      <c r="UPL48" s="19" t="s">
        <v>1440</v>
      </c>
      <c r="UPM48" s="19" t="s">
        <v>1440</v>
      </c>
      <c r="UPN48" s="19" t="s">
        <v>1440</v>
      </c>
      <c r="UPO48" s="19" t="s">
        <v>1440</v>
      </c>
      <c r="UPP48" s="19" t="s">
        <v>1440</v>
      </c>
      <c r="UPQ48" s="19" t="s">
        <v>1440</v>
      </c>
      <c r="UPR48" s="19" t="s">
        <v>1440</v>
      </c>
      <c r="UPS48" s="19" t="s">
        <v>1440</v>
      </c>
      <c r="UPT48" s="19" t="s">
        <v>1440</v>
      </c>
      <c r="UPU48" s="19" t="s">
        <v>1440</v>
      </c>
      <c r="UPV48" s="19" t="s">
        <v>1440</v>
      </c>
      <c r="UPW48" s="19" t="s">
        <v>1440</v>
      </c>
      <c r="UPX48" s="19" t="s">
        <v>1440</v>
      </c>
      <c r="UPY48" s="19" t="s">
        <v>1440</v>
      </c>
      <c r="UPZ48" s="19" t="s">
        <v>1440</v>
      </c>
      <c r="UQA48" s="19" t="s">
        <v>1440</v>
      </c>
      <c r="UQB48" s="19" t="s">
        <v>1440</v>
      </c>
      <c r="UQC48" s="19" t="s">
        <v>1440</v>
      </c>
      <c r="UQD48" s="19" t="s">
        <v>1440</v>
      </c>
      <c r="UQE48" s="19" t="s">
        <v>1440</v>
      </c>
      <c r="UQF48" s="19" t="s">
        <v>1440</v>
      </c>
      <c r="UQG48" s="19" t="s">
        <v>1440</v>
      </c>
      <c r="UQH48" s="19" t="s">
        <v>1440</v>
      </c>
      <c r="UQI48" s="19" t="s">
        <v>1440</v>
      </c>
      <c r="UQJ48" s="19" t="s">
        <v>1440</v>
      </c>
      <c r="UQK48" s="19" t="s">
        <v>1440</v>
      </c>
      <c r="UQL48" s="19" t="s">
        <v>1440</v>
      </c>
      <c r="UQM48" s="19" t="s">
        <v>1440</v>
      </c>
      <c r="UQN48" s="19" t="s">
        <v>1440</v>
      </c>
      <c r="UQO48" s="19" t="s">
        <v>1440</v>
      </c>
      <c r="UQP48" s="19" t="s">
        <v>1440</v>
      </c>
      <c r="UQQ48" s="19" t="s">
        <v>1440</v>
      </c>
      <c r="UQR48" s="19" t="s">
        <v>1440</v>
      </c>
      <c r="UQS48" s="19" t="s">
        <v>1440</v>
      </c>
      <c r="UQT48" s="19" t="s">
        <v>1440</v>
      </c>
      <c r="UQU48" s="19" t="s">
        <v>1440</v>
      </c>
      <c r="UQV48" s="19" t="s">
        <v>1440</v>
      </c>
      <c r="UQW48" s="19" t="s">
        <v>1440</v>
      </c>
      <c r="UQX48" s="19" t="s">
        <v>1440</v>
      </c>
      <c r="UQY48" s="19" t="s">
        <v>1440</v>
      </c>
      <c r="UQZ48" s="19" t="s">
        <v>1440</v>
      </c>
      <c r="URA48" s="19" t="s">
        <v>1440</v>
      </c>
      <c r="URB48" s="19" t="s">
        <v>1440</v>
      </c>
      <c r="URC48" s="19" t="s">
        <v>1440</v>
      </c>
      <c r="URD48" s="19" t="s">
        <v>1440</v>
      </c>
      <c r="URE48" s="19" t="s">
        <v>1440</v>
      </c>
      <c r="URF48" s="19" t="s">
        <v>1440</v>
      </c>
      <c r="URG48" s="19" t="s">
        <v>1440</v>
      </c>
      <c r="URH48" s="19" t="s">
        <v>1440</v>
      </c>
      <c r="URI48" s="19" t="s">
        <v>1440</v>
      </c>
      <c r="URJ48" s="19" t="s">
        <v>1440</v>
      </c>
      <c r="URK48" s="19" t="s">
        <v>1440</v>
      </c>
      <c r="URL48" s="19" t="s">
        <v>1440</v>
      </c>
      <c r="URM48" s="19" t="s">
        <v>1440</v>
      </c>
      <c r="URN48" s="19" t="s">
        <v>1440</v>
      </c>
      <c r="URO48" s="19" t="s">
        <v>1440</v>
      </c>
      <c r="URP48" s="19" t="s">
        <v>1440</v>
      </c>
      <c r="URQ48" s="19" t="s">
        <v>1440</v>
      </c>
      <c r="URR48" s="19" t="s">
        <v>1440</v>
      </c>
      <c r="URS48" s="19" t="s">
        <v>1440</v>
      </c>
      <c r="URT48" s="19" t="s">
        <v>1440</v>
      </c>
      <c r="URU48" s="19" t="s">
        <v>1440</v>
      </c>
      <c r="URV48" s="19" t="s">
        <v>1440</v>
      </c>
      <c r="URW48" s="19" t="s">
        <v>1440</v>
      </c>
      <c r="URX48" s="19" t="s">
        <v>1440</v>
      </c>
      <c r="URY48" s="19" t="s">
        <v>1440</v>
      </c>
      <c r="URZ48" s="19" t="s">
        <v>1440</v>
      </c>
      <c r="USA48" s="19" t="s">
        <v>1440</v>
      </c>
      <c r="USB48" s="19" t="s">
        <v>1440</v>
      </c>
      <c r="USC48" s="19" t="s">
        <v>1440</v>
      </c>
      <c r="USD48" s="19" t="s">
        <v>1440</v>
      </c>
      <c r="USE48" s="19" t="s">
        <v>1440</v>
      </c>
      <c r="USF48" s="19" t="s">
        <v>1440</v>
      </c>
      <c r="USG48" s="19" t="s">
        <v>1440</v>
      </c>
      <c r="USH48" s="19" t="s">
        <v>1440</v>
      </c>
      <c r="USI48" s="19" t="s">
        <v>1440</v>
      </c>
      <c r="USJ48" s="19" t="s">
        <v>1440</v>
      </c>
      <c r="USK48" s="19" t="s">
        <v>1440</v>
      </c>
      <c r="USL48" s="19" t="s">
        <v>1440</v>
      </c>
      <c r="USM48" s="19" t="s">
        <v>1440</v>
      </c>
      <c r="USN48" s="19" t="s">
        <v>1440</v>
      </c>
      <c r="USO48" s="19" t="s">
        <v>1440</v>
      </c>
      <c r="USP48" s="19" t="s">
        <v>1440</v>
      </c>
      <c r="USQ48" s="19" t="s">
        <v>1440</v>
      </c>
      <c r="USR48" s="19" t="s">
        <v>1440</v>
      </c>
      <c r="USS48" s="19" t="s">
        <v>1440</v>
      </c>
      <c r="UST48" s="19" t="s">
        <v>1440</v>
      </c>
      <c r="USU48" s="19" t="s">
        <v>1440</v>
      </c>
      <c r="USV48" s="19" t="s">
        <v>1440</v>
      </c>
      <c r="USW48" s="19" t="s">
        <v>1440</v>
      </c>
      <c r="USX48" s="19" t="s">
        <v>1440</v>
      </c>
      <c r="USY48" s="19" t="s">
        <v>1440</v>
      </c>
      <c r="USZ48" s="19" t="s">
        <v>1440</v>
      </c>
      <c r="UTA48" s="19" t="s">
        <v>1440</v>
      </c>
      <c r="UTB48" s="19" t="s">
        <v>1440</v>
      </c>
      <c r="UTC48" s="19" t="s">
        <v>1440</v>
      </c>
      <c r="UTD48" s="19" t="s">
        <v>1440</v>
      </c>
      <c r="UTE48" s="19" t="s">
        <v>1440</v>
      </c>
      <c r="UTF48" s="19" t="s">
        <v>1440</v>
      </c>
      <c r="UTG48" s="19" t="s">
        <v>1440</v>
      </c>
      <c r="UTH48" s="19" t="s">
        <v>1440</v>
      </c>
      <c r="UTI48" s="19" t="s">
        <v>1440</v>
      </c>
      <c r="UTJ48" s="19" t="s">
        <v>1440</v>
      </c>
      <c r="UTK48" s="19" t="s">
        <v>1440</v>
      </c>
      <c r="UTL48" s="19" t="s">
        <v>1440</v>
      </c>
      <c r="UTM48" s="19" t="s">
        <v>1440</v>
      </c>
      <c r="UTN48" s="19" t="s">
        <v>1440</v>
      </c>
      <c r="UTO48" s="19" t="s">
        <v>1440</v>
      </c>
      <c r="UTP48" s="19" t="s">
        <v>1440</v>
      </c>
      <c r="UTQ48" s="19" t="s">
        <v>1440</v>
      </c>
      <c r="UTR48" s="19" t="s">
        <v>1440</v>
      </c>
      <c r="UTS48" s="19" t="s">
        <v>1440</v>
      </c>
      <c r="UTT48" s="19" t="s">
        <v>1440</v>
      </c>
      <c r="UTU48" s="19" t="s">
        <v>1440</v>
      </c>
      <c r="UTV48" s="19" t="s">
        <v>1440</v>
      </c>
      <c r="UTW48" s="19" t="s">
        <v>1440</v>
      </c>
      <c r="UTX48" s="19" t="s">
        <v>1440</v>
      </c>
      <c r="UTY48" s="19" t="s">
        <v>1440</v>
      </c>
      <c r="UTZ48" s="19" t="s">
        <v>1440</v>
      </c>
      <c r="UUA48" s="19" t="s">
        <v>1440</v>
      </c>
      <c r="UUB48" s="19" t="s">
        <v>1440</v>
      </c>
      <c r="UUC48" s="19" t="s">
        <v>1440</v>
      </c>
      <c r="UUD48" s="19" t="s">
        <v>1440</v>
      </c>
      <c r="UUE48" s="19" t="s">
        <v>1440</v>
      </c>
      <c r="UUF48" s="19" t="s">
        <v>1440</v>
      </c>
      <c r="UUG48" s="19" t="s">
        <v>1440</v>
      </c>
      <c r="UUH48" s="19" t="s">
        <v>1440</v>
      </c>
      <c r="UUI48" s="19" t="s">
        <v>1440</v>
      </c>
      <c r="UUJ48" s="19" t="s">
        <v>1440</v>
      </c>
      <c r="UUK48" s="19" t="s">
        <v>1440</v>
      </c>
      <c r="UUL48" s="19" t="s">
        <v>1440</v>
      </c>
      <c r="UUM48" s="19" t="s">
        <v>1440</v>
      </c>
      <c r="UUN48" s="19" t="s">
        <v>1440</v>
      </c>
      <c r="UUO48" s="19" t="s">
        <v>1440</v>
      </c>
      <c r="UUP48" s="19" t="s">
        <v>1440</v>
      </c>
      <c r="UUQ48" s="19" t="s">
        <v>1440</v>
      </c>
      <c r="UUR48" s="19" t="s">
        <v>1440</v>
      </c>
      <c r="UUS48" s="19" t="s">
        <v>1440</v>
      </c>
      <c r="UUT48" s="19" t="s">
        <v>1440</v>
      </c>
      <c r="UUU48" s="19" t="s">
        <v>1440</v>
      </c>
      <c r="UUV48" s="19" t="s">
        <v>1440</v>
      </c>
      <c r="UUW48" s="19" t="s">
        <v>1440</v>
      </c>
      <c r="UUX48" s="19" t="s">
        <v>1440</v>
      </c>
      <c r="UUY48" s="19" t="s">
        <v>1440</v>
      </c>
      <c r="UUZ48" s="19" t="s">
        <v>1440</v>
      </c>
      <c r="UVA48" s="19" t="s">
        <v>1440</v>
      </c>
      <c r="UVB48" s="19" t="s">
        <v>1440</v>
      </c>
      <c r="UVC48" s="19" t="s">
        <v>1440</v>
      </c>
      <c r="UVD48" s="19" t="s">
        <v>1440</v>
      </c>
      <c r="UVE48" s="19" t="s">
        <v>1440</v>
      </c>
      <c r="UVF48" s="19" t="s">
        <v>1440</v>
      </c>
      <c r="UVG48" s="19" t="s">
        <v>1440</v>
      </c>
      <c r="UVH48" s="19" t="s">
        <v>1440</v>
      </c>
      <c r="UVI48" s="19" t="s">
        <v>1440</v>
      </c>
      <c r="UVJ48" s="19" t="s">
        <v>1440</v>
      </c>
      <c r="UVK48" s="19" t="s">
        <v>1440</v>
      </c>
      <c r="UVL48" s="19" t="s">
        <v>1440</v>
      </c>
      <c r="UVM48" s="19" t="s">
        <v>1440</v>
      </c>
      <c r="UVN48" s="19" t="s">
        <v>1440</v>
      </c>
      <c r="UVO48" s="19" t="s">
        <v>1440</v>
      </c>
      <c r="UVP48" s="19" t="s">
        <v>1440</v>
      </c>
      <c r="UVQ48" s="19" t="s">
        <v>1440</v>
      </c>
      <c r="UVR48" s="19" t="s">
        <v>1440</v>
      </c>
      <c r="UVS48" s="19" t="s">
        <v>1440</v>
      </c>
      <c r="UVT48" s="19" t="s">
        <v>1440</v>
      </c>
      <c r="UVU48" s="19" t="s">
        <v>1440</v>
      </c>
      <c r="UVV48" s="19" t="s">
        <v>1440</v>
      </c>
      <c r="UVW48" s="19" t="s">
        <v>1440</v>
      </c>
      <c r="UVX48" s="19" t="s">
        <v>1440</v>
      </c>
      <c r="UVY48" s="19" t="s">
        <v>1440</v>
      </c>
      <c r="UVZ48" s="19" t="s">
        <v>1440</v>
      </c>
      <c r="UWA48" s="19" t="s">
        <v>1440</v>
      </c>
      <c r="UWB48" s="19" t="s">
        <v>1440</v>
      </c>
      <c r="UWC48" s="19" t="s">
        <v>1440</v>
      </c>
      <c r="UWD48" s="19" t="s">
        <v>1440</v>
      </c>
      <c r="UWE48" s="19" t="s">
        <v>1440</v>
      </c>
      <c r="UWF48" s="19" t="s">
        <v>1440</v>
      </c>
      <c r="UWG48" s="19" t="s">
        <v>1440</v>
      </c>
      <c r="UWH48" s="19" t="s">
        <v>1440</v>
      </c>
      <c r="UWI48" s="19" t="s">
        <v>1440</v>
      </c>
      <c r="UWJ48" s="19" t="s">
        <v>1440</v>
      </c>
      <c r="UWK48" s="19" t="s">
        <v>1440</v>
      </c>
      <c r="UWL48" s="19" t="s">
        <v>1440</v>
      </c>
      <c r="UWM48" s="19" t="s">
        <v>1440</v>
      </c>
      <c r="UWN48" s="19" t="s">
        <v>1440</v>
      </c>
      <c r="UWO48" s="19" t="s">
        <v>1440</v>
      </c>
      <c r="UWP48" s="19" t="s">
        <v>1440</v>
      </c>
      <c r="UWQ48" s="19" t="s">
        <v>1440</v>
      </c>
      <c r="UWR48" s="19" t="s">
        <v>1440</v>
      </c>
      <c r="UWS48" s="19" t="s">
        <v>1440</v>
      </c>
      <c r="UWT48" s="19" t="s">
        <v>1440</v>
      </c>
      <c r="UWU48" s="19" t="s">
        <v>1440</v>
      </c>
      <c r="UWV48" s="19" t="s">
        <v>1440</v>
      </c>
      <c r="UWW48" s="19" t="s">
        <v>1440</v>
      </c>
      <c r="UWX48" s="19" t="s">
        <v>1440</v>
      </c>
      <c r="UWY48" s="19" t="s">
        <v>1440</v>
      </c>
      <c r="UWZ48" s="19" t="s">
        <v>1440</v>
      </c>
      <c r="UXA48" s="19" t="s">
        <v>1440</v>
      </c>
      <c r="UXB48" s="19" t="s">
        <v>1440</v>
      </c>
      <c r="UXC48" s="19" t="s">
        <v>1440</v>
      </c>
      <c r="UXD48" s="19" t="s">
        <v>1440</v>
      </c>
      <c r="UXE48" s="19" t="s">
        <v>1440</v>
      </c>
      <c r="UXF48" s="19" t="s">
        <v>1440</v>
      </c>
      <c r="UXG48" s="19" t="s">
        <v>1440</v>
      </c>
      <c r="UXH48" s="19" t="s">
        <v>1440</v>
      </c>
      <c r="UXI48" s="19" t="s">
        <v>1440</v>
      </c>
      <c r="UXJ48" s="19" t="s">
        <v>1440</v>
      </c>
      <c r="UXK48" s="19" t="s">
        <v>1440</v>
      </c>
      <c r="UXL48" s="19" t="s">
        <v>1440</v>
      </c>
      <c r="UXM48" s="19" t="s">
        <v>1440</v>
      </c>
      <c r="UXN48" s="19" t="s">
        <v>1440</v>
      </c>
      <c r="UXO48" s="19" t="s">
        <v>1440</v>
      </c>
      <c r="UXP48" s="19" t="s">
        <v>1440</v>
      </c>
      <c r="UXQ48" s="19" t="s">
        <v>1440</v>
      </c>
      <c r="UXR48" s="19" t="s">
        <v>1440</v>
      </c>
      <c r="UXS48" s="19" t="s">
        <v>1440</v>
      </c>
      <c r="UXT48" s="19" t="s">
        <v>1440</v>
      </c>
      <c r="UXU48" s="19" t="s">
        <v>1440</v>
      </c>
      <c r="UXV48" s="19" t="s">
        <v>1440</v>
      </c>
      <c r="UXW48" s="19" t="s">
        <v>1440</v>
      </c>
      <c r="UXX48" s="19" t="s">
        <v>1440</v>
      </c>
      <c r="UXY48" s="19" t="s">
        <v>1440</v>
      </c>
      <c r="UXZ48" s="19" t="s">
        <v>1440</v>
      </c>
      <c r="UYA48" s="19" t="s">
        <v>1440</v>
      </c>
      <c r="UYB48" s="19" t="s">
        <v>1440</v>
      </c>
      <c r="UYC48" s="19" t="s">
        <v>1440</v>
      </c>
      <c r="UYD48" s="19" t="s">
        <v>1440</v>
      </c>
      <c r="UYE48" s="19" t="s">
        <v>1440</v>
      </c>
      <c r="UYF48" s="19" t="s">
        <v>1440</v>
      </c>
      <c r="UYG48" s="19" t="s">
        <v>1440</v>
      </c>
      <c r="UYH48" s="19" t="s">
        <v>1440</v>
      </c>
      <c r="UYI48" s="19" t="s">
        <v>1440</v>
      </c>
      <c r="UYJ48" s="19" t="s">
        <v>1440</v>
      </c>
      <c r="UYK48" s="19" t="s">
        <v>1440</v>
      </c>
      <c r="UYL48" s="19" t="s">
        <v>1440</v>
      </c>
      <c r="UYM48" s="19" t="s">
        <v>1440</v>
      </c>
      <c r="UYN48" s="19" t="s">
        <v>1440</v>
      </c>
      <c r="UYO48" s="19" t="s">
        <v>1440</v>
      </c>
      <c r="UYP48" s="19" t="s">
        <v>1440</v>
      </c>
      <c r="UYQ48" s="19" t="s">
        <v>1440</v>
      </c>
      <c r="UYR48" s="19" t="s">
        <v>1440</v>
      </c>
      <c r="UYS48" s="19" t="s">
        <v>1440</v>
      </c>
      <c r="UYT48" s="19" t="s">
        <v>1440</v>
      </c>
      <c r="UYU48" s="19" t="s">
        <v>1440</v>
      </c>
      <c r="UYV48" s="19" t="s">
        <v>1440</v>
      </c>
      <c r="UYW48" s="19" t="s">
        <v>1440</v>
      </c>
      <c r="UYX48" s="19" t="s">
        <v>1440</v>
      </c>
      <c r="UYY48" s="19" t="s">
        <v>1440</v>
      </c>
      <c r="UYZ48" s="19" t="s">
        <v>1440</v>
      </c>
      <c r="UZA48" s="19" t="s">
        <v>1440</v>
      </c>
      <c r="UZB48" s="19" t="s">
        <v>1440</v>
      </c>
      <c r="UZC48" s="19" t="s">
        <v>1440</v>
      </c>
      <c r="UZD48" s="19" t="s">
        <v>1440</v>
      </c>
      <c r="UZE48" s="19" t="s">
        <v>1440</v>
      </c>
      <c r="UZF48" s="19" t="s">
        <v>1440</v>
      </c>
      <c r="UZG48" s="19" t="s">
        <v>1440</v>
      </c>
      <c r="UZH48" s="19" t="s">
        <v>1440</v>
      </c>
      <c r="UZI48" s="19" t="s">
        <v>1440</v>
      </c>
      <c r="UZJ48" s="19" t="s">
        <v>1440</v>
      </c>
      <c r="UZK48" s="19" t="s">
        <v>1440</v>
      </c>
      <c r="UZL48" s="19" t="s">
        <v>1440</v>
      </c>
      <c r="UZM48" s="19" t="s">
        <v>1440</v>
      </c>
      <c r="UZN48" s="19" t="s">
        <v>1440</v>
      </c>
      <c r="UZO48" s="19" t="s">
        <v>1440</v>
      </c>
      <c r="UZP48" s="19" t="s">
        <v>1440</v>
      </c>
      <c r="UZQ48" s="19" t="s">
        <v>1440</v>
      </c>
      <c r="UZR48" s="19" t="s">
        <v>1440</v>
      </c>
      <c r="UZS48" s="19" t="s">
        <v>1440</v>
      </c>
      <c r="UZT48" s="19" t="s">
        <v>1440</v>
      </c>
      <c r="UZU48" s="19" t="s">
        <v>1440</v>
      </c>
      <c r="UZV48" s="19" t="s">
        <v>1440</v>
      </c>
      <c r="UZW48" s="19" t="s">
        <v>1440</v>
      </c>
      <c r="UZX48" s="19" t="s">
        <v>1440</v>
      </c>
      <c r="UZY48" s="19" t="s">
        <v>1440</v>
      </c>
      <c r="UZZ48" s="19" t="s">
        <v>1440</v>
      </c>
      <c r="VAA48" s="19" t="s">
        <v>1440</v>
      </c>
      <c r="VAB48" s="19" t="s">
        <v>1440</v>
      </c>
      <c r="VAC48" s="19" t="s">
        <v>1440</v>
      </c>
      <c r="VAD48" s="19" t="s">
        <v>1440</v>
      </c>
      <c r="VAE48" s="19" t="s">
        <v>1440</v>
      </c>
      <c r="VAF48" s="19" t="s">
        <v>1440</v>
      </c>
      <c r="VAG48" s="19" t="s">
        <v>1440</v>
      </c>
      <c r="VAH48" s="19" t="s">
        <v>1440</v>
      </c>
      <c r="VAI48" s="19" t="s">
        <v>1440</v>
      </c>
      <c r="VAJ48" s="19" t="s">
        <v>1440</v>
      </c>
      <c r="VAK48" s="19" t="s">
        <v>1440</v>
      </c>
      <c r="VAL48" s="19" t="s">
        <v>1440</v>
      </c>
      <c r="VAM48" s="19" t="s">
        <v>1440</v>
      </c>
      <c r="VAN48" s="19" t="s">
        <v>1440</v>
      </c>
      <c r="VAO48" s="19" t="s">
        <v>1440</v>
      </c>
      <c r="VAP48" s="19" t="s">
        <v>1440</v>
      </c>
      <c r="VAQ48" s="19" t="s">
        <v>1440</v>
      </c>
      <c r="VAR48" s="19" t="s">
        <v>1440</v>
      </c>
      <c r="VAS48" s="19" t="s">
        <v>1440</v>
      </c>
      <c r="VAT48" s="19" t="s">
        <v>1440</v>
      </c>
      <c r="VAU48" s="19" t="s">
        <v>1440</v>
      </c>
      <c r="VAV48" s="19" t="s">
        <v>1440</v>
      </c>
      <c r="VAW48" s="19" t="s">
        <v>1440</v>
      </c>
      <c r="VAX48" s="19" t="s">
        <v>1440</v>
      </c>
      <c r="VAY48" s="19" t="s">
        <v>1440</v>
      </c>
      <c r="VAZ48" s="19" t="s">
        <v>1440</v>
      </c>
      <c r="VBA48" s="19" t="s">
        <v>1440</v>
      </c>
      <c r="VBB48" s="19" t="s">
        <v>1440</v>
      </c>
      <c r="VBC48" s="19" t="s">
        <v>1440</v>
      </c>
      <c r="VBD48" s="19" t="s">
        <v>1440</v>
      </c>
      <c r="VBE48" s="19" t="s">
        <v>1440</v>
      </c>
      <c r="VBF48" s="19" t="s">
        <v>1440</v>
      </c>
      <c r="VBG48" s="19" t="s">
        <v>1440</v>
      </c>
      <c r="VBH48" s="19" t="s">
        <v>1440</v>
      </c>
      <c r="VBI48" s="19" t="s">
        <v>1440</v>
      </c>
      <c r="VBJ48" s="19" t="s">
        <v>1440</v>
      </c>
      <c r="VBK48" s="19" t="s">
        <v>1440</v>
      </c>
      <c r="VBL48" s="19" t="s">
        <v>1440</v>
      </c>
      <c r="VBM48" s="19" t="s">
        <v>1440</v>
      </c>
      <c r="VBN48" s="19" t="s">
        <v>1440</v>
      </c>
      <c r="VBO48" s="19" t="s">
        <v>1440</v>
      </c>
      <c r="VBP48" s="19" t="s">
        <v>1440</v>
      </c>
      <c r="VBQ48" s="19" t="s">
        <v>1440</v>
      </c>
      <c r="VBR48" s="19" t="s">
        <v>1440</v>
      </c>
      <c r="VBS48" s="19" t="s">
        <v>1440</v>
      </c>
      <c r="VBT48" s="19" t="s">
        <v>1440</v>
      </c>
      <c r="VBU48" s="19" t="s">
        <v>1440</v>
      </c>
      <c r="VBV48" s="19" t="s">
        <v>1440</v>
      </c>
      <c r="VBW48" s="19" t="s">
        <v>1440</v>
      </c>
      <c r="VBX48" s="19" t="s">
        <v>1440</v>
      </c>
      <c r="VBY48" s="19" t="s">
        <v>1440</v>
      </c>
      <c r="VBZ48" s="19" t="s">
        <v>1440</v>
      </c>
      <c r="VCA48" s="19" t="s">
        <v>1440</v>
      </c>
      <c r="VCB48" s="19" t="s">
        <v>1440</v>
      </c>
      <c r="VCC48" s="19" t="s">
        <v>1440</v>
      </c>
      <c r="VCD48" s="19" t="s">
        <v>1440</v>
      </c>
      <c r="VCE48" s="19" t="s">
        <v>1440</v>
      </c>
      <c r="VCF48" s="19" t="s">
        <v>1440</v>
      </c>
      <c r="VCG48" s="19" t="s">
        <v>1440</v>
      </c>
      <c r="VCH48" s="19" t="s">
        <v>1440</v>
      </c>
      <c r="VCI48" s="19" t="s">
        <v>1440</v>
      </c>
      <c r="VCJ48" s="19" t="s">
        <v>1440</v>
      </c>
      <c r="VCK48" s="19" t="s">
        <v>1440</v>
      </c>
      <c r="VCL48" s="19" t="s">
        <v>1440</v>
      </c>
      <c r="VCM48" s="19" t="s">
        <v>1440</v>
      </c>
      <c r="VCN48" s="19" t="s">
        <v>1440</v>
      </c>
      <c r="VCO48" s="19" t="s">
        <v>1440</v>
      </c>
      <c r="VCP48" s="19" t="s">
        <v>1440</v>
      </c>
      <c r="VCQ48" s="19" t="s">
        <v>1440</v>
      </c>
      <c r="VCR48" s="19" t="s">
        <v>1440</v>
      </c>
      <c r="VCS48" s="19" t="s">
        <v>1440</v>
      </c>
      <c r="VCT48" s="19" t="s">
        <v>1440</v>
      </c>
      <c r="VCU48" s="19" t="s">
        <v>1440</v>
      </c>
      <c r="VCV48" s="19" t="s">
        <v>1440</v>
      </c>
      <c r="VCW48" s="19" t="s">
        <v>1440</v>
      </c>
      <c r="VCX48" s="19" t="s">
        <v>1440</v>
      </c>
      <c r="VCY48" s="19" t="s">
        <v>1440</v>
      </c>
      <c r="VCZ48" s="19" t="s">
        <v>1440</v>
      </c>
      <c r="VDA48" s="19" t="s">
        <v>1440</v>
      </c>
      <c r="VDB48" s="19" t="s">
        <v>1440</v>
      </c>
      <c r="VDC48" s="19" t="s">
        <v>1440</v>
      </c>
      <c r="VDD48" s="19" t="s">
        <v>1440</v>
      </c>
      <c r="VDE48" s="19" t="s">
        <v>1440</v>
      </c>
      <c r="VDF48" s="19" t="s">
        <v>1440</v>
      </c>
      <c r="VDG48" s="19" t="s">
        <v>1440</v>
      </c>
      <c r="VDH48" s="19" t="s">
        <v>1440</v>
      </c>
      <c r="VDI48" s="19" t="s">
        <v>1440</v>
      </c>
      <c r="VDJ48" s="19" t="s">
        <v>1440</v>
      </c>
      <c r="VDK48" s="19" t="s">
        <v>1440</v>
      </c>
      <c r="VDL48" s="19" t="s">
        <v>1440</v>
      </c>
      <c r="VDM48" s="19" t="s">
        <v>1440</v>
      </c>
      <c r="VDN48" s="19" t="s">
        <v>1440</v>
      </c>
      <c r="VDO48" s="19" t="s">
        <v>1440</v>
      </c>
      <c r="VDP48" s="19" t="s">
        <v>1440</v>
      </c>
      <c r="VDQ48" s="19" t="s">
        <v>1440</v>
      </c>
      <c r="VDR48" s="19" t="s">
        <v>1440</v>
      </c>
      <c r="VDS48" s="19" t="s">
        <v>1440</v>
      </c>
      <c r="VDT48" s="19" t="s">
        <v>1440</v>
      </c>
      <c r="VDU48" s="19" t="s">
        <v>1440</v>
      </c>
      <c r="VDV48" s="19" t="s">
        <v>1440</v>
      </c>
      <c r="VDW48" s="19" t="s">
        <v>1440</v>
      </c>
      <c r="VDX48" s="19" t="s">
        <v>1440</v>
      </c>
      <c r="VDY48" s="19" t="s">
        <v>1440</v>
      </c>
      <c r="VDZ48" s="19" t="s">
        <v>1440</v>
      </c>
      <c r="VEA48" s="19" t="s">
        <v>1440</v>
      </c>
      <c r="VEB48" s="19" t="s">
        <v>1440</v>
      </c>
      <c r="VEC48" s="19" t="s">
        <v>1440</v>
      </c>
      <c r="VED48" s="19" t="s">
        <v>1440</v>
      </c>
      <c r="VEE48" s="19" t="s">
        <v>1440</v>
      </c>
      <c r="VEF48" s="19" t="s">
        <v>1440</v>
      </c>
      <c r="VEG48" s="19" t="s">
        <v>1440</v>
      </c>
      <c r="VEH48" s="19" t="s">
        <v>1440</v>
      </c>
      <c r="VEI48" s="19" t="s">
        <v>1440</v>
      </c>
      <c r="VEJ48" s="19" t="s">
        <v>1440</v>
      </c>
      <c r="VEK48" s="19" t="s">
        <v>1440</v>
      </c>
      <c r="VEL48" s="19" t="s">
        <v>1440</v>
      </c>
      <c r="VEM48" s="19" t="s">
        <v>1440</v>
      </c>
      <c r="VEN48" s="19" t="s">
        <v>1440</v>
      </c>
      <c r="VEO48" s="19" t="s">
        <v>1440</v>
      </c>
      <c r="VEP48" s="19" t="s">
        <v>1440</v>
      </c>
      <c r="VEQ48" s="19" t="s">
        <v>1440</v>
      </c>
      <c r="VER48" s="19" t="s">
        <v>1440</v>
      </c>
      <c r="VES48" s="19" t="s">
        <v>1440</v>
      </c>
      <c r="VET48" s="19" t="s">
        <v>1440</v>
      </c>
      <c r="VEU48" s="19" t="s">
        <v>1440</v>
      </c>
      <c r="VEV48" s="19" t="s">
        <v>1440</v>
      </c>
      <c r="VEW48" s="19" t="s">
        <v>1440</v>
      </c>
      <c r="VEX48" s="19" t="s">
        <v>1440</v>
      </c>
      <c r="VEY48" s="19" t="s">
        <v>1440</v>
      </c>
      <c r="VEZ48" s="19" t="s">
        <v>1440</v>
      </c>
      <c r="VFA48" s="19" t="s">
        <v>1440</v>
      </c>
      <c r="VFB48" s="19" t="s">
        <v>1440</v>
      </c>
      <c r="VFC48" s="19" t="s">
        <v>1440</v>
      </c>
      <c r="VFD48" s="19" t="s">
        <v>1440</v>
      </c>
      <c r="VFE48" s="19" t="s">
        <v>1440</v>
      </c>
      <c r="VFF48" s="19" t="s">
        <v>1440</v>
      </c>
      <c r="VFG48" s="19" t="s">
        <v>1440</v>
      </c>
      <c r="VFH48" s="19" t="s">
        <v>1440</v>
      </c>
      <c r="VFI48" s="19" t="s">
        <v>1440</v>
      </c>
      <c r="VFJ48" s="19" t="s">
        <v>1440</v>
      </c>
      <c r="VFK48" s="19" t="s">
        <v>1440</v>
      </c>
      <c r="VFL48" s="19" t="s">
        <v>1440</v>
      </c>
      <c r="VFM48" s="19" t="s">
        <v>1440</v>
      </c>
      <c r="VFN48" s="19" t="s">
        <v>1440</v>
      </c>
      <c r="VFO48" s="19" t="s">
        <v>1440</v>
      </c>
      <c r="VFP48" s="19" t="s">
        <v>1440</v>
      </c>
      <c r="VFQ48" s="19" t="s">
        <v>1440</v>
      </c>
      <c r="VFR48" s="19" t="s">
        <v>1440</v>
      </c>
      <c r="VFS48" s="19" t="s">
        <v>1440</v>
      </c>
      <c r="VFT48" s="19" t="s">
        <v>1440</v>
      </c>
      <c r="VFU48" s="19" t="s">
        <v>1440</v>
      </c>
      <c r="VFV48" s="19" t="s">
        <v>1440</v>
      </c>
      <c r="VFW48" s="19" t="s">
        <v>1440</v>
      </c>
      <c r="VFX48" s="19" t="s">
        <v>1440</v>
      </c>
      <c r="VFY48" s="19" t="s">
        <v>1440</v>
      </c>
      <c r="VFZ48" s="19" t="s">
        <v>1440</v>
      </c>
      <c r="VGA48" s="19" t="s">
        <v>1440</v>
      </c>
      <c r="VGB48" s="19" t="s">
        <v>1440</v>
      </c>
      <c r="VGC48" s="19" t="s">
        <v>1440</v>
      </c>
      <c r="VGD48" s="19" t="s">
        <v>1440</v>
      </c>
      <c r="VGE48" s="19" t="s">
        <v>1440</v>
      </c>
      <c r="VGF48" s="19" t="s">
        <v>1440</v>
      </c>
      <c r="VGG48" s="19" t="s">
        <v>1440</v>
      </c>
      <c r="VGH48" s="19" t="s">
        <v>1440</v>
      </c>
      <c r="VGI48" s="19" t="s">
        <v>1440</v>
      </c>
      <c r="VGJ48" s="19" t="s">
        <v>1440</v>
      </c>
      <c r="VGK48" s="19" t="s">
        <v>1440</v>
      </c>
      <c r="VGL48" s="19" t="s">
        <v>1440</v>
      </c>
      <c r="VGM48" s="19" t="s">
        <v>1440</v>
      </c>
      <c r="VGN48" s="19" t="s">
        <v>1440</v>
      </c>
      <c r="VGO48" s="19" t="s">
        <v>1440</v>
      </c>
      <c r="VGP48" s="19" t="s">
        <v>1440</v>
      </c>
      <c r="VGQ48" s="19" t="s">
        <v>1440</v>
      </c>
      <c r="VGR48" s="19" t="s">
        <v>1440</v>
      </c>
      <c r="VGS48" s="19" t="s">
        <v>1440</v>
      </c>
      <c r="VGT48" s="19" t="s">
        <v>1440</v>
      </c>
      <c r="VGU48" s="19" t="s">
        <v>1440</v>
      </c>
      <c r="VGV48" s="19" t="s">
        <v>1440</v>
      </c>
      <c r="VGW48" s="19" t="s">
        <v>1440</v>
      </c>
      <c r="VGX48" s="19" t="s">
        <v>1440</v>
      </c>
      <c r="VGY48" s="19" t="s">
        <v>1440</v>
      </c>
      <c r="VGZ48" s="19" t="s">
        <v>1440</v>
      </c>
      <c r="VHA48" s="19" t="s">
        <v>1440</v>
      </c>
      <c r="VHB48" s="19" t="s">
        <v>1440</v>
      </c>
      <c r="VHC48" s="19" t="s">
        <v>1440</v>
      </c>
      <c r="VHD48" s="19" t="s">
        <v>1440</v>
      </c>
      <c r="VHE48" s="19" t="s">
        <v>1440</v>
      </c>
      <c r="VHF48" s="19" t="s">
        <v>1440</v>
      </c>
      <c r="VHG48" s="19" t="s">
        <v>1440</v>
      </c>
      <c r="VHH48" s="19" t="s">
        <v>1440</v>
      </c>
      <c r="VHI48" s="19" t="s">
        <v>1440</v>
      </c>
      <c r="VHJ48" s="19" t="s">
        <v>1440</v>
      </c>
      <c r="VHK48" s="19" t="s">
        <v>1440</v>
      </c>
      <c r="VHL48" s="19" t="s">
        <v>1440</v>
      </c>
      <c r="VHM48" s="19" t="s">
        <v>1440</v>
      </c>
      <c r="VHN48" s="19" t="s">
        <v>1440</v>
      </c>
      <c r="VHO48" s="19" t="s">
        <v>1440</v>
      </c>
      <c r="VHP48" s="19" t="s">
        <v>1440</v>
      </c>
      <c r="VHQ48" s="19" t="s">
        <v>1440</v>
      </c>
      <c r="VHR48" s="19" t="s">
        <v>1440</v>
      </c>
      <c r="VHS48" s="19" t="s">
        <v>1440</v>
      </c>
      <c r="VHT48" s="19" t="s">
        <v>1440</v>
      </c>
      <c r="VHU48" s="19" t="s">
        <v>1440</v>
      </c>
      <c r="VHV48" s="19" t="s">
        <v>1440</v>
      </c>
      <c r="VHW48" s="19" t="s">
        <v>1440</v>
      </c>
      <c r="VHX48" s="19" t="s">
        <v>1440</v>
      </c>
      <c r="VHY48" s="19" t="s">
        <v>1440</v>
      </c>
      <c r="VHZ48" s="19" t="s">
        <v>1440</v>
      </c>
      <c r="VIA48" s="19" t="s">
        <v>1440</v>
      </c>
      <c r="VIB48" s="19" t="s">
        <v>1440</v>
      </c>
      <c r="VIC48" s="19" t="s">
        <v>1440</v>
      </c>
      <c r="VID48" s="19" t="s">
        <v>1440</v>
      </c>
      <c r="VIE48" s="19" t="s">
        <v>1440</v>
      </c>
      <c r="VIF48" s="19" t="s">
        <v>1440</v>
      </c>
      <c r="VIG48" s="19" t="s">
        <v>1440</v>
      </c>
      <c r="VIH48" s="19" t="s">
        <v>1440</v>
      </c>
      <c r="VII48" s="19" t="s">
        <v>1440</v>
      </c>
      <c r="VIJ48" s="19" t="s">
        <v>1440</v>
      </c>
      <c r="VIK48" s="19" t="s">
        <v>1440</v>
      </c>
      <c r="VIL48" s="19" t="s">
        <v>1440</v>
      </c>
      <c r="VIM48" s="19" t="s">
        <v>1440</v>
      </c>
      <c r="VIN48" s="19" t="s">
        <v>1440</v>
      </c>
      <c r="VIO48" s="19" t="s">
        <v>1440</v>
      </c>
      <c r="VIP48" s="19" t="s">
        <v>1440</v>
      </c>
      <c r="VIQ48" s="19" t="s">
        <v>1440</v>
      </c>
      <c r="VIR48" s="19" t="s">
        <v>1440</v>
      </c>
      <c r="VIS48" s="19" t="s">
        <v>1440</v>
      </c>
      <c r="VIT48" s="19" t="s">
        <v>1440</v>
      </c>
      <c r="VIU48" s="19" t="s">
        <v>1440</v>
      </c>
      <c r="VIV48" s="19" t="s">
        <v>1440</v>
      </c>
      <c r="VIW48" s="19" t="s">
        <v>1440</v>
      </c>
      <c r="VIX48" s="19" t="s">
        <v>1440</v>
      </c>
      <c r="VIY48" s="19" t="s">
        <v>1440</v>
      </c>
      <c r="VIZ48" s="19" t="s">
        <v>1440</v>
      </c>
      <c r="VJA48" s="19" t="s">
        <v>1440</v>
      </c>
      <c r="VJB48" s="19" t="s">
        <v>1440</v>
      </c>
      <c r="VJC48" s="19" t="s">
        <v>1440</v>
      </c>
      <c r="VJD48" s="19" t="s">
        <v>1440</v>
      </c>
      <c r="VJE48" s="19" t="s">
        <v>1440</v>
      </c>
      <c r="VJF48" s="19" t="s">
        <v>1440</v>
      </c>
      <c r="VJG48" s="19" t="s">
        <v>1440</v>
      </c>
      <c r="VJH48" s="19" t="s">
        <v>1440</v>
      </c>
      <c r="VJI48" s="19" t="s">
        <v>1440</v>
      </c>
      <c r="VJJ48" s="19" t="s">
        <v>1440</v>
      </c>
      <c r="VJK48" s="19" t="s">
        <v>1440</v>
      </c>
      <c r="VJL48" s="19" t="s">
        <v>1440</v>
      </c>
      <c r="VJM48" s="19" t="s">
        <v>1440</v>
      </c>
      <c r="VJN48" s="19" t="s">
        <v>1440</v>
      </c>
      <c r="VJO48" s="19" t="s">
        <v>1440</v>
      </c>
      <c r="VJP48" s="19" t="s">
        <v>1440</v>
      </c>
      <c r="VJQ48" s="19" t="s">
        <v>1440</v>
      </c>
      <c r="VJR48" s="19" t="s">
        <v>1440</v>
      </c>
      <c r="VJS48" s="19" t="s">
        <v>1440</v>
      </c>
      <c r="VJT48" s="19" t="s">
        <v>1440</v>
      </c>
      <c r="VJU48" s="19" t="s">
        <v>1440</v>
      </c>
      <c r="VJV48" s="19" t="s">
        <v>1440</v>
      </c>
      <c r="VJW48" s="19" t="s">
        <v>1440</v>
      </c>
      <c r="VJX48" s="19" t="s">
        <v>1440</v>
      </c>
      <c r="VJY48" s="19" t="s">
        <v>1440</v>
      </c>
      <c r="VJZ48" s="19" t="s">
        <v>1440</v>
      </c>
      <c r="VKA48" s="19" t="s">
        <v>1440</v>
      </c>
      <c r="VKB48" s="19" t="s">
        <v>1440</v>
      </c>
      <c r="VKC48" s="19" t="s">
        <v>1440</v>
      </c>
      <c r="VKD48" s="19" t="s">
        <v>1440</v>
      </c>
      <c r="VKE48" s="19" t="s">
        <v>1440</v>
      </c>
      <c r="VKF48" s="19" t="s">
        <v>1440</v>
      </c>
      <c r="VKG48" s="19" t="s">
        <v>1440</v>
      </c>
      <c r="VKH48" s="19" t="s">
        <v>1440</v>
      </c>
      <c r="VKI48" s="19" t="s">
        <v>1440</v>
      </c>
      <c r="VKJ48" s="19" t="s">
        <v>1440</v>
      </c>
      <c r="VKK48" s="19" t="s">
        <v>1440</v>
      </c>
      <c r="VKL48" s="19" t="s">
        <v>1440</v>
      </c>
      <c r="VKM48" s="19" t="s">
        <v>1440</v>
      </c>
      <c r="VKN48" s="19" t="s">
        <v>1440</v>
      </c>
      <c r="VKO48" s="19" t="s">
        <v>1440</v>
      </c>
      <c r="VKP48" s="19" t="s">
        <v>1440</v>
      </c>
      <c r="VKQ48" s="19" t="s">
        <v>1440</v>
      </c>
      <c r="VKR48" s="19" t="s">
        <v>1440</v>
      </c>
      <c r="VKS48" s="19" t="s">
        <v>1440</v>
      </c>
      <c r="VKT48" s="19" t="s">
        <v>1440</v>
      </c>
      <c r="VKU48" s="19" t="s">
        <v>1440</v>
      </c>
      <c r="VKV48" s="19" t="s">
        <v>1440</v>
      </c>
      <c r="VKW48" s="19" t="s">
        <v>1440</v>
      </c>
      <c r="VKX48" s="19" t="s">
        <v>1440</v>
      </c>
      <c r="VKY48" s="19" t="s">
        <v>1440</v>
      </c>
      <c r="VKZ48" s="19" t="s">
        <v>1440</v>
      </c>
      <c r="VLA48" s="19" t="s">
        <v>1440</v>
      </c>
      <c r="VLB48" s="19" t="s">
        <v>1440</v>
      </c>
      <c r="VLC48" s="19" t="s">
        <v>1440</v>
      </c>
      <c r="VLD48" s="19" t="s">
        <v>1440</v>
      </c>
      <c r="VLE48" s="19" t="s">
        <v>1440</v>
      </c>
      <c r="VLF48" s="19" t="s">
        <v>1440</v>
      </c>
      <c r="VLG48" s="19" t="s">
        <v>1440</v>
      </c>
      <c r="VLH48" s="19" t="s">
        <v>1440</v>
      </c>
      <c r="VLI48" s="19" t="s">
        <v>1440</v>
      </c>
      <c r="VLJ48" s="19" t="s">
        <v>1440</v>
      </c>
      <c r="VLK48" s="19" t="s">
        <v>1440</v>
      </c>
      <c r="VLL48" s="19" t="s">
        <v>1440</v>
      </c>
      <c r="VLM48" s="19" t="s">
        <v>1440</v>
      </c>
      <c r="VLN48" s="19" t="s">
        <v>1440</v>
      </c>
      <c r="VLO48" s="19" t="s">
        <v>1440</v>
      </c>
      <c r="VLP48" s="19" t="s">
        <v>1440</v>
      </c>
      <c r="VLQ48" s="19" t="s">
        <v>1440</v>
      </c>
      <c r="VLR48" s="19" t="s">
        <v>1440</v>
      </c>
      <c r="VLS48" s="19" t="s">
        <v>1440</v>
      </c>
      <c r="VLT48" s="19" t="s">
        <v>1440</v>
      </c>
      <c r="VLU48" s="19" t="s">
        <v>1440</v>
      </c>
      <c r="VLV48" s="19" t="s">
        <v>1440</v>
      </c>
      <c r="VLW48" s="19" t="s">
        <v>1440</v>
      </c>
      <c r="VLX48" s="19" t="s">
        <v>1440</v>
      </c>
      <c r="VLY48" s="19" t="s">
        <v>1440</v>
      </c>
      <c r="VLZ48" s="19" t="s">
        <v>1440</v>
      </c>
      <c r="VMA48" s="19" t="s">
        <v>1440</v>
      </c>
      <c r="VMB48" s="19" t="s">
        <v>1440</v>
      </c>
      <c r="VMC48" s="19" t="s">
        <v>1440</v>
      </c>
      <c r="VMD48" s="19" t="s">
        <v>1440</v>
      </c>
      <c r="VME48" s="19" t="s">
        <v>1440</v>
      </c>
      <c r="VMF48" s="19" t="s">
        <v>1440</v>
      </c>
      <c r="VMG48" s="19" t="s">
        <v>1440</v>
      </c>
      <c r="VMH48" s="19" t="s">
        <v>1440</v>
      </c>
      <c r="VMI48" s="19" t="s">
        <v>1440</v>
      </c>
      <c r="VMJ48" s="19" t="s">
        <v>1440</v>
      </c>
      <c r="VMK48" s="19" t="s">
        <v>1440</v>
      </c>
      <c r="VML48" s="19" t="s">
        <v>1440</v>
      </c>
      <c r="VMM48" s="19" t="s">
        <v>1440</v>
      </c>
      <c r="VMN48" s="19" t="s">
        <v>1440</v>
      </c>
      <c r="VMO48" s="19" t="s">
        <v>1440</v>
      </c>
      <c r="VMP48" s="19" t="s">
        <v>1440</v>
      </c>
      <c r="VMQ48" s="19" t="s">
        <v>1440</v>
      </c>
      <c r="VMR48" s="19" t="s">
        <v>1440</v>
      </c>
      <c r="VMS48" s="19" t="s">
        <v>1440</v>
      </c>
      <c r="VMT48" s="19" t="s">
        <v>1440</v>
      </c>
      <c r="VMU48" s="19" t="s">
        <v>1440</v>
      </c>
      <c r="VMV48" s="19" t="s">
        <v>1440</v>
      </c>
      <c r="VMW48" s="19" t="s">
        <v>1440</v>
      </c>
      <c r="VMX48" s="19" t="s">
        <v>1440</v>
      </c>
      <c r="VMY48" s="19" t="s">
        <v>1440</v>
      </c>
      <c r="VMZ48" s="19" t="s">
        <v>1440</v>
      </c>
      <c r="VNA48" s="19" t="s">
        <v>1440</v>
      </c>
      <c r="VNB48" s="19" t="s">
        <v>1440</v>
      </c>
      <c r="VNC48" s="19" t="s">
        <v>1440</v>
      </c>
      <c r="VND48" s="19" t="s">
        <v>1440</v>
      </c>
      <c r="VNE48" s="19" t="s">
        <v>1440</v>
      </c>
      <c r="VNF48" s="19" t="s">
        <v>1440</v>
      </c>
      <c r="VNG48" s="19" t="s">
        <v>1440</v>
      </c>
      <c r="VNH48" s="19" t="s">
        <v>1440</v>
      </c>
      <c r="VNI48" s="19" t="s">
        <v>1440</v>
      </c>
      <c r="VNJ48" s="19" t="s">
        <v>1440</v>
      </c>
      <c r="VNK48" s="19" t="s">
        <v>1440</v>
      </c>
      <c r="VNL48" s="19" t="s">
        <v>1440</v>
      </c>
      <c r="VNM48" s="19" t="s">
        <v>1440</v>
      </c>
      <c r="VNN48" s="19" t="s">
        <v>1440</v>
      </c>
      <c r="VNO48" s="19" t="s">
        <v>1440</v>
      </c>
      <c r="VNP48" s="19" t="s">
        <v>1440</v>
      </c>
      <c r="VNQ48" s="19" t="s">
        <v>1440</v>
      </c>
      <c r="VNR48" s="19" t="s">
        <v>1440</v>
      </c>
      <c r="VNS48" s="19" t="s">
        <v>1440</v>
      </c>
      <c r="VNT48" s="19" t="s">
        <v>1440</v>
      </c>
      <c r="VNU48" s="19" t="s">
        <v>1440</v>
      </c>
      <c r="VNV48" s="19" t="s">
        <v>1440</v>
      </c>
      <c r="VNW48" s="19" t="s">
        <v>1440</v>
      </c>
      <c r="VNX48" s="19" t="s">
        <v>1440</v>
      </c>
      <c r="VNY48" s="19" t="s">
        <v>1440</v>
      </c>
      <c r="VNZ48" s="19" t="s">
        <v>1440</v>
      </c>
      <c r="VOA48" s="19" t="s">
        <v>1440</v>
      </c>
      <c r="VOB48" s="19" t="s">
        <v>1440</v>
      </c>
      <c r="VOC48" s="19" t="s">
        <v>1440</v>
      </c>
      <c r="VOD48" s="19" t="s">
        <v>1440</v>
      </c>
      <c r="VOE48" s="19" t="s">
        <v>1440</v>
      </c>
      <c r="VOF48" s="19" t="s">
        <v>1440</v>
      </c>
      <c r="VOG48" s="19" t="s">
        <v>1440</v>
      </c>
      <c r="VOH48" s="19" t="s">
        <v>1440</v>
      </c>
      <c r="VOI48" s="19" t="s">
        <v>1440</v>
      </c>
      <c r="VOJ48" s="19" t="s">
        <v>1440</v>
      </c>
      <c r="VOK48" s="19" t="s">
        <v>1440</v>
      </c>
      <c r="VOL48" s="19" t="s">
        <v>1440</v>
      </c>
      <c r="VOM48" s="19" t="s">
        <v>1440</v>
      </c>
      <c r="VON48" s="19" t="s">
        <v>1440</v>
      </c>
      <c r="VOO48" s="19" t="s">
        <v>1440</v>
      </c>
      <c r="VOP48" s="19" t="s">
        <v>1440</v>
      </c>
      <c r="VOQ48" s="19" t="s">
        <v>1440</v>
      </c>
      <c r="VOR48" s="19" t="s">
        <v>1440</v>
      </c>
      <c r="VOS48" s="19" t="s">
        <v>1440</v>
      </c>
      <c r="VOT48" s="19" t="s">
        <v>1440</v>
      </c>
      <c r="VOU48" s="19" t="s">
        <v>1440</v>
      </c>
      <c r="VOV48" s="19" t="s">
        <v>1440</v>
      </c>
      <c r="VOW48" s="19" t="s">
        <v>1440</v>
      </c>
      <c r="VOX48" s="19" t="s">
        <v>1440</v>
      </c>
      <c r="VOY48" s="19" t="s">
        <v>1440</v>
      </c>
      <c r="VOZ48" s="19" t="s">
        <v>1440</v>
      </c>
      <c r="VPA48" s="19" t="s">
        <v>1440</v>
      </c>
      <c r="VPB48" s="19" t="s">
        <v>1440</v>
      </c>
      <c r="VPC48" s="19" t="s">
        <v>1440</v>
      </c>
      <c r="VPD48" s="19" t="s">
        <v>1440</v>
      </c>
      <c r="VPE48" s="19" t="s">
        <v>1440</v>
      </c>
      <c r="VPF48" s="19" t="s">
        <v>1440</v>
      </c>
      <c r="VPG48" s="19" t="s">
        <v>1440</v>
      </c>
      <c r="VPH48" s="19" t="s">
        <v>1440</v>
      </c>
      <c r="VPI48" s="19" t="s">
        <v>1440</v>
      </c>
      <c r="VPJ48" s="19" t="s">
        <v>1440</v>
      </c>
      <c r="VPK48" s="19" t="s">
        <v>1440</v>
      </c>
      <c r="VPL48" s="19" t="s">
        <v>1440</v>
      </c>
      <c r="VPM48" s="19" t="s">
        <v>1440</v>
      </c>
      <c r="VPN48" s="19" t="s">
        <v>1440</v>
      </c>
      <c r="VPO48" s="19" t="s">
        <v>1440</v>
      </c>
      <c r="VPP48" s="19" t="s">
        <v>1440</v>
      </c>
      <c r="VPQ48" s="19" t="s">
        <v>1440</v>
      </c>
      <c r="VPR48" s="19" t="s">
        <v>1440</v>
      </c>
      <c r="VPS48" s="19" t="s">
        <v>1440</v>
      </c>
      <c r="VPT48" s="19" t="s">
        <v>1440</v>
      </c>
      <c r="VPU48" s="19" t="s">
        <v>1440</v>
      </c>
      <c r="VPV48" s="19" t="s">
        <v>1440</v>
      </c>
      <c r="VPW48" s="19" t="s">
        <v>1440</v>
      </c>
      <c r="VPX48" s="19" t="s">
        <v>1440</v>
      </c>
      <c r="VPY48" s="19" t="s">
        <v>1440</v>
      </c>
      <c r="VPZ48" s="19" t="s">
        <v>1440</v>
      </c>
      <c r="VQA48" s="19" t="s">
        <v>1440</v>
      </c>
      <c r="VQB48" s="19" t="s">
        <v>1440</v>
      </c>
      <c r="VQC48" s="19" t="s">
        <v>1440</v>
      </c>
      <c r="VQD48" s="19" t="s">
        <v>1440</v>
      </c>
      <c r="VQE48" s="19" t="s">
        <v>1440</v>
      </c>
      <c r="VQF48" s="19" t="s">
        <v>1440</v>
      </c>
      <c r="VQG48" s="19" t="s">
        <v>1440</v>
      </c>
      <c r="VQH48" s="19" t="s">
        <v>1440</v>
      </c>
      <c r="VQI48" s="19" t="s">
        <v>1440</v>
      </c>
      <c r="VQJ48" s="19" t="s">
        <v>1440</v>
      </c>
      <c r="VQK48" s="19" t="s">
        <v>1440</v>
      </c>
      <c r="VQL48" s="19" t="s">
        <v>1440</v>
      </c>
      <c r="VQM48" s="19" t="s">
        <v>1440</v>
      </c>
      <c r="VQN48" s="19" t="s">
        <v>1440</v>
      </c>
      <c r="VQO48" s="19" t="s">
        <v>1440</v>
      </c>
      <c r="VQP48" s="19" t="s">
        <v>1440</v>
      </c>
      <c r="VQQ48" s="19" t="s">
        <v>1440</v>
      </c>
      <c r="VQR48" s="19" t="s">
        <v>1440</v>
      </c>
      <c r="VQS48" s="19" t="s">
        <v>1440</v>
      </c>
      <c r="VQT48" s="19" t="s">
        <v>1440</v>
      </c>
      <c r="VQU48" s="19" t="s">
        <v>1440</v>
      </c>
      <c r="VQV48" s="19" t="s">
        <v>1440</v>
      </c>
      <c r="VQW48" s="19" t="s">
        <v>1440</v>
      </c>
      <c r="VQX48" s="19" t="s">
        <v>1440</v>
      </c>
      <c r="VQY48" s="19" t="s">
        <v>1440</v>
      </c>
      <c r="VQZ48" s="19" t="s">
        <v>1440</v>
      </c>
      <c r="VRA48" s="19" t="s">
        <v>1440</v>
      </c>
      <c r="VRB48" s="19" t="s">
        <v>1440</v>
      </c>
      <c r="VRC48" s="19" t="s">
        <v>1440</v>
      </c>
      <c r="VRD48" s="19" t="s">
        <v>1440</v>
      </c>
      <c r="VRE48" s="19" t="s">
        <v>1440</v>
      </c>
      <c r="VRF48" s="19" t="s">
        <v>1440</v>
      </c>
      <c r="VRG48" s="19" t="s">
        <v>1440</v>
      </c>
      <c r="VRH48" s="19" t="s">
        <v>1440</v>
      </c>
      <c r="VRI48" s="19" t="s">
        <v>1440</v>
      </c>
      <c r="VRJ48" s="19" t="s">
        <v>1440</v>
      </c>
      <c r="VRK48" s="19" t="s">
        <v>1440</v>
      </c>
      <c r="VRL48" s="19" t="s">
        <v>1440</v>
      </c>
      <c r="VRM48" s="19" t="s">
        <v>1440</v>
      </c>
      <c r="VRN48" s="19" t="s">
        <v>1440</v>
      </c>
      <c r="VRO48" s="19" t="s">
        <v>1440</v>
      </c>
      <c r="VRP48" s="19" t="s">
        <v>1440</v>
      </c>
      <c r="VRQ48" s="19" t="s">
        <v>1440</v>
      </c>
      <c r="VRR48" s="19" t="s">
        <v>1440</v>
      </c>
      <c r="VRS48" s="19" t="s">
        <v>1440</v>
      </c>
      <c r="VRT48" s="19" t="s">
        <v>1440</v>
      </c>
      <c r="VRU48" s="19" t="s">
        <v>1440</v>
      </c>
      <c r="VRV48" s="19" t="s">
        <v>1440</v>
      </c>
      <c r="VRW48" s="19" t="s">
        <v>1440</v>
      </c>
      <c r="VRX48" s="19" t="s">
        <v>1440</v>
      </c>
      <c r="VRY48" s="19" t="s">
        <v>1440</v>
      </c>
      <c r="VRZ48" s="19" t="s">
        <v>1440</v>
      </c>
      <c r="VSA48" s="19" t="s">
        <v>1440</v>
      </c>
      <c r="VSB48" s="19" t="s">
        <v>1440</v>
      </c>
      <c r="VSC48" s="19" t="s">
        <v>1440</v>
      </c>
      <c r="VSD48" s="19" t="s">
        <v>1440</v>
      </c>
      <c r="VSE48" s="19" t="s">
        <v>1440</v>
      </c>
      <c r="VSF48" s="19" t="s">
        <v>1440</v>
      </c>
      <c r="VSG48" s="19" t="s">
        <v>1440</v>
      </c>
      <c r="VSH48" s="19" t="s">
        <v>1440</v>
      </c>
      <c r="VSI48" s="19" t="s">
        <v>1440</v>
      </c>
      <c r="VSJ48" s="19" t="s">
        <v>1440</v>
      </c>
      <c r="VSK48" s="19" t="s">
        <v>1440</v>
      </c>
      <c r="VSL48" s="19" t="s">
        <v>1440</v>
      </c>
      <c r="VSM48" s="19" t="s">
        <v>1440</v>
      </c>
      <c r="VSN48" s="19" t="s">
        <v>1440</v>
      </c>
      <c r="VSO48" s="19" t="s">
        <v>1440</v>
      </c>
      <c r="VSP48" s="19" t="s">
        <v>1440</v>
      </c>
      <c r="VSQ48" s="19" t="s">
        <v>1440</v>
      </c>
      <c r="VSR48" s="19" t="s">
        <v>1440</v>
      </c>
      <c r="VSS48" s="19" t="s">
        <v>1440</v>
      </c>
      <c r="VST48" s="19" t="s">
        <v>1440</v>
      </c>
      <c r="VSU48" s="19" t="s">
        <v>1440</v>
      </c>
      <c r="VSV48" s="19" t="s">
        <v>1440</v>
      </c>
      <c r="VSW48" s="19" t="s">
        <v>1440</v>
      </c>
      <c r="VSX48" s="19" t="s">
        <v>1440</v>
      </c>
      <c r="VSY48" s="19" t="s">
        <v>1440</v>
      </c>
      <c r="VSZ48" s="19" t="s">
        <v>1440</v>
      </c>
      <c r="VTA48" s="19" t="s">
        <v>1440</v>
      </c>
      <c r="VTB48" s="19" t="s">
        <v>1440</v>
      </c>
      <c r="VTC48" s="19" t="s">
        <v>1440</v>
      </c>
      <c r="VTD48" s="19" t="s">
        <v>1440</v>
      </c>
      <c r="VTE48" s="19" t="s">
        <v>1440</v>
      </c>
      <c r="VTF48" s="19" t="s">
        <v>1440</v>
      </c>
      <c r="VTG48" s="19" t="s">
        <v>1440</v>
      </c>
      <c r="VTH48" s="19" t="s">
        <v>1440</v>
      </c>
      <c r="VTI48" s="19" t="s">
        <v>1440</v>
      </c>
      <c r="VTJ48" s="19" t="s">
        <v>1440</v>
      </c>
      <c r="VTK48" s="19" t="s">
        <v>1440</v>
      </c>
      <c r="VTL48" s="19" t="s">
        <v>1440</v>
      </c>
      <c r="VTM48" s="19" t="s">
        <v>1440</v>
      </c>
      <c r="VTN48" s="19" t="s">
        <v>1440</v>
      </c>
      <c r="VTO48" s="19" t="s">
        <v>1440</v>
      </c>
      <c r="VTP48" s="19" t="s">
        <v>1440</v>
      </c>
      <c r="VTQ48" s="19" t="s">
        <v>1440</v>
      </c>
      <c r="VTR48" s="19" t="s">
        <v>1440</v>
      </c>
      <c r="VTS48" s="19" t="s">
        <v>1440</v>
      </c>
      <c r="VTT48" s="19" t="s">
        <v>1440</v>
      </c>
      <c r="VTU48" s="19" t="s">
        <v>1440</v>
      </c>
      <c r="VTV48" s="19" t="s">
        <v>1440</v>
      </c>
      <c r="VTW48" s="19" t="s">
        <v>1440</v>
      </c>
      <c r="VTX48" s="19" t="s">
        <v>1440</v>
      </c>
      <c r="VTY48" s="19" t="s">
        <v>1440</v>
      </c>
      <c r="VTZ48" s="19" t="s">
        <v>1440</v>
      </c>
      <c r="VUA48" s="19" t="s">
        <v>1440</v>
      </c>
      <c r="VUB48" s="19" t="s">
        <v>1440</v>
      </c>
      <c r="VUC48" s="19" t="s">
        <v>1440</v>
      </c>
      <c r="VUD48" s="19" t="s">
        <v>1440</v>
      </c>
      <c r="VUE48" s="19" t="s">
        <v>1440</v>
      </c>
      <c r="VUF48" s="19" t="s">
        <v>1440</v>
      </c>
      <c r="VUG48" s="19" t="s">
        <v>1440</v>
      </c>
      <c r="VUH48" s="19" t="s">
        <v>1440</v>
      </c>
      <c r="VUI48" s="19" t="s">
        <v>1440</v>
      </c>
      <c r="VUJ48" s="19" t="s">
        <v>1440</v>
      </c>
      <c r="VUK48" s="19" t="s">
        <v>1440</v>
      </c>
      <c r="VUL48" s="19" t="s">
        <v>1440</v>
      </c>
      <c r="VUM48" s="19" t="s">
        <v>1440</v>
      </c>
      <c r="VUN48" s="19" t="s">
        <v>1440</v>
      </c>
      <c r="VUO48" s="19" t="s">
        <v>1440</v>
      </c>
      <c r="VUP48" s="19" t="s">
        <v>1440</v>
      </c>
      <c r="VUQ48" s="19" t="s">
        <v>1440</v>
      </c>
      <c r="VUR48" s="19" t="s">
        <v>1440</v>
      </c>
      <c r="VUS48" s="19" t="s">
        <v>1440</v>
      </c>
      <c r="VUT48" s="19" t="s">
        <v>1440</v>
      </c>
      <c r="VUU48" s="19" t="s">
        <v>1440</v>
      </c>
      <c r="VUV48" s="19" t="s">
        <v>1440</v>
      </c>
      <c r="VUW48" s="19" t="s">
        <v>1440</v>
      </c>
      <c r="VUX48" s="19" t="s">
        <v>1440</v>
      </c>
      <c r="VUY48" s="19" t="s">
        <v>1440</v>
      </c>
      <c r="VUZ48" s="19" t="s">
        <v>1440</v>
      </c>
      <c r="VVA48" s="19" t="s">
        <v>1440</v>
      </c>
      <c r="VVB48" s="19" t="s">
        <v>1440</v>
      </c>
      <c r="VVC48" s="19" t="s">
        <v>1440</v>
      </c>
      <c r="VVD48" s="19" t="s">
        <v>1440</v>
      </c>
      <c r="VVE48" s="19" t="s">
        <v>1440</v>
      </c>
      <c r="VVF48" s="19" t="s">
        <v>1440</v>
      </c>
      <c r="VVG48" s="19" t="s">
        <v>1440</v>
      </c>
      <c r="VVH48" s="19" t="s">
        <v>1440</v>
      </c>
      <c r="VVI48" s="19" t="s">
        <v>1440</v>
      </c>
      <c r="VVJ48" s="19" t="s">
        <v>1440</v>
      </c>
      <c r="VVK48" s="19" t="s">
        <v>1440</v>
      </c>
      <c r="VVL48" s="19" t="s">
        <v>1440</v>
      </c>
      <c r="VVM48" s="19" t="s">
        <v>1440</v>
      </c>
      <c r="VVN48" s="19" t="s">
        <v>1440</v>
      </c>
      <c r="VVO48" s="19" t="s">
        <v>1440</v>
      </c>
      <c r="VVP48" s="19" t="s">
        <v>1440</v>
      </c>
      <c r="VVQ48" s="19" t="s">
        <v>1440</v>
      </c>
      <c r="VVR48" s="19" t="s">
        <v>1440</v>
      </c>
      <c r="VVS48" s="19" t="s">
        <v>1440</v>
      </c>
      <c r="VVT48" s="19" t="s">
        <v>1440</v>
      </c>
      <c r="VVU48" s="19" t="s">
        <v>1440</v>
      </c>
      <c r="VVV48" s="19" t="s">
        <v>1440</v>
      </c>
      <c r="VVW48" s="19" t="s">
        <v>1440</v>
      </c>
      <c r="VVX48" s="19" t="s">
        <v>1440</v>
      </c>
      <c r="VVY48" s="19" t="s">
        <v>1440</v>
      </c>
      <c r="VVZ48" s="19" t="s">
        <v>1440</v>
      </c>
      <c r="VWA48" s="19" t="s">
        <v>1440</v>
      </c>
      <c r="VWB48" s="19" t="s">
        <v>1440</v>
      </c>
      <c r="VWC48" s="19" t="s">
        <v>1440</v>
      </c>
      <c r="VWD48" s="19" t="s">
        <v>1440</v>
      </c>
      <c r="VWE48" s="19" t="s">
        <v>1440</v>
      </c>
      <c r="VWF48" s="19" t="s">
        <v>1440</v>
      </c>
      <c r="VWG48" s="19" t="s">
        <v>1440</v>
      </c>
      <c r="VWH48" s="19" t="s">
        <v>1440</v>
      </c>
      <c r="VWI48" s="19" t="s">
        <v>1440</v>
      </c>
      <c r="VWJ48" s="19" t="s">
        <v>1440</v>
      </c>
      <c r="VWK48" s="19" t="s">
        <v>1440</v>
      </c>
      <c r="VWL48" s="19" t="s">
        <v>1440</v>
      </c>
      <c r="VWM48" s="19" t="s">
        <v>1440</v>
      </c>
      <c r="VWN48" s="19" t="s">
        <v>1440</v>
      </c>
      <c r="VWO48" s="19" t="s">
        <v>1440</v>
      </c>
      <c r="VWP48" s="19" t="s">
        <v>1440</v>
      </c>
      <c r="VWQ48" s="19" t="s">
        <v>1440</v>
      </c>
      <c r="VWR48" s="19" t="s">
        <v>1440</v>
      </c>
      <c r="VWS48" s="19" t="s">
        <v>1440</v>
      </c>
      <c r="VWT48" s="19" t="s">
        <v>1440</v>
      </c>
      <c r="VWU48" s="19" t="s">
        <v>1440</v>
      </c>
      <c r="VWV48" s="19" t="s">
        <v>1440</v>
      </c>
      <c r="VWW48" s="19" t="s">
        <v>1440</v>
      </c>
      <c r="VWX48" s="19" t="s">
        <v>1440</v>
      </c>
      <c r="VWY48" s="19" t="s">
        <v>1440</v>
      </c>
      <c r="VWZ48" s="19" t="s">
        <v>1440</v>
      </c>
      <c r="VXA48" s="19" t="s">
        <v>1440</v>
      </c>
      <c r="VXB48" s="19" t="s">
        <v>1440</v>
      </c>
      <c r="VXC48" s="19" t="s">
        <v>1440</v>
      </c>
      <c r="VXD48" s="19" t="s">
        <v>1440</v>
      </c>
      <c r="VXE48" s="19" t="s">
        <v>1440</v>
      </c>
      <c r="VXF48" s="19" t="s">
        <v>1440</v>
      </c>
      <c r="VXG48" s="19" t="s">
        <v>1440</v>
      </c>
      <c r="VXH48" s="19" t="s">
        <v>1440</v>
      </c>
      <c r="VXI48" s="19" t="s">
        <v>1440</v>
      </c>
      <c r="VXJ48" s="19" t="s">
        <v>1440</v>
      </c>
      <c r="VXK48" s="19" t="s">
        <v>1440</v>
      </c>
      <c r="VXL48" s="19" t="s">
        <v>1440</v>
      </c>
      <c r="VXM48" s="19" t="s">
        <v>1440</v>
      </c>
      <c r="VXN48" s="19" t="s">
        <v>1440</v>
      </c>
      <c r="VXO48" s="19" t="s">
        <v>1440</v>
      </c>
      <c r="VXP48" s="19" t="s">
        <v>1440</v>
      </c>
      <c r="VXQ48" s="19" t="s">
        <v>1440</v>
      </c>
      <c r="VXR48" s="19" t="s">
        <v>1440</v>
      </c>
      <c r="VXS48" s="19" t="s">
        <v>1440</v>
      </c>
      <c r="VXT48" s="19" t="s">
        <v>1440</v>
      </c>
      <c r="VXU48" s="19" t="s">
        <v>1440</v>
      </c>
      <c r="VXV48" s="19" t="s">
        <v>1440</v>
      </c>
      <c r="VXW48" s="19" t="s">
        <v>1440</v>
      </c>
      <c r="VXX48" s="19" t="s">
        <v>1440</v>
      </c>
      <c r="VXY48" s="19" t="s">
        <v>1440</v>
      </c>
      <c r="VXZ48" s="19" t="s">
        <v>1440</v>
      </c>
      <c r="VYA48" s="19" t="s">
        <v>1440</v>
      </c>
      <c r="VYB48" s="19" t="s">
        <v>1440</v>
      </c>
      <c r="VYC48" s="19" t="s">
        <v>1440</v>
      </c>
      <c r="VYD48" s="19" t="s">
        <v>1440</v>
      </c>
      <c r="VYE48" s="19" t="s">
        <v>1440</v>
      </c>
      <c r="VYF48" s="19" t="s">
        <v>1440</v>
      </c>
      <c r="VYG48" s="19" t="s">
        <v>1440</v>
      </c>
      <c r="VYH48" s="19" t="s">
        <v>1440</v>
      </c>
      <c r="VYI48" s="19" t="s">
        <v>1440</v>
      </c>
      <c r="VYJ48" s="19" t="s">
        <v>1440</v>
      </c>
      <c r="VYK48" s="19" t="s">
        <v>1440</v>
      </c>
      <c r="VYL48" s="19" t="s">
        <v>1440</v>
      </c>
      <c r="VYM48" s="19" t="s">
        <v>1440</v>
      </c>
      <c r="VYN48" s="19" t="s">
        <v>1440</v>
      </c>
      <c r="VYO48" s="19" t="s">
        <v>1440</v>
      </c>
      <c r="VYP48" s="19" t="s">
        <v>1440</v>
      </c>
      <c r="VYQ48" s="19" t="s">
        <v>1440</v>
      </c>
      <c r="VYR48" s="19" t="s">
        <v>1440</v>
      </c>
      <c r="VYS48" s="19" t="s">
        <v>1440</v>
      </c>
      <c r="VYT48" s="19" t="s">
        <v>1440</v>
      </c>
      <c r="VYU48" s="19" t="s">
        <v>1440</v>
      </c>
      <c r="VYV48" s="19" t="s">
        <v>1440</v>
      </c>
      <c r="VYW48" s="19" t="s">
        <v>1440</v>
      </c>
      <c r="VYX48" s="19" t="s">
        <v>1440</v>
      </c>
      <c r="VYY48" s="19" t="s">
        <v>1440</v>
      </c>
      <c r="VYZ48" s="19" t="s">
        <v>1440</v>
      </c>
      <c r="VZA48" s="19" t="s">
        <v>1440</v>
      </c>
      <c r="VZB48" s="19" t="s">
        <v>1440</v>
      </c>
      <c r="VZC48" s="19" t="s">
        <v>1440</v>
      </c>
      <c r="VZD48" s="19" t="s">
        <v>1440</v>
      </c>
      <c r="VZE48" s="19" t="s">
        <v>1440</v>
      </c>
      <c r="VZF48" s="19" t="s">
        <v>1440</v>
      </c>
      <c r="VZG48" s="19" t="s">
        <v>1440</v>
      </c>
      <c r="VZH48" s="19" t="s">
        <v>1440</v>
      </c>
      <c r="VZI48" s="19" t="s">
        <v>1440</v>
      </c>
      <c r="VZJ48" s="19" t="s">
        <v>1440</v>
      </c>
      <c r="VZK48" s="19" t="s">
        <v>1440</v>
      </c>
      <c r="VZL48" s="19" t="s">
        <v>1440</v>
      </c>
      <c r="VZM48" s="19" t="s">
        <v>1440</v>
      </c>
      <c r="VZN48" s="19" t="s">
        <v>1440</v>
      </c>
      <c r="VZO48" s="19" t="s">
        <v>1440</v>
      </c>
      <c r="VZP48" s="19" t="s">
        <v>1440</v>
      </c>
      <c r="VZQ48" s="19" t="s">
        <v>1440</v>
      </c>
      <c r="VZR48" s="19" t="s">
        <v>1440</v>
      </c>
      <c r="VZS48" s="19" t="s">
        <v>1440</v>
      </c>
      <c r="VZT48" s="19" t="s">
        <v>1440</v>
      </c>
      <c r="VZU48" s="19" t="s">
        <v>1440</v>
      </c>
      <c r="VZV48" s="19" t="s">
        <v>1440</v>
      </c>
      <c r="VZW48" s="19" t="s">
        <v>1440</v>
      </c>
      <c r="VZX48" s="19" t="s">
        <v>1440</v>
      </c>
      <c r="VZY48" s="19" t="s">
        <v>1440</v>
      </c>
      <c r="VZZ48" s="19" t="s">
        <v>1440</v>
      </c>
      <c r="WAA48" s="19" t="s">
        <v>1440</v>
      </c>
      <c r="WAB48" s="19" t="s">
        <v>1440</v>
      </c>
      <c r="WAC48" s="19" t="s">
        <v>1440</v>
      </c>
      <c r="WAD48" s="19" t="s">
        <v>1440</v>
      </c>
      <c r="WAE48" s="19" t="s">
        <v>1440</v>
      </c>
      <c r="WAF48" s="19" t="s">
        <v>1440</v>
      </c>
      <c r="WAG48" s="19" t="s">
        <v>1440</v>
      </c>
      <c r="WAH48" s="19" t="s">
        <v>1440</v>
      </c>
      <c r="WAI48" s="19" t="s">
        <v>1440</v>
      </c>
      <c r="WAJ48" s="19" t="s">
        <v>1440</v>
      </c>
      <c r="WAK48" s="19" t="s">
        <v>1440</v>
      </c>
      <c r="WAL48" s="19" t="s">
        <v>1440</v>
      </c>
      <c r="WAM48" s="19" t="s">
        <v>1440</v>
      </c>
      <c r="WAN48" s="19" t="s">
        <v>1440</v>
      </c>
      <c r="WAO48" s="19" t="s">
        <v>1440</v>
      </c>
      <c r="WAP48" s="19" t="s">
        <v>1440</v>
      </c>
      <c r="WAQ48" s="19" t="s">
        <v>1440</v>
      </c>
      <c r="WAR48" s="19" t="s">
        <v>1440</v>
      </c>
      <c r="WAS48" s="19" t="s">
        <v>1440</v>
      </c>
      <c r="WAT48" s="19" t="s">
        <v>1440</v>
      </c>
      <c r="WAU48" s="19" t="s">
        <v>1440</v>
      </c>
      <c r="WAV48" s="19" t="s">
        <v>1440</v>
      </c>
      <c r="WAW48" s="19" t="s">
        <v>1440</v>
      </c>
      <c r="WAX48" s="19" t="s">
        <v>1440</v>
      </c>
      <c r="WAY48" s="19" t="s">
        <v>1440</v>
      </c>
      <c r="WAZ48" s="19" t="s">
        <v>1440</v>
      </c>
      <c r="WBA48" s="19" t="s">
        <v>1440</v>
      </c>
      <c r="WBB48" s="19" t="s">
        <v>1440</v>
      </c>
      <c r="WBC48" s="19" t="s">
        <v>1440</v>
      </c>
      <c r="WBD48" s="19" t="s">
        <v>1440</v>
      </c>
      <c r="WBE48" s="19" t="s">
        <v>1440</v>
      </c>
      <c r="WBF48" s="19" t="s">
        <v>1440</v>
      </c>
      <c r="WBG48" s="19" t="s">
        <v>1440</v>
      </c>
      <c r="WBH48" s="19" t="s">
        <v>1440</v>
      </c>
      <c r="WBI48" s="19" t="s">
        <v>1440</v>
      </c>
      <c r="WBJ48" s="19" t="s">
        <v>1440</v>
      </c>
      <c r="WBK48" s="19" t="s">
        <v>1440</v>
      </c>
      <c r="WBL48" s="19" t="s">
        <v>1440</v>
      </c>
      <c r="WBM48" s="19" t="s">
        <v>1440</v>
      </c>
      <c r="WBN48" s="19" t="s">
        <v>1440</v>
      </c>
      <c r="WBO48" s="19" t="s">
        <v>1440</v>
      </c>
      <c r="WBP48" s="19" t="s">
        <v>1440</v>
      </c>
      <c r="WBQ48" s="19" t="s">
        <v>1440</v>
      </c>
      <c r="WBR48" s="19" t="s">
        <v>1440</v>
      </c>
      <c r="WBS48" s="19" t="s">
        <v>1440</v>
      </c>
      <c r="WBT48" s="19" t="s">
        <v>1440</v>
      </c>
      <c r="WBU48" s="19" t="s">
        <v>1440</v>
      </c>
      <c r="WBV48" s="19" t="s">
        <v>1440</v>
      </c>
      <c r="WBW48" s="19" t="s">
        <v>1440</v>
      </c>
      <c r="WBX48" s="19" t="s">
        <v>1440</v>
      </c>
      <c r="WBY48" s="19" t="s">
        <v>1440</v>
      </c>
      <c r="WBZ48" s="19" t="s">
        <v>1440</v>
      </c>
      <c r="WCA48" s="19" t="s">
        <v>1440</v>
      </c>
      <c r="WCB48" s="19" t="s">
        <v>1440</v>
      </c>
      <c r="WCC48" s="19" t="s">
        <v>1440</v>
      </c>
      <c r="WCD48" s="19" t="s">
        <v>1440</v>
      </c>
      <c r="WCE48" s="19" t="s">
        <v>1440</v>
      </c>
      <c r="WCF48" s="19" t="s">
        <v>1440</v>
      </c>
      <c r="WCG48" s="19" t="s">
        <v>1440</v>
      </c>
      <c r="WCH48" s="19" t="s">
        <v>1440</v>
      </c>
      <c r="WCI48" s="19" t="s">
        <v>1440</v>
      </c>
      <c r="WCJ48" s="19" t="s">
        <v>1440</v>
      </c>
      <c r="WCK48" s="19" t="s">
        <v>1440</v>
      </c>
      <c r="WCL48" s="19" t="s">
        <v>1440</v>
      </c>
      <c r="WCM48" s="19" t="s">
        <v>1440</v>
      </c>
      <c r="WCN48" s="19" t="s">
        <v>1440</v>
      </c>
      <c r="WCO48" s="19" t="s">
        <v>1440</v>
      </c>
      <c r="WCP48" s="19" t="s">
        <v>1440</v>
      </c>
      <c r="WCQ48" s="19" t="s">
        <v>1440</v>
      </c>
      <c r="WCR48" s="19" t="s">
        <v>1440</v>
      </c>
      <c r="WCS48" s="19" t="s">
        <v>1440</v>
      </c>
      <c r="WCT48" s="19" t="s">
        <v>1440</v>
      </c>
      <c r="WCU48" s="19" t="s">
        <v>1440</v>
      </c>
      <c r="WCV48" s="19" t="s">
        <v>1440</v>
      </c>
      <c r="WCW48" s="19" t="s">
        <v>1440</v>
      </c>
      <c r="WCX48" s="19" t="s">
        <v>1440</v>
      </c>
      <c r="WCY48" s="19" t="s">
        <v>1440</v>
      </c>
      <c r="WCZ48" s="19" t="s">
        <v>1440</v>
      </c>
      <c r="WDA48" s="19" t="s">
        <v>1440</v>
      </c>
      <c r="WDB48" s="19" t="s">
        <v>1440</v>
      </c>
      <c r="WDC48" s="19" t="s">
        <v>1440</v>
      </c>
      <c r="WDD48" s="19" t="s">
        <v>1440</v>
      </c>
      <c r="WDE48" s="19" t="s">
        <v>1440</v>
      </c>
      <c r="WDF48" s="19" t="s">
        <v>1440</v>
      </c>
      <c r="WDG48" s="19" t="s">
        <v>1440</v>
      </c>
      <c r="WDH48" s="19" t="s">
        <v>1440</v>
      </c>
      <c r="WDI48" s="19" t="s">
        <v>1440</v>
      </c>
      <c r="WDJ48" s="19" t="s">
        <v>1440</v>
      </c>
      <c r="WDK48" s="19" t="s">
        <v>1440</v>
      </c>
      <c r="WDL48" s="19" t="s">
        <v>1440</v>
      </c>
      <c r="WDM48" s="19" t="s">
        <v>1440</v>
      </c>
      <c r="WDN48" s="19" t="s">
        <v>1440</v>
      </c>
      <c r="WDO48" s="19" t="s">
        <v>1440</v>
      </c>
      <c r="WDP48" s="19" t="s">
        <v>1440</v>
      </c>
      <c r="WDQ48" s="19" t="s">
        <v>1440</v>
      </c>
      <c r="WDR48" s="19" t="s">
        <v>1440</v>
      </c>
      <c r="WDS48" s="19" t="s">
        <v>1440</v>
      </c>
      <c r="WDT48" s="19" t="s">
        <v>1440</v>
      </c>
      <c r="WDU48" s="19" t="s">
        <v>1440</v>
      </c>
      <c r="WDV48" s="19" t="s">
        <v>1440</v>
      </c>
      <c r="WDW48" s="19" t="s">
        <v>1440</v>
      </c>
      <c r="WDX48" s="19" t="s">
        <v>1440</v>
      </c>
      <c r="WDY48" s="19" t="s">
        <v>1440</v>
      </c>
      <c r="WDZ48" s="19" t="s">
        <v>1440</v>
      </c>
      <c r="WEA48" s="19" t="s">
        <v>1440</v>
      </c>
      <c r="WEB48" s="19" t="s">
        <v>1440</v>
      </c>
      <c r="WEC48" s="19" t="s">
        <v>1440</v>
      </c>
      <c r="WED48" s="19" t="s">
        <v>1440</v>
      </c>
      <c r="WEE48" s="19" t="s">
        <v>1440</v>
      </c>
      <c r="WEF48" s="19" t="s">
        <v>1440</v>
      </c>
      <c r="WEG48" s="19" t="s">
        <v>1440</v>
      </c>
      <c r="WEH48" s="19" t="s">
        <v>1440</v>
      </c>
      <c r="WEI48" s="19" t="s">
        <v>1440</v>
      </c>
      <c r="WEJ48" s="19" t="s">
        <v>1440</v>
      </c>
      <c r="WEK48" s="19" t="s">
        <v>1440</v>
      </c>
      <c r="WEL48" s="19" t="s">
        <v>1440</v>
      </c>
      <c r="WEM48" s="19" t="s">
        <v>1440</v>
      </c>
      <c r="WEN48" s="19" t="s">
        <v>1440</v>
      </c>
      <c r="WEO48" s="19" t="s">
        <v>1440</v>
      </c>
      <c r="WEP48" s="19" t="s">
        <v>1440</v>
      </c>
      <c r="WEQ48" s="19" t="s">
        <v>1440</v>
      </c>
      <c r="WER48" s="19" t="s">
        <v>1440</v>
      </c>
      <c r="WES48" s="19" t="s">
        <v>1440</v>
      </c>
      <c r="WET48" s="19" t="s">
        <v>1440</v>
      </c>
      <c r="WEU48" s="19" t="s">
        <v>1440</v>
      </c>
      <c r="WEV48" s="19" t="s">
        <v>1440</v>
      </c>
      <c r="WEW48" s="19" t="s">
        <v>1440</v>
      </c>
      <c r="WEX48" s="19" t="s">
        <v>1440</v>
      </c>
      <c r="WEY48" s="19" t="s">
        <v>1440</v>
      </c>
      <c r="WEZ48" s="19" t="s">
        <v>1440</v>
      </c>
      <c r="WFA48" s="19" t="s">
        <v>1440</v>
      </c>
      <c r="WFB48" s="19" t="s">
        <v>1440</v>
      </c>
      <c r="WFC48" s="19" t="s">
        <v>1440</v>
      </c>
      <c r="WFD48" s="19" t="s">
        <v>1440</v>
      </c>
      <c r="WFE48" s="19" t="s">
        <v>1440</v>
      </c>
      <c r="WFF48" s="19" t="s">
        <v>1440</v>
      </c>
      <c r="WFG48" s="19" t="s">
        <v>1440</v>
      </c>
      <c r="WFH48" s="19" t="s">
        <v>1440</v>
      </c>
      <c r="WFI48" s="19" t="s">
        <v>1440</v>
      </c>
      <c r="WFJ48" s="19" t="s">
        <v>1440</v>
      </c>
      <c r="WFK48" s="19" t="s">
        <v>1440</v>
      </c>
      <c r="WFL48" s="19" t="s">
        <v>1440</v>
      </c>
      <c r="WFM48" s="19" t="s">
        <v>1440</v>
      </c>
      <c r="WFN48" s="19" t="s">
        <v>1440</v>
      </c>
      <c r="WFO48" s="19" t="s">
        <v>1440</v>
      </c>
      <c r="WFP48" s="19" t="s">
        <v>1440</v>
      </c>
      <c r="WFQ48" s="19" t="s">
        <v>1440</v>
      </c>
      <c r="WFR48" s="19" t="s">
        <v>1440</v>
      </c>
      <c r="WFS48" s="19" t="s">
        <v>1440</v>
      </c>
      <c r="WFT48" s="19" t="s">
        <v>1440</v>
      </c>
      <c r="WFU48" s="19" t="s">
        <v>1440</v>
      </c>
      <c r="WFV48" s="19" t="s">
        <v>1440</v>
      </c>
      <c r="WFW48" s="19" t="s">
        <v>1440</v>
      </c>
      <c r="WFX48" s="19" t="s">
        <v>1440</v>
      </c>
      <c r="WFY48" s="19" t="s">
        <v>1440</v>
      </c>
      <c r="WFZ48" s="19" t="s">
        <v>1440</v>
      </c>
      <c r="WGA48" s="19" t="s">
        <v>1440</v>
      </c>
      <c r="WGB48" s="19" t="s">
        <v>1440</v>
      </c>
      <c r="WGC48" s="19" t="s">
        <v>1440</v>
      </c>
      <c r="WGD48" s="19" t="s">
        <v>1440</v>
      </c>
      <c r="WGE48" s="19" t="s">
        <v>1440</v>
      </c>
      <c r="WGF48" s="19" t="s">
        <v>1440</v>
      </c>
      <c r="WGG48" s="19" t="s">
        <v>1440</v>
      </c>
      <c r="WGH48" s="19" t="s">
        <v>1440</v>
      </c>
      <c r="WGI48" s="19" t="s">
        <v>1440</v>
      </c>
      <c r="WGJ48" s="19" t="s">
        <v>1440</v>
      </c>
      <c r="WGK48" s="19" t="s">
        <v>1440</v>
      </c>
      <c r="WGL48" s="19" t="s">
        <v>1440</v>
      </c>
      <c r="WGM48" s="19" t="s">
        <v>1440</v>
      </c>
      <c r="WGN48" s="19" t="s">
        <v>1440</v>
      </c>
      <c r="WGO48" s="19" t="s">
        <v>1440</v>
      </c>
      <c r="WGP48" s="19" t="s">
        <v>1440</v>
      </c>
      <c r="WGQ48" s="19" t="s">
        <v>1440</v>
      </c>
      <c r="WGR48" s="19" t="s">
        <v>1440</v>
      </c>
      <c r="WGS48" s="19" t="s">
        <v>1440</v>
      </c>
      <c r="WGT48" s="19" t="s">
        <v>1440</v>
      </c>
      <c r="WGU48" s="19" t="s">
        <v>1440</v>
      </c>
      <c r="WGV48" s="19" t="s">
        <v>1440</v>
      </c>
      <c r="WGW48" s="19" t="s">
        <v>1440</v>
      </c>
      <c r="WGX48" s="19" t="s">
        <v>1440</v>
      </c>
      <c r="WGY48" s="19" t="s">
        <v>1440</v>
      </c>
      <c r="WGZ48" s="19" t="s">
        <v>1440</v>
      </c>
      <c r="WHA48" s="19" t="s">
        <v>1440</v>
      </c>
      <c r="WHB48" s="19" t="s">
        <v>1440</v>
      </c>
      <c r="WHC48" s="19" t="s">
        <v>1440</v>
      </c>
      <c r="WHD48" s="19" t="s">
        <v>1440</v>
      </c>
      <c r="WHE48" s="19" t="s">
        <v>1440</v>
      </c>
      <c r="WHF48" s="19" t="s">
        <v>1440</v>
      </c>
      <c r="WHG48" s="19" t="s">
        <v>1440</v>
      </c>
      <c r="WHH48" s="19" t="s">
        <v>1440</v>
      </c>
      <c r="WHI48" s="19" t="s">
        <v>1440</v>
      </c>
      <c r="WHJ48" s="19" t="s">
        <v>1440</v>
      </c>
      <c r="WHK48" s="19" t="s">
        <v>1440</v>
      </c>
      <c r="WHL48" s="19" t="s">
        <v>1440</v>
      </c>
      <c r="WHM48" s="19" t="s">
        <v>1440</v>
      </c>
      <c r="WHN48" s="19" t="s">
        <v>1440</v>
      </c>
      <c r="WHO48" s="19" t="s">
        <v>1440</v>
      </c>
      <c r="WHP48" s="19" t="s">
        <v>1440</v>
      </c>
      <c r="WHQ48" s="19" t="s">
        <v>1440</v>
      </c>
      <c r="WHR48" s="19" t="s">
        <v>1440</v>
      </c>
      <c r="WHS48" s="19" t="s">
        <v>1440</v>
      </c>
      <c r="WHT48" s="19" t="s">
        <v>1440</v>
      </c>
      <c r="WHU48" s="19" t="s">
        <v>1440</v>
      </c>
      <c r="WHV48" s="19" t="s">
        <v>1440</v>
      </c>
      <c r="WHW48" s="19" t="s">
        <v>1440</v>
      </c>
      <c r="WHX48" s="19" t="s">
        <v>1440</v>
      </c>
      <c r="WHY48" s="19" t="s">
        <v>1440</v>
      </c>
      <c r="WHZ48" s="19" t="s">
        <v>1440</v>
      </c>
      <c r="WIA48" s="19" t="s">
        <v>1440</v>
      </c>
      <c r="WIB48" s="19" t="s">
        <v>1440</v>
      </c>
      <c r="WIC48" s="19" t="s">
        <v>1440</v>
      </c>
      <c r="WID48" s="19" t="s">
        <v>1440</v>
      </c>
      <c r="WIE48" s="19" t="s">
        <v>1440</v>
      </c>
      <c r="WIF48" s="19" t="s">
        <v>1440</v>
      </c>
      <c r="WIG48" s="19" t="s">
        <v>1440</v>
      </c>
      <c r="WIH48" s="19" t="s">
        <v>1440</v>
      </c>
      <c r="WII48" s="19" t="s">
        <v>1440</v>
      </c>
      <c r="WIJ48" s="19" t="s">
        <v>1440</v>
      </c>
      <c r="WIK48" s="19" t="s">
        <v>1440</v>
      </c>
      <c r="WIL48" s="19" t="s">
        <v>1440</v>
      </c>
      <c r="WIM48" s="19" t="s">
        <v>1440</v>
      </c>
      <c r="WIN48" s="19" t="s">
        <v>1440</v>
      </c>
      <c r="WIO48" s="19" t="s">
        <v>1440</v>
      </c>
      <c r="WIP48" s="19" t="s">
        <v>1440</v>
      </c>
      <c r="WIQ48" s="19" t="s">
        <v>1440</v>
      </c>
      <c r="WIR48" s="19" t="s">
        <v>1440</v>
      </c>
      <c r="WIS48" s="19" t="s">
        <v>1440</v>
      </c>
      <c r="WIT48" s="19" t="s">
        <v>1440</v>
      </c>
      <c r="WIU48" s="19" t="s">
        <v>1440</v>
      </c>
      <c r="WIV48" s="19" t="s">
        <v>1440</v>
      </c>
      <c r="WIW48" s="19" t="s">
        <v>1440</v>
      </c>
      <c r="WIX48" s="19" t="s">
        <v>1440</v>
      </c>
      <c r="WIY48" s="19" t="s">
        <v>1440</v>
      </c>
      <c r="WIZ48" s="19" t="s">
        <v>1440</v>
      </c>
      <c r="WJA48" s="19" t="s">
        <v>1440</v>
      </c>
      <c r="WJB48" s="19" t="s">
        <v>1440</v>
      </c>
      <c r="WJC48" s="19" t="s">
        <v>1440</v>
      </c>
      <c r="WJD48" s="19" t="s">
        <v>1440</v>
      </c>
      <c r="WJE48" s="19" t="s">
        <v>1440</v>
      </c>
      <c r="WJF48" s="19" t="s">
        <v>1440</v>
      </c>
      <c r="WJG48" s="19" t="s">
        <v>1440</v>
      </c>
      <c r="WJH48" s="19" t="s">
        <v>1440</v>
      </c>
      <c r="WJI48" s="19" t="s">
        <v>1440</v>
      </c>
      <c r="WJJ48" s="19" t="s">
        <v>1440</v>
      </c>
      <c r="WJK48" s="19" t="s">
        <v>1440</v>
      </c>
      <c r="WJL48" s="19" t="s">
        <v>1440</v>
      </c>
      <c r="WJM48" s="19" t="s">
        <v>1440</v>
      </c>
      <c r="WJN48" s="19" t="s">
        <v>1440</v>
      </c>
      <c r="WJO48" s="19" t="s">
        <v>1440</v>
      </c>
      <c r="WJP48" s="19" t="s">
        <v>1440</v>
      </c>
      <c r="WJQ48" s="19" t="s">
        <v>1440</v>
      </c>
      <c r="WJR48" s="19" t="s">
        <v>1440</v>
      </c>
      <c r="WJS48" s="19" t="s">
        <v>1440</v>
      </c>
      <c r="WJT48" s="19" t="s">
        <v>1440</v>
      </c>
      <c r="WJU48" s="19" t="s">
        <v>1440</v>
      </c>
      <c r="WJV48" s="19" t="s">
        <v>1440</v>
      </c>
      <c r="WJW48" s="19" t="s">
        <v>1440</v>
      </c>
      <c r="WJX48" s="19" t="s">
        <v>1440</v>
      </c>
      <c r="WJY48" s="19" t="s">
        <v>1440</v>
      </c>
      <c r="WJZ48" s="19" t="s">
        <v>1440</v>
      </c>
      <c r="WKA48" s="19" t="s">
        <v>1440</v>
      </c>
      <c r="WKB48" s="19" t="s">
        <v>1440</v>
      </c>
      <c r="WKC48" s="19" t="s">
        <v>1440</v>
      </c>
      <c r="WKD48" s="19" t="s">
        <v>1440</v>
      </c>
      <c r="WKE48" s="19" t="s">
        <v>1440</v>
      </c>
      <c r="WKF48" s="19" t="s">
        <v>1440</v>
      </c>
      <c r="WKG48" s="19" t="s">
        <v>1440</v>
      </c>
      <c r="WKH48" s="19" t="s">
        <v>1440</v>
      </c>
      <c r="WKI48" s="19" t="s">
        <v>1440</v>
      </c>
      <c r="WKJ48" s="19" t="s">
        <v>1440</v>
      </c>
      <c r="WKK48" s="19" t="s">
        <v>1440</v>
      </c>
      <c r="WKL48" s="19" t="s">
        <v>1440</v>
      </c>
      <c r="WKM48" s="19" t="s">
        <v>1440</v>
      </c>
      <c r="WKN48" s="19" t="s">
        <v>1440</v>
      </c>
      <c r="WKO48" s="19" t="s">
        <v>1440</v>
      </c>
      <c r="WKP48" s="19" t="s">
        <v>1440</v>
      </c>
      <c r="WKQ48" s="19" t="s">
        <v>1440</v>
      </c>
      <c r="WKR48" s="19" t="s">
        <v>1440</v>
      </c>
      <c r="WKS48" s="19" t="s">
        <v>1440</v>
      </c>
      <c r="WKT48" s="19" t="s">
        <v>1440</v>
      </c>
      <c r="WKU48" s="19" t="s">
        <v>1440</v>
      </c>
      <c r="WKV48" s="19" t="s">
        <v>1440</v>
      </c>
      <c r="WKW48" s="19" t="s">
        <v>1440</v>
      </c>
      <c r="WKX48" s="19" t="s">
        <v>1440</v>
      </c>
      <c r="WKY48" s="19" t="s">
        <v>1440</v>
      </c>
      <c r="WKZ48" s="19" t="s">
        <v>1440</v>
      </c>
      <c r="WLA48" s="19" t="s">
        <v>1440</v>
      </c>
      <c r="WLB48" s="19" t="s">
        <v>1440</v>
      </c>
      <c r="WLC48" s="19" t="s">
        <v>1440</v>
      </c>
      <c r="WLD48" s="19" t="s">
        <v>1440</v>
      </c>
      <c r="WLE48" s="19" t="s">
        <v>1440</v>
      </c>
      <c r="WLF48" s="19" t="s">
        <v>1440</v>
      </c>
      <c r="WLG48" s="19" t="s">
        <v>1440</v>
      </c>
      <c r="WLH48" s="19" t="s">
        <v>1440</v>
      </c>
      <c r="WLI48" s="19" t="s">
        <v>1440</v>
      </c>
      <c r="WLJ48" s="19" t="s">
        <v>1440</v>
      </c>
      <c r="WLK48" s="19" t="s">
        <v>1440</v>
      </c>
      <c r="WLL48" s="19" t="s">
        <v>1440</v>
      </c>
      <c r="WLM48" s="19" t="s">
        <v>1440</v>
      </c>
      <c r="WLN48" s="19" t="s">
        <v>1440</v>
      </c>
      <c r="WLO48" s="19" t="s">
        <v>1440</v>
      </c>
      <c r="WLP48" s="19" t="s">
        <v>1440</v>
      </c>
      <c r="WLQ48" s="19" t="s">
        <v>1440</v>
      </c>
      <c r="WLR48" s="19" t="s">
        <v>1440</v>
      </c>
      <c r="WLS48" s="19" t="s">
        <v>1440</v>
      </c>
      <c r="WLT48" s="19" t="s">
        <v>1440</v>
      </c>
      <c r="WLU48" s="19" t="s">
        <v>1440</v>
      </c>
      <c r="WLV48" s="19" t="s">
        <v>1440</v>
      </c>
      <c r="WLW48" s="19" t="s">
        <v>1440</v>
      </c>
      <c r="WLX48" s="19" t="s">
        <v>1440</v>
      </c>
      <c r="WLY48" s="19" t="s">
        <v>1440</v>
      </c>
      <c r="WLZ48" s="19" t="s">
        <v>1440</v>
      </c>
      <c r="WMA48" s="19" t="s">
        <v>1440</v>
      </c>
      <c r="WMB48" s="19" t="s">
        <v>1440</v>
      </c>
      <c r="WMC48" s="19" t="s">
        <v>1440</v>
      </c>
      <c r="WMD48" s="19" t="s">
        <v>1440</v>
      </c>
      <c r="WME48" s="19" t="s">
        <v>1440</v>
      </c>
      <c r="WMF48" s="19" t="s">
        <v>1440</v>
      </c>
      <c r="WMG48" s="19" t="s">
        <v>1440</v>
      </c>
      <c r="WMH48" s="19" t="s">
        <v>1440</v>
      </c>
      <c r="WMI48" s="19" t="s">
        <v>1440</v>
      </c>
      <c r="WMJ48" s="19" t="s">
        <v>1440</v>
      </c>
      <c r="WMK48" s="19" t="s">
        <v>1440</v>
      </c>
      <c r="WML48" s="19" t="s">
        <v>1440</v>
      </c>
      <c r="WMM48" s="19" t="s">
        <v>1440</v>
      </c>
      <c r="WMN48" s="19" t="s">
        <v>1440</v>
      </c>
      <c r="WMO48" s="19" t="s">
        <v>1440</v>
      </c>
      <c r="WMP48" s="19" t="s">
        <v>1440</v>
      </c>
      <c r="WMQ48" s="19" t="s">
        <v>1440</v>
      </c>
      <c r="WMR48" s="19" t="s">
        <v>1440</v>
      </c>
      <c r="WMS48" s="19" t="s">
        <v>1440</v>
      </c>
      <c r="WMT48" s="19" t="s">
        <v>1440</v>
      </c>
      <c r="WMU48" s="19" t="s">
        <v>1440</v>
      </c>
      <c r="WMV48" s="19" t="s">
        <v>1440</v>
      </c>
      <c r="WMW48" s="19" t="s">
        <v>1440</v>
      </c>
      <c r="WMX48" s="19" t="s">
        <v>1440</v>
      </c>
      <c r="WMY48" s="19" t="s">
        <v>1440</v>
      </c>
      <c r="WMZ48" s="19" t="s">
        <v>1440</v>
      </c>
      <c r="WNA48" s="19" t="s">
        <v>1440</v>
      </c>
      <c r="WNB48" s="19" t="s">
        <v>1440</v>
      </c>
      <c r="WNC48" s="19" t="s">
        <v>1440</v>
      </c>
      <c r="WND48" s="19" t="s">
        <v>1440</v>
      </c>
      <c r="WNE48" s="19" t="s">
        <v>1440</v>
      </c>
      <c r="WNF48" s="19" t="s">
        <v>1440</v>
      </c>
      <c r="WNG48" s="19" t="s">
        <v>1440</v>
      </c>
      <c r="WNH48" s="19" t="s">
        <v>1440</v>
      </c>
      <c r="WNI48" s="19" t="s">
        <v>1440</v>
      </c>
      <c r="WNJ48" s="19" t="s">
        <v>1440</v>
      </c>
      <c r="WNK48" s="19" t="s">
        <v>1440</v>
      </c>
      <c r="WNL48" s="19" t="s">
        <v>1440</v>
      </c>
      <c r="WNM48" s="19" t="s">
        <v>1440</v>
      </c>
      <c r="WNN48" s="19" t="s">
        <v>1440</v>
      </c>
      <c r="WNO48" s="19" t="s">
        <v>1440</v>
      </c>
      <c r="WNP48" s="19" t="s">
        <v>1440</v>
      </c>
      <c r="WNQ48" s="19" t="s">
        <v>1440</v>
      </c>
      <c r="WNR48" s="19" t="s">
        <v>1440</v>
      </c>
      <c r="WNS48" s="19" t="s">
        <v>1440</v>
      </c>
      <c r="WNT48" s="19" t="s">
        <v>1440</v>
      </c>
      <c r="WNU48" s="19" t="s">
        <v>1440</v>
      </c>
      <c r="WNV48" s="19" t="s">
        <v>1440</v>
      </c>
      <c r="WNW48" s="19" t="s">
        <v>1440</v>
      </c>
      <c r="WNX48" s="19" t="s">
        <v>1440</v>
      </c>
      <c r="WNY48" s="19" t="s">
        <v>1440</v>
      </c>
      <c r="WNZ48" s="19" t="s">
        <v>1440</v>
      </c>
      <c r="WOA48" s="19" t="s">
        <v>1440</v>
      </c>
      <c r="WOB48" s="19" t="s">
        <v>1440</v>
      </c>
      <c r="WOC48" s="19" t="s">
        <v>1440</v>
      </c>
      <c r="WOD48" s="19" t="s">
        <v>1440</v>
      </c>
      <c r="WOE48" s="19" t="s">
        <v>1440</v>
      </c>
      <c r="WOF48" s="19" t="s">
        <v>1440</v>
      </c>
      <c r="WOG48" s="19" t="s">
        <v>1440</v>
      </c>
      <c r="WOH48" s="19" t="s">
        <v>1440</v>
      </c>
      <c r="WOI48" s="19" t="s">
        <v>1440</v>
      </c>
      <c r="WOJ48" s="19" t="s">
        <v>1440</v>
      </c>
      <c r="WOK48" s="19" t="s">
        <v>1440</v>
      </c>
      <c r="WOL48" s="19" t="s">
        <v>1440</v>
      </c>
      <c r="WOM48" s="19" t="s">
        <v>1440</v>
      </c>
      <c r="WON48" s="19" t="s">
        <v>1440</v>
      </c>
      <c r="WOO48" s="19" t="s">
        <v>1440</v>
      </c>
      <c r="WOP48" s="19" t="s">
        <v>1440</v>
      </c>
      <c r="WOQ48" s="19" t="s">
        <v>1440</v>
      </c>
      <c r="WOR48" s="19" t="s">
        <v>1440</v>
      </c>
      <c r="WOS48" s="19" t="s">
        <v>1440</v>
      </c>
      <c r="WOT48" s="19" t="s">
        <v>1440</v>
      </c>
      <c r="WOU48" s="19" t="s">
        <v>1440</v>
      </c>
      <c r="WOV48" s="19" t="s">
        <v>1440</v>
      </c>
      <c r="WOW48" s="19" t="s">
        <v>1440</v>
      </c>
      <c r="WOX48" s="19" t="s">
        <v>1440</v>
      </c>
      <c r="WOY48" s="19" t="s">
        <v>1440</v>
      </c>
      <c r="WOZ48" s="19" t="s">
        <v>1440</v>
      </c>
      <c r="WPA48" s="19" t="s">
        <v>1440</v>
      </c>
      <c r="WPB48" s="19" t="s">
        <v>1440</v>
      </c>
      <c r="WPC48" s="19" t="s">
        <v>1440</v>
      </c>
      <c r="WPD48" s="19" t="s">
        <v>1440</v>
      </c>
      <c r="WPE48" s="19" t="s">
        <v>1440</v>
      </c>
      <c r="WPF48" s="19" t="s">
        <v>1440</v>
      </c>
      <c r="WPG48" s="19" t="s">
        <v>1440</v>
      </c>
      <c r="WPH48" s="19" t="s">
        <v>1440</v>
      </c>
      <c r="WPI48" s="19" t="s">
        <v>1440</v>
      </c>
      <c r="WPJ48" s="19" t="s">
        <v>1440</v>
      </c>
      <c r="WPK48" s="19" t="s">
        <v>1440</v>
      </c>
      <c r="WPL48" s="19" t="s">
        <v>1440</v>
      </c>
      <c r="WPM48" s="19" t="s">
        <v>1440</v>
      </c>
      <c r="WPN48" s="19" t="s">
        <v>1440</v>
      </c>
      <c r="WPO48" s="19" t="s">
        <v>1440</v>
      </c>
      <c r="WPP48" s="19" t="s">
        <v>1440</v>
      </c>
      <c r="WPQ48" s="19" t="s">
        <v>1440</v>
      </c>
      <c r="WPR48" s="19" t="s">
        <v>1440</v>
      </c>
      <c r="WPS48" s="19" t="s">
        <v>1440</v>
      </c>
      <c r="WPT48" s="19" t="s">
        <v>1440</v>
      </c>
      <c r="WPU48" s="19" t="s">
        <v>1440</v>
      </c>
      <c r="WPV48" s="19" t="s">
        <v>1440</v>
      </c>
      <c r="WPW48" s="19" t="s">
        <v>1440</v>
      </c>
      <c r="WPX48" s="19" t="s">
        <v>1440</v>
      </c>
      <c r="WPY48" s="19" t="s">
        <v>1440</v>
      </c>
      <c r="WPZ48" s="19" t="s">
        <v>1440</v>
      </c>
      <c r="WQA48" s="19" t="s">
        <v>1440</v>
      </c>
      <c r="WQB48" s="19" t="s">
        <v>1440</v>
      </c>
      <c r="WQC48" s="19" t="s">
        <v>1440</v>
      </c>
      <c r="WQD48" s="19" t="s">
        <v>1440</v>
      </c>
      <c r="WQE48" s="19" t="s">
        <v>1440</v>
      </c>
      <c r="WQF48" s="19" t="s">
        <v>1440</v>
      </c>
      <c r="WQG48" s="19" t="s">
        <v>1440</v>
      </c>
      <c r="WQH48" s="19" t="s">
        <v>1440</v>
      </c>
      <c r="WQI48" s="19" t="s">
        <v>1440</v>
      </c>
      <c r="WQJ48" s="19" t="s">
        <v>1440</v>
      </c>
      <c r="WQK48" s="19" t="s">
        <v>1440</v>
      </c>
      <c r="WQL48" s="19" t="s">
        <v>1440</v>
      </c>
      <c r="WQM48" s="19" t="s">
        <v>1440</v>
      </c>
      <c r="WQN48" s="19" t="s">
        <v>1440</v>
      </c>
      <c r="WQO48" s="19" t="s">
        <v>1440</v>
      </c>
      <c r="WQP48" s="19" t="s">
        <v>1440</v>
      </c>
      <c r="WQQ48" s="19" t="s">
        <v>1440</v>
      </c>
      <c r="WQR48" s="19" t="s">
        <v>1440</v>
      </c>
      <c r="WQS48" s="19" t="s">
        <v>1440</v>
      </c>
      <c r="WQT48" s="19" t="s">
        <v>1440</v>
      </c>
      <c r="WQU48" s="19" t="s">
        <v>1440</v>
      </c>
      <c r="WQV48" s="19" t="s">
        <v>1440</v>
      </c>
      <c r="WQW48" s="19" t="s">
        <v>1440</v>
      </c>
      <c r="WQX48" s="19" t="s">
        <v>1440</v>
      </c>
      <c r="WQY48" s="19" t="s">
        <v>1440</v>
      </c>
      <c r="WQZ48" s="19" t="s">
        <v>1440</v>
      </c>
      <c r="WRA48" s="19" t="s">
        <v>1440</v>
      </c>
      <c r="WRB48" s="19" t="s">
        <v>1440</v>
      </c>
      <c r="WRC48" s="19" t="s">
        <v>1440</v>
      </c>
      <c r="WRD48" s="19" t="s">
        <v>1440</v>
      </c>
      <c r="WRE48" s="19" t="s">
        <v>1440</v>
      </c>
      <c r="WRF48" s="19" t="s">
        <v>1440</v>
      </c>
      <c r="WRG48" s="19" t="s">
        <v>1440</v>
      </c>
      <c r="WRH48" s="19" t="s">
        <v>1440</v>
      </c>
      <c r="WRI48" s="19" t="s">
        <v>1440</v>
      </c>
      <c r="WRJ48" s="19" t="s">
        <v>1440</v>
      </c>
      <c r="WRK48" s="19" t="s">
        <v>1440</v>
      </c>
      <c r="WRL48" s="19" t="s">
        <v>1440</v>
      </c>
      <c r="WRM48" s="19" t="s">
        <v>1440</v>
      </c>
      <c r="WRN48" s="19" t="s">
        <v>1440</v>
      </c>
      <c r="WRO48" s="19" t="s">
        <v>1440</v>
      </c>
      <c r="WRP48" s="19" t="s">
        <v>1440</v>
      </c>
      <c r="WRQ48" s="19" t="s">
        <v>1440</v>
      </c>
      <c r="WRR48" s="19" t="s">
        <v>1440</v>
      </c>
      <c r="WRS48" s="19" t="s">
        <v>1440</v>
      </c>
      <c r="WRT48" s="19" t="s">
        <v>1440</v>
      </c>
      <c r="WRU48" s="19" t="s">
        <v>1440</v>
      </c>
      <c r="WRV48" s="19" t="s">
        <v>1440</v>
      </c>
      <c r="WRW48" s="19" t="s">
        <v>1440</v>
      </c>
      <c r="WRX48" s="19" t="s">
        <v>1440</v>
      </c>
      <c r="WRY48" s="19" t="s">
        <v>1440</v>
      </c>
      <c r="WRZ48" s="19" t="s">
        <v>1440</v>
      </c>
      <c r="WSA48" s="19" t="s">
        <v>1440</v>
      </c>
      <c r="WSB48" s="19" t="s">
        <v>1440</v>
      </c>
      <c r="WSC48" s="19" t="s">
        <v>1440</v>
      </c>
      <c r="WSD48" s="19" t="s">
        <v>1440</v>
      </c>
      <c r="WSE48" s="19" t="s">
        <v>1440</v>
      </c>
      <c r="WSF48" s="19" t="s">
        <v>1440</v>
      </c>
      <c r="WSG48" s="19" t="s">
        <v>1440</v>
      </c>
      <c r="WSH48" s="19" t="s">
        <v>1440</v>
      </c>
      <c r="WSI48" s="19" t="s">
        <v>1440</v>
      </c>
      <c r="WSJ48" s="19" t="s">
        <v>1440</v>
      </c>
      <c r="WSK48" s="19" t="s">
        <v>1440</v>
      </c>
      <c r="WSL48" s="19" t="s">
        <v>1440</v>
      </c>
      <c r="WSM48" s="19" t="s">
        <v>1440</v>
      </c>
      <c r="WSN48" s="19" t="s">
        <v>1440</v>
      </c>
      <c r="WSO48" s="19" t="s">
        <v>1440</v>
      </c>
      <c r="WSP48" s="19" t="s">
        <v>1440</v>
      </c>
      <c r="WSQ48" s="19" t="s">
        <v>1440</v>
      </c>
      <c r="WSR48" s="19" t="s">
        <v>1440</v>
      </c>
      <c r="WSS48" s="19" t="s">
        <v>1440</v>
      </c>
      <c r="WST48" s="19" t="s">
        <v>1440</v>
      </c>
      <c r="WSU48" s="19" t="s">
        <v>1440</v>
      </c>
      <c r="WSV48" s="19" t="s">
        <v>1440</v>
      </c>
      <c r="WSW48" s="19" t="s">
        <v>1440</v>
      </c>
      <c r="WSX48" s="19" t="s">
        <v>1440</v>
      </c>
      <c r="WSY48" s="19" t="s">
        <v>1440</v>
      </c>
      <c r="WSZ48" s="19" t="s">
        <v>1440</v>
      </c>
      <c r="WTA48" s="19" t="s">
        <v>1440</v>
      </c>
      <c r="WTB48" s="19" t="s">
        <v>1440</v>
      </c>
      <c r="WTC48" s="19" t="s">
        <v>1440</v>
      </c>
      <c r="WTD48" s="19" t="s">
        <v>1440</v>
      </c>
      <c r="WTE48" s="19" t="s">
        <v>1440</v>
      </c>
      <c r="WTF48" s="19" t="s">
        <v>1440</v>
      </c>
      <c r="WTG48" s="19" t="s">
        <v>1440</v>
      </c>
      <c r="WTH48" s="19" t="s">
        <v>1440</v>
      </c>
      <c r="WTI48" s="19" t="s">
        <v>1440</v>
      </c>
      <c r="WTJ48" s="19" t="s">
        <v>1440</v>
      </c>
      <c r="WTK48" s="19" t="s">
        <v>1440</v>
      </c>
      <c r="WTL48" s="19" t="s">
        <v>1440</v>
      </c>
      <c r="WTM48" s="19" t="s">
        <v>1440</v>
      </c>
      <c r="WTN48" s="19" t="s">
        <v>1440</v>
      </c>
      <c r="WTO48" s="19" t="s">
        <v>1440</v>
      </c>
      <c r="WTP48" s="19" t="s">
        <v>1440</v>
      </c>
      <c r="WTQ48" s="19" t="s">
        <v>1440</v>
      </c>
      <c r="WTR48" s="19" t="s">
        <v>1440</v>
      </c>
      <c r="WTS48" s="19" t="s">
        <v>1440</v>
      </c>
      <c r="WTT48" s="19" t="s">
        <v>1440</v>
      </c>
      <c r="WTU48" s="19" t="s">
        <v>1440</v>
      </c>
      <c r="WTV48" s="19" t="s">
        <v>1440</v>
      </c>
      <c r="WTW48" s="19" t="s">
        <v>1440</v>
      </c>
      <c r="WTX48" s="19" t="s">
        <v>1440</v>
      </c>
      <c r="WTY48" s="19" t="s">
        <v>1440</v>
      </c>
      <c r="WTZ48" s="19" t="s">
        <v>1440</v>
      </c>
      <c r="WUA48" s="19" t="s">
        <v>1440</v>
      </c>
      <c r="WUB48" s="19" t="s">
        <v>1440</v>
      </c>
    </row>
    <row r="49" spans="1:16096" ht="30" customHeight="1" x14ac:dyDescent="0.35">
      <c r="A49" s="19" t="s">
        <v>4266</v>
      </c>
      <c r="B49" s="20" t="s">
        <v>8983</v>
      </c>
      <c r="C49" s="22">
        <v>718140.26</v>
      </c>
      <c r="D49" s="22">
        <v>0</v>
      </c>
      <c r="E49" s="22">
        <v>1829756</v>
      </c>
      <c r="F49" s="22">
        <v>0</v>
      </c>
      <c r="G49" s="48">
        <v>4528135</v>
      </c>
      <c r="H49" s="62"/>
      <c r="I49" s="62"/>
      <c r="J49" s="62"/>
      <c r="K49" s="62"/>
      <c r="L49" s="62"/>
      <c r="M49" s="62"/>
      <c r="N49" s="45"/>
      <c r="O49" s="45"/>
      <c r="P49" s="45"/>
      <c r="Q49" s="45"/>
      <c r="R49" s="45"/>
      <c r="S49" s="4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c r="AMK49" s="19"/>
      <c r="AML49" s="19"/>
      <c r="AMM49" s="19"/>
      <c r="AMN49" s="19"/>
      <c r="AMO49" s="19"/>
      <c r="AMP49" s="19"/>
      <c r="AMQ49" s="19"/>
      <c r="AMR49" s="19"/>
      <c r="AMS49" s="19"/>
      <c r="AMT49" s="19"/>
      <c r="AMU49" s="19"/>
      <c r="AMV49" s="19"/>
      <c r="AMW49" s="19"/>
      <c r="AMX49" s="19"/>
      <c r="AMY49" s="19"/>
      <c r="AMZ49" s="19"/>
      <c r="ANA49" s="19"/>
      <c r="ANB49" s="19"/>
      <c r="ANC49" s="19"/>
      <c r="AND49" s="19"/>
      <c r="ANE49" s="19"/>
      <c r="ANF49" s="19"/>
      <c r="ANG49" s="19"/>
      <c r="ANH49" s="19"/>
      <c r="ANI49" s="19"/>
      <c r="ANJ49" s="19"/>
      <c r="ANK49" s="19"/>
      <c r="ANL49" s="19"/>
      <c r="ANM49" s="19"/>
      <c r="ANN49" s="19"/>
      <c r="ANO49" s="19"/>
      <c r="ANP49" s="19"/>
      <c r="ANQ49" s="19"/>
      <c r="ANR49" s="19"/>
      <c r="ANS49" s="19"/>
      <c r="ANT49" s="19"/>
      <c r="ANU49" s="19"/>
      <c r="ANV49" s="19"/>
      <c r="ANW49" s="19"/>
      <c r="ANX49" s="19"/>
      <c r="ANY49" s="19"/>
      <c r="ANZ49" s="19"/>
      <c r="AOA49" s="19"/>
      <c r="AOB49" s="19"/>
      <c r="AOC49" s="19"/>
      <c r="AOD49" s="19"/>
      <c r="AOE49" s="19"/>
      <c r="AOF49" s="19"/>
      <c r="AOG49" s="19"/>
      <c r="AOH49" s="19"/>
      <c r="AOI49" s="19"/>
      <c r="AOJ49" s="19"/>
      <c r="AOK49" s="19"/>
      <c r="AOL49" s="19"/>
      <c r="AOM49" s="19"/>
      <c r="AON49" s="19"/>
      <c r="AOO49" s="19"/>
      <c r="AOP49" s="19"/>
      <c r="AOQ49" s="19"/>
      <c r="AOR49" s="19"/>
      <c r="AOS49" s="19"/>
      <c r="AOT49" s="19"/>
      <c r="AOU49" s="19"/>
      <c r="AOV49" s="19"/>
      <c r="AOW49" s="19"/>
      <c r="AOX49" s="19"/>
      <c r="AOY49" s="19"/>
      <c r="AOZ49" s="19"/>
      <c r="APA49" s="19"/>
      <c r="APB49" s="19"/>
      <c r="APC49" s="19"/>
      <c r="APD49" s="19"/>
      <c r="APE49" s="19"/>
      <c r="APF49" s="19"/>
      <c r="APG49" s="19"/>
      <c r="APH49" s="19"/>
      <c r="API49" s="19"/>
      <c r="APJ49" s="19"/>
      <c r="APK49" s="19"/>
      <c r="APL49" s="19"/>
      <c r="APM49" s="19"/>
      <c r="APN49" s="19"/>
      <c r="APO49" s="19"/>
      <c r="APP49" s="19"/>
      <c r="APQ49" s="19"/>
      <c r="APR49" s="19"/>
      <c r="APS49" s="19"/>
      <c r="APT49" s="19"/>
      <c r="APU49" s="19"/>
      <c r="APV49" s="19"/>
      <c r="APW49" s="19"/>
      <c r="APX49" s="19"/>
      <c r="APY49" s="19"/>
      <c r="APZ49" s="19"/>
      <c r="AQA49" s="19"/>
      <c r="AQB49" s="19"/>
      <c r="AQC49" s="19"/>
      <c r="AQD49" s="19"/>
      <c r="AQE49" s="19"/>
      <c r="AQF49" s="19"/>
      <c r="AQG49" s="19"/>
      <c r="AQH49" s="19"/>
      <c r="AQI49" s="19"/>
      <c r="AQJ49" s="19"/>
      <c r="AQK49" s="19"/>
      <c r="AQL49" s="19"/>
      <c r="AQM49" s="19"/>
      <c r="AQN49" s="19"/>
      <c r="AQO49" s="19"/>
      <c r="AQP49" s="19"/>
      <c r="AQQ49" s="19"/>
      <c r="AQR49" s="19"/>
      <c r="AQS49" s="19"/>
      <c r="AQT49" s="19"/>
      <c r="AQU49" s="19"/>
      <c r="AQV49" s="19"/>
      <c r="AQW49" s="19"/>
      <c r="AQX49" s="19"/>
      <c r="AQY49" s="19"/>
      <c r="AQZ49" s="19"/>
      <c r="ARA49" s="19"/>
      <c r="ARB49" s="19"/>
      <c r="ARC49" s="19"/>
      <c r="ARD49" s="19"/>
      <c r="ARE49" s="19"/>
      <c r="ARF49" s="19"/>
      <c r="ARG49" s="19"/>
      <c r="ARH49" s="19"/>
      <c r="ARI49" s="19"/>
      <c r="ARJ49" s="19"/>
      <c r="ARK49" s="19"/>
      <c r="ARL49" s="19"/>
      <c r="ARM49" s="19"/>
      <c r="ARN49" s="19"/>
      <c r="ARO49" s="19"/>
      <c r="ARP49" s="19"/>
      <c r="ARQ49" s="19"/>
      <c r="ARR49" s="19"/>
      <c r="ARS49" s="19"/>
      <c r="ART49" s="19"/>
      <c r="ARU49" s="19"/>
      <c r="ARV49" s="19"/>
      <c r="ARW49" s="19"/>
      <c r="ARX49" s="19"/>
      <c r="ARY49" s="19"/>
      <c r="ARZ49" s="19"/>
      <c r="ASA49" s="19"/>
      <c r="ASB49" s="19"/>
      <c r="ASC49" s="19"/>
      <c r="ASD49" s="19"/>
      <c r="ASE49" s="19"/>
      <c r="ASF49" s="19"/>
      <c r="ASG49" s="19"/>
      <c r="ASH49" s="19"/>
      <c r="ASI49" s="19"/>
      <c r="ASJ49" s="19"/>
      <c r="ASK49" s="19"/>
      <c r="ASL49" s="19"/>
      <c r="ASM49" s="19"/>
      <c r="ASN49" s="19"/>
      <c r="ASO49" s="19"/>
      <c r="ASP49" s="19"/>
      <c r="ASQ49" s="19"/>
      <c r="ASR49" s="19"/>
      <c r="ASS49" s="19"/>
      <c r="AST49" s="19"/>
      <c r="ASU49" s="19"/>
      <c r="ASV49" s="19"/>
      <c r="ASW49" s="19"/>
      <c r="ASX49" s="19"/>
      <c r="ASY49" s="19"/>
      <c r="ASZ49" s="19"/>
      <c r="ATA49" s="19"/>
      <c r="ATB49" s="19"/>
      <c r="ATC49" s="19"/>
      <c r="ATD49" s="19"/>
      <c r="ATE49" s="19"/>
      <c r="ATF49" s="19"/>
      <c r="ATG49" s="19"/>
      <c r="ATH49" s="19"/>
      <c r="ATI49" s="19"/>
      <c r="ATJ49" s="19"/>
      <c r="ATK49" s="19"/>
      <c r="ATL49" s="19"/>
      <c r="ATM49" s="19"/>
      <c r="ATN49" s="19"/>
      <c r="ATO49" s="19"/>
      <c r="ATP49" s="19"/>
      <c r="ATQ49" s="19"/>
      <c r="ATR49" s="19"/>
      <c r="ATS49" s="19"/>
      <c r="ATT49" s="19"/>
      <c r="ATU49" s="19"/>
      <c r="ATV49" s="19"/>
      <c r="ATW49" s="19"/>
      <c r="ATX49" s="19"/>
      <c r="ATY49" s="19"/>
      <c r="ATZ49" s="19"/>
      <c r="AUA49" s="19"/>
      <c r="AUB49" s="19"/>
      <c r="AUC49" s="19"/>
      <c r="AUD49" s="19"/>
      <c r="AUE49" s="19"/>
      <c r="AUF49" s="19"/>
      <c r="AUG49" s="19"/>
      <c r="AUH49" s="19"/>
      <c r="AUI49" s="19"/>
      <c r="AUJ49" s="19"/>
      <c r="AUK49" s="19"/>
      <c r="AUL49" s="19"/>
      <c r="AUM49" s="19"/>
      <c r="AUN49" s="19"/>
      <c r="AUO49" s="19"/>
      <c r="AUP49" s="19"/>
      <c r="AUQ49" s="19"/>
      <c r="AUR49" s="19"/>
      <c r="AUS49" s="19"/>
      <c r="AUT49" s="19"/>
      <c r="AUU49" s="19"/>
      <c r="AUV49" s="19"/>
      <c r="AUW49" s="19"/>
      <c r="AUX49" s="19"/>
      <c r="AUY49" s="19"/>
      <c r="AUZ49" s="19"/>
      <c r="AVA49" s="19"/>
      <c r="AVB49" s="19"/>
      <c r="AVC49" s="19"/>
      <c r="AVD49" s="19"/>
      <c r="AVE49" s="19"/>
      <c r="AVF49" s="19"/>
      <c r="AVG49" s="19"/>
      <c r="AVH49" s="19"/>
      <c r="AVI49" s="19"/>
      <c r="AVJ49" s="19"/>
      <c r="AVK49" s="19"/>
      <c r="AVL49" s="19"/>
      <c r="AVM49" s="19"/>
      <c r="AVN49" s="19"/>
      <c r="AVO49" s="19"/>
      <c r="AVP49" s="19"/>
      <c r="AVQ49" s="19"/>
      <c r="AVR49" s="19"/>
      <c r="AVS49" s="19"/>
      <c r="AVT49" s="19"/>
      <c r="AVU49" s="19"/>
      <c r="AVV49" s="19"/>
      <c r="AVW49" s="19"/>
      <c r="AVX49" s="19"/>
      <c r="AVY49" s="19"/>
      <c r="AVZ49" s="19"/>
      <c r="AWA49" s="19"/>
      <c r="AWB49" s="19"/>
      <c r="AWC49" s="19"/>
      <c r="AWD49" s="19"/>
      <c r="AWE49" s="19"/>
      <c r="AWF49" s="19"/>
      <c r="AWG49" s="19"/>
      <c r="AWH49" s="19"/>
      <c r="AWI49" s="19"/>
      <c r="AWJ49" s="19"/>
      <c r="AWK49" s="19"/>
      <c r="AWL49" s="19"/>
      <c r="AWM49" s="19"/>
      <c r="AWN49" s="19"/>
      <c r="AWO49" s="19"/>
      <c r="AWP49" s="19"/>
      <c r="AWQ49" s="19"/>
      <c r="AWR49" s="19"/>
      <c r="AWS49" s="19"/>
      <c r="AWT49" s="19"/>
      <c r="AWU49" s="19"/>
      <c r="AWV49" s="19"/>
      <c r="AWW49" s="19"/>
      <c r="AWX49" s="19"/>
      <c r="AWY49" s="19"/>
      <c r="AWZ49" s="19"/>
      <c r="AXA49" s="19"/>
      <c r="AXB49" s="19"/>
      <c r="AXC49" s="19"/>
      <c r="AXD49" s="19"/>
      <c r="AXE49" s="19"/>
      <c r="AXF49" s="19"/>
      <c r="AXG49" s="19"/>
      <c r="AXH49" s="19"/>
      <c r="AXI49" s="19"/>
      <c r="AXJ49" s="19"/>
      <c r="AXK49" s="19"/>
      <c r="AXL49" s="19"/>
      <c r="AXM49" s="19"/>
      <c r="AXN49" s="19"/>
      <c r="AXO49" s="19"/>
      <c r="AXP49" s="19"/>
      <c r="AXQ49" s="19"/>
      <c r="AXR49" s="19"/>
      <c r="AXS49" s="19"/>
      <c r="AXT49" s="19"/>
      <c r="AXU49" s="19"/>
      <c r="AXV49" s="19"/>
      <c r="AXW49" s="19"/>
      <c r="AXX49" s="19"/>
      <c r="AXY49" s="19"/>
      <c r="AXZ49" s="19"/>
      <c r="AYA49" s="19"/>
      <c r="AYB49" s="19"/>
      <c r="AYC49" s="19"/>
      <c r="AYD49" s="19"/>
      <c r="AYE49" s="19"/>
      <c r="AYF49" s="19"/>
      <c r="AYG49" s="19"/>
      <c r="AYH49" s="19"/>
      <c r="AYI49" s="19"/>
      <c r="AYJ49" s="19"/>
      <c r="AYK49" s="19"/>
      <c r="AYL49" s="19"/>
      <c r="AYM49" s="19"/>
      <c r="AYN49" s="19"/>
      <c r="AYO49" s="19"/>
      <c r="AYP49" s="19"/>
      <c r="AYQ49" s="19"/>
      <c r="AYR49" s="19"/>
      <c r="AYS49" s="19"/>
      <c r="AYT49" s="19"/>
      <c r="AYU49" s="19"/>
      <c r="AYV49" s="19"/>
      <c r="AYW49" s="19"/>
      <c r="AYX49" s="19"/>
      <c r="AYY49" s="19"/>
      <c r="AYZ49" s="19"/>
      <c r="AZA49" s="19"/>
      <c r="AZB49" s="19"/>
      <c r="AZC49" s="19"/>
      <c r="AZD49" s="19"/>
      <c r="AZE49" s="19"/>
      <c r="AZF49" s="19"/>
      <c r="AZG49" s="19"/>
      <c r="AZH49" s="19"/>
      <c r="AZI49" s="19"/>
      <c r="AZJ49" s="19"/>
      <c r="AZK49" s="19"/>
      <c r="AZL49" s="19"/>
      <c r="AZM49" s="19"/>
      <c r="AZN49" s="19"/>
      <c r="AZO49" s="19"/>
      <c r="AZP49" s="19"/>
      <c r="AZQ49" s="19"/>
      <c r="AZR49" s="19"/>
      <c r="AZS49" s="19"/>
      <c r="AZT49" s="19"/>
      <c r="AZU49" s="19"/>
      <c r="AZV49" s="19"/>
      <c r="AZW49" s="19"/>
      <c r="AZX49" s="19"/>
      <c r="AZY49" s="19"/>
      <c r="AZZ49" s="19"/>
      <c r="BAA49" s="19"/>
      <c r="BAB49" s="19"/>
      <c r="BAC49" s="19"/>
      <c r="BAD49" s="19"/>
      <c r="BAE49" s="19"/>
      <c r="BAF49" s="19"/>
      <c r="BAG49" s="19"/>
      <c r="BAH49" s="19"/>
      <c r="BAI49" s="19"/>
      <c r="BAJ49" s="19"/>
      <c r="BAK49" s="19"/>
      <c r="BAL49" s="19"/>
      <c r="BAM49" s="19"/>
      <c r="BAN49" s="19"/>
      <c r="BAO49" s="19"/>
      <c r="BAP49" s="19"/>
      <c r="BAQ49" s="19"/>
      <c r="BAR49" s="19"/>
      <c r="BAS49" s="19"/>
      <c r="BAT49" s="19"/>
      <c r="BAU49" s="19"/>
      <c r="BAV49" s="19"/>
      <c r="BAW49" s="19"/>
      <c r="BAX49" s="19"/>
      <c r="BAY49" s="19"/>
      <c r="BAZ49" s="19"/>
      <c r="BBA49" s="19"/>
      <c r="BBB49" s="19"/>
      <c r="BBC49" s="19"/>
      <c r="BBD49" s="19"/>
      <c r="BBE49" s="19"/>
      <c r="BBF49" s="19"/>
      <c r="BBG49" s="19"/>
      <c r="BBH49" s="19"/>
      <c r="BBI49" s="19"/>
      <c r="BBJ49" s="19"/>
      <c r="BBK49" s="19"/>
      <c r="BBL49" s="19"/>
      <c r="BBM49" s="19"/>
      <c r="BBN49" s="19"/>
      <c r="BBO49" s="19"/>
      <c r="BBP49" s="19"/>
      <c r="BBQ49" s="19"/>
      <c r="BBR49" s="19"/>
      <c r="BBS49" s="19"/>
      <c r="BBT49" s="19"/>
      <c r="BBU49" s="19"/>
      <c r="BBV49" s="19"/>
      <c r="BBW49" s="19"/>
      <c r="BBX49" s="19"/>
      <c r="BBY49" s="19"/>
      <c r="BBZ49" s="19"/>
      <c r="BCA49" s="19"/>
      <c r="BCB49" s="19"/>
      <c r="BCC49" s="19"/>
      <c r="BCD49" s="19"/>
      <c r="BCE49" s="19"/>
      <c r="BCF49" s="19"/>
      <c r="BCG49" s="19"/>
      <c r="BCH49" s="19"/>
      <c r="BCI49" s="19"/>
      <c r="BCJ49" s="19"/>
      <c r="BCK49" s="19"/>
      <c r="BCL49" s="19"/>
      <c r="BCM49" s="19"/>
      <c r="BCN49" s="19"/>
      <c r="BCO49" s="19"/>
      <c r="BCP49" s="19"/>
      <c r="BCQ49" s="19"/>
      <c r="BCR49" s="19"/>
      <c r="BCS49" s="19"/>
      <c r="BCT49" s="19"/>
      <c r="BCU49" s="19"/>
      <c r="BCV49" s="19"/>
      <c r="BCW49" s="19"/>
      <c r="BCX49" s="19"/>
      <c r="BCY49" s="19"/>
      <c r="BCZ49" s="19"/>
      <c r="BDA49" s="19"/>
      <c r="BDB49" s="19"/>
      <c r="BDC49" s="19"/>
      <c r="BDD49" s="19"/>
      <c r="BDE49" s="19"/>
      <c r="BDF49" s="19"/>
      <c r="BDG49" s="19"/>
      <c r="BDH49" s="19"/>
      <c r="BDI49" s="19"/>
      <c r="BDJ49" s="19"/>
      <c r="BDK49" s="19"/>
      <c r="BDL49" s="19"/>
      <c r="BDM49" s="19"/>
      <c r="BDN49" s="19"/>
      <c r="BDO49" s="19"/>
      <c r="BDP49" s="19"/>
      <c r="BDQ49" s="19"/>
      <c r="BDR49" s="19"/>
      <c r="BDS49" s="19"/>
      <c r="BDT49" s="19"/>
      <c r="BDU49" s="19"/>
      <c r="BDV49" s="19"/>
      <c r="BDW49" s="19"/>
      <c r="BDX49" s="19"/>
      <c r="BDY49" s="19"/>
      <c r="BDZ49" s="19"/>
      <c r="BEA49" s="19"/>
      <c r="BEB49" s="19"/>
      <c r="BEC49" s="19"/>
      <c r="BED49" s="19"/>
      <c r="BEE49" s="19"/>
      <c r="BEF49" s="19"/>
      <c r="BEG49" s="19"/>
      <c r="BEH49" s="19"/>
      <c r="BEI49" s="19"/>
      <c r="BEJ49" s="19"/>
      <c r="BEK49" s="19"/>
      <c r="BEL49" s="19"/>
      <c r="BEM49" s="19"/>
      <c r="BEN49" s="19"/>
      <c r="BEO49" s="19"/>
      <c r="BEP49" s="19"/>
      <c r="BEQ49" s="19"/>
      <c r="BER49" s="19"/>
      <c r="BES49" s="19"/>
      <c r="BET49" s="19"/>
      <c r="BEU49" s="19"/>
      <c r="BEV49" s="19"/>
      <c r="BEW49" s="19"/>
      <c r="BEX49" s="19"/>
      <c r="BEY49" s="19"/>
      <c r="BEZ49" s="19"/>
      <c r="BFA49" s="19"/>
      <c r="BFB49" s="19"/>
      <c r="BFC49" s="19"/>
      <c r="BFD49" s="19"/>
      <c r="BFE49" s="19"/>
      <c r="BFF49" s="19"/>
      <c r="BFG49" s="19"/>
      <c r="BFH49" s="19"/>
      <c r="BFI49" s="19"/>
      <c r="BFJ49" s="19"/>
      <c r="BFK49" s="19"/>
      <c r="BFL49" s="19"/>
      <c r="BFM49" s="19"/>
      <c r="BFN49" s="19"/>
      <c r="BFO49" s="19"/>
      <c r="BFP49" s="19"/>
      <c r="BFQ49" s="19"/>
      <c r="BFR49" s="19"/>
      <c r="BFS49" s="19"/>
      <c r="BFT49" s="19"/>
      <c r="BFU49" s="19"/>
      <c r="BFV49" s="19"/>
      <c r="BFW49" s="19"/>
      <c r="BFX49" s="19"/>
      <c r="BFY49" s="19"/>
      <c r="BFZ49" s="19"/>
      <c r="BGA49" s="19"/>
      <c r="BGB49" s="19"/>
      <c r="BGC49" s="19"/>
      <c r="BGD49" s="19"/>
      <c r="BGE49" s="19"/>
      <c r="BGF49" s="19"/>
      <c r="BGG49" s="19"/>
      <c r="BGH49" s="19"/>
      <c r="BGI49" s="19"/>
      <c r="BGJ49" s="19"/>
      <c r="BGK49" s="19"/>
      <c r="BGL49" s="19"/>
      <c r="BGM49" s="19"/>
      <c r="BGN49" s="19"/>
      <c r="BGO49" s="19"/>
      <c r="BGP49" s="19"/>
      <c r="BGQ49" s="19"/>
      <c r="BGR49" s="19"/>
      <c r="BGS49" s="19"/>
      <c r="BGT49" s="19"/>
      <c r="BGU49" s="19"/>
      <c r="BGV49" s="19"/>
      <c r="BGW49" s="19"/>
      <c r="BGX49" s="19"/>
      <c r="BGY49" s="19"/>
      <c r="BGZ49" s="19"/>
      <c r="BHA49" s="19"/>
      <c r="BHB49" s="19"/>
      <c r="BHC49" s="19"/>
      <c r="BHD49" s="19"/>
      <c r="BHE49" s="19"/>
      <c r="BHF49" s="19"/>
      <c r="BHG49" s="19"/>
      <c r="BHH49" s="19"/>
      <c r="BHI49" s="19"/>
      <c r="BHJ49" s="19"/>
      <c r="BHK49" s="19"/>
      <c r="BHL49" s="19"/>
      <c r="BHM49" s="19"/>
      <c r="BHN49" s="19"/>
      <c r="BHO49" s="19"/>
      <c r="BHP49" s="19"/>
      <c r="BHQ49" s="19"/>
      <c r="BHR49" s="19"/>
      <c r="BHS49" s="19"/>
      <c r="BHT49" s="19"/>
      <c r="BHU49" s="19"/>
      <c r="BHV49" s="19"/>
      <c r="BHW49" s="19"/>
      <c r="BHX49" s="19"/>
      <c r="BHY49" s="19"/>
      <c r="BHZ49" s="19"/>
      <c r="BIA49" s="19"/>
      <c r="BIB49" s="19"/>
      <c r="BIC49" s="19"/>
      <c r="BID49" s="19"/>
      <c r="BIE49" s="19"/>
      <c r="BIF49" s="19"/>
      <c r="BIG49" s="19"/>
      <c r="BIH49" s="19"/>
      <c r="BII49" s="19"/>
      <c r="BIJ49" s="19"/>
      <c r="BIK49" s="19"/>
      <c r="BIL49" s="19"/>
      <c r="BIM49" s="19"/>
      <c r="BIN49" s="19"/>
      <c r="BIO49" s="19"/>
      <c r="BIP49" s="19"/>
      <c r="BIQ49" s="19"/>
      <c r="BIR49" s="19"/>
      <c r="BIS49" s="19"/>
      <c r="BIT49" s="19"/>
      <c r="BIU49" s="19"/>
      <c r="BIV49" s="19"/>
      <c r="BIW49" s="19"/>
      <c r="BIX49" s="19"/>
      <c r="BIY49" s="19"/>
      <c r="BIZ49" s="19"/>
      <c r="BJA49" s="19"/>
      <c r="BJB49" s="19"/>
      <c r="BJC49" s="19"/>
      <c r="BJD49" s="19"/>
      <c r="BJE49" s="19"/>
      <c r="BJF49" s="19"/>
      <c r="BJG49" s="19"/>
      <c r="BJH49" s="19"/>
      <c r="BJI49" s="19"/>
      <c r="BJJ49" s="19"/>
      <c r="BJK49" s="19"/>
      <c r="BJL49" s="19"/>
      <c r="BJM49" s="19"/>
      <c r="BJN49" s="19"/>
      <c r="BJO49" s="19"/>
      <c r="BJP49" s="19"/>
      <c r="BJQ49" s="19"/>
      <c r="BJR49" s="19"/>
      <c r="BJS49" s="19"/>
      <c r="BJT49" s="19"/>
      <c r="BJU49" s="19"/>
      <c r="BJV49" s="19"/>
      <c r="BJW49" s="19"/>
      <c r="BJX49" s="19"/>
      <c r="BJY49" s="19"/>
      <c r="BJZ49" s="19"/>
      <c r="BKA49" s="19"/>
      <c r="BKB49" s="19"/>
      <c r="BKC49" s="19"/>
      <c r="BKD49" s="19"/>
      <c r="BKE49" s="19"/>
      <c r="BKF49" s="19"/>
      <c r="BKG49" s="19"/>
      <c r="BKH49" s="19"/>
      <c r="BKI49" s="19"/>
      <c r="BKJ49" s="19"/>
      <c r="BKK49" s="19"/>
      <c r="BKL49" s="19"/>
      <c r="BKM49" s="19"/>
      <c r="BKN49" s="19"/>
      <c r="BKO49" s="19"/>
      <c r="BKP49" s="19"/>
      <c r="BKQ49" s="19"/>
      <c r="BKR49" s="19"/>
      <c r="BKS49" s="19"/>
      <c r="BKT49" s="19"/>
      <c r="BKU49" s="19"/>
      <c r="BKV49" s="19"/>
      <c r="BKW49" s="19"/>
      <c r="BKX49" s="19"/>
      <c r="BKY49" s="19"/>
      <c r="BKZ49" s="19"/>
      <c r="BLA49" s="19"/>
      <c r="BLB49" s="19"/>
      <c r="BLC49" s="19"/>
      <c r="BLD49" s="19"/>
      <c r="BLE49" s="19"/>
      <c r="BLF49" s="19"/>
      <c r="BLG49" s="19"/>
      <c r="BLH49" s="19"/>
      <c r="BLI49" s="19"/>
      <c r="BLJ49" s="19"/>
      <c r="BLK49" s="19"/>
      <c r="BLL49" s="19"/>
      <c r="BLM49" s="19"/>
      <c r="BLN49" s="19"/>
      <c r="BLO49" s="19"/>
      <c r="BLP49" s="19"/>
      <c r="BLQ49" s="19"/>
      <c r="BLR49" s="19"/>
      <c r="BLS49" s="19"/>
      <c r="BLT49" s="19"/>
      <c r="BLU49" s="19"/>
      <c r="BLV49" s="19"/>
      <c r="BLW49" s="19"/>
      <c r="BLX49" s="19"/>
      <c r="BLY49" s="19"/>
      <c r="BLZ49" s="19"/>
      <c r="BMA49" s="19"/>
      <c r="BMB49" s="19"/>
      <c r="BMC49" s="19"/>
      <c r="BMD49" s="19"/>
      <c r="BME49" s="19"/>
      <c r="BMF49" s="19"/>
      <c r="BMG49" s="19"/>
      <c r="BMH49" s="19"/>
      <c r="BMI49" s="19"/>
      <c r="BMJ49" s="19"/>
      <c r="BMK49" s="19"/>
      <c r="BML49" s="19"/>
      <c r="BMM49" s="19"/>
      <c r="BMN49" s="19"/>
      <c r="BMO49" s="19"/>
      <c r="BMP49" s="19"/>
      <c r="BMQ49" s="19"/>
      <c r="BMR49" s="19"/>
      <c r="BMS49" s="19"/>
      <c r="BMT49" s="19"/>
      <c r="BMU49" s="19"/>
      <c r="BMV49" s="19"/>
      <c r="BMW49" s="19"/>
      <c r="BMX49" s="19"/>
      <c r="BMY49" s="19"/>
      <c r="BMZ49" s="19"/>
      <c r="BNA49" s="19"/>
      <c r="BNB49" s="19"/>
      <c r="BNC49" s="19"/>
      <c r="BND49" s="19"/>
      <c r="BNE49" s="19"/>
      <c r="BNF49" s="19"/>
      <c r="BNG49" s="19"/>
      <c r="BNH49" s="19"/>
      <c r="BNI49" s="19"/>
      <c r="BNJ49" s="19"/>
      <c r="BNK49" s="19"/>
      <c r="BNL49" s="19"/>
      <c r="BNM49" s="19"/>
      <c r="BNN49" s="19"/>
      <c r="BNO49" s="19"/>
      <c r="BNP49" s="19"/>
      <c r="BNQ49" s="19"/>
      <c r="BNR49" s="19"/>
      <c r="BNS49" s="19"/>
      <c r="BNT49" s="19"/>
      <c r="BNU49" s="19"/>
      <c r="BNV49" s="19"/>
      <c r="BNW49" s="19"/>
      <c r="BNX49" s="19"/>
      <c r="BNY49" s="19"/>
      <c r="BNZ49" s="19"/>
      <c r="BOA49" s="19"/>
      <c r="BOB49" s="19"/>
      <c r="BOC49" s="19"/>
      <c r="BOD49" s="19"/>
      <c r="BOE49" s="19"/>
      <c r="BOF49" s="19"/>
      <c r="BOG49" s="19"/>
      <c r="BOH49" s="19"/>
      <c r="BOI49" s="19"/>
      <c r="BOJ49" s="19"/>
      <c r="BOK49" s="19"/>
      <c r="BOL49" s="19"/>
      <c r="BOM49" s="19"/>
      <c r="BON49" s="19"/>
      <c r="BOO49" s="19"/>
      <c r="BOP49" s="19"/>
      <c r="BOQ49" s="19"/>
      <c r="BOR49" s="19"/>
      <c r="BOS49" s="19"/>
      <c r="BOT49" s="19"/>
      <c r="BOU49" s="19"/>
      <c r="BOV49" s="19"/>
      <c r="BOW49" s="19"/>
      <c r="BOX49" s="19"/>
      <c r="BOY49" s="19"/>
      <c r="BOZ49" s="19"/>
      <c r="BPA49" s="19"/>
      <c r="BPB49" s="19"/>
      <c r="BPC49" s="19"/>
      <c r="BPD49" s="19"/>
      <c r="BPE49" s="19"/>
      <c r="BPF49" s="19"/>
      <c r="BPG49" s="19"/>
      <c r="BPH49" s="19"/>
      <c r="BPI49" s="19"/>
      <c r="BPJ49" s="19"/>
      <c r="BPK49" s="19"/>
      <c r="BPL49" s="19"/>
      <c r="BPM49" s="19"/>
      <c r="BPN49" s="19"/>
      <c r="BPO49" s="19"/>
      <c r="BPP49" s="19"/>
      <c r="BPQ49" s="19"/>
      <c r="BPR49" s="19"/>
      <c r="BPS49" s="19"/>
      <c r="BPT49" s="19"/>
      <c r="BPU49" s="19"/>
      <c r="BPV49" s="19"/>
      <c r="BPW49" s="19"/>
      <c r="BPX49" s="19"/>
      <c r="BPY49" s="19"/>
      <c r="BPZ49" s="19"/>
      <c r="BQA49" s="19"/>
      <c r="BQB49" s="19"/>
      <c r="BQC49" s="19"/>
      <c r="BQD49" s="19"/>
      <c r="BQE49" s="19"/>
      <c r="BQF49" s="19"/>
      <c r="BQG49" s="19"/>
      <c r="BQH49" s="19"/>
      <c r="BQI49" s="19"/>
      <c r="BQJ49" s="19"/>
      <c r="BQK49" s="19"/>
      <c r="BQL49" s="19"/>
      <c r="BQM49" s="19"/>
      <c r="BQN49" s="19"/>
      <c r="BQO49" s="19"/>
      <c r="BQP49" s="19"/>
      <c r="BQQ49" s="19"/>
      <c r="BQR49" s="19"/>
      <c r="BQS49" s="19"/>
      <c r="BQT49" s="19"/>
      <c r="BQU49" s="19"/>
      <c r="BQV49" s="19"/>
      <c r="BQW49" s="19"/>
      <c r="BQX49" s="19"/>
      <c r="BQY49" s="19"/>
      <c r="BQZ49" s="19"/>
      <c r="BRA49" s="19"/>
      <c r="BRB49" s="19"/>
      <c r="BRC49" s="19"/>
      <c r="BRD49" s="19"/>
      <c r="BRE49" s="19"/>
      <c r="BRF49" s="19"/>
      <c r="BRG49" s="19"/>
      <c r="BRH49" s="19"/>
      <c r="BRI49" s="19"/>
      <c r="BRJ49" s="19"/>
      <c r="BRK49" s="19"/>
      <c r="BRL49" s="19"/>
      <c r="BRM49" s="19"/>
      <c r="BRN49" s="19"/>
      <c r="BRO49" s="19"/>
      <c r="BRP49" s="19"/>
      <c r="BRQ49" s="19"/>
      <c r="BRR49" s="19"/>
      <c r="BRS49" s="19"/>
      <c r="BRT49" s="19"/>
      <c r="BRU49" s="19"/>
      <c r="BRV49" s="19"/>
      <c r="BRW49" s="19"/>
      <c r="BRX49" s="19"/>
      <c r="BRY49" s="19"/>
      <c r="BRZ49" s="19"/>
      <c r="BSA49" s="19"/>
      <c r="BSB49" s="19"/>
      <c r="BSC49" s="19"/>
      <c r="BSD49" s="19"/>
      <c r="BSE49" s="19"/>
      <c r="BSF49" s="19"/>
      <c r="BSG49" s="19"/>
      <c r="BSH49" s="19"/>
      <c r="BSI49" s="19"/>
      <c r="BSJ49" s="19"/>
      <c r="BSK49" s="19"/>
      <c r="BSL49" s="19"/>
      <c r="BSM49" s="19"/>
      <c r="BSN49" s="19"/>
      <c r="BSO49" s="19"/>
      <c r="BSP49" s="19"/>
      <c r="BSQ49" s="19"/>
      <c r="BSR49" s="19"/>
      <c r="BSS49" s="19"/>
      <c r="BST49" s="19"/>
      <c r="BSU49" s="19"/>
      <c r="BSV49" s="19"/>
      <c r="BSW49" s="19"/>
      <c r="BSX49" s="19"/>
      <c r="BSY49" s="19"/>
      <c r="BSZ49" s="19"/>
      <c r="BTA49" s="19"/>
      <c r="BTB49" s="19"/>
      <c r="BTC49" s="19"/>
      <c r="BTD49" s="19"/>
      <c r="BTE49" s="19"/>
      <c r="BTF49" s="19"/>
      <c r="BTG49" s="19"/>
      <c r="BTH49" s="19"/>
      <c r="BTI49" s="19"/>
      <c r="BTJ49" s="19"/>
      <c r="BTK49" s="19"/>
      <c r="BTL49" s="19"/>
      <c r="BTM49" s="19"/>
      <c r="BTN49" s="19"/>
      <c r="BTO49" s="19"/>
      <c r="BTP49" s="19"/>
      <c r="BTQ49" s="19"/>
      <c r="BTR49" s="19"/>
      <c r="BTS49" s="19"/>
      <c r="BTT49" s="19"/>
      <c r="BTU49" s="19"/>
      <c r="BTV49" s="19"/>
      <c r="BTW49" s="19"/>
      <c r="BTX49" s="19"/>
      <c r="BTY49" s="19"/>
      <c r="BTZ49" s="19"/>
      <c r="BUA49" s="19"/>
      <c r="BUB49" s="19"/>
      <c r="BUC49" s="19"/>
      <c r="BUD49" s="19"/>
      <c r="BUE49" s="19"/>
      <c r="BUF49" s="19"/>
      <c r="BUG49" s="19"/>
      <c r="BUH49" s="19"/>
      <c r="BUI49" s="19"/>
      <c r="BUJ49" s="19"/>
      <c r="BUK49" s="19"/>
      <c r="BUL49" s="19"/>
      <c r="BUM49" s="19"/>
      <c r="BUN49" s="19"/>
      <c r="BUO49" s="19"/>
      <c r="BUP49" s="19"/>
      <c r="BUQ49" s="19"/>
      <c r="BUR49" s="19"/>
      <c r="BUS49" s="19"/>
      <c r="BUT49" s="19"/>
      <c r="BUU49" s="19"/>
      <c r="BUV49" s="19"/>
      <c r="BUW49" s="19"/>
      <c r="BUX49" s="19"/>
      <c r="BUY49" s="19"/>
      <c r="BUZ49" s="19"/>
      <c r="BVA49" s="19"/>
      <c r="BVB49" s="19"/>
      <c r="BVC49" s="19"/>
      <c r="BVD49" s="19"/>
      <c r="BVE49" s="19"/>
      <c r="BVF49" s="19"/>
      <c r="BVG49" s="19"/>
      <c r="BVH49" s="19"/>
      <c r="BVI49" s="19"/>
      <c r="BVJ49" s="19"/>
      <c r="BVK49" s="19"/>
      <c r="BVL49" s="19"/>
      <c r="BVM49" s="19"/>
      <c r="BVN49" s="19"/>
      <c r="BVO49" s="19"/>
      <c r="BVP49" s="19"/>
      <c r="BVQ49" s="19"/>
      <c r="BVR49" s="19"/>
      <c r="BVS49" s="19"/>
      <c r="BVT49" s="19"/>
      <c r="BVU49" s="19"/>
      <c r="BVV49" s="19"/>
      <c r="BVW49" s="19"/>
      <c r="BVX49" s="19"/>
      <c r="BVY49" s="19"/>
      <c r="BVZ49" s="19"/>
      <c r="BWA49" s="19"/>
      <c r="BWB49" s="19"/>
      <c r="BWC49" s="19"/>
      <c r="BWD49" s="19"/>
      <c r="BWE49" s="19"/>
      <c r="BWF49" s="19"/>
      <c r="BWG49" s="19"/>
      <c r="BWH49" s="19"/>
      <c r="BWI49" s="19"/>
      <c r="BWJ49" s="19"/>
      <c r="BWK49" s="19"/>
      <c r="BWL49" s="19"/>
      <c r="BWM49" s="19"/>
      <c r="BWN49" s="19"/>
      <c r="BWO49" s="19"/>
      <c r="BWP49" s="19"/>
      <c r="BWQ49" s="19"/>
      <c r="BWR49" s="19"/>
      <c r="BWS49" s="19"/>
      <c r="BWT49" s="19"/>
      <c r="BWU49" s="19"/>
      <c r="BWV49" s="19"/>
      <c r="BWW49" s="19"/>
      <c r="BWX49" s="19"/>
      <c r="BWY49" s="19"/>
      <c r="BWZ49" s="19"/>
      <c r="BXA49" s="19"/>
      <c r="BXB49" s="19"/>
      <c r="BXC49" s="19"/>
      <c r="BXD49" s="19"/>
      <c r="BXE49" s="19"/>
      <c r="BXF49" s="19"/>
      <c r="BXG49" s="19"/>
      <c r="BXH49" s="19"/>
      <c r="BXI49" s="19"/>
      <c r="BXJ49" s="19"/>
      <c r="BXK49" s="19"/>
      <c r="BXL49" s="19"/>
      <c r="BXM49" s="19"/>
      <c r="BXN49" s="19"/>
      <c r="BXO49" s="19"/>
      <c r="BXP49" s="19"/>
      <c r="BXQ49" s="19"/>
      <c r="BXR49" s="19"/>
      <c r="BXS49" s="19"/>
      <c r="BXT49" s="19"/>
      <c r="BXU49" s="19"/>
      <c r="BXV49" s="19"/>
      <c r="BXW49" s="19"/>
      <c r="BXX49" s="19"/>
      <c r="BXY49" s="19"/>
      <c r="BXZ49" s="19"/>
      <c r="BYA49" s="19"/>
      <c r="BYB49" s="19"/>
      <c r="BYC49" s="19"/>
      <c r="BYD49" s="19"/>
      <c r="BYE49" s="19"/>
      <c r="BYF49" s="19"/>
      <c r="BYG49" s="19"/>
      <c r="BYH49" s="19"/>
      <c r="BYI49" s="19"/>
      <c r="BYJ49" s="19"/>
      <c r="BYK49" s="19"/>
      <c r="BYL49" s="19"/>
      <c r="BYM49" s="19"/>
      <c r="BYN49" s="19"/>
      <c r="BYO49" s="19"/>
      <c r="BYP49" s="19"/>
      <c r="BYQ49" s="19"/>
      <c r="BYR49" s="19"/>
      <c r="BYS49" s="19"/>
      <c r="BYT49" s="19"/>
      <c r="BYU49" s="19"/>
      <c r="BYV49" s="19"/>
      <c r="BYW49" s="19"/>
      <c r="BYX49" s="19"/>
      <c r="BYY49" s="19"/>
      <c r="BYZ49" s="19"/>
      <c r="BZA49" s="19"/>
      <c r="BZB49" s="19"/>
      <c r="BZC49" s="19"/>
      <c r="BZD49" s="19"/>
      <c r="BZE49" s="19"/>
      <c r="BZF49" s="19"/>
      <c r="BZG49" s="19"/>
      <c r="BZH49" s="19"/>
      <c r="BZI49" s="19"/>
      <c r="BZJ49" s="19"/>
      <c r="BZK49" s="19"/>
      <c r="BZL49" s="19"/>
      <c r="BZM49" s="19"/>
      <c r="BZN49" s="19"/>
      <c r="BZO49" s="19"/>
      <c r="BZP49" s="19"/>
      <c r="BZQ49" s="19"/>
      <c r="BZR49" s="19"/>
      <c r="BZS49" s="19"/>
      <c r="BZT49" s="19"/>
      <c r="BZU49" s="19"/>
      <c r="BZV49" s="19"/>
      <c r="BZW49" s="19"/>
      <c r="BZX49" s="19"/>
      <c r="BZY49" s="19"/>
      <c r="BZZ49" s="19"/>
      <c r="CAA49" s="19"/>
      <c r="CAB49" s="19"/>
      <c r="CAC49" s="19"/>
      <c r="CAD49" s="19"/>
      <c r="CAE49" s="19"/>
      <c r="CAF49" s="19"/>
      <c r="CAG49" s="19"/>
      <c r="CAH49" s="19"/>
      <c r="CAI49" s="19"/>
      <c r="CAJ49" s="19"/>
      <c r="CAK49" s="19"/>
      <c r="CAL49" s="19"/>
      <c r="CAM49" s="19"/>
      <c r="CAN49" s="19"/>
      <c r="CAO49" s="19"/>
      <c r="CAP49" s="19"/>
      <c r="CAQ49" s="19"/>
      <c r="CAR49" s="19"/>
      <c r="CAS49" s="19"/>
      <c r="CAT49" s="19"/>
      <c r="CAU49" s="19"/>
      <c r="CAV49" s="19"/>
      <c r="CAW49" s="19"/>
      <c r="CAX49" s="19"/>
      <c r="CAY49" s="19"/>
      <c r="CAZ49" s="19"/>
      <c r="CBA49" s="19"/>
      <c r="CBB49" s="19"/>
      <c r="CBC49" s="19"/>
      <c r="CBD49" s="19"/>
      <c r="CBE49" s="19"/>
      <c r="CBF49" s="19"/>
      <c r="CBG49" s="19"/>
      <c r="CBH49" s="19"/>
      <c r="CBI49" s="19"/>
      <c r="CBJ49" s="19"/>
      <c r="CBK49" s="19"/>
      <c r="CBL49" s="19"/>
      <c r="CBM49" s="19"/>
      <c r="CBN49" s="19"/>
      <c r="CBO49" s="19"/>
      <c r="CBP49" s="19"/>
      <c r="CBQ49" s="19"/>
      <c r="CBR49" s="19"/>
      <c r="CBS49" s="19"/>
      <c r="CBT49" s="19"/>
      <c r="CBU49" s="19"/>
      <c r="CBV49" s="19"/>
      <c r="CBW49" s="19"/>
      <c r="CBX49" s="19"/>
      <c r="CBY49" s="19"/>
      <c r="CBZ49" s="19"/>
      <c r="CCA49" s="19"/>
      <c r="CCB49" s="19"/>
      <c r="CCC49" s="19"/>
      <c r="CCD49" s="19"/>
      <c r="CCE49" s="19"/>
      <c r="CCF49" s="19"/>
      <c r="CCG49" s="19"/>
      <c r="CCH49" s="19"/>
      <c r="CCI49" s="19"/>
      <c r="CCJ49" s="19"/>
      <c r="CCK49" s="19"/>
      <c r="CCL49" s="19"/>
      <c r="CCM49" s="19"/>
      <c r="CCN49" s="19"/>
      <c r="CCO49" s="19"/>
      <c r="CCP49" s="19"/>
      <c r="CCQ49" s="19"/>
      <c r="CCR49" s="19"/>
      <c r="CCS49" s="19"/>
      <c r="CCT49" s="19"/>
      <c r="CCU49" s="19"/>
      <c r="CCV49" s="19"/>
      <c r="CCW49" s="19"/>
      <c r="CCX49" s="19"/>
      <c r="CCY49" s="19"/>
      <c r="CCZ49" s="19"/>
      <c r="CDA49" s="19"/>
      <c r="CDB49" s="19"/>
      <c r="CDC49" s="19"/>
      <c r="CDD49" s="19"/>
      <c r="CDE49" s="19"/>
      <c r="CDF49" s="19"/>
      <c r="CDG49" s="19"/>
      <c r="CDH49" s="19"/>
      <c r="CDI49" s="19"/>
      <c r="CDJ49" s="19"/>
      <c r="CDK49" s="19"/>
      <c r="CDL49" s="19"/>
      <c r="CDM49" s="19"/>
      <c r="CDN49" s="19"/>
      <c r="CDO49" s="19"/>
      <c r="CDP49" s="19"/>
      <c r="CDQ49" s="19"/>
      <c r="CDR49" s="19"/>
      <c r="CDS49" s="19"/>
      <c r="CDT49" s="19"/>
      <c r="CDU49" s="19"/>
      <c r="CDV49" s="19"/>
      <c r="CDW49" s="19"/>
      <c r="CDX49" s="19"/>
      <c r="CDY49" s="19"/>
      <c r="CDZ49" s="19"/>
      <c r="CEA49" s="19"/>
      <c r="CEB49" s="19"/>
      <c r="CEC49" s="19"/>
      <c r="CED49" s="19"/>
      <c r="CEE49" s="19"/>
      <c r="CEF49" s="19"/>
      <c r="CEG49" s="19"/>
      <c r="CEH49" s="19"/>
      <c r="CEI49" s="19"/>
      <c r="CEJ49" s="19"/>
      <c r="CEK49" s="19"/>
      <c r="CEL49" s="19"/>
      <c r="CEM49" s="19"/>
      <c r="CEN49" s="19"/>
      <c r="CEO49" s="19"/>
      <c r="CEP49" s="19"/>
      <c r="CEQ49" s="19"/>
      <c r="CER49" s="19"/>
      <c r="CES49" s="19"/>
      <c r="CET49" s="19"/>
      <c r="CEU49" s="19"/>
      <c r="CEV49" s="19"/>
      <c r="CEW49" s="19"/>
      <c r="CEX49" s="19"/>
      <c r="CEY49" s="19"/>
      <c r="CEZ49" s="19"/>
      <c r="CFA49" s="19"/>
      <c r="CFB49" s="19"/>
      <c r="CFC49" s="19"/>
      <c r="CFD49" s="19"/>
      <c r="CFE49" s="19"/>
      <c r="CFF49" s="19"/>
      <c r="CFG49" s="19"/>
      <c r="CFH49" s="19"/>
      <c r="CFI49" s="19"/>
      <c r="CFJ49" s="19"/>
      <c r="CFK49" s="19"/>
      <c r="CFL49" s="19"/>
      <c r="CFM49" s="19"/>
      <c r="CFN49" s="19"/>
      <c r="CFO49" s="19"/>
      <c r="CFP49" s="19"/>
      <c r="CFQ49" s="19"/>
      <c r="CFR49" s="19"/>
      <c r="CFS49" s="19"/>
      <c r="CFT49" s="19"/>
      <c r="CFU49" s="19"/>
      <c r="CFV49" s="19"/>
      <c r="CFW49" s="19"/>
      <c r="CFX49" s="19"/>
      <c r="CFY49" s="19"/>
      <c r="CFZ49" s="19"/>
      <c r="CGA49" s="19"/>
      <c r="CGB49" s="19"/>
      <c r="CGC49" s="19"/>
      <c r="CGD49" s="19"/>
      <c r="CGE49" s="19"/>
      <c r="CGF49" s="19"/>
      <c r="CGG49" s="19"/>
      <c r="CGH49" s="19"/>
      <c r="CGI49" s="19"/>
      <c r="CGJ49" s="19"/>
      <c r="CGK49" s="19"/>
      <c r="CGL49" s="19"/>
      <c r="CGM49" s="19"/>
      <c r="CGN49" s="19"/>
      <c r="CGO49" s="19"/>
      <c r="CGP49" s="19"/>
      <c r="CGQ49" s="19"/>
      <c r="CGR49" s="19"/>
      <c r="CGS49" s="19"/>
      <c r="CGT49" s="19"/>
      <c r="CGU49" s="19"/>
      <c r="CGV49" s="19"/>
      <c r="CGW49" s="19"/>
      <c r="CGX49" s="19"/>
      <c r="CGY49" s="19"/>
      <c r="CGZ49" s="19"/>
      <c r="CHA49" s="19"/>
      <c r="CHB49" s="19"/>
      <c r="CHC49" s="19"/>
      <c r="CHD49" s="19"/>
      <c r="CHE49" s="19"/>
      <c r="CHF49" s="19"/>
      <c r="CHG49" s="19"/>
      <c r="CHH49" s="19"/>
      <c r="CHI49" s="19"/>
      <c r="CHJ49" s="19"/>
      <c r="CHK49" s="19"/>
      <c r="CHL49" s="19"/>
      <c r="CHM49" s="19"/>
      <c r="CHN49" s="19"/>
      <c r="CHO49" s="19"/>
      <c r="CHP49" s="19"/>
      <c r="CHQ49" s="19"/>
      <c r="CHR49" s="19"/>
      <c r="CHS49" s="19"/>
      <c r="CHT49" s="19"/>
      <c r="CHU49" s="19"/>
      <c r="CHV49" s="19"/>
      <c r="CHW49" s="19"/>
      <c r="CHX49" s="19"/>
      <c r="CHY49" s="19"/>
      <c r="CHZ49" s="19"/>
      <c r="CIA49" s="19"/>
      <c r="CIB49" s="19"/>
      <c r="CIC49" s="19"/>
      <c r="CID49" s="19"/>
      <c r="CIE49" s="19"/>
      <c r="CIF49" s="19"/>
      <c r="CIG49" s="19"/>
      <c r="CIH49" s="19"/>
      <c r="CII49" s="19"/>
      <c r="CIJ49" s="19"/>
      <c r="CIK49" s="19"/>
      <c r="CIL49" s="19"/>
      <c r="CIM49" s="19"/>
      <c r="CIN49" s="19"/>
      <c r="CIO49" s="19"/>
      <c r="CIP49" s="19"/>
      <c r="CIQ49" s="19"/>
      <c r="CIR49" s="19"/>
      <c r="CIS49" s="19"/>
      <c r="CIT49" s="19"/>
      <c r="CIU49" s="19"/>
      <c r="CIV49" s="19"/>
      <c r="CIW49" s="19"/>
      <c r="CIX49" s="19"/>
      <c r="CIY49" s="19"/>
      <c r="CIZ49" s="19"/>
      <c r="CJA49" s="19"/>
      <c r="CJB49" s="19"/>
      <c r="CJC49" s="19"/>
      <c r="CJD49" s="19"/>
      <c r="CJE49" s="19"/>
      <c r="CJF49" s="19"/>
      <c r="CJG49" s="19"/>
      <c r="CJH49" s="19"/>
      <c r="CJI49" s="19"/>
      <c r="CJJ49" s="19"/>
      <c r="CJK49" s="19"/>
      <c r="CJL49" s="19"/>
      <c r="CJM49" s="19"/>
      <c r="CJN49" s="19"/>
      <c r="CJO49" s="19"/>
      <c r="CJP49" s="19"/>
      <c r="CJQ49" s="19"/>
      <c r="CJR49" s="19"/>
      <c r="CJS49" s="19"/>
      <c r="CJT49" s="19"/>
      <c r="CJU49" s="19"/>
      <c r="CJV49" s="19"/>
      <c r="CJW49" s="19"/>
      <c r="CJX49" s="19"/>
      <c r="CJY49" s="19"/>
      <c r="CJZ49" s="19"/>
      <c r="CKA49" s="19"/>
      <c r="CKB49" s="19"/>
      <c r="CKC49" s="19"/>
      <c r="CKD49" s="19"/>
      <c r="CKE49" s="19"/>
      <c r="CKF49" s="19"/>
      <c r="CKG49" s="19"/>
      <c r="CKH49" s="19"/>
      <c r="CKI49" s="19"/>
      <c r="CKJ49" s="19"/>
      <c r="CKK49" s="19"/>
      <c r="CKL49" s="19"/>
      <c r="CKM49" s="19"/>
      <c r="CKN49" s="19"/>
      <c r="CKO49" s="19"/>
      <c r="CKP49" s="19"/>
      <c r="CKQ49" s="19"/>
      <c r="CKR49" s="19"/>
      <c r="CKS49" s="19"/>
      <c r="CKT49" s="19"/>
      <c r="CKU49" s="19"/>
      <c r="CKV49" s="19"/>
      <c r="CKW49" s="19"/>
      <c r="CKX49" s="19"/>
      <c r="CKY49" s="19"/>
      <c r="CKZ49" s="19"/>
      <c r="CLA49" s="19"/>
      <c r="CLB49" s="19"/>
      <c r="CLC49" s="19"/>
      <c r="CLD49" s="19"/>
      <c r="CLE49" s="19"/>
      <c r="CLF49" s="19"/>
      <c r="CLG49" s="19"/>
      <c r="CLH49" s="19"/>
      <c r="CLI49" s="19"/>
      <c r="CLJ49" s="19"/>
      <c r="CLK49" s="19"/>
      <c r="CLL49" s="19"/>
      <c r="CLM49" s="19"/>
      <c r="CLN49" s="19"/>
      <c r="CLO49" s="19"/>
      <c r="CLP49" s="19"/>
      <c r="CLQ49" s="19"/>
      <c r="CLR49" s="19"/>
      <c r="CLS49" s="19"/>
      <c r="CLT49" s="19"/>
      <c r="CLU49" s="19"/>
      <c r="CLV49" s="19"/>
      <c r="CLW49" s="19"/>
      <c r="CLX49" s="19"/>
      <c r="CLY49" s="19"/>
      <c r="CLZ49" s="19"/>
      <c r="CMA49" s="19"/>
      <c r="CMB49" s="19"/>
      <c r="CMC49" s="19"/>
      <c r="CMD49" s="19"/>
      <c r="CME49" s="19"/>
      <c r="CMF49" s="19"/>
      <c r="CMG49" s="19"/>
      <c r="CMH49" s="19"/>
      <c r="CMI49" s="19"/>
      <c r="CMJ49" s="19"/>
      <c r="CMK49" s="19"/>
      <c r="CML49" s="19"/>
      <c r="CMM49" s="19"/>
      <c r="CMN49" s="19"/>
      <c r="CMO49" s="19"/>
      <c r="CMP49" s="19"/>
      <c r="CMQ49" s="19"/>
      <c r="CMR49" s="19"/>
      <c r="CMS49" s="19"/>
      <c r="CMT49" s="19"/>
      <c r="CMU49" s="19"/>
      <c r="CMV49" s="19"/>
      <c r="CMW49" s="19"/>
      <c r="CMX49" s="19"/>
      <c r="CMY49" s="19"/>
      <c r="CMZ49" s="19"/>
      <c r="CNA49" s="19"/>
      <c r="CNB49" s="19"/>
      <c r="CNC49" s="19"/>
      <c r="CND49" s="19"/>
      <c r="CNE49" s="19"/>
      <c r="CNF49" s="19"/>
      <c r="CNG49" s="19"/>
      <c r="CNH49" s="19"/>
      <c r="CNI49" s="19"/>
      <c r="CNJ49" s="19"/>
      <c r="CNK49" s="19"/>
      <c r="CNL49" s="19"/>
      <c r="CNM49" s="19"/>
      <c r="CNN49" s="19"/>
      <c r="CNO49" s="19"/>
      <c r="CNP49" s="19"/>
      <c r="CNQ49" s="19"/>
      <c r="CNR49" s="19"/>
      <c r="CNS49" s="19"/>
      <c r="CNT49" s="19"/>
      <c r="CNU49" s="19"/>
      <c r="CNV49" s="19"/>
      <c r="CNW49" s="19"/>
      <c r="CNX49" s="19"/>
      <c r="CNY49" s="19"/>
      <c r="CNZ49" s="19"/>
      <c r="COA49" s="19"/>
      <c r="COB49" s="19"/>
      <c r="COC49" s="19"/>
      <c r="COD49" s="19"/>
      <c r="COE49" s="19"/>
      <c r="COF49" s="19"/>
      <c r="COG49" s="19"/>
      <c r="COH49" s="19"/>
      <c r="COI49" s="19"/>
      <c r="COJ49" s="19"/>
      <c r="COK49" s="19"/>
      <c r="COL49" s="19"/>
      <c r="COM49" s="19"/>
      <c r="CON49" s="19"/>
      <c r="COO49" s="19"/>
      <c r="COP49" s="19"/>
      <c r="COQ49" s="19"/>
      <c r="COR49" s="19"/>
      <c r="COS49" s="19"/>
      <c r="COT49" s="19"/>
      <c r="COU49" s="19"/>
      <c r="COV49" s="19"/>
      <c r="COW49" s="19"/>
      <c r="COX49" s="19"/>
      <c r="COY49" s="19"/>
      <c r="COZ49" s="19"/>
      <c r="CPA49" s="19"/>
      <c r="CPB49" s="19"/>
      <c r="CPC49" s="19"/>
      <c r="CPD49" s="19"/>
      <c r="CPE49" s="19"/>
      <c r="CPF49" s="19"/>
      <c r="CPG49" s="19"/>
      <c r="CPH49" s="19"/>
      <c r="CPI49" s="19"/>
      <c r="CPJ49" s="19"/>
      <c r="CPK49" s="19"/>
      <c r="CPL49" s="19"/>
      <c r="CPM49" s="19"/>
      <c r="CPN49" s="19"/>
      <c r="CPO49" s="19"/>
      <c r="CPP49" s="19"/>
      <c r="CPQ49" s="19"/>
      <c r="CPR49" s="19"/>
      <c r="CPS49" s="19"/>
      <c r="CPT49" s="19"/>
      <c r="CPU49" s="19"/>
      <c r="CPV49" s="19"/>
      <c r="CPW49" s="19"/>
      <c r="CPX49" s="19"/>
      <c r="CPY49" s="19"/>
      <c r="CPZ49" s="19"/>
      <c r="CQA49" s="19"/>
      <c r="CQB49" s="19"/>
      <c r="CQC49" s="19"/>
      <c r="CQD49" s="19"/>
      <c r="CQE49" s="19"/>
      <c r="CQF49" s="19"/>
      <c r="CQG49" s="19"/>
      <c r="CQH49" s="19"/>
      <c r="CQI49" s="19"/>
      <c r="CQJ49" s="19"/>
      <c r="CQK49" s="19"/>
      <c r="CQL49" s="19"/>
      <c r="CQM49" s="19"/>
      <c r="CQN49" s="19"/>
      <c r="CQO49" s="19"/>
      <c r="CQP49" s="19"/>
      <c r="CQQ49" s="19"/>
      <c r="CQR49" s="19"/>
      <c r="CQS49" s="19"/>
      <c r="CQT49" s="19"/>
      <c r="CQU49" s="19"/>
      <c r="CQV49" s="19"/>
      <c r="CQW49" s="19"/>
      <c r="CQX49" s="19"/>
      <c r="CQY49" s="19"/>
      <c r="CQZ49" s="19"/>
      <c r="CRA49" s="19"/>
      <c r="CRB49" s="19"/>
      <c r="CRC49" s="19"/>
      <c r="CRD49" s="19"/>
      <c r="CRE49" s="19"/>
      <c r="CRF49" s="19"/>
      <c r="CRG49" s="19"/>
      <c r="CRH49" s="19"/>
      <c r="CRI49" s="19"/>
      <c r="CRJ49" s="19"/>
      <c r="CRK49" s="19"/>
      <c r="CRL49" s="19"/>
      <c r="CRM49" s="19"/>
      <c r="CRN49" s="19"/>
      <c r="CRO49" s="19"/>
      <c r="CRP49" s="19"/>
      <c r="CRQ49" s="19"/>
      <c r="CRR49" s="19"/>
      <c r="CRS49" s="19"/>
      <c r="CRT49" s="19"/>
      <c r="CRU49" s="19"/>
      <c r="CRV49" s="19"/>
      <c r="CRW49" s="19"/>
      <c r="CRX49" s="19"/>
      <c r="CRY49" s="19"/>
      <c r="CRZ49" s="19"/>
      <c r="CSA49" s="19"/>
      <c r="CSB49" s="19"/>
      <c r="CSC49" s="19"/>
      <c r="CSD49" s="19"/>
      <c r="CSE49" s="19"/>
      <c r="CSF49" s="19"/>
      <c r="CSG49" s="19"/>
      <c r="CSH49" s="19"/>
      <c r="CSI49" s="19"/>
      <c r="CSJ49" s="19"/>
      <c r="CSK49" s="19"/>
      <c r="CSL49" s="19"/>
      <c r="CSM49" s="19"/>
      <c r="CSN49" s="19"/>
      <c r="CSO49" s="19"/>
      <c r="CSP49" s="19"/>
      <c r="CSQ49" s="19"/>
      <c r="CSR49" s="19"/>
      <c r="CSS49" s="19"/>
      <c r="CST49" s="19"/>
      <c r="CSU49" s="19"/>
      <c r="CSV49" s="19"/>
      <c r="CSW49" s="19"/>
      <c r="CSX49" s="19"/>
      <c r="CSY49" s="19"/>
      <c r="CSZ49" s="19"/>
      <c r="CTA49" s="19"/>
      <c r="CTB49" s="19"/>
      <c r="CTC49" s="19"/>
      <c r="CTD49" s="19"/>
      <c r="CTE49" s="19"/>
      <c r="CTF49" s="19"/>
      <c r="CTG49" s="19"/>
      <c r="CTH49" s="19"/>
      <c r="CTI49" s="19"/>
      <c r="CTJ49" s="19"/>
      <c r="CTK49" s="19"/>
      <c r="CTL49" s="19"/>
      <c r="CTM49" s="19"/>
      <c r="CTN49" s="19"/>
      <c r="CTO49" s="19"/>
      <c r="CTP49" s="19"/>
      <c r="CTQ49" s="19"/>
      <c r="CTR49" s="19"/>
      <c r="CTS49" s="19"/>
      <c r="CTT49" s="19"/>
      <c r="CTU49" s="19"/>
      <c r="CTV49" s="19"/>
      <c r="CTW49" s="19"/>
      <c r="CTX49" s="19"/>
      <c r="CTY49" s="19"/>
      <c r="CTZ49" s="19"/>
      <c r="CUA49" s="19"/>
      <c r="CUB49" s="19"/>
      <c r="CUC49" s="19"/>
      <c r="CUD49" s="19"/>
      <c r="CUE49" s="19"/>
      <c r="CUF49" s="19"/>
      <c r="CUG49" s="19"/>
      <c r="CUH49" s="19"/>
      <c r="CUI49" s="19"/>
      <c r="CUJ49" s="19"/>
      <c r="CUK49" s="19"/>
      <c r="CUL49" s="19"/>
      <c r="CUM49" s="19"/>
      <c r="CUN49" s="19"/>
      <c r="CUO49" s="19"/>
      <c r="CUP49" s="19"/>
      <c r="CUQ49" s="19"/>
      <c r="CUR49" s="19"/>
      <c r="CUS49" s="19"/>
      <c r="CUT49" s="19"/>
      <c r="CUU49" s="19"/>
      <c r="CUV49" s="19"/>
      <c r="CUW49" s="19"/>
      <c r="CUX49" s="19"/>
      <c r="CUY49" s="19"/>
      <c r="CUZ49" s="19"/>
      <c r="CVA49" s="19"/>
      <c r="CVB49" s="19"/>
      <c r="CVC49" s="19"/>
      <c r="CVD49" s="19"/>
      <c r="CVE49" s="19"/>
      <c r="CVF49" s="19"/>
      <c r="CVG49" s="19"/>
      <c r="CVH49" s="19"/>
      <c r="CVI49" s="19"/>
      <c r="CVJ49" s="19"/>
      <c r="CVK49" s="19"/>
      <c r="CVL49" s="19"/>
      <c r="CVM49" s="19"/>
      <c r="CVN49" s="19"/>
      <c r="CVO49" s="19"/>
      <c r="CVP49" s="19"/>
      <c r="CVQ49" s="19"/>
      <c r="CVR49" s="19"/>
      <c r="CVS49" s="19"/>
      <c r="CVT49" s="19"/>
      <c r="CVU49" s="19"/>
      <c r="CVV49" s="19"/>
      <c r="CVW49" s="19"/>
      <c r="CVX49" s="19"/>
      <c r="CVY49" s="19"/>
      <c r="CVZ49" s="19"/>
      <c r="CWA49" s="19"/>
      <c r="CWB49" s="19"/>
      <c r="CWC49" s="19"/>
      <c r="CWD49" s="19"/>
      <c r="CWE49" s="19"/>
      <c r="CWF49" s="19"/>
      <c r="CWG49" s="19"/>
      <c r="CWH49" s="19"/>
      <c r="CWI49" s="19"/>
      <c r="CWJ49" s="19"/>
      <c r="CWK49" s="19"/>
      <c r="CWL49" s="19"/>
      <c r="CWM49" s="19"/>
      <c r="CWN49" s="19"/>
      <c r="CWO49" s="19"/>
      <c r="CWP49" s="19"/>
      <c r="CWQ49" s="19"/>
      <c r="CWR49" s="19"/>
      <c r="CWS49" s="19"/>
      <c r="CWT49" s="19"/>
      <c r="CWU49" s="19"/>
      <c r="CWV49" s="19"/>
      <c r="CWW49" s="19"/>
      <c r="CWX49" s="19"/>
      <c r="CWY49" s="19"/>
      <c r="CWZ49" s="19"/>
      <c r="CXA49" s="19"/>
      <c r="CXB49" s="19"/>
      <c r="CXC49" s="19"/>
      <c r="CXD49" s="19"/>
      <c r="CXE49" s="19"/>
      <c r="CXF49" s="19"/>
      <c r="CXG49" s="19"/>
      <c r="CXH49" s="19"/>
      <c r="CXI49" s="19"/>
      <c r="CXJ49" s="19"/>
      <c r="CXK49" s="19"/>
      <c r="CXL49" s="19"/>
      <c r="CXM49" s="19"/>
      <c r="CXN49" s="19"/>
      <c r="CXO49" s="19"/>
      <c r="CXP49" s="19"/>
      <c r="CXQ49" s="19"/>
      <c r="CXR49" s="19"/>
      <c r="CXS49" s="19"/>
      <c r="CXT49" s="19"/>
      <c r="CXU49" s="19"/>
      <c r="CXV49" s="19"/>
      <c r="CXW49" s="19"/>
      <c r="CXX49" s="19"/>
      <c r="CXY49" s="19"/>
      <c r="CXZ49" s="19"/>
      <c r="CYA49" s="19"/>
      <c r="CYB49" s="19"/>
      <c r="CYC49" s="19"/>
      <c r="CYD49" s="19"/>
      <c r="CYE49" s="19"/>
      <c r="CYF49" s="19"/>
      <c r="CYG49" s="19"/>
      <c r="CYH49" s="19"/>
      <c r="CYI49" s="19"/>
      <c r="CYJ49" s="19"/>
      <c r="CYK49" s="19"/>
      <c r="CYL49" s="19"/>
      <c r="CYM49" s="19"/>
      <c r="CYN49" s="19"/>
      <c r="CYO49" s="19"/>
      <c r="CYP49" s="19"/>
      <c r="CYQ49" s="19"/>
      <c r="CYR49" s="19"/>
      <c r="CYS49" s="19"/>
      <c r="CYT49" s="19"/>
      <c r="CYU49" s="19"/>
      <c r="CYV49" s="19"/>
      <c r="CYW49" s="19"/>
      <c r="CYX49" s="19"/>
      <c r="CYY49" s="19"/>
      <c r="CYZ49" s="19"/>
      <c r="CZA49" s="19"/>
      <c r="CZB49" s="19"/>
      <c r="CZC49" s="19"/>
      <c r="CZD49" s="19"/>
      <c r="CZE49" s="19"/>
      <c r="CZF49" s="19"/>
      <c r="CZG49" s="19"/>
      <c r="CZH49" s="19"/>
      <c r="CZI49" s="19"/>
      <c r="CZJ49" s="19"/>
      <c r="CZK49" s="19"/>
      <c r="CZL49" s="19"/>
      <c r="CZM49" s="19"/>
      <c r="CZN49" s="19"/>
      <c r="CZO49" s="19"/>
      <c r="CZP49" s="19"/>
      <c r="CZQ49" s="19"/>
      <c r="CZR49" s="19"/>
      <c r="CZS49" s="19"/>
      <c r="CZT49" s="19"/>
      <c r="CZU49" s="19"/>
      <c r="CZV49" s="19"/>
      <c r="CZW49" s="19"/>
      <c r="CZX49" s="19"/>
      <c r="CZY49" s="19"/>
      <c r="CZZ49" s="19"/>
      <c r="DAA49" s="19"/>
      <c r="DAB49" s="19"/>
      <c r="DAC49" s="19"/>
      <c r="DAD49" s="19"/>
      <c r="DAE49" s="19"/>
      <c r="DAF49" s="19"/>
      <c r="DAG49" s="19"/>
      <c r="DAH49" s="19"/>
      <c r="DAI49" s="19"/>
      <c r="DAJ49" s="19"/>
      <c r="DAK49" s="19"/>
      <c r="DAL49" s="19"/>
      <c r="DAM49" s="19"/>
      <c r="DAN49" s="19"/>
      <c r="DAO49" s="19"/>
      <c r="DAP49" s="19"/>
      <c r="DAQ49" s="19"/>
      <c r="DAR49" s="19"/>
      <c r="DAS49" s="19"/>
      <c r="DAT49" s="19"/>
      <c r="DAU49" s="19"/>
      <c r="DAV49" s="19"/>
      <c r="DAW49" s="19"/>
      <c r="DAX49" s="19"/>
      <c r="DAY49" s="19"/>
      <c r="DAZ49" s="19"/>
      <c r="DBA49" s="19"/>
      <c r="DBB49" s="19"/>
      <c r="DBC49" s="19"/>
      <c r="DBD49" s="19"/>
      <c r="DBE49" s="19"/>
      <c r="DBF49" s="19"/>
      <c r="DBG49" s="19"/>
      <c r="DBH49" s="19"/>
      <c r="DBI49" s="19"/>
      <c r="DBJ49" s="19"/>
      <c r="DBK49" s="19"/>
      <c r="DBL49" s="19"/>
      <c r="DBM49" s="19"/>
      <c r="DBN49" s="19"/>
      <c r="DBO49" s="19"/>
      <c r="DBP49" s="19"/>
      <c r="DBQ49" s="19"/>
      <c r="DBR49" s="19"/>
      <c r="DBS49" s="19"/>
      <c r="DBT49" s="19"/>
      <c r="DBU49" s="19"/>
      <c r="DBV49" s="19"/>
      <c r="DBW49" s="19"/>
      <c r="DBX49" s="19"/>
      <c r="DBY49" s="19"/>
      <c r="DBZ49" s="19"/>
      <c r="DCA49" s="19"/>
      <c r="DCB49" s="19"/>
      <c r="DCC49" s="19"/>
      <c r="DCD49" s="19"/>
      <c r="DCE49" s="19"/>
      <c r="DCF49" s="19"/>
      <c r="DCG49" s="19"/>
      <c r="DCH49" s="19"/>
      <c r="DCI49" s="19"/>
      <c r="DCJ49" s="19"/>
      <c r="DCK49" s="19"/>
      <c r="DCL49" s="19"/>
      <c r="DCM49" s="19"/>
      <c r="DCN49" s="19"/>
      <c r="DCO49" s="19"/>
      <c r="DCP49" s="19"/>
      <c r="DCQ49" s="19"/>
      <c r="DCR49" s="19"/>
      <c r="DCS49" s="19"/>
      <c r="DCT49" s="19"/>
      <c r="DCU49" s="19"/>
      <c r="DCV49" s="19"/>
      <c r="DCW49" s="19"/>
      <c r="DCX49" s="19"/>
      <c r="DCY49" s="19"/>
      <c r="DCZ49" s="19"/>
      <c r="DDA49" s="19"/>
      <c r="DDB49" s="19"/>
      <c r="DDC49" s="19"/>
      <c r="DDD49" s="19"/>
      <c r="DDE49" s="19"/>
      <c r="DDF49" s="19"/>
      <c r="DDG49" s="19"/>
      <c r="DDH49" s="19"/>
      <c r="DDI49" s="19"/>
      <c r="DDJ49" s="19"/>
      <c r="DDK49" s="19"/>
      <c r="DDL49" s="19"/>
      <c r="DDM49" s="19"/>
      <c r="DDN49" s="19"/>
      <c r="DDO49" s="19"/>
      <c r="DDP49" s="19"/>
      <c r="DDQ49" s="19"/>
      <c r="DDR49" s="19"/>
      <c r="DDS49" s="19"/>
      <c r="DDT49" s="19"/>
      <c r="DDU49" s="19"/>
      <c r="DDV49" s="19"/>
      <c r="DDW49" s="19"/>
      <c r="DDX49" s="19"/>
      <c r="DDY49" s="19"/>
      <c r="DDZ49" s="19"/>
      <c r="DEA49" s="19"/>
      <c r="DEB49" s="19"/>
      <c r="DEC49" s="19"/>
      <c r="DED49" s="19"/>
      <c r="DEE49" s="19"/>
      <c r="DEF49" s="19"/>
      <c r="DEG49" s="19"/>
      <c r="DEH49" s="19"/>
      <c r="DEI49" s="19"/>
      <c r="DEJ49" s="19"/>
      <c r="DEK49" s="19"/>
      <c r="DEL49" s="19"/>
      <c r="DEM49" s="19"/>
      <c r="DEN49" s="19"/>
      <c r="DEO49" s="19"/>
      <c r="DEP49" s="19"/>
      <c r="DEQ49" s="19"/>
      <c r="DER49" s="19"/>
      <c r="DES49" s="19"/>
      <c r="DET49" s="19"/>
      <c r="DEU49" s="19"/>
      <c r="DEV49" s="19"/>
      <c r="DEW49" s="19"/>
      <c r="DEX49" s="19"/>
      <c r="DEY49" s="19"/>
      <c r="DEZ49" s="19"/>
      <c r="DFA49" s="19"/>
      <c r="DFB49" s="19"/>
      <c r="DFC49" s="19"/>
      <c r="DFD49" s="19"/>
      <c r="DFE49" s="19"/>
      <c r="DFF49" s="19"/>
      <c r="DFG49" s="19"/>
      <c r="DFH49" s="19"/>
      <c r="DFI49" s="19"/>
      <c r="DFJ49" s="19"/>
      <c r="DFK49" s="19"/>
      <c r="DFL49" s="19"/>
      <c r="DFM49" s="19"/>
      <c r="DFN49" s="19"/>
      <c r="DFO49" s="19"/>
      <c r="DFP49" s="19"/>
      <c r="DFQ49" s="19"/>
      <c r="DFR49" s="19"/>
      <c r="DFS49" s="19"/>
      <c r="DFT49" s="19"/>
      <c r="DFU49" s="19"/>
      <c r="DFV49" s="19"/>
      <c r="DFW49" s="19"/>
      <c r="DFX49" s="19"/>
      <c r="DFY49" s="19"/>
      <c r="DFZ49" s="19"/>
      <c r="DGA49" s="19"/>
      <c r="DGB49" s="19"/>
      <c r="DGC49" s="19"/>
      <c r="DGD49" s="19"/>
      <c r="DGE49" s="19"/>
      <c r="DGF49" s="19"/>
      <c r="DGG49" s="19"/>
      <c r="DGH49" s="19"/>
      <c r="DGI49" s="19"/>
      <c r="DGJ49" s="19"/>
      <c r="DGK49" s="19"/>
      <c r="DGL49" s="19"/>
      <c r="DGM49" s="19"/>
      <c r="DGN49" s="19"/>
      <c r="DGO49" s="19"/>
      <c r="DGP49" s="19"/>
      <c r="DGQ49" s="19"/>
      <c r="DGR49" s="19"/>
      <c r="DGS49" s="19"/>
      <c r="DGT49" s="19"/>
      <c r="DGU49" s="19"/>
      <c r="DGV49" s="19"/>
      <c r="DGW49" s="19"/>
      <c r="DGX49" s="19"/>
      <c r="DGY49" s="19"/>
      <c r="DGZ49" s="19"/>
      <c r="DHA49" s="19"/>
      <c r="DHB49" s="19"/>
      <c r="DHC49" s="19"/>
      <c r="DHD49" s="19"/>
      <c r="DHE49" s="19"/>
      <c r="DHF49" s="19"/>
      <c r="DHG49" s="19"/>
      <c r="DHH49" s="19"/>
      <c r="DHI49" s="19"/>
      <c r="DHJ49" s="19"/>
      <c r="DHK49" s="19"/>
      <c r="DHL49" s="19"/>
      <c r="DHM49" s="19"/>
      <c r="DHN49" s="19"/>
      <c r="DHO49" s="19"/>
      <c r="DHP49" s="19"/>
      <c r="DHQ49" s="19"/>
      <c r="DHR49" s="19"/>
      <c r="DHS49" s="19"/>
      <c r="DHT49" s="19"/>
      <c r="DHU49" s="19"/>
      <c r="DHV49" s="19"/>
      <c r="DHW49" s="19"/>
      <c r="DHX49" s="19"/>
      <c r="DHY49" s="19"/>
      <c r="DHZ49" s="19"/>
      <c r="DIA49" s="19"/>
      <c r="DIB49" s="19"/>
      <c r="DIC49" s="19"/>
      <c r="DID49" s="19"/>
      <c r="DIE49" s="19"/>
      <c r="DIF49" s="19"/>
      <c r="DIG49" s="19"/>
      <c r="DIH49" s="19"/>
      <c r="DII49" s="19"/>
      <c r="DIJ49" s="19"/>
      <c r="DIK49" s="19"/>
      <c r="DIL49" s="19"/>
      <c r="DIM49" s="19"/>
      <c r="DIN49" s="19"/>
      <c r="DIO49" s="19"/>
      <c r="DIP49" s="19"/>
      <c r="DIQ49" s="19"/>
      <c r="DIR49" s="19"/>
      <c r="DIS49" s="19"/>
      <c r="DIT49" s="19"/>
      <c r="DIU49" s="19"/>
      <c r="DIV49" s="19"/>
      <c r="DIW49" s="19"/>
      <c r="DIX49" s="19"/>
      <c r="DIY49" s="19"/>
      <c r="DIZ49" s="19"/>
      <c r="DJA49" s="19"/>
      <c r="DJB49" s="19"/>
      <c r="DJC49" s="19"/>
      <c r="DJD49" s="19"/>
      <c r="DJE49" s="19"/>
      <c r="DJF49" s="19"/>
      <c r="DJG49" s="19"/>
      <c r="DJH49" s="19"/>
      <c r="DJI49" s="19"/>
      <c r="DJJ49" s="19"/>
      <c r="DJK49" s="19"/>
      <c r="DJL49" s="19"/>
      <c r="DJM49" s="19"/>
      <c r="DJN49" s="19"/>
      <c r="DJO49" s="19"/>
      <c r="DJP49" s="19"/>
      <c r="DJQ49" s="19"/>
      <c r="DJR49" s="19"/>
      <c r="DJS49" s="19"/>
      <c r="DJT49" s="19"/>
      <c r="DJU49" s="19"/>
      <c r="DJV49" s="19"/>
      <c r="DJW49" s="19"/>
      <c r="DJX49" s="19"/>
      <c r="DJY49" s="19"/>
      <c r="DJZ49" s="19"/>
      <c r="DKA49" s="19"/>
      <c r="DKB49" s="19"/>
      <c r="DKC49" s="19"/>
      <c r="DKD49" s="19"/>
      <c r="DKE49" s="19"/>
      <c r="DKF49" s="19"/>
      <c r="DKG49" s="19"/>
      <c r="DKH49" s="19"/>
      <c r="DKI49" s="19"/>
      <c r="DKJ49" s="19"/>
      <c r="DKK49" s="19"/>
      <c r="DKL49" s="19"/>
      <c r="DKM49" s="19"/>
      <c r="DKN49" s="19"/>
      <c r="DKO49" s="19"/>
      <c r="DKP49" s="19"/>
      <c r="DKQ49" s="19"/>
      <c r="DKR49" s="19"/>
      <c r="DKS49" s="19"/>
      <c r="DKT49" s="19"/>
      <c r="DKU49" s="19"/>
      <c r="DKV49" s="19"/>
      <c r="DKW49" s="19"/>
      <c r="DKX49" s="19"/>
      <c r="DKY49" s="19"/>
      <c r="DKZ49" s="19"/>
      <c r="DLA49" s="19"/>
      <c r="DLB49" s="19"/>
      <c r="DLC49" s="19"/>
      <c r="DLD49" s="19"/>
      <c r="DLE49" s="19"/>
      <c r="DLF49" s="19"/>
      <c r="DLG49" s="19"/>
      <c r="DLH49" s="19"/>
      <c r="DLI49" s="19"/>
      <c r="DLJ49" s="19"/>
      <c r="DLK49" s="19"/>
      <c r="DLL49" s="19"/>
      <c r="DLM49" s="19"/>
      <c r="DLN49" s="19"/>
      <c r="DLO49" s="19"/>
      <c r="DLP49" s="19"/>
      <c r="DLQ49" s="19"/>
      <c r="DLR49" s="19"/>
      <c r="DLS49" s="19"/>
      <c r="DLT49" s="19"/>
      <c r="DLU49" s="19"/>
      <c r="DLV49" s="19"/>
      <c r="DLW49" s="19"/>
      <c r="DLX49" s="19"/>
      <c r="DLY49" s="19"/>
      <c r="DLZ49" s="19"/>
      <c r="DMA49" s="19"/>
      <c r="DMB49" s="19"/>
      <c r="DMC49" s="19"/>
      <c r="DMD49" s="19"/>
      <c r="DME49" s="19"/>
      <c r="DMF49" s="19"/>
      <c r="DMG49" s="19"/>
      <c r="DMH49" s="19"/>
      <c r="DMI49" s="19"/>
      <c r="DMJ49" s="19"/>
      <c r="DMK49" s="19"/>
      <c r="DML49" s="19"/>
      <c r="DMM49" s="19"/>
      <c r="DMN49" s="19"/>
      <c r="DMO49" s="19"/>
      <c r="DMP49" s="19"/>
      <c r="DMQ49" s="19"/>
      <c r="DMR49" s="19"/>
      <c r="DMS49" s="19"/>
      <c r="DMT49" s="19"/>
      <c r="DMU49" s="19"/>
      <c r="DMV49" s="19"/>
      <c r="DMW49" s="19"/>
      <c r="DMX49" s="19"/>
      <c r="DMY49" s="19"/>
      <c r="DMZ49" s="19"/>
      <c r="DNA49" s="19"/>
      <c r="DNB49" s="19"/>
      <c r="DNC49" s="19"/>
      <c r="DND49" s="19"/>
      <c r="DNE49" s="19"/>
      <c r="DNF49" s="19"/>
      <c r="DNG49" s="19"/>
      <c r="DNH49" s="19"/>
      <c r="DNI49" s="19"/>
      <c r="DNJ49" s="19"/>
      <c r="DNK49" s="19"/>
      <c r="DNL49" s="19"/>
      <c r="DNM49" s="19"/>
      <c r="DNN49" s="19"/>
      <c r="DNO49" s="19"/>
      <c r="DNP49" s="19"/>
      <c r="DNQ49" s="19"/>
      <c r="DNR49" s="19"/>
      <c r="DNS49" s="19"/>
      <c r="DNT49" s="19"/>
      <c r="DNU49" s="19"/>
      <c r="DNV49" s="19"/>
      <c r="DNW49" s="19"/>
      <c r="DNX49" s="19"/>
      <c r="DNY49" s="19"/>
      <c r="DNZ49" s="19"/>
      <c r="DOA49" s="19"/>
      <c r="DOB49" s="19"/>
      <c r="DOC49" s="19"/>
      <c r="DOD49" s="19"/>
      <c r="DOE49" s="19"/>
      <c r="DOF49" s="19"/>
      <c r="DOG49" s="19"/>
      <c r="DOH49" s="19"/>
      <c r="DOI49" s="19"/>
      <c r="DOJ49" s="19"/>
      <c r="DOK49" s="19"/>
      <c r="DOL49" s="19"/>
      <c r="DOM49" s="19"/>
      <c r="DON49" s="19"/>
      <c r="DOO49" s="19"/>
      <c r="DOP49" s="19"/>
      <c r="DOQ49" s="19"/>
      <c r="DOR49" s="19"/>
      <c r="DOS49" s="19"/>
      <c r="DOT49" s="19"/>
      <c r="DOU49" s="19"/>
      <c r="DOV49" s="19"/>
      <c r="DOW49" s="19"/>
      <c r="DOX49" s="19"/>
      <c r="DOY49" s="19"/>
      <c r="DOZ49" s="19"/>
      <c r="DPA49" s="19"/>
      <c r="DPB49" s="19"/>
      <c r="DPC49" s="19"/>
      <c r="DPD49" s="19"/>
      <c r="DPE49" s="19"/>
      <c r="DPF49" s="19"/>
      <c r="DPG49" s="19"/>
      <c r="DPH49" s="19"/>
      <c r="DPI49" s="19"/>
      <c r="DPJ49" s="19"/>
      <c r="DPK49" s="19"/>
      <c r="DPL49" s="19"/>
      <c r="DPM49" s="19"/>
      <c r="DPN49" s="19"/>
      <c r="DPO49" s="19"/>
      <c r="DPP49" s="19"/>
      <c r="DPQ49" s="19"/>
      <c r="DPR49" s="19"/>
      <c r="DPS49" s="19"/>
      <c r="DPT49" s="19"/>
      <c r="DPU49" s="19"/>
      <c r="DPV49" s="19"/>
      <c r="DPW49" s="19"/>
      <c r="DPX49" s="19"/>
      <c r="DPY49" s="19"/>
      <c r="DPZ49" s="19"/>
      <c r="DQA49" s="19"/>
      <c r="DQB49" s="19"/>
      <c r="DQC49" s="19"/>
      <c r="DQD49" s="19"/>
      <c r="DQE49" s="19"/>
      <c r="DQF49" s="19"/>
      <c r="DQG49" s="19"/>
      <c r="DQH49" s="19"/>
      <c r="DQI49" s="19"/>
      <c r="DQJ49" s="19"/>
      <c r="DQK49" s="19"/>
      <c r="DQL49" s="19"/>
      <c r="DQM49" s="19"/>
      <c r="DQN49" s="19"/>
      <c r="DQO49" s="19"/>
      <c r="DQP49" s="19"/>
      <c r="DQQ49" s="19"/>
      <c r="DQR49" s="19"/>
      <c r="DQS49" s="19"/>
      <c r="DQT49" s="19"/>
      <c r="DQU49" s="19"/>
      <c r="DQV49" s="19"/>
      <c r="DQW49" s="19"/>
      <c r="DQX49" s="19"/>
      <c r="DQY49" s="19"/>
      <c r="DQZ49" s="19"/>
      <c r="DRA49" s="19"/>
      <c r="DRB49" s="19"/>
      <c r="DRC49" s="19"/>
      <c r="DRD49" s="19"/>
      <c r="DRE49" s="19"/>
      <c r="DRF49" s="19"/>
      <c r="DRG49" s="19"/>
      <c r="DRH49" s="19"/>
      <c r="DRI49" s="19"/>
      <c r="DRJ49" s="19"/>
      <c r="DRK49" s="19"/>
      <c r="DRL49" s="19"/>
      <c r="DRM49" s="19"/>
      <c r="DRN49" s="19"/>
      <c r="DRO49" s="19"/>
      <c r="DRP49" s="19"/>
      <c r="DRQ49" s="19"/>
      <c r="DRR49" s="19"/>
      <c r="DRS49" s="19"/>
      <c r="DRT49" s="19"/>
      <c r="DRU49" s="19"/>
      <c r="DRV49" s="19"/>
      <c r="DRW49" s="19"/>
      <c r="DRX49" s="19"/>
      <c r="DRY49" s="19"/>
      <c r="DRZ49" s="19"/>
      <c r="DSA49" s="19"/>
      <c r="DSB49" s="19"/>
      <c r="DSC49" s="19"/>
      <c r="DSD49" s="19"/>
      <c r="DSE49" s="19"/>
      <c r="DSF49" s="19"/>
      <c r="DSG49" s="19"/>
      <c r="DSH49" s="19"/>
      <c r="DSI49" s="19"/>
      <c r="DSJ49" s="19"/>
      <c r="DSK49" s="19"/>
      <c r="DSL49" s="19"/>
      <c r="DSM49" s="19"/>
      <c r="DSN49" s="19"/>
      <c r="DSO49" s="19"/>
      <c r="DSP49" s="19"/>
      <c r="DSQ49" s="19"/>
      <c r="DSR49" s="19"/>
      <c r="DSS49" s="19"/>
      <c r="DST49" s="19"/>
      <c r="DSU49" s="19"/>
      <c r="DSV49" s="19"/>
      <c r="DSW49" s="19"/>
      <c r="DSX49" s="19"/>
      <c r="DSY49" s="19"/>
      <c r="DSZ49" s="19"/>
      <c r="DTA49" s="19"/>
      <c r="DTB49" s="19"/>
      <c r="DTC49" s="19"/>
      <c r="DTD49" s="19"/>
      <c r="DTE49" s="19"/>
      <c r="DTF49" s="19"/>
      <c r="DTG49" s="19"/>
      <c r="DTH49" s="19"/>
      <c r="DTI49" s="19"/>
      <c r="DTJ49" s="19"/>
      <c r="DTK49" s="19"/>
      <c r="DTL49" s="19"/>
      <c r="DTM49" s="19"/>
      <c r="DTN49" s="19"/>
      <c r="DTO49" s="19"/>
      <c r="DTP49" s="19"/>
      <c r="DTQ49" s="19"/>
      <c r="DTR49" s="19"/>
      <c r="DTS49" s="19"/>
      <c r="DTT49" s="19"/>
      <c r="DTU49" s="19"/>
      <c r="DTV49" s="19"/>
      <c r="DTW49" s="19"/>
      <c r="DTX49" s="19"/>
      <c r="DTY49" s="19"/>
      <c r="DTZ49" s="19"/>
      <c r="DUA49" s="19"/>
      <c r="DUB49" s="19"/>
      <c r="DUC49" s="19"/>
      <c r="DUD49" s="19"/>
      <c r="DUE49" s="19"/>
      <c r="DUF49" s="19"/>
      <c r="DUG49" s="19"/>
      <c r="DUH49" s="19"/>
      <c r="DUI49" s="19"/>
      <c r="DUJ49" s="19"/>
      <c r="DUK49" s="19"/>
      <c r="DUL49" s="19"/>
      <c r="DUM49" s="19"/>
      <c r="DUN49" s="19"/>
      <c r="DUO49" s="19"/>
      <c r="DUP49" s="19"/>
      <c r="DUQ49" s="19"/>
      <c r="DUR49" s="19"/>
      <c r="DUS49" s="19"/>
      <c r="DUT49" s="19"/>
      <c r="DUU49" s="19"/>
      <c r="DUV49" s="19"/>
      <c r="DUW49" s="19"/>
      <c r="DUX49" s="19"/>
      <c r="DUY49" s="19"/>
      <c r="DUZ49" s="19"/>
      <c r="DVA49" s="19"/>
      <c r="DVB49" s="19"/>
      <c r="DVC49" s="19"/>
      <c r="DVD49" s="19"/>
      <c r="DVE49" s="19"/>
      <c r="DVF49" s="19"/>
      <c r="DVG49" s="19"/>
      <c r="DVH49" s="19"/>
      <c r="DVI49" s="19"/>
      <c r="DVJ49" s="19"/>
      <c r="DVK49" s="19"/>
      <c r="DVL49" s="19"/>
      <c r="DVM49" s="19"/>
      <c r="DVN49" s="19"/>
      <c r="DVO49" s="19"/>
      <c r="DVP49" s="19"/>
      <c r="DVQ49" s="19"/>
      <c r="DVR49" s="19"/>
      <c r="DVS49" s="19"/>
      <c r="DVT49" s="19"/>
      <c r="DVU49" s="19"/>
      <c r="DVV49" s="19"/>
      <c r="DVW49" s="19"/>
      <c r="DVX49" s="19"/>
      <c r="DVY49" s="19"/>
      <c r="DVZ49" s="19"/>
      <c r="DWA49" s="19"/>
      <c r="DWB49" s="19"/>
      <c r="DWC49" s="19"/>
      <c r="DWD49" s="19"/>
      <c r="DWE49" s="19"/>
      <c r="DWF49" s="19"/>
      <c r="DWG49" s="19"/>
      <c r="DWH49" s="19"/>
      <c r="DWI49" s="19"/>
      <c r="DWJ49" s="19"/>
      <c r="DWK49" s="19"/>
      <c r="DWL49" s="19"/>
      <c r="DWM49" s="19"/>
      <c r="DWN49" s="19"/>
      <c r="DWO49" s="19"/>
      <c r="DWP49" s="19"/>
      <c r="DWQ49" s="19"/>
      <c r="DWR49" s="19"/>
      <c r="DWS49" s="19"/>
      <c r="DWT49" s="19"/>
      <c r="DWU49" s="19"/>
      <c r="DWV49" s="19"/>
      <c r="DWW49" s="19"/>
      <c r="DWX49" s="19"/>
      <c r="DWY49" s="19"/>
      <c r="DWZ49" s="19"/>
      <c r="DXA49" s="19"/>
      <c r="DXB49" s="19"/>
      <c r="DXC49" s="19"/>
      <c r="DXD49" s="19"/>
      <c r="DXE49" s="19"/>
      <c r="DXF49" s="19"/>
      <c r="DXG49" s="19"/>
      <c r="DXH49" s="19"/>
      <c r="DXI49" s="19"/>
      <c r="DXJ49" s="19"/>
      <c r="DXK49" s="19"/>
      <c r="DXL49" s="19"/>
      <c r="DXM49" s="19"/>
      <c r="DXN49" s="19"/>
      <c r="DXO49" s="19"/>
      <c r="DXP49" s="19"/>
      <c r="DXQ49" s="19"/>
      <c r="DXR49" s="19"/>
      <c r="DXS49" s="19"/>
      <c r="DXT49" s="19"/>
      <c r="DXU49" s="19"/>
      <c r="DXV49" s="19"/>
      <c r="DXW49" s="19"/>
      <c r="DXX49" s="19"/>
      <c r="DXY49" s="19"/>
      <c r="DXZ49" s="19"/>
      <c r="DYA49" s="19"/>
      <c r="DYB49" s="19"/>
      <c r="DYC49" s="19"/>
      <c r="DYD49" s="19"/>
      <c r="DYE49" s="19"/>
      <c r="DYF49" s="19"/>
      <c r="DYG49" s="19"/>
      <c r="DYH49" s="19"/>
      <c r="DYI49" s="19"/>
      <c r="DYJ49" s="19"/>
      <c r="DYK49" s="19"/>
      <c r="DYL49" s="19"/>
      <c r="DYM49" s="19"/>
      <c r="DYN49" s="19"/>
      <c r="DYO49" s="19"/>
      <c r="DYP49" s="19"/>
      <c r="DYQ49" s="19"/>
      <c r="DYR49" s="19"/>
      <c r="DYS49" s="19"/>
      <c r="DYT49" s="19"/>
      <c r="DYU49" s="19"/>
      <c r="DYV49" s="19"/>
      <c r="DYW49" s="19"/>
      <c r="DYX49" s="19"/>
      <c r="DYY49" s="19"/>
      <c r="DYZ49" s="19"/>
      <c r="DZA49" s="19"/>
      <c r="DZB49" s="19"/>
      <c r="DZC49" s="19"/>
      <c r="DZD49" s="19"/>
      <c r="DZE49" s="19"/>
      <c r="DZF49" s="19"/>
      <c r="DZG49" s="19"/>
      <c r="DZH49" s="19"/>
      <c r="DZI49" s="19"/>
      <c r="DZJ49" s="19"/>
      <c r="DZK49" s="19"/>
      <c r="DZL49" s="19"/>
      <c r="DZM49" s="19"/>
      <c r="DZN49" s="19"/>
      <c r="DZO49" s="19"/>
      <c r="DZP49" s="19"/>
      <c r="DZQ49" s="19"/>
      <c r="DZR49" s="19"/>
      <c r="DZS49" s="19"/>
      <c r="DZT49" s="19"/>
      <c r="DZU49" s="19"/>
      <c r="DZV49" s="19"/>
      <c r="DZW49" s="19"/>
      <c r="DZX49" s="19"/>
      <c r="DZY49" s="19"/>
      <c r="DZZ49" s="19"/>
      <c r="EAA49" s="19"/>
      <c r="EAB49" s="19"/>
      <c r="EAC49" s="19"/>
      <c r="EAD49" s="19"/>
      <c r="EAE49" s="19"/>
      <c r="EAF49" s="19"/>
      <c r="EAG49" s="19"/>
      <c r="EAH49" s="19"/>
      <c r="EAI49" s="19"/>
      <c r="EAJ49" s="19"/>
      <c r="EAK49" s="19"/>
      <c r="EAL49" s="19"/>
      <c r="EAM49" s="19"/>
      <c r="EAN49" s="19"/>
      <c r="EAO49" s="19"/>
      <c r="EAP49" s="19"/>
      <c r="EAQ49" s="19"/>
      <c r="EAR49" s="19"/>
      <c r="EAS49" s="19"/>
      <c r="EAT49" s="19"/>
      <c r="EAU49" s="19"/>
      <c r="EAV49" s="19"/>
      <c r="EAW49" s="19"/>
      <c r="EAX49" s="19"/>
      <c r="EAY49" s="19"/>
      <c r="EAZ49" s="19"/>
      <c r="EBA49" s="19"/>
      <c r="EBB49" s="19"/>
      <c r="EBC49" s="19"/>
      <c r="EBD49" s="19"/>
      <c r="EBE49" s="19"/>
      <c r="EBF49" s="19"/>
      <c r="EBG49" s="19"/>
      <c r="EBH49" s="19"/>
      <c r="EBI49" s="19"/>
      <c r="EBJ49" s="19"/>
      <c r="EBK49" s="19"/>
      <c r="EBL49" s="19"/>
      <c r="EBM49" s="19"/>
      <c r="EBN49" s="19"/>
      <c r="EBO49" s="19"/>
      <c r="EBP49" s="19"/>
      <c r="EBQ49" s="19"/>
      <c r="EBR49" s="19"/>
      <c r="EBS49" s="19"/>
      <c r="EBT49" s="19"/>
      <c r="EBU49" s="19"/>
      <c r="EBV49" s="19"/>
      <c r="EBW49" s="19"/>
      <c r="EBX49" s="19"/>
      <c r="EBY49" s="19"/>
      <c r="EBZ49" s="19"/>
      <c r="ECA49" s="19"/>
      <c r="ECB49" s="19"/>
      <c r="ECC49" s="19"/>
      <c r="ECD49" s="19"/>
      <c r="ECE49" s="19"/>
      <c r="ECF49" s="19"/>
      <c r="ECG49" s="19"/>
      <c r="ECH49" s="19"/>
      <c r="ECI49" s="19"/>
      <c r="ECJ49" s="19"/>
      <c r="ECK49" s="19"/>
      <c r="ECL49" s="19"/>
      <c r="ECM49" s="19"/>
      <c r="ECN49" s="19"/>
      <c r="ECO49" s="19"/>
      <c r="ECP49" s="19"/>
      <c r="ECQ49" s="19"/>
      <c r="ECR49" s="19"/>
      <c r="ECS49" s="19"/>
      <c r="ECT49" s="19"/>
      <c r="ECU49" s="19"/>
      <c r="ECV49" s="19"/>
      <c r="ECW49" s="19"/>
      <c r="ECX49" s="19"/>
      <c r="ECY49" s="19"/>
      <c r="ECZ49" s="19"/>
      <c r="EDA49" s="19"/>
      <c r="EDB49" s="19"/>
      <c r="EDC49" s="19"/>
      <c r="EDD49" s="19"/>
      <c r="EDE49" s="19"/>
      <c r="EDF49" s="19"/>
      <c r="EDG49" s="19"/>
      <c r="EDH49" s="19"/>
      <c r="EDI49" s="19"/>
      <c r="EDJ49" s="19"/>
      <c r="EDK49" s="19"/>
      <c r="EDL49" s="19"/>
      <c r="EDM49" s="19"/>
      <c r="EDN49" s="19"/>
      <c r="EDO49" s="19"/>
      <c r="EDP49" s="19"/>
      <c r="EDQ49" s="19"/>
      <c r="EDR49" s="19"/>
      <c r="EDS49" s="19"/>
      <c r="EDT49" s="19"/>
      <c r="EDU49" s="19"/>
      <c r="EDV49" s="19"/>
      <c r="EDW49" s="19"/>
      <c r="EDX49" s="19"/>
      <c r="EDY49" s="19"/>
      <c r="EDZ49" s="19"/>
      <c r="EEA49" s="19"/>
      <c r="EEB49" s="19"/>
      <c r="EEC49" s="19"/>
      <c r="EED49" s="19"/>
      <c r="EEE49" s="19"/>
      <c r="EEF49" s="19"/>
      <c r="EEG49" s="19"/>
      <c r="EEH49" s="19"/>
      <c r="EEI49" s="19"/>
      <c r="EEJ49" s="19"/>
      <c r="EEK49" s="19"/>
      <c r="EEL49" s="19"/>
      <c r="EEM49" s="19"/>
      <c r="EEN49" s="19"/>
      <c r="EEO49" s="19"/>
      <c r="EEP49" s="19"/>
      <c r="EEQ49" s="19"/>
      <c r="EER49" s="19"/>
      <c r="EES49" s="19"/>
      <c r="EET49" s="19"/>
      <c r="EEU49" s="19"/>
      <c r="EEV49" s="19"/>
      <c r="EEW49" s="19"/>
      <c r="EEX49" s="19"/>
      <c r="EEY49" s="19"/>
      <c r="EEZ49" s="19"/>
      <c r="EFA49" s="19"/>
      <c r="EFB49" s="19"/>
      <c r="EFC49" s="19"/>
      <c r="EFD49" s="19"/>
      <c r="EFE49" s="19"/>
      <c r="EFF49" s="19"/>
      <c r="EFG49" s="19"/>
      <c r="EFH49" s="19"/>
      <c r="EFI49" s="19"/>
      <c r="EFJ49" s="19"/>
      <c r="EFK49" s="19"/>
      <c r="EFL49" s="19"/>
      <c r="EFM49" s="19"/>
      <c r="EFN49" s="19"/>
      <c r="EFO49" s="19"/>
      <c r="EFP49" s="19"/>
      <c r="EFQ49" s="19"/>
      <c r="EFR49" s="19"/>
      <c r="EFS49" s="19"/>
      <c r="EFT49" s="19"/>
      <c r="EFU49" s="19"/>
      <c r="EFV49" s="19"/>
      <c r="EFW49" s="19"/>
      <c r="EFX49" s="19"/>
      <c r="EFY49" s="19"/>
      <c r="EFZ49" s="19"/>
      <c r="EGA49" s="19"/>
      <c r="EGB49" s="19"/>
      <c r="EGC49" s="19"/>
      <c r="EGD49" s="19"/>
      <c r="EGE49" s="19"/>
      <c r="EGF49" s="19"/>
      <c r="EGG49" s="19"/>
      <c r="EGH49" s="19"/>
      <c r="EGI49" s="19"/>
      <c r="EGJ49" s="19"/>
      <c r="EGK49" s="19"/>
      <c r="EGL49" s="19"/>
      <c r="EGM49" s="19"/>
      <c r="EGN49" s="19"/>
      <c r="EGO49" s="19"/>
      <c r="EGP49" s="19"/>
      <c r="EGQ49" s="19"/>
      <c r="EGR49" s="19"/>
      <c r="EGS49" s="19"/>
      <c r="EGT49" s="19"/>
      <c r="EGU49" s="19"/>
      <c r="EGV49" s="19"/>
      <c r="EGW49" s="19"/>
      <c r="EGX49" s="19"/>
      <c r="EGY49" s="19"/>
      <c r="EGZ49" s="19"/>
      <c r="EHA49" s="19"/>
      <c r="EHB49" s="19"/>
      <c r="EHC49" s="19"/>
      <c r="EHD49" s="19"/>
      <c r="EHE49" s="19"/>
      <c r="EHF49" s="19"/>
      <c r="EHG49" s="19"/>
      <c r="EHH49" s="19"/>
      <c r="EHI49" s="19"/>
      <c r="EHJ49" s="19"/>
      <c r="EHK49" s="19"/>
      <c r="EHL49" s="19"/>
      <c r="EHM49" s="19"/>
      <c r="EHN49" s="19"/>
      <c r="EHO49" s="19"/>
      <c r="EHP49" s="19"/>
      <c r="EHQ49" s="19"/>
      <c r="EHR49" s="19"/>
      <c r="EHS49" s="19"/>
      <c r="EHT49" s="19"/>
      <c r="EHU49" s="19"/>
      <c r="EHV49" s="19"/>
      <c r="EHW49" s="19"/>
      <c r="EHX49" s="19"/>
      <c r="EHY49" s="19"/>
      <c r="EHZ49" s="19"/>
      <c r="EIA49" s="19"/>
      <c r="EIB49" s="19"/>
      <c r="EIC49" s="19"/>
      <c r="EID49" s="19"/>
      <c r="EIE49" s="19"/>
      <c r="EIF49" s="19"/>
      <c r="EIG49" s="19"/>
      <c r="EIH49" s="19"/>
      <c r="EII49" s="19"/>
      <c r="EIJ49" s="19"/>
      <c r="EIK49" s="19"/>
      <c r="EIL49" s="19"/>
      <c r="EIM49" s="19"/>
      <c r="EIN49" s="19"/>
      <c r="EIO49" s="19"/>
      <c r="EIP49" s="19"/>
      <c r="EIQ49" s="19"/>
      <c r="EIR49" s="19"/>
      <c r="EIS49" s="19"/>
      <c r="EIT49" s="19"/>
      <c r="EIU49" s="19"/>
      <c r="EIV49" s="19"/>
      <c r="EIW49" s="19"/>
      <c r="EIX49" s="19"/>
      <c r="EIY49" s="19"/>
      <c r="EIZ49" s="19"/>
      <c r="EJA49" s="19"/>
      <c r="EJB49" s="19"/>
      <c r="EJC49" s="19"/>
      <c r="EJD49" s="19"/>
      <c r="EJE49" s="19"/>
      <c r="EJF49" s="19"/>
      <c r="EJG49" s="19"/>
      <c r="EJH49" s="19"/>
      <c r="EJI49" s="19"/>
      <c r="EJJ49" s="19"/>
      <c r="EJK49" s="19"/>
      <c r="EJL49" s="19"/>
      <c r="EJM49" s="19"/>
      <c r="EJN49" s="19"/>
      <c r="EJO49" s="19"/>
      <c r="EJP49" s="19"/>
      <c r="EJQ49" s="19"/>
      <c r="EJR49" s="19"/>
      <c r="EJS49" s="19"/>
      <c r="EJT49" s="19"/>
      <c r="EJU49" s="19"/>
      <c r="EJV49" s="19"/>
      <c r="EJW49" s="19"/>
      <c r="EJX49" s="19"/>
      <c r="EJY49" s="19"/>
      <c r="EJZ49" s="19"/>
      <c r="EKA49" s="19"/>
      <c r="EKB49" s="19"/>
      <c r="EKC49" s="19"/>
      <c r="EKD49" s="19"/>
      <c r="EKE49" s="19"/>
      <c r="EKF49" s="19"/>
      <c r="EKG49" s="19"/>
      <c r="EKH49" s="19"/>
      <c r="EKI49" s="19"/>
      <c r="EKJ49" s="19"/>
      <c r="EKK49" s="19"/>
      <c r="EKL49" s="19"/>
      <c r="EKM49" s="19"/>
      <c r="EKN49" s="19"/>
      <c r="EKO49" s="19"/>
      <c r="EKP49" s="19"/>
      <c r="EKQ49" s="19"/>
      <c r="EKR49" s="19"/>
      <c r="EKS49" s="19"/>
      <c r="EKT49" s="19"/>
      <c r="EKU49" s="19"/>
      <c r="EKV49" s="19"/>
      <c r="EKW49" s="19"/>
      <c r="EKX49" s="19"/>
      <c r="EKY49" s="19"/>
      <c r="EKZ49" s="19"/>
      <c r="ELA49" s="19"/>
      <c r="ELB49" s="19"/>
      <c r="ELC49" s="19"/>
      <c r="ELD49" s="19"/>
      <c r="ELE49" s="19"/>
      <c r="ELF49" s="19"/>
      <c r="ELG49" s="19"/>
      <c r="ELH49" s="19"/>
      <c r="ELI49" s="19"/>
      <c r="ELJ49" s="19"/>
      <c r="ELK49" s="19"/>
      <c r="ELL49" s="19"/>
      <c r="ELM49" s="19"/>
      <c r="ELN49" s="19"/>
      <c r="ELO49" s="19"/>
      <c r="ELP49" s="19"/>
      <c r="ELQ49" s="19"/>
      <c r="ELR49" s="19"/>
      <c r="ELS49" s="19"/>
      <c r="ELT49" s="19"/>
      <c r="ELU49" s="19"/>
      <c r="ELV49" s="19"/>
      <c r="ELW49" s="19"/>
      <c r="ELX49" s="19"/>
      <c r="ELY49" s="19"/>
      <c r="ELZ49" s="19"/>
      <c r="EMA49" s="19"/>
      <c r="EMB49" s="19"/>
      <c r="EMC49" s="19"/>
      <c r="EMD49" s="19"/>
      <c r="EME49" s="19"/>
      <c r="EMF49" s="19"/>
      <c r="EMG49" s="19"/>
      <c r="EMH49" s="19"/>
      <c r="EMI49" s="19"/>
      <c r="EMJ49" s="19"/>
      <c r="EMK49" s="19"/>
      <c r="EML49" s="19"/>
      <c r="EMM49" s="19"/>
      <c r="EMN49" s="19"/>
      <c r="EMO49" s="19"/>
      <c r="EMP49" s="19"/>
      <c r="EMQ49" s="19"/>
      <c r="EMR49" s="19"/>
      <c r="EMS49" s="19"/>
      <c r="EMT49" s="19"/>
      <c r="EMU49" s="19"/>
      <c r="EMV49" s="19"/>
      <c r="EMW49" s="19"/>
      <c r="EMX49" s="19"/>
      <c r="EMY49" s="19"/>
      <c r="EMZ49" s="19"/>
      <c r="ENA49" s="19"/>
      <c r="ENB49" s="19"/>
      <c r="ENC49" s="19"/>
      <c r="END49" s="19"/>
      <c r="ENE49" s="19"/>
      <c r="ENF49" s="19"/>
      <c r="ENG49" s="19"/>
      <c r="ENH49" s="19"/>
      <c r="ENI49" s="19"/>
      <c r="ENJ49" s="19"/>
      <c r="ENK49" s="19"/>
      <c r="ENL49" s="19"/>
      <c r="ENM49" s="19"/>
      <c r="ENN49" s="19"/>
      <c r="ENO49" s="19"/>
      <c r="ENP49" s="19"/>
      <c r="ENQ49" s="19"/>
      <c r="ENR49" s="19"/>
      <c r="ENS49" s="19"/>
      <c r="ENT49" s="19"/>
      <c r="ENU49" s="19"/>
      <c r="ENV49" s="19"/>
      <c r="ENW49" s="19"/>
      <c r="ENX49" s="19"/>
      <c r="ENY49" s="19"/>
      <c r="ENZ49" s="19"/>
      <c r="EOA49" s="19"/>
      <c r="EOB49" s="19"/>
      <c r="EOC49" s="19"/>
      <c r="EOD49" s="19"/>
      <c r="EOE49" s="19"/>
      <c r="EOF49" s="19"/>
      <c r="EOG49" s="19"/>
      <c r="EOH49" s="19"/>
      <c r="EOI49" s="19"/>
      <c r="EOJ49" s="19"/>
      <c r="EOK49" s="19"/>
      <c r="EOL49" s="19"/>
      <c r="EOM49" s="19"/>
      <c r="EON49" s="19"/>
      <c r="EOO49" s="19"/>
      <c r="EOP49" s="19"/>
      <c r="EOQ49" s="19"/>
      <c r="EOR49" s="19"/>
      <c r="EOS49" s="19"/>
      <c r="EOT49" s="19"/>
      <c r="EOU49" s="19"/>
      <c r="EOV49" s="19"/>
      <c r="EOW49" s="19"/>
      <c r="EOX49" s="19"/>
      <c r="EOY49" s="19"/>
      <c r="EOZ49" s="19"/>
      <c r="EPA49" s="19"/>
      <c r="EPB49" s="19"/>
      <c r="EPC49" s="19"/>
      <c r="EPD49" s="19"/>
      <c r="EPE49" s="19"/>
      <c r="EPF49" s="19"/>
      <c r="EPG49" s="19"/>
      <c r="EPH49" s="19"/>
      <c r="EPI49" s="19"/>
      <c r="EPJ49" s="19"/>
      <c r="EPK49" s="19"/>
      <c r="EPL49" s="19"/>
      <c r="EPM49" s="19"/>
      <c r="EPN49" s="19"/>
      <c r="EPO49" s="19"/>
      <c r="EPP49" s="19"/>
      <c r="EPQ49" s="19"/>
      <c r="EPR49" s="19"/>
      <c r="EPS49" s="19"/>
      <c r="EPT49" s="19"/>
      <c r="EPU49" s="19"/>
      <c r="EPV49" s="19"/>
      <c r="EPW49" s="19"/>
      <c r="EPX49" s="19"/>
      <c r="EPY49" s="19"/>
      <c r="EPZ49" s="19"/>
      <c r="EQA49" s="19"/>
      <c r="EQB49" s="19"/>
      <c r="EQC49" s="19"/>
      <c r="EQD49" s="19"/>
      <c r="EQE49" s="19"/>
      <c r="EQF49" s="19"/>
      <c r="EQG49" s="19"/>
      <c r="EQH49" s="19"/>
      <c r="EQI49" s="19"/>
      <c r="EQJ49" s="19"/>
      <c r="EQK49" s="19"/>
      <c r="EQL49" s="19"/>
      <c r="EQM49" s="19"/>
      <c r="EQN49" s="19"/>
      <c r="EQO49" s="19"/>
      <c r="EQP49" s="19"/>
      <c r="EQQ49" s="19"/>
      <c r="EQR49" s="19"/>
      <c r="EQS49" s="19"/>
      <c r="EQT49" s="19"/>
      <c r="EQU49" s="19"/>
      <c r="EQV49" s="19"/>
      <c r="EQW49" s="19"/>
      <c r="EQX49" s="19"/>
      <c r="EQY49" s="19"/>
      <c r="EQZ49" s="19"/>
      <c r="ERA49" s="19"/>
      <c r="ERB49" s="19"/>
      <c r="ERC49" s="19"/>
      <c r="ERD49" s="19"/>
      <c r="ERE49" s="19"/>
      <c r="ERF49" s="19"/>
      <c r="ERG49" s="19"/>
      <c r="ERH49" s="19"/>
      <c r="ERI49" s="19"/>
      <c r="ERJ49" s="19"/>
      <c r="ERK49" s="19"/>
      <c r="ERL49" s="19"/>
      <c r="ERM49" s="19"/>
      <c r="ERN49" s="19"/>
      <c r="ERO49" s="19"/>
      <c r="ERP49" s="19"/>
      <c r="ERQ49" s="19"/>
      <c r="ERR49" s="19"/>
      <c r="ERS49" s="19"/>
      <c r="ERT49" s="19"/>
      <c r="ERU49" s="19"/>
      <c r="ERV49" s="19"/>
      <c r="ERW49" s="19"/>
      <c r="ERX49" s="19"/>
      <c r="ERY49" s="19"/>
      <c r="ERZ49" s="19"/>
      <c r="ESA49" s="19"/>
      <c r="ESB49" s="19"/>
      <c r="ESC49" s="19"/>
      <c r="ESD49" s="19"/>
      <c r="ESE49" s="19"/>
      <c r="ESF49" s="19"/>
      <c r="ESG49" s="19"/>
      <c r="ESH49" s="19"/>
      <c r="ESI49" s="19"/>
      <c r="ESJ49" s="19"/>
      <c r="ESK49" s="19"/>
      <c r="ESL49" s="19"/>
      <c r="ESM49" s="19"/>
      <c r="ESN49" s="19"/>
      <c r="ESO49" s="19"/>
      <c r="ESP49" s="19"/>
      <c r="ESQ49" s="19"/>
      <c r="ESR49" s="19"/>
      <c r="ESS49" s="19"/>
      <c r="EST49" s="19"/>
      <c r="ESU49" s="19"/>
      <c r="ESV49" s="19"/>
      <c r="ESW49" s="19"/>
      <c r="ESX49" s="19"/>
      <c r="ESY49" s="19"/>
      <c r="ESZ49" s="19"/>
      <c r="ETA49" s="19"/>
      <c r="ETB49" s="19"/>
      <c r="ETC49" s="19"/>
      <c r="ETD49" s="19"/>
      <c r="ETE49" s="19"/>
      <c r="ETF49" s="19"/>
      <c r="ETG49" s="19"/>
      <c r="ETH49" s="19"/>
      <c r="ETI49" s="19"/>
      <c r="ETJ49" s="19"/>
      <c r="ETK49" s="19"/>
      <c r="ETL49" s="19"/>
      <c r="ETM49" s="19"/>
      <c r="ETN49" s="19"/>
      <c r="ETO49" s="19"/>
      <c r="ETP49" s="19"/>
      <c r="ETQ49" s="19"/>
      <c r="ETR49" s="19"/>
      <c r="ETS49" s="19"/>
      <c r="ETT49" s="19"/>
      <c r="ETU49" s="19"/>
      <c r="ETV49" s="19"/>
      <c r="ETW49" s="19"/>
      <c r="ETX49" s="19"/>
      <c r="ETY49" s="19"/>
      <c r="ETZ49" s="19"/>
      <c r="EUA49" s="19"/>
      <c r="EUB49" s="19"/>
      <c r="EUC49" s="19"/>
      <c r="EUD49" s="19"/>
      <c r="EUE49" s="19"/>
      <c r="EUF49" s="19"/>
      <c r="EUG49" s="19"/>
      <c r="EUH49" s="19"/>
      <c r="EUI49" s="19"/>
      <c r="EUJ49" s="19"/>
      <c r="EUK49" s="19"/>
      <c r="EUL49" s="19"/>
      <c r="EUM49" s="19"/>
      <c r="EUN49" s="19"/>
      <c r="EUO49" s="19"/>
      <c r="EUP49" s="19"/>
      <c r="EUQ49" s="19"/>
      <c r="EUR49" s="19"/>
      <c r="EUS49" s="19"/>
      <c r="EUT49" s="19"/>
      <c r="EUU49" s="19"/>
      <c r="EUV49" s="19"/>
      <c r="EUW49" s="19"/>
      <c r="EUX49" s="19"/>
      <c r="EUY49" s="19"/>
      <c r="EUZ49" s="19"/>
      <c r="EVA49" s="19"/>
      <c r="EVB49" s="19"/>
      <c r="EVC49" s="19"/>
      <c r="EVD49" s="19"/>
      <c r="EVE49" s="19"/>
      <c r="EVF49" s="19"/>
      <c r="EVG49" s="19"/>
      <c r="EVH49" s="19"/>
      <c r="EVI49" s="19"/>
      <c r="EVJ49" s="19"/>
      <c r="EVK49" s="19"/>
      <c r="EVL49" s="19"/>
      <c r="EVM49" s="19"/>
      <c r="EVN49" s="19"/>
      <c r="EVO49" s="19"/>
      <c r="EVP49" s="19"/>
      <c r="EVQ49" s="19"/>
      <c r="EVR49" s="19"/>
      <c r="EVS49" s="19"/>
      <c r="EVT49" s="19"/>
      <c r="EVU49" s="19"/>
      <c r="EVV49" s="19"/>
      <c r="EVW49" s="19"/>
      <c r="EVX49" s="19"/>
      <c r="EVY49" s="19"/>
      <c r="EVZ49" s="19"/>
      <c r="EWA49" s="19"/>
      <c r="EWB49" s="19"/>
      <c r="EWC49" s="19"/>
      <c r="EWD49" s="19"/>
      <c r="EWE49" s="19"/>
      <c r="EWF49" s="19"/>
      <c r="EWG49" s="19"/>
      <c r="EWH49" s="19"/>
      <c r="EWI49" s="19"/>
      <c r="EWJ49" s="19"/>
      <c r="EWK49" s="19"/>
      <c r="EWL49" s="19"/>
      <c r="EWM49" s="19"/>
      <c r="EWN49" s="19"/>
      <c r="EWO49" s="19"/>
      <c r="EWP49" s="19"/>
      <c r="EWQ49" s="19"/>
      <c r="EWR49" s="19"/>
      <c r="EWS49" s="19"/>
      <c r="EWT49" s="19"/>
      <c r="EWU49" s="19"/>
      <c r="EWV49" s="19"/>
      <c r="EWW49" s="19"/>
      <c r="EWX49" s="19"/>
      <c r="EWY49" s="19"/>
      <c r="EWZ49" s="19"/>
      <c r="EXA49" s="19"/>
      <c r="EXB49" s="19"/>
      <c r="EXC49" s="19"/>
      <c r="EXD49" s="19"/>
      <c r="EXE49" s="19"/>
      <c r="EXF49" s="19"/>
      <c r="EXG49" s="19"/>
      <c r="EXH49" s="19"/>
      <c r="EXI49" s="19"/>
      <c r="EXJ49" s="19"/>
      <c r="EXK49" s="19"/>
      <c r="EXL49" s="19"/>
      <c r="EXM49" s="19"/>
      <c r="EXN49" s="19"/>
      <c r="EXO49" s="19"/>
      <c r="EXP49" s="19"/>
      <c r="EXQ49" s="19"/>
      <c r="EXR49" s="19"/>
      <c r="EXS49" s="19"/>
      <c r="EXT49" s="19"/>
      <c r="EXU49" s="19"/>
      <c r="EXV49" s="19"/>
      <c r="EXW49" s="19"/>
      <c r="EXX49" s="19"/>
      <c r="EXY49" s="19"/>
      <c r="EXZ49" s="19"/>
      <c r="EYA49" s="19"/>
      <c r="EYB49" s="19"/>
      <c r="EYC49" s="19"/>
      <c r="EYD49" s="19"/>
      <c r="EYE49" s="19"/>
      <c r="EYF49" s="19"/>
      <c r="EYG49" s="19"/>
      <c r="EYH49" s="19"/>
      <c r="EYI49" s="19"/>
      <c r="EYJ49" s="19"/>
      <c r="EYK49" s="19"/>
      <c r="EYL49" s="19"/>
      <c r="EYM49" s="19"/>
      <c r="EYN49" s="19"/>
      <c r="EYO49" s="19"/>
      <c r="EYP49" s="19"/>
      <c r="EYQ49" s="19"/>
      <c r="EYR49" s="19"/>
      <c r="EYS49" s="19"/>
      <c r="EYT49" s="19"/>
      <c r="EYU49" s="19"/>
      <c r="EYV49" s="19"/>
      <c r="EYW49" s="19"/>
      <c r="EYX49" s="19"/>
      <c r="EYY49" s="19"/>
      <c r="EYZ49" s="19"/>
      <c r="EZA49" s="19"/>
      <c r="EZB49" s="19"/>
      <c r="EZC49" s="19"/>
      <c r="EZD49" s="19"/>
      <c r="EZE49" s="19"/>
      <c r="EZF49" s="19"/>
      <c r="EZG49" s="19"/>
      <c r="EZH49" s="19"/>
      <c r="EZI49" s="19"/>
      <c r="EZJ49" s="19"/>
      <c r="EZK49" s="19"/>
      <c r="EZL49" s="19"/>
      <c r="EZM49" s="19"/>
      <c r="EZN49" s="19"/>
      <c r="EZO49" s="19"/>
      <c r="EZP49" s="19"/>
      <c r="EZQ49" s="19"/>
      <c r="EZR49" s="19"/>
      <c r="EZS49" s="19"/>
      <c r="EZT49" s="19"/>
      <c r="EZU49" s="19"/>
      <c r="EZV49" s="19"/>
      <c r="EZW49" s="19"/>
      <c r="EZX49" s="19"/>
      <c r="EZY49" s="19"/>
      <c r="EZZ49" s="19"/>
      <c r="FAA49" s="19"/>
      <c r="FAB49" s="19"/>
      <c r="FAC49" s="19"/>
      <c r="FAD49" s="19"/>
      <c r="FAE49" s="19"/>
      <c r="FAF49" s="19"/>
      <c r="FAG49" s="19"/>
      <c r="FAH49" s="19"/>
      <c r="FAI49" s="19"/>
      <c r="FAJ49" s="19"/>
      <c r="FAK49" s="19"/>
      <c r="FAL49" s="19"/>
      <c r="FAM49" s="19"/>
      <c r="FAN49" s="19"/>
      <c r="FAO49" s="19"/>
      <c r="FAP49" s="19"/>
      <c r="FAQ49" s="19"/>
      <c r="FAR49" s="19"/>
      <c r="FAS49" s="19"/>
      <c r="FAT49" s="19"/>
      <c r="FAU49" s="19"/>
      <c r="FAV49" s="19"/>
      <c r="FAW49" s="19"/>
      <c r="FAX49" s="19"/>
      <c r="FAY49" s="19"/>
      <c r="FAZ49" s="19"/>
      <c r="FBA49" s="19"/>
      <c r="FBB49" s="19"/>
      <c r="FBC49" s="19"/>
      <c r="FBD49" s="19"/>
      <c r="FBE49" s="19"/>
      <c r="FBF49" s="19"/>
      <c r="FBG49" s="19"/>
      <c r="FBH49" s="19"/>
      <c r="FBI49" s="19"/>
      <c r="FBJ49" s="19"/>
      <c r="FBK49" s="19"/>
      <c r="FBL49" s="19"/>
      <c r="FBM49" s="19"/>
      <c r="FBN49" s="19"/>
      <c r="FBO49" s="19"/>
      <c r="FBP49" s="19"/>
      <c r="FBQ49" s="19"/>
      <c r="FBR49" s="19"/>
      <c r="FBS49" s="19"/>
      <c r="FBT49" s="19"/>
      <c r="FBU49" s="19"/>
      <c r="FBV49" s="19"/>
      <c r="FBW49" s="19"/>
      <c r="FBX49" s="19"/>
      <c r="FBY49" s="19"/>
      <c r="FBZ49" s="19"/>
      <c r="FCA49" s="19"/>
      <c r="FCB49" s="19"/>
      <c r="FCC49" s="19"/>
      <c r="FCD49" s="19"/>
      <c r="FCE49" s="19"/>
      <c r="FCF49" s="19"/>
      <c r="FCG49" s="19"/>
      <c r="FCH49" s="19"/>
      <c r="FCI49" s="19"/>
      <c r="FCJ49" s="19"/>
      <c r="FCK49" s="19"/>
      <c r="FCL49" s="19"/>
      <c r="FCM49" s="19"/>
      <c r="FCN49" s="19"/>
      <c r="FCO49" s="19"/>
      <c r="FCP49" s="19"/>
      <c r="FCQ49" s="19"/>
      <c r="FCR49" s="19"/>
      <c r="FCS49" s="19"/>
      <c r="FCT49" s="19"/>
      <c r="FCU49" s="19"/>
      <c r="FCV49" s="19"/>
      <c r="FCW49" s="19"/>
      <c r="FCX49" s="19"/>
      <c r="FCY49" s="19"/>
      <c r="FCZ49" s="19"/>
      <c r="FDA49" s="19"/>
      <c r="FDB49" s="19"/>
      <c r="FDC49" s="19"/>
      <c r="FDD49" s="19"/>
      <c r="FDE49" s="19"/>
      <c r="FDF49" s="19"/>
      <c r="FDG49" s="19"/>
      <c r="FDH49" s="19"/>
      <c r="FDI49" s="19"/>
      <c r="FDJ49" s="19"/>
      <c r="FDK49" s="19"/>
      <c r="FDL49" s="19"/>
      <c r="FDM49" s="19"/>
      <c r="FDN49" s="19"/>
      <c r="FDO49" s="19"/>
      <c r="FDP49" s="19"/>
      <c r="FDQ49" s="19"/>
      <c r="FDR49" s="19"/>
      <c r="FDS49" s="19"/>
      <c r="FDT49" s="19"/>
      <c r="FDU49" s="19"/>
      <c r="FDV49" s="19"/>
      <c r="FDW49" s="19"/>
      <c r="FDX49" s="19"/>
      <c r="FDY49" s="19"/>
      <c r="FDZ49" s="19"/>
      <c r="FEA49" s="19"/>
      <c r="FEB49" s="19"/>
      <c r="FEC49" s="19"/>
      <c r="FED49" s="19"/>
      <c r="FEE49" s="19"/>
      <c r="FEF49" s="19"/>
      <c r="FEG49" s="19"/>
      <c r="FEH49" s="19"/>
      <c r="FEI49" s="19"/>
      <c r="FEJ49" s="19"/>
      <c r="FEK49" s="19"/>
      <c r="FEL49" s="19"/>
      <c r="FEM49" s="19"/>
      <c r="FEN49" s="19"/>
      <c r="FEO49" s="19"/>
      <c r="FEP49" s="19"/>
      <c r="FEQ49" s="19"/>
      <c r="FER49" s="19"/>
      <c r="FES49" s="19"/>
      <c r="FET49" s="19"/>
      <c r="FEU49" s="19"/>
      <c r="FEV49" s="19"/>
      <c r="FEW49" s="19"/>
      <c r="FEX49" s="19"/>
      <c r="FEY49" s="19"/>
      <c r="FEZ49" s="19"/>
      <c r="FFA49" s="19"/>
      <c r="FFB49" s="19"/>
      <c r="FFC49" s="19"/>
      <c r="FFD49" s="19"/>
      <c r="FFE49" s="19"/>
      <c r="FFF49" s="19"/>
      <c r="FFG49" s="19"/>
      <c r="FFH49" s="19"/>
      <c r="FFI49" s="19"/>
      <c r="FFJ49" s="19"/>
      <c r="FFK49" s="19"/>
      <c r="FFL49" s="19"/>
      <c r="FFM49" s="19"/>
      <c r="FFN49" s="19"/>
      <c r="FFO49" s="19"/>
      <c r="FFP49" s="19"/>
      <c r="FFQ49" s="19"/>
      <c r="FFR49" s="19"/>
      <c r="FFS49" s="19"/>
      <c r="FFT49" s="19"/>
      <c r="FFU49" s="19"/>
      <c r="FFV49" s="19"/>
      <c r="FFW49" s="19"/>
      <c r="FFX49" s="19"/>
      <c r="FFY49" s="19"/>
      <c r="FFZ49" s="19"/>
      <c r="FGA49" s="19"/>
      <c r="FGB49" s="19"/>
      <c r="FGC49" s="19"/>
      <c r="FGD49" s="19"/>
      <c r="FGE49" s="19"/>
      <c r="FGF49" s="19"/>
      <c r="FGG49" s="19"/>
      <c r="FGH49" s="19"/>
      <c r="FGI49" s="19"/>
      <c r="FGJ49" s="19"/>
      <c r="FGK49" s="19"/>
      <c r="FGL49" s="19"/>
      <c r="FGM49" s="19"/>
      <c r="FGN49" s="19"/>
      <c r="FGO49" s="19"/>
      <c r="FGP49" s="19"/>
      <c r="FGQ49" s="19"/>
      <c r="FGR49" s="19"/>
      <c r="FGS49" s="19"/>
      <c r="FGT49" s="19"/>
      <c r="FGU49" s="19"/>
      <c r="FGV49" s="19"/>
      <c r="FGW49" s="19"/>
      <c r="FGX49" s="19"/>
      <c r="FGY49" s="19"/>
      <c r="FGZ49" s="19"/>
      <c r="FHA49" s="19"/>
      <c r="FHB49" s="19"/>
      <c r="FHC49" s="19"/>
      <c r="FHD49" s="19"/>
      <c r="FHE49" s="19"/>
      <c r="FHF49" s="19"/>
      <c r="FHG49" s="19"/>
      <c r="FHH49" s="19"/>
      <c r="FHI49" s="19"/>
      <c r="FHJ49" s="19"/>
      <c r="FHK49" s="19"/>
      <c r="FHL49" s="19"/>
      <c r="FHM49" s="19"/>
      <c r="FHN49" s="19"/>
      <c r="FHO49" s="19"/>
      <c r="FHP49" s="19"/>
      <c r="FHQ49" s="19"/>
      <c r="FHR49" s="19"/>
      <c r="FHS49" s="19"/>
      <c r="FHT49" s="19"/>
      <c r="FHU49" s="19"/>
      <c r="FHV49" s="19"/>
      <c r="FHW49" s="19"/>
      <c r="FHX49" s="19"/>
      <c r="FHY49" s="19"/>
      <c r="FHZ49" s="19"/>
      <c r="FIA49" s="19"/>
      <c r="FIB49" s="19"/>
      <c r="FIC49" s="19"/>
      <c r="FID49" s="19"/>
      <c r="FIE49" s="19"/>
      <c r="FIF49" s="19"/>
      <c r="FIG49" s="19"/>
      <c r="FIH49" s="19"/>
      <c r="FII49" s="19"/>
      <c r="FIJ49" s="19"/>
      <c r="FIK49" s="19"/>
      <c r="FIL49" s="19"/>
      <c r="FIM49" s="19"/>
      <c r="FIN49" s="19"/>
      <c r="FIO49" s="19"/>
      <c r="FIP49" s="19"/>
      <c r="FIQ49" s="19"/>
      <c r="FIR49" s="19"/>
      <c r="FIS49" s="19"/>
      <c r="FIT49" s="19"/>
      <c r="FIU49" s="19"/>
      <c r="FIV49" s="19"/>
      <c r="FIW49" s="19"/>
      <c r="FIX49" s="19"/>
      <c r="FIY49" s="19"/>
      <c r="FIZ49" s="19"/>
      <c r="FJA49" s="19"/>
      <c r="FJB49" s="19"/>
      <c r="FJC49" s="19"/>
      <c r="FJD49" s="19"/>
      <c r="FJE49" s="19"/>
      <c r="FJF49" s="19"/>
      <c r="FJG49" s="19"/>
      <c r="FJH49" s="19"/>
      <c r="FJI49" s="19"/>
      <c r="FJJ49" s="19"/>
      <c r="FJK49" s="19"/>
      <c r="FJL49" s="19"/>
      <c r="FJM49" s="19"/>
      <c r="FJN49" s="19"/>
      <c r="FJO49" s="19"/>
      <c r="FJP49" s="19"/>
      <c r="FJQ49" s="19"/>
      <c r="FJR49" s="19"/>
      <c r="FJS49" s="19"/>
      <c r="FJT49" s="19"/>
      <c r="FJU49" s="19"/>
      <c r="FJV49" s="19"/>
      <c r="FJW49" s="19"/>
      <c r="FJX49" s="19"/>
      <c r="FJY49" s="19"/>
      <c r="FJZ49" s="19"/>
      <c r="FKA49" s="19"/>
      <c r="FKB49" s="19"/>
      <c r="FKC49" s="19"/>
      <c r="FKD49" s="19"/>
      <c r="FKE49" s="19"/>
      <c r="FKF49" s="19"/>
      <c r="FKG49" s="19"/>
      <c r="FKH49" s="19"/>
      <c r="FKI49" s="19"/>
      <c r="FKJ49" s="19"/>
      <c r="FKK49" s="19"/>
      <c r="FKL49" s="19"/>
      <c r="FKM49" s="19"/>
      <c r="FKN49" s="19"/>
      <c r="FKO49" s="19"/>
      <c r="FKP49" s="19"/>
      <c r="FKQ49" s="19"/>
      <c r="FKR49" s="19"/>
      <c r="FKS49" s="19"/>
      <c r="FKT49" s="19"/>
      <c r="FKU49" s="19"/>
      <c r="FKV49" s="19"/>
      <c r="FKW49" s="19"/>
      <c r="FKX49" s="19"/>
      <c r="FKY49" s="19"/>
      <c r="FKZ49" s="19"/>
      <c r="FLA49" s="19"/>
      <c r="FLB49" s="19"/>
      <c r="FLC49" s="19"/>
      <c r="FLD49" s="19"/>
      <c r="FLE49" s="19"/>
      <c r="FLF49" s="19"/>
      <c r="FLG49" s="19"/>
      <c r="FLH49" s="19"/>
      <c r="FLI49" s="19"/>
      <c r="FLJ49" s="19"/>
      <c r="FLK49" s="19"/>
      <c r="FLL49" s="19"/>
      <c r="FLM49" s="19"/>
      <c r="FLN49" s="19"/>
      <c r="FLO49" s="19"/>
      <c r="FLP49" s="19"/>
      <c r="FLQ49" s="19"/>
      <c r="FLR49" s="19"/>
      <c r="FLS49" s="19"/>
      <c r="FLT49" s="19"/>
      <c r="FLU49" s="19"/>
      <c r="FLV49" s="19"/>
      <c r="FLW49" s="19"/>
      <c r="FLX49" s="19"/>
      <c r="FLY49" s="19"/>
      <c r="FLZ49" s="19"/>
      <c r="FMA49" s="19"/>
      <c r="FMB49" s="19"/>
      <c r="FMC49" s="19"/>
      <c r="FMD49" s="19"/>
      <c r="FME49" s="19"/>
      <c r="FMF49" s="19"/>
      <c r="FMG49" s="19"/>
      <c r="FMH49" s="19"/>
      <c r="FMI49" s="19"/>
      <c r="FMJ49" s="19"/>
      <c r="FMK49" s="19"/>
      <c r="FML49" s="19"/>
      <c r="FMM49" s="19"/>
      <c r="FMN49" s="19"/>
      <c r="FMO49" s="19"/>
      <c r="FMP49" s="19"/>
      <c r="FMQ49" s="19"/>
      <c r="FMR49" s="19"/>
      <c r="FMS49" s="19"/>
      <c r="FMT49" s="19"/>
      <c r="FMU49" s="19"/>
      <c r="FMV49" s="19"/>
      <c r="FMW49" s="19"/>
      <c r="FMX49" s="19"/>
      <c r="FMY49" s="19"/>
      <c r="FMZ49" s="19"/>
      <c r="FNA49" s="19"/>
      <c r="FNB49" s="19"/>
      <c r="FNC49" s="19"/>
      <c r="FND49" s="19"/>
      <c r="FNE49" s="19"/>
      <c r="FNF49" s="19"/>
      <c r="FNG49" s="19"/>
      <c r="FNH49" s="19"/>
      <c r="FNI49" s="19"/>
      <c r="FNJ49" s="19"/>
      <c r="FNK49" s="19"/>
      <c r="FNL49" s="19"/>
      <c r="FNM49" s="19"/>
      <c r="FNN49" s="19"/>
      <c r="FNO49" s="19"/>
      <c r="FNP49" s="19"/>
      <c r="FNQ49" s="19"/>
      <c r="FNR49" s="19"/>
      <c r="FNS49" s="19"/>
      <c r="FNT49" s="19"/>
      <c r="FNU49" s="19"/>
      <c r="FNV49" s="19"/>
      <c r="FNW49" s="19"/>
      <c r="FNX49" s="19"/>
      <c r="FNY49" s="19"/>
      <c r="FNZ49" s="19"/>
      <c r="FOA49" s="19"/>
      <c r="FOB49" s="19"/>
      <c r="FOC49" s="19"/>
      <c r="FOD49" s="19"/>
      <c r="FOE49" s="19"/>
      <c r="FOF49" s="19"/>
      <c r="FOG49" s="19"/>
      <c r="FOH49" s="19"/>
      <c r="FOI49" s="19"/>
      <c r="FOJ49" s="19"/>
      <c r="FOK49" s="19"/>
      <c r="FOL49" s="19"/>
      <c r="FOM49" s="19"/>
      <c r="FON49" s="19"/>
      <c r="FOO49" s="19"/>
      <c r="FOP49" s="19"/>
      <c r="FOQ49" s="19"/>
      <c r="FOR49" s="19"/>
      <c r="FOS49" s="19"/>
      <c r="FOT49" s="19"/>
      <c r="FOU49" s="19"/>
      <c r="FOV49" s="19"/>
      <c r="FOW49" s="19"/>
      <c r="FOX49" s="19"/>
      <c r="FOY49" s="19"/>
      <c r="FOZ49" s="19"/>
      <c r="FPA49" s="19"/>
      <c r="FPB49" s="19"/>
      <c r="FPC49" s="19"/>
      <c r="FPD49" s="19"/>
      <c r="FPE49" s="19"/>
      <c r="FPF49" s="19"/>
      <c r="FPG49" s="19"/>
      <c r="FPH49" s="19"/>
      <c r="FPI49" s="19"/>
      <c r="FPJ49" s="19"/>
      <c r="FPK49" s="19"/>
      <c r="FPL49" s="19"/>
      <c r="FPM49" s="19"/>
      <c r="FPN49" s="19"/>
      <c r="FPO49" s="19"/>
      <c r="FPP49" s="19"/>
      <c r="FPQ49" s="19"/>
      <c r="FPR49" s="19"/>
      <c r="FPS49" s="19"/>
      <c r="FPT49" s="19"/>
      <c r="FPU49" s="19"/>
      <c r="FPV49" s="19"/>
      <c r="FPW49" s="19"/>
      <c r="FPX49" s="19"/>
      <c r="FPY49" s="19"/>
      <c r="FPZ49" s="19"/>
      <c r="FQA49" s="19"/>
      <c r="FQB49" s="19"/>
      <c r="FQC49" s="19"/>
      <c r="FQD49" s="19"/>
      <c r="FQE49" s="19"/>
      <c r="FQF49" s="19"/>
      <c r="FQG49" s="19"/>
      <c r="FQH49" s="19"/>
      <c r="FQI49" s="19"/>
      <c r="FQJ49" s="19"/>
      <c r="FQK49" s="19"/>
      <c r="FQL49" s="19"/>
      <c r="FQM49" s="19"/>
      <c r="FQN49" s="19"/>
      <c r="FQO49" s="19"/>
      <c r="FQP49" s="19"/>
      <c r="FQQ49" s="19"/>
      <c r="FQR49" s="19"/>
      <c r="FQS49" s="19"/>
      <c r="FQT49" s="19"/>
      <c r="FQU49" s="19"/>
      <c r="FQV49" s="19"/>
      <c r="FQW49" s="19"/>
      <c r="FQX49" s="19"/>
      <c r="FQY49" s="19"/>
      <c r="FQZ49" s="19"/>
      <c r="FRA49" s="19"/>
      <c r="FRB49" s="19"/>
      <c r="FRC49" s="19"/>
      <c r="FRD49" s="19"/>
      <c r="FRE49" s="19"/>
      <c r="FRF49" s="19"/>
      <c r="FRG49" s="19"/>
      <c r="FRH49" s="19"/>
      <c r="FRI49" s="19"/>
      <c r="FRJ49" s="19"/>
      <c r="FRK49" s="19"/>
      <c r="FRL49" s="19"/>
      <c r="FRM49" s="19"/>
      <c r="FRN49" s="19"/>
      <c r="FRO49" s="19"/>
      <c r="FRP49" s="19"/>
      <c r="FRQ49" s="19"/>
      <c r="FRR49" s="19"/>
      <c r="FRS49" s="19"/>
      <c r="FRT49" s="19"/>
      <c r="FRU49" s="19"/>
      <c r="FRV49" s="19"/>
      <c r="FRW49" s="19"/>
      <c r="FRX49" s="19"/>
      <c r="FRY49" s="19"/>
      <c r="FRZ49" s="19"/>
      <c r="FSA49" s="19"/>
      <c r="FSB49" s="19"/>
      <c r="FSC49" s="19"/>
      <c r="FSD49" s="19"/>
      <c r="FSE49" s="19"/>
      <c r="FSF49" s="19"/>
      <c r="FSG49" s="19"/>
      <c r="FSH49" s="19"/>
      <c r="FSI49" s="19"/>
      <c r="FSJ49" s="19"/>
      <c r="FSK49" s="19"/>
      <c r="FSL49" s="19"/>
      <c r="FSM49" s="19"/>
      <c r="FSN49" s="19"/>
      <c r="FSO49" s="19"/>
      <c r="FSP49" s="19"/>
      <c r="FSQ49" s="19"/>
      <c r="FSR49" s="19"/>
      <c r="FSS49" s="19"/>
      <c r="FST49" s="19"/>
      <c r="FSU49" s="19"/>
      <c r="FSV49" s="19"/>
      <c r="FSW49" s="19"/>
      <c r="FSX49" s="19"/>
      <c r="FSY49" s="19"/>
      <c r="FSZ49" s="19"/>
      <c r="FTA49" s="19"/>
      <c r="FTB49" s="19"/>
      <c r="FTC49" s="19"/>
      <c r="FTD49" s="19"/>
      <c r="FTE49" s="19"/>
      <c r="FTF49" s="19"/>
      <c r="FTG49" s="19"/>
      <c r="FTH49" s="19"/>
      <c r="FTI49" s="19"/>
      <c r="FTJ49" s="19"/>
      <c r="FTK49" s="19"/>
      <c r="FTL49" s="19"/>
      <c r="FTM49" s="19"/>
      <c r="FTN49" s="19"/>
      <c r="FTO49" s="19"/>
      <c r="FTP49" s="19"/>
      <c r="FTQ49" s="19"/>
      <c r="FTR49" s="19"/>
      <c r="FTS49" s="19"/>
      <c r="FTT49" s="19"/>
      <c r="FTU49" s="19"/>
      <c r="FTV49" s="19"/>
      <c r="FTW49" s="19"/>
      <c r="FTX49" s="19"/>
      <c r="FTY49" s="19"/>
      <c r="FTZ49" s="19"/>
      <c r="FUA49" s="19"/>
      <c r="FUB49" s="19"/>
      <c r="FUC49" s="19"/>
      <c r="FUD49" s="19"/>
      <c r="FUE49" s="19"/>
      <c r="FUF49" s="19"/>
      <c r="FUG49" s="19"/>
      <c r="FUH49" s="19"/>
      <c r="FUI49" s="19"/>
      <c r="FUJ49" s="19"/>
      <c r="FUK49" s="19"/>
      <c r="FUL49" s="19"/>
      <c r="FUM49" s="19"/>
      <c r="FUN49" s="19"/>
      <c r="FUO49" s="19"/>
      <c r="FUP49" s="19"/>
      <c r="FUQ49" s="19"/>
      <c r="FUR49" s="19"/>
      <c r="FUS49" s="19"/>
      <c r="FUT49" s="19"/>
      <c r="FUU49" s="19"/>
      <c r="FUV49" s="19"/>
      <c r="FUW49" s="19"/>
      <c r="FUX49" s="19"/>
      <c r="FUY49" s="19"/>
      <c r="FUZ49" s="19"/>
      <c r="FVA49" s="19"/>
      <c r="FVB49" s="19"/>
      <c r="FVC49" s="19"/>
      <c r="FVD49" s="19"/>
      <c r="FVE49" s="19"/>
      <c r="FVF49" s="19"/>
      <c r="FVG49" s="19"/>
      <c r="FVH49" s="19"/>
      <c r="FVI49" s="19"/>
      <c r="FVJ49" s="19"/>
      <c r="FVK49" s="19"/>
      <c r="FVL49" s="19"/>
      <c r="FVM49" s="19"/>
      <c r="FVN49" s="19"/>
      <c r="FVO49" s="19"/>
      <c r="FVP49" s="19"/>
      <c r="FVQ49" s="19"/>
      <c r="FVR49" s="19"/>
      <c r="FVS49" s="19"/>
      <c r="FVT49" s="19"/>
      <c r="FVU49" s="19"/>
      <c r="FVV49" s="19"/>
      <c r="FVW49" s="19"/>
      <c r="FVX49" s="19"/>
      <c r="FVY49" s="19"/>
      <c r="FVZ49" s="19"/>
      <c r="FWA49" s="19"/>
      <c r="FWB49" s="19"/>
      <c r="FWC49" s="19"/>
      <c r="FWD49" s="19"/>
      <c r="FWE49" s="19"/>
      <c r="FWF49" s="19"/>
      <c r="FWG49" s="19"/>
      <c r="FWH49" s="19"/>
      <c r="FWI49" s="19"/>
      <c r="FWJ49" s="19"/>
      <c r="FWK49" s="19"/>
      <c r="FWL49" s="19"/>
      <c r="FWM49" s="19"/>
      <c r="FWN49" s="19"/>
      <c r="FWO49" s="19"/>
      <c r="FWP49" s="19"/>
      <c r="FWQ49" s="19"/>
      <c r="FWR49" s="19"/>
      <c r="FWS49" s="19"/>
      <c r="FWT49" s="19"/>
      <c r="FWU49" s="19"/>
      <c r="FWV49" s="19"/>
      <c r="FWW49" s="19"/>
      <c r="FWX49" s="19"/>
      <c r="FWY49" s="19"/>
      <c r="FWZ49" s="19"/>
      <c r="FXA49" s="19"/>
      <c r="FXB49" s="19"/>
      <c r="FXC49" s="19"/>
      <c r="FXD49" s="19"/>
      <c r="FXE49" s="19"/>
      <c r="FXF49" s="19"/>
      <c r="FXG49" s="19"/>
      <c r="FXH49" s="19"/>
      <c r="FXI49" s="19"/>
      <c r="FXJ49" s="19"/>
      <c r="FXK49" s="19"/>
      <c r="FXL49" s="19"/>
      <c r="FXM49" s="19"/>
      <c r="FXN49" s="19"/>
      <c r="FXO49" s="19"/>
      <c r="FXP49" s="19"/>
      <c r="FXQ49" s="19"/>
      <c r="FXR49" s="19"/>
      <c r="FXS49" s="19"/>
      <c r="FXT49" s="19"/>
      <c r="FXU49" s="19"/>
      <c r="FXV49" s="19"/>
      <c r="FXW49" s="19"/>
      <c r="FXX49" s="19"/>
      <c r="FXY49" s="19"/>
      <c r="FXZ49" s="19"/>
      <c r="FYA49" s="19"/>
      <c r="FYB49" s="19"/>
      <c r="FYC49" s="19"/>
      <c r="FYD49" s="19"/>
      <c r="FYE49" s="19"/>
      <c r="FYF49" s="19"/>
      <c r="FYG49" s="19"/>
      <c r="FYH49" s="19"/>
      <c r="FYI49" s="19"/>
      <c r="FYJ49" s="19"/>
      <c r="FYK49" s="19"/>
      <c r="FYL49" s="19"/>
      <c r="FYM49" s="19"/>
      <c r="FYN49" s="19"/>
      <c r="FYO49" s="19"/>
      <c r="FYP49" s="19"/>
      <c r="FYQ49" s="19"/>
      <c r="FYR49" s="19"/>
      <c r="FYS49" s="19"/>
      <c r="FYT49" s="19"/>
      <c r="FYU49" s="19"/>
      <c r="FYV49" s="19"/>
      <c r="FYW49" s="19"/>
      <c r="FYX49" s="19"/>
      <c r="FYY49" s="19"/>
      <c r="FYZ49" s="19"/>
      <c r="FZA49" s="19"/>
      <c r="FZB49" s="19"/>
      <c r="FZC49" s="19"/>
      <c r="FZD49" s="19"/>
      <c r="FZE49" s="19"/>
      <c r="FZF49" s="19"/>
      <c r="FZG49" s="19"/>
      <c r="FZH49" s="19"/>
      <c r="FZI49" s="19"/>
      <c r="FZJ49" s="19"/>
      <c r="FZK49" s="19"/>
      <c r="FZL49" s="19"/>
      <c r="FZM49" s="19"/>
      <c r="FZN49" s="19"/>
      <c r="FZO49" s="19"/>
      <c r="FZP49" s="19"/>
      <c r="FZQ49" s="19"/>
      <c r="FZR49" s="19"/>
      <c r="FZS49" s="19"/>
      <c r="FZT49" s="19"/>
      <c r="FZU49" s="19"/>
      <c r="FZV49" s="19"/>
      <c r="FZW49" s="19"/>
      <c r="FZX49" s="19"/>
      <c r="FZY49" s="19"/>
      <c r="FZZ49" s="19"/>
      <c r="GAA49" s="19"/>
      <c r="GAB49" s="19"/>
      <c r="GAC49" s="19"/>
      <c r="GAD49" s="19"/>
      <c r="GAE49" s="19"/>
      <c r="GAF49" s="19"/>
      <c r="GAG49" s="19"/>
      <c r="GAH49" s="19"/>
      <c r="GAI49" s="19"/>
      <c r="GAJ49" s="19"/>
      <c r="GAK49" s="19"/>
      <c r="GAL49" s="19"/>
      <c r="GAM49" s="19"/>
      <c r="GAN49" s="19"/>
      <c r="GAO49" s="19"/>
      <c r="GAP49" s="19"/>
      <c r="GAQ49" s="19"/>
      <c r="GAR49" s="19"/>
      <c r="GAS49" s="19"/>
      <c r="GAT49" s="19"/>
      <c r="GAU49" s="19"/>
      <c r="GAV49" s="19"/>
      <c r="GAW49" s="19"/>
      <c r="GAX49" s="19"/>
      <c r="GAY49" s="19"/>
      <c r="GAZ49" s="19"/>
      <c r="GBA49" s="19"/>
      <c r="GBB49" s="19"/>
      <c r="GBC49" s="19"/>
      <c r="GBD49" s="19"/>
      <c r="GBE49" s="19"/>
      <c r="GBF49" s="19"/>
      <c r="GBG49" s="19"/>
      <c r="GBH49" s="19"/>
      <c r="GBI49" s="19"/>
      <c r="GBJ49" s="19"/>
      <c r="GBK49" s="19"/>
      <c r="GBL49" s="19"/>
      <c r="GBM49" s="19"/>
      <c r="GBN49" s="19"/>
      <c r="GBO49" s="19"/>
      <c r="GBP49" s="19"/>
      <c r="GBQ49" s="19"/>
      <c r="GBR49" s="19"/>
      <c r="GBS49" s="19"/>
      <c r="GBT49" s="19"/>
      <c r="GBU49" s="19"/>
      <c r="GBV49" s="19"/>
      <c r="GBW49" s="19"/>
      <c r="GBX49" s="19"/>
      <c r="GBY49" s="19"/>
      <c r="GBZ49" s="19"/>
      <c r="GCA49" s="19"/>
      <c r="GCB49" s="19"/>
      <c r="GCC49" s="19"/>
      <c r="GCD49" s="19"/>
      <c r="GCE49" s="19"/>
      <c r="GCF49" s="19"/>
      <c r="GCG49" s="19"/>
      <c r="GCH49" s="19"/>
      <c r="GCI49" s="19"/>
      <c r="GCJ49" s="19"/>
      <c r="GCK49" s="19"/>
      <c r="GCL49" s="19"/>
      <c r="GCM49" s="19"/>
      <c r="GCN49" s="19"/>
      <c r="GCO49" s="19"/>
      <c r="GCP49" s="19"/>
      <c r="GCQ49" s="19"/>
      <c r="GCR49" s="19"/>
      <c r="GCS49" s="19"/>
      <c r="GCT49" s="19"/>
      <c r="GCU49" s="19"/>
      <c r="GCV49" s="19"/>
      <c r="GCW49" s="19"/>
      <c r="GCX49" s="19"/>
      <c r="GCY49" s="19"/>
      <c r="GCZ49" s="19"/>
      <c r="GDA49" s="19"/>
      <c r="GDB49" s="19"/>
      <c r="GDC49" s="19"/>
      <c r="GDD49" s="19"/>
      <c r="GDE49" s="19"/>
      <c r="GDF49" s="19"/>
      <c r="GDG49" s="19"/>
      <c r="GDH49" s="19"/>
      <c r="GDI49" s="19"/>
      <c r="GDJ49" s="19"/>
      <c r="GDK49" s="19"/>
      <c r="GDL49" s="19"/>
      <c r="GDM49" s="19"/>
      <c r="GDN49" s="19"/>
      <c r="GDO49" s="19"/>
      <c r="GDP49" s="19"/>
      <c r="GDQ49" s="19"/>
      <c r="GDR49" s="19"/>
      <c r="GDS49" s="19"/>
      <c r="GDT49" s="19"/>
      <c r="GDU49" s="19"/>
      <c r="GDV49" s="19"/>
      <c r="GDW49" s="19"/>
      <c r="GDX49" s="19"/>
      <c r="GDY49" s="19"/>
      <c r="GDZ49" s="19"/>
      <c r="GEA49" s="19"/>
      <c r="GEB49" s="19"/>
      <c r="GEC49" s="19"/>
      <c r="GED49" s="19"/>
      <c r="GEE49" s="19"/>
      <c r="GEF49" s="19"/>
      <c r="GEG49" s="19"/>
      <c r="GEH49" s="19"/>
      <c r="GEI49" s="19"/>
      <c r="GEJ49" s="19"/>
      <c r="GEK49" s="19"/>
      <c r="GEL49" s="19"/>
      <c r="GEM49" s="19"/>
      <c r="GEN49" s="19"/>
      <c r="GEO49" s="19"/>
      <c r="GEP49" s="19"/>
      <c r="GEQ49" s="19"/>
      <c r="GER49" s="19"/>
      <c r="GES49" s="19"/>
      <c r="GET49" s="19"/>
      <c r="GEU49" s="19"/>
      <c r="GEV49" s="19"/>
      <c r="GEW49" s="19"/>
      <c r="GEX49" s="19"/>
      <c r="GEY49" s="19"/>
      <c r="GEZ49" s="19"/>
      <c r="GFA49" s="19"/>
      <c r="GFB49" s="19"/>
      <c r="GFC49" s="19"/>
      <c r="GFD49" s="19"/>
      <c r="GFE49" s="19"/>
      <c r="GFF49" s="19"/>
      <c r="GFG49" s="19"/>
      <c r="GFH49" s="19"/>
      <c r="GFI49" s="19"/>
      <c r="GFJ49" s="19"/>
      <c r="GFK49" s="19"/>
      <c r="GFL49" s="19"/>
      <c r="GFM49" s="19"/>
      <c r="GFN49" s="19"/>
      <c r="GFO49" s="19"/>
      <c r="GFP49" s="19"/>
      <c r="GFQ49" s="19"/>
      <c r="GFR49" s="19"/>
      <c r="GFS49" s="19"/>
      <c r="GFT49" s="19"/>
      <c r="GFU49" s="19"/>
      <c r="GFV49" s="19"/>
      <c r="GFW49" s="19"/>
      <c r="GFX49" s="19"/>
      <c r="GFY49" s="19"/>
      <c r="GFZ49" s="19"/>
      <c r="GGA49" s="19"/>
      <c r="GGB49" s="19"/>
      <c r="GGC49" s="19"/>
      <c r="GGD49" s="19"/>
      <c r="GGE49" s="19"/>
      <c r="GGF49" s="19"/>
      <c r="GGG49" s="19"/>
      <c r="GGH49" s="19"/>
      <c r="GGI49" s="19"/>
      <c r="GGJ49" s="19"/>
      <c r="GGK49" s="19"/>
      <c r="GGL49" s="19"/>
      <c r="GGM49" s="19"/>
      <c r="GGN49" s="19"/>
      <c r="GGO49" s="19"/>
      <c r="GGP49" s="19"/>
      <c r="GGQ49" s="19"/>
      <c r="GGR49" s="19"/>
      <c r="GGS49" s="19"/>
      <c r="GGT49" s="19"/>
      <c r="GGU49" s="19"/>
      <c r="GGV49" s="19"/>
      <c r="GGW49" s="19"/>
      <c r="GGX49" s="19"/>
      <c r="GGY49" s="19"/>
      <c r="GGZ49" s="19"/>
      <c r="GHA49" s="19"/>
      <c r="GHB49" s="19"/>
      <c r="GHC49" s="19"/>
      <c r="GHD49" s="19"/>
      <c r="GHE49" s="19"/>
      <c r="GHF49" s="19"/>
      <c r="GHG49" s="19"/>
      <c r="GHH49" s="19"/>
      <c r="GHI49" s="19"/>
      <c r="GHJ49" s="19"/>
      <c r="GHK49" s="19"/>
      <c r="GHL49" s="19"/>
      <c r="GHM49" s="19"/>
      <c r="GHN49" s="19"/>
      <c r="GHO49" s="19"/>
      <c r="GHP49" s="19"/>
      <c r="GHQ49" s="19"/>
      <c r="GHR49" s="19"/>
      <c r="GHS49" s="19"/>
      <c r="GHT49" s="19"/>
      <c r="GHU49" s="19"/>
      <c r="GHV49" s="19"/>
      <c r="GHW49" s="19"/>
      <c r="GHX49" s="19"/>
      <c r="GHY49" s="19"/>
      <c r="GHZ49" s="19"/>
      <c r="GIA49" s="19"/>
      <c r="GIB49" s="19"/>
      <c r="GIC49" s="19"/>
      <c r="GID49" s="19"/>
      <c r="GIE49" s="19"/>
      <c r="GIF49" s="19"/>
      <c r="GIG49" s="19"/>
      <c r="GIH49" s="19"/>
      <c r="GII49" s="19"/>
      <c r="GIJ49" s="19"/>
      <c r="GIK49" s="19"/>
      <c r="GIL49" s="19"/>
      <c r="GIM49" s="19"/>
      <c r="GIN49" s="19"/>
      <c r="GIO49" s="19"/>
      <c r="GIP49" s="19"/>
      <c r="GIQ49" s="19"/>
      <c r="GIR49" s="19"/>
      <c r="GIS49" s="19"/>
      <c r="GIT49" s="19"/>
      <c r="GIU49" s="19"/>
      <c r="GIV49" s="19"/>
      <c r="GIW49" s="19"/>
      <c r="GIX49" s="19"/>
      <c r="GIY49" s="19"/>
      <c r="GIZ49" s="19"/>
      <c r="GJA49" s="19"/>
      <c r="GJB49" s="19"/>
      <c r="GJC49" s="19"/>
      <c r="GJD49" s="19"/>
      <c r="GJE49" s="19"/>
      <c r="GJF49" s="19"/>
      <c r="GJG49" s="19"/>
      <c r="GJH49" s="19"/>
      <c r="GJI49" s="19"/>
      <c r="GJJ49" s="19"/>
      <c r="GJK49" s="19"/>
      <c r="GJL49" s="19"/>
      <c r="GJM49" s="19"/>
      <c r="GJN49" s="19"/>
      <c r="GJO49" s="19"/>
      <c r="GJP49" s="19"/>
      <c r="GJQ49" s="19"/>
      <c r="GJR49" s="19"/>
      <c r="GJS49" s="19"/>
      <c r="GJT49" s="19"/>
      <c r="GJU49" s="19"/>
      <c r="GJV49" s="19"/>
      <c r="GJW49" s="19"/>
      <c r="GJX49" s="19"/>
      <c r="GJY49" s="19"/>
      <c r="GJZ49" s="19"/>
      <c r="GKA49" s="19"/>
      <c r="GKB49" s="19"/>
      <c r="GKC49" s="19"/>
      <c r="GKD49" s="19"/>
      <c r="GKE49" s="19"/>
      <c r="GKF49" s="19"/>
      <c r="GKG49" s="19"/>
      <c r="GKH49" s="19"/>
      <c r="GKI49" s="19"/>
      <c r="GKJ49" s="19"/>
      <c r="GKK49" s="19"/>
      <c r="GKL49" s="19"/>
      <c r="GKM49" s="19"/>
      <c r="GKN49" s="19"/>
      <c r="GKO49" s="19"/>
      <c r="GKP49" s="19"/>
      <c r="GKQ49" s="19"/>
      <c r="GKR49" s="19"/>
      <c r="GKS49" s="19"/>
      <c r="GKT49" s="19"/>
      <c r="GKU49" s="19"/>
      <c r="GKV49" s="19"/>
      <c r="GKW49" s="19"/>
      <c r="GKX49" s="19"/>
      <c r="GKY49" s="19"/>
      <c r="GKZ49" s="19"/>
      <c r="GLA49" s="19"/>
      <c r="GLB49" s="19"/>
      <c r="GLC49" s="19"/>
      <c r="GLD49" s="19"/>
      <c r="GLE49" s="19"/>
      <c r="GLF49" s="19"/>
      <c r="GLG49" s="19"/>
      <c r="GLH49" s="19"/>
      <c r="GLI49" s="19"/>
      <c r="GLJ49" s="19"/>
      <c r="GLK49" s="19"/>
      <c r="GLL49" s="19"/>
      <c r="GLM49" s="19"/>
      <c r="GLN49" s="19"/>
      <c r="GLO49" s="19"/>
      <c r="GLP49" s="19"/>
      <c r="GLQ49" s="19"/>
      <c r="GLR49" s="19"/>
      <c r="GLS49" s="19"/>
      <c r="GLT49" s="19"/>
      <c r="GLU49" s="19"/>
      <c r="GLV49" s="19"/>
      <c r="GLW49" s="19"/>
      <c r="GLX49" s="19"/>
      <c r="GLY49" s="19"/>
      <c r="GLZ49" s="19"/>
      <c r="GMA49" s="19"/>
      <c r="GMB49" s="19"/>
      <c r="GMC49" s="19"/>
      <c r="GMD49" s="19"/>
      <c r="GME49" s="19"/>
      <c r="GMF49" s="19"/>
      <c r="GMG49" s="19"/>
      <c r="GMH49" s="19"/>
      <c r="GMI49" s="19"/>
      <c r="GMJ49" s="19"/>
      <c r="GMK49" s="19"/>
      <c r="GML49" s="19"/>
      <c r="GMM49" s="19"/>
      <c r="GMN49" s="19"/>
      <c r="GMO49" s="19"/>
      <c r="GMP49" s="19"/>
      <c r="GMQ49" s="19"/>
      <c r="GMR49" s="19"/>
      <c r="GMS49" s="19"/>
      <c r="GMT49" s="19"/>
      <c r="GMU49" s="19"/>
      <c r="GMV49" s="19"/>
      <c r="GMW49" s="19"/>
      <c r="GMX49" s="19"/>
      <c r="GMY49" s="19"/>
      <c r="GMZ49" s="19"/>
      <c r="GNA49" s="19"/>
      <c r="GNB49" s="19"/>
      <c r="GNC49" s="19"/>
      <c r="GND49" s="19"/>
      <c r="GNE49" s="19"/>
      <c r="GNF49" s="19"/>
      <c r="GNG49" s="19"/>
      <c r="GNH49" s="19"/>
      <c r="GNI49" s="19"/>
      <c r="GNJ49" s="19"/>
      <c r="GNK49" s="19"/>
      <c r="GNL49" s="19"/>
      <c r="GNM49" s="19"/>
      <c r="GNN49" s="19"/>
      <c r="GNO49" s="19"/>
      <c r="GNP49" s="19"/>
      <c r="GNQ49" s="19"/>
      <c r="GNR49" s="19"/>
      <c r="GNS49" s="19"/>
      <c r="GNT49" s="19"/>
      <c r="GNU49" s="19"/>
      <c r="GNV49" s="19"/>
      <c r="GNW49" s="19"/>
      <c r="GNX49" s="19"/>
      <c r="GNY49" s="19"/>
      <c r="GNZ49" s="19"/>
      <c r="GOA49" s="19"/>
      <c r="GOB49" s="19"/>
      <c r="GOC49" s="19"/>
      <c r="GOD49" s="19"/>
      <c r="GOE49" s="19"/>
      <c r="GOF49" s="19"/>
      <c r="GOG49" s="19"/>
      <c r="GOH49" s="19"/>
      <c r="GOI49" s="19"/>
      <c r="GOJ49" s="19"/>
      <c r="GOK49" s="19"/>
      <c r="GOL49" s="19"/>
      <c r="GOM49" s="19"/>
      <c r="GON49" s="19"/>
      <c r="GOO49" s="19"/>
      <c r="GOP49" s="19"/>
      <c r="GOQ49" s="19"/>
      <c r="GOR49" s="19"/>
      <c r="GOS49" s="19"/>
      <c r="GOT49" s="19"/>
      <c r="GOU49" s="19"/>
      <c r="GOV49" s="19"/>
      <c r="GOW49" s="19"/>
      <c r="GOX49" s="19"/>
      <c r="GOY49" s="19"/>
      <c r="GOZ49" s="19"/>
      <c r="GPA49" s="19"/>
      <c r="GPB49" s="19"/>
      <c r="GPC49" s="19"/>
      <c r="GPD49" s="19"/>
      <c r="GPE49" s="19"/>
      <c r="GPF49" s="19"/>
      <c r="GPG49" s="19"/>
      <c r="GPH49" s="19"/>
      <c r="GPI49" s="19"/>
      <c r="GPJ49" s="19"/>
      <c r="GPK49" s="19"/>
      <c r="GPL49" s="19"/>
      <c r="GPM49" s="19"/>
      <c r="GPN49" s="19"/>
      <c r="GPO49" s="19"/>
      <c r="GPP49" s="19"/>
      <c r="GPQ49" s="19"/>
      <c r="GPR49" s="19"/>
      <c r="GPS49" s="19"/>
      <c r="GPT49" s="19"/>
      <c r="GPU49" s="19"/>
      <c r="GPV49" s="19"/>
      <c r="GPW49" s="19"/>
      <c r="GPX49" s="19"/>
      <c r="GPY49" s="19"/>
      <c r="GPZ49" s="19"/>
      <c r="GQA49" s="19"/>
      <c r="GQB49" s="19"/>
      <c r="GQC49" s="19"/>
      <c r="GQD49" s="19"/>
      <c r="GQE49" s="19"/>
      <c r="GQF49" s="19"/>
      <c r="GQG49" s="19"/>
      <c r="GQH49" s="19"/>
      <c r="GQI49" s="19"/>
      <c r="GQJ49" s="19"/>
      <c r="GQK49" s="19"/>
      <c r="GQL49" s="19"/>
      <c r="GQM49" s="19"/>
      <c r="GQN49" s="19"/>
      <c r="GQO49" s="19"/>
      <c r="GQP49" s="19"/>
      <c r="GQQ49" s="19"/>
      <c r="GQR49" s="19"/>
      <c r="GQS49" s="19"/>
      <c r="GQT49" s="19"/>
      <c r="GQU49" s="19"/>
      <c r="GQV49" s="19"/>
      <c r="GQW49" s="19"/>
      <c r="GQX49" s="19"/>
      <c r="GQY49" s="19"/>
      <c r="GQZ49" s="19"/>
      <c r="GRA49" s="19"/>
      <c r="GRB49" s="19"/>
      <c r="GRC49" s="19"/>
      <c r="GRD49" s="19"/>
      <c r="GRE49" s="19"/>
      <c r="GRF49" s="19"/>
      <c r="GRG49" s="19"/>
      <c r="GRH49" s="19"/>
      <c r="GRI49" s="19"/>
      <c r="GRJ49" s="19"/>
      <c r="GRK49" s="19"/>
      <c r="GRL49" s="19"/>
      <c r="GRM49" s="19"/>
      <c r="GRN49" s="19"/>
      <c r="GRO49" s="19"/>
      <c r="GRP49" s="19"/>
      <c r="GRQ49" s="19"/>
      <c r="GRR49" s="19"/>
      <c r="GRS49" s="19"/>
      <c r="GRT49" s="19"/>
      <c r="GRU49" s="19"/>
      <c r="GRV49" s="19"/>
      <c r="GRW49" s="19"/>
      <c r="GRX49" s="19"/>
      <c r="GRY49" s="19"/>
      <c r="GRZ49" s="19"/>
      <c r="GSA49" s="19"/>
      <c r="GSB49" s="19"/>
      <c r="GSC49" s="19"/>
      <c r="GSD49" s="19"/>
      <c r="GSE49" s="19"/>
      <c r="GSF49" s="19"/>
      <c r="GSG49" s="19"/>
      <c r="GSH49" s="19"/>
      <c r="GSI49" s="19"/>
      <c r="GSJ49" s="19"/>
      <c r="GSK49" s="19"/>
      <c r="GSL49" s="19"/>
      <c r="GSM49" s="19"/>
      <c r="GSN49" s="19"/>
      <c r="GSO49" s="19"/>
      <c r="GSP49" s="19"/>
      <c r="GSQ49" s="19"/>
      <c r="GSR49" s="19"/>
      <c r="GSS49" s="19"/>
      <c r="GST49" s="19"/>
      <c r="GSU49" s="19"/>
      <c r="GSV49" s="19"/>
      <c r="GSW49" s="19"/>
      <c r="GSX49" s="19"/>
      <c r="GSY49" s="19"/>
      <c r="GSZ49" s="19"/>
      <c r="GTA49" s="19"/>
      <c r="GTB49" s="19"/>
      <c r="GTC49" s="19"/>
      <c r="GTD49" s="19"/>
      <c r="GTE49" s="19"/>
      <c r="GTF49" s="19"/>
      <c r="GTG49" s="19"/>
      <c r="GTH49" s="19"/>
      <c r="GTI49" s="19"/>
      <c r="GTJ49" s="19"/>
      <c r="GTK49" s="19"/>
      <c r="GTL49" s="19"/>
      <c r="GTM49" s="19"/>
      <c r="GTN49" s="19"/>
      <c r="GTO49" s="19"/>
      <c r="GTP49" s="19"/>
      <c r="GTQ49" s="19"/>
      <c r="GTR49" s="19"/>
      <c r="GTS49" s="19"/>
      <c r="GTT49" s="19"/>
      <c r="GTU49" s="19"/>
      <c r="GTV49" s="19"/>
      <c r="GTW49" s="19"/>
      <c r="GTX49" s="19"/>
      <c r="GTY49" s="19"/>
      <c r="GTZ49" s="19"/>
      <c r="GUA49" s="19"/>
      <c r="GUB49" s="19"/>
      <c r="GUC49" s="19"/>
      <c r="GUD49" s="19"/>
      <c r="GUE49" s="19"/>
      <c r="GUF49" s="19"/>
      <c r="GUG49" s="19"/>
      <c r="GUH49" s="19"/>
      <c r="GUI49" s="19"/>
      <c r="GUJ49" s="19"/>
      <c r="GUK49" s="19"/>
      <c r="GUL49" s="19"/>
      <c r="GUM49" s="19"/>
      <c r="GUN49" s="19"/>
      <c r="GUO49" s="19"/>
      <c r="GUP49" s="19"/>
      <c r="GUQ49" s="19"/>
      <c r="GUR49" s="19"/>
      <c r="GUS49" s="19"/>
      <c r="GUT49" s="19"/>
      <c r="GUU49" s="19"/>
      <c r="GUV49" s="19"/>
      <c r="GUW49" s="19"/>
      <c r="GUX49" s="19"/>
      <c r="GUY49" s="19"/>
      <c r="GUZ49" s="19"/>
      <c r="GVA49" s="19"/>
      <c r="GVB49" s="19"/>
      <c r="GVC49" s="19"/>
      <c r="GVD49" s="19"/>
      <c r="GVE49" s="19"/>
      <c r="GVF49" s="19"/>
      <c r="GVG49" s="19"/>
      <c r="GVH49" s="19"/>
      <c r="GVI49" s="19"/>
      <c r="GVJ49" s="19"/>
      <c r="GVK49" s="19"/>
      <c r="GVL49" s="19"/>
      <c r="GVM49" s="19"/>
      <c r="GVN49" s="19"/>
      <c r="GVO49" s="19"/>
      <c r="GVP49" s="19"/>
      <c r="GVQ49" s="19"/>
      <c r="GVR49" s="19"/>
      <c r="GVS49" s="19"/>
      <c r="GVT49" s="19"/>
      <c r="GVU49" s="19"/>
      <c r="GVV49" s="19"/>
      <c r="GVW49" s="19"/>
      <c r="GVX49" s="19"/>
      <c r="GVY49" s="19"/>
      <c r="GVZ49" s="19"/>
      <c r="GWA49" s="19"/>
      <c r="GWB49" s="19"/>
      <c r="GWC49" s="19"/>
      <c r="GWD49" s="19"/>
      <c r="GWE49" s="19"/>
      <c r="GWF49" s="19"/>
      <c r="GWG49" s="19"/>
      <c r="GWH49" s="19"/>
      <c r="GWI49" s="19"/>
      <c r="GWJ49" s="19"/>
      <c r="GWK49" s="19"/>
      <c r="GWL49" s="19"/>
      <c r="GWM49" s="19"/>
      <c r="GWN49" s="19"/>
      <c r="GWO49" s="19"/>
      <c r="GWP49" s="19"/>
      <c r="GWQ49" s="19"/>
      <c r="GWR49" s="19"/>
      <c r="GWS49" s="19"/>
      <c r="GWT49" s="19"/>
      <c r="GWU49" s="19"/>
      <c r="GWV49" s="19"/>
      <c r="GWW49" s="19"/>
      <c r="GWX49" s="19"/>
      <c r="GWY49" s="19"/>
      <c r="GWZ49" s="19"/>
      <c r="GXA49" s="19"/>
      <c r="GXB49" s="19"/>
      <c r="GXC49" s="19"/>
      <c r="GXD49" s="19"/>
      <c r="GXE49" s="19"/>
      <c r="GXF49" s="19"/>
      <c r="GXG49" s="19"/>
      <c r="GXH49" s="19"/>
      <c r="GXI49" s="19"/>
      <c r="GXJ49" s="19"/>
      <c r="GXK49" s="19"/>
      <c r="GXL49" s="19"/>
      <c r="GXM49" s="19"/>
      <c r="GXN49" s="19"/>
      <c r="GXO49" s="19"/>
      <c r="GXP49" s="19"/>
      <c r="GXQ49" s="19"/>
      <c r="GXR49" s="19"/>
      <c r="GXS49" s="19"/>
      <c r="GXT49" s="19"/>
      <c r="GXU49" s="19"/>
      <c r="GXV49" s="19"/>
      <c r="GXW49" s="19"/>
      <c r="GXX49" s="19"/>
      <c r="GXY49" s="19"/>
      <c r="GXZ49" s="19"/>
      <c r="GYA49" s="19"/>
      <c r="GYB49" s="19"/>
      <c r="GYC49" s="19"/>
      <c r="GYD49" s="19"/>
      <c r="GYE49" s="19"/>
      <c r="GYF49" s="19"/>
      <c r="GYG49" s="19"/>
      <c r="GYH49" s="19"/>
      <c r="GYI49" s="19"/>
      <c r="GYJ49" s="19"/>
      <c r="GYK49" s="19"/>
      <c r="GYL49" s="19"/>
      <c r="GYM49" s="19"/>
      <c r="GYN49" s="19"/>
      <c r="GYO49" s="19"/>
      <c r="GYP49" s="19"/>
      <c r="GYQ49" s="19"/>
      <c r="GYR49" s="19"/>
      <c r="GYS49" s="19"/>
      <c r="GYT49" s="19"/>
      <c r="GYU49" s="19"/>
      <c r="GYV49" s="19"/>
      <c r="GYW49" s="19"/>
      <c r="GYX49" s="19"/>
      <c r="GYY49" s="19"/>
      <c r="GYZ49" s="19"/>
      <c r="GZA49" s="19"/>
      <c r="GZB49" s="19"/>
      <c r="GZC49" s="19"/>
      <c r="GZD49" s="19"/>
      <c r="GZE49" s="19"/>
      <c r="GZF49" s="19"/>
      <c r="GZG49" s="19"/>
      <c r="GZH49" s="19"/>
      <c r="GZI49" s="19"/>
      <c r="GZJ49" s="19"/>
      <c r="GZK49" s="19"/>
      <c r="GZL49" s="19"/>
      <c r="GZM49" s="19"/>
      <c r="GZN49" s="19"/>
      <c r="GZO49" s="19"/>
      <c r="GZP49" s="19"/>
      <c r="GZQ49" s="19"/>
      <c r="GZR49" s="19"/>
      <c r="GZS49" s="19"/>
      <c r="GZT49" s="19"/>
      <c r="GZU49" s="19"/>
      <c r="GZV49" s="19"/>
      <c r="GZW49" s="19"/>
      <c r="GZX49" s="19"/>
      <c r="GZY49" s="19"/>
      <c r="GZZ49" s="19"/>
      <c r="HAA49" s="19"/>
      <c r="HAB49" s="19"/>
      <c r="HAC49" s="19"/>
      <c r="HAD49" s="19"/>
      <c r="HAE49" s="19"/>
      <c r="HAF49" s="19"/>
      <c r="HAG49" s="19"/>
      <c r="HAH49" s="19"/>
      <c r="HAI49" s="19"/>
      <c r="HAJ49" s="19"/>
      <c r="HAK49" s="19"/>
      <c r="HAL49" s="19"/>
      <c r="HAM49" s="19"/>
      <c r="HAN49" s="19"/>
      <c r="HAO49" s="19"/>
      <c r="HAP49" s="19"/>
      <c r="HAQ49" s="19"/>
      <c r="HAR49" s="19"/>
      <c r="HAS49" s="19"/>
      <c r="HAT49" s="19"/>
      <c r="HAU49" s="19"/>
      <c r="HAV49" s="19"/>
      <c r="HAW49" s="19"/>
      <c r="HAX49" s="19"/>
      <c r="HAY49" s="19"/>
      <c r="HAZ49" s="19"/>
      <c r="HBA49" s="19"/>
      <c r="HBB49" s="19"/>
      <c r="HBC49" s="19"/>
      <c r="HBD49" s="19"/>
      <c r="HBE49" s="19"/>
      <c r="HBF49" s="19"/>
      <c r="HBG49" s="19"/>
      <c r="HBH49" s="19"/>
      <c r="HBI49" s="19"/>
      <c r="HBJ49" s="19"/>
      <c r="HBK49" s="19"/>
      <c r="HBL49" s="19"/>
      <c r="HBM49" s="19"/>
      <c r="HBN49" s="19"/>
      <c r="HBO49" s="19"/>
      <c r="HBP49" s="19"/>
      <c r="HBQ49" s="19"/>
      <c r="HBR49" s="19"/>
      <c r="HBS49" s="19"/>
      <c r="HBT49" s="19"/>
      <c r="HBU49" s="19"/>
      <c r="HBV49" s="19"/>
      <c r="HBW49" s="19"/>
      <c r="HBX49" s="19"/>
      <c r="HBY49" s="19"/>
      <c r="HBZ49" s="19"/>
      <c r="HCA49" s="19"/>
      <c r="HCB49" s="19"/>
      <c r="HCC49" s="19"/>
      <c r="HCD49" s="19"/>
      <c r="HCE49" s="19"/>
      <c r="HCF49" s="19"/>
      <c r="HCG49" s="19"/>
      <c r="HCH49" s="19"/>
      <c r="HCI49" s="19"/>
      <c r="HCJ49" s="19"/>
      <c r="HCK49" s="19"/>
      <c r="HCL49" s="19"/>
      <c r="HCM49" s="19"/>
      <c r="HCN49" s="19"/>
      <c r="HCO49" s="19"/>
      <c r="HCP49" s="19"/>
      <c r="HCQ49" s="19"/>
      <c r="HCR49" s="19"/>
      <c r="HCS49" s="19"/>
      <c r="HCT49" s="19"/>
      <c r="HCU49" s="19"/>
      <c r="HCV49" s="19"/>
      <c r="HCW49" s="19"/>
      <c r="HCX49" s="19"/>
      <c r="HCY49" s="19"/>
      <c r="HCZ49" s="19"/>
      <c r="HDA49" s="19"/>
      <c r="HDB49" s="19"/>
      <c r="HDC49" s="19"/>
      <c r="HDD49" s="19"/>
      <c r="HDE49" s="19"/>
      <c r="HDF49" s="19"/>
      <c r="HDG49" s="19"/>
      <c r="HDH49" s="19"/>
      <c r="HDI49" s="19"/>
      <c r="HDJ49" s="19"/>
      <c r="HDK49" s="19"/>
      <c r="HDL49" s="19"/>
      <c r="HDM49" s="19"/>
      <c r="HDN49" s="19"/>
      <c r="HDO49" s="19"/>
      <c r="HDP49" s="19"/>
      <c r="HDQ49" s="19"/>
      <c r="HDR49" s="19"/>
      <c r="HDS49" s="19"/>
      <c r="HDT49" s="19"/>
      <c r="HDU49" s="19"/>
      <c r="HDV49" s="19"/>
      <c r="HDW49" s="19"/>
      <c r="HDX49" s="19"/>
      <c r="HDY49" s="19"/>
      <c r="HDZ49" s="19"/>
      <c r="HEA49" s="19"/>
      <c r="HEB49" s="19"/>
      <c r="HEC49" s="19"/>
      <c r="HED49" s="19"/>
      <c r="HEE49" s="19"/>
      <c r="HEF49" s="19"/>
      <c r="HEG49" s="19"/>
      <c r="HEH49" s="19"/>
      <c r="HEI49" s="19"/>
      <c r="HEJ49" s="19"/>
      <c r="HEK49" s="19"/>
      <c r="HEL49" s="19"/>
      <c r="HEM49" s="19"/>
      <c r="HEN49" s="19"/>
      <c r="HEO49" s="19"/>
      <c r="HEP49" s="19"/>
      <c r="HEQ49" s="19"/>
      <c r="HER49" s="19"/>
      <c r="HES49" s="19"/>
      <c r="HET49" s="19"/>
      <c r="HEU49" s="19"/>
      <c r="HEV49" s="19"/>
      <c r="HEW49" s="19"/>
      <c r="HEX49" s="19"/>
      <c r="HEY49" s="19"/>
      <c r="HEZ49" s="19"/>
      <c r="HFA49" s="19"/>
      <c r="HFB49" s="19"/>
      <c r="HFC49" s="19"/>
      <c r="HFD49" s="19"/>
      <c r="HFE49" s="19"/>
      <c r="HFF49" s="19"/>
      <c r="HFG49" s="19"/>
      <c r="HFH49" s="19"/>
      <c r="HFI49" s="19"/>
      <c r="HFJ49" s="19"/>
      <c r="HFK49" s="19"/>
      <c r="HFL49" s="19"/>
      <c r="HFM49" s="19"/>
      <c r="HFN49" s="19"/>
      <c r="HFO49" s="19"/>
      <c r="HFP49" s="19"/>
      <c r="HFQ49" s="19"/>
      <c r="HFR49" s="19"/>
      <c r="HFS49" s="19"/>
      <c r="HFT49" s="19"/>
      <c r="HFU49" s="19"/>
      <c r="HFV49" s="19"/>
      <c r="HFW49" s="19"/>
      <c r="HFX49" s="19"/>
      <c r="HFY49" s="19"/>
      <c r="HFZ49" s="19"/>
      <c r="HGA49" s="19"/>
      <c r="HGB49" s="19"/>
      <c r="HGC49" s="19"/>
      <c r="HGD49" s="19"/>
      <c r="HGE49" s="19"/>
      <c r="HGF49" s="19"/>
      <c r="HGG49" s="19"/>
      <c r="HGH49" s="19"/>
      <c r="HGI49" s="19"/>
      <c r="HGJ49" s="19"/>
      <c r="HGK49" s="19"/>
      <c r="HGL49" s="19"/>
      <c r="HGM49" s="19"/>
      <c r="HGN49" s="19"/>
      <c r="HGO49" s="19"/>
      <c r="HGP49" s="19"/>
      <c r="HGQ49" s="19"/>
      <c r="HGR49" s="19"/>
      <c r="HGS49" s="19"/>
      <c r="HGT49" s="19"/>
      <c r="HGU49" s="19"/>
      <c r="HGV49" s="19"/>
      <c r="HGW49" s="19"/>
      <c r="HGX49" s="19"/>
      <c r="HGY49" s="19"/>
      <c r="HGZ49" s="19"/>
      <c r="HHA49" s="19"/>
      <c r="HHB49" s="19"/>
      <c r="HHC49" s="19"/>
      <c r="HHD49" s="19"/>
      <c r="HHE49" s="19"/>
      <c r="HHF49" s="19"/>
      <c r="HHG49" s="19"/>
      <c r="HHH49" s="19"/>
      <c r="HHI49" s="19"/>
      <c r="HHJ49" s="19"/>
      <c r="HHK49" s="19"/>
      <c r="HHL49" s="19"/>
      <c r="HHM49" s="19"/>
      <c r="HHN49" s="19"/>
      <c r="HHO49" s="19"/>
      <c r="HHP49" s="19"/>
      <c r="HHQ49" s="19"/>
      <c r="HHR49" s="19"/>
      <c r="HHS49" s="19"/>
      <c r="HHT49" s="19"/>
      <c r="HHU49" s="19"/>
      <c r="HHV49" s="19"/>
      <c r="HHW49" s="19"/>
      <c r="HHX49" s="19"/>
      <c r="HHY49" s="19"/>
      <c r="HHZ49" s="19"/>
      <c r="HIA49" s="19"/>
      <c r="HIB49" s="19"/>
      <c r="HIC49" s="19"/>
      <c r="HID49" s="19"/>
      <c r="HIE49" s="19"/>
      <c r="HIF49" s="19"/>
      <c r="HIG49" s="19"/>
      <c r="HIH49" s="19"/>
      <c r="HII49" s="19"/>
      <c r="HIJ49" s="19"/>
      <c r="HIK49" s="19"/>
      <c r="HIL49" s="19"/>
      <c r="HIM49" s="19"/>
      <c r="HIN49" s="19"/>
      <c r="HIO49" s="19"/>
      <c r="HIP49" s="19"/>
      <c r="HIQ49" s="19"/>
      <c r="HIR49" s="19"/>
      <c r="HIS49" s="19"/>
      <c r="HIT49" s="19"/>
      <c r="HIU49" s="19"/>
      <c r="HIV49" s="19"/>
      <c r="HIW49" s="19"/>
      <c r="HIX49" s="19"/>
      <c r="HIY49" s="19"/>
      <c r="HIZ49" s="19"/>
      <c r="HJA49" s="19"/>
      <c r="HJB49" s="19"/>
      <c r="HJC49" s="19"/>
      <c r="HJD49" s="19"/>
      <c r="HJE49" s="19"/>
      <c r="HJF49" s="19"/>
      <c r="HJG49" s="19"/>
      <c r="HJH49" s="19"/>
      <c r="HJI49" s="19"/>
      <c r="HJJ49" s="19"/>
      <c r="HJK49" s="19"/>
      <c r="HJL49" s="19"/>
      <c r="HJM49" s="19"/>
      <c r="HJN49" s="19"/>
      <c r="HJO49" s="19"/>
      <c r="HJP49" s="19"/>
      <c r="HJQ49" s="19"/>
      <c r="HJR49" s="19"/>
      <c r="HJS49" s="19"/>
      <c r="HJT49" s="19"/>
      <c r="HJU49" s="19"/>
      <c r="HJV49" s="19"/>
      <c r="HJW49" s="19"/>
      <c r="HJX49" s="19"/>
      <c r="HJY49" s="19"/>
      <c r="HJZ49" s="19"/>
      <c r="HKA49" s="19"/>
      <c r="HKB49" s="19"/>
      <c r="HKC49" s="19"/>
      <c r="HKD49" s="19"/>
      <c r="HKE49" s="19"/>
      <c r="HKF49" s="19"/>
      <c r="HKG49" s="19"/>
      <c r="HKH49" s="19"/>
      <c r="HKI49" s="19"/>
      <c r="HKJ49" s="19"/>
      <c r="HKK49" s="19"/>
      <c r="HKL49" s="19"/>
      <c r="HKM49" s="19"/>
      <c r="HKN49" s="19"/>
      <c r="HKO49" s="19"/>
      <c r="HKP49" s="19"/>
      <c r="HKQ49" s="19"/>
      <c r="HKR49" s="19"/>
      <c r="HKS49" s="19"/>
      <c r="HKT49" s="19"/>
      <c r="HKU49" s="19"/>
      <c r="HKV49" s="19"/>
      <c r="HKW49" s="19"/>
      <c r="HKX49" s="19"/>
      <c r="HKY49" s="19"/>
      <c r="HKZ49" s="19"/>
      <c r="HLA49" s="19"/>
      <c r="HLB49" s="19"/>
      <c r="HLC49" s="19"/>
      <c r="HLD49" s="19"/>
      <c r="HLE49" s="19"/>
      <c r="HLF49" s="19"/>
      <c r="HLG49" s="19"/>
      <c r="HLH49" s="19"/>
      <c r="HLI49" s="19"/>
      <c r="HLJ49" s="19"/>
      <c r="HLK49" s="19"/>
      <c r="HLL49" s="19"/>
      <c r="HLM49" s="19"/>
      <c r="HLN49" s="19"/>
      <c r="HLO49" s="19"/>
      <c r="HLP49" s="19"/>
      <c r="HLQ49" s="19"/>
      <c r="HLR49" s="19"/>
      <c r="HLS49" s="19"/>
      <c r="HLT49" s="19"/>
      <c r="HLU49" s="19"/>
      <c r="HLV49" s="19"/>
      <c r="HLW49" s="19"/>
      <c r="HLX49" s="19"/>
      <c r="HLY49" s="19"/>
      <c r="HLZ49" s="19"/>
      <c r="HMA49" s="19"/>
      <c r="HMB49" s="19"/>
      <c r="HMC49" s="19"/>
      <c r="HMD49" s="19"/>
      <c r="HME49" s="19"/>
      <c r="HMF49" s="19"/>
      <c r="HMG49" s="19"/>
      <c r="HMH49" s="19"/>
      <c r="HMI49" s="19"/>
      <c r="HMJ49" s="19"/>
      <c r="HMK49" s="19"/>
      <c r="HML49" s="19"/>
      <c r="HMM49" s="19"/>
      <c r="HMN49" s="19"/>
      <c r="HMO49" s="19"/>
      <c r="HMP49" s="19"/>
      <c r="HMQ49" s="19"/>
      <c r="HMR49" s="19"/>
      <c r="HMS49" s="19"/>
      <c r="HMT49" s="19"/>
      <c r="HMU49" s="19"/>
      <c r="HMV49" s="19"/>
      <c r="HMW49" s="19"/>
      <c r="HMX49" s="19"/>
      <c r="HMY49" s="19"/>
      <c r="HMZ49" s="19"/>
      <c r="HNA49" s="19"/>
      <c r="HNB49" s="19"/>
      <c r="HNC49" s="19"/>
      <c r="HND49" s="19"/>
      <c r="HNE49" s="19"/>
      <c r="HNF49" s="19"/>
      <c r="HNG49" s="19"/>
      <c r="HNH49" s="19"/>
      <c r="HNI49" s="19"/>
      <c r="HNJ49" s="19"/>
      <c r="HNK49" s="19"/>
      <c r="HNL49" s="19"/>
      <c r="HNM49" s="19"/>
      <c r="HNN49" s="19"/>
      <c r="HNO49" s="19"/>
      <c r="HNP49" s="19"/>
      <c r="HNQ49" s="19"/>
      <c r="HNR49" s="19"/>
      <c r="HNS49" s="19"/>
      <c r="HNT49" s="19"/>
      <c r="HNU49" s="19"/>
      <c r="HNV49" s="19"/>
      <c r="HNW49" s="19"/>
      <c r="HNX49" s="19"/>
      <c r="HNY49" s="19"/>
      <c r="HNZ49" s="19"/>
      <c r="HOA49" s="19"/>
      <c r="HOB49" s="19"/>
      <c r="HOC49" s="19"/>
      <c r="HOD49" s="19"/>
      <c r="HOE49" s="19"/>
      <c r="HOF49" s="19"/>
      <c r="HOG49" s="19"/>
      <c r="HOH49" s="19"/>
      <c r="HOI49" s="19"/>
      <c r="HOJ49" s="19"/>
      <c r="HOK49" s="19"/>
      <c r="HOL49" s="19"/>
      <c r="HOM49" s="19"/>
      <c r="HON49" s="19"/>
      <c r="HOO49" s="19"/>
      <c r="HOP49" s="19"/>
      <c r="HOQ49" s="19"/>
      <c r="HOR49" s="19"/>
      <c r="HOS49" s="19"/>
      <c r="HOT49" s="19"/>
      <c r="HOU49" s="19"/>
      <c r="HOV49" s="19"/>
      <c r="HOW49" s="19"/>
      <c r="HOX49" s="19"/>
      <c r="HOY49" s="19"/>
      <c r="HOZ49" s="19"/>
      <c r="HPA49" s="19"/>
      <c r="HPB49" s="19"/>
      <c r="HPC49" s="19"/>
      <c r="HPD49" s="19"/>
      <c r="HPE49" s="19"/>
      <c r="HPF49" s="19"/>
      <c r="HPG49" s="19"/>
      <c r="HPH49" s="19"/>
      <c r="HPI49" s="19"/>
      <c r="HPJ49" s="19"/>
      <c r="HPK49" s="19"/>
      <c r="HPL49" s="19"/>
      <c r="HPM49" s="19"/>
      <c r="HPN49" s="19"/>
      <c r="HPO49" s="19"/>
      <c r="HPP49" s="19"/>
      <c r="HPQ49" s="19"/>
      <c r="HPR49" s="19"/>
      <c r="HPS49" s="19"/>
      <c r="HPT49" s="19"/>
      <c r="HPU49" s="19"/>
      <c r="HPV49" s="19"/>
      <c r="HPW49" s="19"/>
      <c r="HPX49" s="19"/>
      <c r="HPY49" s="19"/>
      <c r="HPZ49" s="19"/>
      <c r="HQA49" s="19"/>
      <c r="HQB49" s="19"/>
      <c r="HQC49" s="19"/>
      <c r="HQD49" s="19"/>
      <c r="HQE49" s="19"/>
      <c r="HQF49" s="19"/>
      <c r="HQG49" s="19"/>
      <c r="HQH49" s="19"/>
      <c r="HQI49" s="19"/>
      <c r="HQJ49" s="19"/>
      <c r="HQK49" s="19"/>
      <c r="HQL49" s="19"/>
      <c r="HQM49" s="19"/>
      <c r="HQN49" s="19"/>
      <c r="HQO49" s="19"/>
      <c r="HQP49" s="19"/>
      <c r="HQQ49" s="19"/>
      <c r="HQR49" s="19"/>
      <c r="HQS49" s="19"/>
      <c r="HQT49" s="19"/>
      <c r="HQU49" s="19"/>
      <c r="HQV49" s="19"/>
      <c r="HQW49" s="19"/>
      <c r="HQX49" s="19"/>
      <c r="HQY49" s="19"/>
      <c r="HQZ49" s="19"/>
      <c r="HRA49" s="19"/>
      <c r="HRB49" s="19"/>
      <c r="HRC49" s="19"/>
      <c r="HRD49" s="19"/>
      <c r="HRE49" s="19"/>
      <c r="HRF49" s="19"/>
      <c r="HRG49" s="19"/>
      <c r="HRH49" s="19"/>
      <c r="HRI49" s="19"/>
      <c r="HRJ49" s="19"/>
      <c r="HRK49" s="19"/>
      <c r="HRL49" s="19"/>
      <c r="HRM49" s="19"/>
      <c r="HRN49" s="19"/>
      <c r="HRO49" s="19"/>
      <c r="HRP49" s="19"/>
      <c r="HRQ49" s="19"/>
      <c r="HRR49" s="19"/>
      <c r="HRS49" s="19"/>
      <c r="HRT49" s="19"/>
      <c r="HRU49" s="19"/>
      <c r="HRV49" s="19"/>
      <c r="HRW49" s="19"/>
      <c r="HRX49" s="19"/>
      <c r="HRY49" s="19"/>
      <c r="HRZ49" s="19"/>
      <c r="HSA49" s="19"/>
      <c r="HSB49" s="19"/>
      <c r="HSC49" s="19"/>
      <c r="HSD49" s="19"/>
      <c r="HSE49" s="19"/>
      <c r="HSF49" s="19"/>
      <c r="HSG49" s="19"/>
      <c r="HSH49" s="19"/>
      <c r="HSI49" s="19"/>
      <c r="HSJ49" s="19"/>
      <c r="HSK49" s="19"/>
      <c r="HSL49" s="19"/>
      <c r="HSM49" s="19"/>
      <c r="HSN49" s="19"/>
      <c r="HSO49" s="19"/>
      <c r="HSP49" s="19"/>
      <c r="HSQ49" s="19"/>
      <c r="HSR49" s="19"/>
      <c r="HSS49" s="19"/>
      <c r="HST49" s="19"/>
      <c r="HSU49" s="19"/>
      <c r="HSV49" s="19"/>
      <c r="HSW49" s="19"/>
      <c r="HSX49" s="19"/>
      <c r="HSY49" s="19"/>
      <c r="HSZ49" s="19"/>
      <c r="HTA49" s="19"/>
      <c r="HTB49" s="19"/>
      <c r="HTC49" s="19"/>
      <c r="HTD49" s="19"/>
      <c r="HTE49" s="19"/>
      <c r="HTF49" s="19"/>
      <c r="HTG49" s="19"/>
      <c r="HTH49" s="19"/>
      <c r="HTI49" s="19"/>
      <c r="HTJ49" s="19"/>
      <c r="HTK49" s="19"/>
      <c r="HTL49" s="19"/>
      <c r="HTM49" s="19"/>
      <c r="HTN49" s="19"/>
      <c r="HTO49" s="19"/>
      <c r="HTP49" s="19"/>
      <c r="HTQ49" s="19"/>
      <c r="HTR49" s="19"/>
      <c r="HTS49" s="19"/>
      <c r="HTT49" s="19"/>
      <c r="HTU49" s="19"/>
      <c r="HTV49" s="19"/>
      <c r="HTW49" s="19"/>
      <c r="HTX49" s="19"/>
      <c r="HTY49" s="19"/>
      <c r="HTZ49" s="19"/>
      <c r="HUA49" s="19"/>
      <c r="HUB49" s="19"/>
      <c r="HUC49" s="19"/>
      <c r="HUD49" s="19"/>
      <c r="HUE49" s="19"/>
      <c r="HUF49" s="19"/>
      <c r="HUG49" s="19"/>
      <c r="HUH49" s="19"/>
      <c r="HUI49" s="19"/>
      <c r="HUJ49" s="19"/>
      <c r="HUK49" s="19"/>
      <c r="HUL49" s="19"/>
      <c r="HUM49" s="19"/>
      <c r="HUN49" s="19"/>
      <c r="HUO49" s="19"/>
      <c r="HUP49" s="19"/>
      <c r="HUQ49" s="19"/>
      <c r="HUR49" s="19"/>
      <c r="HUS49" s="19"/>
      <c r="HUT49" s="19"/>
      <c r="HUU49" s="19"/>
      <c r="HUV49" s="19"/>
      <c r="HUW49" s="19"/>
      <c r="HUX49" s="19"/>
      <c r="HUY49" s="19"/>
      <c r="HUZ49" s="19"/>
      <c r="HVA49" s="19"/>
      <c r="HVB49" s="19"/>
      <c r="HVC49" s="19"/>
      <c r="HVD49" s="19"/>
      <c r="HVE49" s="19"/>
      <c r="HVF49" s="19"/>
      <c r="HVG49" s="19"/>
      <c r="HVH49" s="19"/>
      <c r="HVI49" s="19"/>
      <c r="HVJ49" s="19"/>
      <c r="HVK49" s="19"/>
      <c r="HVL49" s="19"/>
      <c r="HVM49" s="19"/>
      <c r="HVN49" s="19"/>
      <c r="HVO49" s="19"/>
      <c r="HVP49" s="19"/>
      <c r="HVQ49" s="19"/>
      <c r="HVR49" s="19"/>
      <c r="HVS49" s="19"/>
      <c r="HVT49" s="19"/>
      <c r="HVU49" s="19"/>
      <c r="HVV49" s="19"/>
      <c r="HVW49" s="19"/>
      <c r="HVX49" s="19"/>
      <c r="HVY49" s="19"/>
      <c r="HVZ49" s="19"/>
      <c r="HWA49" s="19"/>
      <c r="HWB49" s="19"/>
      <c r="HWC49" s="19"/>
      <c r="HWD49" s="19"/>
      <c r="HWE49" s="19"/>
      <c r="HWF49" s="19"/>
      <c r="HWG49" s="19"/>
      <c r="HWH49" s="19"/>
      <c r="HWI49" s="19"/>
      <c r="HWJ49" s="19"/>
      <c r="HWK49" s="19"/>
      <c r="HWL49" s="19"/>
      <c r="HWM49" s="19"/>
      <c r="HWN49" s="19"/>
      <c r="HWO49" s="19"/>
      <c r="HWP49" s="19"/>
      <c r="HWQ49" s="19"/>
      <c r="HWR49" s="19"/>
      <c r="HWS49" s="19"/>
      <c r="HWT49" s="19"/>
      <c r="HWU49" s="19"/>
      <c r="HWV49" s="19"/>
      <c r="HWW49" s="19"/>
      <c r="HWX49" s="19"/>
      <c r="HWY49" s="19"/>
      <c r="HWZ49" s="19"/>
      <c r="HXA49" s="19"/>
      <c r="HXB49" s="19"/>
      <c r="HXC49" s="19"/>
      <c r="HXD49" s="19"/>
      <c r="HXE49" s="19"/>
      <c r="HXF49" s="19"/>
      <c r="HXG49" s="19"/>
      <c r="HXH49" s="19"/>
      <c r="HXI49" s="19"/>
      <c r="HXJ49" s="19"/>
      <c r="HXK49" s="19"/>
      <c r="HXL49" s="19"/>
      <c r="HXM49" s="19"/>
      <c r="HXN49" s="19"/>
      <c r="HXO49" s="19"/>
      <c r="HXP49" s="19"/>
      <c r="HXQ49" s="19"/>
      <c r="HXR49" s="19"/>
      <c r="HXS49" s="19"/>
      <c r="HXT49" s="19"/>
      <c r="HXU49" s="19"/>
      <c r="HXV49" s="19"/>
      <c r="HXW49" s="19"/>
      <c r="HXX49" s="19"/>
      <c r="HXY49" s="19"/>
      <c r="HXZ49" s="19"/>
      <c r="HYA49" s="19"/>
      <c r="HYB49" s="19"/>
      <c r="HYC49" s="19"/>
      <c r="HYD49" s="19"/>
      <c r="HYE49" s="19"/>
      <c r="HYF49" s="19"/>
      <c r="HYG49" s="19"/>
      <c r="HYH49" s="19"/>
      <c r="HYI49" s="19"/>
      <c r="HYJ49" s="19"/>
      <c r="HYK49" s="19"/>
      <c r="HYL49" s="19"/>
      <c r="HYM49" s="19"/>
      <c r="HYN49" s="19"/>
      <c r="HYO49" s="19"/>
      <c r="HYP49" s="19"/>
      <c r="HYQ49" s="19"/>
      <c r="HYR49" s="19"/>
      <c r="HYS49" s="19"/>
      <c r="HYT49" s="19"/>
      <c r="HYU49" s="19"/>
      <c r="HYV49" s="19"/>
      <c r="HYW49" s="19"/>
      <c r="HYX49" s="19"/>
      <c r="HYY49" s="19"/>
      <c r="HYZ49" s="19"/>
      <c r="HZA49" s="19"/>
      <c r="HZB49" s="19"/>
      <c r="HZC49" s="19"/>
      <c r="HZD49" s="19"/>
      <c r="HZE49" s="19"/>
      <c r="HZF49" s="19"/>
      <c r="HZG49" s="19"/>
      <c r="HZH49" s="19"/>
      <c r="HZI49" s="19"/>
      <c r="HZJ49" s="19"/>
      <c r="HZK49" s="19"/>
      <c r="HZL49" s="19"/>
      <c r="HZM49" s="19"/>
      <c r="HZN49" s="19"/>
      <c r="HZO49" s="19"/>
      <c r="HZP49" s="19"/>
      <c r="HZQ49" s="19"/>
      <c r="HZR49" s="19"/>
      <c r="HZS49" s="19"/>
      <c r="HZT49" s="19"/>
      <c r="HZU49" s="19"/>
      <c r="HZV49" s="19"/>
      <c r="HZW49" s="19"/>
      <c r="HZX49" s="19"/>
      <c r="HZY49" s="19"/>
      <c r="HZZ49" s="19"/>
      <c r="IAA49" s="19"/>
      <c r="IAB49" s="19"/>
      <c r="IAC49" s="19"/>
      <c r="IAD49" s="19"/>
      <c r="IAE49" s="19"/>
      <c r="IAF49" s="19"/>
      <c r="IAG49" s="19"/>
      <c r="IAH49" s="19"/>
      <c r="IAI49" s="19"/>
      <c r="IAJ49" s="19"/>
      <c r="IAK49" s="19"/>
      <c r="IAL49" s="19"/>
      <c r="IAM49" s="19"/>
      <c r="IAN49" s="19"/>
      <c r="IAO49" s="19"/>
      <c r="IAP49" s="19"/>
      <c r="IAQ49" s="19"/>
      <c r="IAR49" s="19"/>
      <c r="IAS49" s="19"/>
      <c r="IAT49" s="19"/>
      <c r="IAU49" s="19"/>
      <c r="IAV49" s="19"/>
      <c r="IAW49" s="19"/>
      <c r="IAX49" s="19"/>
      <c r="IAY49" s="19"/>
      <c r="IAZ49" s="19"/>
      <c r="IBA49" s="19"/>
      <c r="IBB49" s="19"/>
      <c r="IBC49" s="19"/>
      <c r="IBD49" s="19"/>
      <c r="IBE49" s="19"/>
      <c r="IBF49" s="19"/>
      <c r="IBG49" s="19"/>
      <c r="IBH49" s="19"/>
      <c r="IBI49" s="19"/>
      <c r="IBJ49" s="19"/>
      <c r="IBK49" s="19"/>
      <c r="IBL49" s="19"/>
      <c r="IBM49" s="19"/>
      <c r="IBN49" s="19"/>
      <c r="IBO49" s="19"/>
      <c r="IBP49" s="19"/>
      <c r="IBQ49" s="19"/>
      <c r="IBR49" s="19"/>
      <c r="IBS49" s="19"/>
      <c r="IBT49" s="19"/>
      <c r="IBU49" s="19"/>
      <c r="IBV49" s="19"/>
      <c r="IBW49" s="19"/>
      <c r="IBX49" s="19"/>
      <c r="IBY49" s="19"/>
      <c r="IBZ49" s="19"/>
      <c r="ICA49" s="19"/>
      <c r="ICB49" s="19"/>
      <c r="ICC49" s="19"/>
      <c r="ICD49" s="19"/>
      <c r="ICE49" s="19"/>
      <c r="ICF49" s="19"/>
      <c r="ICG49" s="19"/>
      <c r="ICH49" s="19"/>
      <c r="ICI49" s="19"/>
      <c r="ICJ49" s="19"/>
      <c r="ICK49" s="19"/>
      <c r="ICL49" s="19"/>
      <c r="ICM49" s="19"/>
      <c r="ICN49" s="19"/>
      <c r="ICO49" s="19"/>
      <c r="ICP49" s="19"/>
      <c r="ICQ49" s="19"/>
      <c r="ICR49" s="19"/>
      <c r="ICS49" s="19"/>
      <c r="ICT49" s="19"/>
      <c r="ICU49" s="19"/>
      <c r="ICV49" s="19"/>
      <c r="ICW49" s="19"/>
      <c r="ICX49" s="19"/>
      <c r="ICY49" s="19"/>
      <c r="ICZ49" s="19"/>
      <c r="IDA49" s="19"/>
      <c r="IDB49" s="19"/>
      <c r="IDC49" s="19"/>
      <c r="IDD49" s="19"/>
      <c r="IDE49" s="19"/>
      <c r="IDF49" s="19"/>
      <c r="IDG49" s="19"/>
      <c r="IDH49" s="19"/>
      <c r="IDI49" s="19"/>
      <c r="IDJ49" s="19"/>
      <c r="IDK49" s="19"/>
      <c r="IDL49" s="19"/>
      <c r="IDM49" s="19"/>
      <c r="IDN49" s="19"/>
      <c r="IDO49" s="19"/>
      <c r="IDP49" s="19"/>
      <c r="IDQ49" s="19"/>
      <c r="IDR49" s="19"/>
      <c r="IDS49" s="19"/>
      <c r="IDT49" s="19"/>
      <c r="IDU49" s="19"/>
      <c r="IDV49" s="19"/>
      <c r="IDW49" s="19"/>
      <c r="IDX49" s="19"/>
      <c r="IDY49" s="19"/>
      <c r="IDZ49" s="19"/>
      <c r="IEA49" s="19"/>
      <c r="IEB49" s="19"/>
      <c r="IEC49" s="19"/>
      <c r="IED49" s="19"/>
      <c r="IEE49" s="19"/>
      <c r="IEF49" s="19"/>
      <c r="IEG49" s="19"/>
      <c r="IEH49" s="19"/>
      <c r="IEI49" s="19"/>
      <c r="IEJ49" s="19"/>
      <c r="IEK49" s="19"/>
      <c r="IEL49" s="19"/>
      <c r="IEM49" s="19"/>
      <c r="IEN49" s="19"/>
      <c r="IEO49" s="19"/>
      <c r="IEP49" s="19"/>
      <c r="IEQ49" s="19"/>
      <c r="IER49" s="19"/>
      <c r="IES49" s="19"/>
      <c r="IET49" s="19"/>
      <c r="IEU49" s="19"/>
      <c r="IEV49" s="19"/>
      <c r="IEW49" s="19"/>
      <c r="IEX49" s="19"/>
      <c r="IEY49" s="19"/>
      <c r="IEZ49" s="19"/>
      <c r="IFA49" s="19"/>
      <c r="IFB49" s="19"/>
      <c r="IFC49" s="19"/>
      <c r="IFD49" s="19"/>
      <c r="IFE49" s="19"/>
      <c r="IFF49" s="19"/>
      <c r="IFG49" s="19"/>
      <c r="IFH49" s="19"/>
      <c r="IFI49" s="19"/>
      <c r="IFJ49" s="19"/>
      <c r="IFK49" s="19"/>
      <c r="IFL49" s="19"/>
      <c r="IFM49" s="19"/>
      <c r="IFN49" s="19"/>
      <c r="IFO49" s="19"/>
      <c r="IFP49" s="19"/>
      <c r="IFQ49" s="19"/>
      <c r="IFR49" s="19"/>
      <c r="IFS49" s="19"/>
      <c r="IFT49" s="19"/>
      <c r="IFU49" s="19"/>
      <c r="IFV49" s="19"/>
      <c r="IFW49" s="19"/>
      <c r="IFX49" s="19"/>
      <c r="IFY49" s="19"/>
      <c r="IFZ49" s="19"/>
      <c r="IGA49" s="19"/>
      <c r="IGB49" s="19"/>
      <c r="IGC49" s="19"/>
      <c r="IGD49" s="19"/>
      <c r="IGE49" s="19"/>
      <c r="IGF49" s="19"/>
      <c r="IGG49" s="19"/>
      <c r="IGH49" s="19"/>
      <c r="IGI49" s="19"/>
      <c r="IGJ49" s="19"/>
      <c r="IGK49" s="19"/>
      <c r="IGL49" s="19"/>
      <c r="IGM49" s="19"/>
      <c r="IGN49" s="19"/>
      <c r="IGO49" s="19"/>
      <c r="IGP49" s="19"/>
      <c r="IGQ49" s="19"/>
      <c r="IGR49" s="19"/>
      <c r="IGS49" s="19"/>
      <c r="IGT49" s="19"/>
      <c r="IGU49" s="19"/>
      <c r="IGV49" s="19"/>
      <c r="IGW49" s="19"/>
      <c r="IGX49" s="19"/>
      <c r="IGY49" s="19"/>
      <c r="IGZ49" s="19"/>
      <c r="IHA49" s="19"/>
      <c r="IHB49" s="19"/>
      <c r="IHC49" s="19"/>
      <c r="IHD49" s="19"/>
      <c r="IHE49" s="19"/>
      <c r="IHF49" s="19"/>
      <c r="IHG49" s="19"/>
      <c r="IHH49" s="19"/>
      <c r="IHI49" s="19"/>
      <c r="IHJ49" s="19"/>
      <c r="IHK49" s="19"/>
      <c r="IHL49" s="19"/>
      <c r="IHM49" s="19"/>
      <c r="IHN49" s="19"/>
      <c r="IHO49" s="19"/>
      <c r="IHP49" s="19"/>
      <c r="IHQ49" s="19"/>
      <c r="IHR49" s="19"/>
      <c r="IHS49" s="19"/>
      <c r="IHT49" s="19"/>
      <c r="IHU49" s="19"/>
      <c r="IHV49" s="19"/>
      <c r="IHW49" s="19"/>
      <c r="IHX49" s="19"/>
      <c r="IHY49" s="19"/>
      <c r="IHZ49" s="19"/>
      <c r="IIA49" s="19"/>
      <c r="IIB49" s="19"/>
      <c r="IIC49" s="19"/>
      <c r="IID49" s="19"/>
      <c r="IIE49" s="19"/>
      <c r="IIF49" s="19"/>
      <c r="IIG49" s="19"/>
      <c r="IIH49" s="19"/>
      <c r="III49" s="19"/>
      <c r="IIJ49" s="19"/>
      <c r="IIK49" s="19"/>
      <c r="IIL49" s="19"/>
      <c r="IIM49" s="19"/>
      <c r="IIN49" s="19"/>
      <c r="IIO49" s="19"/>
      <c r="IIP49" s="19"/>
      <c r="IIQ49" s="19"/>
      <c r="IIR49" s="19"/>
      <c r="IIS49" s="19"/>
      <c r="IIT49" s="19"/>
      <c r="IIU49" s="19"/>
      <c r="IIV49" s="19"/>
      <c r="IIW49" s="19"/>
      <c r="IIX49" s="19"/>
      <c r="IIY49" s="19"/>
      <c r="IIZ49" s="19"/>
      <c r="IJA49" s="19"/>
      <c r="IJB49" s="19"/>
      <c r="IJC49" s="19"/>
      <c r="IJD49" s="19"/>
      <c r="IJE49" s="19"/>
      <c r="IJF49" s="19"/>
      <c r="IJG49" s="19"/>
      <c r="IJH49" s="19"/>
      <c r="IJI49" s="19"/>
      <c r="IJJ49" s="19"/>
      <c r="IJK49" s="19"/>
      <c r="IJL49" s="19"/>
      <c r="IJM49" s="19"/>
      <c r="IJN49" s="19"/>
      <c r="IJO49" s="19"/>
      <c r="IJP49" s="19"/>
      <c r="IJQ49" s="19"/>
      <c r="IJR49" s="19"/>
      <c r="IJS49" s="19"/>
      <c r="IJT49" s="19"/>
      <c r="IJU49" s="19"/>
      <c r="IJV49" s="19"/>
      <c r="IJW49" s="19"/>
      <c r="IJX49" s="19"/>
      <c r="IJY49" s="19"/>
      <c r="IJZ49" s="19"/>
      <c r="IKA49" s="19"/>
      <c r="IKB49" s="19"/>
      <c r="IKC49" s="19"/>
      <c r="IKD49" s="19"/>
      <c r="IKE49" s="19"/>
      <c r="IKF49" s="19"/>
      <c r="IKG49" s="19"/>
      <c r="IKH49" s="19"/>
      <c r="IKI49" s="19"/>
      <c r="IKJ49" s="19"/>
      <c r="IKK49" s="19"/>
      <c r="IKL49" s="19"/>
      <c r="IKM49" s="19"/>
      <c r="IKN49" s="19"/>
      <c r="IKO49" s="19"/>
      <c r="IKP49" s="19"/>
      <c r="IKQ49" s="19"/>
      <c r="IKR49" s="19"/>
      <c r="IKS49" s="19"/>
      <c r="IKT49" s="19"/>
      <c r="IKU49" s="19"/>
      <c r="IKV49" s="19"/>
      <c r="IKW49" s="19"/>
      <c r="IKX49" s="19"/>
      <c r="IKY49" s="19"/>
      <c r="IKZ49" s="19"/>
      <c r="ILA49" s="19"/>
      <c r="ILB49" s="19"/>
      <c r="ILC49" s="19"/>
      <c r="ILD49" s="19"/>
      <c r="ILE49" s="19"/>
      <c r="ILF49" s="19"/>
      <c r="ILG49" s="19"/>
      <c r="ILH49" s="19"/>
      <c r="ILI49" s="19"/>
      <c r="ILJ49" s="19"/>
      <c r="ILK49" s="19"/>
      <c r="ILL49" s="19"/>
      <c r="ILM49" s="19"/>
      <c r="ILN49" s="19"/>
      <c r="ILO49" s="19"/>
      <c r="ILP49" s="19"/>
      <c r="ILQ49" s="19"/>
      <c r="ILR49" s="19"/>
      <c r="ILS49" s="19"/>
      <c r="ILT49" s="19"/>
      <c r="ILU49" s="19"/>
      <c r="ILV49" s="19"/>
      <c r="ILW49" s="19"/>
      <c r="ILX49" s="19"/>
      <c r="ILY49" s="19"/>
      <c r="ILZ49" s="19"/>
      <c r="IMA49" s="19"/>
      <c r="IMB49" s="19"/>
      <c r="IMC49" s="19"/>
      <c r="IMD49" s="19"/>
      <c r="IME49" s="19"/>
      <c r="IMF49" s="19"/>
      <c r="IMG49" s="19"/>
      <c r="IMH49" s="19"/>
      <c r="IMI49" s="19"/>
      <c r="IMJ49" s="19"/>
      <c r="IMK49" s="19"/>
      <c r="IML49" s="19"/>
      <c r="IMM49" s="19"/>
      <c r="IMN49" s="19"/>
      <c r="IMO49" s="19"/>
      <c r="IMP49" s="19"/>
      <c r="IMQ49" s="19"/>
      <c r="IMR49" s="19"/>
      <c r="IMS49" s="19"/>
      <c r="IMT49" s="19"/>
      <c r="IMU49" s="19"/>
      <c r="IMV49" s="19"/>
      <c r="IMW49" s="19"/>
      <c r="IMX49" s="19"/>
      <c r="IMY49" s="19"/>
      <c r="IMZ49" s="19"/>
      <c r="INA49" s="19"/>
      <c r="INB49" s="19"/>
      <c r="INC49" s="19"/>
      <c r="IND49" s="19"/>
      <c r="INE49" s="19"/>
      <c r="INF49" s="19"/>
      <c r="ING49" s="19"/>
      <c r="INH49" s="19"/>
      <c r="INI49" s="19"/>
      <c r="INJ49" s="19"/>
      <c r="INK49" s="19"/>
      <c r="INL49" s="19"/>
      <c r="INM49" s="19"/>
      <c r="INN49" s="19"/>
      <c r="INO49" s="19"/>
      <c r="INP49" s="19"/>
      <c r="INQ49" s="19"/>
      <c r="INR49" s="19"/>
      <c r="INS49" s="19"/>
      <c r="INT49" s="19"/>
      <c r="INU49" s="19"/>
      <c r="INV49" s="19"/>
      <c r="INW49" s="19"/>
      <c r="INX49" s="19"/>
      <c r="INY49" s="19"/>
      <c r="INZ49" s="19"/>
      <c r="IOA49" s="19"/>
      <c r="IOB49" s="19"/>
      <c r="IOC49" s="19"/>
      <c r="IOD49" s="19"/>
      <c r="IOE49" s="19"/>
      <c r="IOF49" s="19"/>
      <c r="IOG49" s="19"/>
      <c r="IOH49" s="19"/>
      <c r="IOI49" s="19"/>
      <c r="IOJ49" s="19"/>
      <c r="IOK49" s="19"/>
      <c r="IOL49" s="19"/>
      <c r="IOM49" s="19"/>
      <c r="ION49" s="19"/>
      <c r="IOO49" s="19"/>
      <c r="IOP49" s="19"/>
      <c r="IOQ49" s="19"/>
      <c r="IOR49" s="19"/>
      <c r="IOS49" s="19"/>
      <c r="IOT49" s="19"/>
      <c r="IOU49" s="19"/>
      <c r="IOV49" s="19"/>
      <c r="IOW49" s="19"/>
      <c r="IOX49" s="19"/>
      <c r="IOY49" s="19"/>
      <c r="IOZ49" s="19"/>
      <c r="IPA49" s="19"/>
      <c r="IPB49" s="19"/>
      <c r="IPC49" s="19"/>
      <c r="IPD49" s="19"/>
      <c r="IPE49" s="19"/>
      <c r="IPF49" s="19"/>
      <c r="IPG49" s="19"/>
      <c r="IPH49" s="19"/>
      <c r="IPI49" s="19"/>
      <c r="IPJ49" s="19"/>
      <c r="IPK49" s="19"/>
      <c r="IPL49" s="19"/>
      <c r="IPM49" s="19"/>
      <c r="IPN49" s="19"/>
      <c r="IPO49" s="19"/>
      <c r="IPP49" s="19"/>
      <c r="IPQ49" s="19"/>
      <c r="IPR49" s="19"/>
      <c r="IPS49" s="19"/>
      <c r="IPT49" s="19"/>
      <c r="IPU49" s="19"/>
      <c r="IPV49" s="19"/>
      <c r="IPW49" s="19"/>
      <c r="IPX49" s="19"/>
      <c r="IPY49" s="19"/>
      <c r="IPZ49" s="19"/>
      <c r="IQA49" s="19"/>
      <c r="IQB49" s="19"/>
      <c r="IQC49" s="19"/>
      <c r="IQD49" s="19"/>
      <c r="IQE49" s="19"/>
      <c r="IQF49" s="19"/>
      <c r="IQG49" s="19"/>
      <c r="IQH49" s="19"/>
      <c r="IQI49" s="19"/>
      <c r="IQJ49" s="19"/>
      <c r="IQK49" s="19"/>
      <c r="IQL49" s="19"/>
      <c r="IQM49" s="19"/>
      <c r="IQN49" s="19"/>
      <c r="IQO49" s="19"/>
      <c r="IQP49" s="19"/>
      <c r="IQQ49" s="19"/>
      <c r="IQR49" s="19"/>
      <c r="IQS49" s="19"/>
      <c r="IQT49" s="19"/>
      <c r="IQU49" s="19"/>
      <c r="IQV49" s="19"/>
      <c r="IQW49" s="19"/>
      <c r="IQX49" s="19"/>
      <c r="IQY49" s="19"/>
      <c r="IQZ49" s="19"/>
      <c r="IRA49" s="19"/>
      <c r="IRB49" s="19"/>
      <c r="IRC49" s="19"/>
      <c r="IRD49" s="19"/>
      <c r="IRE49" s="19"/>
      <c r="IRF49" s="19"/>
      <c r="IRG49" s="19"/>
      <c r="IRH49" s="19"/>
      <c r="IRI49" s="19"/>
      <c r="IRJ49" s="19"/>
      <c r="IRK49" s="19"/>
      <c r="IRL49" s="19"/>
      <c r="IRM49" s="19"/>
      <c r="IRN49" s="19"/>
      <c r="IRO49" s="19"/>
      <c r="IRP49" s="19"/>
      <c r="IRQ49" s="19"/>
      <c r="IRR49" s="19"/>
      <c r="IRS49" s="19"/>
      <c r="IRT49" s="19"/>
      <c r="IRU49" s="19"/>
      <c r="IRV49" s="19"/>
      <c r="IRW49" s="19"/>
      <c r="IRX49" s="19"/>
      <c r="IRY49" s="19"/>
      <c r="IRZ49" s="19"/>
      <c r="ISA49" s="19"/>
      <c r="ISB49" s="19"/>
      <c r="ISC49" s="19"/>
      <c r="ISD49" s="19"/>
      <c r="ISE49" s="19"/>
      <c r="ISF49" s="19"/>
      <c r="ISG49" s="19"/>
      <c r="ISH49" s="19"/>
      <c r="ISI49" s="19"/>
      <c r="ISJ49" s="19"/>
      <c r="ISK49" s="19"/>
      <c r="ISL49" s="19"/>
      <c r="ISM49" s="19"/>
      <c r="ISN49" s="19"/>
      <c r="ISO49" s="19"/>
      <c r="ISP49" s="19"/>
      <c r="ISQ49" s="19"/>
      <c r="ISR49" s="19"/>
      <c r="ISS49" s="19"/>
      <c r="IST49" s="19"/>
      <c r="ISU49" s="19"/>
      <c r="ISV49" s="19"/>
      <c r="ISW49" s="19"/>
      <c r="ISX49" s="19"/>
      <c r="ISY49" s="19"/>
      <c r="ISZ49" s="19"/>
      <c r="ITA49" s="19"/>
      <c r="ITB49" s="19"/>
      <c r="ITC49" s="19"/>
      <c r="ITD49" s="19"/>
      <c r="ITE49" s="19"/>
      <c r="ITF49" s="19"/>
      <c r="ITG49" s="19"/>
      <c r="ITH49" s="19"/>
      <c r="ITI49" s="19"/>
      <c r="ITJ49" s="19"/>
      <c r="ITK49" s="19"/>
      <c r="ITL49" s="19"/>
      <c r="ITM49" s="19"/>
      <c r="ITN49" s="19"/>
      <c r="ITO49" s="19"/>
      <c r="ITP49" s="19"/>
      <c r="ITQ49" s="19"/>
      <c r="ITR49" s="19"/>
      <c r="ITS49" s="19"/>
      <c r="ITT49" s="19"/>
      <c r="ITU49" s="19"/>
      <c r="ITV49" s="19"/>
      <c r="ITW49" s="19"/>
      <c r="ITX49" s="19"/>
      <c r="ITY49" s="19"/>
      <c r="ITZ49" s="19"/>
      <c r="IUA49" s="19"/>
      <c r="IUB49" s="19"/>
      <c r="IUC49" s="19"/>
      <c r="IUD49" s="19"/>
      <c r="IUE49" s="19"/>
      <c r="IUF49" s="19"/>
      <c r="IUG49" s="19"/>
      <c r="IUH49" s="19"/>
      <c r="IUI49" s="19"/>
      <c r="IUJ49" s="19"/>
      <c r="IUK49" s="19"/>
      <c r="IUL49" s="19"/>
      <c r="IUM49" s="19"/>
      <c r="IUN49" s="19"/>
      <c r="IUO49" s="19"/>
      <c r="IUP49" s="19"/>
      <c r="IUQ49" s="19"/>
      <c r="IUR49" s="19"/>
      <c r="IUS49" s="19"/>
      <c r="IUT49" s="19"/>
      <c r="IUU49" s="19"/>
      <c r="IUV49" s="19"/>
      <c r="IUW49" s="19"/>
      <c r="IUX49" s="19"/>
      <c r="IUY49" s="19"/>
      <c r="IUZ49" s="19"/>
      <c r="IVA49" s="19"/>
      <c r="IVB49" s="19"/>
      <c r="IVC49" s="19"/>
      <c r="IVD49" s="19"/>
      <c r="IVE49" s="19"/>
      <c r="IVF49" s="19"/>
      <c r="IVG49" s="19"/>
      <c r="IVH49" s="19"/>
      <c r="IVI49" s="19"/>
      <c r="IVJ49" s="19"/>
      <c r="IVK49" s="19"/>
      <c r="IVL49" s="19"/>
      <c r="IVM49" s="19"/>
      <c r="IVN49" s="19"/>
      <c r="IVO49" s="19"/>
      <c r="IVP49" s="19"/>
      <c r="IVQ49" s="19"/>
      <c r="IVR49" s="19"/>
      <c r="IVS49" s="19"/>
      <c r="IVT49" s="19"/>
      <c r="IVU49" s="19"/>
      <c r="IVV49" s="19"/>
      <c r="IVW49" s="19"/>
      <c r="IVX49" s="19"/>
      <c r="IVY49" s="19"/>
      <c r="IVZ49" s="19"/>
      <c r="IWA49" s="19"/>
      <c r="IWB49" s="19"/>
      <c r="IWC49" s="19"/>
      <c r="IWD49" s="19"/>
      <c r="IWE49" s="19"/>
      <c r="IWF49" s="19"/>
      <c r="IWG49" s="19"/>
      <c r="IWH49" s="19"/>
      <c r="IWI49" s="19"/>
      <c r="IWJ49" s="19"/>
      <c r="IWK49" s="19"/>
      <c r="IWL49" s="19"/>
      <c r="IWM49" s="19"/>
      <c r="IWN49" s="19"/>
      <c r="IWO49" s="19"/>
      <c r="IWP49" s="19"/>
      <c r="IWQ49" s="19"/>
      <c r="IWR49" s="19"/>
      <c r="IWS49" s="19"/>
      <c r="IWT49" s="19"/>
      <c r="IWU49" s="19"/>
      <c r="IWV49" s="19"/>
      <c r="IWW49" s="19"/>
      <c r="IWX49" s="19"/>
      <c r="IWY49" s="19"/>
      <c r="IWZ49" s="19"/>
      <c r="IXA49" s="19"/>
      <c r="IXB49" s="19"/>
      <c r="IXC49" s="19"/>
      <c r="IXD49" s="19"/>
      <c r="IXE49" s="19"/>
      <c r="IXF49" s="19"/>
      <c r="IXG49" s="19"/>
      <c r="IXH49" s="19"/>
      <c r="IXI49" s="19"/>
      <c r="IXJ49" s="19"/>
      <c r="IXK49" s="19"/>
      <c r="IXL49" s="19"/>
      <c r="IXM49" s="19"/>
      <c r="IXN49" s="19"/>
      <c r="IXO49" s="19"/>
      <c r="IXP49" s="19"/>
      <c r="IXQ49" s="19"/>
      <c r="IXR49" s="19"/>
      <c r="IXS49" s="19"/>
      <c r="IXT49" s="19"/>
      <c r="IXU49" s="19"/>
      <c r="IXV49" s="19"/>
      <c r="IXW49" s="19"/>
      <c r="IXX49" s="19"/>
      <c r="IXY49" s="19"/>
      <c r="IXZ49" s="19"/>
      <c r="IYA49" s="19"/>
      <c r="IYB49" s="19"/>
      <c r="IYC49" s="19"/>
      <c r="IYD49" s="19"/>
      <c r="IYE49" s="19"/>
      <c r="IYF49" s="19"/>
      <c r="IYG49" s="19"/>
      <c r="IYH49" s="19"/>
      <c r="IYI49" s="19"/>
      <c r="IYJ49" s="19"/>
      <c r="IYK49" s="19"/>
      <c r="IYL49" s="19"/>
      <c r="IYM49" s="19"/>
      <c r="IYN49" s="19"/>
      <c r="IYO49" s="19"/>
      <c r="IYP49" s="19"/>
      <c r="IYQ49" s="19"/>
      <c r="IYR49" s="19"/>
      <c r="IYS49" s="19"/>
      <c r="IYT49" s="19"/>
      <c r="IYU49" s="19"/>
      <c r="IYV49" s="19"/>
      <c r="IYW49" s="19"/>
      <c r="IYX49" s="19"/>
      <c r="IYY49" s="19"/>
      <c r="IYZ49" s="19"/>
      <c r="IZA49" s="19"/>
      <c r="IZB49" s="19"/>
      <c r="IZC49" s="19"/>
      <c r="IZD49" s="19"/>
      <c r="IZE49" s="19"/>
      <c r="IZF49" s="19"/>
      <c r="IZG49" s="19"/>
      <c r="IZH49" s="19"/>
      <c r="IZI49" s="19"/>
      <c r="IZJ49" s="19"/>
      <c r="IZK49" s="19"/>
      <c r="IZL49" s="19"/>
      <c r="IZM49" s="19"/>
      <c r="IZN49" s="19"/>
      <c r="IZO49" s="19"/>
      <c r="IZP49" s="19"/>
      <c r="IZQ49" s="19"/>
      <c r="IZR49" s="19"/>
      <c r="IZS49" s="19"/>
      <c r="IZT49" s="19"/>
      <c r="IZU49" s="19"/>
      <c r="IZV49" s="19"/>
      <c r="IZW49" s="19"/>
      <c r="IZX49" s="19"/>
      <c r="IZY49" s="19"/>
      <c r="IZZ49" s="19"/>
      <c r="JAA49" s="19"/>
      <c r="JAB49" s="19"/>
      <c r="JAC49" s="19"/>
      <c r="JAD49" s="19"/>
      <c r="JAE49" s="19"/>
      <c r="JAF49" s="19"/>
      <c r="JAG49" s="19"/>
      <c r="JAH49" s="19"/>
      <c r="JAI49" s="19"/>
      <c r="JAJ49" s="19"/>
      <c r="JAK49" s="19"/>
      <c r="JAL49" s="19"/>
      <c r="JAM49" s="19"/>
      <c r="JAN49" s="19"/>
      <c r="JAO49" s="19"/>
      <c r="JAP49" s="19"/>
      <c r="JAQ49" s="19"/>
      <c r="JAR49" s="19"/>
      <c r="JAS49" s="19"/>
      <c r="JAT49" s="19"/>
      <c r="JAU49" s="19"/>
      <c r="JAV49" s="19"/>
      <c r="JAW49" s="19"/>
      <c r="JAX49" s="19"/>
      <c r="JAY49" s="19"/>
      <c r="JAZ49" s="19"/>
      <c r="JBA49" s="19"/>
      <c r="JBB49" s="19"/>
      <c r="JBC49" s="19"/>
      <c r="JBD49" s="19"/>
      <c r="JBE49" s="19"/>
      <c r="JBF49" s="19"/>
      <c r="JBG49" s="19"/>
      <c r="JBH49" s="19"/>
      <c r="JBI49" s="19"/>
      <c r="JBJ49" s="19"/>
      <c r="JBK49" s="19"/>
      <c r="JBL49" s="19"/>
      <c r="JBM49" s="19"/>
      <c r="JBN49" s="19"/>
      <c r="JBO49" s="19"/>
      <c r="JBP49" s="19"/>
      <c r="JBQ49" s="19"/>
      <c r="JBR49" s="19"/>
      <c r="JBS49" s="19"/>
      <c r="JBT49" s="19"/>
      <c r="JBU49" s="19"/>
      <c r="JBV49" s="19"/>
      <c r="JBW49" s="19"/>
      <c r="JBX49" s="19"/>
      <c r="JBY49" s="19"/>
      <c r="JBZ49" s="19"/>
      <c r="JCA49" s="19"/>
      <c r="JCB49" s="19"/>
      <c r="JCC49" s="19"/>
      <c r="JCD49" s="19"/>
      <c r="JCE49" s="19"/>
      <c r="JCF49" s="19"/>
      <c r="JCG49" s="19"/>
      <c r="JCH49" s="19"/>
      <c r="JCI49" s="19"/>
      <c r="JCJ49" s="19"/>
      <c r="JCK49" s="19"/>
      <c r="JCL49" s="19"/>
      <c r="JCM49" s="19"/>
      <c r="JCN49" s="19"/>
      <c r="JCO49" s="19"/>
      <c r="JCP49" s="19"/>
      <c r="JCQ49" s="19"/>
      <c r="JCR49" s="19"/>
      <c r="JCS49" s="19"/>
      <c r="JCT49" s="19"/>
      <c r="JCU49" s="19"/>
      <c r="JCV49" s="19"/>
      <c r="JCW49" s="19"/>
      <c r="JCX49" s="19"/>
      <c r="JCY49" s="19"/>
      <c r="JCZ49" s="19"/>
      <c r="JDA49" s="19"/>
      <c r="JDB49" s="19"/>
      <c r="JDC49" s="19"/>
      <c r="JDD49" s="19"/>
      <c r="JDE49" s="19"/>
      <c r="JDF49" s="19"/>
      <c r="JDG49" s="19"/>
      <c r="JDH49" s="19"/>
      <c r="JDI49" s="19"/>
      <c r="JDJ49" s="19"/>
      <c r="JDK49" s="19"/>
      <c r="JDL49" s="19"/>
      <c r="JDM49" s="19"/>
      <c r="JDN49" s="19"/>
      <c r="JDO49" s="19"/>
      <c r="JDP49" s="19"/>
      <c r="JDQ49" s="19"/>
      <c r="JDR49" s="19"/>
      <c r="JDS49" s="19"/>
      <c r="JDT49" s="19"/>
      <c r="JDU49" s="19"/>
      <c r="JDV49" s="19"/>
      <c r="JDW49" s="19"/>
      <c r="JDX49" s="19"/>
      <c r="JDY49" s="19"/>
      <c r="JDZ49" s="19"/>
      <c r="JEA49" s="19"/>
      <c r="JEB49" s="19"/>
      <c r="JEC49" s="19"/>
      <c r="JED49" s="19"/>
      <c r="JEE49" s="19"/>
      <c r="JEF49" s="19"/>
      <c r="JEG49" s="19"/>
      <c r="JEH49" s="19"/>
      <c r="JEI49" s="19"/>
      <c r="JEJ49" s="19"/>
      <c r="JEK49" s="19"/>
      <c r="JEL49" s="19"/>
      <c r="JEM49" s="19"/>
      <c r="JEN49" s="19"/>
      <c r="JEO49" s="19"/>
      <c r="JEP49" s="19"/>
      <c r="JEQ49" s="19"/>
      <c r="JER49" s="19"/>
      <c r="JES49" s="19"/>
      <c r="JET49" s="19"/>
      <c r="JEU49" s="19"/>
      <c r="JEV49" s="19"/>
      <c r="JEW49" s="19"/>
      <c r="JEX49" s="19"/>
      <c r="JEY49" s="19"/>
      <c r="JEZ49" s="19"/>
      <c r="JFA49" s="19"/>
      <c r="JFB49" s="19"/>
      <c r="JFC49" s="19"/>
      <c r="JFD49" s="19"/>
      <c r="JFE49" s="19"/>
      <c r="JFF49" s="19"/>
      <c r="JFG49" s="19"/>
      <c r="JFH49" s="19"/>
      <c r="JFI49" s="19"/>
      <c r="JFJ49" s="19"/>
      <c r="JFK49" s="19"/>
      <c r="JFL49" s="19"/>
      <c r="JFM49" s="19"/>
      <c r="JFN49" s="19"/>
      <c r="JFO49" s="19"/>
      <c r="JFP49" s="19"/>
      <c r="JFQ49" s="19"/>
      <c r="JFR49" s="19"/>
      <c r="JFS49" s="19"/>
      <c r="JFT49" s="19"/>
      <c r="JFU49" s="19"/>
      <c r="JFV49" s="19"/>
      <c r="JFW49" s="19"/>
      <c r="JFX49" s="19"/>
      <c r="JFY49" s="19"/>
      <c r="JFZ49" s="19"/>
      <c r="JGA49" s="19"/>
      <c r="JGB49" s="19"/>
      <c r="JGC49" s="19"/>
      <c r="JGD49" s="19"/>
      <c r="JGE49" s="19"/>
      <c r="JGF49" s="19"/>
      <c r="JGG49" s="19"/>
      <c r="JGH49" s="19"/>
      <c r="JGI49" s="19"/>
      <c r="JGJ49" s="19"/>
      <c r="JGK49" s="19"/>
      <c r="JGL49" s="19"/>
      <c r="JGM49" s="19"/>
      <c r="JGN49" s="19"/>
      <c r="JGO49" s="19"/>
      <c r="JGP49" s="19"/>
      <c r="JGQ49" s="19"/>
      <c r="JGR49" s="19"/>
      <c r="JGS49" s="19"/>
      <c r="JGT49" s="19"/>
      <c r="JGU49" s="19"/>
      <c r="JGV49" s="19"/>
      <c r="JGW49" s="19"/>
      <c r="JGX49" s="19"/>
      <c r="JGY49" s="19"/>
      <c r="JGZ49" s="19"/>
      <c r="JHA49" s="19"/>
      <c r="JHB49" s="19"/>
      <c r="JHC49" s="19"/>
      <c r="JHD49" s="19"/>
      <c r="JHE49" s="19"/>
      <c r="JHF49" s="19"/>
      <c r="JHG49" s="19"/>
      <c r="JHH49" s="19"/>
      <c r="JHI49" s="19"/>
      <c r="JHJ49" s="19"/>
      <c r="JHK49" s="19"/>
      <c r="JHL49" s="19"/>
      <c r="JHM49" s="19"/>
      <c r="JHN49" s="19"/>
      <c r="JHO49" s="19"/>
      <c r="JHP49" s="19"/>
      <c r="JHQ49" s="19"/>
      <c r="JHR49" s="19"/>
      <c r="JHS49" s="19"/>
      <c r="JHT49" s="19"/>
      <c r="JHU49" s="19"/>
      <c r="JHV49" s="19"/>
      <c r="JHW49" s="19"/>
      <c r="JHX49" s="19"/>
      <c r="JHY49" s="19"/>
      <c r="JHZ49" s="19"/>
      <c r="JIA49" s="19"/>
      <c r="JIB49" s="19"/>
      <c r="JIC49" s="19"/>
      <c r="JID49" s="19"/>
      <c r="JIE49" s="19"/>
      <c r="JIF49" s="19"/>
      <c r="JIG49" s="19"/>
      <c r="JIH49" s="19"/>
      <c r="JII49" s="19"/>
      <c r="JIJ49" s="19"/>
      <c r="JIK49" s="19"/>
      <c r="JIL49" s="19"/>
      <c r="JIM49" s="19"/>
      <c r="JIN49" s="19"/>
      <c r="JIO49" s="19"/>
      <c r="JIP49" s="19"/>
      <c r="JIQ49" s="19"/>
      <c r="JIR49" s="19"/>
      <c r="JIS49" s="19"/>
      <c r="JIT49" s="19"/>
      <c r="JIU49" s="19"/>
      <c r="JIV49" s="19"/>
      <c r="JIW49" s="19"/>
      <c r="JIX49" s="19"/>
      <c r="JIY49" s="19"/>
      <c r="JIZ49" s="19"/>
      <c r="JJA49" s="19"/>
      <c r="JJB49" s="19"/>
      <c r="JJC49" s="19"/>
      <c r="JJD49" s="19"/>
      <c r="JJE49" s="19"/>
      <c r="JJF49" s="19"/>
      <c r="JJG49" s="19"/>
      <c r="JJH49" s="19"/>
      <c r="JJI49" s="19"/>
      <c r="JJJ49" s="19"/>
      <c r="JJK49" s="19"/>
      <c r="JJL49" s="19"/>
      <c r="JJM49" s="19"/>
      <c r="JJN49" s="19"/>
      <c r="JJO49" s="19"/>
      <c r="JJP49" s="19"/>
      <c r="JJQ49" s="19"/>
      <c r="JJR49" s="19"/>
      <c r="JJS49" s="19"/>
      <c r="JJT49" s="19"/>
      <c r="JJU49" s="19"/>
      <c r="JJV49" s="19"/>
      <c r="JJW49" s="19"/>
      <c r="JJX49" s="19"/>
      <c r="JJY49" s="19"/>
      <c r="JJZ49" s="19"/>
      <c r="JKA49" s="19"/>
      <c r="JKB49" s="19"/>
      <c r="JKC49" s="19"/>
      <c r="JKD49" s="19"/>
      <c r="JKE49" s="19"/>
      <c r="JKF49" s="19"/>
      <c r="JKG49" s="19"/>
      <c r="JKH49" s="19"/>
      <c r="JKI49" s="19"/>
      <c r="JKJ49" s="19"/>
      <c r="JKK49" s="19"/>
      <c r="JKL49" s="19"/>
      <c r="JKM49" s="19"/>
      <c r="JKN49" s="19"/>
      <c r="JKO49" s="19"/>
      <c r="JKP49" s="19"/>
      <c r="JKQ49" s="19"/>
      <c r="JKR49" s="19"/>
      <c r="JKS49" s="19"/>
      <c r="JKT49" s="19"/>
      <c r="JKU49" s="19"/>
      <c r="JKV49" s="19"/>
      <c r="JKW49" s="19"/>
      <c r="JKX49" s="19"/>
      <c r="JKY49" s="19"/>
      <c r="JKZ49" s="19"/>
      <c r="JLA49" s="19"/>
      <c r="JLB49" s="19"/>
      <c r="JLC49" s="19"/>
      <c r="JLD49" s="19"/>
      <c r="JLE49" s="19"/>
      <c r="JLF49" s="19"/>
      <c r="JLG49" s="19"/>
      <c r="JLH49" s="19"/>
      <c r="JLI49" s="19"/>
      <c r="JLJ49" s="19"/>
      <c r="JLK49" s="19"/>
      <c r="JLL49" s="19"/>
      <c r="JLM49" s="19"/>
      <c r="JLN49" s="19"/>
      <c r="JLO49" s="19"/>
      <c r="JLP49" s="19"/>
      <c r="JLQ49" s="19"/>
      <c r="JLR49" s="19"/>
      <c r="JLS49" s="19"/>
      <c r="JLT49" s="19"/>
      <c r="JLU49" s="19"/>
      <c r="JLV49" s="19"/>
      <c r="JLW49" s="19"/>
      <c r="JLX49" s="19"/>
      <c r="JLY49" s="19"/>
      <c r="JLZ49" s="19"/>
      <c r="JMA49" s="19"/>
      <c r="JMB49" s="19"/>
      <c r="JMC49" s="19"/>
      <c r="JMD49" s="19"/>
      <c r="JME49" s="19"/>
      <c r="JMF49" s="19"/>
      <c r="JMG49" s="19"/>
      <c r="JMH49" s="19"/>
      <c r="JMI49" s="19"/>
      <c r="JMJ49" s="19"/>
      <c r="JMK49" s="19"/>
      <c r="JML49" s="19"/>
      <c r="JMM49" s="19"/>
      <c r="JMN49" s="19"/>
      <c r="JMO49" s="19"/>
      <c r="JMP49" s="19"/>
      <c r="JMQ49" s="19"/>
      <c r="JMR49" s="19"/>
      <c r="JMS49" s="19"/>
      <c r="JMT49" s="19"/>
      <c r="JMU49" s="19"/>
      <c r="JMV49" s="19"/>
      <c r="JMW49" s="19"/>
      <c r="JMX49" s="19"/>
      <c r="JMY49" s="19"/>
      <c r="JMZ49" s="19"/>
      <c r="JNA49" s="19"/>
      <c r="JNB49" s="19"/>
      <c r="JNC49" s="19"/>
      <c r="JND49" s="19"/>
      <c r="JNE49" s="19"/>
      <c r="JNF49" s="19"/>
      <c r="JNG49" s="19"/>
      <c r="JNH49" s="19"/>
      <c r="JNI49" s="19"/>
      <c r="JNJ49" s="19"/>
      <c r="JNK49" s="19"/>
      <c r="JNL49" s="19"/>
      <c r="JNM49" s="19"/>
      <c r="JNN49" s="19"/>
      <c r="JNO49" s="19"/>
      <c r="JNP49" s="19"/>
      <c r="JNQ49" s="19"/>
      <c r="JNR49" s="19"/>
      <c r="JNS49" s="19"/>
      <c r="JNT49" s="19"/>
      <c r="JNU49" s="19"/>
      <c r="JNV49" s="19"/>
      <c r="JNW49" s="19"/>
      <c r="JNX49" s="19"/>
      <c r="JNY49" s="19"/>
      <c r="JNZ49" s="19"/>
      <c r="JOA49" s="19"/>
      <c r="JOB49" s="19"/>
      <c r="JOC49" s="19"/>
      <c r="JOD49" s="19"/>
      <c r="JOE49" s="19"/>
      <c r="JOF49" s="19"/>
      <c r="JOG49" s="19"/>
      <c r="JOH49" s="19"/>
      <c r="JOI49" s="19"/>
      <c r="JOJ49" s="19"/>
      <c r="JOK49" s="19"/>
      <c r="JOL49" s="19"/>
      <c r="JOM49" s="19"/>
      <c r="JON49" s="19"/>
      <c r="JOO49" s="19"/>
      <c r="JOP49" s="19"/>
      <c r="JOQ49" s="19"/>
      <c r="JOR49" s="19"/>
      <c r="JOS49" s="19"/>
      <c r="JOT49" s="19"/>
      <c r="JOU49" s="19"/>
      <c r="JOV49" s="19"/>
      <c r="JOW49" s="19"/>
      <c r="JOX49" s="19"/>
      <c r="JOY49" s="19"/>
      <c r="JOZ49" s="19"/>
      <c r="JPA49" s="19"/>
      <c r="JPB49" s="19"/>
      <c r="JPC49" s="19"/>
      <c r="JPD49" s="19"/>
      <c r="JPE49" s="19"/>
      <c r="JPF49" s="19"/>
      <c r="JPG49" s="19"/>
      <c r="JPH49" s="19"/>
      <c r="JPI49" s="19"/>
      <c r="JPJ49" s="19"/>
      <c r="JPK49" s="19"/>
      <c r="JPL49" s="19"/>
      <c r="JPM49" s="19"/>
      <c r="JPN49" s="19"/>
      <c r="JPO49" s="19"/>
      <c r="JPP49" s="19"/>
      <c r="JPQ49" s="19"/>
      <c r="JPR49" s="19"/>
      <c r="JPS49" s="19"/>
      <c r="JPT49" s="19"/>
      <c r="JPU49" s="19"/>
      <c r="JPV49" s="19"/>
      <c r="JPW49" s="19"/>
      <c r="JPX49" s="19"/>
      <c r="JPY49" s="19"/>
      <c r="JPZ49" s="19"/>
      <c r="JQA49" s="19"/>
      <c r="JQB49" s="19"/>
      <c r="JQC49" s="19"/>
      <c r="JQD49" s="19"/>
      <c r="JQE49" s="19"/>
      <c r="JQF49" s="19"/>
      <c r="JQG49" s="19"/>
      <c r="JQH49" s="19"/>
      <c r="JQI49" s="19"/>
      <c r="JQJ49" s="19"/>
      <c r="JQK49" s="19"/>
      <c r="JQL49" s="19"/>
      <c r="JQM49" s="19"/>
      <c r="JQN49" s="19"/>
      <c r="JQO49" s="19"/>
      <c r="JQP49" s="19"/>
      <c r="JQQ49" s="19"/>
      <c r="JQR49" s="19"/>
      <c r="JQS49" s="19"/>
      <c r="JQT49" s="19"/>
      <c r="JQU49" s="19"/>
      <c r="JQV49" s="19"/>
      <c r="JQW49" s="19"/>
      <c r="JQX49" s="19"/>
      <c r="JQY49" s="19"/>
      <c r="JQZ49" s="19"/>
      <c r="JRA49" s="19"/>
      <c r="JRB49" s="19"/>
      <c r="JRC49" s="19"/>
      <c r="JRD49" s="19"/>
      <c r="JRE49" s="19"/>
      <c r="JRF49" s="19"/>
      <c r="JRG49" s="19"/>
      <c r="JRH49" s="19"/>
      <c r="JRI49" s="19"/>
      <c r="JRJ49" s="19"/>
      <c r="JRK49" s="19"/>
      <c r="JRL49" s="19"/>
      <c r="JRM49" s="19"/>
      <c r="JRN49" s="19"/>
      <c r="JRO49" s="19"/>
      <c r="JRP49" s="19"/>
      <c r="JRQ49" s="19"/>
      <c r="JRR49" s="19"/>
      <c r="JRS49" s="19"/>
      <c r="JRT49" s="19"/>
      <c r="JRU49" s="19"/>
      <c r="JRV49" s="19"/>
      <c r="JRW49" s="19"/>
      <c r="JRX49" s="19"/>
      <c r="JRY49" s="19"/>
      <c r="JRZ49" s="19"/>
      <c r="JSA49" s="19"/>
      <c r="JSB49" s="19"/>
      <c r="JSC49" s="19"/>
      <c r="JSD49" s="19"/>
      <c r="JSE49" s="19"/>
      <c r="JSF49" s="19"/>
      <c r="JSG49" s="19"/>
      <c r="JSH49" s="19"/>
      <c r="JSI49" s="19"/>
      <c r="JSJ49" s="19"/>
      <c r="JSK49" s="19"/>
      <c r="JSL49" s="19"/>
      <c r="JSM49" s="19"/>
      <c r="JSN49" s="19"/>
      <c r="JSO49" s="19"/>
      <c r="JSP49" s="19"/>
      <c r="JSQ49" s="19"/>
      <c r="JSR49" s="19"/>
      <c r="JSS49" s="19"/>
      <c r="JST49" s="19"/>
      <c r="JSU49" s="19"/>
      <c r="JSV49" s="19"/>
      <c r="JSW49" s="19"/>
      <c r="JSX49" s="19"/>
      <c r="JSY49" s="19"/>
      <c r="JSZ49" s="19"/>
      <c r="JTA49" s="19"/>
      <c r="JTB49" s="19"/>
      <c r="JTC49" s="19"/>
      <c r="JTD49" s="19"/>
      <c r="JTE49" s="19"/>
      <c r="JTF49" s="19"/>
      <c r="JTG49" s="19"/>
      <c r="JTH49" s="19"/>
      <c r="JTI49" s="19"/>
      <c r="JTJ49" s="19"/>
      <c r="JTK49" s="19"/>
      <c r="JTL49" s="19"/>
      <c r="JTM49" s="19"/>
      <c r="JTN49" s="19"/>
      <c r="JTO49" s="19"/>
      <c r="JTP49" s="19"/>
      <c r="JTQ49" s="19"/>
      <c r="JTR49" s="19"/>
      <c r="JTS49" s="19"/>
      <c r="JTT49" s="19"/>
      <c r="JTU49" s="19"/>
      <c r="JTV49" s="19"/>
      <c r="JTW49" s="19"/>
      <c r="JTX49" s="19"/>
      <c r="JTY49" s="19"/>
      <c r="JTZ49" s="19"/>
      <c r="JUA49" s="19"/>
      <c r="JUB49" s="19"/>
      <c r="JUC49" s="19"/>
      <c r="JUD49" s="19"/>
      <c r="JUE49" s="19"/>
      <c r="JUF49" s="19"/>
      <c r="JUG49" s="19"/>
      <c r="JUH49" s="19"/>
      <c r="JUI49" s="19"/>
      <c r="JUJ49" s="19"/>
      <c r="JUK49" s="19"/>
      <c r="JUL49" s="19"/>
      <c r="JUM49" s="19"/>
      <c r="JUN49" s="19"/>
      <c r="JUO49" s="19"/>
      <c r="JUP49" s="19"/>
      <c r="JUQ49" s="19"/>
      <c r="JUR49" s="19"/>
      <c r="JUS49" s="19"/>
      <c r="JUT49" s="19"/>
      <c r="JUU49" s="19"/>
      <c r="JUV49" s="19"/>
      <c r="JUW49" s="19"/>
      <c r="JUX49" s="19"/>
      <c r="JUY49" s="19"/>
      <c r="JUZ49" s="19"/>
      <c r="JVA49" s="19"/>
      <c r="JVB49" s="19"/>
      <c r="JVC49" s="19"/>
      <c r="JVD49" s="19"/>
      <c r="JVE49" s="19"/>
      <c r="JVF49" s="19"/>
      <c r="JVG49" s="19"/>
      <c r="JVH49" s="19"/>
      <c r="JVI49" s="19"/>
      <c r="JVJ49" s="19"/>
      <c r="JVK49" s="19"/>
      <c r="JVL49" s="19"/>
      <c r="JVM49" s="19"/>
      <c r="JVN49" s="19"/>
      <c r="JVO49" s="19"/>
      <c r="JVP49" s="19"/>
      <c r="JVQ49" s="19"/>
      <c r="JVR49" s="19"/>
      <c r="JVS49" s="19"/>
      <c r="JVT49" s="19"/>
      <c r="JVU49" s="19"/>
      <c r="JVV49" s="19"/>
      <c r="JVW49" s="19"/>
      <c r="JVX49" s="19"/>
      <c r="JVY49" s="19"/>
      <c r="JVZ49" s="19"/>
      <c r="JWA49" s="19"/>
      <c r="JWB49" s="19"/>
      <c r="JWC49" s="19"/>
      <c r="JWD49" s="19"/>
      <c r="JWE49" s="19"/>
      <c r="JWF49" s="19"/>
      <c r="JWG49" s="19"/>
      <c r="JWH49" s="19"/>
      <c r="JWI49" s="19"/>
      <c r="JWJ49" s="19"/>
      <c r="JWK49" s="19"/>
      <c r="JWL49" s="19"/>
      <c r="JWM49" s="19"/>
      <c r="JWN49" s="19"/>
      <c r="JWO49" s="19"/>
      <c r="JWP49" s="19"/>
      <c r="JWQ49" s="19"/>
      <c r="JWR49" s="19"/>
      <c r="JWS49" s="19"/>
      <c r="JWT49" s="19"/>
      <c r="JWU49" s="19"/>
      <c r="JWV49" s="19"/>
      <c r="JWW49" s="19"/>
      <c r="JWX49" s="19"/>
      <c r="JWY49" s="19"/>
      <c r="JWZ49" s="19"/>
      <c r="JXA49" s="19"/>
      <c r="JXB49" s="19"/>
      <c r="JXC49" s="19"/>
      <c r="JXD49" s="19"/>
      <c r="JXE49" s="19"/>
      <c r="JXF49" s="19"/>
      <c r="JXG49" s="19"/>
      <c r="JXH49" s="19"/>
      <c r="JXI49" s="19"/>
      <c r="JXJ49" s="19"/>
      <c r="JXK49" s="19"/>
      <c r="JXL49" s="19"/>
      <c r="JXM49" s="19"/>
      <c r="JXN49" s="19"/>
      <c r="JXO49" s="19"/>
      <c r="JXP49" s="19"/>
      <c r="JXQ49" s="19"/>
      <c r="JXR49" s="19"/>
      <c r="JXS49" s="19"/>
      <c r="JXT49" s="19"/>
      <c r="JXU49" s="19"/>
      <c r="JXV49" s="19"/>
      <c r="JXW49" s="19"/>
      <c r="JXX49" s="19"/>
      <c r="JXY49" s="19"/>
      <c r="JXZ49" s="19"/>
      <c r="JYA49" s="19"/>
      <c r="JYB49" s="19"/>
      <c r="JYC49" s="19"/>
      <c r="JYD49" s="19"/>
      <c r="JYE49" s="19"/>
      <c r="JYF49" s="19"/>
      <c r="JYG49" s="19"/>
      <c r="JYH49" s="19"/>
      <c r="JYI49" s="19"/>
      <c r="JYJ49" s="19"/>
      <c r="JYK49" s="19"/>
      <c r="JYL49" s="19"/>
      <c r="JYM49" s="19"/>
      <c r="JYN49" s="19"/>
      <c r="JYO49" s="19"/>
      <c r="JYP49" s="19"/>
      <c r="JYQ49" s="19"/>
      <c r="JYR49" s="19"/>
      <c r="JYS49" s="19"/>
      <c r="JYT49" s="19"/>
      <c r="JYU49" s="19"/>
      <c r="JYV49" s="19"/>
      <c r="JYW49" s="19"/>
      <c r="JYX49" s="19"/>
      <c r="JYY49" s="19"/>
      <c r="JYZ49" s="19"/>
      <c r="JZA49" s="19"/>
      <c r="JZB49" s="19"/>
      <c r="JZC49" s="19"/>
      <c r="JZD49" s="19"/>
      <c r="JZE49" s="19"/>
      <c r="JZF49" s="19"/>
      <c r="JZG49" s="19"/>
      <c r="JZH49" s="19"/>
      <c r="JZI49" s="19"/>
      <c r="JZJ49" s="19"/>
      <c r="JZK49" s="19"/>
      <c r="JZL49" s="19"/>
      <c r="JZM49" s="19"/>
      <c r="JZN49" s="19"/>
      <c r="JZO49" s="19"/>
      <c r="JZP49" s="19"/>
      <c r="JZQ49" s="19"/>
      <c r="JZR49" s="19"/>
      <c r="JZS49" s="19"/>
      <c r="JZT49" s="19"/>
      <c r="JZU49" s="19"/>
      <c r="JZV49" s="19"/>
      <c r="JZW49" s="19"/>
      <c r="JZX49" s="19"/>
      <c r="JZY49" s="19"/>
      <c r="JZZ49" s="19"/>
      <c r="KAA49" s="19"/>
      <c r="KAB49" s="19"/>
      <c r="KAC49" s="19"/>
      <c r="KAD49" s="19"/>
      <c r="KAE49" s="19"/>
      <c r="KAF49" s="19"/>
      <c r="KAG49" s="19"/>
      <c r="KAH49" s="19"/>
      <c r="KAI49" s="19"/>
      <c r="KAJ49" s="19"/>
      <c r="KAK49" s="19"/>
      <c r="KAL49" s="19"/>
      <c r="KAM49" s="19"/>
      <c r="KAN49" s="19"/>
      <c r="KAO49" s="19"/>
      <c r="KAP49" s="19"/>
      <c r="KAQ49" s="19"/>
      <c r="KAR49" s="19"/>
      <c r="KAS49" s="19"/>
      <c r="KAT49" s="19"/>
      <c r="KAU49" s="19"/>
      <c r="KAV49" s="19"/>
      <c r="KAW49" s="19"/>
      <c r="KAX49" s="19"/>
      <c r="KAY49" s="19"/>
      <c r="KAZ49" s="19"/>
      <c r="KBA49" s="19"/>
      <c r="KBB49" s="19"/>
      <c r="KBC49" s="19"/>
      <c r="KBD49" s="19"/>
      <c r="KBE49" s="19"/>
      <c r="KBF49" s="19"/>
      <c r="KBG49" s="19"/>
      <c r="KBH49" s="19"/>
      <c r="KBI49" s="19"/>
      <c r="KBJ49" s="19"/>
      <c r="KBK49" s="19"/>
      <c r="KBL49" s="19"/>
      <c r="KBM49" s="19"/>
      <c r="KBN49" s="19"/>
      <c r="KBO49" s="19"/>
      <c r="KBP49" s="19"/>
      <c r="KBQ49" s="19"/>
      <c r="KBR49" s="19"/>
      <c r="KBS49" s="19"/>
      <c r="KBT49" s="19"/>
      <c r="KBU49" s="19"/>
      <c r="KBV49" s="19"/>
      <c r="KBW49" s="19"/>
      <c r="KBX49" s="19"/>
      <c r="KBY49" s="19"/>
      <c r="KBZ49" s="19"/>
      <c r="KCA49" s="19"/>
      <c r="KCB49" s="19"/>
      <c r="KCC49" s="19"/>
      <c r="KCD49" s="19"/>
      <c r="KCE49" s="19"/>
      <c r="KCF49" s="19"/>
      <c r="KCG49" s="19"/>
      <c r="KCH49" s="19"/>
      <c r="KCI49" s="19"/>
      <c r="KCJ49" s="19"/>
      <c r="KCK49" s="19"/>
      <c r="KCL49" s="19"/>
      <c r="KCM49" s="19"/>
      <c r="KCN49" s="19"/>
      <c r="KCO49" s="19"/>
      <c r="KCP49" s="19"/>
      <c r="KCQ49" s="19"/>
      <c r="KCR49" s="19"/>
      <c r="KCS49" s="19"/>
      <c r="KCT49" s="19"/>
      <c r="KCU49" s="19"/>
      <c r="KCV49" s="19"/>
      <c r="KCW49" s="19"/>
      <c r="KCX49" s="19"/>
      <c r="KCY49" s="19"/>
      <c r="KCZ49" s="19"/>
      <c r="KDA49" s="19"/>
      <c r="KDB49" s="19"/>
      <c r="KDC49" s="19"/>
      <c r="KDD49" s="19"/>
      <c r="KDE49" s="19"/>
      <c r="KDF49" s="19"/>
      <c r="KDG49" s="19"/>
      <c r="KDH49" s="19"/>
      <c r="KDI49" s="19"/>
      <c r="KDJ49" s="19"/>
      <c r="KDK49" s="19"/>
      <c r="KDL49" s="19"/>
      <c r="KDM49" s="19"/>
      <c r="KDN49" s="19"/>
      <c r="KDO49" s="19"/>
      <c r="KDP49" s="19"/>
      <c r="KDQ49" s="19"/>
      <c r="KDR49" s="19"/>
      <c r="KDS49" s="19"/>
      <c r="KDT49" s="19"/>
      <c r="KDU49" s="19"/>
      <c r="KDV49" s="19"/>
      <c r="KDW49" s="19"/>
      <c r="KDX49" s="19"/>
      <c r="KDY49" s="19"/>
      <c r="KDZ49" s="19"/>
      <c r="KEA49" s="19"/>
      <c r="KEB49" s="19"/>
      <c r="KEC49" s="19"/>
      <c r="KED49" s="19"/>
      <c r="KEE49" s="19"/>
      <c r="KEF49" s="19"/>
      <c r="KEG49" s="19"/>
      <c r="KEH49" s="19"/>
      <c r="KEI49" s="19"/>
      <c r="KEJ49" s="19"/>
      <c r="KEK49" s="19"/>
      <c r="KEL49" s="19"/>
      <c r="KEM49" s="19"/>
      <c r="KEN49" s="19"/>
      <c r="KEO49" s="19"/>
      <c r="KEP49" s="19"/>
      <c r="KEQ49" s="19"/>
      <c r="KER49" s="19"/>
      <c r="KES49" s="19"/>
      <c r="KET49" s="19"/>
      <c r="KEU49" s="19"/>
      <c r="KEV49" s="19"/>
      <c r="KEW49" s="19"/>
      <c r="KEX49" s="19"/>
      <c r="KEY49" s="19"/>
      <c r="KEZ49" s="19"/>
      <c r="KFA49" s="19"/>
      <c r="KFB49" s="19"/>
      <c r="KFC49" s="19"/>
      <c r="KFD49" s="19"/>
      <c r="KFE49" s="19"/>
      <c r="KFF49" s="19"/>
      <c r="KFG49" s="19"/>
      <c r="KFH49" s="19"/>
      <c r="KFI49" s="19"/>
      <c r="KFJ49" s="19"/>
      <c r="KFK49" s="19"/>
      <c r="KFL49" s="19"/>
      <c r="KFM49" s="19"/>
      <c r="KFN49" s="19"/>
      <c r="KFO49" s="19"/>
      <c r="KFP49" s="19"/>
      <c r="KFQ49" s="19"/>
      <c r="KFR49" s="19"/>
      <c r="KFS49" s="19"/>
      <c r="KFT49" s="19"/>
      <c r="KFU49" s="19"/>
      <c r="KFV49" s="19"/>
      <c r="KFW49" s="19"/>
      <c r="KFX49" s="19"/>
      <c r="KFY49" s="19"/>
      <c r="KFZ49" s="19"/>
      <c r="KGA49" s="19"/>
      <c r="KGB49" s="19"/>
      <c r="KGC49" s="19"/>
      <c r="KGD49" s="19"/>
      <c r="KGE49" s="19"/>
      <c r="KGF49" s="19"/>
      <c r="KGG49" s="19"/>
      <c r="KGH49" s="19"/>
      <c r="KGI49" s="19"/>
      <c r="KGJ49" s="19"/>
      <c r="KGK49" s="19"/>
      <c r="KGL49" s="19"/>
      <c r="KGM49" s="19"/>
      <c r="KGN49" s="19"/>
      <c r="KGO49" s="19"/>
      <c r="KGP49" s="19"/>
      <c r="KGQ49" s="19"/>
      <c r="KGR49" s="19"/>
      <c r="KGS49" s="19"/>
      <c r="KGT49" s="19"/>
      <c r="KGU49" s="19"/>
      <c r="KGV49" s="19"/>
      <c r="KGW49" s="19"/>
      <c r="KGX49" s="19"/>
      <c r="KGY49" s="19"/>
      <c r="KGZ49" s="19"/>
      <c r="KHA49" s="19"/>
      <c r="KHB49" s="19"/>
      <c r="KHC49" s="19"/>
      <c r="KHD49" s="19"/>
      <c r="KHE49" s="19"/>
      <c r="KHF49" s="19"/>
      <c r="KHG49" s="19"/>
      <c r="KHH49" s="19"/>
      <c r="KHI49" s="19"/>
      <c r="KHJ49" s="19"/>
      <c r="KHK49" s="19"/>
      <c r="KHL49" s="19"/>
      <c r="KHM49" s="19"/>
      <c r="KHN49" s="19"/>
      <c r="KHO49" s="19"/>
      <c r="KHP49" s="19"/>
      <c r="KHQ49" s="19"/>
      <c r="KHR49" s="19"/>
      <c r="KHS49" s="19"/>
      <c r="KHT49" s="19"/>
      <c r="KHU49" s="19"/>
      <c r="KHV49" s="19"/>
      <c r="KHW49" s="19"/>
      <c r="KHX49" s="19"/>
      <c r="KHY49" s="19"/>
      <c r="KHZ49" s="19"/>
      <c r="KIA49" s="19"/>
      <c r="KIB49" s="19"/>
      <c r="KIC49" s="19"/>
      <c r="KID49" s="19"/>
      <c r="KIE49" s="19"/>
      <c r="KIF49" s="19"/>
      <c r="KIG49" s="19"/>
      <c r="KIH49" s="19"/>
      <c r="KII49" s="19"/>
      <c r="KIJ49" s="19"/>
      <c r="KIK49" s="19"/>
      <c r="KIL49" s="19"/>
      <c r="KIM49" s="19"/>
      <c r="KIN49" s="19"/>
      <c r="KIO49" s="19"/>
      <c r="KIP49" s="19"/>
      <c r="KIQ49" s="19"/>
      <c r="KIR49" s="19"/>
      <c r="KIS49" s="19"/>
      <c r="KIT49" s="19"/>
      <c r="KIU49" s="19"/>
      <c r="KIV49" s="19"/>
      <c r="KIW49" s="19"/>
      <c r="KIX49" s="19"/>
      <c r="KIY49" s="19"/>
      <c r="KIZ49" s="19"/>
      <c r="KJA49" s="19"/>
      <c r="KJB49" s="19"/>
      <c r="KJC49" s="19"/>
      <c r="KJD49" s="19"/>
      <c r="KJE49" s="19"/>
      <c r="KJF49" s="19"/>
      <c r="KJG49" s="19"/>
      <c r="KJH49" s="19"/>
      <c r="KJI49" s="19"/>
      <c r="KJJ49" s="19"/>
      <c r="KJK49" s="19"/>
      <c r="KJL49" s="19"/>
      <c r="KJM49" s="19"/>
      <c r="KJN49" s="19"/>
      <c r="KJO49" s="19"/>
      <c r="KJP49" s="19"/>
      <c r="KJQ49" s="19"/>
      <c r="KJR49" s="19"/>
      <c r="KJS49" s="19"/>
      <c r="KJT49" s="19"/>
      <c r="KJU49" s="19"/>
      <c r="KJV49" s="19"/>
      <c r="KJW49" s="19"/>
      <c r="KJX49" s="19"/>
      <c r="KJY49" s="19"/>
      <c r="KJZ49" s="19"/>
      <c r="KKA49" s="19"/>
      <c r="KKB49" s="19"/>
      <c r="KKC49" s="19"/>
      <c r="KKD49" s="19"/>
      <c r="KKE49" s="19"/>
      <c r="KKF49" s="19"/>
      <c r="KKG49" s="19"/>
      <c r="KKH49" s="19"/>
      <c r="KKI49" s="19"/>
      <c r="KKJ49" s="19"/>
      <c r="KKK49" s="19"/>
      <c r="KKL49" s="19"/>
      <c r="KKM49" s="19"/>
      <c r="KKN49" s="19"/>
      <c r="KKO49" s="19"/>
      <c r="KKP49" s="19"/>
      <c r="KKQ49" s="19"/>
      <c r="KKR49" s="19"/>
      <c r="KKS49" s="19"/>
      <c r="KKT49" s="19"/>
      <c r="KKU49" s="19"/>
      <c r="KKV49" s="19"/>
      <c r="KKW49" s="19"/>
      <c r="KKX49" s="19"/>
      <c r="KKY49" s="19"/>
      <c r="KKZ49" s="19"/>
      <c r="KLA49" s="19"/>
      <c r="KLB49" s="19"/>
      <c r="KLC49" s="19"/>
      <c r="KLD49" s="19"/>
      <c r="KLE49" s="19"/>
      <c r="KLF49" s="19"/>
      <c r="KLG49" s="19"/>
      <c r="KLH49" s="19"/>
      <c r="KLI49" s="19"/>
      <c r="KLJ49" s="19"/>
      <c r="KLK49" s="19"/>
      <c r="KLL49" s="19"/>
      <c r="KLM49" s="19"/>
      <c r="KLN49" s="19"/>
      <c r="KLO49" s="19"/>
      <c r="KLP49" s="19"/>
      <c r="KLQ49" s="19"/>
      <c r="KLR49" s="19"/>
      <c r="KLS49" s="19"/>
      <c r="KLT49" s="19"/>
      <c r="KLU49" s="19"/>
      <c r="KLV49" s="19"/>
      <c r="KLW49" s="19"/>
      <c r="KLX49" s="19"/>
      <c r="KLY49" s="19"/>
      <c r="KLZ49" s="19"/>
      <c r="KMA49" s="19"/>
      <c r="KMB49" s="19"/>
      <c r="KMC49" s="19"/>
      <c r="KMD49" s="19"/>
      <c r="KME49" s="19"/>
      <c r="KMF49" s="19"/>
      <c r="KMG49" s="19"/>
      <c r="KMH49" s="19"/>
      <c r="KMI49" s="19"/>
      <c r="KMJ49" s="19"/>
      <c r="KMK49" s="19"/>
      <c r="KML49" s="19"/>
      <c r="KMM49" s="19"/>
      <c r="KMN49" s="19"/>
      <c r="KMO49" s="19"/>
      <c r="KMP49" s="19"/>
      <c r="KMQ49" s="19"/>
      <c r="KMR49" s="19"/>
      <c r="KMS49" s="19"/>
      <c r="KMT49" s="19"/>
      <c r="KMU49" s="19"/>
      <c r="KMV49" s="19"/>
      <c r="KMW49" s="19"/>
      <c r="KMX49" s="19"/>
      <c r="KMY49" s="19"/>
      <c r="KMZ49" s="19"/>
      <c r="KNA49" s="19"/>
      <c r="KNB49" s="19"/>
      <c r="KNC49" s="19"/>
      <c r="KND49" s="19"/>
      <c r="KNE49" s="19"/>
      <c r="KNF49" s="19"/>
      <c r="KNG49" s="19"/>
      <c r="KNH49" s="19"/>
      <c r="KNI49" s="19"/>
      <c r="KNJ49" s="19"/>
      <c r="KNK49" s="19"/>
      <c r="KNL49" s="19"/>
      <c r="KNM49" s="19"/>
      <c r="KNN49" s="19"/>
      <c r="KNO49" s="19"/>
      <c r="KNP49" s="19"/>
      <c r="KNQ49" s="19"/>
      <c r="KNR49" s="19"/>
      <c r="KNS49" s="19"/>
      <c r="KNT49" s="19"/>
      <c r="KNU49" s="19"/>
      <c r="KNV49" s="19"/>
      <c r="KNW49" s="19"/>
      <c r="KNX49" s="19"/>
      <c r="KNY49" s="19"/>
      <c r="KNZ49" s="19"/>
      <c r="KOA49" s="19"/>
      <c r="KOB49" s="19"/>
      <c r="KOC49" s="19"/>
      <c r="KOD49" s="19"/>
      <c r="KOE49" s="19"/>
      <c r="KOF49" s="19"/>
      <c r="KOG49" s="19"/>
      <c r="KOH49" s="19"/>
      <c r="KOI49" s="19"/>
      <c r="KOJ49" s="19"/>
      <c r="KOK49" s="19"/>
      <c r="KOL49" s="19"/>
      <c r="KOM49" s="19"/>
      <c r="KON49" s="19"/>
      <c r="KOO49" s="19"/>
      <c r="KOP49" s="19"/>
      <c r="KOQ49" s="19"/>
      <c r="KOR49" s="19"/>
      <c r="KOS49" s="19"/>
      <c r="KOT49" s="19"/>
      <c r="KOU49" s="19"/>
      <c r="KOV49" s="19"/>
      <c r="KOW49" s="19"/>
      <c r="KOX49" s="19"/>
      <c r="KOY49" s="19"/>
      <c r="KOZ49" s="19"/>
      <c r="KPA49" s="19"/>
      <c r="KPB49" s="19"/>
      <c r="KPC49" s="19"/>
      <c r="KPD49" s="19"/>
      <c r="KPE49" s="19"/>
      <c r="KPF49" s="19"/>
      <c r="KPG49" s="19"/>
      <c r="KPH49" s="19"/>
      <c r="KPI49" s="19"/>
      <c r="KPJ49" s="19"/>
      <c r="KPK49" s="19"/>
      <c r="KPL49" s="19"/>
      <c r="KPM49" s="19"/>
      <c r="KPN49" s="19"/>
      <c r="KPO49" s="19"/>
      <c r="KPP49" s="19"/>
      <c r="KPQ49" s="19"/>
      <c r="KPR49" s="19"/>
      <c r="KPS49" s="19"/>
      <c r="KPT49" s="19"/>
      <c r="KPU49" s="19"/>
      <c r="KPV49" s="19"/>
      <c r="KPW49" s="19"/>
      <c r="KPX49" s="19"/>
      <c r="KPY49" s="19"/>
      <c r="KPZ49" s="19"/>
      <c r="KQA49" s="19"/>
      <c r="KQB49" s="19"/>
      <c r="KQC49" s="19"/>
      <c r="KQD49" s="19"/>
      <c r="KQE49" s="19"/>
      <c r="KQF49" s="19"/>
      <c r="KQG49" s="19"/>
      <c r="KQH49" s="19"/>
      <c r="KQI49" s="19"/>
      <c r="KQJ49" s="19"/>
      <c r="KQK49" s="19"/>
      <c r="KQL49" s="19"/>
      <c r="KQM49" s="19"/>
      <c r="KQN49" s="19"/>
      <c r="KQO49" s="19"/>
      <c r="KQP49" s="19"/>
      <c r="KQQ49" s="19"/>
      <c r="KQR49" s="19"/>
      <c r="KQS49" s="19"/>
      <c r="KQT49" s="19"/>
      <c r="KQU49" s="19"/>
      <c r="KQV49" s="19"/>
      <c r="KQW49" s="19"/>
      <c r="KQX49" s="19"/>
      <c r="KQY49" s="19"/>
      <c r="KQZ49" s="19"/>
      <c r="KRA49" s="19"/>
      <c r="KRB49" s="19"/>
      <c r="KRC49" s="19"/>
      <c r="KRD49" s="19"/>
      <c r="KRE49" s="19"/>
      <c r="KRF49" s="19"/>
      <c r="KRG49" s="19"/>
      <c r="KRH49" s="19"/>
      <c r="KRI49" s="19"/>
      <c r="KRJ49" s="19"/>
      <c r="KRK49" s="19"/>
      <c r="KRL49" s="19"/>
      <c r="KRM49" s="19"/>
      <c r="KRN49" s="19"/>
      <c r="KRO49" s="19"/>
      <c r="KRP49" s="19"/>
      <c r="KRQ49" s="19"/>
      <c r="KRR49" s="19"/>
      <c r="KRS49" s="19"/>
      <c r="KRT49" s="19"/>
      <c r="KRU49" s="19"/>
      <c r="KRV49" s="19"/>
      <c r="KRW49" s="19"/>
      <c r="KRX49" s="19"/>
      <c r="KRY49" s="19"/>
      <c r="KRZ49" s="19"/>
      <c r="KSA49" s="19"/>
      <c r="KSB49" s="19"/>
      <c r="KSC49" s="19"/>
      <c r="KSD49" s="19"/>
      <c r="KSE49" s="19"/>
      <c r="KSF49" s="19"/>
      <c r="KSG49" s="19"/>
      <c r="KSH49" s="19"/>
      <c r="KSI49" s="19"/>
      <c r="KSJ49" s="19"/>
      <c r="KSK49" s="19"/>
      <c r="KSL49" s="19"/>
      <c r="KSM49" s="19"/>
      <c r="KSN49" s="19"/>
      <c r="KSO49" s="19"/>
      <c r="KSP49" s="19"/>
      <c r="KSQ49" s="19"/>
      <c r="KSR49" s="19"/>
      <c r="KSS49" s="19"/>
      <c r="KST49" s="19"/>
      <c r="KSU49" s="19"/>
      <c r="KSV49" s="19"/>
      <c r="KSW49" s="19"/>
      <c r="KSX49" s="19"/>
      <c r="KSY49" s="19"/>
      <c r="KSZ49" s="19"/>
      <c r="KTA49" s="19"/>
      <c r="KTB49" s="19"/>
      <c r="KTC49" s="19"/>
      <c r="KTD49" s="19"/>
      <c r="KTE49" s="19"/>
      <c r="KTF49" s="19"/>
      <c r="KTG49" s="19"/>
      <c r="KTH49" s="19"/>
      <c r="KTI49" s="19"/>
      <c r="KTJ49" s="19"/>
      <c r="KTK49" s="19"/>
      <c r="KTL49" s="19"/>
      <c r="KTM49" s="19"/>
      <c r="KTN49" s="19"/>
      <c r="KTO49" s="19"/>
      <c r="KTP49" s="19"/>
      <c r="KTQ49" s="19"/>
      <c r="KTR49" s="19"/>
      <c r="KTS49" s="19"/>
      <c r="KTT49" s="19"/>
      <c r="KTU49" s="19"/>
      <c r="KTV49" s="19"/>
      <c r="KTW49" s="19"/>
      <c r="KTX49" s="19"/>
      <c r="KTY49" s="19"/>
      <c r="KTZ49" s="19"/>
      <c r="KUA49" s="19"/>
      <c r="KUB49" s="19"/>
      <c r="KUC49" s="19"/>
      <c r="KUD49" s="19"/>
      <c r="KUE49" s="19"/>
      <c r="KUF49" s="19"/>
      <c r="KUG49" s="19"/>
      <c r="KUH49" s="19"/>
      <c r="KUI49" s="19"/>
      <c r="KUJ49" s="19"/>
      <c r="KUK49" s="19"/>
      <c r="KUL49" s="19"/>
      <c r="KUM49" s="19"/>
      <c r="KUN49" s="19"/>
      <c r="KUO49" s="19"/>
      <c r="KUP49" s="19"/>
      <c r="KUQ49" s="19"/>
      <c r="KUR49" s="19"/>
      <c r="KUS49" s="19"/>
      <c r="KUT49" s="19"/>
      <c r="KUU49" s="19"/>
      <c r="KUV49" s="19"/>
      <c r="KUW49" s="19"/>
      <c r="KUX49" s="19"/>
      <c r="KUY49" s="19"/>
      <c r="KUZ49" s="19"/>
      <c r="KVA49" s="19"/>
      <c r="KVB49" s="19"/>
      <c r="KVC49" s="19"/>
      <c r="KVD49" s="19"/>
      <c r="KVE49" s="19"/>
      <c r="KVF49" s="19"/>
      <c r="KVG49" s="19"/>
      <c r="KVH49" s="19"/>
      <c r="KVI49" s="19"/>
      <c r="KVJ49" s="19"/>
      <c r="KVK49" s="19"/>
      <c r="KVL49" s="19"/>
      <c r="KVM49" s="19"/>
      <c r="KVN49" s="19"/>
      <c r="KVO49" s="19"/>
      <c r="KVP49" s="19"/>
      <c r="KVQ49" s="19"/>
      <c r="KVR49" s="19"/>
      <c r="KVS49" s="19"/>
      <c r="KVT49" s="19"/>
      <c r="KVU49" s="19"/>
      <c r="KVV49" s="19"/>
      <c r="KVW49" s="19"/>
      <c r="KVX49" s="19"/>
      <c r="KVY49" s="19"/>
      <c r="KVZ49" s="19"/>
      <c r="KWA49" s="19"/>
      <c r="KWB49" s="19"/>
      <c r="KWC49" s="19"/>
      <c r="KWD49" s="19"/>
      <c r="KWE49" s="19"/>
      <c r="KWF49" s="19"/>
      <c r="KWG49" s="19"/>
      <c r="KWH49" s="19"/>
      <c r="KWI49" s="19"/>
      <c r="KWJ49" s="19"/>
      <c r="KWK49" s="19"/>
      <c r="KWL49" s="19"/>
      <c r="KWM49" s="19"/>
      <c r="KWN49" s="19"/>
      <c r="KWO49" s="19"/>
      <c r="KWP49" s="19"/>
      <c r="KWQ49" s="19"/>
      <c r="KWR49" s="19"/>
      <c r="KWS49" s="19"/>
      <c r="KWT49" s="19"/>
      <c r="KWU49" s="19"/>
      <c r="KWV49" s="19"/>
      <c r="KWW49" s="19"/>
      <c r="KWX49" s="19"/>
      <c r="KWY49" s="19"/>
      <c r="KWZ49" s="19"/>
      <c r="KXA49" s="19"/>
      <c r="KXB49" s="19"/>
      <c r="KXC49" s="19"/>
      <c r="KXD49" s="19"/>
      <c r="KXE49" s="19"/>
      <c r="KXF49" s="19"/>
      <c r="KXG49" s="19"/>
      <c r="KXH49" s="19"/>
      <c r="KXI49" s="19"/>
      <c r="KXJ49" s="19"/>
      <c r="KXK49" s="19"/>
      <c r="KXL49" s="19"/>
      <c r="KXM49" s="19"/>
      <c r="KXN49" s="19"/>
      <c r="KXO49" s="19"/>
      <c r="KXP49" s="19"/>
      <c r="KXQ49" s="19"/>
      <c r="KXR49" s="19"/>
      <c r="KXS49" s="19"/>
      <c r="KXT49" s="19"/>
      <c r="KXU49" s="19"/>
      <c r="KXV49" s="19"/>
      <c r="KXW49" s="19"/>
      <c r="KXX49" s="19"/>
      <c r="KXY49" s="19"/>
      <c r="KXZ49" s="19"/>
      <c r="KYA49" s="19"/>
      <c r="KYB49" s="19"/>
      <c r="KYC49" s="19"/>
      <c r="KYD49" s="19"/>
      <c r="KYE49" s="19"/>
      <c r="KYF49" s="19"/>
      <c r="KYG49" s="19"/>
      <c r="KYH49" s="19"/>
      <c r="KYI49" s="19"/>
      <c r="KYJ49" s="19"/>
      <c r="KYK49" s="19"/>
      <c r="KYL49" s="19"/>
      <c r="KYM49" s="19"/>
      <c r="KYN49" s="19"/>
      <c r="KYO49" s="19"/>
      <c r="KYP49" s="19"/>
      <c r="KYQ49" s="19"/>
      <c r="KYR49" s="19"/>
      <c r="KYS49" s="19"/>
      <c r="KYT49" s="19"/>
      <c r="KYU49" s="19"/>
      <c r="KYV49" s="19"/>
      <c r="KYW49" s="19"/>
      <c r="KYX49" s="19"/>
      <c r="KYY49" s="19"/>
      <c r="KYZ49" s="19"/>
      <c r="KZA49" s="19"/>
      <c r="KZB49" s="19"/>
      <c r="KZC49" s="19"/>
      <c r="KZD49" s="19"/>
      <c r="KZE49" s="19"/>
      <c r="KZF49" s="19"/>
      <c r="KZG49" s="19"/>
      <c r="KZH49" s="19"/>
      <c r="KZI49" s="19"/>
      <c r="KZJ49" s="19"/>
      <c r="KZK49" s="19"/>
      <c r="KZL49" s="19"/>
      <c r="KZM49" s="19"/>
      <c r="KZN49" s="19"/>
      <c r="KZO49" s="19"/>
      <c r="KZP49" s="19"/>
      <c r="KZQ49" s="19"/>
      <c r="KZR49" s="19"/>
      <c r="KZS49" s="19"/>
      <c r="KZT49" s="19"/>
      <c r="KZU49" s="19"/>
      <c r="KZV49" s="19"/>
      <c r="KZW49" s="19"/>
      <c r="KZX49" s="19"/>
      <c r="KZY49" s="19"/>
      <c r="KZZ49" s="19"/>
      <c r="LAA49" s="19"/>
      <c r="LAB49" s="19"/>
      <c r="LAC49" s="19"/>
      <c r="LAD49" s="19"/>
      <c r="LAE49" s="19"/>
      <c r="LAF49" s="19"/>
      <c r="LAG49" s="19"/>
      <c r="LAH49" s="19"/>
      <c r="LAI49" s="19"/>
      <c r="LAJ49" s="19"/>
      <c r="LAK49" s="19"/>
      <c r="LAL49" s="19"/>
      <c r="LAM49" s="19"/>
      <c r="LAN49" s="19"/>
      <c r="LAO49" s="19"/>
      <c r="LAP49" s="19"/>
      <c r="LAQ49" s="19"/>
      <c r="LAR49" s="19"/>
      <c r="LAS49" s="19"/>
      <c r="LAT49" s="19"/>
      <c r="LAU49" s="19"/>
      <c r="LAV49" s="19"/>
      <c r="LAW49" s="19"/>
      <c r="LAX49" s="19"/>
      <c r="LAY49" s="19"/>
      <c r="LAZ49" s="19"/>
      <c r="LBA49" s="19"/>
      <c r="LBB49" s="19"/>
      <c r="LBC49" s="19"/>
      <c r="LBD49" s="19"/>
      <c r="LBE49" s="19"/>
      <c r="LBF49" s="19"/>
      <c r="LBG49" s="19"/>
      <c r="LBH49" s="19"/>
      <c r="LBI49" s="19"/>
      <c r="LBJ49" s="19"/>
      <c r="LBK49" s="19"/>
      <c r="LBL49" s="19"/>
      <c r="LBM49" s="19"/>
      <c r="LBN49" s="19"/>
      <c r="LBO49" s="19"/>
      <c r="LBP49" s="19"/>
      <c r="LBQ49" s="19"/>
      <c r="LBR49" s="19"/>
      <c r="LBS49" s="19"/>
      <c r="LBT49" s="19"/>
      <c r="LBU49" s="19"/>
      <c r="LBV49" s="19"/>
      <c r="LBW49" s="19"/>
      <c r="LBX49" s="19"/>
      <c r="LBY49" s="19"/>
      <c r="LBZ49" s="19"/>
      <c r="LCA49" s="19"/>
      <c r="LCB49" s="19"/>
      <c r="LCC49" s="19"/>
      <c r="LCD49" s="19"/>
      <c r="LCE49" s="19"/>
      <c r="LCF49" s="19"/>
      <c r="LCG49" s="19"/>
      <c r="LCH49" s="19"/>
      <c r="LCI49" s="19"/>
      <c r="LCJ49" s="19"/>
      <c r="LCK49" s="19"/>
      <c r="LCL49" s="19"/>
      <c r="LCM49" s="19"/>
      <c r="LCN49" s="19"/>
      <c r="LCO49" s="19"/>
      <c r="LCP49" s="19"/>
      <c r="LCQ49" s="19"/>
      <c r="LCR49" s="19"/>
      <c r="LCS49" s="19"/>
      <c r="LCT49" s="19"/>
      <c r="LCU49" s="19"/>
      <c r="LCV49" s="19"/>
      <c r="LCW49" s="19"/>
      <c r="LCX49" s="19"/>
      <c r="LCY49" s="19"/>
      <c r="LCZ49" s="19"/>
      <c r="LDA49" s="19"/>
      <c r="LDB49" s="19"/>
      <c r="LDC49" s="19"/>
      <c r="LDD49" s="19"/>
      <c r="LDE49" s="19"/>
      <c r="LDF49" s="19"/>
      <c r="LDG49" s="19"/>
      <c r="LDH49" s="19"/>
      <c r="LDI49" s="19"/>
      <c r="LDJ49" s="19"/>
      <c r="LDK49" s="19"/>
      <c r="LDL49" s="19"/>
      <c r="LDM49" s="19"/>
      <c r="LDN49" s="19"/>
      <c r="LDO49" s="19"/>
      <c r="LDP49" s="19"/>
      <c r="LDQ49" s="19"/>
      <c r="LDR49" s="19"/>
      <c r="LDS49" s="19"/>
      <c r="LDT49" s="19"/>
      <c r="LDU49" s="19"/>
      <c r="LDV49" s="19"/>
      <c r="LDW49" s="19"/>
      <c r="LDX49" s="19"/>
      <c r="LDY49" s="19"/>
      <c r="LDZ49" s="19"/>
      <c r="LEA49" s="19"/>
      <c r="LEB49" s="19"/>
      <c r="LEC49" s="19"/>
      <c r="LED49" s="19"/>
      <c r="LEE49" s="19"/>
      <c r="LEF49" s="19"/>
      <c r="LEG49" s="19"/>
      <c r="LEH49" s="19"/>
      <c r="LEI49" s="19"/>
      <c r="LEJ49" s="19"/>
      <c r="LEK49" s="19"/>
      <c r="LEL49" s="19"/>
      <c r="LEM49" s="19"/>
      <c r="LEN49" s="19"/>
      <c r="LEO49" s="19"/>
      <c r="LEP49" s="19"/>
      <c r="LEQ49" s="19"/>
      <c r="LER49" s="19"/>
      <c r="LES49" s="19"/>
      <c r="LET49" s="19"/>
      <c r="LEU49" s="19"/>
      <c r="LEV49" s="19"/>
      <c r="LEW49" s="19"/>
      <c r="LEX49" s="19"/>
      <c r="LEY49" s="19"/>
      <c r="LEZ49" s="19"/>
      <c r="LFA49" s="19"/>
      <c r="LFB49" s="19"/>
      <c r="LFC49" s="19"/>
      <c r="LFD49" s="19"/>
      <c r="LFE49" s="19"/>
      <c r="LFF49" s="19"/>
      <c r="LFG49" s="19"/>
      <c r="LFH49" s="19"/>
      <c r="LFI49" s="19"/>
      <c r="LFJ49" s="19"/>
      <c r="LFK49" s="19"/>
      <c r="LFL49" s="19"/>
      <c r="LFM49" s="19"/>
      <c r="LFN49" s="19"/>
      <c r="LFO49" s="19"/>
      <c r="LFP49" s="19"/>
      <c r="LFQ49" s="19"/>
      <c r="LFR49" s="19"/>
      <c r="LFS49" s="19"/>
      <c r="LFT49" s="19"/>
      <c r="LFU49" s="19"/>
      <c r="LFV49" s="19"/>
      <c r="LFW49" s="19"/>
      <c r="LFX49" s="19"/>
      <c r="LFY49" s="19"/>
      <c r="LFZ49" s="19"/>
      <c r="LGA49" s="19"/>
      <c r="LGB49" s="19"/>
      <c r="LGC49" s="19"/>
      <c r="LGD49" s="19"/>
      <c r="LGE49" s="19"/>
      <c r="LGF49" s="19"/>
      <c r="LGG49" s="19"/>
      <c r="LGH49" s="19"/>
      <c r="LGI49" s="19"/>
      <c r="LGJ49" s="19"/>
      <c r="LGK49" s="19"/>
      <c r="LGL49" s="19"/>
      <c r="LGM49" s="19"/>
      <c r="LGN49" s="19"/>
      <c r="LGO49" s="19"/>
      <c r="LGP49" s="19"/>
      <c r="LGQ49" s="19"/>
      <c r="LGR49" s="19"/>
      <c r="LGS49" s="19"/>
      <c r="LGT49" s="19"/>
      <c r="LGU49" s="19"/>
      <c r="LGV49" s="19"/>
      <c r="LGW49" s="19"/>
      <c r="LGX49" s="19"/>
      <c r="LGY49" s="19"/>
      <c r="LGZ49" s="19"/>
      <c r="LHA49" s="19"/>
      <c r="LHB49" s="19"/>
      <c r="LHC49" s="19"/>
      <c r="LHD49" s="19"/>
      <c r="LHE49" s="19"/>
      <c r="LHF49" s="19"/>
      <c r="LHG49" s="19"/>
      <c r="LHH49" s="19"/>
      <c r="LHI49" s="19"/>
      <c r="LHJ49" s="19"/>
      <c r="LHK49" s="19"/>
      <c r="LHL49" s="19"/>
      <c r="LHM49" s="19"/>
      <c r="LHN49" s="19"/>
      <c r="LHO49" s="19"/>
      <c r="LHP49" s="19"/>
      <c r="LHQ49" s="19"/>
      <c r="LHR49" s="19"/>
      <c r="LHS49" s="19"/>
      <c r="LHT49" s="19"/>
      <c r="LHU49" s="19"/>
      <c r="LHV49" s="19"/>
      <c r="LHW49" s="19"/>
      <c r="LHX49" s="19"/>
      <c r="LHY49" s="19"/>
      <c r="LHZ49" s="19"/>
      <c r="LIA49" s="19"/>
      <c r="LIB49" s="19"/>
      <c r="LIC49" s="19"/>
      <c r="LID49" s="19"/>
      <c r="LIE49" s="19"/>
      <c r="LIF49" s="19"/>
      <c r="LIG49" s="19"/>
      <c r="LIH49" s="19"/>
      <c r="LII49" s="19"/>
      <c r="LIJ49" s="19"/>
      <c r="LIK49" s="19"/>
      <c r="LIL49" s="19"/>
      <c r="LIM49" s="19"/>
      <c r="LIN49" s="19"/>
      <c r="LIO49" s="19"/>
      <c r="LIP49" s="19"/>
      <c r="LIQ49" s="19"/>
      <c r="LIR49" s="19"/>
      <c r="LIS49" s="19"/>
      <c r="LIT49" s="19"/>
      <c r="LIU49" s="19"/>
      <c r="LIV49" s="19"/>
      <c r="LIW49" s="19"/>
      <c r="LIX49" s="19"/>
      <c r="LIY49" s="19"/>
      <c r="LIZ49" s="19"/>
      <c r="LJA49" s="19"/>
      <c r="LJB49" s="19"/>
      <c r="LJC49" s="19"/>
      <c r="LJD49" s="19"/>
      <c r="LJE49" s="19"/>
      <c r="LJF49" s="19"/>
      <c r="LJG49" s="19"/>
      <c r="LJH49" s="19"/>
      <c r="LJI49" s="19"/>
      <c r="LJJ49" s="19"/>
      <c r="LJK49" s="19"/>
      <c r="LJL49" s="19"/>
      <c r="LJM49" s="19"/>
      <c r="LJN49" s="19"/>
      <c r="LJO49" s="19"/>
      <c r="LJP49" s="19"/>
      <c r="LJQ49" s="19"/>
      <c r="LJR49" s="19"/>
      <c r="LJS49" s="19"/>
      <c r="LJT49" s="19"/>
      <c r="LJU49" s="19"/>
      <c r="LJV49" s="19"/>
      <c r="LJW49" s="19"/>
      <c r="LJX49" s="19"/>
      <c r="LJY49" s="19"/>
      <c r="LJZ49" s="19"/>
      <c r="LKA49" s="19"/>
      <c r="LKB49" s="19"/>
      <c r="LKC49" s="19"/>
      <c r="LKD49" s="19"/>
      <c r="LKE49" s="19"/>
      <c r="LKF49" s="19"/>
      <c r="LKG49" s="19"/>
      <c r="LKH49" s="19"/>
      <c r="LKI49" s="19"/>
      <c r="LKJ49" s="19"/>
      <c r="LKK49" s="19"/>
      <c r="LKL49" s="19"/>
      <c r="LKM49" s="19"/>
      <c r="LKN49" s="19"/>
      <c r="LKO49" s="19"/>
      <c r="LKP49" s="19"/>
      <c r="LKQ49" s="19"/>
      <c r="LKR49" s="19"/>
      <c r="LKS49" s="19"/>
      <c r="LKT49" s="19"/>
      <c r="LKU49" s="19"/>
      <c r="LKV49" s="19"/>
      <c r="LKW49" s="19"/>
      <c r="LKX49" s="19"/>
      <c r="LKY49" s="19"/>
      <c r="LKZ49" s="19"/>
      <c r="LLA49" s="19"/>
      <c r="LLB49" s="19"/>
      <c r="LLC49" s="19"/>
      <c r="LLD49" s="19"/>
      <c r="LLE49" s="19"/>
      <c r="LLF49" s="19"/>
      <c r="LLG49" s="19"/>
      <c r="LLH49" s="19"/>
      <c r="LLI49" s="19"/>
      <c r="LLJ49" s="19"/>
      <c r="LLK49" s="19"/>
      <c r="LLL49" s="19"/>
      <c r="LLM49" s="19"/>
      <c r="LLN49" s="19"/>
      <c r="LLO49" s="19"/>
      <c r="LLP49" s="19"/>
      <c r="LLQ49" s="19"/>
      <c r="LLR49" s="19"/>
      <c r="LLS49" s="19"/>
      <c r="LLT49" s="19"/>
      <c r="LLU49" s="19"/>
      <c r="LLV49" s="19"/>
      <c r="LLW49" s="19"/>
      <c r="LLX49" s="19"/>
      <c r="LLY49" s="19"/>
      <c r="LLZ49" s="19"/>
      <c r="LMA49" s="19"/>
      <c r="LMB49" s="19"/>
      <c r="LMC49" s="19"/>
      <c r="LMD49" s="19"/>
      <c r="LME49" s="19"/>
      <c r="LMF49" s="19"/>
      <c r="LMG49" s="19"/>
      <c r="LMH49" s="19"/>
      <c r="LMI49" s="19"/>
      <c r="LMJ49" s="19"/>
      <c r="LMK49" s="19"/>
      <c r="LML49" s="19"/>
      <c r="LMM49" s="19"/>
      <c r="LMN49" s="19"/>
      <c r="LMO49" s="19"/>
      <c r="LMP49" s="19"/>
      <c r="LMQ49" s="19"/>
      <c r="LMR49" s="19"/>
      <c r="LMS49" s="19"/>
      <c r="LMT49" s="19"/>
      <c r="LMU49" s="19"/>
      <c r="LMV49" s="19"/>
      <c r="LMW49" s="19"/>
      <c r="LMX49" s="19"/>
      <c r="LMY49" s="19"/>
      <c r="LMZ49" s="19"/>
      <c r="LNA49" s="19"/>
      <c r="LNB49" s="19"/>
      <c r="LNC49" s="19"/>
      <c r="LND49" s="19"/>
      <c r="LNE49" s="19"/>
      <c r="LNF49" s="19"/>
      <c r="LNG49" s="19"/>
      <c r="LNH49" s="19"/>
      <c r="LNI49" s="19"/>
      <c r="LNJ49" s="19"/>
      <c r="LNK49" s="19"/>
      <c r="LNL49" s="19"/>
      <c r="LNM49" s="19"/>
      <c r="LNN49" s="19"/>
      <c r="LNO49" s="19"/>
      <c r="LNP49" s="19"/>
      <c r="LNQ49" s="19"/>
      <c r="LNR49" s="19"/>
      <c r="LNS49" s="19"/>
      <c r="LNT49" s="19"/>
      <c r="LNU49" s="19"/>
      <c r="LNV49" s="19"/>
      <c r="LNW49" s="19"/>
      <c r="LNX49" s="19"/>
      <c r="LNY49" s="19"/>
      <c r="LNZ49" s="19"/>
      <c r="LOA49" s="19"/>
      <c r="LOB49" s="19"/>
      <c r="LOC49" s="19"/>
      <c r="LOD49" s="19"/>
      <c r="LOE49" s="19"/>
      <c r="LOF49" s="19"/>
      <c r="LOG49" s="19"/>
      <c r="LOH49" s="19"/>
      <c r="LOI49" s="19"/>
      <c r="LOJ49" s="19"/>
      <c r="LOK49" s="19"/>
      <c r="LOL49" s="19"/>
      <c r="LOM49" s="19"/>
      <c r="LON49" s="19"/>
      <c r="LOO49" s="19"/>
      <c r="LOP49" s="19"/>
      <c r="LOQ49" s="19"/>
      <c r="LOR49" s="19"/>
      <c r="LOS49" s="19"/>
      <c r="LOT49" s="19"/>
      <c r="LOU49" s="19"/>
      <c r="LOV49" s="19"/>
      <c r="LOW49" s="19"/>
      <c r="LOX49" s="19"/>
      <c r="LOY49" s="19"/>
      <c r="LOZ49" s="19"/>
      <c r="LPA49" s="19"/>
      <c r="LPB49" s="19"/>
      <c r="LPC49" s="19"/>
      <c r="LPD49" s="19"/>
      <c r="LPE49" s="19"/>
      <c r="LPF49" s="19"/>
      <c r="LPG49" s="19"/>
      <c r="LPH49" s="19"/>
      <c r="LPI49" s="19"/>
      <c r="LPJ49" s="19"/>
      <c r="LPK49" s="19"/>
      <c r="LPL49" s="19"/>
      <c r="LPM49" s="19"/>
      <c r="LPN49" s="19"/>
      <c r="LPO49" s="19"/>
      <c r="LPP49" s="19"/>
      <c r="LPQ49" s="19"/>
      <c r="LPR49" s="19"/>
      <c r="LPS49" s="19"/>
      <c r="LPT49" s="19"/>
      <c r="LPU49" s="19"/>
      <c r="LPV49" s="19"/>
      <c r="LPW49" s="19"/>
      <c r="LPX49" s="19"/>
      <c r="LPY49" s="19"/>
      <c r="LPZ49" s="19"/>
      <c r="LQA49" s="19"/>
      <c r="LQB49" s="19"/>
      <c r="LQC49" s="19"/>
      <c r="LQD49" s="19"/>
      <c r="LQE49" s="19"/>
      <c r="LQF49" s="19"/>
      <c r="LQG49" s="19"/>
      <c r="LQH49" s="19"/>
      <c r="LQI49" s="19"/>
      <c r="LQJ49" s="19"/>
      <c r="LQK49" s="19"/>
      <c r="LQL49" s="19"/>
      <c r="LQM49" s="19"/>
      <c r="LQN49" s="19"/>
      <c r="LQO49" s="19"/>
      <c r="LQP49" s="19"/>
      <c r="LQQ49" s="19"/>
      <c r="LQR49" s="19"/>
      <c r="LQS49" s="19"/>
      <c r="LQT49" s="19"/>
      <c r="LQU49" s="19"/>
      <c r="LQV49" s="19"/>
      <c r="LQW49" s="19"/>
      <c r="LQX49" s="19"/>
      <c r="LQY49" s="19"/>
      <c r="LQZ49" s="19"/>
      <c r="LRA49" s="19"/>
      <c r="LRB49" s="19"/>
      <c r="LRC49" s="19"/>
      <c r="LRD49" s="19"/>
      <c r="LRE49" s="19"/>
      <c r="LRF49" s="19"/>
      <c r="LRG49" s="19"/>
      <c r="LRH49" s="19"/>
      <c r="LRI49" s="19"/>
      <c r="LRJ49" s="19"/>
      <c r="LRK49" s="19"/>
      <c r="LRL49" s="19"/>
      <c r="LRM49" s="19"/>
      <c r="LRN49" s="19"/>
      <c r="LRO49" s="19"/>
      <c r="LRP49" s="19"/>
      <c r="LRQ49" s="19"/>
      <c r="LRR49" s="19"/>
      <c r="LRS49" s="19"/>
      <c r="LRT49" s="19"/>
      <c r="LRU49" s="19"/>
      <c r="LRV49" s="19"/>
      <c r="LRW49" s="19"/>
      <c r="LRX49" s="19"/>
      <c r="LRY49" s="19"/>
      <c r="LRZ49" s="19"/>
      <c r="LSA49" s="19"/>
      <c r="LSB49" s="19"/>
      <c r="LSC49" s="19"/>
      <c r="LSD49" s="19"/>
      <c r="LSE49" s="19"/>
      <c r="LSF49" s="19"/>
      <c r="LSG49" s="19"/>
      <c r="LSH49" s="19"/>
      <c r="LSI49" s="19"/>
      <c r="LSJ49" s="19"/>
      <c r="LSK49" s="19"/>
      <c r="LSL49" s="19"/>
      <c r="LSM49" s="19"/>
      <c r="LSN49" s="19"/>
      <c r="LSO49" s="19"/>
      <c r="LSP49" s="19"/>
      <c r="LSQ49" s="19"/>
      <c r="LSR49" s="19"/>
      <c r="LSS49" s="19"/>
      <c r="LST49" s="19"/>
      <c r="LSU49" s="19"/>
      <c r="LSV49" s="19"/>
      <c r="LSW49" s="19"/>
      <c r="LSX49" s="19"/>
      <c r="LSY49" s="19"/>
      <c r="LSZ49" s="19"/>
      <c r="LTA49" s="19"/>
      <c r="LTB49" s="19"/>
      <c r="LTC49" s="19"/>
      <c r="LTD49" s="19"/>
      <c r="LTE49" s="19"/>
      <c r="LTF49" s="19"/>
      <c r="LTG49" s="19"/>
      <c r="LTH49" s="19"/>
      <c r="LTI49" s="19"/>
      <c r="LTJ49" s="19"/>
      <c r="LTK49" s="19"/>
      <c r="LTL49" s="19"/>
      <c r="LTM49" s="19"/>
      <c r="LTN49" s="19"/>
      <c r="LTO49" s="19"/>
      <c r="LTP49" s="19"/>
      <c r="LTQ49" s="19"/>
      <c r="LTR49" s="19"/>
      <c r="LTS49" s="19"/>
      <c r="LTT49" s="19"/>
      <c r="LTU49" s="19"/>
      <c r="LTV49" s="19"/>
      <c r="LTW49" s="19"/>
      <c r="LTX49" s="19"/>
      <c r="LTY49" s="19"/>
      <c r="LTZ49" s="19"/>
      <c r="LUA49" s="19"/>
      <c r="LUB49" s="19"/>
      <c r="LUC49" s="19"/>
      <c r="LUD49" s="19"/>
      <c r="LUE49" s="19"/>
      <c r="LUF49" s="19"/>
      <c r="LUG49" s="19"/>
      <c r="LUH49" s="19"/>
      <c r="LUI49" s="19"/>
      <c r="LUJ49" s="19"/>
      <c r="LUK49" s="19"/>
      <c r="LUL49" s="19"/>
      <c r="LUM49" s="19"/>
      <c r="LUN49" s="19"/>
      <c r="LUO49" s="19"/>
      <c r="LUP49" s="19"/>
      <c r="LUQ49" s="19"/>
      <c r="LUR49" s="19"/>
      <c r="LUS49" s="19"/>
      <c r="LUT49" s="19"/>
      <c r="LUU49" s="19"/>
      <c r="LUV49" s="19"/>
      <c r="LUW49" s="19"/>
      <c r="LUX49" s="19"/>
      <c r="LUY49" s="19"/>
      <c r="LUZ49" s="19"/>
      <c r="LVA49" s="19"/>
      <c r="LVB49" s="19"/>
      <c r="LVC49" s="19"/>
      <c r="LVD49" s="19"/>
      <c r="LVE49" s="19"/>
      <c r="LVF49" s="19"/>
      <c r="LVG49" s="19"/>
      <c r="LVH49" s="19"/>
      <c r="LVI49" s="19"/>
      <c r="LVJ49" s="19"/>
      <c r="LVK49" s="19"/>
      <c r="LVL49" s="19"/>
      <c r="LVM49" s="19"/>
      <c r="LVN49" s="19"/>
      <c r="LVO49" s="19"/>
      <c r="LVP49" s="19"/>
      <c r="LVQ49" s="19"/>
      <c r="LVR49" s="19"/>
      <c r="LVS49" s="19"/>
      <c r="LVT49" s="19"/>
      <c r="LVU49" s="19"/>
      <c r="LVV49" s="19"/>
      <c r="LVW49" s="19"/>
      <c r="LVX49" s="19"/>
      <c r="LVY49" s="19"/>
      <c r="LVZ49" s="19"/>
      <c r="LWA49" s="19"/>
      <c r="LWB49" s="19"/>
      <c r="LWC49" s="19"/>
      <c r="LWD49" s="19"/>
      <c r="LWE49" s="19"/>
      <c r="LWF49" s="19"/>
      <c r="LWG49" s="19"/>
      <c r="LWH49" s="19"/>
      <c r="LWI49" s="19"/>
      <c r="LWJ49" s="19"/>
      <c r="LWK49" s="19"/>
      <c r="LWL49" s="19"/>
      <c r="LWM49" s="19"/>
      <c r="LWN49" s="19"/>
      <c r="LWO49" s="19"/>
      <c r="LWP49" s="19"/>
      <c r="LWQ49" s="19"/>
      <c r="LWR49" s="19"/>
      <c r="LWS49" s="19"/>
      <c r="LWT49" s="19"/>
      <c r="LWU49" s="19"/>
      <c r="LWV49" s="19"/>
      <c r="LWW49" s="19"/>
      <c r="LWX49" s="19"/>
      <c r="LWY49" s="19"/>
      <c r="LWZ49" s="19"/>
      <c r="LXA49" s="19"/>
      <c r="LXB49" s="19"/>
      <c r="LXC49" s="19"/>
      <c r="LXD49" s="19"/>
      <c r="LXE49" s="19"/>
      <c r="LXF49" s="19"/>
      <c r="LXG49" s="19"/>
      <c r="LXH49" s="19"/>
      <c r="LXI49" s="19"/>
      <c r="LXJ49" s="19"/>
      <c r="LXK49" s="19"/>
      <c r="LXL49" s="19"/>
      <c r="LXM49" s="19"/>
      <c r="LXN49" s="19"/>
      <c r="LXO49" s="19"/>
      <c r="LXP49" s="19"/>
      <c r="LXQ49" s="19"/>
      <c r="LXR49" s="19"/>
      <c r="LXS49" s="19"/>
      <c r="LXT49" s="19"/>
      <c r="LXU49" s="19"/>
      <c r="LXV49" s="19"/>
      <c r="LXW49" s="19"/>
      <c r="LXX49" s="19"/>
      <c r="LXY49" s="19"/>
      <c r="LXZ49" s="19"/>
      <c r="LYA49" s="19"/>
      <c r="LYB49" s="19"/>
      <c r="LYC49" s="19"/>
      <c r="LYD49" s="19"/>
      <c r="LYE49" s="19"/>
      <c r="LYF49" s="19"/>
      <c r="LYG49" s="19"/>
      <c r="LYH49" s="19"/>
      <c r="LYI49" s="19"/>
      <c r="LYJ49" s="19"/>
      <c r="LYK49" s="19"/>
      <c r="LYL49" s="19"/>
      <c r="LYM49" s="19"/>
      <c r="LYN49" s="19"/>
      <c r="LYO49" s="19"/>
      <c r="LYP49" s="19"/>
      <c r="LYQ49" s="19"/>
      <c r="LYR49" s="19"/>
      <c r="LYS49" s="19"/>
      <c r="LYT49" s="19"/>
      <c r="LYU49" s="19"/>
      <c r="LYV49" s="19"/>
      <c r="LYW49" s="19"/>
      <c r="LYX49" s="19"/>
      <c r="LYY49" s="19"/>
      <c r="LYZ49" s="19"/>
      <c r="LZA49" s="19"/>
      <c r="LZB49" s="19"/>
      <c r="LZC49" s="19"/>
      <c r="LZD49" s="19"/>
      <c r="LZE49" s="19"/>
      <c r="LZF49" s="19"/>
      <c r="LZG49" s="19"/>
      <c r="LZH49" s="19"/>
      <c r="LZI49" s="19"/>
      <c r="LZJ49" s="19"/>
      <c r="LZK49" s="19"/>
      <c r="LZL49" s="19"/>
      <c r="LZM49" s="19"/>
      <c r="LZN49" s="19"/>
      <c r="LZO49" s="19"/>
      <c r="LZP49" s="19"/>
      <c r="LZQ49" s="19"/>
      <c r="LZR49" s="19"/>
      <c r="LZS49" s="19"/>
      <c r="LZT49" s="19"/>
      <c r="LZU49" s="19"/>
      <c r="LZV49" s="19"/>
      <c r="LZW49" s="19"/>
      <c r="LZX49" s="19"/>
      <c r="LZY49" s="19"/>
      <c r="LZZ49" s="19"/>
      <c r="MAA49" s="19"/>
      <c r="MAB49" s="19"/>
      <c r="MAC49" s="19"/>
      <c r="MAD49" s="19"/>
      <c r="MAE49" s="19"/>
      <c r="MAF49" s="19"/>
      <c r="MAG49" s="19"/>
      <c r="MAH49" s="19"/>
      <c r="MAI49" s="19"/>
      <c r="MAJ49" s="19"/>
      <c r="MAK49" s="19"/>
      <c r="MAL49" s="19"/>
      <c r="MAM49" s="19"/>
      <c r="MAN49" s="19"/>
      <c r="MAO49" s="19"/>
      <c r="MAP49" s="19"/>
      <c r="MAQ49" s="19"/>
      <c r="MAR49" s="19"/>
      <c r="MAS49" s="19"/>
      <c r="MAT49" s="19"/>
      <c r="MAU49" s="19"/>
      <c r="MAV49" s="19"/>
      <c r="MAW49" s="19"/>
      <c r="MAX49" s="19"/>
      <c r="MAY49" s="19"/>
      <c r="MAZ49" s="19"/>
      <c r="MBA49" s="19"/>
      <c r="MBB49" s="19"/>
      <c r="MBC49" s="19"/>
      <c r="MBD49" s="19"/>
      <c r="MBE49" s="19"/>
      <c r="MBF49" s="19"/>
      <c r="MBG49" s="19"/>
      <c r="MBH49" s="19"/>
      <c r="MBI49" s="19"/>
      <c r="MBJ49" s="19"/>
      <c r="MBK49" s="19"/>
      <c r="MBL49" s="19"/>
      <c r="MBM49" s="19"/>
      <c r="MBN49" s="19"/>
      <c r="MBO49" s="19"/>
      <c r="MBP49" s="19"/>
      <c r="MBQ49" s="19"/>
      <c r="MBR49" s="19"/>
      <c r="MBS49" s="19"/>
      <c r="MBT49" s="19"/>
      <c r="MBU49" s="19"/>
      <c r="MBV49" s="19"/>
      <c r="MBW49" s="19"/>
      <c r="MBX49" s="19"/>
      <c r="MBY49" s="19"/>
      <c r="MBZ49" s="19"/>
      <c r="MCA49" s="19"/>
      <c r="MCB49" s="19"/>
      <c r="MCC49" s="19"/>
      <c r="MCD49" s="19"/>
      <c r="MCE49" s="19"/>
      <c r="MCF49" s="19"/>
      <c r="MCG49" s="19"/>
      <c r="MCH49" s="19"/>
      <c r="MCI49" s="19"/>
      <c r="MCJ49" s="19"/>
      <c r="MCK49" s="19"/>
      <c r="MCL49" s="19"/>
      <c r="MCM49" s="19"/>
      <c r="MCN49" s="19"/>
      <c r="MCO49" s="19"/>
      <c r="MCP49" s="19"/>
      <c r="MCQ49" s="19"/>
      <c r="MCR49" s="19"/>
      <c r="MCS49" s="19"/>
      <c r="MCT49" s="19"/>
      <c r="MCU49" s="19"/>
      <c r="MCV49" s="19"/>
      <c r="MCW49" s="19"/>
      <c r="MCX49" s="19"/>
      <c r="MCY49" s="19"/>
      <c r="MCZ49" s="19"/>
      <c r="MDA49" s="19"/>
      <c r="MDB49" s="19"/>
      <c r="MDC49" s="19"/>
      <c r="MDD49" s="19"/>
      <c r="MDE49" s="19"/>
      <c r="MDF49" s="19"/>
      <c r="MDG49" s="19"/>
      <c r="MDH49" s="19"/>
      <c r="MDI49" s="19"/>
      <c r="MDJ49" s="19"/>
      <c r="MDK49" s="19"/>
      <c r="MDL49" s="19"/>
      <c r="MDM49" s="19"/>
      <c r="MDN49" s="19"/>
      <c r="MDO49" s="19"/>
      <c r="MDP49" s="19"/>
      <c r="MDQ49" s="19"/>
      <c r="MDR49" s="19"/>
      <c r="MDS49" s="19"/>
      <c r="MDT49" s="19"/>
      <c r="MDU49" s="19"/>
      <c r="MDV49" s="19"/>
      <c r="MDW49" s="19"/>
      <c r="MDX49" s="19"/>
      <c r="MDY49" s="19"/>
      <c r="MDZ49" s="19"/>
      <c r="MEA49" s="19"/>
      <c r="MEB49" s="19"/>
      <c r="MEC49" s="19"/>
      <c r="MED49" s="19"/>
      <c r="MEE49" s="19"/>
      <c r="MEF49" s="19"/>
      <c r="MEG49" s="19"/>
      <c r="MEH49" s="19"/>
      <c r="MEI49" s="19"/>
      <c r="MEJ49" s="19"/>
      <c r="MEK49" s="19"/>
      <c r="MEL49" s="19"/>
      <c r="MEM49" s="19"/>
      <c r="MEN49" s="19"/>
      <c r="MEO49" s="19"/>
      <c r="MEP49" s="19"/>
      <c r="MEQ49" s="19"/>
      <c r="MER49" s="19"/>
      <c r="MES49" s="19"/>
      <c r="MET49" s="19"/>
      <c r="MEU49" s="19"/>
      <c r="MEV49" s="19"/>
      <c r="MEW49" s="19"/>
      <c r="MEX49" s="19"/>
      <c r="MEY49" s="19"/>
      <c r="MEZ49" s="19"/>
      <c r="MFA49" s="19"/>
      <c r="MFB49" s="19"/>
      <c r="MFC49" s="19"/>
      <c r="MFD49" s="19"/>
      <c r="MFE49" s="19"/>
      <c r="MFF49" s="19"/>
      <c r="MFG49" s="19"/>
      <c r="MFH49" s="19"/>
      <c r="MFI49" s="19"/>
      <c r="MFJ49" s="19"/>
      <c r="MFK49" s="19"/>
      <c r="MFL49" s="19"/>
      <c r="MFM49" s="19"/>
      <c r="MFN49" s="19"/>
      <c r="MFO49" s="19"/>
      <c r="MFP49" s="19"/>
      <c r="MFQ49" s="19"/>
      <c r="MFR49" s="19"/>
      <c r="MFS49" s="19"/>
      <c r="MFT49" s="19"/>
      <c r="MFU49" s="19"/>
      <c r="MFV49" s="19"/>
      <c r="MFW49" s="19"/>
      <c r="MFX49" s="19"/>
      <c r="MFY49" s="19"/>
      <c r="MFZ49" s="19"/>
      <c r="MGA49" s="19"/>
      <c r="MGB49" s="19"/>
      <c r="MGC49" s="19"/>
      <c r="MGD49" s="19"/>
      <c r="MGE49" s="19"/>
      <c r="MGF49" s="19"/>
      <c r="MGG49" s="19"/>
      <c r="MGH49" s="19"/>
      <c r="MGI49" s="19"/>
      <c r="MGJ49" s="19"/>
      <c r="MGK49" s="19"/>
      <c r="MGL49" s="19"/>
      <c r="MGM49" s="19"/>
      <c r="MGN49" s="19"/>
      <c r="MGO49" s="19"/>
      <c r="MGP49" s="19"/>
      <c r="MGQ49" s="19"/>
      <c r="MGR49" s="19"/>
      <c r="MGS49" s="19"/>
      <c r="MGT49" s="19"/>
      <c r="MGU49" s="19"/>
      <c r="MGV49" s="19"/>
      <c r="MGW49" s="19"/>
      <c r="MGX49" s="19"/>
      <c r="MGY49" s="19"/>
      <c r="MGZ49" s="19"/>
      <c r="MHA49" s="19"/>
      <c r="MHB49" s="19"/>
      <c r="MHC49" s="19"/>
      <c r="MHD49" s="19"/>
      <c r="MHE49" s="19"/>
      <c r="MHF49" s="19"/>
      <c r="MHG49" s="19"/>
      <c r="MHH49" s="19"/>
      <c r="MHI49" s="19"/>
      <c r="MHJ49" s="19"/>
      <c r="MHK49" s="19"/>
      <c r="MHL49" s="19"/>
      <c r="MHM49" s="19"/>
      <c r="MHN49" s="19"/>
      <c r="MHO49" s="19"/>
      <c r="MHP49" s="19"/>
      <c r="MHQ49" s="19"/>
      <c r="MHR49" s="19"/>
      <c r="MHS49" s="19"/>
      <c r="MHT49" s="19"/>
      <c r="MHU49" s="19"/>
      <c r="MHV49" s="19"/>
      <c r="MHW49" s="19"/>
      <c r="MHX49" s="19"/>
      <c r="MHY49" s="19"/>
      <c r="MHZ49" s="19"/>
      <c r="MIA49" s="19"/>
      <c r="MIB49" s="19"/>
      <c r="MIC49" s="19"/>
      <c r="MID49" s="19"/>
      <c r="MIE49" s="19"/>
      <c r="MIF49" s="19"/>
      <c r="MIG49" s="19"/>
      <c r="MIH49" s="19"/>
      <c r="MII49" s="19"/>
      <c r="MIJ49" s="19"/>
      <c r="MIK49" s="19"/>
      <c r="MIL49" s="19"/>
      <c r="MIM49" s="19"/>
      <c r="MIN49" s="19"/>
      <c r="MIO49" s="19"/>
      <c r="MIP49" s="19"/>
      <c r="MIQ49" s="19"/>
      <c r="MIR49" s="19"/>
      <c r="MIS49" s="19"/>
      <c r="MIT49" s="19"/>
      <c r="MIU49" s="19"/>
      <c r="MIV49" s="19"/>
      <c r="MIW49" s="19"/>
      <c r="MIX49" s="19"/>
      <c r="MIY49" s="19"/>
      <c r="MIZ49" s="19"/>
      <c r="MJA49" s="19"/>
      <c r="MJB49" s="19"/>
      <c r="MJC49" s="19"/>
      <c r="MJD49" s="19"/>
      <c r="MJE49" s="19"/>
      <c r="MJF49" s="19"/>
      <c r="MJG49" s="19"/>
      <c r="MJH49" s="19"/>
      <c r="MJI49" s="19"/>
      <c r="MJJ49" s="19"/>
      <c r="MJK49" s="19"/>
      <c r="MJL49" s="19"/>
      <c r="MJM49" s="19"/>
      <c r="MJN49" s="19"/>
      <c r="MJO49" s="19"/>
      <c r="MJP49" s="19"/>
      <c r="MJQ49" s="19"/>
      <c r="MJR49" s="19"/>
      <c r="MJS49" s="19"/>
      <c r="MJT49" s="19"/>
      <c r="MJU49" s="19"/>
      <c r="MJV49" s="19"/>
      <c r="MJW49" s="19"/>
      <c r="MJX49" s="19"/>
      <c r="MJY49" s="19"/>
      <c r="MJZ49" s="19"/>
      <c r="MKA49" s="19"/>
      <c r="MKB49" s="19"/>
      <c r="MKC49" s="19"/>
      <c r="MKD49" s="19"/>
      <c r="MKE49" s="19"/>
      <c r="MKF49" s="19"/>
      <c r="MKG49" s="19"/>
      <c r="MKH49" s="19"/>
      <c r="MKI49" s="19"/>
      <c r="MKJ49" s="19"/>
      <c r="MKK49" s="19"/>
      <c r="MKL49" s="19"/>
      <c r="MKM49" s="19"/>
      <c r="MKN49" s="19"/>
      <c r="MKO49" s="19"/>
      <c r="MKP49" s="19"/>
      <c r="MKQ49" s="19"/>
      <c r="MKR49" s="19"/>
      <c r="MKS49" s="19"/>
      <c r="MKT49" s="19"/>
      <c r="MKU49" s="19"/>
      <c r="MKV49" s="19"/>
      <c r="MKW49" s="19"/>
      <c r="MKX49" s="19"/>
      <c r="MKY49" s="19"/>
      <c r="MKZ49" s="19"/>
      <c r="MLA49" s="19"/>
      <c r="MLB49" s="19"/>
      <c r="MLC49" s="19"/>
      <c r="MLD49" s="19"/>
      <c r="MLE49" s="19"/>
      <c r="MLF49" s="19"/>
      <c r="MLG49" s="19"/>
      <c r="MLH49" s="19"/>
      <c r="MLI49" s="19"/>
      <c r="MLJ49" s="19"/>
      <c r="MLK49" s="19"/>
      <c r="MLL49" s="19"/>
      <c r="MLM49" s="19"/>
      <c r="MLN49" s="19"/>
      <c r="MLO49" s="19"/>
      <c r="MLP49" s="19"/>
      <c r="MLQ49" s="19"/>
      <c r="MLR49" s="19"/>
      <c r="MLS49" s="19"/>
      <c r="MLT49" s="19"/>
      <c r="MLU49" s="19"/>
      <c r="MLV49" s="19"/>
      <c r="MLW49" s="19"/>
      <c r="MLX49" s="19"/>
      <c r="MLY49" s="19"/>
      <c r="MLZ49" s="19"/>
      <c r="MMA49" s="19"/>
      <c r="MMB49" s="19"/>
      <c r="MMC49" s="19"/>
      <c r="MMD49" s="19"/>
      <c r="MME49" s="19"/>
      <c r="MMF49" s="19"/>
      <c r="MMG49" s="19"/>
      <c r="MMH49" s="19"/>
      <c r="MMI49" s="19"/>
      <c r="MMJ49" s="19"/>
      <c r="MMK49" s="19"/>
      <c r="MML49" s="19"/>
      <c r="MMM49" s="19"/>
      <c r="MMN49" s="19"/>
      <c r="MMO49" s="19"/>
      <c r="MMP49" s="19"/>
      <c r="MMQ49" s="19"/>
      <c r="MMR49" s="19"/>
      <c r="MMS49" s="19"/>
      <c r="MMT49" s="19"/>
      <c r="MMU49" s="19"/>
      <c r="MMV49" s="19"/>
      <c r="MMW49" s="19"/>
      <c r="MMX49" s="19"/>
      <c r="MMY49" s="19"/>
      <c r="MMZ49" s="19"/>
      <c r="MNA49" s="19"/>
      <c r="MNB49" s="19"/>
      <c r="MNC49" s="19"/>
      <c r="MND49" s="19"/>
      <c r="MNE49" s="19"/>
      <c r="MNF49" s="19"/>
      <c r="MNG49" s="19"/>
      <c r="MNH49" s="19"/>
      <c r="MNI49" s="19"/>
      <c r="MNJ49" s="19"/>
      <c r="MNK49" s="19"/>
      <c r="MNL49" s="19"/>
      <c r="MNM49" s="19"/>
      <c r="MNN49" s="19"/>
      <c r="MNO49" s="19"/>
      <c r="MNP49" s="19"/>
      <c r="MNQ49" s="19"/>
      <c r="MNR49" s="19"/>
      <c r="MNS49" s="19"/>
      <c r="MNT49" s="19"/>
      <c r="MNU49" s="19"/>
      <c r="MNV49" s="19"/>
      <c r="MNW49" s="19"/>
      <c r="MNX49" s="19"/>
      <c r="MNY49" s="19"/>
      <c r="MNZ49" s="19"/>
      <c r="MOA49" s="19"/>
      <c r="MOB49" s="19"/>
      <c r="MOC49" s="19"/>
      <c r="MOD49" s="19"/>
      <c r="MOE49" s="19"/>
      <c r="MOF49" s="19"/>
      <c r="MOG49" s="19"/>
      <c r="MOH49" s="19"/>
      <c r="MOI49" s="19"/>
      <c r="MOJ49" s="19"/>
      <c r="MOK49" s="19"/>
      <c r="MOL49" s="19"/>
      <c r="MOM49" s="19"/>
      <c r="MON49" s="19"/>
      <c r="MOO49" s="19"/>
      <c r="MOP49" s="19"/>
      <c r="MOQ49" s="19"/>
      <c r="MOR49" s="19"/>
      <c r="MOS49" s="19"/>
      <c r="MOT49" s="19"/>
      <c r="MOU49" s="19"/>
      <c r="MOV49" s="19"/>
      <c r="MOW49" s="19"/>
      <c r="MOX49" s="19"/>
      <c r="MOY49" s="19"/>
      <c r="MOZ49" s="19"/>
      <c r="MPA49" s="19"/>
      <c r="MPB49" s="19"/>
      <c r="MPC49" s="19"/>
      <c r="MPD49" s="19"/>
      <c r="MPE49" s="19"/>
      <c r="MPF49" s="19"/>
      <c r="MPG49" s="19"/>
      <c r="MPH49" s="19"/>
      <c r="MPI49" s="19"/>
      <c r="MPJ49" s="19"/>
      <c r="MPK49" s="19"/>
      <c r="MPL49" s="19"/>
      <c r="MPM49" s="19"/>
      <c r="MPN49" s="19"/>
      <c r="MPO49" s="19"/>
      <c r="MPP49" s="19"/>
      <c r="MPQ49" s="19"/>
      <c r="MPR49" s="19"/>
      <c r="MPS49" s="19"/>
      <c r="MPT49" s="19"/>
      <c r="MPU49" s="19"/>
      <c r="MPV49" s="19"/>
      <c r="MPW49" s="19"/>
      <c r="MPX49" s="19"/>
      <c r="MPY49" s="19"/>
      <c r="MPZ49" s="19"/>
      <c r="MQA49" s="19"/>
      <c r="MQB49" s="19"/>
      <c r="MQC49" s="19"/>
      <c r="MQD49" s="19"/>
      <c r="MQE49" s="19"/>
      <c r="MQF49" s="19"/>
      <c r="MQG49" s="19"/>
      <c r="MQH49" s="19"/>
      <c r="MQI49" s="19"/>
      <c r="MQJ49" s="19"/>
      <c r="MQK49" s="19"/>
      <c r="MQL49" s="19"/>
      <c r="MQM49" s="19"/>
      <c r="MQN49" s="19"/>
      <c r="MQO49" s="19"/>
      <c r="MQP49" s="19"/>
      <c r="MQQ49" s="19"/>
      <c r="MQR49" s="19"/>
      <c r="MQS49" s="19"/>
      <c r="MQT49" s="19"/>
      <c r="MQU49" s="19"/>
      <c r="MQV49" s="19"/>
      <c r="MQW49" s="19"/>
      <c r="MQX49" s="19"/>
      <c r="MQY49" s="19"/>
      <c r="MQZ49" s="19"/>
      <c r="MRA49" s="19"/>
      <c r="MRB49" s="19"/>
      <c r="MRC49" s="19"/>
      <c r="MRD49" s="19"/>
      <c r="MRE49" s="19"/>
      <c r="MRF49" s="19"/>
      <c r="MRG49" s="19"/>
      <c r="MRH49" s="19"/>
      <c r="MRI49" s="19"/>
      <c r="MRJ49" s="19"/>
      <c r="MRK49" s="19"/>
      <c r="MRL49" s="19"/>
      <c r="MRM49" s="19"/>
      <c r="MRN49" s="19"/>
      <c r="MRO49" s="19"/>
      <c r="MRP49" s="19"/>
      <c r="MRQ49" s="19"/>
      <c r="MRR49" s="19"/>
      <c r="MRS49" s="19"/>
      <c r="MRT49" s="19"/>
      <c r="MRU49" s="19"/>
      <c r="MRV49" s="19"/>
      <c r="MRW49" s="19"/>
      <c r="MRX49" s="19"/>
      <c r="MRY49" s="19"/>
      <c r="MRZ49" s="19"/>
      <c r="MSA49" s="19"/>
      <c r="MSB49" s="19"/>
      <c r="MSC49" s="19"/>
      <c r="MSD49" s="19"/>
      <c r="MSE49" s="19"/>
      <c r="MSF49" s="19"/>
      <c r="MSG49" s="19"/>
      <c r="MSH49" s="19"/>
      <c r="MSI49" s="19"/>
      <c r="MSJ49" s="19"/>
      <c r="MSK49" s="19"/>
      <c r="MSL49" s="19"/>
      <c r="MSM49" s="19"/>
      <c r="MSN49" s="19"/>
      <c r="MSO49" s="19"/>
      <c r="MSP49" s="19"/>
      <c r="MSQ49" s="19"/>
      <c r="MSR49" s="19"/>
      <c r="MSS49" s="19"/>
      <c r="MST49" s="19"/>
      <c r="MSU49" s="19"/>
      <c r="MSV49" s="19"/>
      <c r="MSW49" s="19"/>
      <c r="MSX49" s="19"/>
      <c r="MSY49" s="19"/>
      <c r="MSZ49" s="19"/>
      <c r="MTA49" s="19"/>
      <c r="MTB49" s="19"/>
      <c r="MTC49" s="19"/>
      <c r="MTD49" s="19"/>
      <c r="MTE49" s="19"/>
      <c r="MTF49" s="19"/>
      <c r="MTG49" s="19"/>
      <c r="MTH49" s="19"/>
      <c r="MTI49" s="19"/>
      <c r="MTJ49" s="19"/>
      <c r="MTK49" s="19"/>
      <c r="MTL49" s="19"/>
      <c r="MTM49" s="19"/>
      <c r="MTN49" s="19"/>
      <c r="MTO49" s="19"/>
      <c r="MTP49" s="19"/>
      <c r="MTQ49" s="19"/>
      <c r="MTR49" s="19"/>
      <c r="MTS49" s="19"/>
      <c r="MTT49" s="19"/>
      <c r="MTU49" s="19"/>
      <c r="MTV49" s="19"/>
      <c r="MTW49" s="19"/>
      <c r="MTX49" s="19"/>
      <c r="MTY49" s="19"/>
      <c r="MTZ49" s="19"/>
      <c r="MUA49" s="19"/>
      <c r="MUB49" s="19"/>
      <c r="MUC49" s="19"/>
      <c r="MUD49" s="19"/>
      <c r="MUE49" s="19"/>
      <c r="MUF49" s="19"/>
      <c r="MUG49" s="19"/>
      <c r="MUH49" s="19"/>
      <c r="MUI49" s="19"/>
      <c r="MUJ49" s="19"/>
      <c r="MUK49" s="19"/>
      <c r="MUL49" s="19"/>
      <c r="MUM49" s="19"/>
      <c r="MUN49" s="19"/>
      <c r="MUO49" s="19"/>
      <c r="MUP49" s="19"/>
      <c r="MUQ49" s="19"/>
      <c r="MUR49" s="19"/>
      <c r="MUS49" s="19"/>
      <c r="MUT49" s="19"/>
      <c r="MUU49" s="19"/>
      <c r="MUV49" s="19"/>
      <c r="MUW49" s="19"/>
      <c r="MUX49" s="19"/>
      <c r="MUY49" s="19"/>
      <c r="MUZ49" s="19"/>
      <c r="MVA49" s="19"/>
      <c r="MVB49" s="19"/>
      <c r="MVC49" s="19"/>
      <c r="MVD49" s="19"/>
      <c r="MVE49" s="19"/>
      <c r="MVF49" s="19"/>
      <c r="MVG49" s="19"/>
      <c r="MVH49" s="19"/>
      <c r="MVI49" s="19"/>
      <c r="MVJ49" s="19"/>
      <c r="MVK49" s="19"/>
      <c r="MVL49" s="19"/>
      <c r="MVM49" s="19"/>
      <c r="MVN49" s="19"/>
      <c r="MVO49" s="19"/>
      <c r="MVP49" s="19"/>
      <c r="MVQ49" s="19"/>
      <c r="MVR49" s="19"/>
      <c r="MVS49" s="19"/>
      <c r="MVT49" s="19"/>
      <c r="MVU49" s="19"/>
      <c r="MVV49" s="19"/>
      <c r="MVW49" s="19"/>
      <c r="MVX49" s="19"/>
      <c r="MVY49" s="19"/>
      <c r="MVZ49" s="19"/>
      <c r="MWA49" s="19"/>
      <c r="MWB49" s="19"/>
      <c r="MWC49" s="19"/>
      <c r="MWD49" s="19"/>
      <c r="MWE49" s="19"/>
      <c r="MWF49" s="19"/>
      <c r="MWG49" s="19"/>
      <c r="MWH49" s="19"/>
      <c r="MWI49" s="19"/>
      <c r="MWJ49" s="19"/>
      <c r="MWK49" s="19"/>
      <c r="MWL49" s="19"/>
      <c r="MWM49" s="19"/>
      <c r="MWN49" s="19"/>
      <c r="MWO49" s="19"/>
      <c r="MWP49" s="19"/>
      <c r="MWQ49" s="19"/>
      <c r="MWR49" s="19"/>
      <c r="MWS49" s="19"/>
      <c r="MWT49" s="19"/>
      <c r="MWU49" s="19"/>
      <c r="MWV49" s="19"/>
      <c r="MWW49" s="19"/>
      <c r="MWX49" s="19"/>
      <c r="MWY49" s="19"/>
      <c r="MWZ49" s="19"/>
      <c r="MXA49" s="19"/>
      <c r="MXB49" s="19"/>
      <c r="MXC49" s="19"/>
      <c r="MXD49" s="19"/>
      <c r="MXE49" s="19"/>
      <c r="MXF49" s="19"/>
      <c r="MXG49" s="19"/>
      <c r="MXH49" s="19"/>
      <c r="MXI49" s="19"/>
      <c r="MXJ49" s="19"/>
      <c r="MXK49" s="19"/>
      <c r="MXL49" s="19"/>
      <c r="MXM49" s="19"/>
      <c r="MXN49" s="19"/>
      <c r="MXO49" s="19"/>
      <c r="MXP49" s="19"/>
      <c r="MXQ49" s="19"/>
      <c r="MXR49" s="19"/>
      <c r="MXS49" s="19"/>
      <c r="MXT49" s="19"/>
      <c r="MXU49" s="19"/>
      <c r="MXV49" s="19"/>
      <c r="MXW49" s="19"/>
      <c r="MXX49" s="19"/>
      <c r="MXY49" s="19"/>
      <c r="MXZ49" s="19"/>
      <c r="MYA49" s="19"/>
      <c r="MYB49" s="19"/>
      <c r="MYC49" s="19"/>
      <c r="MYD49" s="19"/>
      <c r="MYE49" s="19"/>
      <c r="MYF49" s="19"/>
      <c r="MYG49" s="19"/>
      <c r="MYH49" s="19"/>
      <c r="MYI49" s="19"/>
      <c r="MYJ49" s="19"/>
      <c r="MYK49" s="19"/>
      <c r="MYL49" s="19"/>
      <c r="MYM49" s="19"/>
      <c r="MYN49" s="19"/>
      <c r="MYO49" s="19"/>
      <c r="MYP49" s="19"/>
      <c r="MYQ49" s="19"/>
      <c r="MYR49" s="19"/>
      <c r="MYS49" s="19"/>
      <c r="MYT49" s="19"/>
      <c r="MYU49" s="19"/>
      <c r="MYV49" s="19"/>
      <c r="MYW49" s="19"/>
      <c r="MYX49" s="19"/>
      <c r="MYY49" s="19"/>
      <c r="MYZ49" s="19"/>
      <c r="MZA49" s="19"/>
      <c r="MZB49" s="19"/>
      <c r="MZC49" s="19"/>
      <c r="MZD49" s="19"/>
      <c r="MZE49" s="19"/>
      <c r="MZF49" s="19"/>
      <c r="MZG49" s="19"/>
      <c r="MZH49" s="19"/>
      <c r="MZI49" s="19"/>
      <c r="MZJ49" s="19"/>
      <c r="MZK49" s="19"/>
      <c r="MZL49" s="19"/>
      <c r="MZM49" s="19"/>
      <c r="MZN49" s="19"/>
      <c r="MZO49" s="19"/>
      <c r="MZP49" s="19"/>
      <c r="MZQ49" s="19"/>
      <c r="MZR49" s="19"/>
      <c r="MZS49" s="19"/>
      <c r="MZT49" s="19"/>
      <c r="MZU49" s="19"/>
      <c r="MZV49" s="19"/>
      <c r="MZW49" s="19"/>
      <c r="MZX49" s="19"/>
      <c r="MZY49" s="19"/>
      <c r="MZZ49" s="19"/>
      <c r="NAA49" s="19"/>
      <c r="NAB49" s="19"/>
      <c r="NAC49" s="19"/>
      <c r="NAD49" s="19"/>
      <c r="NAE49" s="19"/>
      <c r="NAF49" s="19"/>
      <c r="NAG49" s="19"/>
      <c r="NAH49" s="19"/>
      <c r="NAI49" s="19"/>
      <c r="NAJ49" s="19"/>
      <c r="NAK49" s="19"/>
      <c r="NAL49" s="19"/>
      <c r="NAM49" s="19"/>
      <c r="NAN49" s="19"/>
      <c r="NAO49" s="19"/>
      <c r="NAP49" s="19"/>
      <c r="NAQ49" s="19"/>
      <c r="NAR49" s="19"/>
      <c r="NAS49" s="19"/>
      <c r="NAT49" s="19"/>
      <c r="NAU49" s="19"/>
      <c r="NAV49" s="19"/>
      <c r="NAW49" s="19"/>
      <c r="NAX49" s="19"/>
      <c r="NAY49" s="19"/>
      <c r="NAZ49" s="19"/>
      <c r="NBA49" s="19"/>
      <c r="NBB49" s="19"/>
      <c r="NBC49" s="19"/>
      <c r="NBD49" s="19"/>
      <c r="NBE49" s="19"/>
      <c r="NBF49" s="19"/>
      <c r="NBG49" s="19"/>
      <c r="NBH49" s="19"/>
      <c r="NBI49" s="19"/>
      <c r="NBJ49" s="19"/>
      <c r="NBK49" s="19"/>
      <c r="NBL49" s="19"/>
      <c r="NBM49" s="19"/>
      <c r="NBN49" s="19"/>
      <c r="NBO49" s="19"/>
      <c r="NBP49" s="19"/>
      <c r="NBQ49" s="19"/>
      <c r="NBR49" s="19"/>
      <c r="NBS49" s="19"/>
      <c r="NBT49" s="19"/>
      <c r="NBU49" s="19"/>
      <c r="NBV49" s="19"/>
      <c r="NBW49" s="19"/>
      <c r="NBX49" s="19"/>
      <c r="NBY49" s="19"/>
      <c r="NBZ49" s="19"/>
      <c r="NCA49" s="19"/>
      <c r="NCB49" s="19"/>
      <c r="NCC49" s="19"/>
      <c r="NCD49" s="19"/>
      <c r="NCE49" s="19"/>
      <c r="NCF49" s="19"/>
      <c r="NCG49" s="19"/>
      <c r="NCH49" s="19"/>
      <c r="NCI49" s="19"/>
      <c r="NCJ49" s="19"/>
      <c r="NCK49" s="19"/>
      <c r="NCL49" s="19"/>
      <c r="NCM49" s="19"/>
      <c r="NCN49" s="19"/>
      <c r="NCO49" s="19"/>
      <c r="NCP49" s="19"/>
      <c r="NCQ49" s="19"/>
      <c r="NCR49" s="19"/>
      <c r="NCS49" s="19"/>
      <c r="NCT49" s="19"/>
      <c r="NCU49" s="19"/>
      <c r="NCV49" s="19"/>
      <c r="NCW49" s="19"/>
      <c r="NCX49" s="19"/>
      <c r="NCY49" s="19"/>
      <c r="NCZ49" s="19"/>
      <c r="NDA49" s="19"/>
      <c r="NDB49" s="19"/>
      <c r="NDC49" s="19"/>
      <c r="NDD49" s="19"/>
      <c r="NDE49" s="19"/>
      <c r="NDF49" s="19"/>
      <c r="NDG49" s="19"/>
      <c r="NDH49" s="19"/>
      <c r="NDI49" s="19"/>
      <c r="NDJ49" s="19"/>
      <c r="NDK49" s="19"/>
      <c r="NDL49" s="19"/>
      <c r="NDM49" s="19"/>
      <c r="NDN49" s="19"/>
      <c r="NDO49" s="19"/>
      <c r="NDP49" s="19"/>
      <c r="NDQ49" s="19"/>
      <c r="NDR49" s="19"/>
      <c r="NDS49" s="19"/>
      <c r="NDT49" s="19"/>
      <c r="NDU49" s="19"/>
      <c r="NDV49" s="19"/>
      <c r="NDW49" s="19"/>
      <c r="NDX49" s="19"/>
      <c r="NDY49" s="19"/>
      <c r="NDZ49" s="19"/>
      <c r="NEA49" s="19"/>
      <c r="NEB49" s="19"/>
      <c r="NEC49" s="19"/>
      <c r="NED49" s="19"/>
      <c r="NEE49" s="19"/>
      <c r="NEF49" s="19"/>
      <c r="NEG49" s="19"/>
      <c r="NEH49" s="19"/>
      <c r="NEI49" s="19"/>
      <c r="NEJ49" s="19"/>
      <c r="NEK49" s="19"/>
      <c r="NEL49" s="19"/>
      <c r="NEM49" s="19"/>
      <c r="NEN49" s="19"/>
      <c r="NEO49" s="19"/>
      <c r="NEP49" s="19"/>
      <c r="NEQ49" s="19"/>
      <c r="NER49" s="19"/>
      <c r="NES49" s="19"/>
      <c r="NET49" s="19"/>
      <c r="NEU49" s="19"/>
      <c r="NEV49" s="19"/>
      <c r="NEW49" s="19"/>
      <c r="NEX49" s="19"/>
      <c r="NEY49" s="19"/>
      <c r="NEZ49" s="19"/>
      <c r="NFA49" s="19"/>
      <c r="NFB49" s="19"/>
      <c r="NFC49" s="19"/>
      <c r="NFD49" s="19"/>
      <c r="NFE49" s="19"/>
      <c r="NFF49" s="19"/>
      <c r="NFG49" s="19"/>
      <c r="NFH49" s="19"/>
      <c r="NFI49" s="19"/>
      <c r="NFJ49" s="19"/>
      <c r="NFK49" s="19"/>
      <c r="NFL49" s="19"/>
      <c r="NFM49" s="19"/>
      <c r="NFN49" s="19"/>
      <c r="NFO49" s="19"/>
      <c r="NFP49" s="19"/>
      <c r="NFQ49" s="19"/>
      <c r="NFR49" s="19"/>
      <c r="NFS49" s="19"/>
      <c r="NFT49" s="19"/>
      <c r="NFU49" s="19"/>
      <c r="NFV49" s="19"/>
      <c r="NFW49" s="19"/>
      <c r="NFX49" s="19"/>
      <c r="NFY49" s="19"/>
      <c r="NFZ49" s="19"/>
      <c r="NGA49" s="19"/>
      <c r="NGB49" s="19"/>
      <c r="NGC49" s="19"/>
      <c r="NGD49" s="19"/>
      <c r="NGE49" s="19"/>
      <c r="NGF49" s="19"/>
      <c r="NGG49" s="19"/>
      <c r="NGH49" s="19"/>
      <c r="NGI49" s="19"/>
      <c r="NGJ49" s="19"/>
      <c r="NGK49" s="19"/>
      <c r="NGL49" s="19"/>
      <c r="NGM49" s="19"/>
      <c r="NGN49" s="19"/>
      <c r="NGO49" s="19"/>
      <c r="NGP49" s="19"/>
      <c r="NGQ49" s="19"/>
      <c r="NGR49" s="19"/>
      <c r="NGS49" s="19"/>
      <c r="NGT49" s="19"/>
      <c r="NGU49" s="19"/>
      <c r="NGV49" s="19"/>
      <c r="NGW49" s="19"/>
      <c r="NGX49" s="19"/>
      <c r="NGY49" s="19"/>
      <c r="NGZ49" s="19"/>
      <c r="NHA49" s="19"/>
      <c r="NHB49" s="19"/>
      <c r="NHC49" s="19"/>
      <c r="NHD49" s="19"/>
      <c r="NHE49" s="19"/>
      <c r="NHF49" s="19"/>
      <c r="NHG49" s="19"/>
      <c r="NHH49" s="19"/>
      <c r="NHI49" s="19"/>
      <c r="NHJ49" s="19"/>
      <c r="NHK49" s="19"/>
      <c r="NHL49" s="19"/>
      <c r="NHM49" s="19"/>
      <c r="NHN49" s="19"/>
      <c r="NHO49" s="19"/>
      <c r="NHP49" s="19"/>
      <c r="NHQ49" s="19"/>
      <c r="NHR49" s="19"/>
      <c r="NHS49" s="19"/>
      <c r="NHT49" s="19"/>
      <c r="NHU49" s="19"/>
      <c r="NHV49" s="19"/>
      <c r="NHW49" s="19"/>
      <c r="NHX49" s="19"/>
      <c r="NHY49" s="19"/>
      <c r="NHZ49" s="19"/>
      <c r="NIA49" s="19"/>
      <c r="NIB49" s="19"/>
      <c r="NIC49" s="19"/>
      <c r="NID49" s="19"/>
      <c r="NIE49" s="19"/>
      <c r="NIF49" s="19"/>
      <c r="NIG49" s="19"/>
      <c r="NIH49" s="19"/>
      <c r="NII49" s="19"/>
      <c r="NIJ49" s="19"/>
      <c r="NIK49" s="19"/>
      <c r="NIL49" s="19"/>
      <c r="NIM49" s="19"/>
      <c r="NIN49" s="19"/>
      <c r="NIO49" s="19"/>
      <c r="NIP49" s="19"/>
      <c r="NIQ49" s="19"/>
      <c r="NIR49" s="19"/>
      <c r="NIS49" s="19"/>
      <c r="NIT49" s="19"/>
      <c r="NIU49" s="19"/>
      <c r="NIV49" s="19"/>
      <c r="NIW49" s="19"/>
      <c r="NIX49" s="19"/>
      <c r="NIY49" s="19"/>
      <c r="NIZ49" s="19"/>
      <c r="NJA49" s="19"/>
      <c r="NJB49" s="19"/>
      <c r="NJC49" s="19"/>
      <c r="NJD49" s="19"/>
      <c r="NJE49" s="19"/>
      <c r="NJF49" s="19"/>
      <c r="NJG49" s="19"/>
      <c r="NJH49" s="19"/>
      <c r="NJI49" s="19"/>
      <c r="NJJ49" s="19"/>
      <c r="NJK49" s="19"/>
      <c r="NJL49" s="19"/>
      <c r="NJM49" s="19"/>
      <c r="NJN49" s="19"/>
      <c r="NJO49" s="19"/>
      <c r="NJP49" s="19"/>
      <c r="NJQ49" s="19"/>
      <c r="NJR49" s="19"/>
      <c r="NJS49" s="19"/>
      <c r="NJT49" s="19"/>
      <c r="NJU49" s="19"/>
      <c r="NJV49" s="19"/>
      <c r="NJW49" s="19"/>
      <c r="NJX49" s="19"/>
      <c r="NJY49" s="19"/>
      <c r="NJZ49" s="19"/>
      <c r="NKA49" s="19"/>
      <c r="NKB49" s="19"/>
      <c r="NKC49" s="19"/>
      <c r="NKD49" s="19"/>
      <c r="NKE49" s="19"/>
      <c r="NKF49" s="19"/>
      <c r="NKG49" s="19"/>
      <c r="NKH49" s="19"/>
      <c r="NKI49" s="19"/>
      <c r="NKJ49" s="19"/>
      <c r="NKK49" s="19"/>
      <c r="NKL49" s="19"/>
      <c r="NKM49" s="19"/>
      <c r="NKN49" s="19"/>
      <c r="NKO49" s="19"/>
      <c r="NKP49" s="19"/>
      <c r="NKQ49" s="19"/>
      <c r="NKR49" s="19"/>
      <c r="NKS49" s="19"/>
      <c r="NKT49" s="19"/>
      <c r="NKU49" s="19"/>
      <c r="NKV49" s="19"/>
      <c r="NKW49" s="19"/>
      <c r="NKX49" s="19"/>
      <c r="NKY49" s="19"/>
      <c r="NKZ49" s="19"/>
      <c r="NLA49" s="19"/>
      <c r="NLB49" s="19"/>
      <c r="NLC49" s="19"/>
      <c r="NLD49" s="19"/>
      <c r="NLE49" s="19"/>
      <c r="NLF49" s="19"/>
      <c r="NLG49" s="19"/>
      <c r="NLH49" s="19"/>
      <c r="NLI49" s="19"/>
      <c r="NLJ49" s="19"/>
      <c r="NLK49" s="19"/>
      <c r="NLL49" s="19"/>
      <c r="NLM49" s="19"/>
      <c r="NLN49" s="19"/>
      <c r="NLO49" s="19"/>
      <c r="NLP49" s="19"/>
      <c r="NLQ49" s="19"/>
      <c r="NLR49" s="19"/>
      <c r="NLS49" s="19"/>
      <c r="NLT49" s="19"/>
      <c r="NLU49" s="19"/>
      <c r="NLV49" s="19"/>
      <c r="NLW49" s="19"/>
      <c r="NLX49" s="19"/>
      <c r="NLY49" s="19"/>
      <c r="NLZ49" s="19"/>
      <c r="NMA49" s="19"/>
      <c r="NMB49" s="19"/>
      <c r="NMC49" s="19"/>
      <c r="NMD49" s="19"/>
      <c r="NME49" s="19"/>
      <c r="NMF49" s="19"/>
      <c r="NMG49" s="19"/>
      <c r="NMH49" s="19"/>
      <c r="NMI49" s="19"/>
      <c r="NMJ49" s="19"/>
      <c r="NMK49" s="19"/>
      <c r="NML49" s="19"/>
      <c r="NMM49" s="19"/>
      <c r="NMN49" s="19"/>
      <c r="NMO49" s="19"/>
      <c r="NMP49" s="19"/>
      <c r="NMQ49" s="19"/>
      <c r="NMR49" s="19"/>
      <c r="NMS49" s="19"/>
      <c r="NMT49" s="19"/>
      <c r="NMU49" s="19"/>
      <c r="NMV49" s="19"/>
      <c r="NMW49" s="19"/>
      <c r="NMX49" s="19"/>
      <c r="NMY49" s="19"/>
      <c r="NMZ49" s="19"/>
      <c r="NNA49" s="19"/>
      <c r="NNB49" s="19"/>
      <c r="NNC49" s="19"/>
      <c r="NND49" s="19"/>
      <c r="NNE49" s="19"/>
      <c r="NNF49" s="19"/>
      <c r="NNG49" s="19"/>
      <c r="NNH49" s="19"/>
      <c r="NNI49" s="19"/>
      <c r="NNJ49" s="19"/>
      <c r="NNK49" s="19"/>
      <c r="NNL49" s="19"/>
      <c r="NNM49" s="19"/>
      <c r="NNN49" s="19"/>
      <c r="NNO49" s="19"/>
      <c r="NNP49" s="19"/>
      <c r="NNQ49" s="19"/>
      <c r="NNR49" s="19"/>
      <c r="NNS49" s="19"/>
      <c r="NNT49" s="19"/>
      <c r="NNU49" s="19"/>
      <c r="NNV49" s="19"/>
      <c r="NNW49" s="19"/>
      <c r="NNX49" s="19"/>
      <c r="NNY49" s="19"/>
      <c r="NNZ49" s="19"/>
      <c r="NOA49" s="19"/>
      <c r="NOB49" s="19"/>
      <c r="NOC49" s="19"/>
      <c r="NOD49" s="19"/>
      <c r="NOE49" s="19"/>
      <c r="NOF49" s="19"/>
      <c r="NOG49" s="19"/>
      <c r="NOH49" s="19"/>
      <c r="NOI49" s="19"/>
      <c r="NOJ49" s="19"/>
      <c r="NOK49" s="19"/>
      <c r="NOL49" s="19"/>
      <c r="NOM49" s="19"/>
      <c r="NON49" s="19"/>
      <c r="NOO49" s="19"/>
      <c r="NOP49" s="19"/>
      <c r="NOQ49" s="19"/>
      <c r="NOR49" s="19"/>
      <c r="NOS49" s="19"/>
      <c r="NOT49" s="19"/>
      <c r="NOU49" s="19"/>
      <c r="NOV49" s="19"/>
      <c r="NOW49" s="19"/>
      <c r="NOX49" s="19"/>
      <c r="NOY49" s="19"/>
      <c r="NOZ49" s="19"/>
      <c r="NPA49" s="19"/>
      <c r="NPB49" s="19"/>
      <c r="NPC49" s="19"/>
      <c r="NPD49" s="19"/>
      <c r="NPE49" s="19"/>
      <c r="NPF49" s="19"/>
      <c r="NPG49" s="19"/>
      <c r="NPH49" s="19"/>
      <c r="NPI49" s="19"/>
      <c r="NPJ49" s="19"/>
      <c r="NPK49" s="19"/>
      <c r="NPL49" s="19"/>
      <c r="NPM49" s="19"/>
      <c r="NPN49" s="19"/>
      <c r="NPO49" s="19"/>
      <c r="NPP49" s="19"/>
      <c r="NPQ49" s="19"/>
      <c r="NPR49" s="19"/>
      <c r="NPS49" s="19"/>
      <c r="NPT49" s="19"/>
      <c r="NPU49" s="19"/>
      <c r="NPV49" s="19"/>
      <c r="NPW49" s="19"/>
      <c r="NPX49" s="19"/>
      <c r="NPY49" s="19"/>
      <c r="NPZ49" s="19"/>
      <c r="NQA49" s="19"/>
      <c r="NQB49" s="19"/>
      <c r="NQC49" s="19"/>
      <c r="NQD49" s="19"/>
      <c r="NQE49" s="19"/>
      <c r="NQF49" s="19"/>
      <c r="NQG49" s="19"/>
      <c r="NQH49" s="19"/>
      <c r="NQI49" s="19"/>
      <c r="NQJ49" s="19"/>
      <c r="NQK49" s="19"/>
      <c r="NQL49" s="19"/>
      <c r="NQM49" s="19"/>
      <c r="NQN49" s="19"/>
      <c r="NQO49" s="19"/>
      <c r="NQP49" s="19"/>
      <c r="NQQ49" s="19"/>
      <c r="NQR49" s="19"/>
      <c r="NQS49" s="19"/>
      <c r="NQT49" s="19"/>
      <c r="NQU49" s="19"/>
      <c r="NQV49" s="19"/>
      <c r="NQW49" s="19"/>
      <c r="NQX49" s="19"/>
      <c r="NQY49" s="19"/>
      <c r="NQZ49" s="19"/>
      <c r="NRA49" s="19"/>
      <c r="NRB49" s="19"/>
      <c r="NRC49" s="19"/>
      <c r="NRD49" s="19"/>
      <c r="NRE49" s="19"/>
      <c r="NRF49" s="19"/>
      <c r="NRG49" s="19"/>
      <c r="NRH49" s="19"/>
      <c r="NRI49" s="19"/>
      <c r="NRJ49" s="19"/>
      <c r="NRK49" s="19"/>
      <c r="NRL49" s="19"/>
      <c r="NRM49" s="19"/>
      <c r="NRN49" s="19"/>
      <c r="NRO49" s="19"/>
      <c r="NRP49" s="19"/>
      <c r="NRQ49" s="19"/>
      <c r="NRR49" s="19"/>
      <c r="NRS49" s="19"/>
      <c r="NRT49" s="19"/>
      <c r="NRU49" s="19"/>
      <c r="NRV49" s="19"/>
      <c r="NRW49" s="19"/>
      <c r="NRX49" s="19"/>
      <c r="NRY49" s="19"/>
      <c r="NRZ49" s="19"/>
      <c r="NSA49" s="19"/>
      <c r="NSB49" s="19"/>
      <c r="NSC49" s="19"/>
      <c r="NSD49" s="19"/>
      <c r="NSE49" s="19"/>
      <c r="NSF49" s="19"/>
      <c r="NSG49" s="19"/>
      <c r="NSH49" s="19"/>
      <c r="NSI49" s="19"/>
      <c r="NSJ49" s="19"/>
      <c r="NSK49" s="19"/>
      <c r="NSL49" s="19"/>
      <c r="NSM49" s="19"/>
      <c r="NSN49" s="19"/>
      <c r="NSO49" s="19"/>
      <c r="NSP49" s="19"/>
      <c r="NSQ49" s="19"/>
      <c r="NSR49" s="19"/>
      <c r="NSS49" s="19"/>
      <c r="NST49" s="19"/>
      <c r="NSU49" s="19"/>
      <c r="NSV49" s="19"/>
      <c r="NSW49" s="19"/>
      <c r="NSX49" s="19"/>
      <c r="NSY49" s="19"/>
      <c r="NSZ49" s="19"/>
      <c r="NTA49" s="19"/>
      <c r="NTB49" s="19"/>
      <c r="NTC49" s="19"/>
      <c r="NTD49" s="19"/>
      <c r="NTE49" s="19"/>
      <c r="NTF49" s="19"/>
      <c r="NTG49" s="19"/>
      <c r="NTH49" s="19"/>
      <c r="NTI49" s="19"/>
      <c r="NTJ49" s="19"/>
      <c r="NTK49" s="19"/>
      <c r="NTL49" s="19"/>
      <c r="NTM49" s="19"/>
      <c r="NTN49" s="19"/>
      <c r="NTO49" s="19"/>
      <c r="NTP49" s="19"/>
      <c r="NTQ49" s="19"/>
      <c r="NTR49" s="19"/>
      <c r="NTS49" s="19"/>
      <c r="NTT49" s="19"/>
      <c r="NTU49" s="19"/>
      <c r="NTV49" s="19"/>
      <c r="NTW49" s="19"/>
      <c r="NTX49" s="19"/>
      <c r="NTY49" s="19"/>
      <c r="NTZ49" s="19"/>
      <c r="NUA49" s="19"/>
      <c r="NUB49" s="19"/>
      <c r="NUC49" s="19"/>
      <c r="NUD49" s="19"/>
      <c r="NUE49" s="19"/>
      <c r="NUF49" s="19"/>
      <c r="NUG49" s="19"/>
      <c r="NUH49" s="19"/>
      <c r="NUI49" s="19"/>
      <c r="NUJ49" s="19"/>
      <c r="NUK49" s="19"/>
      <c r="NUL49" s="19"/>
      <c r="NUM49" s="19"/>
      <c r="NUN49" s="19"/>
      <c r="NUO49" s="19"/>
      <c r="NUP49" s="19"/>
      <c r="NUQ49" s="19"/>
      <c r="NUR49" s="19"/>
      <c r="NUS49" s="19"/>
      <c r="NUT49" s="19"/>
      <c r="NUU49" s="19"/>
      <c r="NUV49" s="19"/>
      <c r="NUW49" s="19"/>
      <c r="NUX49" s="19"/>
      <c r="NUY49" s="19"/>
      <c r="NUZ49" s="19"/>
      <c r="NVA49" s="19"/>
      <c r="NVB49" s="19"/>
      <c r="NVC49" s="19"/>
      <c r="NVD49" s="19"/>
      <c r="NVE49" s="19"/>
      <c r="NVF49" s="19"/>
      <c r="NVG49" s="19"/>
      <c r="NVH49" s="19"/>
      <c r="NVI49" s="19"/>
      <c r="NVJ49" s="19"/>
      <c r="NVK49" s="19"/>
      <c r="NVL49" s="19"/>
      <c r="NVM49" s="19"/>
      <c r="NVN49" s="19"/>
      <c r="NVO49" s="19"/>
      <c r="NVP49" s="19"/>
      <c r="NVQ49" s="19"/>
      <c r="NVR49" s="19"/>
      <c r="NVS49" s="19"/>
      <c r="NVT49" s="19"/>
      <c r="NVU49" s="19"/>
      <c r="NVV49" s="19"/>
      <c r="NVW49" s="19"/>
      <c r="NVX49" s="19"/>
      <c r="NVY49" s="19"/>
      <c r="NVZ49" s="19"/>
      <c r="NWA49" s="19"/>
      <c r="NWB49" s="19"/>
      <c r="NWC49" s="19"/>
      <c r="NWD49" s="19"/>
      <c r="NWE49" s="19"/>
      <c r="NWF49" s="19"/>
      <c r="NWG49" s="19"/>
      <c r="NWH49" s="19"/>
      <c r="NWI49" s="19"/>
      <c r="NWJ49" s="19"/>
      <c r="NWK49" s="19"/>
      <c r="NWL49" s="19"/>
      <c r="NWM49" s="19"/>
      <c r="NWN49" s="19"/>
      <c r="NWO49" s="19"/>
      <c r="NWP49" s="19"/>
      <c r="NWQ49" s="19"/>
      <c r="NWR49" s="19"/>
      <c r="NWS49" s="19"/>
      <c r="NWT49" s="19"/>
      <c r="NWU49" s="19"/>
      <c r="NWV49" s="19"/>
      <c r="NWW49" s="19"/>
      <c r="NWX49" s="19"/>
      <c r="NWY49" s="19"/>
      <c r="NWZ49" s="19"/>
      <c r="NXA49" s="19"/>
      <c r="NXB49" s="19"/>
      <c r="NXC49" s="19"/>
      <c r="NXD49" s="19"/>
      <c r="NXE49" s="19"/>
      <c r="NXF49" s="19"/>
      <c r="NXG49" s="19"/>
      <c r="NXH49" s="19"/>
      <c r="NXI49" s="19"/>
      <c r="NXJ49" s="19"/>
      <c r="NXK49" s="19"/>
      <c r="NXL49" s="19"/>
      <c r="NXM49" s="19"/>
      <c r="NXN49" s="19"/>
      <c r="NXO49" s="19"/>
      <c r="NXP49" s="19"/>
      <c r="NXQ49" s="19"/>
      <c r="NXR49" s="19"/>
      <c r="NXS49" s="19"/>
      <c r="NXT49" s="19"/>
      <c r="NXU49" s="19"/>
      <c r="NXV49" s="19"/>
      <c r="NXW49" s="19"/>
      <c r="NXX49" s="19"/>
      <c r="NXY49" s="19"/>
      <c r="NXZ49" s="19"/>
      <c r="NYA49" s="19"/>
      <c r="NYB49" s="19"/>
      <c r="NYC49" s="19"/>
      <c r="NYD49" s="19"/>
      <c r="NYE49" s="19"/>
      <c r="NYF49" s="19"/>
      <c r="NYG49" s="19"/>
      <c r="NYH49" s="19"/>
      <c r="NYI49" s="19"/>
      <c r="NYJ49" s="19"/>
      <c r="NYK49" s="19"/>
      <c r="NYL49" s="19"/>
      <c r="NYM49" s="19"/>
      <c r="NYN49" s="19"/>
      <c r="NYO49" s="19"/>
      <c r="NYP49" s="19"/>
      <c r="NYQ49" s="19"/>
      <c r="NYR49" s="19"/>
      <c r="NYS49" s="19"/>
      <c r="NYT49" s="19"/>
      <c r="NYU49" s="19"/>
      <c r="NYV49" s="19"/>
      <c r="NYW49" s="19"/>
      <c r="NYX49" s="19"/>
      <c r="NYY49" s="19"/>
      <c r="NYZ49" s="19"/>
      <c r="NZA49" s="19"/>
      <c r="NZB49" s="19"/>
      <c r="NZC49" s="19"/>
      <c r="NZD49" s="19"/>
      <c r="NZE49" s="19"/>
      <c r="NZF49" s="19"/>
      <c r="NZG49" s="19"/>
      <c r="NZH49" s="19"/>
      <c r="NZI49" s="19"/>
      <c r="NZJ49" s="19"/>
      <c r="NZK49" s="19"/>
      <c r="NZL49" s="19"/>
      <c r="NZM49" s="19"/>
      <c r="NZN49" s="19"/>
      <c r="NZO49" s="19"/>
      <c r="NZP49" s="19"/>
      <c r="NZQ49" s="19"/>
      <c r="NZR49" s="19"/>
      <c r="NZS49" s="19"/>
      <c r="NZT49" s="19"/>
      <c r="NZU49" s="19"/>
      <c r="NZV49" s="19"/>
      <c r="NZW49" s="19"/>
      <c r="NZX49" s="19"/>
      <c r="NZY49" s="19"/>
      <c r="NZZ49" s="19"/>
      <c r="OAA49" s="19"/>
      <c r="OAB49" s="19"/>
      <c r="OAC49" s="19"/>
      <c r="OAD49" s="19"/>
      <c r="OAE49" s="19"/>
      <c r="OAF49" s="19"/>
      <c r="OAG49" s="19"/>
      <c r="OAH49" s="19"/>
      <c r="OAI49" s="19"/>
      <c r="OAJ49" s="19"/>
      <c r="OAK49" s="19"/>
      <c r="OAL49" s="19"/>
      <c r="OAM49" s="19"/>
      <c r="OAN49" s="19"/>
      <c r="OAO49" s="19"/>
      <c r="OAP49" s="19"/>
      <c r="OAQ49" s="19"/>
      <c r="OAR49" s="19"/>
      <c r="OAS49" s="19"/>
      <c r="OAT49" s="19"/>
      <c r="OAU49" s="19"/>
      <c r="OAV49" s="19"/>
      <c r="OAW49" s="19"/>
      <c r="OAX49" s="19"/>
      <c r="OAY49" s="19"/>
      <c r="OAZ49" s="19"/>
      <c r="OBA49" s="19"/>
      <c r="OBB49" s="19"/>
      <c r="OBC49" s="19"/>
      <c r="OBD49" s="19"/>
      <c r="OBE49" s="19"/>
      <c r="OBF49" s="19"/>
      <c r="OBG49" s="19"/>
      <c r="OBH49" s="19"/>
      <c r="OBI49" s="19"/>
      <c r="OBJ49" s="19"/>
      <c r="OBK49" s="19"/>
      <c r="OBL49" s="19"/>
      <c r="OBM49" s="19"/>
      <c r="OBN49" s="19"/>
      <c r="OBO49" s="19"/>
      <c r="OBP49" s="19"/>
      <c r="OBQ49" s="19"/>
      <c r="OBR49" s="19"/>
      <c r="OBS49" s="19"/>
      <c r="OBT49" s="19"/>
      <c r="OBU49" s="19"/>
      <c r="OBV49" s="19"/>
      <c r="OBW49" s="19"/>
      <c r="OBX49" s="19"/>
      <c r="OBY49" s="19"/>
      <c r="OBZ49" s="19"/>
      <c r="OCA49" s="19"/>
      <c r="OCB49" s="19"/>
      <c r="OCC49" s="19"/>
      <c r="OCD49" s="19"/>
      <c r="OCE49" s="19"/>
      <c r="OCF49" s="19"/>
      <c r="OCG49" s="19"/>
      <c r="OCH49" s="19"/>
      <c r="OCI49" s="19"/>
      <c r="OCJ49" s="19"/>
      <c r="OCK49" s="19"/>
      <c r="OCL49" s="19"/>
      <c r="OCM49" s="19"/>
      <c r="OCN49" s="19"/>
      <c r="OCO49" s="19"/>
      <c r="OCP49" s="19"/>
      <c r="OCQ49" s="19"/>
      <c r="OCR49" s="19"/>
      <c r="OCS49" s="19"/>
      <c r="OCT49" s="19"/>
      <c r="OCU49" s="19"/>
      <c r="OCV49" s="19"/>
      <c r="OCW49" s="19"/>
      <c r="OCX49" s="19"/>
      <c r="OCY49" s="19"/>
      <c r="OCZ49" s="19"/>
      <c r="ODA49" s="19"/>
      <c r="ODB49" s="19"/>
      <c r="ODC49" s="19"/>
      <c r="ODD49" s="19"/>
      <c r="ODE49" s="19"/>
      <c r="ODF49" s="19"/>
      <c r="ODG49" s="19"/>
      <c r="ODH49" s="19"/>
      <c r="ODI49" s="19"/>
      <c r="ODJ49" s="19"/>
      <c r="ODK49" s="19"/>
      <c r="ODL49" s="19"/>
      <c r="ODM49" s="19"/>
      <c r="ODN49" s="19"/>
      <c r="ODO49" s="19"/>
      <c r="ODP49" s="19"/>
      <c r="ODQ49" s="19"/>
      <c r="ODR49" s="19"/>
      <c r="ODS49" s="19"/>
      <c r="ODT49" s="19"/>
      <c r="ODU49" s="19"/>
      <c r="ODV49" s="19"/>
      <c r="ODW49" s="19"/>
      <c r="ODX49" s="19"/>
      <c r="ODY49" s="19"/>
      <c r="ODZ49" s="19"/>
      <c r="OEA49" s="19"/>
      <c r="OEB49" s="19"/>
      <c r="OEC49" s="19"/>
      <c r="OED49" s="19"/>
      <c r="OEE49" s="19"/>
      <c r="OEF49" s="19"/>
      <c r="OEG49" s="19"/>
      <c r="OEH49" s="19"/>
      <c r="OEI49" s="19"/>
      <c r="OEJ49" s="19"/>
      <c r="OEK49" s="19"/>
      <c r="OEL49" s="19"/>
      <c r="OEM49" s="19"/>
      <c r="OEN49" s="19"/>
      <c r="OEO49" s="19"/>
      <c r="OEP49" s="19"/>
      <c r="OEQ49" s="19"/>
      <c r="OER49" s="19"/>
      <c r="OES49" s="19"/>
      <c r="OET49" s="19"/>
      <c r="OEU49" s="19"/>
      <c r="OEV49" s="19"/>
      <c r="OEW49" s="19"/>
      <c r="OEX49" s="19"/>
      <c r="OEY49" s="19"/>
      <c r="OEZ49" s="19"/>
      <c r="OFA49" s="19"/>
      <c r="OFB49" s="19"/>
      <c r="OFC49" s="19"/>
      <c r="OFD49" s="19"/>
      <c r="OFE49" s="19"/>
      <c r="OFF49" s="19"/>
      <c r="OFG49" s="19"/>
      <c r="OFH49" s="19"/>
      <c r="OFI49" s="19"/>
      <c r="OFJ49" s="19"/>
      <c r="OFK49" s="19"/>
      <c r="OFL49" s="19"/>
      <c r="OFM49" s="19"/>
      <c r="OFN49" s="19"/>
      <c r="OFO49" s="19"/>
      <c r="OFP49" s="19"/>
      <c r="OFQ49" s="19"/>
      <c r="OFR49" s="19"/>
      <c r="OFS49" s="19"/>
      <c r="OFT49" s="19"/>
      <c r="OFU49" s="19"/>
      <c r="OFV49" s="19"/>
      <c r="OFW49" s="19"/>
      <c r="OFX49" s="19"/>
      <c r="OFY49" s="19"/>
      <c r="OFZ49" s="19"/>
      <c r="OGA49" s="19"/>
      <c r="OGB49" s="19"/>
      <c r="OGC49" s="19"/>
      <c r="OGD49" s="19"/>
      <c r="OGE49" s="19"/>
      <c r="OGF49" s="19"/>
      <c r="OGG49" s="19"/>
      <c r="OGH49" s="19"/>
      <c r="OGI49" s="19"/>
      <c r="OGJ49" s="19"/>
      <c r="OGK49" s="19"/>
      <c r="OGL49" s="19"/>
      <c r="OGM49" s="19"/>
      <c r="OGN49" s="19"/>
      <c r="OGO49" s="19"/>
      <c r="OGP49" s="19"/>
      <c r="OGQ49" s="19"/>
      <c r="OGR49" s="19"/>
      <c r="OGS49" s="19"/>
      <c r="OGT49" s="19"/>
      <c r="OGU49" s="19"/>
      <c r="OGV49" s="19"/>
      <c r="OGW49" s="19"/>
      <c r="OGX49" s="19"/>
      <c r="OGY49" s="19"/>
      <c r="OGZ49" s="19"/>
      <c r="OHA49" s="19"/>
      <c r="OHB49" s="19"/>
      <c r="OHC49" s="19"/>
      <c r="OHD49" s="19"/>
      <c r="OHE49" s="19"/>
      <c r="OHF49" s="19"/>
      <c r="OHG49" s="19"/>
      <c r="OHH49" s="19"/>
      <c r="OHI49" s="19"/>
      <c r="OHJ49" s="19"/>
      <c r="OHK49" s="19"/>
      <c r="OHL49" s="19"/>
      <c r="OHM49" s="19"/>
      <c r="OHN49" s="19"/>
      <c r="OHO49" s="19"/>
      <c r="OHP49" s="19"/>
      <c r="OHQ49" s="19"/>
      <c r="OHR49" s="19"/>
      <c r="OHS49" s="19"/>
      <c r="OHT49" s="19"/>
      <c r="OHU49" s="19"/>
      <c r="OHV49" s="19"/>
      <c r="OHW49" s="19"/>
      <c r="OHX49" s="19"/>
      <c r="OHY49" s="19"/>
      <c r="OHZ49" s="19"/>
      <c r="OIA49" s="19"/>
      <c r="OIB49" s="19"/>
      <c r="OIC49" s="19"/>
      <c r="OID49" s="19"/>
      <c r="OIE49" s="19"/>
      <c r="OIF49" s="19"/>
      <c r="OIG49" s="19"/>
      <c r="OIH49" s="19"/>
      <c r="OII49" s="19"/>
      <c r="OIJ49" s="19"/>
      <c r="OIK49" s="19"/>
      <c r="OIL49" s="19"/>
      <c r="OIM49" s="19"/>
      <c r="OIN49" s="19"/>
      <c r="OIO49" s="19"/>
      <c r="OIP49" s="19"/>
      <c r="OIQ49" s="19"/>
      <c r="OIR49" s="19"/>
      <c r="OIS49" s="19"/>
      <c r="OIT49" s="19"/>
      <c r="OIU49" s="19"/>
      <c r="OIV49" s="19"/>
      <c r="OIW49" s="19"/>
      <c r="OIX49" s="19"/>
      <c r="OIY49" s="19"/>
      <c r="OIZ49" s="19"/>
      <c r="OJA49" s="19"/>
      <c r="OJB49" s="19"/>
      <c r="OJC49" s="19"/>
      <c r="OJD49" s="19"/>
      <c r="OJE49" s="19"/>
      <c r="OJF49" s="19"/>
      <c r="OJG49" s="19"/>
      <c r="OJH49" s="19"/>
      <c r="OJI49" s="19"/>
      <c r="OJJ49" s="19"/>
      <c r="OJK49" s="19"/>
      <c r="OJL49" s="19"/>
      <c r="OJM49" s="19"/>
      <c r="OJN49" s="19"/>
      <c r="OJO49" s="19"/>
      <c r="OJP49" s="19"/>
      <c r="OJQ49" s="19"/>
      <c r="OJR49" s="19"/>
      <c r="OJS49" s="19"/>
      <c r="OJT49" s="19"/>
      <c r="OJU49" s="19"/>
      <c r="OJV49" s="19"/>
      <c r="OJW49" s="19"/>
      <c r="OJX49" s="19"/>
      <c r="OJY49" s="19"/>
      <c r="OJZ49" s="19"/>
      <c r="OKA49" s="19"/>
      <c r="OKB49" s="19"/>
      <c r="OKC49" s="19"/>
      <c r="OKD49" s="19"/>
      <c r="OKE49" s="19"/>
      <c r="OKF49" s="19"/>
      <c r="OKG49" s="19"/>
      <c r="OKH49" s="19"/>
      <c r="OKI49" s="19"/>
      <c r="OKJ49" s="19"/>
      <c r="OKK49" s="19"/>
      <c r="OKL49" s="19"/>
      <c r="OKM49" s="19"/>
      <c r="OKN49" s="19"/>
      <c r="OKO49" s="19"/>
      <c r="OKP49" s="19"/>
      <c r="OKQ49" s="19"/>
      <c r="OKR49" s="19"/>
      <c r="OKS49" s="19"/>
      <c r="OKT49" s="19"/>
      <c r="OKU49" s="19"/>
      <c r="OKV49" s="19"/>
      <c r="OKW49" s="19"/>
      <c r="OKX49" s="19"/>
      <c r="OKY49" s="19"/>
      <c r="OKZ49" s="19"/>
      <c r="OLA49" s="19"/>
      <c r="OLB49" s="19"/>
      <c r="OLC49" s="19"/>
      <c r="OLD49" s="19"/>
      <c r="OLE49" s="19"/>
      <c r="OLF49" s="19"/>
      <c r="OLG49" s="19"/>
      <c r="OLH49" s="19"/>
      <c r="OLI49" s="19"/>
      <c r="OLJ49" s="19"/>
      <c r="OLK49" s="19"/>
      <c r="OLL49" s="19"/>
      <c r="OLM49" s="19"/>
      <c r="OLN49" s="19"/>
      <c r="OLO49" s="19"/>
      <c r="OLP49" s="19"/>
      <c r="OLQ49" s="19"/>
      <c r="OLR49" s="19"/>
      <c r="OLS49" s="19"/>
      <c r="OLT49" s="19"/>
      <c r="OLU49" s="19"/>
      <c r="OLV49" s="19"/>
      <c r="OLW49" s="19"/>
      <c r="OLX49" s="19"/>
      <c r="OLY49" s="19"/>
      <c r="OLZ49" s="19"/>
      <c r="OMA49" s="19"/>
      <c r="OMB49" s="19"/>
      <c r="OMC49" s="19"/>
      <c r="OMD49" s="19"/>
      <c r="OME49" s="19"/>
      <c r="OMF49" s="19"/>
      <c r="OMG49" s="19"/>
      <c r="OMH49" s="19"/>
      <c r="OMI49" s="19"/>
      <c r="OMJ49" s="19"/>
      <c r="OMK49" s="19"/>
      <c r="OML49" s="19"/>
      <c r="OMM49" s="19"/>
      <c r="OMN49" s="19"/>
      <c r="OMO49" s="19"/>
      <c r="OMP49" s="19"/>
      <c r="OMQ49" s="19"/>
      <c r="OMR49" s="19"/>
      <c r="OMS49" s="19"/>
      <c r="OMT49" s="19"/>
      <c r="OMU49" s="19"/>
      <c r="OMV49" s="19"/>
      <c r="OMW49" s="19"/>
      <c r="OMX49" s="19"/>
      <c r="OMY49" s="19"/>
      <c r="OMZ49" s="19"/>
      <c r="ONA49" s="19"/>
      <c r="ONB49" s="19"/>
      <c r="ONC49" s="19"/>
      <c r="OND49" s="19"/>
      <c r="ONE49" s="19"/>
      <c r="ONF49" s="19"/>
      <c r="ONG49" s="19"/>
      <c r="ONH49" s="19"/>
      <c r="ONI49" s="19"/>
      <c r="ONJ49" s="19"/>
      <c r="ONK49" s="19"/>
      <c r="ONL49" s="19"/>
      <c r="ONM49" s="19"/>
      <c r="ONN49" s="19"/>
      <c r="ONO49" s="19"/>
      <c r="ONP49" s="19"/>
      <c r="ONQ49" s="19"/>
      <c r="ONR49" s="19"/>
      <c r="ONS49" s="19"/>
      <c r="ONT49" s="19"/>
      <c r="ONU49" s="19"/>
      <c r="ONV49" s="19"/>
      <c r="ONW49" s="19"/>
      <c r="ONX49" s="19"/>
      <c r="ONY49" s="19"/>
      <c r="ONZ49" s="19"/>
      <c r="OOA49" s="19"/>
      <c r="OOB49" s="19"/>
      <c r="OOC49" s="19"/>
      <c r="OOD49" s="19"/>
      <c r="OOE49" s="19"/>
      <c r="OOF49" s="19"/>
      <c r="OOG49" s="19"/>
      <c r="OOH49" s="19"/>
      <c r="OOI49" s="19"/>
      <c r="OOJ49" s="19"/>
      <c r="OOK49" s="19"/>
      <c r="OOL49" s="19"/>
      <c r="OOM49" s="19"/>
      <c r="OON49" s="19"/>
      <c r="OOO49" s="19"/>
      <c r="OOP49" s="19"/>
      <c r="OOQ49" s="19"/>
      <c r="OOR49" s="19"/>
      <c r="OOS49" s="19"/>
      <c r="OOT49" s="19"/>
      <c r="OOU49" s="19"/>
      <c r="OOV49" s="19"/>
      <c r="OOW49" s="19"/>
      <c r="OOX49" s="19"/>
      <c r="OOY49" s="19"/>
      <c r="OOZ49" s="19"/>
      <c r="OPA49" s="19"/>
      <c r="OPB49" s="19"/>
      <c r="OPC49" s="19"/>
      <c r="OPD49" s="19"/>
      <c r="OPE49" s="19"/>
      <c r="OPF49" s="19"/>
      <c r="OPG49" s="19"/>
      <c r="OPH49" s="19"/>
      <c r="OPI49" s="19"/>
      <c r="OPJ49" s="19"/>
      <c r="OPK49" s="19"/>
      <c r="OPL49" s="19"/>
      <c r="OPM49" s="19"/>
      <c r="OPN49" s="19"/>
      <c r="OPO49" s="19"/>
      <c r="OPP49" s="19"/>
      <c r="OPQ49" s="19"/>
      <c r="OPR49" s="19"/>
      <c r="OPS49" s="19"/>
      <c r="OPT49" s="19"/>
      <c r="OPU49" s="19"/>
      <c r="OPV49" s="19"/>
      <c r="OPW49" s="19"/>
      <c r="OPX49" s="19"/>
      <c r="OPY49" s="19"/>
      <c r="OPZ49" s="19"/>
      <c r="OQA49" s="19"/>
      <c r="OQB49" s="19"/>
      <c r="OQC49" s="19"/>
      <c r="OQD49" s="19"/>
      <c r="OQE49" s="19"/>
      <c r="OQF49" s="19"/>
      <c r="OQG49" s="19"/>
      <c r="OQH49" s="19"/>
      <c r="OQI49" s="19"/>
      <c r="OQJ49" s="19"/>
      <c r="OQK49" s="19"/>
      <c r="OQL49" s="19"/>
      <c r="OQM49" s="19"/>
      <c r="OQN49" s="19"/>
      <c r="OQO49" s="19"/>
      <c r="OQP49" s="19"/>
      <c r="OQQ49" s="19"/>
      <c r="OQR49" s="19"/>
      <c r="OQS49" s="19"/>
      <c r="OQT49" s="19"/>
      <c r="OQU49" s="19"/>
      <c r="OQV49" s="19"/>
      <c r="OQW49" s="19"/>
      <c r="OQX49" s="19"/>
      <c r="OQY49" s="19"/>
      <c r="OQZ49" s="19"/>
      <c r="ORA49" s="19"/>
      <c r="ORB49" s="19"/>
      <c r="ORC49" s="19"/>
      <c r="ORD49" s="19"/>
      <c r="ORE49" s="19"/>
      <c r="ORF49" s="19"/>
      <c r="ORG49" s="19"/>
      <c r="ORH49" s="19"/>
      <c r="ORI49" s="19"/>
      <c r="ORJ49" s="19"/>
      <c r="ORK49" s="19"/>
      <c r="ORL49" s="19"/>
      <c r="ORM49" s="19"/>
      <c r="ORN49" s="19"/>
      <c r="ORO49" s="19"/>
      <c r="ORP49" s="19"/>
      <c r="ORQ49" s="19"/>
      <c r="ORR49" s="19"/>
      <c r="ORS49" s="19"/>
      <c r="ORT49" s="19"/>
      <c r="ORU49" s="19"/>
      <c r="ORV49" s="19"/>
      <c r="ORW49" s="19"/>
      <c r="ORX49" s="19"/>
      <c r="ORY49" s="19"/>
      <c r="ORZ49" s="19"/>
      <c r="OSA49" s="19"/>
      <c r="OSB49" s="19"/>
      <c r="OSC49" s="19"/>
      <c r="OSD49" s="19"/>
      <c r="OSE49" s="19"/>
      <c r="OSF49" s="19"/>
      <c r="OSG49" s="19"/>
      <c r="OSH49" s="19"/>
      <c r="OSI49" s="19"/>
      <c r="OSJ49" s="19"/>
      <c r="OSK49" s="19"/>
      <c r="OSL49" s="19"/>
      <c r="OSM49" s="19"/>
      <c r="OSN49" s="19"/>
      <c r="OSO49" s="19"/>
      <c r="OSP49" s="19"/>
      <c r="OSQ49" s="19"/>
      <c r="OSR49" s="19"/>
      <c r="OSS49" s="19"/>
      <c r="OST49" s="19"/>
      <c r="OSU49" s="19"/>
      <c r="OSV49" s="19"/>
      <c r="OSW49" s="19"/>
      <c r="OSX49" s="19"/>
      <c r="OSY49" s="19"/>
      <c r="OSZ49" s="19"/>
      <c r="OTA49" s="19"/>
      <c r="OTB49" s="19"/>
      <c r="OTC49" s="19"/>
      <c r="OTD49" s="19"/>
      <c r="OTE49" s="19"/>
      <c r="OTF49" s="19"/>
      <c r="OTG49" s="19"/>
      <c r="OTH49" s="19"/>
      <c r="OTI49" s="19"/>
      <c r="OTJ49" s="19"/>
      <c r="OTK49" s="19"/>
      <c r="OTL49" s="19"/>
      <c r="OTM49" s="19"/>
      <c r="OTN49" s="19"/>
      <c r="OTO49" s="19"/>
      <c r="OTP49" s="19"/>
      <c r="OTQ49" s="19"/>
      <c r="OTR49" s="19"/>
      <c r="OTS49" s="19"/>
      <c r="OTT49" s="19"/>
      <c r="OTU49" s="19"/>
      <c r="OTV49" s="19"/>
      <c r="OTW49" s="19"/>
      <c r="OTX49" s="19"/>
      <c r="OTY49" s="19"/>
      <c r="OTZ49" s="19"/>
      <c r="OUA49" s="19"/>
      <c r="OUB49" s="19"/>
      <c r="OUC49" s="19"/>
      <c r="OUD49" s="19"/>
      <c r="OUE49" s="19"/>
      <c r="OUF49" s="19"/>
      <c r="OUG49" s="19"/>
      <c r="OUH49" s="19"/>
      <c r="OUI49" s="19"/>
      <c r="OUJ49" s="19"/>
      <c r="OUK49" s="19"/>
      <c r="OUL49" s="19"/>
      <c r="OUM49" s="19"/>
      <c r="OUN49" s="19"/>
      <c r="OUO49" s="19"/>
      <c r="OUP49" s="19"/>
      <c r="OUQ49" s="19"/>
      <c r="OUR49" s="19"/>
      <c r="OUS49" s="19"/>
      <c r="OUT49" s="19"/>
      <c r="OUU49" s="19"/>
      <c r="OUV49" s="19"/>
      <c r="OUW49" s="19"/>
      <c r="OUX49" s="19"/>
      <c r="OUY49" s="19"/>
      <c r="OUZ49" s="19"/>
      <c r="OVA49" s="19"/>
      <c r="OVB49" s="19"/>
      <c r="OVC49" s="19"/>
      <c r="OVD49" s="19"/>
      <c r="OVE49" s="19"/>
      <c r="OVF49" s="19"/>
      <c r="OVG49" s="19"/>
      <c r="OVH49" s="19"/>
      <c r="OVI49" s="19"/>
      <c r="OVJ49" s="19"/>
      <c r="OVK49" s="19"/>
      <c r="OVL49" s="19"/>
      <c r="OVM49" s="19"/>
      <c r="OVN49" s="19"/>
      <c r="OVO49" s="19"/>
      <c r="OVP49" s="19"/>
      <c r="OVQ49" s="19"/>
      <c r="OVR49" s="19"/>
      <c r="OVS49" s="19"/>
      <c r="OVT49" s="19"/>
      <c r="OVU49" s="19"/>
      <c r="OVV49" s="19"/>
      <c r="OVW49" s="19"/>
      <c r="OVX49" s="19"/>
      <c r="OVY49" s="19"/>
      <c r="OVZ49" s="19"/>
      <c r="OWA49" s="19"/>
      <c r="OWB49" s="19"/>
      <c r="OWC49" s="19"/>
      <c r="OWD49" s="19"/>
      <c r="OWE49" s="19"/>
      <c r="OWF49" s="19"/>
      <c r="OWG49" s="19"/>
      <c r="OWH49" s="19"/>
      <c r="OWI49" s="19"/>
      <c r="OWJ49" s="19"/>
      <c r="OWK49" s="19"/>
      <c r="OWL49" s="19"/>
      <c r="OWM49" s="19"/>
      <c r="OWN49" s="19"/>
      <c r="OWO49" s="19"/>
      <c r="OWP49" s="19"/>
      <c r="OWQ49" s="19"/>
      <c r="OWR49" s="19"/>
      <c r="OWS49" s="19"/>
      <c r="OWT49" s="19"/>
      <c r="OWU49" s="19"/>
      <c r="OWV49" s="19"/>
      <c r="OWW49" s="19"/>
      <c r="OWX49" s="19"/>
      <c r="OWY49" s="19"/>
      <c r="OWZ49" s="19"/>
      <c r="OXA49" s="19"/>
      <c r="OXB49" s="19"/>
      <c r="OXC49" s="19"/>
      <c r="OXD49" s="19"/>
      <c r="OXE49" s="19"/>
      <c r="OXF49" s="19"/>
      <c r="OXG49" s="19"/>
      <c r="OXH49" s="19"/>
      <c r="OXI49" s="19"/>
      <c r="OXJ49" s="19"/>
      <c r="OXK49" s="19"/>
      <c r="OXL49" s="19"/>
      <c r="OXM49" s="19"/>
      <c r="OXN49" s="19"/>
      <c r="OXO49" s="19"/>
      <c r="OXP49" s="19"/>
      <c r="OXQ49" s="19"/>
      <c r="OXR49" s="19"/>
      <c r="OXS49" s="19"/>
      <c r="OXT49" s="19"/>
      <c r="OXU49" s="19"/>
      <c r="OXV49" s="19"/>
      <c r="OXW49" s="19"/>
      <c r="OXX49" s="19"/>
      <c r="OXY49" s="19"/>
      <c r="OXZ49" s="19"/>
      <c r="OYA49" s="19"/>
      <c r="OYB49" s="19"/>
      <c r="OYC49" s="19"/>
      <c r="OYD49" s="19"/>
      <c r="OYE49" s="19"/>
      <c r="OYF49" s="19"/>
      <c r="OYG49" s="19"/>
      <c r="OYH49" s="19"/>
      <c r="OYI49" s="19"/>
      <c r="OYJ49" s="19"/>
      <c r="OYK49" s="19"/>
      <c r="OYL49" s="19"/>
      <c r="OYM49" s="19"/>
      <c r="OYN49" s="19"/>
      <c r="OYO49" s="19"/>
      <c r="OYP49" s="19"/>
      <c r="OYQ49" s="19"/>
      <c r="OYR49" s="19"/>
      <c r="OYS49" s="19"/>
      <c r="OYT49" s="19"/>
      <c r="OYU49" s="19"/>
      <c r="OYV49" s="19"/>
      <c r="OYW49" s="19"/>
      <c r="OYX49" s="19"/>
      <c r="OYY49" s="19"/>
      <c r="OYZ49" s="19"/>
      <c r="OZA49" s="19"/>
      <c r="OZB49" s="19"/>
      <c r="OZC49" s="19"/>
      <c r="OZD49" s="19"/>
      <c r="OZE49" s="19"/>
      <c r="OZF49" s="19"/>
      <c r="OZG49" s="19"/>
      <c r="OZH49" s="19"/>
      <c r="OZI49" s="19"/>
      <c r="OZJ49" s="19"/>
      <c r="OZK49" s="19"/>
      <c r="OZL49" s="19"/>
      <c r="OZM49" s="19"/>
      <c r="OZN49" s="19"/>
      <c r="OZO49" s="19"/>
      <c r="OZP49" s="19"/>
      <c r="OZQ49" s="19"/>
      <c r="OZR49" s="19"/>
      <c r="OZS49" s="19"/>
      <c r="OZT49" s="19"/>
      <c r="OZU49" s="19"/>
      <c r="OZV49" s="19"/>
      <c r="OZW49" s="19"/>
      <c r="OZX49" s="19"/>
      <c r="OZY49" s="19"/>
      <c r="OZZ49" s="19"/>
      <c r="PAA49" s="19"/>
      <c r="PAB49" s="19"/>
      <c r="PAC49" s="19"/>
      <c r="PAD49" s="19"/>
      <c r="PAE49" s="19"/>
      <c r="PAF49" s="19"/>
      <c r="PAG49" s="19"/>
      <c r="PAH49" s="19"/>
      <c r="PAI49" s="19"/>
      <c r="PAJ49" s="19"/>
      <c r="PAK49" s="19"/>
      <c r="PAL49" s="19"/>
      <c r="PAM49" s="19"/>
      <c r="PAN49" s="19"/>
      <c r="PAO49" s="19"/>
      <c r="PAP49" s="19"/>
      <c r="PAQ49" s="19"/>
      <c r="PAR49" s="19"/>
      <c r="PAS49" s="19"/>
      <c r="PAT49" s="19"/>
      <c r="PAU49" s="19"/>
      <c r="PAV49" s="19"/>
      <c r="PAW49" s="19"/>
      <c r="PAX49" s="19"/>
      <c r="PAY49" s="19"/>
      <c r="PAZ49" s="19"/>
      <c r="PBA49" s="19"/>
      <c r="PBB49" s="19"/>
      <c r="PBC49" s="19"/>
      <c r="PBD49" s="19"/>
      <c r="PBE49" s="19"/>
      <c r="PBF49" s="19"/>
      <c r="PBG49" s="19"/>
      <c r="PBH49" s="19"/>
      <c r="PBI49" s="19"/>
      <c r="PBJ49" s="19"/>
      <c r="PBK49" s="19"/>
      <c r="PBL49" s="19"/>
      <c r="PBM49" s="19"/>
      <c r="PBN49" s="19"/>
      <c r="PBO49" s="19"/>
      <c r="PBP49" s="19"/>
      <c r="PBQ49" s="19"/>
      <c r="PBR49" s="19"/>
      <c r="PBS49" s="19"/>
      <c r="PBT49" s="19"/>
      <c r="PBU49" s="19"/>
      <c r="PBV49" s="19"/>
      <c r="PBW49" s="19"/>
      <c r="PBX49" s="19"/>
      <c r="PBY49" s="19"/>
      <c r="PBZ49" s="19"/>
      <c r="PCA49" s="19"/>
      <c r="PCB49" s="19"/>
      <c r="PCC49" s="19"/>
      <c r="PCD49" s="19"/>
      <c r="PCE49" s="19"/>
      <c r="PCF49" s="19"/>
      <c r="PCG49" s="19"/>
      <c r="PCH49" s="19"/>
      <c r="PCI49" s="19"/>
      <c r="PCJ49" s="19"/>
      <c r="PCK49" s="19"/>
      <c r="PCL49" s="19"/>
      <c r="PCM49" s="19"/>
      <c r="PCN49" s="19"/>
      <c r="PCO49" s="19"/>
      <c r="PCP49" s="19"/>
      <c r="PCQ49" s="19"/>
      <c r="PCR49" s="19"/>
      <c r="PCS49" s="19"/>
      <c r="PCT49" s="19"/>
      <c r="PCU49" s="19"/>
      <c r="PCV49" s="19"/>
      <c r="PCW49" s="19"/>
      <c r="PCX49" s="19"/>
      <c r="PCY49" s="19"/>
      <c r="PCZ49" s="19"/>
      <c r="PDA49" s="19"/>
      <c r="PDB49" s="19"/>
      <c r="PDC49" s="19"/>
      <c r="PDD49" s="19"/>
      <c r="PDE49" s="19"/>
      <c r="PDF49" s="19"/>
      <c r="PDG49" s="19"/>
      <c r="PDH49" s="19"/>
      <c r="PDI49" s="19"/>
      <c r="PDJ49" s="19"/>
      <c r="PDK49" s="19"/>
      <c r="PDL49" s="19"/>
      <c r="PDM49" s="19"/>
      <c r="PDN49" s="19"/>
      <c r="PDO49" s="19"/>
      <c r="PDP49" s="19"/>
      <c r="PDQ49" s="19"/>
      <c r="PDR49" s="19"/>
      <c r="PDS49" s="19"/>
      <c r="PDT49" s="19"/>
      <c r="PDU49" s="19"/>
      <c r="PDV49" s="19"/>
      <c r="PDW49" s="19"/>
      <c r="PDX49" s="19"/>
      <c r="PDY49" s="19"/>
      <c r="PDZ49" s="19"/>
      <c r="PEA49" s="19"/>
      <c r="PEB49" s="19"/>
      <c r="PEC49" s="19"/>
      <c r="PED49" s="19"/>
      <c r="PEE49" s="19"/>
      <c r="PEF49" s="19"/>
      <c r="PEG49" s="19"/>
      <c r="PEH49" s="19"/>
      <c r="PEI49" s="19"/>
      <c r="PEJ49" s="19"/>
      <c r="PEK49" s="19"/>
      <c r="PEL49" s="19"/>
      <c r="PEM49" s="19"/>
      <c r="PEN49" s="19"/>
      <c r="PEO49" s="19"/>
      <c r="PEP49" s="19"/>
      <c r="PEQ49" s="19"/>
      <c r="PER49" s="19"/>
      <c r="PES49" s="19"/>
      <c r="PET49" s="19"/>
      <c r="PEU49" s="19"/>
      <c r="PEV49" s="19"/>
      <c r="PEW49" s="19"/>
      <c r="PEX49" s="19"/>
      <c r="PEY49" s="19"/>
      <c r="PEZ49" s="19"/>
      <c r="PFA49" s="19"/>
      <c r="PFB49" s="19"/>
      <c r="PFC49" s="19"/>
      <c r="PFD49" s="19"/>
      <c r="PFE49" s="19"/>
      <c r="PFF49" s="19"/>
      <c r="PFG49" s="19"/>
      <c r="PFH49" s="19"/>
      <c r="PFI49" s="19"/>
      <c r="PFJ49" s="19"/>
      <c r="PFK49" s="19"/>
      <c r="PFL49" s="19"/>
      <c r="PFM49" s="19"/>
      <c r="PFN49" s="19"/>
      <c r="PFO49" s="19"/>
      <c r="PFP49" s="19"/>
      <c r="PFQ49" s="19"/>
      <c r="PFR49" s="19"/>
      <c r="PFS49" s="19"/>
      <c r="PFT49" s="19"/>
      <c r="PFU49" s="19"/>
      <c r="PFV49" s="19"/>
      <c r="PFW49" s="19"/>
      <c r="PFX49" s="19"/>
      <c r="PFY49" s="19"/>
      <c r="PFZ49" s="19"/>
      <c r="PGA49" s="19"/>
      <c r="PGB49" s="19"/>
      <c r="PGC49" s="19"/>
      <c r="PGD49" s="19"/>
      <c r="PGE49" s="19"/>
      <c r="PGF49" s="19"/>
      <c r="PGG49" s="19"/>
      <c r="PGH49" s="19"/>
      <c r="PGI49" s="19"/>
      <c r="PGJ49" s="19"/>
      <c r="PGK49" s="19"/>
      <c r="PGL49" s="19"/>
      <c r="PGM49" s="19"/>
      <c r="PGN49" s="19"/>
      <c r="PGO49" s="19"/>
      <c r="PGP49" s="19"/>
      <c r="PGQ49" s="19"/>
      <c r="PGR49" s="19"/>
      <c r="PGS49" s="19"/>
      <c r="PGT49" s="19"/>
      <c r="PGU49" s="19"/>
      <c r="PGV49" s="19"/>
      <c r="PGW49" s="19"/>
      <c r="PGX49" s="19"/>
      <c r="PGY49" s="19"/>
      <c r="PGZ49" s="19"/>
      <c r="PHA49" s="19"/>
      <c r="PHB49" s="19"/>
      <c r="PHC49" s="19"/>
      <c r="PHD49" s="19"/>
      <c r="PHE49" s="19"/>
      <c r="PHF49" s="19"/>
      <c r="PHG49" s="19"/>
      <c r="PHH49" s="19"/>
      <c r="PHI49" s="19"/>
      <c r="PHJ49" s="19"/>
      <c r="PHK49" s="19"/>
      <c r="PHL49" s="19"/>
      <c r="PHM49" s="19"/>
      <c r="PHN49" s="19"/>
      <c r="PHO49" s="19"/>
      <c r="PHP49" s="19"/>
      <c r="PHQ49" s="19"/>
      <c r="PHR49" s="19"/>
      <c r="PHS49" s="19"/>
      <c r="PHT49" s="19"/>
      <c r="PHU49" s="19"/>
      <c r="PHV49" s="19"/>
      <c r="PHW49" s="19"/>
      <c r="PHX49" s="19"/>
      <c r="PHY49" s="19"/>
      <c r="PHZ49" s="19"/>
      <c r="PIA49" s="19"/>
      <c r="PIB49" s="19"/>
      <c r="PIC49" s="19"/>
      <c r="PID49" s="19"/>
      <c r="PIE49" s="19"/>
      <c r="PIF49" s="19"/>
      <c r="PIG49" s="19"/>
      <c r="PIH49" s="19"/>
      <c r="PII49" s="19"/>
      <c r="PIJ49" s="19"/>
      <c r="PIK49" s="19"/>
      <c r="PIL49" s="19"/>
      <c r="PIM49" s="19"/>
      <c r="PIN49" s="19"/>
      <c r="PIO49" s="19"/>
      <c r="PIP49" s="19"/>
      <c r="PIQ49" s="19"/>
      <c r="PIR49" s="19"/>
      <c r="PIS49" s="19"/>
      <c r="PIT49" s="19"/>
      <c r="PIU49" s="19"/>
      <c r="PIV49" s="19"/>
      <c r="PIW49" s="19"/>
      <c r="PIX49" s="19"/>
      <c r="PIY49" s="19"/>
      <c r="PIZ49" s="19"/>
      <c r="PJA49" s="19"/>
      <c r="PJB49" s="19"/>
      <c r="PJC49" s="19"/>
      <c r="PJD49" s="19"/>
      <c r="PJE49" s="19"/>
      <c r="PJF49" s="19"/>
      <c r="PJG49" s="19"/>
      <c r="PJH49" s="19"/>
      <c r="PJI49" s="19"/>
      <c r="PJJ49" s="19"/>
      <c r="PJK49" s="19"/>
      <c r="PJL49" s="19"/>
      <c r="PJM49" s="19"/>
      <c r="PJN49" s="19"/>
      <c r="PJO49" s="19"/>
      <c r="PJP49" s="19"/>
      <c r="PJQ49" s="19"/>
      <c r="PJR49" s="19"/>
      <c r="PJS49" s="19"/>
      <c r="PJT49" s="19"/>
      <c r="PJU49" s="19"/>
      <c r="PJV49" s="19"/>
      <c r="PJW49" s="19"/>
      <c r="PJX49" s="19"/>
      <c r="PJY49" s="19"/>
      <c r="PJZ49" s="19"/>
      <c r="PKA49" s="19"/>
      <c r="PKB49" s="19"/>
      <c r="PKC49" s="19"/>
      <c r="PKD49" s="19"/>
      <c r="PKE49" s="19"/>
      <c r="PKF49" s="19"/>
      <c r="PKG49" s="19"/>
      <c r="PKH49" s="19"/>
      <c r="PKI49" s="19"/>
      <c r="PKJ49" s="19"/>
      <c r="PKK49" s="19"/>
      <c r="PKL49" s="19"/>
      <c r="PKM49" s="19"/>
      <c r="PKN49" s="19"/>
      <c r="PKO49" s="19"/>
      <c r="PKP49" s="19"/>
      <c r="PKQ49" s="19"/>
      <c r="PKR49" s="19"/>
      <c r="PKS49" s="19"/>
      <c r="PKT49" s="19"/>
      <c r="PKU49" s="19"/>
      <c r="PKV49" s="19"/>
      <c r="PKW49" s="19"/>
      <c r="PKX49" s="19"/>
      <c r="PKY49" s="19"/>
      <c r="PKZ49" s="19"/>
      <c r="PLA49" s="19"/>
      <c r="PLB49" s="19"/>
      <c r="PLC49" s="19"/>
      <c r="PLD49" s="19"/>
      <c r="PLE49" s="19"/>
      <c r="PLF49" s="19"/>
      <c r="PLG49" s="19"/>
      <c r="PLH49" s="19"/>
      <c r="PLI49" s="19"/>
      <c r="PLJ49" s="19"/>
      <c r="PLK49" s="19"/>
      <c r="PLL49" s="19"/>
      <c r="PLM49" s="19"/>
      <c r="PLN49" s="19"/>
      <c r="PLO49" s="19"/>
      <c r="PLP49" s="19"/>
      <c r="PLQ49" s="19"/>
      <c r="PLR49" s="19"/>
      <c r="PLS49" s="19"/>
      <c r="PLT49" s="19"/>
      <c r="PLU49" s="19"/>
      <c r="PLV49" s="19"/>
      <c r="PLW49" s="19"/>
      <c r="PLX49" s="19"/>
      <c r="PLY49" s="19"/>
      <c r="PLZ49" s="19"/>
      <c r="PMA49" s="19"/>
      <c r="PMB49" s="19"/>
      <c r="PMC49" s="19"/>
      <c r="PMD49" s="19"/>
      <c r="PME49" s="19"/>
      <c r="PMF49" s="19"/>
      <c r="PMG49" s="19"/>
      <c r="PMH49" s="19"/>
      <c r="PMI49" s="19"/>
      <c r="PMJ49" s="19"/>
      <c r="PMK49" s="19"/>
      <c r="PML49" s="19"/>
      <c r="PMM49" s="19"/>
      <c r="PMN49" s="19"/>
      <c r="PMO49" s="19"/>
      <c r="PMP49" s="19"/>
      <c r="PMQ49" s="19"/>
      <c r="PMR49" s="19"/>
      <c r="PMS49" s="19"/>
      <c r="PMT49" s="19"/>
      <c r="PMU49" s="19"/>
      <c r="PMV49" s="19"/>
      <c r="PMW49" s="19"/>
      <c r="PMX49" s="19"/>
      <c r="PMY49" s="19"/>
      <c r="PMZ49" s="19"/>
      <c r="PNA49" s="19"/>
      <c r="PNB49" s="19"/>
      <c r="PNC49" s="19"/>
      <c r="PND49" s="19"/>
      <c r="PNE49" s="19"/>
      <c r="PNF49" s="19"/>
      <c r="PNG49" s="19"/>
      <c r="PNH49" s="19"/>
      <c r="PNI49" s="19"/>
      <c r="PNJ49" s="19"/>
      <c r="PNK49" s="19"/>
      <c r="PNL49" s="19"/>
      <c r="PNM49" s="19"/>
      <c r="PNN49" s="19"/>
      <c r="PNO49" s="19"/>
      <c r="PNP49" s="19"/>
      <c r="PNQ49" s="19"/>
      <c r="PNR49" s="19"/>
      <c r="PNS49" s="19"/>
      <c r="PNT49" s="19"/>
      <c r="PNU49" s="19"/>
      <c r="PNV49" s="19"/>
      <c r="PNW49" s="19"/>
      <c r="PNX49" s="19"/>
      <c r="PNY49" s="19"/>
      <c r="PNZ49" s="19"/>
      <c r="POA49" s="19"/>
      <c r="POB49" s="19"/>
      <c r="POC49" s="19"/>
      <c r="POD49" s="19"/>
      <c r="POE49" s="19"/>
      <c r="POF49" s="19"/>
      <c r="POG49" s="19"/>
      <c r="POH49" s="19"/>
      <c r="POI49" s="19"/>
      <c r="POJ49" s="19"/>
      <c r="POK49" s="19"/>
      <c r="POL49" s="19"/>
      <c r="POM49" s="19"/>
      <c r="PON49" s="19"/>
      <c r="POO49" s="19"/>
      <c r="POP49" s="19"/>
      <c r="POQ49" s="19"/>
      <c r="POR49" s="19"/>
      <c r="POS49" s="19"/>
      <c r="POT49" s="19"/>
      <c r="POU49" s="19"/>
      <c r="POV49" s="19"/>
      <c r="POW49" s="19"/>
      <c r="POX49" s="19"/>
      <c r="POY49" s="19"/>
      <c r="POZ49" s="19"/>
      <c r="PPA49" s="19"/>
      <c r="PPB49" s="19"/>
      <c r="PPC49" s="19"/>
      <c r="PPD49" s="19"/>
      <c r="PPE49" s="19"/>
      <c r="PPF49" s="19"/>
      <c r="PPG49" s="19"/>
      <c r="PPH49" s="19"/>
      <c r="PPI49" s="19"/>
      <c r="PPJ49" s="19"/>
      <c r="PPK49" s="19"/>
      <c r="PPL49" s="19"/>
      <c r="PPM49" s="19"/>
      <c r="PPN49" s="19"/>
      <c r="PPO49" s="19"/>
      <c r="PPP49" s="19"/>
      <c r="PPQ49" s="19"/>
      <c r="PPR49" s="19"/>
      <c r="PPS49" s="19"/>
      <c r="PPT49" s="19"/>
      <c r="PPU49" s="19"/>
      <c r="PPV49" s="19"/>
      <c r="PPW49" s="19"/>
      <c r="PPX49" s="19"/>
      <c r="PPY49" s="19"/>
      <c r="PPZ49" s="19"/>
      <c r="PQA49" s="19"/>
      <c r="PQB49" s="19"/>
      <c r="PQC49" s="19"/>
      <c r="PQD49" s="19"/>
      <c r="PQE49" s="19"/>
      <c r="PQF49" s="19"/>
      <c r="PQG49" s="19"/>
      <c r="PQH49" s="19"/>
      <c r="PQI49" s="19"/>
      <c r="PQJ49" s="19"/>
      <c r="PQK49" s="19"/>
      <c r="PQL49" s="19"/>
      <c r="PQM49" s="19"/>
      <c r="PQN49" s="19"/>
      <c r="PQO49" s="19"/>
      <c r="PQP49" s="19"/>
      <c r="PQQ49" s="19"/>
      <c r="PQR49" s="19"/>
      <c r="PQS49" s="19"/>
      <c r="PQT49" s="19"/>
      <c r="PQU49" s="19"/>
      <c r="PQV49" s="19"/>
      <c r="PQW49" s="19"/>
      <c r="PQX49" s="19"/>
      <c r="PQY49" s="19"/>
      <c r="PQZ49" s="19"/>
      <c r="PRA49" s="19"/>
      <c r="PRB49" s="19"/>
      <c r="PRC49" s="19"/>
      <c r="PRD49" s="19"/>
      <c r="PRE49" s="19"/>
      <c r="PRF49" s="19"/>
      <c r="PRG49" s="19"/>
      <c r="PRH49" s="19"/>
      <c r="PRI49" s="19"/>
      <c r="PRJ49" s="19"/>
      <c r="PRK49" s="19"/>
      <c r="PRL49" s="19"/>
      <c r="PRM49" s="19"/>
      <c r="PRN49" s="19"/>
      <c r="PRO49" s="19"/>
      <c r="PRP49" s="19"/>
      <c r="PRQ49" s="19"/>
      <c r="PRR49" s="19"/>
      <c r="PRS49" s="19"/>
      <c r="PRT49" s="19"/>
      <c r="PRU49" s="19"/>
      <c r="PRV49" s="19"/>
      <c r="PRW49" s="19"/>
      <c r="PRX49" s="19"/>
      <c r="PRY49" s="19"/>
      <c r="PRZ49" s="19"/>
      <c r="PSA49" s="19"/>
      <c r="PSB49" s="19"/>
      <c r="PSC49" s="19"/>
      <c r="PSD49" s="19"/>
      <c r="PSE49" s="19"/>
      <c r="PSF49" s="19"/>
      <c r="PSG49" s="19"/>
      <c r="PSH49" s="19"/>
      <c r="PSI49" s="19"/>
      <c r="PSJ49" s="19"/>
      <c r="PSK49" s="19"/>
      <c r="PSL49" s="19"/>
      <c r="PSM49" s="19"/>
      <c r="PSN49" s="19"/>
      <c r="PSO49" s="19"/>
      <c r="PSP49" s="19"/>
      <c r="PSQ49" s="19"/>
      <c r="PSR49" s="19"/>
      <c r="PSS49" s="19"/>
      <c r="PST49" s="19"/>
      <c r="PSU49" s="19"/>
      <c r="PSV49" s="19"/>
      <c r="PSW49" s="19"/>
      <c r="PSX49" s="19"/>
      <c r="PSY49" s="19"/>
      <c r="PSZ49" s="19"/>
      <c r="PTA49" s="19"/>
      <c r="PTB49" s="19"/>
      <c r="PTC49" s="19"/>
      <c r="PTD49" s="19"/>
      <c r="PTE49" s="19"/>
      <c r="PTF49" s="19"/>
      <c r="PTG49" s="19"/>
      <c r="PTH49" s="19"/>
      <c r="PTI49" s="19"/>
      <c r="PTJ49" s="19"/>
      <c r="PTK49" s="19"/>
      <c r="PTL49" s="19"/>
      <c r="PTM49" s="19"/>
      <c r="PTN49" s="19"/>
      <c r="PTO49" s="19"/>
      <c r="PTP49" s="19"/>
      <c r="PTQ49" s="19"/>
      <c r="PTR49" s="19"/>
      <c r="PTS49" s="19"/>
      <c r="PTT49" s="19"/>
      <c r="PTU49" s="19"/>
      <c r="PTV49" s="19"/>
      <c r="PTW49" s="19"/>
      <c r="PTX49" s="19"/>
      <c r="PTY49" s="19"/>
      <c r="PTZ49" s="19"/>
      <c r="PUA49" s="19"/>
      <c r="PUB49" s="19"/>
      <c r="PUC49" s="19"/>
      <c r="PUD49" s="19"/>
      <c r="PUE49" s="19"/>
      <c r="PUF49" s="19"/>
      <c r="PUG49" s="19"/>
      <c r="PUH49" s="19"/>
      <c r="PUI49" s="19"/>
      <c r="PUJ49" s="19"/>
      <c r="PUK49" s="19"/>
      <c r="PUL49" s="19"/>
      <c r="PUM49" s="19"/>
      <c r="PUN49" s="19"/>
      <c r="PUO49" s="19"/>
      <c r="PUP49" s="19"/>
      <c r="PUQ49" s="19"/>
      <c r="PUR49" s="19"/>
      <c r="PUS49" s="19"/>
      <c r="PUT49" s="19"/>
      <c r="PUU49" s="19"/>
      <c r="PUV49" s="19"/>
      <c r="PUW49" s="19"/>
      <c r="PUX49" s="19"/>
      <c r="PUY49" s="19"/>
      <c r="PUZ49" s="19"/>
      <c r="PVA49" s="19"/>
      <c r="PVB49" s="19"/>
      <c r="PVC49" s="19"/>
      <c r="PVD49" s="19"/>
      <c r="PVE49" s="19"/>
      <c r="PVF49" s="19"/>
      <c r="PVG49" s="19"/>
      <c r="PVH49" s="19"/>
      <c r="PVI49" s="19"/>
      <c r="PVJ49" s="19"/>
      <c r="PVK49" s="19"/>
      <c r="PVL49" s="19"/>
      <c r="PVM49" s="19"/>
      <c r="PVN49" s="19"/>
      <c r="PVO49" s="19"/>
      <c r="PVP49" s="19"/>
      <c r="PVQ49" s="19"/>
      <c r="PVR49" s="19"/>
      <c r="PVS49" s="19"/>
      <c r="PVT49" s="19"/>
      <c r="PVU49" s="19"/>
      <c r="PVV49" s="19"/>
      <c r="PVW49" s="19"/>
      <c r="PVX49" s="19"/>
      <c r="PVY49" s="19"/>
      <c r="PVZ49" s="19"/>
      <c r="PWA49" s="19"/>
      <c r="PWB49" s="19"/>
      <c r="PWC49" s="19"/>
      <c r="PWD49" s="19"/>
      <c r="PWE49" s="19"/>
      <c r="PWF49" s="19"/>
      <c r="PWG49" s="19"/>
      <c r="PWH49" s="19"/>
      <c r="PWI49" s="19"/>
      <c r="PWJ49" s="19"/>
      <c r="PWK49" s="19"/>
      <c r="PWL49" s="19"/>
      <c r="PWM49" s="19"/>
      <c r="PWN49" s="19"/>
      <c r="PWO49" s="19"/>
      <c r="PWP49" s="19"/>
      <c r="PWQ49" s="19"/>
      <c r="PWR49" s="19"/>
      <c r="PWS49" s="19"/>
      <c r="PWT49" s="19"/>
      <c r="PWU49" s="19"/>
      <c r="PWV49" s="19"/>
      <c r="PWW49" s="19"/>
      <c r="PWX49" s="19"/>
      <c r="PWY49" s="19"/>
      <c r="PWZ49" s="19"/>
      <c r="PXA49" s="19"/>
      <c r="PXB49" s="19"/>
      <c r="PXC49" s="19"/>
      <c r="PXD49" s="19"/>
      <c r="PXE49" s="19"/>
      <c r="PXF49" s="19"/>
      <c r="PXG49" s="19"/>
      <c r="PXH49" s="19"/>
      <c r="PXI49" s="19"/>
      <c r="PXJ49" s="19"/>
      <c r="PXK49" s="19"/>
      <c r="PXL49" s="19"/>
      <c r="PXM49" s="19"/>
      <c r="PXN49" s="19"/>
      <c r="PXO49" s="19"/>
      <c r="PXP49" s="19"/>
      <c r="PXQ49" s="19"/>
      <c r="PXR49" s="19"/>
      <c r="PXS49" s="19"/>
      <c r="PXT49" s="19"/>
      <c r="PXU49" s="19"/>
      <c r="PXV49" s="19"/>
      <c r="PXW49" s="19"/>
      <c r="PXX49" s="19"/>
      <c r="PXY49" s="19"/>
      <c r="PXZ49" s="19"/>
      <c r="PYA49" s="19"/>
      <c r="PYB49" s="19"/>
      <c r="PYC49" s="19"/>
      <c r="PYD49" s="19"/>
      <c r="PYE49" s="19"/>
      <c r="PYF49" s="19"/>
      <c r="PYG49" s="19"/>
      <c r="PYH49" s="19"/>
      <c r="PYI49" s="19"/>
      <c r="PYJ49" s="19"/>
      <c r="PYK49" s="19"/>
      <c r="PYL49" s="19"/>
      <c r="PYM49" s="19"/>
      <c r="PYN49" s="19"/>
      <c r="PYO49" s="19"/>
      <c r="PYP49" s="19"/>
      <c r="PYQ49" s="19"/>
      <c r="PYR49" s="19"/>
      <c r="PYS49" s="19"/>
      <c r="PYT49" s="19"/>
      <c r="PYU49" s="19"/>
      <c r="PYV49" s="19"/>
      <c r="PYW49" s="19"/>
      <c r="PYX49" s="19"/>
      <c r="PYY49" s="19"/>
      <c r="PYZ49" s="19"/>
      <c r="PZA49" s="19"/>
      <c r="PZB49" s="19"/>
      <c r="PZC49" s="19"/>
      <c r="PZD49" s="19"/>
      <c r="PZE49" s="19"/>
      <c r="PZF49" s="19"/>
      <c r="PZG49" s="19"/>
      <c r="PZH49" s="19"/>
      <c r="PZI49" s="19"/>
      <c r="PZJ49" s="19"/>
      <c r="PZK49" s="19"/>
      <c r="PZL49" s="19"/>
      <c r="PZM49" s="19"/>
      <c r="PZN49" s="19"/>
      <c r="PZO49" s="19"/>
      <c r="PZP49" s="19"/>
      <c r="PZQ49" s="19"/>
      <c r="PZR49" s="19"/>
      <c r="PZS49" s="19"/>
      <c r="PZT49" s="19"/>
      <c r="PZU49" s="19"/>
      <c r="PZV49" s="19"/>
      <c r="PZW49" s="19"/>
      <c r="PZX49" s="19"/>
      <c r="PZY49" s="19"/>
      <c r="PZZ49" s="19"/>
      <c r="QAA49" s="19"/>
      <c r="QAB49" s="19"/>
      <c r="QAC49" s="19"/>
      <c r="QAD49" s="19"/>
      <c r="QAE49" s="19"/>
      <c r="QAF49" s="19"/>
      <c r="QAG49" s="19"/>
      <c r="QAH49" s="19"/>
      <c r="QAI49" s="19"/>
      <c r="QAJ49" s="19"/>
      <c r="QAK49" s="19"/>
      <c r="QAL49" s="19"/>
      <c r="QAM49" s="19"/>
      <c r="QAN49" s="19"/>
      <c r="QAO49" s="19"/>
      <c r="QAP49" s="19"/>
      <c r="QAQ49" s="19"/>
      <c r="QAR49" s="19"/>
      <c r="QAS49" s="19"/>
      <c r="QAT49" s="19"/>
      <c r="QAU49" s="19"/>
      <c r="QAV49" s="19"/>
      <c r="QAW49" s="19"/>
      <c r="QAX49" s="19"/>
      <c r="QAY49" s="19"/>
      <c r="QAZ49" s="19"/>
      <c r="QBA49" s="19"/>
      <c r="QBB49" s="19"/>
      <c r="QBC49" s="19"/>
      <c r="QBD49" s="19"/>
      <c r="QBE49" s="19"/>
      <c r="QBF49" s="19"/>
      <c r="QBG49" s="19"/>
      <c r="QBH49" s="19"/>
      <c r="QBI49" s="19"/>
      <c r="QBJ49" s="19"/>
      <c r="QBK49" s="19"/>
      <c r="QBL49" s="19"/>
      <c r="QBM49" s="19"/>
      <c r="QBN49" s="19"/>
      <c r="QBO49" s="19"/>
      <c r="QBP49" s="19"/>
      <c r="QBQ49" s="19"/>
      <c r="QBR49" s="19"/>
      <c r="QBS49" s="19"/>
      <c r="QBT49" s="19"/>
      <c r="QBU49" s="19"/>
      <c r="QBV49" s="19"/>
      <c r="QBW49" s="19"/>
      <c r="QBX49" s="19"/>
      <c r="QBY49" s="19"/>
      <c r="QBZ49" s="19"/>
      <c r="QCA49" s="19"/>
      <c r="QCB49" s="19"/>
      <c r="QCC49" s="19"/>
      <c r="QCD49" s="19"/>
      <c r="QCE49" s="19"/>
      <c r="QCF49" s="19"/>
      <c r="QCG49" s="19"/>
      <c r="QCH49" s="19"/>
      <c r="QCI49" s="19"/>
      <c r="QCJ49" s="19"/>
      <c r="QCK49" s="19"/>
      <c r="QCL49" s="19"/>
      <c r="QCM49" s="19"/>
      <c r="QCN49" s="19"/>
      <c r="QCO49" s="19"/>
      <c r="QCP49" s="19"/>
      <c r="QCQ49" s="19"/>
      <c r="QCR49" s="19"/>
      <c r="QCS49" s="19"/>
      <c r="QCT49" s="19"/>
      <c r="QCU49" s="19"/>
      <c r="QCV49" s="19"/>
      <c r="QCW49" s="19"/>
      <c r="QCX49" s="19"/>
      <c r="QCY49" s="19"/>
      <c r="QCZ49" s="19"/>
      <c r="QDA49" s="19"/>
      <c r="QDB49" s="19"/>
      <c r="QDC49" s="19"/>
      <c r="QDD49" s="19"/>
      <c r="QDE49" s="19"/>
      <c r="QDF49" s="19"/>
      <c r="QDG49" s="19"/>
      <c r="QDH49" s="19"/>
      <c r="QDI49" s="19"/>
      <c r="QDJ49" s="19"/>
      <c r="QDK49" s="19"/>
      <c r="QDL49" s="19"/>
      <c r="QDM49" s="19"/>
      <c r="QDN49" s="19"/>
      <c r="QDO49" s="19"/>
      <c r="QDP49" s="19"/>
      <c r="QDQ49" s="19"/>
      <c r="QDR49" s="19"/>
      <c r="QDS49" s="19"/>
      <c r="QDT49" s="19"/>
      <c r="QDU49" s="19"/>
      <c r="QDV49" s="19"/>
      <c r="QDW49" s="19"/>
      <c r="QDX49" s="19"/>
      <c r="QDY49" s="19"/>
      <c r="QDZ49" s="19"/>
      <c r="QEA49" s="19"/>
      <c r="QEB49" s="19"/>
      <c r="QEC49" s="19"/>
      <c r="QED49" s="19"/>
      <c r="QEE49" s="19"/>
      <c r="QEF49" s="19"/>
      <c r="QEG49" s="19"/>
      <c r="QEH49" s="19"/>
      <c r="QEI49" s="19"/>
      <c r="QEJ49" s="19"/>
      <c r="QEK49" s="19"/>
      <c r="QEL49" s="19"/>
      <c r="QEM49" s="19"/>
      <c r="QEN49" s="19"/>
      <c r="QEO49" s="19"/>
      <c r="QEP49" s="19"/>
      <c r="QEQ49" s="19"/>
      <c r="QER49" s="19"/>
      <c r="QES49" s="19"/>
      <c r="QET49" s="19"/>
      <c r="QEU49" s="19"/>
      <c r="QEV49" s="19"/>
      <c r="QEW49" s="19"/>
      <c r="QEX49" s="19"/>
      <c r="QEY49" s="19"/>
      <c r="QEZ49" s="19"/>
      <c r="QFA49" s="19"/>
      <c r="QFB49" s="19"/>
      <c r="QFC49" s="19"/>
      <c r="QFD49" s="19"/>
      <c r="QFE49" s="19"/>
      <c r="QFF49" s="19"/>
      <c r="QFG49" s="19"/>
      <c r="QFH49" s="19"/>
      <c r="QFI49" s="19"/>
      <c r="QFJ49" s="19"/>
      <c r="QFK49" s="19"/>
      <c r="QFL49" s="19"/>
      <c r="QFM49" s="19"/>
      <c r="QFN49" s="19"/>
      <c r="QFO49" s="19"/>
      <c r="QFP49" s="19"/>
      <c r="QFQ49" s="19"/>
      <c r="QFR49" s="19"/>
      <c r="QFS49" s="19"/>
      <c r="QFT49" s="19"/>
      <c r="QFU49" s="19"/>
      <c r="QFV49" s="19"/>
      <c r="QFW49" s="19"/>
      <c r="QFX49" s="19"/>
      <c r="QFY49" s="19"/>
      <c r="QFZ49" s="19"/>
      <c r="QGA49" s="19"/>
      <c r="QGB49" s="19"/>
      <c r="QGC49" s="19"/>
      <c r="QGD49" s="19"/>
      <c r="QGE49" s="19"/>
      <c r="QGF49" s="19"/>
      <c r="QGG49" s="19"/>
      <c r="QGH49" s="19"/>
      <c r="QGI49" s="19"/>
      <c r="QGJ49" s="19"/>
      <c r="QGK49" s="19"/>
      <c r="QGL49" s="19"/>
      <c r="QGM49" s="19"/>
      <c r="QGN49" s="19"/>
      <c r="QGO49" s="19"/>
      <c r="QGP49" s="19"/>
      <c r="QGQ49" s="19"/>
      <c r="QGR49" s="19"/>
      <c r="QGS49" s="19"/>
      <c r="QGT49" s="19"/>
      <c r="QGU49" s="19"/>
      <c r="QGV49" s="19"/>
      <c r="QGW49" s="19"/>
      <c r="QGX49" s="19"/>
      <c r="QGY49" s="19"/>
      <c r="QGZ49" s="19"/>
      <c r="QHA49" s="19"/>
      <c r="QHB49" s="19"/>
      <c r="QHC49" s="19"/>
      <c r="QHD49" s="19"/>
      <c r="QHE49" s="19"/>
      <c r="QHF49" s="19"/>
      <c r="QHG49" s="19"/>
      <c r="QHH49" s="19"/>
      <c r="QHI49" s="19"/>
      <c r="QHJ49" s="19"/>
      <c r="QHK49" s="19"/>
      <c r="QHL49" s="19"/>
      <c r="QHM49" s="19"/>
      <c r="QHN49" s="19"/>
      <c r="QHO49" s="19"/>
      <c r="QHP49" s="19"/>
      <c r="QHQ49" s="19"/>
      <c r="QHR49" s="19"/>
      <c r="QHS49" s="19"/>
      <c r="QHT49" s="19"/>
      <c r="QHU49" s="19"/>
      <c r="QHV49" s="19"/>
      <c r="QHW49" s="19"/>
      <c r="QHX49" s="19"/>
      <c r="QHY49" s="19"/>
      <c r="QHZ49" s="19"/>
      <c r="QIA49" s="19"/>
      <c r="QIB49" s="19"/>
      <c r="QIC49" s="19"/>
      <c r="QID49" s="19"/>
      <c r="QIE49" s="19"/>
      <c r="QIF49" s="19"/>
      <c r="QIG49" s="19"/>
      <c r="QIH49" s="19"/>
      <c r="QII49" s="19"/>
      <c r="QIJ49" s="19"/>
      <c r="QIK49" s="19"/>
      <c r="QIL49" s="19"/>
      <c r="QIM49" s="19"/>
      <c r="QIN49" s="19"/>
      <c r="QIO49" s="19"/>
      <c r="QIP49" s="19"/>
      <c r="QIQ49" s="19"/>
      <c r="QIR49" s="19"/>
      <c r="QIS49" s="19"/>
      <c r="QIT49" s="19"/>
      <c r="QIU49" s="19"/>
      <c r="QIV49" s="19"/>
      <c r="QIW49" s="19"/>
      <c r="QIX49" s="19"/>
      <c r="QIY49" s="19"/>
      <c r="QIZ49" s="19"/>
      <c r="QJA49" s="19"/>
      <c r="QJB49" s="19"/>
      <c r="QJC49" s="19"/>
      <c r="QJD49" s="19"/>
      <c r="QJE49" s="19"/>
      <c r="QJF49" s="19"/>
      <c r="QJG49" s="19"/>
      <c r="QJH49" s="19"/>
      <c r="QJI49" s="19"/>
      <c r="QJJ49" s="19"/>
      <c r="QJK49" s="19"/>
      <c r="QJL49" s="19"/>
      <c r="QJM49" s="19"/>
      <c r="QJN49" s="19"/>
      <c r="QJO49" s="19"/>
      <c r="QJP49" s="19"/>
      <c r="QJQ49" s="19"/>
      <c r="QJR49" s="19"/>
      <c r="QJS49" s="19"/>
      <c r="QJT49" s="19"/>
      <c r="QJU49" s="19"/>
      <c r="QJV49" s="19"/>
      <c r="QJW49" s="19"/>
      <c r="QJX49" s="19"/>
      <c r="QJY49" s="19"/>
      <c r="QJZ49" s="19"/>
      <c r="QKA49" s="19"/>
      <c r="QKB49" s="19"/>
      <c r="QKC49" s="19"/>
      <c r="QKD49" s="19"/>
      <c r="QKE49" s="19"/>
      <c r="QKF49" s="19"/>
      <c r="QKG49" s="19"/>
      <c r="QKH49" s="19"/>
      <c r="QKI49" s="19"/>
      <c r="QKJ49" s="19"/>
      <c r="QKK49" s="19"/>
      <c r="QKL49" s="19"/>
      <c r="QKM49" s="19"/>
      <c r="QKN49" s="19"/>
      <c r="QKO49" s="19"/>
      <c r="QKP49" s="19"/>
      <c r="QKQ49" s="19"/>
      <c r="QKR49" s="19"/>
      <c r="QKS49" s="19"/>
      <c r="QKT49" s="19"/>
      <c r="QKU49" s="19"/>
      <c r="QKV49" s="19"/>
      <c r="QKW49" s="19"/>
      <c r="QKX49" s="19"/>
      <c r="QKY49" s="19"/>
      <c r="QKZ49" s="19"/>
      <c r="QLA49" s="19"/>
      <c r="QLB49" s="19"/>
      <c r="QLC49" s="19"/>
      <c r="QLD49" s="19"/>
      <c r="QLE49" s="19"/>
      <c r="QLF49" s="19"/>
      <c r="QLG49" s="19"/>
      <c r="QLH49" s="19"/>
      <c r="QLI49" s="19"/>
      <c r="QLJ49" s="19"/>
      <c r="QLK49" s="19"/>
      <c r="QLL49" s="19"/>
      <c r="QLM49" s="19"/>
      <c r="QLN49" s="19"/>
      <c r="QLO49" s="19"/>
      <c r="QLP49" s="19"/>
      <c r="QLQ49" s="19"/>
      <c r="QLR49" s="19"/>
      <c r="QLS49" s="19"/>
      <c r="QLT49" s="19"/>
      <c r="QLU49" s="19"/>
      <c r="QLV49" s="19"/>
      <c r="QLW49" s="19"/>
      <c r="QLX49" s="19"/>
      <c r="QLY49" s="19"/>
      <c r="QLZ49" s="19"/>
      <c r="QMA49" s="19"/>
      <c r="QMB49" s="19"/>
      <c r="QMC49" s="19"/>
      <c r="QMD49" s="19"/>
      <c r="QME49" s="19"/>
      <c r="QMF49" s="19"/>
      <c r="QMG49" s="19"/>
      <c r="QMH49" s="19"/>
      <c r="QMI49" s="19"/>
      <c r="QMJ49" s="19"/>
      <c r="QMK49" s="19"/>
      <c r="QML49" s="19"/>
      <c r="QMM49" s="19"/>
      <c r="QMN49" s="19"/>
      <c r="QMO49" s="19"/>
      <c r="QMP49" s="19"/>
      <c r="QMQ49" s="19"/>
      <c r="QMR49" s="19"/>
      <c r="QMS49" s="19"/>
      <c r="QMT49" s="19"/>
      <c r="QMU49" s="19"/>
      <c r="QMV49" s="19"/>
      <c r="QMW49" s="19"/>
      <c r="QMX49" s="19"/>
      <c r="QMY49" s="19"/>
      <c r="QMZ49" s="19"/>
      <c r="QNA49" s="19"/>
      <c r="QNB49" s="19"/>
      <c r="QNC49" s="19"/>
      <c r="QND49" s="19"/>
      <c r="QNE49" s="19"/>
      <c r="QNF49" s="19"/>
      <c r="QNG49" s="19"/>
      <c r="QNH49" s="19"/>
      <c r="QNI49" s="19"/>
      <c r="QNJ49" s="19"/>
      <c r="QNK49" s="19"/>
      <c r="QNL49" s="19"/>
      <c r="QNM49" s="19"/>
      <c r="QNN49" s="19"/>
      <c r="QNO49" s="19"/>
      <c r="QNP49" s="19"/>
      <c r="QNQ49" s="19"/>
      <c r="QNR49" s="19"/>
      <c r="QNS49" s="19"/>
      <c r="QNT49" s="19"/>
      <c r="QNU49" s="19"/>
      <c r="QNV49" s="19"/>
      <c r="QNW49" s="19"/>
      <c r="QNX49" s="19"/>
      <c r="QNY49" s="19"/>
      <c r="QNZ49" s="19"/>
      <c r="QOA49" s="19"/>
      <c r="QOB49" s="19"/>
      <c r="QOC49" s="19"/>
      <c r="QOD49" s="19"/>
      <c r="QOE49" s="19"/>
      <c r="QOF49" s="19"/>
      <c r="QOG49" s="19"/>
      <c r="QOH49" s="19"/>
      <c r="QOI49" s="19"/>
      <c r="QOJ49" s="19"/>
      <c r="QOK49" s="19"/>
      <c r="QOL49" s="19"/>
      <c r="QOM49" s="19"/>
      <c r="QON49" s="19"/>
      <c r="QOO49" s="19"/>
      <c r="QOP49" s="19"/>
      <c r="QOQ49" s="19"/>
      <c r="QOR49" s="19"/>
      <c r="QOS49" s="19"/>
      <c r="QOT49" s="19"/>
      <c r="QOU49" s="19"/>
      <c r="QOV49" s="19"/>
      <c r="QOW49" s="19"/>
      <c r="QOX49" s="19"/>
      <c r="QOY49" s="19"/>
      <c r="QOZ49" s="19"/>
      <c r="QPA49" s="19"/>
      <c r="QPB49" s="19"/>
      <c r="QPC49" s="19"/>
      <c r="QPD49" s="19"/>
      <c r="QPE49" s="19"/>
      <c r="QPF49" s="19"/>
      <c r="QPG49" s="19"/>
      <c r="QPH49" s="19"/>
      <c r="QPI49" s="19"/>
      <c r="QPJ49" s="19"/>
      <c r="QPK49" s="19"/>
      <c r="QPL49" s="19"/>
      <c r="QPM49" s="19"/>
      <c r="QPN49" s="19"/>
      <c r="QPO49" s="19"/>
      <c r="QPP49" s="19"/>
      <c r="QPQ49" s="19"/>
      <c r="QPR49" s="19"/>
      <c r="QPS49" s="19"/>
      <c r="QPT49" s="19"/>
      <c r="QPU49" s="19"/>
      <c r="QPV49" s="19"/>
      <c r="QPW49" s="19"/>
      <c r="QPX49" s="19"/>
      <c r="QPY49" s="19"/>
      <c r="QPZ49" s="19"/>
      <c r="QQA49" s="19"/>
      <c r="QQB49" s="19"/>
      <c r="QQC49" s="19"/>
      <c r="QQD49" s="19"/>
      <c r="QQE49" s="19"/>
      <c r="QQF49" s="19"/>
      <c r="QQG49" s="19"/>
      <c r="QQH49" s="19"/>
      <c r="QQI49" s="19"/>
      <c r="QQJ49" s="19"/>
      <c r="QQK49" s="19"/>
      <c r="QQL49" s="19"/>
      <c r="QQM49" s="19"/>
      <c r="QQN49" s="19"/>
      <c r="QQO49" s="19"/>
      <c r="QQP49" s="19"/>
      <c r="QQQ49" s="19"/>
      <c r="QQR49" s="19"/>
      <c r="QQS49" s="19"/>
      <c r="QQT49" s="19"/>
      <c r="QQU49" s="19"/>
      <c r="QQV49" s="19"/>
      <c r="QQW49" s="19"/>
      <c r="QQX49" s="19"/>
      <c r="QQY49" s="19"/>
      <c r="QQZ49" s="19"/>
      <c r="QRA49" s="19"/>
      <c r="QRB49" s="19"/>
      <c r="QRC49" s="19"/>
      <c r="QRD49" s="19"/>
      <c r="QRE49" s="19"/>
      <c r="QRF49" s="19"/>
      <c r="QRG49" s="19"/>
      <c r="QRH49" s="19"/>
      <c r="QRI49" s="19"/>
      <c r="QRJ49" s="19"/>
      <c r="QRK49" s="19"/>
      <c r="QRL49" s="19"/>
      <c r="QRM49" s="19"/>
      <c r="QRN49" s="19"/>
      <c r="QRO49" s="19"/>
      <c r="QRP49" s="19"/>
      <c r="QRQ49" s="19"/>
      <c r="QRR49" s="19"/>
      <c r="QRS49" s="19"/>
      <c r="QRT49" s="19"/>
      <c r="QRU49" s="19"/>
      <c r="QRV49" s="19"/>
      <c r="QRW49" s="19"/>
      <c r="QRX49" s="19"/>
      <c r="QRY49" s="19"/>
      <c r="QRZ49" s="19"/>
      <c r="QSA49" s="19"/>
      <c r="QSB49" s="19"/>
      <c r="QSC49" s="19"/>
      <c r="QSD49" s="19"/>
      <c r="QSE49" s="19"/>
      <c r="QSF49" s="19"/>
      <c r="QSG49" s="19"/>
      <c r="QSH49" s="19"/>
      <c r="QSI49" s="19"/>
      <c r="QSJ49" s="19"/>
      <c r="QSK49" s="19"/>
      <c r="QSL49" s="19"/>
      <c r="QSM49" s="19"/>
      <c r="QSN49" s="19"/>
      <c r="QSO49" s="19"/>
      <c r="QSP49" s="19"/>
      <c r="QSQ49" s="19"/>
      <c r="QSR49" s="19"/>
      <c r="QSS49" s="19"/>
      <c r="QST49" s="19"/>
      <c r="QSU49" s="19"/>
      <c r="QSV49" s="19"/>
      <c r="QSW49" s="19"/>
      <c r="QSX49" s="19"/>
      <c r="QSY49" s="19"/>
      <c r="QSZ49" s="19"/>
      <c r="QTA49" s="19"/>
      <c r="QTB49" s="19"/>
      <c r="QTC49" s="19"/>
      <c r="QTD49" s="19"/>
      <c r="QTE49" s="19"/>
      <c r="QTF49" s="19"/>
      <c r="QTG49" s="19"/>
      <c r="QTH49" s="19"/>
      <c r="QTI49" s="19"/>
      <c r="QTJ49" s="19"/>
      <c r="QTK49" s="19"/>
      <c r="QTL49" s="19"/>
      <c r="QTM49" s="19"/>
      <c r="QTN49" s="19"/>
      <c r="QTO49" s="19"/>
      <c r="QTP49" s="19"/>
      <c r="QTQ49" s="19"/>
      <c r="QTR49" s="19"/>
      <c r="QTS49" s="19"/>
      <c r="QTT49" s="19"/>
      <c r="QTU49" s="19"/>
      <c r="QTV49" s="19"/>
      <c r="QTW49" s="19"/>
      <c r="QTX49" s="19"/>
      <c r="QTY49" s="19"/>
      <c r="QTZ49" s="19"/>
      <c r="QUA49" s="19"/>
      <c r="QUB49" s="19"/>
      <c r="QUC49" s="19"/>
      <c r="QUD49" s="19"/>
      <c r="QUE49" s="19"/>
      <c r="QUF49" s="19"/>
      <c r="QUG49" s="19"/>
      <c r="QUH49" s="19"/>
      <c r="QUI49" s="19"/>
      <c r="QUJ49" s="19"/>
      <c r="QUK49" s="19"/>
      <c r="QUL49" s="19"/>
      <c r="QUM49" s="19"/>
      <c r="QUN49" s="19"/>
      <c r="QUO49" s="19"/>
      <c r="QUP49" s="19"/>
      <c r="QUQ49" s="19"/>
      <c r="QUR49" s="19"/>
      <c r="QUS49" s="19"/>
      <c r="QUT49" s="19"/>
      <c r="QUU49" s="19"/>
      <c r="QUV49" s="19"/>
      <c r="QUW49" s="19"/>
      <c r="QUX49" s="19"/>
      <c r="QUY49" s="19"/>
      <c r="QUZ49" s="19"/>
      <c r="QVA49" s="19"/>
      <c r="QVB49" s="19"/>
      <c r="QVC49" s="19"/>
      <c r="QVD49" s="19"/>
      <c r="QVE49" s="19"/>
      <c r="QVF49" s="19"/>
      <c r="QVG49" s="19"/>
      <c r="QVH49" s="19"/>
      <c r="QVI49" s="19"/>
      <c r="QVJ49" s="19"/>
      <c r="QVK49" s="19"/>
      <c r="QVL49" s="19"/>
      <c r="QVM49" s="19"/>
      <c r="QVN49" s="19"/>
      <c r="QVO49" s="19"/>
      <c r="QVP49" s="19"/>
      <c r="QVQ49" s="19"/>
      <c r="QVR49" s="19"/>
      <c r="QVS49" s="19"/>
      <c r="QVT49" s="19"/>
      <c r="QVU49" s="19"/>
      <c r="QVV49" s="19"/>
      <c r="QVW49" s="19"/>
      <c r="QVX49" s="19"/>
      <c r="QVY49" s="19"/>
      <c r="QVZ49" s="19"/>
      <c r="QWA49" s="19"/>
      <c r="QWB49" s="19"/>
      <c r="QWC49" s="19"/>
      <c r="QWD49" s="19"/>
      <c r="QWE49" s="19"/>
      <c r="QWF49" s="19"/>
      <c r="QWG49" s="19"/>
      <c r="QWH49" s="19"/>
      <c r="QWI49" s="19"/>
      <c r="QWJ49" s="19"/>
      <c r="QWK49" s="19"/>
      <c r="QWL49" s="19"/>
      <c r="QWM49" s="19"/>
      <c r="QWN49" s="19"/>
      <c r="QWO49" s="19"/>
      <c r="QWP49" s="19"/>
      <c r="QWQ49" s="19"/>
      <c r="QWR49" s="19"/>
      <c r="QWS49" s="19"/>
      <c r="QWT49" s="19"/>
      <c r="QWU49" s="19"/>
      <c r="QWV49" s="19"/>
      <c r="QWW49" s="19"/>
      <c r="QWX49" s="19"/>
      <c r="QWY49" s="19"/>
      <c r="QWZ49" s="19"/>
      <c r="QXA49" s="19"/>
      <c r="QXB49" s="19"/>
      <c r="QXC49" s="19"/>
      <c r="QXD49" s="19"/>
      <c r="QXE49" s="19"/>
      <c r="QXF49" s="19"/>
      <c r="QXG49" s="19"/>
      <c r="QXH49" s="19"/>
      <c r="QXI49" s="19"/>
      <c r="QXJ49" s="19"/>
      <c r="QXK49" s="19"/>
      <c r="QXL49" s="19"/>
      <c r="QXM49" s="19"/>
      <c r="QXN49" s="19"/>
      <c r="QXO49" s="19"/>
      <c r="QXP49" s="19"/>
      <c r="QXQ49" s="19"/>
      <c r="QXR49" s="19"/>
      <c r="QXS49" s="19"/>
      <c r="QXT49" s="19"/>
      <c r="QXU49" s="19"/>
      <c r="QXV49" s="19"/>
      <c r="QXW49" s="19"/>
      <c r="QXX49" s="19"/>
      <c r="QXY49" s="19"/>
      <c r="QXZ49" s="19"/>
      <c r="QYA49" s="19"/>
      <c r="QYB49" s="19"/>
      <c r="QYC49" s="19"/>
      <c r="QYD49" s="19"/>
      <c r="QYE49" s="19"/>
      <c r="QYF49" s="19"/>
      <c r="QYG49" s="19"/>
      <c r="QYH49" s="19"/>
      <c r="QYI49" s="19"/>
      <c r="QYJ49" s="19"/>
      <c r="QYK49" s="19"/>
      <c r="QYL49" s="19"/>
      <c r="QYM49" s="19"/>
      <c r="QYN49" s="19"/>
      <c r="QYO49" s="19"/>
      <c r="QYP49" s="19"/>
      <c r="QYQ49" s="19"/>
      <c r="QYR49" s="19"/>
      <c r="QYS49" s="19"/>
      <c r="QYT49" s="19"/>
      <c r="QYU49" s="19"/>
      <c r="QYV49" s="19"/>
      <c r="QYW49" s="19"/>
      <c r="QYX49" s="19"/>
      <c r="QYY49" s="19"/>
      <c r="QYZ49" s="19"/>
      <c r="QZA49" s="19"/>
      <c r="QZB49" s="19"/>
      <c r="QZC49" s="19"/>
      <c r="QZD49" s="19"/>
      <c r="QZE49" s="19"/>
      <c r="QZF49" s="19"/>
      <c r="QZG49" s="19"/>
      <c r="QZH49" s="19"/>
      <c r="QZI49" s="19"/>
      <c r="QZJ49" s="19"/>
      <c r="QZK49" s="19"/>
      <c r="QZL49" s="19"/>
      <c r="QZM49" s="19"/>
      <c r="QZN49" s="19"/>
      <c r="QZO49" s="19"/>
      <c r="QZP49" s="19"/>
      <c r="QZQ49" s="19"/>
      <c r="QZR49" s="19"/>
      <c r="QZS49" s="19"/>
      <c r="QZT49" s="19"/>
      <c r="QZU49" s="19"/>
      <c r="QZV49" s="19"/>
      <c r="QZW49" s="19"/>
      <c r="QZX49" s="19"/>
      <c r="QZY49" s="19"/>
      <c r="QZZ49" s="19"/>
      <c r="RAA49" s="19"/>
      <c r="RAB49" s="19"/>
      <c r="RAC49" s="19"/>
      <c r="RAD49" s="19"/>
      <c r="RAE49" s="19"/>
      <c r="RAF49" s="19"/>
      <c r="RAG49" s="19"/>
      <c r="RAH49" s="19"/>
      <c r="RAI49" s="19"/>
      <c r="RAJ49" s="19"/>
      <c r="RAK49" s="19"/>
      <c r="RAL49" s="19"/>
      <c r="RAM49" s="19"/>
      <c r="RAN49" s="19"/>
      <c r="RAO49" s="19"/>
      <c r="RAP49" s="19"/>
      <c r="RAQ49" s="19"/>
      <c r="RAR49" s="19"/>
      <c r="RAS49" s="19"/>
      <c r="RAT49" s="19"/>
      <c r="RAU49" s="19"/>
      <c r="RAV49" s="19"/>
      <c r="RAW49" s="19"/>
      <c r="RAX49" s="19"/>
      <c r="RAY49" s="19"/>
      <c r="RAZ49" s="19"/>
      <c r="RBA49" s="19"/>
      <c r="RBB49" s="19"/>
      <c r="RBC49" s="19"/>
      <c r="RBD49" s="19"/>
      <c r="RBE49" s="19"/>
      <c r="RBF49" s="19"/>
      <c r="RBG49" s="19"/>
      <c r="RBH49" s="19"/>
      <c r="RBI49" s="19"/>
      <c r="RBJ49" s="19"/>
      <c r="RBK49" s="19"/>
      <c r="RBL49" s="19"/>
      <c r="RBM49" s="19"/>
      <c r="RBN49" s="19"/>
      <c r="RBO49" s="19"/>
      <c r="RBP49" s="19"/>
      <c r="RBQ49" s="19"/>
      <c r="RBR49" s="19"/>
      <c r="RBS49" s="19"/>
      <c r="RBT49" s="19"/>
      <c r="RBU49" s="19"/>
      <c r="RBV49" s="19"/>
      <c r="RBW49" s="19"/>
      <c r="RBX49" s="19"/>
      <c r="RBY49" s="19"/>
      <c r="RBZ49" s="19"/>
      <c r="RCA49" s="19"/>
      <c r="RCB49" s="19"/>
      <c r="RCC49" s="19"/>
      <c r="RCD49" s="19"/>
      <c r="RCE49" s="19"/>
      <c r="RCF49" s="19"/>
      <c r="RCG49" s="19"/>
      <c r="RCH49" s="19"/>
      <c r="RCI49" s="19"/>
      <c r="RCJ49" s="19"/>
      <c r="RCK49" s="19"/>
      <c r="RCL49" s="19"/>
      <c r="RCM49" s="19"/>
      <c r="RCN49" s="19"/>
      <c r="RCO49" s="19"/>
      <c r="RCP49" s="19"/>
      <c r="RCQ49" s="19"/>
      <c r="RCR49" s="19"/>
      <c r="RCS49" s="19"/>
      <c r="RCT49" s="19"/>
      <c r="RCU49" s="19"/>
      <c r="RCV49" s="19"/>
      <c r="RCW49" s="19"/>
      <c r="RCX49" s="19"/>
      <c r="RCY49" s="19"/>
      <c r="RCZ49" s="19"/>
      <c r="RDA49" s="19"/>
      <c r="RDB49" s="19"/>
      <c r="RDC49" s="19"/>
      <c r="RDD49" s="19"/>
      <c r="RDE49" s="19"/>
      <c r="RDF49" s="19"/>
      <c r="RDG49" s="19"/>
      <c r="RDH49" s="19"/>
      <c r="RDI49" s="19"/>
      <c r="RDJ49" s="19"/>
      <c r="RDK49" s="19"/>
      <c r="RDL49" s="19"/>
      <c r="RDM49" s="19"/>
      <c r="RDN49" s="19"/>
      <c r="RDO49" s="19"/>
      <c r="RDP49" s="19"/>
      <c r="RDQ49" s="19"/>
      <c r="RDR49" s="19"/>
      <c r="RDS49" s="19"/>
      <c r="RDT49" s="19"/>
      <c r="RDU49" s="19"/>
      <c r="RDV49" s="19"/>
      <c r="RDW49" s="19"/>
      <c r="RDX49" s="19"/>
      <c r="RDY49" s="19"/>
      <c r="RDZ49" s="19"/>
      <c r="REA49" s="19"/>
      <c r="REB49" s="19"/>
      <c r="REC49" s="19"/>
      <c r="RED49" s="19"/>
      <c r="REE49" s="19"/>
      <c r="REF49" s="19"/>
      <c r="REG49" s="19"/>
      <c r="REH49" s="19"/>
      <c r="REI49" s="19"/>
      <c r="REJ49" s="19"/>
      <c r="REK49" s="19"/>
      <c r="REL49" s="19"/>
      <c r="REM49" s="19"/>
      <c r="REN49" s="19"/>
      <c r="REO49" s="19"/>
      <c r="REP49" s="19"/>
      <c r="REQ49" s="19"/>
      <c r="RER49" s="19"/>
      <c r="RES49" s="19"/>
      <c r="RET49" s="19"/>
      <c r="REU49" s="19"/>
      <c r="REV49" s="19"/>
      <c r="REW49" s="19"/>
      <c r="REX49" s="19"/>
      <c r="REY49" s="19"/>
      <c r="REZ49" s="19"/>
      <c r="RFA49" s="19"/>
      <c r="RFB49" s="19"/>
      <c r="RFC49" s="19"/>
      <c r="RFD49" s="19"/>
      <c r="RFE49" s="19"/>
      <c r="RFF49" s="19"/>
      <c r="RFG49" s="19"/>
      <c r="RFH49" s="19"/>
      <c r="RFI49" s="19"/>
      <c r="RFJ49" s="19"/>
      <c r="RFK49" s="19"/>
      <c r="RFL49" s="19"/>
      <c r="RFM49" s="19"/>
      <c r="RFN49" s="19"/>
      <c r="RFO49" s="19"/>
      <c r="RFP49" s="19"/>
      <c r="RFQ49" s="19"/>
      <c r="RFR49" s="19"/>
      <c r="RFS49" s="19"/>
      <c r="RFT49" s="19"/>
      <c r="RFU49" s="19"/>
      <c r="RFV49" s="19"/>
      <c r="RFW49" s="19"/>
      <c r="RFX49" s="19"/>
      <c r="RFY49" s="19"/>
      <c r="RFZ49" s="19"/>
      <c r="RGA49" s="19"/>
      <c r="RGB49" s="19"/>
      <c r="RGC49" s="19"/>
      <c r="RGD49" s="19"/>
      <c r="RGE49" s="19"/>
      <c r="RGF49" s="19"/>
      <c r="RGG49" s="19"/>
      <c r="RGH49" s="19"/>
      <c r="RGI49" s="19"/>
      <c r="RGJ49" s="19"/>
      <c r="RGK49" s="19"/>
      <c r="RGL49" s="19"/>
      <c r="RGM49" s="19"/>
      <c r="RGN49" s="19"/>
      <c r="RGO49" s="19"/>
      <c r="RGP49" s="19"/>
      <c r="RGQ49" s="19"/>
      <c r="RGR49" s="19"/>
      <c r="RGS49" s="19"/>
      <c r="RGT49" s="19"/>
      <c r="RGU49" s="19"/>
      <c r="RGV49" s="19"/>
      <c r="RGW49" s="19"/>
      <c r="RGX49" s="19"/>
      <c r="RGY49" s="19"/>
      <c r="RGZ49" s="19"/>
      <c r="RHA49" s="19"/>
      <c r="RHB49" s="19"/>
      <c r="RHC49" s="19"/>
      <c r="RHD49" s="19"/>
      <c r="RHE49" s="19"/>
      <c r="RHF49" s="19"/>
      <c r="RHG49" s="19"/>
      <c r="RHH49" s="19"/>
      <c r="RHI49" s="19"/>
      <c r="RHJ49" s="19"/>
      <c r="RHK49" s="19"/>
      <c r="RHL49" s="19"/>
      <c r="RHM49" s="19"/>
      <c r="RHN49" s="19"/>
      <c r="RHO49" s="19"/>
      <c r="RHP49" s="19"/>
      <c r="RHQ49" s="19"/>
      <c r="RHR49" s="19"/>
      <c r="RHS49" s="19"/>
      <c r="RHT49" s="19"/>
      <c r="RHU49" s="19"/>
      <c r="RHV49" s="19"/>
      <c r="RHW49" s="19"/>
      <c r="RHX49" s="19"/>
      <c r="RHY49" s="19"/>
      <c r="RHZ49" s="19"/>
      <c r="RIA49" s="19"/>
      <c r="RIB49" s="19"/>
      <c r="RIC49" s="19"/>
      <c r="RID49" s="19"/>
      <c r="RIE49" s="19"/>
      <c r="RIF49" s="19"/>
      <c r="RIG49" s="19"/>
      <c r="RIH49" s="19"/>
      <c r="RII49" s="19"/>
      <c r="RIJ49" s="19"/>
      <c r="RIK49" s="19"/>
      <c r="RIL49" s="19"/>
      <c r="RIM49" s="19"/>
      <c r="RIN49" s="19"/>
      <c r="RIO49" s="19"/>
      <c r="RIP49" s="19"/>
      <c r="RIQ49" s="19"/>
      <c r="RIR49" s="19"/>
      <c r="RIS49" s="19"/>
      <c r="RIT49" s="19"/>
      <c r="RIU49" s="19"/>
      <c r="RIV49" s="19"/>
      <c r="RIW49" s="19"/>
      <c r="RIX49" s="19"/>
      <c r="RIY49" s="19"/>
      <c r="RIZ49" s="19"/>
      <c r="RJA49" s="19"/>
      <c r="RJB49" s="19"/>
      <c r="RJC49" s="19"/>
      <c r="RJD49" s="19"/>
      <c r="RJE49" s="19"/>
      <c r="RJF49" s="19"/>
      <c r="RJG49" s="19"/>
      <c r="RJH49" s="19"/>
      <c r="RJI49" s="19"/>
      <c r="RJJ49" s="19"/>
      <c r="RJK49" s="19"/>
      <c r="RJL49" s="19"/>
      <c r="RJM49" s="19"/>
      <c r="RJN49" s="19"/>
      <c r="RJO49" s="19"/>
      <c r="RJP49" s="19"/>
      <c r="RJQ49" s="19"/>
      <c r="RJR49" s="19"/>
      <c r="RJS49" s="19"/>
      <c r="RJT49" s="19"/>
      <c r="RJU49" s="19"/>
      <c r="RJV49" s="19"/>
      <c r="RJW49" s="19"/>
      <c r="RJX49" s="19"/>
      <c r="RJY49" s="19"/>
      <c r="RJZ49" s="19"/>
      <c r="RKA49" s="19"/>
      <c r="RKB49" s="19"/>
      <c r="RKC49" s="19"/>
      <c r="RKD49" s="19"/>
      <c r="RKE49" s="19"/>
      <c r="RKF49" s="19"/>
      <c r="RKG49" s="19"/>
      <c r="RKH49" s="19"/>
      <c r="RKI49" s="19"/>
      <c r="RKJ49" s="19"/>
      <c r="RKK49" s="19"/>
      <c r="RKL49" s="19"/>
      <c r="RKM49" s="19"/>
      <c r="RKN49" s="19"/>
      <c r="RKO49" s="19"/>
      <c r="RKP49" s="19"/>
      <c r="RKQ49" s="19"/>
      <c r="RKR49" s="19"/>
      <c r="RKS49" s="19"/>
      <c r="RKT49" s="19"/>
      <c r="RKU49" s="19"/>
      <c r="RKV49" s="19"/>
      <c r="RKW49" s="19"/>
      <c r="RKX49" s="19"/>
      <c r="RKY49" s="19"/>
      <c r="RKZ49" s="19"/>
      <c r="RLA49" s="19"/>
      <c r="RLB49" s="19"/>
      <c r="RLC49" s="19"/>
      <c r="RLD49" s="19"/>
      <c r="RLE49" s="19"/>
      <c r="RLF49" s="19"/>
      <c r="RLG49" s="19"/>
      <c r="RLH49" s="19"/>
      <c r="RLI49" s="19"/>
      <c r="RLJ49" s="19"/>
      <c r="RLK49" s="19"/>
      <c r="RLL49" s="19"/>
      <c r="RLM49" s="19"/>
      <c r="RLN49" s="19"/>
      <c r="RLO49" s="19"/>
      <c r="RLP49" s="19"/>
      <c r="RLQ49" s="19"/>
      <c r="RLR49" s="19"/>
      <c r="RLS49" s="19"/>
      <c r="RLT49" s="19"/>
      <c r="RLU49" s="19"/>
      <c r="RLV49" s="19"/>
      <c r="RLW49" s="19"/>
      <c r="RLX49" s="19"/>
      <c r="RLY49" s="19"/>
      <c r="RLZ49" s="19"/>
      <c r="RMA49" s="19"/>
      <c r="RMB49" s="19"/>
      <c r="RMC49" s="19"/>
      <c r="RMD49" s="19"/>
      <c r="RME49" s="19"/>
      <c r="RMF49" s="19"/>
      <c r="RMG49" s="19"/>
      <c r="RMH49" s="19"/>
      <c r="RMI49" s="19"/>
      <c r="RMJ49" s="19"/>
      <c r="RMK49" s="19"/>
      <c r="RML49" s="19"/>
      <c r="RMM49" s="19"/>
      <c r="RMN49" s="19"/>
      <c r="RMO49" s="19"/>
      <c r="RMP49" s="19"/>
      <c r="RMQ49" s="19"/>
      <c r="RMR49" s="19"/>
      <c r="RMS49" s="19"/>
      <c r="RMT49" s="19"/>
      <c r="RMU49" s="19"/>
      <c r="RMV49" s="19"/>
      <c r="RMW49" s="19"/>
      <c r="RMX49" s="19"/>
      <c r="RMY49" s="19"/>
      <c r="RMZ49" s="19"/>
      <c r="RNA49" s="19"/>
      <c r="RNB49" s="19"/>
      <c r="RNC49" s="19"/>
      <c r="RND49" s="19"/>
      <c r="RNE49" s="19"/>
      <c r="RNF49" s="19"/>
      <c r="RNG49" s="19"/>
      <c r="RNH49" s="19"/>
      <c r="RNI49" s="19"/>
      <c r="RNJ49" s="19"/>
      <c r="RNK49" s="19"/>
      <c r="RNL49" s="19"/>
      <c r="RNM49" s="19"/>
      <c r="RNN49" s="19"/>
      <c r="RNO49" s="19"/>
      <c r="RNP49" s="19"/>
      <c r="RNQ49" s="19"/>
      <c r="RNR49" s="19"/>
      <c r="RNS49" s="19"/>
      <c r="RNT49" s="19"/>
      <c r="RNU49" s="19"/>
      <c r="RNV49" s="19"/>
      <c r="RNW49" s="19"/>
      <c r="RNX49" s="19"/>
      <c r="RNY49" s="19"/>
      <c r="RNZ49" s="19"/>
      <c r="ROA49" s="19"/>
      <c r="ROB49" s="19"/>
      <c r="ROC49" s="19"/>
      <c r="ROD49" s="19"/>
      <c r="ROE49" s="19"/>
      <c r="ROF49" s="19"/>
      <c r="ROG49" s="19"/>
      <c r="ROH49" s="19"/>
      <c r="ROI49" s="19"/>
      <c r="ROJ49" s="19"/>
      <c r="ROK49" s="19"/>
      <c r="ROL49" s="19"/>
      <c r="ROM49" s="19"/>
      <c r="RON49" s="19"/>
      <c r="ROO49" s="19"/>
      <c r="ROP49" s="19"/>
      <c r="ROQ49" s="19"/>
      <c r="ROR49" s="19"/>
      <c r="ROS49" s="19"/>
      <c r="ROT49" s="19"/>
      <c r="ROU49" s="19"/>
      <c r="ROV49" s="19"/>
      <c r="ROW49" s="19"/>
      <c r="ROX49" s="19"/>
      <c r="ROY49" s="19"/>
      <c r="ROZ49" s="19"/>
      <c r="RPA49" s="19"/>
      <c r="RPB49" s="19"/>
      <c r="RPC49" s="19"/>
      <c r="RPD49" s="19"/>
      <c r="RPE49" s="19"/>
      <c r="RPF49" s="19"/>
      <c r="RPG49" s="19"/>
      <c r="RPH49" s="19"/>
      <c r="RPI49" s="19"/>
      <c r="RPJ49" s="19"/>
      <c r="RPK49" s="19"/>
      <c r="RPL49" s="19"/>
      <c r="RPM49" s="19"/>
      <c r="RPN49" s="19"/>
      <c r="RPO49" s="19"/>
      <c r="RPP49" s="19"/>
      <c r="RPQ49" s="19"/>
      <c r="RPR49" s="19"/>
      <c r="RPS49" s="19"/>
      <c r="RPT49" s="19"/>
      <c r="RPU49" s="19"/>
      <c r="RPV49" s="19"/>
      <c r="RPW49" s="19"/>
      <c r="RPX49" s="19"/>
      <c r="RPY49" s="19"/>
      <c r="RPZ49" s="19"/>
      <c r="RQA49" s="19"/>
      <c r="RQB49" s="19"/>
      <c r="RQC49" s="19"/>
      <c r="RQD49" s="19"/>
      <c r="RQE49" s="19"/>
      <c r="RQF49" s="19"/>
      <c r="RQG49" s="19"/>
      <c r="RQH49" s="19"/>
      <c r="RQI49" s="19"/>
      <c r="RQJ49" s="19"/>
      <c r="RQK49" s="19"/>
      <c r="RQL49" s="19"/>
      <c r="RQM49" s="19"/>
      <c r="RQN49" s="19"/>
      <c r="RQO49" s="19"/>
      <c r="RQP49" s="19"/>
      <c r="RQQ49" s="19"/>
      <c r="RQR49" s="19"/>
      <c r="RQS49" s="19"/>
      <c r="RQT49" s="19"/>
      <c r="RQU49" s="19"/>
      <c r="RQV49" s="19"/>
      <c r="RQW49" s="19"/>
      <c r="RQX49" s="19"/>
      <c r="RQY49" s="19"/>
      <c r="RQZ49" s="19"/>
      <c r="RRA49" s="19"/>
      <c r="RRB49" s="19"/>
      <c r="RRC49" s="19"/>
      <c r="RRD49" s="19"/>
      <c r="RRE49" s="19"/>
      <c r="RRF49" s="19"/>
      <c r="RRG49" s="19"/>
      <c r="RRH49" s="19"/>
      <c r="RRI49" s="19"/>
      <c r="RRJ49" s="19"/>
      <c r="RRK49" s="19"/>
      <c r="RRL49" s="19"/>
      <c r="RRM49" s="19"/>
      <c r="RRN49" s="19"/>
      <c r="RRO49" s="19"/>
      <c r="RRP49" s="19"/>
      <c r="RRQ49" s="19"/>
      <c r="RRR49" s="19"/>
      <c r="RRS49" s="19"/>
      <c r="RRT49" s="19"/>
      <c r="RRU49" s="19"/>
      <c r="RRV49" s="19"/>
      <c r="RRW49" s="19"/>
      <c r="RRX49" s="19"/>
      <c r="RRY49" s="19"/>
      <c r="RRZ49" s="19"/>
      <c r="RSA49" s="19"/>
      <c r="RSB49" s="19"/>
      <c r="RSC49" s="19"/>
      <c r="RSD49" s="19"/>
      <c r="RSE49" s="19"/>
      <c r="RSF49" s="19"/>
      <c r="RSG49" s="19"/>
      <c r="RSH49" s="19"/>
      <c r="RSI49" s="19"/>
      <c r="RSJ49" s="19"/>
      <c r="RSK49" s="19"/>
      <c r="RSL49" s="19"/>
      <c r="RSM49" s="19"/>
      <c r="RSN49" s="19"/>
      <c r="RSO49" s="19"/>
      <c r="RSP49" s="19"/>
      <c r="RSQ49" s="19"/>
      <c r="RSR49" s="19"/>
      <c r="RSS49" s="19"/>
      <c r="RST49" s="19"/>
      <c r="RSU49" s="19"/>
      <c r="RSV49" s="19"/>
      <c r="RSW49" s="19"/>
      <c r="RSX49" s="19"/>
      <c r="RSY49" s="19"/>
      <c r="RSZ49" s="19"/>
      <c r="RTA49" s="19"/>
      <c r="RTB49" s="19"/>
      <c r="RTC49" s="19"/>
      <c r="RTD49" s="19"/>
      <c r="RTE49" s="19"/>
      <c r="RTF49" s="19"/>
      <c r="RTG49" s="19"/>
      <c r="RTH49" s="19"/>
      <c r="RTI49" s="19"/>
      <c r="RTJ49" s="19"/>
      <c r="RTK49" s="19"/>
      <c r="RTL49" s="19"/>
      <c r="RTM49" s="19"/>
      <c r="RTN49" s="19"/>
      <c r="RTO49" s="19"/>
      <c r="RTP49" s="19"/>
      <c r="RTQ49" s="19"/>
      <c r="RTR49" s="19"/>
      <c r="RTS49" s="19"/>
      <c r="RTT49" s="19"/>
      <c r="RTU49" s="19"/>
      <c r="RTV49" s="19"/>
      <c r="RTW49" s="19"/>
      <c r="RTX49" s="19"/>
      <c r="RTY49" s="19"/>
      <c r="RTZ49" s="19"/>
      <c r="RUA49" s="19"/>
      <c r="RUB49" s="19"/>
      <c r="RUC49" s="19"/>
      <c r="RUD49" s="19"/>
      <c r="RUE49" s="19"/>
      <c r="RUF49" s="19"/>
      <c r="RUG49" s="19"/>
      <c r="RUH49" s="19"/>
      <c r="RUI49" s="19"/>
      <c r="RUJ49" s="19"/>
      <c r="RUK49" s="19"/>
      <c r="RUL49" s="19"/>
      <c r="RUM49" s="19"/>
      <c r="RUN49" s="19"/>
      <c r="RUO49" s="19"/>
      <c r="RUP49" s="19"/>
      <c r="RUQ49" s="19"/>
      <c r="RUR49" s="19"/>
      <c r="RUS49" s="19"/>
      <c r="RUT49" s="19"/>
      <c r="RUU49" s="19"/>
      <c r="RUV49" s="19"/>
      <c r="RUW49" s="19"/>
      <c r="RUX49" s="19"/>
      <c r="RUY49" s="19"/>
      <c r="RUZ49" s="19"/>
      <c r="RVA49" s="19"/>
      <c r="RVB49" s="19"/>
      <c r="RVC49" s="19"/>
      <c r="RVD49" s="19"/>
      <c r="RVE49" s="19"/>
      <c r="RVF49" s="19"/>
      <c r="RVG49" s="19"/>
      <c r="RVH49" s="19"/>
      <c r="RVI49" s="19"/>
      <c r="RVJ49" s="19"/>
      <c r="RVK49" s="19"/>
      <c r="RVL49" s="19"/>
      <c r="RVM49" s="19"/>
      <c r="RVN49" s="19"/>
      <c r="RVO49" s="19"/>
      <c r="RVP49" s="19"/>
      <c r="RVQ49" s="19"/>
      <c r="RVR49" s="19"/>
      <c r="RVS49" s="19"/>
      <c r="RVT49" s="19"/>
      <c r="RVU49" s="19"/>
      <c r="RVV49" s="19"/>
      <c r="RVW49" s="19"/>
      <c r="RVX49" s="19"/>
      <c r="RVY49" s="19"/>
      <c r="RVZ49" s="19"/>
      <c r="RWA49" s="19"/>
      <c r="RWB49" s="19"/>
      <c r="RWC49" s="19"/>
      <c r="RWD49" s="19"/>
      <c r="RWE49" s="19"/>
      <c r="RWF49" s="19"/>
      <c r="RWG49" s="19"/>
      <c r="RWH49" s="19"/>
      <c r="RWI49" s="19"/>
      <c r="RWJ49" s="19"/>
      <c r="RWK49" s="19"/>
      <c r="RWL49" s="19"/>
      <c r="RWM49" s="19"/>
      <c r="RWN49" s="19"/>
      <c r="RWO49" s="19"/>
      <c r="RWP49" s="19"/>
      <c r="RWQ49" s="19"/>
      <c r="RWR49" s="19"/>
      <c r="RWS49" s="19"/>
      <c r="RWT49" s="19"/>
      <c r="RWU49" s="19"/>
      <c r="RWV49" s="19"/>
      <c r="RWW49" s="19"/>
      <c r="RWX49" s="19"/>
      <c r="RWY49" s="19"/>
      <c r="RWZ49" s="19"/>
      <c r="RXA49" s="19"/>
      <c r="RXB49" s="19"/>
      <c r="RXC49" s="19"/>
      <c r="RXD49" s="19"/>
      <c r="RXE49" s="19"/>
      <c r="RXF49" s="19"/>
      <c r="RXG49" s="19"/>
      <c r="RXH49" s="19"/>
      <c r="RXI49" s="19"/>
      <c r="RXJ49" s="19"/>
      <c r="RXK49" s="19"/>
      <c r="RXL49" s="19"/>
      <c r="RXM49" s="19"/>
      <c r="RXN49" s="19"/>
      <c r="RXO49" s="19"/>
      <c r="RXP49" s="19"/>
      <c r="RXQ49" s="19"/>
      <c r="RXR49" s="19"/>
      <c r="RXS49" s="19"/>
      <c r="RXT49" s="19"/>
      <c r="RXU49" s="19"/>
      <c r="RXV49" s="19"/>
      <c r="RXW49" s="19"/>
      <c r="RXX49" s="19"/>
      <c r="RXY49" s="19"/>
      <c r="RXZ49" s="19"/>
      <c r="RYA49" s="19"/>
      <c r="RYB49" s="19"/>
      <c r="RYC49" s="19"/>
      <c r="RYD49" s="19"/>
      <c r="RYE49" s="19"/>
      <c r="RYF49" s="19"/>
      <c r="RYG49" s="19"/>
      <c r="RYH49" s="19"/>
      <c r="RYI49" s="19"/>
      <c r="RYJ49" s="19"/>
      <c r="RYK49" s="19"/>
      <c r="RYL49" s="19"/>
      <c r="RYM49" s="19"/>
      <c r="RYN49" s="19"/>
      <c r="RYO49" s="19"/>
      <c r="RYP49" s="19"/>
      <c r="RYQ49" s="19"/>
      <c r="RYR49" s="19"/>
      <c r="RYS49" s="19"/>
      <c r="RYT49" s="19"/>
      <c r="RYU49" s="19"/>
      <c r="RYV49" s="19"/>
      <c r="RYW49" s="19"/>
      <c r="RYX49" s="19"/>
      <c r="RYY49" s="19"/>
      <c r="RYZ49" s="19"/>
      <c r="RZA49" s="19"/>
      <c r="RZB49" s="19"/>
      <c r="RZC49" s="19"/>
      <c r="RZD49" s="19"/>
      <c r="RZE49" s="19"/>
      <c r="RZF49" s="19"/>
      <c r="RZG49" s="19"/>
      <c r="RZH49" s="19"/>
      <c r="RZI49" s="19"/>
      <c r="RZJ49" s="19"/>
      <c r="RZK49" s="19"/>
      <c r="RZL49" s="19"/>
      <c r="RZM49" s="19"/>
      <c r="RZN49" s="19"/>
      <c r="RZO49" s="19"/>
      <c r="RZP49" s="19"/>
      <c r="RZQ49" s="19"/>
      <c r="RZR49" s="19"/>
      <c r="RZS49" s="19"/>
      <c r="RZT49" s="19"/>
      <c r="RZU49" s="19"/>
      <c r="RZV49" s="19"/>
      <c r="RZW49" s="19"/>
      <c r="RZX49" s="19"/>
      <c r="RZY49" s="19"/>
      <c r="RZZ49" s="19"/>
      <c r="SAA49" s="19"/>
      <c r="SAB49" s="19"/>
      <c r="SAC49" s="19"/>
      <c r="SAD49" s="19"/>
      <c r="SAE49" s="19"/>
      <c r="SAF49" s="19"/>
      <c r="SAG49" s="19"/>
      <c r="SAH49" s="19"/>
      <c r="SAI49" s="19"/>
      <c r="SAJ49" s="19"/>
      <c r="SAK49" s="19"/>
      <c r="SAL49" s="19"/>
      <c r="SAM49" s="19"/>
      <c r="SAN49" s="19"/>
      <c r="SAO49" s="19"/>
      <c r="SAP49" s="19"/>
      <c r="SAQ49" s="19"/>
      <c r="SAR49" s="19"/>
      <c r="SAS49" s="19"/>
      <c r="SAT49" s="19"/>
      <c r="SAU49" s="19"/>
      <c r="SAV49" s="19"/>
      <c r="SAW49" s="19"/>
      <c r="SAX49" s="19"/>
      <c r="SAY49" s="19"/>
      <c r="SAZ49" s="19"/>
      <c r="SBA49" s="19"/>
      <c r="SBB49" s="19"/>
      <c r="SBC49" s="19"/>
      <c r="SBD49" s="19"/>
      <c r="SBE49" s="19"/>
      <c r="SBF49" s="19"/>
      <c r="SBG49" s="19"/>
      <c r="SBH49" s="19"/>
      <c r="SBI49" s="19"/>
      <c r="SBJ49" s="19"/>
      <c r="SBK49" s="19"/>
      <c r="SBL49" s="19"/>
      <c r="SBM49" s="19"/>
      <c r="SBN49" s="19"/>
      <c r="SBO49" s="19"/>
      <c r="SBP49" s="19"/>
      <c r="SBQ49" s="19"/>
      <c r="SBR49" s="19"/>
      <c r="SBS49" s="19"/>
      <c r="SBT49" s="19"/>
      <c r="SBU49" s="19"/>
      <c r="SBV49" s="19"/>
      <c r="SBW49" s="19"/>
      <c r="SBX49" s="19"/>
      <c r="SBY49" s="19"/>
      <c r="SBZ49" s="19"/>
      <c r="SCA49" s="19"/>
      <c r="SCB49" s="19"/>
      <c r="SCC49" s="19"/>
      <c r="SCD49" s="19"/>
      <c r="SCE49" s="19"/>
      <c r="SCF49" s="19"/>
      <c r="SCG49" s="19"/>
      <c r="SCH49" s="19"/>
      <c r="SCI49" s="19"/>
      <c r="SCJ49" s="19"/>
      <c r="SCK49" s="19"/>
      <c r="SCL49" s="19"/>
      <c r="SCM49" s="19"/>
      <c r="SCN49" s="19"/>
      <c r="SCO49" s="19"/>
      <c r="SCP49" s="19"/>
      <c r="SCQ49" s="19"/>
      <c r="SCR49" s="19"/>
      <c r="SCS49" s="19"/>
      <c r="SCT49" s="19"/>
      <c r="SCU49" s="19"/>
      <c r="SCV49" s="19"/>
      <c r="SCW49" s="19"/>
      <c r="SCX49" s="19"/>
      <c r="SCY49" s="19"/>
      <c r="SCZ49" s="19"/>
      <c r="SDA49" s="19"/>
      <c r="SDB49" s="19"/>
      <c r="SDC49" s="19"/>
      <c r="SDD49" s="19"/>
      <c r="SDE49" s="19"/>
      <c r="SDF49" s="19"/>
      <c r="SDG49" s="19"/>
      <c r="SDH49" s="19"/>
      <c r="SDI49" s="19"/>
      <c r="SDJ49" s="19"/>
      <c r="SDK49" s="19"/>
      <c r="SDL49" s="19"/>
      <c r="SDM49" s="19"/>
      <c r="SDN49" s="19"/>
      <c r="SDO49" s="19"/>
      <c r="SDP49" s="19"/>
      <c r="SDQ49" s="19"/>
      <c r="SDR49" s="19"/>
      <c r="SDS49" s="19"/>
      <c r="SDT49" s="19"/>
      <c r="SDU49" s="19"/>
      <c r="SDV49" s="19"/>
      <c r="SDW49" s="19"/>
      <c r="SDX49" s="19"/>
      <c r="SDY49" s="19"/>
      <c r="SDZ49" s="19"/>
      <c r="SEA49" s="19"/>
      <c r="SEB49" s="19"/>
      <c r="SEC49" s="19"/>
      <c r="SED49" s="19"/>
      <c r="SEE49" s="19"/>
      <c r="SEF49" s="19"/>
      <c r="SEG49" s="19"/>
      <c r="SEH49" s="19"/>
      <c r="SEI49" s="19"/>
      <c r="SEJ49" s="19"/>
      <c r="SEK49" s="19"/>
      <c r="SEL49" s="19"/>
      <c r="SEM49" s="19"/>
      <c r="SEN49" s="19"/>
      <c r="SEO49" s="19"/>
      <c r="SEP49" s="19"/>
      <c r="SEQ49" s="19"/>
      <c r="SER49" s="19"/>
      <c r="SES49" s="19"/>
      <c r="SET49" s="19"/>
      <c r="SEU49" s="19"/>
      <c r="SEV49" s="19"/>
      <c r="SEW49" s="19"/>
      <c r="SEX49" s="19"/>
      <c r="SEY49" s="19"/>
      <c r="SEZ49" s="19"/>
      <c r="SFA49" s="19"/>
      <c r="SFB49" s="19"/>
      <c r="SFC49" s="19"/>
      <c r="SFD49" s="19"/>
      <c r="SFE49" s="19"/>
      <c r="SFF49" s="19"/>
      <c r="SFG49" s="19"/>
      <c r="SFH49" s="19"/>
      <c r="SFI49" s="19"/>
      <c r="SFJ49" s="19"/>
      <c r="SFK49" s="19"/>
      <c r="SFL49" s="19"/>
      <c r="SFM49" s="19"/>
      <c r="SFN49" s="19"/>
      <c r="SFO49" s="19"/>
      <c r="SFP49" s="19"/>
      <c r="SFQ49" s="19"/>
      <c r="SFR49" s="19"/>
      <c r="SFS49" s="19"/>
      <c r="SFT49" s="19"/>
      <c r="SFU49" s="19"/>
      <c r="SFV49" s="19"/>
      <c r="SFW49" s="19"/>
      <c r="SFX49" s="19"/>
      <c r="SFY49" s="19"/>
      <c r="SFZ49" s="19"/>
      <c r="SGA49" s="19"/>
      <c r="SGB49" s="19"/>
      <c r="SGC49" s="19"/>
      <c r="SGD49" s="19"/>
      <c r="SGE49" s="19"/>
      <c r="SGF49" s="19"/>
      <c r="SGG49" s="19"/>
      <c r="SGH49" s="19"/>
      <c r="SGI49" s="19"/>
      <c r="SGJ49" s="19"/>
      <c r="SGK49" s="19"/>
      <c r="SGL49" s="19"/>
      <c r="SGM49" s="19"/>
      <c r="SGN49" s="19"/>
      <c r="SGO49" s="19"/>
      <c r="SGP49" s="19"/>
      <c r="SGQ49" s="19"/>
      <c r="SGR49" s="19"/>
      <c r="SGS49" s="19"/>
      <c r="SGT49" s="19"/>
      <c r="SGU49" s="19"/>
      <c r="SGV49" s="19"/>
      <c r="SGW49" s="19"/>
      <c r="SGX49" s="19"/>
      <c r="SGY49" s="19"/>
      <c r="SGZ49" s="19"/>
      <c r="SHA49" s="19"/>
      <c r="SHB49" s="19"/>
      <c r="SHC49" s="19"/>
      <c r="SHD49" s="19"/>
      <c r="SHE49" s="19"/>
      <c r="SHF49" s="19"/>
      <c r="SHG49" s="19"/>
      <c r="SHH49" s="19"/>
      <c r="SHI49" s="19"/>
      <c r="SHJ49" s="19"/>
      <c r="SHK49" s="19"/>
      <c r="SHL49" s="19"/>
      <c r="SHM49" s="19"/>
      <c r="SHN49" s="19"/>
      <c r="SHO49" s="19"/>
      <c r="SHP49" s="19"/>
      <c r="SHQ49" s="19"/>
      <c r="SHR49" s="19"/>
      <c r="SHS49" s="19"/>
      <c r="SHT49" s="19"/>
      <c r="SHU49" s="19"/>
      <c r="SHV49" s="19"/>
      <c r="SHW49" s="19"/>
      <c r="SHX49" s="19"/>
      <c r="SHY49" s="19"/>
      <c r="SHZ49" s="19"/>
      <c r="SIA49" s="19"/>
      <c r="SIB49" s="19"/>
      <c r="SIC49" s="19"/>
      <c r="SID49" s="19"/>
      <c r="SIE49" s="19"/>
      <c r="SIF49" s="19"/>
      <c r="SIG49" s="19"/>
      <c r="SIH49" s="19"/>
      <c r="SII49" s="19"/>
      <c r="SIJ49" s="19"/>
      <c r="SIK49" s="19"/>
      <c r="SIL49" s="19"/>
      <c r="SIM49" s="19"/>
      <c r="SIN49" s="19"/>
      <c r="SIO49" s="19"/>
      <c r="SIP49" s="19"/>
      <c r="SIQ49" s="19"/>
      <c r="SIR49" s="19"/>
      <c r="SIS49" s="19"/>
      <c r="SIT49" s="19"/>
      <c r="SIU49" s="19"/>
      <c r="SIV49" s="19"/>
      <c r="SIW49" s="19"/>
      <c r="SIX49" s="19"/>
      <c r="SIY49" s="19"/>
      <c r="SIZ49" s="19"/>
      <c r="SJA49" s="19"/>
      <c r="SJB49" s="19"/>
      <c r="SJC49" s="19"/>
      <c r="SJD49" s="19"/>
      <c r="SJE49" s="19"/>
      <c r="SJF49" s="19"/>
      <c r="SJG49" s="19"/>
      <c r="SJH49" s="19"/>
      <c r="SJI49" s="19"/>
      <c r="SJJ49" s="19"/>
      <c r="SJK49" s="19"/>
      <c r="SJL49" s="19"/>
      <c r="SJM49" s="19"/>
      <c r="SJN49" s="19"/>
      <c r="SJO49" s="19"/>
      <c r="SJP49" s="19"/>
      <c r="SJQ49" s="19"/>
      <c r="SJR49" s="19"/>
      <c r="SJS49" s="19"/>
      <c r="SJT49" s="19"/>
      <c r="SJU49" s="19"/>
      <c r="SJV49" s="19"/>
      <c r="SJW49" s="19"/>
      <c r="SJX49" s="19"/>
      <c r="SJY49" s="19"/>
      <c r="SJZ49" s="19"/>
      <c r="SKA49" s="19"/>
      <c r="SKB49" s="19"/>
      <c r="SKC49" s="19"/>
      <c r="SKD49" s="19"/>
      <c r="SKE49" s="19"/>
      <c r="SKF49" s="19"/>
      <c r="SKG49" s="19"/>
      <c r="SKH49" s="19"/>
      <c r="SKI49" s="19"/>
      <c r="SKJ49" s="19"/>
      <c r="SKK49" s="19"/>
      <c r="SKL49" s="19"/>
      <c r="SKM49" s="19"/>
      <c r="SKN49" s="19"/>
      <c r="SKO49" s="19"/>
      <c r="SKP49" s="19"/>
      <c r="SKQ49" s="19"/>
      <c r="SKR49" s="19"/>
      <c r="SKS49" s="19"/>
      <c r="SKT49" s="19"/>
      <c r="SKU49" s="19"/>
      <c r="SKV49" s="19"/>
      <c r="SKW49" s="19"/>
      <c r="SKX49" s="19"/>
      <c r="SKY49" s="19"/>
      <c r="SKZ49" s="19"/>
      <c r="SLA49" s="19"/>
      <c r="SLB49" s="19"/>
      <c r="SLC49" s="19"/>
      <c r="SLD49" s="19"/>
      <c r="SLE49" s="19"/>
      <c r="SLF49" s="19"/>
      <c r="SLG49" s="19"/>
      <c r="SLH49" s="19"/>
      <c r="SLI49" s="19"/>
      <c r="SLJ49" s="19"/>
      <c r="SLK49" s="19"/>
      <c r="SLL49" s="19"/>
      <c r="SLM49" s="19"/>
      <c r="SLN49" s="19"/>
      <c r="SLO49" s="19"/>
      <c r="SLP49" s="19"/>
      <c r="SLQ49" s="19"/>
      <c r="SLR49" s="19"/>
      <c r="SLS49" s="19"/>
      <c r="SLT49" s="19"/>
      <c r="SLU49" s="19"/>
      <c r="SLV49" s="19"/>
      <c r="SLW49" s="19"/>
      <c r="SLX49" s="19"/>
      <c r="SLY49" s="19"/>
      <c r="SLZ49" s="19"/>
      <c r="SMA49" s="19"/>
      <c r="SMB49" s="19"/>
      <c r="SMC49" s="19"/>
      <c r="SMD49" s="19"/>
      <c r="SME49" s="19"/>
      <c r="SMF49" s="19"/>
      <c r="SMG49" s="19"/>
      <c r="SMH49" s="19"/>
      <c r="SMI49" s="19"/>
      <c r="SMJ49" s="19"/>
      <c r="SMK49" s="19"/>
      <c r="SML49" s="19"/>
      <c r="SMM49" s="19"/>
      <c r="SMN49" s="19"/>
      <c r="SMO49" s="19"/>
      <c r="SMP49" s="19"/>
      <c r="SMQ49" s="19"/>
      <c r="SMR49" s="19"/>
      <c r="SMS49" s="19"/>
      <c r="SMT49" s="19"/>
      <c r="SMU49" s="19"/>
      <c r="SMV49" s="19"/>
      <c r="SMW49" s="19"/>
      <c r="SMX49" s="19"/>
      <c r="SMY49" s="19"/>
      <c r="SMZ49" s="19"/>
      <c r="SNA49" s="19"/>
      <c r="SNB49" s="19"/>
      <c r="SNC49" s="19"/>
      <c r="SND49" s="19"/>
      <c r="SNE49" s="19"/>
      <c r="SNF49" s="19"/>
      <c r="SNG49" s="19"/>
      <c r="SNH49" s="19"/>
      <c r="SNI49" s="19"/>
      <c r="SNJ49" s="19"/>
      <c r="SNK49" s="19"/>
      <c r="SNL49" s="19"/>
      <c r="SNM49" s="19"/>
      <c r="SNN49" s="19"/>
      <c r="SNO49" s="19"/>
      <c r="SNP49" s="19"/>
      <c r="SNQ49" s="19"/>
      <c r="SNR49" s="19"/>
      <c r="SNS49" s="19"/>
      <c r="SNT49" s="19"/>
      <c r="SNU49" s="19"/>
      <c r="SNV49" s="19"/>
      <c r="SNW49" s="19"/>
      <c r="SNX49" s="19"/>
      <c r="SNY49" s="19"/>
      <c r="SNZ49" s="19"/>
      <c r="SOA49" s="19"/>
      <c r="SOB49" s="19"/>
      <c r="SOC49" s="19"/>
      <c r="SOD49" s="19"/>
      <c r="SOE49" s="19"/>
      <c r="SOF49" s="19"/>
      <c r="SOG49" s="19"/>
      <c r="SOH49" s="19"/>
      <c r="SOI49" s="19"/>
      <c r="SOJ49" s="19"/>
      <c r="SOK49" s="19"/>
      <c r="SOL49" s="19"/>
      <c r="SOM49" s="19"/>
      <c r="SON49" s="19"/>
      <c r="SOO49" s="19"/>
      <c r="SOP49" s="19"/>
      <c r="SOQ49" s="19"/>
      <c r="SOR49" s="19"/>
      <c r="SOS49" s="19"/>
      <c r="SOT49" s="19"/>
      <c r="SOU49" s="19"/>
      <c r="SOV49" s="19"/>
      <c r="SOW49" s="19"/>
      <c r="SOX49" s="19"/>
      <c r="SOY49" s="19"/>
      <c r="SOZ49" s="19"/>
      <c r="SPA49" s="19"/>
      <c r="SPB49" s="19"/>
      <c r="SPC49" s="19"/>
      <c r="SPD49" s="19"/>
      <c r="SPE49" s="19"/>
      <c r="SPF49" s="19"/>
      <c r="SPG49" s="19"/>
      <c r="SPH49" s="19"/>
      <c r="SPI49" s="19"/>
      <c r="SPJ49" s="19"/>
      <c r="SPK49" s="19"/>
      <c r="SPL49" s="19"/>
      <c r="SPM49" s="19"/>
      <c r="SPN49" s="19"/>
      <c r="SPO49" s="19"/>
      <c r="SPP49" s="19"/>
      <c r="SPQ49" s="19"/>
      <c r="SPR49" s="19"/>
      <c r="SPS49" s="19"/>
      <c r="SPT49" s="19"/>
      <c r="SPU49" s="19"/>
      <c r="SPV49" s="19"/>
      <c r="SPW49" s="19"/>
      <c r="SPX49" s="19"/>
      <c r="SPY49" s="19"/>
      <c r="SPZ49" s="19"/>
      <c r="SQA49" s="19"/>
      <c r="SQB49" s="19"/>
      <c r="SQC49" s="19"/>
      <c r="SQD49" s="19"/>
      <c r="SQE49" s="19"/>
      <c r="SQF49" s="19"/>
      <c r="SQG49" s="19"/>
      <c r="SQH49" s="19"/>
      <c r="SQI49" s="19"/>
      <c r="SQJ49" s="19"/>
      <c r="SQK49" s="19"/>
      <c r="SQL49" s="19"/>
      <c r="SQM49" s="19"/>
      <c r="SQN49" s="19"/>
      <c r="SQO49" s="19"/>
      <c r="SQP49" s="19"/>
      <c r="SQQ49" s="19"/>
      <c r="SQR49" s="19"/>
      <c r="SQS49" s="19"/>
      <c r="SQT49" s="19"/>
      <c r="SQU49" s="19"/>
      <c r="SQV49" s="19"/>
      <c r="SQW49" s="19"/>
      <c r="SQX49" s="19"/>
      <c r="SQY49" s="19"/>
      <c r="SQZ49" s="19"/>
      <c r="SRA49" s="19"/>
      <c r="SRB49" s="19"/>
      <c r="SRC49" s="19"/>
      <c r="SRD49" s="19"/>
      <c r="SRE49" s="19"/>
      <c r="SRF49" s="19"/>
      <c r="SRG49" s="19"/>
      <c r="SRH49" s="19"/>
      <c r="SRI49" s="19"/>
      <c r="SRJ49" s="19"/>
      <c r="SRK49" s="19"/>
      <c r="SRL49" s="19"/>
      <c r="SRM49" s="19"/>
      <c r="SRN49" s="19"/>
      <c r="SRO49" s="19"/>
      <c r="SRP49" s="19"/>
      <c r="SRQ49" s="19"/>
      <c r="SRR49" s="19"/>
      <c r="SRS49" s="19"/>
      <c r="SRT49" s="19"/>
      <c r="SRU49" s="19"/>
      <c r="SRV49" s="19"/>
      <c r="SRW49" s="19"/>
      <c r="SRX49" s="19"/>
      <c r="SRY49" s="19"/>
      <c r="SRZ49" s="19"/>
      <c r="SSA49" s="19"/>
      <c r="SSB49" s="19"/>
      <c r="SSC49" s="19"/>
      <c r="SSD49" s="19"/>
      <c r="SSE49" s="19"/>
      <c r="SSF49" s="19"/>
      <c r="SSG49" s="19"/>
      <c r="SSH49" s="19"/>
      <c r="SSI49" s="19"/>
      <c r="SSJ49" s="19"/>
      <c r="SSK49" s="19"/>
      <c r="SSL49" s="19"/>
      <c r="SSM49" s="19"/>
      <c r="SSN49" s="19"/>
      <c r="SSO49" s="19"/>
      <c r="SSP49" s="19"/>
      <c r="SSQ49" s="19"/>
      <c r="SSR49" s="19"/>
      <c r="SSS49" s="19"/>
      <c r="SST49" s="19"/>
      <c r="SSU49" s="19"/>
      <c r="SSV49" s="19"/>
      <c r="SSW49" s="19"/>
      <c r="SSX49" s="19"/>
      <c r="SSY49" s="19"/>
      <c r="SSZ49" s="19"/>
      <c r="STA49" s="19"/>
      <c r="STB49" s="19"/>
      <c r="STC49" s="19"/>
      <c r="STD49" s="19"/>
      <c r="STE49" s="19"/>
      <c r="STF49" s="19"/>
      <c r="STG49" s="19"/>
      <c r="STH49" s="19"/>
      <c r="STI49" s="19"/>
      <c r="STJ49" s="19"/>
      <c r="STK49" s="19"/>
      <c r="STL49" s="19"/>
      <c r="STM49" s="19"/>
      <c r="STN49" s="19"/>
      <c r="STO49" s="19"/>
      <c r="STP49" s="19"/>
      <c r="STQ49" s="19"/>
      <c r="STR49" s="19"/>
      <c r="STS49" s="19"/>
      <c r="STT49" s="19"/>
      <c r="STU49" s="19"/>
      <c r="STV49" s="19"/>
      <c r="STW49" s="19"/>
      <c r="STX49" s="19"/>
      <c r="STY49" s="19"/>
      <c r="STZ49" s="19"/>
      <c r="SUA49" s="19"/>
      <c r="SUB49" s="19"/>
      <c r="SUC49" s="19"/>
      <c r="SUD49" s="19"/>
      <c r="SUE49" s="19"/>
      <c r="SUF49" s="19"/>
      <c r="SUG49" s="19"/>
      <c r="SUH49" s="19"/>
      <c r="SUI49" s="19"/>
      <c r="SUJ49" s="19"/>
      <c r="SUK49" s="19"/>
      <c r="SUL49" s="19"/>
      <c r="SUM49" s="19"/>
      <c r="SUN49" s="19"/>
      <c r="SUO49" s="19"/>
      <c r="SUP49" s="19"/>
      <c r="SUQ49" s="19"/>
      <c r="SUR49" s="19"/>
      <c r="SUS49" s="19"/>
      <c r="SUT49" s="19"/>
      <c r="SUU49" s="19"/>
      <c r="SUV49" s="19"/>
      <c r="SUW49" s="19"/>
      <c r="SUX49" s="19"/>
      <c r="SUY49" s="19"/>
      <c r="SUZ49" s="19"/>
      <c r="SVA49" s="19"/>
      <c r="SVB49" s="19"/>
      <c r="SVC49" s="19"/>
      <c r="SVD49" s="19"/>
      <c r="SVE49" s="19"/>
      <c r="SVF49" s="19"/>
      <c r="SVG49" s="19"/>
      <c r="SVH49" s="19"/>
      <c r="SVI49" s="19"/>
      <c r="SVJ49" s="19"/>
      <c r="SVK49" s="19"/>
      <c r="SVL49" s="19"/>
      <c r="SVM49" s="19"/>
      <c r="SVN49" s="19"/>
      <c r="SVO49" s="19"/>
      <c r="SVP49" s="19"/>
      <c r="SVQ49" s="19"/>
      <c r="SVR49" s="19"/>
      <c r="SVS49" s="19"/>
      <c r="SVT49" s="19"/>
      <c r="SVU49" s="19"/>
      <c r="SVV49" s="19"/>
      <c r="SVW49" s="19"/>
      <c r="SVX49" s="19"/>
      <c r="SVY49" s="19"/>
      <c r="SVZ49" s="19"/>
      <c r="SWA49" s="19"/>
      <c r="SWB49" s="19"/>
      <c r="SWC49" s="19"/>
      <c r="SWD49" s="19"/>
      <c r="SWE49" s="19"/>
      <c r="SWF49" s="19"/>
      <c r="SWG49" s="19"/>
      <c r="SWH49" s="19"/>
      <c r="SWI49" s="19"/>
      <c r="SWJ49" s="19"/>
      <c r="SWK49" s="19"/>
      <c r="SWL49" s="19"/>
      <c r="SWM49" s="19"/>
      <c r="SWN49" s="19"/>
      <c r="SWO49" s="19"/>
      <c r="SWP49" s="19"/>
      <c r="SWQ49" s="19"/>
      <c r="SWR49" s="19"/>
      <c r="SWS49" s="19"/>
      <c r="SWT49" s="19"/>
      <c r="SWU49" s="19"/>
      <c r="SWV49" s="19"/>
      <c r="SWW49" s="19"/>
      <c r="SWX49" s="19"/>
      <c r="SWY49" s="19"/>
      <c r="SWZ49" s="19"/>
      <c r="SXA49" s="19"/>
      <c r="SXB49" s="19"/>
      <c r="SXC49" s="19"/>
      <c r="SXD49" s="19"/>
      <c r="SXE49" s="19"/>
      <c r="SXF49" s="19"/>
      <c r="SXG49" s="19"/>
      <c r="SXH49" s="19"/>
      <c r="SXI49" s="19"/>
      <c r="SXJ49" s="19"/>
      <c r="SXK49" s="19"/>
      <c r="SXL49" s="19"/>
      <c r="SXM49" s="19"/>
      <c r="SXN49" s="19"/>
      <c r="SXO49" s="19"/>
      <c r="SXP49" s="19"/>
      <c r="SXQ49" s="19"/>
      <c r="SXR49" s="19"/>
      <c r="SXS49" s="19"/>
      <c r="SXT49" s="19"/>
      <c r="SXU49" s="19"/>
      <c r="SXV49" s="19"/>
      <c r="SXW49" s="19"/>
      <c r="SXX49" s="19"/>
      <c r="SXY49" s="19"/>
      <c r="SXZ49" s="19"/>
      <c r="SYA49" s="19"/>
      <c r="SYB49" s="19"/>
      <c r="SYC49" s="19"/>
      <c r="SYD49" s="19"/>
      <c r="SYE49" s="19"/>
      <c r="SYF49" s="19"/>
      <c r="SYG49" s="19"/>
      <c r="SYH49" s="19"/>
      <c r="SYI49" s="19"/>
      <c r="SYJ49" s="19"/>
      <c r="SYK49" s="19"/>
      <c r="SYL49" s="19"/>
      <c r="SYM49" s="19"/>
      <c r="SYN49" s="19"/>
      <c r="SYO49" s="19"/>
      <c r="SYP49" s="19"/>
      <c r="SYQ49" s="19"/>
      <c r="SYR49" s="19"/>
      <c r="SYS49" s="19"/>
      <c r="SYT49" s="19"/>
      <c r="SYU49" s="19"/>
      <c r="SYV49" s="19"/>
      <c r="SYW49" s="19"/>
      <c r="SYX49" s="19"/>
      <c r="SYY49" s="19"/>
      <c r="SYZ49" s="19"/>
      <c r="SZA49" s="19"/>
      <c r="SZB49" s="19"/>
      <c r="SZC49" s="19"/>
      <c r="SZD49" s="19"/>
      <c r="SZE49" s="19"/>
      <c r="SZF49" s="19"/>
      <c r="SZG49" s="19"/>
      <c r="SZH49" s="19"/>
      <c r="SZI49" s="19"/>
      <c r="SZJ49" s="19"/>
      <c r="SZK49" s="19"/>
      <c r="SZL49" s="19"/>
      <c r="SZM49" s="19"/>
      <c r="SZN49" s="19"/>
      <c r="SZO49" s="19"/>
      <c r="SZP49" s="19"/>
      <c r="SZQ49" s="19"/>
      <c r="SZR49" s="19"/>
      <c r="SZS49" s="19"/>
      <c r="SZT49" s="19"/>
      <c r="SZU49" s="19"/>
      <c r="SZV49" s="19"/>
      <c r="SZW49" s="19"/>
      <c r="SZX49" s="19"/>
      <c r="SZY49" s="19"/>
      <c r="SZZ49" s="19"/>
      <c r="TAA49" s="19"/>
      <c r="TAB49" s="19"/>
      <c r="TAC49" s="19"/>
      <c r="TAD49" s="19"/>
      <c r="TAE49" s="19"/>
      <c r="TAF49" s="19"/>
      <c r="TAG49" s="19"/>
      <c r="TAH49" s="19"/>
      <c r="TAI49" s="19"/>
      <c r="TAJ49" s="19"/>
      <c r="TAK49" s="19"/>
      <c r="TAL49" s="19"/>
      <c r="TAM49" s="19"/>
      <c r="TAN49" s="19"/>
      <c r="TAO49" s="19"/>
      <c r="TAP49" s="19"/>
      <c r="TAQ49" s="19"/>
      <c r="TAR49" s="19"/>
      <c r="TAS49" s="19"/>
      <c r="TAT49" s="19"/>
      <c r="TAU49" s="19"/>
      <c r="TAV49" s="19"/>
      <c r="TAW49" s="19"/>
      <c r="TAX49" s="19"/>
      <c r="TAY49" s="19"/>
      <c r="TAZ49" s="19"/>
      <c r="TBA49" s="19"/>
      <c r="TBB49" s="19"/>
      <c r="TBC49" s="19"/>
      <c r="TBD49" s="19"/>
      <c r="TBE49" s="19"/>
      <c r="TBF49" s="19"/>
      <c r="TBG49" s="19"/>
      <c r="TBH49" s="19"/>
      <c r="TBI49" s="19"/>
      <c r="TBJ49" s="19"/>
      <c r="TBK49" s="19"/>
      <c r="TBL49" s="19"/>
      <c r="TBM49" s="19"/>
      <c r="TBN49" s="19"/>
      <c r="TBO49" s="19"/>
      <c r="TBP49" s="19"/>
      <c r="TBQ49" s="19"/>
      <c r="TBR49" s="19"/>
      <c r="TBS49" s="19"/>
      <c r="TBT49" s="19"/>
      <c r="TBU49" s="19"/>
      <c r="TBV49" s="19"/>
      <c r="TBW49" s="19"/>
      <c r="TBX49" s="19"/>
      <c r="TBY49" s="19"/>
      <c r="TBZ49" s="19"/>
      <c r="TCA49" s="19"/>
      <c r="TCB49" s="19"/>
      <c r="TCC49" s="19"/>
      <c r="TCD49" s="19"/>
      <c r="TCE49" s="19"/>
      <c r="TCF49" s="19"/>
      <c r="TCG49" s="19"/>
      <c r="TCH49" s="19"/>
      <c r="TCI49" s="19"/>
      <c r="TCJ49" s="19"/>
      <c r="TCK49" s="19"/>
      <c r="TCL49" s="19"/>
      <c r="TCM49" s="19"/>
      <c r="TCN49" s="19"/>
      <c r="TCO49" s="19"/>
      <c r="TCP49" s="19"/>
      <c r="TCQ49" s="19"/>
      <c r="TCR49" s="19"/>
      <c r="TCS49" s="19"/>
      <c r="TCT49" s="19"/>
      <c r="TCU49" s="19"/>
      <c r="TCV49" s="19"/>
      <c r="TCW49" s="19"/>
      <c r="TCX49" s="19"/>
      <c r="TCY49" s="19"/>
      <c r="TCZ49" s="19"/>
      <c r="TDA49" s="19"/>
      <c r="TDB49" s="19"/>
      <c r="TDC49" s="19"/>
      <c r="TDD49" s="19"/>
      <c r="TDE49" s="19"/>
      <c r="TDF49" s="19"/>
      <c r="TDG49" s="19"/>
      <c r="TDH49" s="19"/>
      <c r="TDI49" s="19"/>
      <c r="TDJ49" s="19"/>
      <c r="TDK49" s="19"/>
      <c r="TDL49" s="19"/>
      <c r="TDM49" s="19"/>
      <c r="TDN49" s="19"/>
      <c r="TDO49" s="19"/>
      <c r="TDP49" s="19"/>
      <c r="TDQ49" s="19"/>
      <c r="TDR49" s="19"/>
      <c r="TDS49" s="19"/>
      <c r="TDT49" s="19"/>
      <c r="TDU49" s="19"/>
      <c r="TDV49" s="19"/>
      <c r="TDW49" s="19"/>
      <c r="TDX49" s="19"/>
      <c r="TDY49" s="19"/>
      <c r="TDZ49" s="19"/>
      <c r="TEA49" s="19"/>
      <c r="TEB49" s="19"/>
      <c r="TEC49" s="19"/>
      <c r="TED49" s="19"/>
      <c r="TEE49" s="19"/>
      <c r="TEF49" s="19"/>
      <c r="TEG49" s="19"/>
      <c r="TEH49" s="19"/>
      <c r="TEI49" s="19"/>
      <c r="TEJ49" s="19"/>
      <c r="TEK49" s="19"/>
      <c r="TEL49" s="19"/>
      <c r="TEM49" s="19"/>
      <c r="TEN49" s="19"/>
      <c r="TEO49" s="19"/>
      <c r="TEP49" s="19"/>
      <c r="TEQ49" s="19"/>
      <c r="TER49" s="19"/>
      <c r="TES49" s="19"/>
      <c r="TET49" s="19"/>
      <c r="TEU49" s="19"/>
      <c r="TEV49" s="19"/>
      <c r="TEW49" s="19"/>
      <c r="TEX49" s="19"/>
      <c r="TEY49" s="19"/>
      <c r="TEZ49" s="19"/>
      <c r="TFA49" s="19"/>
      <c r="TFB49" s="19"/>
      <c r="TFC49" s="19"/>
      <c r="TFD49" s="19"/>
      <c r="TFE49" s="19"/>
      <c r="TFF49" s="19"/>
      <c r="TFG49" s="19"/>
      <c r="TFH49" s="19"/>
      <c r="TFI49" s="19"/>
      <c r="TFJ49" s="19"/>
      <c r="TFK49" s="19"/>
      <c r="TFL49" s="19"/>
      <c r="TFM49" s="19"/>
      <c r="TFN49" s="19"/>
      <c r="TFO49" s="19"/>
      <c r="TFP49" s="19"/>
      <c r="TFQ49" s="19"/>
      <c r="TFR49" s="19"/>
      <c r="TFS49" s="19"/>
      <c r="TFT49" s="19"/>
      <c r="TFU49" s="19"/>
      <c r="TFV49" s="19"/>
      <c r="TFW49" s="19"/>
      <c r="TFX49" s="19"/>
      <c r="TFY49" s="19"/>
      <c r="TFZ49" s="19"/>
      <c r="TGA49" s="19"/>
      <c r="TGB49" s="19"/>
      <c r="TGC49" s="19"/>
      <c r="TGD49" s="19"/>
      <c r="TGE49" s="19"/>
      <c r="TGF49" s="19"/>
      <c r="TGG49" s="19"/>
      <c r="TGH49" s="19"/>
      <c r="TGI49" s="19"/>
      <c r="TGJ49" s="19"/>
      <c r="TGK49" s="19"/>
      <c r="TGL49" s="19"/>
      <c r="TGM49" s="19"/>
      <c r="TGN49" s="19"/>
      <c r="TGO49" s="19"/>
      <c r="TGP49" s="19"/>
      <c r="TGQ49" s="19"/>
      <c r="TGR49" s="19"/>
      <c r="TGS49" s="19"/>
      <c r="TGT49" s="19"/>
      <c r="TGU49" s="19"/>
      <c r="TGV49" s="19"/>
      <c r="TGW49" s="19"/>
      <c r="TGX49" s="19"/>
      <c r="TGY49" s="19"/>
      <c r="TGZ49" s="19"/>
      <c r="THA49" s="19"/>
      <c r="THB49" s="19"/>
      <c r="THC49" s="19"/>
      <c r="THD49" s="19"/>
      <c r="THE49" s="19"/>
      <c r="THF49" s="19"/>
      <c r="THG49" s="19"/>
      <c r="THH49" s="19"/>
      <c r="THI49" s="19"/>
      <c r="THJ49" s="19"/>
      <c r="THK49" s="19"/>
      <c r="THL49" s="19"/>
      <c r="THM49" s="19"/>
      <c r="THN49" s="19"/>
      <c r="THO49" s="19"/>
      <c r="THP49" s="19"/>
      <c r="THQ49" s="19"/>
      <c r="THR49" s="19"/>
      <c r="THS49" s="19"/>
      <c r="THT49" s="19"/>
      <c r="THU49" s="19"/>
      <c r="THV49" s="19"/>
      <c r="THW49" s="19"/>
      <c r="THX49" s="19"/>
      <c r="THY49" s="19"/>
      <c r="THZ49" s="19"/>
      <c r="TIA49" s="19"/>
      <c r="TIB49" s="19"/>
      <c r="TIC49" s="19"/>
      <c r="TID49" s="19"/>
      <c r="TIE49" s="19"/>
      <c r="TIF49" s="19"/>
      <c r="TIG49" s="19"/>
      <c r="TIH49" s="19"/>
      <c r="TII49" s="19"/>
      <c r="TIJ49" s="19"/>
      <c r="TIK49" s="19"/>
      <c r="TIL49" s="19"/>
      <c r="TIM49" s="19"/>
      <c r="TIN49" s="19"/>
      <c r="TIO49" s="19"/>
      <c r="TIP49" s="19"/>
      <c r="TIQ49" s="19"/>
      <c r="TIR49" s="19"/>
      <c r="TIS49" s="19"/>
      <c r="TIT49" s="19"/>
      <c r="TIU49" s="19"/>
      <c r="TIV49" s="19"/>
      <c r="TIW49" s="19"/>
      <c r="TIX49" s="19"/>
      <c r="TIY49" s="19"/>
      <c r="TIZ49" s="19"/>
      <c r="TJA49" s="19"/>
      <c r="TJB49" s="19"/>
      <c r="TJC49" s="19"/>
      <c r="TJD49" s="19"/>
      <c r="TJE49" s="19"/>
      <c r="TJF49" s="19"/>
      <c r="TJG49" s="19"/>
      <c r="TJH49" s="19"/>
      <c r="TJI49" s="19"/>
      <c r="TJJ49" s="19"/>
      <c r="TJK49" s="19"/>
      <c r="TJL49" s="19"/>
      <c r="TJM49" s="19"/>
      <c r="TJN49" s="19"/>
      <c r="TJO49" s="19"/>
      <c r="TJP49" s="19"/>
      <c r="TJQ49" s="19"/>
      <c r="TJR49" s="19"/>
      <c r="TJS49" s="19"/>
      <c r="TJT49" s="19"/>
      <c r="TJU49" s="19"/>
      <c r="TJV49" s="19"/>
      <c r="TJW49" s="19"/>
      <c r="TJX49" s="19"/>
      <c r="TJY49" s="19"/>
      <c r="TJZ49" s="19"/>
      <c r="TKA49" s="19"/>
      <c r="TKB49" s="19"/>
      <c r="TKC49" s="19"/>
      <c r="TKD49" s="19"/>
      <c r="TKE49" s="19"/>
      <c r="TKF49" s="19"/>
      <c r="TKG49" s="19"/>
      <c r="TKH49" s="19"/>
      <c r="TKI49" s="19"/>
      <c r="TKJ49" s="19"/>
      <c r="TKK49" s="19"/>
      <c r="TKL49" s="19"/>
      <c r="TKM49" s="19"/>
      <c r="TKN49" s="19"/>
      <c r="TKO49" s="19"/>
      <c r="TKP49" s="19"/>
      <c r="TKQ49" s="19"/>
      <c r="TKR49" s="19"/>
      <c r="TKS49" s="19"/>
      <c r="TKT49" s="19"/>
      <c r="TKU49" s="19"/>
      <c r="TKV49" s="19"/>
      <c r="TKW49" s="19"/>
      <c r="TKX49" s="19"/>
      <c r="TKY49" s="19"/>
      <c r="TKZ49" s="19"/>
      <c r="TLA49" s="19"/>
      <c r="TLB49" s="19"/>
      <c r="TLC49" s="19"/>
      <c r="TLD49" s="19"/>
      <c r="TLE49" s="19"/>
      <c r="TLF49" s="19"/>
      <c r="TLG49" s="19"/>
      <c r="TLH49" s="19"/>
      <c r="TLI49" s="19"/>
      <c r="TLJ49" s="19"/>
      <c r="TLK49" s="19"/>
      <c r="TLL49" s="19"/>
      <c r="TLM49" s="19"/>
      <c r="TLN49" s="19"/>
      <c r="TLO49" s="19"/>
      <c r="TLP49" s="19"/>
      <c r="TLQ49" s="19"/>
      <c r="TLR49" s="19"/>
      <c r="TLS49" s="19"/>
      <c r="TLT49" s="19"/>
      <c r="TLU49" s="19"/>
      <c r="TLV49" s="19"/>
      <c r="TLW49" s="19"/>
      <c r="TLX49" s="19"/>
      <c r="TLY49" s="19"/>
      <c r="TLZ49" s="19"/>
      <c r="TMA49" s="19"/>
      <c r="TMB49" s="19"/>
      <c r="TMC49" s="19"/>
      <c r="TMD49" s="19"/>
      <c r="TME49" s="19"/>
      <c r="TMF49" s="19"/>
      <c r="TMG49" s="19"/>
      <c r="TMH49" s="19"/>
      <c r="TMI49" s="19"/>
      <c r="TMJ49" s="19"/>
      <c r="TMK49" s="19"/>
      <c r="TML49" s="19"/>
      <c r="TMM49" s="19"/>
      <c r="TMN49" s="19"/>
      <c r="TMO49" s="19"/>
      <c r="TMP49" s="19"/>
      <c r="TMQ49" s="19"/>
      <c r="TMR49" s="19"/>
      <c r="TMS49" s="19"/>
      <c r="TMT49" s="19"/>
      <c r="TMU49" s="19"/>
      <c r="TMV49" s="19"/>
      <c r="TMW49" s="19"/>
      <c r="TMX49" s="19"/>
      <c r="TMY49" s="19"/>
      <c r="TMZ49" s="19"/>
      <c r="TNA49" s="19"/>
      <c r="TNB49" s="19"/>
      <c r="TNC49" s="19"/>
      <c r="TND49" s="19"/>
      <c r="TNE49" s="19"/>
      <c r="TNF49" s="19"/>
      <c r="TNG49" s="19"/>
      <c r="TNH49" s="19"/>
      <c r="TNI49" s="19"/>
      <c r="TNJ49" s="19"/>
      <c r="TNK49" s="19"/>
      <c r="TNL49" s="19"/>
      <c r="TNM49" s="19"/>
      <c r="TNN49" s="19"/>
      <c r="TNO49" s="19"/>
      <c r="TNP49" s="19"/>
      <c r="TNQ49" s="19"/>
      <c r="TNR49" s="19"/>
      <c r="TNS49" s="19"/>
      <c r="TNT49" s="19"/>
      <c r="TNU49" s="19"/>
      <c r="TNV49" s="19"/>
      <c r="TNW49" s="19"/>
      <c r="TNX49" s="19"/>
      <c r="TNY49" s="19"/>
      <c r="TNZ49" s="19"/>
      <c r="TOA49" s="19"/>
      <c r="TOB49" s="19"/>
      <c r="TOC49" s="19"/>
      <c r="TOD49" s="19"/>
      <c r="TOE49" s="19"/>
      <c r="TOF49" s="19"/>
      <c r="TOG49" s="19"/>
      <c r="TOH49" s="19"/>
      <c r="TOI49" s="19"/>
      <c r="TOJ49" s="19"/>
      <c r="TOK49" s="19"/>
      <c r="TOL49" s="19"/>
      <c r="TOM49" s="19"/>
      <c r="TON49" s="19"/>
      <c r="TOO49" s="19"/>
      <c r="TOP49" s="19"/>
      <c r="TOQ49" s="19"/>
      <c r="TOR49" s="19"/>
      <c r="TOS49" s="19"/>
      <c r="TOT49" s="19"/>
      <c r="TOU49" s="19"/>
      <c r="TOV49" s="19"/>
      <c r="TOW49" s="19"/>
      <c r="TOX49" s="19"/>
      <c r="TOY49" s="19"/>
      <c r="TOZ49" s="19"/>
      <c r="TPA49" s="19"/>
      <c r="TPB49" s="19"/>
      <c r="TPC49" s="19"/>
      <c r="TPD49" s="19"/>
      <c r="TPE49" s="19"/>
      <c r="TPF49" s="19"/>
      <c r="TPG49" s="19"/>
      <c r="TPH49" s="19"/>
      <c r="TPI49" s="19"/>
      <c r="TPJ49" s="19"/>
      <c r="TPK49" s="19"/>
      <c r="TPL49" s="19"/>
      <c r="TPM49" s="19"/>
      <c r="TPN49" s="19"/>
      <c r="TPO49" s="19"/>
      <c r="TPP49" s="19"/>
      <c r="TPQ49" s="19"/>
      <c r="TPR49" s="19"/>
      <c r="TPS49" s="19"/>
      <c r="TPT49" s="19"/>
      <c r="TPU49" s="19"/>
      <c r="TPV49" s="19"/>
      <c r="TPW49" s="19"/>
      <c r="TPX49" s="19"/>
      <c r="TPY49" s="19"/>
      <c r="TPZ49" s="19"/>
      <c r="TQA49" s="19"/>
      <c r="TQB49" s="19"/>
      <c r="TQC49" s="19"/>
      <c r="TQD49" s="19"/>
      <c r="TQE49" s="19"/>
      <c r="TQF49" s="19"/>
      <c r="TQG49" s="19"/>
      <c r="TQH49" s="19"/>
      <c r="TQI49" s="19"/>
      <c r="TQJ49" s="19"/>
      <c r="TQK49" s="19"/>
      <c r="TQL49" s="19"/>
      <c r="TQM49" s="19"/>
      <c r="TQN49" s="19"/>
      <c r="TQO49" s="19"/>
      <c r="TQP49" s="19"/>
      <c r="TQQ49" s="19"/>
      <c r="TQR49" s="19"/>
      <c r="TQS49" s="19"/>
      <c r="TQT49" s="19"/>
      <c r="TQU49" s="19"/>
      <c r="TQV49" s="19"/>
      <c r="TQW49" s="19"/>
      <c r="TQX49" s="19"/>
      <c r="TQY49" s="19"/>
      <c r="TQZ49" s="19"/>
      <c r="TRA49" s="19"/>
      <c r="TRB49" s="19"/>
      <c r="TRC49" s="19"/>
      <c r="TRD49" s="19"/>
      <c r="TRE49" s="19"/>
      <c r="TRF49" s="19"/>
      <c r="TRG49" s="19"/>
      <c r="TRH49" s="19"/>
      <c r="TRI49" s="19"/>
      <c r="TRJ49" s="19"/>
      <c r="TRK49" s="19"/>
      <c r="TRL49" s="19"/>
      <c r="TRM49" s="19"/>
      <c r="TRN49" s="19"/>
      <c r="TRO49" s="19"/>
      <c r="TRP49" s="19"/>
      <c r="TRQ49" s="19"/>
      <c r="TRR49" s="19"/>
      <c r="TRS49" s="19"/>
      <c r="TRT49" s="19"/>
      <c r="TRU49" s="19"/>
      <c r="TRV49" s="19"/>
      <c r="TRW49" s="19"/>
      <c r="TRX49" s="19"/>
      <c r="TRY49" s="19"/>
      <c r="TRZ49" s="19"/>
      <c r="TSA49" s="19"/>
      <c r="TSB49" s="19"/>
      <c r="TSC49" s="19"/>
      <c r="TSD49" s="19"/>
      <c r="TSE49" s="19"/>
      <c r="TSF49" s="19"/>
      <c r="TSG49" s="19"/>
      <c r="TSH49" s="19"/>
      <c r="TSI49" s="19"/>
      <c r="TSJ49" s="19"/>
      <c r="TSK49" s="19"/>
      <c r="TSL49" s="19"/>
      <c r="TSM49" s="19"/>
      <c r="TSN49" s="19"/>
      <c r="TSO49" s="19"/>
      <c r="TSP49" s="19"/>
      <c r="TSQ49" s="19"/>
      <c r="TSR49" s="19"/>
      <c r="TSS49" s="19"/>
      <c r="TST49" s="19"/>
      <c r="TSU49" s="19"/>
      <c r="TSV49" s="19"/>
      <c r="TSW49" s="19"/>
      <c r="TSX49" s="19"/>
      <c r="TSY49" s="19"/>
      <c r="TSZ49" s="19"/>
      <c r="TTA49" s="19"/>
      <c r="TTB49" s="19"/>
      <c r="TTC49" s="19"/>
      <c r="TTD49" s="19"/>
      <c r="TTE49" s="19"/>
      <c r="TTF49" s="19"/>
      <c r="TTG49" s="19"/>
      <c r="TTH49" s="19"/>
      <c r="TTI49" s="19"/>
      <c r="TTJ49" s="19"/>
      <c r="TTK49" s="19"/>
      <c r="TTL49" s="19"/>
      <c r="TTM49" s="19"/>
      <c r="TTN49" s="19"/>
      <c r="TTO49" s="19"/>
      <c r="TTP49" s="19"/>
      <c r="TTQ49" s="19"/>
      <c r="TTR49" s="19"/>
      <c r="TTS49" s="19"/>
      <c r="TTT49" s="19"/>
      <c r="TTU49" s="19"/>
      <c r="TTV49" s="19"/>
      <c r="TTW49" s="19"/>
      <c r="TTX49" s="19"/>
      <c r="TTY49" s="19"/>
      <c r="TTZ49" s="19"/>
      <c r="TUA49" s="19"/>
      <c r="TUB49" s="19"/>
      <c r="TUC49" s="19"/>
      <c r="TUD49" s="19"/>
      <c r="TUE49" s="19"/>
      <c r="TUF49" s="19"/>
      <c r="TUG49" s="19"/>
      <c r="TUH49" s="19"/>
      <c r="TUI49" s="19"/>
      <c r="TUJ49" s="19"/>
      <c r="TUK49" s="19"/>
      <c r="TUL49" s="19"/>
      <c r="TUM49" s="19"/>
      <c r="TUN49" s="19"/>
      <c r="TUO49" s="19"/>
      <c r="TUP49" s="19"/>
      <c r="TUQ49" s="19"/>
      <c r="TUR49" s="19"/>
      <c r="TUS49" s="19"/>
      <c r="TUT49" s="19"/>
      <c r="TUU49" s="19"/>
      <c r="TUV49" s="19"/>
      <c r="TUW49" s="19"/>
      <c r="TUX49" s="19"/>
      <c r="TUY49" s="19"/>
      <c r="TUZ49" s="19"/>
      <c r="TVA49" s="19"/>
      <c r="TVB49" s="19"/>
      <c r="TVC49" s="19"/>
      <c r="TVD49" s="19"/>
      <c r="TVE49" s="19"/>
      <c r="TVF49" s="19"/>
      <c r="TVG49" s="19"/>
      <c r="TVH49" s="19"/>
      <c r="TVI49" s="19"/>
      <c r="TVJ49" s="19"/>
      <c r="TVK49" s="19"/>
      <c r="TVL49" s="19"/>
      <c r="TVM49" s="19"/>
      <c r="TVN49" s="19"/>
      <c r="TVO49" s="19"/>
      <c r="TVP49" s="19"/>
      <c r="TVQ49" s="19"/>
      <c r="TVR49" s="19"/>
      <c r="TVS49" s="19"/>
      <c r="TVT49" s="19"/>
      <c r="TVU49" s="19"/>
      <c r="TVV49" s="19"/>
      <c r="TVW49" s="19"/>
      <c r="TVX49" s="19"/>
      <c r="TVY49" s="19"/>
      <c r="TVZ49" s="19"/>
      <c r="TWA49" s="19"/>
      <c r="TWB49" s="19"/>
      <c r="TWC49" s="19"/>
      <c r="TWD49" s="19"/>
      <c r="TWE49" s="19"/>
      <c r="TWF49" s="19"/>
      <c r="TWG49" s="19"/>
      <c r="TWH49" s="19"/>
      <c r="TWI49" s="19"/>
      <c r="TWJ49" s="19"/>
      <c r="TWK49" s="19"/>
      <c r="TWL49" s="19"/>
      <c r="TWM49" s="19"/>
      <c r="TWN49" s="19"/>
      <c r="TWO49" s="19"/>
      <c r="TWP49" s="19"/>
      <c r="TWQ49" s="19"/>
      <c r="TWR49" s="19"/>
      <c r="TWS49" s="19"/>
      <c r="TWT49" s="19"/>
      <c r="TWU49" s="19"/>
      <c r="TWV49" s="19"/>
      <c r="TWW49" s="19"/>
      <c r="TWX49" s="19"/>
      <c r="TWY49" s="19"/>
      <c r="TWZ49" s="19"/>
      <c r="TXA49" s="19"/>
      <c r="TXB49" s="19"/>
      <c r="TXC49" s="19"/>
      <c r="TXD49" s="19"/>
      <c r="TXE49" s="19"/>
      <c r="TXF49" s="19"/>
      <c r="TXG49" s="19"/>
      <c r="TXH49" s="19"/>
      <c r="TXI49" s="19"/>
      <c r="TXJ49" s="19"/>
      <c r="TXK49" s="19"/>
      <c r="TXL49" s="19"/>
      <c r="TXM49" s="19"/>
      <c r="TXN49" s="19"/>
      <c r="TXO49" s="19"/>
      <c r="TXP49" s="19"/>
      <c r="TXQ49" s="19"/>
      <c r="TXR49" s="19"/>
      <c r="TXS49" s="19"/>
      <c r="TXT49" s="19"/>
      <c r="TXU49" s="19"/>
      <c r="TXV49" s="19"/>
      <c r="TXW49" s="19"/>
      <c r="TXX49" s="19"/>
      <c r="TXY49" s="19"/>
      <c r="TXZ49" s="19"/>
      <c r="TYA49" s="19"/>
      <c r="TYB49" s="19"/>
      <c r="TYC49" s="19"/>
      <c r="TYD49" s="19"/>
      <c r="TYE49" s="19"/>
      <c r="TYF49" s="19"/>
      <c r="TYG49" s="19"/>
      <c r="TYH49" s="19"/>
      <c r="TYI49" s="19"/>
      <c r="TYJ49" s="19"/>
      <c r="TYK49" s="19"/>
      <c r="TYL49" s="19"/>
      <c r="TYM49" s="19"/>
      <c r="TYN49" s="19"/>
      <c r="TYO49" s="19"/>
      <c r="TYP49" s="19"/>
      <c r="TYQ49" s="19"/>
      <c r="TYR49" s="19"/>
      <c r="TYS49" s="19"/>
      <c r="TYT49" s="19"/>
      <c r="TYU49" s="19"/>
      <c r="TYV49" s="19"/>
      <c r="TYW49" s="19"/>
      <c r="TYX49" s="19"/>
      <c r="TYY49" s="19"/>
      <c r="TYZ49" s="19"/>
      <c r="TZA49" s="19"/>
      <c r="TZB49" s="19"/>
      <c r="TZC49" s="19"/>
      <c r="TZD49" s="19"/>
      <c r="TZE49" s="19"/>
      <c r="TZF49" s="19"/>
      <c r="TZG49" s="19"/>
      <c r="TZH49" s="19"/>
      <c r="TZI49" s="19"/>
      <c r="TZJ49" s="19"/>
      <c r="TZK49" s="19"/>
      <c r="TZL49" s="19"/>
      <c r="TZM49" s="19"/>
      <c r="TZN49" s="19"/>
      <c r="TZO49" s="19"/>
      <c r="TZP49" s="19"/>
      <c r="TZQ49" s="19"/>
      <c r="TZR49" s="19"/>
      <c r="TZS49" s="19"/>
      <c r="TZT49" s="19"/>
      <c r="TZU49" s="19"/>
      <c r="TZV49" s="19"/>
      <c r="TZW49" s="19"/>
      <c r="TZX49" s="19"/>
      <c r="TZY49" s="19"/>
      <c r="TZZ49" s="19"/>
      <c r="UAA49" s="19"/>
      <c r="UAB49" s="19"/>
      <c r="UAC49" s="19"/>
      <c r="UAD49" s="19"/>
      <c r="UAE49" s="19"/>
      <c r="UAF49" s="19"/>
      <c r="UAG49" s="19"/>
      <c r="UAH49" s="19"/>
      <c r="UAI49" s="19"/>
      <c r="UAJ49" s="19"/>
      <c r="UAK49" s="19"/>
      <c r="UAL49" s="19"/>
      <c r="UAM49" s="19"/>
      <c r="UAN49" s="19"/>
      <c r="UAO49" s="19"/>
      <c r="UAP49" s="19"/>
      <c r="UAQ49" s="19"/>
      <c r="UAR49" s="19"/>
      <c r="UAS49" s="19"/>
      <c r="UAT49" s="19"/>
      <c r="UAU49" s="19"/>
      <c r="UAV49" s="19"/>
      <c r="UAW49" s="19"/>
      <c r="UAX49" s="19"/>
      <c r="UAY49" s="19"/>
      <c r="UAZ49" s="19"/>
      <c r="UBA49" s="19"/>
      <c r="UBB49" s="19"/>
      <c r="UBC49" s="19"/>
      <c r="UBD49" s="19"/>
      <c r="UBE49" s="19"/>
      <c r="UBF49" s="19"/>
      <c r="UBG49" s="19"/>
      <c r="UBH49" s="19"/>
      <c r="UBI49" s="19"/>
      <c r="UBJ49" s="19"/>
      <c r="UBK49" s="19"/>
      <c r="UBL49" s="19"/>
      <c r="UBM49" s="19"/>
      <c r="UBN49" s="19"/>
      <c r="UBO49" s="19"/>
      <c r="UBP49" s="19"/>
      <c r="UBQ49" s="19"/>
      <c r="UBR49" s="19"/>
      <c r="UBS49" s="19"/>
      <c r="UBT49" s="19"/>
      <c r="UBU49" s="19"/>
      <c r="UBV49" s="19"/>
      <c r="UBW49" s="19"/>
      <c r="UBX49" s="19"/>
      <c r="UBY49" s="19"/>
      <c r="UBZ49" s="19"/>
      <c r="UCA49" s="19"/>
      <c r="UCB49" s="19"/>
      <c r="UCC49" s="19"/>
      <c r="UCD49" s="19"/>
      <c r="UCE49" s="19"/>
      <c r="UCF49" s="19"/>
      <c r="UCG49" s="19"/>
      <c r="UCH49" s="19"/>
      <c r="UCI49" s="19"/>
      <c r="UCJ49" s="19"/>
      <c r="UCK49" s="19"/>
      <c r="UCL49" s="19"/>
      <c r="UCM49" s="19"/>
      <c r="UCN49" s="19"/>
      <c r="UCO49" s="19"/>
      <c r="UCP49" s="19"/>
      <c r="UCQ49" s="19"/>
      <c r="UCR49" s="19"/>
      <c r="UCS49" s="19"/>
      <c r="UCT49" s="19"/>
      <c r="UCU49" s="19"/>
      <c r="UCV49" s="19"/>
      <c r="UCW49" s="19"/>
      <c r="UCX49" s="19"/>
      <c r="UCY49" s="19"/>
      <c r="UCZ49" s="19"/>
      <c r="UDA49" s="19"/>
      <c r="UDB49" s="19"/>
      <c r="UDC49" s="19"/>
      <c r="UDD49" s="19"/>
      <c r="UDE49" s="19"/>
      <c r="UDF49" s="19"/>
      <c r="UDG49" s="19"/>
      <c r="UDH49" s="19"/>
      <c r="UDI49" s="19"/>
      <c r="UDJ49" s="19"/>
      <c r="UDK49" s="19"/>
      <c r="UDL49" s="19"/>
      <c r="UDM49" s="19"/>
      <c r="UDN49" s="19"/>
      <c r="UDO49" s="19"/>
      <c r="UDP49" s="19"/>
      <c r="UDQ49" s="19"/>
      <c r="UDR49" s="19"/>
      <c r="UDS49" s="19"/>
      <c r="UDT49" s="19"/>
      <c r="UDU49" s="19"/>
      <c r="UDV49" s="19"/>
      <c r="UDW49" s="19"/>
      <c r="UDX49" s="19"/>
      <c r="UDY49" s="19"/>
      <c r="UDZ49" s="19"/>
      <c r="UEA49" s="19"/>
      <c r="UEB49" s="19"/>
      <c r="UEC49" s="19"/>
      <c r="UED49" s="19"/>
      <c r="UEE49" s="19"/>
      <c r="UEF49" s="19"/>
      <c r="UEG49" s="19"/>
      <c r="UEH49" s="19"/>
      <c r="UEI49" s="19"/>
      <c r="UEJ49" s="19"/>
      <c r="UEK49" s="19"/>
      <c r="UEL49" s="19"/>
      <c r="UEM49" s="19"/>
      <c r="UEN49" s="19"/>
      <c r="UEO49" s="19"/>
      <c r="UEP49" s="19"/>
      <c r="UEQ49" s="19"/>
      <c r="UER49" s="19"/>
      <c r="UES49" s="19"/>
      <c r="UET49" s="19"/>
      <c r="UEU49" s="19"/>
      <c r="UEV49" s="19"/>
      <c r="UEW49" s="19"/>
      <c r="UEX49" s="19"/>
      <c r="UEY49" s="19"/>
      <c r="UEZ49" s="19"/>
      <c r="UFA49" s="19"/>
      <c r="UFB49" s="19"/>
      <c r="UFC49" s="19"/>
      <c r="UFD49" s="19"/>
      <c r="UFE49" s="19"/>
      <c r="UFF49" s="19"/>
      <c r="UFG49" s="19"/>
      <c r="UFH49" s="19"/>
      <c r="UFI49" s="19"/>
      <c r="UFJ49" s="19"/>
      <c r="UFK49" s="19"/>
      <c r="UFL49" s="19"/>
      <c r="UFM49" s="19"/>
      <c r="UFN49" s="19"/>
      <c r="UFO49" s="19"/>
      <c r="UFP49" s="19"/>
      <c r="UFQ49" s="19"/>
      <c r="UFR49" s="19"/>
      <c r="UFS49" s="19"/>
      <c r="UFT49" s="19"/>
      <c r="UFU49" s="19"/>
      <c r="UFV49" s="19"/>
      <c r="UFW49" s="19"/>
      <c r="UFX49" s="19"/>
      <c r="UFY49" s="19"/>
      <c r="UFZ49" s="19"/>
      <c r="UGA49" s="19"/>
      <c r="UGB49" s="19"/>
      <c r="UGC49" s="19"/>
      <c r="UGD49" s="19"/>
      <c r="UGE49" s="19"/>
      <c r="UGF49" s="19"/>
      <c r="UGG49" s="19"/>
      <c r="UGH49" s="19"/>
      <c r="UGI49" s="19"/>
      <c r="UGJ49" s="19"/>
      <c r="UGK49" s="19"/>
      <c r="UGL49" s="19"/>
      <c r="UGM49" s="19"/>
      <c r="UGN49" s="19"/>
      <c r="UGO49" s="19"/>
      <c r="UGP49" s="19"/>
      <c r="UGQ49" s="19"/>
      <c r="UGR49" s="19"/>
      <c r="UGS49" s="19"/>
      <c r="UGT49" s="19"/>
      <c r="UGU49" s="19"/>
      <c r="UGV49" s="19"/>
      <c r="UGW49" s="19"/>
      <c r="UGX49" s="19"/>
      <c r="UGY49" s="19"/>
      <c r="UGZ49" s="19"/>
      <c r="UHA49" s="19"/>
      <c r="UHB49" s="19"/>
      <c r="UHC49" s="19"/>
      <c r="UHD49" s="19"/>
      <c r="UHE49" s="19"/>
      <c r="UHF49" s="19"/>
      <c r="UHG49" s="19"/>
      <c r="UHH49" s="19"/>
      <c r="UHI49" s="19"/>
      <c r="UHJ49" s="19"/>
      <c r="UHK49" s="19"/>
      <c r="UHL49" s="19"/>
      <c r="UHM49" s="19"/>
      <c r="UHN49" s="19"/>
      <c r="UHO49" s="19"/>
      <c r="UHP49" s="19"/>
      <c r="UHQ49" s="19"/>
      <c r="UHR49" s="19"/>
      <c r="UHS49" s="19"/>
      <c r="UHT49" s="19"/>
      <c r="UHU49" s="19"/>
      <c r="UHV49" s="19"/>
      <c r="UHW49" s="19"/>
      <c r="UHX49" s="19"/>
      <c r="UHY49" s="19"/>
      <c r="UHZ49" s="19"/>
      <c r="UIA49" s="19"/>
      <c r="UIB49" s="19"/>
      <c r="UIC49" s="19"/>
      <c r="UID49" s="19"/>
      <c r="UIE49" s="19"/>
      <c r="UIF49" s="19"/>
      <c r="UIG49" s="19"/>
      <c r="UIH49" s="19"/>
      <c r="UII49" s="19"/>
      <c r="UIJ49" s="19"/>
      <c r="UIK49" s="19"/>
      <c r="UIL49" s="19"/>
      <c r="UIM49" s="19"/>
      <c r="UIN49" s="19"/>
      <c r="UIO49" s="19"/>
      <c r="UIP49" s="19"/>
      <c r="UIQ49" s="19"/>
      <c r="UIR49" s="19"/>
      <c r="UIS49" s="19"/>
      <c r="UIT49" s="19"/>
      <c r="UIU49" s="19"/>
      <c r="UIV49" s="19"/>
      <c r="UIW49" s="19"/>
      <c r="UIX49" s="19"/>
      <c r="UIY49" s="19"/>
      <c r="UIZ49" s="19"/>
      <c r="UJA49" s="19"/>
      <c r="UJB49" s="19"/>
      <c r="UJC49" s="19"/>
      <c r="UJD49" s="19"/>
      <c r="UJE49" s="19"/>
      <c r="UJF49" s="19"/>
      <c r="UJG49" s="19"/>
      <c r="UJH49" s="19"/>
      <c r="UJI49" s="19"/>
      <c r="UJJ49" s="19"/>
      <c r="UJK49" s="19"/>
      <c r="UJL49" s="19"/>
      <c r="UJM49" s="19"/>
      <c r="UJN49" s="19"/>
      <c r="UJO49" s="19"/>
      <c r="UJP49" s="19"/>
      <c r="UJQ49" s="19"/>
      <c r="UJR49" s="19"/>
      <c r="UJS49" s="19"/>
      <c r="UJT49" s="19"/>
      <c r="UJU49" s="19"/>
      <c r="UJV49" s="19"/>
      <c r="UJW49" s="19"/>
      <c r="UJX49" s="19"/>
      <c r="UJY49" s="19"/>
      <c r="UJZ49" s="19"/>
      <c r="UKA49" s="19"/>
      <c r="UKB49" s="19"/>
      <c r="UKC49" s="19"/>
      <c r="UKD49" s="19"/>
      <c r="UKE49" s="19"/>
      <c r="UKF49" s="19"/>
      <c r="UKG49" s="19"/>
      <c r="UKH49" s="19"/>
      <c r="UKI49" s="19"/>
      <c r="UKJ49" s="19"/>
      <c r="UKK49" s="19"/>
      <c r="UKL49" s="19"/>
      <c r="UKM49" s="19"/>
      <c r="UKN49" s="19"/>
      <c r="UKO49" s="19"/>
      <c r="UKP49" s="19"/>
      <c r="UKQ49" s="19"/>
      <c r="UKR49" s="19"/>
      <c r="UKS49" s="19"/>
      <c r="UKT49" s="19"/>
      <c r="UKU49" s="19"/>
      <c r="UKV49" s="19"/>
      <c r="UKW49" s="19"/>
      <c r="UKX49" s="19"/>
      <c r="UKY49" s="19"/>
      <c r="UKZ49" s="19"/>
      <c r="ULA49" s="19"/>
      <c r="ULB49" s="19"/>
      <c r="ULC49" s="19"/>
      <c r="ULD49" s="19"/>
      <c r="ULE49" s="19"/>
      <c r="ULF49" s="19"/>
      <c r="ULG49" s="19"/>
      <c r="ULH49" s="19"/>
      <c r="ULI49" s="19"/>
      <c r="ULJ49" s="19"/>
      <c r="ULK49" s="19"/>
      <c r="ULL49" s="19"/>
      <c r="ULM49" s="19"/>
      <c r="ULN49" s="19"/>
      <c r="ULO49" s="19"/>
      <c r="ULP49" s="19"/>
      <c r="ULQ49" s="19"/>
      <c r="ULR49" s="19"/>
      <c r="ULS49" s="19"/>
      <c r="ULT49" s="19"/>
      <c r="ULU49" s="19"/>
      <c r="ULV49" s="19"/>
      <c r="ULW49" s="19"/>
      <c r="ULX49" s="19"/>
      <c r="ULY49" s="19"/>
      <c r="ULZ49" s="19"/>
      <c r="UMA49" s="19"/>
      <c r="UMB49" s="19"/>
      <c r="UMC49" s="19"/>
      <c r="UMD49" s="19"/>
      <c r="UME49" s="19"/>
      <c r="UMF49" s="19"/>
      <c r="UMG49" s="19"/>
      <c r="UMH49" s="19"/>
      <c r="UMI49" s="19"/>
      <c r="UMJ49" s="19"/>
      <c r="UMK49" s="19"/>
      <c r="UML49" s="19"/>
      <c r="UMM49" s="19"/>
      <c r="UMN49" s="19"/>
      <c r="UMO49" s="19"/>
      <c r="UMP49" s="19"/>
      <c r="UMQ49" s="19"/>
      <c r="UMR49" s="19"/>
      <c r="UMS49" s="19"/>
      <c r="UMT49" s="19"/>
      <c r="UMU49" s="19"/>
      <c r="UMV49" s="19"/>
      <c r="UMW49" s="19"/>
      <c r="UMX49" s="19"/>
      <c r="UMY49" s="19"/>
      <c r="UMZ49" s="19"/>
      <c r="UNA49" s="19"/>
      <c r="UNB49" s="19"/>
      <c r="UNC49" s="19"/>
      <c r="UND49" s="19"/>
      <c r="UNE49" s="19"/>
      <c r="UNF49" s="19"/>
      <c r="UNG49" s="19"/>
      <c r="UNH49" s="19"/>
      <c r="UNI49" s="19"/>
      <c r="UNJ49" s="19"/>
      <c r="UNK49" s="19"/>
      <c r="UNL49" s="19"/>
      <c r="UNM49" s="19"/>
      <c r="UNN49" s="19"/>
      <c r="UNO49" s="19"/>
      <c r="UNP49" s="19"/>
      <c r="UNQ49" s="19"/>
      <c r="UNR49" s="19"/>
      <c r="UNS49" s="19"/>
      <c r="UNT49" s="19"/>
      <c r="UNU49" s="19"/>
      <c r="UNV49" s="19"/>
      <c r="UNW49" s="19"/>
      <c r="UNX49" s="19"/>
      <c r="UNY49" s="19"/>
      <c r="UNZ49" s="19"/>
      <c r="UOA49" s="19"/>
      <c r="UOB49" s="19"/>
      <c r="UOC49" s="19"/>
      <c r="UOD49" s="19"/>
      <c r="UOE49" s="19"/>
      <c r="UOF49" s="19"/>
      <c r="UOG49" s="19"/>
      <c r="UOH49" s="19"/>
      <c r="UOI49" s="19"/>
      <c r="UOJ49" s="19"/>
      <c r="UOK49" s="19"/>
      <c r="UOL49" s="19"/>
      <c r="UOM49" s="19"/>
      <c r="UON49" s="19"/>
      <c r="UOO49" s="19"/>
      <c r="UOP49" s="19"/>
      <c r="UOQ49" s="19"/>
      <c r="UOR49" s="19"/>
      <c r="UOS49" s="19"/>
      <c r="UOT49" s="19"/>
      <c r="UOU49" s="19"/>
      <c r="UOV49" s="19"/>
      <c r="UOW49" s="19"/>
      <c r="UOX49" s="19"/>
      <c r="UOY49" s="19"/>
      <c r="UOZ49" s="19"/>
      <c r="UPA49" s="19"/>
      <c r="UPB49" s="19"/>
      <c r="UPC49" s="19"/>
      <c r="UPD49" s="19"/>
      <c r="UPE49" s="19"/>
      <c r="UPF49" s="19"/>
      <c r="UPG49" s="19"/>
      <c r="UPH49" s="19"/>
      <c r="UPI49" s="19"/>
      <c r="UPJ49" s="19"/>
      <c r="UPK49" s="19"/>
      <c r="UPL49" s="19"/>
      <c r="UPM49" s="19"/>
      <c r="UPN49" s="19"/>
      <c r="UPO49" s="19"/>
      <c r="UPP49" s="19"/>
      <c r="UPQ49" s="19"/>
      <c r="UPR49" s="19"/>
      <c r="UPS49" s="19"/>
      <c r="UPT49" s="19"/>
      <c r="UPU49" s="19"/>
      <c r="UPV49" s="19"/>
      <c r="UPW49" s="19"/>
      <c r="UPX49" s="19"/>
      <c r="UPY49" s="19"/>
      <c r="UPZ49" s="19"/>
      <c r="UQA49" s="19"/>
      <c r="UQB49" s="19"/>
      <c r="UQC49" s="19"/>
      <c r="UQD49" s="19"/>
      <c r="UQE49" s="19"/>
      <c r="UQF49" s="19"/>
      <c r="UQG49" s="19"/>
      <c r="UQH49" s="19"/>
      <c r="UQI49" s="19"/>
      <c r="UQJ49" s="19"/>
      <c r="UQK49" s="19"/>
      <c r="UQL49" s="19"/>
      <c r="UQM49" s="19"/>
      <c r="UQN49" s="19"/>
      <c r="UQO49" s="19"/>
      <c r="UQP49" s="19"/>
      <c r="UQQ49" s="19"/>
      <c r="UQR49" s="19"/>
      <c r="UQS49" s="19"/>
      <c r="UQT49" s="19"/>
      <c r="UQU49" s="19"/>
      <c r="UQV49" s="19"/>
      <c r="UQW49" s="19"/>
      <c r="UQX49" s="19"/>
      <c r="UQY49" s="19"/>
      <c r="UQZ49" s="19"/>
      <c r="URA49" s="19"/>
      <c r="URB49" s="19"/>
      <c r="URC49" s="19"/>
      <c r="URD49" s="19"/>
      <c r="URE49" s="19"/>
      <c r="URF49" s="19"/>
      <c r="URG49" s="19"/>
      <c r="URH49" s="19"/>
      <c r="URI49" s="19"/>
      <c r="URJ49" s="19"/>
      <c r="URK49" s="19"/>
      <c r="URL49" s="19"/>
      <c r="URM49" s="19"/>
      <c r="URN49" s="19"/>
      <c r="URO49" s="19"/>
      <c r="URP49" s="19"/>
      <c r="URQ49" s="19"/>
      <c r="URR49" s="19"/>
      <c r="URS49" s="19"/>
      <c r="URT49" s="19"/>
      <c r="URU49" s="19"/>
      <c r="URV49" s="19"/>
      <c r="URW49" s="19"/>
      <c r="URX49" s="19"/>
      <c r="URY49" s="19"/>
      <c r="URZ49" s="19"/>
      <c r="USA49" s="19"/>
      <c r="USB49" s="19"/>
      <c r="USC49" s="19"/>
      <c r="USD49" s="19"/>
      <c r="USE49" s="19"/>
      <c r="USF49" s="19"/>
      <c r="USG49" s="19"/>
      <c r="USH49" s="19"/>
      <c r="USI49" s="19"/>
      <c r="USJ49" s="19"/>
      <c r="USK49" s="19"/>
      <c r="USL49" s="19"/>
      <c r="USM49" s="19"/>
      <c r="USN49" s="19"/>
      <c r="USO49" s="19"/>
      <c r="USP49" s="19"/>
      <c r="USQ49" s="19"/>
      <c r="USR49" s="19"/>
      <c r="USS49" s="19"/>
      <c r="UST49" s="19"/>
      <c r="USU49" s="19"/>
      <c r="USV49" s="19"/>
      <c r="USW49" s="19"/>
      <c r="USX49" s="19"/>
      <c r="USY49" s="19"/>
      <c r="USZ49" s="19"/>
      <c r="UTA49" s="19"/>
      <c r="UTB49" s="19"/>
      <c r="UTC49" s="19"/>
      <c r="UTD49" s="19"/>
      <c r="UTE49" s="19"/>
      <c r="UTF49" s="19"/>
      <c r="UTG49" s="19"/>
      <c r="UTH49" s="19"/>
      <c r="UTI49" s="19"/>
      <c r="UTJ49" s="19"/>
      <c r="UTK49" s="19"/>
      <c r="UTL49" s="19"/>
      <c r="UTM49" s="19"/>
      <c r="UTN49" s="19"/>
      <c r="UTO49" s="19"/>
      <c r="UTP49" s="19"/>
      <c r="UTQ49" s="19"/>
      <c r="UTR49" s="19"/>
      <c r="UTS49" s="19"/>
      <c r="UTT49" s="19"/>
      <c r="UTU49" s="19"/>
      <c r="UTV49" s="19"/>
      <c r="UTW49" s="19"/>
      <c r="UTX49" s="19"/>
      <c r="UTY49" s="19"/>
      <c r="UTZ49" s="19"/>
      <c r="UUA49" s="19"/>
      <c r="UUB49" s="19"/>
      <c r="UUC49" s="19"/>
      <c r="UUD49" s="19"/>
      <c r="UUE49" s="19"/>
      <c r="UUF49" s="19"/>
      <c r="UUG49" s="19"/>
      <c r="UUH49" s="19"/>
      <c r="UUI49" s="19"/>
      <c r="UUJ49" s="19"/>
      <c r="UUK49" s="19"/>
      <c r="UUL49" s="19"/>
      <c r="UUM49" s="19"/>
      <c r="UUN49" s="19"/>
      <c r="UUO49" s="19"/>
      <c r="UUP49" s="19"/>
      <c r="UUQ49" s="19"/>
      <c r="UUR49" s="19"/>
      <c r="UUS49" s="19"/>
      <c r="UUT49" s="19"/>
      <c r="UUU49" s="19"/>
      <c r="UUV49" s="19"/>
      <c r="UUW49" s="19"/>
      <c r="UUX49" s="19"/>
      <c r="UUY49" s="19"/>
      <c r="UUZ49" s="19"/>
      <c r="UVA49" s="19"/>
      <c r="UVB49" s="19"/>
      <c r="UVC49" s="19"/>
      <c r="UVD49" s="19"/>
      <c r="UVE49" s="19"/>
      <c r="UVF49" s="19"/>
      <c r="UVG49" s="19"/>
      <c r="UVH49" s="19"/>
      <c r="UVI49" s="19"/>
      <c r="UVJ49" s="19"/>
      <c r="UVK49" s="19"/>
      <c r="UVL49" s="19"/>
      <c r="UVM49" s="19"/>
      <c r="UVN49" s="19"/>
      <c r="UVO49" s="19"/>
      <c r="UVP49" s="19"/>
      <c r="UVQ49" s="19"/>
      <c r="UVR49" s="19"/>
      <c r="UVS49" s="19"/>
      <c r="UVT49" s="19"/>
      <c r="UVU49" s="19"/>
      <c r="UVV49" s="19"/>
      <c r="UVW49" s="19"/>
      <c r="UVX49" s="19"/>
      <c r="UVY49" s="19"/>
      <c r="UVZ49" s="19"/>
      <c r="UWA49" s="19"/>
      <c r="UWB49" s="19"/>
      <c r="UWC49" s="19"/>
      <c r="UWD49" s="19"/>
      <c r="UWE49" s="19"/>
      <c r="UWF49" s="19"/>
      <c r="UWG49" s="19"/>
      <c r="UWH49" s="19"/>
      <c r="UWI49" s="19"/>
      <c r="UWJ49" s="19"/>
      <c r="UWK49" s="19"/>
      <c r="UWL49" s="19"/>
      <c r="UWM49" s="19"/>
      <c r="UWN49" s="19"/>
      <c r="UWO49" s="19"/>
      <c r="UWP49" s="19"/>
      <c r="UWQ49" s="19"/>
      <c r="UWR49" s="19"/>
      <c r="UWS49" s="19"/>
      <c r="UWT49" s="19"/>
      <c r="UWU49" s="19"/>
      <c r="UWV49" s="19"/>
      <c r="UWW49" s="19"/>
      <c r="UWX49" s="19"/>
      <c r="UWY49" s="19"/>
      <c r="UWZ49" s="19"/>
      <c r="UXA49" s="19"/>
      <c r="UXB49" s="19"/>
      <c r="UXC49" s="19"/>
      <c r="UXD49" s="19"/>
      <c r="UXE49" s="19"/>
      <c r="UXF49" s="19"/>
      <c r="UXG49" s="19"/>
      <c r="UXH49" s="19"/>
      <c r="UXI49" s="19"/>
      <c r="UXJ49" s="19"/>
      <c r="UXK49" s="19"/>
      <c r="UXL49" s="19"/>
      <c r="UXM49" s="19"/>
      <c r="UXN49" s="19"/>
      <c r="UXO49" s="19"/>
      <c r="UXP49" s="19"/>
      <c r="UXQ49" s="19"/>
      <c r="UXR49" s="19"/>
      <c r="UXS49" s="19"/>
      <c r="UXT49" s="19"/>
      <c r="UXU49" s="19"/>
      <c r="UXV49" s="19"/>
      <c r="UXW49" s="19"/>
      <c r="UXX49" s="19"/>
      <c r="UXY49" s="19"/>
      <c r="UXZ49" s="19"/>
      <c r="UYA49" s="19"/>
      <c r="UYB49" s="19"/>
      <c r="UYC49" s="19"/>
      <c r="UYD49" s="19"/>
      <c r="UYE49" s="19"/>
      <c r="UYF49" s="19"/>
      <c r="UYG49" s="19"/>
      <c r="UYH49" s="19"/>
      <c r="UYI49" s="19"/>
      <c r="UYJ49" s="19"/>
      <c r="UYK49" s="19"/>
      <c r="UYL49" s="19"/>
      <c r="UYM49" s="19"/>
      <c r="UYN49" s="19"/>
      <c r="UYO49" s="19"/>
      <c r="UYP49" s="19"/>
      <c r="UYQ49" s="19"/>
      <c r="UYR49" s="19"/>
      <c r="UYS49" s="19"/>
      <c r="UYT49" s="19"/>
      <c r="UYU49" s="19"/>
      <c r="UYV49" s="19"/>
      <c r="UYW49" s="19"/>
      <c r="UYX49" s="19"/>
      <c r="UYY49" s="19"/>
      <c r="UYZ49" s="19"/>
      <c r="UZA49" s="19"/>
      <c r="UZB49" s="19"/>
      <c r="UZC49" s="19"/>
      <c r="UZD49" s="19"/>
      <c r="UZE49" s="19"/>
      <c r="UZF49" s="19"/>
      <c r="UZG49" s="19"/>
      <c r="UZH49" s="19"/>
      <c r="UZI49" s="19"/>
      <c r="UZJ49" s="19"/>
      <c r="UZK49" s="19"/>
      <c r="UZL49" s="19"/>
      <c r="UZM49" s="19"/>
      <c r="UZN49" s="19"/>
      <c r="UZO49" s="19"/>
      <c r="UZP49" s="19"/>
      <c r="UZQ49" s="19"/>
      <c r="UZR49" s="19"/>
      <c r="UZS49" s="19"/>
      <c r="UZT49" s="19"/>
      <c r="UZU49" s="19"/>
      <c r="UZV49" s="19"/>
      <c r="UZW49" s="19"/>
      <c r="UZX49" s="19"/>
      <c r="UZY49" s="19"/>
      <c r="UZZ49" s="19"/>
      <c r="VAA49" s="19"/>
      <c r="VAB49" s="19"/>
      <c r="VAC49" s="19"/>
      <c r="VAD49" s="19"/>
      <c r="VAE49" s="19"/>
      <c r="VAF49" s="19"/>
      <c r="VAG49" s="19"/>
      <c r="VAH49" s="19"/>
      <c r="VAI49" s="19"/>
      <c r="VAJ49" s="19"/>
      <c r="VAK49" s="19"/>
      <c r="VAL49" s="19"/>
      <c r="VAM49" s="19"/>
      <c r="VAN49" s="19"/>
      <c r="VAO49" s="19"/>
      <c r="VAP49" s="19"/>
      <c r="VAQ49" s="19"/>
      <c r="VAR49" s="19"/>
      <c r="VAS49" s="19"/>
      <c r="VAT49" s="19"/>
      <c r="VAU49" s="19"/>
      <c r="VAV49" s="19"/>
      <c r="VAW49" s="19"/>
      <c r="VAX49" s="19"/>
      <c r="VAY49" s="19"/>
      <c r="VAZ49" s="19"/>
      <c r="VBA49" s="19"/>
      <c r="VBB49" s="19"/>
      <c r="VBC49" s="19"/>
      <c r="VBD49" s="19"/>
      <c r="VBE49" s="19"/>
      <c r="VBF49" s="19"/>
      <c r="VBG49" s="19"/>
      <c r="VBH49" s="19"/>
      <c r="VBI49" s="19"/>
      <c r="VBJ49" s="19"/>
      <c r="VBK49" s="19"/>
      <c r="VBL49" s="19"/>
      <c r="VBM49" s="19"/>
      <c r="VBN49" s="19"/>
      <c r="VBO49" s="19"/>
      <c r="VBP49" s="19"/>
      <c r="VBQ49" s="19"/>
      <c r="VBR49" s="19"/>
      <c r="VBS49" s="19"/>
      <c r="VBT49" s="19"/>
      <c r="VBU49" s="19"/>
      <c r="VBV49" s="19"/>
      <c r="VBW49" s="19"/>
      <c r="VBX49" s="19"/>
      <c r="VBY49" s="19"/>
      <c r="VBZ49" s="19"/>
      <c r="VCA49" s="19"/>
      <c r="VCB49" s="19"/>
      <c r="VCC49" s="19"/>
      <c r="VCD49" s="19"/>
      <c r="VCE49" s="19"/>
      <c r="VCF49" s="19"/>
      <c r="VCG49" s="19"/>
      <c r="VCH49" s="19"/>
      <c r="VCI49" s="19"/>
      <c r="VCJ49" s="19"/>
      <c r="VCK49" s="19"/>
      <c r="VCL49" s="19"/>
      <c r="VCM49" s="19"/>
      <c r="VCN49" s="19"/>
      <c r="VCO49" s="19"/>
      <c r="VCP49" s="19"/>
      <c r="VCQ49" s="19"/>
      <c r="VCR49" s="19"/>
      <c r="VCS49" s="19"/>
      <c r="VCT49" s="19"/>
      <c r="VCU49" s="19"/>
      <c r="VCV49" s="19"/>
      <c r="VCW49" s="19"/>
      <c r="VCX49" s="19"/>
      <c r="VCY49" s="19"/>
      <c r="VCZ49" s="19"/>
      <c r="VDA49" s="19"/>
      <c r="VDB49" s="19"/>
      <c r="VDC49" s="19"/>
      <c r="VDD49" s="19"/>
      <c r="VDE49" s="19"/>
      <c r="VDF49" s="19"/>
      <c r="VDG49" s="19"/>
      <c r="VDH49" s="19"/>
      <c r="VDI49" s="19"/>
      <c r="VDJ49" s="19"/>
      <c r="VDK49" s="19"/>
      <c r="VDL49" s="19"/>
      <c r="VDM49" s="19"/>
      <c r="VDN49" s="19"/>
      <c r="VDO49" s="19"/>
      <c r="VDP49" s="19"/>
      <c r="VDQ49" s="19"/>
      <c r="VDR49" s="19"/>
      <c r="VDS49" s="19"/>
      <c r="VDT49" s="19"/>
      <c r="VDU49" s="19"/>
      <c r="VDV49" s="19"/>
      <c r="VDW49" s="19"/>
      <c r="VDX49" s="19"/>
      <c r="VDY49" s="19"/>
      <c r="VDZ49" s="19"/>
      <c r="VEA49" s="19"/>
      <c r="VEB49" s="19"/>
      <c r="VEC49" s="19"/>
      <c r="VED49" s="19"/>
      <c r="VEE49" s="19"/>
      <c r="VEF49" s="19"/>
      <c r="VEG49" s="19"/>
      <c r="VEH49" s="19"/>
      <c r="VEI49" s="19"/>
      <c r="VEJ49" s="19"/>
      <c r="VEK49" s="19"/>
      <c r="VEL49" s="19"/>
      <c r="VEM49" s="19"/>
      <c r="VEN49" s="19"/>
      <c r="VEO49" s="19"/>
      <c r="VEP49" s="19"/>
      <c r="VEQ49" s="19"/>
      <c r="VER49" s="19"/>
      <c r="VES49" s="19"/>
      <c r="VET49" s="19"/>
      <c r="VEU49" s="19"/>
      <c r="VEV49" s="19"/>
      <c r="VEW49" s="19"/>
      <c r="VEX49" s="19"/>
      <c r="VEY49" s="19"/>
      <c r="VEZ49" s="19"/>
      <c r="VFA49" s="19"/>
      <c r="VFB49" s="19"/>
      <c r="VFC49" s="19"/>
      <c r="VFD49" s="19"/>
      <c r="VFE49" s="19"/>
      <c r="VFF49" s="19"/>
      <c r="VFG49" s="19"/>
      <c r="VFH49" s="19"/>
      <c r="VFI49" s="19"/>
      <c r="VFJ49" s="19"/>
      <c r="VFK49" s="19"/>
      <c r="VFL49" s="19"/>
      <c r="VFM49" s="19"/>
      <c r="VFN49" s="19"/>
      <c r="VFO49" s="19"/>
      <c r="VFP49" s="19"/>
      <c r="VFQ49" s="19"/>
      <c r="VFR49" s="19"/>
      <c r="VFS49" s="19"/>
      <c r="VFT49" s="19"/>
      <c r="VFU49" s="19"/>
      <c r="VFV49" s="19"/>
      <c r="VFW49" s="19"/>
      <c r="VFX49" s="19"/>
      <c r="VFY49" s="19"/>
      <c r="VFZ49" s="19"/>
      <c r="VGA49" s="19"/>
      <c r="VGB49" s="19"/>
      <c r="VGC49" s="19"/>
      <c r="VGD49" s="19"/>
      <c r="VGE49" s="19"/>
      <c r="VGF49" s="19"/>
      <c r="VGG49" s="19"/>
      <c r="VGH49" s="19"/>
      <c r="VGI49" s="19"/>
      <c r="VGJ49" s="19"/>
      <c r="VGK49" s="19"/>
      <c r="VGL49" s="19"/>
      <c r="VGM49" s="19"/>
      <c r="VGN49" s="19"/>
      <c r="VGO49" s="19"/>
      <c r="VGP49" s="19"/>
      <c r="VGQ49" s="19"/>
      <c r="VGR49" s="19"/>
      <c r="VGS49" s="19"/>
      <c r="VGT49" s="19"/>
      <c r="VGU49" s="19"/>
      <c r="VGV49" s="19"/>
      <c r="VGW49" s="19"/>
      <c r="VGX49" s="19"/>
      <c r="VGY49" s="19"/>
      <c r="VGZ49" s="19"/>
      <c r="VHA49" s="19"/>
      <c r="VHB49" s="19"/>
      <c r="VHC49" s="19"/>
      <c r="VHD49" s="19"/>
      <c r="VHE49" s="19"/>
      <c r="VHF49" s="19"/>
      <c r="VHG49" s="19"/>
      <c r="VHH49" s="19"/>
      <c r="VHI49" s="19"/>
      <c r="VHJ49" s="19"/>
      <c r="VHK49" s="19"/>
      <c r="VHL49" s="19"/>
      <c r="VHM49" s="19"/>
      <c r="VHN49" s="19"/>
      <c r="VHO49" s="19"/>
      <c r="VHP49" s="19"/>
      <c r="VHQ49" s="19"/>
      <c r="VHR49" s="19"/>
      <c r="VHS49" s="19"/>
      <c r="VHT49" s="19"/>
      <c r="VHU49" s="19"/>
      <c r="VHV49" s="19"/>
      <c r="VHW49" s="19"/>
      <c r="VHX49" s="19"/>
      <c r="VHY49" s="19"/>
      <c r="VHZ49" s="19"/>
      <c r="VIA49" s="19"/>
      <c r="VIB49" s="19"/>
      <c r="VIC49" s="19"/>
      <c r="VID49" s="19"/>
      <c r="VIE49" s="19"/>
      <c r="VIF49" s="19"/>
      <c r="VIG49" s="19"/>
      <c r="VIH49" s="19"/>
      <c r="VII49" s="19"/>
      <c r="VIJ49" s="19"/>
      <c r="VIK49" s="19"/>
      <c r="VIL49" s="19"/>
      <c r="VIM49" s="19"/>
      <c r="VIN49" s="19"/>
      <c r="VIO49" s="19"/>
      <c r="VIP49" s="19"/>
      <c r="VIQ49" s="19"/>
      <c r="VIR49" s="19"/>
      <c r="VIS49" s="19"/>
      <c r="VIT49" s="19"/>
      <c r="VIU49" s="19"/>
      <c r="VIV49" s="19"/>
      <c r="VIW49" s="19"/>
      <c r="VIX49" s="19"/>
      <c r="VIY49" s="19"/>
      <c r="VIZ49" s="19"/>
      <c r="VJA49" s="19"/>
      <c r="VJB49" s="19"/>
      <c r="VJC49" s="19"/>
      <c r="VJD49" s="19"/>
      <c r="VJE49" s="19"/>
      <c r="VJF49" s="19"/>
      <c r="VJG49" s="19"/>
      <c r="VJH49" s="19"/>
      <c r="VJI49" s="19"/>
      <c r="VJJ49" s="19"/>
      <c r="VJK49" s="19"/>
      <c r="VJL49" s="19"/>
      <c r="VJM49" s="19"/>
      <c r="VJN49" s="19"/>
      <c r="VJO49" s="19"/>
      <c r="VJP49" s="19"/>
      <c r="VJQ49" s="19"/>
      <c r="VJR49" s="19"/>
      <c r="VJS49" s="19"/>
      <c r="VJT49" s="19"/>
      <c r="VJU49" s="19"/>
      <c r="VJV49" s="19"/>
      <c r="VJW49" s="19"/>
      <c r="VJX49" s="19"/>
      <c r="VJY49" s="19"/>
      <c r="VJZ49" s="19"/>
      <c r="VKA49" s="19"/>
      <c r="VKB49" s="19"/>
      <c r="VKC49" s="19"/>
      <c r="VKD49" s="19"/>
      <c r="VKE49" s="19"/>
      <c r="VKF49" s="19"/>
      <c r="VKG49" s="19"/>
      <c r="VKH49" s="19"/>
      <c r="VKI49" s="19"/>
      <c r="VKJ49" s="19"/>
      <c r="VKK49" s="19"/>
      <c r="VKL49" s="19"/>
      <c r="VKM49" s="19"/>
      <c r="VKN49" s="19"/>
      <c r="VKO49" s="19"/>
      <c r="VKP49" s="19"/>
      <c r="VKQ49" s="19"/>
      <c r="VKR49" s="19"/>
      <c r="VKS49" s="19"/>
      <c r="VKT49" s="19"/>
      <c r="VKU49" s="19"/>
      <c r="VKV49" s="19"/>
      <c r="VKW49" s="19"/>
      <c r="VKX49" s="19"/>
      <c r="VKY49" s="19"/>
      <c r="VKZ49" s="19"/>
      <c r="VLA49" s="19"/>
      <c r="VLB49" s="19"/>
      <c r="VLC49" s="19"/>
      <c r="VLD49" s="19"/>
      <c r="VLE49" s="19"/>
      <c r="VLF49" s="19"/>
      <c r="VLG49" s="19"/>
      <c r="VLH49" s="19"/>
      <c r="VLI49" s="19"/>
      <c r="VLJ49" s="19"/>
      <c r="VLK49" s="19"/>
      <c r="VLL49" s="19"/>
      <c r="VLM49" s="19"/>
      <c r="VLN49" s="19"/>
      <c r="VLO49" s="19"/>
      <c r="VLP49" s="19"/>
      <c r="VLQ49" s="19"/>
      <c r="VLR49" s="19"/>
      <c r="VLS49" s="19"/>
      <c r="VLT49" s="19"/>
      <c r="VLU49" s="19"/>
      <c r="VLV49" s="19"/>
      <c r="VLW49" s="19"/>
      <c r="VLX49" s="19"/>
      <c r="VLY49" s="19"/>
      <c r="VLZ49" s="19"/>
      <c r="VMA49" s="19"/>
      <c r="VMB49" s="19"/>
      <c r="VMC49" s="19"/>
      <c r="VMD49" s="19"/>
      <c r="VME49" s="19"/>
      <c r="VMF49" s="19"/>
      <c r="VMG49" s="19"/>
      <c r="VMH49" s="19"/>
      <c r="VMI49" s="19"/>
      <c r="VMJ49" s="19"/>
      <c r="VMK49" s="19"/>
      <c r="VML49" s="19"/>
      <c r="VMM49" s="19"/>
      <c r="VMN49" s="19"/>
      <c r="VMO49" s="19"/>
      <c r="VMP49" s="19"/>
      <c r="VMQ49" s="19"/>
      <c r="VMR49" s="19"/>
      <c r="VMS49" s="19"/>
      <c r="VMT49" s="19"/>
      <c r="VMU49" s="19"/>
      <c r="VMV49" s="19"/>
      <c r="VMW49" s="19"/>
      <c r="VMX49" s="19"/>
      <c r="VMY49" s="19"/>
      <c r="VMZ49" s="19"/>
      <c r="VNA49" s="19"/>
      <c r="VNB49" s="19"/>
      <c r="VNC49" s="19"/>
      <c r="VND49" s="19"/>
      <c r="VNE49" s="19"/>
      <c r="VNF49" s="19"/>
      <c r="VNG49" s="19"/>
      <c r="VNH49" s="19"/>
      <c r="VNI49" s="19"/>
      <c r="VNJ49" s="19"/>
      <c r="VNK49" s="19"/>
      <c r="VNL49" s="19"/>
      <c r="VNM49" s="19"/>
      <c r="VNN49" s="19"/>
      <c r="VNO49" s="19"/>
      <c r="VNP49" s="19"/>
      <c r="VNQ49" s="19"/>
      <c r="VNR49" s="19"/>
      <c r="VNS49" s="19"/>
      <c r="VNT49" s="19"/>
      <c r="VNU49" s="19"/>
      <c r="VNV49" s="19"/>
      <c r="VNW49" s="19"/>
      <c r="VNX49" s="19"/>
      <c r="VNY49" s="19"/>
      <c r="VNZ49" s="19"/>
      <c r="VOA49" s="19"/>
      <c r="VOB49" s="19"/>
      <c r="VOC49" s="19"/>
      <c r="VOD49" s="19"/>
      <c r="VOE49" s="19"/>
      <c r="VOF49" s="19"/>
      <c r="VOG49" s="19"/>
      <c r="VOH49" s="19"/>
      <c r="VOI49" s="19"/>
      <c r="VOJ49" s="19"/>
      <c r="VOK49" s="19"/>
      <c r="VOL49" s="19"/>
      <c r="VOM49" s="19"/>
      <c r="VON49" s="19"/>
      <c r="VOO49" s="19"/>
      <c r="VOP49" s="19"/>
      <c r="VOQ49" s="19"/>
      <c r="VOR49" s="19"/>
      <c r="VOS49" s="19"/>
      <c r="VOT49" s="19"/>
      <c r="VOU49" s="19"/>
      <c r="VOV49" s="19"/>
      <c r="VOW49" s="19"/>
      <c r="VOX49" s="19"/>
      <c r="VOY49" s="19"/>
      <c r="VOZ49" s="19"/>
      <c r="VPA49" s="19"/>
      <c r="VPB49" s="19"/>
      <c r="VPC49" s="19"/>
      <c r="VPD49" s="19"/>
      <c r="VPE49" s="19"/>
      <c r="VPF49" s="19"/>
      <c r="VPG49" s="19"/>
      <c r="VPH49" s="19"/>
      <c r="VPI49" s="19"/>
      <c r="VPJ49" s="19"/>
      <c r="VPK49" s="19"/>
      <c r="VPL49" s="19"/>
      <c r="VPM49" s="19"/>
      <c r="VPN49" s="19"/>
      <c r="VPO49" s="19"/>
      <c r="VPP49" s="19"/>
      <c r="VPQ49" s="19"/>
      <c r="VPR49" s="19"/>
      <c r="VPS49" s="19"/>
      <c r="VPT49" s="19"/>
      <c r="VPU49" s="19"/>
      <c r="VPV49" s="19"/>
      <c r="VPW49" s="19"/>
      <c r="VPX49" s="19"/>
      <c r="VPY49" s="19"/>
      <c r="VPZ49" s="19"/>
      <c r="VQA49" s="19"/>
      <c r="VQB49" s="19"/>
      <c r="VQC49" s="19"/>
      <c r="VQD49" s="19"/>
      <c r="VQE49" s="19"/>
      <c r="VQF49" s="19"/>
      <c r="VQG49" s="19"/>
      <c r="VQH49" s="19"/>
      <c r="VQI49" s="19"/>
      <c r="VQJ49" s="19"/>
      <c r="VQK49" s="19"/>
      <c r="VQL49" s="19"/>
      <c r="VQM49" s="19"/>
      <c r="VQN49" s="19"/>
      <c r="VQO49" s="19"/>
      <c r="VQP49" s="19"/>
      <c r="VQQ49" s="19"/>
      <c r="VQR49" s="19"/>
      <c r="VQS49" s="19"/>
      <c r="VQT49" s="19"/>
      <c r="VQU49" s="19"/>
      <c r="VQV49" s="19"/>
      <c r="VQW49" s="19"/>
      <c r="VQX49" s="19"/>
      <c r="VQY49" s="19"/>
      <c r="VQZ49" s="19"/>
      <c r="VRA49" s="19"/>
      <c r="VRB49" s="19"/>
      <c r="VRC49" s="19"/>
      <c r="VRD49" s="19"/>
      <c r="VRE49" s="19"/>
      <c r="VRF49" s="19"/>
      <c r="VRG49" s="19"/>
      <c r="VRH49" s="19"/>
      <c r="VRI49" s="19"/>
      <c r="VRJ49" s="19"/>
      <c r="VRK49" s="19"/>
      <c r="VRL49" s="19"/>
      <c r="VRM49" s="19"/>
      <c r="VRN49" s="19"/>
      <c r="VRO49" s="19"/>
      <c r="VRP49" s="19"/>
      <c r="VRQ49" s="19"/>
      <c r="VRR49" s="19"/>
      <c r="VRS49" s="19"/>
      <c r="VRT49" s="19"/>
      <c r="VRU49" s="19"/>
      <c r="VRV49" s="19"/>
      <c r="VRW49" s="19"/>
      <c r="VRX49" s="19"/>
      <c r="VRY49" s="19"/>
      <c r="VRZ49" s="19"/>
      <c r="VSA49" s="19"/>
      <c r="VSB49" s="19"/>
      <c r="VSC49" s="19"/>
      <c r="VSD49" s="19"/>
      <c r="VSE49" s="19"/>
      <c r="VSF49" s="19"/>
      <c r="VSG49" s="19"/>
      <c r="VSH49" s="19"/>
      <c r="VSI49" s="19"/>
      <c r="VSJ49" s="19"/>
      <c r="VSK49" s="19"/>
      <c r="VSL49" s="19"/>
      <c r="VSM49" s="19"/>
      <c r="VSN49" s="19"/>
      <c r="VSO49" s="19"/>
      <c r="VSP49" s="19"/>
      <c r="VSQ49" s="19"/>
      <c r="VSR49" s="19"/>
      <c r="VSS49" s="19"/>
      <c r="VST49" s="19"/>
      <c r="VSU49" s="19"/>
      <c r="VSV49" s="19"/>
      <c r="VSW49" s="19"/>
      <c r="VSX49" s="19"/>
      <c r="VSY49" s="19"/>
      <c r="VSZ49" s="19"/>
      <c r="VTA49" s="19"/>
      <c r="VTB49" s="19"/>
      <c r="VTC49" s="19"/>
      <c r="VTD49" s="19"/>
      <c r="VTE49" s="19"/>
      <c r="VTF49" s="19"/>
      <c r="VTG49" s="19"/>
      <c r="VTH49" s="19"/>
      <c r="VTI49" s="19"/>
      <c r="VTJ49" s="19"/>
      <c r="VTK49" s="19"/>
      <c r="VTL49" s="19"/>
      <c r="VTM49" s="19"/>
      <c r="VTN49" s="19"/>
      <c r="VTO49" s="19"/>
      <c r="VTP49" s="19"/>
      <c r="VTQ49" s="19"/>
      <c r="VTR49" s="19"/>
      <c r="VTS49" s="19"/>
      <c r="VTT49" s="19"/>
      <c r="VTU49" s="19"/>
      <c r="VTV49" s="19"/>
      <c r="VTW49" s="19"/>
      <c r="VTX49" s="19"/>
      <c r="VTY49" s="19"/>
      <c r="VTZ49" s="19"/>
      <c r="VUA49" s="19"/>
      <c r="VUB49" s="19"/>
      <c r="VUC49" s="19"/>
      <c r="VUD49" s="19"/>
      <c r="VUE49" s="19"/>
      <c r="VUF49" s="19"/>
      <c r="VUG49" s="19"/>
      <c r="VUH49" s="19"/>
      <c r="VUI49" s="19"/>
      <c r="VUJ49" s="19"/>
      <c r="VUK49" s="19"/>
      <c r="VUL49" s="19"/>
      <c r="VUM49" s="19"/>
      <c r="VUN49" s="19"/>
      <c r="VUO49" s="19"/>
      <c r="VUP49" s="19"/>
      <c r="VUQ49" s="19"/>
      <c r="VUR49" s="19"/>
      <c r="VUS49" s="19"/>
      <c r="VUT49" s="19"/>
      <c r="VUU49" s="19"/>
      <c r="VUV49" s="19"/>
      <c r="VUW49" s="19"/>
      <c r="VUX49" s="19"/>
      <c r="VUY49" s="19"/>
      <c r="VUZ49" s="19"/>
      <c r="VVA49" s="19"/>
      <c r="VVB49" s="19"/>
      <c r="VVC49" s="19"/>
      <c r="VVD49" s="19"/>
      <c r="VVE49" s="19"/>
      <c r="VVF49" s="19"/>
      <c r="VVG49" s="19"/>
      <c r="VVH49" s="19"/>
      <c r="VVI49" s="19"/>
      <c r="VVJ49" s="19"/>
      <c r="VVK49" s="19"/>
      <c r="VVL49" s="19"/>
      <c r="VVM49" s="19"/>
      <c r="VVN49" s="19"/>
      <c r="VVO49" s="19"/>
      <c r="VVP49" s="19"/>
      <c r="VVQ49" s="19"/>
      <c r="VVR49" s="19"/>
      <c r="VVS49" s="19"/>
      <c r="VVT49" s="19"/>
      <c r="VVU49" s="19"/>
      <c r="VVV49" s="19"/>
      <c r="VVW49" s="19"/>
      <c r="VVX49" s="19"/>
      <c r="VVY49" s="19"/>
      <c r="VVZ49" s="19"/>
      <c r="VWA49" s="19"/>
      <c r="VWB49" s="19"/>
      <c r="VWC49" s="19"/>
      <c r="VWD49" s="19"/>
      <c r="VWE49" s="19"/>
      <c r="VWF49" s="19"/>
      <c r="VWG49" s="19"/>
      <c r="VWH49" s="19"/>
      <c r="VWI49" s="19"/>
      <c r="VWJ49" s="19"/>
      <c r="VWK49" s="19"/>
      <c r="VWL49" s="19"/>
      <c r="VWM49" s="19"/>
      <c r="VWN49" s="19"/>
      <c r="VWO49" s="19"/>
      <c r="VWP49" s="19"/>
      <c r="VWQ49" s="19"/>
      <c r="VWR49" s="19"/>
      <c r="VWS49" s="19"/>
      <c r="VWT49" s="19"/>
      <c r="VWU49" s="19"/>
      <c r="VWV49" s="19"/>
      <c r="VWW49" s="19"/>
      <c r="VWX49" s="19"/>
      <c r="VWY49" s="19"/>
      <c r="VWZ49" s="19"/>
      <c r="VXA49" s="19"/>
      <c r="VXB49" s="19"/>
      <c r="VXC49" s="19"/>
      <c r="VXD49" s="19"/>
      <c r="VXE49" s="19"/>
      <c r="VXF49" s="19"/>
      <c r="VXG49" s="19"/>
      <c r="VXH49" s="19"/>
      <c r="VXI49" s="19"/>
      <c r="VXJ49" s="19"/>
      <c r="VXK49" s="19"/>
      <c r="VXL49" s="19"/>
      <c r="VXM49" s="19"/>
      <c r="VXN49" s="19"/>
      <c r="VXO49" s="19"/>
      <c r="VXP49" s="19"/>
      <c r="VXQ49" s="19"/>
      <c r="VXR49" s="19"/>
      <c r="VXS49" s="19"/>
      <c r="VXT49" s="19"/>
      <c r="VXU49" s="19"/>
      <c r="VXV49" s="19"/>
      <c r="VXW49" s="19"/>
      <c r="VXX49" s="19"/>
      <c r="VXY49" s="19"/>
      <c r="VXZ49" s="19"/>
      <c r="VYA49" s="19"/>
      <c r="VYB49" s="19"/>
      <c r="VYC49" s="19"/>
      <c r="VYD49" s="19"/>
      <c r="VYE49" s="19"/>
      <c r="VYF49" s="19"/>
      <c r="VYG49" s="19"/>
      <c r="VYH49" s="19"/>
      <c r="VYI49" s="19"/>
      <c r="VYJ49" s="19"/>
      <c r="VYK49" s="19"/>
      <c r="VYL49" s="19"/>
      <c r="VYM49" s="19"/>
      <c r="VYN49" s="19"/>
      <c r="VYO49" s="19"/>
      <c r="VYP49" s="19"/>
      <c r="VYQ49" s="19"/>
      <c r="VYR49" s="19"/>
      <c r="VYS49" s="19"/>
      <c r="VYT49" s="19"/>
      <c r="VYU49" s="19"/>
      <c r="VYV49" s="19"/>
      <c r="VYW49" s="19"/>
      <c r="VYX49" s="19"/>
      <c r="VYY49" s="19"/>
      <c r="VYZ49" s="19"/>
      <c r="VZA49" s="19"/>
      <c r="VZB49" s="19"/>
      <c r="VZC49" s="19"/>
      <c r="VZD49" s="19"/>
      <c r="VZE49" s="19"/>
      <c r="VZF49" s="19"/>
      <c r="VZG49" s="19"/>
      <c r="VZH49" s="19"/>
      <c r="VZI49" s="19"/>
      <c r="VZJ49" s="19"/>
      <c r="VZK49" s="19"/>
      <c r="VZL49" s="19"/>
      <c r="VZM49" s="19"/>
      <c r="VZN49" s="19"/>
      <c r="VZO49" s="19"/>
      <c r="VZP49" s="19"/>
      <c r="VZQ49" s="19"/>
      <c r="VZR49" s="19"/>
      <c r="VZS49" s="19"/>
      <c r="VZT49" s="19"/>
      <c r="VZU49" s="19"/>
      <c r="VZV49" s="19"/>
      <c r="VZW49" s="19"/>
      <c r="VZX49" s="19"/>
      <c r="VZY49" s="19"/>
      <c r="VZZ49" s="19"/>
      <c r="WAA49" s="19"/>
      <c r="WAB49" s="19"/>
      <c r="WAC49" s="19"/>
      <c r="WAD49" s="19"/>
      <c r="WAE49" s="19"/>
      <c r="WAF49" s="19"/>
      <c r="WAG49" s="19"/>
      <c r="WAH49" s="19"/>
      <c r="WAI49" s="19"/>
      <c r="WAJ49" s="19"/>
      <c r="WAK49" s="19"/>
      <c r="WAL49" s="19"/>
      <c r="WAM49" s="19"/>
      <c r="WAN49" s="19"/>
      <c r="WAO49" s="19"/>
      <c r="WAP49" s="19"/>
      <c r="WAQ49" s="19"/>
      <c r="WAR49" s="19"/>
      <c r="WAS49" s="19"/>
      <c r="WAT49" s="19"/>
      <c r="WAU49" s="19"/>
      <c r="WAV49" s="19"/>
      <c r="WAW49" s="19"/>
      <c r="WAX49" s="19"/>
      <c r="WAY49" s="19"/>
      <c r="WAZ49" s="19"/>
      <c r="WBA49" s="19"/>
      <c r="WBB49" s="19"/>
      <c r="WBC49" s="19"/>
      <c r="WBD49" s="19"/>
      <c r="WBE49" s="19"/>
      <c r="WBF49" s="19"/>
      <c r="WBG49" s="19"/>
      <c r="WBH49" s="19"/>
      <c r="WBI49" s="19"/>
      <c r="WBJ49" s="19"/>
      <c r="WBK49" s="19"/>
      <c r="WBL49" s="19"/>
      <c r="WBM49" s="19"/>
      <c r="WBN49" s="19"/>
      <c r="WBO49" s="19"/>
      <c r="WBP49" s="19"/>
      <c r="WBQ49" s="19"/>
      <c r="WBR49" s="19"/>
      <c r="WBS49" s="19"/>
      <c r="WBT49" s="19"/>
      <c r="WBU49" s="19"/>
      <c r="WBV49" s="19"/>
      <c r="WBW49" s="19"/>
      <c r="WBX49" s="19"/>
      <c r="WBY49" s="19"/>
      <c r="WBZ49" s="19"/>
      <c r="WCA49" s="19"/>
      <c r="WCB49" s="19"/>
      <c r="WCC49" s="19"/>
      <c r="WCD49" s="19"/>
      <c r="WCE49" s="19"/>
      <c r="WCF49" s="19"/>
      <c r="WCG49" s="19"/>
      <c r="WCH49" s="19"/>
      <c r="WCI49" s="19"/>
      <c r="WCJ49" s="19"/>
      <c r="WCK49" s="19"/>
      <c r="WCL49" s="19"/>
      <c r="WCM49" s="19"/>
      <c r="WCN49" s="19"/>
      <c r="WCO49" s="19"/>
      <c r="WCP49" s="19"/>
      <c r="WCQ49" s="19"/>
      <c r="WCR49" s="19"/>
      <c r="WCS49" s="19"/>
      <c r="WCT49" s="19"/>
      <c r="WCU49" s="19"/>
      <c r="WCV49" s="19"/>
      <c r="WCW49" s="19"/>
      <c r="WCX49" s="19"/>
      <c r="WCY49" s="19"/>
      <c r="WCZ49" s="19"/>
      <c r="WDA49" s="19"/>
      <c r="WDB49" s="19"/>
      <c r="WDC49" s="19"/>
      <c r="WDD49" s="19"/>
      <c r="WDE49" s="19"/>
      <c r="WDF49" s="19"/>
      <c r="WDG49" s="19"/>
      <c r="WDH49" s="19"/>
      <c r="WDI49" s="19"/>
      <c r="WDJ49" s="19"/>
      <c r="WDK49" s="19"/>
      <c r="WDL49" s="19"/>
      <c r="WDM49" s="19"/>
      <c r="WDN49" s="19"/>
      <c r="WDO49" s="19"/>
      <c r="WDP49" s="19"/>
      <c r="WDQ49" s="19"/>
      <c r="WDR49" s="19"/>
      <c r="WDS49" s="19"/>
      <c r="WDT49" s="19"/>
      <c r="WDU49" s="19"/>
      <c r="WDV49" s="19"/>
      <c r="WDW49" s="19"/>
      <c r="WDX49" s="19"/>
      <c r="WDY49" s="19"/>
      <c r="WDZ49" s="19"/>
      <c r="WEA49" s="19"/>
      <c r="WEB49" s="19"/>
      <c r="WEC49" s="19"/>
      <c r="WED49" s="19"/>
      <c r="WEE49" s="19"/>
      <c r="WEF49" s="19"/>
      <c r="WEG49" s="19"/>
      <c r="WEH49" s="19"/>
      <c r="WEI49" s="19"/>
      <c r="WEJ49" s="19"/>
      <c r="WEK49" s="19"/>
      <c r="WEL49" s="19"/>
      <c r="WEM49" s="19"/>
      <c r="WEN49" s="19"/>
      <c r="WEO49" s="19"/>
      <c r="WEP49" s="19"/>
      <c r="WEQ49" s="19"/>
      <c r="WER49" s="19"/>
      <c r="WES49" s="19"/>
      <c r="WET49" s="19"/>
      <c r="WEU49" s="19"/>
      <c r="WEV49" s="19"/>
      <c r="WEW49" s="19"/>
      <c r="WEX49" s="19"/>
      <c r="WEY49" s="19"/>
      <c r="WEZ49" s="19"/>
      <c r="WFA49" s="19"/>
      <c r="WFB49" s="19"/>
      <c r="WFC49" s="19"/>
      <c r="WFD49" s="19"/>
      <c r="WFE49" s="19"/>
      <c r="WFF49" s="19"/>
      <c r="WFG49" s="19"/>
      <c r="WFH49" s="19"/>
      <c r="WFI49" s="19"/>
      <c r="WFJ49" s="19"/>
      <c r="WFK49" s="19"/>
      <c r="WFL49" s="19"/>
      <c r="WFM49" s="19"/>
      <c r="WFN49" s="19"/>
      <c r="WFO49" s="19"/>
      <c r="WFP49" s="19"/>
      <c r="WFQ49" s="19"/>
      <c r="WFR49" s="19"/>
      <c r="WFS49" s="19"/>
      <c r="WFT49" s="19"/>
      <c r="WFU49" s="19"/>
      <c r="WFV49" s="19"/>
      <c r="WFW49" s="19"/>
      <c r="WFX49" s="19"/>
      <c r="WFY49" s="19"/>
      <c r="WFZ49" s="19"/>
      <c r="WGA49" s="19"/>
      <c r="WGB49" s="19"/>
      <c r="WGC49" s="19"/>
      <c r="WGD49" s="19"/>
      <c r="WGE49" s="19"/>
      <c r="WGF49" s="19"/>
      <c r="WGG49" s="19"/>
      <c r="WGH49" s="19"/>
      <c r="WGI49" s="19"/>
      <c r="WGJ49" s="19"/>
      <c r="WGK49" s="19"/>
      <c r="WGL49" s="19"/>
      <c r="WGM49" s="19"/>
      <c r="WGN49" s="19"/>
      <c r="WGO49" s="19"/>
      <c r="WGP49" s="19"/>
      <c r="WGQ49" s="19"/>
      <c r="WGR49" s="19"/>
      <c r="WGS49" s="19"/>
      <c r="WGT49" s="19"/>
      <c r="WGU49" s="19"/>
      <c r="WGV49" s="19"/>
      <c r="WGW49" s="19"/>
      <c r="WGX49" s="19"/>
      <c r="WGY49" s="19"/>
      <c r="WGZ49" s="19"/>
      <c r="WHA49" s="19"/>
      <c r="WHB49" s="19"/>
      <c r="WHC49" s="19"/>
      <c r="WHD49" s="19"/>
      <c r="WHE49" s="19"/>
      <c r="WHF49" s="19"/>
      <c r="WHG49" s="19"/>
      <c r="WHH49" s="19"/>
      <c r="WHI49" s="19"/>
      <c r="WHJ49" s="19"/>
      <c r="WHK49" s="19"/>
      <c r="WHL49" s="19"/>
      <c r="WHM49" s="19"/>
      <c r="WHN49" s="19"/>
      <c r="WHO49" s="19"/>
      <c r="WHP49" s="19"/>
      <c r="WHQ49" s="19"/>
      <c r="WHR49" s="19"/>
      <c r="WHS49" s="19"/>
      <c r="WHT49" s="19"/>
      <c r="WHU49" s="19"/>
      <c r="WHV49" s="19"/>
      <c r="WHW49" s="19"/>
      <c r="WHX49" s="19"/>
      <c r="WHY49" s="19"/>
      <c r="WHZ49" s="19"/>
      <c r="WIA49" s="19"/>
      <c r="WIB49" s="19"/>
      <c r="WIC49" s="19"/>
      <c r="WID49" s="19"/>
      <c r="WIE49" s="19"/>
      <c r="WIF49" s="19"/>
      <c r="WIG49" s="19"/>
      <c r="WIH49" s="19"/>
      <c r="WII49" s="19"/>
      <c r="WIJ49" s="19"/>
      <c r="WIK49" s="19"/>
      <c r="WIL49" s="19"/>
      <c r="WIM49" s="19"/>
      <c r="WIN49" s="19"/>
      <c r="WIO49" s="19"/>
      <c r="WIP49" s="19"/>
      <c r="WIQ49" s="19"/>
      <c r="WIR49" s="19"/>
      <c r="WIS49" s="19"/>
      <c r="WIT49" s="19"/>
      <c r="WIU49" s="19"/>
      <c r="WIV49" s="19"/>
      <c r="WIW49" s="19"/>
      <c r="WIX49" s="19"/>
      <c r="WIY49" s="19"/>
      <c r="WIZ49" s="19"/>
      <c r="WJA49" s="19"/>
      <c r="WJB49" s="19"/>
      <c r="WJC49" s="19"/>
      <c r="WJD49" s="19"/>
      <c r="WJE49" s="19"/>
      <c r="WJF49" s="19"/>
      <c r="WJG49" s="19"/>
      <c r="WJH49" s="19"/>
      <c r="WJI49" s="19"/>
      <c r="WJJ49" s="19"/>
      <c r="WJK49" s="19"/>
      <c r="WJL49" s="19"/>
      <c r="WJM49" s="19"/>
      <c r="WJN49" s="19"/>
      <c r="WJO49" s="19"/>
      <c r="WJP49" s="19"/>
      <c r="WJQ49" s="19"/>
      <c r="WJR49" s="19"/>
      <c r="WJS49" s="19"/>
      <c r="WJT49" s="19"/>
      <c r="WJU49" s="19"/>
      <c r="WJV49" s="19"/>
      <c r="WJW49" s="19"/>
      <c r="WJX49" s="19"/>
      <c r="WJY49" s="19"/>
      <c r="WJZ49" s="19"/>
      <c r="WKA49" s="19"/>
      <c r="WKB49" s="19"/>
      <c r="WKC49" s="19"/>
      <c r="WKD49" s="19"/>
      <c r="WKE49" s="19"/>
      <c r="WKF49" s="19"/>
      <c r="WKG49" s="19"/>
      <c r="WKH49" s="19"/>
      <c r="WKI49" s="19"/>
      <c r="WKJ49" s="19"/>
      <c r="WKK49" s="19"/>
      <c r="WKL49" s="19"/>
      <c r="WKM49" s="19"/>
      <c r="WKN49" s="19"/>
      <c r="WKO49" s="19"/>
      <c r="WKP49" s="19"/>
      <c r="WKQ49" s="19"/>
      <c r="WKR49" s="19"/>
      <c r="WKS49" s="19"/>
      <c r="WKT49" s="19"/>
      <c r="WKU49" s="19"/>
      <c r="WKV49" s="19"/>
      <c r="WKW49" s="19"/>
      <c r="WKX49" s="19"/>
      <c r="WKY49" s="19"/>
      <c r="WKZ49" s="19"/>
      <c r="WLA49" s="19"/>
      <c r="WLB49" s="19"/>
      <c r="WLC49" s="19"/>
      <c r="WLD49" s="19"/>
      <c r="WLE49" s="19"/>
      <c r="WLF49" s="19"/>
      <c r="WLG49" s="19"/>
      <c r="WLH49" s="19"/>
      <c r="WLI49" s="19"/>
      <c r="WLJ49" s="19"/>
      <c r="WLK49" s="19"/>
      <c r="WLL49" s="19"/>
      <c r="WLM49" s="19"/>
      <c r="WLN49" s="19"/>
      <c r="WLO49" s="19"/>
      <c r="WLP49" s="19"/>
      <c r="WLQ49" s="19"/>
      <c r="WLR49" s="19"/>
      <c r="WLS49" s="19"/>
      <c r="WLT49" s="19"/>
      <c r="WLU49" s="19"/>
      <c r="WLV49" s="19"/>
      <c r="WLW49" s="19"/>
      <c r="WLX49" s="19"/>
      <c r="WLY49" s="19"/>
      <c r="WLZ49" s="19"/>
      <c r="WMA49" s="19"/>
      <c r="WMB49" s="19"/>
      <c r="WMC49" s="19"/>
      <c r="WMD49" s="19"/>
      <c r="WME49" s="19"/>
      <c r="WMF49" s="19"/>
      <c r="WMG49" s="19"/>
      <c r="WMH49" s="19"/>
      <c r="WMI49" s="19"/>
      <c r="WMJ49" s="19"/>
      <c r="WMK49" s="19"/>
      <c r="WML49" s="19"/>
      <c r="WMM49" s="19"/>
      <c r="WMN49" s="19"/>
      <c r="WMO49" s="19"/>
      <c r="WMP49" s="19"/>
      <c r="WMQ49" s="19"/>
      <c r="WMR49" s="19"/>
      <c r="WMS49" s="19"/>
      <c r="WMT49" s="19"/>
      <c r="WMU49" s="19"/>
      <c r="WMV49" s="19"/>
      <c r="WMW49" s="19"/>
      <c r="WMX49" s="19"/>
      <c r="WMY49" s="19"/>
      <c r="WMZ49" s="19"/>
      <c r="WNA49" s="19"/>
      <c r="WNB49" s="19"/>
      <c r="WNC49" s="19"/>
      <c r="WND49" s="19"/>
      <c r="WNE49" s="19"/>
      <c r="WNF49" s="19"/>
      <c r="WNG49" s="19"/>
      <c r="WNH49" s="19"/>
      <c r="WNI49" s="19"/>
      <c r="WNJ49" s="19"/>
      <c r="WNK49" s="19"/>
      <c r="WNL49" s="19"/>
      <c r="WNM49" s="19"/>
      <c r="WNN49" s="19"/>
      <c r="WNO49" s="19"/>
      <c r="WNP49" s="19"/>
      <c r="WNQ49" s="19"/>
      <c r="WNR49" s="19"/>
      <c r="WNS49" s="19"/>
      <c r="WNT49" s="19"/>
      <c r="WNU49" s="19"/>
      <c r="WNV49" s="19"/>
      <c r="WNW49" s="19"/>
      <c r="WNX49" s="19"/>
      <c r="WNY49" s="19"/>
      <c r="WNZ49" s="19"/>
      <c r="WOA49" s="19"/>
      <c r="WOB49" s="19"/>
      <c r="WOC49" s="19"/>
      <c r="WOD49" s="19"/>
      <c r="WOE49" s="19"/>
      <c r="WOF49" s="19"/>
      <c r="WOG49" s="19"/>
      <c r="WOH49" s="19"/>
      <c r="WOI49" s="19"/>
      <c r="WOJ49" s="19"/>
      <c r="WOK49" s="19"/>
      <c r="WOL49" s="19"/>
      <c r="WOM49" s="19"/>
      <c r="WON49" s="19"/>
      <c r="WOO49" s="19"/>
      <c r="WOP49" s="19"/>
      <c r="WOQ49" s="19"/>
      <c r="WOR49" s="19"/>
      <c r="WOS49" s="19"/>
      <c r="WOT49" s="19"/>
      <c r="WOU49" s="19"/>
      <c r="WOV49" s="19"/>
      <c r="WOW49" s="19"/>
      <c r="WOX49" s="19"/>
      <c r="WOY49" s="19"/>
      <c r="WOZ49" s="19"/>
      <c r="WPA49" s="19"/>
      <c r="WPB49" s="19"/>
      <c r="WPC49" s="19"/>
      <c r="WPD49" s="19"/>
      <c r="WPE49" s="19"/>
      <c r="WPF49" s="19"/>
      <c r="WPG49" s="19"/>
      <c r="WPH49" s="19"/>
      <c r="WPI49" s="19"/>
      <c r="WPJ49" s="19"/>
      <c r="WPK49" s="19"/>
      <c r="WPL49" s="19"/>
      <c r="WPM49" s="19"/>
      <c r="WPN49" s="19"/>
      <c r="WPO49" s="19"/>
      <c r="WPP49" s="19"/>
      <c r="WPQ49" s="19"/>
      <c r="WPR49" s="19"/>
      <c r="WPS49" s="19"/>
      <c r="WPT49" s="19"/>
      <c r="WPU49" s="19"/>
      <c r="WPV49" s="19"/>
      <c r="WPW49" s="19"/>
      <c r="WPX49" s="19"/>
      <c r="WPY49" s="19"/>
      <c r="WPZ49" s="19"/>
      <c r="WQA49" s="19"/>
      <c r="WQB49" s="19"/>
      <c r="WQC49" s="19"/>
      <c r="WQD49" s="19"/>
      <c r="WQE49" s="19"/>
      <c r="WQF49" s="19"/>
      <c r="WQG49" s="19"/>
      <c r="WQH49" s="19"/>
      <c r="WQI49" s="19"/>
      <c r="WQJ49" s="19"/>
      <c r="WQK49" s="19"/>
      <c r="WQL49" s="19"/>
      <c r="WQM49" s="19"/>
      <c r="WQN49" s="19"/>
      <c r="WQO49" s="19"/>
      <c r="WQP49" s="19"/>
      <c r="WQQ49" s="19"/>
      <c r="WQR49" s="19"/>
      <c r="WQS49" s="19"/>
      <c r="WQT49" s="19"/>
      <c r="WQU49" s="19"/>
      <c r="WQV49" s="19"/>
      <c r="WQW49" s="19"/>
      <c r="WQX49" s="19"/>
      <c r="WQY49" s="19"/>
      <c r="WQZ49" s="19"/>
      <c r="WRA49" s="19"/>
      <c r="WRB49" s="19"/>
      <c r="WRC49" s="19"/>
      <c r="WRD49" s="19"/>
      <c r="WRE49" s="19"/>
      <c r="WRF49" s="19"/>
      <c r="WRG49" s="19"/>
      <c r="WRH49" s="19"/>
      <c r="WRI49" s="19"/>
      <c r="WRJ49" s="19"/>
      <c r="WRK49" s="19"/>
      <c r="WRL49" s="19"/>
      <c r="WRM49" s="19"/>
      <c r="WRN49" s="19"/>
      <c r="WRO49" s="19"/>
      <c r="WRP49" s="19"/>
      <c r="WRQ49" s="19"/>
      <c r="WRR49" s="19"/>
      <c r="WRS49" s="19"/>
      <c r="WRT49" s="19"/>
      <c r="WRU49" s="19"/>
      <c r="WRV49" s="19"/>
      <c r="WRW49" s="19"/>
      <c r="WRX49" s="19"/>
      <c r="WRY49" s="19"/>
      <c r="WRZ49" s="19"/>
      <c r="WSA49" s="19"/>
      <c r="WSB49" s="19"/>
      <c r="WSC49" s="19"/>
      <c r="WSD49" s="19"/>
      <c r="WSE49" s="19"/>
      <c r="WSF49" s="19"/>
      <c r="WSG49" s="19"/>
      <c r="WSH49" s="19"/>
      <c r="WSI49" s="19"/>
      <c r="WSJ49" s="19"/>
      <c r="WSK49" s="19"/>
      <c r="WSL49" s="19"/>
      <c r="WSM49" s="19"/>
      <c r="WSN49" s="19"/>
      <c r="WSO49" s="19"/>
      <c r="WSP49" s="19"/>
      <c r="WSQ49" s="19"/>
      <c r="WSR49" s="19"/>
      <c r="WSS49" s="19"/>
      <c r="WST49" s="19"/>
      <c r="WSU49" s="19"/>
      <c r="WSV49" s="19"/>
      <c r="WSW49" s="19"/>
      <c r="WSX49" s="19"/>
      <c r="WSY49" s="19"/>
      <c r="WSZ49" s="19"/>
      <c r="WTA49" s="19"/>
      <c r="WTB49" s="19"/>
      <c r="WTC49" s="19"/>
      <c r="WTD49" s="19"/>
      <c r="WTE49" s="19"/>
      <c r="WTF49" s="19"/>
      <c r="WTG49" s="19"/>
      <c r="WTH49" s="19"/>
      <c r="WTI49" s="19"/>
      <c r="WTJ49" s="19"/>
      <c r="WTK49" s="19"/>
      <c r="WTL49" s="19"/>
      <c r="WTM49" s="19"/>
      <c r="WTN49" s="19"/>
      <c r="WTO49" s="19"/>
      <c r="WTP49" s="19"/>
      <c r="WTQ49" s="19"/>
      <c r="WTR49" s="19"/>
      <c r="WTS49" s="19"/>
      <c r="WTT49" s="19"/>
      <c r="WTU49" s="19"/>
      <c r="WTV49" s="19"/>
      <c r="WTW49" s="19"/>
      <c r="WTX49" s="19"/>
      <c r="WTY49" s="19"/>
      <c r="WTZ49" s="19"/>
      <c r="WUA49" s="19"/>
      <c r="WUB49" s="19"/>
    </row>
    <row r="50" spans="1:16096" ht="30" customHeight="1" x14ac:dyDescent="0.35">
      <c r="A50" s="19" t="s">
        <v>805</v>
      </c>
      <c r="B50" s="19" t="s">
        <v>803</v>
      </c>
      <c r="C50" s="22">
        <v>130819769</v>
      </c>
      <c r="D50" s="22">
        <v>0</v>
      </c>
      <c r="E50" s="22">
        <v>121732406</v>
      </c>
      <c r="F50" s="22">
        <v>0</v>
      </c>
      <c r="G50" s="48">
        <v>126090331</v>
      </c>
      <c r="H50" s="62"/>
      <c r="I50" s="62"/>
      <c r="J50" s="62"/>
      <c r="K50" s="62"/>
      <c r="L50" s="62"/>
      <c r="M50" s="62"/>
      <c r="N50" s="45"/>
      <c r="O50" s="45" t="s">
        <v>8439</v>
      </c>
      <c r="P50" s="45" t="s">
        <v>8439</v>
      </c>
      <c r="Q50" s="45" t="s">
        <v>8439</v>
      </c>
      <c r="R50" s="45" t="s">
        <v>8439</v>
      </c>
      <c r="S50" s="49" t="s">
        <v>8439</v>
      </c>
      <c r="T50" s="19" t="s">
        <v>8439</v>
      </c>
      <c r="U50" s="19" t="s">
        <v>8439</v>
      </c>
      <c r="V50" s="19" t="s">
        <v>8439</v>
      </c>
      <c r="W50" s="19" t="s">
        <v>8439</v>
      </c>
      <c r="X50" s="19" t="s">
        <v>8439</v>
      </c>
      <c r="Y50" s="19" t="s">
        <v>8439</v>
      </c>
      <c r="Z50" s="19" t="s">
        <v>8439</v>
      </c>
      <c r="AA50" s="19" t="s">
        <v>8439</v>
      </c>
      <c r="AB50" s="19" t="s">
        <v>8439</v>
      </c>
      <c r="AC50" s="19" t="s">
        <v>8439</v>
      </c>
      <c r="AD50" s="19" t="s">
        <v>8439</v>
      </c>
      <c r="AE50" s="19" t="s">
        <v>8439</v>
      </c>
      <c r="AF50" s="19" t="s">
        <v>8439</v>
      </c>
      <c r="AG50" s="19" t="s">
        <v>8439</v>
      </c>
      <c r="AH50" s="19" t="s">
        <v>8439</v>
      </c>
      <c r="AI50" s="19" t="s">
        <v>8439</v>
      </c>
      <c r="AJ50" s="19" t="s">
        <v>8439</v>
      </c>
      <c r="AK50" s="19" t="s">
        <v>8439</v>
      </c>
      <c r="AL50" s="19" t="s">
        <v>8439</v>
      </c>
      <c r="AM50" s="19" t="s">
        <v>8439</v>
      </c>
      <c r="AN50" s="19" t="s">
        <v>8439</v>
      </c>
      <c r="AO50" s="19" t="s">
        <v>8439</v>
      </c>
      <c r="AP50" s="19" t="s">
        <v>8439</v>
      </c>
      <c r="AQ50" s="19" t="s">
        <v>8439</v>
      </c>
      <c r="AR50" s="19" t="s">
        <v>8439</v>
      </c>
      <c r="AS50" s="19" t="s">
        <v>8439</v>
      </c>
      <c r="AT50" s="19" t="s">
        <v>8439</v>
      </c>
      <c r="AU50" s="19" t="s">
        <v>8439</v>
      </c>
      <c r="AV50" s="19" t="s">
        <v>8439</v>
      </c>
      <c r="AW50" s="19" t="s">
        <v>8439</v>
      </c>
      <c r="AX50" s="19" t="s">
        <v>8439</v>
      </c>
      <c r="AY50" s="19" t="s">
        <v>8439</v>
      </c>
      <c r="AZ50" s="19" t="s">
        <v>8439</v>
      </c>
      <c r="BA50" s="19" t="s">
        <v>8439</v>
      </c>
      <c r="BB50" s="19" t="s">
        <v>8439</v>
      </c>
      <c r="BC50" s="19" t="s">
        <v>8439</v>
      </c>
      <c r="BD50" s="19" t="s">
        <v>8439</v>
      </c>
      <c r="BE50" s="19" t="s">
        <v>8439</v>
      </c>
      <c r="BF50" s="19" t="s">
        <v>8439</v>
      </c>
      <c r="BG50" s="19" t="s">
        <v>8439</v>
      </c>
      <c r="BH50" s="19" t="s">
        <v>8439</v>
      </c>
      <c r="BI50" s="19" t="s">
        <v>8439</v>
      </c>
      <c r="BJ50" s="19" t="s">
        <v>8439</v>
      </c>
      <c r="BK50" s="19" t="s">
        <v>8439</v>
      </c>
      <c r="BL50" s="19" t="s">
        <v>8439</v>
      </c>
      <c r="BM50" s="19" t="s">
        <v>8439</v>
      </c>
      <c r="BN50" s="19" t="s">
        <v>8439</v>
      </c>
      <c r="BO50" s="19" t="s">
        <v>8439</v>
      </c>
      <c r="BP50" s="19" t="s">
        <v>8439</v>
      </c>
      <c r="BQ50" s="19" t="s">
        <v>8439</v>
      </c>
      <c r="BR50" s="19" t="s">
        <v>8439</v>
      </c>
      <c r="BS50" s="19" t="s">
        <v>8439</v>
      </c>
      <c r="BT50" s="19" t="s">
        <v>8439</v>
      </c>
      <c r="BU50" s="19" t="s">
        <v>8439</v>
      </c>
      <c r="BV50" s="19" t="s">
        <v>8439</v>
      </c>
      <c r="BW50" s="19" t="s">
        <v>8439</v>
      </c>
      <c r="BX50" s="19" t="s">
        <v>8439</v>
      </c>
      <c r="BY50" s="19" t="s">
        <v>8439</v>
      </c>
      <c r="BZ50" s="19" t="s">
        <v>8439</v>
      </c>
      <c r="CA50" s="19" t="s">
        <v>8439</v>
      </c>
      <c r="CB50" s="19" t="s">
        <v>8439</v>
      </c>
      <c r="CC50" s="19" t="s">
        <v>8439</v>
      </c>
      <c r="CD50" s="19" t="s">
        <v>8439</v>
      </c>
      <c r="CE50" s="19" t="s">
        <v>8439</v>
      </c>
      <c r="CF50" s="19" t="s">
        <v>8439</v>
      </c>
      <c r="CG50" s="19" t="s">
        <v>8439</v>
      </c>
      <c r="CH50" s="19" t="s">
        <v>8439</v>
      </c>
      <c r="CI50" s="19" t="s">
        <v>8439</v>
      </c>
      <c r="CJ50" s="19" t="s">
        <v>8439</v>
      </c>
      <c r="CK50" s="19" t="s">
        <v>8439</v>
      </c>
      <c r="CL50" s="19" t="s">
        <v>8439</v>
      </c>
      <c r="CM50" s="19" t="s">
        <v>8439</v>
      </c>
      <c r="CN50" s="19" t="s">
        <v>8439</v>
      </c>
      <c r="CO50" s="19" t="s">
        <v>8439</v>
      </c>
      <c r="CP50" s="19" t="s">
        <v>8439</v>
      </c>
      <c r="CQ50" s="19" t="s">
        <v>8439</v>
      </c>
      <c r="CR50" s="19" t="s">
        <v>8439</v>
      </c>
      <c r="CS50" s="19" t="s">
        <v>8439</v>
      </c>
      <c r="CT50" s="19" t="s">
        <v>8439</v>
      </c>
      <c r="CU50" s="19" t="s">
        <v>8439</v>
      </c>
      <c r="CV50" s="19" t="s">
        <v>8439</v>
      </c>
      <c r="CW50" s="19" t="s">
        <v>8439</v>
      </c>
      <c r="CX50" s="19" t="s">
        <v>8439</v>
      </c>
      <c r="CY50" s="19" t="s">
        <v>8439</v>
      </c>
      <c r="CZ50" s="19" t="s">
        <v>8439</v>
      </c>
      <c r="DA50" s="19" t="s">
        <v>8439</v>
      </c>
      <c r="DB50" s="19" t="s">
        <v>8439</v>
      </c>
      <c r="DC50" s="19" t="s">
        <v>8439</v>
      </c>
      <c r="DD50" s="19" t="s">
        <v>8439</v>
      </c>
      <c r="DE50" s="19" t="s">
        <v>8439</v>
      </c>
      <c r="DF50" s="19" t="s">
        <v>8439</v>
      </c>
      <c r="DG50" s="19" t="s">
        <v>8439</v>
      </c>
      <c r="DH50" s="19" t="s">
        <v>8439</v>
      </c>
      <c r="DI50" s="19" t="s">
        <v>8439</v>
      </c>
      <c r="DJ50" s="19" t="s">
        <v>8439</v>
      </c>
      <c r="DK50" s="19" t="s">
        <v>8439</v>
      </c>
      <c r="DL50" s="19" t="s">
        <v>8439</v>
      </c>
      <c r="DM50" s="19" t="s">
        <v>8439</v>
      </c>
      <c r="DN50" s="19" t="s">
        <v>8439</v>
      </c>
      <c r="DO50" s="19" t="s">
        <v>8439</v>
      </c>
      <c r="DP50" s="19" t="s">
        <v>8439</v>
      </c>
      <c r="DQ50" s="19" t="s">
        <v>8439</v>
      </c>
      <c r="DR50" s="19" t="s">
        <v>8439</v>
      </c>
      <c r="DS50" s="19" t="s">
        <v>8439</v>
      </c>
      <c r="DT50" s="19" t="s">
        <v>8439</v>
      </c>
      <c r="DU50" s="19" t="s">
        <v>8439</v>
      </c>
      <c r="DV50" s="19" t="s">
        <v>8439</v>
      </c>
      <c r="DW50" s="19" t="s">
        <v>8439</v>
      </c>
      <c r="DX50" s="19" t="s">
        <v>8439</v>
      </c>
      <c r="DY50" s="19" t="s">
        <v>8439</v>
      </c>
      <c r="DZ50" s="19" t="s">
        <v>8439</v>
      </c>
      <c r="EA50" s="19" t="s">
        <v>8439</v>
      </c>
      <c r="EB50" s="19" t="s">
        <v>8439</v>
      </c>
      <c r="EC50" s="19" t="s">
        <v>8439</v>
      </c>
      <c r="ED50" s="19" t="s">
        <v>8439</v>
      </c>
      <c r="EE50" s="19" t="s">
        <v>8439</v>
      </c>
      <c r="EF50" s="19" t="s">
        <v>8439</v>
      </c>
      <c r="EG50" s="19" t="s">
        <v>8439</v>
      </c>
      <c r="EH50" s="19" t="s">
        <v>8439</v>
      </c>
      <c r="EI50" s="19" t="s">
        <v>8439</v>
      </c>
      <c r="EJ50" s="19" t="s">
        <v>8439</v>
      </c>
      <c r="EK50" s="19" t="s">
        <v>8439</v>
      </c>
      <c r="EL50" s="19" t="s">
        <v>8439</v>
      </c>
      <c r="EM50" s="19" t="s">
        <v>8439</v>
      </c>
      <c r="EN50" s="19" t="s">
        <v>8439</v>
      </c>
      <c r="EO50" s="19" t="s">
        <v>8439</v>
      </c>
      <c r="EP50" s="19" t="s">
        <v>8439</v>
      </c>
      <c r="EQ50" s="19" t="s">
        <v>8439</v>
      </c>
      <c r="ER50" s="19" t="s">
        <v>8439</v>
      </c>
      <c r="ES50" s="19" t="s">
        <v>8439</v>
      </c>
      <c r="ET50" s="19" t="s">
        <v>8439</v>
      </c>
      <c r="EU50" s="19" t="s">
        <v>8439</v>
      </c>
      <c r="EV50" s="19" t="s">
        <v>8439</v>
      </c>
      <c r="EW50" s="19" t="s">
        <v>8439</v>
      </c>
      <c r="EX50" s="19" t="s">
        <v>8439</v>
      </c>
      <c r="EY50" s="19" t="s">
        <v>8439</v>
      </c>
      <c r="EZ50" s="19" t="s">
        <v>8439</v>
      </c>
      <c r="FA50" s="19" t="s">
        <v>8439</v>
      </c>
      <c r="FB50" s="19" t="s">
        <v>8439</v>
      </c>
      <c r="FC50" s="19" t="s">
        <v>8439</v>
      </c>
      <c r="FD50" s="19" t="s">
        <v>8439</v>
      </c>
      <c r="FE50" s="19" t="s">
        <v>8439</v>
      </c>
      <c r="FF50" s="19" t="s">
        <v>8439</v>
      </c>
      <c r="FG50" s="19" t="s">
        <v>8439</v>
      </c>
      <c r="FH50" s="19" t="s">
        <v>8439</v>
      </c>
      <c r="FI50" s="19" t="s">
        <v>8439</v>
      </c>
      <c r="FJ50" s="19" t="s">
        <v>8439</v>
      </c>
      <c r="FK50" s="19" t="s">
        <v>8439</v>
      </c>
      <c r="FL50" s="19" t="s">
        <v>8439</v>
      </c>
      <c r="FM50" s="19" t="s">
        <v>8439</v>
      </c>
      <c r="FN50" s="19" t="s">
        <v>8439</v>
      </c>
      <c r="FO50" s="19" t="s">
        <v>8439</v>
      </c>
      <c r="FP50" s="19" t="s">
        <v>8439</v>
      </c>
      <c r="FQ50" s="19" t="s">
        <v>8439</v>
      </c>
      <c r="FR50" s="19" t="s">
        <v>8439</v>
      </c>
      <c r="FS50" s="19" t="s">
        <v>8439</v>
      </c>
      <c r="FT50" s="19" t="s">
        <v>8439</v>
      </c>
      <c r="FU50" s="19" t="s">
        <v>8439</v>
      </c>
      <c r="FV50" s="19" t="s">
        <v>8439</v>
      </c>
      <c r="FW50" s="19" t="s">
        <v>8439</v>
      </c>
      <c r="FX50" s="19" t="s">
        <v>8439</v>
      </c>
      <c r="FY50" s="19" t="s">
        <v>8439</v>
      </c>
      <c r="FZ50" s="19" t="s">
        <v>8439</v>
      </c>
      <c r="GA50" s="19" t="s">
        <v>8439</v>
      </c>
      <c r="GB50" s="19" t="s">
        <v>8439</v>
      </c>
      <c r="GC50" s="19" t="s">
        <v>8439</v>
      </c>
      <c r="GD50" s="19" t="s">
        <v>8439</v>
      </c>
      <c r="GE50" s="19" t="s">
        <v>8439</v>
      </c>
      <c r="GF50" s="19" t="s">
        <v>8439</v>
      </c>
      <c r="GG50" s="19" t="s">
        <v>8439</v>
      </c>
      <c r="GH50" s="19" t="s">
        <v>8439</v>
      </c>
      <c r="GI50" s="19" t="s">
        <v>8439</v>
      </c>
      <c r="GJ50" s="19" t="s">
        <v>8439</v>
      </c>
      <c r="GK50" s="19" t="s">
        <v>8439</v>
      </c>
      <c r="GL50" s="19" t="s">
        <v>8439</v>
      </c>
      <c r="GM50" s="19" t="s">
        <v>8439</v>
      </c>
      <c r="GN50" s="19" t="s">
        <v>8439</v>
      </c>
      <c r="GO50" s="19" t="s">
        <v>8439</v>
      </c>
      <c r="GP50" s="19" t="s">
        <v>8439</v>
      </c>
      <c r="GQ50" s="19" t="s">
        <v>8439</v>
      </c>
      <c r="GR50" s="19" t="s">
        <v>8439</v>
      </c>
      <c r="GS50" s="19" t="s">
        <v>8439</v>
      </c>
      <c r="GT50" s="19" t="s">
        <v>8439</v>
      </c>
      <c r="GU50" s="19" t="s">
        <v>8439</v>
      </c>
      <c r="GV50" s="19" t="s">
        <v>8439</v>
      </c>
      <c r="GW50" s="19" t="s">
        <v>8439</v>
      </c>
      <c r="GX50" s="19" t="s">
        <v>8439</v>
      </c>
      <c r="GY50" s="19" t="s">
        <v>8439</v>
      </c>
      <c r="GZ50" s="19" t="s">
        <v>8439</v>
      </c>
      <c r="HA50" s="19" t="s">
        <v>8439</v>
      </c>
      <c r="HB50" s="19" t="s">
        <v>8439</v>
      </c>
      <c r="HC50" s="19" t="s">
        <v>8439</v>
      </c>
      <c r="HD50" s="19" t="s">
        <v>8439</v>
      </c>
      <c r="HE50" s="19" t="s">
        <v>8439</v>
      </c>
      <c r="HF50" s="19" t="s">
        <v>8439</v>
      </c>
      <c r="HG50" s="19" t="s">
        <v>8439</v>
      </c>
      <c r="HH50" s="19" t="s">
        <v>8439</v>
      </c>
      <c r="HI50" s="19" t="s">
        <v>8439</v>
      </c>
      <c r="HJ50" s="19" t="s">
        <v>8439</v>
      </c>
      <c r="HK50" s="19" t="s">
        <v>8439</v>
      </c>
      <c r="HL50" s="19" t="s">
        <v>8439</v>
      </c>
      <c r="HM50" s="19" t="s">
        <v>8439</v>
      </c>
      <c r="HN50" s="19" t="s">
        <v>8439</v>
      </c>
      <c r="HO50" s="19" t="s">
        <v>8439</v>
      </c>
      <c r="HP50" s="19" t="s">
        <v>8439</v>
      </c>
      <c r="HQ50" s="19" t="s">
        <v>8439</v>
      </c>
      <c r="HR50" s="19" t="s">
        <v>8439</v>
      </c>
      <c r="HS50" s="19" t="s">
        <v>8439</v>
      </c>
      <c r="HT50" s="19" t="s">
        <v>8439</v>
      </c>
      <c r="HU50" s="19" t="s">
        <v>8439</v>
      </c>
      <c r="HV50" s="19" t="s">
        <v>8439</v>
      </c>
      <c r="HW50" s="19" t="s">
        <v>8439</v>
      </c>
      <c r="HX50" s="19" t="s">
        <v>8439</v>
      </c>
      <c r="HY50" s="19" t="s">
        <v>8439</v>
      </c>
      <c r="HZ50" s="19" t="s">
        <v>8439</v>
      </c>
      <c r="IA50" s="19" t="s">
        <v>8439</v>
      </c>
      <c r="IB50" s="19" t="s">
        <v>8439</v>
      </c>
      <c r="IC50" s="19" t="s">
        <v>8439</v>
      </c>
      <c r="ID50" s="19" t="s">
        <v>8439</v>
      </c>
      <c r="IE50" s="19" t="s">
        <v>8439</v>
      </c>
      <c r="IF50" s="19" t="s">
        <v>8439</v>
      </c>
      <c r="IG50" s="19" t="s">
        <v>8439</v>
      </c>
      <c r="IH50" s="19" t="s">
        <v>8439</v>
      </c>
      <c r="II50" s="19" t="s">
        <v>8439</v>
      </c>
      <c r="IJ50" s="19" t="s">
        <v>8439</v>
      </c>
      <c r="IK50" s="19" t="s">
        <v>8439</v>
      </c>
      <c r="IL50" s="19" t="s">
        <v>8439</v>
      </c>
      <c r="IM50" s="19" t="s">
        <v>8439</v>
      </c>
      <c r="IN50" s="19" t="s">
        <v>8439</v>
      </c>
      <c r="IO50" s="19" t="s">
        <v>8439</v>
      </c>
      <c r="IP50" s="19" t="s">
        <v>8439</v>
      </c>
      <c r="IQ50" s="19" t="s">
        <v>8439</v>
      </c>
      <c r="IR50" s="19" t="s">
        <v>8439</v>
      </c>
      <c r="IS50" s="19" t="s">
        <v>8439</v>
      </c>
      <c r="IT50" s="19" t="s">
        <v>8439</v>
      </c>
      <c r="IU50" s="19" t="s">
        <v>8439</v>
      </c>
      <c r="IV50" s="19" t="s">
        <v>8439</v>
      </c>
      <c r="IW50" s="19" t="s">
        <v>8439</v>
      </c>
      <c r="IX50" s="19" t="s">
        <v>8439</v>
      </c>
      <c r="IY50" s="19" t="s">
        <v>8439</v>
      </c>
      <c r="IZ50" s="19" t="s">
        <v>8439</v>
      </c>
      <c r="JA50" s="19" t="s">
        <v>8439</v>
      </c>
      <c r="JB50" s="19" t="s">
        <v>8439</v>
      </c>
      <c r="JC50" s="19" t="s">
        <v>8439</v>
      </c>
      <c r="JD50" s="19" t="s">
        <v>8439</v>
      </c>
      <c r="JE50" s="19" t="s">
        <v>8439</v>
      </c>
      <c r="JF50" s="19" t="s">
        <v>8439</v>
      </c>
      <c r="JG50" s="19" t="s">
        <v>8439</v>
      </c>
      <c r="JH50" s="19" t="s">
        <v>8439</v>
      </c>
      <c r="JI50" s="19" t="s">
        <v>8439</v>
      </c>
      <c r="JJ50" s="19" t="s">
        <v>8439</v>
      </c>
      <c r="JK50" s="19" t="s">
        <v>8439</v>
      </c>
      <c r="JL50" s="19" t="s">
        <v>8439</v>
      </c>
      <c r="JM50" s="19" t="s">
        <v>8439</v>
      </c>
      <c r="JN50" s="19" t="s">
        <v>8439</v>
      </c>
      <c r="JO50" s="19" t="s">
        <v>8439</v>
      </c>
      <c r="JP50" s="19" t="s">
        <v>8439</v>
      </c>
      <c r="JQ50" s="19" t="s">
        <v>8439</v>
      </c>
      <c r="JR50" s="19" t="s">
        <v>8439</v>
      </c>
      <c r="JS50" s="19" t="s">
        <v>8439</v>
      </c>
      <c r="JT50" s="19" t="s">
        <v>8439</v>
      </c>
      <c r="JU50" s="19" t="s">
        <v>8439</v>
      </c>
      <c r="JV50" s="19" t="s">
        <v>8439</v>
      </c>
      <c r="JW50" s="19" t="s">
        <v>8439</v>
      </c>
      <c r="JX50" s="19" t="s">
        <v>8439</v>
      </c>
      <c r="JY50" s="19" t="s">
        <v>8439</v>
      </c>
      <c r="JZ50" s="19" t="s">
        <v>8439</v>
      </c>
      <c r="KA50" s="19" t="s">
        <v>8439</v>
      </c>
      <c r="KB50" s="19" t="s">
        <v>8439</v>
      </c>
      <c r="KC50" s="19" t="s">
        <v>8439</v>
      </c>
      <c r="KD50" s="19" t="s">
        <v>8439</v>
      </c>
      <c r="KE50" s="19" t="s">
        <v>8439</v>
      </c>
      <c r="KF50" s="19" t="s">
        <v>8439</v>
      </c>
      <c r="KG50" s="19" t="s">
        <v>8439</v>
      </c>
      <c r="KH50" s="19" t="s">
        <v>8439</v>
      </c>
      <c r="KI50" s="19" t="s">
        <v>8439</v>
      </c>
      <c r="KJ50" s="19" t="s">
        <v>8439</v>
      </c>
      <c r="KK50" s="19" t="s">
        <v>8439</v>
      </c>
      <c r="KL50" s="19" t="s">
        <v>8439</v>
      </c>
      <c r="KM50" s="19" t="s">
        <v>8439</v>
      </c>
      <c r="KN50" s="19" t="s">
        <v>8439</v>
      </c>
      <c r="KO50" s="19" t="s">
        <v>8439</v>
      </c>
      <c r="KP50" s="19" t="s">
        <v>8439</v>
      </c>
      <c r="KQ50" s="19" t="s">
        <v>8439</v>
      </c>
      <c r="KR50" s="19" t="s">
        <v>8439</v>
      </c>
      <c r="KS50" s="19" t="s">
        <v>8439</v>
      </c>
      <c r="KT50" s="19" t="s">
        <v>8439</v>
      </c>
      <c r="KU50" s="19" t="s">
        <v>8439</v>
      </c>
      <c r="KV50" s="19" t="s">
        <v>8439</v>
      </c>
      <c r="KW50" s="19" t="s">
        <v>8439</v>
      </c>
      <c r="KX50" s="19" t="s">
        <v>8439</v>
      </c>
      <c r="KY50" s="19" t="s">
        <v>8439</v>
      </c>
      <c r="KZ50" s="19" t="s">
        <v>8439</v>
      </c>
      <c r="LA50" s="19" t="s">
        <v>8439</v>
      </c>
      <c r="LB50" s="19" t="s">
        <v>8439</v>
      </c>
      <c r="LC50" s="19" t="s">
        <v>8439</v>
      </c>
      <c r="LD50" s="19" t="s">
        <v>8439</v>
      </c>
      <c r="LE50" s="19" t="s">
        <v>8439</v>
      </c>
      <c r="LF50" s="19" t="s">
        <v>8439</v>
      </c>
      <c r="LG50" s="19" t="s">
        <v>8439</v>
      </c>
      <c r="LH50" s="19" t="s">
        <v>8439</v>
      </c>
      <c r="LI50" s="19" t="s">
        <v>8439</v>
      </c>
      <c r="LJ50" s="19" t="s">
        <v>8439</v>
      </c>
      <c r="LK50" s="19" t="s">
        <v>8439</v>
      </c>
      <c r="LL50" s="19" t="s">
        <v>8439</v>
      </c>
      <c r="LM50" s="19" t="s">
        <v>8439</v>
      </c>
      <c r="LN50" s="19" t="s">
        <v>8439</v>
      </c>
      <c r="LO50" s="19" t="s">
        <v>8439</v>
      </c>
      <c r="LP50" s="19" t="s">
        <v>8439</v>
      </c>
      <c r="LQ50" s="19" t="s">
        <v>8439</v>
      </c>
      <c r="LR50" s="19" t="s">
        <v>8439</v>
      </c>
      <c r="LS50" s="19" t="s">
        <v>8439</v>
      </c>
      <c r="LT50" s="19" t="s">
        <v>8439</v>
      </c>
      <c r="LU50" s="19" t="s">
        <v>8439</v>
      </c>
      <c r="LV50" s="19" t="s">
        <v>8439</v>
      </c>
      <c r="LW50" s="19" t="s">
        <v>8439</v>
      </c>
      <c r="LX50" s="19" t="s">
        <v>8439</v>
      </c>
      <c r="LY50" s="19" t="s">
        <v>8439</v>
      </c>
      <c r="LZ50" s="19" t="s">
        <v>8439</v>
      </c>
      <c r="MA50" s="19" t="s">
        <v>8439</v>
      </c>
      <c r="MB50" s="19" t="s">
        <v>8439</v>
      </c>
      <c r="MC50" s="19" t="s">
        <v>8439</v>
      </c>
      <c r="MD50" s="19" t="s">
        <v>8439</v>
      </c>
      <c r="ME50" s="19" t="s">
        <v>8439</v>
      </c>
      <c r="MF50" s="19" t="s">
        <v>8439</v>
      </c>
      <c r="MG50" s="19" t="s">
        <v>8439</v>
      </c>
      <c r="MH50" s="19" t="s">
        <v>8439</v>
      </c>
      <c r="MI50" s="19" t="s">
        <v>8439</v>
      </c>
      <c r="MJ50" s="19" t="s">
        <v>8439</v>
      </c>
      <c r="MK50" s="19" t="s">
        <v>8439</v>
      </c>
      <c r="ML50" s="19" t="s">
        <v>8439</v>
      </c>
      <c r="MM50" s="19" t="s">
        <v>8439</v>
      </c>
      <c r="MN50" s="19" t="s">
        <v>8439</v>
      </c>
      <c r="MO50" s="19" t="s">
        <v>8439</v>
      </c>
      <c r="MP50" s="19" t="s">
        <v>8439</v>
      </c>
      <c r="MQ50" s="19" t="s">
        <v>8439</v>
      </c>
      <c r="MR50" s="19" t="s">
        <v>8439</v>
      </c>
      <c r="MS50" s="19" t="s">
        <v>8439</v>
      </c>
      <c r="MT50" s="19" t="s">
        <v>8439</v>
      </c>
      <c r="MU50" s="19" t="s">
        <v>8439</v>
      </c>
      <c r="MV50" s="19" t="s">
        <v>8439</v>
      </c>
      <c r="MW50" s="19" t="s">
        <v>8439</v>
      </c>
      <c r="MX50" s="19" t="s">
        <v>8439</v>
      </c>
      <c r="MY50" s="19" t="s">
        <v>8439</v>
      </c>
      <c r="MZ50" s="19" t="s">
        <v>8439</v>
      </c>
      <c r="NA50" s="19" t="s">
        <v>8439</v>
      </c>
      <c r="NB50" s="19" t="s">
        <v>8439</v>
      </c>
      <c r="NC50" s="19" t="s">
        <v>8439</v>
      </c>
      <c r="ND50" s="19" t="s">
        <v>8439</v>
      </c>
      <c r="NE50" s="19" t="s">
        <v>8439</v>
      </c>
      <c r="NF50" s="19" t="s">
        <v>8439</v>
      </c>
      <c r="NG50" s="19" t="s">
        <v>8439</v>
      </c>
      <c r="NH50" s="19" t="s">
        <v>8439</v>
      </c>
      <c r="NI50" s="19" t="s">
        <v>8439</v>
      </c>
      <c r="NJ50" s="19" t="s">
        <v>8439</v>
      </c>
      <c r="NK50" s="19" t="s">
        <v>8439</v>
      </c>
      <c r="NL50" s="19" t="s">
        <v>8439</v>
      </c>
      <c r="NM50" s="19" t="s">
        <v>8439</v>
      </c>
      <c r="NN50" s="19" t="s">
        <v>8439</v>
      </c>
      <c r="NO50" s="19" t="s">
        <v>8439</v>
      </c>
      <c r="NP50" s="19" t="s">
        <v>8439</v>
      </c>
      <c r="NQ50" s="19" t="s">
        <v>8439</v>
      </c>
      <c r="NR50" s="19" t="s">
        <v>8439</v>
      </c>
      <c r="NS50" s="19" t="s">
        <v>8439</v>
      </c>
      <c r="NT50" s="19" t="s">
        <v>8439</v>
      </c>
      <c r="NU50" s="19" t="s">
        <v>8439</v>
      </c>
      <c r="NV50" s="19" t="s">
        <v>8439</v>
      </c>
      <c r="NW50" s="19" t="s">
        <v>8439</v>
      </c>
      <c r="NX50" s="19" t="s">
        <v>8439</v>
      </c>
      <c r="NY50" s="19" t="s">
        <v>8439</v>
      </c>
      <c r="NZ50" s="19" t="s">
        <v>8439</v>
      </c>
      <c r="OA50" s="19" t="s">
        <v>8439</v>
      </c>
      <c r="OB50" s="19" t="s">
        <v>8439</v>
      </c>
      <c r="OC50" s="19" t="s">
        <v>8439</v>
      </c>
      <c r="OD50" s="19" t="s">
        <v>8439</v>
      </c>
      <c r="OE50" s="19" t="s">
        <v>8439</v>
      </c>
      <c r="OF50" s="19" t="s">
        <v>8439</v>
      </c>
      <c r="OG50" s="19" t="s">
        <v>8439</v>
      </c>
      <c r="OH50" s="19" t="s">
        <v>8439</v>
      </c>
      <c r="OI50" s="19" t="s">
        <v>8439</v>
      </c>
      <c r="OJ50" s="19" t="s">
        <v>8439</v>
      </c>
      <c r="OK50" s="19" t="s">
        <v>8439</v>
      </c>
      <c r="OL50" s="19" t="s">
        <v>8439</v>
      </c>
      <c r="OM50" s="19" t="s">
        <v>8439</v>
      </c>
      <c r="ON50" s="19" t="s">
        <v>8439</v>
      </c>
      <c r="OO50" s="19" t="s">
        <v>8439</v>
      </c>
      <c r="OP50" s="19" t="s">
        <v>8439</v>
      </c>
      <c r="OQ50" s="19" t="s">
        <v>8439</v>
      </c>
      <c r="OR50" s="19" t="s">
        <v>8439</v>
      </c>
      <c r="OS50" s="19" t="s">
        <v>8439</v>
      </c>
      <c r="OT50" s="19" t="s">
        <v>8439</v>
      </c>
      <c r="OU50" s="19" t="s">
        <v>8439</v>
      </c>
      <c r="OV50" s="19" t="s">
        <v>8439</v>
      </c>
      <c r="OW50" s="19" t="s">
        <v>8439</v>
      </c>
      <c r="OX50" s="19" t="s">
        <v>8439</v>
      </c>
      <c r="OY50" s="19" t="s">
        <v>8439</v>
      </c>
      <c r="OZ50" s="19" t="s">
        <v>8439</v>
      </c>
      <c r="PA50" s="19" t="s">
        <v>8439</v>
      </c>
      <c r="PB50" s="19" t="s">
        <v>8439</v>
      </c>
      <c r="PC50" s="19" t="s">
        <v>8439</v>
      </c>
      <c r="PD50" s="19" t="s">
        <v>8439</v>
      </c>
      <c r="PE50" s="19" t="s">
        <v>8439</v>
      </c>
      <c r="PF50" s="19" t="s">
        <v>8439</v>
      </c>
      <c r="PG50" s="19" t="s">
        <v>8439</v>
      </c>
      <c r="PH50" s="19" t="s">
        <v>8439</v>
      </c>
      <c r="PI50" s="19" t="s">
        <v>8439</v>
      </c>
      <c r="PJ50" s="19" t="s">
        <v>8439</v>
      </c>
      <c r="PK50" s="19" t="s">
        <v>8439</v>
      </c>
      <c r="PL50" s="19" t="s">
        <v>8439</v>
      </c>
      <c r="PM50" s="19" t="s">
        <v>8439</v>
      </c>
      <c r="PN50" s="19" t="s">
        <v>8439</v>
      </c>
      <c r="PO50" s="19" t="s">
        <v>8439</v>
      </c>
      <c r="PP50" s="19" t="s">
        <v>8439</v>
      </c>
      <c r="PQ50" s="19" t="s">
        <v>8439</v>
      </c>
      <c r="PR50" s="19" t="s">
        <v>8439</v>
      </c>
      <c r="PS50" s="19" t="s">
        <v>8439</v>
      </c>
      <c r="PT50" s="19" t="s">
        <v>8439</v>
      </c>
      <c r="PU50" s="19" t="s">
        <v>8439</v>
      </c>
      <c r="PV50" s="19" t="s">
        <v>8439</v>
      </c>
      <c r="PW50" s="19" t="s">
        <v>8439</v>
      </c>
      <c r="PX50" s="19" t="s">
        <v>8439</v>
      </c>
      <c r="PY50" s="19" t="s">
        <v>8439</v>
      </c>
      <c r="PZ50" s="19" t="s">
        <v>8439</v>
      </c>
      <c r="QA50" s="19" t="s">
        <v>8439</v>
      </c>
      <c r="QB50" s="19" t="s">
        <v>8439</v>
      </c>
      <c r="QC50" s="19" t="s">
        <v>8439</v>
      </c>
      <c r="QD50" s="19" t="s">
        <v>8439</v>
      </c>
      <c r="QE50" s="19" t="s">
        <v>8439</v>
      </c>
      <c r="QF50" s="19" t="s">
        <v>8439</v>
      </c>
      <c r="QG50" s="19" t="s">
        <v>8439</v>
      </c>
      <c r="QH50" s="19" t="s">
        <v>8439</v>
      </c>
      <c r="QI50" s="19" t="s">
        <v>8439</v>
      </c>
      <c r="QJ50" s="19" t="s">
        <v>8439</v>
      </c>
      <c r="QK50" s="19" t="s">
        <v>8439</v>
      </c>
      <c r="QL50" s="19" t="s">
        <v>8439</v>
      </c>
      <c r="QM50" s="19" t="s">
        <v>8439</v>
      </c>
      <c r="QN50" s="19" t="s">
        <v>8439</v>
      </c>
      <c r="QO50" s="19" t="s">
        <v>8439</v>
      </c>
      <c r="QP50" s="19" t="s">
        <v>8439</v>
      </c>
      <c r="QQ50" s="19" t="s">
        <v>8439</v>
      </c>
      <c r="QR50" s="19" t="s">
        <v>8439</v>
      </c>
      <c r="QS50" s="19" t="s">
        <v>8439</v>
      </c>
      <c r="QT50" s="19" t="s">
        <v>8439</v>
      </c>
      <c r="QU50" s="19" t="s">
        <v>8439</v>
      </c>
      <c r="QV50" s="19" t="s">
        <v>8439</v>
      </c>
      <c r="QW50" s="19" t="s">
        <v>8439</v>
      </c>
      <c r="QX50" s="19" t="s">
        <v>8439</v>
      </c>
      <c r="QY50" s="19" t="s">
        <v>8439</v>
      </c>
      <c r="QZ50" s="19" t="s">
        <v>8439</v>
      </c>
      <c r="RA50" s="19" t="s">
        <v>8439</v>
      </c>
      <c r="RB50" s="19" t="s">
        <v>8439</v>
      </c>
      <c r="RC50" s="19" t="s">
        <v>8439</v>
      </c>
      <c r="RD50" s="19" t="s">
        <v>8439</v>
      </c>
      <c r="RE50" s="19" t="s">
        <v>8439</v>
      </c>
      <c r="RF50" s="19" t="s">
        <v>8439</v>
      </c>
      <c r="RG50" s="19" t="s">
        <v>8439</v>
      </c>
      <c r="RH50" s="19" t="s">
        <v>8439</v>
      </c>
      <c r="RI50" s="19" t="s">
        <v>8439</v>
      </c>
      <c r="RJ50" s="19" t="s">
        <v>8439</v>
      </c>
      <c r="RK50" s="19" t="s">
        <v>8439</v>
      </c>
      <c r="RL50" s="19" t="s">
        <v>8439</v>
      </c>
      <c r="RM50" s="19" t="s">
        <v>8439</v>
      </c>
      <c r="RN50" s="19" t="s">
        <v>8439</v>
      </c>
      <c r="RO50" s="19" t="s">
        <v>8439</v>
      </c>
      <c r="RP50" s="19" t="s">
        <v>8439</v>
      </c>
      <c r="RQ50" s="19" t="s">
        <v>8439</v>
      </c>
      <c r="RR50" s="19" t="s">
        <v>8439</v>
      </c>
      <c r="RS50" s="19" t="s">
        <v>8439</v>
      </c>
      <c r="RT50" s="19" t="s">
        <v>8439</v>
      </c>
      <c r="RU50" s="19" t="s">
        <v>8439</v>
      </c>
      <c r="RV50" s="19" t="s">
        <v>8439</v>
      </c>
      <c r="RW50" s="19" t="s">
        <v>8439</v>
      </c>
      <c r="RX50" s="19" t="s">
        <v>8439</v>
      </c>
      <c r="RY50" s="19" t="s">
        <v>8439</v>
      </c>
      <c r="RZ50" s="19" t="s">
        <v>8439</v>
      </c>
      <c r="SA50" s="19" t="s">
        <v>8439</v>
      </c>
      <c r="SB50" s="19" t="s">
        <v>8439</v>
      </c>
      <c r="SC50" s="19" t="s">
        <v>8439</v>
      </c>
      <c r="SD50" s="19" t="s">
        <v>8439</v>
      </c>
      <c r="SE50" s="19" t="s">
        <v>8439</v>
      </c>
      <c r="SF50" s="19" t="s">
        <v>8439</v>
      </c>
      <c r="SG50" s="19" t="s">
        <v>8439</v>
      </c>
      <c r="SH50" s="19" t="s">
        <v>8439</v>
      </c>
      <c r="SI50" s="19" t="s">
        <v>8439</v>
      </c>
      <c r="SJ50" s="19" t="s">
        <v>8439</v>
      </c>
      <c r="SK50" s="19" t="s">
        <v>8439</v>
      </c>
      <c r="SL50" s="19" t="s">
        <v>8439</v>
      </c>
      <c r="SM50" s="19" t="s">
        <v>8439</v>
      </c>
      <c r="SN50" s="19" t="s">
        <v>8439</v>
      </c>
      <c r="SO50" s="19" t="s">
        <v>8439</v>
      </c>
      <c r="SP50" s="19" t="s">
        <v>8439</v>
      </c>
      <c r="SQ50" s="19" t="s">
        <v>8439</v>
      </c>
      <c r="SR50" s="19" t="s">
        <v>8439</v>
      </c>
      <c r="SS50" s="19" t="s">
        <v>8439</v>
      </c>
      <c r="ST50" s="19" t="s">
        <v>8439</v>
      </c>
      <c r="SU50" s="19" t="s">
        <v>8439</v>
      </c>
      <c r="SV50" s="19" t="s">
        <v>8439</v>
      </c>
      <c r="SW50" s="19" t="s">
        <v>8439</v>
      </c>
      <c r="SX50" s="19" t="s">
        <v>8439</v>
      </c>
      <c r="SY50" s="19" t="s">
        <v>8439</v>
      </c>
      <c r="SZ50" s="19" t="s">
        <v>8439</v>
      </c>
      <c r="TA50" s="19" t="s">
        <v>8439</v>
      </c>
      <c r="TB50" s="19" t="s">
        <v>8439</v>
      </c>
      <c r="TC50" s="19" t="s">
        <v>8439</v>
      </c>
      <c r="TD50" s="19" t="s">
        <v>8439</v>
      </c>
      <c r="TE50" s="19" t="s">
        <v>8439</v>
      </c>
      <c r="TF50" s="19" t="s">
        <v>8439</v>
      </c>
      <c r="TG50" s="19" t="s">
        <v>8439</v>
      </c>
      <c r="TH50" s="19" t="s">
        <v>8439</v>
      </c>
      <c r="TI50" s="19" t="s">
        <v>8439</v>
      </c>
      <c r="TJ50" s="19" t="s">
        <v>8439</v>
      </c>
      <c r="TK50" s="19" t="s">
        <v>8439</v>
      </c>
      <c r="TL50" s="19" t="s">
        <v>8439</v>
      </c>
      <c r="TM50" s="19" t="s">
        <v>8439</v>
      </c>
      <c r="TN50" s="19" t="s">
        <v>8439</v>
      </c>
      <c r="TO50" s="19" t="s">
        <v>8439</v>
      </c>
      <c r="TP50" s="19" t="s">
        <v>8439</v>
      </c>
      <c r="TQ50" s="19" t="s">
        <v>8439</v>
      </c>
      <c r="TR50" s="19" t="s">
        <v>8439</v>
      </c>
      <c r="TS50" s="19" t="s">
        <v>8439</v>
      </c>
      <c r="TT50" s="19" t="s">
        <v>8439</v>
      </c>
      <c r="TU50" s="19" t="s">
        <v>8439</v>
      </c>
      <c r="TV50" s="19" t="s">
        <v>8439</v>
      </c>
      <c r="TW50" s="19" t="s">
        <v>8439</v>
      </c>
      <c r="TX50" s="19" t="s">
        <v>8439</v>
      </c>
      <c r="TY50" s="19" t="s">
        <v>8439</v>
      </c>
      <c r="TZ50" s="19" t="s">
        <v>8439</v>
      </c>
      <c r="UA50" s="19" t="s">
        <v>8439</v>
      </c>
      <c r="UB50" s="19" t="s">
        <v>8439</v>
      </c>
      <c r="UC50" s="19" t="s">
        <v>8439</v>
      </c>
      <c r="UD50" s="19" t="s">
        <v>8439</v>
      </c>
      <c r="UE50" s="19" t="s">
        <v>8439</v>
      </c>
      <c r="UF50" s="19" t="s">
        <v>8439</v>
      </c>
      <c r="UG50" s="19" t="s">
        <v>8439</v>
      </c>
      <c r="UH50" s="19" t="s">
        <v>8439</v>
      </c>
      <c r="UI50" s="19" t="s">
        <v>8439</v>
      </c>
      <c r="UJ50" s="19" t="s">
        <v>8439</v>
      </c>
      <c r="UK50" s="19" t="s">
        <v>8439</v>
      </c>
      <c r="UL50" s="19" t="s">
        <v>8439</v>
      </c>
      <c r="UM50" s="19" t="s">
        <v>8439</v>
      </c>
      <c r="UN50" s="19" t="s">
        <v>8439</v>
      </c>
      <c r="UO50" s="19" t="s">
        <v>8439</v>
      </c>
      <c r="UP50" s="19" t="s">
        <v>8439</v>
      </c>
      <c r="UQ50" s="19" t="s">
        <v>8439</v>
      </c>
      <c r="UR50" s="19" t="s">
        <v>8439</v>
      </c>
      <c r="US50" s="19" t="s">
        <v>8439</v>
      </c>
      <c r="UT50" s="19" t="s">
        <v>8439</v>
      </c>
      <c r="UU50" s="19" t="s">
        <v>8439</v>
      </c>
      <c r="UV50" s="19" t="s">
        <v>8439</v>
      </c>
      <c r="UW50" s="19" t="s">
        <v>8439</v>
      </c>
      <c r="UX50" s="19" t="s">
        <v>8439</v>
      </c>
      <c r="UY50" s="19" t="s">
        <v>8439</v>
      </c>
      <c r="UZ50" s="19" t="s">
        <v>8439</v>
      </c>
      <c r="VA50" s="19" t="s">
        <v>8439</v>
      </c>
      <c r="VB50" s="19" t="s">
        <v>8439</v>
      </c>
      <c r="VC50" s="19" t="s">
        <v>8439</v>
      </c>
      <c r="VD50" s="19" t="s">
        <v>8439</v>
      </c>
      <c r="VE50" s="19" t="s">
        <v>8439</v>
      </c>
      <c r="VF50" s="19" t="s">
        <v>8439</v>
      </c>
      <c r="VG50" s="19" t="s">
        <v>8439</v>
      </c>
      <c r="VH50" s="19" t="s">
        <v>8439</v>
      </c>
      <c r="VI50" s="19" t="s">
        <v>8439</v>
      </c>
      <c r="VJ50" s="19" t="s">
        <v>8439</v>
      </c>
      <c r="VK50" s="19" t="s">
        <v>8439</v>
      </c>
      <c r="VL50" s="19" t="s">
        <v>8439</v>
      </c>
      <c r="VM50" s="19" t="s">
        <v>8439</v>
      </c>
      <c r="VN50" s="19" t="s">
        <v>8439</v>
      </c>
      <c r="VO50" s="19" t="s">
        <v>8439</v>
      </c>
      <c r="VP50" s="19" t="s">
        <v>8439</v>
      </c>
      <c r="VQ50" s="19" t="s">
        <v>8439</v>
      </c>
      <c r="VR50" s="19" t="s">
        <v>8439</v>
      </c>
      <c r="VS50" s="19" t="s">
        <v>8439</v>
      </c>
      <c r="VT50" s="19" t="s">
        <v>8439</v>
      </c>
      <c r="VU50" s="19" t="s">
        <v>8439</v>
      </c>
      <c r="VV50" s="19" t="s">
        <v>8439</v>
      </c>
      <c r="VW50" s="19" t="s">
        <v>8439</v>
      </c>
      <c r="VX50" s="19" t="s">
        <v>8439</v>
      </c>
      <c r="VY50" s="19" t="s">
        <v>8439</v>
      </c>
      <c r="VZ50" s="19" t="s">
        <v>8439</v>
      </c>
      <c r="WA50" s="19" t="s">
        <v>8439</v>
      </c>
      <c r="WB50" s="19" t="s">
        <v>8439</v>
      </c>
      <c r="WC50" s="19" t="s">
        <v>8439</v>
      </c>
      <c r="WD50" s="19" t="s">
        <v>8439</v>
      </c>
      <c r="WE50" s="19" t="s">
        <v>8439</v>
      </c>
      <c r="WF50" s="19" t="s">
        <v>8439</v>
      </c>
      <c r="WG50" s="19" t="s">
        <v>8439</v>
      </c>
      <c r="WH50" s="19" t="s">
        <v>8439</v>
      </c>
      <c r="WI50" s="19" t="s">
        <v>8439</v>
      </c>
      <c r="WJ50" s="19" t="s">
        <v>8439</v>
      </c>
      <c r="WK50" s="19" t="s">
        <v>8439</v>
      </c>
      <c r="WL50" s="19" t="s">
        <v>8439</v>
      </c>
      <c r="WM50" s="19" t="s">
        <v>8439</v>
      </c>
      <c r="WN50" s="19" t="s">
        <v>8439</v>
      </c>
      <c r="WO50" s="19" t="s">
        <v>8439</v>
      </c>
      <c r="WP50" s="19" t="s">
        <v>8439</v>
      </c>
      <c r="WQ50" s="19" t="s">
        <v>8439</v>
      </c>
      <c r="WR50" s="19" t="s">
        <v>8439</v>
      </c>
      <c r="WS50" s="19" t="s">
        <v>8439</v>
      </c>
      <c r="WT50" s="19" t="s">
        <v>8439</v>
      </c>
      <c r="WU50" s="19" t="s">
        <v>8439</v>
      </c>
      <c r="WV50" s="19" t="s">
        <v>8439</v>
      </c>
      <c r="WW50" s="19" t="s">
        <v>8439</v>
      </c>
      <c r="WX50" s="19" t="s">
        <v>8439</v>
      </c>
      <c r="WY50" s="19" t="s">
        <v>8439</v>
      </c>
      <c r="WZ50" s="19" t="s">
        <v>8439</v>
      </c>
      <c r="XA50" s="19" t="s">
        <v>8439</v>
      </c>
      <c r="XB50" s="19" t="s">
        <v>8439</v>
      </c>
      <c r="XC50" s="19" t="s">
        <v>8439</v>
      </c>
      <c r="XD50" s="19" t="s">
        <v>8439</v>
      </c>
      <c r="XE50" s="19" t="s">
        <v>8439</v>
      </c>
      <c r="XF50" s="19" t="s">
        <v>8439</v>
      </c>
      <c r="XG50" s="19" t="s">
        <v>8439</v>
      </c>
      <c r="XH50" s="19" t="s">
        <v>8439</v>
      </c>
      <c r="XI50" s="19" t="s">
        <v>8439</v>
      </c>
      <c r="XJ50" s="19" t="s">
        <v>8439</v>
      </c>
      <c r="XK50" s="19" t="s">
        <v>8439</v>
      </c>
      <c r="XL50" s="19" t="s">
        <v>8439</v>
      </c>
      <c r="XM50" s="19" t="s">
        <v>8439</v>
      </c>
      <c r="XN50" s="19" t="s">
        <v>8439</v>
      </c>
      <c r="XO50" s="19" t="s">
        <v>8439</v>
      </c>
      <c r="XP50" s="19" t="s">
        <v>8439</v>
      </c>
      <c r="XQ50" s="19" t="s">
        <v>8439</v>
      </c>
      <c r="XR50" s="19" t="s">
        <v>8439</v>
      </c>
      <c r="XS50" s="19" t="s">
        <v>8439</v>
      </c>
      <c r="XT50" s="19" t="s">
        <v>8439</v>
      </c>
      <c r="XU50" s="19" t="s">
        <v>8439</v>
      </c>
      <c r="XV50" s="19" t="s">
        <v>8439</v>
      </c>
      <c r="XW50" s="19" t="s">
        <v>8439</v>
      </c>
      <c r="XX50" s="19" t="s">
        <v>8439</v>
      </c>
      <c r="XY50" s="19" t="s">
        <v>8439</v>
      </c>
      <c r="XZ50" s="19" t="s">
        <v>8439</v>
      </c>
      <c r="YA50" s="19" t="s">
        <v>8439</v>
      </c>
      <c r="YB50" s="19" t="s">
        <v>8439</v>
      </c>
      <c r="YC50" s="19" t="s">
        <v>8439</v>
      </c>
      <c r="YD50" s="19" t="s">
        <v>8439</v>
      </c>
      <c r="YE50" s="19" t="s">
        <v>8439</v>
      </c>
      <c r="YF50" s="19" t="s">
        <v>8439</v>
      </c>
      <c r="YG50" s="19" t="s">
        <v>8439</v>
      </c>
      <c r="YH50" s="19" t="s">
        <v>8439</v>
      </c>
      <c r="YI50" s="19" t="s">
        <v>8439</v>
      </c>
      <c r="YJ50" s="19" t="s">
        <v>8439</v>
      </c>
      <c r="YK50" s="19" t="s">
        <v>8439</v>
      </c>
      <c r="YL50" s="19" t="s">
        <v>8439</v>
      </c>
      <c r="YM50" s="19" t="s">
        <v>8439</v>
      </c>
      <c r="YN50" s="19" t="s">
        <v>8439</v>
      </c>
      <c r="YO50" s="19" t="s">
        <v>8439</v>
      </c>
      <c r="YP50" s="19" t="s">
        <v>8439</v>
      </c>
      <c r="YQ50" s="19" t="s">
        <v>8439</v>
      </c>
      <c r="YR50" s="19" t="s">
        <v>8439</v>
      </c>
      <c r="YS50" s="19" t="s">
        <v>8439</v>
      </c>
      <c r="YT50" s="19" t="s">
        <v>8439</v>
      </c>
      <c r="YU50" s="19" t="s">
        <v>8439</v>
      </c>
      <c r="YV50" s="19" t="s">
        <v>8439</v>
      </c>
      <c r="YW50" s="19" t="s">
        <v>8439</v>
      </c>
      <c r="YX50" s="19" t="s">
        <v>8439</v>
      </c>
      <c r="YY50" s="19" t="s">
        <v>8439</v>
      </c>
      <c r="YZ50" s="19" t="s">
        <v>8439</v>
      </c>
      <c r="ZA50" s="19" t="s">
        <v>8439</v>
      </c>
      <c r="ZB50" s="19" t="s">
        <v>8439</v>
      </c>
      <c r="ZC50" s="19" t="s">
        <v>8439</v>
      </c>
      <c r="ZD50" s="19" t="s">
        <v>8439</v>
      </c>
      <c r="ZE50" s="19" t="s">
        <v>8439</v>
      </c>
      <c r="ZF50" s="19" t="s">
        <v>8439</v>
      </c>
      <c r="ZG50" s="19" t="s">
        <v>8439</v>
      </c>
      <c r="ZH50" s="19" t="s">
        <v>8439</v>
      </c>
      <c r="ZI50" s="19" t="s">
        <v>8439</v>
      </c>
      <c r="ZJ50" s="19" t="s">
        <v>8439</v>
      </c>
      <c r="ZK50" s="19" t="s">
        <v>8439</v>
      </c>
      <c r="ZL50" s="19" t="s">
        <v>8439</v>
      </c>
      <c r="ZM50" s="19" t="s">
        <v>8439</v>
      </c>
      <c r="ZN50" s="19" t="s">
        <v>8439</v>
      </c>
      <c r="ZO50" s="19" t="s">
        <v>8439</v>
      </c>
      <c r="ZP50" s="19" t="s">
        <v>8439</v>
      </c>
      <c r="ZQ50" s="19" t="s">
        <v>8439</v>
      </c>
      <c r="ZR50" s="19" t="s">
        <v>8439</v>
      </c>
      <c r="ZS50" s="19" t="s">
        <v>8439</v>
      </c>
      <c r="ZT50" s="19" t="s">
        <v>8439</v>
      </c>
      <c r="ZU50" s="19" t="s">
        <v>8439</v>
      </c>
      <c r="ZV50" s="19" t="s">
        <v>8439</v>
      </c>
      <c r="ZW50" s="19" t="s">
        <v>8439</v>
      </c>
      <c r="ZX50" s="19" t="s">
        <v>8439</v>
      </c>
      <c r="ZY50" s="19" t="s">
        <v>8439</v>
      </c>
      <c r="ZZ50" s="19" t="s">
        <v>8439</v>
      </c>
      <c r="AAA50" s="19" t="s">
        <v>8439</v>
      </c>
      <c r="AAB50" s="19" t="s">
        <v>8439</v>
      </c>
      <c r="AAC50" s="19" t="s">
        <v>8439</v>
      </c>
      <c r="AAD50" s="19" t="s">
        <v>8439</v>
      </c>
      <c r="AAE50" s="19" t="s">
        <v>8439</v>
      </c>
      <c r="AAF50" s="19" t="s">
        <v>8439</v>
      </c>
      <c r="AAG50" s="19" t="s">
        <v>8439</v>
      </c>
      <c r="AAH50" s="19" t="s">
        <v>8439</v>
      </c>
      <c r="AAI50" s="19" t="s">
        <v>8439</v>
      </c>
      <c r="AAJ50" s="19" t="s">
        <v>8439</v>
      </c>
      <c r="AAK50" s="19" t="s">
        <v>8439</v>
      </c>
      <c r="AAL50" s="19" t="s">
        <v>8439</v>
      </c>
      <c r="AAM50" s="19" t="s">
        <v>8439</v>
      </c>
      <c r="AAN50" s="19" t="s">
        <v>8439</v>
      </c>
      <c r="AAO50" s="19" t="s">
        <v>8439</v>
      </c>
      <c r="AAP50" s="19" t="s">
        <v>8439</v>
      </c>
      <c r="AAQ50" s="19" t="s">
        <v>8439</v>
      </c>
      <c r="AAR50" s="19" t="s">
        <v>8439</v>
      </c>
      <c r="AAS50" s="19" t="s">
        <v>8439</v>
      </c>
      <c r="AAT50" s="19" t="s">
        <v>8439</v>
      </c>
      <c r="AAU50" s="19" t="s">
        <v>8439</v>
      </c>
      <c r="AAV50" s="19" t="s">
        <v>8439</v>
      </c>
      <c r="AAW50" s="19" t="s">
        <v>8439</v>
      </c>
      <c r="AAX50" s="19" t="s">
        <v>8439</v>
      </c>
      <c r="AAY50" s="19" t="s">
        <v>8439</v>
      </c>
      <c r="AAZ50" s="19" t="s">
        <v>8439</v>
      </c>
      <c r="ABA50" s="19" t="s">
        <v>8439</v>
      </c>
      <c r="ABB50" s="19" t="s">
        <v>8439</v>
      </c>
      <c r="ABC50" s="19" t="s">
        <v>8439</v>
      </c>
      <c r="ABD50" s="19" t="s">
        <v>8439</v>
      </c>
      <c r="ABE50" s="19" t="s">
        <v>8439</v>
      </c>
      <c r="ABF50" s="19" t="s">
        <v>8439</v>
      </c>
      <c r="ABG50" s="19" t="s">
        <v>8439</v>
      </c>
      <c r="ABH50" s="19" t="s">
        <v>8439</v>
      </c>
      <c r="ABI50" s="19" t="s">
        <v>8439</v>
      </c>
      <c r="ABJ50" s="19" t="s">
        <v>8439</v>
      </c>
      <c r="ABK50" s="19" t="s">
        <v>8439</v>
      </c>
      <c r="ABL50" s="19" t="s">
        <v>8439</v>
      </c>
      <c r="ABM50" s="19" t="s">
        <v>8439</v>
      </c>
      <c r="ABN50" s="19" t="s">
        <v>8439</v>
      </c>
      <c r="ABO50" s="19" t="s">
        <v>8439</v>
      </c>
      <c r="ABP50" s="19" t="s">
        <v>8439</v>
      </c>
      <c r="ABQ50" s="19" t="s">
        <v>8439</v>
      </c>
      <c r="ABR50" s="19" t="s">
        <v>8439</v>
      </c>
      <c r="ABS50" s="19" t="s">
        <v>8439</v>
      </c>
      <c r="ABT50" s="19" t="s">
        <v>8439</v>
      </c>
      <c r="ABU50" s="19" t="s">
        <v>8439</v>
      </c>
      <c r="ABV50" s="19" t="s">
        <v>8439</v>
      </c>
      <c r="ABW50" s="19" t="s">
        <v>8439</v>
      </c>
      <c r="ABX50" s="19" t="s">
        <v>8439</v>
      </c>
      <c r="ABY50" s="19" t="s">
        <v>8439</v>
      </c>
      <c r="ABZ50" s="19" t="s">
        <v>8439</v>
      </c>
      <c r="ACA50" s="19" t="s">
        <v>8439</v>
      </c>
      <c r="ACB50" s="19" t="s">
        <v>8439</v>
      </c>
      <c r="ACC50" s="19" t="s">
        <v>8439</v>
      </c>
      <c r="ACD50" s="19" t="s">
        <v>8439</v>
      </c>
      <c r="ACE50" s="19" t="s">
        <v>8439</v>
      </c>
      <c r="ACF50" s="19" t="s">
        <v>8439</v>
      </c>
      <c r="ACG50" s="19" t="s">
        <v>8439</v>
      </c>
      <c r="ACH50" s="19" t="s">
        <v>8439</v>
      </c>
      <c r="ACI50" s="19" t="s">
        <v>8439</v>
      </c>
      <c r="ACJ50" s="19" t="s">
        <v>8439</v>
      </c>
      <c r="ACK50" s="19" t="s">
        <v>8439</v>
      </c>
      <c r="ACL50" s="19" t="s">
        <v>8439</v>
      </c>
      <c r="ACM50" s="19" t="s">
        <v>8439</v>
      </c>
      <c r="ACN50" s="19" t="s">
        <v>8439</v>
      </c>
      <c r="ACO50" s="19" t="s">
        <v>8439</v>
      </c>
      <c r="ACP50" s="19" t="s">
        <v>8439</v>
      </c>
      <c r="ACQ50" s="19" t="s">
        <v>8439</v>
      </c>
      <c r="ACR50" s="19" t="s">
        <v>8439</v>
      </c>
      <c r="ACS50" s="19" t="s">
        <v>8439</v>
      </c>
      <c r="ACT50" s="19" t="s">
        <v>8439</v>
      </c>
      <c r="ACU50" s="19" t="s">
        <v>8439</v>
      </c>
      <c r="ACV50" s="19" t="s">
        <v>8439</v>
      </c>
      <c r="ACW50" s="19" t="s">
        <v>8439</v>
      </c>
      <c r="ACX50" s="19" t="s">
        <v>8439</v>
      </c>
      <c r="ACY50" s="19" t="s">
        <v>8439</v>
      </c>
      <c r="ACZ50" s="19" t="s">
        <v>8439</v>
      </c>
      <c r="ADA50" s="19" t="s">
        <v>8439</v>
      </c>
      <c r="ADB50" s="19" t="s">
        <v>8439</v>
      </c>
      <c r="ADC50" s="19" t="s">
        <v>8439</v>
      </c>
      <c r="ADD50" s="19" t="s">
        <v>8439</v>
      </c>
      <c r="ADE50" s="19" t="s">
        <v>8439</v>
      </c>
      <c r="ADF50" s="19" t="s">
        <v>8439</v>
      </c>
      <c r="ADG50" s="19" t="s">
        <v>8439</v>
      </c>
      <c r="ADH50" s="19" t="s">
        <v>8439</v>
      </c>
      <c r="ADI50" s="19" t="s">
        <v>8439</v>
      </c>
      <c r="ADJ50" s="19" t="s">
        <v>8439</v>
      </c>
      <c r="ADK50" s="19" t="s">
        <v>8439</v>
      </c>
      <c r="ADL50" s="19" t="s">
        <v>8439</v>
      </c>
      <c r="ADM50" s="19" t="s">
        <v>8439</v>
      </c>
      <c r="ADN50" s="19" t="s">
        <v>8439</v>
      </c>
      <c r="ADO50" s="19" t="s">
        <v>8439</v>
      </c>
      <c r="ADP50" s="19" t="s">
        <v>8439</v>
      </c>
      <c r="ADQ50" s="19" t="s">
        <v>8439</v>
      </c>
      <c r="ADR50" s="19" t="s">
        <v>8439</v>
      </c>
      <c r="ADS50" s="19" t="s">
        <v>8439</v>
      </c>
      <c r="ADT50" s="19" t="s">
        <v>8439</v>
      </c>
      <c r="ADU50" s="19" t="s">
        <v>8439</v>
      </c>
      <c r="ADV50" s="19" t="s">
        <v>8439</v>
      </c>
      <c r="ADW50" s="19" t="s">
        <v>8439</v>
      </c>
      <c r="ADX50" s="19" t="s">
        <v>8439</v>
      </c>
      <c r="ADY50" s="19" t="s">
        <v>8439</v>
      </c>
      <c r="ADZ50" s="19" t="s">
        <v>8439</v>
      </c>
      <c r="AEA50" s="19" t="s">
        <v>8439</v>
      </c>
      <c r="AEB50" s="19" t="s">
        <v>8439</v>
      </c>
      <c r="AEC50" s="19" t="s">
        <v>8439</v>
      </c>
      <c r="AED50" s="19" t="s">
        <v>8439</v>
      </c>
      <c r="AEE50" s="19" t="s">
        <v>8439</v>
      </c>
      <c r="AEF50" s="19" t="s">
        <v>8439</v>
      </c>
      <c r="AEG50" s="19" t="s">
        <v>8439</v>
      </c>
      <c r="AEH50" s="19" t="s">
        <v>8439</v>
      </c>
      <c r="AEI50" s="19" t="s">
        <v>8439</v>
      </c>
      <c r="AEJ50" s="19" t="s">
        <v>8439</v>
      </c>
      <c r="AEK50" s="19" t="s">
        <v>8439</v>
      </c>
      <c r="AEL50" s="19" t="s">
        <v>8439</v>
      </c>
      <c r="AEM50" s="19" t="s">
        <v>8439</v>
      </c>
      <c r="AEN50" s="19" t="s">
        <v>8439</v>
      </c>
      <c r="AEO50" s="19" t="s">
        <v>8439</v>
      </c>
      <c r="AEP50" s="19" t="s">
        <v>8439</v>
      </c>
      <c r="AEQ50" s="19" t="s">
        <v>8439</v>
      </c>
      <c r="AER50" s="19" t="s">
        <v>8439</v>
      </c>
      <c r="AES50" s="19" t="s">
        <v>8439</v>
      </c>
      <c r="AET50" s="19" t="s">
        <v>8439</v>
      </c>
      <c r="AEU50" s="19" t="s">
        <v>8439</v>
      </c>
      <c r="AEV50" s="19" t="s">
        <v>8439</v>
      </c>
      <c r="AEW50" s="19" t="s">
        <v>8439</v>
      </c>
      <c r="AEX50" s="19" t="s">
        <v>8439</v>
      </c>
      <c r="AEY50" s="19" t="s">
        <v>8439</v>
      </c>
      <c r="AEZ50" s="19" t="s">
        <v>8439</v>
      </c>
      <c r="AFA50" s="19" t="s">
        <v>8439</v>
      </c>
      <c r="AFB50" s="19" t="s">
        <v>8439</v>
      </c>
      <c r="AFC50" s="19" t="s">
        <v>8439</v>
      </c>
      <c r="AFD50" s="19" t="s">
        <v>8439</v>
      </c>
      <c r="AFE50" s="19" t="s">
        <v>8439</v>
      </c>
      <c r="AFF50" s="19" t="s">
        <v>8439</v>
      </c>
      <c r="AFG50" s="19" t="s">
        <v>8439</v>
      </c>
      <c r="AFH50" s="19" t="s">
        <v>8439</v>
      </c>
      <c r="AFI50" s="19" t="s">
        <v>8439</v>
      </c>
      <c r="AFJ50" s="19" t="s">
        <v>8439</v>
      </c>
      <c r="AFK50" s="19" t="s">
        <v>8439</v>
      </c>
      <c r="AFL50" s="19" t="s">
        <v>8439</v>
      </c>
      <c r="AFM50" s="19" t="s">
        <v>8439</v>
      </c>
      <c r="AFN50" s="19" t="s">
        <v>8439</v>
      </c>
      <c r="AFO50" s="19" t="s">
        <v>8439</v>
      </c>
      <c r="AFP50" s="19" t="s">
        <v>8439</v>
      </c>
      <c r="AFQ50" s="19" t="s">
        <v>8439</v>
      </c>
      <c r="AFR50" s="19" t="s">
        <v>8439</v>
      </c>
      <c r="AFS50" s="19" t="s">
        <v>8439</v>
      </c>
      <c r="AFT50" s="19" t="s">
        <v>8439</v>
      </c>
      <c r="AFU50" s="19" t="s">
        <v>8439</v>
      </c>
      <c r="AFV50" s="19" t="s">
        <v>8439</v>
      </c>
      <c r="AFW50" s="19" t="s">
        <v>8439</v>
      </c>
      <c r="AFX50" s="19" t="s">
        <v>8439</v>
      </c>
      <c r="AFY50" s="19" t="s">
        <v>8439</v>
      </c>
      <c r="AFZ50" s="19" t="s">
        <v>8439</v>
      </c>
      <c r="AGA50" s="19" t="s">
        <v>8439</v>
      </c>
      <c r="AGB50" s="19" t="s">
        <v>8439</v>
      </c>
      <c r="AGC50" s="19" t="s">
        <v>8439</v>
      </c>
      <c r="AGD50" s="19" t="s">
        <v>8439</v>
      </c>
      <c r="AGE50" s="19" t="s">
        <v>8439</v>
      </c>
      <c r="AGF50" s="19" t="s">
        <v>8439</v>
      </c>
      <c r="AGG50" s="19" t="s">
        <v>8439</v>
      </c>
      <c r="AGH50" s="19" t="s">
        <v>8439</v>
      </c>
      <c r="AGI50" s="19" t="s">
        <v>8439</v>
      </c>
      <c r="AGJ50" s="19" t="s">
        <v>8439</v>
      </c>
      <c r="AGK50" s="19" t="s">
        <v>8439</v>
      </c>
      <c r="AGL50" s="19" t="s">
        <v>8439</v>
      </c>
      <c r="AGM50" s="19" t="s">
        <v>8439</v>
      </c>
      <c r="AGN50" s="19" t="s">
        <v>8439</v>
      </c>
      <c r="AGO50" s="19" t="s">
        <v>8439</v>
      </c>
      <c r="AGP50" s="19" t="s">
        <v>8439</v>
      </c>
      <c r="AGQ50" s="19" t="s">
        <v>8439</v>
      </c>
      <c r="AGR50" s="19" t="s">
        <v>8439</v>
      </c>
      <c r="AGS50" s="19" t="s">
        <v>8439</v>
      </c>
      <c r="AGT50" s="19" t="s">
        <v>8439</v>
      </c>
      <c r="AGU50" s="19" t="s">
        <v>8439</v>
      </c>
      <c r="AGV50" s="19" t="s">
        <v>8439</v>
      </c>
      <c r="AGW50" s="19" t="s">
        <v>8439</v>
      </c>
      <c r="AGX50" s="19" t="s">
        <v>8439</v>
      </c>
      <c r="AGY50" s="19" t="s">
        <v>8439</v>
      </c>
      <c r="AGZ50" s="19" t="s">
        <v>8439</v>
      </c>
      <c r="AHA50" s="19" t="s">
        <v>8439</v>
      </c>
      <c r="AHB50" s="19" t="s">
        <v>8439</v>
      </c>
      <c r="AHC50" s="19" t="s">
        <v>8439</v>
      </c>
      <c r="AHD50" s="19" t="s">
        <v>8439</v>
      </c>
      <c r="AHE50" s="19" t="s">
        <v>8439</v>
      </c>
      <c r="AHF50" s="19" t="s">
        <v>8439</v>
      </c>
      <c r="AHG50" s="19" t="s">
        <v>8439</v>
      </c>
      <c r="AHH50" s="19" t="s">
        <v>8439</v>
      </c>
      <c r="AHI50" s="19" t="s">
        <v>8439</v>
      </c>
      <c r="AHJ50" s="19" t="s">
        <v>8439</v>
      </c>
      <c r="AHK50" s="19" t="s">
        <v>8439</v>
      </c>
      <c r="AHL50" s="19" t="s">
        <v>8439</v>
      </c>
      <c r="AHM50" s="19" t="s">
        <v>8439</v>
      </c>
      <c r="AHN50" s="19" t="s">
        <v>8439</v>
      </c>
      <c r="AHO50" s="19" t="s">
        <v>8439</v>
      </c>
      <c r="AHP50" s="19" t="s">
        <v>8439</v>
      </c>
      <c r="AHQ50" s="19" t="s">
        <v>8439</v>
      </c>
      <c r="AHR50" s="19" t="s">
        <v>8439</v>
      </c>
      <c r="AHS50" s="19" t="s">
        <v>8439</v>
      </c>
      <c r="AHT50" s="19" t="s">
        <v>8439</v>
      </c>
      <c r="AHU50" s="19" t="s">
        <v>8439</v>
      </c>
      <c r="AHV50" s="19" t="s">
        <v>8439</v>
      </c>
      <c r="AHW50" s="19" t="s">
        <v>8439</v>
      </c>
      <c r="AHX50" s="19" t="s">
        <v>8439</v>
      </c>
      <c r="AHY50" s="19" t="s">
        <v>8439</v>
      </c>
      <c r="AHZ50" s="19" t="s">
        <v>8439</v>
      </c>
      <c r="AIA50" s="19" t="s">
        <v>8439</v>
      </c>
      <c r="AIB50" s="19" t="s">
        <v>8439</v>
      </c>
      <c r="AIC50" s="19" t="s">
        <v>8439</v>
      </c>
      <c r="AID50" s="19" t="s">
        <v>8439</v>
      </c>
      <c r="AIE50" s="19" t="s">
        <v>8439</v>
      </c>
      <c r="AIF50" s="19" t="s">
        <v>8439</v>
      </c>
      <c r="AIG50" s="19" t="s">
        <v>8439</v>
      </c>
      <c r="AIH50" s="19" t="s">
        <v>8439</v>
      </c>
      <c r="AII50" s="19" t="s">
        <v>8439</v>
      </c>
      <c r="AIJ50" s="19" t="s">
        <v>8439</v>
      </c>
      <c r="AIK50" s="19" t="s">
        <v>8439</v>
      </c>
      <c r="AIL50" s="19" t="s">
        <v>8439</v>
      </c>
      <c r="AIM50" s="19" t="s">
        <v>8439</v>
      </c>
      <c r="AIN50" s="19" t="s">
        <v>8439</v>
      </c>
      <c r="AIO50" s="19" t="s">
        <v>8439</v>
      </c>
      <c r="AIP50" s="19" t="s">
        <v>8439</v>
      </c>
      <c r="AIQ50" s="19" t="s">
        <v>8439</v>
      </c>
      <c r="AIR50" s="19" t="s">
        <v>8439</v>
      </c>
      <c r="AIS50" s="19" t="s">
        <v>8439</v>
      </c>
      <c r="AIT50" s="19" t="s">
        <v>8439</v>
      </c>
      <c r="AIU50" s="19" t="s">
        <v>8439</v>
      </c>
      <c r="AIV50" s="19" t="s">
        <v>8439</v>
      </c>
      <c r="AIW50" s="19" t="s">
        <v>8439</v>
      </c>
      <c r="AIX50" s="19" t="s">
        <v>8439</v>
      </c>
      <c r="AIY50" s="19" t="s">
        <v>8439</v>
      </c>
      <c r="AIZ50" s="19" t="s">
        <v>8439</v>
      </c>
      <c r="AJA50" s="19" t="s">
        <v>8439</v>
      </c>
      <c r="AJB50" s="19" t="s">
        <v>8439</v>
      </c>
      <c r="AJC50" s="19" t="s">
        <v>8439</v>
      </c>
      <c r="AJD50" s="19" t="s">
        <v>8439</v>
      </c>
      <c r="AJE50" s="19" t="s">
        <v>8439</v>
      </c>
      <c r="AJF50" s="19" t="s">
        <v>8439</v>
      </c>
      <c r="AJG50" s="19" t="s">
        <v>8439</v>
      </c>
      <c r="AJH50" s="19" t="s">
        <v>8439</v>
      </c>
      <c r="AJI50" s="19" t="s">
        <v>8439</v>
      </c>
      <c r="AJJ50" s="19" t="s">
        <v>8439</v>
      </c>
      <c r="AJK50" s="19" t="s">
        <v>8439</v>
      </c>
      <c r="AJL50" s="19" t="s">
        <v>8439</v>
      </c>
      <c r="AJM50" s="19" t="s">
        <v>8439</v>
      </c>
      <c r="AJN50" s="19" t="s">
        <v>8439</v>
      </c>
      <c r="AJO50" s="19" t="s">
        <v>8439</v>
      </c>
      <c r="AJP50" s="19" t="s">
        <v>8439</v>
      </c>
      <c r="AJQ50" s="19" t="s">
        <v>8439</v>
      </c>
      <c r="AJR50" s="19" t="s">
        <v>8439</v>
      </c>
      <c r="AJS50" s="19" t="s">
        <v>8439</v>
      </c>
      <c r="AJT50" s="19" t="s">
        <v>8439</v>
      </c>
      <c r="AJU50" s="19" t="s">
        <v>8439</v>
      </c>
      <c r="AJV50" s="19" t="s">
        <v>8439</v>
      </c>
      <c r="AJW50" s="19" t="s">
        <v>8439</v>
      </c>
      <c r="AJX50" s="19" t="s">
        <v>8439</v>
      </c>
      <c r="AJY50" s="19" t="s">
        <v>8439</v>
      </c>
      <c r="AJZ50" s="19" t="s">
        <v>8439</v>
      </c>
      <c r="AKA50" s="19" t="s">
        <v>8439</v>
      </c>
      <c r="AKB50" s="19" t="s">
        <v>8439</v>
      </c>
      <c r="AKC50" s="19" t="s">
        <v>8439</v>
      </c>
      <c r="AKD50" s="19" t="s">
        <v>8439</v>
      </c>
      <c r="AKE50" s="19" t="s">
        <v>8439</v>
      </c>
      <c r="AKF50" s="19" t="s">
        <v>8439</v>
      </c>
      <c r="AKG50" s="19" t="s">
        <v>8439</v>
      </c>
      <c r="AKH50" s="19" t="s">
        <v>8439</v>
      </c>
      <c r="AKI50" s="19" t="s">
        <v>8439</v>
      </c>
      <c r="AKJ50" s="19" t="s">
        <v>8439</v>
      </c>
      <c r="AKK50" s="19" t="s">
        <v>8439</v>
      </c>
      <c r="AKL50" s="19" t="s">
        <v>8439</v>
      </c>
      <c r="AKM50" s="19" t="s">
        <v>8439</v>
      </c>
      <c r="AKN50" s="19" t="s">
        <v>8439</v>
      </c>
      <c r="AKO50" s="19" t="s">
        <v>8439</v>
      </c>
      <c r="AKP50" s="19" t="s">
        <v>8439</v>
      </c>
      <c r="AKQ50" s="19" t="s">
        <v>8439</v>
      </c>
      <c r="AKR50" s="19" t="s">
        <v>8439</v>
      </c>
      <c r="AKS50" s="19" t="s">
        <v>8439</v>
      </c>
      <c r="AKT50" s="19" t="s">
        <v>8439</v>
      </c>
      <c r="AKU50" s="19" t="s">
        <v>8439</v>
      </c>
      <c r="AKV50" s="19" t="s">
        <v>8439</v>
      </c>
      <c r="AKW50" s="19" t="s">
        <v>8439</v>
      </c>
      <c r="AKX50" s="19" t="s">
        <v>8439</v>
      </c>
      <c r="AKY50" s="19" t="s">
        <v>8439</v>
      </c>
      <c r="AKZ50" s="19" t="s">
        <v>8439</v>
      </c>
      <c r="ALA50" s="19" t="s">
        <v>8439</v>
      </c>
      <c r="ALB50" s="19" t="s">
        <v>8439</v>
      </c>
      <c r="ALC50" s="19" t="s">
        <v>8439</v>
      </c>
      <c r="ALD50" s="19" t="s">
        <v>8439</v>
      </c>
      <c r="ALE50" s="19" t="s">
        <v>8439</v>
      </c>
      <c r="ALF50" s="19" t="s">
        <v>8439</v>
      </c>
      <c r="ALG50" s="19" t="s">
        <v>8439</v>
      </c>
      <c r="ALH50" s="19" t="s">
        <v>8439</v>
      </c>
      <c r="ALI50" s="19" t="s">
        <v>8439</v>
      </c>
      <c r="ALJ50" s="19" t="s">
        <v>8439</v>
      </c>
      <c r="ALK50" s="19" t="s">
        <v>8439</v>
      </c>
      <c r="ALL50" s="19" t="s">
        <v>8439</v>
      </c>
      <c r="ALM50" s="19" t="s">
        <v>8439</v>
      </c>
      <c r="ALN50" s="19" t="s">
        <v>8439</v>
      </c>
      <c r="ALO50" s="19" t="s">
        <v>8439</v>
      </c>
      <c r="ALP50" s="19" t="s">
        <v>8439</v>
      </c>
      <c r="ALQ50" s="19" t="s">
        <v>8439</v>
      </c>
      <c r="ALR50" s="19" t="s">
        <v>8439</v>
      </c>
      <c r="ALS50" s="19" t="s">
        <v>8439</v>
      </c>
      <c r="ALT50" s="19" t="s">
        <v>8439</v>
      </c>
      <c r="ALU50" s="19" t="s">
        <v>8439</v>
      </c>
      <c r="ALV50" s="19" t="s">
        <v>8439</v>
      </c>
      <c r="ALW50" s="19" t="s">
        <v>8439</v>
      </c>
      <c r="ALX50" s="19" t="s">
        <v>8439</v>
      </c>
      <c r="ALY50" s="19" t="s">
        <v>8439</v>
      </c>
      <c r="ALZ50" s="19" t="s">
        <v>8439</v>
      </c>
      <c r="AMA50" s="19" t="s">
        <v>8439</v>
      </c>
      <c r="AMB50" s="19" t="s">
        <v>8439</v>
      </c>
      <c r="AMC50" s="19" t="s">
        <v>8439</v>
      </c>
      <c r="AMD50" s="19" t="s">
        <v>8439</v>
      </c>
      <c r="AME50" s="19" t="s">
        <v>8439</v>
      </c>
      <c r="AMF50" s="19" t="s">
        <v>8439</v>
      </c>
      <c r="AMG50" s="19" t="s">
        <v>8439</v>
      </c>
      <c r="AMH50" s="19" t="s">
        <v>8439</v>
      </c>
      <c r="AMI50" s="19" t="s">
        <v>8439</v>
      </c>
      <c r="AMJ50" s="19" t="s">
        <v>8439</v>
      </c>
      <c r="AMK50" s="19" t="s">
        <v>8439</v>
      </c>
      <c r="AML50" s="19" t="s">
        <v>8439</v>
      </c>
      <c r="AMM50" s="19" t="s">
        <v>8439</v>
      </c>
      <c r="AMN50" s="19" t="s">
        <v>8439</v>
      </c>
      <c r="AMO50" s="19" t="s">
        <v>8439</v>
      </c>
      <c r="AMP50" s="19" t="s">
        <v>8439</v>
      </c>
      <c r="AMQ50" s="19" t="s">
        <v>8439</v>
      </c>
      <c r="AMR50" s="19" t="s">
        <v>8439</v>
      </c>
      <c r="AMS50" s="19" t="s">
        <v>8439</v>
      </c>
      <c r="AMT50" s="19" t="s">
        <v>8439</v>
      </c>
      <c r="AMU50" s="19" t="s">
        <v>8439</v>
      </c>
      <c r="AMV50" s="19" t="s">
        <v>8439</v>
      </c>
      <c r="AMW50" s="19" t="s">
        <v>8439</v>
      </c>
      <c r="AMX50" s="19" t="s">
        <v>8439</v>
      </c>
      <c r="AMY50" s="19" t="s">
        <v>8439</v>
      </c>
      <c r="AMZ50" s="19" t="s">
        <v>8439</v>
      </c>
      <c r="ANA50" s="19" t="s">
        <v>8439</v>
      </c>
      <c r="ANB50" s="19" t="s">
        <v>8439</v>
      </c>
      <c r="ANC50" s="19" t="s">
        <v>8439</v>
      </c>
      <c r="AND50" s="19" t="s">
        <v>8439</v>
      </c>
      <c r="ANE50" s="19" t="s">
        <v>8439</v>
      </c>
      <c r="ANF50" s="19" t="s">
        <v>8439</v>
      </c>
      <c r="ANG50" s="19" t="s">
        <v>8439</v>
      </c>
      <c r="ANH50" s="19" t="s">
        <v>8439</v>
      </c>
      <c r="ANI50" s="19" t="s">
        <v>8439</v>
      </c>
      <c r="ANJ50" s="19" t="s">
        <v>8439</v>
      </c>
      <c r="ANK50" s="19" t="s">
        <v>8439</v>
      </c>
      <c r="ANL50" s="19" t="s">
        <v>8439</v>
      </c>
      <c r="ANM50" s="19" t="s">
        <v>8439</v>
      </c>
      <c r="ANN50" s="19" t="s">
        <v>8439</v>
      </c>
      <c r="ANO50" s="19" t="s">
        <v>8439</v>
      </c>
      <c r="ANP50" s="19" t="s">
        <v>8439</v>
      </c>
      <c r="ANQ50" s="19" t="s">
        <v>8439</v>
      </c>
      <c r="ANR50" s="19" t="s">
        <v>8439</v>
      </c>
      <c r="ANS50" s="19" t="s">
        <v>8439</v>
      </c>
      <c r="ANT50" s="19" t="s">
        <v>8439</v>
      </c>
      <c r="ANU50" s="19" t="s">
        <v>8439</v>
      </c>
      <c r="ANV50" s="19" t="s">
        <v>8439</v>
      </c>
      <c r="ANW50" s="19" t="s">
        <v>8439</v>
      </c>
      <c r="ANX50" s="19" t="s">
        <v>8439</v>
      </c>
      <c r="ANY50" s="19" t="s">
        <v>8439</v>
      </c>
      <c r="ANZ50" s="19" t="s">
        <v>8439</v>
      </c>
      <c r="AOA50" s="19" t="s">
        <v>8439</v>
      </c>
      <c r="AOB50" s="19" t="s">
        <v>8439</v>
      </c>
      <c r="AOC50" s="19" t="s">
        <v>8439</v>
      </c>
      <c r="AOD50" s="19" t="s">
        <v>8439</v>
      </c>
      <c r="AOE50" s="19" t="s">
        <v>8439</v>
      </c>
      <c r="AOF50" s="19" t="s">
        <v>8439</v>
      </c>
      <c r="AOG50" s="19" t="s">
        <v>8439</v>
      </c>
      <c r="AOH50" s="19" t="s">
        <v>8439</v>
      </c>
      <c r="AOI50" s="19" t="s">
        <v>8439</v>
      </c>
      <c r="AOJ50" s="19" t="s">
        <v>8439</v>
      </c>
      <c r="AOK50" s="19" t="s">
        <v>8439</v>
      </c>
      <c r="AOL50" s="19" t="s">
        <v>8439</v>
      </c>
      <c r="AOM50" s="19" t="s">
        <v>8439</v>
      </c>
      <c r="AON50" s="19" t="s">
        <v>8439</v>
      </c>
      <c r="AOO50" s="19" t="s">
        <v>8439</v>
      </c>
      <c r="AOP50" s="19" t="s">
        <v>8439</v>
      </c>
      <c r="AOQ50" s="19" t="s">
        <v>8439</v>
      </c>
      <c r="AOR50" s="19" t="s">
        <v>8439</v>
      </c>
      <c r="AOS50" s="19" t="s">
        <v>8439</v>
      </c>
      <c r="AOT50" s="19" t="s">
        <v>8439</v>
      </c>
      <c r="AOU50" s="19" t="s">
        <v>8439</v>
      </c>
      <c r="AOV50" s="19" t="s">
        <v>8439</v>
      </c>
      <c r="AOW50" s="19" t="s">
        <v>8439</v>
      </c>
      <c r="AOX50" s="19" t="s">
        <v>8439</v>
      </c>
      <c r="AOY50" s="19" t="s">
        <v>8439</v>
      </c>
      <c r="AOZ50" s="19" t="s">
        <v>8439</v>
      </c>
      <c r="APA50" s="19" t="s">
        <v>8439</v>
      </c>
      <c r="APB50" s="19" t="s">
        <v>8439</v>
      </c>
      <c r="APC50" s="19" t="s">
        <v>8439</v>
      </c>
      <c r="APD50" s="19" t="s">
        <v>8439</v>
      </c>
      <c r="APE50" s="19" t="s">
        <v>8439</v>
      </c>
      <c r="APF50" s="19" t="s">
        <v>8439</v>
      </c>
      <c r="APG50" s="19" t="s">
        <v>8439</v>
      </c>
      <c r="APH50" s="19" t="s">
        <v>8439</v>
      </c>
      <c r="API50" s="19" t="s">
        <v>8439</v>
      </c>
      <c r="APJ50" s="19" t="s">
        <v>8439</v>
      </c>
      <c r="APK50" s="19" t="s">
        <v>8439</v>
      </c>
      <c r="APL50" s="19" t="s">
        <v>8439</v>
      </c>
      <c r="APM50" s="19" t="s">
        <v>8439</v>
      </c>
      <c r="APN50" s="19" t="s">
        <v>8439</v>
      </c>
      <c r="APO50" s="19" t="s">
        <v>8439</v>
      </c>
      <c r="APP50" s="19" t="s">
        <v>8439</v>
      </c>
      <c r="APQ50" s="19" t="s">
        <v>8439</v>
      </c>
      <c r="APR50" s="19" t="s">
        <v>8439</v>
      </c>
      <c r="APS50" s="19" t="s">
        <v>8439</v>
      </c>
      <c r="APT50" s="19" t="s">
        <v>8439</v>
      </c>
      <c r="APU50" s="19" t="s">
        <v>8439</v>
      </c>
      <c r="APV50" s="19" t="s">
        <v>8439</v>
      </c>
      <c r="APW50" s="19" t="s">
        <v>8439</v>
      </c>
      <c r="APX50" s="19" t="s">
        <v>8439</v>
      </c>
      <c r="APY50" s="19" t="s">
        <v>8439</v>
      </c>
      <c r="APZ50" s="19" t="s">
        <v>8439</v>
      </c>
      <c r="AQA50" s="19" t="s">
        <v>8439</v>
      </c>
      <c r="AQB50" s="19" t="s">
        <v>8439</v>
      </c>
      <c r="AQC50" s="19" t="s">
        <v>8439</v>
      </c>
      <c r="AQD50" s="19" t="s">
        <v>8439</v>
      </c>
      <c r="AQE50" s="19" t="s">
        <v>8439</v>
      </c>
      <c r="AQF50" s="19" t="s">
        <v>8439</v>
      </c>
      <c r="AQG50" s="19" t="s">
        <v>8439</v>
      </c>
      <c r="AQH50" s="19" t="s">
        <v>8439</v>
      </c>
      <c r="AQI50" s="19" t="s">
        <v>8439</v>
      </c>
      <c r="AQJ50" s="19" t="s">
        <v>8439</v>
      </c>
      <c r="AQK50" s="19" t="s">
        <v>8439</v>
      </c>
      <c r="AQL50" s="19" t="s">
        <v>8439</v>
      </c>
      <c r="AQM50" s="19" t="s">
        <v>8439</v>
      </c>
      <c r="AQN50" s="19" t="s">
        <v>8439</v>
      </c>
      <c r="AQO50" s="19" t="s">
        <v>8439</v>
      </c>
      <c r="AQP50" s="19" t="s">
        <v>8439</v>
      </c>
      <c r="AQQ50" s="19" t="s">
        <v>8439</v>
      </c>
      <c r="AQR50" s="19" t="s">
        <v>8439</v>
      </c>
      <c r="AQS50" s="19" t="s">
        <v>8439</v>
      </c>
      <c r="AQT50" s="19" t="s">
        <v>8439</v>
      </c>
      <c r="AQU50" s="19" t="s">
        <v>8439</v>
      </c>
      <c r="AQV50" s="19" t="s">
        <v>8439</v>
      </c>
      <c r="AQW50" s="19" t="s">
        <v>8439</v>
      </c>
      <c r="AQX50" s="19" t="s">
        <v>8439</v>
      </c>
      <c r="AQY50" s="19" t="s">
        <v>8439</v>
      </c>
      <c r="AQZ50" s="19" t="s">
        <v>8439</v>
      </c>
      <c r="ARA50" s="19" t="s">
        <v>8439</v>
      </c>
      <c r="ARB50" s="19" t="s">
        <v>8439</v>
      </c>
      <c r="ARC50" s="19" t="s">
        <v>8439</v>
      </c>
      <c r="ARD50" s="19" t="s">
        <v>8439</v>
      </c>
      <c r="ARE50" s="19" t="s">
        <v>8439</v>
      </c>
      <c r="ARF50" s="19" t="s">
        <v>8439</v>
      </c>
      <c r="ARG50" s="19" t="s">
        <v>8439</v>
      </c>
      <c r="ARH50" s="19" t="s">
        <v>8439</v>
      </c>
      <c r="ARI50" s="19" t="s">
        <v>8439</v>
      </c>
      <c r="ARJ50" s="19" t="s">
        <v>8439</v>
      </c>
      <c r="ARK50" s="19" t="s">
        <v>8439</v>
      </c>
      <c r="ARL50" s="19" t="s">
        <v>8439</v>
      </c>
      <c r="ARM50" s="19" t="s">
        <v>8439</v>
      </c>
      <c r="ARN50" s="19" t="s">
        <v>8439</v>
      </c>
      <c r="ARO50" s="19" t="s">
        <v>8439</v>
      </c>
      <c r="ARP50" s="19" t="s">
        <v>8439</v>
      </c>
      <c r="ARQ50" s="19" t="s">
        <v>8439</v>
      </c>
      <c r="ARR50" s="19" t="s">
        <v>8439</v>
      </c>
      <c r="ARS50" s="19" t="s">
        <v>8439</v>
      </c>
      <c r="ART50" s="19" t="s">
        <v>8439</v>
      </c>
      <c r="ARU50" s="19" t="s">
        <v>8439</v>
      </c>
      <c r="ARV50" s="19" t="s">
        <v>8439</v>
      </c>
      <c r="ARW50" s="19" t="s">
        <v>8439</v>
      </c>
      <c r="ARX50" s="19" t="s">
        <v>8439</v>
      </c>
      <c r="ARY50" s="19" t="s">
        <v>8439</v>
      </c>
      <c r="ARZ50" s="19" t="s">
        <v>8439</v>
      </c>
      <c r="ASA50" s="19" t="s">
        <v>8439</v>
      </c>
      <c r="ASB50" s="19" t="s">
        <v>8439</v>
      </c>
      <c r="ASC50" s="19" t="s">
        <v>8439</v>
      </c>
      <c r="ASD50" s="19" t="s">
        <v>8439</v>
      </c>
      <c r="ASE50" s="19" t="s">
        <v>8439</v>
      </c>
      <c r="ASF50" s="19" t="s">
        <v>8439</v>
      </c>
      <c r="ASG50" s="19" t="s">
        <v>8439</v>
      </c>
      <c r="ASH50" s="19" t="s">
        <v>8439</v>
      </c>
      <c r="ASI50" s="19" t="s">
        <v>8439</v>
      </c>
      <c r="ASJ50" s="19" t="s">
        <v>8439</v>
      </c>
      <c r="ASK50" s="19" t="s">
        <v>8439</v>
      </c>
      <c r="ASL50" s="19" t="s">
        <v>8439</v>
      </c>
      <c r="ASM50" s="19" t="s">
        <v>8439</v>
      </c>
      <c r="ASN50" s="19" t="s">
        <v>8439</v>
      </c>
      <c r="ASO50" s="19" t="s">
        <v>8439</v>
      </c>
      <c r="ASP50" s="19" t="s">
        <v>8439</v>
      </c>
      <c r="ASQ50" s="19" t="s">
        <v>8439</v>
      </c>
      <c r="ASR50" s="19" t="s">
        <v>8439</v>
      </c>
      <c r="ASS50" s="19" t="s">
        <v>8439</v>
      </c>
      <c r="AST50" s="19" t="s">
        <v>8439</v>
      </c>
      <c r="ASU50" s="19" t="s">
        <v>8439</v>
      </c>
      <c r="ASV50" s="19" t="s">
        <v>8439</v>
      </c>
      <c r="ASW50" s="19" t="s">
        <v>8439</v>
      </c>
      <c r="ASX50" s="19" t="s">
        <v>8439</v>
      </c>
      <c r="ASY50" s="19" t="s">
        <v>8439</v>
      </c>
      <c r="ASZ50" s="19" t="s">
        <v>8439</v>
      </c>
      <c r="ATA50" s="19" t="s">
        <v>8439</v>
      </c>
      <c r="ATB50" s="19" t="s">
        <v>8439</v>
      </c>
      <c r="ATC50" s="19" t="s">
        <v>8439</v>
      </c>
      <c r="ATD50" s="19" t="s">
        <v>8439</v>
      </c>
      <c r="ATE50" s="19" t="s">
        <v>8439</v>
      </c>
      <c r="ATF50" s="19" t="s">
        <v>8439</v>
      </c>
      <c r="ATG50" s="19" t="s">
        <v>8439</v>
      </c>
      <c r="ATH50" s="19" t="s">
        <v>8439</v>
      </c>
      <c r="ATI50" s="19" t="s">
        <v>8439</v>
      </c>
      <c r="ATJ50" s="19" t="s">
        <v>8439</v>
      </c>
      <c r="ATK50" s="19" t="s">
        <v>8439</v>
      </c>
      <c r="ATL50" s="19" t="s">
        <v>8439</v>
      </c>
      <c r="ATM50" s="19" t="s">
        <v>8439</v>
      </c>
      <c r="ATN50" s="19" t="s">
        <v>8439</v>
      </c>
      <c r="ATO50" s="19" t="s">
        <v>8439</v>
      </c>
      <c r="ATP50" s="19" t="s">
        <v>8439</v>
      </c>
      <c r="ATQ50" s="19" t="s">
        <v>8439</v>
      </c>
      <c r="ATR50" s="19" t="s">
        <v>8439</v>
      </c>
      <c r="ATS50" s="19" t="s">
        <v>8439</v>
      </c>
      <c r="ATT50" s="19" t="s">
        <v>8439</v>
      </c>
      <c r="ATU50" s="19" t="s">
        <v>8439</v>
      </c>
      <c r="ATV50" s="19" t="s">
        <v>8439</v>
      </c>
      <c r="ATW50" s="19" t="s">
        <v>8439</v>
      </c>
      <c r="ATX50" s="19" t="s">
        <v>8439</v>
      </c>
      <c r="ATY50" s="19" t="s">
        <v>8439</v>
      </c>
      <c r="ATZ50" s="19" t="s">
        <v>8439</v>
      </c>
      <c r="AUA50" s="19" t="s">
        <v>8439</v>
      </c>
      <c r="AUB50" s="19" t="s">
        <v>8439</v>
      </c>
      <c r="AUC50" s="19" t="s">
        <v>8439</v>
      </c>
      <c r="AUD50" s="19" t="s">
        <v>8439</v>
      </c>
      <c r="AUE50" s="19" t="s">
        <v>8439</v>
      </c>
      <c r="AUF50" s="19" t="s">
        <v>8439</v>
      </c>
      <c r="AUG50" s="19" t="s">
        <v>8439</v>
      </c>
      <c r="AUH50" s="19" t="s">
        <v>8439</v>
      </c>
      <c r="AUI50" s="19" t="s">
        <v>8439</v>
      </c>
      <c r="AUJ50" s="19" t="s">
        <v>8439</v>
      </c>
      <c r="AUK50" s="19" t="s">
        <v>8439</v>
      </c>
      <c r="AUL50" s="19" t="s">
        <v>8439</v>
      </c>
      <c r="AUM50" s="19" t="s">
        <v>8439</v>
      </c>
      <c r="AUN50" s="19" t="s">
        <v>8439</v>
      </c>
      <c r="AUO50" s="19" t="s">
        <v>8439</v>
      </c>
      <c r="AUP50" s="19" t="s">
        <v>8439</v>
      </c>
      <c r="AUQ50" s="19" t="s">
        <v>8439</v>
      </c>
      <c r="AUR50" s="19" t="s">
        <v>8439</v>
      </c>
      <c r="AUS50" s="19" t="s">
        <v>8439</v>
      </c>
      <c r="AUT50" s="19" t="s">
        <v>8439</v>
      </c>
      <c r="AUU50" s="19" t="s">
        <v>8439</v>
      </c>
      <c r="AUV50" s="19" t="s">
        <v>8439</v>
      </c>
      <c r="AUW50" s="19" t="s">
        <v>8439</v>
      </c>
      <c r="AUX50" s="19" t="s">
        <v>8439</v>
      </c>
      <c r="AUY50" s="19" t="s">
        <v>8439</v>
      </c>
      <c r="AUZ50" s="19" t="s">
        <v>8439</v>
      </c>
      <c r="AVA50" s="19" t="s">
        <v>8439</v>
      </c>
      <c r="AVB50" s="19" t="s">
        <v>8439</v>
      </c>
      <c r="AVC50" s="19" t="s">
        <v>8439</v>
      </c>
      <c r="AVD50" s="19" t="s">
        <v>8439</v>
      </c>
      <c r="AVE50" s="19" t="s">
        <v>8439</v>
      </c>
      <c r="AVF50" s="19" t="s">
        <v>8439</v>
      </c>
      <c r="AVG50" s="19" t="s">
        <v>8439</v>
      </c>
      <c r="AVH50" s="19" t="s">
        <v>8439</v>
      </c>
      <c r="AVI50" s="19" t="s">
        <v>8439</v>
      </c>
      <c r="AVJ50" s="19" t="s">
        <v>8439</v>
      </c>
      <c r="AVK50" s="19" t="s">
        <v>8439</v>
      </c>
      <c r="AVL50" s="19" t="s">
        <v>8439</v>
      </c>
      <c r="AVM50" s="19" t="s">
        <v>8439</v>
      </c>
      <c r="AVN50" s="19" t="s">
        <v>8439</v>
      </c>
      <c r="AVO50" s="19" t="s">
        <v>8439</v>
      </c>
      <c r="AVP50" s="19" t="s">
        <v>8439</v>
      </c>
      <c r="AVQ50" s="19" t="s">
        <v>8439</v>
      </c>
      <c r="AVR50" s="19" t="s">
        <v>8439</v>
      </c>
      <c r="AVS50" s="19" t="s">
        <v>8439</v>
      </c>
      <c r="AVT50" s="19" t="s">
        <v>8439</v>
      </c>
      <c r="AVU50" s="19" t="s">
        <v>8439</v>
      </c>
      <c r="AVV50" s="19" t="s">
        <v>8439</v>
      </c>
      <c r="AVW50" s="19" t="s">
        <v>8439</v>
      </c>
      <c r="AVX50" s="19" t="s">
        <v>8439</v>
      </c>
      <c r="AVY50" s="19" t="s">
        <v>8439</v>
      </c>
      <c r="AVZ50" s="19" t="s">
        <v>8439</v>
      </c>
      <c r="AWA50" s="19" t="s">
        <v>8439</v>
      </c>
      <c r="AWB50" s="19" t="s">
        <v>8439</v>
      </c>
      <c r="AWC50" s="19" t="s">
        <v>8439</v>
      </c>
      <c r="AWD50" s="19" t="s">
        <v>8439</v>
      </c>
      <c r="AWE50" s="19" t="s">
        <v>8439</v>
      </c>
      <c r="AWF50" s="19" t="s">
        <v>8439</v>
      </c>
      <c r="AWG50" s="19" t="s">
        <v>8439</v>
      </c>
      <c r="AWH50" s="19" t="s">
        <v>8439</v>
      </c>
      <c r="AWI50" s="19" t="s">
        <v>8439</v>
      </c>
      <c r="AWJ50" s="19" t="s">
        <v>8439</v>
      </c>
      <c r="AWK50" s="19" t="s">
        <v>8439</v>
      </c>
      <c r="AWL50" s="19" t="s">
        <v>8439</v>
      </c>
      <c r="AWM50" s="19" t="s">
        <v>8439</v>
      </c>
      <c r="AWN50" s="19" t="s">
        <v>8439</v>
      </c>
      <c r="AWO50" s="19" t="s">
        <v>8439</v>
      </c>
      <c r="AWP50" s="19" t="s">
        <v>8439</v>
      </c>
      <c r="AWQ50" s="19" t="s">
        <v>8439</v>
      </c>
      <c r="AWR50" s="19" t="s">
        <v>8439</v>
      </c>
      <c r="AWS50" s="19" t="s">
        <v>8439</v>
      </c>
      <c r="AWT50" s="19" t="s">
        <v>8439</v>
      </c>
      <c r="AWU50" s="19" t="s">
        <v>8439</v>
      </c>
      <c r="AWV50" s="19" t="s">
        <v>8439</v>
      </c>
      <c r="AWW50" s="19" t="s">
        <v>8439</v>
      </c>
      <c r="AWX50" s="19" t="s">
        <v>8439</v>
      </c>
      <c r="AWY50" s="19" t="s">
        <v>8439</v>
      </c>
      <c r="AWZ50" s="19" t="s">
        <v>8439</v>
      </c>
      <c r="AXA50" s="19" t="s">
        <v>8439</v>
      </c>
      <c r="AXB50" s="19" t="s">
        <v>8439</v>
      </c>
      <c r="AXC50" s="19" t="s">
        <v>8439</v>
      </c>
      <c r="AXD50" s="19" t="s">
        <v>8439</v>
      </c>
      <c r="AXE50" s="19" t="s">
        <v>8439</v>
      </c>
      <c r="AXF50" s="19" t="s">
        <v>8439</v>
      </c>
      <c r="AXG50" s="19" t="s">
        <v>8439</v>
      </c>
      <c r="AXH50" s="19" t="s">
        <v>8439</v>
      </c>
      <c r="AXI50" s="19" t="s">
        <v>8439</v>
      </c>
      <c r="AXJ50" s="19" t="s">
        <v>8439</v>
      </c>
      <c r="AXK50" s="19" t="s">
        <v>8439</v>
      </c>
      <c r="AXL50" s="19" t="s">
        <v>8439</v>
      </c>
      <c r="AXM50" s="19" t="s">
        <v>8439</v>
      </c>
      <c r="AXN50" s="19" t="s">
        <v>8439</v>
      </c>
      <c r="AXO50" s="19" t="s">
        <v>8439</v>
      </c>
      <c r="AXP50" s="19" t="s">
        <v>8439</v>
      </c>
      <c r="AXQ50" s="19" t="s">
        <v>8439</v>
      </c>
      <c r="AXR50" s="19" t="s">
        <v>8439</v>
      </c>
      <c r="AXS50" s="19" t="s">
        <v>8439</v>
      </c>
      <c r="AXT50" s="19" t="s">
        <v>8439</v>
      </c>
      <c r="AXU50" s="19" t="s">
        <v>8439</v>
      </c>
      <c r="AXV50" s="19" t="s">
        <v>8439</v>
      </c>
      <c r="AXW50" s="19" t="s">
        <v>8439</v>
      </c>
      <c r="AXX50" s="19" t="s">
        <v>8439</v>
      </c>
      <c r="AXY50" s="19" t="s">
        <v>8439</v>
      </c>
      <c r="AXZ50" s="19" t="s">
        <v>8439</v>
      </c>
      <c r="AYA50" s="19" t="s">
        <v>8439</v>
      </c>
      <c r="AYB50" s="19" t="s">
        <v>8439</v>
      </c>
      <c r="AYC50" s="19" t="s">
        <v>8439</v>
      </c>
      <c r="AYD50" s="19" t="s">
        <v>8439</v>
      </c>
      <c r="AYE50" s="19" t="s">
        <v>8439</v>
      </c>
      <c r="AYF50" s="19" t="s">
        <v>8439</v>
      </c>
      <c r="AYG50" s="19" t="s">
        <v>8439</v>
      </c>
      <c r="AYH50" s="19" t="s">
        <v>8439</v>
      </c>
      <c r="AYI50" s="19" t="s">
        <v>8439</v>
      </c>
      <c r="AYJ50" s="19" t="s">
        <v>8439</v>
      </c>
      <c r="AYK50" s="19" t="s">
        <v>8439</v>
      </c>
      <c r="AYL50" s="19" t="s">
        <v>8439</v>
      </c>
      <c r="AYM50" s="19" t="s">
        <v>8439</v>
      </c>
      <c r="AYN50" s="19" t="s">
        <v>8439</v>
      </c>
      <c r="AYO50" s="19" t="s">
        <v>8439</v>
      </c>
      <c r="AYP50" s="19" t="s">
        <v>8439</v>
      </c>
      <c r="AYQ50" s="19" t="s">
        <v>8439</v>
      </c>
      <c r="AYR50" s="19" t="s">
        <v>8439</v>
      </c>
      <c r="AYS50" s="19" t="s">
        <v>8439</v>
      </c>
      <c r="AYT50" s="19" t="s">
        <v>8439</v>
      </c>
      <c r="AYU50" s="19" t="s">
        <v>8439</v>
      </c>
      <c r="AYV50" s="19" t="s">
        <v>8439</v>
      </c>
      <c r="AYW50" s="19" t="s">
        <v>8439</v>
      </c>
      <c r="AYX50" s="19" t="s">
        <v>8439</v>
      </c>
      <c r="AYY50" s="19" t="s">
        <v>8439</v>
      </c>
      <c r="AYZ50" s="19" t="s">
        <v>8439</v>
      </c>
      <c r="AZA50" s="19" t="s">
        <v>8439</v>
      </c>
      <c r="AZB50" s="19" t="s">
        <v>8439</v>
      </c>
      <c r="AZC50" s="19" t="s">
        <v>8439</v>
      </c>
      <c r="AZD50" s="19" t="s">
        <v>8439</v>
      </c>
      <c r="AZE50" s="19" t="s">
        <v>8439</v>
      </c>
      <c r="AZF50" s="19" t="s">
        <v>8439</v>
      </c>
      <c r="AZG50" s="19" t="s">
        <v>8439</v>
      </c>
      <c r="AZH50" s="19" t="s">
        <v>8439</v>
      </c>
      <c r="AZI50" s="19" t="s">
        <v>8439</v>
      </c>
      <c r="AZJ50" s="19" t="s">
        <v>8439</v>
      </c>
      <c r="AZK50" s="19" t="s">
        <v>8439</v>
      </c>
      <c r="AZL50" s="19" t="s">
        <v>8439</v>
      </c>
      <c r="AZM50" s="19" t="s">
        <v>8439</v>
      </c>
      <c r="AZN50" s="19" t="s">
        <v>8439</v>
      </c>
      <c r="AZO50" s="19" t="s">
        <v>8439</v>
      </c>
      <c r="AZP50" s="19" t="s">
        <v>8439</v>
      </c>
      <c r="AZQ50" s="19" t="s">
        <v>8439</v>
      </c>
      <c r="AZR50" s="19" t="s">
        <v>8439</v>
      </c>
      <c r="AZS50" s="19" t="s">
        <v>8439</v>
      </c>
      <c r="AZT50" s="19" t="s">
        <v>8439</v>
      </c>
      <c r="AZU50" s="19" t="s">
        <v>8439</v>
      </c>
      <c r="AZV50" s="19" t="s">
        <v>8439</v>
      </c>
      <c r="AZW50" s="19" t="s">
        <v>8439</v>
      </c>
      <c r="AZX50" s="19" t="s">
        <v>8439</v>
      </c>
      <c r="AZY50" s="19" t="s">
        <v>8439</v>
      </c>
      <c r="AZZ50" s="19" t="s">
        <v>8439</v>
      </c>
      <c r="BAA50" s="19" t="s">
        <v>8439</v>
      </c>
      <c r="BAB50" s="19" t="s">
        <v>8439</v>
      </c>
      <c r="BAC50" s="19" t="s">
        <v>8439</v>
      </c>
      <c r="BAD50" s="19" t="s">
        <v>8439</v>
      </c>
      <c r="BAE50" s="19" t="s">
        <v>8439</v>
      </c>
      <c r="BAF50" s="19" t="s">
        <v>8439</v>
      </c>
      <c r="BAG50" s="19" t="s">
        <v>8439</v>
      </c>
      <c r="BAH50" s="19" t="s">
        <v>8439</v>
      </c>
      <c r="BAI50" s="19" t="s">
        <v>8439</v>
      </c>
      <c r="BAJ50" s="19" t="s">
        <v>8439</v>
      </c>
      <c r="BAK50" s="19" t="s">
        <v>8439</v>
      </c>
      <c r="BAL50" s="19" t="s">
        <v>8439</v>
      </c>
      <c r="BAM50" s="19" t="s">
        <v>8439</v>
      </c>
      <c r="BAN50" s="19" t="s">
        <v>8439</v>
      </c>
      <c r="BAO50" s="19" t="s">
        <v>8439</v>
      </c>
      <c r="BAP50" s="19" t="s">
        <v>8439</v>
      </c>
      <c r="BAQ50" s="19" t="s">
        <v>8439</v>
      </c>
      <c r="BAR50" s="19" t="s">
        <v>8439</v>
      </c>
      <c r="BAS50" s="19" t="s">
        <v>8439</v>
      </c>
      <c r="BAT50" s="19" t="s">
        <v>8439</v>
      </c>
      <c r="BAU50" s="19" t="s">
        <v>8439</v>
      </c>
      <c r="BAV50" s="19" t="s">
        <v>8439</v>
      </c>
      <c r="BAW50" s="19" t="s">
        <v>8439</v>
      </c>
      <c r="BAX50" s="19" t="s">
        <v>8439</v>
      </c>
      <c r="BAY50" s="19" t="s">
        <v>8439</v>
      </c>
      <c r="BAZ50" s="19" t="s">
        <v>8439</v>
      </c>
      <c r="BBA50" s="19" t="s">
        <v>8439</v>
      </c>
      <c r="BBB50" s="19" t="s">
        <v>8439</v>
      </c>
      <c r="BBC50" s="19" t="s">
        <v>8439</v>
      </c>
      <c r="BBD50" s="19" t="s">
        <v>8439</v>
      </c>
      <c r="BBE50" s="19" t="s">
        <v>8439</v>
      </c>
      <c r="BBF50" s="19" t="s">
        <v>8439</v>
      </c>
      <c r="BBG50" s="19" t="s">
        <v>8439</v>
      </c>
      <c r="BBH50" s="19" t="s">
        <v>8439</v>
      </c>
      <c r="BBI50" s="19" t="s">
        <v>8439</v>
      </c>
      <c r="BBJ50" s="19" t="s">
        <v>8439</v>
      </c>
      <c r="BBK50" s="19" t="s">
        <v>8439</v>
      </c>
      <c r="BBL50" s="19" t="s">
        <v>8439</v>
      </c>
      <c r="BBM50" s="19" t="s">
        <v>8439</v>
      </c>
      <c r="BBN50" s="19" t="s">
        <v>8439</v>
      </c>
      <c r="BBO50" s="19" t="s">
        <v>8439</v>
      </c>
      <c r="BBP50" s="19" t="s">
        <v>8439</v>
      </c>
      <c r="BBQ50" s="19" t="s">
        <v>8439</v>
      </c>
      <c r="BBR50" s="19" t="s">
        <v>8439</v>
      </c>
      <c r="BBS50" s="19" t="s">
        <v>8439</v>
      </c>
      <c r="BBT50" s="19" t="s">
        <v>8439</v>
      </c>
      <c r="BBU50" s="19" t="s">
        <v>8439</v>
      </c>
      <c r="BBV50" s="19" t="s">
        <v>8439</v>
      </c>
      <c r="BBW50" s="19" t="s">
        <v>8439</v>
      </c>
      <c r="BBX50" s="19" t="s">
        <v>8439</v>
      </c>
      <c r="BBY50" s="19" t="s">
        <v>8439</v>
      </c>
      <c r="BBZ50" s="19" t="s">
        <v>8439</v>
      </c>
      <c r="BCA50" s="19" t="s">
        <v>8439</v>
      </c>
      <c r="BCB50" s="19" t="s">
        <v>8439</v>
      </c>
      <c r="BCC50" s="19" t="s">
        <v>8439</v>
      </c>
      <c r="BCD50" s="19" t="s">
        <v>8439</v>
      </c>
      <c r="BCE50" s="19" t="s">
        <v>8439</v>
      </c>
      <c r="BCF50" s="19" t="s">
        <v>8439</v>
      </c>
      <c r="BCG50" s="19" t="s">
        <v>8439</v>
      </c>
      <c r="BCH50" s="19" t="s">
        <v>8439</v>
      </c>
      <c r="BCI50" s="19" t="s">
        <v>8439</v>
      </c>
      <c r="BCJ50" s="19" t="s">
        <v>8439</v>
      </c>
      <c r="BCK50" s="19" t="s">
        <v>8439</v>
      </c>
      <c r="BCL50" s="19" t="s">
        <v>8439</v>
      </c>
      <c r="BCM50" s="19" t="s">
        <v>8439</v>
      </c>
      <c r="BCN50" s="19" t="s">
        <v>8439</v>
      </c>
      <c r="BCO50" s="19" t="s">
        <v>8439</v>
      </c>
      <c r="BCP50" s="19" t="s">
        <v>8439</v>
      </c>
      <c r="BCQ50" s="19" t="s">
        <v>8439</v>
      </c>
      <c r="BCR50" s="19" t="s">
        <v>8439</v>
      </c>
      <c r="BCS50" s="19" t="s">
        <v>8439</v>
      </c>
      <c r="BCT50" s="19" t="s">
        <v>8439</v>
      </c>
      <c r="BCU50" s="19" t="s">
        <v>8439</v>
      </c>
      <c r="BCV50" s="19" t="s">
        <v>8439</v>
      </c>
      <c r="BCW50" s="19" t="s">
        <v>8439</v>
      </c>
      <c r="BCX50" s="19" t="s">
        <v>8439</v>
      </c>
      <c r="BCY50" s="19" t="s">
        <v>8439</v>
      </c>
      <c r="BCZ50" s="19" t="s">
        <v>8439</v>
      </c>
      <c r="BDA50" s="19" t="s">
        <v>8439</v>
      </c>
      <c r="BDB50" s="19" t="s">
        <v>8439</v>
      </c>
      <c r="BDC50" s="19" t="s">
        <v>8439</v>
      </c>
      <c r="BDD50" s="19" t="s">
        <v>8439</v>
      </c>
      <c r="BDE50" s="19" t="s">
        <v>8439</v>
      </c>
      <c r="BDF50" s="19" t="s">
        <v>8439</v>
      </c>
      <c r="BDG50" s="19" t="s">
        <v>8439</v>
      </c>
      <c r="BDH50" s="19" t="s">
        <v>8439</v>
      </c>
      <c r="BDI50" s="19" t="s">
        <v>8439</v>
      </c>
      <c r="BDJ50" s="19" t="s">
        <v>8439</v>
      </c>
      <c r="BDK50" s="19" t="s">
        <v>8439</v>
      </c>
      <c r="BDL50" s="19" t="s">
        <v>8439</v>
      </c>
      <c r="BDM50" s="19" t="s">
        <v>8439</v>
      </c>
      <c r="BDN50" s="19" t="s">
        <v>8439</v>
      </c>
      <c r="BDO50" s="19" t="s">
        <v>8439</v>
      </c>
      <c r="BDP50" s="19" t="s">
        <v>8439</v>
      </c>
      <c r="BDQ50" s="19" t="s">
        <v>8439</v>
      </c>
      <c r="BDR50" s="19" t="s">
        <v>8439</v>
      </c>
      <c r="BDS50" s="19" t="s">
        <v>8439</v>
      </c>
      <c r="BDT50" s="19" t="s">
        <v>8439</v>
      </c>
      <c r="BDU50" s="19" t="s">
        <v>8439</v>
      </c>
      <c r="BDV50" s="19" t="s">
        <v>8439</v>
      </c>
      <c r="BDW50" s="19" t="s">
        <v>8439</v>
      </c>
      <c r="BDX50" s="19" t="s">
        <v>8439</v>
      </c>
      <c r="BDY50" s="19" t="s">
        <v>8439</v>
      </c>
      <c r="BDZ50" s="19" t="s">
        <v>8439</v>
      </c>
      <c r="BEA50" s="19" t="s">
        <v>8439</v>
      </c>
      <c r="BEB50" s="19" t="s">
        <v>8439</v>
      </c>
      <c r="BEC50" s="19" t="s">
        <v>8439</v>
      </c>
      <c r="BED50" s="19" t="s">
        <v>8439</v>
      </c>
      <c r="BEE50" s="19" t="s">
        <v>8439</v>
      </c>
      <c r="BEF50" s="19" t="s">
        <v>8439</v>
      </c>
      <c r="BEG50" s="19" t="s">
        <v>8439</v>
      </c>
      <c r="BEH50" s="19" t="s">
        <v>8439</v>
      </c>
      <c r="BEI50" s="19" t="s">
        <v>8439</v>
      </c>
      <c r="BEJ50" s="19" t="s">
        <v>8439</v>
      </c>
      <c r="BEK50" s="19" t="s">
        <v>8439</v>
      </c>
      <c r="BEL50" s="19" t="s">
        <v>8439</v>
      </c>
      <c r="BEM50" s="19" t="s">
        <v>8439</v>
      </c>
      <c r="BEN50" s="19" t="s">
        <v>8439</v>
      </c>
      <c r="BEO50" s="19" t="s">
        <v>8439</v>
      </c>
      <c r="BEP50" s="19" t="s">
        <v>8439</v>
      </c>
      <c r="BEQ50" s="19" t="s">
        <v>8439</v>
      </c>
      <c r="BER50" s="19" t="s">
        <v>8439</v>
      </c>
      <c r="BES50" s="19" t="s">
        <v>8439</v>
      </c>
      <c r="BET50" s="19" t="s">
        <v>8439</v>
      </c>
      <c r="BEU50" s="19" t="s">
        <v>8439</v>
      </c>
      <c r="BEV50" s="19" t="s">
        <v>8439</v>
      </c>
      <c r="BEW50" s="19" t="s">
        <v>8439</v>
      </c>
      <c r="BEX50" s="19" t="s">
        <v>8439</v>
      </c>
      <c r="BEY50" s="19" t="s">
        <v>8439</v>
      </c>
      <c r="BEZ50" s="19" t="s">
        <v>8439</v>
      </c>
      <c r="BFA50" s="19" t="s">
        <v>8439</v>
      </c>
      <c r="BFB50" s="19" t="s">
        <v>8439</v>
      </c>
      <c r="BFC50" s="19" t="s">
        <v>8439</v>
      </c>
      <c r="BFD50" s="19" t="s">
        <v>8439</v>
      </c>
      <c r="BFE50" s="19" t="s">
        <v>8439</v>
      </c>
      <c r="BFF50" s="19" t="s">
        <v>8439</v>
      </c>
      <c r="BFG50" s="19" t="s">
        <v>8439</v>
      </c>
      <c r="BFH50" s="19" t="s">
        <v>8439</v>
      </c>
      <c r="BFI50" s="19" t="s">
        <v>8439</v>
      </c>
      <c r="BFJ50" s="19" t="s">
        <v>8439</v>
      </c>
      <c r="BFK50" s="19" t="s">
        <v>8439</v>
      </c>
      <c r="BFL50" s="19" t="s">
        <v>8439</v>
      </c>
      <c r="BFM50" s="19" t="s">
        <v>8439</v>
      </c>
      <c r="BFN50" s="19" t="s">
        <v>8439</v>
      </c>
      <c r="BFO50" s="19" t="s">
        <v>8439</v>
      </c>
      <c r="BFP50" s="19" t="s">
        <v>8439</v>
      </c>
      <c r="BFQ50" s="19" t="s">
        <v>8439</v>
      </c>
      <c r="BFR50" s="19" t="s">
        <v>8439</v>
      </c>
      <c r="BFS50" s="19" t="s">
        <v>8439</v>
      </c>
      <c r="BFT50" s="19" t="s">
        <v>8439</v>
      </c>
      <c r="BFU50" s="19" t="s">
        <v>8439</v>
      </c>
      <c r="BFV50" s="19" t="s">
        <v>8439</v>
      </c>
      <c r="BFW50" s="19" t="s">
        <v>8439</v>
      </c>
      <c r="BFX50" s="19" t="s">
        <v>8439</v>
      </c>
      <c r="BFY50" s="19" t="s">
        <v>8439</v>
      </c>
      <c r="BFZ50" s="19" t="s">
        <v>8439</v>
      </c>
      <c r="BGA50" s="19" t="s">
        <v>8439</v>
      </c>
      <c r="BGB50" s="19" t="s">
        <v>8439</v>
      </c>
      <c r="BGC50" s="19" t="s">
        <v>8439</v>
      </c>
      <c r="BGD50" s="19" t="s">
        <v>8439</v>
      </c>
      <c r="BGE50" s="19" t="s">
        <v>8439</v>
      </c>
      <c r="BGF50" s="19" t="s">
        <v>8439</v>
      </c>
      <c r="BGG50" s="19" t="s">
        <v>8439</v>
      </c>
      <c r="BGH50" s="19" t="s">
        <v>8439</v>
      </c>
      <c r="BGI50" s="19" t="s">
        <v>8439</v>
      </c>
      <c r="BGJ50" s="19" t="s">
        <v>8439</v>
      </c>
      <c r="BGK50" s="19" t="s">
        <v>8439</v>
      </c>
      <c r="BGL50" s="19" t="s">
        <v>8439</v>
      </c>
      <c r="BGM50" s="19" t="s">
        <v>8439</v>
      </c>
      <c r="BGN50" s="19" t="s">
        <v>8439</v>
      </c>
      <c r="BGO50" s="19" t="s">
        <v>8439</v>
      </c>
      <c r="BGP50" s="19" t="s">
        <v>8439</v>
      </c>
      <c r="BGQ50" s="19" t="s">
        <v>8439</v>
      </c>
      <c r="BGR50" s="19" t="s">
        <v>8439</v>
      </c>
      <c r="BGS50" s="19" t="s">
        <v>8439</v>
      </c>
      <c r="BGT50" s="19" t="s">
        <v>8439</v>
      </c>
      <c r="BGU50" s="19" t="s">
        <v>8439</v>
      </c>
      <c r="BGV50" s="19" t="s">
        <v>8439</v>
      </c>
      <c r="BGW50" s="19" t="s">
        <v>8439</v>
      </c>
      <c r="BGX50" s="19" t="s">
        <v>8439</v>
      </c>
      <c r="BGY50" s="19" t="s">
        <v>8439</v>
      </c>
      <c r="BGZ50" s="19" t="s">
        <v>8439</v>
      </c>
      <c r="BHA50" s="19" t="s">
        <v>8439</v>
      </c>
      <c r="BHB50" s="19" t="s">
        <v>8439</v>
      </c>
      <c r="BHC50" s="19" t="s">
        <v>8439</v>
      </c>
      <c r="BHD50" s="19" t="s">
        <v>8439</v>
      </c>
      <c r="BHE50" s="19" t="s">
        <v>8439</v>
      </c>
      <c r="BHF50" s="19" t="s">
        <v>8439</v>
      </c>
      <c r="BHG50" s="19" t="s">
        <v>8439</v>
      </c>
      <c r="BHH50" s="19" t="s">
        <v>8439</v>
      </c>
      <c r="BHI50" s="19" t="s">
        <v>8439</v>
      </c>
      <c r="BHJ50" s="19" t="s">
        <v>8439</v>
      </c>
      <c r="BHK50" s="19" t="s">
        <v>8439</v>
      </c>
      <c r="BHL50" s="19" t="s">
        <v>8439</v>
      </c>
      <c r="BHM50" s="19" t="s">
        <v>8439</v>
      </c>
      <c r="BHN50" s="19" t="s">
        <v>8439</v>
      </c>
      <c r="BHO50" s="19" t="s">
        <v>8439</v>
      </c>
      <c r="BHP50" s="19" t="s">
        <v>8439</v>
      </c>
      <c r="BHQ50" s="19" t="s">
        <v>8439</v>
      </c>
      <c r="BHR50" s="19" t="s">
        <v>8439</v>
      </c>
      <c r="BHS50" s="19" t="s">
        <v>8439</v>
      </c>
      <c r="BHT50" s="19" t="s">
        <v>8439</v>
      </c>
      <c r="BHU50" s="19" t="s">
        <v>8439</v>
      </c>
      <c r="BHV50" s="19" t="s">
        <v>8439</v>
      </c>
      <c r="BHW50" s="19" t="s">
        <v>8439</v>
      </c>
      <c r="BHX50" s="19" t="s">
        <v>8439</v>
      </c>
      <c r="BHY50" s="19" t="s">
        <v>8439</v>
      </c>
      <c r="BHZ50" s="19" t="s">
        <v>8439</v>
      </c>
      <c r="BIA50" s="19" t="s">
        <v>8439</v>
      </c>
      <c r="BIB50" s="19" t="s">
        <v>8439</v>
      </c>
      <c r="BIC50" s="19" t="s">
        <v>8439</v>
      </c>
      <c r="BID50" s="19" t="s">
        <v>8439</v>
      </c>
      <c r="BIE50" s="19" t="s">
        <v>8439</v>
      </c>
      <c r="BIF50" s="19" t="s">
        <v>8439</v>
      </c>
      <c r="BIG50" s="19" t="s">
        <v>8439</v>
      </c>
      <c r="BIH50" s="19" t="s">
        <v>8439</v>
      </c>
      <c r="BII50" s="19" t="s">
        <v>8439</v>
      </c>
      <c r="BIJ50" s="19" t="s">
        <v>8439</v>
      </c>
      <c r="BIK50" s="19" t="s">
        <v>8439</v>
      </c>
      <c r="BIL50" s="19" t="s">
        <v>8439</v>
      </c>
      <c r="BIM50" s="19" t="s">
        <v>8439</v>
      </c>
      <c r="BIN50" s="19" t="s">
        <v>8439</v>
      </c>
      <c r="BIO50" s="19" t="s">
        <v>8439</v>
      </c>
      <c r="BIP50" s="19" t="s">
        <v>8439</v>
      </c>
      <c r="BIQ50" s="19" t="s">
        <v>8439</v>
      </c>
      <c r="BIR50" s="19" t="s">
        <v>8439</v>
      </c>
      <c r="BIS50" s="19" t="s">
        <v>8439</v>
      </c>
      <c r="BIT50" s="19" t="s">
        <v>8439</v>
      </c>
      <c r="BIU50" s="19" t="s">
        <v>8439</v>
      </c>
      <c r="BIV50" s="19" t="s">
        <v>8439</v>
      </c>
      <c r="BIW50" s="19" t="s">
        <v>8439</v>
      </c>
      <c r="BIX50" s="19" t="s">
        <v>8439</v>
      </c>
      <c r="BIY50" s="19" t="s">
        <v>8439</v>
      </c>
      <c r="BIZ50" s="19" t="s">
        <v>8439</v>
      </c>
      <c r="BJA50" s="19" t="s">
        <v>8439</v>
      </c>
      <c r="BJB50" s="19" t="s">
        <v>8439</v>
      </c>
      <c r="BJC50" s="19" t="s">
        <v>8439</v>
      </c>
      <c r="BJD50" s="19" t="s">
        <v>8439</v>
      </c>
      <c r="BJE50" s="19" t="s">
        <v>8439</v>
      </c>
      <c r="BJF50" s="19" t="s">
        <v>8439</v>
      </c>
      <c r="BJG50" s="19" t="s">
        <v>8439</v>
      </c>
      <c r="BJH50" s="19" t="s">
        <v>8439</v>
      </c>
      <c r="BJI50" s="19" t="s">
        <v>8439</v>
      </c>
      <c r="BJJ50" s="19" t="s">
        <v>8439</v>
      </c>
      <c r="BJK50" s="19" t="s">
        <v>8439</v>
      </c>
      <c r="BJL50" s="19" t="s">
        <v>8439</v>
      </c>
      <c r="BJM50" s="19" t="s">
        <v>8439</v>
      </c>
      <c r="BJN50" s="19" t="s">
        <v>8439</v>
      </c>
      <c r="BJO50" s="19" t="s">
        <v>8439</v>
      </c>
      <c r="BJP50" s="19" t="s">
        <v>8439</v>
      </c>
      <c r="BJQ50" s="19" t="s">
        <v>8439</v>
      </c>
      <c r="BJR50" s="19" t="s">
        <v>8439</v>
      </c>
      <c r="BJS50" s="19" t="s">
        <v>8439</v>
      </c>
      <c r="BJT50" s="19" t="s">
        <v>8439</v>
      </c>
      <c r="BJU50" s="19" t="s">
        <v>8439</v>
      </c>
      <c r="BJV50" s="19" t="s">
        <v>8439</v>
      </c>
      <c r="BJW50" s="19" t="s">
        <v>8439</v>
      </c>
      <c r="BJX50" s="19" t="s">
        <v>8439</v>
      </c>
      <c r="BJY50" s="19" t="s">
        <v>8439</v>
      </c>
      <c r="BJZ50" s="19" t="s">
        <v>8439</v>
      </c>
      <c r="BKA50" s="19" t="s">
        <v>8439</v>
      </c>
      <c r="BKB50" s="19" t="s">
        <v>8439</v>
      </c>
      <c r="BKC50" s="19" t="s">
        <v>8439</v>
      </c>
      <c r="BKD50" s="19" t="s">
        <v>8439</v>
      </c>
      <c r="BKE50" s="19" t="s">
        <v>8439</v>
      </c>
      <c r="BKF50" s="19" t="s">
        <v>8439</v>
      </c>
      <c r="BKG50" s="19" t="s">
        <v>8439</v>
      </c>
      <c r="BKH50" s="19" t="s">
        <v>8439</v>
      </c>
      <c r="BKI50" s="19" t="s">
        <v>8439</v>
      </c>
      <c r="BKJ50" s="19" t="s">
        <v>8439</v>
      </c>
      <c r="BKK50" s="19" t="s">
        <v>8439</v>
      </c>
      <c r="BKL50" s="19" t="s">
        <v>8439</v>
      </c>
      <c r="BKM50" s="19" t="s">
        <v>8439</v>
      </c>
      <c r="BKN50" s="19" t="s">
        <v>8439</v>
      </c>
      <c r="BKO50" s="19" t="s">
        <v>8439</v>
      </c>
      <c r="BKP50" s="19" t="s">
        <v>8439</v>
      </c>
      <c r="BKQ50" s="19" t="s">
        <v>8439</v>
      </c>
      <c r="BKR50" s="19" t="s">
        <v>8439</v>
      </c>
      <c r="BKS50" s="19" t="s">
        <v>8439</v>
      </c>
      <c r="BKT50" s="19" t="s">
        <v>8439</v>
      </c>
      <c r="BKU50" s="19" t="s">
        <v>8439</v>
      </c>
      <c r="BKV50" s="19" t="s">
        <v>8439</v>
      </c>
      <c r="BKW50" s="19" t="s">
        <v>8439</v>
      </c>
      <c r="BKX50" s="19" t="s">
        <v>8439</v>
      </c>
      <c r="BKY50" s="19" t="s">
        <v>8439</v>
      </c>
      <c r="BKZ50" s="19" t="s">
        <v>8439</v>
      </c>
      <c r="BLA50" s="19" t="s">
        <v>8439</v>
      </c>
      <c r="BLB50" s="19" t="s">
        <v>8439</v>
      </c>
      <c r="BLC50" s="19" t="s">
        <v>8439</v>
      </c>
      <c r="BLD50" s="19" t="s">
        <v>8439</v>
      </c>
      <c r="BLE50" s="19" t="s">
        <v>8439</v>
      </c>
      <c r="BLF50" s="19" t="s">
        <v>8439</v>
      </c>
      <c r="BLG50" s="19" t="s">
        <v>8439</v>
      </c>
      <c r="BLH50" s="19" t="s">
        <v>8439</v>
      </c>
      <c r="BLI50" s="19" t="s">
        <v>8439</v>
      </c>
      <c r="BLJ50" s="19" t="s">
        <v>8439</v>
      </c>
      <c r="BLK50" s="19" t="s">
        <v>8439</v>
      </c>
      <c r="BLL50" s="19" t="s">
        <v>8439</v>
      </c>
      <c r="BLM50" s="19" t="s">
        <v>8439</v>
      </c>
      <c r="BLN50" s="19" t="s">
        <v>8439</v>
      </c>
      <c r="BLO50" s="19" t="s">
        <v>8439</v>
      </c>
      <c r="BLP50" s="19" t="s">
        <v>8439</v>
      </c>
      <c r="BLQ50" s="19" t="s">
        <v>8439</v>
      </c>
      <c r="BLR50" s="19" t="s">
        <v>8439</v>
      </c>
      <c r="BLS50" s="19" t="s">
        <v>8439</v>
      </c>
      <c r="BLT50" s="19" t="s">
        <v>8439</v>
      </c>
      <c r="BLU50" s="19" t="s">
        <v>8439</v>
      </c>
      <c r="BLV50" s="19" t="s">
        <v>8439</v>
      </c>
      <c r="BLW50" s="19" t="s">
        <v>8439</v>
      </c>
      <c r="BLX50" s="19" t="s">
        <v>8439</v>
      </c>
      <c r="BLY50" s="19" t="s">
        <v>8439</v>
      </c>
      <c r="BLZ50" s="19" t="s">
        <v>8439</v>
      </c>
      <c r="BMA50" s="19" t="s">
        <v>8439</v>
      </c>
      <c r="BMB50" s="19" t="s">
        <v>8439</v>
      </c>
      <c r="BMC50" s="19" t="s">
        <v>8439</v>
      </c>
      <c r="BMD50" s="19" t="s">
        <v>8439</v>
      </c>
      <c r="BME50" s="19" t="s">
        <v>8439</v>
      </c>
      <c r="BMF50" s="19" t="s">
        <v>8439</v>
      </c>
      <c r="BMG50" s="19" t="s">
        <v>8439</v>
      </c>
      <c r="BMH50" s="19" t="s">
        <v>8439</v>
      </c>
      <c r="BMI50" s="19" t="s">
        <v>8439</v>
      </c>
      <c r="BMJ50" s="19" t="s">
        <v>8439</v>
      </c>
      <c r="BMK50" s="19" t="s">
        <v>8439</v>
      </c>
      <c r="BML50" s="19" t="s">
        <v>8439</v>
      </c>
      <c r="BMM50" s="19" t="s">
        <v>8439</v>
      </c>
      <c r="BMN50" s="19" t="s">
        <v>8439</v>
      </c>
      <c r="BMO50" s="19" t="s">
        <v>8439</v>
      </c>
      <c r="BMP50" s="19" t="s">
        <v>8439</v>
      </c>
      <c r="BMQ50" s="19" t="s">
        <v>8439</v>
      </c>
      <c r="BMR50" s="19" t="s">
        <v>8439</v>
      </c>
      <c r="BMS50" s="19" t="s">
        <v>8439</v>
      </c>
      <c r="BMT50" s="19" t="s">
        <v>8439</v>
      </c>
      <c r="BMU50" s="19" t="s">
        <v>8439</v>
      </c>
      <c r="BMV50" s="19" t="s">
        <v>8439</v>
      </c>
      <c r="BMW50" s="19" t="s">
        <v>8439</v>
      </c>
      <c r="BMX50" s="19" t="s">
        <v>8439</v>
      </c>
      <c r="BMY50" s="19" t="s">
        <v>8439</v>
      </c>
      <c r="BMZ50" s="19" t="s">
        <v>8439</v>
      </c>
      <c r="BNA50" s="19" t="s">
        <v>8439</v>
      </c>
      <c r="BNB50" s="19" t="s">
        <v>8439</v>
      </c>
      <c r="BNC50" s="19" t="s">
        <v>8439</v>
      </c>
      <c r="BND50" s="19" t="s">
        <v>8439</v>
      </c>
      <c r="BNE50" s="19" t="s">
        <v>8439</v>
      </c>
      <c r="BNF50" s="19" t="s">
        <v>8439</v>
      </c>
      <c r="BNG50" s="19" t="s">
        <v>8439</v>
      </c>
      <c r="BNH50" s="19" t="s">
        <v>8439</v>
      </c>
      <c r="BNI50" s="19" t="s">
        <v>8439</v>
      </c>
      <c r="BNJ50" s="19" t="s">
        <v>8439</v>
      </c>
      <c r="BNK50" s="19" t="s">
        <v>8439</v>
      </c>
      <c r="BNL50" s="19" t="s">
        <v>8439</v>
      </c>
      <c r="BNM50" s="19" t="s">
        <v>8439</v>
      </c>
      <c r="BNN50" s="19" t="s">
        <v>8439</v>
      </c>
      <c r="BNO50" s="19" t="s">
        <v>8439</v>
      </c>
      <c r="BNP50" s="19" t="s">
        <v>8439</v>
      </c>
      <c r="BNQ50" s="19" t="s">
        <v>8439</v>
      </c>
      <c r="BNR50" s="19" t="s">
        <v>8439</v>
      </c>
      <c r="BNS50" s="19" t="s">
        <v>8439</v>
      </c>
      <c r="BNT50" s="19" t="s">
        <v>8439</v>
      </c>
      <c r="BNU50" s="19" t="s">
        <v>8439</v>
      </c>
      <c r="BNV50" s="19" t="s">
        <v>8439</v>
      </c>
      <c r="BNW50" s="19" t="s">
        <v>8439</v>
      </c>
      <c r="BNX50" s="19" t="s">
        <v>8439</v>
      </c>
      <c r="BNY50" s="19" t="s">
        <v>8439</v>
      </c>
      <c r="BNZ50" s="19" t="s">
        <v>8439</v>
      </c>
      <c r="BOA50" s="19" t="s">
        <v>8439</v>
      </c>
      <c r="BOB50" s="19" t="s">
        <v>8439</v>
      </c>
      <c r="BOC50" s="19" t="s">
        <v>8439</v>
      </c>
      <c r="BOD50" s="19" t="s">
        <v>8439</v>
      </c>
      <c r="BOE50" s="19" t="s">
        <v>8439</v>
      </c>
      <c r="BOF50" s="19" t="s">
        <v>8439</v>
      </c>
      <c r="BOG50" s="19" t="s">
        <v>8439</v>
      </c>
      <c r="BOH50" s="19" t="s">
        <v>8439</v>
      </c>
      <c r="BOI50" s="19" t="s">
        <v>8439</v>
      </c>
      <c r="BOJ50" s="19" t="s">
        <v>8439</v>
      </c>
      <c r="BOK50" s="19" t="s">
        <v>8439</v>
      </c>
      <c r="BOL50" s="19" t="s">
        <v>8439</v>
      </c>
      <c r="BOM50" s="19" t="s">
        <v>8439</v>
      </c>
      <c r="BON50" s="19" t="s">
        <v>8439</v>
      </c>
      <c r="BOO50" s="19" t="s">
        <v>8439</v>
      </c>
      <c r="BOP50" s="19" t="s">
        <v>8439</v>
      </c>
      <c r="BOQ50" s="19" t="s">
        <v>8439</v>
      </c>
      <c r="BOR50" s="19" t="s">
        <v>8439</v>
      </c>
      <c r="BOS50" s="19" t="s">
        <v>8439</v>
      </c>
      <c r="BOT50" s="19" t="s">
        <v>8439</v>
      </c>
      <c r="BOU50" s="19" t="s">
        <v>8439</v>
      </c>
      <c r="BOV50" s="19" t="s">
        <v>8439</v>
      </c>
      <c r="BOW50" s="19" t="s">
        <v>8439</v>
      </c>
      <c r="BOX50" s="19" t="s">
        <v>8439</v>
      </c>
      <c r="BOY50" s="19" t="s">
        <v>8439</v>
      </c>
      <c r="BOZ50" s="19" t="s">
        <v>8439</v>
      </c>
      <c r="BPA50" s="19" t="s">
        <v>8439</v>
      </c>
      <c r="BPB50" s="19" t="s">
        <v>8439</v>
      </c>
      <c r="BPC50" s="19" t="s">
        <v>8439</v>
      </c>
      <c r="BPD50" s="19" t="s">
        <v>8439</v>
      </c>
      <c r="BPE50" s="19" t="s">
        <v>8439</v>
      </c>
      <c r="BPF50" s="19" t="s">
        <v>8439</v>
      </c>
      <c r="BPG50" s="19" t="s">
        <v>8439</v>
      </c>
      <c r="BPH50" s="19" t="s">
        <v>8439</v>
      </c>
      <c r="BPI50" s="19" t="s">
        <v>8439</v>
      </c>
      <c r="BPJ50" s="19" t="s">
        <v>8439</v>
      </c>
      <c r="BPK50" s="19" t="s">
        <v>8439</v>
      </c>
      <c r="BPL50" s="19" t="s">
        <v>8439</v>
      </c>
      <c r="BPM50" s="19" t="s">
        <v>8439</v>
      </c>
      <c r="BPN50" s="19" t="s">
        <v>8439</v>
      </c>
      <c r="BPO50" s="19" t="s">
        <v>8439</v>
      </c>
      <c r="BPP50" s="19" t="s">
        <v>8439</v>
      </c>
      <c r="BPQ50" s="19" t="s">
        <v>8439</v>
      </c>
      <c r="BPR50" s="19" t="s">
        <v>8439</v>
      </c>
      <c r="BPS50" s="19" t="s">
        <v>8439</v>
      </c>
      <c r="BPT50" s="19" t="s">
        <v>8439</v>
      </c>
      <c r="BPU50" s="19" t="s">
        <v>8439</v>
      </c>
      <c r="BPV50" s="19" t="s">
        <v>8439</v>
      </c>
      <c r="BPW50" s="19" t="s">
        <v>8439</v>
      </c>
      <c r="BPX50" s="19" t="s">
        <v>8439</v>
      </c>
      <c r="BPY50" s="19" t="s">
        <v>8439</v>
      </c>
      <c r="BPZ50" s="19" t="s">
        <v>8439</v>
      </c>
      <c r="BQA50" s="19" t="s">
        <v>8439</v>
      </c>
      <c r="BQB50" s="19" t="s">
        <v>8439</v>
      </c>
      <c r="BQC50" s="19" t="s">
        <v>8439</v>
      </c>
      <c r="BQD50" s="19" t="s">
        <v>8439</v>
      </c>
      <c r="BQE50" s="19" t="s">
        <v>8439</v>
      </c>
      <c r="BQF50" s="19" t="s">
        <v>8439</v>
      </c>
      <c r="BQG50" s="19" t="s">
        <v>8439</v>
      </c>
      <c r="BQH50" s="19" t="s">
        <v>8439</v>
      </c>
      <c r="BQI50" s="19" t="s">
        <v>8439</v>
      </c>
      <c r="BQJ50" s="19" t="s">
        <v>8439</v>
      </c>
      <c r="BQK50" s="19" t="s">
        <v>8439</v>
      </c>
      <c r="BQL50" s="19" t="s">
        <v>8439</v>
      </c>
      <c r="BQM50" s="19" t="s">
        <v>8439</v>
      </c>
      <c r="BQN50" s="19" t="s">
        <v>8439</v>
      </c>
      <c r="BQO50" s="19" t="s">
        <v>8439</v>
      </c>
      <c r="BQP50" s="19" t="s">
        <v>8439</v>
      </c>
      <c r="BQQ50" s="19" t="s">
        <v>8439</v>
      </c>
      <c r="BQR50" s="19" t="s">
        <v>8439</v>
      </c>
      <c r="BQS50" s="19" t="s">
        <v>8439</v>
      </c>
      <c r="BQT50" s="19" t="s">
        <v>8439</v>
      </c>
      <c r="BQU50" s="19" t="s">
        <v>8439</v>
      </c>
      <c r="BQV50" s="19" t="s">
        <v>8439</v>
      </c>
      <c r="BQW50" s="19" t="s">
        <v>8439</v>
      </c>
      <c r="BQX50" s="19" t="s">
        <v>8439</v>
      </c>
      <c r="BQY50" s="19" t="s">
        <v>8439</v>
      </c>
      <c r="BQZ50" s="19" t="s">
        <v>8439</v>
      </c>
      <c r="BRA50" s="19" t="s">
        <v>8439</v>
      </c>
      <c r="BRB50" s="19" t="s">
        <v>8439</v>
      </c>
      <c r="BRC50" s="19" t="s">
        <v>8439</v>
      </c>
      <c r="BRD50" s="19" t="s">
        <v>8439</v>
      </c>
      <c r="BRE50" s="19" t="s">
        <v>8439</v>
      </c>
      <c r="BRF50" s="19" t="s">
        <v>8439</v>
      </c>
      <c r="BRG50" s="19" t="s">
        <v>8439</v>
      </c>
      <c r="BRH50" s="19" t="s">
        <v>8439</v>
      </c>
      <c r="BRI50" s="19" t="s">
        <v>8439</v>
      </c>
      <c r="BRJ50" s="19" t="s">
        <v>8439</v>
      </c>
      <c r="BRK50" s="19" t="s">
        <v>8439</v>
      </c>
      <c r="BRL50" s="19" t="s">
        <v>8439</v>
      </c>
      <c r="BRM50" s="19" t="s">
        <v>8439</v>
      </c>
      <c r="BRN50" s="19" t="s">
        <v>8439</v>
      </c>
      <c r="BRO50" s="19" t="s">
        <v>8439</v>
      </c>
      <c r="BRP50" s="19" t="s">
        <v>8439</v>
      </c>
      <c r="BRQ50" s="19" t="s">
        <v>8439</v>
      </c>
      <c r="BRR50" s="19" t="s">
        <v>8439</v>
      </c>
      <c r="BRS50" s="19" t="s">
        <v>8439</v>
      </c>
      <c r="BRT50" s="19" t="s">
        <v>8439</v>
      </c>
      <c r="BRU50" s="19" t="s">
        <v>8439</v>
      </c>
      <c r="BRV50" s="19" t="s">
        <v>8439</v>
      </c>
      <c r="BRW50" s="19" t="s">
        <v>8439</v>
      </c>
      <c r="BRX50" s="19" t="s">
        <v>8439</v>
      </c>
      <c r="BRY50" s="19" t="s">
        <v>8439</v>
      </c>
      <c r="BRZ50" s="19" t="s">
        <v>8439</v>
      </c>
      <c r="BSA50" s="19" t="s">
        <v>8439</v>
      </c>
      <c r="BSB50" s="19" t="s">
        <v>8439</v>
      </c>
      <c r="BSC50" s="19" t="s">
        <v>8439</v>
      </c>
      <c r="BSD50" s="19" t="s">
        <v>8439</v>
      </c>
      <c r="BSE50" s="19" t="s">
        <v>8439</v>
      </c>
      <c r="BSF50" s="19" t="s">
        <v>8439</v>
      </c>
      <c r="BSG50" s="19" t="s">
        <v>8439</v>
      </c>
      <c r="BSH50" s="19" t="s">
        <v>8439</v>
      </c>
      <c r="BSI50" s="19" t="s">
        <v>8439</v>
      </c>
      <c r="BSJ50" s="19" t="s">
        <v>8439</v>
      </c>
      <c r="BSK50" s="19" t="s">
        <v>8439</v>
      </c>
      <c r="BSL50" s="19" t="s">
        <v>8439</v>
      </c>
      <c r="BSM50" s="19" t="s">
        <v>8439</v>
      </c>
      <c r="BSN50" s="19" t="s">
        <v>8439</v>
      </c>
      <c r="BSO50" s="19" t="s">
        <v>8439</v>
      </c>
      <c r="BSP50" s="19" t="s">
        <v>8439</v>
      </c>
      <c r="BSQ50" s="19" t="s">
        <v>8439</v>
      </c>
      <c r="BSR50" s="19" t="s">
        <v>8439</v>
      </c>
      <c r="BSS50" s="19" t="s">
        <v>8439</v>
      </c>
      <c r="BST50" s="19" t="s">
        <v>8439</v>
      </c>
      <c r="BSU50" s="19" t="s">
        <v>8439</v>
      </c>
      <c r="BSV50" s="19" t="s">
        <v>8439</v>
      </c>
      <c r="BSW50" s="19" t="s">
        <v>8439</v>
      </c>
      <c r="BSX50" s="19" t="s">
        <v>8439</v>
      </c>
      <c r="BSY50" s="19" t="s">
        <v>8439</v>
      </c>
      <c r="BSZ50" s="19" t="s">
        <v>8439</v>
      </c>
      <c r="BTA50" s="19" t="s">
        <v>8439</v>
      </c>
      <c r="BTB50" s="19" t="s">
        <v>8439</v>
      </c>
      <c r="BTC50" s="19" t="s">
        <v>8439</v>
      </c>
      <c r="BTD50" s="19" t="s">
        <v>8439</v>
      </c>
      <c r="BTE50" s="19" t="s">
        <v>8439</v>
      </c>
      <c r="BTF50" s="19" t="s">
        <v>8439</v>
      </c>
      <c r="BTG50" s="19" t="s">
        <v>8439</v>
      </c>
      <c r="BTH50" s="19" t="s">
        <v>8439</v>
      </c>
      <c r="BTI50" s="19" t="s">
        <v>8439</v>
      </c>
      <c r="BTJ50" s="19" t="s">
        <v>8439</v>
      </c>
      <c r="BTK50" s="19" t="s">
        <v>8439</v>
      </c>
      <c r="BTL50" s="19" t="s">
        <v>8439</v>
      </c>
      <c r="BTM50" s="19" t="s">
        <v>8439</v>
      </c>
      <c r="BTN50" s="19" t="s">
        <v>8439</v>
      </c>
      <c r="BTO50" s="19" t="s">
        <v>8439</v>
      </c>
      <c r="BTP50" s="19" t="s">
        <v>8439</v>
      </c>
      <c r="BTQ50" s="19" t="s">
        <v>8439</v>
      </c>
      <c r="BTR50" s="19" t="s">
        <v>8439</v>
      </c>
      <c r="BTS50" s="19" t="s">
        <v>8439</v>
      </c>
      <c r="BTT50" s="19" t="s">
        <v>8439</v>
      </c>
      <c r="BTU50" s="19" t="s">
        <v>8439</v>
      </c>
      <c r="BTV50" s="19" t="s">
        <v>8439</v>
      </c>
      <c r="BTW50" s="19" t="s">
        <v>8439</v>
      </c>
      <c r="BTX50" s="19" t="s">
        <v>8439</v>
      </c>
      <c r="BTY50" s="19" t="s">
        <v>8439</v>
      </c>
      <c r="BTZ50" s="19" t="s">
        <v>8439</v>
      </c>
      <c r="BUA50" s="19" t="s">
        <v>8439</v>
      </c>
      <c r="BUB50" s="19" t="s">
        <v>8439</v>
      </c>
      <c r="BUC50" s="19" t="s">
        <v>8439</v>
      </c>
      <c r="BUD50" s="19" t="s">
        <v>8439</v>
      </c>
      <c r="BUE50" s="19" t="s">
        <v>8439</v>
      </c>
      <c r="BUF50" s="19" t="s">
        <v>8439</v>
      </c>
      <c r="BUG50" s="19" t="s">
        <v>8439</v>
      </c>
      <c r="BUH50" s="19" t="s">
        <v>8439</v>
      </c>
      <c r="BUI50" s="19" t="s">
        <v>8439</v>
      </c>
      <c r="BUJ50" s="19" t="s">
        <v>8439</v>
      </c>
      <c r="BUK50" s="19" t="s">
        <v>8439</v>
      </c>
      <c r="BUL50" s="19" t="s">
        <v>8439</v>
      </c>
      <c r="BUM50" s="19" t="s">
        <v>8439</v>
      </c>
      <c r="BUN50" s="19" t="s">
        <v>8439</v>
      </c>
      <c r="BUO50" s="19" t="s">
        <v>8439</v>
      </c>
      <c r="BUP50" s="19" t="s">
        <v>8439</v>
      </c>
      <c r="BUQ50" s="19" t="s">
        <v>8439</v>
      </c>
      <c r="BUR50" s="19" t="s">
        <v>8439</v>
      </c>
      <c r="BUS50" s="19" t="s">
        <v>8439</v>
      </c>
      <c r="BUT50" s="19" t="s">
        <v>8439</v>
      </c>
      <c r="BUU50" s="19" t="s">
        <v>8439</v>
      </c>
      <c r="BUV50" s="19" t="s">
        <v>8439</v>
      </c>
      <c r="BUW50" s="19" t="s">
        <v>8439</v>
      </c>
      <c r="BUX50" s="19" t="s">
        <v>8439</v>
      </c>
      <c r="BUY50" s="19" t="s">
        <v>8439</v>
      </c>
      <c r="BUZ50" s="19" t="s">
        <v>8439</v>
      </c>
      <c r="BVA50" s="19" t="s">
        <v>8439</v>
      </c>
      <c r="BVB50" s="19" t="s">
        <v>8439</v>
      </c>
      <c r="BVC50" s="19" t="s">
        <v>8439</v>
      </c>
      <c r="BVD50" s="19" t="s">
        <v>8439</v>
      </c>
      <c r="BVE50" s="19" t="s">
        <v>8439</v>
      </c>
      <c r="BVF50" s="19" t="s">
        <v>8439</v>
      </c>
      <c r="BVG50" s="19" t="s">
        <v>8439</v>
      </c>
      <c r="BVH50" s="19" t="s">
        <v>8439</v>
      </c>
      <c r="BVI50" s="19" t="s">
        <v>8439</v>
      </c>
      <c r="BVJ50" s="19" t="s">
        <v>8439</v>
      </c>
      <c r="BVK50" s="19" t="s">
        <v>8439</v>
      </c>
      <c r="BVL50" s="19" t="s">
        <v>8439</v>
      </c>
      <c r="BVM50" s="19" t="s">
        <v>8439</v>
      </c>
      <c r="BVN50" s="19" t="s">
        <v>8439</v>
      </c>
      <c r="BVO50" s="19" t="s">
        <v>8439</v>
      </c>
      <c r="BVP50" s="19" t="s">
        <v>8439</v>
      </c>
      <c r="BVQ50" s="19" t="s">
        <v>8439</v>
      </c>
      <c r="BVR50" s="19" t="s">
        <v>8439</v>
      </c>
      <c r="BVS50" s="19" t="s">
        <v>8439</v>
      </c>
      <c r="BVT50" s="19" t="s">
        <v>8439</v>
      </c>
      <c r="BVU50" s="19" t="s">
        <v>8439</v>
      </c>
      <c r="BVV50" s="19" t="s">
        <v>8439</v>
      </c>
      <c r="BVW50" s="19" t="s">
        <v>8439</v>
      </c>
      <c r="BVX50" s="19" t="s">
        <v>8439</v>
      </c>
      <c r="BVY50" s="19" t="s">
        <v>8439</v>
      </c>
      <c r="BVZ50" s="19" t="s">
        <v>8439</v>
      </c>
      <c r="BWA50" s="19" t="s">
        <v>8439</v>
      </c>
      <c r="BWB50" s="19" t="s">
        <v>8439</v>
      </c>
      <c r="BWC50" s="19" t="s">
        <v>8439</v>
      </c>
      <c r="BWD50" s="19" t="s">
        <v>8439</v>
      </c>
      <c r="BWE50" s="19" t="s">
        <v>8439</v>
      </c>
      <c r="BWF50" s="19" t="s">
        <v>8439</v>
      </c>
      <c r="BWG50" s="19" t="s">
        <v>8439</v>
      </c>
      <c r="BWH50" s="19" t="s">
        <v>8439</v>
      </c>
      <c r="BWI50" s="19" t="s">
        <v>8439</v>
      </c>
      <c r="BWJ50" s="19" t="s">
        <v>8439</v>
      </c>
      <c r="BWK50" s="19" t="s">
        <v>8439</v>
      </c>
      <c r="BWL50" s="19" t="s">
        <v>8439</v>
      </c>
      <c r="BWM50" s="19" t="s">
        <v>8439</v>
      </c>
      <c r="BWN50" s="19" t="s">
        <v>8439</v>
      </c>
      <c r="BWO50" s="19" t="s">
        <v>8439</v>
      </c>
      <c r="BWP50" s="19" t="s">
        <v>8439</v>
      </c>
      <c r="BWQ50" s="19" t="s">
        <v>8439</v>
      </c>
      <c r="BWR50" s="19" t="s">
        <v>8439</v>
      </c>
      <c r="BWS50" s="19" t="s">
        <v>8439</v>
      </c>
      <c r="BWT50" s="19" t="s">
        <v>8439</v>
      </c>
      <c r="BWU50" s="19" t="s">
        <v>8439</v>
      </c>
      <c r="BWV50" s="19" t="s">
        <v>8439</v>
      </c>
      <c r="BWW50" s="19" t="s">
        <v>8439</v>
      </c>
      <c r="BWX50" s="19" t="s">
        <v>8439</v>
      </c>
      <c r="BWY50" s="19" t="s">
        <v>8439</v>
      </c>
      <c r="BWZ50" s="19" t="s">
        <v>8439</v>
      </c>
      <c r="BXA50" s="19" t="s">
        <v>8439</v>
      </c>
      <c r="BXB50" s="19" t="s">
        <v>8439</v>
      </c>
      <c r="BXC50" s="19" t="s">
        <v>8439</v>
      </c>
      <c r="BXD50" s="19" t="s">
        <v>8439</v>
      </c>
      <c r="BXE50" s="19" t="s">
        <v>8439</v>
      </c>
      <c r="BXF50" s="19" t="s">
        <v>8439</v>
      </c>
      <c r="BXG50" s="19" t="s">
        <v>8439</v>
      </c>
      <c r="BXH50" s="19" t="s">
        <v>8439</v>
      </c>
      <c r="BXI50" s="19" t="s">
        <v>8439</v>
      </c>
      <c r="BXJ50" s="19" t="s">
        <v>8439</v>
      </c>
      <c r="BXK50" s="19" t="s">
        <v>8439</v>
      </c>
      <c r="BXL50" s="19" t="s">
        <v>8439</v>
      </c>
      <c r="BXM50" s="19" t="s">
        <v>8439</v>
      </c>
      <c r="BXN50" s="19" t="s">
        <v>8439</v>
      </c>
      <c r="BXO50" s="19" t="s">
        <v>8439</v>
      </c>
      <c r="BXP50" s="19" t="s">
        <v>8439</v>
      </c>
      <c r="BXQ50" s="19" t="s">
        <v>8439</v>
      </c>
      <c r="BXR50" s="19" t="s">
        <v>8439</v>
      </c>
      <c r="BXS50" s="19" t="s">
        <v>8439</v>
      </c>
      <c r="BXT50" s="19" t="s">
        <v>8439</v>
      </c>
      <c r="BXU50" s="19" t="s">
        <v>8439</v>
      </c>
      <c r="BXV50" s="19" t="s">
        <v>8439</v>
      </c>
      <c r="BXW50" s="19" t="s">
        <v>8439</v>
      </c>
      <c r="BXX50" s="19" t="s">
        <v>8439</v>
      </c>
      <c r="BXY50" s="19" t="s">
        <v>8439</v>
      </c>
      <c r="BXZ50" s="19" t="s">
        <v>8439</v>
      </c>
      <c r="BYA50" s="19" t="s">
        <v>8439</v>
      </c>
      <c r="BYB50" s="19" t="s">
        <v>8439</v>
      </c>
      <c r="BYC50" s="19" t="s">
        <v>8439</v>
      </c>
      <c r="BYD50" s="19" t="s">
        <v>8439</v>
      </c>
      <c r="BYE50" s="19" t="s">
        <v>8439</v>
      </c>
      <c r="BYF50" s="19" t="s">
        <v>8439</v>
      </c>
      <c r="BYG50" s="19" t="s">
        <v>8439</v>
      </c>
      <c r="BYH50" s="19" t="s">
        <v>8439</v>
      </c>
      <c r="BYI50" s="19" t="s">
        <v>8439</v>
      </c>
      <c r="BYJ50" s="19" t="s">
        <v>8439</v>
      </c>
      <c r="BYK50" s="19" t="s">
        <v>8439</v>
      </c>
      <c r="BYL50" s="19" t="s">
        <v>8439</v>
      </c>
      <c r="BYM50" s="19" t="s">
        <v>8439</v>
      </c>
      <c r="BYN50" s="19" t="s">
        <v>8439</v>
      </c>
      <c r="BYO50" s="19" t="s">
        <v>8439</v>
      </c>
      <c r="BYP50" s="19" t="s">
        <v>8439</v>
      </c>
      <c r="BYQ50" s="19" t="s">
        <v>8439</v>
      </c>
      <c r="BYR50" s="19" t="s">
        <v>8439</v>
      </c>
      <c r="BYS50" s="19" t="s">
        <v>8439</v>
      </c>
      <c r="BYT50" s="19" t="s">
        <v>8439</v>
      </c>
      <c r="BYU50" s="19" t="s">
        <v>8439</v>
      </c>
      <c r="BYV50" s="19" t="s">
        <v>8439</v>
      </c>
      <c r="BYW50" s="19" t="s">
        <v>8439</v>
      </c>
      <c r="BYX50" s="19" t="s">
        <v>8439</v>
      </c>
      <c r="BYY50" s="19" t="s">
        <v>8439</v>
      </c>
      <c r="BYZ50" s="19" t="s">
        <v>8439</v>
      </c>
      <c r="BZA50" s="19" t="s">
        <v>8439</v>
      </c>
      <c r="BZB50" s="19" t="s">
        <v>8439</v>
      </c>
      <c r="BZC50" s="19" t="s">
        <v>8439</v>
      </c>
      <c r="BZD50" s="19" t="s">
        <v>8439</v>
      </c>
      <c r="BZE50" s="19" t="s">
        <v>8439</v>
      </c>
      <c r="BZF50" s="19" t="s">
        <v>8439</v>
      </c>
      <c r="BZG50" s="19" t="s">
        <v>8439</v>
      </c>
      <c r="BZH50" s="19" t="s">
        <v>8439</v>
      </c>
      <c r="BZI50" s="19" t="s">
        <v>8439</v>
      </c>
      <c r="BZJ50" s="19" t="s">
        <v>8439</v>
      </c>
      <c r="BZK50" s="19" t="s">
        <v>8439</v>
      </c>
      <c r="BZL50" s="19" t="s">
        <v>8439</v>
      </c>
      <c r="BZM50" s="19" t="s">
        <v>8439</v>
      </c>
      <c r="BZN50" s="19" t="s">
        <v>8439</v>
      </c>
      <c r="BZO50" s="19" t="s">
        <v>8439</v>
      </c>
      <c r="BZP50" s="19" t="s">
        <v>8439</v>
      </c>
      <c r="BZQ50" s="19" t="s">
        <v>8439</v>
      </c>
      <c r="BZR50" s="19" t="s">
        <v>8439</v>
      </c>
      <c r="BZS50" s="19" t="s">
        <v>8439</v>
      </c>
      <c r="BZT50" s="19" t="s">
        <v>8439</v>
      </c>
      <c r="BZU50" s="19" t="s">
        <v>8439</v>
      </c>
      <c r="BZV50" s="19" t="s">
        <v>8439</v>
      </c>
      <c r="BZW50" s="19" t="s">
        <v>8439</v>
      </c>
      <c r="BZX50" s="19" t="s">
        <v>8439</v>
      </c>
      <c r="BZY50" s="19" t="s">
        <v>8439</v>
      </c>
      <c r="BZZ50" s="19" t="s">
        <v>8439</v>
      </c>
      <c r="CAA50" s="19" t="s">
        <v>8439</v>
      </c>
      <c r="CAB50" s="19" t="s">
        <v>8439</v>
      </c>
      <c r="CAC50" s="19" t="s">
        <v>8439</v>
      </c>
      <c r="CAD50" s="19" t="s">
        <v>8439</v>
      </c>
      <c r="CAE50" s="19" t="s">
        <v>8439</v>
      </c>
      <c r="CAF50" s="19" t="s">
        <v>8439</v>
      </c>
      <c r="CAG50" s="19" t="s">
        <v>8439</v>
      </c>
      <c r="CAH50" s="19" t="s">
        <v>8439</v>
      </c>
      <c r="CAI50" s="19" t="s">
        <v>8439</v>
      </c>
      <c r="CAJ50" s="19" t="s">
        <v>8439</v>
      </c>
      <c r="CAK50" s="19" t="s">
        <v>8439</v>
      </c>
      <c r="CAL50" s="19" t="s">
        <v>8439</v>
      </c>
      <c r="CAM50" s="19" t="s">
        <v>8439</v>
      </c>
      <c r="CAN50" s="19" t="s">
        <v>8439</v>
      </c>
      <c r="CAO50" s="19" t="s">
        <v>8439</v>
      </c>
      <c r="CAP50" s="19" t="s">
        <v>8439</v>
      </c>
      <c r="CAQ50" s="19" t="s">
        <v>8439</v>
      </c>
      <c r="CAR50" s="19" t="s">
        <v>8439</v>
      </c>
      <c r="CAS50" s="19" t="s">
        <v>8439</v>
      </c>
      <c r="CAT50" s="19" t="s">
        <v>8439</v>
      </c>
      <c r="CAU50" s="19" t="s">
        <v>8439</v>
      </c>
      <c r="CAV50" s="19" t="s">
        <v>8439</v>
      </c>
      <c r="CAW50" s="19" t="s">
        <v>8439</v>
      </c>
      <c r="CAX50" s="19" t="s">
        <v>8439</v>
      </c>
      <c r="CAY50" s="19" t="s">
        <v>8439</v>
      </c>
      <c r="CAZ50" s="19" t="s">
        <v>8439</v>
      </c>
      <c r="CBA50" s="19" t="s">
        <v>8439</v>
      </c>
      <c r="CBB50" s="19" t="s">
        <v>8439</v>
      </c>
      <c r="CBC50" s="19" t="s">
        <v>8439</v>
      </c>
      <c r="CBD50" s="19" t="s">
        <v>8439</v>
      </c>
      <c r="CBE50" s="19" t="s">
        <v>8439</v>
      </c>
      <c r="CBF50" s="19" t="s">
        <v>8439</v>
      </c>
      <c r="CBG50" s="19" t="s">
        <v>8439</v>
      </c>
      <c r="CBH50" s="19" t="s">
        <v>8439</v>
      </c>
      <c r="CBI50" s="19" t="s">
        <v>8439</v>
      </c>
      <c r="CBJ50" s="19" t="s">
        <v>8439</v>
      </c>
      <c r="CBK50" s="19" t="s">
        <v>8439</v>
      </c>
      <c r="CBL50" s="19" t="s">
        <v>8439</v>
      </c>
      <c r="CBM50" s="19" t="s">
        <v>8439</v>
      </c>
      <c r="CBN50" s="19" t="s">
        <v>8439</v>
      </c>
      <c r="CBO50" s="19" t="s">
        <v>8439</v>
      </c>
      <c r="CBP50" s="19" t="s">
        <v>8439</v>
      </c>
      <c r="CBQ50" s="19" t="s">
        <v>8439</v>
      </c>
      <c r="CBR50" s="19" t="s">
        <v>8439</v>
      </c>
      <c r="CBS50" s="19" t="s">
        <v>8439</v>
      </c>
      <c r="CBT50" s="19" t="s">
        <v>8439</v>
      </c>
      <c r="CBU50" s="19" t="s">
        <v>8439</v>
      </c>
      <c r="CBV50" s="19" t="s">
        <v>8439</v>
      </c>
      <c r="CBW50" s="19" t="s">
        <v>8439</v>
      </c>
      <c r="CBX50" s="19" t="s">
        <v>8439</v>
      </c>
      <c r="CBY50" s="19" t="s">
        <v>8439</v>
      </c>
      <c r="CBZ50" s="19" t="s">
        <v>8439</v>
      </c>
      <c r="CCA50" s="19" t="s">
        <v>8439</v>
      </c>
      <c r="CCB50" s="19" t="s">
        <v>8439</v>
      </c>
      <c r="CCC50" s="19" t="s">
        <v>8439</v>
      </c>
      <c r="CCD50" s="19" t="s">
        <v>8439</v>
      </c>
      <c r="CCE50" s="19" t="s">
        <v>8439</v>
      </c>
      <c r="CCF50" s="19" t="s">
        <v>8439</v>
      </c>
      <c r="CCG50" s="19" t="s">
        <v>8439</v>
      </c>
      <c r="CCH50" s="19" t="s">
        <v>8439</v>
      </c>
      <c r="CCI50" s="19" t="s">
        <v>8439</v>
      </c>
      <c r="CCJ50" s="19" t="s">
        <v>8439</v>
      </c>
      <c r="CCK50" s="19" t="s">
        <v>8439</v>
      </c>
      <c r="CCL50" s="19" t="s">
        <v>8439</v>
      </c>
      <c r="CCM50" s="19" t="s">
        <v>8439</v>
      </c>
      <c r="CCN50" s="19" t="s">
        <v>8439</v>
      </c>
      <c r="CCO50" s="19" t="s">
        <v>8439</v>
      </c>
      <c r="CCP50" s="19" t="s">
        <v>8439</v>
      </c>
      <c r="CCQ50" s="19" t="s">
        <v>8439</v>
      </c>
      <c r="CCR50" s="19" t="s">
        <v>8439</v>
      </c>
      <c r="CCS50" s="19" t="s">
        <v>8439</v>
      </c>
      <c r="CCT50" s="19" t="s">
        <v>8439</v>
      </c>
      <c r="CCU50" s="19" t="s">
        <v>8439</v>
      </c>
      <c r="CCV50" s="19" t="s">
        <v>8439</v>
      </c>
      <c r="CCW50" s="19" t="s">
        <v>8439</v>
      </c>
      <c r="CCX50" s="19" t="s">
        <v>8439</v>
      </c>
      <c r="CCY50" s="19" t="s">
        <v>8439</v>
      </c>
      <c r="CCZ50" s="19" t="s">
        <v>8439</v>
      </c>
      <c r="CDA50" s="19" t="s">
        <v>8439</v>
      </c>
      <c r="CDB50" s="19" t="s">
        <v>8439</v>
      </c>
      <c r="CDC50" s="19" t="s">
        <v>8439</v>
      </c>
      <c r="CDD50" s="19" t="s">
        <v>8439</v>
      </c>
      <c r="CDE50" s="19" t="s">
        <v>8439</v>
      </c>
      <c r="CDF50" s="19" t="s">
        <v>8439</v>
      </c>
      <c r="CDG50" s="19" t="s">
        <v>8439</v>
      </c>
      <c r="CDH50" s="19" t="s">
        <v>8439</v>
      </c>
      <c r="CDI50" s="19" t="s">
        <v>8439</v>
      </c>
      <c r="CDJ50" s="19" t="s">
        <v>8439</v>
      </c>
      <c r="CDK50" s="19" t="s">
        <v>8439</v>
      </c>
      <c r="CDL50" s="19" t="s">
        <v>8439</v>
      </c>
      <c r="CDM50" s="19" t="s">
        <v>8439</v>
      </c>
      <c r="CDN50" s="19" t="s">
        <v>8439</v>
      </c>
      <c r="CDO50" s="19" t="s">
        <v>8439</v>
      </c>
      <c r="CDP50" s="19" t="s">
        <v>8439</v>
      </c>
      <c r="CDQ50" s="19" t="s">
        <v>8439</v>
      </c>
      <c r="CDR50" s="19" t="s">
        <v>8439</v>
      </c>
      <c r="CDS50" s="19" t="s">
        <v>8439</v>
      </c>
      <c r="CDT50" s="19" t="s">
        <v>8439</v>
      </c>
      <c r="CDU50" s="19" t="s">
        <v>8439</v>
      </c>
      <c r="CDV50" s="19" t="s">
        <v>8439</v>
      </c>
      <c r="CDW50" s="19" t="s">
        <v>8439</v>
      </c>
      <c r="CDX50" s="19" t="s">
        <v>8439</v>
      </c>
      <c r="CDY50" s="19" t="s">
        <v>8439</v>
      </c>
      <c r="CDZ50" s="19" t="s">
        <v>8439</v>
      </c>
      <c r="CEA50" s="19" t="s">
        <v>8439</v>
      </c>
      <c r="CEB50" s="19" t="s">
        <v>8439</v>
      </c>
      <c r="CEC50" s="19" t="s">
        <v>8439</v>
      </c>
      <c r="CED50" s="19" t="s">
        <v>8439</v>
      </c>
      <c r="CEE50" s="19" t="s">
        <v>8439</v>
      </c>
      <c r="CEF50" s="19" t="s">
        <v>8439</v>
      </c>
      <c r="CEG50" s="19" t="s">
        <v>8439</v>
      </c>
      <c r="CEH50" s="19" t="s">
        <v>8439</v>
      </c>
      <c r="CEI50" s="19" t="s">
        <v>8439</v>
      </c>
      <c r="CEJ50" s="19" t="s">
        <v>8439</v>
      </c>
      <c r="CEK50" s="19" t="s">
        <v>8439</v>
      </c>
      <c r="CEL50" s="19" t="s">
        <v>8439</v>
      </c>
      <c r="CEM50" s="19" t="s">
        <v>8439</v>
      </c>
      <c r="CEN50" s="19" t="s">
        <v>8439</v>
      </c>
      <c r="CEO50" s="19" t="s">
        <v>8439</v>
      </c>
      <c r="CEP50" s="19" t="s">
        <v>8439</v>
      </c>
      <c r="CEQ50" s="19" t="s">
        <v>8439</v>
      </c>
      <c r="CER50" s="19" t="s">
        <v>8439</v>
      </c>
      <c r="CES50" s="19" t="s">
        <v>8439</v>
      </c>
      <c r="CET50" s="19" t="s">
        <v>8439</v>
      </c>
      <c r="CEU50" s="19" t="s">
        <v>8439</v>
      </c>
      <c r="CEV50" s="19" t="s">
        <v>8439</v>
      </c>
      <c r="CEW50" s="19" t="s">
        <v>8439</v>
      </c>
      <c r="CEX50" s="19" t="s">
        <v>8439</v>
      </c>
      <c r="CEY50" s="19" t="s">
        <v>8439</v>
      </c>
      <c r="CEZ50" s="19" t="s">
        <v>8439</v>
      </c>
      <c r="CFA50" s="19" t="s">
        <v>8439</v>
      </c>
      <c r="CFB50" s="19" t="s">
        <v>8439</v>
      </c>
      <c r="CFC50" s="19" t="s">
        <v>8439</v>
      </c>
      <c r="CFD50" s="19" t="s">
        <v>8439</v>
      </c>
      <c r="CFE50" s="19" t="s">
        <v>8439</v>
      </c>
      <c r="CFF50" s="19" t="s">
        <v>8439</v>
      </c>
      <c r="CFG50" s="19" t="s">
        <v>8439</v>
      </c>
      <c r="CFH50" s="19" t="s">
        <v>8439</v>
      </c>
      <c r="CFI50" s="19" t="s">
        <v>8439</v>
      </c>
      <c r="CFJ50" s="19" t="s">
        <v>8439</v>
      </c>
      <c r="CFK50" s="19" t="s">
        <v>8439</v>
      </c>
      <c r="CFL50" s="19" t="s">
        <v>8439</v>
      </c>
      <c r="CFM50" s="19" t="s">
        <v>8439</v>
      </c>
      <c r="CFN50" s="19" t="s">
        <v>8439</v>
      </c>
      <c r="CFO50" s="19" t="s">
        <v>8439</v>
      </c>
      <c r="CFP50" s="19" t="s">
        <v>8439</v>
      </c>
      <c r="CFQ50" s="19" t="s">
        <v>8439</v>
      </c>
      <c r="CFR50" s="19" t="s">
        <v>8439</v>
      </c>
      <c r="CFS50" s="19" t="s">
        <v>8439</v>
      </c>
      <c r="CFT50" s="19" t="s">
        <v>8439</v>
      </c>
      <c r="CFU50" s="19" t="s">
        <v>8439</v>
      </c>
      <c r="CFV50" s="19" t="s">
        <v>8439</v>
      </c>
      <c r="CFW50" s="19" t="s">
        <v>8439</v>
      </c>
      <c r="CFX50" s="19" t="s">
        <v>8439</v>
      </c>
      <c r="CFY50" s="19" t="s">
        <v>8439</v>
      </c>
      <c r="CFZ50" s="19" t="s">
        <v>8439</v>
      </c>
      <c r="CGA50" s="19" t="s">
        <v>8439</v>
      </c>
      <c r="CGB50" s="19" t="s">
        <v>8439</v>
      </c>
      <c r="CGC50" s="19" t="s">
        <v>8439</v>
      </c>
      <c r="CGD50" s="19" t="s">
        <v>8439</v>
      </c>
      <c r="CGE50" s="19" t="s">
        <v>8439</v>
      </c>
      <c r="CGF50" s="19" t="s">
        <v>8439</v>
      </c>
      <c r="CGG50" s="19" t="s">
        <v>8439</v>
      </c>
      <c r="CGH50" s="19" t="s">
        <v>8439</v>
      </c>
      <c r="CGI50" s="19" t="s">
        <v>8439</v>
      </c>
      <c r="CGJ50" s="19" t="s">
        <v>8439</v>
      </c>
      <c r="CGK50" s="19" t="s">
        <v>8439</v>
      </c>
      <c r="CGL50" s="19" t="s">
        <v>8439</v>
      </c>
      <c r="CGM50" s="19" t="s">
        <v>8439</v>
      </c>
      <c r="CGN50" s="19" t="s">
        <v>8439</v>
      </c>
      <c r="CGO50" s="19" t="s">
        <v>8439</v>
      </c>
      <c r="CGP50" s="19" t="s">
        <v>8439</v>
      </c>
      <c r="CGQ50" s="19" t="s">
        <v>8439</v>
      </c>
      <c r="CGR50" s="19" t="s">
        <v>8439</v>
      </c>
      <c r="CGS50" s="19" t="s">
        <v>8439</v>
      </c>
      <c r="CGT50" s="19" t="s">
        <v>8439</v>
      </c>
      <c r="CGU50" s="19" t="s">
        <v>8439</v>
      </c>
      <c r="CGV50" s="19" t="s">
        <v>8439</v>
      </c>
      <c r="CGW50" s="19" t="s">
        <v>8439</v>
      </c>
      <c r="CGX50" s="19" t="s">
        <v>8439</v>
      </c>
      <c r="CGY50" s="19" t="s">
        <v>8439</v>
      </c>
      <c r="CGZ50" s="19" t="s">
        <v>8439</v>
      </c>
      <c r="CHA50" s="19" t="s">
        <v>8439</v>
      </c>
      <c r="CHB50" s="19" t="s">
        <v>8439</v>
      </c>
      <c r="CHC50" s="19" t="s">
        <v>8439</v>
      </c>
      <c r="CHD50" s="19" t="s">
        <v>8439</v>
      </c>
      <c r="CHE50" s="19" t="s">
        <v>8439</v>
      </c>
      <c r="CHF50" s="19" t="s">
        <v>8439</v>
      </c>
      <c r="CHG50" s="19" t="s">
        <v>8439</v>
      </c>
      <c r="CHH50" s="19" t="s">
        <v>8439</v>
      </c>
      <c r="CHI50" s="19" t="s">
        <v>8439</v>
      </c>
      <c r="CHJ50" s="19" t="s">
        <v>8439</v>
      </c>
      <c r="CHK50" s="19" t="s">
        <v>8439</v>
      </c>
      <c r="CHL50" s="19" t="s">
        <v>8439</v>
      </c>
      <c r="CHM50" s="19" t="s">
        <v>8439</v>
      </c>
      <c r="CHN50" s="19" t="s">
        <v>8439</v>
      </c>
      <c r="CHO50" s="19" t="s">
        <v>8439</v>
      </c>
      <c r="CHP50" s="19" t="s">
        <v>8439</v>
      </c>
      <c r="CHQ50" s="19" t="s">
        <v>8439</v>
      </c>
      <c r="CHR50" s="19" t="s">
        <v>8439</v>
      </c>
      <c r="CHS50" s="19" t="s">
        <v>8439</v>
      </c>
      <c r="CHT50" s="19" t="s">
        <v>8439</v>
      </c>
      <c r="CHU50" s="19" t="s">
        <v>8439</v>
      </c>
      <c r="CHV50" s="19" t="s">
        <v>8439</v>
      </c>
      <c r="CHW50" s="19" t="s">
        <v>8439</v>
      </c>
      <c r="CHX50" s="19" t="s">
        <v>8439</v>
      </c>
      <c r="CHY50" s="19" t="s">
        <v>8439</v>
      </c>
      <c r="CHZ50" s="19" t="s">
        <v>8439</v>
      </c>
      <c r="CIA50" s="19" t="s">
        <v>8439</v>
      </c>
      <c r="CIB50" s="19" t="s">
        <v>8439</v>
      </c>
      <c r="CIC50" s="19" t="s">
        <v>8439</v>
      </c>
      <c r="CID50" s="19" t="s">
        <v>8439</v>
      </c>
      <c r="CIE50" s="19" t="s">
        <v>8439</v>
      </c>
      <c r="CIF50" s="19" t="s">
        <v>8439</v>
      </c>
      <c r="CIG50" s="19" t="s">
        <v>8439</v>
      </c>
      <c r="CIH50" s="19" t="s">
        <v>8439</v>
      </c>
      <c r="CII50" s="19" t="s">
        <v>8439</v>
      </c>
      <c r="CIJ50" s="19" t="s">
        <v>8439</v>
      </c>
      <c r="CIK50" s="19" t="s">
        <v>8439</v>
      </c>
      <c r="CIL50" s="19" t="s">
        <v>8439</v>
      </c>
      <c r="CIM50" s="19" t="s">
        <v>8439</v>
      </c>
      <c r="CIN50" s="19" t="s">
        <v>8439</v>
      </c>
      <c r="CIO50" s="19" t="s">
        <v>8439</v>
      </c>
      <c r="CIP50" s="19" t="s">
        <v>8439</v>
      </c>
      <c r="CIQ50" s="19" t="s">
        <v>8439</v>
      </c>
      <c r="CIR50" s="19" t="s">
        <v>8439</v>
      </c>
      <c r="CIS50" s="19" t="s">
        <v>8439</v>
      </c>
      <c r="CIT50" s="19" t="s">
        <v>8439</v>
      </c>
      <c r="CIU50" s="19" t="s">
        <v>8439</v>
      </c>
      <c r="CIV50" s="19" t="s">
        <v>8439</v>
      </c>
      <c r="CIW50" s="19" t="s">
        <v>8439</v>
      </c>
      <c r="CIX50" s="19" t="s">
        <v>8439</v>
      </c>
      <c r="CIY50" s="19" t="s">
        <v>8439</v>
      </c>
      <c r="CIZ50" s="19" t="s">
        <v>8439</v>
      </c>
      <c r="CJA50" s="19" t="s">
        <v>8439</v>
      </c>
      <c r="CJB50" s="19" t="s">
        <v>8439</v>
      </c>
      <c r="CJC50" s="19" t="s">
        <v>8439</v>
      </c>
      <c r="CJD50" s="19" t="s">
        <v>8439</v>
      </c>
      <c r="CJE50" s="19" t="s">
        <v>8439</v>
      </c>
      <c r="CJF50" s="19" t="s">
        <v>8439</v>
      </c>
      <c r="CJG50" s="19" t="s">
        <v>8439</v>
      </c>
      <c r="CJH50" s="19" t="s">
        <v>8439</v>
      </c>
      <c r="CJI50" s="19" t="s">
        <v>8439</v>
      </c>
      <c r="CJJ50" s="19" t="s">
        <v>8439</v>
      </c>
      <c r="CJK50" s="19" t="s">
        <v>8439</v>
      </c>
      <c r="CJL50" s="19" t="s">
        <v>8439</v>
      </c>
      <c r="CJM50" s="19" t="s">
        <v>8439</v>
      </c>
      <c r="CJN50" s="19" t="s">
        <v>8439</v>
      </c>
      <c r="CJO50" s="19" t="s">
        <v>8439</v>
      </c>
      <c r="CJP50" s="19" t="s">
        <v>8439</v>
      </c>
      <c r="CJQ50" s="19" t="s">
        <v>8439</v>
      </c>
      <c r="CJR50" s="19" t="s">
        <v>8439</v>
      </c>
      <c r="CJS50" s="19" t="s">
        <v>8439</v>
      </c>
      <c r="CJT50" s="19" t="s">
        <v>8439</v>
      </c>
      <c r="CJU50" s="19" t="s">
        <v>8439</v>
      </c>
      <c r="CJV50" s="19" t="s">
        <v>8439</v>
      </c>
      <c r="CJW50" s="19" t="s">
        <v>8439</v>
      </c>
      <c r="CJX50" s="19" t="s">
        <v>8439</v>
      </c>
      <c r="CJY50" s="19" t="s">
        <v>8439</v>
      </c>
      <c r="CJZ50" s="19" t="s">
        <v>8439</v>
      </c>
      <c r="CKA50" s="19" t="s">
        <v>8439</v>
      </c>
      <c r="CKB50" s="19" t="s">
        <v>8439</v>
      </c>
      <c r="CKC50" s="19" t="s">
        <v>8439</v>
      </c>
      <c r="CKD50" s="19" t="s">
        <v>8439</v>
      </c>
      <c r="CKE50" s="19" t="s">
        <v>8439</v>
      </c>
      <c r="CKF50" s="19" t="s">
        <v>8439</v>
      </c>
      <c r="CKG50" s="19" t="s">
        <v>8439</v>
      </c>
      <c r="CKH50" s="19" t="s">
        <v>8439</v>
      </c>
      <c r="CKI50" s="19" t="s">
        <v>8439</v>
      </c>
      <c r="CKJ50" s="19" t="s">
        <v>8439</v>
      </c>
      <c r="CKK50" s="19" t="s">
        <v>8439</v>
      </c>
      <c r="CKL50" s="19" t="s">
        <v>8439</v>
      </c>
      <c r="CKM50" s="19" t="s">
        <v>8439</v>
      </c>
      <c r="CKN50" s="19" t="s">
        <v>8439</v>
      </c>
      <c r="CKO50" s="19" t="s">
        <v>8439</v>
      </c>
      <c r="CKP50" s="19" t="s">
        <v>8439</v>
      </c>
      <c r="CKQ50" s="19" t="s">
        <v>8439</v>
      </c>
      <c r="CKR50" s="19" t="s">
        <v>8439</v>
      </c>
      <c r="CKS50" s="19" t="s">
        <v>8439</v>
      </c>
      <c r="CKT50" s="19" t="s">
        <v>8439</v>
      </c>
      <c r="CKU50" s="19" t="s">
        <v>8439</v>
      </c>
      <c r="CKV50" s="19" t="s">
        <v>8439</v>
      </c>
      <c r="CKW50" s="19" t="s">
        <v>8439</v>
      </c>
      <c r="CKX50" s="19" t="s">
        <v>8439</v>
      </c>
      <c r="CKY50" s="19" t="s">
        <v>8439</v>
      </c>
      <c r="CKZ50" s="19" t="s">
        <v>8439</v>
      </c>
      <c r="CLA50" s="19" t="s">
        <v>8439</v>
      </c>
      <c r="CLB50" s="19" t="s">
        <v>8439</v>
      </c>
      <c r="CLC50" s="19" t="s">
        <v>8439</v>
      </c>
      <c r="CLD50" s="19" t="s">
        <v>8439</v>
      </c>
      <c r="CLE50" s="19" t="s">
        <v>8439</v>
      </c>
      <c r="CLF50" s="19" t="s">
        <v>8439</v>
      </c>
      <c r="CLG50" s="19" t="s">
        <v>8439</v>
      </c>
      <c r="CLH50" s="19" t="s">
        <v>8439</v>
      </c>
      <c r="CLI50" s="19" t="s">
        <v>8439</v>
      </c>
      <c r="CLJ50" s="19" t="s">
        <v>8439</v>
      </c>
      <c r="CLK50" s="19" t="s">
        <v>8439</v>
      </c>
      <c r="CLL50" s="19" t="s">
        <v>8439</v>
      </c>
      <c r="CLM50" s="19" t="s">
        <v>8439</v>
      </c>
      <c r="CLN50" s="19" t="s">
        <v>8439</v>
      </c>
      <c r="CLO50" s="19" t="s">
        <v>8439</v>
      </c>
      <c r="CLP50" s="19" t="s">
        <v>8439</v>
      </c>
      <c r="CLQ50" s="19" t="s">
        <v>8439</v>
      </c>
      <c r="CLR50" s="19" t="s">
        <v>8439</v>
      </c>
      <c r="CLS50" s="19" t="s">
        <v>8439</v>
      </c>
      <c r="CLT50" s="19" t="s">
        <v>8439</v>
      </c>
      <c r="CLU50" s="19" t="s">
        <v>8439</v>
      </c>
      <c r="CLV50" s="19" t="s">
        <v>8439</v>
      </c>
      <c r="CLW50" s="19" t="s">
        <v>8439</v>
      </c>
      <c r="CLX50" s="19" t="s">
        <v>8439</v>
      </c>
      <c r="CLY50" s="19" t="s">
        <v>8439</v>
      </c>
      <c r="CLZ50" s="19" t="s">
        <v>8439</v>
      </c>
      <c r="CMA50" s="19" t="s">
        <v>8439</v>
      </c>
      <c r="CMB50" s="19" t="s">
        <v>8439</v>
      </c>
      <c r="CMC50" s="19" t="s">
        <v>8439</v>
      </c>
      <c r="CMD50" s="19" t="s">
        <v>8439</v>
      </c>
      <c r="CME50" s="19" t="s">
        <v>8439</v>
      </c>
      <c r="CMF50" s="19" t="s">
        <v>8439</v>
      </c>
      <c r="CMG50" s="19" t="s">
        <v>8439</v>
      </c>
      <c r="CMH50" s="19" t="s">
        <v>8439</v>
      </c>
      <c r="CMI50" s="19" t="s">
        <v>8439</v>
      </c>
      <c r="CMJ50" s="19" t="s">
        <v>8439</v>
      </c>
      <c r="CMK50" s="19" t="s">
        <v>8439</v>
      </c>
      <c r="CML50" s="19" t="s">
        <v>8439</v>
      </c>
      <c r="CMM50" s="19" t="s">
        <v>8439</v>
      </c>
      <c r="CMN50" s="19" t="s">
        <v>8439</v>
      </c>
      <c r="CMO50" s="19" t="s">
        <v>8439</v>
      </c>
      <c r="CMP50" s="19" t="s">
        <v>8439</v>
      </c>
      <c r="CMQ50" s="19" t="s">
        <v>8439</v>
      </c>
      <c r="CMR50" s="19" t="s">
        <v>8439</v>
      </c>
      <c r="CMS50" s="19" t="s">
        <v>8439</v>
      </c>
      <c r="CMT50" s="19" t="s">
        <v>8439</v>
      </c>
      <c r="CMU50" s="19" t="s">
        <v>8439</v>
      </c>
      <c r="CMV50" s="19" t="s">
        <v>8439</v>
      </c>
      <c r="CMW50" s="19" t="s">
        <v>8439</v>
      </c>
      <c r="CMX50" s="19" t="s">
        <v>8439</v>
      </c>
      <c r="CMY50" s="19" t="s">
        <v>8439</v>
      </c>
      <c r="CMZ50" s="19" t="s">
        <v>8439</v>
      </c>
      <c r="CNA50" s="19" t="s">
        <v>8439</v>
      </c>
      <c r="CNB50" s="19" t="s">
        <v>8439</v>
      </c>
      <c r="CNC50" s="19" t="s">
        <v>8439</v>
      </c>
      <c r="CND50" s="19" t="s">
        <v>8439</v>
      </c>
      <c r="CNE50" s="19" t="s">
        <v>8439</v>
      </c>
      <c r="CNF50" s="19" t="s">
        <v>8439</v>
      </c>
      <c r="CNG50" s="19" t="s">
        <v>8439</v>
      </c>
      <c r="CNH50" s="19" t="s">
        <v>8439</v>
      </c>
      <c r="CNI50" s="19" t="s">
        <v>8439</v>
      </c>
      <c r="CNJ50" s="19" t="s">
        <v>8439</v>
      </c>
      <c r="CNK50" s="19" t="s">
        <v>8439</v>
      </c>
      <c r="CNL50" s="19" t="s">
        <v>8439</v>
      </c>
      <c r="CNM50" s="19" t="s">
        <v>8439</v>
      </c>
      <c r="CNN50" s="19" t="s">
        <v>8439</v>
      </c>
      <c r="CNO50" s="19" t="s">
        <v>8439</v>
      </c>
      <c r="CNP50" s="19" t="s">
        <v>8439</v>
      </c>
      <c r="CNQ50" s="19" t="s">
        <v>8439</v>
      </c>
      <c r="CNR50" s="19" t="s">
        <v>8439</v>
      </c>
      <c r="CNS50" s="19" t="s">
        <v>8439</v>
      </c>
      <c r="CNT50" s="19" t="s">
        <v>8439</v>
      </c>
      <c r="CNU50" s="19" t="s">
        <v>8439</v>
      </c>
      <c r="CNV50" s="19" t="s">
        <v>8439</v>
      </c>
      <c r="CNW50" s="19" t="s">
        <v>8439</v>
      </c>
      <c r="CNX50" s="19" t="s">
        <v>8439</v>
      </c>
      <c r="CNY50" s="19" t="s">
        <v>8439</v>
      </c>
      <c r="CNZ50" s="19" t="s">
        <v>8439</v>
      </c>
      <c r="COA50" s="19" t="s">
        <v>8439</v>
      </c>
      <c r="COB50" s="19" t="s">
        <v>8439</v>
      </c>
      <c r="COC50" s="19" t="s">
        <v>8439</v>
      </c>
      <c r="COD50" s="19" t="s">
        <v>8439</v>
      </c>
      <c r="COE50" s="19" t="s">
        <v>8439</v>
      </c>
      <c r="COF50" s="19" t="s">
        <v>8439</v>
      </c>
      <c r="COG50" s="19" t="s">
        <v>8439</v>
      </c>
      <c r="COH50" s="19" t="s">
        <v>8439</v>
      </c>
      <c r="COI50" s="19" t="s">
        <v>8439</v>
      </c>
      <c r="COJ50" s="19" t="s">
        <v>8439</v>
      </c>
      <c r="COK50" s="19" t="s">
        <v>8439</v>
      </c>
      <c r="COL50" s="19" t="s">
        <v>8439</v>
      </c>
      <c r="COM50" s="19" t="s">
        <v>8439</v>
      </c>
      <c r="CON50" s="19" t="s">
        <v>8439</v>
      </c>
      <c r="COO50" s="19" t="s">
        <v>8439</v>
      </c>
      <c r="COP50" s="19" t="s">
        <v>8439</v>
      </c>
      <c r="COQ50" s="19" t="s">
        <v>8439</v>
      </c>
      <c r="COR50" s="19" t="s">
        <v>8439</v>
      </c>
      <c r="COS50" s="19" t="s">
        <v>8439</v>
      </c>
      <c r="COT50" s="19" t="s">
        <v>8439</v>
      </c>
      <c r="COU50" s="19" t="s">
        <v>8439</v>
      </c>
      <c r="COV50" s="19" t="s">
        <v>8439</v>
      </c>
      <c r="COW50" s="19" t="s">
        <v>8439</v>
      </c>
      <c r="COX50" s="19" t="s">
        <v>8439</v>
      </c>
      <c r="COY50" s="19" t="s">
        <v>8439</v>
      </c>
      <c r="COZ50" s="19" t="s">
        <v>8439</v>
      </c>
      <c r="CPA50" s="19" t="s">
        <v>8439</v>
      </c>
      <c r="CPB50" s="19" t="s">
        <v>8439</v>
      </c>
      <c r="CPC50" s="19" t="s">
        <v>8439</v>
      </c>
      <c r="CPD50" s="19" t="s">
        <v>8439</v>
      </c>
      <c r="CPE50" s="19" t="s">
        <v>8439</v>
      </c>
      <c r="CPF50" s="19" t="s">
        <v>8439</v>
      </c>
      <c r="CPG50" s="19" t="s">
        <v>8439</v>
      </c>
      <c r="CPH50" s="19" t="s">
        <v>8439</v>
      </c>
      <c r="CPI50" s="19" t="s">
        <v>8439</v>
      </c>
      <c r="CPJ50" s="19" t="s">
        <v>8439</v>
      </c>
      <c r="CPK50" s="19" t="s">
        <v>8439</v>
      </c>
      <c r="CPL50" s="19" t="s">
        <v>8439</v>
      </c>
      <c r="CPM50" s="19" t="s">
        <v>8439</v>
      </c>
      <c r="CPN50" s="19" t="s">
        <v>8439</v>
      </c>
      <c r="CPO50" s="19" t="s">
        <v>8439</v>
      </c>
      <c r="CPP50" s="19" t="s">
        <v>8439</v>
      </c>
      <c r="CPQ50" s="19" t="s">
        <v>8439</v>
      </c>
      <c r="CPR50" s="19" t="s">
        <v>8439</v>
      </c>
      <c r="CPS50" s="19" t="s">
        <v>8439</v>
      </c>
      <c r="CPT50" s="19" t="s">
        <v>8439</v>
      </c>
      <c r="CPU50" s="19" t="s">
        <v>8439</v>
      </c>
      <c r="CPV50" s="19" t="s">
        <v>8439</v>
      </c>
      <c r="CPW50" s="19" t="s">
        <v>8439</v>
      </c>
      <c r="CPX50" s="19" t="s">
        <v>8439</v>
      </c>
      <c r="CPY50" s="19" t="s">
        <v>8439</v>
      </c>
      <c r="CPZ50" s="19" t="s">
        <v>8439</v>
      </c>
      <c r="CQA50" s="19" t="s">
        <v>8439</v>
      </c>
      <c r="CQB50" s="19" t="s">
        <v>8439</v>
      </c>
      <c r="CQC50" s="19" t="s">
        <v>8439</v>
      </c>
      <c r="CQD50" s="19" t="s">
        <v>8439</v>
      </c>
      <c r="CQE50" s="19" t="s">
        <v>8439</v>
      </c>
      <c r="CQF50" s="19" t="s">
        <v>8439</v>
      </c>
      <c r="CQG50" s="19" t="s">
        <v>8439</v>
      </c>
      <c r="CQH50" s="19" t="s">
        <v>8439</v>
      </c>
      <c r="CQI50" s="19" t="s">
        <v>8439</v>
      </c>
      <c r="CQJ50" s="19" t="s">
        <v>8439</v>
      </c>
      <c r="CQK50" s="19" t="s">
        <v>8439</v>
      </c>
      <c r="CQL50" s="19" t="s">
        <v>8439</v>
      </c>
      <c r="CQM50" s="19" t="s">
        <v>8439</v>
      </c>
      <c r="CQN50" s="19" t="s">
        <v>8439</v>
      </c>
      <c r="CQO50" s="19" t="s">
        <v>8439</v>
      </c>
      <c r="CQP50" s="19" t="s">
        <v>8439</v>
      </c>
      <c r="CQQ50" s="19" t="s">
        <v>8439</v>
      </c>
      <c r="CQR50" s="19" t="s">
        <v>8439</v>
      </c>
      <c r="CQS50" s="19" t="s">
        <v>8439</v>
      </c>
      <c r="CQT50" s="19" t="s">
        <v>8439</v>
      </c>
      <c r="CQU50" s="19" t="s">
        <v>8439</v>
      </c>
      <c r="CQV50" s="19" t="s">
        <v>8439</v>
      </c>
      <c r="CQW50" s="19" t="s">
        <v>8439</v>
      </c>
      <c r="CQX50" s="19" t="s">
        <v>8439</v>
      </c>
      <c r="CQY50" s="19" t="s">
        <v>8439</v>
      </c>
      <c r="CQZ50" s="19" t="s">
        <v>8439</v>
      </c>
      <c r="CRA50" s="19" t="s">
        <v>8439</v>
      </c>
      <c r="CRB50" s="19" t="s">
        <v>8439</v>
      </c>
      <c r="CRC50" s="19" t="s">
        <v>8439</v>
      </c>
      <c r="CRD50" s="19" t="s">
        <v>8439</v>
      </c>
      <c r="CRE50" s="19" t="s">
        <v>8439</v>
      </c>
      <c r="CRF50" s="19" t="s">
        <v>8439</v>
      </c>
      <c r="CRG50" s="19" t="s">
        <v>8439</v>
      </c>
      <c r="CRH50" s="19" t="s">
        <v>8439</v>
      </c>
      <c r="CRI50" s="19" t="s">
        <v>8439</v>
      </c>
      <c r="CRJ50" s="19" t="s">
        <v>8439</v>
      </c>
      <c r="CRK50" s="19" t="s">
        <v>8439</v>
      </c>
      <c r="CRL50" s="19" t="s">
        <v>8439</v>
      </c>
      <c r="CRM50" s="19" t="s">
        <v>8439</v>
      </c>
      <c r="CRN50" s="19" t="s">
        <v>8439</v>
      </c>
      <c r="CRO50" s="19" t="s">
        <v>8439</v>
      </c>
      <c r="CRP50" s="19" t="s">
        <v>8439</v>
      </c>
      <c r="CRQ50" s="19" t="s">
        <v>8439</v>
      </c>
      <c r="CRR50" s="19" t="s">
        <v>8439</v>
      </c>
      <c r="CRS50" s="19" t="s">
        <v>8439</v>
      </c>
      <c r="CRT50" s="19" t="s">
        <v>8439</v>
      </c>
      <c r="CRU50" s="19" t="s">
        <v>8439</v>
      </c>
      <c r="CRV50" s="19" t="s">
        <v>8439</v>
      </c>
      <c r="CRW50" s="19" t="s">
        <v>8439</v>
      </c>
      <c r="CRX50" s="19" t="s">
        <v>8439</v>
      </c>
      <c r="CRY50" s="19" t="s">
        <v>8439</v>
      </c>
      <c r="CRZ50" s="19" t="s">
        <v>8439</v>
      </c>
      <c r="CSA50" s="19" t="s">
        <v>8439</v>
      </c>
      <c r="CSB50" s="19" t="s">
        <v>8439</v>
      </c>
      <c r="CSC50" s="19" t="s">
        <v>8439</v>
      </c>
      <c r="CSD50" s="19" t="s">
        <v>8439</v>
      </c>
      <c r="CSE50" s="19" t="s">
        <v>8439</v>
      </c>
      <c r="CSF50" s="19" t="s">
        <v>8439</v>
      </c>
      <c r="CSG50" s="19" t="s">
        <v>8439</v>
      </c>
      <c r="CSH50" s="19" t="s">
        <v>8439</v>
      </c>
      <c r="CSI50" s="19" t="s">
        <v>8439</v>
      </c>
      <c r="CSJ50" s="19" t="s">
        <v>8439</v>
      </c>
      <c r="CSK50" s="19" t="s">
        <v>8439</v>
      </c>
      <c r="CSL50" s="19" t="s">
        <v>8439</v>
      </c>
      <c r="CSM50" s="19" t="s">
        <v>8439</v>
      </c>
      <c r="CSN50" s="19" t="s">
        <v>8439</v>
      </c>
      <c r="CSO50" s="19" t="s">
        <v>8439</v>
      </c>
      <c r="CSP50" s="19" t="s">
        <v>8439</v>
      </c>
      <c r="CSQ50" s="19" t="s">
        <v>8439</v>
      </c>
      <c r="CSR50" s="19" t="s">
        <v>8439</v>
      </c>
      <c r="CSS50" s="19" t="s">
        <v>8439</v>
      </c>
      <c r="CST50" s="19" t="s">
        <v>8439</v>
      </c>
      <c r="CSU50" s="19" t="s">
        <v>8439</v>
      </c>
      <c r="CSV50" s="19" t="s">
        <v>8439</v>
      </c>
      <c r="CSW50" s="19" t="s">
        <v>8439</v>
      </c>
      <c r="CSX50" s="19" t="s">
        <v>8439</v>
      </c>
      <c r="CSY50" s="19" t="s">
        <v>8439</v>
      </c>
      <c r="CSZ50" s="19" t="s">
        <v>8439</v>
      </c>
      <c r="CTA50" s="19" t="s">
        <v>8439</v>
      </c>
      <c r="CTB50" s="19" t="s">
        <v>8439</v>
      </c>
      <c r="CTC50" s="19" t="s">
        <v>8439</v>
      </c>
      <c r="CTD50" s="19" t="s">
        <v>8439</v>
      </c>
      <c r="CTE50" s="19" t="s">
        <v>8439</v>
      </c>
      <c r="CTF50" s="19" t="s">
        <v>8439</v>
      </c>
      <c r="CTG50" s="19" t="s">
        <v>8439</v>
      </c>
      <c r="CTH50" s="19" t="s">
        <v>8439</v>
      </c>
      <c r="CTI50" s="19" t="s">
        <v>8439</v>
      </c>
      <c r="CTJ50" s="19" t="s">
        <v>8439</v>
      </c>
      <c r="CTK50" s="19" t="s">
        <v>8439</v>
      </c>
      <c r="CTL50" s="19" t="s">
        <v>8439</v>
      </c>
      <c r="CTM50" s="19" t="s">
        <v>8439</v>
      </c>
      <c r="CTN50" s="19" t="s">
        <v>8439</v>
      </c>
      <c r="CTO50" s="19" t="s">
        <v>8439</v>
      </c>
      <c r="CTP50" s="19" t="s">
        <v>8439</v>
      </c>
      <c r="CTQ50" s="19" t="s">
        <v>8439</v>
      </c>
      <c r="CTR50" s="19" t="s">
        <v>8439</v>
      </c>
      <c r="CTS50" s="19" t="s">
        <v>8439</v>
      </c>
      <c r="CTT50" s="19" t="s">
        <v>8439</v>
      </c>
      <c r="CTU50" s="19" t="s">
        <v>8439</v>
      </c>
      <c r="CTV50" s="19" t="s">
        <v>8439</v>
      </c>
      <c r="CTW50" s="19" t="s">
        <v>8439</v>
      </c>
      <c r="CTX50" s="19" t="s">
        <v>8439</v>
      </c>
      <c r="CTY50" s="19" t="s">
        <v>8439</v>
      </c>
      <c r="CTZ50" s="19" t="s">
        <v>8439</v>
      </c>
      <c r="CUA50" s="19" t="s">
        <v>8439</v>
      </c>
      <c r="CUB50" s="19" t="s">
        <v>8439</v>
      </c>
      <c r="CUC50" s="19" t="s">
        <v>8439</v>
      </c>
      <c r="CUD50" s="19" t="s">
        <v>8439</v>
      </c>
      <c r="CUE50" s="19" t="s">
        <v>8439</v>
      </c>
      <c r="CUF50" s="19" t="s">
        <v>8439</v>
      </c>
      <c r="CUG50" s="19" t="s">
        <v>8439</v>
      </c>
      <c r="CUH50" s="19" t="s">
        <v>8439</v>
      </c>
      <c r="CUI50" s="19" t="s">
        <v>8439</v>
      </c>
      <c r="CUJ50" s="19" t="s">
        <v>8439</v>
      </c>
      <c r="CUK50" s="19" t="s">
        <v>8439</v>
      </c>
      <c r="CUL50" s="19" t="s">
        <v>8439</v>
      </c>
      <c r="CUM50" s="19" t="s">
        <v>8439</v>
      </c>
      <c r="CUN50" s="19" t="s">
        <v>8439</v>
      </c>
      <c r="CUO50" s="19" t="s">
        <v>8439</v>
      </c>
      <c r="CUP50" s="19" t="s">
        <v>8439</v>
      </c>
      <c r="CUQ50" s="19" t="s">
        <v>8439</v>
      </c>
      <c r="CUR50" s="19" t="s">
        <v>8439</v>
      </c>
      <c r="CUS50" s="19" t="s">
        <v>8439</v>
      </c>
      <c r="CUT50" s="19" t="s">
        <v>8439</v>
      </c>
      <c r="CUU50" s="19" t="s">
        <v>8439</v>
      </c>
      <c r="CUV50" s="19" t="s">
        <v>8439</v>
      </c>
      <c r="CUW50" s="19" t="s">
        <v>8439</v>
      </c>
      <c r="CUX50" s="19" t="s">
        <v>8439</v>
      </c>
      <c r="CUY50" s="19" t="s">
        <v>8439</v>
      </c>
      <c r="CUZ50" s="19" t="s">
        <v>8439</v>
      </c>
      <c r="CVA50" s="19" t="s">
        <v>8439</v>
      </c>
      <c r="CVB50" s="19" t="s">
        <v>8439</v>
      </c>
      <c r="CVC50" s="19" t="s">
        <v>8439</v>
      </c>
      <c r="CVD50" s="19" t="s">
        <v>8439</v>
      </c>
      <c r="CVE50" s="19" t="s">
        <v>8439</v>
      </c>
      <c r="CVF50" s="19" t="s">
        <v>8439</v>
      </c>
      <c r="CVG50" s="19" t="s">
        <v>8439</v>
      </c>
      <c r="CVH50" s="19" t="s">
        <v>8439</v>
      </c>
      <c r="CVI50" s="19" t="s">
        <v>8439</v>
      </c>
      <c r="CVJ50" s="19" t="s">
        <v>8439</v>
      </c>
      <c r="CVK50" s="19" t="s">
        <v>8439</v>
      </c>
      <c r="CVL50" s="19" t="s">
        <v>8439</v>
      </c>
      <c r="CVM50" s="19" t="s">
        <v>8439</v>
      </c>
      <c r="CVN50" s="19" t="s">
        <v>8439</v>
      </c>
      <c r="CVO50" s="19" t="s">
        <v>8439</v>
      </c>
      <c r="CVP50" s="19" t="s">
        <v>8439</v>
      </c>
      <c r="CVQ50" s="19" t="s">
        <v>8439</v>
      </c>
      <c r="CVR50" s="19" t="s">
        <v>8439</v>
      </c>
      <c r="CVS50" s="19" t="s">
        <v>8439</v>
      </c>
      <c r="CVT50" s="19" t="s">
        <v>8439</v>
      </c>
      <c r="CVU50" s="19" t="s">
        <v>8439</v>
      </c>
      <c r="CVV50" s="19" t="s">
        <v>8439</v>
      </c>
      <c r="CVW50" s="19" t="s">
        <v>8439</v>
      </c>
      <c r="CVX50" s="19" t="s">
        <v>8439</v>
      </c>
      <c r="CVY50" s="19" t="s">
        <v>8439</v>
      </c>
      <c r="CVZ50" s="19" t="s">
        <v>8439</v>
      </c>
      <c r="CWA50" s="19" t="s">
        <v>8439</v>
      </c>
      <c r="CWB50" s="19" t="s">
        <v>8439</v>
      </c>
      <c r="CWC50" s="19" t="s">
        <v>8439</v>
      </c>
      <c r="CWD50" s="19" t="s">
        <v>8439</v>
      </c>
      <c r="CWE50" s="19" t="s">
        <v>8439</v>
      </c>
      <c r="CWF50" s="19" t="s">
        <v>8439</v>
      </c>
      <c r="CWG50" s="19" t="s">
        <v>8439</v>
      </c>
      <c r="CWH50" s="19" t="s">
        <v>8439</v>
      </c>
      <c r="CWI50" s="19" t="s">
        <v>8439</v>
      </c>
      <c r="CWJ50" s="19" t="s">
        <v>8439</v>
      </c>
      <c r="CWK50" s="19" t="s">
        <v>8439</v>
      </c>
      <c r="CWL50" s="19" t="s">
        <v>8439</v>
      </c>
      <c r="CWM50" s="19" t="s">
        <v>8439</v>
      </c>
      <c r="CWN50" s="19" t="s">
        <v>8439</v>
      </c>
      <c r="CWO50" s="19" t="s">
        <v>8439</v>
      </c>
      <c r="CWP50" s="19" t="s">
        <v>8439</v>
      </c>
      <c r="CWQ50" s="19" t="s">
        <v>8439</v>
      </c>
      <c r="CWR50" s="19" t="s">
        <v>8439</v>
      </c>
      <c r="CWS50" s="19" t="s">
        <v>8439</v>
      </c>
      <c r="CWT50" s="19" t="s">
        <v>8439</v>
      </c>
      <c r="CWU50" s="19" t="s">
        <v>8439</v>
      </c>
      <c r="CWV50" s="19" t="s">
        <v>8439</v>
      </c>
      <c r="CWW50" s="19" t="s">
        <v>8439</v>
      </c>
      <c r="CWX50" s="19" t="s">
        <v>8439</v>
      </c>
      <c r="CWY50" s="19" t="s">
        <v>8439</v>
      </c>
      <c r="CWZ50" s="19" t="s">
        <v>8439</v>
      </c>
      <c r="CXA50" s="19" t="s">
        <v>8439</v>
      </c>
      <c r="CXB50" s="19" t="s">
        <v>8439</v>
      </c>
      <c r="CXC50" s="19" t="s">
        <v>8439</v>
      </c>
      <c r="CXD50" s="19" t="s">
        <v>8439</v>
      </c>
      <c r="CXE50" s="19" t="s">
        <v>8439</v>
      </c>
      <c r="CXF50" s="19" t="s">
        <v>8439</v>
      </c>
      <c r="CXG50" s="19" t="s">
        <v>8439</v>
      </c>
      <c r="CXH50" s="19" t="s">
        <v>8439</v>
      </c>
      <c r="CXI50" s="19" t="s">
        <v>8439</v>
      </c>
      <c r="CXJ50" s="19" t="s">
        <v>8439</v>
      </c>
      <c r="CXK50" s="19" t="s">
        <v>8439</v>
      </c>
      <c r="CXL50" s="19" t="s">
        <v>8439</v>
      </c>
      <c r="CXM50" s="19" t="s">
        <v>8439</v>
      </c>
      <c r="CXN50" s="19" t="s">
        <v>8439</v>
      </c>
      <c r="CXO50" s="19" t="s">
        <v>8439</v>
      </c>
      <c r="CXP50" s="19" t="s">
        <v>8439</v>
      </c>
      <c r="CXQ50" s="19" t="s">
        <v>8439</v>
      </c>
      <c r="CXR50" s="19" t="s">
        <v>8439</v>
      </c>
      <c r="CXS50" s="19" t="s">
        <v>8439</v>
      </c>
      <c r="CXT50" s="19" t="s">
        <v>8439</v>
      </c>
      <c r="CXU50" s="19" t="s">
        <v>8439</v>
      </c>
      <c r="CXV50" s="19" t="s">
        <v>8439</v>
      </c>
      <c r="CXW50" s="19" t="s">
        <v>8439</v>
      </c>
      <c r="CXX50" s="19" t="s">
        <v>8439</v>
      </c>
      <c r="CXY50" s="19" t="s">
        <v>8439</v>
      </c>
      <c r="CXZ50" s="19" t="s">
        <v>8439</v>
      </c>
      <c r="CYA50" s="19" t="s">
        <v>8439</v>
      </c>
      <c r="CYB50" s="19" t="s">
        <v>8439</v>
      </c>
      <c r="CYC50" s="19" t="s">
        <v>8439</v>
      </c>
      <c r="CYD50" s="19" t="s">
        <v>8439</v>
      </c>
      <c r="CYE50" s="19" t="s">
        <v>8439</v>
      </c>
      <c r="CYF50" s="19" t="s">
        <v>8439</v>
      </c>
      <c r="CYG50" s="19" t="s">
        <v>8439</v>
      </c>
      <c r="CYH50" s="19" t="s">
        <v>8439</v>
      </c>
      <c r="CYI50" s="19" t="s">
        <v>8439</v>
      </c>
      <c r="CYJ50" s="19" t="s">
        <v>8439</v>
      </c>
      <c r="CYK50" s="19" t="s">
        <v>8439</v>
      </c>
      <c r="CYL50" s="19" t="s">
        <v>8439</v>
      </c>
      <c r="CYM50" s="19" t="s">
        <v>8439</v>
      </c>
      <c r="CYN50" s="19" t="s">
        <v>8439</v>
      </c>
      <c r="CYO50" s="19" t="s">
        <v>8439</v>
      </c>
      <c r="CYP50" s="19" t="s">
        <v>8439</v>
      </c>
      <c r="CYQ50" s="19" t="s">
        <v>8439</v>
      </c>
      <c r="CYR50" s="19" t="s">
        <v>8439</v>
      </c>
      <c r="CYS50" s="19" t="s">
        <v>8439</v>
      </c>
      <c r="CYT50" s="19" t="s">
        <v>8439</v>
      </c>
      <c r="CYU50" s="19" t="s">
        <v>8439</v>
      </c>
      <c r="CYV50" s="19" t="s">
        <v>8439</v>
      </c>
      <c r="CYW50" s="19" t="s">
        <v>8439</v>
      </c>
      <c r="CYX50" s="19" t="s">
        <v>8439</v>
      </c>
      <c r="CYY50" s="19" t="s">
        <v>8439</v>
      </c>
      <c r="CYZ50" s="19" t="s">
        <v>8439</v>
      </c>
      <c r="CZA50" s="19" t="s">
        <v>8439</v>
      </c>
      <c r="CZB50" s="19" t="s">
        <v>8439</v>
      </c>
      <c r="CZC50" s="19" t="s">
        <v>8439</v>
      </c>
      <c r="CZD50" s="19" t="s">
        <v>8439</v>
      </c>
      <c r="CZE50" s="19" t="s">
        <v>8439</v>
      </c>
      <c r="CZF50" s="19" t="s">
        <v>8439</v>
      </c>
      <c r="CZG50" s="19" t="s">
        <v>8439</v>
      </c>
      <c r="CZH50" s="19" t="s">
        <v>8439</v>
      </c>
      <c r="CZI50" s="19" t="s">
        <v>8439</v>
      </c>
      <c r="CZJ50" s="19" t="s">
        <v>8439</v>
      </c>
      <c r="CZK50" s="19" t="s">
        <v>8439</v>
      </c>
      <c r="CZL50" s="19" t="s">
        <v>8439</v>
      </c>
      <c r="CZM50" s="19" t="s">
        <v>8439</v>
      </c>
      <c r="CZN50" s="19" t="s">
        <v>8439</v>
      </c>
      <c r="CZO50" s="19" t="s">
        <v>8439</v>
      </c>
      <c r="CZP50" s="19" t="s">
        <v>8439</v>
      </c>
      <c r="CZQ50" s="19" t="s">
        <v>8439</v>
      </c>
      <c r="CZR50" s="19" t="s">
        <v>8439</v>
      </c>
      <c r="CZS50" s="19" t="s">
        <v>8439</v>
      </c>
      <c r="CZT50" s="19" t="s">
        <v>8439</v>
      </c>
      <c r="CZU50" s="19" t="s">
        <v>8439</v>
      </c>
      <c r="CZV50" s="19" t="s">
        <v>8439</v>
      </c>
      <c r="CZW50" s="19" t="s">
        <v>8439</v>
      </c>
      <c r="CZX50" s="19" t="s">
        <v>8439</v>
      </c>
      <c r="CZY50" s="19" t="s">
        <v>8439</v>
      </c>
      <c r="CZZ50" s="19" t="s">
        <v>8439</v>
      </c>
      <c r="DAA50" s="19" t="s">
        <v>8439</v>
      </c>
      <c r="DAB50" s="19" t="s">
        <v>8439</v>
      </c>
      <c r="DAC50" s="19" t="s">
        <v>8439</v>
      </c>
      <c r="DAD50" s="19" t="s">
        <v>8439</v>
      </c>
      <c r="DAE50" s="19" t="s">
        <v>8439</v>
      </c>
      <c r="DAF50" s="19" t="s">
        <v>8439</v>
      </c>
      <c r="DAG50" s="19" t="s">
        <v>8439</v>
      </c>
      <c r="DAH50" s="19" t="s">
        <v>8439</v>
      </c>
      <c r="DAI50" s="19" t="s">
        <v>8439</v>
      </c>
      <c r="DAJ50" s="19" t="s">
        <v>8439</v>
      </c>
      <c r="DAK50" s="19" t="s">
        <v>8439</v>
      </c>
      <c r="DAL50" s="19" t="s">
        <v>8439</v>
      </c>
      <c r="DAM50" s="19" t="s">
        <v>8439</v>
      </c>
      <c r="DAN50" s="19" t="s">
        <v>8439</v>
      </c>
      <c r="DAO50" s="19" t="s">
        <v>8439</v>
      </c>
      <c r="DAP50" s="19" t="s">
        <v>8439</v>
      </c>
      <c r="DAQ50" s="19" t="s">
        <v>8439</v>
      </c>
      <c r="DAR50" s="19" t="s">
        <v>8439</v>
      </c>
      <c r="DAS50" s="19" t="s">
        <v>8439</v>
      </c>
      <c r="DAT50" s="19" t="s">
        <v>8439</v>
      </c>
      <c r="DAU50" s="19" t="s">
        <v>8439</v>
      </c>
      <c r="DAV50" s="19" t="s">
        <v>8439</v>
      </c>
      <c r="DAW50" s="19" t="s">
        <v>8439</v>
      </c>
      <c r="DAX50" s="19" t="s">
        <v>8439</v>
      </c>
      <c r="DAY50" s="19" t="s">
        <v>8439</v>
      </c>
      <c r="DAZ50" s="19" t="s">
        <v>8439</v>
      </c>
      <c r="DBA50" s="19" t="s">
        <v>8439</v>
      </c>
      <c r="DBB50" s="19" t="s">
        <v>8439</v>
      </c>
      <c r="DBC50" s="19" t="s">
        <v>8439</v>
      </c>
      <c r="DBD50" s="19" t="s">
        <v>8439</v>
      </c>
      <c r="DBE50" s="19" t="s">
        <v>8439</v>
      </c>
      <c r="DBF50" s="19" t="s">
        <v>8439</v>
      </c>
      <c r="DBG50" s="19" t="s">
        <v>8439</v>
      </c>
      <c r="DBH50" s="19" t="s">
        <v>8439</v>
      </c>
      <c r="DBI50" s="19" t="s">
        <v>8439</v>
      </c>
      <c r="DBJ50" s="19" t="s">
        <v>8439</v>
      </c>
      <c r="DBK50" s="19" t="s">
        <v>8439</v>
      </c>
      <c r="DBL50" s="19" t="s">
        <v>8439</v>
      </c>
      <c r="DBM50" s="19" t="s">
        <v>8439</v>
      </c>
      <c r="DBN50" s="19" t="s">
        <v>8439</v>
      </c>
      <c r="DBO50" s="19" t="s">
        <v>8439</v>
      </c>
      <c r="DBP50" s="19" t="s">
        <v>8439</v>
      </c>
      <c r="DBQ50" s="19" t="s">
        <v>8439</v>
      </c>
      <c r="DBR50" s="19" t="s">
        <v>8439</v>
      </c>
      <c r="DBS50" s="19" t="s">
        <v>8439</v>
      </c>
      <c r="DBT50" s="19" t="s">
        <v>8439</v>
      </c>
      <c r="DBU50" s="19" t="s">
        <v>8439</v>
      </c>
      <c r="DBV50" s="19" t="s">
        <v>8439</v>
      </c>
      <c r="DBW50" s="19" t="s">
        <v>8439</v>
      </c>
      <c r="DBX50" s="19" t="s">
        <v>8439</v>
      </c>
      <c r="DBY50" s="19" t="s">
        <v>8439</v>
      </c>
      <c r="DBZ50" s="19" t="s">
        <v>8439</v>
      </c>
      <c r="DCA50" s="19" t="s">
        <v>8439</v>
      </c>
      <c r="DCB50" s="19" t="s">
        <v>8439</v>
      </c>
      <c r="DCC50" s="19" t="s">
        <v>8439</v>
      </c>
      <c r="DCD50" s="19" t="s">
        <v>8439</v>
      </c>
      <c r="DCE50" s="19" t="s">
        <v>8439</v>
      </c>
      <c r="DCF50" s="19" t="s">
        <v>8439</v>
      </c>
      <c r="DCG50" s="19" t="s">
        <v>8439</v>
      </c>
      <c r="DCH50" s="19" t="s">
        <v>8439</v>
      </c>
      <c r="DCI50" s="19" t="s">
        <v>8439</v>
      </c>
      <c r="DCJ50" s="19" t="s">
        <v>8439</v>
      </c>
      <c r="DCK50" s="19" t="s">
        <v>8439</v>
      </c>
      <c r="DCL50" s="19" t="s">
        <v>8439</v>
      </c>
      <c r="DCM50" s="19" t="s">
        <v>8439</v>
      </c>
      <c r="DCN50" s="19" t="s">
        <v>8439</v>
      </c>
      <c r="DCO50" s="19" t="s">
        <v>8439</v>
      </c>
      <c r="DCP50" s="19" t="s">
        <v>8439</v>
      </c>
      <c r="DCQ50" s="19" t="s">
        <v>8439</v>
      </c>
      <c r="DCR50" s="19" t="s">
        <v>8439</v>
      </c>
      <c r="DCS50" s="19" t="s">
        <v>8439</v>
      </c>
      <c r="DCT50" s="19" t="s">
        <v>8439</v>
      </c>
      <c r="DCU50" s="19" t="s">
        <v>8439</v>
      </c>
      <c r="DCV50" s="19" t="s">
        <v>8439</v>
      </c>
      <c r="DCW50" s="19" t="s">
        <v>8439</v>
      </c>
      <c r="DCX50" s="19" t="s">
        <v>8439</v>
      </c>
      <c r="DCY50" s="19" t="s">
        <v>8439</v>
      </c>
      <c r="DCZ50" s="19" t="s">
        <v>8439</v>
      </c>
      <c r="DDA50" s="19" t="s">
        <v>8439</v>
      </c>
      <c r="DDB50" s="19" t="s">
        <v>8439</v>
      </c>
      <c r="DDC50" s="19" t="s">
        <v>8439</v>
      </c>
      <c r="DDD50" s="19" t="s">
        <v>8439</v>
      </c>
      <c r="DDE50" s="19" t="s">
        <v>8439</v>
      </c>
      <c r="DDF50" s="19" t="s">
        <v>8439</v>
      </c>
      <c r="DDG50" s="19" t="s">
        <v>8439</v>
      </c>
      <c r="DDH50" s="19" t="s">
        <v>8439</v>
      </c>
      <c r="DDI50" s="19" t="s">
        <v>8439</v>
      </c>
      <c r="DDJ50" s="19" t="s">
        <v>8439</v>
      </c>
      <c r="DDK50" s="19" t="s">
        <v>8439</v>
      </c>
      <c r="DDL50" s="19" t="s">
        <v>8439</v>
      </c>
      <c r="DDM50" s="19" t="s">
        <v>8439</v>
      </c>
      <c r="DDN50" s="19" t="s">
        <v>8439</v>
      </c>
      <c r="DDO50" s="19" t="s">
        <v>8439</v>
      </c>
      <c r="DDP50" s="19" t="s">
        <v>8439</v>
      </c>
      <c r="DDQ50" s="19" t="s">
        <v>8439</v>
      </c>
      <c r="DDR50" s="19" t="s">
        <v>8439</v>
      </c>
      <c r="DDS50" s="19" t="s">
        <v>8439</v>
      </c>
      <c r="DDT50" s="19" t="s">
        <v>8439</v>
      </c>
      <c r="DDU50" s="19" t="s">
        <v>8439</v>
      </c>
      <c r="DDV50" s="19" t="s">
        <v>8439</v>
      </c>
      <c r="DDW50" s="19" t="s">
        <v>8439</v>
      </c>
      <c r="DDX50" s="19" t="s">
        <v>8439</v>
      </c>
      <c r="DDY50" s="19" t="s">
        <v>8439</v>
      </c>
      <c r="DDZ50" s="19" t="s">
        <v>8439</v>
      </c>
      <c r="DEA50" s="19" t="s">
        <v>8439</v>
      </c>
      <c r="DEB50" s="19" t="s">
        <v>8439</v>
      </c>
      <c r="DEC50" s="19" t="s">
        <v>8439</v>
      </c>
      <c r="DED50" s="19" t="s">
        <v>8439</v>
      </c>
      <c r="DEE50" s="19" t="s">
        <v>8439</v>
      </c>
      <c r="DEF50" s="19" t="s">
        <v>8439</v>
      </c>
      <c r="DEG50" s="19" t="s">
        <v>8439</v>
      </c>
      <c r="DEH50" s="19" t="s">
        <v>8439</v>
      </c>
      <c r="DEI50" s="19" t="s">
        <v>8439</v>
      </c>
      <c r="DEJ50" s="19" t="s">
        <v>8439</v>
      </c>
      <c r="DEK50" s="19" t="s">
        <v>8439</v>
      </c>
      <c r="DEL50" s="19" t="s">
        <v>8439</v>
      </c>
      <c r="DEM50" s="19" t="s">
        <v>8439</v>
      </c>
      <c r="DEN50" s="19" t="s">
        <v>8439</v>
      </c>
      <c r="DEO50" s="19" t="s">
        <v>8439</v>
      </c>
      <c r="DEP50" s="19" t="s">
        <v>8439</v>
      </c>
      <c r="DEQ50" s="19" t="s">
        <v>8439</v>
      </c>
      <c r="DER50" s="19" t="s">
        <v>8439</v>
      </c>
      <c r="DES50" s="19" t="s">
        <v>8439</v>
      </c>
      <c r="DET50" s="19" t="s">
        <v>8439</v>
      </c>
      <c r="DEU50" s="19" t="s">
        <v>8439</v>
      </c>
      <c r="DEV50" s="19" t="s">
        <v>8439</v>
      </c>
      <c r="DEW50" s="19" t="s">
        <v>8439</v>
      </c>
      <c r="DEX50" s="19" t="s">
        <v>8439</v>
      </c>
      <c r="DEY50" s="19" t="s">
        <v>8439</v>
      </c>
      <c r="DEZ50" s="19" t="s">
        <v>8439</v>
      </c>
      <c r="DFA50" s="19" t="s">
        <v>8439</v>
      </c>
      <c r="DFB50" s="19" t="s">
        <v>8439</v>
      </c>
      <c r="DFC50" s="19" t="s">
        <v>8439</v>
      </c>
      <c r="DFD50" s="19" t="s">
        <v>8439</v>
      </c>
      <c r="DFE50" s="19" t="s">
        <v>8439</v>
      </c>
      <c r="DFF50" s="19" t="s">
        <v>8439</v>
      </c>
      <c r="DFG50" s="19" t="s">
        <v>8439</v>
      </c>
      <c r="DFH50" s="19" t="s">
        <v>8439</v>
      </c>
      <c r="DFI50" s="19" t="s">
        <v>8439</v>
      </c>
      <c r="DFJ50" s="19" t="s">
        <v>8439</v>
      </c>
      <c r="DFK50" s="19" t="s">
        <v>8439</v>
      </c>
      <c r="DFL50" s="19" t="s">
        <v>8439</v>
      </c>
      <c r="DFM50" s="19" t="s">
        <v>8439</v>
      </c>
      <c r="DFN50" s="19" t="s">
        <v>8439</v>
      </c>
      <c r="DFO50" s="19" t="s">
        <v>8439</v>
      </c>
      <c r="DFP50" s="19" t="s">
        <v>8439</v>
      </c>
      <c r="DFQ50" s="19" t="s">
        <v>8439</v>
      </c>
      <c r="DFR50" s="19" t="s">
        <v>8439</v>
      </c>
      <c r="DFS50" s="19" t="s">
        <v>8439</v>
      </c>
      <c r="DFT50" s="19" t="s">
        <v>8439</v>
      </c>
      <c r="DFU50" s="19" t="s">
        <v>8439</v>
      </c>
      <c r="DFV50" s="19" t="s">
        <v>8439</v>
      </c>
      <c r="DFW50" s="19" t="s">
        <v>8439</v>
      </c>
      <c r="DFX50" s="19" t="s">
        <v>8439</v>
      </c>
      <c r="DFY50" s="19" t="s">
        <v>8439</v>
      </c>
      <c r="DFZ50" s="19" t="s">
        <v>8439</v>
      </c>
      <c r="DGA50" s="19" t="s">
        <v>8439</v>
      </c>
      <c r="DGB50" s="19" t="s">
        <v>8439</v>
      </c>
      <c r="DGC50" s="19" t="s">
        <v>8439</v>
      </c>
      <c r="DGD50" s="19" t="s">
        <v>8439</v>
      </c>
      <c r="DGE50" s="19" t="s">
        <v>8439</v>
      </c>
      <c r="DGF50" s="19" t="s">
        <v>8439</v>
      </c>
      <c r="DGG50" s="19" t="s">
        <v>8439</v>
      </c>
      <c r="DGH50" s="19" t="s">
        <v>8439</v>
      </c>
      <c r="DGI50" s="19" t="s">
        <v>8439</v>
      </c>
      <c r="DGJ50" s="19" t="s">
        <v>8439</v>
      </c>
      <c r="DGK50" s="19" t="s">
        <v>8439</v>
      </c>
      <c r="DGL50" s="19" t="s">
        <v>8439</v>
      </c>
      <c r="DGM50" s="19" t="s">
        <v>8439</v>
      </c>
      <c r="DGN50" s="19" t="s">
        <v>8439</v>
      </c>
      <c r="DGO50" s="19" t="s">
        <v>8439</v>
      </c>
      <c r="DGP50" s="19" t="s">
        <v>8439</v>
      </c>
      <c r="DGQ50" s="19" t="s">
        <v>8439</v>
      </c>
      <c r="DGR50" s="19" t="s">
        <v>8439</v>
      </c>
      <c r="DGS50" s="19" t="s">
        <v>8439</v>
      </c>
      <c r="DGT50" s="19" t="s">
        <v>8439</v>
      </c>
      <c r="DGU50" s="19" t="s">
        <v>8439</v>
      </c>
      <c r="DGV50" s="19" t="s">
        <v>8439</v>
      </c>
      <c r="DGW50" s="19" t="s">
        <v>8439</v>
      </c>
      <c r="DGX50" s="19" t="s">
        <v>8439</v>
      </c>
      <c r="DGY50" s="19" t="s">
        <v>8439</v>
      </c>
      <c r="DGZ50" s="19" t="s">
        <v>8439</v>
      </c>
      <c r="DHA50" s="19" t="s">
        <v>8439</v>
      </c>
      <c r="DHB50" s="19" t="s">
        <v>8439</v>
      </c>
      <c r="DHC50" s="19" t="s">
        <v>8439</v>
      </c>
      <c r="DHD50" s="19" t="s">
        <v>8439</v>
      </c>
      <c r="DHE50" s="19" t="s">
        <v>8439</v>
      </c>
      <c r="DHF50" s="19" t="s">
        <v>8439</v>
      </c>
      <c r="DHG50" s="19" t="s">
        <v>8439</v>
      </c>
      <c r="DHH50" s="19" t="s">
        <v>8439</v>
      </c>
      <c r="DHI50" s="19" t="s">
        <v>8439</v>
      </c>
      <c r="DHJ50" s="19" t="s">
        <v>8439</v>
      </c>
      <c r="DHK50" s="19" t="s">
        <v>8439</v>
      </c>
      <c r="DHL50" s="19" t="s">
        <v>8439</v>
      </c>
      <c r="DHM50" s="19" t="s">
        <v>8439</v>
      </c>
      <c r="DHN50" s="19" t="s">
        <v>8439</v>
      </c>
      <c r="DHO50" s="19" t="s">
        <v>8439</v>
      </c>
      <c r="DHP50" s="19" t="s">
        <v>8439</v>
      </c>
      <c r="DHQ50" s="19" t="s">
        <v>8439</v>
      </c>
      <c r="DHR50" s="19" t="s">
        <v>8439</v>
      </c>
      <c r="DHS50" s="19" t="s">
        <v>8439</v>
      </c>
      <c r="DHT50" s="19" t="s">
        <v>8439</v>
      </c>
      <c r="DHU50" s="19" t="s">
        <v>8439</v>
      </c>
      <c r="DHV50" s="19" t="s">
        <v>8439</v>
      </c>
      <c r="DHW50" s="19" t="s">
        <v>8439</v>
      </c>
      <c r="DHX50" s="19" t="s">
        <v>8439</v>
      </c>
      <c r="DHY50" s="19" t="s">
        <v>8439</v>
      </c>
      <c r="DHZ50" s="19" t="s">
        <v>8439</v>
      </c>
      <c r="DIA50" s="19" t="s">
        <v>8439</v>
      </c>
      <c r="DIB50" s="19" t="s">
        <v>8439</v>
      </c>
      <c r="DIC50" s="19" t="s">
        <v>8439</v>
      </c>
      <c r="DID50" s="19" t="s">
        <v>8439</v>
      </c>
      <c r="DIE50" s="19" t="s">
        <v>8439</v>
      </c>
      <c r="DIF50" s="19" t="s">
        <v>8439</v>
      </c>
      <c r="DIG50" s="19" t="s">
        <v>8439</v>
      </c>
      <c r="DIH50" s="19" t="s">
        <v>8439</v>
      </c>
      <c r="DII50" s="19" t="s">
        <v>8439</v>
      </c>
      <c r="DIJ50" s="19" t="s">
        <v>8439</v>
      </c>
      <c r="DIK50" s="19" t="s">
        <v>8439</v>
      </c>
      <c r="DIL50" s="19" t="s">
        <v>8439</v>
      </c>
      <c r="DIM50" s="19" t="s">
        <v>8439</v>
      </c>
      <c r="DIN50" s="19" t="s">
        <v>8439</v>
      </c>
      <c r="DIO50" s="19" t="s">
        <v>8439</v>
      </c>
      <c r="DIP50" s="19" t="s">
        <v>8439</v>
      </c>
      <c r="DIQ50" s="19" t="s">
        <v>8439</v>
      </c>
      <c r="DIR50" s="19" t="s">
        <v>8439</v>
      </c>
      <c r="DIS50" s="19" t="s">
        <v>8439</v>
      </c>
      <c r="DIT50" s="19" t="s">
        <v>8439</v>
      </c>
      <c r="DIU50" s="19" t="s">
        <v>8439</v>
      </c>
      <c r="DIV50" s="19" t="s">
        <v>8439</v>
      </c>
      <c r="DIW50" s="19" t="s">
        <v>8439</v>
      </c>
      <c r="DIX50" s="19" t="s">
        <v>8439</v>
      </c>
      <c r="DIY50" s="19" t="s">
        <v>8439</v>
      </c>
      <c r="DIZ50" s="19" t="s">
        <v>8439</v>
      </c>
      <c r="DJA50" s="19" t="s">
        <v>8439</v>
      </c>
      <c r="DJB50" s="19" t="s">
        <v>8439</v>
      </c>
      <c r="DJC50" s="19" t="s">
        <v>8439</v>
      </c>
      <c r="DJD50" s="19" t="s">
        <v>8439</v>
      </c>
      <c r="DJE50" s="19" t="s">
        <v>8439</v>
      </c>
      <c r="DJF50" s="19" t="s">
        <v>8439</v>
      </c>
      <c r="DJG50" s="19" t="s">
        <v>8439</v>
      </c>
      <c r="DJH50" s="19" t="s">
        <v>8439</v>
      </c>
      <c r="DJI50" s="19" t="s">
        <v>8439</v>
      </c>
      <c r="DJJ50" s="19" t="s">
        <v>8439</v>
      </c>
      <c r="DJK50" s="19" t="s">
        <v>8439</v>
      </c>
      <c r="DJL50" s="19" t="s">
        <v>8439</v>
      </c>
      <c r="DJM50" s="19" t="s">
        <v>8439</v>
      </c>
      <c r="DJN50" s="19" t="s">
        <v>8439</v>
      </c>
      <c r="DJO50" s="19" t="s">
        <v>8439</v>
      </c>
      <c r="DJP50" s="19" t="s">
        <v>8439</v>
      </c>
      <c r="DJQ50" s="19" t="s">
        <v>8439</v>
      </c>
      <c r="DJR50" s="19" t="s">
        <v>8439</v>
      </c>
      <c r="DJS50" s="19" t="s">
        <v>8439</v>
      </c>
      <c r="DJT50" s="19" t="s">
        <v>8439</v>
      </c>
      <c r="DJU50" s="19" t="s">
        <v>8439</v>
      </c>
      <c r="DJV50" s="19" t="s">
        <v>8439</v>
      </c>
      <c r="DJW50" s="19" t="s">
        <v>8439</v>
      </c>
      <c r="DJX50" s="19" t="s">
        <v>8439</v>
      </c>
      <c r="DJY50" s="19" t="s">
        <v>8439</v>
      </c>
      <c r="DJZ50" s="19" t="s">
        <v>8439</v>
      </c>
      <c r="DKA50" s="19" t="s">
        <v>8439</v>
      </c>
      <c r="DKB50" s="19" t="s">
        <v>8439</v>
      </c>
      <c r="DKC50" s="19" t="s">
        <v>8439</v>
      </c>
      <c r="DKD50" s="19" t="s">
        <v>8439</v>
      </c>
      <c r="DKE50" s="19" t="s">
        <v>8439</v>
      </c>
      <c r="DKF50" s="19" t="s">
        <v>8439</v>
      </c>
      <c r="DKG50" s="19" t="s">
        <v>8439</v>
      </c>
      <c r="DKH50" s="19" t="s">
        <v>8439</v>
      </c>
      <c r="DKI50" s="19" t="s">
        <v>8439</v>
      </c>
      <c r="DKJ50" s="19" t="s">
        <v>8439</v>
      </c>
      <c r="DKK50" s="19" t="s">
        <v>8439</v>
      </c>
      <c r="DKL50" s="19" t="s">
        <v>8439</v>
      </c>
      <c r="DKM50" s="19" t="s">
        <v>8439</v>
      </c>
      <c r="DKN50" s="19" t="s">
        <v>8439</v>
      </c>
      <c r="DKO50" s="19" t="s">
        <v>8439</v>
      </c>
      <c r="DKP50" s="19" t="s">
        <v>8439</v>
      </c>
      <c r="DKQ50" s="19" t="s">
        <v>8439</v>
      </c>
      <c r="DKR50" s="19" t="s">
        <v>8439</v>
      </c>
      <c r="DKS50" s="19" t="s">
        <v>8439</v>
      </c>
      <c r="DKT50" s="19" t="s">
        <v>8439</v>
      </c>
      <c r="DKU50" s="19" t="s">
        <v>8439</v>
      </c>
      <c r="DKV50" s="19" t="s">
        <v>8439</v>
      </c>
      <c r="DKW50" s="19" t="s">
        <v>8439</v>
      </c>
      <c r="DKX50" s="19" t="s">
        <v>8439</v>
      </c>
      <c r="DKY50" s="19" t="s">
        <v>8439</v>
      </c>
      <c r="DKZ50" s="19" t="s">
        <v>8439</v>
      </c>
      <c r="DLA50" s="19" t="s">
        <v>8439</v>
      </c>
      <c r="DLB50" s="19" t="s">
        <v>8439</v>
      </c>
      <c r="DLC50" s="19" t="s">
        <v>8439</v>
      </c>
      <c r="DLD50" s="19" t="s">
        <v>8439</v>
      </c>
      <c r="DLE50" s="19" t="s">
        <v>8439</v>
      </c>
      <c r="DLF50" s="19" t="s">
        <v>8439</v>
      </c>
      <c r="DLG50" s="19" t="s">
        <v>8439</v>
      </c>
      <c r="DLH50" s="19" t="s">
        <v>8439</v>
      </c>
      <c r="DLI50" s="19" t="s">
        <v>8439</v>
      </c>
      <c r="DLJ50" s="19" t="s">
        <v>8439</v>
      </c>
      <c r="DLK50" s="19" t="s">
        <v>8439</v>
      </c>
      <c r="DLL50" s="19" t="s">
        <v>8439</v>
      </c>
      <c r="DLM50" s="19" t="s">
        <v>8439</v>
      </c>
      <c r="DLN50" s="19" t="s">
        <v>8439</v>
      </c>
      <c r="DLO50" s="19" t="s">
        <v>8439</v>
      </c>
      <c r="DLP50" s="19" t="s">
        <v>8439</v>
      </c>
      <c r="DLQ50" s="19" t="s">
        <v>8439</v>
      </c>
      <c r="DLR50" s="19" t="s">
        <v>8439</v>
      </c>
      <c r="DLS50" s="19" t="s">
        <v>8439</v>
      </c>
      <c r="DLT50" s="19" t="s">
        <v>8439</v>
      </c>
      <c r="DLU50" s="19" t="s">
        <v>8439</v>
      </c>
      <c r="DLV50" s="19" t="s">
        <v>8439</v>
      </c>
      <c r="DLW50" s="19" t="s">
        <v>8439</v>
      </c>
      <c r="DLX50" s="19" t="s">
        <v>8439</v>
      </c>
      <c r="DLY50" s="19" t="s">
        <v>8439</v>
      </c>
      <c r="DLZ50" s="19" t="s">
        <v>8439</v>
      </c>
      <c r="DMA50" s="19" t="s">
        <v>8439</v>
      </c>
      <c r="DMB50" s="19" t="s">
        <v>8439</v>
      </c>
      <c r="DMC50" s="19" t="s">
        <v>8439</v>
      </c>
      <c r="DMD50" s="19" t="s">
        <v>8439</v>
      </c>
      <c r="DME50" s="19" t="s">
        <v>8439</v>
      </c>
      <c r="DMF50" s="19" t="s">
        <v>8439</v>
      </c>
      <c r="DMG50" s="19" t="s">
        <v>8439</v>
      </c>
      <c r="DMH50" s="19" t="s">
        <v>8439</v>
      </c>
      <c r="DMI50" s="19" t="s">
        <v>8439</v>
      </c>
      <c r="DMJ50" s="19" t="s">
        <v>8439</v>
      </c>
      <c r="DMK50" s="19" t="s">
        <v>8439</v>
      </c>
      <c r="DML50" s="19" t="s">
        <v>8439</v>
      </c>
      <c r="DMM50" s="19" t="s">
        <v>8439</v>
      </c>
      <c r="DMN50" s="19" t="s">
        <v>8439</v>
      </c>
      <c r="DMO50" s="19" t="s">
        <v>8439</v>
      </c>
      <c r="DMP50" s="19" t="s">
        <v>8439</v>
      </c>
      <c r="DMQ50" s="19" t="s">
        <v>8439</v>
      </c>
      <c r="DMR50" s="19" t="s">
        <v>8439</v>
      </c>
      <c r="DMS50" s="19" t="s">
        <v>8439</v>
      </c>
      <c r="DMT50" s="19" t="s">
        <v>8439</v>
      </c>
      <c r="DMU50" s="19" t="s">
        <v>8439</v>
      </c>
      <c r="DMV50" s="19" t="s">
        <v>8439</v>
      </c>
      <c r="DMW50" s="19" t="s">
        <v>8439</v>
      </c>
      <c r="DMX50" s="19" t="s">
        <v>8439</v>
      </c>
      <c r="DMY50" s="19" t="s">
        <v>8439</v>
      </c>
      <c r="DMZ50" s="19" t="s">
        <v>8439</v>
      </c>
      <c r="DNA50" s="19" t="s">
        <v>8439</v>
      </c>
      <c r="DNB50" s="19" t="s">
        <v>8439</v>
      </c>
      <c r="DNC50" s="19" t="s">
        <v>8439</v>
      </c>
      <c r="DND50" s="19" t="s">
        <v>8439</v>
      </c>
      <c r="DNE50" s="19" t="s">
        <v>8439</v>
      </c>
      <c r="DNF50" s="19" t="s">
        <v>8439</v>
      </c>
      <c r="DNG50" s="19" t="s">
        <v>8439</v>
      </c>
      <c r="DNH50" s="19" t="s">
        <v>8439</v>
      </c>
      <c r="DNI50" s="19" t="s">
        <v>8439</v>
      </c>
      <c r="DNJ50" s="19" t="s">
        <v>8439</v>
      </c>
      <c r="DNK50" s="19" t="s">
        <v>8439</v>
      </c>
      <c r="DNL50" s="19" t="s">
        <v>8439</v>
      </c>
      <c r="DNM50" s="19" t="s">
        <v>8439</v>
      </c>
      <c r="DNN50" s="19" t="s">
        <v>8439</v>
      </c>
      <c r="DNO50" s="19" t="s">
        <v>8439</v>
      </c>
      <c r="DNP50" s="19" t="s">
        <v>8439</v>
      </c>
      <c r="DNQ50" s="19" t="s">
        <v>8439</v>
      </c>
      <c r="DNR50" s="19" t="s">
        <v>8439</v>
      </c>
      <c r="DNS50" s="19" t="s">
        <v>8439</v>
      </c>
      <c r="DNT50" s="19" t="s">
        <v>8439</v>
      </c>
      <c r="DNU50" s="19" t="s">
        <v>8439</v>
      </c>
      <c r="DNV50" s="19" t="s">
        <v>8439</v>
      </c>
      <c r="DNW50" s="19" t="s">
        <v>8439</v>
      </c>
      <c r="DNX50" s="19" t="s">
        <v>8439</v>
      </c>
      <c r="DNY50" s="19" t="s">
        <v>8439</v>
      </c>
      <c r="DNZ50" s="19" t="s">
        <v>8439</v>
      </c>
      <c r="DOA50" s="19" t="s">
        <v>8439</v>
      </c>
      <c r="DOB50" s="19" t="s">
        <v>8439</v>
      </c>
      <c r="DOC50" s="19" t="s">
        <v>8439</v>
      </c>
      <c r="DOD50" s="19" t="s">
        <v>8439</v>
      </c>
      <c r="DOE50" s="19" t="s">
        <v>8439</v>
      </c>
      <c r="DOF50" s="19" t="s">
        <v>8439</v>
      </c>
      <c r="DOG50" s="19" t="s">
        <v>8439</v>
      </c>
      <c r="DOH50" s="19" t="s">
        <v>8439</v>
      </c>
      <c r="DOI50" s="19" t="s">
        <v>8439</v>
      </c>
      <c r="DOJ50" s="19" t="s">
        <v>8439</v>
      </c>
      <c r="DOK50" s="19" t="s">
        <v>8439</v>
      </c>
      <c r="DOL50" s="19" t="s">
        <v>8439</v>
      </c>
      <c r="DOM50" s="19" t="s">
        <v>8439</v>
      </c>
      <c r="DON50" s="19" t="s">
        <v>8439</v>
      </c>
      <c r="DOO50" s="19" t="s">
        <v>8439</v>
      </c>
      <c r="DOP50" s="19" t="s">
        <v>8439</v>
      </c>
      <c r="DOQ50" s="19" t="s">
        <v>8439</v>
      </c>
      <c r="DOR50" s="19" t="s">
        <v>8439</v>
      </c>
      <c r="DOS50" s="19" t="s">
        <v>8439</v>
      </c>
      <c r="DOT50" s="19" t="s">
        <v>8439</v>
      </c>
      <c r="DOU50" s="19" t="s">
        <v>8439</v>
      </c>
      <c r="DOV50" s="19" t="s">
        <v>8439</v>
      </c>
      <c r="DOW50" s="19" t="s">
        <v>8439</v>
      </c>
      <c r="DOX50" s="19" t="s">
        <v>8439</v>
      </c>
      <c r="DOY50" s="19" t="s">
        <v>8439</v>
      </c>
      <c r="DOZ50" s="19" t="s">
        <v>8439</v>
      </c>
      <c r="DPA50" s="19" t="s">
        <v>8439</v>
      </c>
      <c r="DPB50" s="19" t="s">
        <v>8439</v>
      </c>
      <c r="DPC50" s="19" t="s">
        <v>8439</v>
      </c>
      <c r="DPD50" s="19" t="s">
        <v>8439</v>
      </c>
      <c r="DPE50" s="19" t="s">
        <v>8439</v>
      </c>
      <c r="DPF50" s="19" t="s">
        <v>8439</v>
      </c>
      <c r="DPG50" s="19" t="s">
        <v>8439</v>
      </c>
      <c r="DPH50" s="19" t="s">
        <v>8439</v>
      </c>
      <c r="DPI50" s="19" t="s">
        <v>8439</v>
      </c>
      <c r="DPJ50" s="19" t="s">
        <v>8439</v>
      </c>
      <c r="DPK50" s="19" t="s">
        <v>8439</v>
      </c>
      <c r="DPL50" s="19" t="s">
        <v>8439</v>
      </c>
      <c r="DPM50" s="19" t="s">
        <v>8439</v>
      </c>
      <c r="DPN50" s="19" t="s">
        <v>8439</v>
      </c>
      <c r="DPO50" s="19" t="s">
        <v>8439</v>
      </c>
      <c r="DPP50" s="19" t="s">
        <v>8439</v>
      </c>
      <c r="DPQ50" s="19" t="s">
        <v>8439</v>
      </c>
      <c r="DPR50" s="19" t="s">
        <v>8439</v>
      </c>
      <c r="DPS50" s="19" t="s">
        <v>8439</v>
      </c>
      <c r="DPT50" s="19" t="s">
        <v>8439</v>
      </c>
      <c r="DPU50" s="19" t="s">
        <v>8439</v>
      </c>
      <c r="DPV50" s="19" t="s">
        <v>8439</v>
      </c>
      <c r="DPW50" s="19" t="s">
        <v>8439</v>
      </c>
      <c r="DPX50" s="19" t="s">
        <v>8439</v>
      </c>
      <c r="DPY50" s="19" t="s">
        <v>8439</v>
      </c>
      <c r="DPZ50" s="19" t="s">
        <v>8439</v>
      </c>
      <c r="DQA50" s="19" t="s">
        <v>8439</v>
      </c>
      <c r="DQB50" s="19" t="s">
        <v>8439</v>
      </c>
      <c r="DQC50" s="19" t="s">
        <v>8439</v>
      </c>
      <c r="DQD50" s="19" t="s">
        <v>8439</v>
      </c>
      <c r="DQE50" s="19" t="s">
        <v>8439</v>
      </c>
      <c r="DQF50" s="19" t="s">
        <v>8439</v>
      </c>
      <c r="DQG50" s="19" t="s">
        <v>8439</v>
      </c>
      <c r="DQH50" s="19" t="s">
        <v>8439</v>
      </c>
      <c r="DQI50" s="19" t="s">
        <v>8439</v>
      </c>
      <c r="DQJ50" s="19" t="s">
        <v>8439</v>
      </c>
      <c r="DQK50" s="19" t="s">
        <v>8439</v>
      </c>
      <c r="DQL50" s="19" t="s">
        <v>8439</v>
      </c>
      <c r="DQM50" s="19" t="s">
        <v>8439</v>
      </c>
      <c r="DQN50" s="19" t="s">
        <v>8439</v>
      </c>
      <c r="DQO50" s="19" t="s">
        <v>8439</v>
      </c>
      <c r="DQP50" s="19" t="s">
        <v>8439</v>
      </c>
      <c r="DQQ50" s="19" t="s">
        <v>8439</v>
      </c>
      <c r="DQR50" s="19" t="s">
        <v>8439</v>
      </c>
      <c r="DQS50" s="19" t="s">
        <v>8439</v>
      </c>
      <c r="DQT50" s="19" t="s">
        <v>8439</v>
      </c>
      <c r="DQU50" s="19" t="s">
        <v>8439</v>
      </c>
      <c r="DQV50" s="19" t="s">
        <v>8439</v>
      </c>
      <c r="DQW50" s="19" t="s">
        <v>8439</v>
      </c>
      <c r="DQX50" s="19" t="s">
        <v>8439</v>
      </c>
      <c r="DQY50" s="19" t="s">
        <v>8439</v>
      </c>
      <c r="DQZ50" s="19" t="s">
        <v>8439</v>
      </c>
      <c r="DRA50" s="19" t="s">
        <v>8439</v>
      </c>
      <c r="DRB50" s="19" t="s">
        <v>8439</v>
      </c>
      <c r="DRC50" s="19" t="s">
        <v>8439</v>
      </c>
      <c r="DRD50" s="19" t="s">
        <v>8439</v>
      </c>
      <c r="DRE50" s="19" t="s">
        <v>8439</v>
      </c>
      <c r="DRF50" s="19" t="s">
        <v>8439</v>
      </c>
      <c r="DRG50" s="19" t="s">
        <v>8439</v>
      </c>
      <c r="DRH50" s="19" t="s">
        <v>8439</v>
      </c>
      <c r="DRI50" s="19" t="s">
        <v>8439</v>
      </c>
      <c r="DRJ50" s="19" t="s">
        <v>8439</v>
      </c>
      <c r="DRK50" s="19" t="s">
        <v>8439</v>
      </c>
      <c r="DRL50" s="19" t="s">
        <v>8439</v>
      </c>
      <c r="DRM50" s="19" t="s">
        <v>8439</v>
      </c>
      <c r="DRN50" s="19" t="s">
        <v>8439</v>
      </c>
      <c r="DRO50" s="19" t="s">
        <v>8439</v>
      </c>
      <c r="DRP50" s="19" t="s">
        <v>8439</v>
      </c>
      <c r="DRQ50" s="19" t="s">
        <v>8439</v>
      </c>
      <c r="DRR50" s="19" t="s">
        <v>8439</v>
      </c>
      <c r="DRS50" s="19" t="s">
        <v>8439</v>
      </c>
      <c r="DRT50" s="19" t="s">
        <v>8439</v>
      </c>
      <c r="DRU50" s="19" t="s">
        <v>8439</v>
      </c>
      <c r="DRV50" s="19" t="s">
        <v>8439</v>
      </c>
      <c r="DRW50" s="19" t="s">
        <v>8439</v>
      </c>
      <c r="DRX50" s="19" t="s">
        <v>8439</v>
      </c>
      <c r="DRY50" s="19" t="s">
        <v>8439</v>
      </c>
      <c r="DRZ50" s="19" t="s">
        <v>8439</v>
      </c>
      <c r="DSA50" s="19" t="s">
        <v>8439</v>
      </c>
      <c r="DSB50" s="19" t="s">
        <v>8439</v>
      </c>
      <c r="DSC50" s="19" t="s">
        <v>8439</v>
      </c>
      <c r="DSD50" s="19" t="s">
        <v>8439</v>
      </c>
      <c r="DSE50" s="19" t="s">
        <v>8439</v>
      </c>
      <c r="DSF50" s="19" t="s">
        <v>8439</v>
      </c>
      <c r="DSG50" s="19" t="s">
        <v>8439</v>
      </c>
      <c r="DSH50" s="19" t="s">
        <v>8439</v>
      </c>
      <c r="DSI50" s="19" t="s">
        <v>8439</v>
      </c>
      <c r="DSJ50" s="19" t="s">
        <v>8439</v>
      </c>
      <c r="DSK50" s="19" t="s">
        <v>8439</v>
      </c>
      <c r="DSL50" s="19" t="s">
        <v>8439</v>
      </c>
      <c r="DSM50" s="19" t="s">
        <v>8439</v>
      </c>
      <c r="DSN50" s="19" t="s">
        <v>8439</v>
      </c>
      <c r="DSO50" s="19" t="s">
        <v>8439</v>
      </c>
      <c r="DSP50" s="19" t="s">
        <v>8439</v>
      </c>
      <c r="DSQ50" s="19" t="s">
        <v>8439</v>
      </c>
      <c r="DSR50" s="19" t="s">
        <v>8439</v>
      </c>
      <c r="DSS50" s="19" t="s">
        <v>8439</v>
      </c>
      <c r="DST50" s="19" t="s">
        <v>8439</v>
      </c>
      <c r="DSU50" s="19" t="s">
        <v>8439</v>
      </c>
      <c r="DSV50" s="19" t="s">
        <v>8439</v>
      </c>
      <c r="DSW50" s="19" t="s">
        <v>8439</v>
      </c>
      <c r="DSX50" s="19" t="s">
        <v>8439</v>
      </c>
      <c r="DSY50" s="19" t="s">
        <v>8439</v>
      </c>
      <c r="DSZ50" s="19" t="s">
        <v>8439</v>
      </c>
      <c r="DTA50" s="19" t="s">
        <v>8439</v>
      </c>
      <c r="DTB50" s="19" t="s">
        <v>8439</v>
      </c>
      <c r="DTC50" s="19" t="s">
        <v>8439</v>
      </c>
      <c r="DTD50" s="19" t="s">
        <v>8439</v>
      </c>
      <c r="DTE50" s="19" t="s">
        <v>8439</v>
      </c>
      <c r="DTF50" s="19" t="s">
        <v>8439</v>
      </c>
      <c r="DTG50" s="19" t="s">
        <v>8439</v>
      </c>
      <c r="DTH50" s="19" t="s">
        <v>8439</v>
      </c>
      <c r="DTI50" s="19" t="s">
        <v>8439</v>
      </c>
      <c r="DTJ50" s="19" t="s">
        <v>8439</v>
      </c>
      <c r="DTK50" s="19" t="s">
        <v>8439</v>
      </c>
      <c r="DTL50" s="19" t="s">
        <v>8439</v>
      </c>
      <c r="DTM50" s="19" t="s">
        <v>8439</v>
      </c>
      <c r="DTN50" s="19" t="s">
        <v>8439</v>
      </c>
      <c r="DTO50" s="19" t="s">
        <v>8439</v>
      </c>
      <c r="DTP50" s="19" t="s">
        <v>8439</v>
      </c>
      <c r="DTQ50" s="19" t="s">
        <v>8439</v>
      </c>
      <c r="DTR50" s="19" t="s">
        <v>8439</v>
      </c>
      <c r="DTS50" s="19" t="s">
        <v>8439</v>
      </c>
      <c r="DTT50" s="19" t="s">
        <v>8439</v>
      </c>
      <c r="DTU50" s="19" t="s">
        <v>8439</v>
      </c>
      <c r="DTV50" s="19" t="s">
        <v>8439</v>
      </c>
      <c r="DTW50" s="19" t="s">
        <v>8439</v>
      </c>
      <c r="DTX50" s="19" t="s">
        <v>8439</v>
      </c>
      <c r="DTY50" s="19" t="s">
        <v>8439</v>
      </c>
      <c r="DTZ50" s="19" t="s">
        <v>8439</v>
      </c>
      <c r="DUA50" s="19" t="s">
        <v>8439</v>
      </c>
      <c r="DUB50" s="19" t="s">
        <v>8439</v>
      </c>
      <c r="DUC50" s="19" t="s">
        <v>8439</v>
      </c>
      <c r="DUD50" s="19" t="s">
        <v>8439</v>
      </c>
      <c r="DUE50" s="19" t="s">
        <v>8439</v>
      </c>
      <c r="DUF50" s="19" t="s">
        <v>8439</v>
      </c>
      <c r="DUG50" s="19" t="s">
        <v>8439</v>
      </c>
      <c r="DUH50" s="19" t="s">
        <v>8439</v>
      </c>
      <c r="DUI50" s="19" t="s">
        <v>8439</v>
      </c>
      <c r="DUJ50" s="19" t="s">
        <v>8439</v>
      </c>
      <c r="DUK50" s="19" t="s">
        <v>8439</v>
      </c>
      <c r="DUL50" s="19" t="s">
        <v>8439</v>
      </c>
      <c r="DUM50" s="19" t="s">
        <v>8439</v>
      </c>
      <c r="DUN50" s="19" t="s">
        <v>8439</v>
      </c>
      <c r="DUO50" s="19" t="s">
        <v>8439</v>
      </c>
      <c r="DUP50" s="19" t="s">
        <v>8439</v>
      </c>
      <c r="DUQ50" s="19" t="s">
        <v>8439</v>
      </c>
      <c r="DUR50" s="19" t="s">
        <v>8439</v>
      </c>
      <c r="DUS50" s="19" t="s">
        <v>8439</v>
      </c>
      <c r="DUT50" s="19" t="s">
        <v>8439</v>
      </c>
      <c r="DUU50" s="19" t="s">
        <v>8439</v>
      </c>
      <c r="DUV50" s="19" t="s">
        <v>8439</v>
      </c>
      <c r="DUW50" s="19" t="s">
        <v>8439</v>
      </c>
      <c r="DUX50" s="19" t="s">
        <v>8439</v>
      </c>
      <c r="DUY50" s="19" t="s">
        <v>8439</v>
      </c>
      <c r="DUZ50" s="19" t="s">
        <v>8439</v>
      </c>
      <c r="DVA50" s="19" t="s">
        <v>8439</v>
      </c>
      <c r="DVB50" s="19" t="s">
        <v>8439</v>
      </c>
      <c r="DVC50" s="19" t="s">
        <v>8439</v>
      </c>
      <c r="DVD50" s="19" t="s">
        <v>8439</v>
      </c>
      <c r="DVE50" s="19" t="s">
        <v>8439</v>
      </c>
      <c r="DVF50" s="19" t="s">
        <v>8439</v>
      </c>
      <c r="DVG50" s="19" t="s">
        <v>8439</v>
      </c>
      <c r="DVH50" s="19" t="s">
        <v>8439</v>
      </c>
      <c r="DVI50" s="19" t="s">
        <v>8439</v>
      </c>
      <c r="DVJ50" s="19" t="s">
        <v>8439</v>
      </c>
      <c r="DVK50" s="19" t="s">
        <v>8439</v>
      </c>
      <c r="DVL50" s="19" t="s">
        <v>8439</v>
      </c>
      <c r="DVM50" s="19" t="s">
        <v>8439</v>
      </c>
      <c r="DVN50" s="19" t="s">
        <v>8439</v>
      </c>
      <c r="DVO50" s="19" t="s">
        <v>8439</v>
      </c>
      <c r="DVP50" s="19" t="s">
        <v>8439</v>
      </c>
      <c r="DVQ50" s="19" t="s">
        <v>8439</v>
      </c>
      <c r="DVR50" s="19" t="s">
        <v>8439</v>
      </c>
      <c r="DVS50" s="19" t="s">
        <v>8439</v>
      </c>
      <c r="DVT50" s="19" t="s">
        <v>8439</v>
      </c>
      <c r="DVU50" s="19" t="s">
        <v>8439</v>
      </c>
      <c r="DVV50" s="19" t="s">
        <v>8439</v>
      </c>
      <c r="DVW50" s="19" t="s">
        <v>8439</v>
      </c>
      <c r="DVX50" s="19" t="s">
        <v>8439</v>
      </c>
      <c r="DVY50" s="19" t="s">
        <v>8439</v>
      </c>
      <c r="DVZ50" s="19" t="s">
        <v>8439</v>
      </c>
      <c r="DWA50" s="19" t="s">
        <v>8439</v>
      </c>
      <c r="DWB50" s="19" t="s">
        <v>8439</v>
      </c>
      <c r="DWC50" s="19" t="s">
        <v>8439</v>
      </c>
      <c r="DWD50" s="19" t="s">
        <v>8439</v>
      </c>
      <c r="DWE50" s="19" t="s">
        <v>8439</v>
      </c>
      <c r="DWF50" s="19" t="s">
        <v>8439</v>
      </c>
      <c r="DWG50" s="19" t="s">
        <v>8439</v>
      </c>
      <c r="DWH50" s="19" t="s">
        <v>8439</v>
      </c>
      <c r="DWI50" s="19" t="s">
        <v>8439</v>
      </c>
      <c r="DWJ50" s="19" t="s">
        <v>8439</v>
      </c>
      <c r="DWK50" s="19" t="s">
        <v>8439</v>
      </c>
      <c r="DWL50" s="19" t="s">
        <v>8439</v>
      </c>
      <c r="DWM50" s="19" t="s">
        <v>8439</v>
      </c>
      <c r="DWN50" s="19" t="s">
        <v>8439</v>
      </c>
      <c r="DWO50" s="19" t="s">
        <v>8439</v>
      </c>
      <c r="DWP50" s="19" t="s">
        <v>8439</v>
      </c>
      <c r="DWQ50" s="19" t="s">
        <v>8439</v>
      </c>
      <c r="DWR50" s="19" t="s">
        <v>8439</v>
      </c>
      <c r="DWS50" s="19" t="s">
        <v>8439</v>
      </c>
      <c r="DWT50" s="19" t="s">
        <v>8439</v>
      </c>
      <c r="DWU50" s="19" t="s">
        <v>8439</v>
      </c>
      <c r="DWV50" s="19" t="s">
        <v>8439</v>
      </c>
      <c r="DWW50" s="19" t="s">
        <v>8439</v>
      </c>
      <c r="DWX50" s="19" t="s">
        <v>8439</v>
      </c>
      <c r="DWY50" s="19" t="s">
        <v>8439</v>
      </c>
      <c r="DWZ50" s="19" t="s">
        <v>8439</v>
      </c>
      <c r="DXA50" s="19" t="s">
        <v>8439</v>
      </c>
      <c r="DXB50" s="19" t="s">
        <v>8439</v>
      </c>
      <c r="DXC50" s="19" t="s">
        <v>8439</v>
      </c>
      <c r="DXD50" s="19" t="s">
        <v>8439</v>
      </c>
      <c r="DXE50" s="19" t="s">
        <v>8439</v>
      </c>
      <c r="DXF50" s="19" t="s">
        <v>8439</v>
      </c>
      <c r="DXG50" s="19" t="s">
        <v>8439</v>
      </c>
      <c r="DXH50" s="19" t="s">
        <v>8439</v>
      </c>
      <c r="DXI50" s="19" t="s">
        <v>8439</v>
      </c>
      <c r="DXJ50" s="19" t="s">
        <v>8439</v>
      </c>
      <c r="DXK50" s="19" t="s">
        <v>8439</v>
      </c>
      <c r="DXL50" s="19" t="s">
        <v>8439</v>
      </c>
      <c r="DXM50" s="19" t="s">
        <v>8439</v>
      </c>
      <c r="DXN50" s="19" t="s">
        <v>8439</v>
      </c>
      <c r="DXO50" s="19" t="s">
        <v>8439</v>
      </c>
      <c r="DXP50" s="19" t="s">
        <v>8439</v>
      </c>
      <c r="DXQ50" s="19" t="s">
        <v>8439</v>
      </c>
      <c r="DXR50" s="19" t="s">
        <v>8439</v>
      </c>
      <c r="DXS50" s="19" t="s">
        <v>8439</v>
      </c>
      <c r="DXT50" s="19" t="s">
        <v>8439</v>
      </c>
      <c r="DXU50" s="19" t="s">
        <v>8439</v>
      </c>
      <c r="DXV50" s="19" t="s">
        <v>8439</v>
      </c>
      <c r="DXW50" s="19" t="s">
        <v>8439</v>
      </c>
      <c r="DXX50" s="19" t="s">
        <v>8439</v>
      </c>
      <c r="DXY50" s="19" t="s">
        <v>8439</v>
      </c>
      <c r="DXZ50" s="19" t="s">
        <v>8439</v>
      </c>
      <c r="DYA50" s="19" t="s">
        <v>8439</v>
      </c>
      <c r="DYB50" s="19" t="s">
        <v>8439</v>
      </c>
      <c r="DYC50" s="19" t="s">
        <v>8439</v>
      </c>
      <c r="DYD50" s="19" t="s">
        <v>8439</v>
      </c>
      <c r="DYE50" s="19" t="s">
        <v>8439</v>
      </c>
      <c r="DYF50" s="19" t="s">
        <v>8439</v>
      </c>
      <c r="DYG50" s="19" t="s">
        <v>8439</v>
      </c>
      <c r="DYH50" s="19" t="s">
        <v>8439</v>
      </c>
      <c r="DYI50" s="19" t="s">
        <v>8439</v>
      </c>
      <c r="DYJ50" s="19" t="s">
        <v>8439</v>
      </c>
      <c r="DYK50" s="19" t="s">
        <v>8439</v>
      </c>
      <c r="DYL50" s="19" t="s">
        <v>8439</v>
      </c>
      <c r="DYM50" s="19" t="s">
        <v>8439</v>
      </c>
      <c r="DYN50" s="19" t="s">
        <v>8439</v>
      </c>
      <c r="DYO50" s="19" t="s">
        <v>8439</v>
      </c>
      <c r="DYP50" s="19" t="s">
        <v>8439</v>
      </c>
      <c r="DYQ50" s="19" t="s">
        <v>8439</v>
      </c>
      <c r="DYR50" s="19" t="s">
        <v>8439</v>
      </c>
      <c r="DYS50" s="19" t="s">
        <v>8439</v>
      </c>
      <c r="DYT50" s="19" t="s">
        <v>8439</v>
      </c>
      <c r="DYU50" s="19" t="s">
        <v>8439</v>
      </c>
      <c r="DYV50" s="19" t="s">
        <v>8439</v>
      </c>
      <c r="DYW50" s="19" t="s">
        <v>8439</v>
      </c>
      <c r="DYX50" s="19" t="s">
        <v>8439</v>
      </c>
      <c r="DYY50" s="19" t="s">
        <v>8439</v>
      </c>
      <c r="DYZ50" s="19" t="s">
        <v>8439</v>
      </c>
      <c r="DZA50" s="19" t="s">
        <v>8439</v>
      </c>
      <c r="DZB50" s="19" t="s">
        <v>8439</v>
      </c>
      <c r="DZC50" s="19" t="s">
        <v>8439</v>
      </c>
      <c r="DZD50" s="19" t="s">
        <v>8439</v>
      </c>
      <c r="DZE50" s="19" t="s">
        <v>8439</v>
      </c>
      <c r="DZF50" s="19" t="s">
        <v>8439</v>
      </c>
      <c r="DZG50" s="19" t="s">
        <v>8439</v>
      </c>
      <c r="DZH50" s="19" t="s">
        <v>8439</v>
      </c>
      <c r="DZI50" s="19" t="s">
        <v>8439</v>
      </c>
      <c r="DZJ50" s="19" t="s">
        <v>8439</v>
      </c>
      <c r="DZK50" s="19" t="s">
        <v>8439</v>
      </c>
      <c r="DZL50" s="19" t="s">
        <v>8439</v>
      </c>
      <c r="DZM50" s="19" t="s">
        <v>8439</v>
      </c>
      <c r="DZN50" s="19" t="s">
        <v>8439</v>
      </c>
      <c r="DZO50" s="19" t="s">
        <v>8439</v>
      </c>
      <c r="DZP50" s="19" t="s">
        <v>8439</v>
      </c>
      <c r="DZQ50" s="19" t="s">
        <v>8439</v>
      </c>
      <c r="DZR50" s="19" t="s">
        <v>8439</v>
      </c>
      <c r="DZS50" s="19" t="s">
        <v>8439</v>
      </c>
      <c r="DZT50" s="19" t="s">
        <v>8439</v>
      </c>
      <c r="DZU50" s="19" t="s">
        <v>8439</v>
      </c>
      <c r="DZV50" s="19" t="s">
        <v>8439</v>
      </c>
      <c r="DZW50" s="19" t="s">
        <v>8439</v>
      </c>
      <c r="DZX50" s="19" t="s">
        <v>8439</v>
      </c>
      <c r="DZY50" s="19" t="s">
        <v>8439</v>
      </c>
      <c r="DZZ50" s="19" t="s">
        <v>8439</v>
      </c>
      <c r="EAA50" s="19" t="s">
        <v>8439</v>
      </c>
      <c r="EAB50" s="19" t="s">
        <v>8439</v>
      </c>
      <c r="EAC50" s="19" t="s">
        <v>8439</v>
      </c>
      <c r="EAD50" s="19" t="s">
        <v>8439</v>
      </c>
      <c r="EAE50" s="19" t="s">
        <v>8439</v>
      </c>
      <c r="EAF50" s="19" t="s">
        <v>8439</v>
      </c>
      <c r="EAG50" s="19" t="s">
        <v>8439</v>
      </c>
      <c r="EAH50" s="19" t="s">
        <v>8439</v>
      </c>
      <c r="EAI50" s="19" t="s">
        <v>8439</v>
      </c>
      <c r="EAJ50" s="19" t="s">
        <v>8439</v>
      </c>
      <c r="EAK50" s="19" t="s">
        <v>8439</v>
      </c>
      <c r="EAL50" s="19" t="s">
        <v>8439</v>
      </c>
      <c r="EAM50" s="19" t="s">
        <v>8439</v>
      </c>
      <c r="EAN50" s="19" t="s">
        <v>8439</v>
      </c>
      <c r="EAO50" s="19" t="s">
        <v>8439</v>
      </c>
      <c r="EAP50" s="19" t="s">
        <v>8439</v>
      </c>
      <c r="EAQ50" s="19" t="s">
        <v>8439</v>
      </c>
      <c r="EAR50" s="19" t="s">
        <v>8439</v>
      </c>
      <c r="EAS50" s="19" t="s">
        <v>8439</v>
      </c>
      <c r="EAT50" s="19" t="s">
        <v>8439</v>
      </c>
      <c r="EAU50" s="19" t="s">
        <v>8439</v>
      </c>
      <c r="EAV50" s="19" t="s">
        <v>8439</v>
      </c>
      <c r="EAW50" s="19" t="s">
        <v>8439</v>
      </c>
      <c r="EAX50" s="19" t="s">
        <v>8439</v>
      </c>
      <c r="EAY50" s="19" t="s">
        <v>8439</v>
      </c>
      <c r="EAZ50" s="19" t="s">
        <v>8439</v>
      </c>
      <c r="EBA50" s="19" t="s">
        <v>8439</v>
      </c>
      <c r="EBB50" s="19" t="s">
        <v>8439</v>
      </c>
      <c r="EBC50" s="19" t="s">
        <v>8439</v>
      </c>
      <c r="EBD50" s="19" t="s">
        <v>8439</v>
      </c>
      <c r="EBE50" s="19" t="s">
        <v>8439</v>
      </c>
      <c r="EBF50" s="19" t="s">
        <v>8439</v>
      </c>
      <c r="EBG50" s="19" t="s">
        <v>8439</v>
      </c>
      <c r="EBH50" s="19" t="s">
        <v>8439</v>
      </c>
      <c r="EBI50" s="19" t="s">
        <v>8439</v>
      </c>
      <c r="EBJ50" s="19" t="s">
        <v>8439</v>
      </c>
      <c r="EBK50" s="19" t="s">
        <v>8439</v>
      </c>
      <c r="EBL50" s="19" t="s">
        <v>8439</v>
      </c>
      <c r="EBM50" s="19" t="s">
        <v>8439</v>
      </c>
      <c r="EBN50" s="19" t="s">
        <v>8439</v>
      </c>
      <c r="EBO50" s="19" t="s">
        <v>8439</v>
      </c>
      <c r="EBP50" s="19" t="s">
        <v>8439</v>
      </c>
      <c r="EBQ50" s="19" t="s">
        <v>8439</v>
      </c>
      <c r="EBR50" s="19" t="s">
        <v>8439</v>
      </c>
      <c r="EBS50" s="19" t="s">
        <v>8439</v>
      </c>
      <c r="EBT50" s="19" t="s">
        <v>8439</v>
      </c>
      <c r="EBU50" s="19" t="s">
        <v>8439</v>
      </c>
      <c r="EBV50" s="19" t="s">
        <v>8439</v>
      </c>
      <c r="EBW50" s="19" t="s">
        <v>8439</v>
      </c>
      <c r="EBX50" s="19" t="s">
        <v>8439</v>
      </c>
      <c r="EBY50" s="19" t="s">
        <v>8439</v>
      </c>
      <c r="EBZ50" s="19" t="s">
        <v>8439</v>
      </c>
      <c r="ECA50" s="19" t="s">
        <v>8439</v>
      </c>
      <c r="ECB50" s="19" t="s">
        <v>8439</v>
      </c>
      <c r="ECC50" s="19" t="s">
        <v>8439</v>
      </c>
      <c r="ECD50" s="19" t="s">
        <v>8439</v>
      </c>
      <c r="ECE50" s="19" t="s">
        <v>8439</v>
      </c>
      <c r="ECF50" s="19" t="s">
        <v>8439</v>
      </c>
      <c r="ECG50" s="19" t="s">
        <v>8439</v>
      </c>
      <c r="ECH50" s="19" t="s">
        <v>8439</v>
      </c>
      <c r="ECI50" s="19" t="s">
        <v>8439</v>
      </c>
      <c r="ECJ50" s="19" t="s">
        <v>8439</v>
      </c>
      <c r="ECK50" s="19" t="s">
        <v>8439</v>
      </c>
      <c r="ECL50" s="19" t="s">
        <v>8439</v>
      </c>
      <c r="ECM50" s="19" t="s">
        <v>8439</v>
      </c>
      <c r="ECN50" s="19" t="s">
        <v>8439</v>
      </c>
      <c r="ECO50" s="19" t="s">
        <v>8439</v>
      </c>
      <c r="ECP50" s="19" t="s">
        <v>8439</v>
      </c>
      <c r="ECQ50" s="19" t="s">
        <v>8439</v>
      </c>
      <c r="ECR50" s="19" t="s">
        <v>8439</v>
      </c>
      <c r="ECS50" s="19" t="s">
        <v>8439</v>
      </c>
      <c r="ECT50" s="19" t="s">
        <v>8439</v>
      </c>
      <c r="ECU50" s="19" t="s">
        <v>8439</v>
      </c>
      <c r="ECV50" s="19" t="s">
        <v>8439</v>
      </c>
      <c r="ECW50" s="19" t="s">
        <v>8439</v>
      </c>
      <c r="ECX50" s="19" t="s">
        <v>8439</v>
      </c>
      <c r="ECY50" s="19" t="s">
        <v>8439</v>
      </c>
      <c r="ECZ50" s="19" t="s">
        <v>8439</v>
      </c>
      <c r="EDA50" s="19" t="s">
        <v>8439</v>
      </c>
      <c r="EDB50" s="19" t="s">
        <v>8439</v>
      </c>
      <c r="EDC50" s="19" t="s">
        <v>8439</v>
      </c>
      <c r="EDD50" s="19" t="s">
        <v>8439</v>
      </c>
      <c r="EDE50" s="19" t="s">
        <v>8439</v>
      </c>
      <c r="EDF50" s="19" t="s">
        <v>8439</v>
      </c>
      <c r="EDG50" s="19" t="s">
        <v>8439</v>
      </c>
      <c r="EDH50" s="19" t="s">
        <v>8439</v>
      </c>
      <c r="EDI50" s="19" t="s">
        <v>8439</v>
      </c>
      <c r="EDJ50" s="19" t="s">
        <v>8439</v>
      </c>
      <c r="EDK50" s="19" t="s">
        <v>8439</v>
      </c>
      <c r="EDL50" s="19" t="s">
        <v>8439</v>
      </c>
      <c r="EDM50" s="19" t="s">
        <v>8439</v>
      </c>
      <c r="EDN50" s="19" t="s">
        <v>8439</v>
      </c>
      <c r="EDO50" s="19" t="s">
        <v>8439</v>
      </c>
      <c r="EDP50" s="19" t="s">
        <v>8439</v>
      </c>
      <c r="EDQ50" s="19" t="s">
        <v>8439</v>
      </c>
      <c r="EDR50" s="19" t="s">
        <v>8439</v>
      </c>
      <c r="EDS50" s="19" t="s">
        <v>8439</v>
      </c>
      <c r="EDT50" s="19" t="s">
        <v>8439</v>
      </c>
      <c r="EDU50" s="19" t="s">
        <v>8439</v>
      </c>
      <c r="EDV50" s="19" t="s">
        <v>8439</v>
      </c>
      <c r="EDW50" s="19" t="s">
        <v>8439</v>
      </c>
      <c r="EDX50" s="19" t="s">
        <v>8439</v>
      </c>
      <c r="EDY50" s="19" t="s">
        <v>8439</v>
      </c>
      <c r="EDZ50" s="19" t="s">
        <v>8439</v>
      </c>
      <c r="EEA50" s="19" t="s">
        <v>8439</v>
      </c>
      <c r="EEB50" s="19" t="s">
        <v>8439</v>
      </c>
      <c r="EEC50" s="19" t="s">
        <v>8439</v>
      </c>
      <c r="EED50" s="19" t="s">
        <v>8439</v>
      </c>
      <c r="EEE50" s="19" t="s">
        <v>8439</v>
      </c>
      <c r="EEF50" s="19" t="s">
        <v>8439</v>
      </c>
      <c r="EEG50" s="19" t="s">
        <v>8439</v>
      </c>
      <c r="EEH50" s="19" t="s">
        <v>8439</v>
      </c>
      <c r="EEI50" s="19" t="s">
        <v>8439</v>
      </c>
      <c r="EEJ50" s="19" t="s">
        <v>8439</v>
      </c>
      <c r="EEK50" s="19" t="s">
        <v>8439</v>
      </c>
      <c r="EEL50" s="19" t="s">
        <v>8439</v>
      </c>
      <c r="EEM50" s="19" t="s">
        <v>8439</v>
      </c>
      <c r="EEN50" s="19" t="s">
        <v>8439</v>
      </c>
      <c r="EEO50" s="19" t="s">
        <v>8439</v>
      </c>
      <c r="EEP50" s="19" t="s">
        <v>8439</v>
      </c>
      <c r="EEQ50" s="19" t="s">
        <v>8439</v>
      </c>
      <c r="EER50" s="19" t="s">
        <v>8439</v>
      </c>
      <c r="EES50" s="19" t="s">
        <v>8439</v>
      </c>
      <c r="EET50" s="19" t="s">
        <v>8439</v>
      </c>
      <c r="EEU50" s="19" t="s">
        <v>8439</v>
      </c>
      <c r="EEV50" s="19" t="s">
        <v>8439</v>
      </c>
      <c r="EEW50" s="19" t="s">
        <v>8439</v>
      </c>
      <c r="EEX50" s="19" t="s">
        <v>8439</v>
      </c>
      <c r="EEY50" s="19" t="s">
        <v>8439</v>
      </c>
      <c r="EEZ50" s="19" t="s">
        <v>8439</v>
      </c>
      <c r="EFA50" s="19" t="s">
        <v>8439</v>
      </c>
      <c r="EFB50" s="19" t="s">
        <v>8439</v>
      </c>
      <c r="EFC50" s="19" t="s">
        <v>8439</v>
      </c>
      <c r="EFD50" s="19" t="s">
        <v>8439</v>
      </c>
      <c r="EFE50" s="19" t="s">
        <v>8439</v>
      </c>
      <c r="EFF50" s="19" t="s">
        <v>8439</v>
      </c>
      <c r="EFG50" s="19" t="s">
        <v>8439</v>
      </c>
      <c r="EFH50" s="19" t="s">
        <v>8439</v>
      </c>
      <c r="EFI50" s="19" t="s">
        <v>8439</v>
      </c>
      <c r="EFJ50" s="19" t="s">
        <v>8439</v>
      </c>
      <c r="EFK50" s="19" t="s">
        <v>8439</v>
      </c>
      <c r="EFL50" s="19" t="s">
        <v>8439</v>
      </c>
      <c r="EFM50" s="19" t="s">
        <v>8439</v>
      </c>
      <c r="EFN50" s="19" t="s">
        <v>8439</v>
      </c>
      <c r="EFO50" s="19" t="s">
        <v>8439</v>
      </c>
      <c r="EFP50" s="19" t="s">
        <v>8439</v>
      </c>
      <c r="EFQ50" s="19" t="s">
        <v>8439</v>
      </c>
      <c r="EFR50" s="19" t="s">
        <v>8439</v>
      </c>
      <c r="EFS50" s="19" t="s">
        <v>8439</v>
      </c>
      <c r="EFT50" s="19" t="s">
        <v>8439</v>
      </c>
      <c r="EFU50" s="19" t="s">
        <v>8439</v>
      </c>
      <c r="EFV50" s="19" t="s">
        <v>8439</v>
      </c>
      <c r="EFW50" s="19" t="s">
        <v>8439</v>
      </c>
      <c r="EFX50" s="19" t="s">
        <v>8439</v>
      </c>
      <c r="EFY50" s="19" t="s">
        <v>8439</v>
      </c>
      <c r="EFZ50" s="19" t="s">
        <v>8439</v>
      </c>
      <c r="EGA50" s="19" t="s">
        <v>8439</v>
      </c>
      <c r="EGB50" s="19" t="s">
        <v>8439</v>
      </c>
      <c r="EGC50" s="19" t="s">
        <v>8439</v>
      </c>
      <c r="EGD50" s="19" t="s">
        <v>8439</v>
      </c>
      <c r="EGE50" s="19" t="s">
        <v>8439</v>
      </c>
      <c r="EGF50" s="19" t="s">
        <v>8439</v>
      </c>
      <c r="EGG50" s="19" t="s">
        <v>8439</v>
      </c>
      <c r="EGH50" s="19" t="s">
        <v>8439</v>
      </c>
      <c r="EGI50" s="19" t="s">
        <v>8439</v>
      </c>
      <c r="EGJ50" s="19" t="s">
        <v>8439</v>
      </c>
      <c r="EGK50" s="19" t="s">
        <v>8439</v>
      </c>
      <c r="EGL50" s="19" t="s">
        <v>8439</v>
      </c>
      <c r="EGM50" s="19" t="s">
        <v>8439</v>
      </c>
      <c r="EGN50" s="19" t="s">
        <v>8439</v>
      </c>
      <c r="EGO50" s="19" t="s">
        <v>8439</v>
      </c>
      <c r="EGP50" s="19" t="s">
        <v>8439</v>
      </c>
      <c r="EGQ50" s="19" t="s">
        <v>8439</v>
      </c>
      <c r="EGR50" s="19" t="s">
        <v>8439</v>
      </c>
      <c r="EGS50" s="19" t="s">
        <v>8439</v>
      </c>
      <c r="EGT50" s="19" t="s">
        <v>8439</v>
      </c>
      <c r="EGU50" s="19" t="s">
        <v>8439</v>
      </c>
      <c r="EGV50" s="19" t="s">
        <v>8439</v>
      </c>
      <c r="EGW50" s="19" t="s">
        <v>8439</v>
      </c>
      <c r="EGX50" s="19" t="s">
        <v>8439</v>
      </c>
      <c r="EGY50" s="19" t="s">
        <v>8439</v>
      </c>
      <c r="EGZ50" s="19" t="s">
        <v>8439</v>
      </c>
      <c r="EHA50" s="19" t="s">
        <v>8439</v>
      </c>
      <c r="EHB50" s="19" t="s">
        <v>8439</v>
      </c>
      <c r="EHC50" s="19" t="s">
        <v>8439</v>
      </c>
      <c r="EHD50" s="19" t="s">
        <v>8439</v>
      </c>
      <c r="EHE50" s="19" t="s">
        <v>8439</v>
      </c>
      <c r="EHF50" s="19" t="s">
        <v>8439</v>
      </c>
      <c r="EHG50" s="19" t="s">
        <v>8439</v>
      </c>
      <c r="EHH50" s="19" t="s">
        <v>8439</v>
      </c>
      <c r="EHI50" s="19" t="s">
        <v>8439</v>
      </c>
      <c r="EHJ50" s="19" t="s">
        <v>8439</v>
      </c>
      <c r="EHK50" s="19" t="s">
        <v>8439</v>
      </c>
      <c r="EHL50" s="19" t="s">
        <v>8439</v>
      </c>
      <c r="EHM50" s="19" t="s">
        <v>8439</v>
      </c>
      <c r="EHN50" s="19" t="s">
        <v>8439</v>
      </c>
      <c r="EHO50" s="19" t="s">
        <v>8439</v>
      </c>
      <c r="EHP50" s="19" t="s">
        <v>8439</v>
      </c>
      <c r="EHQ50" s="19" t="s">
        <v>8439</v>
      </c>
      <c r="EHR50" s="19" t="s">
        <v>8439</v>
      </c>
      <c r="EHS50" s="19" t="s">
        <v>8439</v>
      </c>
      <c r="EHT50" s="19" t="s">
        <v>8439</v>
      </c>
      <c r="EHU50" s="19" t="s">
        <v>8439</v>
      </c>
      <c r="EHV50" s="19" t="s">
        <v>8439</v>
      </c>
      <c r="EHW50" s="19" t="s">
        <v>8439</v>
      </c>
      <c r="EHX50" s="19" t="s">
        <v>8439</v>
      </c>
      <c r="EHY50" s="19" t="s">
        <v>8439</v>
      </c>
      <c r="EHZ50" s="19" t="s">
        <v>8439</v>
      </c>
      <c r="EIA50" s="19" t="s">
        <v>8439</v>
      </c>
      <c r="EIB50" s="19" t="s">
        <v>8439</v>
      </c>
      <c r="EIC50" s="19" t="s">
        <v>8439</v>
      </c>
      <c r="EID50" s="19" t="s">
        <v>8439</v>
      </c>
      <c r="EIE50" s="19" t="s">
        <v>8439</v>
      </c>
      <c r="EIF50" s="19" t="s">
        <v>8439</v>
      </c>
      <c r="EIG50" s="19" t="s">
        <v>8439</v>
      </c>
      <c r="EIH50" s="19" t="s">
        <v>8439</v>
      </c>
      <c r="EII50" s="19" t="s">
        <v>8439</v>
      </c>
      <c r="EIJ50" s="19" t="s">
        <v>8439</v>
      </c>
      <c r="EIK50" s="19" t="s">
        <v>8439</v>
      </c>
      <c r="EIL50" s="19" t="s">
        <v>8439</v>
      </c>
      <c r="EIM50" s="19" t="s">
        <v>8439</v>
      </c>
      <c r="EIN50" s="19" t="s">
        <v>8439</v>
      </c>
      <c r="EIO50" s="19" t="s">
        <v>8439</v>
      </c>
      <c r="EIP50" s="19" t="s">
        <v>8439</v>
      </c>
      <c r="EIQ50" s="19" t="s">
        <v>8439</v>
      </c>
      <c r="EIR50" s="19" t="s">
        <v>8439</v>
      </c>
      <c r="EIS50" s="19" t="s">
        <v>8439</v>
      </c>
      <c r="EIT50" s="19" t="s">
        <v>8439</v>
      </c>
      <c r="EIU50" s="19" t="s">
        <v>8439</v>
      </c>
      <c r="EIV50" s="19" t="s">
        <v>8439</v>
      </c>
      <c r="EIW50" s="19" t="s">
        <v>8439</v>
      </c>
      <c r="EIX50" s="19" t="s">
        <v>8439</v>
      </c>
      <c r="EIY50" s="19" t="s">
        <v>8439</v>
      </c>
      <c r="EIZ50" s="19" t="s">
        <v>8439</v>
      </c>
      <c r="EJA50" s="19" t="s">
        <v>8439</v>
      </c>
      <c r="EJB50" s="19" t="s">
        <v>8439</v>
      </c>
      <c r="EJC50" s="19" t="s">
        <v>8439</v>
      </c>
      <c r="EJD50" s="19" t="s">
        <v>8439</v>
      </c>
      <c r="EJE50" s="19" t="s">
        <v>8439</v>
      </c>
      <c r="EJF50" s="19" t="s">
        <v>8439</v>
      </c>
      <c r="EJG50" s="19" t="s">
        <v>8439</v>
      </c>
      <c r="EJH50" s="19" t="s">
        <v>8439</v>
      </c>
      <c r="EJI50" s="19" t="s">
        <v>8439</v>
      </c>
      <c r="EJJ50" s="19" t="s">
        <v>8439</v>
      </c>
      <c r="EJK50" s="19" t="s">
        <v>8439</v>
      </c>
      <c r="EJL50" s="19" t="s">
        <v>8439</v>
      </c>
      <c r="EJM50" s="19" t="s">
        <v>8439</v>
      </c>
      <c r="EJN50" s="19" t="s">
        <v>8439</v>
      </c>
      <c r="EJO50" s="19" t="s">
        <v>8439</v>
      </c>
      <c r="EJP50" s="19" t="s">
        <v>8439</v>
      </c>
      <c r="EJQ50" s="19" t="s">
        <v>8439</v>
      </c>
      <c r="EJR50" s="19" t="s">
        <v>8439</v>
      </c>
      <c r="EJS50" s="19" t="s">
        <v>8439</v>
      </c>
      <c r="EJT50" s="19" t="s">
        <v>8439</v>
      </c>
      <c r="EJU50" s="19" t="s">
        <v>8439</v>
      </c>
      <c r="EJV50" s="19" t="s">
        <v>8439</v>
      </c>
      <c r="EJW50" s="19" t="s">
        <v>8439</v>
      </c>
      <c r="EJX50" s="19" t="s">
        <v>8439</v>
      </c>
      <c r="EJY50" s="19" t="s">
        <v>8439</v>
      </c>
      <c r="EJZ50" s="19" t="s">
        <v>8439</v>
      </c>
      <c r="EKA50" s="19" t="s">
        <v>8439</v>
      </c>
      <c r="EKB50" s="19" t="s">
        <v>8439</v>
      </c>
      <c r="EKC50" s="19" t="s">
        <v>8439</v>
      </c>
      <c r="EKD50" s="19" t="s">
        <v>8439</v>
      </c>
      <c r="EKE50" s="19" t="s">
        <v>8439</v>
      </c>
      <c r="EKF50" s="19" t="s">
        <v>8439</v>
      </c>
      <c r="EKG50" s="19" t="s">
        <v>8439</v>
      </c>
      <c r="EKH50" s="19" t="s">
        <v>8439</v>
      </c>
      <c r="EKI50" s="19" t="s">
        <v>8439</v>
      </c>
      <c r="EKJ50" s="19" t="s">
        <v>8439</v>
      </c>
      <c r="EKK50" s="19" t="s">
        <v>8439</v>
      </c>
      <c r="EKL50" s="19" t="s">
        <v>8439</v>
      </c>
      <c r="EKM50" s="19" t="s">
        <v>8439</v>
      </c>
      <c r="EKN50" s="19" t="s">
        <v>8439</v>
      </c>
      <c r="EKO50" s="19" t="s">
        <v>8439</v>
      </c>
      <c r="EKP50" s="19" t="s">
        <v>8439</v>
      </c>
      <c r="EKQ50" s="19" t="s">
        <v>8439</v>
      </c>
      <c r="EKR50" s="19" t="s">
        <v>8439</v>
      </c>
      <c r="EKS50" s="19" t="s">
        <v>8439</v>
      </c>
      <c r="EKT50" s="19" t="s">
        <v>8439</v>
      </c>
      <c r="EKU50" s="19" t="s">
        <v>8439</v>
      </c>
      <c r="EKV50" s="19" t="s">
        <v>8439</v>
      </c>
      <c r="EKW50" s="19" t="s">
        <v>8439</v>
      </c>
      <c r="EKX50" s="19" t="s">
        <v>8439</v>
      </c>
      <c r="EKY50" s="19" t="s">
        <v>8439</v>
      </c>
      <c r="EKZ50" s="19" t="s">
        <v>8439</v>
      </c>
      <c r="ELA50" s="19" t="s">
        <v>8439</v>
      </c>
      <c r="ELB50" s="19" t="s">
        <v>8439</v>
      </c>
      <c r="ELC50" s="19" t="s">
        <v>8439</v>
      </c>
      <c r="ELD50" s="19" t="s">
        <v>8439</v>
      </c>
      <c r="ELE50" s="19" t="s">
        <v>8439</v>
      </c>
      <c r="ELF50" s="19" t="s">
        <v>8439</v>
      </c>
      <c r="ELG50" s="19" t="s">
        <v>8439</v>
      </c>
      <c r="ELH50" s="19" t="s">
        <v>8439</v>
      </c>
      <c r="ELI50" s="19" t="s">
        <v>8439</v>
      </c>
      <c r="ELJ50" s="19" t="s">
        <v>8439</v>
      </c>
      <c r="ELK50" s="19" t="s">
        <v>8439</v>
      </c>
      <c r="ELL50" s="19" t="s">
        <v>8439</v>
      </c>
      <c r="ELM50" s="19" t="s">
        <v>8439</v>
      </c>
      <c r="ELN50" s="19" t="s">
        <v>8439</v>
      </c>
      <c r="ELO50" s="19" t="s">
        <v>8439</v>
      </c>
      <c r="ELP50" s="19" t="s">
        <v>8439</v>
      </c>
      <c r="ELQ50" s="19" t="s">
        <v>8439</v>
      </c>
      <c r="ELR50" s="19" t="s">
        <v>8439</v>
      </c>
      <c r="ELS50" s="19" t="s">
        <v>8439</v>
      </c>
      <c r="ELT50" s="19" t="s">
        <v>8439</v>
      </c>
      <c r="ELU50" s="19" t="s">
        <v>8439</v>
      </c>
      <c r="ELV50" s="19" t="s">
        <v>8439</v>
      </c>
      <c r="ELW50" s="19" t="s">
        <v>8439</v>
      </c>
      <c r="ELX50" s="19" t="s">
        <v>8439</v>
      </c>
      <c r="ELY50" s="19" t="s">
        <v>8439</v>
      </c>
      <c r="ELZ50" s="19" t="s">
        <v>8439</v>
      </c>
      <c r="EMA50" s="19" t="s">
        <v>8439</v>
      </c>
      <c r="EMB50" s="19" t="s">
        <v>8439</v>
      </c>
      <c r="EMC50" s="19" t="s">
        <v>8439</v>
      </c>
      <c r="EMD50" s="19" t="s">
        <v>8439</v>
      </c>
      <c r="EME50" s="19" t="s">
        <v>8439</v>
      </c>
      <c r="EMF50" s="19" t="s">
        <v>8439</v>
      </c>
      <c r="EMG50" s="19" t="s">
        <v>8439</v>
      </c>
      <c r="EMH50" s="19" t="s">
        <v>8439</v>
      </c>
      <c r="EMI50" s="19" t="s">
        <v>8439</v>
      </c>
      <c r="EMJ50" s="19" t="s">
        <v>8439</v>
      </c>
      <c r="EMK50" s="19" t="s">
        <v>8439</v>
      </c>
      <c r="EML50" s="19" t="s">
        <v>8439</v>
      </c>
      <c r="EMM50" s="19" t="s">
        <v>8439</v>
      </c>
      <c r="EMN50" s="19" t="s">
        <v>8439</v>
      </c>
      <c r="EMO50" s="19" t="s">
        <v>8439</v>
      </c>
      <c r="EMP50" s="19" t="s">
        <v>8439</v>
      </c>
      <c r="EMQ50" s="19" t="s">
        <v>8439</v>
      </c>
      <c r="EMR50" s="19" t="s">
        <v>8439</v>
      </c>
      <c r="EMS50" s="19" t="s">
        <v>8439</v>
      </c>
      <c r="EMT50" s="19" t="s">
        <v>8439</v>
      </c>
      <c r="EMU50" s="19" t="s">
        <v>8439</v>
      </c>
      <c r="EMV50" s="19" t="s">
        <v>8439</v>
      </c>
      <c r="EMW50" s="19" t="s">
        <v>8439</v>
      </c>
      <c r="EMX50" s="19" t="s">
        <v>8439</v>
      </c>
      <c r="EMY50" s="19" t="s">
        <v>8439</v>
      </c>
      <c r="EMZ50" s="19" t="s">
        <v>8439</v>
      </c>
      <c r="ENA50" s="19" t="s">
        <v>8439</v>
      </c>
      <c r="ENB50" s="19" t="s">
        <v>8439</v>
      </c>
      <c r="ENC50" s="19" t="s">
        <v>8439</v>
      </c>
      <c r="END50" s="19" t="s">
        <v>8439</v>
      </c>
      <c r="ENE50" s="19" t="s">
        <v>8439</v>
      </c>
      <c r="ENF50" s="19" t="s">
        <v>8439</v>
      </c>
      <c r="ENG50" s="19" t="s">
        <v>8439</v>
      </c>
      <c r="ENH50" s="19" t="s">
        <v>8439</v>
      </c>
      <c r="ENI50" s="19" t="s">
        <v>8439</v>
      </c>
      <c r="ENJ50" s="19" t="s">
        <v>8439</v>
      </c>
      <c r="ENK50" s="19" t="s">
        <v>8439</v>
      </c>
      <c r="ENL50" s="19" t="s">
        <v>8439</v>
      </c>
      <c r="ENM50" s="19" t="s">
        <v>8439</v>
      </c>
      <c r="ENN50" s="19" t="s">
        <v>8439</v>
      </c>
      <c r="ENO50" s="19" t="s">
        <v>8439</v>
      </c>
      <c r="ENP50" s="19" t="s">
        <v>8439</v>
      </c>
      <c r="ENQ50" s="19" t="s">
        <v>8439</v>
      </c>
      <c r="ENR50" s="19" t="s">
        <v>8439</v>
      </c>
      <c r="ENS50" s="19" t="s">
        <v>8439</v>
      </c>
      <c r="ENT50" s="19" t="s">
        <v>8439</v>
      </c>
      <c r="ENU50" s="19" t="s">
        <v>8439</v>
      </c>
      <c r="ENV50" s="19" t="s">
        <v>8439</v>
      </c>
      <c r="ENW50" s="19" t="s">
        <v>8439</v>
      </c>
      <c r="ENX50" s="19" t="s">
        <v>8439</v>
      </c>
      <c r="ENY50" s="19" t="s">
        <v>8439</v>
      </c>
      <c r="ENZ50" s="19" t="s">
        <v>8439</v>
      </c>
      <c r="EOA50" s="19" t="s">
        <v>8439</v>
      </c>
      <c r="EOB50" s="19" t="s">
        <v>8439</v>
      </c>
      <c r="EOC50" s="19" t="s">
        <v>8439</v>
      </c>
      <c r="EOD50" s="19" t="s">
        <v>8439</v>
      </c>
      <c r="EOE50" s="19" t="s">
        <v>8439</v>
      </c>
      <c r="EOF50" s="19" t="s">
        <v>8439</v>
      </c>
      <c r="EOG50" s="19" t="s">
        <v>8439</v>
      </c>
      <c r="EOH50" s="19" t="s">
        <v>8439</v>
      </c>
      <c r="EOI50" s="19" t="s">
        <v>8439</v>
      </c>
      <c r="EOJ50" s="19" t="s">
        <v>8439</v>
      </c>
      <c r="EOK50" s="19" t="s">
        <v>8439</v>
      </c>
      <c r="EOL50" s="19" t="s">
        <v>8439</v>
      </c>
      <c r="EOM50" s="19" t="s">
        <v>8439</v>
      </c>
      <c r="EON50" s="19" t="s">
        <v>8439</v>
      </c>
      <c r="EOO50" s="19" t="s">
        <v>8439</v>
      </c>
      <c r="EOP50" s="19" t="s">
        <v>8439</v>
      </c>
      <c r="EOQ50" s="19" t="s">
        <v>8439</v>
      </c>
      <c r="EOR50" s="19" t="s">
        <v>8439</v>
      </c>
      <c r="EOS50" s="19" t="s">
        <v>8439</v>
      </c>
      <c r="EOT50" s="19" t="s">
        <v>8439</v>
      </c>
      <c r="EOU50" s="19" t="s">
        <v>8439</v>
      </c>
      <c r="EOV50" s="19" t="s">
        <v>8439</v>
      </c>
      <c r="EOW50" s="19" t="s">
        <v>8439</v>
      </c>
      <c r="EOX50" s="19" t="s">
        <v>8439</v>
      </c>
      <c r="EOY50" s="19" t="s">
        <v>8439</v>
      </c>
      <c r="EOZ50" s="19" t="s">
        <v>8439</v>
      </c>
      <c r="EPA50" s="19" t="s">
        <v>8439</v>
      </c>
      <c r="EPB50" s="19" t="s">
        <v>8439</v>
      </c>
      <c r="EPC50" s="19" t="s">
        <v>8439</v>
      </c>
      <c r="EPD50" s="19" t="s">
        <v>8439</v>
      </c>
      <c r="EPE50" s="19" t="s">
        <v>8439</v>
      </c>
      <c r="EPF50" s="19" t="s">
        <v>8439</v>
      </c>
      <c r="EPG50" s="19" t="s">
        <v>8439</v>
      </c>
      <c r="EPH50" s="19" t="s">
        <v>8439</v>
      </c>
      <c r="EPI50" s="19" t="s">
        <v>8439</v>
      </c>
      <c r="EPJ50" s="19" t="s">
        <v>8439</v>
      </c>
      <c r="EPK50" s="19" t="s">
        <v>8439</v>
      </c>
      <c r="EPL50" s="19" t="s">
        <v>8439</v>
      </c>
      <c r="EPM50" s="19" t="s">
        <v>8439</v>
      </c>
      <c r="EPN50" s="19" t="s">
        <v>8439</v>
      </c>
      <c r="EPO50" s="19" t="s">
        <v>8439</v>
      </c>
      <c r="EPP50" s="19" t="s">
        <v>8439</v>
      </c>
      <c r="EPQ50" s="19" t="s">
        <v>8439</v>
      </c>
      <c r="EPR50" s="19" t="s">
        <v>8439</v>
      </c>
      <c r="EPS50" s="19" t="s">
        <v>8439</v>
      </c>
      <c r="EPT50" s="19" t="s">
        <v>8439</v>
      </c>
      <c r="EPU50" s="19" t="s">
        <v>8439</v>
      </c>
      <c r="EPV50" s="19" t="s">
        <v>8439</v>
      </c>
      <c r="EPW50" s="19" t="s">
        <v>8439</v>
      </c>
      <c r="EPX50" s="19" t="s">
        <v>8439</v>
      </c>
      <c r="EPY50" s="19" t="s">
        <v>8439</v>
      </c>
      <c r="EPZ50" s="19" t="s">
        <v>8439</v>
      </c>
      <c r="EQA50" s="19" t="s">
        <v>8439</v>
      </c>
      <c r="EQB50" s="19" t="s">
        <v>8439</v>
      </c>
      <c r="EQC50" s="19" t="s">
        <v>8439</v>
      </c>
      <c r="EQD50" s="19" t="s">
        <v>8439</v>
      </c>
      <c r="EQE50" s="19" t="s">
        <v>8439</v>
      </c>
      <c r="EQF50" s="19" t="s">
        <v>8439</v>
      </c>
      <c r="EQG50" s="19" t="s">
        <v>8439</v>
      </c>
      <c r="EQH50" s="19" t="s">
        <v>8439</v>
      </c>
      <c r="EQI50" s="19" t="s">
        <v>8439</v>
      </c>
      <c r="EQJ50" s="19" t="s">
        <v>8439</v>
      </c>
      <c r="EQK50" s="19" t="s">
        <v>8439</v>
      </c>
      <c r="EQL50" s="19" t="s">
        <v>8439</v>
      </c>
      <c r="EQM50" s="19" t="s">
        <v>8439</v>
      </c>
      <c r="EQN50" s="19" t="s">
        <v>8439</v>
      </c>
      <c r="EQO50" s="19" t="s">
        <v>8439</v>
      </c>
      <c r="EQP50" s="19" t="s">
        <v>8439</v>
      </c>
      <c r="EQQ50" s="19" t="s">
        <v>8439</v>
      </c>
      <c r="EQR50" s="19" t="s">
        <v>8439</v>
      </c>
      <c r="EQS50" s="19" t="s">
        <v>8439</v>
      </c>
      <c r="EQT50" s="19" t="s">
        <v>8439</v>
      </c>
      <c r="EQU50" s="19" t="s">
        <v>8439</v>
      </c>
      <c r="EQV50" s="19" t="s">
        <v>8439</v>
      </c>
      <c r="EQW50" s="19" t="s">
        <v>8439</v>
      </c>
      <c r="EQX50" s="19" t="s">
        <v>8439</v>
      </c>
      <c r="EQY50" s="19" t="s">
        <v>8439</v>
      </c>
      <c r="EQZ50" s="19" t="s">
        <v>8439</v>
      </c>
      <c r="ERA50" s="19" t="s">
        <v>8439</v>
      </c>
      <c r="ERB50" s="19" t="s">
        <v>8439</v>
      </c>
      <c r="ERC50" s="19" t="s">
        <v>8439</v>
      </c>
      <c r="ERD50" s="19" t="s">
        <v>8439</v>
      </c>
      <c r="ERE50" s="19" t="s">
        <v>8439</v>
      </c>
      <c r="ERF50" s="19" t="s">
        <v>8439</v>
      </c>
      <c r="ERG50" s="19" t="s">
        <v>8439</v>
      </c>
      <c r="ERH50" s="19" t="s">
        <v>8439</v>
      </c>
      <c r="ERI50" s="19" t="s">
        <v>8439</v>
      </c>
      <c r="ERJ50" s="19" t="s">
        <v>8439</v>
      </c>
      <c r="ERK50" s="19" t="s">
        <v>8439</v>
      </c>
      <c r="ERL50" s="19" t="s">
        <v>8439</v>
      </c>
      <c r="ERM50" s="19" t="s">
        <v>8439</v>
      </c>
      <c r="ERN50" s="19" t="s">
        <v>8439</v>
      </c>
      <c r="ERO50" s="19" t="s">
        <v>8439</v>
      </c>
      <c r="ERP50" s="19" t="s">
        <v>8439</v>
      </c>
      <c r="ERQ50" s="19" t="s">
        <v>8439</v>
      </c>
      <c r="ERR50" s="19" t="s">
        <v>8439</v>
      </c>
      <c r="ERS50" s="19" t="s">
        <v>8439</v>
      </c>
      <c r="ERT50" s="19" t="s">
        <v>8439</v>
      </c>
      <c r="ERU50" s="19" t="s">
        <v>8439</v>
      </c>
      <c r="ERV50" s="19" t="s">
        <v>8439</v>
      </c>
      <c r="ERW50" s="19" t="s">
        <v>8439</v>
      </c>
      <c r="ERX50" s="19" t="s">
        <v>8439</v>
      </c>
      <c r="ERY50" s="19" t="s">
        <v>8439</v>
      </c>
      <c r="ERZ50" s="19" t="s">
        <v>8439</v>
      </c>
      <c r="ESA50" s="19" t="s">
        <v>8439</v>
      </c>
      <c r="ESB50" s="19" t="s">
        <v>8439</v>
      </c>
      <c r="ESC50" s="19" t="s">
        <v>8439</v>
      </c>
      <c r="ESD50" s="19" t="s">
        <v>8439</v>
      </c>
      <c r="ESE50" s="19" t="s">
        <v>8439</v>
      </c>
      <c r="ESF50" s="19" t="s">
        <v>8439</v>
      </c>
      <c r="ESG50" s="19" t="s">
        <v>8439</v>
      </c>
      <c r="ESH50" s="19" t="s">
        <v>8439</v>
      </c>
      <c r="ESI50" s="19" t="s">
        <v>8439</v>
      </c>
      <c r="ESJ50" s="19" t="s">
        <v>8439</v>
      </c>
      <c r="ESK50" s="19" t="s">
        <v>8439</v>
      </c>
      <c r="ESL50" s="19" t="s">
        <v>8439</v>
      </c>
      <c r="ESM50" s="19" t="s">
        <v>8439</v>
      </c>
      <c r="ESN50" s="19" t="s">
        <v>8439</v>
      </c>
      <c r="ESO50" s="19" t="s">
        <v>8439</v>
      </c>
      <c r="ESP50" s="19" t="s">
        <v>8439</v>
      </c>
      <c r="ESQ50" s="19" t="s">
        <v>8439</v>
      </c>
      <c r="ESR50" s="19" t="s">
        <v>8439</v>
      </c>
      <c r="ESS50" s="19" t="s">
        <v>8439</v>
      </c>
      <c r="EST50" s="19" t="s">
        <v>8439</v>
      </c>
      <c r="ESU50" s="19" t="s">
        <v>8439</v>
      </c>
      <c r="ESV50" s="19" t="s">
        <v>8439</v>
      </c>
      <c r="ESW50" s="19" t="s">
        <v>8439</v>
      </c>
      <c r="ESX50" s="19" t="s">
        <v>8439</v>
      </c>
      <c r="ESY50" s="19" t="s">
        <v>8439</v>
      </c>
      <c r="ESZ50" s="19" t="s">
        <v>8439</v>
      </c>
      <c r="ETA50" s="19" t="s">
        <v>8439</v>
      </c>
      <c r="ETB50" s="19" t="s">
        <v>8439</v>
      </c>
      <c r="ETC50" s="19" t="s">
        <v>8439</v>
      </c>
      <c r="ETD50" s="19" t="s">
        <v>8439</v>
      </c>
      <c r="ETE50" s="19" t="s">
        <v>8439</v>
      </c>
      <c r="ETF50" s="19" t="s">
        <v>8439</v>
      </c>
      <c r="ETG50" s="19" t="s">
        <v>8439</v>
      </c>
      <c r="ETH50" s="19" t="s">
        <v>8439</v>
      </c>
      <c r="ETI50" s="19" t="s">
        <v>8439</v>
      </c>
      <c r="ETJ50" s="19" t="s">
        <v>8439</v>
      </c>
      <c r="ETK50" s="19" t="s">
        <v>8439</v>
      </c>
      <c r="ETL50" s="19" t="s">
        <v>8439</v>
      </c>
      <c r="ETM50" s="19" t="s">
        <v>8439</v>
      </c>
      <c r="ETN50" s="19" t="s">
        <v>8439</v>
      </c>
      <c r="ETO50" s="19" t="s">
        <v>8439</v>
      </c>
      <c r="ETP50" s="19" t="s">
        <v>8439</v>
      </c>
      <c r="ETQ50" s="19" t="s">
        <v>8439</v>
      </c>
      <c r="ETR50" s="19" t="s">
        <v>8439</v>
      </c>
      <c r="ETS50" s="19" t="s">
        <v>8439</v>
      </c>
      <c r="ETT50" s="19" t="s">
        <v>8439</v>
      </c>
      <c r="ETU50" s="19" t="s">
        <v>8439</v>
      </c>
      <c r="ETV50" s="19" t="s">
        <v>8439</v>
      </c>
      <c r="ETW50" s="19" t="s">
        <v>8439</v>
      </c>
      <c r="ETX50" s="19" t="s">
        <v>8439</v>
      </c>
      <c r="ETY50" s="19" t="s">
        <v>8439</v>
      </c>
      <c r="ETZ50" s="19" t="s">
        <v>8439</v>
      </c>
      <c r="EUA50" s="19" t="s">
        <v>8439</v>
      </c>
      <c r="EUB50" s="19" t="s">
        <v>8439</v>
      </c>
      <c r="EUC50" s="19" t="s">
        <v>8439</v>
      </c>
      <c r="EUD50" s="19" t="s">
        <v>8439</v>
      </c>
      <c r="EUE50" s="19" t="s">
        <v>8439</v>
      </c>
      <c r="EUF50" s="19" t="s">
        <v>8439</v>
      </c>
      <c r="EUG50" s="19" t="s">
        <v>8439</v>
      </c>
      <c r="EUH50" s="19" t="s">
        <v>8439</v>
      </c>
      <c r="EUI50" s="19" t="s">
        <v>8439</v>
      </c>
      <c r="EUJ50" s="19" t="s">
        <v>8439</v>
      </c>
      <c r="EUK50" s="19" t="s">
        <v>8439</v>
      </c>
      <c r="EUL50" s="19" t="s">
        <v>8439</v>
      </c>
      <c r="EUM50" s="19" t="s">
        <v>8439</v>
      </c>
      <c r="EUN50" s="19" t="s">
        <v>8439</v>
      </c>
      <c r="EUO50" s="19" t="s">
        <v>8439</v>
      </c>
      <c r="EUP50" s="19" t="s">
        <v>8439</v>
      </c>
      <c r="EUQ50" s="19" t="s">
        <v>8439</v>
      </c>
      <c r="EUR50" s="19" t="s">
        <v>8439</v>
      </c>
      <c r="EUS50" s="19" t="s">
        <v>8439</v>
      </c>
      <c r="EUT50" s="19" t="s">
        <v>8439</v>
      </c>
      <c r="EUU50" s="19" t="s">
        <v>8439</v>
      </c>
      <c r="EUV50" s="19" t="s">
        <v>8439</v>
      </c>
      <c r="EUW50" s="19" t="s">
        <v>8439</v>
      </c>
      <c r="EUX50" s="19" t="s">
        <v>8439</v>
      </c>
      <c r="EUY50" s="19" t="s">
        <v>8439</v>
      </c>
      <c r="EUZ50" s="19" t="s">
        <v>8439</v>
      </c>
      <c r="EVA50" s="19" t="s">
        <v>8439</v>
      </c>
      <c r="EVB50" s="19" t="s">
        <v>8439</v>
      </c>
      <c r="EVC50" s="19" t="s">
        <v>8439</v>
      </c>
      <c r="EVD50" s="19" t="s">
        <v>8439</v>
      </c>
      <c r="EVE50" s="19" t="s">
        <v>8439</v>
      </c>
      <c r="EVF50" s="19" t="s">
        <v>8439</v>
      </c>
      <c r="EVG50" s="19" t="s">
        <v>8439</v>
      </c>
      <c r="EVH50" s="19" t="s">
        <v>8439</v>
      </c>
      <c r="EVI50" s="19" t="s">
        <v>8439</v>
      </c>
      <c r="EVJ50" s="19" t="s">
        <v>8439</v>
      </c>
      <c r="EVK50" s="19" t="s">
        <v>8439</v>
      </c>
      <c r="EVL50" s="19" t="s">
        <v>8439</v>
      </c>
      <c r="EVM50" s="19" t="s">
        <v>8439</v>
      </c>
      <c r="EVN50" s="19" t="s">
        <v>8439</v>
      </c>
      <c r="EVO50" s="19" t="s">
        <v>8439</v>
      </c>
      <c r="EVP50" s="19" t="s">
        <v>8439</v>
      </c>
      <c r="EVQ50" s="19" t="s">
        <v>8439</v>
      </c>
      <c r="EVR50" s="19" t="s">
        <v>8439</v>
      </c>
      <c r="EVS50" s="19" t="s">
        <v>8439</v>
      </c>
      <c r="EVT50" s="19" t="s">
        <v>8439</v>
      </c>
      <c r="EVU50" s="19" t="s">
        <v>8439</v>
      </c>
      <c r="EVV50" s="19" t="s">
        <v>8439</v>
      </c>
      <c r="EVW50" s="19" t="s">
        <v>8439</v>
      </c>
      <c r="EVX50" s="19" t="s">
        <v>8439</v>
      </c>
      <c r="EVY50" s="19" t="s">
        <v>8439</v>
      </c>
      <c r="EVZ50" s="19" t="s">
        <v>8439</v>
      </c>
      <c r="EWA50" s="19" t="s">
        <v>8439</v>
      </c>
      <c r="EWB50" s="19" t="s">
        <v>8439</v>
      </c>
      <c r="EWC50" s="19" t="s">
        <v>8439</v>
      </c>
      <c r="EWD50" s="19" t="s">
        <v>8439</v>
      </c>
      <c r="EWE50" s="19" t="s">
        <v>8439</v>
      </c>
      <c r="EWF50" s="19" t="s">
        <v>8439</v>
      </c>
      <c r="EWG50" s="19" t="s">
        <v>8439</v>
      </c>
      <c r="EWH50" s="19" t="s">
        <v>8439</v>
      </c>
      <c r="EWI50" s="19" t="s">
        <v>8439</v>
      </c>
      <c r="EWJ50" s="19" t="s">
        <v>8439</v>
      </c>
      <c r="EWK50" s="19" t="s">
        <v>8439</v>
      </c>
      <c r="EWL50" s="19" t="s">
        <v>8439</v>
      </c>
      <c r="EWM50" s="19" t="s">
        <v>8439</v>
      </c>
      <c r="EWN50" s="19" t="s">
        <v>8439</v>
      </c>
      <c r="EWO50" s="19" t="s">
        <v>8439</v>
      </c>
      <c r="EWP50" s="19" t="s">
        <v>8439</v>
      </c>
      <c r="EWQ50" s="19" t="s">
        <v>8439</v>
      </c>
      <c r="EWR50" s="19" t="s">
        <v>8439</v>
      </c>
      <c r="EWS50" s="19" t="s">
        <v>8439</v>
      </c>
      <c r="EWT50" s="19" t="s">
        <v>8439</v>
      </c>
      <c r="EWU50" s="19" t="s">
        <v>8439</v>
      </c>
      <c r="EWV50" s="19" t="s">
        <v>8439</v>
      </c>
      <c r="EWW50" s="19" t="s">
        <v>8439</v>
      </c>
      <c r="EWX50" s="19" t="s">
        <v>8439</v>
      </c>
      <c r="EWY50" s="19" t="s">
        <v>8439</v>
      </c>
      <c r="EWZ50" s="19" t="s">
        <v>8439</v>
      </c>
      <c r="EXA50" s="19" t="s">
        <v>8439</v>
      </c>
      <c r="EXB50" s="19" t="s">
        <v>8439</v>
      </c>
      <c r="EXC50" s="19" t="s">
        <v>8439</v>
      </c>
      <c r="EXD50" s="19" t="s">
        <v>8439</v>
      </c>
      <c r="EXE50" s="19" t="s">
        <v>8439</v>
      </c>
      <c r="EXF50" s="19" t="s">
        <v>8439</v>
      </c>
      <c r="EXG50" s="19" t="s">
        <v>8439</v>
      </c>
      <c r="EXH50" s="19" t="s">
        <v>8439</v>
      </c>
      <c r="EXI50" s="19" t="s">
        <v>8439</v>
      </c>
      <c r="EXJ50" s="19" t="s">
        <v>8439</v>
      </c>
      <c r="EXK50" s="19" t="s">
        <v>8439</v>
      </c>
      <c r="EXL50" s="19" t="s">
        <v>8439</v>
      </c>
      <c r="EXM50" s="19" t="s">
        <v>8439</v>
      </c>
      <c r="EXN50" s="19" t="s">
        <v>8439</v>
      </c>
      <c r="EXO50" s="19" t="s">
        <v>8439</v>
      </c>
      <c r="EXP50" s="19" t="s">
        <v>8439</v>
      </c>
      <c r="EXQ50" s="19" t="s">
        <v>8439</v>
      </c>
      <c r="EXR50" s="19" t="s">
        <v>8439</v>
      </c>
      <c r="EXS50" s="19" t="s">
        <v>8439</v>
      </c>
      <c r="EXT50" s="19" t="s">
        <v>8439</v>
      </c>
      <c r="EXU50" s="19" t="s">
        <v>8439</v>
      </c>
      <c r="EXV50" s="19" t="s">
        <v>8439</v>
      </c>
      <c r="EXW50" s="19" t="s">
        <v>8439</v>
      </c>
      <c r="EXX50" s="19" t="s">
        <v>8439</v>
      </c>
      <c r="EXY50" s="19" t="s">
        <v>8439</v>
      </c>
      <c r="EXZ50" s="19" t="s">
        <v>8439</v>
      </c>
      <c r="EYA50" s="19" t="s">
        <v>8439</v>
      </c>
      <c r="EYB50" s="19" t="s">
        <v>8439</v>
      </c>
      <c r="EYC50" s="19" t="s">
        <v>8439</v>
      </c>
      <c r="EYD50" s="19" t="s">
        <v>8439</v>
      </c>
      <c r="EYE50" s="19" t="s">
        <v>8439</v>
      </c>
      <c r="EYF50" s="19" t="s">
        <v>8439</v>
      </c>
      <c r="EYG50" s="19" t="s">
        <v>8439</v>
      </c>
      <c r="EYH50" s="19" t="s">
        <v>8439</v>
      </c>
      <c r="EYI50" s="19" t="s">
        <v>8439</v>
      </c>
      <c r="EYJ50" s="19" t="s">
        <v>8439</v>
      </c>
      <c r="EYK50" s="19" t="s">
        <v>8439</v>
      </c>
      <c r="EYL50" s="19" t="s">
        <v>8439</v>
      </c>
      <c r="EYM50" s="19" t="s">
        <v>8439</v>
      </c>
      <c r="EYN50" s="19" t="s">
        <v>8439</v>
      </c>
      <c r="EYO50" s="19" t="s">
        <v>8439</v>
      </c>
      <c r="EYP50" s="19" t="s">
        <v>8439</v>
      </c>
      <c r="EYQ50" s="19" t="s">
        <v>8439</v>
      </c>
      <c r="EYR50" s="19" t="s">
        <v>8439</v>
      </c>
      <c r="EYS50" s="19" t="s">
        <v>8439</v>
      </c>
      <c r="EYT50" s="19" t="s">
        <v>8439</v>
      </c>
      <c r="EYU50" s="19" t="s">
        <v>8439</v>
      </c>
      <c r="EYV50" s="19" t="s">
        <v>8439</v>
      </c>
      <c r="EYW50" s="19" t="s">
        <v>8439</v>
      </c>
      <c r="EYX50" s="19" t="s">
        <v>8439</v>
      </c>
      <c r="EYY50" s="19" t="s">
        <v>8439</v>
      </c>
      <c r="EYZ50" s="19" t="s">
        <v>8439</v>
      </c>
      <c r="EZA50" s="19" t="s">
        <v>8439</v>
      </c>
      <c r="EZB50" s="19" t="s">
        <v>8439</v>
      </c>
      <c r="EZC50" s="19" t="s">
        <v>8439</v>
      </c>
      <c r="EZD50" s="19" t="s">
        <v>8439</v>
      </c>
      <c r="EZE50" s="19" t="s">
        <v>8439</v>
      </c>
      <c r="EZF50" s="19" t="s">
        <v>8439</v>
      </c>
      <c r="EZG50" s="19" t="s">
        <v>8439</v>
      </c>
      <c r="EZH50" s="19" t="s">
        <v>8439</v>
      </c>
      <c r="EZI50" s="19" t="s">
        <v>8439</v>
      </c>
      <c r="EZJ50" s="19" t="s">
        <v>8439</v>
      </c>
      <c r="EZK50" s="19" t="s">
        <v>8439</v>
      </c>
      <c r="EZL50" s="19" t="s">
        <v>8439</v>
      </c>
      <c r="EZM50" s="19" t="s">
        <v>8439</v>
      </c>
      <c r="EZN50" s="19" t="s">
        <v>8439</v>
      </c>
      <c r="EZO50" s="19" t="s">
        <v>8439</v>
      </c>
      <c r="EZP50" s="19" t="s">
        <v>8439</v>
      </c>
      <c r="EZQ50" s="19" t="s">
        <v>8439</v>
      </c>
      <c r="EZR50" s="19" t="s">
        <v>8439</v>
      </c>
      <c r="EZS50" s="19" t="s">
        <v>8439</v>
      </c>
      <c r="EZT50" s="19" t="s">
        <v>8439</v>
      </c>
      <c r="EZU50" s="19" t="s">
        <v>8439</v>
      </c>
      <c r="EZV50" s="19" t="s">
        <v>8439</v>
      </c>
      <c r="EZW50" s="19" t="s">
        <v>8439</v>
      </c>
      <c r="EZX50" s="19" t="s">
        <v>8439</v>
      </c>
      <c r="EZY50" s="19" t="s">
        <v>8439</v>
      </c>
      <c r="EZZ50" s="19" t="s">
        <v>8439</v>
      </c>
      <c r="FAA50" s="19" t="s">
        <v>8439</v>
      </c>
      <c r="FAB50" s="19" t="s">
        <v>8439</v>
      </c>
      <c r="FAC50" s="19" t="s">
        <v>8439</v>
      </c>
      <c r="FAD50" s="19" t="s">
        <v>8439</v>
      </c>
      <c r="FAE50" s="19" t="s">
        <v>8439</v>
      </c>
      <c r="FAF50" s="19" t="s">
        <v>8439</v>
      </c>
      <c r="FAG50" s="19" t="s">
        <v>8439</v>
      </c>
      <c r="FAH50" s="19" t="s">
        <v>8439</v>
      </c>
      <c r="FAI50" s="19" t="s">
        <v>8439</v>
      </c>
      <c r="FAJ50" s="19" t="s">
        <v>8439</v>
      </c>
      <c r="FAK50" s="19" t="s">
        <v>8439</v>
      </c>
      <c r="FAL50" s="19" t="s">
        <v>8439</v>
      </c>
      <c r="FAM50" s="19" t="s">
        <v>8439</v>
      </c>
      <c r="FAN50" s="19" t="s">
        <v>8439</v>
      </c>
      <c r="FAO50" s="19" t="s">
        <v>8439</v>
      </c>
      <c r="FAP50" s="19" t="s">
        <v>8439</v>
      </c>
      <c r="FAQ50" s="19" t="s">
        <v>8439</v>
      </c>
      <c r="FAR50" s="19" t="s">
        <v>8439</v>
      </c>
      <c r="FAS50" s="19" t="s">
        <v>8439</v>
      </c>
      <c r="FAT50" s="19" t="s">
        <v>8439</v>
      </c>
      <c r="FAU50" s="19" t="s">
        <v>8439</v>
      </c>
      <c r="FAV50" s="19" t="s">
        <v>8439</v>
      </c>
      <c r="FAW50" s="19" t="s">
        <v>8439</v>
      </c>
      <c r="FAX50" s="19" t="s">
        <v>8439</v>
      </c>
      <c r="FAY50" s="19" t="s">
        <v>8439</v>
      </c>
      <c r="FAZ50" s="19" t="s">
        <v>8439</v>
      </c>
      <c r="FBA50" s="19" t="s">
        <v>8439</v>
      </c>
      <c r="FBB50" s="19" t="s">
        <v>8439</v>
      </c>
      <c r="FBC50" s="19" t="s">
        <v>8439</v>
      </c>
      <c r="FBD50" s="19" t="s">
        <v>8439</v>
      </c>
      <c r="FBE50" s="19" t="s">
        <v>8439</v>
      </c>
      <c r="FBF50" s="19" t="s">
        <v>8439</v>
      </c>
      <c r="FBG50" s="19" t="s">
        <v>8439</v>
      </c>
      <c r="FBH50" s="19" t="s">
        <v>8439</v>
      </c>
      <c r="FBI50" s="19" t="s">
        <v>8439</v>
      </c>
      <c r="FBJ50" s="19" t="s">
        <v>8439</v>
      </c>
      <c r="FBK50" s="19" t="s">
        <v>8439</v>
      </c>
      <c r="FBL50" s="19" t="s">
        <v>8439</v>
      </c>
      <c r="FBM50" s="19" t="s">
        <v>8439</v>
      </c>
      <c r="FBN50" s="19" t="s">
        <v>8439</v>
      </c>
      <c r="FBO50" s="19" t="s">
        <v>8439</v>
      </c>
      <c r="FBP50" s="19" t="s">
        <v>8439</v>
      </c>
      <c r="FBQ50" s="19" t="s">
        <v>8439</v>
      </c>
      <c r="FBR50" s="19" t="s">
        <v>8439</v>
      </c>
      <c r="FBS50" s="19" t="s">
        <v>8439</v>
      </c>
      <c r="FBT50" s="19" t="s">
        <v>8439</v>
      </c>
      <c r="FBU50" s="19" t="s">
        <v>8439</v>
      </c>
      <c r="FBV50" s="19" t="s">
        <v>8439</v>
      </c>
      <c r="FBW50" s="19" t="s">
        <v>8439</v>
      </c>
      <c r="FBX50" s="19" t="s">
        <v>8439</v>
      </c>
      <c r="FBY50" s="19" t="s">
        <v>8439</v>
      </c>
      <c r="FBZ50" s="19" t="s">
        <v>8439</v>
      </c>
      <c r="FCA50" s="19" t="s">
        <v>8439</v>
      </c>
      <c r="FCB50" s="19" t="s">
        <v>8439</v>
      </c>
      <c r="FCC50" s="19" t="s">
        <v>8439</v>
      </c>
      <c r="FCD50" s="19" t="s">
        <v>8439</v>
      </c>
      <c r="FCE50" s="19" t="s">
        <v>8439</v>
      </c>
      <c r="FCF50" s="19" t="s">
        <v>8439</v>
      </c>
      <c r="FCG50" s="19" t="s">
        <v>8439</v>
      </c>
      <c r="FCH50" s="19" t="s">
        <v>8439</v>
      </c>
      <c r="FCI50" s="19" t="s">
        <v>8439</v>
      </c>
      <c r="FCJ50" s="19" t="s">
        <v>8439</v>
      </c>
      <c r="FCK50" s="19" t="s">
        <v>8439</v>
      </c>
      <c r="FCL50" s="19" t="s">
        <v>8439</v>
      </c>
      <c r="FCM50" s="19" t="s">
        <v>8439</v>
      </c>
      <c r="FCN50" s="19" t="s">
        <v>8439</v>
      </c>
      <c r="FCO50" s="19" t="s">
        <v>8439</v>
      </c>
      <c r="FCP50" s="19" t="s">
        <v>8439</v>
      </c>
      <c r="FCQ50" s="19" t="s">
        <v>8439</v>
      </c>
      <c r="FCR50" s="19" t="s">
        <v>8439</v>
      </c>
      <c r="FCS50" s="19" t="s">
        <v>8439</v>
      </c>
      <c r="FCT50" s="19" t="s">
        <v>8439</v>
      </c>
      <c r="FCU50" s="19" t="s">
        <v>8439</v>
      </c>
      <c r="FCV50" s="19" t="s">
        <v>8439</v>
      </c>
      <c r="FCW50" s="19" t="s">
        <v>8439</v>
      </c>
      <c r="FCX50" s="19" t="s">
        <v>8439</v>
      </c>
      <c r="FCY50" s="19" t="s">
        <v>8439</v>
      </c>
      <c r="FCZ50" s="19" t="s">
        <v>8439</v>
      </c>
      <c r="FDA50" s="19" t="s">
        <v>8439</v>
      </c>
      <c r="FDB50" s="19" t="s">
        <v>8439</v>
      </c>
      <c r="FDC50" s="19" t="s">
        <v>8439</v>
      </c>
      <c r="FDD50" s="19" t="s">
        <v>8439</v>
      </c>
      <c r="FDE50" s="19" t="s">
        <v>8439</v>
      </c>
      <c r="FDF50" s="19" t="s">
        <v>8439</v>
      </c>
      <c r="FDG50" s="19" t="s">
        <v>8439</v>
      </c>
      <c r="FDH50" s="19" t="s">
        <v>8439</v>
      </c>
      <c r="FDI50" s="19" t="s">
        <v>8439</v>
      </c>
      <c r="FDJ50" s="19" t="s">
        <v>8439</v>
      </c>
      <c r="FDK50" s="19" t="s">
        <v>8439</v>
      </c>
      <c r="FDL50" s="19" t="s">
        <v>8439</v>
      </c>
      <c r="FDM50" s="19" t="s">
        <v>8439</v>
      </c>
      <c r="FDN50" s="19" t="s">
        <v>8439</v>
      </c>
      <c r="FDO50" s="19" t="s">
        <v>8439</v>
      </c>
      <c r="FDP50" s="19" t="s">
        <v>8439</v>
      </c>
      <c r="FDQ50" s="19" t="s">
        <v>8439</v>
      </c>
      <c r="FDR50" s="19" t="s">
        <v>8439</v>
      </c>
      <c r="FDS50" s="19" t="s">
        <v>8439</v>
      </c>
      <c r="FDT50" s="19" t="s">
        <v>8439</v>
      </c>
      <c r="FDU50" s="19" t="s">
        <v>8439</v>
      </c>
      <c r="FDV50" s="19" t="s">
        <v>8439</v>
      </c>
      <c r="FDW50" s="19" t="s">
        <v>8439</v>
      </c>
      <c r="FDX50" s="19" t="s">
        <v>8439</v>
      </c>
      <c r="FDY50" s="19" t="s">
        <v>8439</v>
      </c>
      <c r="FDZ50" s="19" t="s">
        <v>8439</v>
      </c>
      <c r="FEA50" s="19" t="s">
        <v>8439</v>
      </c>
      <c r="FEB50" s="19" t="s">
        <v>8439</v>
      </c>
      <c r="FEC50" s="19" t="s">
        <v>8439</v>
      </c>
      <c r="FED50" s="19" t="s">
        <v>8439</v>
      </c>
      <c r="FEE50" s="19" t="s">
        <v>8439</v>
      </c>
      <c r="FEF50" s="19" t="s">
        <v>8439</v>
      </c>
      <c r="FEG50" s="19" t="s">
        <v>8439</v>
      </c>
      <c r="FEH50" s="19" t="s">
        <v>8439</v>
      </c>
      <c r="FEI50" s="19" t="s">
        <v>8439</v>
      </c>
      <c r="FEJ50" s="19" t="s">
        <v>8439</v>
      </c>
      <c r="FEK50" s="19" t="s">
        <v>8439</v>
      </c>
      <c r="FEL50" s="19" t="s">
        <v>8439</v>
      </c>
      <c r="FEM50" s="19" t="s">
        <v>8439</v>
      </c>
      <c r="FEN50" s="19" t="s">
        <v>8439</v>
      </c>
      <c r="FEO50" s="19" t="s">
        <v>8439</v>
      </c>
      <c r="FEP50" s="19" t="s">
        <v>8439</v>
      </c>
      <c r="FEQ50" s="19" t="s">
        <v>8439</v>
      </c>
      <c r="FER50" s="19" t="s">
        <v>8439</v>
      </c>
      <c r="FES50" s="19" t="s">
        <v>8439</v>
      </c>
      <c r="FET50" s="19" t="s">
        <v>8439</v>
      </c>
      <c r="FEU50" s="19" t="s">
        <v>8439</v>
      </c>
      <c r="FEV50" s="19" t="s">
        <v>8439</v>
      </c>
      <c r="FEW50" s="19" t="s">
        <v>8439</v>
      </c>
      <c r="FEX50" s="19" t="s">
        <v>8439</v>
      </c>
      <c r="FEY50" s="19" t="s">
        <v>8439</v>
      </c>
      <c r="FEZ50" s="19" t="s">
        <v>8439</v>
      </c>
      <c r="FFA50" s="19" t="s">
        <v>8439</v>
      </c>
      <c r="FFB50" s="19" t="s">
        <v>8439</v>
      </c>
      <c r="FFC50" s="19" t="s">
        <v>8439</v>
      </c>
      <c r="FFD50" s="19" t="s">
        <v>8439</v>
      </c>
      <c r="FFE50" s="19" t="s">
        <v>8439</v>
      </c>
      <c r="FFF50" s="19" t="s">
        <v>8439</v>
      </c>
      <c r="FFG50" s="19" t="s">
        <v>8439</v>
      </c>
      <c r="FFH50" s="19" t="s">
        <v>8439</v>
      </c>
      <c r="FFI50" s="19" t="s">
        <v>8439</v>
      </c>
      <c r="FFJ50" s="19" t="s">
        <v>8439</v>
      </c>
      <c r="FFK50" s="19" t="s">
        <v>8439</v>
      </c>
      <c r="FFL50" s="19" t="s">
        <v>8439</v>
      </c>
      <c r="FFM50" s="19" t="s">
        <v>8439</v>
      </c>
      <c r="FFN50" s="19" t="s">
        <v>8439</v>
      </c>
      <c r="FFO50" s="19" t="s">
        <v>8439</v>
      </c>
      <c r="FFP50" s="19" t="s">
        <v>8439</v>
      </c>
      <c r="FFQ50" s="19" t="s">
        <v>8439</v>
      </c>
      <c r="FFR50" s="19" t="s">
        <v>8439</v>
      </c>
      <c r="FFS50" s="19" t="s">
        <v>8439</v>
      </c>
      <c r="FFT50" s="19" t="s">
        <v>8439</v>
      </c>
      <c r="FFU50" s="19" t="s">
        <v>8439</v>
      </c>
      <c r="FFV50" s="19" t="s">
        <v>8439</v>
      </c>
      <c r="FFW50" s="19" t="s">
        <v>8439</v>
      </c>
      <c r="FFX50" s="19" t="s">
        <v>8439</v>
      </c>
      <c r="FFY50" s="19" t="s">
        <v>8439</v>
      </c>
      <c r="FFZ50" s="19" t="s">
        <v>8439</v>
      </c>
      <c r="FGA50" s="19" t="s">
        <v>8439</v>
      </c>
      <c r="FGB50" s="19" t="s">
        <v>8439</v>
      </c>
      <c r="FGC50" s="19" t="s">
        <v>8439</v>
      </c>
      <c r="FGD50" s="19" t="s">
        <v>8439</v>
      </c>
      <c r="FGE50" s="19" t="s">
        <v>8439</v>
      </c>
      <c r="FGF50" s="19" t="s">
        <v>8439</v>
      </c>
      <c r="FGG50" s="19" t="s">
        <v>8439</v>
      </c>
      <c r="FGH50" s="19" t="s">
        <v>8439</v>
      </c>
      <c r="FGI50" s="19" t="s">
        <v>8439</v>
      </c>
      <c r="FGJ50" s="19" t="s">
        <v>8439</v>
      </c>
      <c r="FGK50" s="19" t="s">
        <v>8439</v>
      </c>
      <c r="FGL50" s="19" t="s">
        <v>8439</v>
      </c>
      <c r="FGM50" s="19" t="s">
        <v>8439</v>
      </c>
      <c r="FGN50" s="19" t="s">
        <v>8439</v>
      </c>
      <c r="FGO50" s="19" t="s">
        <v>8439</v>
      </c>
      <c r="FGP50" s="19" t="s">
        <v>8439</v>
      </c>
      <c r="FGQ50" s="19" t="s">
        <v>8439</v>
      </c>
      <c r="FGR50" s="19" t="s">
        <v>8439</v>
      </c>
      <c r="FGS50" s="19" t="s">
        <v>8439</v>
      </c>
      <c r="FGT50" s="19" t="s">
        <v>8439</v>
      </c>
      <c r="FGU50" s="19" t="s">
        <v>8439</v>
      </c>
      <c r="FGV50" s="19" t="s">
        <v>8439</v>
      </c>
      <c r="FGW50" s="19" t="s">
        <v>8439</v>
      </c>
      <c r="FGX50" s="19" t="s">
        <v>8439</v>
      </c>
      <c r="FGY50" s="19" t="s">
        <v>8439</v>
      </c>
      <c r="FGZ50" s="19" t="s">
        <v>8439</v>
      </c>
      <c r="FHA50" s="19" t="s">
        <v>8439</v>
      </c>
      <c r="FHB50" s="19" t="s">
        <v>8439</v>
      </c>
      <c r="FHC50" s="19" t="s">
        <v>8439</v>
      </c>
      <c r="FHD50" s="19" t="s">
        <v>8439</v>
      </c>
      <c r="FHE50" s="19" t="s">
        <v>8439</v>
      </c>
      <c r="FHF50" s="19" t="s">
        <v>8439</v>
      </c>
      <c r="FHG50" s="19" t="s">
        <v>8439</v>
      </c>
      <c r="FHH50" s="19" t="s">
        <v>8439</v>
      </c>
      <c r="FHI50" s="19" t="s">
        <v>8439</v>
      </c>
      <c r="FHJ50" s="19" t="s">
        <v>8439</v>
      </c>
      <c r="FHK50" s="19" t="s">
        <v>8439</v>
      </c>
      <c r="FHL50" s="19" t="s">
        <v>8439</v>
      </c>
      <c r="FHM50" s="19" t="s">
        <v>8439</v>
      </c>
      <c r="FHN50" s="19" t="s">
        <v>8439</v>
      </c>
      <c r="FHO50" s="19" t="s">
        <v>8439</v>
      </c>
      <c r="FHP50" s="19" t="s">
        <v>8439</v>
      </c>
      <c r="FHQ50" s="19" t="s">
        <v>8439</v>
      </c>
      <c r="FHR50" s="19" t="s">
        <v>8439</v>
      </c>
      <c r="FHS50" s="19" t="s">
        <v>8439</v>
      </c>
      <c r="FHT50" s="19" t="s">
        <v>8439</v>
      </c>
      <c r="FHU50" s="19" t="s">
        <v>8439</v>
      </c>
      <c r="FHV50" s="19" t="s">
        <v>8439</v>
      </c>
      <c r="FHW50" s="19" t="s">
        <v>8439</v>
      </c>
      <c r="FHX50" s="19" t="s">
        <v>8439</v>
      </c>
      <c r="FHY50" s="19" t="s">
        <v>8439</v>
      </c>
      <c r="FHZ50" s="19" t="s">
        <v>8439</v>
      </c>
      <c r="FIA50" s="19" t="s">
        <v>8439</v>
      </c>
      <c r="FIB50" s="19" t="s">
        <v>8439</v>
      </c>
      <c r="FIC50" s="19" t="s">
        <v>8439</v>
      </c>
      <c r="FID50" s="19" t="s">
        <v>8439</v>
      </c>
      <c r="FIE50" s="19" t="s">
        <v>8439</v>
      </c>
      <c r="FIF50" s="19" t="s">
        <v>8439</v>
      </c>
      <c r="FIG50" s="19" t="s">
        <v>8439</v>
      </c>
      <c r="FIH50" s="19" t="s">
        <v>8439</v>
      </c>
      <c r="FII50" s="19" t="s">
        <v>8439</v>
      </c>
      <c r="FIJ50" s="19" t="s">
        <v>8439</v>
      </c>
      <c r="FIK50" s="19" t="s">
        <v>8439</v>
      </c>
      <c r="FIL50" s="19" t="s">
        <v>8439</v>
      </c>
      <c r="FIM50" s="19" t="s">
        <v>8439</v>
      </c>
      <c r="FIN50" s="19" t="s">
        <v>8439</v>
      </c>
      <c r="FIO50" s="19" t="s">
        <v>8439</v>
      </c>
      <c r="FIP50" s="19" t="s">
        <v>8439</v>
      </c>
      <c r="FIQ50" s="19" t="s">
        <v>8439</v>
      </c>
      <c r="FIR50" s="19" t="s">
        <v>8439</v>
      </c>
      <c r="FIS50" s="19" t="s">
        <v>8439</v>
      </c>
      <c r="FIT50" s="19" t="s">
        <v>8439</v>
      </c>
      <c r="FIU50" s="19" t="s">
        <v>8439</v>
      </c>
      <c r="FIV50" s="19" t="s">
        <v>8439</v>
      </c>
      <c r="FIW50" s="19" t="s">
        <v>8439</v>
      </c>
      <c r="FIX50" s="19" t="s">
        <v>8439</v>
      </c>
      <c r="FIY50" s="19" t="s">
        <v>8439</v>
      </c>
      <c r="FIZ50" s="19" t="s">
        <v>8439</v>
      </c>
      <c r="FJA50" s="19" t="s">
        <v>8439</v>
      </c>
      <c r="FJB50" s="19" t="s">
        <v>8439</v>
      </c>
      <c r="FJC50" s="19" t="s">
        <v>8439</v>
      </c>
      <c r="FJD50" s="19" t="s">
        <v>8439</v>
      </c>
      <c r="FJE50" s="19" t="s">
        <v>8439</v>
      </c>
      <c r="FJF50" s="19" t="s">
        <v>8439</v>
      </c>
      <c r="FJG50" s="19" t="s">
        <v>8439</v>
      </c>
      <c r="FJH50" s="19" t="s">
        <v>8439</v>
      </c>
      <c r="FJI50" s="19" t="s">
        <v>8439</v>
      </c>
      <c r="FJJ50" s="19" t="s">
        <v>8439</v>
      </c>
      <c r="FJK50" s="19" t="s">
        <v>8439</v>
      </c>
      <c r="FJL50" s="19" t="s">
        <v>8439</v>
      </c>
      <c r="FJM50" s="19" t="s">
        <v>8439</v>
      </c>
      <c r="FJN50" s="19" t="s">
        <v>8439</v>
      </c>
      <c r="FJO50" s="19" t="s">
        <v>8439</v>
      </c>
      <c r="FJP50" s="19" t="s">
        <v>8439</v>
      </c>
      <c r="FJQ50" s="19" t="s">
        <v>8439</v>
      </c>
      <c r="FJR50" s="19" t="s">
        <v>8439</v>
      </c>
      <c r="FJS50" s="19" t="s">
        <v>8439</v>
      </c>
      <c r="FJT50" s="19" t="s">
        <v>8439</v>
      </c>
      <c r="FJU50" s="19" t="s">
        <v>8439</v>
      </c>
      <c r="FJV50" s="19" t="s">
        <v>8439</v>
      </c>
      <c r="FJW50" s="19" t="s">
        <v>8439</v>
      </c>
      <c r="FJX50" s="19" t="s">
        <v>8439</v>
      </c>
      <c r="FJY50" s="19" t="s">
        <v>8439</v>
      </c>
      <c r="FJZ50" s="19" t="s">
        <v>8439</v>
      </c>
      <c r="FKA50" s="19" t="s">
        <v>8439</v>
      </c>
      <c r="FKB50" s="19" t="s">
        <v>8439</v>
      </c>
      <c r="FKC50" s="19" t="s">
        <v>8439</v>
      </c>
      <c r="FKD50" s="19" t="s">
        <v>8439</v>
      </c>
      <c r="FKE50" s="19" t="s">
        <v>8439</v>
      </c>
      <c r="FKF50" s="19" t="s">
        <v>8439</v>
      </c>
      <c r="FKG50" s="19" t="s">
        <v>8439</v>
      </c>
      <c r="FKH50" s="19" t="s">
        <v>8439</v>
      </c>
      <c r="FKI50" s="19" t="s">
        <v>8439</v>
      </c>
      <c r="FKJ50" s="19" t="s">
        <v>8439</v>
      </c>
      <c r="FKK50" s="19" t="s">
        <v>8439</v>
      </c>
      <c r="FKL50" s="19" t="s">
        <v>8439</v>
      </c>
      <c r="FKM50" s="19" t="s">
        <v>8439</v>
      </c>
      <c r="FKN50" s="19" t="s">
        <v>8439</v>
      </c>
      <c r="FKO50" s="19" t="s">
        <v>8439</v>
      </c>
      <c r="FKP50" s="19" t="s">
        <v>8439</v>
      </c>
      <c r="FKQ50" s="19" t="s">
        <v>8439</v>
      </c>
      <c r="FKR50" s="19" t="s">
        <v>8439</v>
      </c>
      <c r="FKS50" s="19" t="s">
        <v>8439</v>
      </c>
      <c r="FKT50" s="19" t="s">
        <v>8439</v>
      </c>
      <c r="FKU50" s="19" t="s">
        <v>8439</v>
      </c>
      <c r="FKV50" s="19" t="s">
        <v>8439</v>
      </c>
      <c r="FKW50" s="19" t="s">
        <v>8439</v>
      </c>
      <c r="FKX50" s="19" t="s">
        <v>8439</v>
      </c>
      <c r="FKY50" s="19" t="s">
        <v>8439</v>
      </c>
      <c r="FKZ50" s="19" t="s">
        <v>8439</v>
      </c>
      <c r="FLA50" s="19" t="s">
        <v>8439</v>
      </c>
      <c r="FLB50" s="19" t="s">
        <v>8439</v>
      </c>
      <c r="FLC50" s="19" t="s">
        <v>8439</v>
      </c>
      <c r="FLD50" s="19" t="s">
        <v>8439</v>
      </c>
      <c r="FLE50" s="19" t="s">
        <v>8439</v>
      </c>
      <c r="FLF50" s="19" t="s">
        <v>8439</v>
      </c>
      <c r="FLG50" s="19" t="s">
        <v>8439</v>
      </c>
      <c r="FLH50" s="19" t="s">
        <v>8439</v>
      </c>
      <c r="FLI50" s="19" t="s">
        <v>8439</v>
      </c>
      <c r="FLJ50" s="19" t="s">
        <v>8439</v>
      </c>
      <c r="FLK50" s="19" t="s">
        <v>8439</v>
      </c>
      <c r="FLL50" s="19" t="s">
        <v>8439</v>
      </c>
      <c r="FLM50" s="19" t="s">
        <v>8439</v>
      </c>
      <c r="FLN50" s="19" t="s">
        <v>8439</v>
      </c>
      <c r="FLO50" s="19" t="s">
        <v>8439</v>
      </c>
      <c r="FLP50" s="19" t="s">
        <v>8439</v>
      </c>
      <c r="FLQ50" s="19" t="s">
        <v>8439</v>
      </c>
      <c r="FLR50" s="19" t="s">
        <v>8439</v>
      </c>
      <c r="FLS50" s="19" t="s">
        <v>8439</v>
      </c>
      <c r="FLT50" s="19" t="s">
        <v>8439</v>
      </c>
      <c r="FLU50" s="19" t="s">
        <v>8439</v>
      </c>
      <c r="FLV50" s="19" t="s">
        <v>8439</v>
      </c>
      <c r="FLW50" s="19" t="s">
        <v>8439</v>
      </c>
      <c r="FLX50" s="19" t="s">
        <v>8439</v>
      </c>
      <c r="FLY50" s="19" t="s">
        <v>8439</v>
      </c>
      <c r="FLZ50" s="19" t="s">
        <v>8439</v>
      </c>
      <c r="FMA50" s="19" t="s">
        <v>8439</v>
      </c>
      <c r="FMB50" s="19" t="s">
        <v>8439</v>
      </c>
      <c r="FMC50" s="19" t="s">
        <v>8439</v>
      </c>
      <c r="FMD50" s="19" t="s">
        <v>8439</v>
      </c>
      <c r="FME50" s="19" t="s">
        <v>8439</v>
      </c>
      <c r="FMF50" s="19" t="s">
        <v>8439</v>
      </c>
      <c r="FMG50" s="19" t="s">
        <v>8439</v>
      </c>
      <c r="FMH50" s="19" t="s">
        <v>8439</v>
      </c>
      <c r="FMI50" s="19" t="s">
        <v>8439</v>
      </c>
      <c r="FMJ50" s="19" t="s">
        <v>8439</v>
      </c>
      <c r="FMK50" s="19" t="s">
        <v>8439</v>
      </c>
      <c r="FML50" s="19" t="s">
        <v>8439</v>
      </c>
      <c r="FMM50" s="19" t="s">
        <v>8439</v>
      </c>
      <c r="FMN50" s="19" t="s">
        <v>8439</v>
      </c>
      <c r="FMO50" s="19" t="s">
        <v>8439</v>
      </c>
      <c r="FMP50" s="19" t="s">
        <v>8439</v>
      </c>
      <c r="FMQ50" s="19" t="s">
        <v>8439</v>
      </c>
      <c r="FMR50" s="19" t="s">
        <v>8439</v>
      </c>
      <c r="FMS50" s="19" t="s">
        <v>8439</v>
      </c>
      <c r="FMT50" s="19" t="s">
        <v>8439</v>
      </c>
      <c r="FMU50" s="19" t="s">
        <v>8439</v>
      </c>
      <c r="FMV50" s="19" t="s">
        <v>8439</v>
      </c>
      <c r="FMW50" s="19" t="s">
        <v>8439</v>
      </c>
      <c r="FMX50" s="19" t="s">
        <v>8439</v>
      </c>
      <c r="FMY50" s="19" t="s">
        <v>8439</v>
      </c>
      <c r="FMZ50" s="19" t="s">
        <v>8439</v>
      </c>
      <c r="FNA50" s="19" t="s">
        <v>8439</v>
      </c>
      <c r="FNB50" s="19" t="s">
        <v>8439</v>
      </c>
      <c r="FNC50" s="19" t="s">
        <v>8439</v>
      </c>
      <c r="FND50" s="19" t="s">
        <v>8439</v>
      </c>
      <c r="FNE50" s="19" t="s">
        <v>8439</v>
      </c>
      <c r="FNF50" s="19" t="s">
        <v>8439</v>
      </c>
      <c r="FNG50" s="19" t="s">
        <v>8439</v>
      </c>
      <c r="FNH50" s="19" t="s">
        <v>8439</v>
      </c>
      <c r="FNI50" s="19" t="s">
        <v>8439</v>
      </c>
      <c r="FNJ50" s="19" t="s">
        <v>8439</v>
      </c>
      <c r="FNK50" s="19" t="s">
        <v>8439</v>
      </c>
      <c r="FNL50" s="19" t="s">
        <v>8439</v>
      </c>
      <c r="FNM50" s="19" t="s">
        <v>8439</v>
      </c>
      <c r="FNN50" s="19" t="s">
        <v>8439</v>
      </c>
      <c r="FNO50" s="19" t="s">
        <v>8439</v>
      </c>
      <c r="FNP50" s="19" t="s">
        <v>8439</v>
      </c>
      <c r="FNQ50" s="19" t="s">
        <v>8439</v>
      </c>
      <c r="FNR50" s="19" t="s">
        <v>8439</v>
      </c>
      <c r="FNS50" s="19" t="s">
        <v>8439</v>
      </c>
      <c r="FNT50" s="19" t="s">
        <v>8439</v>
      </c>
      <c r="FNU50" s="19" t="s">
        <v>8439</v>
      </c>
      <c r="FNV50" s="19" t="s">
        <v>8439</v>
      </c>
      <c r="FNW50" s="19" t="s">
        <v>8439</v>
      </c>
      <c r="FNX50" s="19" t="s">
        <v>8439</v>
      </c>
      <c r="FNY50" s="19" t="s">
        <v>8439</v>
      </c>
      <c r="FNZ50" s="19" t="s">
        <v>8439</v>
      </c>
      <c r="FOA50" s="19" t="s">
        <v>8439</v>
      </c>
      <c r="FOB50" s="19" t="s">
        <v>8439</v>
      </c>
      <c r="FOC50" s="19" t="s">
        <v>8439</v>
      </c>
      <c r="FOD50" s="19" t="s">
        <v>8439</v>
      </c>
      <c r="FOE50" s="19" t="s">
        <v>8439</v>
      </c>
      <c r="FOF50" s="19" t="s">
        <v>8439</v>
      </c>
      <c r="FOG50" s="19" t="s">
        <v>8439</v>
      </c>
      <c r="FOH50" s="19" t="s">
        <v>8439</v>
      </c>
      <c r="FOI50" s="19" t="s">
        <v>8439</v>
      </c>
      <c r="FOJ50" s="19" t="s">
        <v>8439</v>
      </c>
      <c r="FOK50" s="19" t="s">
        <v>8439</v>
      </c>
      <c r="FOL50" s="19" t="s">
        <v>8439</v>
      </c>
      <c r="FOM50" s="19" t="s">
        <v>8439</v>
      </c>
      <c r="FON50" s="19" t="s">
        <v>8439</v>
      </c>
      <c r="FOO50" s="19" t="s">
        <v>8439</v>
      </c>
      <c r="FOP50" s="19" t="s">
        <v>8439</v>
      </c>
      <c r="FOQ50" s="19" t="s">
        <v>8439</v>
      </c>
      <c r="FOR50" s="19" t="s">
        <v>8439</v>
      </c>
      <c r="FOS50" s="19" t="s">
        <v>8439</v>
      </c>
      <c r="FOT50" s="19" t="s">
        <v>8439</v>
      </c>
      <c r="FOU50" s="19" t="s">
        <v>8439</v>
      </c>
      <c r="FOV50" s="19" t="s">
        <v>8439</v>
      </c>
      <c r="FOW50" s="19" t="s">
        <v>8439</v>
      </c>
      <c r="FOX50" s="19" t="s">
        <v>8439</v>
      </c>
      <c r="FOY50" s="19" t="s">
        <v>8439</v>
      </c>
      <c r="FOZ50" s="19" t="s">
        <v>8439</v>
      </c>
      <c r="FPA50" s="19" t="s">
        <v>8439</v>
      </c>
      <c r="FPB50" s="19" t="s">
        <v>8439</v>
      </c>
      <c r="FPC50" s="19" t="s">
        <v>8439</v>
      </c>
      <c r="FPD50" s="19" t="s">
        <v>8439</v>
      </c>
      <c r="FPE50" s="19" t="s">
        <v>8439</v>
      </c>
      <c r="FPF50" s="19" t="s">
        <v>8439</v>
      </c>
      <c r="FPG50" s="19" t="s">
        <v>8439</v>
      </c>
      <c r="FPH50" s="19" t="s">
        <v>8439</v>
      </c>
      <c r="FPI50" s="19" t="s">
        <v>8439</v>
      </c>
      <c r="FPJ50" s="19" t="s">
        <v>8439</v>
      </c>
      <c r="FPK50" s="19" t="s">
        <v>8439</v>
      </c>
      <c r="FPL50" s="19" t="s">
        <v>8439</v>
      </c>
      <c r="FPM50" s="19" t="s">
        <v>8439</v>
      </c>
      <c r="FPN50" s="19" t="s">
        <v>8439</v>
      </c>
      <c r="FPO50" s="19" t="s">
        <v>8439</v>
      </c>
      <c r="FPP50" s="19" t="s">
        <v>8439</v>
      </c>
      <c r="FPQ50" s="19" t="s">
        <v>8439</v>
      </c>
      <c r="FPR50" s="19" t="s">
        <v>8439</v>
      </c>
      <c r="FPS50" s="19" t="s">
        <v>8439</v>
      </c>
      <c r="FPT50" s="19" t="s">
        <v>8439</v>
      </c>
      <c r="FPU50" s="19" t="s">
        <v>8439</v>
      </c>
      <c r="FPV50" s="19" t="s">
        <v>8439</v>
      </c>
      <c r="FPW50" s="19" t="s">
        <v>8439</v>
      </c>
      <c r="FPX50" s="19" t="s">
        <v>8439</v>
      </c>
      <c r="FPY50" s="19" t="s">
        <v>8439</v>
      </c>
      <c r="FPZ50" s="19" t="s">
        <v>8439</v>
      </c>
      <c r="FQA50" s="19" t="s">
        <v>8439</v>
      </c>
      <c r="FQB50" s="19" t="s">
        <v>8439</v>
      </c>
      <c r="FQC50" s="19" t="s">
        <v>8439</v>
      </c>
      <c r="FQD50" s="19" t="s">
        <v>8439</v>
      </c>
      <c r="FQE50" s="19" t="s">
        <v>8439</v>
      </c>
      <c r="FQF50" s="19" t="s">
        <v>8439</v>
      </c>
      <c r="FQG50" s="19" t="s">
        <v>8439</v>
      </c>
      <c r="FQH50" s="19" t="s">
        <v>8439</v>
      </c>
      <c r="FQI50" s="19" t="s">
        <v>8439</v>
      </c>
      <c r="FQJ50" s="19" t="s">
        <v>8439</v>
      </c>
      <c r="FQK50" s="19" t="s">
        <v>8439</v>
      </c>
      <c r="FQL50" s="19" t="s">
        <v>8439</v>
      </c>
      <c r="FQM50" s="19" t="s">
        <v>8439</v>
      </c>
      <c r="FQN50" s="19" t="s">
        <v>8439</v>
      </c>
      <c r="FQO50" s="19" t="s">
        <v>8439</v>
      </c>
      <c r="FQP50" s="19" t="s">
        <v>8439</v>
      </c>
      <c r="FQQ50" s="19" t="s">
        <v>8439</v>
      </c>
      <c r="FQR50" s="19" t="s">
        <v>8439</v>
      </c>
      <c r="FQS50" s="19" t="s">
        <v>8439</v>
      </c>
      <c r="FQT50" s="19" t="s">
        <v>8439</v>
      </c>
      <c r="FQU50" s="19" t="s">
        <v>8439</v>
      </c>
      <c r="FQV50" s="19" t="s">
        <v>8439</v>
      </c>
      <c r="FQW50" s="19" t="s">
        <v>8439</v>
      </c>
      <c r="FQX50" s="19" t="s">
        <v>8439</v>
      </c>
      <c r="FQY50" s="19" t="s">
        <v>8439</v>
      </c>
      <c r="FQZ50" s="19" t="s">
        <v>8439</v>
      </c>
      <c r="FRA50" s="19" t="s">
        <v>8439</v>
      </c>
      <c r="FRB50" s="19" t="s">
        <v>8439</v>
      </c>
      <c r="FRC50" s="19" t="s">
        <v>8439</v>
      </c>
      <c r="FRD50" s="19" t="s">
        <v>8439</v>
      </c>
      <c r="FRE50" s="19" t="s">
        <v>8439</v>
      </c>
      <c r="FRF50" s="19" t="s">
        <v>8439</v>
      </c>
      <c r="FRG50" s="19" t="s">
        <v>8439</v>
      </c>
      <c r="FRH50" s="19" t="s">
        <v>8439</v>
      </c>
      <c r="FRI50" s="19" t="s">
        <v>8439</v>
      </c>
      <c r="FRJ50" s="19" t="s">
        <v>8439</v>
      </c>
      <c r="FRK50" s="19" t="s">
        <v>8439</v>
      </c>
      <c r="FRL50" s="19" t="s">
        <v>8439</v>
      </c>
      <c r="FRM50" s="19" t="s">
        <v>8439</v>
      </c>
      <c r="FRN50" s="19" t="s">
        <v>8439</v>
      </c>
      <c r="FRO50" s="19" t="s">
        <v>8439</v>
      </c>
      <c r="FRP50" s="19" t="s">
        <v>8439</v>
      </c>
      <c r="FRQ50" s="19" t="s">
        <v>8439</v>
      </c>
      <c r="FRR50" s="19" t="s">
        <v>8439</v>
      </c>
      <c r="FRS50" s="19" t="s">
        <v>8439</v>
      </c>
      <c r="FRT50" s="19" t="s">
        <v>8439</v>
      </c>
      <c r="FRU50" s="19" t="s">
        <v>8439</v>
      </c>
      <c r="FRV50" s="19" t="s">
        <v>8439</v>
      </c>
      <c r="FRW50" s="19" t="s">
        <v>8439</v>
      </c>
      <c r="FRX50" s="19" t="s">
        <v>8439</v>
      </c>
      <c r="FRY50" s="19" t="s">
        <v>8439</v>
      </c>
      <c r="FRZ50" s="19" t="s">
        <v>8439</v>
      </c>
      <c r="FSA50" s="19" t="s">
        <v>8439</v>
      </c>
      <c r="FSB50" s="19" t="s">
        <v>8439</v>
      </c>
      <c r="FSC50" s="19" t="s">
        <v>8439</v>
      </c>
      <c r="FSD50" s="19" t="s">
        <v>8439</v>
      </c>
      <c r="FSE50" s="19" t="s">
        <v>8439</v>
      </c>
      <c r="FSF50" s="19" t="s">
        <v>8439</v>
      </c>
      <c r="FSG50" s="19" t="s">
        <v>8439</v>
      </c>
      <c r="FSH50" s="19" t="s">
        <v>8439</v>
      </c>
      <c r="FSI50" s="19" t="s">
        <v>8439</v>
      </c>
      <c r="FSJ50" s="19" t="s">
        <v>8439</v>
      </c>
      <c r="FSK50" s="19" t="s">
        <v>8439</v>
      </c>
      <c r="FSL50" s="19" t="s">
        <v>8439</v>
      </c>
      <c r="FSM50" s="19" t="s">
        <v>8439</v>
      </c>
      <c r="FSN50" s="19" t="s">
        <v>8439</v>
      </c>
      <c r="FSO50" s="19" t="s">
        <v>8439</v>
      </c>
      <c r="FSP50" s="19" t="s">
        <v>8439</v>
      </c>
      <c r="FSQ50" s="19" t="s">
        <v>8439</v>
      </c>
      <c r="FSR50" s="19" t="s">
        <v>8439</v>
      </c>
      <c r="FSS50" s="19" t="s">
        <v>8439</v>
      </c>
      <c r="FST50" s="19" t="s">
        <v>8439</v>
      </c>
      <c r="FSU50" s="19" t="s">
        <v>8439</v>
      </c>
      <c r="FSV50" s="19" t="s">
        <v>8439</v>
      </c>
      <c r="FSW50" s="19" t="s">
        <v>8439</v>
      </c>
      <c r="FSX50" s="19" t="s">
        <v>8439</v>
      </c>
      <c r="FSY50" s="19" t="s">
        <v>8439</v>
      </c>
      <c r="FSZ50" s="19" t="s">
        <v>8439</v>
      </c>
      <c r="FTA50" s="19" t="s">
        <v>8439</v>
      </c>
      <c r="FTB50" s="19" t="s">
        <v>8439</v>
      </c>
      <c r="FTC50" s="19" t="s">
        <v>8439</v>
      </c>
      <c r="FTD50" s="19" t="s">
        <v>8439</v>
      </c>
      <c r="FTE50" s="19" t="s">
        <v>8439</v>
      </c>
      <c r="FTF50" s="19" t="s">
        <v>8439</v>
      </c>
      <c r="FTG50" s="19" t="s">
        <v>8439</v>
      </c>
      <c r="FTH50" s="19" t="s">
        <v>8439</v>
      </c>
      <c r="FTI50" s="19" t="s">
        <v>8439</v>
      </c>
      <c r="FTJ50" s="19" t="s">
        <v>8439</v>
      </c>
      <c r="FTK50" s="19" t="s">
        <v>8439</v>
      </c>
      <c r="FTL50" s="19" t="s">
        <v>8439</v>
      </c>
      <c r="FTM50" s="19" t="s">
        <v>8439</v>
      </c>
      <c r="FTN50" s="19" t="s">
        <v>8439</v>
      </c>
      <c r="FTO50" s="19" t="s">
        <v>8439</v>
      </c>
      <c r="FTP50" s="19" t="s">
        <v>8439</v>
      </c>
      <c r="FTQ50" s="19" t="s">
        <v>8439</v>
      </c>
      <c r="FTR50" s="19" t="s">
        <v>8439</v>
      </c>
      <c r="FTS50" s="19" t="s">
        <v>8439</v>
      </c>
      <c r="FTT50" s="19" t="s">
        <v>8439</v>
      </c>
      <c r="FTU50" s="19" t="s">
        <v>8439</v>
      </c>
      <c r="FTV50" s="19" t="s">
        <v>8439</v>
      </c>
      <c r="FTW50" s="19" t="s">
        <v>8439</v>
      </c>
      <c r="FTX50" s="19" t="s">
        <v>8439</v>
      </c>
      <c r="FTY50" s="19" t="s">
        <v>8439</v>
      </c>
      <c r="FTZ50" s="19" t="s">
        <v>8439</v>
      </c>
      <c r="FUA50" s="19" t="s">
        <v>8439</v>
      </c>
      <c r="FUB50" s="19" t="s">
        <v>8439</v>
      </c>
      <c r="FUC50" s="19" t="s">
        <v>8439</v>
      </c>
      <c r="FUD50" s="19" t="s">
        <v>8439</v>
      </c>
      <c r="FUE50" s="19" t="s">
        <v>8439</v>
      </c>
      <c r="FUF50" s="19" t="s">
        <v>8439</v>
      </c>
      <c r="FUG50" s="19" t="s">
        <v>8439</v>
      </c>
      <c r="FUH50" s="19" t="s">
        <v>8439</v>
      </c>
      <c r="FUI50" s="19" t="s">
        <v>8439</v>
      </c>
      <c r="FUJ50" s="19" t="s">
        <v>8439</v>
      </c>
      <c r="FUK50" s="19" t="s">
        <v>8439</v>
      </c>
      <c r="FUL50" s="19" t="s">
        <v>8439</v>
      </c>
      <c r="FUM50" s="19" t="s">
        <v>8439</v>
      </c>
      <c r="FUN50" s="19" t="s">
        <v>8439</v>
      </c>
      <c r="FUO50" s="19" t="s">
        <v>8439</v>
      </c>
      <c r="FUP50" s="19" t="s">
        <v>8439</v>
      </c>
      <c r="FUQ50" s="19" t="s">
        <v>8439</v>
      </c>
      <c r="FUR50" s="19" t="s">
        <v>8439</v>
      </c>
      <c r="FUS50" s="19" t="s">
        <v>8439</v>
      </c>
      <c r="FUT50" s="19" t="s">
        <v>8439</v>
      </c>
      <c r="FUU50" s="19" t="s">
        <v>8439</v>
      </c>
      <c r="FUV50" s="19" t="s">
        <v>8439</v>
      </c>
      <c r="FUW50" s="19" t="s">
        <v>8439</v>
      </c>
      <c r="FUX50" s="19" t="s">
        <v>8439</v>
      </c>
      <c r="FUY50" s="19" t="s">
        <v>8439</v>
      </c>
      <c r="FUZ50" s="19" t="s">
        <v>8439</v>
      </c>
      <c r="FVA50" s="19" t="s">
        <v>8439</v>
      </c>
      <c r="FVB50" s="19" t="s">
        <v>8439</v>
      </c>
      <c r="FVC50" s="19" t="s">
        <v>8439</v>
      </c>
      <c r="FVD50" s="19" t="s">
        <v>8439</v>
      </c>
      <c r="FVE50" s="19" t="s">
        <v>8439</v>
      </c>
      <c r="FVF50" s="19" t="s">
        <v>8439</v>
      </c>
      <c r="FVG50" s="19" t="s">
        <v>8439</v>
      </c>
      <c r="FVH50" s="19" t="s">
        <v>8439</v>
      </c>
      <c r="FVI50" s="19" t="s">
        <v>8439</v>
      </c>
      <c r="FVJ50" s="19" t="s">
        <v>8439</v>
      </c>
      <c r="FVK50" s="19" t="s">
        <v>8439</v>
      </c>
      <c r="FVL50" s="19" t="s">
        <v>8439</v>
      </c>
      <c r="FVM50" s="19" t="s">
        <v>8439</v>
      </c>
      <c r="FVN50" s="19" t="s">
        <v>8439</v>
      </c>
      <c r="FVO50" s="19" t="s">
        <v>8439</v>
      </c>
      <c r="FVP50" s="19" t="s">
        <v>8439</v>
      </c>
      <c r="FVQ50" s="19" t="s">
        <v>8439</v>
      </c>
      <c r="FVR50" s="19" t="s">
        <v>8439</v>
      </c>
      <c r="FVS50" s="19" t="s">
        <v>8439</v>
      </c>
      <c r="FVT50" s="19" t="s">
        <v>8439</v>
      </c>
      <c r="FVU50" s="19" t="s">
        <v>8439</v>
      </c>
      <c r="FVV50" s="19" t="s">
        <v>8439</v>
      </c>
      <c r="FVW50" s="19" t="s">
        <v>8439</v>
      </c>
      <c r="FVX50" s="19" t="s">
        <v>8439</v>
      </c>
      <c r="FVY50" s="19" t="s">
        <v>8439</v>
      </c>
      <c r="FVZ50" s="19" t="s">
        <v>8439</v>
      </c>
      <c r="FWA50" s="19" t="s">
        <v>8439</v>
      </c>
      <c r="FWB50" s="19" t="s">
        <v>8439</v>
      </c>
      <c r="FWC50" s="19" t="s">
        <v>8439</v>
      </c>
      <c r="FWD50" s="19" t="s">
        <v>8439</v>
      </c>
      <c r="FWE50" s="19" t="s">
        <v>8439</v>
      </c>
      <c r="FWF50" s="19" t="s">
        <v>8439</v>
      </c>
      <c r="FWG50" s="19" t="s">
        <v>8439</v>
      </c>
      <c r="FWH50" s="19" t="s">
        <v>8439</v>
      </c>
      <c r="FWI50" s="19" t="s">
        <v>8439</v>
      </c>
      <c r="FWJ50" s="19" t="s">
        <v>8439</v>
      </c>
      <c r="FWK50" s="19" t="s">
        <v>8439</v>
      </c>
      <c r="FWL50" s="19" t="s">
        <v>8439</v>
      </c>
      <c r="FWM50" s="19" t="s">
        <v>8439</v>
      </c>
      <c r="FWN50" s="19" t="s">
        <v>8439</v>
      </c>
      <c r="FWO50" s="19" t="s">
        <v>8439</v>
      </c>
      <c r="FWP50" s="19" t="s">
        <v>8439</v>
      </c>
      <c r="FWQ50" s="19" t="s">
        <v>8439</v>
      </c>
      <c r="FWR50" s="19" t="s">
        <v>8439</v>
      </c>
      <c r="FWS50" s="19" t="s">
        <v>8439</v>
      </c>
      <c r="FWT50" s="19" t="s">
        <v>8439</v>
      </c>
      <c r="FWU50" s="19" t="s">
        <v>8439</v>
      </c>
      <c r="FWV50" s="19" t="s">
        <v>8439</v>
      </c>
      <c r="FWW50" s="19" t="s">
        <v>8439</v>
      </c>
      <c r="FWX50" s="19" t="s">
        <v>8439</v>
      </c>
      <c r="FWY50" s="19" t="s">
        <v>8439</v>
      </c>
      <c r="FWZ50" s="19" t="s">
        <v>8439</v>
      </c>
      <c r="FXA50" s="19" t="s">
        <v>8439</v>
      </c>
      <c r="FXB50" s="19" t="s">
        <v>8439</v>
      </c>
      <c r="FXC50" s="19" t="s">
        <v>8439</v>
      </c>
      <c r="FXD50" s="19" t="s">
        <v>8439</v>
      </c>
      <c r="FXE50" s="19" t="s">
        <v>8439</v>
      </c>
      <c r="FXF50" s="19" t="s">
        <v>8439</v>
      </c>
      <c r="FXG50" s="19" t="s">
        <v>8439</v>
      </c>
      <c r="FXH50" s="19" t="s">
        <v>8439</v>
      </c>
      <c r="FXI50" s="19" t="s">
        <v>8439</v>
      </c>
      <c r="FXJ50" s="19" t="s">
        <v>8439</v>
      </c>
      <c r="FXK50" s="19" t="s">
        <v>8439</v>
      </c>
      <c r="FXL50" s="19" t="s">
        <v>8439</v>
      </c>
      <c r="FXM50" s="19" t="s">
        <v>8439</v>
      </c>
      <c r="FXN50" s="19" t="s">
        <v>8439</v>
      </c>
      <c r="FXO50" s="19" t="s">
        <v>8439</v>
      </c>
      <c r="FXP50" s="19" t="s">
        <v>8439</v>
      </c>
      <c r="FXQ50" s="19" t="s">
        <v>8439</v>
      </c>
      <c r="FXR50" s="19" t="s">
        <v>8439</v>
      </c>
      <c r="FXS50" s="19" t="s">
        <v>8439</v>
      </c>
      <c r="FXT50" s="19" t="s">
        <v>8439</v>
      </c>
      <c r="FXU50" s="19" t="s">
        <v>8439</v>
      </c>
      <c r="FXV50" s="19" t="s">
        <v>8439</v>
      </c>
      <c r="FXW50" s="19" t="s">
        <v>8439</v>
      </c>
      <c r="FXX50" s="19" t="s">
        <v>8439</v>
      </c>
      <c r="FXY50" s="19" t="s">
        <v>8439</v>
      </c>
      <c r="FXZ50" s="19" t="s">
        <v>8439</v>
      </c>
      <c r="FYA50" s="19" t="s">
        <v>8439</v>
      </c>
      <c r="FYB50" s="19" t="s">
        <v>8439</v>
      </c>
      <c r="FYC50" s="19" t="s">
        <v>8439</v>
      </c>
      <c r="FYD50" s="19" t="s">
        <v>8439</v>
      </c>
      <c r="FYE50" s="19" t="s">
        <v>8439</v>
      </c>
      <c r="FYF50" s="19" t="s">
        <v>8439</v>
      </c>
      <c r="FYG50" s="19" t="s">
        <v>8439</v>
      </c>
      <c r="FYH50" s="19" t="s">
        <v>8439</v>
      </c>
      <c r="FYI50" s="19" t="s">
        <v>8439</v>
      </c>
      <c r="FYJ50" s="19" t="s">
        <v>8439</v>
      </c>
      <c r="FYK50" s="19" t="s">
        <v>8439</v>
      </c>
      <c r="FYL50" s="19" t="s">
        <v>8439</v>
      </c>
      <c r="FYM50" s="19" t="s">
        <v>8439</v>
      </c>
      <c r="FYN50" s="19" t="s">
        <v>8439</v>
      </c>
      <c r="FYO50" s="19" t="s">
        <v>8439</v>
      </c>
      <c r="FYP50" s="19" t="s">
        <v>8439</v>
      </c>
      <c r="FYQ50" s="19" t="s">
        <v>8439</v>
      </c>
      <c r="FYR50" s="19" t="s">
        <v>8439</v>
      </c>
      <c r="FYS50" s="19" t="s">
        <v>8439</v>
      </c>
      <c r="FYT50" s="19" t="s">
        <v>8439</v>
      </c>
      <c r="FYU50" s="19" t="s">
        <v>8439</v>
      </c>
      <c r="FYV50" s="19" t="s">
        <v>8439</v>
      </c>
      <c r="FYW50" s="19" t="s">
        <v>8439</v>
      </c>
      <c r="FYX50" s="19" t="s">
        <v>8439</v>
      </c>
      <c r="FYY50" s="19" t="s">
        <v>8439</v>
      </c>
      <c r="FYZ50" s="19" t="s">
        <v>8439</v>
      </c>
      <c r="FZA50" s="19" t="s">
        <v>8439</v>
      </c>
      <c r="FZB50" s="19" t="s">
        <v>8439</v>
      </c>
      <c r="FZC50" s="19" t="s">
        <v>8439</v>
      </c>
      <c r="FZD50" s="19" t="s">
        <v>8439</v>
      </c>
      <c r="FZE50" s="19" t="s">
        <v>8439</v>
      </c>
      <c r="FZF50" s="19" t="s">
        <v>8439</v>
      </c>
      <c r="FZG50" s="19" t="s">
        <v>8439</v>
      </c>
      <c r="FZH50" s="19" t="s">
        <v>8439</v>
      </c>
      <c r="FZI50" s="19" t="s">
        <v>8439</v>
      </c>
      <c r="FZJ50" s="19" t="s">
        <v>8439</v>
      </c>
      <c r="FZK50" s="19" t="s">
        <v>8439</v>
      </c>
      <c r="FZL50" s="19" t="s">
        <v>8439</v>
      </c>
      <c r="FZM50" s="19" t="s">
        <v>8439</v>
      </c>
      <c r="FZN50" s="19" t="s">
        <v>8439</v>
      </c>
      <c r="FZO50" s="19" t="s">
        <v>8439</v>
      </c>
      <c r="FZP50" s="19" t="s">
        <v>8439</v>
      </c>
      <c r="FZQ50" s="19" t="s">
        <v>8439</v>
      </c>
      <c r="FZR50" s="19" t="s">
        <v>8439</v>
      </c>
      <c r="FZS50" s="19" t="s">
        <v>8439</v>
      </c>
      <c r="FZT50" s="19" t="s">
        <v>8439</v>
      </c>
      <c r="FZU50" s="19" t="s">
        <v>8439</v>
      </c>
      <c r="FZV50" s="19" t="s">
        <v>8439</v>
      </c>
      <c r="FZW50" s="19" t="s">
        <v>8439</v>
      </c>
      <c r="FZX50" s="19" t="s">
        <v>8439</v>
      </c>
      <c r="FZY50" s="19" t="s">
        <v>8439</v>
      </c>
      <c r="FZZ50" s="19" t="s">
        <v>8439</v>
      </c>
      <c r="GAA50" s="19" t="s">
        <v>8439</v>
      </c>
      <c r="GAB50" s="19" t="s">
        <v>8439</v>
      </c>
      <c r="GAC50" s="19" t="s">
        <v>8439</v>
      </c>
      <c r="GAD50" s="19" t="s">
        <v>8439</v>
      </c>
      <c r="GAE50" s="19" t="s">
        <v>8439</v>
      </c>
      <c r="GAF50" s="19" t="s">
        <v>8439</v>
      </c>
      <c r="GAG50" s="19" t="s">
        <v>8439</v>
      </c>
      <c r="GAH50" s="19" t="s">
        <v>8439</v>
      </c>
      <c r="GAI50" s="19" t="s">
        <v>8439</v>
      </c>
      <c r="GAJ50" s="19" t="s">
        <v>8439</v>
      </c>
      <c r="GAK50" s="19" t="s">
        <v>8439</v>
      </c>
      <c r="GAL50" s="19" t="s">
        <v>8439</v>
      </c>
      <c r="GAM50" s="19" t="s">
        <v>8439</v>
      </c>
      <c r="GAN50" s="19" t="s">
        <v>8439</v>
      </c>
      <c r="GAO50" s="19" t="s">
        <v>8439</v>
      </c>
      <c r="GAP50" s="19" t="s">
        <v>8439</v>
      </c>
      <c r="GAQ50" s="19" t="s">
        <v>8439</v>
      </c>
      <c r="GAR50" s="19" t="s">
        <v>8439</v>
      </c>
      <c r="GAS50" s="19" t="s">
        <v>8439</v>
      </c>
      <c r="GAT50" s="19" t="s">
        <v>8439</v>
      </c>
      <c r="GAU50" s="19" t="s">
        <v>8439</v>
      </c>
      <c r="GAV50" s="19" t="s">
        <v>8439</v>
      </c>
      <c r="GAW50" s="19" t="s">
        <v>8439</v>
      </c>
      <c r="GAX50" s="19" t="s">
        <v>8439</v>
      </c>
      <c r="GAY50" s="19" t="s">
        <v>8439</v>
      </c>
      <c r="GAZ50" s="19" t="s">
        <v>8439</v>
      </c>
      <c r="GBA50" s="19" t="s">
        <v>8439</v>
      </c>
      <c r="GBB50" s="19" t="s">
        <v>8439</v>
      </c>
      <c r="GBC50" s="19" t="s">
        <v>8439</v>
      </c>
      <c r="GBD50" s="19" t="s">
        <v>8439</v>
      </c>
      <c r="GBE50" s="19" t="s">
        <v>8439</v>
      </c>
      <c r="GBF50" s="19" t="s">
        <v>8439</v>
      </c>
      <c r="GBG50" s="19" t="s">
        <v>8439</v>
      </c>
      <c r="GBH50" s="19" t="s">
        <v>8439</v>
      </c>
      <c r="GBI50" s="19" t="s">
        <v>8439</v>
      </c>
      <c r="GBJ50" s="19" t="s">
        <v>8439</v>
      </c>
      <c r="GBK50" s="19" t="s">
        <v>8439</v>
      </c>
      <c r="GBL50" s="19" t="s">
        <v>8439</v>
      </c>
      <c r="GBM50" s="19" t="s">
        <v>8439</v>
      </c>
      <c r="GBN50" s="19" t="s">
        <v>8439</v>
      </c>
      <c r="GBO50" s="19" t="s">
        <v>8439</v>
      </c>
      <c r="GBP50" s="19" t="s">
        <v>8439</v>
      </c>
      <c r="GBQ50" s="19" t="s">
        <v>8439</v>
      </c>
      <c r="GBR50" s="19" t="s">
        <v>8439</v>
      </c>
      <c r="GBS50" s="19" t="s">
        <v>8439</v>
      </c>
      <c r="GBT50" s="19" t="s">
        <v>8439</v>
      </c>
      <c r="GBU50" s="19" t="s">
        <v>8439</v>
      </c>
      <c r="GBV50" s="19" t="s">
        <v>8439</v>
      </c>
      <c r="GBW50" s="19" t="s">
        <v>8439</v>
      </c>
      <c r="GBX50" s="19" t="s">
        <v>8439</v>
      </c>
      <c r="GBY50" s="19" t="s">
        <v>8439</v>
      </c>
      <c r="GBZ50" s="19" t="s">
        <v>8439</v>
      </c>
      <c r="GCA50" s="19" t="s">
        <v>8439</v>
      </c>
      <c r="GCB50" s="19" t="s">
        <v>8439</v>
      </c>
      <c r="GCC50" s="19" t="s">
        <v>8439</v>
      </c>
      <c r="GCD50" s="19" t="s">
        <v>8439</v>
      </c>
      <c r="GCE50" s="19" t="s">
        <v>8439</v>
      </c>
      <c r="GCF50" s="19" t="s">
        <v>8439</v>
      </c>
      <c r="GCG50" s="19" t="s">
        <v>8439</v>
      </c>
      <c r="GCH50" s="19" t="s">
        <v>8439</v>
      </c>
      <c r="GCI50" s="19" t="s">
        <v>8439</v>
      </c>
      <c r="GCJ50" s="19" t="s">
        <v>8439</v>
      </c>
      <c r="GCK50" s="19" t="s">
        <v>8439</v>
      </c>
      <c r="GCL50" s="19" t="s">
        <v>8439</v>
      </c>
      <c r="GCM50" s="19" t="s">
        <v>8439</v>
      </c>
      <c r="GCN50" s="19" t="s">
        <v>8439</v>
      </c>
      <c r="GCO50" s="19" t="s">
        <v>8439</v>
      </c>
      <c r="GCP50" s="19" t="s">
        <v>8439</v>
      </c>
      <c r="GCQ50" s="19" t="s">
        <v>8439</v>
      </c>
      <c r="GCR50" s="19" t="s">
        <v>8439</v>
      </c>
      <c r="GCS50" s="19" t="s">
        <v>8439</v>
      </c>
      <c r="GCT50" s="19" t="s">
        <v>8439</v>
      </c>
      <c r="GCU50" s="19" t="s">
        <v>8439</v>
      </c>
      <c r="GCV50" s="19" t="s">
        <v>8439</v>
      </c>
      <c r="GCW50" s="19" t="s">
        <v>8439</v>
      </c>
      <c r="GCX50" s="19" t="s">
        <v>8439</v>
      </c>
      <c r="GCY50" s="19" t="s">
        <v>8439</v>
      </c>
      <c r="GCZ50" s="19" t="s">
        <v>8439</v>
      </c>
      <c r="GDA50" s="19" t="s">
        <v>8439</v>
      </c>
      <c r="GDB50" s="19" t="s">
        <v>8439</v>
      </c>
      <c r="GDC50" s="19" t="s">
        <v>8439</v>
      </c>
      <c r="GDD50" s="19" t="s">
        <v>8439</v>
      </c>
      <c r="GDE50" s="19" t="s">
        <v>8439</v>
      </c>
      <c r="GDF50" s="19" t="s">
        <v>8439</v>
      </c>
      <c r="GDG50" s="19" t="s">
        <v>8439</v>
      </c>
      <c r="GDH50" s="19" t="s">
        <v>8439</v>
      </c>
      <c r="GDI50" s="19" t="s">
        <v>8439</v>
      </c>
      <c r="GDJ50" s="19" t="s">
        <v>8439</v>
      </c>
      <c r="GDK50" s="19" t="s">
        <v>8439</v>
      </c>
      <c r="GDL50" s="19" t="s">
        <v>8439</v>
      </c>
      <c r="GDM50" s="19" t="s">
        <v>8439</v>
      </c>
      <c r="GDN50" s="19" t="s">
        <v>8439</v>
      </c>
      <c r="GDO50" s="19" t="s">
        <v>8439</v>
      </c>
      <c r="GDP50" s="19" t="s">
        <v>8439</v>
      </c>
      <c r="GDQ50" s="19" t="s">
        <v>8439</v>
      </c>
      <c r="GDR50" s="19" t="s">
        <v>8439</v>
      </c>
      <c r="GDS50" s="19" t="s">
        <v>8439</v>
      </c>
      <c r="GDT50" s="19" t="s">
        <v>8439</v>
      </c>
      <c r="GDU50" s="19" t="s">
        <v>8439</v>
      </c>
      <c r="GDV50" s="19" t="s">
        <v>8439</v>
      </c>
      <c r="GDW50" s="19" t="s">
        <v>8439</v>
      </c>
      <c r="GDX50" s="19" t="s">
        <v>8439</v>
      </c>
      <c r="GDY50" s="19" t="s">
        <v>8439</v>
      </c>
      <c r="GDZ50" s="19" t="s">
        <v>8439</v>
      </c>
      <c r="GEA50" s="19" t="s">
        <v>8439</v>
      </c>
      <c r="GEB50" s="19" t="s">
        <v>8439</v>
      </c>
      <c r="GEC50" s="19" t="s">
        <v>8439</v>
      </c>
      <c r="GED50" s="19" t="s">
        <v>8439</v>
      </c>
      <c r="GEE50" s="19" t="s">
        <v>8439</v>
      </c>
      <c r="GEF50" s="19" t="s">
        <v>8439</v>
      </c>
      <c r="GEG50" s="19" t="s">
        <v>8439</v>
      </c>
      <c r="GEH50" s="19" t="s">
        <v>8439</v>
      </c>
      <c r="GEI50" s="19" t="s">
        <v>8439</v>
      </c>
      <c r="GEJ50" s="19" t="s">
        <v>8439</v>
      </c>
      <c r="GEK50" s="19" t="s">
        <v>8439</v>
      </c>
      <c r="GEL50" s="19" t="s">
        <v>8439</v>
      </c>
      <c r="GEM50" s="19" t="s">
        <v>8439</v>
      </c>
      <c r="GEN50" s="19" t="s">
        <v>8439</v>
      </c>
      <c r="GEO50" s="19" t="s">
        <v>8439</v>
      </c>
      <c r="GEP50" s="19" t="s">
        <v>8439</v>
      </c>
      <c r="GEQ50" s="19" t="s">
        <v>8439</v>
      </c>
      <c r="GER50" s="19" t="s">
        <v>8439</v>
      </c>
      <c r="GES50" s="19" t="s">
        <v>8439</v>
      </c>
      <c r="GET50" s="19" t="s">
        <v>8439</v>
      </c>
      <c r="GEU50" s="19" t="s">
        <v>8439</v>
      </c>
      <c r="GEV50" s="19" t="s">
        <v>8439</v>
      </c>
      <c r="GEW50" s="19" t="s">
        <v>8439</v>
      </c>
      <c r="GEX50" s="19" t="s">
        <v>8439</v>
      </c>
      <c r="GEY50" s="19" t="s">
        <v>8439</v>
      </c>
      <c r="GEZ50" s="19" t="s">
        <v>8439</v>
      </c>
      <c r="GFA50" s="19" t="s">
        <v>8439</v>
      </c>
      <c r="GFB50" s="19" t="s">
        <v>8439</v>
      </c>
      <c r="GFC50" s="19" t="s">
        <v>8439</v>
      </c>
      <c r="GFD50" s="19" t="s">
        <v>8439</v>
      </c>
      <c r="GFE50" s="19" t="s">
        <v>8439</v>
      </c>
      <c r="GFF50" s="19" t="s">
        <v>8439</v>
      </c>
      <c r="GFG50" s="19" t="s">
        <v>8439</v>
      </c>
      <c r="GFH50" s="19" t="s">
        <v>8439</v>
      </c>
      <c r="GFI50" s="19" t="s">
        <v>8439</v>
      </c>
      <c r="GFJ50" s="19" t="s">
        <v>8439</v>
      </c>
      <c r="GFK50" s="19" t="s">
        <v>8439</v>
      </c>
      <c r="GFL50" s="19" t="s">
        <v>8439</v>
      </c>
      <c r="GFM50" s="19" t="s">
        <v>8439</v>
      </c>
      <c r="GFN50" s="19" t="s">
        <v>8439</v>
      </c>
      <c r="GFO50" s="19" t="s">
        <v>8439</v>
      </c>
      <c r="GFP50" s="19" t="s">
        <v>8439</v>
      </c>
      <c r="GFQ50" s="19" t="s">
        <v>8439</v>
      </c>
      <c r="GFR50" s="19" t="s">
        <v>8439</v>
      </c>
      <c r="GFS50" s="19" t="s">
        <v>8439</v>
      </c>
      <c r="GFT50" s="19" t="s">
        <v>8439</v>
      </c>
      <c r="GFU50" s="19" t="s">
        <v>8439</v>
      </c>
      <c r="GFV50" s="19" t="s">
        <v>8439</v>
      </c>
      <c r="GFW50" s="19" t="s">
        <v>8439</v>
      </c>
      <c r="GFX50" s="19" t="s">
        <v>8439</v>
      </c>
      <c r="GFY50" s="19" t="s">
        <v>8439</v>
      </c>
      <c r="GFZ50" s="19" t="s">
        <v>8439</v>
      </c>
      <c r="GGA50" s="19" t="s">
        <v>8439</v>
      </c>
      <c r="GGB50" s="19" t="s">
        <v>8439</v>
      </c>
      <c r="GGC50" s="19" t="s">
        <v>8439</v>
      </c>
      <c r="GGD50" s="19" t="s">
        <v>8439</v>
      </c>
      <c r="GGE50" s="19" t="s">
        <v>8439</v>
      </c>
      <c r="GGF50" s="19" t="s">
        <v>8439</v>
      </c>
      <c r="GGG50" s="19" t="s">
        <v>8439</v>
      </c>
      <c r="GGH50" s="19" t="s">
        <v>8439</v>
      </c>
      <c r="GGI50" s="19" t="s">
        <v>8439</v>
      </c>
      <c r="GGJ50" s="19" t="s">
        <v>8439</v>
      </c>
      <c r="GGK50" s="19" t="s">
        <v>8439</v>
      </c>
      <c r="GGL50" s="19" t="s">
        <v>8439</v>
      </c>
      <c r="GGM50" s="19" t="s">
        <v>8439</v>
      </c>
      <c r="GGN50" s="19" t="s">
        <v>8439</v>
      </c>
      <c r="GGO50" s="19" t="s">
        <v>8439</v>
      </c>
      <c r="GGP50" s="19" t="s">
        <v>8439</v>
      </c>
      <c r="GGQ50" s="19" t="s">
        <v>8439</v>
      </c>
      <c r="GGR50" s="19" t="s">
        <v>8439</v>
      </c>
      <c r="GGS50" s="19" t="s">
        <v>8439</v>
      </c>
      <c r="GGT50" s="19" t="s">
        <v>8439</v>
      </c>
      <c r="GGU50" s="19" t="s">
        <v>8439</v>
      </c>
      <c r="GGV50" s="19" t="s">
        <v>8439</v>
      </c>
      <c r="GGW50" s="19" t="s">
        <v>8439</v>
      </c>
      <c r="GGX50" s="19" t="s">
        <v>8439</v>
      </c>
      <c r="GGY50" s="19" t="s">
        <v>8439</v>
      </c>
      <c r="GGZ50" s="19" t="s">
        <v>8439</v>
      </c>
      <c r="GHA50" s="19" t="s">
        <v>8439</v>
      </c>
      <c r="GHB50" s="19" t="s">
        <v>8439</v>
      </c>
      <c r="GHC50" s="19" t="s">
        <v>8439</v>
      </c>
      <c r="GHD50" s="19" t="s">
        <v>8439</v>
      </c>
      <c r="GHE50" s="19" t="s">
        <v>8439</v>
      </c>
      <c r="GHF50" s="19" t="s">
        <v>8439</v>
      </c>
      <c r="GHG50" s="19" t="s">
        <v>8439</v>
      </c>
      <c r="GHH50" s="19" t="s">
        <v>8439</v>
      </c>
      <c r="GHI50" s="19" t="s">
        <v>8439</v>
      </c>
      <c r="GHJ50" s="19" t="s">
        <v>8439</v>
      </c>
      <c r="GHK50" s="19" t="s">
        <v>8439</v>
      </c>
      <c r="GHL50" s="19" t="s">
        <v>8439</v>
      </c>
      <c r="GHM50" s="19" t="s">
        <v>8439</v>
      </c>
      <c r="GHN50" s="19" t="s">
        <v>8439</v>
      </c>
      <c r="GHO50" s="19" t="s">
        <v>8439</v>
      </c>
      <c r="GHP50" s="19" t="s">
        <v>8439</v>
      </c>
      <c r="GHQ50" s="19" t="s">
        <v>8439</v>
      </c>
      <c r="GHR50" s="19" t="s">
        <v>8439</v>
      </c>
      <c r="GHS50" s="19" t="s">
        <v>8439</v>
      </c>
      <c r="GHT50" s="19" t="s">
        <v>8439</v>
      </c>
      <c r="GHU50" s="19" t="s">
        <v>8439</v>
      </c>
      <c r="GHV50" s="19" t="s">
        <v>8439</v>
      </c>
      <c r="GHW50" s="19" t="s">
        <v>8439</v>
      </c>
      <c r="GHX50" s="19" t="s">
        <v>8439</v>
      </c>
      <c r="GHY50" s="19" t="s">
        <v>8439</v>
      </c>
      <c r="GHZ50" s="19" t="s">
        <v>8439</v>
      </c>
      <c r="GIA50" s="19" t="s">
        <v>8439</v>
      </c>
      <c r="GIB50" s="19" t="s">
        <v>8439</v>
      </c>
      <c r="GIC50" s="19" t="s">
        <v>8439</v>
      </c>
      <c r="GID50" s="19" t="s">
        <v>8439</v>
      </c>
      <c r="GIE50" s="19" t="s">
        <v>8439</v>
      </c>
      <c r="GIF50" s="19" t="s">
        <v>8439</v>
      </c>
      <c r="GIG50" s="19" t="s">
        <v>8439</v>
      </c>
      <c r="GIH50" s="19" t="s">
        <v>8439</v>
      </c>
      <c r="GII50" s="19" t="s">
        <v>8439</v>
      </c>
      <c r="GIJ50" s="19" t="s">
        <v>8439</v>
      </c>
      <c r="GIK50" s="19" t="s">
        <v>8439</v>
      </c>
      <c r="GIL50" s="19" t="s">
        <v>8439</v>
      </c>
      <c r="GIM50" s="19" t="s">
        <v>8439</v>
      </c>
      <c r="GIN50" s="19" t="s">
        <v>8439</v>
      </c>
      <c r="GIO50" s="19" t="s">
        <v>8439</v>
      </c>
      <c r="GIP50" s="19" t="s">
        <v>8439</v>
      </c>
      <c r="GIQ50" s="19" t="s">
        <v>8439</v>
      </c>
      <c r="GIR50" s="19" t="s">
        <v>8439</v>
      </c>
      <c r="GIS50" s="19" t="s">
        <v>8439</v>
      </c>
      <c r="GIT50" s="19" t="s">
        <v>8439</v>
      </c>
      <c r="GIU50" s="19" t="s">
        <v>8439</v>
      </c>
      <c r="GIV50" s="19" t="s">
        <v>8439</v>
      </c>
      <c r="GIW50" s="19" t="s">
        <v>8439</v>
      </c>
      <c r="GIX50" s="19" t="s">
        <v>8439</v>
      </c>
      <c r="GIY50" s="19" t="s">
        <v>8439</v>
      </c>
      <c r="GIZ50" s="19" t="s">
        <v>8439</v>
      </c>
      <c r="GJA50" s="19" t="s">
        <v>8439</v>
      </c>
      <c r="GJB50" s="19" t="s">
        <v>8439</v>
      </c>
      <c r="GJC50" s="19" t="s">
        <v>8439</v>
      </c>
      <c r="GJD50" s="19" t="s">
        <v>8439</v>
      </c>
      <c r="GJE50" s="19" t="s">
        <v>8439</v>
      </c>
      <c r="GJF50" s="19" t="s">
        <v>8439</v>
      </c>
      <c r="GJG50" s="19" t="s">
        <v>8439</v>
      </c>
      <c r="GJH50" s="19" t="s">
        <v>8439</v>
      </c>
      <c r="GJI50" s="19" t="s">
        <v>8439</v>
      </c>
      <c r="GJJ50" s="19" t="s">
        <v>8439</v>
      </c>
      <c r="GJK50" s="19" t="s">
        <v>8439</v>
      </c>
      <c r="GJL50" s="19" t="s">
        <v>8439</v>
      </c>
      <c r="GJM50" s="19" t="s">
        <v>8439</v>
      </c>
      <c r="GJN50" s="19" t="s">
        <v>8439</v>
      </c>
      <c r="GJO50" s="19" t="s">
        <v>8439</v>
      </c>
      <c r="GJP50" s="19" t="s">
        <v>8439</v>
      </c>
      <c r="GJQ50" s="19" t="s">
        <v>8439</v>
      </c>
      <c r="GJR50" s="19" t="s">
        <v>8439</v>
      </c>
      <c r="GJS50" s="19" t="s">
        <v>8439</v>
      </c>
      <c r="GJT50" s="19" t="s">
        <v>8439</v>
      </c>
      <c r="GJU50" s="19" t="s">
        <v>8439</v>
      </c>
      <c r="GJV50" s="19" t="s">
        <v>8439</v>
      </c>
      <c r="GJW50" s="19" t="s">
        <v>8439</v>
      </c>
      <c r="GJX50" s="19" t="s">
        <v>8439</v>
      </c>
      <c r="GJY50" s="19" t="s">
        <v>8439</v>
      </c>
      <c r="GJZ50" s="19" t="s">
        <v>8439</v>
      </c>
      <c r="GKA50" s="19" t="s">
        <v>8439</v>
      </c>
      <c r="GKB50" s="19" t="s">
        <v>8439</v>
      </c>
      <c r="GKC50" s="19" t="s">
        <v>8439</v>
      </c>
      <c r="GKD50" s="19" t="s">
        <v>8439</v>
      </c>
      <c r="GKE50" s="19" t="s">
        <v>8439</v>
      </c>
      <c r="GKF50" s="19" t="s">
        <v>8439</v>
      </c>
      <c r="GKG50" s="19" t="s">
        <v>8439</v>
      </c>
      <c r="GKH50" s="19" t="s">
        <v>8439</v>
      </c>
      <c r="GKI50" s="19" t="s">
        <v>8439</v>
      </c>
      <c r="GKJ50" s="19" t="s">
        <v>8439</v>
      </c>
      <c r="GKK50" s="19" t="s">
        <v>8439</v>
      </c>
      <c r="GKL50" s="19" t="s">
        <v>8439</v>
      </c>
      <c r="GKM50" s="19" t="s">
        <v>8439</v>
      </c>
      <c r="GKN50" s="19" t="s">
        <v>8439</v>
      </c>
      <c r="GKO50" s="19" t="s">
        <v>8439</v>
      </c>
      <c r="GKP50" s="19" t="s">
        <v>8439</v>
      </c>
      <c r="GKQ50" s="19" t="s">
        <v>8439</v>
      </c>
      <c r="GKR50" s="19" t="s">
        <v>8439</v>
      </c>
      <c r="GKS50" s="19" t="s">
        <v>8439</v>
      </c>
      <c r="GKT50" s="19" t="s">
        <v>8439</v>
      </c>
      <c r="GKU50" s="19" t="s">
        <v>8439</v>
      </c>
      <c r="GKV50" s="19" t="s">
        <v>8439</v>
      </c>
      <c r="GKW50" s="19" t="s">
        <v>8439</v>
      </c>
      <c r="GKX50" s="19" t="s">
        <v>8439</v>
      </c>
      <c r="GKY50" s="19" t="s">
        <v>8439</v>
      </c>
      <c r="GKZ50" s="19" t="s">
        <v>8439</v>
      </c>
      <c r="GLA50" s="19" t="s">
        <v>8439</v>
      </c>
      <c r="GLB50" s="19" t="s">
        <v>8439</v>
      </c>
      <c r="GLC50" s="19" t="s">
        <v>8439</v>
      </c>
      <c r="GLD50" s="19" t="s">
        <v>8439</v>
      </c>
      <c r="GLE50" s="19" t="s">
        <v>8439</v>
      </c>
      <c r="GLF50" s="19" t="s">
        <v>8439</v>
      </c>
      <c r="GLG50" s="19" t="s">
        <v>8439</v>
      </c>
      <c r="GLH50" s="19" t="s">
        <v>8439</v>
      </c>
      <c r="GLI50" s="19" t="s">
        <v>8439</v>
      </c>
      <c r="GLJ50" s="19" t="s">
        <v>8439</v>
      </c>
      <c r="GLK50" s="19" t="s">
        <v>8439</v>
      </c>
      <c r="GLL50" s="19" t="s">
        <v>8439</v>
      </c>
      <c r="GLM50" s="19" t="s">
        <v>8439</v>
      </c>
      <c r="GLN50" s="19" t="s">
        <v>8439</v>
      </c>
      <c r="GLO50" s="19" t="s">
        <v>8439</v>
      </c>
      <c r="GLP50" s="19" t="s">
        <v>8439</v>
      </c>
      <c r="GLQ50" s="19" t="s">
        <v>8439</v>
      </c>
      <c r="GLR50" s="19" t="s">
        <v>8439</v>
      </c>
      <c r="GLS50" s="19" t="s">
        <v>8439</v>
      </c>
      <c r="GLT50" s="19" t="s">
        <v>8439</v>
      </c>
      <c r="GLU50" s="19" t="s">
        <v>8439</v>
      </c>
      <c r="GLV50" s="19" t="s">
        <v>8439</v>
      </c>
      <c r="GLW50" s="19" t="s">
        <v>8439</v>
      </c>
      <c r="GLX50" s="19" t="s">
        <v>8439</v>
      </c>
      <c r="GLY50" s="19" t="s">
        <v>8439</v>
      </c>
      <c r="GLZ50" s="19" t="s">
        <v>8439</v>
      </c>
      <c r="GMA50" s="19" t="s">
        <v>8439</v>
      </c>
      <c r="GMB50" s="19" t="s">
        <v>8439</v>
      </c>
      <c r="GMC50" s="19" t="s">
        <v>8439</v>
      </c>
      <c r="GMD50" s="19" t="s">
        <v>8439</v>
      </c>
      <c r="GME50" s="19" t="s">
        <v>8439</v>
      </c>
      <c r="GMF50" s="19" t="s">
        <v>8439</v>
      </c>
      <c r="GMG50" s="19" t="s">
        <v>8439</v>
      </c>
      <c r="GMH50" s="19" t="s">
        <v>8439</v>
      </c>
      <c r="GMI50" s="19" t="s">
        <v>8439</v>
      </c>
      <c r="GMJ50" s="19" t="s">
        <v>8439</v>
      </c>
      <c r="GMK50" s="19" t="s">
        <v>8439</v>
      </c>
      <c r="GML50" s="19" t="s">
        <v>8439</v>
      </c>
      <c r="GMM50" s="19" t="s">
        <v>8439</v>
      </c>
      <c r="GMN50" s="19" t="s">
        <v>8439</v>
      </c>
      <c r="GMO50" s="19" t="s">
        <v>8439</v>
      </c>
      <c r="GMP50" s="19" t="s">
        <v>8439</v>
      </c>
      <c r="GMQ50" s="19" t="s">
        <v>8439</v>
      </c>
      <c r="GMR50" s="19" t="s">
        <v>8439</v>
      </c>
      <c r="GMS50" s="19" t="s">
        <v>8439</v>
      </c>
      <c r="GMT50" s="19" t="s">
        <v>8439</v>
      </c>
      <c r="GMU50" s="19" t="s">
        <v>8439</v>
      </c>
      <c r="GMV50" s="19" t="s">
        <v>8439</v>
      </c>
      <c r="GMW50" s="19" t="s">
        <v>8439</v>
      </c>
      <c r="GMX50" s="19" t="s">
        <v>8439</v>
      </c>
      <c r="GMY50" s="19" t="s">
        <v>8439</v>
      </c>
      <c r="GMZ50" s="19" t="s">
        <v>8439</v>
      </c>
      <c r="GNA50" s="19" t="s">
        <v>8439</v>
      </c>
      <c r="GNB50" s="19" t="s">
        <v>8439</v>
      </c>
      <c r="GNC50" s="19" t="s">
        <v>8439</v>
      </c>
      <c r="GND50" s="19" t="s">
        <v>8439</v>
      </c>
      <c r="GNE50" s="19" t="s">
        <v>8439</v>
      </c>
      <c r="GNF50" s="19" t="s">
        <v>8439</v>
      </c>
      <c r="GNG50" s="19" t="s">
        <v>8439</v>
      </c>
      <c r="GNH50" s="19" t="s">
        <v>8439</v>
      </c>
      <c r="GNI50" s="19" t="s">
        <v>8439</v>
      </c>
      <c r="GNJ50" s="19" t="s">
        <v>8439</v>
      </c>
      <c r="GNK50" s="19" t="s">
        <v>8439</v>
      </c>
      <c r="GNL50" s="19" t="s">
        <v>8439</v>
      </c>
      <c r="GNM50" s="19" t="s">
        <v>8439</v>
      </c>
      <c r="GNN50" s="19" t="s">
        <v>8439</v>
      </c>
      <c r="GNO50" s="19" t="s">
        <v>8439</v>
      </c>
      <c r="GNP50" s="19" t="s">
        <v>8439</v>
      </c>
      <c r="GNQ50" s="19" t="s">
        <v>8439</v>
      </c>
      <c r="GNR50" s="19" t="s">
        <v>8439</v>
      </c>
      <c r="GNS50" s="19" t="s">
        <v>8439</v>
      </c>
      <c r="GNT50" s="19" t="s">
        <v>8439</v>
      </c>
      <c r="GNU50" s="19" t="s">
        <v>8439</v>
      </c>
      <c r="GNV50" s="19" t="s">
        <v>8439</v>
      </c>
      <c r="GNW50" s="19" t="s">
        <v>8439</v>
      </c>
      <c r="GNX50" s="19" t="s">
        <v>8439</v>
      </c>
      <c r="GNY50" s="19" t="s">
        <v>8439</v>
      </c>
      <c r="GNZ50" s="19" t="s">
        <v>8439</v>
      </c>
      <c r="GOA50" s="19" t="s">
        <v>8439</v>
      </c>
      <c r="GOB50" s="19" t="s">
        <v>8439</v>
      </c>
      <c r="GOC50" s="19" t="s">
        <v>8439</v>
      </c>
      <c r="GOD50" s="19" t="s">
        <v>8439</v>
      </c>
      <c r="GOE50" s="19" t="s">
        <v>8439</v>
      </c>
      <c r="GOF50" s="19" t="s">
        <v>8439</v>
      </c>
      <c r="GOG50" s="19" t="s">
        <v>8439</v>
      </c>
      <c r="GOH50" s="19" t="s">
        <v>8439</v>
      </c>
      <c r="GOI50" s="19" t="s">
        <v>8439</v>
      </c>
      <c r="GOJ50" s="19" t="s">
        <v>8439</v>
      </c>
      <c r="GOK50" s="19" t="s">
        <v>8439</v>
      </c>
      <c r="GOL50" s="19" t="s">
        <v>8439</v>
      </c>
      <c r="GOM50" s="19" t="s">
        <v>8439</v>
      </c>
      <c r="GON50" s="19" t="s">
        <v>8439</v>
      </c>
      <c r="GOO50" s="19" t="s">
        <v>8439</v>
      </c>
      <c r="GOP50" s="19" t="s">
        <v>8439</v>
      </c>
      <c r="GOQ50" s="19" t="s">
        <v>8439</v>
      </c>
      <c r="GOR50" s="19" t="s">
        <v>8439</v>
      </c>
      <c r="GOS50" s="19" t="s">
        <v>8439</v>
      </c>
      <c r="GOT50" s="19" t="s">
        <v>8439</v>
      </c>
      <c r="GOU50" s="19" t="s">
        <v>8439</v>
      </c>
      <c r="GOV50" s="19" t="s">
        <v>8439</v>
      </c>
      <c r="GOW50" s="19" t="s">
        <v>8439</v>
      </c>
      <c r="GOX50" s="19" t="s">
        <v>8439</v>
      </c>
      <c r="GOY50" s="19" t="s">
        <v>8439</v>
      </c>
      <c r="GOZ50" s="19" t="s">
        <v>8439</v>
      </c>
      <c r="GPA50" s="19" t="s">
        <v>8439</v>
      </c>
      <c r="GPB50" s="19" t="s">
        <v>8439</v>
      </c>
      <c r="GPC50" s="19" t="s">
        <v>8439</v>
      </c>
      <c r="GPD50" s="19" t="s">
        <v>8439</v>
      </c>
      <c r="GPE50" s="19" t="s">
        <v>8439</v>
      </c>
      <c r="GPF50" s="19" t="s">
        <v>8439</v>
      </c>
      <c r="GPG50" s="19" t="s">
        <v>8439</v>
      </c>
      <c r="GPH50" s="19" t="s">
        <v>8439</v>
      </c>
      <c r="GPI50" s="19" t="s">
        <v>8439</v>
      </c>
      <c r="GPJ50" s="19" t="s">
        <v>8439</v>
      </c>
      <c r="GPK50" s="19" t="s">
        <v>8439</v>
      </c>
      <c r="GPL50" s="19" t="s">
        <v>8439</v>
      </c>
      <c r="GPM50" s="19" t="s">
        <v>8439</v>
      </c>
      <c r="GPN50" s="19" t="s">
        <v>8439</v>
      </c>
      <c r="GPO50" s="19" t="s">
        <v>8439</v>
      </c>
      <c r="GPP50" s="19" t="s">
        <v>8439</v>
      </c>
      <c r="GPQ50" s="19" t="s">
        <v>8439</v>
      </c>
      <c r="GPR50" s="19" t="s">
        <v>8439</v>
      </c>
      <c r="GPS50" s="19" t="s">
        <v>8439</v>
      </c>
      <c r="GPT50" s="19" t="s">
        <v>8439</v>
      </c>
      <c r="GPU50" s="19" t="s">
        <v>8439</v>
      </c>
      <c r="GPV50" s="19" t="s">
        <v>8439</v>
      </c>
      <c r="GPW50" s="19" t="s">
        <v>8439</v>
      </c>
      <c r="GPX50" s="19" t="s">
        <v>8439</v>
      </c>
      <c r="GPY50" s="19" t="s">
        <v>8439</v>
      </c>
      <c r="GPZ50" s="19" t="s">
        <v>8439</v>
      </c>
      <c r="GQA50" s="19" t="s">
        <v>8439</v>
      </c>
      <c r="GQB50" s="19" t="s">
        <v>8439</v>
      </c>
      <c r="GQC50" s="19" t="s">
        <v>8439</v>
      </c>
      <c r="GQD50" s="19" t="s">
        <v>8439</v>
      </c>
      <c r="GQE50" s="19" t="s">
        <v>8439</v>
      </c>
      <c r="GQF50" s="19" t="s">
        <v>8439</v>
      </c>
      <c r="GQG50" s="19" t="s">
        <v>8439</v>
      </c>
      <c r="GQH50" s="19" t="s">
        <v>8439</v>
      </c>
      <c r="GQI50" s="19" t="s">
        <v>8439</v>
      </c>
      <c r="GQJ50" s="19" t="s">
        <v>8439</v>
      </c>
      <c r="GQK50" s="19" t="s">
        <v>8439</v>
      </c>
      <c r="GQL50" s="19" t="s">
        <v>8439</v>
      </c>
      <c r="GQM50" s="19" t="s">
        <v>8439</v>
      </c>
      <c r="GQN50" s="19" t="s">
        <v>8439</v>
      </c>
      <c r="GQO50" s="19" t="s">
        <v>8439</v>
      </c>
      <c r="GQP50" s="19" t="s">
        <v>8439</v>
      </c>
      <c r="GQQ50" s="19" t="s">
        <v>8439</v>
      </c>
      <c r="GQR50" s="19" t="s">
        <v>8439</v>
      </c>
      <c r="GQS50" s="19" t="s">
        <v>8439</v>
      </c>
      <c r="GQT50" s="19" t="s">
        <v>8439</v>
      </c>
      <c r="GQU50" s="19" t="s">
        <v>8439</v>
      </c>
      <c r="GQV50" s="19" t="s">
        <v>8439</v>
      </c>
      <c r="GQW50" s="19" t="s">
        <v>8439</v>
      </c>
      <c r="GQX50" s="19" t="s">
        <v>8439</v>
      </c>
      <c r="GQY50" s="19" t="s">
        <v>8439</v>
      </c>
      <c r="GQZ50" s="19" t="s">
        <v>8439</v>
      </c>
      <c r="GRA50" s="19" t="s">
        <v>8439</v>
      </c>
      <c r="GRB50" s="19" t="s">
        <v>8439</v>
      </c>
      <c r="GRC50" s="19" t="s">
        <v>8439</v>
      </c>
      <c r="GRD50" s="19" t="s">
        <v>8439</v>
      </c>
      <c r="GRE50" s="19" t="s">
        <v>8439</v>
      </c>
      <c r="GRF50" s="19" t="s">
        <v>8439</v>
      </c>
      <c r="GRG50" s="19" t="s">
        <v>8439</v>
      </c>
      <c r="GRH50" s="19" t="s">
        <v>8439</v>
      </c>
      <c r="GRI50" s="19" t="s">
        <v>8439</v>
      </c>
      <c r="GRJ50" s="19" t="s">
        <v>8439</v>
      </c>
      <c r="GRK50" s="19" t="s">
        <v>8439</v>
      </c>
      <c r="GRL50" s="19" t="s">
        <v>8439</v>
      </c>
      <c r="GRM50" s="19" t="s">
        <v>8439</v>
      </c>
      <c r="GRN50" s="19" t="s">
        <v>8439</v>
      </c>
      <c r="GRO50" s="19" t="s">
        <v>8439</v>
      </c>
      <c r="GRP50" s="19" t="s">
        <v>8439</v>
      </c>
      <c r="GRQ50" s="19" t="s">
        <v>8439</v>
      </c>
      <c r="GRR50" s="19" t="s">
        <v>8439</v>
      </c>
      <c r="GRS50" s="19" t="s">
        <v>8439</v>
      </c>
      <c r="GRT50" s="19" t="s">
        <v>8439</v>
      </c>
      <c r="GRU50" s="19" t="s">
        <v>8439</v>
      </c>
      <c r="GRV50" s="19" t="s">
        <v>8439</v>
      </c>
      <c r="GRW50" s="19" t="s">
        <v>8439</v>
      </c>
      <c r="GRX50" s="19" t="s">
        <v>8439</v>
      </c>
      <c r="GRY50" s="19" t="s">
        <v>8439</v>
      </c>
      <c r="GRZ50" s="19" t="s">
        <v>8439</v>
      </c>
      <c r="GSA50" s="19" t="s">
        <v>8439</v>
      </c>
      <c r="GSB50" s="19" t="s">
        <v>8439</v>
      </c>
      <c r="GSC50" s="19" t="s">
        <v>8439</v>
      </c>
      <c r="GSD50" s="19" t="s">
        <v>8439</v>
      </c>
      <c r="GSE50" s="19" t="s">
        <v>8439</v>
      </c>
      <c r="GSF50" s="19" t="s">
        <v>8439</v>
      </c>
      <c r="GSG50" s="19" t="s">
        <v>8439</v>
      </c>
      <c r="GSH50" s="19" t="s">
        <v>8439</v>
      </c>
      <c r="GSI50" s="19" t="s">
        <v>8439</v>
      </c>
      <c r="GSJ50" s="19" t="s">
        <v>8439</v>
      </c>
      <c r="GSK50" s="19" t="s">
        <v>8439</v>
      </c>
      <c r="GSL50" s="19" t="s">
        <v>8439</v>
      </c>
      <c r="GSM50" s="19" t="s">
        <v>8439</v>
      </c>
      <c r="GSN50" s="19" t="s">
        <v>8439</v>
      </c>
      <c r="GSO50" s="19" t="s">
        <v>8439</v>
      </c>
      <c r="GSP50" s="19" t="s">
        <v>8439</v>
      </c>
      <c r="GSQ50" s="19" t="s">
        <v>8439</v>
      </c>
      <c r="GSR50" s="19" t="s">
        <v>8439</v>
      </c>
      <c r="GSS50" s="19" t="s">
        <v>8439</v>
      </c>
      <c r="GST50" s="19" t="s">
        <v>8439</v>
      </c>
      <c r="GSU50" s="19" t="s">
        <v>8439</v>
      </c>
      <c r="GSV50" s="19" t="s">
        <v>8439</v>
      </c>
      <c r="GSW50" s="19" t="s">
        <v>8439</v>
      </c>
      <c r="GSX50" s="19" t="s">
        <v>8439</v>
      </c>
      <c r="GSY50" s="19" t="s">
        <v>8439</v>
      </c>
      <c r="GSZ50" s="19" t="s">
        <v>8439</v>
      </c>
      <c r="GTA50" s="19" t="s">
        <v>8439</v>
      </c>
      <c r="GTB50" s="19" t="s">
        <v>8439</v>
      </c>
      <c r="GTC50" s="19" t="s">
        <v>8439</v>
      </c>
      <c r="GTD50" s="19" t="s">
        <v>8439</v>
      </c>
      <c r="GTE50" s="19" t="s">
        <v>8439</v>
      </c>
      <c r="GTF50" s="19" t="s">
        <v>8439</v>
      </c>
      <c r="GTG50" s="19" t="s">
        <v>8439</v>
      </c>
      <c r="GTH50" s="19" t="s">
        <v>8439</v>
      </c>
      <c r="GTI50" s="19" t="s">
        <v>8439</v>
      </c>
      <c r="GTJ50" s="19" t="s">
        <v>8439</v>
      </c>
      <c r="GTK50" s="19" t="s">
        <v>8439</v>
      </c>
      <c r="GTL50" s="19" t="s">
        <v>8439</v>
      </c>
      <c r="GTM50" s="19" t="s">
        <v>8439</v>
      </c>
      <c r="GTN50" s="19" t="s">
        <v>8439</v>
      </c>
      <c r="GTO50" s="19" t="s">
        <v>8439</v>
      </c>
      <c r="GTP50" s="19" t="s">
        <v>8439</v>
      </c>
      <c r="GTQ50" s="19" t="s">
        <v>8439</v>
      </c>
      <c r="GTR50" s="19" t="s">
        <v>8439</v>
      </c>
      <c r="GTS50" s="19" t="s">
        <v>8439</v>
      </c>
      <c r="GTT50" s="19" t="s">
        <v>8439</v>
      </c>
      <c r="GTU50" s="19" t="s">
        <v>8439</v>
      </c>
      <c r="GTV50" s="19" t="s">
        <v>8439</v>
      </c>
      <c r="GTW50" s="19" t="s">
        <v>8439</v>
      </c>
      <c r="GTX50" s="19" t="s">
        <v>8439</v>
      </c>
      <c r="GTY50" s="19" t="s">
        <v>8439</v>
      </c>
      <c r="GTZ50" s="19" t="s">
        <v>8439</v>
      </c>
      <c r="GUA50" s="19" t="s">
        <v>8439</v>
      </c>
      <c r="GUB50" s="19" t="s">
        <v>8439</v>
      </c>
      <c r="GUC50" s="19" t="s">
        <v>8439</v>
      </c>
      <c r="GUD50" s="19" t="s">
        <v>8439</v>
      </c>
      <c r="GUE50" s="19" t="s">
        <v>8439</v>
      </c>
      <c r="GUF50" s="19" t="s">
        <v>8439</v>
      </c>
      <c r="GUG50" s="19" t="s">
        <v>8439</v>
      </c>
      <c r="GUH50" s="19" t="s">
        <v>8439</v>
      </c>
      <c r="GUI50" s="19" t="s">
        <v>8439</v>
      </c>
      <c r="GUJ50" s="19" t="s">
        <v>8439</v>
      </c>
      <c r="GUK50" s="19" t="s">
        <v>8439</v>
      </c>
      <c r="GUL50" s="19" t="s">
        <v>8439</v>
      </c>
      <c r="GUM50" s="19" t="s">
        <v>8439</v>
      </c>
      <c r="GUN50" s="19" t="s">
        <v>8439</v>
      </c>
      <c r="GUO50" s="19" t="s">
        <v>8439</v>
      </c>
      <c r="GUP50" s="19" t="s">
        <v>8439</v>
      </c>
      <c r="GUQ50" s="19" t="s">
        <v>8439</v>
      </c>
      <c r="GUR50" s="19" t="s">
        <v>8439</v>
      </c>
      <c r="GUS50" s="19" t="s">
        <v>8439</v>
      </c>
      <c r="GUT50" s="19" t="s">
        <v>8439</v>
      </c>
      <c r="GUU50" s="19" t="s">
        <v>8439</v>
      </c>
      <c r="GUV50" s="19" t="s">
        <v>8439</v>
      </c>
      <c r="GUW50" s="19" t="s">
        <v>8439</v>
      </c>
      <c r="GUX50" s="19" t="s">
        <v>8439</v>
      </c>
      <c r="GUY50" s="19" t="s">
        <v>8439</v>
      </c>
      <c r="GUZ50" s="19" t="s">
        <v>8439</v>
      </c>
      <c r="GVA50" s="19" t="s">
        <v>8439</v>
      </c>
      <c r="GVB50" s="19" t="s">
        <v>8439</v>
      </c>
      <c r="GVC50" s="19" t="s">
        <v>8439</v>
      </c>
      <c r="GVD50" s="19" t="s">
        <v>8439</v>
      </c>
      <c r="GVE50" s="19" t="s">
        <v>8439</v>
      </c>
      <c r="GVF50" s="19" t="s">
        <v>8439</v>
      </c>
      <c r="GVG50" s="19" t="s">
        <v>8439</v>
      </c>
      <c r="GVH50" s="19" t="s">
        <v>8439</v>
      </c>
      <c r="GVI50" s="19" t="s">
        <v>8439</v>
      </c>
      <c r="GVJ50" s="19" t="s">
        <v>8439</v>
      </c>
      <c r="GVK50" s="19" t="s">
        <v>8439</v>
      </c>
      <c r="GVL50" s="19" t="s">
        <v>8439</v>
      </c>
      <c r="GVM50" s="19" t="s">
        <v>8439</v>
      </c>
      <c r="GVN50" s="19" t="s">
        <v>8439</v>
      </c>
      <c r="GVO50" s="19" t="s">
        <v>8439</v>
      </c>
      <c r="GVP50" s="19" t="s">
        <v>8439</v>
      </c>
      <c r="GVQ50" s="19" t="s">
        <v>8439</v>
      </c>
      <c r="GVR50" s="19" t="s">
        <v>8439</v>
      </c>
      <c r="GVS50" s="19" t="s">
        <v>8439</v>
      </c>
      <c r="GVT50" s="19" t="s">
        <v>8439</v>
      </c>
      <c r="GVU50" s="19" t="s">
        <v>8439</v>
      </c>
      <c r="GVV50" s="19" t="s">
        <v>8439</v>
      </c>
      <c r="GVW50" s="19" t="s">
        <v>8439</v>
      </c>
      <c r="GVX50" s="19" t="s">
        <v>8439</v>
      </c>
      <c r="GVY50" s="19" t="s">
        <v>8439</v>
      </c>
      <c r="GVZ50" s="19" t="s">
        <v>8439</v>
      </c>
      <c r="GWA50" s="19" t="s">
        <v>8439</v>
      </c>
      <c r="GWB50" s="19" t="s">
        <v>8439</v>
      </c>
      <c r="GWC50" s="19" t="s">
        <v>8439</v>
      </c>
      <c r="GWD50" s="19" t="s">
        <v>8439</v>
      </c>
      <c r="GWE50" s="19" t="s">
        <v>8439</v>
      </c>
      <c r="GWF50" s="19" t="s">
        <v>8439</v>
      </c>
      <c r="GWG50" s="19" t="s">
        <v>8439</v>
      </c>
      <c r="GWH50" s="19" t="s">
        <v>8439</v>
      </c>
      <c r="GWI50" s="19" t="s">
        <v>8439</v>
      </c>
      <c r="GWJ50" s="19" t="s">
        <v>8439</v>
      </c>
      <c r="GWK50" s="19" t="s">
        <v>8439</v>
      </c>
      <c r="GWL50" s="19" t="s">
        <v>8439</v>
      </c>
      <c r="GWM50" s="19" t="s">
        <v>8439</v>
      </c>
      <c r="GWN50" s="19" t="s">
        <v>8439</v>
      </c>
      <c r="GWO50" s="19" t="s">
        <v>8439</v>
      </c>
      <c r="GWP50" s="19" t="s">
        <v>8439</v>
      </c>
      <c r="GWQ50" s="19" t="s">
        <v>8439</v>
      </c>
      <c r="GWR50" s="19" t="s">
        <v>8439</v>
      </c>
      <c r="GWS50" s="19" t="s">
        <v>8439</v>
      </c>
      <c r="GWT50" s="19" t="s">
        <v>8439</v>
      </c>
      <c r="GWU50" s="19" t="s">
        <v>8439</v>
      </c>
      <c r="GWV50" s="19" t="s">
        <v>8439</v>
      </c>
      <c r="GWW50" s="19" t="s">
        <v>8439</v>
      </c>
      <c r="GWX50" s="19" t="s">
        <v>8439</v>
      </c>
      <c r="GWY50" s="19" t="s">
        <v>8439</v>
      </c>
      <c r="GWZ50" s="19" t="s">
        <v>8439</v>
      </c>
      <c r="GXA50" s="19" t="s">
        <v>8439</v>
      </c>
      <c r="GXB50" s="19" t="s">
        <v>8439</v>
      </c>
      <c r="GXC50" s="19" t="s">
        <v>8439</v>
      </c>
      <c r="GXD50" s="19" t="s">
        <v>8439</v>
      </c>
      <c r="GXE50" s="19" t="s">
        <v>8439</v>
      </c>
      <c r="GXF50" s="19" t="s">
        <v>8439</v>
      </c>
      <c r="GXG50" s="19" t="s">
        <v>8439</v>
      </c>
      <c r="GXH50" s="19" t="s">
        <v>8439</v>
      </c>
      <c r="GXI50" s="19" t="s">
        <v>8439</v>
      </c>
      <c r="GXJ50" s="19" t="s">
        <v>8439</v>
      </c>
      <c r="GXK50" s="19" t="s">
        <v>8439</v>
      </c>
      <c r="GXL50" s="19" t="s">
        <v>8439</v>
      </c>
      <c r="GXM50" s="19" t="s">
        <v>8439</v>
      </c>
      <c r="GXN50" s="19" t="s">
        <v>8439</v>
      </c>
      <c r="GXO50" s="19" t="s">
        <v>8439</v>
      </c>
      <c r="GXP50" s="19" t="s">
        <v>8439</v>
      </c>
      <c r="GXQ50" s="19" t="s">
        <v>8439</v>
      </c>
      <c r="GXR50" s="19" t="s">
        <v>8439</v>
      </c>
      <c r="GXS50" s="19" t="s">
        <v>8439</v>
      </c>
      <c r="GXT50" s="19" t="s">
        <v>8439</v>
      </c>
      <c r="GXU50" s="19" t="s">
        <v>8439</v>
      </c>
      <c r="GXV50" s="19" t="s">
        <v>8439</v>
      </c>
      <c r="GXW50" s="19" t="s">
        <v>8439</v>
      </c>
      <c r="GXX50" s="19" t="s">
        <v>8439</v>
      </c>
      <c r="GXY50" s="19" t="s">
        <v>8439</v>
      </c>
      <c r="GXZ50" s="19" t="s">
        <v>8439</v>
      </c>
      <c r="GYA50" s="19" t="s">
        <v>8439</v>
      </c>
      <c r="GYB50" s="19" t="s">
        <v>8439</v>
      </c>
      <c r="GYC50" s="19" t="s">
        <v>8439</v>
      </c>
      <c r="GYD50" s="19" t="s">
        <v>8439</v>
      </c>
      <c r="GYE50" s="19" t="s">
        <v>8439</v>
      </c>
      <c r="GYF50" s="19" t="s">
        <v>8439</v>
      </c>
      <c r="GYG50" s="19" t="s">
        <v>8439</v>
      </c>
      <c r="GYH50" s="19" t="s">
        <v>8439</v>
      </c>
      <c r="GYI50" s="19" t="s">
        <v>8439</v>
      </c>
      <c r="GYJ50" s="19" t="s">
        <v>8439</v>
      </c>
      <c r="GYK50" s="19" t="s">
        <v>8439</v>
      </c>
      <c r="GYL50" s="19" t="s">
        <v>8439</v>
      </c>
      <c r="GYM50" s="19" t="s">
        <v>8439</v>
      </c>
      <c r="GYN50" s="19" t="s">
        <v>8439</v>
      </c>
      <c r="GYO50" s="19" t="s">
        <v>8439</v>
      </c>
      <c r="GYP50" s="19" t="s">
        <v>8439</v>
      </c>
      <c r="GYQ50" s="19" t="s">
        <v>8439</v>
      </c>
      <c r="GYR50" s="19" t="s">
        <v>8439</v>
      </c>
      <c r="GYS50" s="19" t="s">
        <v>8439</v>
      </c>
      <c r="GYT50" s="19" t="s">
        <v>8439</v>
      </c>
      <c r="GYU50" s="19" t="s">
        <v>8439</v>
      </c>
      <c r="GYV50" s="19" t="s">
        <v>8439</v>
      </c>
      <c r="GYW50" s="19" t="s">
        <v>8439</v>
      </c>
      <c r="GYX50" s="19" t="s">
        <v>8439</v>
      </c>
      <c r="GYY50" s="19" t="s">
        <v>8439</v>
      </c>
      <c r="GYZ50" s="19" t="s">
        <v>8439</v>
      </c>
      <c r="GZA50" s="19" t="s">
        <v>8439</v>
      </c>
      <c r="GZB50" s="19" t="s">
        <v>8439</v>
      </c>
      <c r="GZC50" s="19" t="s">
        <v>8439</v>
      </c>
      <c r="GZD50" s="19" t="s">
        <v>8439</v>
      </c>
      <c r="GZE50" s="19" t="s">
        <v>8439</v>
      </c>
      <c r="GZF50" s="19" t="s">
        <v>8439</v>
      </c>
      <c r="GZG50" s="19" t="s">
        <v>8439</v>
      </c>
      <c r="GZH50" s="19" t="s">
        <v>8439</v>
      </c>
      <c r="GZI50" s="19" t="s">
        <v>8439</v>
      </c>
      <c r="GZJ50" s="19" t="s">
        <v>8439</v>
      </c>
      <c r="GZK50" s="19" t="s">
        <v>8439</v>
      </c>
      <c r="GZL50" s="19" t="s">
        <v>8439</v>
      </c>
      <c r="GZM50" s="19" t="s">
        <v>8439</v>
      </c>
      <c r="GZN50" s="19" t="s">
        <v>8439</v>
      </c>
      <c r="GZO50" s="19" t="s">
        <v>8439</v>
      </c>
      <c r="GZP50" s="19" t="s">
        <v>8439</v>
      </c>
      <c r="GZQ50" s="19" t="s">
        <v>8439</v>
      </c>
      <c r="GZR50" s="19" t="s">
        <v>8439</v>
      </c>
      <c r="GZS50" s="19" t="s">
        <v>8439</v>
      </c>
      <c r="GZT50" s="19" t="s">
        <v>8439</v>
      </c>
      <c r="GZU50" s="19" t="s">
        <v>8439</v>
      </c>
      <c r="GZV50" s="19" t="s">
        <v>8439</v>
      </c>
      <c r="GZW50" s="19" t="s">
        <v>8439</v>
      </c>
      <c r="GZX50" s="19" t="s">
        <v>8439</v>
      </c>
      <c r="GZY50" s="19" t="s">
        <v>8439</v>
      </c>
      <c r="GZZ50" s="19" t="s">
        <v>8439</v>
      </c>
      <c r="HAA50" s="19" t="s">
        <v>8439</v>
      </c>
      <c r="HAB50" s="19" t="s">
        <v>8439</v>
      </c>
      <c r="HAC50" s="19" t="s">
        <v>8439</v>
      </c>
      <c r="HAD50" s="19" t="s">
        <v>8439</v>
      </c>
      <c r="HAE50" s="19" t="s">
        <v>8439</v>
      </c>
      <c r="HAF50" s="19" t="s">
        <v>8439</v>
      </c>
      <c r="HAG50" s="19" t="s">
        <v>8439</v>
      </c>
      <c r="HAH50" s="19" t="s">
        <v>8439</v>
      </c>
      <c r="HAI50" s="19" t="s">
        <v>8439</v>
      </c>
      <c r="HAJ50" s="19" t="s">
        <v>8439</v>
      </c>
      <c r="HAK50" s="19" t="s">
        <v>8439</v>
      </c>
      <c r="HAL50" s="19" t="s">
        <v>8439</v>
      </c>
      <c r="HAM50" s="19" t="s">
        <v>8439</v>
      </c>
      <c r="HAN50" s="19" t="s">
        <v>8439</v>
      </c>
      <c r="HAO50" s="19" t="s">
        <v>8439</v>
      </c>
      <c r="HAP50" s="19" t="s">
        <v>8439</v>
      </c>
      <c r="HAQ50" s="19" t="s">
        <v>8439</v>
      </c>
      <c r="HAR50" s="19" t="s">
        <v>8439</v>
      </c>
      <c r="HAS50" s="19" t="s">
        <v>8439</v>
      </c>
      <c r="HAT50" s="19" t="s">
        <v>8439</v>
      </c>
      <c r="HAU50" s="19" t="s">
        <v>8439</v>
      </c>
      <c r="HAV50" s="19" t="s">
        <v>8439</v>
      </c>
      <c r="HAW50" s="19" t="s">
        <v>8439</v>
      </c>
      <c r="HAX50" s="19" t="s">
        <v>8439</v>
      </c>
      <c r="HAY50" s="19" t="s">
        <v>8439</v>
      </c>
      <c r="HAZ50" s="19" t="s">
        <v>8439</v>
      </c>
      <c r="HBA50" s="19" t="s">
        <v>8439</v>
      </c>
      <c r="HBB50" s="19" t="s">
        <v>8439</v>
      </c>
      <c r="HBC50" s="19" t="s">
        <v>8439</v>
      </c>
      <c r="HBD50" s="19" t="s">
        <v>8439</v>
      </c>
      <c r="HBE50" s="19" t="s">
        <v>8439</v>
      </c>
      <c r="HBF50" s="19" t="s">
        <v>8439</v>
      </c>
      <c r="HBG50" s="19" t="s">
        <v>8439</v>
      </c>
      <c r="HBH50" s="19" t="s">
        <v>8439</v>
      </c>
      <c r="HBI50" s="19" t="s">
        <v>8439</v>
      </c>
      <c r="HBJ50" s="19" t="s">
        <v>8439</v>
      </c>
      <c r="HBK50" s="19" t="s">
        <v>8439</v>
      </c>
      <c r="HBL50" s="19" t="s">
        <v>8439</v>
      </c>
      <c r="HBM50" s="19" t="s">
        <v>8439</v>
      </c>
      <c r="HBN50" s="19" t="s">
        <v>8439</v>
      </c>
      <c r="HBO50" s="19" t="s">
        <v>8439</v>
      </c>
      <c r="HBP50" s="19" t="s">
        <v>8439</v>
      </c>
      <c r="HBQ50" s="19" t="s">
        <v>8439</v>
      </c>
      <c r="HBR50" s="19" t="s">
        <v>8439</v>
      </c>
      <c r="HBS50" s="19" t="s">
        <v>8439</v>
      </c>
      <c r="HBT50" s="19" t="s">
        <v>8439</v>
      </c>
      <c r="HBU50" s="19" t="s">
        <v>8439</v>
      </c>
      <c r="HBV50" s="19" t="s">
        <v>8439</v>
      </c>
      <c r="HBW50" s="19" t="s">
        <v>8439</v>
      </c>
      <c r="HBX50" s="19" t="s">
        <v>8439</v>
      </c>
      <c r="HBY50" s="19" t="s">
        <v>8439</v>
      </c>
      <c r="HBZ50" s="19" t="s">
        <v>8439</v>
      </c>
      <c r="HCA50" s="19" t="s">
        <v>8439</v>
      </c>
      <c r="HCB50" s="19" t="s">
        <v>8439</v>
      </c>
      <c r="HCC50" s="19" t="s">
        <v>8439</v>
      </c>
      <c r="HCD50" s="19" t="s">
        <v>8439</v>
      </c>
      <c r="HCE50" s="19" t="s">
        <v>8439</v>
      </c>
      <c r="HCF50" s="19" t="s">
        <v>8439</v>
      </c>
      <c r="HCG50" s="19" t="s">
        <v>8439</v>
      </c>
      <c r="HCH50" s="19" t="s">
        <v>8439</v>
      </c>
      <c r="HCI50" s="19" t="s">
        <v>8439</v>
      </c>
      <c r="HCJ50" s="19" t="s">
        <v>8439</v>
      </c>
      <c r="HCK50" s="19" t="s">
        <v>8439</v>
      </c>
      <c r="HCL50" s="19" t="s">
        <v>8439</v>
      </c>
      <c r="HCM50" s="19" t="s">
        <v>8439</v>
      </c>
      <c r="HCN50" s="19" t="s">
        <v>8439</v>
      </c>
      <c r="HCO50" s="19" t="s">
        <v>8439</v>
      </c>
      <c r="HCP50" s="19" t="s">
        <v>8439</v>
      </c>
      <c r="HCQ50" s="19" t="s">
        <v>8439</v>
      </c>
      <c r="HCR50" s="19" t="s">
        <v>8439</v>
      </c>
      <c r="HCS50" s="19" t="s">
        <v>8439</v>
      </c>
      <c r="HCT50" s="19" t="s">
        <v>8439</v>
      </c>
      <c r="HCU50" s="19" t="s">
        <v>8439</v>
      </c>
      <c r="HCV50" s="19" t="s">
        <v>8439</v>
      </c>
      <c r="HCW50" s="19" t="s">
        <v>8439</v>
      </c>
      <c r="HCX50" s="19" t="s">
        <v>8439</v>
      </c>
      <c r="HCY50" s="19" t="s">
        <v>8439</v>
      </c>
      <c r="HCZ50" s="19" t="s">
        <v>8439</v>
      </c>
      <c r="HDA50" s="19" t="s">
        <v>8439</v>
      </c>
      <c r="HDB50" s="19" t="s">
        <v>8439</v>
      </c>
      <c r="HDC50" s="19" t="s">
        <v>8439</v>
      </c>
      <c r="HDD50" s="19" t="s">
        <v>8439</v>
      </c>
      <c r="HDE50" s="19" t="s">
        <v>8439</v>
      </c>
      <c r="HDF50" s="19" t="s">
        <v>8439</v>
      </c>
      <c r="HDG50" s="19" t="s">
        <v>8439</v>
      </c>
      <c r="HDH50" s="19" t="s">
        <v>8439</v>
      </c>
      <c r="HDI50" s="19" t="s">
        <v>8439</v>
      </c>
      <c r="HDJ50" s="19" t="s">
        <v>8439</v>
      </c>
      <c r="HDK50" s="19" t="s">
        <v>8439</v>
      </c>
      <c r="HDL50" s="19" t="s">
        <v>8439</v>
      </c>
      <c r="HDM50" s="19" t="s">
        <v>8439</v>
      </c>
      <c r="HDN50" s="19" t="s">
        <v>8439</v>
      </c>
      <c r="HDO50" s="19" t="s">
        <v>8439</v>
      </c>
      <c r="HDP50" s="19" t="s">
        <v>8439</v>
      </c>
      <c r="HDQ50" s="19" t="s">
        <v>8439</v>
      </c>
      <c r="HDR50" s="19" t="s">
        <v>8439</v>
      </c>
      <c r="HDS50" s="19" t="s">
        <v>8439</v>
      </c>
      <c r="HDT50" s="19" t="s">
        <v>8439</v>
      </c>
      <c r="HDU50" s="19" t="s">
        <v>8439</v>
      </c>
      <c r="HDV50" s="19" t="s">
        <v>8439</v>
      </c>
      <c r="HDW50" s="19" t="s">
        <v>8439</v>
      </c>
      <c r="HDX50" s="19" t="s">
        <v>8439</v>
      </c>
      <c r="HDY50" s="19" t="s">
        <v>8439</v>
      </c>
      <c r="HDZ50" s="19" t="s">
        <v>8439</v>
      </c>
      <c r="HEA50" s="19" t="s">
        <v>8439</v>
      </c>
      <c r="HEB50" s="19" t="s">
        <v>8439</v>
      </c>
      <c r="HEC50" s="19" t="s">
        <v>8439</v>
      </c>
      <c r="HED50" s="19" t="s">
        <v>8439</v>
      </c>
      <c r="HEE50" s="19" t="s">
        <v>8439</v>
      </c>
      <c r="HEF50" s="19" t="s">
        <v>8439</v>
      </c>
      <c r="HEG50" s="19" t="s">
        <v>8439</v>
      </c>
      <c r="HEH50" s="19" t="s">
        <v>8439</v>
      </c>
      <c r="HEI50" s="19" t="s">
        <v>8439</v>
      </c>
      <c r="HEJ50" s="19" t="s">
        <v>8439</v>
      </c>
      <c r="HEK50" s="19" t="s">
        <v>8439</v>
      </c>
      <c r="HEL50" s="19" t="s">
        <v>8439</v>
      </c>
      <c r="HEM50" s="19" t="s">
        <v>8439</v>
      </c>
      <c r="HEN50" s="19" t="s">
        <v>8439</v>
      </c>
      <c r="HEO50" s="19" t="s">
        <v>8439</v>
      </c>
      <c r="HEP50" s="19" t="s">
        <v>8439</v>
      </c>
      <c r="HEQ50" s="19" t="s">
        <v>8439</v>
      </c>
      <c r="HER50" s="19" t="s">
        <v>8439</v>
      </c>
      <c r="HES50" s="19" t="s">
        <v>8439</v>
      </c>
      <c r="HET50" s="19" t="s">
        <v>8439</v>
      </c>
      <c r="HEU50" s="19" t="s">
        <v>8439</v>
      </c>
      <c r="HEV50" s="19" t="s">
        <v>8439</v>
      </c>
      <c r="HEW50" s="19" t="s">
        <v>8439</v>
      </c>
      <c r="HEX50" s="19" t="s">
        <v>8439</v>
      </c>
      <c r="HEY50" s="19" t="s">
        <v>8439</v>
      </c>
      <c r="HEZ50" s="19" t="s">
        <v>8439</v>
      </c>
      <c r="HFA50" s="19" t="s">
        <v>8439</v>
      </c>
      <c r="HFB50" s="19" t="s">
        <v>8439</v>
      </c>
      <c r="HFC50" s="19" t="s">
        <v>8439</v>
      </c>
      <c r="HFD50" s="19" t="s">
        <v>8439</v>
      </c>
      <c r="HFE50" s="19" t="s">
        <v>8439</v>
      </c>
      <c r="HFF50" s="19" t="s">
        <v>8439</v>
      </c>
      <c r="HFG50" s="19" t="s">
        <v>8439</v>
      </c>
      <c r="HFH50" s="19" t="s">
        <v>8439</v>
      </c>
      <c r="HFI50" s="19" t="s">
        <v>8439</v>
      </c>
      <c r="HFJ50" s="19" t="s">
        <v>8439</v>
      </c>
      <c r="HFK50" s="19" t="s">
        <v>8439</v>
      </c>
      <c r="HFL50" s="19" t="s">
        <v>8439</v>
      </c>
      <c r="HFM50" s="19" t="s">
        <v>8439</v>
      </c>
      <c r="HFN50" s="19" t="s">
        <v>8439</v>
      </c>
      <c r="HFO50" s="19" t="s">
        <v>8439</v>
      </c>
      <c r="HFP50" s="19" t="s">
        <v>8439</v>
      </c>
      <c r="HFQ50" s="19" t="s">
        <v>8439</v>
      </c>
      <c r="HFR50" s="19" t="s">
        <v>8439</v>
      </c>
      <c r="HFS50" s="19" t="s">
        <v>8439</v>
      </c>
      <c r="HFT50" s="19" t="s">
        <v>8439</v>
      </c>
      <c r="HFU50" s="19" t="s">
        <v>8439</v>
      </c>
      <c r="HFV50" s="19" t="s">
        <v>8439</v>
      </c>
      <c r="HFW50" s="19" t="s">
        <v>8439</v>
      </c>
      <c r="HFX50" s="19" t="s">
        <v>8439</v>
      </c>
      <c r="HFY50" s="19" t="s">
        <v>8439</v>
      </c>
      <c r="HFZ50" s="19" t="s">
        <v>8439</v>
      </c>
      <c r="HGA50" s="19" t="s">
        <v>8439</v>
      </c>
      <c r="HGB50" s="19" t="s">
        <v>8439</v>
      </c>
      <c r="HGC50" s="19" t="s">
        <v>8439</v>
      </c>
      <c r="HGD50" s="19" t="s">
        <v>8439</v>
      </c>
      <c r="HGE50" s="19" t="s">
        <v>8439</v>
      </c>
      <c r="HGF50" s="19" t="s">
        <v>8439</v>
      </c>
      <c r="HGG50" s="19" t="s">
        <v>8439</v>
      </c>
      <c r="HGH50" s="19" t="s">
        <v>8439</v>
      </c>
      <c r="HGI50" s="19" t="s">
        <v>8439</v>
      </c>
      <c r="HGJ50" s="19" t="s">
        <v>8439</v>
      </c>
      <c r="HGK50" s="19" t="s">
        <v>8439</v>
      </c>
      <c r="HGL50" s="19" t="s">
        <v>8439</v>
      </c>
      <c r="HGM50" s="19" t="s">
        <v>8439</v>
      </c>
      <c r="HGN50" s="19" t="s">
        <v>8439</v>
      </c>
      <c r="HGO50" s="19" t="s">
        <v>8439</v>
      </c>
      <c r="HGP50" s="19" t="s">
        <v>8439</v>
      </c>
      <c r="HGQ50" s="19" t="s">
        <v>8439</v>
      </c>
      <c r="HGR50" s="19" t="s">
        <v>8439</v>
      </c>
      <c r="HGS50" s="19" t="s">
        <v>8439</v>
      </c>
      <c r="HGT50" s="19" t="s">
        <v>8439</v>
      </c>
      <c r="HGU50" s="19" t="s">
        <v>8439</v>
      </c>
      <c r="HGV50" s="19" t="s">
        <v>8439</v>
      </c>
      <c r="HGW50" s="19" t="s">
        <v>8439</v>
      </c>
      <c r="HGX50" s="19" t="s">
        <v>8439</v>
      </c>
      <c r="HGY50" s="19" t="s">
        <v>8439</v>
      </c>
      <c r="HGZ50" s="19" t="s">
        <v>8439</v>
      </c>
      <c r="HHA50" s="19" t="s">
        <v>8439</v>
      </c>
      <c r="HHB50" s="19" t="s">
        <v>8439</v>
      </c>
      <c r="HHC50" s="19" t="s">
        <v>8439</v>
      </c>
      <c r="HHD50" s="19" t="s">
        <v>8439</v>
      </c>
      <c r="HHE50" s="19" t="s">
        <v>8439</v>
      </c>
      <c r="HHF50" s="19" t="s">
        <v>8439</v>
      </c>
      <c r="HHG50" s="19" t="s">
        <v>8439</v>
      </c>
      <c r="HHH50" s="19" t="s">
        <v>8439</v>
      </c>
      <c r="HHI50" s="19" t="s">
        <v>8439</v>
      </c>
      <c r="HHJ50" s="19" t="s">
        <v>8439</v>
      </c>
      <c r="HHK50" s="19" t="s">
        <v>8439</v>
      </c>
      <c r="HHL50" s="19" t="s">
        <v>8439</v>
      </c>
      <c r="HHM50" s="19" t="s">
        <v>8439</v>
      </c>
      <c r="HHN50" s="19" t="s">
        <v>8439</v>
      </c>
      <c r="HHO50" s="19" t="s">
        <v>8439</v>
      </c>
      <c r="HHP50" s="19" t="s">
        <v>8439</v>
      </c>
      <c r="HHQ50" s="19" t="s">
        <v>8439</v>
      </c>
      <c r="HHR50" s="19" t="s">
        <v>8439</v>
      </c>
      <c r="HHS50" s="19" t="s">
        <v>8439</v>
      </c>
      <c r="HHT50" s="19" t="s">
        <v>8439</v>
      </c>
      <c r="HHU50" s="19" t="s">
        <v>8439</v>
      </c>
      <c r="HHV50" s="19" t="s">
        <v>8439</v>
      </c>
      <c r="HHW50" s="19" t="s">
        <v>8439</v>
      </c>
      <c r="HHX50" s="19" t="s">
        <v>8439</v>
      </c>
      <c r="HHY50" s="19" t="s">
        <v>8439</v>
      </c>
      <c r="HHZ50" s="19" t="s">
        <v>8439</v>
      </c>
      <c r="HIA50" s="19" t="s">
        <v>8439</v>
      </c>
      <c r="HIB50" s="19" t="s">
        <v>8439</v>
      </c>
      <c r="HIC50" s="19" t="s">
        <v>8439</v>
      </c>
      <c r="HID50" s="19" t="s">
        <v>8439</v>
      </c>
      <c r="HIE50" s="19" t="s">
        <v>8439</v>
      </c>
      <c r="HIF50" s="19" t="s">
        <v>8439</v>
      </c>
      <c r="HIG50" s="19" t="s">
        <v>8439</v>
      </c>
      <c r="HIH50" s="19" t="s">
        <v>8439</v>
      </c>
      <c r="HII50" s="19" t="s">
        <v>8439</v>
      </c>
      <c r="HIJ50" s="19" t="s">
        <v>8439</v>
      </c>
      <c r="HIK50" s="19" t="s">
        <v>8439</v>
      </c>
      <c r="HIL50" s="19" t="s">
        <v>8439</v>
      </c>
      <c r="HIM50" s="19" t="s">
        <v>8439</v>
      </c>
      <c r="HIN50" s="19" t="s">
        <v>8439</v>
      </c>
      <c r="HIO50" s="19" t="s">
        <v>8439</v>
      </c>
      <c r="HIP50" s="19" t="s">
        <v>8439</v>
      </c>
      <c r="HIQ50" s="19" t="s">
        <v>8439</v>
      </c>
      <c r="HIR50" s="19" t="s">
        <v>8439</v>
      </c>
      <c r="HIS50" s="19" t="s">
        <v>8439</v>
      </c>
      <c r="HIT50" s="19" t="s">
        <v>8439</v>
      </c>
      <c r="HIU50" s="19" t="s">
        <v>8439</v>
      </c>
      <c r="HIV50" s="19" t="s">
        <v>8439</v>
      </c>
      <c r="HIW50" s="19" t="s">
        <v>8439</v>
      </c>
      <c r="HIX50" s="19" t="s">
        <v>8439</v>
      </c>
      <c r="HIY50" s="19" t="s">
        <v>8439</v>
      </c>
      <c r="HIZ50" s="19" t="s">
        <v>8439</v>
      </c>
      <c r="HJA50" s="19" t="s">
        <v>8439</v>
      </c>
      <c r="HJB50" s="19" t="s">
        <v>8439</v>
      </c>
      <c r="HJC50" s="19" t="s">
        <v>8439</v>
      </c>
      <c r="HJD50" s="19" t="s">
        <v>8439</v>
      </c>
      <c r="HJE50" s="19" t="s">
        <v>8439</v>
      </c>
      <c r="HJF50" s="19" t="s">
        <v>8439</v>
      </c>
      <c r="HJG50" s="19" t="s">
        <v>8439</v>
      </c>
      <c r="HJH50" s="19" t="s">
        <v>8439</v>
      </c>
      <c r="HJI50" s="19" t="s">
        <v>8439</v>
      </c>
      <c r="HJJ50" s="19" t="s">
        <v>8439</v>
      </c>
      <c r="HJK50" s="19" t="s">
        <v>8439</v>
      </c>
      <c r="HJL50" s="19" t="s">
        <v>8439</v>
      </c>
      <c r="HJM50" s="19" t="s">
        <v>8439</v>
      </c>
      <c r="HJN50" s="19" t="s">
        <v>8439</v>
      </c>
      <c r="HJO50" s="19" t="s">
        <v>8439</v>
      </c>
      <c r="HJP50" s="19" t="s">
        <v>8439</v>
      </c>
      <c r="HJQ50" s="19" t="s">
        <v>8439</v>
      </c>
      <c r="HJR50" s="19" t="s">
        <v>8439</v>
      </c>
      <c r="HJS50" s="19" t="s">
        <v>8439</v>
      </c>
      <c r="HJT50" s="19" t="s">
        <v>8439</v>
      </c>
      <c r="HJU50" s="19" t="s">
        <v>8439</v>
      </c>
      <c r="HJV50" s="19" t="s">
        <v>8439</v>
      </c>
      <c r="HJW50" s="19" t="s">
        <v>8439</v>
      </c>
      <c r="HJX50" s="19" t="s">
        <v>8439</v>
      </c>
      <c r="HJY50" s="19" t="s">
        <v>8439</v>
      </c>
      <c r="HJZ50" s="19" t="s">
        <v>8439</v>
      </c>
      <c r="HKA50" s="19" t="s">
        <v>8439</v>
      </c>
      <c r="HKB50" s="19" t="s">
        <v>8439</v>
      </c>
      <c r="HKC50" s="19" t="s">
        <v>8439</v>
      </c>
      <c r="HKD50" s="19" t="s">
        <v>8439</v>
      </c>
      <c r="HKE50" s="19" t="s">
        <v>8439</v>
      </c>
      <c r="HKF50" s="19" t="s">
        <v>8439</v>
      </c>
      <c r="HKG50" s="19" t="s">
        <v>8439</v>
      </c>
      <c r="HKH50" s="19" t="s">
        <v>8439</v>
      </c>
      <c r="HKI50" s="19" t="s">
        <v>8439</v>
      </c>
      <c r="HKJ50" s="19" t="s">
        <v>8439</v>
      </c>
      <c r="HKK50" s="19" t="s">
        <v>8439</v>
      </c>
      <c r="HKL50" s="19" t="s">
        <v>8439</v>
      </c>
      <c r="HKM50" s="19" t="s">
        <v>8439</v>
      </c>
      <c r="HKN50" s="19" t="s">
        <v>8439</v>
      </c>
      <c r="HKO50" s="19" t="s">
        <v>8439</v>
      </c>
      <c r="HKP50" s="19" t="s">
        <v>8439</v>
      </c>
      <c r="HKQ50" s="19" t="s">
        <v>8439</v>
      </c>
      <c r="HKR50" s="19" t="s">
        <v>8439</v>
      </c>
      <c r="HKS50" s="19" t="s">
        <v>8439</v>
      </c>
      <c r="HKT50" s="19" t="s">
        <v>8439</v>
      </c>
      <c r="HKU50" s="19" t="s">
        <v>8439</v>
      </c>
      <c r="HKV50" s="19" t="s">
        <v>8439</v>
      </c>
      <c r="HKW50" s="19" t="s">
        <v>8439</v>
      </c>
      <c r="HKX50" s="19" t="s">
        <v>8439</v>
      </c>
      <c r="HKY50" s="19" t="s">
        <v>8439</v>
      </c>
      <c r="HKZ50" s="19" t="s">
        <v>8439</v>
      </c>
      <c r="HLA50" s="19" t="s">
        <v>8439</v>
      </c>
      <c r="HLB50" s="19" t="s">
        <v>8439</v>
      </c>
      <c r="HLC50" s="19" t="s">
        <v>8439</v>
      </c>
      <c r="HLD50" s="19" t="s">
        <v>8439</v>
      </c>
      <c r="HLE50" s="19" t="s">
        <v>8439</v>
      </c>
      <c r="HLF50" s="19" t="s">
        <v>8439</v>
      </c>
      <c r="HLG50" s="19" t="s">
        <v>8439</v>
      </c>
      <c r="HLH50" s="19" t="s">
        <v>8439</v>
      </c>
      <c r="HLI50" s="19" t="s">
        <v>8439</v>
      </c>
      <c r="HLJ50" s="19" t="s">
        <v>8439</v>
      </c>
      <c r="HLK50" s="19" t="s">
        <v>8439</v>
      </c>
      <c r="HLL50" s="19" t="s">
        <v>8439</v>
      </c>
      <c r="HLM50" s="19" t="s">
        <v>8439</v>
      </c>
      <c r="HLN50" s="19" t="s">
        <v>8439</v>
      </c>
      <c r="HLO50" s="19" t="s">
        <v>8439</v>
      </c>
      <c r="HLP50" s="19" t="s">
        <v>8439</v>
      </c>
      <c r="HLQ50" s="19" t="s">
        <v>8439</v>
      </c>
      <c r="HLR50" s="19" t="s">
        <v>8439</v>
      </c>
      <c r="HLS50" s="19" t="s">
        <v>8439</v>
      </c>
      <c r="HLT50" s="19" t="s">
        <v>8439</v>
      </c>
      <c r="HLU50" s="19" t="s">
        <v>8439</v>
      </c>
      <c r="HLV50" s="19" t="s">
        <v>8439</v>
      </c>
      <c r="HLW50" s="19" t="s">
        <v>8439</v>
      </c>
      <c r="HLX50" s="19" t="s">
        <v>8439</v>
      </c>
      <c r="HLY50" s="19" t="s">
        <v>8439</v>
      </c>
      <c r="HLZ50" s="19" t="s">
        <v>8439</v>
      </c>
      <c r="HMA50" s="19" t="s">
        <v>8439</v>
      </c>
      <c r="HMB50" s="19" t="s">
        <v>8439</v>
      </c>
      <c r="HMC50" s="19" t="s">
        <v>8439</v>
      </c>
      <c r="HMD50" s="19" t="s">
        <v>8439</v>
      </c>
      <c r="HME50" s="19" t="s">
        <v>8439</v>
      </c>
      <c r="HMF50" s="19" t="s">
        <v>8439</v>
      </c>
      <c r="HMG50" s="19" t="s">
        <v>8439</v>
      </c>
      <c r="HMH50" s="19" t="s">
        <v>8439</v>
      </c>
      <c r="HMI50" s="19" t="s">
        <v>8439</v>
      </c>
      <c r="HMJ50" s="19" t="s">
        <v>8439</v>
      </c>
      <c r="HMK50" s="19" t="s">
        <v>8439</v>
      </c>
      <c r="HML50" s="19" t="s">
        <v>8439</v>
      </c>
      <c r="HMM50" s="19" t="s">
        <v>8439</v>
      </c>
      <c r="HMN50" s="19" t="s">
        <v>8439</v>
      </c>
      <c r="HMO50" s="19" t="s">
        <v>8439</v>
      </c>
      <c r="HMP50" s="19" t="s">
        <v>8439</v>
      </c>
      <c r="HMQ50" s="19" t="s">
        <v>8439</v>
      </c>
      <c r="HMR50" s="19" t="s">
        <v>8439</v>
      </c>
      <c r="HMS50" s="19" t="s">
        <v>8439</v>
      </c>
      <c r="HMT50" s="19" t="s">
        <v>8439</v>
      </c>
      <c r="HMU50" s="19" t="s">
        <v>8439</v>
      </c>
      <c r="HMV50" s="19" t="s">
        <v>8439</v>
      </c>
      <c r="HMW50" s="19" t="s">
        <v>8439</v>
      </c>
      <c r="HMX50" s="19" t="s">
        <v>8439</v>
      </c>
      <c r="HMY50" s="19" t="s">
        <v>8439</v>
      </c>
      <c r="HMZ50" s="19" t="s">
        <v>8439</v>
      </c>
      <c r="HNA50" s="19" t="s">
        <v>8439</v>
      </c>
      <c r="HNB50" s="19" t="s">
        <v>8439</v>
      </c>
      <c r="HNC50" s="19" t="s">
        <v>8439</v>
      </c>
      <c r="HND50" s="19" t="s">
        <v>8439</v>
      </c>
      <c r="HNE50" s="19" t="s">
        <v>8439</v>
      </c>
      <c r="HNF50" s="19" t="s">
        <v>8439</v>
      </c>
      <c r="HNG50" s="19" t="s">
        <v>8439</v>
      </c>
      <c r="HNH50" s="19" t="s">
        <v>8439</v>
      </c>
      <c r="HNI50" s="19" t="s">
        <v>8439</v>
      </c>
      <c r="HNJ50" s="19" t="s">
        <v>8439</v>
      </c>
      <c r="HNK50" s="19" t="s">
        <v>8439</v>
      </c>
      <c r="HNL50" s="19" t="s">
        <v>8439</v>
      </c>
      <c r="HNM50" s="19" t="s">
        <v>8439</v>
      </c>
      <c r="HNN50" s="19" t="s">
        <v>8439</v>
      </c>
      <c r="HNO50" s="19" t="s">
        <v>8439</v>
      </c>
      <c r="HNP50" s="19" t="s">
        <v>8439</v>
      </c>
      <c r="HNQ50" s="19" t="s">
        <v>8439</v>
      </c>
      <c r="HNR50" s="19" t="s">
        <v>8439</v>
      </c>
      <c r="HNS50" s="19" t="s">
        <v>8439</v>
      </c>
      <c r="HNT50" s="19" t="s">
        <v>8439</v>
      </c>
      <c r="HNU50" s="19" t="s">
        <v>8439</v>
      </c>
      <c r="HNV50" s="19" t="s">
        <v>8439</v>
      </c>
      <c r="HNW50" s="19" t="s">
        <v>8439</v>
      </c>
      <c r="HNX50" s="19" t="s">
        <v>8439</v>
      </c>
      <c r="HNY50" s="19" t="s">
        <v>8439</v>
      </c>
      <c r="HNZ50" s="19" t="s">
        <v>8439</v>
      </c>
      <c r="HOA50" s="19" t="s">
        <v>8439</v>
      </c>
      <c r="HOB50" s="19" t="s">
        <v>8439</v>
      </c>
      <c r="HOC50" s="19" t="s">
        <v>8439</v>
      </c>
      <c r="HOD50" s="19" t="s">
        <v>8439</v>
      </c>
      <c r="HOE50" s="19" t="s">
        <v>8439</v>
      </c>
      <c r="HOF50" s="19" t="s">
        <v>8439</v>
      </c>
      <c r="HOG50" s="19" t="s">
        <v>8439</v>
      </c>
      <c r="HOH50" s="19" t="s">
        <v>8439</v>
      </c>
      <c r="HOI50" s="19" t="s">
        <v>8439</v>
      </c>
      <c r="HOJ50" s="19" t="s">
        <v>8439</v>
      </c>
      <c r="HOK50" s="19" t="s">
        <v>8439</v>
      </c>
      <c r="HOL50" s="19" t="s">
        <v>8439</v>
      </c>
      <c r="HOM50" s="19" t="s">
        <v>8439</v>
      </c>
      <c r="HON50" s="19" t="s">
        <v>8439</v>
      </c>
      <c r="HOO50" s="19" t="s">
        <v>8439</v>
      </c>
      <c r="HOP50" s="19" t="s">
        <v>8439</v>
      </c>
      <c r="HOQ50" s="19" t="s">
        <v>8439</v>
      </c>
      <c r="HOR50" s="19" t="s">
        <v>8439</v>
      </c>
      <c r="HOS50" s="19" t="s">
        <v>8439</v>
      </c>
      <c r="HOT50" s="19" t="s">
        <v>8439</v>
      </c>
      <c r="HOU50" s="19" t="s">
        <v>8439</v>
      </c>
      <c r="HOV50" s="19" t="s">
        <v>8439</v>
      </c>
      <c r="HOW50" s="19" t="s">
        <v>8439</v>
      </c>
      <c r="HOX50" s="19" t="s">
        <v>8439</v>
      </c>
      <c r="HOY50" s="19" t="s">
        <v>8439</v>
      </c>
      <c r="HOZ50" s="19" t="s">
        <v>8439</v>
      </c>
      <c r="HPA50" s="19" t="s">
        <v>8439</v>
      </c>
      <c r="HPB50" s="19" t="s">
        <v>8439</v>
      </c>
      <c r="HPC50" s="19" t="s">
        <v>8439</v>
      </c>
      <c r="HPD50" s="19" t="s">
        <v>8439</v>
      </c>
      <c r="HPE50" s="19" t="s">
        <v>8439</v>
      </c>
      <c r="HPF50" s="19" t="s">
        <v>8439</v>
      </c>
      <c r="HPG50" s="19" t="s">
        <v>8439</v>
      </c>
      <c r="HPH50" s="19" t="s">
        <v>8439</v>
      </c>
      <c r="HPI50" s="19" t="s">
        <v>8439</v>
      </c>
      <c r="HPJ50" s="19" t="s">
        <v>8439</v>
      </c>
      <c r="HPK50" s="19" t="s">
        <v>8439</v>
      </c>
      <c r="HPL50" s="19" t="s">
        <v>8439</v>
      </c>
      <c r="HPM50" s="19" t="s">
        <v>8439</v>
      </c>
      <c r="HPN50" s="19" t="s">
        <v>8439</v>
      </c>
      <c r="HPO50" s="19" t="s">
        <v>8439</v>
      </c>
      <c r="HPP50" s="19" t="s">
        <v>8439</v>
      </c>
      <c r="HPQ50" s="19" t="s">
        <v>8439</v>
      </c>
      <c r="HPR50" s="19" t="s">
        <v>8439</v>
      </c>
      <c r="HPS50" s="19" t="s">
        <v>8439</v>
      </c>
      <c r="HPT50" s="19" t="s">
        <v>8439</v>
      </c>
      <c r="HPU50" s="19" t="s">
        <v>8439</v>
      </c>
      <c r="HPV50" s="19" t="s">
        <v>8439</v>
      </c>
      <c r="HPW50" s="19" t="s">
        <v>8439</v>
      </c>
      <c r="HPX50" s="19" t="s">
        <v>8439</v>
      </c>
      <c r="HPY50" s="19" t="s">
        <v>8439</v>
      </c>
      <c r="HPZ50" s="19" t="s">
        <v>8439</v>
      </c>
      <c r="HQA50" s="19" t="s">
        <v>8439</v>
      </c>
      <c r="HQB50" s="19" t="s">
        <v>8439</v>
      </c>
      <c r="HQC50" s="19" t="s">
        <v>8439</v>
      </c>
      <c r="HQD50" s="19" t="s">
        <v>8439</v>
      </c>
      <c r="HQE50" s="19" t="s">
        <v>8439</v>
      </c>
      <c r="HQF50" s="19" t="s">
        <v>8439</v>
      </c>
      <c r="HQG50" s="19" t="s">
        <v>8439</v>
      </c>
      <c r="HQH50" s="19" t="s">
        <v>8439</v>
      </c>
      <c r="HQI50" s="19" t="s">
        <v>8439</v>
      </c>
      <c r="HQJ50" s="19" t="s">
        <v>8439</v>
      </c>
      <c r="HQK50" s="19" t="s">
        <v>8439</v>
      </c>
      <c r="HQL50" s="19" t="s">
        <v>8439</v>
      </c>
      <c r="HQM50" s="19" t="s">
        <v>8439</v>
      </c>
      <c r="HQN50" s="19" t="s">
        <v>8439</v>
      </c>
      <c r="HQO50" s="19" t="s">
        <v>8439</v>
      </c>
      <c r="HQP50" s="19" t="s">
        <v>8439</v>
      </c>
      <c r="HQQ50" s="19" t="s">
        <v>8439</v>
      </c>
      <c r="HQR50" s="19" t="s">
        <v>8439</v>
      </c>
      <c r="HQS50" s="19" t="s">
        <v>8439</v>
      </c>
      <c r="HQT50" s="19" t="s">
        <v>8439</v>
      </c>
      <c r="HQU50" s="19" t="s">
        <v>8439</v>
      </c>
      <c r="HQV50" s="19" t="s">
        <v>8439</v>
      </c>
      <c r="HQW50" s="19" t="s">
        <v>8439</v>
      </c>
      <c r="HQX50" s="19" t="s">
        <v>8439</v>
      </c>
      <c r="HQY50" s="19" t="s">
        <v>8439</v>
      </c>
      <c r="HQZ50" s="19" t="s">
        <v>8439</v>
      </c>
      <c r="HRA50" s="19" t="s">
        <v>8439</v>
      </c>
      <c r="HRB50" s="19" t="s">
        <v>8439</v>
      </c>
      <c r="HRC50" s="19" t="s">
        <v>8439</v>
      </c>
      <c r="HRD50" s="19" t="s">
        <v>8439</v>
      </c>
      <c r="HRE50" s="19" t="s">
        <v>8439</v>
      </c>
      <c r="HRF50" s="19" t="s">
        <v>8439</v>
      </c>
      <c r="HRG50" s="19" t="s">
        <v>8439</v>
      </c>
      <c r="HRH50" s="19" t="s">
        <v>8439</v>
      </c>
      <c r="HRI50" s="19" t="s">
        <v>8439</v>
      </c>
      <c r="HRJ50" s="19" t="s">
        <v>8439</v>
      </c>
      <c r="HRK50" s="19" t="s">
        <v>8439</v>
      </c>
      <c r="HRL50" s="19" t="s">
        <v>8439</v>
      </c>
      <c r="HRM50" s="19" t="s">
        <v>8439</v>
      </c>
      <c r="HRN50" s="19" t="s">
        <v>8439</v>
      </c>
      <c r="HRO50" s="19" t="s">
        <v>8439</v>
      </c>
      <c r="HRP50" s="19" t="s">
        <v>8439</v>
      </c>
      <c r="HRQ50" s="19" t="s">
        <v>8439</v>
      </c>
      <c r="HRR50" s="19" t="s">
        <v>8439</v>
      </c>
      <c r="HRS50" s="19" t="s">
        <v>8439</v>
      </c>
      <c r="HRT50" s="19" t="s">
        <v>8439</v>
      </c>
      <c r="HRU50" s="19" t="s">
        <v>8439</v>
      </c>
      <c r="HRV50" s="19" t="s">
        <v>8439</v>
      </c>
      <c r="HRW50" s="19" t="s">
        <v>8439</v>
      </c>
      <c r="HRX50" s="19" t="s">
        <v>8439</v>
      </c>
      <c r="HRY50" s="19" t="s">
        <v>8439</v>
      </c>
      <c r="HRZ50" s="19" t="s">
        <v>8439</v>
      </c>
      <c r="HSA50" s="19" t="s">
        <v>8439</v>
      </c>
      <c r="HSB50" s="19" t="s">
        <v>8439</v>
      </c>
      <c r="HSC50" s="19" t="s">
        <v>8439</v>
      </c>
      <c r="HSD50" s="19" t="s">
        <v>8439</v>
      </c>
      <c r="HSE50" s="19" t="s">
        <v>8439</v>
      </c>
      <c r="HSF50" s="19" t="s">
        <v>8439</v>
      </c>
      <c r="HSG50" s="19" t="s">
        <v>8439</v>
      </c>
      <c r="HSH50" s="19" t="s">
        <v>8439</v>
      </c>
      <c r="HSI50" s="19" t="s">
        <v>8439</v>
      </c>
      <c r="HSJ50" s="19" t="s">
        <v>8439</v>
      </c>
      <c r="HSK50" s="19" t="s">
        <v>8439</v>
      </c>
      <c r="HSL50" s="19" t="s">
        <v>8439</v>
      </c>
      <c r="HSM50" s="19" t="s">
        <v>8439</v>
      </c>
      <c r="HSN50" s="19" t="s">
        <v>8439</v>
      </c>
      <c r="HSO50" s="19" t="s">
        <v>8439</v>
      </c>
      <c r="HSP50" s="19" t="s">
        <v>8439</v>
      </c>
      <c r="HSQ50" s="19" t="s">
        <v>8439</v>
      </c>
      <c r="HSR50" s="19" t="s">
        <v>8439</v>
      </c>
      <c r="HSS50" s="19" t="s">
        <v>8439</v>
      </c>
      <c r="HST50" s="19" t="s">
        <v>8439</v>
      </c>
      <c r="HSU50" s="19" t="s">
        <v>8439</v>
      </c>
      <c r="HSV50" s="19" t="s">
        <v>8439</v>
      </c>
      <c r="HSW50" s="19" t="s">
        <v>8439</v>
      </c>
      <c r="HSX50" s="19" t="s">
        <v>8439</v>
      </c>
      <c r="HSY50" s="19" t="s">
        <v>8439</v>
      </c>
      <c r="HSZ50" s="19" t="s">
        <v>8439</v>
      </c>
      <c r="HTA50" s="19" t="s">
        <v>8439</v>
      </c>
      <c r="HTB50" s="19" t="s">
        <v>8439</v>
      </c>
      <c r="HTC50" s="19" t="s">
        <v>8439</v>
      </c>
      <c r="HTD50" s="19" t="s">
        <v>8439</v>
      </c>
      <c r="HTE50" s="19" t="s">
        <v>8439</v>
      </c>
      <c r="HTF50" s="19" t="s">
        <v>8439</v>
      </c>
      <c r="HTG50" s="19" t="s">
        <v>8439</v>
      </c>
      <c r="HTH50" s="19" t="s">
        <v>8439</v>
      </c>
      <c r="HTI50" s="19" t="s">
        <v>8439</v>
      </c>
      <c r="HTJ50" s="19" t="s">
        <v>8439</v>
      </c>
      <c r="HTK50" s="19" t="s">
        <v>8439</v>
      </c>
      <c r="HTL50" s="19" t="s">
        <v>8439</v>
      </c>
      <c r="HTM50" s="19" t="s">
        <v>8439</v>
      </c>
      <c r="HTN50" s="19" t="s">
        <v>8439</v>
      </c>
      <c r="HTO50" s="19" t="s">
        <v>8439</v>
      </c>
      <c r="HTP50" s="19" t="s">
        <v>8439</v>
      </c>
      <c r="HTQ50" s="19" t="s">
        <v>8439</v>
      </c>
      <c r="HTR50" s="19" t="s">
        <v>8439</v>
      </c>
      <c r="HTS50" s="19" t="s">
        <v>8439</v>
      </c>
      <c r="HTT50" s="19" t="s">
        <v>8439</v>
      </c>
      <c r="HTU50" s="19" t="s">
        <v>8439</v>
      </c>
      <c r="HTV50" s="19" t="s">
        <v>8439</v>
      </c>
      <c r="HTW50" s="19" t="s">
        <v>8439</v>
      </c>
      <c r="HTX50" s="19" t="s">
        <v>8439</v>
      </c>
      <c r="HTY50" s="19" t="s">
        <v>8439</v>
      </c>
      <c r="HTZ50" s="19" t="s">
        <v>8439</v>
      </c>
      <c r="HUA50" s="19" t="s">
        <v>8439</v>
      </c>
      <c r="HUB50" s="19" t="s">
        <v>8439</v>
      </c>
      <c r="HUC50" s="19" t="s">
        <v>8439</v>
      </c>
      <c r="HUD50" s="19" t="s">
        <v>8439</v>
      </c>
      <c r="HUE50" s="19" t="s">
        <v>8439</v>
      </c>
      <c r="HUF50" s="19" t="s">
        <v>8439</v>
      </c>
      <c r="HUG50" s="19" t="s">
        <v>8439</v>
      </c>
      <c r="HUH50" s="19" t="s">
        <v>8439</v>
      </c>
      <c r="HUI50" s="19" t="s">
        <v>8439</v>
      </c>
      <c r="HUJ50" s="19" t="s">
        <v>8439</v>
      </c>
      <c r="HUK50" s="19" t="s">
        <v>8439</v>
      </c>
      <c r="HUL50" s="19" t="s">
        <v>8439</v>
      </c>
      <c r="HUM50" s="19" t="s">
        <v>8439</v>
      </c>
      <c r="HUN50" s="19" t="s">
        <v>8439</v>
      </c>
      <c r="HUO50" s="19" t="s">
        <v>8439</v>
      </c>
      <c r="HUP50" s="19" t="s">
        <v>8439</v>
      </c>
      <c r="HUQ50" s="19" t="s">
        <v>8439</v>
      </c>
      <c r="HUR50" s="19" t="s">
        <v>8439</v>
      </c>
      <c r="HUS50" s="19" t="s">
        <v>8439</v>
      </c>
      <c r="HUT50" s="19" t="s">
        <v>8439</v>
      </c>
      <c r="HUU50" s="19" t="s">
        <v>8439</v>
      </c>
      <c r="HUV50" s="19" t="s">
        <v>8439</v>
      </c>
      <c r="HUW50" s="19" t="s">
        <v>8439</v>
      </c>
      <c r="HUX50" s="19" t="s">
        <v>8439</v>
      </c>
      <c r="HUY50" s="19" t="s">
        <v>8439</v>
      </c>
      <c r="HUZ50" s="19" t="s">
        <v>8439</v>
      </c>
      <c r="HVA50" s="19" t="s">
        <v>8439</v>
      </c>
      <c r="HVB50" s="19" t="s">
        <v>8439</v>
      </c>
      <c r="HVC50" s="19" t="s">
        <v>8439</v>
      </c>
      <c r="HVD50" s="19" t="s">
        <v>8439</v>
      </c>
      <c r="HVE50" s="19" t="s">
        <v>8439</v>
      </c>
      <c r="HVF50" s="19" t="s">
        <v>8439</v>
      </c>
      <c r="HVG50" s="19" t="s">
        <v>8439</v>
      </c>
      <c r="HVH50" s="19" t="s">
        <v>8439</v>
      </c>
      <c r="HVI50" s="19" t="s">
        <v>8439</v>
      </c>
      <c r="HVJ50" s="19" t="s">
        <v>8439</v>
      </c>
      <c r="HVK50" s="19" t="s">
        <v>8439</v>
      </c>
      <c r="HVL50" s="19" t="s">
        <v>8439</v>
      </c>
      <c r="HVM50" s="19" t="s">
        <v>8439</v>
      </c>
      <c r="HVN50" s="19" t="s">
        <v>8439</v>
      </c>
      <c r="HVO50" s="19" t="s">
        <v>8439</v>
      </c>
      <c r="HVP50" s="19" t="s">
        <v>8439</v>
      </c>
      <c r="HVQ50" s="19" t="s">
        <v>8439</v>
      </c>
      <c r="HVR50" s="19" t="s">
        <v>8439</v>
      </c>
      <c r="HVS50" s="19" t="s">
        <v>8439</v>
      </c>
      <c r="HVT50" s="19" t="s">
        <v>8439</v>
      </c>
      <c r="HVU50" s="19" t="s">
        <v>8439</v>
      </c>
      <c r="HVV50" s="19" t="s">
        <v>8439</v>
      </c>
      <c r="HVW50" s="19" t="s">
        <v>8439</v>
      </c>
      <c r="HVX50" s="19" t="s">
        <v>8439</v>
      </c>
      <c r="HVY50" s="19" t="s">
        <v>8439</v>
      </c>
      <c r="HVZ50" s="19" t="s">
        <v>8439</v>
      </c>
      <c r="HWA50" s="19" t="s">
        <v>8439</v>
      </c>
      <c r="HWB50" s="19" t="s">
        <v>8439</v>
      </c>
      <c r="HWC50" s="19" t="s">
        <v>8439</v>
      </c>
      <c r="HWD50" s="19" t="s">
        <v>8439</v>
      </c>
      <c r="HWE50" s="19" t="s">
        <v>8439</v>
      </c>
      <c r="HWF50" s="19" t="s">
        <v>8439</v>
      </c>
      <c r="HWG50" s="19" t="s">
        <v>8439</v>
      </c>
      <c r="HWH50" s="19" t="s">
        <v>8439</v>
      </c>
      <c r="HWI50" s="19" t="s">
        <v>8439</v>
      </c>
      <c r="HWJ50" s="19" t="s">
        <v>8439</v>
      </c>
      <c r="HWK50" s="19" t="s">
        <v>8439</v>
      </c>
      <c r="HWL50" s="19" t="s">
        <v>8439</v>
      </c>
      <c r="HWM50" s="19" t="s">
        <v>8439</v>
      </c>
      <c r="HWN50" s="19" t="s">
        <v>8439</v>
      </c>
      <c r="HWO50" s="19" t="s">
        <v>8439</v>
      </c>
      <c r="HWP50" s="19" t="s">
        <v>8439</v>
      </c>
      <c r="HWQ50" s="19" t="s">
        <v>8439</v>
      </c>
      <c r="HWR50" s="19" t="s">
        <v>8439</v>
      </c>
      <c r="HWS50" s="19" t="s">
        <v>8439</v>
      </c>
      <c r="HWT50" s="19" t="s">
        <v>8439</v>
      </c>
      <c r="HWU50" s="19" t="s">
        <v>8439</v>
      </c>
      <c r="HWV50" s="19" t="s">
        <v>8439</v>
      </c>
      <c r="HWW50" s="19" t="s">
        <v>8439</v>
      </c>
      <c r="HWX50" s="19" t="s">
        <v>8439</v>
      </c>
      <c r="HWY50" s="19" t="s">
        <v>8439</v>
      </c>
      <c r="HWZ50" s="19" t="s">
        <v>8439</v>
      </c>
      <c r="HXA50" s="19" t="s">
        <v>8439</v>
      </c>
      <c r="HXB50" s="19" t="s">
        <v>8439</v>
      </c>
      <c r="HXC50" s="19" t="s">
        <v>8439</v>
      </c>
      <c r="HXD50" s="19" t="s">
        <v>8439</v>
      </c>
      <c r="HXE50" s="19" t="s">
        <v>8439</v>
      </c>
      <c r="HXF50" s="19" t="s">
        <v>8439</v>
      </c>
      <c r="HXG50" s="19" t="s">
        <v>8439</v>
      </c>
      <c r="HXH50" s="19" t="s">
        <v>8439</v>
      </c>
      <c r="HXI50" s="19" t="s">
        <v>8439</v>
      </c>
      <c r="HXJ50" s="19" t="s">
        <v>8439</v>
      </c>
      <c r="HXK50" s="19" t="s">
        <v>8439</v>
      </c>
      <c r="HXL50" s="19" t="s">
        <v>8439</v>
      </c>
      <c r="HXM50" s="19" t="s">
        <v>8439</v>
      </c>
      <c r="HXN50" s="19" t="s">
        <v>8439</v>
      </c>
      <c r="HXO50" s="19" t="s">
        <v>8439</v>
      </c>
      <c r="HXP50" s="19" t="s">
        <v>8439</v>
      </c>
      <c r="HXQ50" s="19" t="s">
        <v>8439</v>
      </c>
      <c r="HXR50" s="19" t="s">
        <v>8439</v>
      </c>
      <c r="HXS50" s="19" t="s">
        <v>8439</v>
      </c>
      <c r="HXT50" s="19" t="s">
        <v>8439</v>
      </c>
      <c r="HXU50" s="19" t="s">
        <v>8439</v>
      </c>
      <c r="HXV50" s="19" t="s">
        <v>8439</v>
      </c>
      <c r="HXW50" s="19" t="s">
        <v>8439</v>
      </c>
      <c r="HXX50" s="19" t="s">
        <v>8439</v>
      </c>
      <c r="HXY50" s="19" t="s">
        <v>8439</v>
      </c>
      <c r="HXZ50" s="19" t="s">
        <v>8439</v>
      </c>
      <c r="HYA50" s="19" t="s">
        <v>8439</v>
      </c>
      <c r="HYB50" s="19" t="s">
        <v>8439</v>
      </c>
      <c r="HYC50" s="19" t="s">
        <v>8439</v>
      </c>
      <c r="HYD50" s="19" t="s">
        <v>8439</v>
      </c>
      <c r="HYE50" s="19" t="s">
        <v>8439</v>
      </c>
      <c r="HYF50" s="19" t="s">
        <v>8439</v>
      </c>
      <c r="HYG50" s="19" t="s">
        <v>8439</v>
      </c>
      <c r="HYH50" s="19" t="s">
        <v>8439</v>
      </c>
      <c r="HYI50" s="19" t="s">
        <v>8439</v>
      </c>
      <c r="HYJ50" s="19" t="s">
        <v>8439</v>
      </c>
      <c r="HYK50" s="19" t="s">
        <v>8439</v>
      </c>
      <c r="HYL50" s="19" t="s">
        <v>8439</v>
      </c>
      <c r="HYM50" s="19" t="s">
        <v>8439</v>
      </c>
      <c r="HYN50" s="19" t="s">
        <v>8439</v>
      </c>
      <c r="HYO50" s="19" t="s">
        <v>8439</v>
      </c>
      <c r="HYP50" s="19" t="s">
        <v>8439</v>
      </c>
      <c r="HYQ50" s="19" t="s">
        <v>8439</v>
      </c>
      <c r="HYR50" s="19" t="s">
        <v>8439</v>
      </c>
      <c r="HYS50" s="19" t="s">
        <v>8439</v>
      </c>
      <c r="HYT50" s="19" t="s">
        <v>8439</v>
      </c>
      <c r="HYU50" s="19" t="s">
        <v>8439</v>
      </c>
      <c r="HYV50" s="19" t="s">
        <v>8439</v>
      </c>
      <c r="HYW50" s="19" t="s">
        <v>8439</v>
      </c>
      <c r="HYX50" s="19" t="s">
        <v>8439</v>
      </c>
      <c r="HYY50" s="19" t="s">
        <v>8439</v>
      </c>
      <c r="HYZ50" s="19" t="s">
        <v>8439</v>
      </c>
      <c r="HZA50" s="19" t="s">
        <v>8439</v>
      </c>
      <c r="HZB50" s="19" t="s">
        <v>8439</v>
      </c>
      <c r="HZC50" s="19" t="s">
        <v>8439</v>
      </c>
      <c r="HZD50" s="19" t="s">
        <v>8439</v>
      </c>
      <c r="HZE50" s="19" t="s">
        <v>8439</v>
      </c>
      <c r="HZF50" s="19" t="s">
        <v>8439</v>
      </c>
      <c r="HZG50" s="19" t="s">
        <v>8439</v>
      </c>
      <c r="HZH50" s="19" t="s">
        <v>8439</v>
      </c>
      <c r="HZI50" s="19" t="s">
        <v>8439</v>
      </c>
      <c r="HZJ50" s="19" t="s">
        <v>8439</v>
      </c>
      <c r="HZK50" s="19" t="s">
        <v>8439</v>
      </c>
      <c r="HZL50" s="19" t="s">
        <v>8439</v>
      </c>
      <c r="HZM50" s="19" t="s">
        <v>8439</v>
      </c>
      <c r="HZN50" s="19" t="s">
        <v>8439</v>
      </c>
      <c r="HZO50" s="19" t="s">
        <v>8439</v>
      </c>
      <c r="HZP50" s="19" t="s">
        <v>8439</v>
      </c>
      <c r="HZQ50" s="19" t="s">
        <v>8439</v>
      </c>
      <c r="HZR50" s="19" t="s">
        <v>8439</v>
      </c>
      <c r="HZS50" s="19" t="s">
        <v>8439</v>
      </c>
      <c r="HZT50" s="19" t="s">
        <v>8439</v>
      </c>
      <c r="HZU50" s="19" t="s">
        <v>8439</v>
      </c>
      <c r="HZV50" s="19" t="s">
        <v>8439</v>
      </c>
      <c r="HZW50" s="19" t="s">
        <v>8439</v>
      </c>
      <c r="HZX50" s="19" t="s">
        <v>8439</v>
      </c>
      <c r="HZY50" s="19" t="s">
        <v>8439</v>
      </c>
      <c r="HZZ50" s="19" t="s">
        <v>8439</v>
      </c>
      <c r="IAA50" s="19" t="s">
        <v>8439</v>
      </c>
      <c r="IAB50" s="19" t="s">
        <v>8439</v>
      </c>
      <c r="IAC50" s="19" t="s">
        <v>8439</v>
      </c>
      <c r="IAD50" s="19" t="s">
        <v>8439</v>
      </c>
      <c r="IAE50" s="19" t="s">
        <v>8439</v>
      </c>
      <c r="IAF50" s="19" t="s">
        <v>8439</v>
      </c>
      <c r="IAG50" s="19" t="s">
        <v>8439</v>
      </c>
      <c r="IAH50" s="19" t="s">
        <v>8439</v>
      </c>
      <c r="IAI50" s="19" t="s">
        <v>8439</v>
      </c>
      <c r="IAJ50" s="19" t="s">
        <v>8439</v>
      </c>
      <c r="IAK50" s="19" t="s">
        <v>8439</v>
      </c>
      <c r="IAL50" s="19" t="s">
        <v>8439</v>
      </c>
      <c r="IAM50" s="19" t="s">
        <v>8439</v>
      </c>
      <c r="IAN50" s="19" t="s">
        <v>8439</v>
      </c>
      <c r="IAO50" s="19" t="s">
        <v>8439</v>
      </c>
      <c r="IAP50" s="19" t="s">
        <v>8439</v>
      </c>
      <c r="IAQ50" s="19" t="s">
        <v>8439</v>
      </c>
      <c r="IAR50" s="19" t="s">
        <v>8439</v>
      </c>
      <c r="IAS50" s="19" t="s">
        <v>8439</v>
      </c>
      <c r="IAT50" s="19" t="s">
        <v>8439</v>
      </c>
      <c r="IAU50" s="19" t="s">
        <v>8439</v>
      </c>
      <c r="IAV50" s="19" t="s">
        <v>8439</v>
      </c>
      <c r="IAW50" s="19" t="s">
        <v>8439</v>
      </c>
      <c r="IAX50" s="19" t="s">
        <v>8439</v>
      </c>
      <c r="IAY50" s="19" t="s">
        <v>8439</v>
      </c>
      <c r="IAZ50" s="19" t="s">
        <v>8439</v>
      </c>
      <c r="IBA50" s="19" t="s">
        <v>8439</v>
      </c>
      <c r="IBB50" s="19" t="s">
        <v>8439</v>
      </c>
      <c r="IBC50" s="19" t="s">
        <v>8439</v>
      </c>
      <c r="IBD50" s="19" t="s">
        <v>8439</v>
      </c>
      <c r="IBE50" s="19" t="s">
        <v>8439</v>
      </c>
      <c r="IBF50" s="19" t="s">
        <v>8439</v>
      </c>
      <c r="IBG50" s="19" t="s">
        <v>8439</v>
      </c>
      <c r="IBH50" s="19" t="s">
        <v>8439</v>
      </c>
      <c r="IBI50" s="19" t="s">
        <v>8439</v>
      </c>
      <c r="IBJ50" s="19" t="s">
        <v>8439</v>
      </c>
      <c r="IBK50" s="19" t="s">
        <v>8439</v>
      </c>
      <c r="IBL50" s="19" t="s">
        <v>8439</v>
      </c>
      <c r="IBM50" s="19" t="s">
        <v>8439</v>
      </c>
      <c r="IBN50" s="19" t="s">
        <v>8439</v>
      </c>
      <c r="IBO50" s="19" t="s">
        <v>8439</v>
      </c>
      <c r="IBP50" s="19" t="s">
        <v>8439</v>
      </c>
      <c r="IBQ50" s="19" t="s">
        <v>8439</v>
      </c>
      <c r="IBR50" s="19" t="s">
        <v>8439</v>
      </c>
      <c r="IBS50" s="19" t="s">
        <v>8439</v>
      </c>
      <c r="IBT50" s="19" t="s">
        <v>8439</v>
      </c>
      <c r="IBU50" s="19" t="s">
        <v>8439</v>
      </c>
      <c r="IBV50" s="19" t="s">
        <v>8439</v>
      </c>
      <c r="IBW50" s="19" t="s">
        <v>8439</v>
      </c>
      <c r="IBX50" s="19" t="s">
        <v>8439</v>
      </c>
      <c r="IBY50" s="19" t="s">
        <v>8439</v>
      </c>
      <c r="IBZ50" s="19" t="s">
        <v>8439</v>
      </c>
      <c r="ICA50" s="19" t="s">
        <v>8439</v>
      </c>
      <c r="ICB50" s="19" t="s">
        <v>8439</v>
      </c>
      <c r="ICC50" s="19" t="s">
        <v>8439</v>
      </c>
      <c r="ICD50" s="19" t="s">
        <v>8439</v>
      </c>
      <c r="ICE50" s="19" t="s">
        <v>8439</v>
      </c>
      <c r="ICF50" s="19" t="s">
        <v>8439</v>
      </c>
      <c r="ICG50" s="19" t="s">
        <v>8439</v>
      </c>
      <c r="ICH50" s="19" t="s">
        <v>8439</v>
      </c>
      <c r="ICI50" s="19" t="s">
        <v>8439</v>
      </c>
      <c r="ICJ50" s="19" t="s">
        <v>8439</v>
      </c>
      <c r="ICK50" s="19" t="s">
        <v>8439</v>
      </c>
      <c r="ICL50" s="19" t="s">
        <v>8439</v>
      </c>
      <c r="ICM50" s="19" t="s">
        <v>8439</v>
      </c>
      <c r="ICN50" s="19" t="s">
        <v>8439</v>
      </c>
      <c r="ICO50" s="19" t="s">
        <v>8439</v>
      </c>
      <c r="ICP50" s="19" t="s">
        <v>8439</v>
      </c>
      <c r="ICQ50" s="19" t="s">
        <v>8439</v>
      </c>
      <c r="ICR50" s="19" t="s">
        <v>8439</v>
      </c>
      <c r="ICS50" s="19" t="s">
        <v>8439</v>
      </c>
      <c r="ICT50" s="19" t="s">
        <v>8439</v>
      </c>
      <c r="ICU50" s="19" t="s">
        <v>8439</v>
      </c>
      <c r="ICV50" s="19" t="s">
        <v>8439</v>
      </c>
      <c r="ICW50" s="19" t="s">
        <v>8439</v>
      </c>
      <c r="ICX50" s="19" t="s">
        <v>8439</v>
      </c>
      <c r="ICY50" s="19" t="s">
        <v>8439</v>
      </c>
      <c r="ICZ50" s="19" t="s">
        <v>8439</v>
      </c>
      <c r="IDA50" s="19" t="s">
        <v>8439</v>
      </c>
      <c r="IDB50" s="19" t="s">
        <v>8439</v>
      </c>
      <c r="IDC50" s="19" t="s">
        <v>8439</v>
      </c>
      <c r="IDD50" s="19" t="s">
        <v>8439</v>
      </c>
      <c r="IDE50" s="19" t="s">
        <v>8439</v>
      </c>
      <c r="IDF50" s="19" t="s">
        <v>8439</v>
      </c>
      <c r="IDG50" s="19" t="s">
        <v>8439</v>
      </c>
      <c r="IDH50" s="19" t="s">
        <v>8439</v>
      </c>
      <c r="IDI50" s="19" t="s">
        <v>8439</v>
      </c>
      <c r="IDJ50" s="19" t="s">
        <v>8439</v>
      </c>
      <c r="IDK50" s="19" t="s">
        <v>8439</v>
      </c>
      <c r="IDL50" s="19" t="s">
        <v>8439</v>
      </c>
      <c r="IDM50" s="19" t="s">
        <v>8439</v>
      </c>
      <c r="IDN50" s="19" t="s">
        <v>8439</v>
      </c>
      <c r="IDO50" s="19" t="s">
        <v>8439</v>
      </c>
      <c r="IDP50" s="19" t="s">
        <v>8439</v>
      </c>
      <c r="IDQ50" s="19" t="s">
        <v>8439</v>
      </c>
      <c r="IDR50" s="19" t="s">
        <v>8439</v>
      </c>
      <c r="IDS50" s="19" t="s">
        <v>8439</v>
      </c>
      <c r="IDT50" s="19" t="s">
        <v>8439</v>
      </c>
      <c r="IDU50" s="19" t="s">
        <v>8439</v>
      </c>
      <c r="IDV50" s="19" t="s">
        <v>8439</v>
      </c>
      <c r="IDW50" s="19" t="s">
        <v>8439</v>
      </c>
      <c r="IDX50" s="19" t="s">
        <v>8439</v>
      </c>
      <c r="IDY50" s="19" t="s">
        <v>8439</v>
      </c>
      <c r="IDZ50" s="19" t="s">
        <v>8439</v>
      </c>
      <c r="IEA50" s="19" t="s">
        <v>8439</v>
      </c>
      <c r="IEB50" s="19" t="s">
        <v>8439</v>
      </c>
      <c r="IEC50" s="19" t="s">
        <v>8439</v>
      </c>
      <c r="IED50" s="19" t="s">
        <v>8439</v>
      </c>
      <c r="IEE50" s="19" t="s">
        <v>8439</v>
      </c>
      <c r="IEF50" s="19" t="s">
        <v>8439</v>
      </c>
      <c r="IEG50" s="19" t="s">
        <v>8439</v>
      </c>
      <c r="IEH50" s="19" t="s">
        <v>8439</v>
      </c>
      <c r="IEI50" s="19" t="s">
        <v>8439</v>
      </c>
      <c r="IEJ50" s="19" t="s">
        <v>8439</v>
      </c>
      <c r="IEK50" s="19" t="s">
        <v>8439</v>
      </c>
      <c r="IEL50" s="19" t="s">
        <v>8439</v>
      </c>
      <c r="IEM50" s="19" t="s">
        <v>8439</v>
      </c>
      <c r="IEN50" s="19" t="s">
        <v>8439</v>
      </c>
      <c r="IEO50" s="19" t="s">
        <v>8439</v>
      </c>
      <c r="IEP50" s="19" t="s">
        <v>8439</v>
      </c>
      <c r="IEQ50" s="19" t="s">
        <v>8439</v>
      </c>
      <c r="IER50" s="19" t="s">
        <v>8439</v>
      </c>
      <c r="IES50" s="19" t="s">
        <v>8439</v>
      </c>
      <c r="IET50" s="19" t="s">
        <v>8439</v>
      </c>
      <c r="IEU50" s="19" t="s">
        <v>8439</v>
      </c>
      <c r="IEV50" s="19" t="s">
        <v>8439</v>
      </c>
      <c r="IEW50" s="19" t="s">
        <v>8439</v>
      </c>
      <c r="IEX50" s="19" t="s">
        <v>8439</v>
      </c>
      <c r="IEY50" s="19" t="s">
        <v>8439</v>
      </c>
      <c r="IEZ50" s="19" t="s">
        <v>8439</v>
      </c>
      <c r="IFA50" s="19" t="s">
        <v>8439</v>
      </c>
      <c r="IFB50" s="19" t="s">
        <v>8439</v>
      </c>
      <c r="IFC50" s="19" t="s">
        <v>8439</v>
      </c>
      <c r="IFD50" s="19" t="s">
        <v>8439</v>
      </c>
      <c r="IFE50" s="19" t="s">
        <v>8439</v>
      </c>
      <c r="IFF50" s="19" t="s">
        <v>8439</v>
      </c>
      <c r="IFG50" s="19" t="s">
        <v>8439</v>
      </c>
      <c r="IFH50" s="19" t="s">
        <v>8439</v>
      </c>
      <c r="IFI50" s="19" t="s">
        <v>8439</v>
      </c>
      <c r="IFJ50" s="19" t="s">
        <v>8439</v>
      </c>
      <c r="IFK50" s="19" t="s">
        <v>8439</v>
      </c>
      <c r="IFL50" s="19" t="s">
        <v>8439</v>
      </c>
      <c r="IFM50" s="19" t="s">
        <v>8439</v>
      </c>
      <c r="IFN50" s="19" t="s">
        <v>8439</v>
      </c>
      <c r="IFO50" s="19" t="s">
        <v>8439</v>
      </c>
      <c r="IFP50" s="19" t="s">
        <v>8439</v>
      </c>
      <c r="IFQ50" s="19" t="s">
        <v>8439</v>
      </c>
      <c r="IFR50" s="19" t="s">
        <v>8439</v>
      </c>
      <c r="IFS50" s="19" t="s">
        <v>8439</v>
      </c>
      <c r="IFT50" s="19" t="s">
        <v>8439</v>
      </c>
      <c r="IFU50" s="19" t="s">
        <v>8439</v>
      </c>
      <c r="IFV50" s="19" t="s">
        <v>8439</v>
      </c>
      <c r="IFW50" s="19" t="s">
        <v>8439</v>
      </c>
      <c r="IFX50" s="19" t="s">
        <v>8439</v>
      </c>
      <c r="IFY50" s="19" t="s">
        <v>8439</v>
      </c>
      <c r="IFZ50" s="19" t="s">
        <v>8439</v>
      </c>
      <c r="IGA50" s="19" t="s">
        <v>8439</v>
      </c>
      <c r="IGB50" s="19" t="s">
        <v>8439</v>
      </c>
      <c r="IGC50" s="19" t="s">
        <v>8439</v>
      </c>
      <c r="IGD50" s="19" t="s">
        <v>8439</v>
      </c>
      <c r="IGE50" s="19" t="s">
        <v>8439</v>
      </c>
      <c r="IGF50" s="19" t="s">
        <v>8439</v>
      </c>
      <c r="IGG50" s="19" t="s">
        <v>8439</v>
      </c>
      <c r="IGH50" s="19" t="s">
        <v>8439</v>
      </c>
      <c r="IGI50" s="19" t="s">
        <v>8439</v>
      </c>
      <c r="IGJ50" s="19" t="s">
        <v>8439</v>
      </c>
      <c r="IGK50" s="19" t="s">
        <v>8439</v>
      </c>
      <c r="IGL50" s="19" t="s">
        <v>8439</v>
      </c>
      <c r="IGM50" s="19" t="s">
        <v>8439</v>
      </c>
      <c r="IGN50" s="19" t="s">
        <v>8439</v>
      </c>
      <c r="IGO50" s="19" t="s">
        <v>8439</v>
      </c>
      <c r="IGP50" s="19" t="s">
        <v>8439</v>
      </c>
      <c r="IGQ50" s="19" t="s">
        <v>8439</v>
      </c>
      <c r="IGR50" s="19" t="s">
        <v>8439</v>
      </c>
      <c r="IGS50" s="19" t="s">
        <v>8439</v>
      </c>
      <c r="IGT50" s="19" t="s">
        <v>8439</v>
      </c>
      <c r="IGU50" s="19" t="s">
        <v>8439</v>
      </c>
      <c r="IGV50" s="19" t="s">
        <v>8439</v>
      </c>
      <c r="IGW50" s="19" t="s">
        <v>8439</v>
      </c>
      <c r="IGX50" s="19" t="s">
        <v>8439</v>
      </c>
      <c r="IGY50" s="19" t="s">
        <v>8439</v>
      </c>
      <c r="IGZ50" s="19" t="s">
        <v>8439</v>
      </c>
      <c r="IHA50" s="19" t="s">
        <v>8439</v>
      </c>
      <c r="IHB50" s="19" t="s">
        <v>8439</v>
      </c>
      <c r="IHC50" s="19" t="s">
        <v>8439</v>
      </c>
      <c r="IHD50" s="19" t="s">
        <v>8439</v>
      </c>
      <c r="IHE50" s="19" t="s">
        <v>8439</v>
      </c>
      <c r="IHF50" s="19" t="s">
        <v>8439</v>
      </c>
      <c r="IHG50" s="19" t="s">
        <v>8439</v>
      </c>
      <c r="IHH50" s="19" t="s">
        <v>8439</v>
      </c>
      <c r="IHI50" s="19" t="s">
        <v>8439</v>
      </c>
      <c r="IHJ50" s="19" t="s">
        <v>8439</v>
      </c>
      <c r="IHK50" s="19" t="s">
        <v>8439</v>
      </c>
      <c r="IHL50" s="19" t="s">
        <v>8439</v>
      </c>
      <c r="IHM50" s="19" t="s">
        <v>8439</v>
      </c>
      <c r="IHN50" s="19" t="s">
        <v>8439</v>
      </c>
      <c r="IHO50" s="19" t="s">
        <v>8439</v>
      </c>
      <c r="IHP50" s="19" t="s">
        <v>8439</v>
      </c>
      <c r="IHQ50" s="19" t="s">
        <v>8439</v>
      </c>
      <c r="IHR50" s="19" t="s">
        <v>8439</v>
      </c>
      <c r="IHS50" s="19" t="s">
        <v>8439</v>
      </c>
      <c r="IHT50" s="19" t="s">
        <v>8439</v>
      </c>
      <c r="IHU50" s="19" t="s">
        <v>8439</v>
      </c>
      <c r="IHV50" s="19" t="s">
        <v>8439</v>
      </c>
      <c r="IHW50" s="19" t="s">
        <v>8439</v>
      </c>
      <c r="IHX50" s="19" t="s">
        <v>8439</v>
      </c>
      <c r="IHY50" s="19" t="s">
        <v>8439</v>
      </c>
      <c r="IHZ50" s="19" t="s">
        <v>8439</v>
      </c>
      <c r="IIA50" s="19" t="s">
        <v>8439</v>
      </c>
      <c r="IIB50" s="19" t="s">
        <v>8439</v>
      </c>
      <c r="IIC50" s="19" t="s">
        <v>8439</v>
      </c>
      <c r="IID50" s="19" t="s">
        <v>8439</v>
      </c>
      <c r="IIE50" s="19" t="s">
        <v>8439</v>
      </c>
      <c r="IIF50" s="19" t="s">
        <v>8439</v>
      </c>
      <c r="IIG50" s="19" t="s">
        <v>8439</v>
      </c>
      <c r="IIH50" s="19" t="s">
        <v>8439</v>
      </c>
      <c r="III50" s="19" t="s">
        <v>8439</v>
      </c>
      <c r="IIJ50" s="19" t="s">
        <v>8439</v>
      </c>
      <c r="IIK50" s="19" t="s">
        <v>8439</v>
      </c>
      <c r="IIL50" s="19" t="s">
        <v>8439</v>
      </c>
      <c r="IIM50" s="19" t="s">
        <v>8439</v>
      </c>
      <c r="IIN50" s="19" t="s">
        <v>8439</v>
      </c>
      <c r="IIO50" s="19" t="s">
        <v>8439</v>
      </c>
      <c r="IIP50" s="19" t="s">
        <v>8439</v>
      </c>
      <c r="IIQ50" s="19" t="s">
        <v>8439</v>
      </c>
      <c r="IIR50" s="19" t="s">
        <v>8439</v>
      </c>
      <c r="IIS50" s="19" t="s">
        <v>8439</v>
      </c>
      <c r="IIT50" s="19" t="s">
        <v>8439</v>
      </c>
      <c r="IIU50" s="19" t="s">
        <v>8439</v>
      </c>
      <c r="IIV50" s="19" t="s">
        <v>8439</v>
      </c>
      <c r="IIW50" s="19" t="s">
        <v>8439</v>
      </c>
      <c r="IIX50" s="19" t="s">
        <v>8439</v>
      </c>
      <c r="IIY50" s="19" t="s">
        <v>8439</v>
      </c>
      <c r="IIZ50" s="19" t="s">
        <v>8439</v>
      </c>
      <c r="IJA50" s="19" t="s">
        <v>8439</v>
      </c>
      <c r="IJB50" s="19" t="s">
        <v>8439</v>
      </c>
      <c r="IJC50" s="19" t="s">
        <v>8439</v>
      </c>
      <c r="IJD50" s="19" t="s">
        <v>8439</v>
      </c>
      <c r="IJE50" s="19" t="s">
        <v>8439</v>
      </c>
      <c r="IJF50" s="19" t="s">
        <v>8439</v>
      </c>
      <c r="IJG50" s="19" t="s">
        <v>8439</v>
      </c>
      <c r="IJH50" s="19" t="s">
        <v>8439</v>
      </c>
      <c r="IJI50" s="19" t="s">
        <v>8439</v>
      </c>
      <c r="IJJ50" s="19" t="s">
        <v>8439</v>
      </c>
      <c r="IJK50" s="19" t="s">
        <v>8439</v>
      </c>
      <c r="IJL50" s="19" t="s">
        <v>8439</v>
      </c>
      <c r="IJM50" s="19" t="s">
        <v>8439</v>
      </c>
      <c r="IJN50" s="19" t="s">
        <v>8439</v>
      </c>
      <c r="IJO50" s="19" t="s">
        <v>8439</v>
      </c>
      <c r="IJP50" s="19" t="s">
        <v>8439</v>
      </c>
      <c r="IJQ50" s="19" t="s">
        <v>8439</v>
      </c>
      <c r="IJR50" s="19" t="s">
        <v>8439</v>
      </c>
      <c r="IJS50" s="19" t="s">
        <v>8439</v>
      </c>
      <c r="IJT50" s="19" t="s">
        <v>8439</v>
      </c>
      <c r="IJU50" s="19" t="s">
        <v>8439</v>
      </c>
      <c r="IJV50" s="19" t="s">
        <v>8439</v>
      </c>
      <c r="IJW50" s="19" t="s">
        <v>8439</v>
      </c>
      <c r="IJX50" s="19" t="s">
        <v>8439</v>
      </c>
      <c r="IJY50" s="19" t="s">
        <v>8439</v>
      </c>
      <c r="IJZ50" s="19" t="s">
        <v>8439</v>
      </c>
      <c r="IKA50" s="19" t="s">
        <v>8439</v>
      </c>
      <c r="IKB50" s="19" t="s">
        <v>8439</v>
      </c>
      <c r="IKC50" s="19" t="s">
        <v>8439</v>
      </c>
      <c r="IKD50" s="19" t="s">
        <v>8439</v>
      </c>
      <c r="IKE50" s="19" t="s">
        <v>8439</v>
      </c>
      <c r="IKF50" s="19" t="s">
        <v>8439</v>
      </c>
      <c r="IKG50" s="19" t="s">
        <v>8439</v>
      </c>
      <c r="IKH50" s="19" t="s">
        <v>8439</v>
      </c>
      <c r="IKI50" s="19" t="s">
        <v>8439</v>
      </c>
      <c r="IKJ50" s="19" t="s">
        <v>8439</v>
      </c>
      <c r="IKK50" s="19" t="s">
        <v>8439</v>
      </c>
      <c r="IKL50" s="19" t="s">
        <v>8439</v>
      </c>
      <c r="IKM50" s="19" t="s">
        <v>8439</v>
      </c>
      <c r="IKN50" s="19" t="s">
        <v>8439</v>
      </c>
      <c r="IKO50" s="19" t="s">
        <v>8439</v>
      </c>
      <c r="IKP50" s="19" t="s">
        <v>8439</v>
      </c>
      <c r="IKQ50" s="19" t="s">
        <v>8439</v>
      </c>
      <c r="IKR50" s="19" t="s">
        <v>8439</v>
      </c>
      <c r="IKS50" s="19" t="s">
        <v>8439</v>
      </c>
      <c r="IKT50" s="19" t="s">
        <v>8439</v>
      </c>
      <c r="IKU50" s="19" t="s">
        <v>8439</v>
      </c>
      <c r="IKV50" s="19" t="s">
        <v>8439</v>
      </c>
      <c r="IKW50" s="19" t="s">
        <v>8439</v>
      </c>
      <c r="IKX50" s="19" t="s">
        <v>8439</v>
      </c>
      <c r="IKY50" s="19" t="s">
        <v>8439</v>
      </c>
      <c r="IKZ50" s="19" t="s">
        <v>8439</v>
      </c>
      <c r="ILA50" s="19" t="s">
        <v>8439</v>
      </c>
      <c r="ILB50" s="19" t="s">
        <v>8439</v>
      </c>
      <c r="ILC50" s="19" t="s">
        <v>8439</v>
      </c>
      <c r="ILD50" s="19" t="s">
        <v>8439</v>
      </c>
      <c r="ILE50" s="19" t="s">
        <v>8439</v>
      </c>
      <c r="ILF50" s="19" t="s">
        <v>8439</v>
      </c>
      <c r="ILG50" s="19" t="s">
        <v>8439</v>
      </c>
      <c r="ILH50" s="19" t="s">
        <v>8439</v>
      </c>
      <c r="ILI50" s="19" t="s">
        <v>8439</v>
      </c>
      <c r="ILJ50" s="19" t="s">
        <v>8439</v>
      </c>
      <c r="ILK50" s="19" t="s">
        <v>8439</v>
      </c>
      <c r="ILL50" s="19" t="s">
        <v>8439</v>
      </c>
      <c r="ILM50" s="19" t="s">
        <v>8439</v>
      </c>
      <c r="ILN50" s="19" t="s">
        <v>8439</v>
      </c>
      <c r="ILO50" s="19" t="s">
        <v>8439</v>
      </c>
      <c r="ILP50" s="19" t="s">
        <v>8439</v>
      </c>
      <c r="ILQ50" s="19" t="s">
        <v>8439</v>
      </c>
      <c r="ILR50" s="19" t="s">
        <v>8439</v>
      </c>
      <c r="ILS50" s="19" t="s">
        <v>8439</v>
      </c>
      <c r="ILT50" s="19" t="s">
        <v>8439</v>
      </c>
      <c r="ILU50" s="19" t="s">
        <v>8439</v>
      </c>
      <c r="ILV50" s="19" t="s">
        <v>8439</v>
      </c>
      <c r="ILW50" s="19" t="s">
        <v>8439</v>
      </c>
      <c r="ILX50" s="19" t="s">
        <v>8439</v>
      </c>
      <c r="ILY50" s="19" t="s">
        <v>8439</v>
      </c>
      <c r="ILZ50" s="19" t="s">
        <v>8439</v>
      </c>
      <c r="IMA50" s="19" t="s">
        <v>8439</v>
      </c>
      <c r="IMB50" s="19" t="s">
        <v>8439</v>
      </c>
      <c r="IMC50" s="19" t="s">
        <v>8439</v>
      </c>
      <c r="IMD50" s="19" t="s">
        <v>8439</v>
      </c>
      <c r="IME50" s="19" t="s">
        <v>8439</v>
      </c>
      <c r="IMF50" s="19" t="s">
        <v>8439</v>
      </c>
      <c r="IMG50" s="19" t="s">
        <v>8439</v>
      </c>
      <c r="IMH50" s="19" t="s">
        <v>8439</v>
      </c>
      <c r="IMI50" s="19" t="s">
        <v>8439</v>
      </c>
      <c r="IMJ50" s="19" t="s">
        <v>8439</v>
      </c>
      <c r="IMK50" s="19" t="s">
        <v>8439</v>
      </c>
      <c r="IML50" s="19" t="s">
        <v>8439</v>
      </c>
      <c r="IMM50" s="19" t="s">
        <v>8439</v>
      </c>
      <c r="IMN50" s="19" t="s">
        <v>8439</v>
      </c>
      <c r="IMO50" s="19" t="s">
        <v>8439</v>
      </c>
      <c r="IMP50" s="19" t="s">
        <v>8439</v>
      </c>
      <c r="IMQ50" s="19" t="s">
        <v>8439</v>
      </c>
      <c r="IMR50" s="19" t="s">
        <v>8439</v>
      </c>
      <c r="IMS50" s="19" t="s">
        <v>8439</v>
      </c>
      <c r="IMT50" s="19" t="s">
        <v>8439</v>
      </c>
      <c r="IMU50" s="19" t="s">
        <v>8439</v>
      </c>
      <c r="IMV50" s="19" t="s">
        <v>8439</v>
      </c>
      <c r="IMW50" s="19" t="s">
        <v>8439</v>
      </c>
      <c r="IMX50" s="19" t="s">
        <v>8439</v>
      </c>
      <c r="IMY50" s="19" t="s">
        <v>8439</v>
      </c>
      <c r="IMZ50" s="19" t="s">
        <v>8439</v>
      </c>
      <c r="INA50" s="19" t="s">
        <v>8439</v>
      </c>
      <c r="INB50" s="19" t="s">
        <v>8439</v>
      </c>
      <c r="INC50" s="19" t="s">
        <v>8439</v>
      </c>
      <c r="IND50" s="19" t="s">
        <v>8439</v>
      </c>
      <c r="INE50" s="19" t="s">
        <v>8439</v>
      </c>
      <c r="INF50" s="19" t="s">
        <v>8439</v>
      </c>
      <c r="ING50" s="19" t="s">
        <v>8439</v>
      </c>
      <c r="INH50" s="19" t="s">
        <v>8439</v>
      </c>
      <c r="INI50" s="19" t="s">
        <v>8439</v>
      </c>
      <c r="INJ50" s="19" t="s">
        <v>8439</v>
      </c>
      <c r="INK50" s="19" t="s">
        <v>8439</v>
      </c>
      <c r="INL50" s="19" t="s">
        <v>8439</v>
      </c>
      <c r="INM50" s="19" t="s">
        <v>8439</v>
      </c>
      <c r="INN50" s="19" t="s">
        <v>8439</v>
      </c>
      <c r="INO50" s="19" t="s">
        <v>8439</v>
      </c>
      <c r="INP50" s="19" t="s">
        <v>8439</v>
      </c>
      <c r="INQ50" s="19" t="s">
        <v>8439</v>
      </c>
      <c r="INR50" s="19" t="s">
        <v>8439</v>
      </c>
      <c r="INS50" s="19" t="s">
        <v>8439</v>
      </c>
      <c r="INT50" s="19" t="s">
        <v>8439</v>
      </c>
      <c r="INU50" s="19" t="s">
        <v>8439</v>
      </c>
      <c r="INV50" s="19" t="s">
        <v>8439</v>
      </c>
      <c r="INW50" s="19" t="s">
        <v>8439</v>
      </c>
      <c r="INX50" s="19" t="s">
        <v>8439</v>
      </c>
      <c r="INY50" s="19" t="s">
        <v>8439</v>
      </c>
      <c r="INZ50" s="19" t="s">
        <v>8439</v>
      </c>
      <c r="IOA50" s="19" t="s">
        <v>8439</v>
      </c>
      <c r="IOB50" s="19" t="s">
        <v>8439</v>
      </c>
      <c r="IOC50" s="19" t="s">
        <v>8439</v>
      </c>
      <c r="IOD50" s="19" t="s">
        <v>8439</v>
      </c>
      <c r="IOE50" s="19" t="s">
        <v>8439</v>
      </c>
      <c r="IOF50" s="19" t="s">
        <v>8439</v>
      </c>
      <c r="IOG50" s="19" t="s">
        <v>8439</v>
      </c>
      <c r="IOH50" s="19" t="s">
        <v>8439</v>
      </c>
      <c r="IOI50" s="19" t="s">
        <v>8439</v>
      </c>
      <c r="IOJ50" s="19" t="s">
        <v>8439</v>
      </c>
      <c r="IOK50" s="19" t="s">
        <v>8439</v>
      </c>
      <c r="IOL50" s="19" t="s">
        <v>8439</v>
      </c>
      <c r="IOM50" s="19" t="s">
        <v>8439</v>
      </c>
      <c r="ION50" s="19" t="s">
        <v>8439</v>
      </c>
      <c r="IOO50" s="19" t="s">
        <v>8439</v>
      </c>
      <c r="IOP50" s="19" t="s">
        <v>8439</v>
      </c>
      <c r="IOQ50" s="19" t="s">
        <v>8439</v>
      </c>
      <c r="IOR50" s="19" t="s">
        <v>8439</v>
      </c>
      <c r="IOS50" s="19" t="s">
        <v>8439</v>
      </c>
      <c r="IOT50" s="19" t="s">
        <v>8439</v>
      </c>
      <c r="IOU50" s="19" t="s">
        <v>8439</v>
      </c>
      <c r="IOV50" s="19" t="s">
        <v>8439</v>
      </c>
      <c r="IOW50" s="19" t="s">
        <v>8439</v>
      </c>
      <c r="IOX50" s="19" t="s">
        <v>8439</v>
      </c>
      <c r="IOY50" s="19" t="s">
        <v>8439</v>
      </c>
      <c r="IOZ50" s="19" t="s">
        <v>8439</v>
      </c>
      <c r="IPA50" s="19" t="s">
        <v>8439</v>
      </c>
      <c r="IPB50" s="19" t="s">
        <v>8439</v>
      </c>
      <c r="IPC50" s="19" t="s">
        <v>8439</v>
      </c>
      <c r="IPD50" s="19" t="s">
        <v>8439</v>
      </c>
      <c r="IPE50" s="19" t="s">
        <v>8439</v>
      </c>
      <c r="IPF50" s="19" t="s">
        <v>8439</v>
      </c>
      <c r="IPG50" s="19" t="s">
        <v>8439</v>
      </c>
      <c r="IPH50" s="19" t="s">
        <v>8439</v>
      </c>
      <c r="IPI50" s="19" t="s">
        <v>8439</v>
      </c>
      <c r="IPJ50" s="19" t="s">
        <v>8439</v>
      </c>
      <c r="IPK50" s="19" t="s">
        <v>8439</v>
      </c>
      <c r="IPL50" s="19" t="s">
        <v>8439</v>
      </c>
      <c r="IPM50" s="19" t="s">
        <v>8439</v>
      </c>
      <c r="IPN50" s="19" t="s">
        <v>8439</v>
      </c>
      <c r="IPO50" s="19" t="s">
        <v>8439</v>
      </c>
      <c r="IPP50" s="19" t="s">
        <v>8439</v>
      </c>
      <c r="IPQ50" s="19" t="s">
        <v>8439</v>
      </c>
      <c r="IPR50" s="19" t="s">
        <v>8439</v>
      </c>
      <c r="IPS50" s="19" t="s">
        <v>8439</v>
      </c>
      <c r="IPT50" s="19" t="s">
        <v>8439</v>
      </c>
      <c r="IPU50" s="19" t="s">
        <v>8439</v>
      </c>
      <c r="IPV50" s="19" t="s">
        <v>8439</v>
      </c>
      <c r="IPW50" s="19" t="s">
        <v>8439</v>
      </c>
      <c r="IPX50" s="19" t="s">
        <v>8439</v>
      </c>
      <c r="IPY50" s="19" t="s">
        <v>8439</v>
      </c>
      <c r="IPZ50" s="19" t="s">
        <v>8439</v>
      </c>
      <c r="IQA50" s="19" t="s">
        <v>8439</v>
      </c>
      <c r="IQB50" s="19" t="s">
        <v>8439</v>
      </c>
      <c r="IQC50" s="19" t="s">
        <v>8439</v>
      </c>
      <c r="IQD50" s="19" t="s">
        <v>8439</v>
      </c>
      <c r="IQE50" s="19" t="s">
        <v>8439</v>
      </c>
      <c r="IQF50" s="19" t="s">
        <v>8439</v>
      </c>
      <c r="IQG50" s="19" t="s">
        <v>8439</v>
      </c>
      <c r="IQH50" s="19" t="s">
        <v>8439</v>
      </c>
      <c r="IQI50" s="19" t="s">
        <v>8439</v>
      </c>
      <c r="IQJ50" s="19" t="s">
        <v>8439</v>
      </c>
      <c r="IQK50" s="19" t="s">
        <v>8439</v>
      </c>
      <c r="IQL50" s="19" t="s">
        <v>8439</v>
      </c>
      <c r="IQM50" s="19" t="s">
        <v>8439</v>
      </c>
      <c r="IQN50" s="19" t="s">
        <v>8439</v>
      </c>
      <c r="IQO50" s="19" t="s">
        <v>8439</v>
      </c>
      <c r="IQP50" s="19" t="s">
        <v>8439</v>
      </c>
      <c r="IQQ50" s="19" t="s">
        <v>8439</v>
      </c>
      <c r="IQR50" s="19" t="s">
        <v>8439</v>
      </c>
      <c r="IQS50" s="19" t="s">
        <v>8439</v>
      </c>
      <c r="IQT50" s="19" t="s">
        <v>8439</v>
      </c>
      <c r="IQU50" s="19" t="s">
        <v>8439</v>
      </c>
      <c r="IQV50" s="19" t="s">
        <v>8439</v>
      </c>
      <c r="IQW50" s="19" t="s">
        <v>8439</v>
      </c>
      <c r="IQX50" s="19" t="s">
        <v>8439</v>
      </c>
      <c r="IQY50" s="19" t="s">
        <v>8439</v>
      </c>
      <c r="IQZ50" s="19" t="s">
        <v>8439</v>
      </c>
      <c r="IRA50" s="19" t="s">
        <v>8439</v>
      </c>
      <c r="IRB50" s="19" t="s">
        <v>8439</v>
      </c>
      <c r="IRC50" s="19" t="s">
        <v>8439</v>
      </c>
      <c r="IRD50" s="19" t="s">
        <v>8439</v>
      </c>
      <c r="IRE50" s="19" t="s">
        <v>8439</v>
      </c>
      <c r="IRF50" s="19" t="s">
        <v>8439</v>
      </c>
      <c r="IRG50" s="19" t="s">
        <v>8439</v>
      </c>
      <c r="IRH50" s="19" t="s">
        <v>8439</v>
      </c>
      <c r="IRI50" s="19" t="s">
        <v>8439</v>
      </c>
      <c r="IRJ50" s="19" t="s">
        <v>8439</v>
      </c>
      <c r="IRK50" s="19" t="s">
        <v>8439</v>
      </c>
      <c r="IRL50" s="19" t="s">
        <v>8439</v>
      </c>
      <c r="IRM50" s="19" t="s">
        <v>8439</v>
      </c>
      <c r="IRN50" s="19" t="s">
        <v>8439</v>
      </c>
      <c r="IRO50" s="19" t="s">
        <v>8439</v>
      </c>
      <c r="IRP50" s="19" t="s">
        <v>8439</v>
      </c>
      <c r="IRQ50" s="19" t="s">
        <v>8439</v>
      </c>
      <c r="IRR50" s="19" t="s">
        <v>8439</v>
      </c>
      <c r="IRS50" s="19" t="s">
        <v>8439</v>
      </c>
      <c r="IRT50" s="19" t="s">
        <v>8439</v>
      </c>
      <c r="IRU50" s="19" t="s">
        <v>8439</v>
      </c>
      <c r="IRV50" s="19" t="s">
        <v>8439</v>
      </c>
      <c r="IRW50" s="19" t="s">
        <v>8439</v>
      </c>
      <c r="IRX50" s="19" t="s">
        <v>8439</v>
      </c>
      <c r="IRY50" s="19" t="s">
        <v>8439</v>
      </c>
      <c r="IRZ50" s="19" t="s">
        <v>8439</v>
      </c>
      <c r="ISA50" s="19" t="s">
        <v>8439</v>
      </c>
      <c r="ISB50" s="19" t="s">
        <v>8439</v>
      </c>
      <c r="ISC50" s="19" t="s">
        <v>8439</v>
      </c>
      <c r="ISD50" s="19" t="s">
        <v>8439</v>
      </c>
      <c r="ISE50" s="19" t="s">
        <v>8439</v>
      </c>
      <c r="ISF50" s="19" t="s">
        <v>8439</v>
      </c>
      <c r="ISG50" s="19" t="s">
        <v>8439</v>
      </c>
      <c r="ISH50" s="19" t="s">
        <v>8439</v>
      </c>
      <c r="ISI50" s="19" t="s">
        <v>8439</v>
      </c>
      <c r="ISJ50" s="19" t="s">
        <v>8439</v>
      </c>
      <c r="ISK50" s="19" t="s">
        <v>8439</v>
      </c>
      <c r="ISL50" s="19" t="s">
        <v>8439</v>
      </c>
      <c r="ISM50" s="19" t="s">
        <v>8439</v>
      </c>
      <c r="ISN50" s="19" t="s">
        <v>8439</v>
      </c>
      <c r="ISO50" s="19" t="s">
        <v>8439</v>
      </c>
      <c r="ISP50" s="19" t="s">
        <v>8439</v>
      </c>
      <c r="ISQ50" s="19" t="s">
        <v>8439</v>
      </c>
      <c r="ISR50" s="19" t="s">
        <v>8439</v>
      </c>
      <c r="ISS50" s="19" t="s">
        <v>8439</v>
      </c>
      <c r="IST50" s="19" t="s">
        <v>8439</v>
      </c>
      <c r="ISU50" s="19" t="s">
        <v>8439</v>
      </c>
      <c r="ISV50" s="19" t="s">
        <v>8439</v>
      </c>
      <c r="ISW50" s="19" t="s">
        <v>8439</v>
      </c>
      <c r="ISX50" s="19" t="s">
        <v>8439</v>
      </c>
      <c r="ISY50" s="19" t="s">
        <v>8439</v>
      </c>
      <c r="ISZ50" s="19" t="s">
        <v>8439</v>
      </c>
      <c r="ITA50" s="19" t="s">
        <v>8439</v>
      </c>
      <c r="ITB50" s="19" t="s">
        <v>8439</v>
      </c>
      <c r="ITC50" s="19" t="s">
        <v>8439</v>
      </c>
      <c r="ITD50" s="19" t="s">
        <v>8439</v>
      </c>
      <c r="ITE50" s="19" t="s">
        <v>8439</v>
      </c>
      <c r="ITF50" s="19" t="s">
        <v>8439</v>
      </c>
      <c r="ITG50" s="19" t="s">
        <v>8439</v>
      </c>
      <c r="ITH50" s="19" t="s">
        <v>8439</v>
      </c>
      <c r="ITI50" s="19" t="s">
        <v>8439</v>
      </c>
      <c r="ITJ50" s="19" t="s">
        <v>8439</v>
      </c>
      <c r="ITK50" s="19" t="s">
        <v>8439</v>
      </c>
      <c r="ITL50" s="19" t="s">
        <v>8439</v>
      </c>
      <c r="ITM50" s="19" t="s">
        <v>8439</v>
      </c>
      <c r="ITN50" s="19" t="s">
        <v>8439</v>
      </c>
      <c r="ITO50" s="19" t="s">
        <v>8439</v>
      </c>
      <c r="ITP50" s="19" t="s">
        <v>8439</v>
      </c>
      <c r="ITQ50" s="19" t="s">
        <v>8439</v>
      </c>
      <c r="ITR50" s="19" t="s">
        <v>8439</v>
      </c>
      <c r="ITS50" s="19" t="s">
        <v>8439</v>
      </c>
      <c r="ITT50" s="19" t="s">
        <v>8439</v>
      </c>
      <c r="ITU50" s="19" t="s">
        <v>8439</v>
      </c>
      <c r="ITV50" s="19" t="s">
        <v>8439</v>
      </c>
      <c r="ITW50" s="19" t="s">
        <v>8439</v>
      </c>
      <c r="ITX50" s="19" t="s">
        <v>8439</v>
      </c>
      <c r="ITY50" s="19" t="s">
        <v>8439</v>
      </c>
      <c r="ITZ50" s="19" t="s">
        <v>8439</v>
      </c>
      <c r="IUA50" s="19" t="s">
        <v>8439</v>
      </c>
      <c r="IUB50" s="19" t="s">
        <v>8439</v>
      </c>
      <c r="IUC50" s="19" t="s">
        <v>8439</v>
      </c>
      <c r="IUD50" s="19" t="s">
        <v>8439</v>
      </c>
      <c r="IUE50" s="19" t="s">
        <v>8439</v>
      </c>
      <c r="IUF50" s="19" t="s">
        <v>8439</v>
      </c>
      <c r="IUG50" s="19" t="s">
        <v>8439</v>
      </c>
      <c r="IUH50" s="19" t="s">
        <v>8439</v>
      </c>
      <c r="IUI50" s="19" t="s">
        <v>8439</v>
      </c>
      <c r="IUJ50" s="19" t="s">
        <v>8439</v>
      </c>
      <c r="IUK50" s="19" t="s">
        <v>8439</v>
      </c>
      <c r="IUL50" s="19" t="s">
        <v>8439</v>
      </c>
      <c r="IUM50" s="19" t="s">
        <v>8439</v>
      </c>
      <c r="IUN50" s="19" t="s">
        <v>8439</v>
      </c>
      <c r="IUO50" s="19" t="s">
        <v>8439</v>
      </c>
      <c r="IUP50" s="19" t="s">
        <v>8439</v>
      </c>
      <c r="IUQ50" s="19" t="s">
        <v>8439</v>
      </c>
      <c r="IUR50" s="19" t="s">
        <v>8439</v>
      </c>
      <c r="IUS50" s="19" t="s">
        <v>8439</v>
      </c>
      <c r="IUT50" s="19" t="s">
        <v>8439</v>
      </c>
      <c r="IUU50" s="19" t="s">
        <v>8439</v>
      </c>
      <c r="IUV50" s="19" t="s">
        <v>8439</v>
      </c>
      <c r="IUW50" s="19" t="s">
        <v>8439</v>
      </c>
      <c r="IUX50" s="19" t="s">
        <v>8439</v>
      </c>
      <c r="IUY50" s="19" t="s">
        <v>8439</v>
      </c>
      <c r="IUZ50" s="19" t="s">
        <v>8439</v>
      </c>
      <c r="IVA50" s="19" t="s">
        <v>8439</v>
      </c>
      <c r="IVB50" s="19" t="s">
        <v>8439</v>
      </c>
      <c r="IVC50" s="19" t="s">
        <v>8439</v>
      </c>
      <c r="IVD50" s="19" t="s">
        <v>8439</v>
      </c>
      <c r="IVE50" s="19" t="s">
        <v>8439</v>
      </c>
      <c r="IVF50" s="19" t="s">
        <v>8439</v>
      </c>
      <c r="IVG50" s="19" t="s">
        <v>8439</v>
      </c>
      <c r="IVH50" s="19" t="s">
        <v>8439</v>
      </c>
      <c r="IVI50" s="19" t="s">
        <v>8439</v>
      </c>
      <c r="IVJ50" s="19" t="s">
        <v>8439</v>
      </c>
      <c r="IVK50" s="19" t="s">
        <v>8439</v>
      </c>
      <c r="IVL50" s="19" t="s">
        <v>8439</v>
      </c>
      <c r="IVM50" s="19" t="s">
        <v>8439</v>
      </c>
      <c r="IVN50" s="19" t="s">
        <v>8439</v>
      </c>
      <c r="IVO50" s="19" t="s">
        <v>8439</v>
      </c>
      <c r="IVP50" s="19" t="s">
        <v>8439</v>
      </c>
      <c r="IVQ50" s="19" t="s">
        <v>8439</v>
      </c>
      <c r="IVR50" s="19" t="s">
        <v>8439</v>
      </c>
      <c r="IVS50" s="19" t="s">
        <v>8439</v>
      </c>
      <c r="IVT50" s="19" t="s">
        <v>8439</v>
      </c>
      <c r="IVU50" s="19" t="s">
        <v>8439</v>
      </c>
      <c r="IVV50" s="19" t="s">
        <v>8439</v>
      </c>
      <c r="IVW50" s="19" t="s">
        <v>8439</v>
      </c>
      <c r="IVX50" s="19" t="s">
        <v>8439</v>
      </c>
      <c r="IVY50" s="19" t="s">
        <v>8439</v>
      </c>
      <c r="IVZ50" s="19" t="s">
        <v>8439</v>
      </c>
      <c r="IWA50" s="19" t="s">
        <v>8439</v>
      </c>
      <c r="IWB50" s="19" t="s">
        <v>8439</v>
      </c>
      <c r="IWC50" s="19" t="s">
        <v>8439</v>
      </c>
      <c r="IWD50" s="19" t="s">
        <v>8439</v>
      </c>
      <c r="IWE50" s="19" t="s">
        <v>8439</v>
      </c>
      <c r="IWF50" s="19" t="s">
        <v>8439</v>
      </c>
      <c r="IWG50" s="19" t="s">
        <v>8439</v>
      </c>
      <c r="IWH50" s="19" t="s">
        <v>8439</v>
      </c>
      <c r="IWI50" s="19" t="s">
        <v>8439</v>
      </c>
      <c r="IWJ50" s="19" t="s">
        <v>8439</v>
      </c>
      <c r="IWK50" s="19" t="s">
        <v>8439</v>
      </c>
      <c r="IWL50" s="19" t="s">
        <v>8439</v>
      </c>
      <c r="IWM50" s="19" t="s">
        <v>8439</v>
      </c>
      <c r="IWN50" s="19" t="s">
        <v>8439</v>
      </c>
      <c r="IWO50" s="19" t="s">
        <v>8439</v>
      </c>
      <c r="IWP50" s="19" t="s">
        <v>8439</v>
      </c>
      <c r="IWQ50" s="19" t="s">
        <v>8439</v>
      </c>
      <c r="IWR50" s="19" t="s">
        <v>8439</v>
      </c>
      <c r="IWS50" s="19" t="s">
        <v>8439</v>
      </c>
      <c r="IWT50" s="19" t="s">
        <v>8439</v>
      </c>
      <c r="IWU50" s="19" t="s">
        <v>8439</v>
      </c>
      <c r="IWV50" s="19" t="s">
        <v>8439</v>
      </c>
      <c r="IWW50" s="19" t="s">
        <v>8439</v>
      </c>
      <c r="IWX50" s="19" t="s">
        <v>8439</v>
      </c>
      <c r="IWY50" s="19" t="s">
        <v>8439</v>
      </c>
      <c r="IWZ50" s="19" t="s">
        <v>8439</v>
      </c>
      <c r="IXA50" s="19" t="s">
        <v>8439</v>
      </c>
      <c r="IXB50" s="19" t="s">
        <v>8439</v>
      </c>
      <c r="IXC50" s="19" t="s">
        <v>8439</v>
      </c>
      <c r="IXD50" s="19" t="s">
        <v>8439</v>
      </c>
      <c r="IXE50" s="19" t="s">
        <v>8439</v>
      </c>
      <c r="IXF50" s="19" t="s">
        <v>8439</v>
      </c>
      <c r="IXG50" s="19" t="s">
        <v>8439</v>
      </c>
      <c r="IXH50" s="19" t="s">
        <v>8439</v>
      </c>
      <c r="IXI50" s="19" t="s">
        <v>8439</v>
      </c>
      <c r="IXJ50" s="19" t="s">
        <v>8439</v>
      </c>
      <c r="IXK50" s="19" t="s">
        <v>8439</v>
      </c>
      <c r="IXL50" s="19" t="s">
        <v>8439</v>
      </c>
      <c r="IXM50" s="19" t="s">
        <v>8439</v>
      </c>
      <c r="IXN50" s="19" t="s">
        <v>8439</v>
      </c>
      <c r="IXO50" s="19" t="s">
        <v>8439</v>
      </c>
      <c r="IXP50" s="19" t="s">
        <v>8439</v>
      </c>
      <c r="IXQ50" s="19" t="s">
        <v>8439</v>
      </c>
      <c r="IXR50" s="19" t="s">
        <v>8439</v>
      </c>
      <c r="IXS50" s="19" t="s">
        <v>8439</v>
      </c>
      <c r="IXT50" s="19" t="s">
        <v>8439</v>
      </c>
      <c r="IXU50" s="19" t="s">
        <v>8439</v>
      </c>
      <c r="IXV50" s="19" t="s">
        <v>8439</v>
      </c>
      <c r="IXW50" s="19" t="s">
        <v>8439</v>
      </c>
      <c r="IXX50" s="19" t="s">
        <v>8439</v>
      </c>
      <c r="IXY50" s="19" t="s">
        <v>8439</v>
      </c>
      <c r="IXZ50" s="19" t="s">
        <v>8439</v>
      </c>
      <c r="IYA50" s="19" t="s">
        <v>8439</v>
      </c>
      <c r="IYB50" s="19" t="s">
        <v>8439</v>
      </c>
      <c r="IYC50" s="19" t="s">
        <v>8439</v>
      </c>
      <c r="IYD50" s="19" t="s">
        <v>8439</v>
      </c>
      <c r="IYE50" s="19" t="s">
        <v>8439</v>
      </c>
      <c r="IYF50" s="19" t="s">
        <v>8439</v>
      </c>
      <c r="IYG50" s="19" t="s">
        <v>8439</v>
      </c>
      <c r="IYH50" s="19" t="s">
        <v>8439</v>
      </c>
      <c r="IYI50" s="19" t="s">
        <v>8439</v>
      </c>
      <c r="IYJ50" s="19" t="s">
        <v>8439</v>
      </c>
      <c r="IYK50" s="19" t="s">
        <v>8439</v>
      </c>
      <c r="IYL50" s="19" t="s">
        <v>8439</v>
      </c>
      <c r="IYM50" s="19" t="s">
        <v>8439</v>
      </c>
      <c r="IYN50" s="19" t="s">
        <v>8439</v>
      </c>
      <c r="IYO50" s="19" t="s">
        <v>8439</v>
      </c>
      <c r="IYP50" s="19" t="s">
        <v>8439</v>
      </c>
      <c r="IYQ50" s="19" t="s">
        <v>8439</v>
      </c>
      <c r="IYR50" s="19" t="s">
        <v>8439</v>
      </c>
      <c r="IYS50" s="19" t="s">
        <v>8439</v>
      </c>
      <c r="IYT50" s="19" t="s">
        <v>8439</v>
      </c>
      <c r="IYU50" s="19" t="s">
        <v>8439</v>
      </c>
      <c r="IYV50" s="19" t="s">
        <v>8439</v>
      </c>
      <c r="IYW50" s="19" t="s">
        <v>8439</v>
      </c>
      <c r="IYX50" s="19" t="s">
        <v>8439</v>
      </c>
      <c r="IYY50" s="19" t="s">
        <v>8439</v>
      </c>
      <c r="IYZ50" s="19" t="s">
        <v>8439</v>
      </c>
      <c r="IZA50" s="19" t="s">
        <v>8439</v>
      </c>
      <c r="IZB50" s="19" t="s">
        <v>8439</v>
      </c>
      <c r="IZC50" s="19" t="s">
        <v>8439</v>
      </c>
      <c r="IZD50" s="19" t="s">
        <v>8439</v>
      </c>
      <c r="IZE50" s="19" t="s">
        <v>8439</v>
      </c>
      <c r="IZF50" s="19" t="s">
        <v>8439</v>
      </c>
      <c r="IZG50" s="19" t="s">
        <v>8439</v>
      </c>
      <c r="IZH50" s="19" t="s">
        <v>8439</v>
      </c>
      <c r="IZI50" s="19" t="s">
        <v>8439</v>
      </c>
      <c r="IZJ50" s="19" t="s">
        <v>8439</v>
      </c>
      <c r="IZK50" s="19" t="s">
        <v>8439</v>
      </c>
      <c r="IZL50" s="19" t="s">
        <v>8439</v>
      </c>
      <c r="IZM50" s="19" t="s">
        <v>8439</v>
      </c>
      <c r="IZN50" s="19" t="s">
        <v>8439</v>
      </c>
      <c r="IZO50" s="19" t="s">
        <v>8439</v>
      </c>
      <c r="IZP50" s="19" t="s">
        <v>8439</v>
      </c>
      <c r="IZQ50" s="19" t="s">
        <v>8439</v>
      </c>
      <c r="IZR50" s="19" t="s">
        <v>8439</v>
      </c>
      <c r="IZS50" s="19" t="s">
        <v>8439</v>
      </c>
      <c r="IZT50" s="19" t="s">
        <v>8439</v>
      </c>
      <c r="IZU50" s="19" t="s">
        <v>8439</v>
      </c>
      <c r="IZV50" s="19" t="s">
        <v>8439</v>
      </c>
      <c r="IZW50" s="19" t="s">
        <v>8439</v>
      </c>
      <c r="IZX50" s="19" t="s">
        <v>8439</v>
      </c>
      <c r="IZY50" s="19" t="s">
        <v>8439</v>
      </c>
      <c r="IZZ50" s="19" t="s">
        <v>8439</v>
      </c>
      <c r="JAA50" s="19" t="s">
        <v>8439</v>
      </c>
      <c r="JAB50" s="19" t="s">
        <v>8439</v>
      </c>
      <c r="JAC50" s="19" t="s">
        <v>8439</v>
      </c>
      <c r="JAD50" s="19" t="s">
        <v>8439</v>
      </c>
      <c r="JAE50" s="19" t="s">
        <v>8439</v>
      </c>
      <c r="JAF50" s="19" t="s">
        <v>8439</v>
      </c>
      <c r="JAG50" s="19" t="s">
        <v>8439</v>
      </c>
      <c r="JAH50" s="19" t="s">
        <v>8439</v>
      </c>
      <c r="JAI50" s="19" t="s">
        <v>8439</v>
      </c>
      <c r="JAJ50" s="19" t="s">
        <v>8439</v>
      </c>
      <c r="JAK50" s="19" t="s">
        <v>8439</v>
      </c>
      <c r="JAL50" s="19" t="s">
        <v>8439</v>
      </c>
      <c r="JAM50" s="19" t="s">
        <v>8439</v>
      </c>
      <c r="JAN50" s="19" t="s">
        <v>8439</v>
      </c>
      <c r="JAO50" s="19" t="s">
        <v>8439</v>
      </c>
      <c r="JAP50" s="19" t="s">
        <v>8439</v>
      </c>
      <c r="JAQ50" s="19" t="s">
        <v>8439</v>
      </c>
      <c r="JAR50" s="19" t="s">
        <v>8439</v>
      </c>
      <c r="JAS50" s="19" t="s">
        <v>8439</v>
      </c>
      <c r="JAT50" s="19" t="s">
        <v>8439</v>
      </c>
      <c r="JAU50" s="19" t="s">
        <v>8439</v>
      </c>
      <c r="JAV50" s="19" t="s">
        <v>8439</v>
      </c>
      <c r="JAW50" s="19" t="s">
        <v>8439</v>
      </c>
      <c r="JAX50" s="19" t="s">
        <v>8439</v>
      </c>
      <c r="JAY50" s="19" t="s">
        <v>8439</v>
      </c>
      <c r="JAZ50" s="19" t="s">
        <v>8439</v>
      </c>
      <c r="JBA50" s="19" t="s">
        <v>8439</v>
      </c>
      <c r="JBB50" s="19" t="s">
        <v>8439</v>
      </c>
      <c r="JBC50" s="19" t="s">
        <v>8439</v>
      </c>
      <c r="JBD50" s="19" t="s">
        <v>8439</v>
      </c>
      <c r="JBE50" s="19" t="s">
        <v>8439</v>
      </c>
      <c r="JBF50" s="19" t="s">
        <v>8439</v>
      </c>
      <c r="JBG50" s="19" t="s">
        <v>8439</v>
      </c>
      <c r="JBH50" s="19" t="s">
        <v>8439</v>
      </c>
      <c r="JBI50" s="19" t="s">
        <v>8439</v>
      </c>
      <c r="JBJ50" s="19" t="s">
        <v>8439</v>
      </c>
      <c r="JBK50" s="19" t="s">
        <v>8439</v>
      </c>
      <c r="JBL50" s="19" t="s">
        <v>8439</v>
      </c>
      <c r="JBM50" s="19" t="s">
        <v>8439</v>
      </c>
      <c r="JBN50" s="19" t="s">
        <v>8439</v>
      </c>
      <c r="JBO50" s="19" t="s">
        <v>8439</v>
      </c>
      <c r="JBP50" s="19" t="s">
        <v>8439</v>
      </c>
      <c r="JBQ50" s="19" t="s">
        <v>8439</v>
      </c>
      <c r="JBR50" s="19" t="s">
        <v>8439</v>
      </c>
      <c r="JBS50" s="19" t="s">
        <v>8439</v>
      </c>
      <c r="JBT50" s="19" t="s">
        <v>8439</v>
      </c>
      <c r="JBU50" s="19" t="s">
        <v>8439</v>
      </c>
      <c r="JBV50" s="19" t="s">
        <v>8439</v>
      </c>
      <c r="JBW50" s="19" t="s">
        <v>8439</v>
      </c>
      <c r="JBX50" s="19" t="s">
        <v>8439</v>
      </c>
      <c r="JBY50" s="19" t="s">
        <v>8439</v>
      </c>
      <c r="JBZ50" s="19" t="s">
        <v>8439</v>
      </c>
      <c r="JCA50" s="19" t="s">
        <v>8439</v>
      </c>
      <c r="JCB50" s="19" t="s">
        <v>8439</v>
      </c>
      <c r="JCC50" s="19" t="s">
        <v>8439</v>
      </c>
      <c r="JCD50" s="19" t="s">
        <v>8439</v>
      </c>
      <c r="JCE50" s="19" t="s">
        <v>8439</v>
      </c>
      <c r="JCF50" s="19" t="s">
        <v>8439</v>
      </c>
      <c r="JCG50" s="19" t="s">
        <v>8439</v>
      </c>
      <c r="JCH50" s="19" t="s">
        <v>8439</v>
      </c>
      <c r="JCI50" s="19" t="s">
        <v>8439</v>
      </c>
      <c r="JCJ50" s="19" t="s">
        <v>8439</v>
      </c>
      <c r="JCK50" s="19" t="s">
        <v>8439</v>
      </c>
      <c r="JCL50" s="19" t="s">
        <v>8439</v>
      </c>
      <c r="JCM50" s="19" t="s">
        <v>8439</v>
      </c>
      <c r="JCN50" s="19" t="s">
        <v>8439</v>
      </c>
      <c r="JCO50" s="19" t="s">
        <v>8439</v>
      </c>
      <c r="JCP50" s="19" t="s">
        <v>8439</v>
      </c>
      <c r="JCQ50" s="19" t="s">
        <v>8439</v>
      </c>
      <c r="JCR50" s="19" t="s">
        <v>8439</v>
      </c>
      <c r="JCS50" s="19" t="s">
        <v>8439</v>
      </c>
      <c r="JCT50" s="19" t="s">
        <v>8439</v>
      </c>
      <c r="JCU50" s="19" t="s">
        <v>8439</v>
      </c>
      <c r="JCV50" s="19" t="s">
        <v>8439</v>
      </c>
      <c r="JCW50" s="19" t="s">
        <v>8439</v>
      </c>
      <c r="JCX50" s="19" t="s">
        <v>8439</v>
      </c>
      <c r="JCY50" s="19" t="s">
        <v>8439</v>
      </c>
      <c r="JCZ50" s="19" t="s">
        <v>8439</v>
      </c>
      <c r="JDA50" s="19" t="s">
        <v>8439</v>
      </c>
      <c r="JDB50" s="19" t="s">
        <v>8439</v>
      </c>
      <c r="JDC50" s="19" t="s">
        <v>8439</v>
      </c>
      <c r="JDD50" s="19" t="s">
        <v>8439</v>
      </c>
      <c r="JDE50" s="19" t="s">
        <v>8439</v>
      </c>
      <c r="JDF50" s="19" t="s">
        <v>8439</v>
      </c>
      <c r="JDG50" s="19" t="s">
        <v>8439</v>
      </c>
      <c r="JDH50" s="19" t="s">
        <v>8439</v>
      </c>
      <c r="JDI50" s="19" t="s">
        <v>8439</v>
      </c>
      <c r="JDJ50" s="19" t="s">
        <v>8439</v>
      </c>
      <c r="JDK50" s="19" t="s">
        <v>8439</v>
      </c>
      <c r="JDL50" s="19" t="s">
        <v>8439</v>
      </c>
      <c r="JDM50" s="19" t="s">
        <v>8439</v>
      </c>
      <c r="JDN50" s="19" t="s">
        <v>8439</v>
      </c>
      <c r="JDO50" s="19" t="s">
        <v>8439</v>
      </c>
      <c r="JDP50" s="19" t="s">
        <v>8439</v>
      </c>
      <c r="JDQ50" s="19" t="s">
        <v>8439</v>
      </c>
      <c r="JDR50" s="19" t="s">
        <v>8439</v>
      </c>
      <c r="JDS50" s="19" t="s">
        <v>8439</v>
      </c>
      <c r="JDT50" s="19" t="s">
        <v>8439</v>
      </c>
      <c r="JDU50" s="19" t="s">
        <v>8439</v>
      </c>
      <c r="JDV50" s="19" t="s">
        <v>8439</v>
      </c>
      <c r="JDW50" s="19" t="s">
        <v>8439</v>
      </c>
      <c r="JDX50" s="19" t="s">
        <v>8439</v>
      </c>
      <c r="JDY50" s="19" t="s">
        <v>8439</v>
      </c>
      <c r="JDZ50" s="19" t="s">
        <v>8439</v>
      </c>
      <c r="JEA50" s="19" t="s">
        <v>8439</v>
      </c>
      <c r="JEB50" s="19" t="s">
        <v>8439</v>
      </c>
      <c r="JEC50" s="19" t="s">
        <v>8439</v>
      </c>
      <c r="JED50" s="19" t="s">
        <v>8439</v>
      </c>
      <c r="JEE50" s="19" t="s">
        <v>8439</v>
      </c>
      <c r="JEF50" s="19" t="s">
        <v>8439</v>
      </c>
      <c r="JEG50" s="19" t="s">
        <v>8439</v>
      </c>
      <c r="JEH50" s="19" t="s">
        <v>8439</v>
      </c>
      <c r="JEI50" s="19" t="s">
        <v>8439</v>
      </c>
      <c r="JEJ50" s="19" t="s">
        <v>8439</v>
      </c>
      <c r="JEK50" s="19" t="s">
        <v>8439</v>
      </c>
      <c r="JEL50" s="19" t="s">
        <v>8439</v>
      </c>
      <c r="JEM50" s="19" t="s">
        <v>8439</v>
      </c>
      <c r="JEN50" s="19" t="s">
        <v>8439</v>
      </c>
      <c r="JEO50" s="19" t="s">
        <v>8439</v>
      </c>
      <c r="JEP50" s="19" t="s">
        <v>8439</v>
      </c>
      <c r="JEQ50" s="19" t="s">
        <v>8439</v>
      </c>
      <c r="JER50" s="19" t="s">
        <v>8439</v>
      </c>
      <c r="JES50" s="19" t="s">
        <v>8439</v>
      </c>
      <c r="JET50" s="19" t="s">
        <v>8439</v>
      </c>
      <c r="JEU50" s="19" t="s">
        <v>8439</v>
      </c>
      <c r="JEV50" s="19" t="s">
        <v>8439</v>
      </c>
      <c r="JEW50" s="19" t="s">
        <v>8439</v>
      </c>
      <c r="JEX50" s="19" t="s">
        <v>8439</v>
      </c>
      <c r="JEY50" s="19" t="s">
        <v>8439</v>
      </c>
      <c r="JEZ50" s="19" t="s">
        <v>8439</v>
      </c>
      <c r="JFA50" s="19" t="s">
        <v>8439</v>
      </c>
      <c r="JFB50" s="19" t="s">
        <v>8439</v>
      </c>
      <c r="JFC50" s="19" t="s">
        <v>8439</v>
      </c>
      <c r="JFD50" s="19" t="s">
        <v>8439</v>
      </c>
      <c r="JFE50" s="19" t="s">
        <v>8439</v>
      </c>
      <c r="JFF50" s="19" t="s">
        <v>8439</v>
      </c>
      <c r="JFG50" s="19" t="s">
        <v>8439</v>
      </c>
      <c r="JFH50" s="19" t="s">
        <v>8439</v>
      </c>
      <c r="JFI50" s="19" t="s">
        <v>8439</v>
      </c>
      <c r="JFJ50" s="19" t="s">
        <v>8439</v>
      </c>
      <c r="JFK50" s="19" t="s">
        <v>8439</v>
      </c>
      <c r="JFL50" s="19" t="s">
        <v>8439</v>
      </c>
      <c r="JFM50" s="19" t="s">
        <v>8439</v>
      </c>
      <c r="JFN50" s="19" t="s">
        <v>8439</v>
      </c>
      <c r="JFO50" s="19" t="s">
        <v>8439</v>
      </c>
      <c r="JFP50" s="19" t="s">
        <v>8439</v>
      </c>
      <c r="JFQ50" s="19" t="s">
        <v>8439</v>
      </c>
      <c r="JFR50" s="19" t="s">
        <v>8439</v>
      </c>
      <c r="JFS50" s="19" t="s">
        <v>8439</v>
      </c>
      <c r="JFT50" s="19" t="s">
        <v>8439</v>
      </c>
      <c r="JFU50" s="19" t="s">
        <v>8439</v>
      </c>
      <c r="JFV50" s="19" t="s">
        <v>8439</v>
      </c>
      <c r="JFW50" s="19" t="s">
        <v>8439</v>
      </c>
      <c r="JFX50" s="19" t="s">
        <v>8439</v>
      </c>
      <c r="JFY50" s="19" t="s">
        <v>8439</v>
      </c>
      <c r="JFZ50" s="19" t="s">
        <v>8439</v>
      </c>
      <c r="JGA50" s="19" t="s">
        <v>8439</v>
      </c>
      <c r="JGB50" s="19" t="s">
        <v>8439</v>
      </c>
      <c r="JGC50" s="19" t="s">
        <v>8439</v>
      </c>
      <c r="JGD50" s="19" t="s">
        <v>8439</v>
      </c>
      <c r="JGE50" s="19" t="s">
        <v>8439</v>
      </c>
      <c r="JGF50" s="19" t="s">
        <v>8439</v>
      </c>
      <c r="JGG50" s="19" t="s">
        <v>8439</v>
      </c>
      <c r="JGH50" s="19" t="s">
        <v>8439</v>
      </c>
      <c r="JGI50" s="19" t="s">
        <v>8439</v>
      </c>
      <c r="JGJ50" s="19" t="s">
        <v>8439</v>
      </c>
      <c r="JGK50" s="19" t="s">
        <v>8439</v>
      </c>
      <c r="JGL50" s="19" t="s">
        <v>8439</v>
      </c>
      <c r="JGM50" s="19" t="s">
        <v>8439</v>
      </c>
      <c r="JGN50" s="19" t="s">
        <v>8439</v>
      </c>
      <c r="JGO50" s="19" t="s">
        <v>8439</v>
      </c>
      <c r="JGP50" s="19" t="s">
        <v>8439</v>
      </c>
      <c r="JGQ50" s="19" t="s">
        <v>8439</v>
      </c>
      <c r="JGR50" s="19" t="s">
        <v>8439</v>
      </c>
      <c r="JGS50" s="19" t="s">
        <v>8439</v>
      </c>
      <c r="JGT50" s="19" t="s">
        <v>8439</v>
      </c>
      <c r="JGU50" s="19" t="s">
        <v>8439</v>
      </c>
      <c r="JGV50" s="19" t="s">
        <v>8439</v>
      </c>
      <c r="JGW50" s="19" t="s">
        <v>8439</v>
      </c>
      <c r="JGX50" s="19" t="s">
        <v>8439</v>
      </c>
      <c r="JGY50" s="19" t="s">
        <v>8439</v>
      </c>
      <c r="JGZ50" s="19" t="s">
        <v>8439</v>
      </c>
      <c r="JHA50" s="19" t="s">
        <v>8439</v>
      </c>
      <c r="JHB50" s="19" t="s">
        <v>8439</v>
      </c>
      <c r="JHC50" s="19" t="s">
        <v>8439</v>
      </c>
      <c r="JHD50" s="19" t="s">
        <v>8439</v>
      </c>
      <c r="JHE50" s="19" t="s">
        <v>8439</v>
      </c>
      <c r="JHF50" s="19" t="s">
        <v>8439</v>
      </c>
      <c r="JHG50" s="19" t="s">
        <v>8439</v>
      </c>
      <c r="JHH50" s="19" t="s">
        <v>8439</v>
      </c>
      <c r="JHI50" s="19" t="s">
        <v>8439</v>
      </c>
      <c r="JHJ50" s="19" t="s">
        <v>8439</v>
      </c>
      <c r="JHK50" s="19" t="s">
        <v>8439</v>
      </c>
      <c r="JHL50" s="19" t="s">
        <v>8439</v>
      </c>
      <c r="JHM50" s="19" t="s">
        <v>8439</v>
      </c>
      <c r="JHN50" s="19" t="s">
        <v>8439</v>
      </c>
      <c r="JHO50" s="19" t="s">
        <v>8439</v>
      </c>
      <c r="JHP50" s="19" t="s">
        <v>8439</v>
      </c>
      <c r="JHQ50" s="19" t="s">
        <v>8439</v>
      </c>
      <c r="JHR50" s="19" t="s">
        <v>8439</v>
      </c>
      <c r="JHS50" s="19" t="s">
        <v>8439</v>
      </c>
      <c r="JHT50" s="19" t="s">
        <v>8439</v>
      </c>
      <c r="JHU50" s="19" t="s">
        <v>8439</v>
      </c>
      <c r="JHV50" s="19" t="s">
        <v>8439</v>
      </c>
      <c r="JHW50" s="19" t="s">
        <v>8439</v>
      </c>
      <c r="JHX50" s="19" t="s">
        <v>8439</v>
      </c>
      <c r="JHY50" s="19" t="s">
        <v>8439</v>
      </c>
      <c r="JHZ50" s="19" t="s">
        <v>8439</v>
      </c>
      <c r="JIA50" s="19" t="s">
        <v>8439</v>
      </c>
      <c r="JIB50" s="19" t="s">
        <v>8439</v>
      </c>
      <c r="JIC50" s="19" t="s">
        <v>8439</v>
      </c>
      <c r="JID50" s="19" t="s">
        <v>8439</v>
      </c>
      <c r="JIE50" s="19" t="s">
        <v>8439</v>
      </c>
      <c r="JIF50" s="19" t="s">
        <v>8439</v>
      </c>
      <c r="JIG50" s="19" t="s">
        <v>8439</v>
      </c>
      <c r="JIH50" s="19" t="s">
        <v>8439</v>
      </c>
      <c r="JII50" s="19" t="s">
        <v>8439</v>
      </c>
      <c r="JIJ50" s="19" t="s">
        <v>8439</v>
      </c>
      <c r="JIK50" s="19" t="s">
        <v>8439</v>
      </c>
      <c r="JIL50" s="19" t="s">
        <v>8439</v>
      </c>
      <c r="JIM50" s="19" t="s">
        <v>8439</v>
      </c>
      <c r="JIN50" s="19" t="s">
        <v>8439</v>
      </c>
      <c r="JIO50" s="19" t="s">
        <v>8439</v>
      </c>
      <c r="JIP50" s="19" t="s">
        <v>8439</v>
      </c>
      <c r="JIQ50" s="19" t="s">
        <v>8439</v>
      </c>
      <c r="JIR50" s="19" t="s">
        <v>8439</v>
      </c>
      <c r="JIS50" s="19" t="s">
        <v>8439</v>
      </c>
      <c r="JIT50" s="19" t="s">
        <v>8439</v>
      </c>
      <c r="JIU50" s="19" t="s">
        <v>8439</v>
      </c>
      <c r="JIV50" s="19" t="s">
        <v>8439</v>
      </c>
      <c r="JIW50" s="19" t="s">
        <v>8439</v>
      </c>
      <c r="JIX50" s="19" t="s">
        <v>8439</v>
      </c>
      <c r="JIY50" s="19" t="s">
        <v>8439</v>
      </c>
      <c r="JIZ50" s="19" t="s">
        <v>8439</v>
      </c>
      <c r="JJA50" s="19" t="s">
        <v>8439</v>
      </c>
      <c r="JJB50" s="19" t="s">
        <v>8439</v>
      </c>
      <c r="JJC50" s="19" t="s">
        <v>8439</v>
      </c>
      <c r="JJD50" s="19" t="s">
        <v>8439</v>
      </c>
      <c r="JJE50" s="19" t="s">
        <v>8439</v>
      </c>
      <c r="JJF50" s="19" t="s">
        <v>8439</v>
      </c>
      <c r="JJG50" s="19" t="s">
        <v>8439</v>
      </c>
      <c r="JJH50" s="19" t="s">
        <v>8439</v>
      </c>
      <c r="JJI50" s="19" t="s">
        <v>8439</v>
      </c>
      <c r="JJJ50" s="19" t="s">
        <v>8439</v>
      </c>
      <c r="JJK50" s="19" t="s">
        <v>8439</v>
      </c>
      <c r="JJL50" s="19" t="s">
        <v>8439</v>
      </c>
      <c r="JJM50" s="19" t="s">
        <v>8439</v>
      </c>
      <c r="JJN50" s="19" t="s">
        <v>8439</v>
      </c>
      <c r="JJO50" s="19" t="s">
        <v>8439</v>
      </c>
      <c r="JJP50" s="19" t="s">
        <v>8439</v>
      </c>
      <c r="JJQ50" s="19" t="s">
        <v>8439</v>
      </c>
      <c r="JJR50" s="19" t="s">
        <v>8439</v>
      </c>
      <c r="JJS50" s="19" t="s">
        <v>8439</v>
      </c>
      <c r="JJT50" s="19" t="s">
        <v>8439</v>
      </c>
      <c r="JJU50" s="19" t="s">
        <v>8439</v>
      </c>
      <c r="JJV50" s="19" t="s">
        <v>8439</v>
      </c>
      <c r="JJW50" s="19" t="s">
        <v>8439</v>
      </c>
      <c r="JJX50" s="19" t="s">
        <v>8439</v>
      </c>
      <c r="JJY50" s="19" t="s">
        <v>8439</v>
      </c>
      <c r="JJZ50" s="19" t="s">
        <v>8439</v>
      </c>
      <c r="JKA50" s="19" t="s">
        <v>8439</v>
      </c>
      <c r="JKB50" s="19" t="s">
        <v>8439</v>
      </c>
      <c r="JKC50" s="19" t="s">
        <v>8439</v>
      </c>
      <c r="JKD50" s="19" t="s">
        <v>8439</v>
      </c>
      <c r="JKE50" s="19" t="s">
        <v>8439</v>
      </c>
      <c r="JKF50" s="19" t="s">
        <v>8439</v>
      </c>
      <c r="JKG50" s="19" t="s">
        <v>8439</v>
      </c>
      <c r="JKH50" s="19" t="s">
        <v>8439</v>
      </c>
      <c r="JKI50" s="19" t="s">
        <v>8439</v>
      </c>
      <c r="JKJ50" s="19" t="s">
        <v>8439</v>
      </c>
      <c r="JKK50" s="19" t="s">
        <v>8439</v>
      </c>
      <c r="JKL50" s="19" t="s">
        <v>8439</v>
      </c>
      <c r="JKM50" s="19" t="s">
        <v>8439</v>
      </c>
      <c r="JKN50" s="19" t="s">
        <v>8439</v>
      </c>
      <c r="JKO50" s="19" t="s">
        <v>8439</v>
      </c>
      <c r="JKP50" s="19" t="s">
        <v>8439</v>
      </c>
      <c r="JKQ50" s="19" t="s">
        <v>8439</v>
      </c>
      <c r="JKR50" s="19" t="s">
        <v>8439</v>
      </c>
      <c r="JKS50" s="19" t="s">
        <v>8439</v>
      </c>
      <c r="JKT50" s="19" t="s">
        <v>8439</v>
      </c>
      <c r="JKU50" s="19" t="s">
        <v>8439</v>
      </c>
      <c r="JKV50" s="19" t="s">
        <v>8439</v>
      </c>
      <c r="JKW50" s="19" t="s">
        <v>8439</v>
      </c>
      <c r="JKX50" s="19" t="s">
        <v>8439</v>
      </c>
      <c r="JKY50" s="19" t="s">
        <v>8439</v>
      </c>
      <c r="JKZ50" s="19" t="s">
        <v>8439</v>
      </c>
      <c r="JLA50" s="19" t="s">
        <v>8439</v>
      </c>
      <c r="JLB50" s="19" t="s">
        <v>8439</v>
      </c>
      <c r="JLC50" s="19" t="s">
        <v>8439</v>
      </c>
      <c r="JLD50" s="19" t="s">
        <v>8439</v>
      </c>
      <c r="JLE50" s="19" t="s">
        <v>8439</v>
      </c>
      <c r="JLF50" s="19" t="s">
        <v>8439</v>
      </c>
      <c r="JLG50" s="19" t="s">
        <v>8439</v>
      </c>
      <c r="JLH50" s="19" t="s">
        <v>8439</v>
      </c>
      <c r="JLI50" s="19" t="s">
        <v>8439</v>
      </c>
      <c r="JLJ50" s="19" t="s">
        <v>8439</v>
      </c>
      <c r="JLK50" s="19" t="s">
        <v>8439</v>
      </c>
      <c r="JLL50" s="19" t="s">
        <v>8439</v>
      </c>
      <c r="JLM50" s="19" t="s">
        <v>8439</v>
      </c>
      <c r="JLN50" s="19" t="s">
        <v>8439</v>
      </c>
      <c r="JLO50" s="19" t="s">
        <v>8439</v>
      </c>
      <c r="JLP50" s="19" t="s">
        <v>8439</v>
      </c>
      <c r="JLQ50" s="19" t="s">
        <v>8439</v>
      </c>
      <c r="JLR50" s="19" t="s">
        <v>8439</v>
      </c>
      <c r="JLS50" s="19" t="s">
        <v>8439</v>
      </c>
      <c r="JLT50" s="19" t="s">
        <v>8439</v>
      </c>
      <c r="JLU50" s="19" t="s">
        <v>8439</v>
      </c>
      <c r="JLV50" s="19" t="s">
        <v>8439</v>
      </c>
      <c r="JLW50" s="19" t="s">
        <v>8439</v>
      </c>
      <c r="JLX50" s="19" t="s">
        <v>8439</v>
      </c>
      <c r="JLY50" s="19" t="s">
        <v>8439</v>
      </c>
      <c r="JLZ50" s="19" t="s">
        <v>8439</v>
      </c>
      <c r="JMA50" s="19" t="s">
        <v>8439</v>
      </c>
      <c r="JMB50" s="19" t="s">
        <v>8439</v>
      </c>
      <c r="JMC50" s="19" t="s">
        <v>8439</v>
      </c>
      <c r="JMD50" s="19" t="s">
        <v>8439</v>
      </c>
      <c r="JME50" s="19" t="s">
        <v>8439</v>
      </c>
      <c r="JMF50" s="19" t="s">
        <v>8439</v>
      </c>
      <c r="JMG50" s="19" t="s">
        <v>8439</v>
      </c>
      <c r="JMH50" s="19" t="s">
        <v>8439</v>
      </c>
      <c r="JMI50" s="19" t="s">
        <v>8439</v>
      </c>
      <c r="JMJ50" s="19" t="s">
        <v>8439</v>
      </c>
      <c r="JMK50" s="19" t="s">
        <v>8439</v>
      </c>
      <c r="JML50" s="19" t="s">
        <v>8439</v>
      </c>
      <c r="JMM50" s="19" t="s">
        <v>8439</v>
      </c>
      <c r="JMN50" s="19" t="s">
        <v>8439</v>
      </c>
      <c r="JMO50" s="19" t="s">
        <v>8439</v>
      </c>
      <c r="JMP50" s="19" t="s">
        <v>8439</v>
      </c>
      <c r="JMQ50" s="19" t="s">
        <v>8439</v>
      </c>
      <c r="JMR50" s="19" t="s">
        <v>8439</v>
      </c>
      <c r="JMS50" s="19" t="s">
        <v>8439</v>
      </c>
      <c r="JMT50" s="19" t="s">
        <v>8439</v>
      </c>
      <c r="JMU50" s="19" t="s">
        <v>8439</v>
      </c>
      <c r="JMV50" s="19" t="s">
        <v>8439</v>
      </c>
      <c r="JMW50" s="19" t="s">
        <v>8439</v>
      </c>
      <c r="JMX50" s="19" t="s">
        <v>8439</v>
      </c>
      <c r="JMY50" s="19" t="s">
        <v>8439</v>
      </c>
      <c r="JMZ50" s="19" t="s">
        <v>8439</v>
      </c>
      <c r="JNA50" s="19" t="s">
        <v>8439</v>
      </c>
      <c r="JNB50" s="19" t="s">
        <v>8439</v>
      </c>
      <c r="JNC50" s="19" t="s">
        <v>8439</v>
      </c>
      <c r="JND50" s="19" t="s">
        <v>8439</v>
      </c>
      <c r="JNE50" s="19" t="s">
        <v>8439</v>
      </c>
      <c r="JNF50" s="19" t="s">
        <v>8439</v>
      </c>
      <c r="JNG50" s="19" t="s">
        <v>8439</v>
      </c>
      <c r="JNH50" s="19" t="s">
        <v>8439</v>
      </c>
      <c r="JNI50" s="19" t="s">
        <v>8439</v>
      </c>
      <c r="JNJ50" s="19" t="s">
        <v>8439</v>
      </c>
      <c r="JNK50" s="19" t="s">
        <v>8439</v>
      </c>
      <c r="JNL50" s="19" t="s">
        <v>8439</v>
      </c>
      <c r="JNM50" s="19" t="s">
        <v>8439</v>
      </c>
      <c r="JNN50" s="19" t="s">
        <v>8439</v>
      </c>
      <c r="JNO50" s="19" t="s">
        <v>8439</v>
      </c>
      <c r="JNP50" s="19" t="s">
        <v>8439</v>
      </c>
      <c r="JNQ50" s="19" t="s">
        <v>8439</v>
      </c>
      <c r="JNR50" s="19" t="s">
        <v>8439</v>
      </c>
      <c r="JNS50" s="19" t="s">
        <v>8439</v>
      </c>
      <c r="JNT50" s="19" t="s">
        <v>8439</v>
      </c>
      <c r="JNU50" s="19" t="s">
        <v>8439</v>
      </c>
      <c r="JNV50" s="19" t="s">
        <v>8439</v>
      </c>
      <c r="JNW50" s="19" t="s">
        <v>8439</v>
      </c>
      <c r="JNX50" s="19" t="s">
        <v>8439</v>
      </c>
      <c r="JNY50" s="19" t="s">
        <v>8439</v>
      </c>
      <c r="JNZ50" s="19" t="s">
        <v>8439</v>
      </c>
      <c r="JOA50" s="19" t="s">
        <v>8439</v>
      </c>
      <c r="JOB50" s="19" t="s">
        <v>8439</v>
      </c>
      <c r="JOC50" s="19" t="s">
        <v>8439</v>
      </c>
      <c r="JOD50" s="19" t="s">
        <v>8439</v>
      </c>
      <c r="JOE50" s="19" t="s">
        <v>8439</v>
      </c>
      <c r="JOF50" s="19" t="s">
        <v>8439</v>
      </c>
      <c r="JOG50" s="19" t="s">
        <v>8439</v>
      </c>
      <c r="JOH50" s="19" t="s">
        <v>8439</v>
      </c>
      <c r="JOI50" s="19" t="s">
        <v>8439</v>
      </c>
      <c r="JOJ50" s="19" t="s">
        <v>8439</v>
      </c>
      <c r="JOK50" s="19" t="s">
        <v>8439</v>
      </c>
      <c r="JOL50" s="19" t="s">
        <v>8439</v>
      </c>
      <c r="JOM50" s="19" t="s">
        <v>8439</v>
      </c>
      <c r="JON50" s="19" t="s">
        <v>8439</v>
      </c>
      <c r="JOO50" s="19" t="s">
        <v>8439</v>
      </c>
      <c r="JOP50" s="19" t="s">
        <v>8439</v>
      </c>
      <c r="JOQ50" s="19" t="s">
        <v>8439</v>
      </c>
      <c r="JOR50" s="19" t="s">
        <v>8439</v>
      </c>
      <c r="JOS50" s="19" t="s">
        <v>8439</v>
      </c>
      <c r="JOT50" s="19" t="s">
        <v>8439</v>
      </c>
      <c r="JOU50" s="19" t="s">
        <v>8439</v>
      </c>
      <c r="JOV50" s="19" t="s">
        <v>8439</v>
      </c>
      <c r="JOW50" s="19" t="s">
        <v>8439</v>
      </c>
      <c r="JOX50" s="19" t="s">
        <v>8439</v>
      </c>
      <c r="JOY50" s="19" t="s">
        <v>8439</v>
      </c>
      <c r="JOZ50" s="19" t="s">
        <v>8439</v>
      </c>
      <c r="JPA50" s="19" t="s">
        <v>8439</v>
      </c>
      <c r="JPB50" s="19" t="s">
        <v>8439</v>
      </c>
      <c r="JPC50" s="19" t="s">
        <v>8439</v>
      </c>
      <c r="JPD50" s="19" t="s">
        <v>8439</v>
      </c>
      <c r="JPE50" s="19" t="s">
        <v>8439</v>
      </c>
      <c r="JPF50" s="19" t="s">
        <v>8439</v>
      </c>
      <c r="JPG50" s="19" t="s">
        <v>8439</v>
      </c>
      <c r="JPH50" s="19" t="s">
        <v>8439</v>
      </c>
      <c r="JPI50" s="19" t="s">
        <v>8439</v>
      </c>
      <c r="JPJ50" s="19" t="s">
        <v>8439</v>
      </c>
      <c r="JPK50" s="19" t="s">
        <v>8439</v>
      </c>
      <c r="JPL50" s="19" t="s">
        <v>8439</v>
      </c>
      <c r="JPM50" s="19" t="s">
        <v>8439</v>
      </c>
      <c r="JPN50" s="19" t="s">
        <v>8439</v>
      </c>
      <c r="JPO50" s="19" t="s">
        <v>8439</v>
      </c>
      <c r="JPP50" s="19" t="s">
        <v>8439</v>
      </c>
      <c r="JPQ50" s="19" t="s">
        <v>8439</v>
      </c>
      <c r="JPR50" s="19" t="s">
        <v>8439</v>
      </c>
      <c r="JPS50" s="19" t="s">
        <v>8439</v>
      </c>
      <c r="JPT50" s="19" t="s">
        <v>8439</v>
      </c>
      <c r="JPU50" s="19" t="s">
        <v>8439</v>
      </c>
      <c r="JPV50" s="19" t="s">
        <v>8439</v>
      </c>
      <c r="JPW50" s="19" t="s">
        <v>8439</v>
      </c>
      <c r="JPX50" s="19" t="s">
        <v>8439</v>
      </c>
      <c r="JPY50" s="19" t="s">
        <v>8439</v>
      </c>
      <c r="JPZ50" s="19" t="s">
        <v>8439</v>
      </c>
      <c r="JQA50" s="19" t="s">
        <v>8439</v>
      </c>
      <c r="JQB50" s="19" t="s">
        <v>8439</v>
      </c>
      <c r="JQC50" s="19" t="s">
        <v>8439</v>
      </c>
      <c r="JQD50" s="19" t="s">
        <v>8439</v>
      </c>
      <c r="JQE50" s="19" t="s">
        <v>8439</v>
      </c>
      <c r="JQF50" s="19" t="s">
        <v>8439</v>
      </c>
      <c r="JQG50" s="19" t="s">
        <v>8439</v>
      </c>
      <c r="JQH50" s="19" t="s">
        <v>8439</v>
      </c>
      <c r="JQI50" s="19" t="s">
        <v>8439</v>
      </c>
      <c r="JQJ50" s="19" t="s">
        <v>8439</v>
      </c>
      <c r="JQK50" s="19" t="s">
        <v>8439</v>
      </c>
      <c r="JQL50" s="19" t="s">
        <v>8439</v>
      </c>
      <c r="JQM50" s="19" t="s">
        <v>8439</v>
      </c>
      <c r="JQN50" s="19" t="s">
        <v>8439</v>
      </c>
      <c r="JQO50" s="19" t="s">
        <v>8439</v>
      </c>
      <c r="JQP50" s="19" t="s">
        <v>8439</v>
      </c>
      <c r="JQQ50" s="19" t="s">
        <v>8439</v>
      </c>
      <c r="JQR50" s="19" t="s">
        <v>8439</v>
      </c>
      <c r="JQS50" s="19" t="s">
        <v>8439</v>
      </c>
      <c r="JQT50" s="19" t="s">
        <v>8439</v>
      </c>
      <c r="JQU50" s="19" t="s">
        <v>8439</v>
      </c>
      <c r="JQV50" s="19" t="s">
        <v>8439</v>
      </c>
      <c r="JQW50" s="19" t="s">
        <v>8439</v>
      </c>
      <c r="JQX50" s="19" t="s">
        <v>8439</v>
      </c>
      <c r="JQY50" s="19" t="s">
        <v>8439</v>
      </c>
      <c r="JQZ50" s="19" t="s">
        <v>8439</v>
      </c>
      <c r="JRA50" s="19" t="s">
        <v>8439</v>
      </c>
      <c r="JRB50" s="19" t="s">
        <v>8439</v>
      </c>
      <c r="JRC50" s="19" t="s">
        <v>8439</v>
      </c>
      <c r="JRD50" s="19" t="s">
        <v>8439</v>
      </c>
      <c r="JRE50" s="19" t="s">
        <v>8439</v>
      </c>
      <c r="JRF50" s="19" t="s">
        <v>8439</v>
      </c>
      <c r="JRG50" s="19" t="s">
        <v>8439</v>
      </c>
      <c r="JRH50" s="19" t="s">
        <v>8439</v>
      </c>
      <c r="JRI50" s="19" t="s">
        <v>8439</v>
      </c>
      <c r="JRJ50" s="19" t="s">
        <v>8439</v>
      </c>
      <c r="JRK50" s="19" t="s">
        <v>8439</v>
      </c>
      <c r="JRL50" s="19" t="s">
        <v>8439</v>
      </c>
      <c r="JRM50" s="19" t="s">
        <v>8439</v>
      </c>
      <c r="JRN50" s="19" t="s">
        <v>8439</v>
      </c>
      <c r="JRO50" s="19" t="s">
        <v>8439</v>
      </c>
      <c r="JRP50" s="19" t="s">
        <v>8439</v>
      </c>
      <c r="JRQ50" s="19" t="s">
        <v>8439</v>
      </c>
      <c r="JRR50" s="19" t="s">
        <v>8439</v>
      </c>
      <c r="JRS50" s="19" t="s">
        <v>8439</v>
      </c>
      <c r="JRT50" s="19" t="s">
        <v>8439</v>
      </c>
      <c r="JRU50" s="19" t="s">
        <v>8439</v>
      </c>
      <c r="JRV50" s="19" t="s">
        <v>8439</v>
      </c>
      <c r="JRW50" s="19" t="s">
        <v>8439</v>
      </c>
      <c r="JRX50" s="19" t="s">
        <v>8439</v>
      </c>
      <c r="JRY50" s="19" t="s">
        <v>8439</v>
      </c>
      <c r="JRZ50" s="19" t="s">
        <v>8439</v>
      </c>
      <c r="JSA50" s="19" t="s">
        <v>8439</v>
      </c>
      <c r="JSB50" s="19" t="s">
        <v>8439</v>
      </c>
      <c r="JSC50" s="19" t="s">
        <v>8439</v>
      </c>
      <c r="JSD50" s="19" t="s">
        <v>8439</v>
      </c>
      <c r="JSE50" s="19" t="s">
        <v>8439</v>
      </c>
      <c r="JSF50" s="19" t="s">
        <v>8439</v>
      </c>
      <c r="JSG50" s="19" t="s">
        <v>8439</v>
      </c>
      <c r="JSH50" s="19" t="s">
        <v>8439</v>
      </c>
      <c r="JSI50" s="19" t="s">
        <v>8439</v>
      </c>
      <c r="JSJ50" s="19" t="s">
        <v>8439</v>
      </c>
      <c r="JSK50" s="19" t="s">
        <v>8439</v>
      </c>
      <c r="JSL50" s="19" t="s">
        <v>8439</v>
      </c>
      <c r="JSM50" s="19" t="s">
        <v>8439</v>
      </c>
      <c r="JSN50" s="19" t="s">
        <v>8439</v>
      </c>
      <c r="JSO50" s="19" t="s">
        <v>8439</v>
      </c>
      <c r="JSP50" s="19" t="s">
        <v>8439</v>
      </c>
      <c r="JSQ50" s="19" t="s">
        <v>8439</v>
      </c>
      <c r="JSR50" s="19" t="s">
        <v>8439</v>
      </c>
      <c r="JSS50" s="19" t="s">
        <v>8439</v>
      </c>
      <c r="JST50" s="19" t="s">
        <v>8439</v>
      </c>
      <c r="JSU50" s="19" t="s">
        <v>8439</v>
      </c>
      <c r="JSV50" s="19" t="s">
        <v>8439</v>
      </c>
      <c r="JSW50" s="19" t="s">
        <v>8439</v>
      </c>
      <c r="JSX50" s="19" t="s">
        <v>8439</v>
      </c>
      <c r="JSY50" s="19" t="s">
        <v>8439</v>
      </c>
      <c r="JSZ50" s="19" t="s">
        <v>8439</v>
      </c>
      <c r="JTA50" s="19" t="s">
        <v>8439</v>
      </c>
      <c r="JTB50" s="19" t="s">
        <v>8439</v>
      </c>
      <c r="JTC50" s="19" t="s">
        <v>8439</v>
      </c>
      <c r="JTD50" s="19" t="s">
        <v>8439</v>
      </c>
      <c r="JTE50" s="19" t="s">
        <v>8439</v>
      </c>
      <c r="JTF50" s="19" t="s">
        <v>8439</v>
      </c>
      <c r="JTG50" s="19" t="s">
        <v>8439</v>
      </c>
      <c r="JTH50" s="19" t="s">
        <v>8439</v>
      </c>
      <c r="JTI50" s="19" t="s">
        <v>8439</v>
      </c>
      <c r="JTJ50" s="19" t="s">
        <v>8439</v>
      </c>
      <c r="JTK50" s="19" t="s">
        <v>8439</v>
      </c>
      <c r="JTL50" s="19" t="s">
        <v>8439</v>
      </c>
      <c r="JTM50" s="19" t="s">
        <v>8439</v>
      </c>
      <c r="JTN50" s="19" t="s">
        <v>8439</v>
      </c>
      <c r="JTO50" s="19" t="s">
        <v>8439</v>
      </c>
      <c r="JTP50" s="19" t="s">
        <v>8439</v>
      </c>
      <c r="JTQ50" s="19" t="s">
        <v>8439</v>
      </c>
      <c r="JTR50" s="19" t="s">
        <v>8439</v>
      </c>
      <c r="JTS50" s="19" t="s">
        <v>8439</v>
      </c>
      <c r="JTT50" s="19" t="s">
        <v>8439</v>
      </c>
      <c r="JTU50" s="19" t="s">
        <v>8439</v>
      </c>
      <c r="JTV50" s="19" t="s">
        <v>8439</v>
      </c>
      <c r="JTW50" s="19" t="s">
        <v>8439</v>
      </c>
      <c r="JTX50" s="19" t="s">
        <v>8439</v>
      </c>
      <c r="JTY50" s="19" t="s">
        <v>8439</v>
      </c>
      <c r="JTZ50" s="19" t="s">
        <v>8439</v>
      </c>
      <c r="JUA50" s="19" t="s">
        <v>8439</v>
      </c>
      <c r="JUB50" s="19" t="s">
        <v>8439</v>
      </c>
      <c r="JUC50" s="19" t="s">
        <v>8439</v>
      </c>
      <c r="JUD50" s="19" t="s">
        <v>8439</v>
      </c>
      <c r="JUE50" s="19" t="s">
        <v>8439</v>
      </c>
      <c r="JUF50" s="19" t="s">
        <v>8439</v>
      </c>
      <c r="JUG50" s="19" t="s">
        <v>8439</v>
      </c>
      <c r="JUH50" s="19" t="s">
        <v>8439</v>
      </c>
      <c r="JUI50" s="19" t="s">
        <v>8439</v>
      </c>
      <c r="JUJ50" s="19" t="s">
        <v>8439</v>
      </c>
      <c r="JUK50" s="19" t="s">
        <v>8439</v>
      </c>
      <c r="JUL50" s="19" t="s">
        <v>8439</v>
      </c>
      <c r="JUM50" s="19" t="s">
        <v>8439</v>
      </c>
      <c r="JUN50" s="19" t="s">
        <v>8439</v>
      </c>
      <c r="JUO50" s="19" t="s">
        <v>8439</v>
      </c>
      <c r="JUP50" s="19" t="s">
        <v>8439</v>
      </c>
      <c r="JUQ50" s="19" t="s">
        <v>8439</v>
      </c>
      <c r="JUR50" s="19" t="s">
        <v>8439</v>
      </c>
      <c r="JUS50" s="19" t="s">
        <v>8439</v>
      </c>
      <c r="JUT50" s="19" t="s">
        <v>8439</v>
      </c>
      <c r="JUU50" s="19" t="s">
        <v>8439</v>
      </c>
      <c r="JUV50" s="19" t="s">
        <v>8439</v>
      </c>
      <c r="JUW50" s="19" t="s">
        <v>8439</v>
      </c>
      <c r="JUX50" s="19" t="s">
        <v>8439</v>
      </c>
      <c r="JUY50" s="19" t="s">
        <v>8439</v>
      </c>
      <c r="JUZ50" s="19" t="s">
        <v>8439</v>
      </c>
      <c r="JVA50" s="19" t="s">
        <v>8439</v>
      </c>
      <c r="JVB50" s="19" t="s">
        <v>8439</v>
      </c>
      <c r="JVC50" s="19" t="s">
        <v>8439</v>
      </c>
      <c r="JVD50" s="19" t="s">
        <v>8439</v>
      </c>
      <c r="JVE50" s="19" t="s">
        <v>8439</v>
      </c>
      <c r="JVF50" s="19" t="s">
        <v>8439</v>
      </c>
      <c r="JVG50" s="19" t="s">
        <v>8439</v>
      </c>
      <c r="JVH50" s="19" t="s">
        <v>8439</v>
      </c>
      <c r="JVI50" s="19" t="s">
        <v>8439</v>
      </c>
      <c r="JVJ50" s="19" t="s">
        <v>8439</v>
      </c>
      <c r="JVK50" s="19" t="s">
        <v>8439</v>
      </c>
      <c r="JVL50" s="19" t="s">
        <v>8439</v>
      </c>
      <c r="JVM50" s="19" t="s">
        <v>8439</v>
      </c>
      <c r="JVN50" s="19" t="s">
        <v>8439</v>
      </c>
      <c r="JVO50" s="19" t="s">
        <v>8439</v>
      </c>
      <c r="JVP50" s="19" t="s">
        <v>8439</v>
      </c>
      <c r="JVQ50" s="19" t="s">
        <v>8439</v>
      </c>
      <c r="JVR50" s="19" t="s">
        <v>8439</v>
      </c>
      <c r="JVS50" s="19" t="s">
        <v>8439</v>
      </c>
      <c r="JVT50" s="19" t="s">
        <v>8439</v>
      </c>
      <c r="JVU50" s="19" t="s">
        <v>8439</v>
      </c>
      <c r="JVV50" s="19" t="s">
        <v>8439</v>
      </c>
      <c r="JVW50" s="19" t="s">
        <v>8439</v>
      </c>
      <c r="JVX50" s="19" t="s">
        <v>8439</v>
      </c>
      <c r="JVY50" s="19" t="s">
        <v>8439</v>
      </c>
      <c r="JVZ50" s="19" t="s">
        <v>8439</v>
      </c>
      <c r="JWA50" s="19" t="s">
        <v>8439</v>
      </c>
      <c r="JWB50" s="19" t="s">
        <v>8439</v>
      </c>
      <c r="JWC50" s="19" t="s">
        <v>8439</v>
      </c>
      <c r="JWD50" s="19" t="s">
        <v>8439</v>
      </c>
      <c r="JWE50" s="19" t="s">
        <v>8439</v>
      </c>
      <c r="JWF50" s="19" t="s">
        <v>8439</v>
      </c>
      <c r="JWG50" s="19" t="s">
        <v>8439</v>
      </c>
      <c r="JWH50" s="19" t="s">
        <v>8439</v>
      </c>
      <c r="JWI50" s="19" t="s">
        <v>8439</v>
      </c>
      <c r="JWJ50" s="19" t="s">
        <v>8439</v>
      </c>
      <c r="JWK50" s="19" t="s">
        <v>8439</v>
      </c>
      <c r="JWL50" s="19" t="s">
        <v>8439</v>
      </c>
      <c r="JWM50" s="19" t="s">
        <v>8439</v>
      </c>
      <c r="JWN50" s="19" t="s">
        <v>8439</v>
      </c>
      <c r="JWO50" s="19" t="s">
        <v>8439</v>
      </c>
      <c r="JWP50" s="19" t="s">
        <v>8439</v>
      </c>
      <c r="JWQ50" s="19" t="s">
        <v>8439</v>
      </c>
      <c r="JWR50" s="19" t="s">
        <v>8439</v>
      </c>
      <c r="JWS50" s="19" t="s">
        <v>8439</v>
      </c>
      <c r="JWT50" s="19" t="s">
        <v>8439</v>
      </c>
      <c r="JWU50" s="19" t="s">
        <v>8439</v>
      </c>
      <c r="JWV50" s="19" t="s">
        <v>8439</v>
      </c>
      <c r="JWW50" s="19" t="s">
        <v>8439</v>
      </c>
      <c r="JWX50" s="19" t="s">
        <v>8439</v>
      </c>
      <c r="JWY50" s="19" t="s">
        <v>8439</v>
      </c>
      <c r="JWZ50" s="19" t="s">
        <v>8439</v>
      </c>
      <c r="JXA50" s="19" t="s">
        <v>8439</v>
      </c>
      <c r="JXB50" s="19" t="s">
        <v>8439</v>
      </c>
      <c r="JXC50" s="19" t="s">
        <v>8439</v>
      </c>
      <c r="JXD50" s="19" t="s">
        <v>8439</v>
      </c>
      <c r="JXE50" s="19" t="s">
        <v>8439</v>
      </c>
      <c r="JXF50" s="19" t="s">
        <v>8439</v>
      </c>
      <c r="JXG50" s="19" t="s">
        <v>8439</v>
      </c>
      <c r="JXH50" s="19" t="s">
        <v>8439</v>
      </c>
      <c r="JXI50" s="19" t="s">
        <v>8439</v>
      </c>
      <c r="JXJ50" s="19" t="s">
        <v>8439</v>
      </c>
      <c r="JXK50" s="19" t="s">
        <v>8439</v>
      </c>
      <c r="JXL50" s="19" t="s">
        <v>8439</v>
      </c>
      <c r="JXM50" s="19" t="s">
        <v>8439</v>
      </c>
      <c r="JXN50" s="19" t="s">
        <v>8439</v>
      </c>
      <c r="JXO50" s="19" t="s">
        <v>8439</v>
      </c>
      <c r="JXP50" s="19" t="s">
        <v>8439</v>
      </c>
      <c r="JXQ50" s="19" t="s">
        <v>8439</v>
      </c>
      <c r="JXR50" s="19" t="s">
        <v>8439</v>
      </c>
      <c r="JXS50" s="19" t="s">
        <v>8439</v>
      </c>
      <c r="JXT50" s="19" t="s">
        <v>8439</v>
      </c>
      <c r="JXU50" s="19" t="s">
        <v>8439</v>
      </c>
      <c r="JXV50" s="19" t="s">
        <v>8439</v>
      </c>
      <c r="JXW50" s="19" t="s">
        <v>8439</v>
      </c>
      <c r="JXX50" s="19" t="s">
        <v>8439</v>
      </c>
      <c r="JXY50" s="19" t="s">
        <v>8439</v>
      </c>
      <c r="JXZ50" s="19" t="s">
        <v>8439</v>
      </c>
      <c r="JYA50" s="19" t="s">
        <v>8439</v>
      </c>
      <c r="JYB50" s="19" t="s">
        <v>8439</v>
      </c>
      <c r="JYC50" s="19" t="s">
        <v>8439</v>
      </c>
      <c r="JYD50" s="19" t="s">
        <v>8439</v>
      </c>
      <c r="JYE50" s="19" t="s">
        <v>8439</v>
      </c>
      <c r="JYF50" s="19" t="s">
        <v>8439</v>
      </c>
      <c r="JYG50" s="19" t="s">
        <v>8439</v>
      </c>
      <c r="JYH50" s="19" t="s">
        <v>8439</v>
      </c>
      <c r="JYI50" s="19" t="s">
        <v>8439</v>
      </c>
      <c r="JYJ50" s="19" t="s">
        <v>8439</v>
      </c>
      <c r="JYK50" s="19" t="s">
        <v>8439</v>
      </c>
      <c r="JYL50" s="19" t="s">
        <v>8439</v>
      </c>
      <c r="JYM50" s="19" t="s">
        <v>8439</v>
      </c>
      <c r="JYN50" s="19" t="s">
        <v>8439</v>
      </c>
      <c r="JYO50" s="19" t="s">
        <v>8439</v>
      </c>
      <c r="JYP50" s="19" t="s">
        <v>8439</v>
      </c>
      <c r="JYQ50" s="19" t="s">
        <v>8439</v>
      </c>
      <c r="JYR50" s="19" t="s">
        <v>8439</v>
      </c>
      <c r="JYS50" s="19" t="s">
        <v>8439</v>
      </c>
      <c r="JYT50" s="19" t="s">
        <v>8439</v>
      </c>
      <c r="JYU50" s="19" t="s">
        <v>8439</v>
      </c>
      <c r="JYV50" s="19" t="s">
        <v>8439</v>
      </c>
      <c r="JYW50" s="19" t="s">
        <v>8439</v>
      </c>
      <c r="JYX50" s="19" t="s">
        <v>8439</v>
      </c>
      <c r="JYY50" s="19" t="s">
        <v>8439</v>
      </c>
      <c r="JYZ50" s="19" t="s">
        <v>8439</v>
      </c>
      <c r="JZA50" s="19" t="s">
        <v>8439</v>
      </c>
      <c r="JZB50" s="19" t="s">
        <v>8439</v>
      </c>
      <c r="JZC50" s="19" t="s">
        <v>8439</v>
      </c>
      <c r="JZD50" s="19" t="s">
        <v>8439</v>
      </c>
      <c r="JZE50" s="19" t="s">
        <v>8439</v>
      </c>
      <c r="JZF50" s="19" t="s">
        <v>8439</v>
      </c>
      <c r="JZG50" s="19" t="s">
        <v>8439</v>
      </c>
      <c r="JZH50" s="19" t="s">
        <v>8439</v>
      </c>
      <c r="JZI50" s="19" t="s">
        <v>8439</v>
      </c>
      <c r="JZJ50" s="19" t="s">
        <v>8439</v>
      </c>
      <c r="JZK50" s="19" t="s">
        <v>8439</v>
      </c>
      <c r="JZL50" s="19" t="s">
        <v>8439</v>
      </c>
      <c r="JZM50" s="19" t="s">
        <v>8439</v>
      </c>
      <c r="JZN50" s="19" t="s">
        <v>8439</v>
      </c>
      <c r="JZO50" s="19" t="s">
        <v>8439</v>
      </c>
      <c r="JZP50" s="19" t="s">
        <v>8439</v>
      </c>
      <c r="JZQ50" s="19" t="s">
        <v>8439</v>
      </c>
      <c r="JZR50" s="19" t="s">
        <v>8439</v>
      </c>
      <c r="JZS50" s="19" t="s">
        <v>8439</v>
      </c>
      <c r="JZT50" s="19" t="s">
        <v>8439</v>
      </c>
      <c r="JZU50" s="19" t="s">
        <v>8439</v>
      </c>
      <c r="JZV50" s="19" t="s">
        <v>8439</v>
      </c>
      <c r="JZW50" s="19" t="s">
        <v>8439</v>
      </c>
      <c r="JZX50" s="19" t="s">
        <v>8439</v>
      </c>
      <c r="JZY50" s="19" t="s">
        <v>8439</v>
      </c>
      <c r="JZZ50" s="19" t="s">
        <v>8439</v>
      </c>
      <c r="KAA50" s="19" t="s">
        <v>8439</v>
      </c>
      <c r="KAB50" s="19" t="s">
        <v>8439</v>
      </c>
      <c r="KAC50" s="19" t="s">
        <v>8439</v>
      </c>
      <c r="KAD50" s="19" t="s">
        <v>8439</v>
      </c>
      <c r="KAE50" s="19" t="s">
        <v>8439</v>
      </c>
      <c r="KAF50" s="19" t="s">
        <v>8439</v>
      </c>
      <c r="KAG50" s="19" t="s">
        <v>8439</v>
      </c>
      <c r="KAH50" s="19" t="s">
        <v>8439</v>
      </c>
      <c r="KAI50" s="19" t="s">
        <v>8439</v>
      </c>
      <c r="KAJ50" s="19" t="s">
        <v>8439</v>
      </c>
      <c r="KAK50" s="19" t="s">
        <v>8439</v>
      </c>
      <c r="KAL50" s="19" t="s">
        <v>8439</v>
      </c>
      <c r="KAM50" s="19" t="s">
        <v>8439</v>
      </c>
      <c r="KAN50" s="19" t="s">
        <v>8439</v>
      </c>
      <c r="KAO50" s="19" t="s">
        <v>8439</v>
      </c>
      <c r="KAP50" s="19" t="s">
        <v>8439</v>
      </c>
      <c r="KAQ50" s="19" t="s">
        <v>8439</v>
      </c>
      <c r="KAR50" s="19" t="s">
        <v>8439</v>
      </c>
      <c r="KAS50" s="19" t="s">
        <v>8439</v>
      </c>
      <c r="KAT50" s="19" t="s">
        <v>8439</v>
      </c>
      <c r="KAU50" s="19" t="s">
        <v>8439</v>
      </c>
      <c r="KAV50" s="19" t="s">
        <v>8439</v>
      </c>
      <c r="KAW50" s="19" t="s">
        <v>8439</v>
      </c>
      <c r="KAX50" s="19" t="s">
        <v>8439</v>
      </c>
      <c r="KAY50" s="19" t="s">
        <v>8439</v>
      </c>
      <c r="KAZ50" s="19" t="s">
        <v>8439</v>
      </c>
      <c r="KBA50" s="19" t="s">
        <v>8439</v>
      </c>
      <c r="KBB50" s="19" t="s">
        <v>8439</v>
      </c>
      <c r="KBC50" s="19" t="s">
        <v>8439</v>
      </c>
      <c r="KBD50" s="19" t="s">
        <v>8439</v>
      </c>
      <c r="KBE50" s="19" t="s">
        <v>8439</v>
      </c>
      <c r="KBF50" s="19" t="s">
        <v>8439</v>
      </c>
      <c r="KBG50" s="19" t="s">
        <v>8439</v>
      </c>
      <c r="KBH50" s="19" t="s">
        <v>8439</v>
      </c>
      <c r="KBI50" s="19" t="s">
        <v>8439</v>
      </c>
      <c r="KBJ50" s="19" t="s">
        <v>8439</v>
      </c>
      <c r="KBK50" s="19" t="s">
        <v>8439</v>
      </c>
      <c r="KBL50" s="19" t="s">
        <v>8439</v>
      </c>
      <c r="KBM50" s="19" t="s">
        <v>8439</v>
      </c>
      <c r="KBN50" s="19" t="s">
        <v>8439</v>
      </c>
      <c r="KBO50" s="19" t="s">
        <v>8439</v>
      </c>
      <c r="KBP50" s="19" t="s">
        <v>8439</v>
      </c>
      <c r="KBQ50" s="19" t="s">
        <v>8439</v>
      </c>
      <c r="KBR50" s="19" t="s">
        <v>8439</v>
      </c>
      <c r="KBS50" s="19" t="s">
        <v>8439</v>
      </c>
      <c r="KBT50" s="19" t="s">
        <v>8439</v>
      </c>
      <c r="KBU50" s="19" t="s">
        <v>8439</v>
      </c>
      <c r="KBV50" s="19" t="s">
        <v>8439</v>
      </c>
      <c r="KBW50" s="19" t="s">
        <v>8439</v>
      </c>
      <c r="KBX50" s="19" t="s">
        <v>8439</v>
      </c>
      <c r="KBY50" s="19" t="s">
        <v>8439</v>
      </c>
      <c r="KBZ50" s="19" t="s">
        <v>8439</v>
      </c>
      <c r="KCA50" s="19" t="s">
        <v>8439</v>
      </c>
      <c r="KCB50" s="19" t="s">
        <v>8439</v>
      </c>
      <c r="KCC50" s="19" t="s">
        <v>8439</v>
      </c>
      <c r="KCD50" s="19" t="s">
        <v>8439</v>
      </c>
      <c r="KCE50" s="19" t="s">
        <v>8439</v>
      </c>
      <c r="KCF50" s="19" t="s">
        <v>8439</v>
      </c>
      <c r="KCG50" s="19" t="s">
        <v>8439</v>
      </c>
      <c r="KCH50" s="19" t="s">
        <v>8439</v>
      </c>
      <c r="KCI50" s="19" t="s">
        <v>8439</v>
      </c>
      <c r="KCJ50" s="19" t="s">
        <v>8439</v>
      </c>
      <c r="KCK50" s="19" t="s">
        <v>8439</v>
      </c>
      <c r="KCL50" s="19" t="s">
        <v>8439</v>
      </c>
      <c r="KCM50" s="19" t="s">
        <v>8439</v>
      </c>
      <c r="KCN50" s="19" t="s">
        <v>8439</v>
      </c>
      <c r="KCO50" s="19" t="s">
        <v>8439</v>
      </c>
      <c r="KCP50" s="19" t="s">
        <v>8439</v>
      </c>
      <c r="KCQ50" s="19" t="s">
        <v>8439</v>
      </c>
      <c r="KCR50" s="19" t="s">
        <v>8439</v>
      </c>
      <c r="KCS50" s="19" t="s">
        <v>8439</v>
      </c>
      <c r="KCT50" s="19" t="s">
        <v>8439</v>
      </c>
      <c r="KCU50" s="19" t="s">
        <v>8439</v>
      </c>
      <c r="KCV50" s="19" t="s">
        <v>8439</v>
      </c>
      <c r="KCW50" s="19" t="s">
        <v>8439</v>
      </c>
      <c r="KCX50" s="19" t="s">
        <v>8439</v>
      </c>
      <c r="KCY50" s="19" t="s">
        <v>8439</v>
      </c>
      <c r="KCZ50" s="19" t="s">
        <v>8439</v>
      </c>
      <c r="KDA50" s="19" t="s">
        <v>8439</v>
      </c>
      <c r="KDB50" s="19" t="s">
        <v>8439</v>
      </c>
      <c r="KDC50" s="19" t="s">
        <v>8439</v>
      </c>
      <c r="KDD50" s="19" t="s">
        <v>8439</v>
      </c>
      <c r="KDE50" s="19" t="s">
        <v>8439</v>
      </c>
      <c r="KDF50" s="19" t="s">
        <v>8439</v>
      </c>
      <c r="KDG50" s="19" t="s">
        <v>8439</v>
      </c>
      <c r="KDH50" s="19" t="s">
        <v>8439</v>
      </c>
      <c r="KDI50" s="19" t="s">
        <v>8439</v>
      </c>
      <c r="KDJ50" s="19" t="s">
        <v>8439</v>
      </c>
      <c r="KDK50" s="19" t="s">
        <v>8439</v>
      </c>
      <c r="KDL50" s="19" t="s">
        <v>8439</v>
      </c>
      <c r="KDM50" s="19" t="s">
        <v>8439</v>
      </c>
      <c r="KDN50" s="19" t="s">
        <v>8439</v>
      </c>
      <c r="KDO50" s="19" t="s">
        <v>8439</v>
      </c>
      <c r="KDP50" s="19" t="s">
        <v>8439</v>
      </c>
      <c r="KDQ50" s="19" t="s">
        <v>8439</v>
      </c>
      <c r="KDR50" s="19" t="s">
        <v>8439</v>
      </c>
      <c r="KDS50" s="19" t="s">
        <v>8439</v>
      </c>
      <c r="KDT50" s="19" t="s">
        <v>8439</v>
      </c>
      <c r="KDU50" s="19" t="s">
        <v>8439</v>
      </c>
      <c r="KDV50" s="19" t="s">
        <v>8439</v>
      </c>
      <c r="KDW50" s="19" t="s">
        <v>8439</v>
      </c>
      <c r="KDX50" s="19" t="s">
        <v>8439</v>
      </c>
      <c r="KDY50" s="19" t="s">
        <v>8439</v>
      </c>
      <c r="KDZ50" s="19" t="s">
        <v>8439</v>
      </c>
      <c r="KEA50" s="19" t="s">
        <v>8439</v>
      </c>
      <c r="KEB50" s="19" t="s">
        <v>8439</v>
      </c>
      <c r="KEC50" s="19" t="s">
        <v>8439</v>
      </c>
      <c r="KED50" s="19" t="s">
        <v>8439</v>
      </c>
      <c r="KEE50" s="19" t="s">
        <v>8439</v>
      </c>
      <c r="KEF50" s="19" t="s">
        <v>8439</v>
      </c>
      <c r="KEG50" s="19" t="s">
        <v>8439</v>
      </c>
      <c r="KEH50" s="19" t="s">
        <v>8439</v>
      </c>
      <c r="KEI50" s="19" t="s">
        <v>8439</v>
      </c>
      <c r="KEJ50" s="19" t="s">
        <v>8439</v>
      </c>
      <c r="KEK50" s="19" t="s">
        <v>8439</v>
      </c>
      <c r="KEL50" s="19" t="s">
        <v>8439</v>
      </c>
      <c r="KEM50" s="19" t="s">
        <v>8439</v>
      </c>
      <c r="KEN50" s="19" t="s">
        <v>8439</v>
      </c>
      <c r="KEO50" s="19" t="s">
        <v>8439</v>
      </c>
      <c r="KEP50" s="19" t="s">
        <v>8439</v>
      </c>
      <c r="KEQ50" s="19" t="s">
        <v>8439</v>
      </c>
      <c r="KER50" s="19" t="s">
        <v>8439</v>
      </c>
      <c r="KES50" s="19" t="s">
        <v>8439</v>
      </c>
      <c r="KET50" s="19" t="s">
        <v>8439</v>
      </c>
      <c r="KEU50" s="19" t="s">
        <v>8439</v>
      </c>
      <c r="KEV50" s="19" t="s">
        <v>8439</v>
      </c>
      <c r="KEW50" s="19" t="s">
        <v>8439</v>
      </c>
      <c r="KEX50" s="19" t="s">
        <v>8439</v>
      </c>
      <c r="KEY50" s="19" t="s">
        <v>8439</v>
      </c>
      <c r="KEZ50" s="19" t="s">
        <v>8439</v>
      </c>
      <c r="KFA50" s="19" t="s">
        <v>8439</v>
      </c>
      <c r="KFB50" s="19" t="s">
        <v>8439</v>
      </c>
      <c r="KFC50" s="19" t="s">
        <v>8439</v>
      </c>
      <c r="KFD50" s="19" t="s">
        <v>8439</v>
      </c>
      <c r="KFE50" s="19" t="s">
        <v>8439</v>
      </c>
      <c r="KFF50" s="19" t="s">
        <v>8439</v>
      </c>
      <c r="KFG50" s="19" t="s">
        <v>8439</v>
      </c>
      <c r="KFH50" s="19" t="s">
        <v>8439</v>
      </c>
      <c r="KFI50" s="19" t="s">
        <v>8439</v>
      </c>
      <c r="KFJ50" s="19" t="s">
        <v>8439</v>
      </c>
      <c r="KFK50" s="19" t="s">
        <v>8439</v>
      </c>
      <c r="KFL50" s="19" t="s">
        <v>8439</v>
      </c>
      <c r="KFM50" s="19" t="s">
        <v>8439</v>
      </c>
      <c r="KFN50" s="19" t="s">
        <v>8439</v>
      </c>
      <c r="KFO50" s="19" t="s">
        <v>8439</v>
      </c>
      <c r="KFP50" s="19" t="s">
        <v>8439</v>
      </c>
      <c r="KFQ50" s="19" t="s">
        <v>8439</v>
      </c>
      <c r="KFR50" s="19" t="s">
        <v>8439</v>
      </c>
      <c r="KFS50" s="19" t="s">
        <v>8439</v>
      </c>
      <c r="KFT50" s="19" t="s">
        <v>8439</v>
      </c>
      <c r="KFU50" s="19" t="s">
        <v>8439</v>
      </c>
      <c r="KFV50" s="19" t="s">
        <v>8439</v>
      </c>
      <c r="KFW50" s="19" t="s">
        <v>8439</v>
      </c>
      <c r="KFX50" s="19" t="s">
        <v>8439</v>
      </c>
      <c r="KFY50" s="19" t="s">
        <v>8439</v>
      </c>
      <c r="KFZ50" s="19" t="s">
        <v>8439</v>
      </c>
      <c r="KGA50" s="19" t="s">
        <v>8439</v>
      </c>
      <c r="KGB50" s="19" t="s">
        <v>8439</v>
      </c>
      <c r="KGC50" s="19" t="s">
        <v>8439</v>
      </c>
      <c r="KGD50" s="19" t="s">
        <v>8439</v>
      </c>
      <c r="KGE50" s="19" t="s">
        <v>8439</v>
      </c>
      <c r="KGF50" s="19" t="s">
        <v>8439</v>
      </c>
      <c r="KGG50" s="19" t="s">
        <v>8439</v>
      </c>
      <c r="KGH50" s="19" t="s">
        <v>8439</v>
      </c>
      <c r="KGI50" s="19" t="s">
        <v>8439</v>
      </c>
      <c r="KGJ50" s="19" t="s">
        <v>8439</v>
      </c>
      <c r="KGK50" s="19" t="s">
        <v>8439</v>
      </c>
      <c r="KGL50" s="19" t="s">
        <v>8439</v>
      </c>
      <c r="KGM50" s="19" t="s">
        <v>8439</v>
      </c>
      <c r="KGN50" s="19" t="s">
        <v>8439</v>
      </c>
      <c r="KGO50" s="19" t="s">
        <v>8439</v>
      </c>
      <c r="KGP50" s="19" t="s">
        <v>8439</v>
      </c>
      <c r="KGQ50" s="19" t="s">
        <v>8439</v>
      </c>
      <c r="KGR50" s="19" t="s">
        <v>8439</v>
      </c>
      <c r="KGS50" s="19" t="s">
        <v>8439</v>
      </c>
      <c r="KGT50" s="19" t="s">
        <v>8439</v>
      </c>
      <c r="KGU50" s="19" t="s">
        <v>8439</v>
      </c>
      <c r="KGV50" s="19" t="s">
        <v>8439</v>
      </c>
      <c r="KGW50" s="19" t="s">
        <v>8439</v>
      </c>
      <c r="KGX50" s="19" t="s">
        <v>8439</v>
      </c>
      <c r="KGY50" s="19" t="s">
        <v>8439</v>
      </c>
      <c r="KGZ50" s="19" t="s">
        <v>8439</v>
      </c>
      <c r="KHA50" s="19" t="s">
        <v>8439</v>
      </c>
      <c r="KHB50" s="19" t="s">
        <v>8439</v>
      </c>
      <c r="KHC50" s="19" t="s">
        <v>8439</v>
      </c>
      <c r="KHD50" s="19" t="s">
        <v>8439</v>
      </c>
      <c r="KHE50" s="19" t="s">
        <v>8439</v>
      </c>
      <c r="KHF50" s="19" t="s">
        <v>8439</v>
      </c>
      <c r="KHG50" s="19" t="s">
        <v>8439</v>
      </c>
      <c r="KHH50" s="19" t="s">
        <v>8439</v>
      </c>
      <c r="KHI50" s="19" t="s">
        <v>8439</v>
      </c>
      <c r="KHJ50" s="19" t="s">
        <v>8439</v>
      </c>
      <c r="KHK50" s="19" t="s">
        <v>8439</v>
      </c>
      <c r="KHL50" s="19" t="s">
        <v>8439</v>
      </c>
      <c r="KHM50" s="19" t="s">
        <v>8439</v>
      </c>
      <c r="KHN50" s="19" t="s">
        <v>8439</v>
      </c>
      <c r="KHO50" s="19" t="s">
        <v>8439</v>
      </c>
      <c r="KHP50" s="19" t="s">
        <v>8439</v>
      </c>
      <c r="KHQ50" s="19" t="s">
        <v>8439</v>
      </c>
      <c r="KHR50" s="19" t="s">
        <v>8439</v>
      </c>
      <c r="KHS50" s="19" t="s">
        <v>8439</v>
      </c>
      <c r="KHT50" s="19" t="s">
        <v>8439</v>
      </c>
      <c r="KHU50" s="19" t="s">
        <v>8439</v>
      </c>
      <c r="KHV50" s="19" t="s">
        <v>8439</v>
      </c>
      <c r="KHW50" s="19" t="s">
        <v>8439</v>
      </c>
      <c r="KHX50" s="19" t="s">
        <v>8439</v>
      </c>
      <c r="KHY50" s="19" t="s">
        <v>8439</v>
      </c>
      <c r="KHZ50" s="19" t="s">
        <v>8439</v>
      </c>
      <c r="KIA50" s="19" t="s">
        <v>8439</v>
      </c>
      <c r="KIB50" s="19" t="s">
        <v>8439</v>
      </c>
      <c r="KIC50" s="19" t="s">
        <v>8439</v>
      </c>
      <c r="KID50" s="19" t="s">
        <v>8439</v>
      </c>
      <c r="KIE50" s="19" t="s">
        <v>8439</v>
      </c>
      <c r="KIF50" s="19" t="s">
        <v>8439</v>
      </c>
      <c r="KIG50" s="19" t="s">
        <v>8439</v>
      </c>
      <c r="KIH50" s="19" t="s">
        <v>8439</v>
      </c>
      <c r="KII50" s="19" t="s">
        <v>8439</v>
      </c>
      <c r="KIJ50" s="19" t="s">
        <v>8439</v>
      </c>
      <c r="KIK50" s="19" t="s">
        <v>8439</v>
      </c>
      <c r="KIL50" s="19" t="s">
        <v>8439</v>
      </c>
      <c r="KIM50" s="19" t="s">
        <v>8439</v>
      </c>
      <c r="KIN50" s="19" t="s">
        <v>8439</v>
      </c>
      <c r="KIO50" s="19" t="s">
        <v>8439</v>
      </c>
      <c r="KIP50" s="19" t="s">
        <v>8439</v>
      </c>
      <c r="KIQ50" s="19" t="s">
        <v>8439</v>
      </c>
      <c r="KIR50" s="19" t="s">
        <v>8439</v>
      </c>
      <c r="KIS50" s="19" t="s">
        <v>8439</v>
      </c>
      <c r="KIT50" s="19" t="s">
        <v>8439</v>
      </c>
      <c r="KIU50" s="19" t="s">
        <v>8439</v>
      </c>
      <c r="KIV50" s="19" t="s">
        <v>8439</v>
      </c>
      <c r="KIW50" s="19" t="s">
        <v>8439</v>
      </c>
      <c r="KIX50" s="19" t="s">
        <v>8439</v>
      </c>
      <c r="KIY50" s="19" t="s">
        <v>8439</v>
      </c>
      <c r="KIZ50" s="19" t="s">
        <v>8439</v>
      </c>
      <c r="KJA50" s="19" t="s">
        <v>8439</v>
      </c>
      <c r="KJB50" s="19" t="s">
        <v>8439</v>
      </c>
      <c r="KJC50" s="19" t="s">
        <v>8439</v>
      </c>
      <c r="KJD50" s="19" t="s">
        <v>8439</v>
      </c>
      <c r="KJE50" s="19" t="s">
        <v>8439</v>
      </c>
      <c r="KJF50" s="19" t="s">
        <v>8439</v>
      </c>
      <c r="KJG50" s="19" t="s">
        <v>8439</v>
      </c>
      <c r="KJH50" s="19" t="s">
        <v>8439</v>
      </c>
      <c r="KJI50" s="19" t="s">
        <v>8439</v>
      </c>
      <c r="KJJ50" s="19" t="s">
        <v>8439</v>
      </c>
      <c r="KJK50" s="19" t="s">
        <v>8439</v>
      </c>
      <c r="KJL50" s="19" t="s">
        <v>8439</v>
      </c>
      <c r="KJM50" s="19" t="s">
        <v>8439</v>
      </c>
      <c r="KJN50" s="19" t="s">
        <v>8439</v>
      </c>
      <c r="KJO50" s="19" t="s">
        <v>8439</v>
      </c>
      <c r="KJP50" s="19" t="s">
        <v>8439</v>
      </c>
      <c r="KJQ50" s="19" t="s">
        <v>8439</v>
      </c>
      <c r="KJR50" s="19" t="s">
        <v>8439</v>
      </c>
      <c r="KJS50" s="19" t="s">
        <v>8439</v>
      </c>
      <c r="KJT50" s="19" t="s">
        <v>8439</v>
      </c>
      <c r="KJU50" s="19" t="s">
        <v>8439</v>
      </c>
      <c r="KJV50" s="19" t="s">
        <v>8439</v>
      </c>
      <c r="KJW50" s="19" t="s">
        <v>8439</v>
      </c>
      <c r="KJX50" s="19" t="s">
        <v>8439</v>
      </c>
      <c r="KJY50" s="19" t="s">
        <v>8439</v>
      </c>
      <c r="KJZ50" s="19" t="s">
        <v>8439</v>
      </c>
      <c r="KKA50" s="19" t="s">
        <v>8439</v>
      </c>
      <c r="KKB50" s="19" t="s">
        <v>8439</v>
      </c>
      <c r="KKC50" s="19" t="s">
        <v>8439</v>
      </c>
      <c r="KKD50" s="19" t="s">
        <v>8439</v>
      </c>
      <c r="KKE50" s="19" t="s">
        <v>8439</v>
      </c>
      <c r="KKF50" s="19" t="s">
        <v>8439</v>
      </c>
      <c r="KKG50" s="19" t="s">
        <v>8439</v>
      </c>
      <c r="KKH50" s="19" t="s">
        <v>8439</v>
      </c>
      <c r="KKI50" s="19" t="s">
        <v>8439</v>
      </c>
      <c r="KKJ50" s="19" t="s">
        <v>8439</v>
      </c>
      <c r="KKK50" s="19" t="s">
        <v>8439</v>
      </c>
      <c r="KKL50" s="19" t="s">
        <v>8439</v>
      </c>
      <c r="KKM50" s="19" t="s">
        <v>8439</v>
      </c>
      <c r="KKN50" s="19" t="s">
        <v>8439</v>
      </c>
      <c r="KKO50" s="19" t="s">
        <v>8439</v>
      </c>
      <c r="KKP50" s="19" t="s">
        <v>8439</v>
      </c>
      <c r="KKQ50" s="19" t="s">
        <v>8439</v>
      </c>
      <c r="KKR50" s="19" t="s">
        <v>8439</v>
      </c>
      <c r="KKS50" s="19" t="s">
        <v>8439</v>
      </c>
      <c r="KKT50" s="19" t="s">
        <v>8439</v>
      </c>
      <c r="KKU50" s="19" t="s">
        <v>8439</v>
      </c>
      <c r="KKV50" s="19" t="s">
        <v>8439</v>
      </c>
      <c r="KKW50" s="19" t="s">
        <v>8439</v>
      </c>
      <c r="KKX50" s="19" t="s">
        <v>8439</v>
      </c>
      <c r="KKY50" s="19" t="s">
        <v>8439</v>
      </c>
      <c r="KKZ50" s="19" t="s">
        <v>8439</v>
      </c>
      <c r="KLA50" s="19" t="s">
        <v>8439</v>
      </c>
      <c r="KLB50" s="19" t="s">
        <v>8439</v>
      </c>
      <c r="KLC50" s="19" t="s">
        <v>8439</v>
      </c>
      <c r="KLD50" s="19" t="s">
        <v>8439</v>
      </c>
      <c r="KLE50" s="19" t="s">
        <v>8439</v>
      </c>
      <c r="KLF50" s="19" t="s">
        <v>8439</v>
      </c>
      <c r="KLG50" s="19" t="s">
        <v>8439</v>
      </c>
      <c r="KLH50" s="19" t="s">
        <v>8439</v>
      </c>
      <c r="KLI50" s="19" t="s">
        <v>8439</v>
      </c>
      <c r="KLJ50" s="19" t="s">
        <v>8439</v>
      </c>
      <c r="KLK50" s="19" t="s">
        <v>8439</v>
      </c>
      <c r="KLL50" s="19" t="s">
        <v>8439</v>
      </c>
      <c r="KLM50" s="19" t="s">
        <v>8439</v>
      </c>
      <c r="KLN50" s="19" t="s">
        <v>8439</v>
      </c>
      <c r="KLO50" s="19" t="s">
        <v>8439</v>
      </c>
      <c r="KLP50" s="19" t="s">
        <v>8439</v>
      </c>
      <c r="KLQ50" s="19" t="s">
        <v>8439</v>
      </c>
      <c r="KLR50" s="19" t="s">
        <v>8439</v>
      </c>
      <c r="KLS50" s="19" t="s">
        <v>8439</v>
      </c>
      <c r="KLT50" s="19" t="s">
        <v>8439</v>
      </c>
      <c r="KLU50" s="19" t="s">
        <v>8439</v>
      </c>
      <c r="KLV50" s="19" t="s">
        <v>8439</v>
      </c>
      <c r="KLW50" s="19" t="s">
        <v>8439</v>
      </c>
      <c r="KLX50" s="19" t="s">
        <v>8439</v>
      </c>
      <c r="KLY50" s="19" t="s">
        <v>8439</v>
      </c>
      <c r="KLZ50" s="19" t="s">
        <v>8439</v>
      </c>
      <c r="KMA50" s="19" t="s">
        <v>8439</v>
      </c>
      <c r="KMB50" s="19" t="s">
        <v>8439</v>
      </c>
      <c r="KMC50" s="19" t="s">
        <v>8439</v>
      </c>
      <c r="KMD50" s="19" t="s">
        <v>8439</v>
      </c>
      <c r="KME50" s="19" t="s">
        <v>8439</v>
      </c>
      <c r="KMF50" s="19" t="s">
        <v>8439</v>
      </c>
      <c r="KMG50" s="19" t="s">
        <v>8439</v>
      </c>
      <c r="KMH50" s="19" t="s">
        <v>8439</v>
      </c>
      <c r="KMI50" s="19" t="s">
        <v>8439</v>
      </c>
      <c r="KMJ50" s="19" t="s">
        <v>8439</v>
      </c>
      <c r="KMK50" s="19" t="s">
        <v>8439</v>
      </c>
      <c r="KML50" s="19" t="s">
        <v>8439</v>
      </c>
      <c r="KMM50" s="19" t="s">
        <v>8439</v>
      </c>
      <c r="KMN50" s="19" t="s">
        <v>8439</v>
      </c>
      <c r="KMO50" s="19" t="s">
        <v>8439</v>
      </c>
      <c r="KMP50" s="19" t="s">
        <v>8439</v>
      </c>
      <c r="KMQ50" s="19" t="s">
        <v>8439</v>
      </c>
      <c r="KMR50" s="19" t="s">
        <v>8439</v>
      </c>
      <c r="KMS50" s="19" t="s">
        <v>8439</v>
      </c>
      <c r="KMT50" s="19" t="s">
        <v>8439</v>
      </c>
      <c r="KMU50" s="19" t="s">
        <v>8439</v>
      </c>
      <c r="KMV50" s="19" t="s">
        <v>8439</v>
      </c>
      <c r="KMW50" s="19" t="s">
        <v>8439</v>
      </c>
      <c r="KMX50" s="19" t="s">
        <v>8439</v>
      </c>
      <c r="KMY50" s="19" t="s">
        <v>8439</v>
      </c>
      <c r="KMZ50" s="19" t="s">
        <v>8439</v>
      </c>
      <c r="KNA50" s="19" t="s">
        <v>8439</v>
      </c>
      <c r="KNB50" s="19" t="s">
        <v>8439</v>
      </c>
      <c r="KNC50" s="19" t="s">
        <v>8439</v>
      </c>
      <c r="KND50" s="19" t="s">
        <v>8439</v>
      </c>
      <c r="KNE50" s="19" t="s">
        <v>8439</v>
      </c>
      <c r="KNF50" s="19" t="s">
        <v>8439</v>
      </c>
      <c r="KNG50" s="19" t="s">
        <v>8439</v>
      </c>
      <c r="KNH50" s="19" t="s">
        <v>8439</v>
      </c>
      <c r="KNI50" s="19" t="s">
        <v>8439</v>
      </c>
      <c r="KNJ50" s="19" t="s">
        <v>8439</v>
      </c>
      <c r="KNK50" s="19" t="s">
        <v>8439</v>
      </c>
      <c r="KNL50" s="19" t="s">
        <v>8439</v>
      </c>
      <c r="KNM50" s="19" t="s">
        <v>8439</v>
      </c>
      <c r="KNN50" s="19" t="s">
        <v>8439</v>
      </c>
      <c r="KNO50" s="19" t="s">
        <v>8439</v>
      </c>
      <c r="KNP50" s="19" t="s">
        <v>8439</v>
      </c>
      <c r="KNQ50" s="19" t="s">
        <v>8439</v>
      </c>
      <c r="KNR50" s="19" t="s">
        <v>8439</v>
      </c>
      <c r="KNS50" s="19" t="s">
        <v>8439</v>
      </c>
      <c r="KNT50" s="19" t="s">
        <v>8439</v>
      </c>
      <c r="KNU50" s="19" t="s">
        <v>8439</v>
      </c>
      <c r="KNV50" s="19" t="s">
        <v>8439</v>
      </c>
      <c r="KNW50" s="19" t="s">
        <v>8439</v>
      </c>
      <c r="KNX50" s="19" t="s">
        <v>8439</v>
      </c>
      <c r="KNY50" s="19" t="s">
        <v>8439</v>
      </c>
      <c r="KNZ50" s="19" t="s">
        <v>8439</v>
      </c>
      <c r="KOA50" s="19" t="s">
        <v>8439</v>
      </c>
      <c r="KOB50" s="19" t="s">
        <v>8439</v>
      </c>
      <c r="KOC50" s="19" t="s">
        <v>8439</v>
      </c>
      <c r="KOD50" s="19" t="s">
        <v>8439</v>
      </c>
      <c r="KOE50" s="19" t="s">
        <v>8439</v>
      </c>
      <c r="KOF50" s="19" t="s">
        <v>8439</v>
      </c>
      <c r="KOG50" s="19" t="s">
        <v>8439</v>
      </c>
      <c r="KOH50" s="19" t="s">
        <v>8439</v>
      </c>
      <c r="KOI50" s="19" t="s">
        <v>8439</v>
      </c>
      <c r="KOJ50" s="19" t="s">
        <v>8439</v>
      </c>
      <c r="KOK50" s="19" t="s">
        <v>8439</v>
      </c>
      <c r="KOL50" s="19" t="s">
        <v>8439</v>
      </c>
      <c r="KOM50" s="19" t="s">
        <v>8439</v>
      </c>
      <c r="KON50" s="19" t="s">
        <v>8439</v>
      </c>
      <c r="KOO50" s="19" t="s">
        <v>8439</v>
      </c>
      <c r="KOP50" s="19" t="s">
        <v>8439</v>
      </c>
      <c r="KOQ50" s="19" t="s">
        <v>8439</v>
      </c>
      <c r="KOR50" s="19" t="s">
        <v>8439</v>
      </c>
      <c r="KOS50" s="19" t="s">
        <v>8439</v>
      </c>
      <c r="KOT50" s="19" t="s">
        <v>8439</v>
      </c>
      <c r="KOU50" s="19" t="s">
        <v>8439</v>
      </c>
      <c r="KOV50" s="19" t="s">
        <v>8439</v>
      </c>
      <c r="KOW50" s="19" t="s">
        <v>8439</v>
      </c>
      <c r="KOX50" s="19" t="s">
        <v>8439</v>
      </c>
      <c r="KOY50" s="19" t="s">
        <v>8439</v>
      </c>
      <c r="KOZ50" s="19" t="s">
        <v>8439</v>
      </c>
      <c r="KPA50" s="19" t="s">
        <v>8439</v>
      </c>
      <c r="KPB50" s="19" t="s">
        <v>8439</v>
      </c>
      <c r="KPC50" s="19" t="s">
        <v>8439</v>
      </c>
      <c r="KPD50" s="19" t="s">
        <v>8439</v>
      </c>
      <c r="KPE50" s="19" t="s">
        <v>8439</v>
      </c>
      <c r="KPF50" s="19" t="s">
        <v>8439</v>
      </c>
      <c r="KPG50" s="19" t="s">
        <v>8439</v>
      </c>
      <c r="KPH50" s="19" t="s">
        <v>8439</v>
      </c>
      <c r="KPI50" s="19" t="s">
        <v>8439</v>
      </c>
      <c r="KPJ50" s="19" t="s">
        <v>8439</v>
      </c>
      <c r="KPK50" s="19" t="s">
        <v>8439</v>
      </c>
      <c r="KPL50" s="19" t="s">
        <v>8439</v>
      </c>
      <c r="KPM50" s="19" t="s">
        <v>8439</v>
      </c>
      <c r="KPN50" s="19" t="s">
        <v>8439</v>
      </c>
      <c r="KPO50" s="19" t="s">
        <v>8439</v>
      </c>
      <c r="KPP50" s="19" t="s">
        <v>8439</v>
      </c>
      <c r="KPQ50" s="19" t="s">
        <v>8439</v>
      </c>
      <c r="KPR50" s="19" t="s">
        <v>8439</v>
      </c>
      <c r="KPS50" s="19" t="s">
        <v>8439</v>
      </c>
      <c r="KPT50" s="19" t="s">
        <v>8439</v>
      </c>
      <c r="KPU50" s="19" t="s">
        <v>8439</v>
      </c>
      <c r="KPV50" s="19" t="s">
        <v>8439</v>
      </c>
      <c r="KPW50" s="19" t="s">
        <v>8439</v>
      </c>
      <c r="KPX50" s="19" t="s">
        <v>8439</v>
      </c>
      <c r="KPY50" s="19" t="s">
        <v>8439</v>
      </c>
      <c r="KPZ50" s="19" t="s">
        <v>8439</v>
      </c>
      <c r="KQA50" s="19" t="s">
        <v>8439</v>
      </c>
      <c r="KQB50" s="19" t="s">
        <v>8439</v>
      </c>
      <c r="KQC50" s="19" t="s">
        <v>8439</v>
      </c>
      <c r="KQD50" s="19" t="s">
        <v>8439</v>
      </c>
      <c r="KQE50" s="19" t="s">
        <v>8439</v>
      </c>
      <c r="KQF50" s="19" t="s">
        <v>8439</v>
      </c>
      <c r="KQG50" s="19" t="s">
        <v>8439</v>
      </c>
      <c r="KQH50" s="19" t="s">
        <v>8439</v>
      </c>
      <c r="KQI50" s="19" t="s">
        <v>8439</v>
      </c>
      <c r="KQJ50" s="19" t="s">
        <v>8439</v>
      </c>
      <c r="KQK50" s="19" t="s">
        <v>8439</v>
      </c>
      <c r="KQL50" s="19" t="s">
        <v>8439</v>
      </c>
      <c r="KQM50" s="19" t="s">
        <v>8439</v>
      </c>
      <c r="KQN50" s="19" t="s">
        <v>8439</v>
      </c>
      <c r="KQO50" s="19" t="s">
        <v>8439</v>
      </c>
      <c r="KQP50" s="19" t="s">
        <v>8439</v>
      </c>
      <c r="KQQ50" s="19" t="s">
        <v>8439</v>
      </c>
      <c r="KQR50" s="19" t="s">
        <v>8439</v>
      </c>
      <c r="KQS50" s="19" t="s">
        <v>8439</v>
      </c>
      <c r="KQT50" s="19" t="s">
        <v>8439</v>
      </c>
      <c r="KQU50" s="19" t="s">
        <v>8439</v>
      </c>
      <c r="KQV50" s="19" t="s">
        <v>8439</v>
      </c>
      <c r="KQW50" s="19" t="s">
        <v>8439</v>
      </c>
      <c r="KQX50" s="19" t="s">
        <v>8439</v>
      </c>
      <c r="KQY50" s="19" t="s">
        <v>8439</v>
      </c>
      <c r="KQZ50" s="19" t="s">
        <v>8439</v>
      </c>
      <c r="KRA50" s="19" t="s">
        <v>8439</v>
      </c>
      <c r="KRB50" s="19" t="s">
        <v>8439</v>
      </c>
      <c r="KRC50" s="19" t="s">
        <v>8439</v>
      </c>
      <c r="KRD50" s="19" t="s">
        <v>8439</v>
      </c>
      <c r="KRE50" s="19" t="s">
        <v>8439</v>
      </c>
      <c r="KRF50" s="19" t="s">
        <v>8439</v>
      </c>
      <c r="KRG50" s="19" t="s">
        <v>8439</v>
      </c>
      <c r="KRH50" s="19" t="s">
        <v>8439</v>
      </c>
      <c r="KRI50" s="19" t="s">
        <v>8439</v>
      </c>
      <c r="KRJ50" s="19" t="s">
        <v>8439</v>
      </c>
      <c r="KRK50" s="19" t="s">
        <v>8439</v>
      </c>
      <c r="KRL50" s="19" t="s">
        <v>8439</v>
      </c>
      <c r="KRM50" s="19" t="s">
        <v>8439</v>
      </c>
      <c r="KRN50" s="19" t="s">
        <v>8439</v>
      </c>
      <c r="KRO50" s="19" t="s">
        <v>8439</v>
      </c>
      <c r="KRP50" s="19" t="s">
        <v>8439</v>
      </c>
      <c r="KRQ50" s="19" t="s">
        <v>8439</v>
      </c>
      <c r="KRR50" s="19" t="s">
        <v>8439</v>
      </c>
      <c r="KRS50" s="19" t="s">
        <v>8439</v>
      </c>
      <c r="KRT50" s="19" t="s">
        <v>8439</v>
      </c>
      <c r="KRU50" s="19" t="s">
        <v>8439</v>
      </c>
      <c r="KRV50" s="19" t="s">
        <v>8439</v>
      </c>
      <c r="KRW50" s="19" t="s">
        <v>8439</v>
      </c>
      <c r="KRX50" s="19" t="s">
        <v>8439</v>
      </c>
      <c r="KRY50" s="19" t="s">
        <v>8439</v>
      </c>
      <c r="KRZ50" s="19" t="s">
        <v>8439</v>
      </c>
      <c r="KSA50" s="19" t="s">
        <v>8439</v>
      </c>
      <c r="KSB50" s="19" t="s">
        <v>8439</v>
      </c>
      <c r="KSC50" s="19" t="s">
        <v>8439</v>
      </c>
      <c r="KSD50" s="19" t="s">
        <v>8439</v>
      </c>
      <c r="KSE50" s="19" t="s">
        <v>8439</v>
      </c>
      <c r="KSF50" s="19" t="s">
        <v>8439</v>
      </c>
      <c r="KSG50" s="19" t="s">
        <v>8439</v>
      </c>
      <c r="KSH50" s="19" t="s">
        <v>8439</v>
      </c>
      <c r="KSI50" s="19" t="s">
        <v>8439</v>
      </c>
      <c r="KSJ50" s="19" t="s">
        <v>8439</v>
      </c>
      <c r="KSK50" s="19" t="s">
        <v>8439</v>
      </c>
      <c r="KSL50" s="19" t="s">
        <v>8439</v>
      </c>
      <c r="KSM50" s="19" t="s">
        <v>8439</v>
      </c>
      <c r="KSN50" s="19" t="s">
        <v>8439</v>
      </c>
      <c r="KSO50" s="19" t="s">
        <v>8439</v>
      </c>
      <c r="KSP50" s="19" t="s">
        <v>8439</v>
      </c>
      <c r="KSQ50" s="19" t="s">
        <v>8439</v>
      </c>
      <c r="KSR50" s="19" t="s">
        <v>8439</v>
      </c>
      <c r="KSS50" s="19" t="s">
        <v>8439</v>
      </c>
      <c r="KST50" s="19" t="s">
        <v>8439</v>
      </c>
      <c r="KSU50" s="19" t="s">
        <v>8439</v>
      </c>
      <c r="KSV50" s="19" t="s">
        <v>8439</v>
      </c>
      <c r="KSW50" s="19" t="s">
        <v>8439</v>
      </c>
      <c r="KSX50" s="19" t="s">
        <v>8439</v>
      </c>
      <c r="KSY50" s="19" t="s">
        <v>8439</v>
      </c>
      <c r="KSZ50" s="19" t="s">
        <v>8439</v>
      </c>
      <c r="KTA50" s="19" t="s">
        <v>8439</v>
      </c>
      <c r="KTB50" s="19" t="s">
        <v>8439</v>
      </c>
      <c r="KTC50" s="19" t="s">
        <v>8439</v>
      </c>
      <c r="KTD50" s="19" t="s">
        <v>8439</v>
      </c>
      <c r="KTE50" s="19" t="s">
        <v>8439</v>
      </c>
      <c r="KTF50" s="19" t="s">
        <v>8439</v>
      </c>
      <c r="KTG50" s="19" t="s">
        <v>8439</v>
      </c>
      <c r="KTH50" s="19" t="s">
        <v>8439</v>
      </c>
      <c r="KTI50" s="19" t="s">
        <v>8439</v>
      </c>
      <c r="KTJ50" s="19" t="s">
        <v>8439</v>
      </c>
      <c r="KTK50" s="19" t="s">
        <v>8439</v>
      </c>
      <c r="KTL50" s="19" t="s">
        <v>8439</v>
      </c>
      <c r="KTM50" s="19" t="s">
        <v>8439</v>
      </c>
      <c r="KTN50" s="19" t="s">
        <v>8439</v>
      </c>
      <c r="KTO50" s="19" t="s">
        <v>8439</v>
      </c>
      <c r="KTP50" s="19" t="s">
        <v>8439</v>
      </c>
      <c r="KTQ50" s="19" t="s">
        <v>8439</v>
      </c>
      <c r="KTR50" s="19" t="s">
        <v>8439</v>
      </c>
      <c r="KTS50" s="19" t="s">
        <v>8439</v>
      </c>
      <c r="KTT50" s="19" t="s">
        <v>8439</v>
      </c>
      <c r="KTU50" s="19" t="s">
        <v>8439</v>
      </c>
      <c r="KTV50" s="19" t="s">
        <v>8439</v>
      </c>
      <c r="KTW50" s="19" t="s">
        <v>8439</v>
      </c>
      <c r="KTX50" s="19" t="s">
        <v>8439</v>
      </c>
      <c r="KTY50" s="19" t="s">
        <v>8439</v>
      </c>
      <c r="KTZ50" s="19" t="s">
        <v>8439</v>
      </c>
      <c r="KUA50" s="19" t="s">
        <v>8439</v>
      </c>
      <c r="KUB50" s="19" t="s">
        <v>8439</v>
      </c>
      <c r="KUC50" s="19" t="s">
        <v>8439</v>
      </c>
      <c r="KUD50" s="19" t="s">
        <v>8439</v>
      </c>
      <c r="KUE50" s="19" t="s">
        <v>8439</v>
      </c>
      <c r="KUF50" s="19" t="s">
        <v>8439</v>
      </c>
      <c r="KUG50" s="19" t="s">
        <v>8439</v>
      </c>
      <c r="KUH50" s="19" t="s">
        <v>8439</v>
      </c>
      <c r="KUI50" s="19" t="s">
        <v>8439</v>
      </c>
      <c r="KUJ50" s="19" t="s">
        <v>8439</v>
      </c>
      <c r="KUK50" s="19" t="s">
        <v>8439</v>
      </c>
      <c r="KUL50" s="19" t="s">
        <v>8439</v>
      </c>
      <c r="KUM50" s="19" t="s">
        <v>8439</v>
      </c>
      <c r="KUN50" s="19" t="s">
        <v>8439</v>
      </c>
      <c r="KUO50" s="19" t="s">
        <v>8439</v>
      </c>
      <c r="KUP50" s="19" t="s">
        <v>8439</v>
      </c>
      <c r="KUQ50" s="19" t="s">
        <v>8439</v>
      </c>
      <c r="KUR50" s="19" t="s">
        <v>8439</v>
      </c>
      <c r="KUS50" s="19" t="s">
        <v>8439</v>
      </c>
      <c r="KUT50" s="19" t="s">
        <v>8439</v>
      </c>
      <c r="KUU50" s="19" t="s">
        <v>8439</v>
      </c>
      <c r="KUV50" s="19" t="s">
        <v>8439</v>
      </c>
      <c r="KUW50" s="19" t="s">
        <v>8439</v>
      </c>
      <c r="KUX50" s="19" t="s">
        <v>8439</v>
      </c>
      <c r="KUY50" s="19" t="s">
        <v>8439</v>
      </c>
      <c r="KUZ50" s="19" t="s">
        <v>8439</v>
      </c>
      <c r="KVA50" s="19" t="s">
        <v>8439</v>
      </c>
      <c r="KVB50" s="19" t="s">
        <v>8439</v>
      </c>
      <c r="KVC50" s="19" t="s">
        <v>8439</v>
      </c>
      <c r="KVD50" s="19" t="s">
        <v>8439</v>
      </c>
      <c r="KVE50" s="19" t="s">
        <v>8439</v>
      </c>
      <c r="KVF50" s="19" t="s">
        <v>8439</v>
      </c>
      <c r="KVG50" s="19" t="s">
        <v>8439</v>
      </c>
      <c r="KVH50" s="19" t="s">
        <v>8439</v>
      </c>
      <c r="KVI50" s="19" t="s">
        <v>8439</v>
      </c>
      <c r="KVJ50" s="19" t="s">
        <v>8439</v>
      </c>
      <c r="KVK50" s="19" t="s">
        <v>8439</v>
      </c>
      <c r="KVL50" s="19" t="s">
        <v>8439</v>
      </c>
      <c r="KVM50" s="19" t="s">
        <v>8439</v>
      </c>
      <c r="KVN50" s="19" t="s">
        <v>8439</v>
      </c>
      <c r="KVO50" s="19" t="s">
        <v>8439</v>
      </c>
      <c r="KVP50" s="19" t="s">
        <v>8439</v>
      </c>
      <c r="KVQ50" s="19" t="s">
        <v>8439</v>
      </c>
      <c r="KVR50" s="19" t="s">
        <v>8439</v>
      </c>
      <c r="KVS50" s="19" t="s">
        <v>8439</v>
      </c>
      <c r="KVT50" s="19" t="s">
        <v>8439</v>
      </c>
      <c r="KVU50" s="19" t="s">
        <v>8439</v>
      </c>
      <c r="KVV50" s="19" t="s">
        <v>8439</v>
      </c>
      <c r="KVW50" s="19" t="s">
        <v>8439</v>
      </c>
      <c r="KVX50" s="19" t="s">
        <v>8439</v>
      </c>
      <c r="KVY50" s="19" t="s">
        <v>8439</v>
      </c>
      <c r="KVZ50" s="19" t="s">
        <v>8439</v>
      </c>
      <c r="KWA50" s="19" t="s">
        <v>8439</v>
      </c>
      <c r="KWB50" s="19" t="s">
        <v>8439</v>
      </c>
      <c r="KWC50" s="19" t="s">
        <v>8439</v>
      </c>
      <c r="KWD50" s="19" t="s">
        <v>8439</v>
      </c>
      <c r="KWE50" s="19" t="s">
        <v>8439</v>
      </c>
      <c r="KWF50" s="19" t="s">
        <v>8439</v>
      </c>
      <c r="KWG50" s="19" t="s">
        <v>8439</v>
      </c>
      <c r="KWH50" s="19" t="s">
        <v>8439</v>
      </c>
      <c r="KWI50" s="19" t="s">
        <v>8439</v>
      </c>
      <c r="KWJ50" s="19" t="s">
        <v>8439</v>
      </c>
      <c r="KWK50" s="19" t="s">
        <v>8439</v>
      </c>
      <c r="KWL50" s="19" t="s">
        <v>8439</v>
      </c>
      <c r="KWM50" s="19" t="s">
        <v>8439</v>
      </c>
      <c r="KWN50" s="19" t="s">
        <v>8439</v>
      </c>
      <c r="KWO50" s="19" t="s">
        <v>8439</v>
      </c>
      <c r="KWP50" s="19" t="s">
        <v>8439</v>
      </c>
      <c r="KWQ50" s="19" t="s">
        <v>8439</v>
      </c>
      <c r="KWR50" s="19" t="s">
        <v>8439</v>
      </c>
      <c r="KWS50" s="19" t="s">
        <v>8439</v>
      </c>
      <c r="KWT50" s="19" t="s">
        <v>8439</v>
      </c>
      <c r="KWU50" s="19" t="s">
        <v>8439</v>
      </c>
      <c r="KWV50" s="19" t="s">
        <v>8439</v>
      </c>
      <c r="KWW50" s="19" t="s">
        <v>8439</v>
      </c>
      <c r="KWX50" s="19" t="s">
        <v>8439</v>
      </c>
      <c r="KWY50" s="19" t="s">
        <v>8439</v>
      </c>
      <c r="KWZ50" s="19" t="s">
        <v>8439</v>
      </c>
      <c r="KXA50" s="19" t="s">
        <v>8439</v>
      </c>
      <c r="KXB50" s="19" t="s">
        <v>8439</v>
      </c>
      <c r="KXC50" s="19" t="s">
        <v>8439</v>
      </c>
      <c r="KXD50" s="19" t="s">
        <v>8439</v>
      </c>
      <c r="KXE50" s="19" t="s">
        <v>8439</v>
      </c>
      <c r="KXF50" s="19" t="s">
        <v>8439</v>
      </c>
      <c r="KXG50" s="19" t="s">
        <v>8439</v>
      </c>
      <c r="KXH50" s="19" t="s">
        <v>8439</v>
      </c>
      <c r="KXI50" s="19" t="s">
        <v>8439</v>
      </c>
      <c r="KXJ50" s="19" t="s">
        <v>8439</v>
      </c>
      <c r="KXK50" s="19" t="s">
        <v>8439</v>
      </c>
      <c r="KXL50" s="19" t="s">
        <v>8439</v>
      </c>
      <c r="KXM50" s="19" t="s">
        <v>8439</v>
      </c>
      <c r="KXN50" s="19" t="s">
        <v>8439</v>
      </c>
      <c r="KXO50" s="19" t="s">
        <v>8439</v>
      </c>
      <c r="KXP50" s="19" t="s">
        <v>8439</v>
      </c>
      <c r="KXQ50" s="19" t="s">
        <v>8439</v>
      </c>
      <c r="KXR50" s="19" t="s">
        <v>8439</v>
      </c>
      <c r="KXS50" s="19" t="s">
        <v>8439</v>
      </c>
      <c r="KXT50" s="19" t="s">
        <v>8439</v>
      </c>
      <c r="KXU50" s="19" t="s">
        <v>8439</v>
      </c>
      <c r="KXV50" s="19" t="s">
        <v>8439</v>
      </c>
      <c r="KXW50" s="19" t="s">
        <v>8439</v>
      </c>
      <c r="KXX50" s="19" t="s">
        <v>8439</v>
      </c>
      <c r="KXY50" s="19" t="s">
        <v>8439</v>
      </c>
      <c r="KXZ50" s="19" t="s">
        <v>8439</v>
      </c>
      <c r="KYA50" s="19" t="s">
        <v>8439</v>
      </c>
      <c r="KYB50" s="19" t="s">
        <v>8439</v>
      </c>
      <c r="KYC50" s="19" t="s">
        <v>8439</v>
      </c>
      <c r="KYD50" s="19" t="s">
        <v>8439</v>
      </c>
      <c r="KYE50" s="19" t="s">
        <v>8439</v>
      </c>
      <c r="KYF50" s="19" t="s">
        <v>8439</v>
      </c>
      <c r="KYG50" s="19" t="s">
        <v>8439</v>
      </c>
      <c r="KYH50" s="19" t="s">
        <v>8439</v>
      </c>
      <c r="KYI50" s="19" t="s">
        <v>8439</v>
      </c>
      <c r="KYJ50" s="19" t="s">
        <v>8439</v>
      </c>
      <c r="KYK50" s="19" t="s">
        <v>8439</v>
      </c>
      <c r="KYL50" s="19" t="s">
        <v>8439</v>
      </c>
      <c r="KYM50" s="19" t="s">
        <v>8439</v>
      </c>
      <c r="KYN50" s="19" t="s">
        <v>8439</v>
      </c>
      <c r="KYO50" s="19" t="s">
        <v>8439</v>
      </c>
      <c r="KYP50" s="19" t="s">
        <v>8439</v>
      </c>
      <c r="KYQ50" s="19" t="s">
        <v>8439</v>
      </c>
      <c r="KYR50" s="19" t="s">
        <v>8439</v>
      </c>
      <c r="KYS50" s="19" t="s">
        <v>8439</v>
      </c>
      <c r="KYT50" s="19" t="s">
        <v>8439</v>
      </c>
      <c r="KYU50" s="19" t="s">
        <v>8439</v>
      </c>
      <c r="KYV50" s="19" t="s">
        <v>8439</v>
      </c>
      <c r="KYW50" s="19" t="s">
        <v>8439</v>
      </c>
      <c r="KYX50" s="19" t="s">
        <v>8439</v>
      </c>
      <c r="KYY50" s="19" t="s">
        <v>8439</v>
      </c>
      <c r="KYZ50" s="19" t="s">
        <v>8439</v>
      </c>
      <c r="KZA50" s="19" t="s">
        <v>8439</v>
      </c>
      <c r="KZB50" s="19" t="s">
        <v>8439</v>
      </c>
      <c r="KZC50" s="19" t="s">
        <v>8439</v>
      </c>
      <c r="KZD50" s="19" t="s">
        <v>8439</v>
      </c>
      <c r="KZE50" s="19" t="s">
        <v>8439</v>
      </c>
      <c r="KZF50" s="19" t="s">
        <v>8439</v>
      </c>
      <c r="KZG50" s="19" t="s">
        <v>8439</v>
      </c>
      <c r="KZH50" s="19" t="s">
        <v>8439</v>
      </c>
      <c r="KZI50" s="19" t="s">
        <v>8439</v>
      </c>
      <c r="KZJ50" s="19" t="s">
        <v>8439</v>
      </c>
      <c r="KZK50" s="19" t="s">
        <v>8439</v>
      </c>
      <c r="KZL50" s="19" t="s">
        <v>8439</v>
      </c>
      <c r="KZM50" s="19" t="s">
        <v>8439</v>
      </c>
      <c r="KZN50" s="19" t="s">
        <v>8439</v>
      </c>
      <c r="KZO50" s="19" t="s">
        <v>8439</v>
      </c>
      <c r="KZP50" s="19" t="s">
        <v>8439</v>
      </c>
      <c r="KZQ50" s="19" t="s">
        <v>8439</v>
      </c>
      <c r="KZR50" s="19" t="s">
        <v>8439</v>
      </c>
      <c r="KZS50" s="19" t="s">
        <v>8439</v>
      </c>
      <c r="KZT50" s="19" t="s">
        <v>8439</v>
      </c>
      <c r="KZU50" s="19" t="s">
        <v>8439</v>
      </c>
      <c r="KZV50" s="19" t="s">
        <v>8439</v>
      </c>
      <c r="KZW50" s="19" t="s">
        <v>8439</v>
      </c>
      <c r="KZX50" s="19" t="s">
        <v>8439</v>
      </c>
      <c r="KZY50" s="19" t="s">
        <v>8439</v>
      </c>
      <c r="KZZ50" s="19" t="s">
        <v>8439</v>
      </c>
      <c r="LAA50" s="19" t="s">
        <v>8439</v>
      </c>
      <c r="LAB50" s="19" t="s">
        <v>8439</v>
      </c>
      <c r="LAC50" s="19" t="s">
        <v>8439</v>
      </c>
      <c r="LAD50" s="19" t="s">
        <v>8439</v>
      </c>
      <c r="LAE50" s="19" t="s">
        <v>8439</v>
      </c>
      <c r="LAF50" s="19" t="s">
        <v>8439</v>
      </c>
      <c r="LAG50" s="19" t="s">
        <v>8439</v>
      </c>
      <c r="LAH50" s="19" t="s">
        <v>8439</v>
      </c>
      <c r="LAI50" s="19" t="s">
        <v>8439</v>
      </c>
      <c r="LAJ50" s="19" t="s">
        <v>8439</v>
      </c>
      <c r="LAK50" s="19" t="s">
        <v>8439</v>
      </c>
      <c r="LAL50" s="19" t="s">
        <v>8439</v>
      </c>
      <c r="LAM50" s="19" t="s">
        <v>8439</v>
      </c>
      <c r="LAN50" s="19" t="s">
        <v>8439</v>
      </c>
      <c r="LAO50" s="19" t="s">
        <v>8439</v>
      </c>
      <c r="LAP50" s="19" t="s">
        <v>8439</v>
      </c>
      <c r="LAQ50" s="19" t="s">
        <v>8439</v>
      </c>
      <c r="LAR50" s="19" t="s">
        <v>8439</v>
      </c>
      <c r="LAS50" s="19" t="s">
        <v>8439</v>
      </c>
      <c r="LAT50" s="19" t="s">
        <v>8439</v>
      </c>
      <c r="LAU50" s="19" t="s">
        <v>8439</v>
      </c>
      <c r="LAV50" s="19" t="s">
        <v>8439</v>
      </c>
      <c r="LAW50" s="19" t="s">
        <v>8439</v>
      </c>
      <c r="LAX50" s="19" t="s">
        <v>8439</v>
      </c>
      <c r="LAY50" s="19" t="s">
        <v>8439</v>
      </c>
      <c r="LAZ50" s="19" t="s">
        <v>8439</v>
      </c>
      <c r="LBA50" s="19" t="s">
        <v>8439</v>
      </c>
      <c r="LBB50" s="19" t="s">
        <v>8439</v>
      </c>
      <c r="LBC50" s="19" t="s">
        <v>8439</v>
      </c>
      <c r="LBD50" s="19" t="s">
        <v>8439</v>
      </c>
      <c r="LBE50" s="19" t="s">
        <v>8439</v>
      </c>
      <c r="LBF50" s="19" t="s">
        <v>8439</v>
      </c>
      <c r="LBG50" s="19" t="s">
        <v>8439</v>
      </c>
      <c r="LBH50" s="19" t="s">
        <v>8439</v>
      </c>
      <c r="LBI50" s="19" t="s">
        <v>8439</v>
      </c>
      <c r="LBJ50" s="19" t="s">
        <v>8439</v>
      </c>
      <c r="LBK50" s="19" t="s">
        <v>8439</v>
      </c>
      <c r="LBL50" s="19" t="s">
        <v>8439</v>
      </c>
      <c r="LBM50" s="19" t="s">
        <v>8439</v>
      </c>
      <c r="LBN50" s="19" t="s">
        <v>8439</v>
      </c>
      <c r="LBO50" s="19" t="s">
        <v>8439</v>
      </c>
      <c r="LBP50" s="19" t="s">
        <v>8439</v>
      </c>
      <c r="LBQ50" s="19" t="s">
        <v>8439</v>
      </c>
      <c r="LBR50" s="19" t="s">
        <v>8439</v>
      </c>
      <c r="LBS50" s="19" t="s">
        <v>8439</v>
      </c>
      <c r="LBT50" s="19" t="s">
        <v>8439</v>
      </c>
      <c r="LBU50" s="19" t="s">
        <v>8439</v>
      </c>
      <c r="LBV50" s="19" t="s">
        <v>8439</v>
      </c>
      <c r="LBW50" s="19" t="s">
        <v>8439</v>
      </c>
      <c r="LBX50" s="19" t="s">
        <v>8439</v>
      </c>
      <c r="LBY50" s="19" t="s">
        <v>8439</v>
      </c>
      <c r="LBZ50" s="19" t="s">
        <v>8439</v>
      </c>
      <c r="LCA50" s="19" t="s">
        <v>8439</v>
      </c>
      <c r="LCB50" s="19" t="s">
        <v>8439</v>
      </c>
      <c r="LCC50" s="19" t="s">
        <v>8439</v>
      </c>
      <c r="LCD50" s="19" t="s">
        <v>8439</v>
      </c>
      <c r="LCE50" s="19" t="s">
        <v>8439</v>
      </c>
      <c r="LCF50" s="19" t="s">
        <v>8439</v>
      </c>
      <c r="LCG50" s="19" t="s">
        <v>8439</v>
      </c>
      <c r="LCH50" s="19" t="s">
        <v>8439</v>
      </c>
      <c r="LCI50" s="19" t="s">
        <v>8439</v>
      </c>
      <c r="LCJ50" s="19" t="s">
        <v>8439</v>
      </c>
      <c r="LCK50" s="19" t="s">
        <v>8439</v>
      </c>
      <c r="LCL50" s="19" t="s">
        <v>8439</v>
      </c>
      <c r="LCM50" s="19" t="s">
        <v>8439</v>
      </c>
      <c r="LCN50" s="19" t="s">
        <v>8439</v>
      </c>
      <c r="LCO50" s="19" t="s">
        <v>8439</v>
      </c>
      <c r="LCP50" s="19" t="s">
        <v>8439</v>
      </c>
      <c r="LCQ50" s="19" t="s">
        <v>8439</v>
      </c>
      <c r="LCR50" s="19" t="s">
        <v>8439</v>
      </c>
      <c r="LCS50" s="19" t="s">
        <v>8439</v>
      </c>
      <c r="LCT50" s="19" t="s">
        <v>8439</v>
      </c>
      <c r="LCU50" s="19" t="s">
        <v>8439</v>
      </c>
      <c r="LCV50" s="19" t="s">
        <v>8439</v>
      </c>
      <c r="LCW50" s="19" t="s">
        <v>8439</v>
      </c>
      <c r="LCX50" s="19" t="s">
        <v>8439</v>
      </c>
      <c r="LCY50" s="19" t="s">
        <v>8439</v>
      </c>
      <c r="LCZ50" s="19" t="s">
        <v>8439</v>
      </c>
      <c r="LDA50" s="19" t="s">
        <v>8439</v>
      </c>
      <c r="LDB50" s="19" t="s">
        <v>8439</v>
      </c>
      <c r="LDC50" s="19" t="s">
        <v>8439</v>
      </c>
      <c r="LDD50" s="19" t="s">
        <v>8439</v>
      </c>
      <c r="LDE50" s="19" t="s">
        <v>8439</v>
      </c>
      <c r="LDF50" s="19" t="s">
        <v>8439</v>
      </c>
      <c r="LDG50" s="19" t="s">
        <v>8439</v>
      </c>
      <c r="LDH50" s="19" t="s">
        <v>8439</v>
      </c>
      <c r="LDI50" s="19" t="s">
        <v>8439</v>
      </c>
      <c r="LDJ50" s="19" t="s">
        <v>8439</v>
      </c>
      <c r="LDK50" s="19" t="s">
        <v>8439</v>
      </c>
      <c r="LDL50" s="19" t="s">
        <v>8439</v>
      </c>
      <c r="LDM50" s="19" t="s">
        <v>8439</v>
      </c>
      <c r="LDN50" s="19" t="s">
        <v>8439</v>
      </c>
      <c r="LDO50" s="19" t="s">
        <v>8439</v>
      </c>
      <c r="LDP50" s="19" t="s">
        <v>8439</v>
      </c>
      <c r="LDQ50" s="19" t="s">
        <v>8439</v>
      </c>
      <c r="LDR50" s="19" t="s">
        <v>8439</v>
      </c>
      <c r="LDS50" s="19" t="s">
        <v>8439</v>
      </c>
      <c r="LDT50" s="19" t="s">
        <v>8439</v>
      </c>
      <c r="LDU50" s="19" t="s">
        <v>8439</v>
      </c>
      <c r="LDV50" s="19" t="s">
        <v>8439</v>
      </c>
      <c r="LDW50" s="19" t="s">
        <v>8439</v>
      </c>
      <c r="LDX50" s="19" t="s">
        <v>8439</v>
      </c>
      <c r="LDY50" s="19" t="s">
        <v>8439</v>
      </c>
      <c r="LDZ50" s="19" t="s">
        <v>8439</v>
      </c>
      <c r="LEA50" s="19" t="s">
        <v>8439</v>
      </c>
      <c r="LEB50" s="19" t="s">
        <v>8439</v>
      </c>
      <c r="LEC50" s="19" t="s">
        <v>8439</v>
      </c>
      <c r="LED50" s="19" t="s">
        <v>8439</v>
      </c>
      <c r="LEE50" s="19" t="s">
        <v>8439</v>
      </c>
      <c r="LEF50" s="19" t="s">
        <v>8439</v>
      </c>
      <c r="LEG50" s="19" t="s">
        <v>8439</v>
      </c>
      <c r="LEH50" s="19" t="s">
        <v>8439</v>
      </c>
      <c r="LEI50" s="19" t="s">
        <v>8439</v>
      </c>
      <c r="LEJ50" s="19" t="s">
        <v>8439</v>
      </c>
      <c r="LEK50" s="19" t="s">
        <v>8439</v>
      </c>
      <c r="LEL50" s="19" t="s">
        <v>8439</v>
      </c>
      <c r="LEM50" s="19" t="s">
        <v>8439</v>
      </c>
      <c r="LEN50" s="19" t="s">
        <v>8439</v>
      </c>
      <c r="LEO50" s="19" t="s">
        <v>8439</v>
      </c>
      <c r="LEP50" s="19" t="s">
        <v>8439</v>
      </c>
      <c r="LEQ50" s="19" t="s">
        <v>8439</v>
      </c>
      <c r="LER50" s="19" t="s">
        <v>8439</v>
      </c>
      <c r="LES50" s="19" t="s">
        <v>8439</v>
      </c>
      <c r="LET50" s="19" t="s">
        <v>8439</v>
      </c>
      <c r="LEU50" s="19" t="s">
        <v>8439</v>
      </c>
      <c r="LEV50" s="19" t="s">
        <v>8439</v>
      </c>
      <c r="LEW50" s="19" t="s">
        <v>8439</v>
      </c>
      <c r="LEX50" s="19" t="s">
        <v>8439</v>
      </c>
      <c r="LEY50" s="19" t="s">
        <v>8439</v>
      </c>
      <c r="LEZ50" s="19" t="s">
        <v>8439</v>
      </c>
      <c r="LFA50" s="19" t="s">
        <v>8439</v>
      </c>
      <c r="LFB50" s="19" t="s">
        <v>8439</v>
      </c>
      <c r="LFC50" s="19" t="s">
        <v>8439</v>
      </c>
      <c r="LFD50" s="19" t="s">
        <v>8439</v>
      </c>
      <c r="LFE50" s="19" t="s">
        <v>8439</v>
      </c>
      <c r="LFF50" s="19" t="s">
        <v>8439</v>
      </c>
      <c r="LFG50" s="19" t="s">
        <v>8439</v>
      </c>
      <c r="LFH50" s="19" t="s">
        <v>8439</v>
      </c>
      <c r="LFI50" s="19" t="s">
        <v>8439</v>
      </c>
      <c r="LFJ50" s="19" t="s">
        <v>8439</v>
      </c>
      <c r="LFK50" s="19" t="s">
        <v>8439</v>
      </c>
      <c r="LFL50" s="19" t="s">
        <v>8439</v>
      </c>
      <c r="LFM50" s="19" t="s">
        <v>8439</v>
      </c>
      <c r="LFN50" s="19" t="s">
        <v>8439</v>
      </c>
      <c r="LFO50" s="19" t="s">
        <v>8439</v>
      </c>
      <c r="LFP50" s="19" t="s">
        <v>8439</v>
      </c>
      <c r="LFQ50" s="19" t="s">
        <v>8439</v>
      </c>
      <c r="LFR50" s="19" t="s">
        <v>8439</v>
      </c>
      <c r="LFS50" s="19" t="s">
        <v>8439</v>
      </c>
      <c r="LFT50" s="19" t="s">
        <v>8439</v>
      </c>
      <c r="LFU50" s="19" t="s">
        <v>8439</v>
      </c>
      <c r="LFV50" s="19" t="s">
        <v>8439</v>
      </c>
      <c r="LFW50" s="19" t="s">
        <v>8439</v>
      </c>
      <c r="LFX50" s="19" t="s">
        <v>8439</v>
      </c>
      <c r="LFY50" s="19" t="s">
        <v>8439</v>
      </c>
      <c r="LFZ50" s="19" t="s">
        <v>8439</v>
      </c>
      <c r="LGA50" s="19" t="s">
        <v>8439</v>
      </c>
      <c r="LGB50" s="19" t="s">
        <v>8439</v>
      </c>
      <c r="LGC50" s="19" t="s">
        <v>8439</v>
      </c>
      <c r="LGD50" s="19" t="s">
        <v>8439</v>
      </c>
      <c r="LGE50" s="19" t="s">
        <v>8439</v>
      </c>
      <c r="LGF50" s="19" t="s">
        <v>8439</v>
      </c>
      <c r="LGG50" s="19" t="s">
        <v>8439</v>
      </c>
      <c r="LGH50" s="19" t="s">
        <v>8439</v>
      </c>
      <c r="LGI50" s="19" t="s">
        <v>8439</v>
      </c>
      <c r="LGJ50" s="19" t="s">
        <v>8439</v>
      </c>
      <c r="LGK50" s="19" t="s">
        <v>8439</v>
      </c>
      <c r="LGL50" s="19" t="s">
        <v>8439</v>
      </c>
      <c r="LGM50" s="19" t="s">
        <v>8439</v>
      </c>
      <c r="LGN50" s="19" t="s">
        <v>8439</v>
      </c>
      <c r="LGO50" s="19" t="s">
        <v>8439</v>
      </c>
      <c r="LGP50" s="19" t="s">
        <v>8439</v>
      </c>
      <c r="LGQ50" s="19" t="s">
        <v>8439</v>
      </c>
      <c r="LGR50" s="19" t="s">
        <v>8439</v>
      </c>
      <c r="LGS50" s="19" t="s">
        <v>8439</v>
      </c>
      <c r="LGT50" s="19" t="s">
        <v>8439</v>
      </c>
      <c r="LGU50" s="19" t="s">
        <v>8439</v>
      </c>
      <c r="LGV50" s="19" t="s">
        <v>8439</v>
      </c>
      <c r="LGW50" s="19" t="s">
        <v>8439</v>
      </c>
      <c r="LGX50" s="19" t="s">
        <v>8439</v>
      </c>
      <c r="LGY50" s="19" t="s">
        <v>8439</v>
      </c>
      <c r="LGZ50" s="19" t="s">
        <v>8439</v>
      </c>
      <c r="LHA50" s="19" t="s">
        <v>8439</v>
      </c>
      <c r="LHB50" s="19" t="s">
        <v>8439</v>
      </c>
      <c r="LHC50" s="19" t="s">
        <v>8439</v>
      </c>
      <c r="LHD50" s="19" t="s">
        <v>8439</v>
      </c>
      <c r="LHE50" s="19" t="s">
        <v>8439</v>
      </c>
      <c r="LHF50" s="19" t="s">
        <v>8439</v>
      </c>
      <c r="LHG50" s="19" t="s">
        <v>8439</v>
      </c>
      <c r="LHH50" s="19" t="s">
        <v>8439</v>
      </c>
      <c r="LHI50" s="19" t="s">
        <v>8439</v>
      </c>
      <c r="LHJ50" s="19" t="s">
        <v>8439</v>
      </c>
      <c r="LHK50" s="19" t="s">
        <v>8439</v>
      </c>
      <c r="LHL50" s="19" t="s">
        <v>8439</v>
      </c>
      <c r="LHM50" s="19" t="s">
        <v>8439</v>
      </c>
      <c r="LHN50" s="19" t="s">
        <v>8439</v>
      </c>
      <c r="LHO50" s="19" t="s">
        <v>8439</v>
      </c>
      <c r="LHP50" s="19" t="s">
        <v>8439</v>
      </c>
      <c r="LHQ50" s="19" t="s">
        <v>8439</v>
      </c>
      <c r="LHR50" s="19" t="s">
        <v>8439</v>
      </c>
      <c r="LHS50" s="19" t="s">
        <v>8439</v>
      </c>
      <c r="LHT50" s="19" t="s">
        <v>8439</v>
      </c>
      <c r="LHU50" s="19" t="s">
        <v>8439</v>
      </c>
      <c r="LHV50" s="19" t="s">
        <v>8439</v>
      </c>
      <c r="LHW50" s="19" t="s">
        <v>8439</v>
      </c>
      <c r="LHX50" s="19" t="s">
        <v>8439</v>
      </c>
      <c r="LHY50" s="19" t="s">
        <v>8439</v>
      </c>
      <c r="LHZ50" s="19" t="s">
        <v>8439</v>
      </c>
      <c r="LIA50" s="19" t="s">
        <v>8439</v>
      </c>
      <c r="LIB50" s="19" t="s">
        <v>8439</v>
      </c>
      <c r="LIC50" s="19" t="s">
        <v>8439</v>
      </c>
      <c r="LID50" s="19" t="s">
        <v>8439</v>
      </c>
      <c r="LIE50" s="19" t="s">
        <v>8439</v>
      </c>
      <c r="LIF50" s="19" t="s">
        <v>8439</v>
      </c>
      <c r="LIG50" s="19" t="s">
        <v>8439</v>
      </c>
      <c r="LIH50" s="19" t="s">
        <v>8439</v>
      </c>
      <c r="LII50" s="19" t="s">
        <v>8439</v>
      </c>
      <c r="LIJ50" s="19" t="s">
        <v>8439</v>
      </c>
      <c r="LIK50" s="19" t="s">
        <v>8439</v>
      </c>
      <c r="LIL50" s="19" t="s">
        <v>8439</v>
      </c>
      <c r="LIM50" s="19" t="s">
        <v>8439</v>
      </c>
      <c r="LIN50" s="19" t="s">
        <v>8439</v>
      </c>
      <c r="LIO50" s="19" t="s">
        <v>8439</v>
      </c>
      <c r="LIP50" s="19" t="s">
        <v>8439</v>
      </c>
      <c r="LIQ50" s="19" t="s">
        <v>8439</v>
      </c>
      <c r="LIR50" s="19" t="s">
        <v>8439</v>
      </c>
      <c r="LIS50" s="19" t="s">
        <v>8439</v>
      </c>
      <c r="LIT50" s="19" t="s">
        <v>8439</v>
      </c>
      <c r="LIU50" s="19" t="s">
        <v>8439</v>
      </c>
      <c r="LIV50" s="19" t="s">
        <v>8439</v>
      </c>
      <c r="LIW50" s="19" t="s">
        <v>8439</v>
      </c>
      <c r="LIX50" s="19" t="s">
        <v>8439</v>
      </c>
      <c r="LIY50" s="19" t="s">
        <v>8439</v>
      </c>
      <c r="LIZ50" s="19" t="s">
        <v>8439</v>
      </c>
      <c r="LJA50" s="19" t="s">
        <v>8439</v>
      </c>
      <c r="LJB50" s="19" t="s">
        <v>8439</v>
      </c>
      <c r="LJC50" s="19" t="s">
        <v>8439</v>
      </c>
      <c r="LJD50" s="19" t="s">
        <v>8439</v>
      </c>
      <c r="LJE50" s="19" t="s">
        <v>8439</v>
      </c>
      <c r="LJF50" s="19" t="s">
        <v>8439</v>
      </c>
      <c r="LJG50" s="19" t="s">
        <v>8439</v>
      </c>
      <c r="LJH50" s="19" t="s">
        <v>8439</v>
      </c>
      <c r="LJI50" s="19" t="s">
        <v>8439</v>
      </c>
      <c r="LJJ50" s="19" t="s">
        <v>8439</v>
      </c>
      <c r="LJK50" s="19" t="s">
        <v>8439</v>
      </c>
      <c r="LJL50" s="19" t="s">
        <v>8439</v>
      </c>
      <c r="LJM50" s="19" t="s">
        <v>8439</v>
      </c>
      <c r="LJN50" s="19" t="s">
        <v>8439</v>
      </c>
      <c r="LJO50" s="19" t="s">
        <v>8439</v>
      </c>
      <c r="LJP50" s="19" t="s">
        <v>8439</v>
      </c>
      <c r="LJQ50" s="19" t="s">
        <v>8439</v>
      </c>
      <c r="LJR50" s="19" t="s">
        <v>8439</v>
      </c>
      <c r="LJS50" s="19" t="s">
        <v>8439</v>
      </c>
      <c r="LJT50" s="19" t="s">
        <v>8439</v>
      </c>
      <c r="LJU50" s="19" t="s">
        <v>8439</v>
      </c>
      <c r="LJV50" s="19" t="s">
        <v>8439</v>
      </c>
      <c r="LJW50" s="19" t="s">
        <v>8439</v>
      </c>
      <c r="LJX50" s="19" t="s">
        <v>8439</v>
      </c>
      <c r="LJY50" s="19" t="s">
        <v>8439</v>
      </c>
      <c r="LJZ50" s="19" t="s">
        <v>8439</v>
      </c>
      <c r="LKA50" s="19" t="s">
        <v>8439</v>
      </c>
      <c r="LKB50" s="19" t="s">
        <v>8439</v>
      </c>
      <c r="LKC50" s="19" t="s">
        <v>8439</v>
      </c>
      <c r="LKD50" s="19" t="s">
        <v>8439</v>
      </c>
      <c r="LKE50" s="19" t="s">
        <v>8439</v>
      </c>
      <c r="LKF50" s="19" t="s">
        <v>8439</v>
      </c>
      <c r="LKG50" s="19" t="s">
        <v>8439</v>
      </c>
      <c r="LKH50" s="19" t="s">
        <v>8439</v>
      </c>
      <c r="LKI50" s="19" t="s">
        <v>8439</v>
      </c>
      <c r="LKJ50" s="19" t="s">
        <v>8439</v>
      </c>
      <c r="LKK50" s="19" t="s">
        <v>8439</v>
      </c>
      <c r="LKL50" s="19" t="s">
        <v>8439</v>
      </c>
      <c r="LKM50" s="19" t="s">
        <v>8439</v>
      </c>
      <c r="LKN50" s="19" t="s">
        <v>8439</v>
      </c>
      <c r="LKO50" s="19" t="s">
        <v>8439</v>
      </c>
      <c r="LKP50" s="19" t="s">
        <v>8439</v>
      </c>
      <c r="LKQ50" s="19" t="s">
        <v>8439</v>
      </c>
      <c r="LKR50" s="19" t="s">
        <v>8439</v>
      </c>
      <c r="LKS50" s="19" t="s">
        <v>8439</v>
      </c>
      <c r="LKT50" s="19" t="s">
        <v>8439</v>
      </c>
      <c r="LKU50" s="19" t="s">
        <v>8439</v>
      </c>
      <c r="LKV50" s="19" t="s">
        <v>8439</v>
      </c>
      <c r="LKW50" s="19" t="s">
        <v>8439</v>
      </c>
      <c r="LKX50" s="19" t="s">
        <v>8439</v>
      </c>
      <c r="LKY50" s="19" t="s">
        <v>8439</v>
      </c>
      <c r="LKZ50" s="19" t="s">
        <v>8439</v>
      </c>
      <c r="LLA50" s="19" t="s">
        <v>8439</v>
      </c>
      <c r="LLB50" s="19" t="s">
        <v>8439</v>
      </c>
      <c r="LLC50" s="19" t="s">
        <v>8439</v>
      </c>
      <c r="LLD50" s="19" t="s">
        <v>8439</v>
      </c>
      <c r="LLE50" s="19" t="s">
        <v>8439</v>
      </c>
      <c r="LLF50" s="19" t="s">
        <v>8439</v>
      </c>
      <c r="LLG50" s="19" t="s">
        <v>8439</v>
      </c>
      <c r="LLH50" s="19" t="s">
        <v>8439</v>
      </c>
      <c r="LLI50" s="19" t="s">
        <v>8439</v>
      </c>
      <c r="LLJ50" s="19" t="s">
        <v>8439</v>
      </c>
      <c r="LLK50" s="19" t="s">
        <v>8439</v>
      </c>
      <c r="LLL50" s="19" t="s">
        <v>8439</v>
      </c>
      <c r="LLM50" s="19" t="s">
        <v>8439</v>
      </c>
      <c r="LLN50" s="19" t="s">
        <v>8439</v>
      </c>
      <c r="LLO50" s="19" t="s">
        <v>8439</v>
      </c>
      <c r="LLP50" s="19" t="s">
        <v>8439</v>
      </c>
      <c r="LLQ50" s="19" t="s">
        <v>8439</v>
      </c>
      <c r="LLR50" s="19" t="s">
        <v>8439</v>
      </c>
      <c r="LLS50" s="19" t="s">
        <v>8439</v>
      </c>
      <c r="LLT50" s="19" t="s">
        <v>8439</v>
      </c>
      <c r="LLU50" s="19" t="s">
        <v>8439</v>
      </c>
      <c r="LLV50" s="19" t="s">
        <v>8439</v>
      </c>
      <c r="LLW50" s="19" t="s">
        <v>8439</v>
      </c>
      <c r="LLX50" s="19" t="s">
        <v>8439</v>
      </c>
      <c r="LLY50" s="19" t="s">
        <v>8439</v>
      </c>
      <c r="LLZ50" s="19" t="s">
        <v>8439</v>
      </c>
      <c r="LMA50" s="19" t="s">
        <v>8439</v>
      </c>
      <c r="LMB50" s="19" t="s">
        <v>8439</v>
      </c>
      <c r="LMC50" s="19" t="s">
        <v>8439</v>
      </c>
      <c r="LMD50" s="19" t="s">
        <v>8439</v>
      </c>
      <c r="LME50" s="19" t="s">
        <v>8439</v>
      </c>
      <c r="LMF50" s="19" t="s">
        <v>8439</v>
      </c>
      <c r="LMG50" s="19" t="s">
        <v>8439</v>
      </c>
      <c r="LMH50" s="19" t="s">
        <v>8439</v>
      </c>
      <c r="LMI50" s="19" t="s">
        <v>8439</v>
      </c>
      <c r="LMJ50" s="19" t="s">
        <v>8439</v>
      </c>
      <c r="LMK50" s="19" t="s">
        <v>8439</v>
      </c>
      <c r="LML50" s="19" t="s">
        <v>8439</v>
      </c>
      <c r="LMM50" s="19" t="s">
        <v>8439</v>
      </c>
      <c r="LMN50" s="19" t="s">
        <v>8439</v>
      </c>
      <c r="LMO50" s="19" t="s">
        <v>8439</v>
      </c>
      <c r="LMP50" s="19" t="s">
        <v>8439</v>
      </c>
      <c r="LMQ50" s="19" t="s">
        <v>8439</v>
      </c>
      <c r="LMR50" s="19" t="s">
        <v>8439</v>
      </c>
      <c r="LMS50" s="19" t="s">
        <v>8439</v>
      </c>
      <c r="LMT50" s="19" t="s">
        <v>8439</v>
      </c>
      <c r="LMU50" s="19" t="s">
        <v>8439</v>
      </c>
      <c r="LMV50" s="19" t="s">
        <v>8439</v>
      </c>
      <c r="LMW50" s="19" t="s">
        <v>8439</v>
      </c>
      <c r="LMX50" s="19" t="s">
        <v>8439</v>
      </c>
      <c r="LMY50" s="19" t="s">
        <v>8439</v>
      </c>
      <c r="LMZ50" s="19" t="s">
        <v>8439</v>
      </c>
      <c r="LNA50" s="19" t="s">
        <v>8439</v>
      </c>
      <c r="LNB50" s="19" t="s">
        <v>8439</v>
      </c>
      <c r="LNC50" s="19" t="s">
        <v>8439</v>
      </c>
      <c r="LND50" s="19" t="s">
        <v>8439</v>
      </c>
      <c r="LNE50" s="19" t="s">
        <v>8439</v>
      </c>
      <c r="LNF50" s="19" t="s">
        <v>8439</v>
      </c>
      <c r="LNG50" s="19" t="s">
        <v>8439</v>
      </c>
      <c r="LNH50" s="19" t="s">
        <v>8439</v>
      </c>
      <c r="LNI50" s="19" t="s">
        <v>8439</v>
      </c>
      <c r="LNJ50" s="19" t="s">
        <v>8439</v>
      </c>
      <c r="LNK50" s="19" t="s">
        <v>8439</v>
      </c>
      <c r="LNL50" s="19" t="s">
        <v>8439</v>
      </c>
      <c r="LNM50" s="19" t="s">
        <v>8439</v>
      </c>
      <c r="LNN50" s="19" t="s">
        <v>8439</v>
      </c>
      <c r="LNO50" s="19" t="s">
        <v>8439</v>
      </c>
      <c r="LNP50" s="19" t="s">
        <v>8439</v>
      </c>
      <c r="LNQ50" s="19" t="s">
        <v>8439</v>
      </c>
      <c r="LNR50" s="19" t="s">
        <v>8439</v>
      </c>
      <c r="LNS50" s="19" t="s">
        <v>8439</v>
      </c>
      <c r="LNT50" s="19" t="s">
        <v>8439</v>
      </c>
      <c r="LNU50" s="19" t="s">
        <v>8439</v>
      </c>
      <c r="LNV50" s="19" t="s">
        <v>8439</v>
      </c>
      <c r="LNW50" s="19" t="s">
        <v>8439</v>
      </c>
      <c r="LNX50" s="19" t="s">
        <v>8439</v>
      </c>
      <c r="LNY50" s="19" t="s">
        <v>8439</v>
      </c>
      <c r="LNZ50" s="19" t="s">
        <v>8439</v>
      </c>
      <c r="LOA50" s="19" t="s">
        <v>8439</v>
      </c>
      <c r="LOB50" s="19" t="s">
        <v>8439</v>
      </c>
      <c r="LOC50" s="19" t="s">
        <v>8439</v>
      </c>
      <c r="LOD50" s="19" t="s">
        <v>8439</v>
      </c>
      <c r="LOE50" s="19" t="s">
        <v>8439</v>
      </c>
      <c r="LOF50" s="19" t="s">
        <v>8439</v>
      </c>
      <c r="LOG50" s="19" t="s">
        <v>8439</v>
      </c>
      <c r="LOH50" s="19" t="s">
        <v>8439</v>
      </c>
      <c r="LOI50" s="19" t="s">
        <v>8439</v>
      </c>
      <c r="LOJ50" s="19" t="s">
        <v>8439</v>
      </c>
      <c r="LOK50" s="19" t="s">
        <v>8439</v>
      </c>
      <c r="LOL50" s="19" t="s">
        <v>8439</v>
      </c>
      <c r="LOM50" s="19" t="s">
        <v>8439</v>
      </c>
      <c r="LON50" s="19" t="s">
        <v>8439</v>
      </c>
      <c r="LOO50" s="19" t="s">
        <v>8439</v>
      </c>
      <c r="LOP50" s="19" t="s">
        <v>8439</v>
      </c>
      <c r="LOQ50" s="19" t="s">
        <v>8439</v>
      </c>
      <c r="LOR50" s="19" t="s">
        <v>8439</v>
      </c>
      <c r="LOS50" s="19" t="s">
        <v>8439</v>
      </c>
      <c r="LOT50" s="19" t="s">
        <v>8439</v>
      </c>
      <c r="LOU50" s="19" t="s">
        <v>8439</v>
      </c>
      <c r="LOV50" s="19" t="s">
        <v>8439</v>
      </c>
      <c r="LOW50" s="19" t="s">
        <v>8439</v>
      </c>
      <c r="LOX50" s="19" t="s">
        <v>8439</v>
      </c>
      <c r="LOY50" s="19" t="s">
        <v>8439</v>
      </c>
      <c r="LOZ50" s="19" t="s">
        <v>8439</v>
      </c>
      <c r="LPA50" s="19" t="s">
        <v>8439</v>
      </c>
      <c r="LPB50" s="19" t="s">
        <v>8439</v>
      </c>
      <c r="LPC50" s="19" t="s">
        <v>8439</v>
      </c>
      <c r="LPD50" s="19" t="s">
        <v>8439</v>
      </c>
      <c r="LPE50" s="19" t="s">
        <v>8439</v>
      </c>
      <c r="LPF50" s="19" t="s">
        <v>8439</v>
      </c>
      <c r="LPG50" s="19" t="s">
        <v>8439</v>
      </c>
      <c r="LPH50" s="19" t="s">
        <v>8439</v>
      </c>
      <c r="LPI50" s="19" t="s">
        <v>8439</v>
      </c>
      <c r="LPJ50" s="19" t="s">
        <v>8439</v>
      </c>
      <c r="LPK50" s="19" t="s">
        <v>8439</v>
      </c>
      <c r="LPL50" s="19" t="s">
        <v>8439</v>
      </c>
      <c r="LPM50" s="19" t="s">
        <v>8439</v>
      </c>
      <c r="LPN50" s="19" t="s">
        <v>8439</v>
      </c>
      <c r="LPO50" s="19" t="s">
        <v>8439</v>
      </c>
      <c r="LPP50" s="19" t="s">
        <v>8439</v>
      </c>
      <c r="LPQ50" s="19" t="s">
        <v>8439</v>
      </c>
      <c r="LPR50" s="19" t="s">
        <v>8439</v>
      </c>
      <c r="LPS50" s="19" t="s">
        <v>8439</v>
      </c>
      <c r="LPT50" s="19" t="s">
        <v>8439</v>
      </c>
      <c r="LPU50" s="19" t="s">
        <v>8439</v>
      </c>
      <c r="LPV50" s="19" t="s">
        <v>8439</v>
      </c>
      <c r="LPW50" s="19" t="s">
        <v>8439</v>
      </c>
      <c r="LPX50" s="19" t="s">
        <v>8439</v>
      </c>
      <c r="LPY50" s="19" t="s">
        <v>8439</v>
      </c>
      <c r="LPZ50" s="19" t="s">
        <v>8439</v>
      </c>
      <c r="LQA50" s="19" t="s">
        <v>8439</v>
      </c>
      <c r="LQB50" s="19" t="s">
        <v>8439</v>
      </c>
      <c r="LQC50" s="19" t="s">
        <v>8439</v>
      </c>
      <c r="LQD50" s="19" t="s">
        <v>8439</v>
      </c>
      <c r="LQE50" s="19" t="s">
        <v>8439</v>
      </c>
      <c r="LQF50" s="19" t="s">
        <v>8439</v>
      </c>
      <c r="LQG50" s="19" t="s">
        <v>8439</v>
      </c>
      <c r="LQH50" s="19" t="s">
        <v>8439</v>
      </c>
      <c r="LQI50" s="19" t="s">
        <v>8439</v>
      </c>
      <c r="LQJ50" s="19" t="s">
        <v>8439</v>
      </c>
      <c r="LQK50" s="19" t="s">
        <v>8439</v>
      </c>
      <c r="LQL50" s="19" t="s">
        <v>8439</v>
      </c>
      <c r="LQM50" s="19" t="s">
        <v>8439</v>
      </c>
      <c r="LQN50" s="19" t="s">
        <v>8439</v>
      </c>
      <c r="LQO50" s="19" t="s">
        <v>8439</v>
      </c>
      <c r="LQP50" s="19" t="s">
        <v>8439</v>
      </c>
      <c r="LQQ50" s="19" t="s">
        <v>8439</v>
      </c>
      <c r="LQR50" s="19" t="s">
        <v>8439</v>
      </c>
      <c r="LQS50" s="19" t="s">
        <v>8439</v>
      </c>
      <c r="LQT50" s="19" t="s">
        <v>8439</v>
      </c>
      <c r="LQU50" s="19" t="s">
        <v>8439</v>
      </c>
      <c r="LQV50" s="19" t="s">
        <v>8439</v>
      </c>
      <c r="LQW50" s="19" t="s">
        <v>8439</v>
      </c>
      <c r="LQX50" s="19" t="s">
        <v>8439</v>
      </c>
      <c r="LQY50" s="19" t="s">
        <v>8439</v>
      </c>
      <c r="LQZ50" s="19" t="s">
        <v>8439</v>
      </c>
      <c r="LRA50" s="19" t="s">
        <v>8439</v>
      </c>
      <c r="LRB50" s="19" t="s">
        <v>8439</v>
      </c>
      <c r="LRC50" s="19" t="s">
        <v>8439</v>
      </c>
      <c r="LRD50" s="19" t="s">
        <v>8439</v>
      </c>
      <c r="LRE50" s="19" t="s">
        <v>8439</v>
      </c>
      <c r="LRF50" s="19" t="s">
        <v>8439</v>
      </c>
      <c r="LRG50" s="19" t="s">
        <v>8439</v>
      </c>
      <c r="LRH50" s="19" t="s">
        <v>8439</v>
      </c>
      <c r="LRI50" s="19" t="s">
        <v>8439</v>
      </c>
      <c r="LRJ50" s="19" t="s">
        <v>8439</v>
      </c>
      <c r="LRK50" s="19" t="s">
        <v>8439</v>
      </c>
      <c r="LRL50" s="19" t="s">
        <v>8439</v>
      </c>
      <c r="LRM50" s="19" t="s">
        <v>8439</v>
      </c>
      <c r="LRN50" s="19" t="s">
        <v>8439</v>
      </c>
      <c r="LRO50" s="19" t="s">
        <v>8439</v>
      </c>
      <c r="LRP50" s="19" t="s">
        <v>8439</v>
      </c>
      <c r="LRQ50" s="19" t="s">
        <v>8439</v>
      </c>
      <c r="LRR50" s="19" t="s">
        <v>8439</v>
      </c>
      <c r="LRS50" s="19" t="s">
        <v>8439</v>
      </c>
      <c r="LRT50" s="19" t="s">
        <v>8439</v>
      </c>
      <c r="LRU50" s="19" t="s">
        <v>8439</v>
      </c>
      <c r="LRV50" s="19" t="s">
        <v>8439</v>
      </c>
      <c r="LRW50" s="19" t="s">
        <v>8439</v>
      </c>
      <c r="LRX50" s="19" t="s">
        <v>8439</v>
      </c>
      <c r="LRY50" s="19" t="s">
        <v>8439</v>
      </c>
      <c r="LRZ50" s="19" t="s">
        <v>8439</v>
      </c>
      <c r="LSA50" s="19" t="s">
        <v>8439</v>
      </c>
      <c r="LSB50" s="19" t="s">
        <v>8439</v>
      </c>
      <c r="LSC50" s="19" t="s">
        <v>8439</v>
      </c>
      <c r="LSD50" s="19" t="s">
        <v>8439</v>
      </c>
      <c r="LSE50" s="19" t="s">
        <v>8439</v>
      </c>
      <c r="LSF50" s="19" t="s">
        <v>8439</v>
      </c>
      <c r="LSG50" s="19" t="s">
        <v>8439</v>
      </c>
      <c r="LSH50" s="19" t="s">
        <v>8439</v>
      </c>
      <c r="LSI50" s="19" t="s">
        <v>8439</v>
      </c>
      <c r="LSJ50" s="19" t="s">
        <v>8439</v>
      </c>
      <c r="LSK50" s="19" t="s">
        <v>8439</v>
      </c>
      <c r="LSL50" s="19" t="s">
        <v>8439</v>
      </c>
      <c r="LSM50" s="19" t="s">
        <v>8439</v>
      </c>
      <c r="LSN50" s="19" t="s">
        <v>8439</v>
      </c>
      <c r="LSO50" s="19" t="s">
        <v>8439</v>
      </c>
      <c r="LSP50" s="19" t="s">
        <v>8439</v>
      </c>
      <c r="LSQ50" s="19" t="s">
        <v>8439</v>
      </c>
      <c r="LSR50" s="19" t="s">
        <v>8439</v>
      </c>
      <c r="LSS50" s="19" t="s">
        <v>8439</v>
      </c>
      <c r="LST50" s="19" t="s">
        <v>8439</v>
      </c>
      <c r="LSU50" s="19" t="s">
        <v>8439</v>
      </c>
      <c r="LSV50" s="19" t="s">
        <v>8439</v>
      </c>
      <c r="LSW50" s="19" t="s">
        <v>8439</v>
      </c>
      <c r="LSX50" s="19" t="s">
        <v>8439</v>
      </c>
      <c r="LSY50" s="19" t="s">
        <v>8439</v>
      </c>
      <c r="LSZ50" s="19" t="s">
        <v>8439</v>
      </c>
      <c r="LTA50" s="19" t="s">
        <v>8439</v>
      </c>
      <c r="LTB50" s="19" t="s">
        <v>8439</v>
      </c>
      <c r="LTC50" s="19" t="s">
        <v>8439</v>
      </c>
      <c r="LTD50" s="19" t="s">
        <v>8439</v>
      </c>
      <c r="LTE50" s="19" t="s">
        <v>8439</v>
      </c>
      <c r="LTF50" s="19" t="s">
        <v>8439</v>
      </c>
      <c r="LTG50" s="19" t="s">
        <v>8439</v>
      </c>
      <c r="LTH50" s="19" t="s">
        <v>8439</v>
      </c>
      <c r="LTI50" s="19" t="s">
        <v>8439</v>
      </c>
      <c r="LTJ50" s="19" t="s">
        <v>8439</v>
      </c>
      <c r="LTK50" s="19" t="s">
        <v>8439</v>
      </c>
      <c r="LTL50" s="19" t="s">
        <v>8439</v>
      </c>
      <c r="LTM50" s="19" t="s">
        <v>8439</v>
      </c>
      <c r="LTN50" s="19" t="s">
        <v>8439</v>
      </c>
      <c r="LTO50" s="19" t="s">
        <v>8439</v>
      </c>
      <c r="LTP50" s="19" t="s">
        <v>8439</v>
      </c>
      <c r="LTQ50" s="19" t="s">
        <v>8439</v>
      </c>
      <c r="LTR50" s="19" t="s">
        <v>8439</v>
      </c>
      <c r="LTS50" s="19" t="s">
        <v>8439</v>
      </c>
      <c r="LTT50" s="19" t="s">
        <v>8439</v>
      </c>
      <c r="LTU50" s="19" t="s">
        <v>8439</v>
      </c>
      <c r="LTV50" s="19" t="s">
        <v>8439</v>
      </c>
      <c r="LTW50" s="19" t="s">
        <v>8439</v>
      </c>
      <c r="LTX50" s="19" t="s">
        <v>8439</v>
      </c>
      <c r="LTY50" s="19" t="s">
        <v>8439</v>
      </c>
      <c r="LTZ50" s="19" t="s">
        <v>8439</v>
      </c>
      <c r="LUA50" s="19" t="s">
        <v>8439</v>
      </c>
      <c r="LUB50" s="19" t="s">
        <v>8439</v>
      </c>
      <c r="LUC50" s="19" t="s">
        <v>8439</v>
      </c>
      <c r="LUD50" s="19" t="s">
        <v>8439</v>
      </c>
      <c r="LUE50" s="19" t="s">
        <v>8439</v>
      </c>
      <c r="LUF50" s="19" t="s">
        <v>8439</v>
      </c>
      <c r="LUG50" s="19" t="s">
        <v>8439</v>
      </c>
      <c r="LUH50" s="19" t="s">
        <v>8439</v>
      </c>
      <c r="LUI50" s="19" t="s">
        <v>8439</v>
      </c>
      <c r="LUJ50" s="19" t="s">
        <v>8439</v>
      </c>
      <c r="LUK50" s="19" t="s">
        <v>8439</v>
      </c>
      <c r="LUL50" s="19" t="s">
        <v>8439</v>
      </c>
      <c r="LUM50" s="19" t="s">
        <v>8439</v>
      </c>
      <c r="LUN50" s="19" t="s">
        <v>8439</v>
      </c>
      <c r="LUO50" s="19" t="s">
        <v>8439</v>
      </c>
      <c r="LUP50" s="19" t="s">
        <v>8439</v>
      </c>
      <c r="LUQ50" s="19" t="s">
        <v>8439</v>
      </c>
      <c r="LUR50" s="19" t="s">
        <v>8439</v>
      </c>
      <c r="LUS50" s="19" t="s">
        <v>8439</v>
      </c>
      <c r="LUT50" s="19" t="s">
        <v>8439</v>
      </c>
      <c r="LUU50" s="19" t="s">
        <v>8439</v>
      </c>
      <c r="LUV50" s="19" t="s">
        <v>8439</v>
      </c>
      <c r="LUW50" s="19" t="s">
        <v>8439</v>
      </c>
      <c r="LUX50" s="19" t="s">
        <v>8439</v>
      </c>
      <c r="LUY50" s="19" t="s">
        <v>8439</v>
      </c>
      <c r="LUZ50" s="19" t="s">
        <v>8439</v>
      </c>
      <c r="LVA50" s="19" t="s">
        <v>8439</v>
      </c>
      <c r="LVB50" s="19" t="s">
        <v>8439</v>
      </c>
      <c r="LVC50" s="19" t="s">
        <v>8439</v>
      </c>
      <c r="LVD50" s="19" t="s">
        <v>8439</v>
      </c>
      <c r="LVE50" s="19" t="s">
        <v>8439</v>
      </c>
      <c r="LVF50" s="19" t="s">
        <v>8439</v>
      </c>
      <c r="LVG50" s="19" t="s">
        <v>8439</v>
      </c>
      <c r="LVH50" s="19" t="s">
        <v>8439</v>
      </c>
      <c r="LVI50" s="19" t="s">
        <v>8439</v>
      </c>
      <c r="LVJ50" s="19" t="s">
        <v>8439</v>
      </c>
      <c r="LVK50" s="19" t="s">
        <v>8439</v>
      </c>
      <c r="LVL50" s="19" t="s">
        <v>8439</v>
      </c>
      <c r="LVM50" s="19" t="s">
        <v>8439</v>
      </c>
      <c r="LVN50" s="19" t="s">
        <v>8439</v>
      </c>
      <c r="LVO50" s="19" t="s">
        <v>8439</v>
      </c>
      <c r="LVP50" s="19" t="s">
        <v>8439</v>
      </c>
      <c r="LVQ50" s="19" t="s">
        <v>8439</v>
      </c>
      <c r="LVR50" s="19" t="s">
        <v>8439</v>
      </c>
      <c r="LVS50" s="19" t="s">
        <v>8439</v>
      </c>
      <c r="LVT50" s="19" t="s">
        <v>8439</v>
      </c>
      <c r="LVU50" s="19" t="s">
        <v>8439</v>
      </c>
      <c r="LVV50" s="19" t="s">
        <v>8439</v>
      </c>
      <c r="LVW50" s="19" t="s">
        <v>8439</v>
      </c>
      <c r="LVX50" s="19" t="s">
        <v>8439</v>
      </c>
      <c r="LVY50" s="19" t="s">
        <v>8439</v>
      </c>
      <c r="LVZ50" s="19" t="s">
        <v>8439</v>
      </c>
      <c r="LWA50" s="19" t="s">
        <v>8439</v>
      </c>
      <c r="LWB50" s="19" t="s">
        <v>8439</v>
      </c>
      <c r="LWC50" s="19" t="s">
        <v>8439</v>
      </c>
      <c r="LWD50" s="19" t="s">
        <v>8439</v>
      </c>
      <c r="LWE50" s="19" t="s">
        <v>8439</v>
      </c>
      <c r="LWF50" s="19" t="s">
        <v>8439</v>
      </c>
      <c r="LWG50" s="19" t="s">
        <v>8439</v>
      </c>
      <c r="LWH50" s="19" t="s">
        <v>8439</v>
      </c>
      <c r="LWI50" s="19" t="s">
        <v>8439</v>
      </c>
      <c r="LWJ50" s="19" t="s">
        <v>8439</v>
      </c>
      <c r="LWK50" s="19" t="s">
        <v>8439</v>
      </c>
      <c r="LWL50" s="19" t="s">
        <v>8439</v>
      </c>
      <c r="LWM50" s="19" t="s">
        <v>8439</v>
      </c>
      <c r="LWN50" s="19" t="s">
        <v>8439</v>
      </c>
      <c r="LWO50" s="19" t="s">
        <v>8439</v>
      </c>
      <c r="LWP50" s="19" t="s">
        <v>8439</v>
      </c>
      <c r="LWQ50" s="19" t="s">
        <v>8439</v>
      </c>
      <c r="LWR50" s="19" t="s">
        <v>8439</v>
      </c>
      <c r="LWS50" s="19" t="s">
        <v>8439</v>
      </c>
      <c r="LWT50" s="19" t="s">
        <v>8439</v>
      </c>
      <c r="LWU50" s="19" t="s">
        <v>8439</v>
      </c>
      <c r="LWV50" s="19" t="s">
        <v>8439</v>
      </c>
      <c r="LWW50" s="19" t="s">
        <v>8439</v>
      </c>
      <c r="LWX50" s="19" t="s">
        <v>8439</v>
      </c>
      <c r="LWY50" s="19" t="s">
        <v>8439</v>
      </c>
      <c r="LWZ50" s="19" t="s">
        <v>8439</v>
      </c>
      <c r="LXA50" s="19" t="s">
        <v>8439</v>
      </c>
      <c r="LXB50" s="19" t="s">
        <v>8439</v>
      </c>
      <c r="LXC50" s="19" t="s">
        <v>8439</v>
      </c>
      <c r="LXD50" s="19" t="s">
        <v>8439</v>
      </c>
      <c r="LXE50" s="19" t="s">
        <v>8439</v>
      </c>
      <c r="LXF50" s="19" t="s">
        <v>8439</v>
      </c>
      <c r="LXG50" s="19" t="s">
        <v>8439</v>
      </c>
      <c r="LXH50" s="19" t="s">
        <v>8439</v>
      </c>
      <c r="LXI50" s="19" t="s">
        <v>8439</v>
      </c>
      <c r="LXJ50" s="19" t="s">
        <v>8439</v>
      </c>
      <c r="LXK50" s="19" t="s">
        <v>8439</v>
      </c>
      <c r="LXL50" s="19" t="s">
        <v>8439</v>
      </c>
      <c r="LXM50" s="19" t="s">
        <v>8439</v>
      </c>
      <c r="LXN50" s="19" t="s">
        <v>8439</v>
      </c>
      <c r="LXO50" s="19" t="s">
        <v>8439</v>
      </c>
      <c r="LXP50" s="19" t="s">
        <v>8439</v>
      </c>
      <c r="LXQ50" s="19" t="s">
        <v>8439</v>
      </c>
      <c r="LXR50" s="19" t="s">
        <v>8439</v>
      </c>
      <c r="LXS50" s="19" t="s">
        <v>8439</v>
      </c>
      <c r="LXT50" s="19" t="s">
        <v>8439</v>
      </c>
      <c r="LXU50" s="19" t="s">
        <v>8439</v>
      </c>
      <c r="LXV50" s="19" t="s">
        <v>8439</v>
      </c>
      <c r="LXW50" s="19" t="s">
        <v>8439</v>
      </c>
      <c r="LXX50" s="19" t="s">
        <v>8439</v>
      </c>
      <c r="LXY50" s="19" t="s">
        <v>8439</v>
      </c>
      <c r="LXZ50" s="19" t="s">
        <v>8439</v>
      </c>
      <c r="LYA50" s="19" t="s">
        <v>8439</v>
      </c>
      <c r="LYB50" s="19" t="s">
        <v>8439</v>
      </c>
      <c r="LYC50" s="19" t="s">
        <v>8439</v>
      </c>
      <c r="LYD50" s="19" t="s">
        <v>8439</v>
      </c>
      <c r="LYE50" s="19" t="s">
        <v>8439</v>
      </c>
      <c r="LYF50" s="19" t="s">
        <v>8439</v>
      </c>
      <c r="LYG50" s="19" t="s">
        <v>8439</v>
      </c>
      <c r="LYH50" s="19" t="s">
        <v>8439</v>
      </c>
      <c r="LYI50" s="19" t="s">
        <v>8439</v>
      </c>
      <c r="LYJ50" s="19" t="s">
        <v>8439</v>
      </c>
      <c r="LYK50" s="19" t="s">
        <v>8439</v>
      </c>
      <c r="LYL50" s="19" t="s">
        <v>8439</v>
      </c>
      <c r="LYM50" s="19" t="s">
        <v>8439</v>
      </c>
      <c r="LYN50" s="19" t="s">
        <v>8439</v>
      </c>
      <c r="LYO50" s="19" t="s">
        <v>8439</v>
      </c>
      <c r="LYP50" s="19" t="s">
        <v>8439</v>
      </c>
      <c r="LYQ50" s="19" t="s">
        <v>8439</v>
      </c>
      <c r="LYR50" s="19" t="s">
        <v>8439</v>
      </c>
      <c r="LYS50" s="19" t="s">
        <v>8439</v>
      </c>
      <c r="LYT50" s="19" t="s">
        <v>8439</v>
      </c>
      <c r="LYU50" s="19" t="s">
        <v>8439</v>
      </c>
      <c r="LYV50" s="19" t="s">
        <v>8439</v>
      </c>
      <c r="LYW50" s="19" t="s">
        <v>8439</v>
      </c>
      <c r="LYX50" s="19" t="s">
        <v>8439</v>
      </c>
      <c r="LYY50" s="19" t="s">
        <v>8439</v>
      </c>
      <c r="LYZ50" s="19" t="s">
        <v>8439</v>
      </c>
      <c r="LZA50" s="19" t="s">
        <v>8439</v>
      </c>
      <c r="LZB50" s="19" t="s">
        <v>8439</v>
      </c>
      <c r="LZC50" s="19" t="s">
        <v>8439</v>
      </c>
      <c r="LZD50" s="19" t="s">
        <v>8439</v>
      </c>
      <c r="LZE50" s="19" t="s">
        <v>8439</v>
      </c>
      <c r="LZF50" s="19" t="s">
        <v>8439</v>
      </c>
      <c r="LZG50" s="19" t="s">
        <v>8439</v>
      </c>
      <c r="LZH50" s="19" t="s">
        <v>8439</v>
      </c>
      <c r="LZI50" s="19" t="s">
        <v>8439</v>
      </c>
      <c r="LZJ50" s="19" t="s">
        <v>8439</v>
      </c>
      <c r="LZK50" s="19" t="s">
        <v>8439</v>
      </c>
      <c r="LZL50" s="19" t="s">
        <v>8439</v>
      </c>
      <c r="LZM50" s="19" t="s">
        <v>8439</v>
      </c>
      <c r="LZN50" s="19" t="s">
        <v>8439</v>
      </c>
      <c r="LZO50" s="19" t="s">
        <v>8439</v>
      </c>
      <c r="LZP50" s="19" t="s">
        <v>8439</v>
      </c>
      <c r="LZQ50" s="19" t="s">
        <v>8439</v>
      </c>
      <c r="LZR50" s="19" t="s">
        <v>8439</v>
      </c>
      <c r="LZS50" s="19" t="s">
        <v>8439</v>
      </c>
      <c r="LZT50" s="19" t="s">
        <v>8439</v>
      </c>
      <c r="LZU50" s="19" t="s">
        <v>8439</v>
      </c>
      <c r="LZV50" s="19" t="s">
        <v>8439</v>
      </c>
      <c r="LZW50" s="19" t="s">
        <v>8439</v>
      </c>
      <c r="LZX50" s="19" t="s">
        <v>8439</v>
      </c>
      <c r="LZY50" s="19" t="s">
        <v>8439</v>
      </c>
      <c r="LZZ50" s="19" t="s">
        <v>8439</v>
      </c>
      <c r="MAA50" s="19" t="s">
        <v>8439</v>
      </c>
      <c r="MAB50" s="19" t="s">
        <v>8439</v>
      </c>
      <c r="MAC50" s="19" t="s">
        <v>8439</v>
      </c>
      <c r="MAD50" s="19" t="s">
        <v>8439</v>
      </c>
      <c r="MAE50" s="19" t="s">
        <v>8439</v>
      </c>
      <c r="MAF50" s="19" t="s">
        <v>8439</v>
      </c>
      <c r="MAG50" s="19" t="s">
        <v>8439</v>
      </c>
      <c r="MAH50" s="19" t="s">
        <v>8439</v>
      </c>
      <c r="MAI50" s="19" t="s">
        <v>8439</v>
      </c>
      <c r="MAJ50" s="19" t="s">
        <v>8439</v>
      </c>
      <c r="MAK50" s="19" t="s">
        <v>8439</v>
      </c>
      <c r="MAL50" s="19" t="s">
        <v>8439</v>
      </c>
      <c r="MAM50" s="19" t="s">
        <v>8439</v>
      </c>
      <c r="MAN50" s="19" t="s">
        <v>8439</v>
      </c>
      <c r="MAO50" s="19" t="s">
        <v>8439</v>
      </c>
      <c r="MAP50" s="19" t="s">
        <v>8439</v>
      </c>
      <c r="MAQ50" s="19" t="s">
        <v>8439</v>
      </c>
      <c r="MAR50" s="19" t="s">
        <v>8439</v>
      </c>
      <c r="MAS50" s="19" t="s">
        <v>8439</v>
      </c>
      <c r="MAT50" s="19" t="s">
        <v>8439</v>
      </c>
      <c r="MAU50" s="19" t="s">
        <v>8439</v>
      </c>
      <c r="MAV50" s="19" t="s">
        <v>8439</v>
      </c>
      <c r="MAW50" s="19" t="s">
        <v>8439</v>
      </c>
      <c r="MAX50" s="19" t="s">
        <v>8439</v>
      </c>
      <c r="MAY50" s="19" t="s">
        <v>8439</v>
      </c>
      <c r="MAZ50" s="19" t="s">
        <v>8439</v>
      </c>
      <c r="MBA50" s="19" t="s">
        <v>8439</v>
      </c>
      <c r="MBB50" s="19" t="s">
        <v>8439</v>
      </c>
      <c r="MBC50" s="19" t="s">
        <v>8439</v>
      </c>
      <c r="MBD50" s="19" t="s">
        <v>8439</v>
      </c>
      <c r="MBE50" s="19" t="s">
        <v>8439</v>
      </c>
      <c r="MBF50" s="19" t="s">
        <v>8439</v>
      </c>
      <c r="MBG50" s="19" t="s">
        <v>8439</v>
      </c>
      <c r="MBH50" s="19" t="s">
        <v>8439</v>
      </c>
      <c r="MBI50" s="19" t="s">
        <v>8439</v>
      </c>
      <c r="MBJ50" s="19" t="s">
        <v>8439</v>
      </c>
      <c r="MBK50" s="19" t="s">
        <v>8439</v>
      </c>
      <c r="MBL50" s="19" t="s">
        <v>8439</v>
      </c>
      <c r="MBM50" s="19" t="s">
        <v>8439</v>
      </c>
      <c r="MBN50" s="19" t="s">
        <v>8439</v>
      </c>
      <c r="MBO50" s="19" t="s">
        <v>8439</v>
      </c>
      <c r="MBP50" s="19" t="s">
        <v>8439</v>
      </c>
      <c r="MBQ50" s="19" t="s">
        <v>8439</v>
      </c>
      <c r="MBR50" s="19" t="s">
        <v>8439</v>
      </c>
      <c r="MBS50" s="19" t="s">
        <v>8439</v>
      </c>
      <c r="MBT50" s="19" t="s">
        <v>8439</v>
      </c>
      <c r="MBU50" s="19" t="s">
        <v>8439</v>
      </c>
      <c r="MBV50" s="19" t="s">
        <v>8439</v>
      </c>
      <c r="MBW50" s="19" t="s">
        <v>8439</v>
      </c>
      <c r="MBX50" s="19" t="s">
        <v>8439</v>
      </c>
      <c r="MBY50" s="19" t="s">
        <v>8439</v>
      </c>
      <c r="MBZ50" s="19" t="s">
        <v>8439</v>
      </c>
      <c r="MCA50" s="19" t="s">
        <v>8439</v>
      </c>
      <c r="MCB50" s="19" t="s">
        <v>8439</v>
      </c>
      <c r="MCC50" s="19" t="s">
        <v>8439</v>
      </c>
      <c r="MCD50" s="19" t="s">
        <v>8439</v>
      </c>
      <c r="MCE50" s="19" t="s">
        <v>8439</v>
      </c>
      <c r="MCF50" s="19" t="s">
        <v>8439</v>
      </c>
      <c r="MCG50" s="19" t="s">
        <v>8439</v>
      </c>
      <c r="MCH50" s="19" t="s">
        <v>8439</v>
      </c>
      <c r="MCI50" s="19" t="s">
        <v>8439</v>
      </c>
      <c r="MCJ50" s="19" t="s">
        <v>8439</v>
      </c>
      <c r="MCK50" s="19" t="s">
        <v>8439</v>
      </c>
      <c r="MCL50" s="19" t="s">
        <v>8439</v>
      </c>
      <c r="MCM50" s="19" t="s">
        <v>8439</v>
      </c>
      <c r="MCN50" s="19" t="s">
        <v>8439</v>
      </c>
      <c r="MCO50" s="19" t="s">
        <v>8439</v>
      </c>
      <c r="MCP50" s="19" t="s">
        <v>8439</v>
      </c>
      <c r="MCQ50" s="19" t="s">
        <v>8439</v>
      </c>
      <c r="MCR50" s="19" t="s">
        <v>8439</v>
      </c>
      <c r="MCS50" s="19" t="s">
        <v>8439</v>
      </c>
      <c r="MCT50" s="19" t="s">
        <v>8439</v>
      </c>
      <c r="MCU50" s="19" t="s">
        <v>8439</v>
      </c>
      <c r="MCV50" s="19" t="s">
        <v>8439</v>
      </c>
      <c r="MCW50" s="19" t="s">
        <v>8439</v>
      </c>
      <c r="MCX50" s="19" t="s">
        <v>8439</v>
      </c>
      <c r="MCY50" s="19" t="s">
        <v>8439</v>
      </c>
      <c r="MCZ50" s="19" t="s">
        <v>8439</v>
      </c>
      <c r="MDA50" s="19" t="s">
        <v>8439</v>
      </c>
      <c r="MDB50" s="19" t="s">
        <v>8439</v>
      </c>
      <c r="MDC50" s="19" t="s">
        <v>8439</v>
      </c>
      <c r="MDD50" s="19" t="s">
        <v>8439</v>
      </c>
      <c r="MDE50" s="19" t="s">
        <v>8439</v>
      </c>
      <c r="MDF50" s="19" t="s">
        <v>8439</v>
      </c>
      <c r="MDG50" s="19" t="s">
        <v>8439</v>
      </c>
      <c r="MDH50" s="19" t="s">
        <v>8439</v>
      </c>
      <c r="MDI50" s="19" t="s">
        <v>8439</v>
      </c>
      <c r="MDJ50" s="19" t="s">
        <v>8439</v>
      </c>
      <c r="MDK50" s="19" t="s">
        <v>8439</v>
      </c>
      <c r="MDL50" s="19" t="s">
        <v>8439</v>
      </c>
      <c r="MDM50" s="19" t="s">
        <v>8439</v>
      </c>
      <c r="MDN50" s="19" t="s">
        <v>8439</v>
      </c>
      <c r="MDO50" s="19" t="s">
        <v>8439</v>
      </c>
      <c r="MDP50" s="19" t="s">
        <v>8439</v>
      </c>
      <c r="MDQ50" s="19" t="s">
        <v>8439</v>
      </c>
      <c r="MDR50" s="19" t="s">
        <v>8439</v>
      </c>
      <c r="MDS50" s="19" t="s">
        <v>8439</v>
      </c>
      <c r="MDT50" s="19" t="s">
        <v>8439</v>
      </c>
      <c r="MDU50" s="19" t="s">
        <v>8439</v>
      </c>
      <c r="MDV50" s="19" t="s">
        <v>8439</v>
      </c>
      <c r="MDW50" s="19" t="s">
        <v>8439</v>
      </c>
      <c r="MDX50" s="19" t="s">
        <v>8439</v>
      </c>
      <c r="MDY50" s="19" t="s">
        <v>8439</v>
      </c>
      <c r="MDZ50" s="19" t="s">
        <v>8439</v>
      </c>
      <c r="MEA50" s="19" t="s">
        <v>8439</v>
      </c>
      <c r="MEB50" s="19" t="s">
        <v>8439</v>
      </c>
      <c r="MEC50" s="19" t="s">
        <v>8439</v>
      </c>
      <c r="MED50" s="19" t="s">
        <v>8439</v>
      </c>
      <c r="MEE50" s="19" t="s">
        <v>8439</v>
      </c>
      <c r="MEF50" s="19" t="s">
        <v>8439</v>
      </c>
      <c r="MEG50" s="19" t="s">
        <v>8439</v>
      </c>
      <c r="MEH50" s="19" t="s">
        <v>8439</v>
      </c>
      <c r="MEI50" s="19" t="s">
        <v>8439</v>
      </c>
      <c r="MEJ50" s="19" t="s">
        <v>8439</v>
      </c>
      <c r="MEK50" s="19" t="s">
        <v>8439</v>
      </c>
      <c r="MEL50" s="19" t="s">
        <v>8439</v>
      </c>
      <c r="MEM50" s="19" t="s">
        <v>8439</v>
      </c>
      <c r="MEN50" s="19" t="s">
        <v>8439</v>
      </c>
      <c r="MEO50" s="19" t="s">
        <v>8439</v>
      </c>
      <c r="MEP50" s="19" t="s">
        <v>8439</v>
      </c>
      <c r="MEQ50" s="19" t="s">
        <v>8439</v>
      </c>
      <c r="MER50" s="19" t="s">
        <v>8439</v>
      </c>
      <c r="MES50" s="19" t="s">
        <v>8439</v>
      </c>
      <c r="MET50" s="19" t="s">
        <v>8439</v>
      </c>
      <c r="MEU50" s="19" t="s">
        <v>8439</v>
      </c>
      <c r="MEV50" s="19" t="s">
        <v>8439</v>
      </c>
      <c r="MEW50" s="19" t="s">
        <v>8439</v>
      </c>
      <c r="MEX50" s="19" t="s">
        <v>8439</v>
      </c>
      <c r="MEY50" s="19" t="s">
        <v>8439</v>
      </c>
      <c r="MEZ50" s="19" t="s">
        <v>8439</v>
      </c>
      <c r="MFA50" s="19" t="s">
        <v>8439</v>
      </c>
      <c r="MFB50" s="19" t="s">
        <v>8439</v>
      </c>
      <c r="MFC50" s="19" t="s">
        <v>8439</v>
      </c>
      <c r="MFD50" s="19" t="s">
        <v>8439</v>
      </c>
      <c r="MFE50" s="19" t="s">
        <v>8439</v>
      </c>
      <c r="MFF50" s="19" t="s">
        <v>8439</v>
      </c>
      <c r="MFG50" s="19" t="s">
        <v>8439</v>
      </c>
      <c r="MFH50" s="19" t="s">
        <v>8439</v>
      </c>
      <c r="MFI50" s="19" t="s">
        <v>8439</v>
      </c>
      <c r="MFJ50" s="19" t="s">
        <v>8439</v>
      </c>
      <c r="MFK50" s="19" t="s">
        <v>8439</v>
      </c>
      <c r="MFL50" s="19" t="s">
        <v>8439</v>
      </c>
      <c r="MFM50" s="19" t="s">
        <v>8439</v>
      </c>
      <c r="MFN50" s="19" t="s">
        <v>8439</v>
      </c>
      <c r="MFO50" s="19" t="s">
        <v>8439</v>
      </c>
      <c r="MFP50" s="19" t="s">
        <v>8439</v>
      </c>
      <c r="MFQ50" s="19" t="s">
        <v>8439</v>
      </c>
      <c r="MFR50" s="19" t="s">
        <v>8439</v>
      </c>
      <c r="MFS50" s="19" t="s">
        <v>8439</v>
      </c>
      <c r="MFT50" s="19" t="s">
        <v>8439</v>
      </c>
      <c r="MFU50" s="19" t="s">
        <v>8439</v>
      </c>
      <c r="MFV50" s="19" t="s">
        <v>8439</v>
      </c>
      <c r="MFW50" s="19" t="s">
        <v>8439</v>
      </c>
      <c r="MFX50" s="19" t="s">
        <v>8439</v>
      </c>
      <c r="MFY50" s="19" t="s">
        <v>8439</v>
      </c>
      <c r="MFZ50" s="19" t="s">
        <v>8439</v>
      </c>
      <c r="MGA50" s="19" t="s">
        <v>8439</v>
      </c>
      <c r="MGB50" s="19" t="s">
        <v>8439</v>
      </c>
      <c r="MGC50" s="19" t="s">
        <v>8439</v>
      </c>
      <c r="MGD50" s="19" t="s">
        <v>8439</v>
      </c>
      <c r="MGE50" s="19" t="s">
        <v>8439</v>
      </c>
      <c r="MGF50" s="19" t="s">
        <v>8439</v>
      </c>
      <c r="MGG50" s="19" t="s">
        <v>8439</v>
      </c>
      <c r="MGH50" s="19" t="s">
        <v>8439</v>
      </c>
      <c r="MGI50" s="19" t="s">
        <v>8439</v>
      </c>
      <c r="MGJ50" s="19" t="s">
        <v>8439</v>
      </c>
      <c r="MGK50" s="19" t="s">
        <v>8439</v>
      </c>
      <c r="MGL50" s="19" t="s">
        <v>8439</v>
      </c>
      <c r="MGM50" s="19" t="s">
        <v>8439</v>
      </c>
      <c r="MGN50" s="19" t="s">
        <v>8439</v>
      </c>
      <c r="MGO50" s="19" t="s">
        <v>8439</v>
      </c>
      <c r="MGP50" s="19" t="s">
        <v>8439</v>
      </c>
      <c r="MGQ50" s="19" t="s">
        <v>8439</v>
      </c>
      <c r="MGR50" s="19" t="s">
        <v>8439</v>
      </c>
      <c r="MGS50" s="19" t="s">
        <v>8439</v>
      </c>
      <c r="MGT50" s="19" t="s">
        <v>8439</v>
      </c>
      <c r="MGU50" s="19" t="s">
        <v>8439</v>
      </c>
      <c r="MGV50" s="19" t="s">
        <v>8439</v>
      </c>
      <c r="MGW50" s="19" t="s">
        <v>8439</v>
      </c>
      <c r="MGX50" s="19" t="s">
        <v>8439</v>
      </c>
      <c r="MGY50" s="19" t="s">
        <v>8439</v>
      </c>
      <c r="MGZ50" s="19" t="s">
        <v>8439</v>
      </c>
      <c r="MHA50" s="19" t="s">
        <v>8439</v>
      </c>
      <c r="MHB50" s="19" t="s">
        <v>8439</v>
      </c>
      <c r="MHC50" s="19" t="s">
        <v>8439</v>
      </c>
      <c r="MHD50" s="19" t="s">
        <v>8439</v>
      </c>
      <c r="MHE50" s="19" t="s">
        <v>8439</v>
      </c>
      <c r="MHF50" s="19" t="s">
        <v>8439</v>
      </c>
      <c r="MHG50" s="19" t="s">
        <v>8439</v>
      </c>
      <c r="MHH50" s="19" t="s">
        <v>8439</v>
      </c>
      <c r="MHI50" s="19" t="s">
        <v>8439</v>
      </c>
      <c r="MHJ50" s="19" t="s">
        <v>8439</v>
      </c>
      <c r="MHK50" s="19" t="s">
        <v>8439</v>
      </c>
      <c r="MHL50" s="19" t="s">
        <v>8439</v>
      </c>
      <c r="MHM50" s="19" t="s">
        <v>8439</v>
      </c>
      <c r="MHN50" s="19" t="s">
        <v>8439</v>
      </c>
      <c r="MHO50" s="19" t="s">
        <v>8439</v>
      </c>
      <c r="MHP50" s="19" t="s">
        <v>8439</v>
      </c>
      <c r="MHQ50" s="19" t="s">
        <v>8439</v>
      </c>
      <c r="MHR50" s="19" t="s">
        <v>8439</v>
      </c>
      <c r="MHS50" s="19" t="s">
        <v>8439</v>
      </c>
      <c r="MHT50" s="19" t="s">
        <v>8439</v>
      </c>
      <c r="MHU50" s="19" t="s">
        <v>8439</v>
      </c>
      <c r="MHV50" s="19" t="s">
        <v>8439</v>
      </c>
      <c r="MHW50" s="19" t="s">
        <v>8439</v>
      </c>
      <c r="MHX50" s="19" t="s">
        <v>8439</v>
      </c>
      <c r="MHY50" s="19" t="s">
        <v>8439</v>
      </c>
      <c r="MHZ50" s="19" t="s">
        <v>8439</v>
      </c>
      <c r="MIA50" s="19" t="s">
        <v>8439</v>
      </c>
      <c r="MIB50" s="19" t="s">
        <v>8439</v>
      </c>
      <c r="MIC50" s="19" t="s">
        <v>8439</v>
      </c>
      <c r="MID50" s="19" t="s">
        <v>8439</v>
      </c>
      <c r="MIE50" s="19" t="s">
        <v>8439</v>
      </c>
      <c r="MIF50" s="19" t="s">
        <v>8439</v>
      </c>
      <c r="MIG50" s="19" t="s">
        <v>8439</v>
      </c>
      <c r="MIH50" s="19" t="s">
        <v>8439</v>
      </c>
      <c r="MII50" s="19" t="s">
        <v>8439</v>
      </c>
      <c r="MIJ50" s="19" t="s">
        <v>8439</v>
      </c>
      <c r="MIK50" s="19" t="s">
        <v>8439</v>
      </c>
      <c r="MIL50" s="19" t="s">
        <v>8439</v>
      </c>
      <c r="MIM50" s="19" t="s">
        <v>8439</v>
      </c>
      <c r="MIN50" s="19" t="s">
        <v>8439</v>
      </c>
      <c r="MIO50" s="19" t="s">
        <v>8439</v>
      </c>
      <c r="MIP50" s="19" t="s">
        <v>8439</v>
      </c>
      <c r="MIQ50" s="19" t="s">
        <v>8439</v>
      </c>
      <c r="MIR50" s="19" t="s">
        <v>8439</v>
      </c>
      <c r="MIS50" s="19" t="s">
        <v>8439</v>
      </c>
      <c r="MIT50" s="19" t="s">
        <v>8439</v>
      </c>
      <c r="MIU50" s="19" t="s">
        <v>8439</v>
      </c>
      <c r="MIV50" s="19" t="s">
        <v>8439</v>
      </c>
      <c r="MIW50" s="19" t="s">
        <v>8439</v>
      </c>
      <c r="MIX50" s="19" t="s">
        <v>8439</v>
      </c>
      <c r="MIY50" s="19" t="s">
        <v>8439</v>
      </c>
      <c r="MIZ50" s="19" t="s">
        <v>8439</v>
      </c>
      <c r="MJA50" s="19" t="s">
        <v>8439</v>
      </c>
      <c r="MJB50" s="19" t="s">
        <v>8439</v>
      </c>
      <c r="MJC50" s="19" t="s">
        <v>8439</v>
      </c>
      <c r="MJD50" s="19" t="s">
        <v>8439</v>
      </c>
      <c r="MJE50" s="19" t="s">
        <v>8439</v>
      </c>
      <c r="MJF50" s="19" t="s">
        <v>8439</v>
      </c>
      <c r="MJG50" s="19" t="s">
        <v>8439</v>
      </c>
      <c r="MJH50" s="19" t="s">
        <v>8439</v>
      </c>
      <c r="MJI50" s="19" t="s">
        <v>8439</v>
      </c>
      <c r="MJJ50" s="19" t="s">
        <v>8439</v>
      </c>
      <c r="MJK50" s="19" t="s">
        <v>8439</v>
      </c>
      <c r="MJL50" s="19" t="s">
        <v>8439</v>
      </c>
      <c r="MJM50" s="19" t="s">
        <v>8439</v>
      </c>
      <c r="MJN50" s="19" t="s">
        <v>8439</v>
      </c>
      <c r="MJO50" s="19" t="s">
        <v>8439</v>
      </c>
      <c r="MJP50" s="19" t="s">
        <v>8439</v>
      </c>
      <c r="MJQ50" s="19" t="s">
        <v>8439</v>
      </c>
      <c r="MJR50" s="19" t="s">
        <v>8439</v>
      </c>
      <c r="MJS50" s="19" t="s">
        <v>8439</v>
      </c>
      <c r="MJT50" s="19" t="s">
        <v>8439</v>
      </c>
      <c r="MJU50" s="19" t="s">
        <v>8439</v>
      </c>
      <c r="MJV50" s="19" t="s">
        <v>8439</v>
      </c>
      <c r="MJW50" s="19" t="s">
        <v>8439</v>
      </c>
      <c r="MJX50" s="19" t="s">
        <v>8439</v>
      </c>
      <c r="MJY50" s="19" t="s">
        <v>8439</v>
      </c>
      <c r="MJZ50" s="19" t="s">
        <v>8439</v>
      </c>
      <c r="MKA50" s="19" t="s">
        <v>8439</v>
      </c>
      <c r="MKB50" s="19" t="s">
        <v>8439</v>
      </c>
      <c r="MKC50" s="19" t="s">
        <v>8439</v>
      </c>
      <c r="MKD50" s="19" t="s">
        <v>8439</v>
      </c>
      <c r="MKE50" s="19" t="s">
        <v>8439</v>
      </c>
      <c r="MKF50" s="19" t="s">
        <v>8439</v>
      </c>
      <c r="MKG50" s="19" t="s">
        <v>8439</v>
      </c>
      <c r="MKH50" s="19" t="s">
        <v>8439</v>
      </c>
      <c r="MKI50" s="19" t="s">
        <v>8439</v>
      </c>
      <c r="MKJ50" s="19" t="s">
        <v>8439</v>
      </c>
      <c r="MKK50" s="19" t="s">
        <v>8439</v>
      </c>
      <c r="MKL50" s="19" t="s">
        <v>8439</v>
      </c>
      <c r="MKM50" s="19" t="s">
        <v>8439</v>
      </c>
      <c r="MKN50" s="19" t="s">
        <v>8439</v>
      </c>
      <c r="MKO50" s="19" t="s">
        <v>8439</v>
      </c>
      <c r="MKP50" s="19" t="s">
        <v>8439</v>
      </c>
      <c r="MKQ50" s="19" t="s">
        <v>8439</v>
      </c>
      <c r="MKR50" s="19" t="s">
        <v>8439</v>
      </c>
      <c r="MKS50" s="19" t="s">
        <v>8439</v>
      </c>
      <c r="MKT50" s="19" t="s">
        <v>8439</v>
      </c>
      <c r="MKU50" s="19" t="s">
        <v>8439</v>
      </c>
      <c r="MKV50" s="19" t="s">
        <v>8439</v>
      </c>
      <c r="MKW50" s="19" t="s">
        <v>8439</v>
      </c>
      <c r="MKX50" s="19" t="s">
        <v>8439</v>
      </c>
      <c r="MKY50" s="19" t="s">
        <v>8439</v>
      </c>
      <c r="MKZ50" s="19" t="s">
        <v>8439</v>
      </c>
      <c r="MLA50" s="19" t="s">
        <v>8439</v>
      </c>
      <c r="MLB50" s="19" t="s">
        <v>8439</v>
      </c>
      <c r="MLC50" s="19" t="s">
        <v>8439</v>
      </c>
      <c r="MLD50" s="19" t="s">
        <v>8439</v>
      </c>
      <c r="MLE50" s="19" t="s">
        <v>8439</v>
      </c>
      <c r="MLF50" s="19" t="s">
        <v>8439</v>
      </c>
      <c r="MLG50" s="19" t="s">
        <v>8439</v>
      </c>
      <c r="MLH50" s="19" t="s">
        <v>8439</v>
      </c>
      <c r="MLI50" s="19" t="s">
        <v>8439</v>
      </c>
      <c r="MLJ50" s="19" t="s">
        <v>8439</v>
      </c>
      <c r="MLK50" s="19" t="s">
        <v>8439</v>
      </c>
      <c r="MLL50" s="19" t="s">
        <v>8439</v>
      </c>
      <c r="MLM50" s="19" t="s">
        <v>8439</v>
      </c>
      <c r="MLN50" s="19" t="s">
        <v>8439</v>
      </c>
      <c r="MLO50" s="19" t="s">
        <v>8439</v>
      </c>
      <c r="MLP50" s="19" t="s">
        <v>8439</v>
      </c>
      <c r="MLQ50" s="19" t="s">
        <v>8439</v>
      </c>
      <c r="MLR50" s="19" t="s">
        <v>8439</v>
      </c>
      <c r="MLS50" s="19" t="s">
        <v>8439</v>
      </c>
      <c r="MLT50" s="19" t="s">
        <v>8439</v>
      </c>
      <c r="MLU50" s="19" t="s">
        <v>8439</v>
      </c>
      <c r="MLV50" s="19" t="s">
        <v>8439</v>
      </c>
      <c r="MLW50" s="19" t="s">
        <v>8439</v>
      </c>
      <c r="MLX50" s="19" t="s">
        <v>8439</v>
      </c>
      <c r="MLY50" s="19" t="s">
        <v>8439</v>
      </c>
      <c r="MLZ50" s="19" t="s">
        <v>8439</v>
      </c>
      <c r="MMA50" s="19" t="s">
        <v>8439</v>
      </c>
      <c r="MMB50" s="19" t="s">
        <v>8439</v>
      </c>
      <c r="MMC50" s="19" t="s">
        <v>8439</v>
      </c>
      <c r="MMD50" s="19" t="s">
        <v>8439</v>
      </c>
      <c r="MME50" s="19" t="s">
        <v>8439</v>
      </c>
      <c r="MMF50" s="19" t="s">
        <v>8439</v>
      </c>
      <c r="MMG50" s="19" t="s">
        <v>8439</v>
      </c>
      <c r="MMH50" s="19" t="s">
        <v>8439</v>
      </c>
      <c r="MMI50" s="19" t="s">
        <v>8439</v>
      </c>
      <c r="MMJ50" s="19" t="s">
        <v>8439</v>
      </c>
      <c r="MMK50" s="19" t="s">
        <v>8439</v>
      </c>
      <c r="MML50" s="19" t="s">
        <v>8439</v>
      </c>
      <c r="MMM50" s="19" t="s">
        <v>8439</v>
      </c>
      <c r="MMN50" s="19" t="s">
        <v>8439</v>
      </c>
      <c r="MMO50" s="19" t="s">
        <v>8439</v>
      </c>
      <c r="MMP50" s="19" t="s">
        <v>8439</v>
      </c>
      <c r="MMQ50" s="19" t="s">
        <v>8439</v>
      </c>
      <c r="MMR50" s="19" t="s">
        <v>8439</v>
      </c>
      <c r="MMS50" s="19" t="s">
        <v>8439</v>
      </c>
      <c r="MMT50" s="19" t="s">
        <v>8439</v>
      </c>
      <c r="MMU50" s="19" t="s">
        <v>8439</v>
      </c>
      <c r="MMV50" s="19" t="s">
        <v>8439</v>
      </c>
      <c r="MMW50" s="19" t="s">
        <v>8439</v>
      </c>
      <c r="MMX50" s="19" t="s">
        <v>8439</v>
      </c>
      <c r="MMY50" s="19" t="s">
        <v>8439</v>
      </c>
      <c r="MMZ50" s="19" t="s">
        <v>8439</v>
      </c>
      <c r="MNA50" s="19" t="s">
        <v>8439</v>
      </c>
      <c r="MNB50" s="19" t="s">
        <v>8439</v>
      </c>
      <c r="MNC50" s="19" t="s">
        <v>8439</v>
      </c>
      <c r="MND50" s="19" t="s">
        <v>8439</v>
      </c>
      <c r="MNE50" s="19" t="s">
        <v>8439</v>
      </c>
      <c r="MNF50" s="19" t="s">
        <v>8439</v>
      </c>
      <c r="MNG50" s="19" t="s">
        <v>8439</v>
      </c>
      <c r="MNH50" s="19" t="s">
        <v>8439</v>
      </c>
      <c r="MNI50" s="19" t="s">
        <v>8439</v>
      </c>
      <c r="MNJ50" s="19" t="s">
        <v>8439</v>
      </c>
      <c r="MNK50" s="19" t="s">
        <v>8439</v>
      </c>
      <c r="MNL50" s="19" t="s">
        <v>8439</v>
      </c>
      <c r="MNM50" s="19" t="s">
        <v>8439</v>
      </c>
      <c r="MNN50" s="19" t="s">
        <v>8439</v>
      </c>
      <c r="MNO50" s="19" t="s">
        <v>8439</v>
      </c>
      <c r="MNP50" s="19" t="s">
        <v>8439</v>
      </c>
      <c r="MNQ50" s="19" t="s">
        <v>8439</v>
      </c>
      <c r="MNR50" s="19" t="s">
        <v>8439</v>
      </c>
      <c r="MNS50" s="19" t="s">
        <v>8439</v>
      </c>
      <c r="MNT50" s="19" t="s">
        <v>8439</v>
      </c>
      <c r="MNU50" s="19" t="s">
        <v>8439</v>
      </c>
      <c r="MNV50" s="19" t="s">
        <v>8439</v>
      </c>
      <c r="MNW50" s="19" t="s">
        <v>8439</v>
      </c>
      <c r="MNX50" s="19" t="s">
        <v>8439</v>
      </c>
      <c r="MNY50" s="19" t="s">
        <v>8439</v>
      </c>
      <c r="MNZ50" s="19" t="s">
        <v>8439</v>
      </c>
      <c r="MOA50" s="19" t="s">
        <v>8439</v>
      </c>
      <c r="MOB50" s="19" t="s">
        <v>8439</v>
      </c>
      <c r="MOC50" s="19" t="s">
        <v>8439</v>
      </c>
      <c r="MOD50" s="19" t="s">
        <v>8439</v>
      </c>
      <c r="MOE50" s="19" t="s">
        <v>8439</v>
      </c>
      <c r="MOF50" s="19" t="s">
        <v>8439</v>
      </c>
      <c r="MOG50" s="19" t="s">
        <v>8439</v>
      </c>
      <c r="MOH50" s="19" t="s">
        <v>8439</v>
      </c>
      <c r="MOI50" s="19" t="s">
        <v>8439</v>
      </c>
      <c r="MOJ50" s="19" t="s">
        <v>8439</v>
      </c>
      <c r="MOK50" s="19" t="s">
        <v>8439</v>
      </c>
      <c r="MOL50" s="19" t="s">
        <v>8439</v>
      </c>
      <c r="MOM50" s="19" t="s">
        <v>8439</v>
      </c>
      <c r="MON50" s="19" t="s">
        <v>8439</v>
      </c>
      <c r="MOO50" s="19" t="s">
        <v>8439</v>
      </c>
      <c r="MOP50" s="19" t="s">
        <v>8439</v>
      </c>
      <c r="MOQ50" s="19" t="s">
        <v>8439</v>
      </c>
      <c r="MOR50" s="19" t="s">
        <v>8439</v>
      </c>
      <c r="MOS50" s="19" t="s">
        <v>8439</v>
      </c>
      <c r="MOT50" s="19" t="s">
        <v>8439</v>
      </c>
      <c r="MOU50" s="19" t="s">
        <v>8439</v>
      </c>
      <c r="MOV50" s="19" t="s">
        <v>8439</v>
      </c>
      <c r="MOW50" s="19" t="s">
        <v>8439</v>
      </c>
      <c r="MOX50" s="19" t="s">
        <v>8439</v>
      </c>
      <c r="MOY50" s="19" t="s">
        <v>8439</v>
      </c>
      <c r="MOZ50" s="19" t="s">
        <v>8439</v>
      </c>
      <c r="MPA50" s="19" t="s">
        <v>8439</v>
      </c>
      <c r="MPB50" s="19" t="s">
        <v>8439</v>
      </c>
      <c r="MPC50" s="19" t="s">
        <v>8439</v>
      </c>
      <c r="MPD50" s="19" t="s">
        <v>8439</v>
      </c>
      <c r="MPE50" s="19" t="s">
        <v>8439</v>
      </c>
      <c r="MPF50" s="19" t="s">
        <v>8439</v>
      </c>
      <c r="MPG50" s="19" t="s">
        <v>8439</v>
      </c>
      <c r="MPH50" s="19" t="s">
        <v>8439</v>
      </c>
      <c r="MPI50" s="19" t="s">
        <v>8439</v>
      </c>
      <c r="MPJ50" s="19" t="s">
        <v>8439</v>
      </c>
      <c r="MPK50" s="19" t="s">
        <v>8439</v>
      </c>
      <c r="MPL50" s="19" t="s">
        <v>8439</v>
      </c>
      <c r="MPM50" s="19" t="s">
        <v>8439</v>
      </c>
      <c r="MPN50" s="19" t="s">
        <v>8439</v>
      </c>
      <c r="MPO50" s="19" t="s">
        <v>8439</v>
      </c>
      <c r="MPP50" s="19" t="s">
        <v>8439</v>
      </c>
      <c r="MPQ50" s="19" t="s">
        <v>8439</v>
      </c>
      <c r="MPR50" s="19" t="s">
        <v>8439</v>
      </c>
      <c r="MPS50" s="19" t="s">
        <v>8439</v>
      </c>
      <c r="MPT50" s="19" t="s">
        <v>8439</v>
      </c>
      <c r="MPU50" s="19" t="s">
        <v>8439</v>
      </c>
      <c r="MPV50" s="19" t="s">
        <v>8439</v>
      </c>
      <c r="MPW50" s="19" t="s">
        <v>8439</v>
      </c>
      <c r="MPX50" s="19" t="s">
        <v>8439</v>
      </c>
      <c r="MPY50" s="19" t="s">
        <v>8439</v>
      </c>
      <c r="MPZ50" s="19" t="s">
        <v>8439</v>
      </c>
      <c r="MQA50" s="19" t="s">
        <v>8439</v>
      </c>
      <c r="MQB50" s="19" t="s">
        <v>8439</v>
      </c>
      <c r="MQC50" s="19" t="s">
        <v>8439</v>
      </c>
      <c r="MQD50" s="19" t="s">
        <v>8439</v>
      </c>
      <c r="MQE50" s="19" t="s">
        <v>8439</v>
      </c>
      <c r="MQF50" s="19" t="s">
        <v>8439</v>
      </c>
      <c r="MQG50" s="19" t="s">
        <v>8439</v>
      </c>
      <c r="MQH50" s="19" t="s">
        <v>8439</v>
      </c>
      <c r="MQI50" s="19" t="s">
        <v>8439</v>
      </c>
      <c r="MQJ50" s="19" t="s">
        <v>8439</v>
      </c>
      <c r="MQK50" s="19" t="s">
        <v>8439</v>
      </c>
      <c r="MQL50" s="19" t="s">
        <v>8439</v>
      </c>
      <c r="MQM50" s="19" t="s">
        <v>8439</v>
      </c>
      <c r="MQN50" s="19" t="s">
        <v>8439</v>
      </c>
      <c r="MQO50" s="19" t="s">
        <v>8439</v>
      </c>
      <c r="MQP50" s="19" t="s">
        <v>8439</v>
      </c>
      <c r="MQQ50" s="19" t="s">
        <v>8439</v>
      </c>
      <c r="MQR50" s="19" t="s">
        <v>8439</v>
      </c>
      <c r="MQS50" s="19" t="s">
        <v>8439</v>
      </c>
      <c r="MQT50" s="19" t="s">
        <v>8439</v>
      </c>
      <c r="MQU50" s="19" t="s">
        <v>8439</v>
      </c>
      <c r="MQV50" s="19" t="s">
        <v>8439</v>
      </c>
      <c r="MQW50" s="19" t="s">
        <v>8439</v>
      </c>
      <c r="MQX50" s="19" t="s">
        <v>8439</v>
      </c>
      <c r="MQY50" s="19" t="s">
        <v>8439</v>
      </c>
      <c r="MQZ50" s="19" t="s">
        <v>8439</v>
      </c>
      <c r="MRA50" s="19" t="s">
        <v>8439</v>
      </c>
      <c r="MRB50" s="19" t="s">
        <v>8439</v>
      </c>
      <c r="MRC50" s="19" t="s">
        <v>8439</v>
      </c>
      <c r="MRD50" s="19" t="s">
        <v>8439</v>
      </c>
      <c r="MRE50" s="19" t="s">
        <v>8439</v>
      </c>
      <c r="MRF50" s="19" t="s">
        <v>8439</v>
      </c>
      <c r="MRG50" s="19" t="s">
        <v>8439</v>
      </c>
      <c r="MRH50" s="19" t="s">
        <v>8439</v>
      </c>
      <c r="MRI50" s="19" t="s">
        <v>8439</v>
      </c>
      <c r="MRJ50" s="19" t="s">
        <v>8439</v>
      </c>
      <c r="MRK50" s="19" t="s">
        <v>8439</v>
      </c>
      <c r="MRL50" s="19" t="s">
        <v>8439</v>
      </c>
      <c r="MRM50" s="19" t="s">
        <v>8439</v>
      </c>
      <c r="MRN50" s="19" t="s">
        <v>8439</v>
      </c>
      <c r="MRO50" s="19" t="s">
        <v>8439</v>
      </c>
      <c r="MRP50" s="19" t="s">
        <v>8439</v>
      </c>
      <c r="MRQ50" s="19" t="s">
        <v>8439</v>
      </c>
      <c r="MRR50" s="19" t="s">
        <v>8439</v>
      </c>
      <c r="MRS50" s="19" t="s">
        <v>8439</v>
      </c>
      <c r="MRT50" s="19" t="s">
        <v>8439</v>
      </c>
      <c r="MRU50" s="19" t="s">
        <v>8439</v>
      </c>
      <c r="MRV50" s="19" t="s">
        <v>8439</v>
      </c>
      <c r="MRW50" s="19" t="s">
        <v>8439</v>
      </c>
      <c r="MRX50" s="19" t="s">
        <v>8439</v>
      </c>
      <c r="MRY50" s="19" t="s">
        <v>8439</v>
      </c>
      <c r="MRZ50" s="19" t="s">
        <v>8439</v>
      </c>
      <c r="MSA50" s="19" t="s">
        <v>8439</v>
      </c>
      <c r="MSB50" s="19" t="s">
        <v>8439</v>
      </c>
      <c r="MSC50" s="19" t="s">
        <v>8439</v>
      </c>
      <c r="MSD50" s="19" t="s">
        <v>8439</v>
      </c>
      <c r="MSE50" s="19" t="s">
        <v>8439</v>
      </c>
      <c r="MSF50" s="19" t="s">
        <v>8439</v>
      </c>
      <c r="MSG50" s="19" t="s">
        <v>8439</v>
      </c>
      <c r="MSH50" s="19" t="s">
        <v>8439</v>
      </c>
      <c r="MSI50" s="19" t="s">
        <v>8439</v>
      </c>
      <c r="MSJ50" s="19" t="s">
        <v>8439</v>
      </c>
      <c r="MSK50" s="19" t="s">
        <v>8439</v>
      </c>
      <c r="MSL50" s="19" t="s">
        <v>8439</v>
      </c>
      <c r="MSM50" s="19" t="s">
        <v>8439</v>
      </c>
      <c r="MSN50" s="19" t="s">
        <v>8439</v>
      </c>
      <c r="MSO50" s="19" t="s">
        <v>8439</v>
      </c>
      <c r="MSP50" s="19" t="s">
        <v>8439</v>
      </c>
      <c r="MSQ50" s="19" t="s">
        <v>8439</v>
      </c>
      <c r="MSR50" s="19" t="s">
        <v>8439</v>
      </c>
      <c r="MSS50" s="19" t="s">
        <v>8439</v>
      </c>
      <c r="MST50" s="19" t="s">
        <v>8439</v>
      </c>
      <c r="MSU50" s="19" t="s">
        <v>8439</v>
      </c>
      <c r="MSV50" s="19" t="s">
        <v>8439</v>
      </c>
      <c r="MSW50" s="19" t="s">
        <v>8439</v>
      </c>
      <c r="MSX50" s="19" t="s">
        <v>8439</v>
      </c>
      <c r="MSY50" s="19" t="s">
        <v>8439</v>
      </c>
      <c r="MSZ50" s="19" t="s">
        <v>8439</v>
      </c>
      <c r="MTA50" s="19" t="s">
        <v>8439</v>
      </c>
      <c r="MTB50" s="19" t="s">
        <v>8439</v>
      </c>
      <c r="MTC50" s="19" t="s">
        <v>8439</v>
      </c>
      <c r="MTD50" s="19" t="s">
        <v>8439</v>
      </c>
      <c r="MTE50" s="19" t="s">
        <v>8439</v>
      </c>
      <c r="MTF50" s="19" t="s">
        <v>8439</v>
      </c>
      <c r="MTG50" s="19" t="s">
        <v>8439</v>
      </c>
      <c r="MTH50" s="19" t="s">
        <v>8439</v>
      </c>
      <c r="MTI50" s="19" t="s">
        <v>8439</v>
      </c>
      <c r="MTJ50" s="19" t="s">
        <v>8439</v>
      </c>
      <c r="MTK50" s="19" t="s">
        <v>8439</v>
      </c>
      <c r="MTL50" s="19" t="s">
        <v>8439</v>
      </c>
      <c r="MTM50" s="19" t="s">
        <v>8439</v>
      </c>
      <c r="MTN50" s="19" t="s">
        <v>8439</v>
      </c>
      <c r="MTO50" s="19" t="s">
        <v>8439</v>
      </c>
      <c r="MTP50" s="19" t="s">
        <v>8439</v>
      </c>
      <c r="MTQ50" s="19" t="s">
        <v>8439</v>
      </c>
      <c r="MTR50" s="19" t="s">
        <v>8439</v>
      </c>
      <c r="MTS50" s="19" t="s">
        <v>8439</v>
      </c>
      <c r="MTT50" s="19" t="s">
        <v>8439</v>
      </c>
      <c r="MTU50" s="19" t="s">
        <v>8439</v>
      </c>
      <c r="MTV50" s="19" t="s">
        <v>8439</v>
      </c>
      <c r="MTW50" s="19" t="s">
        <v>8439</v>
      </c>
      <c r="MTX50" s="19" t="s">
        <v>8439</v>
      </c>
      <c r="MTY50" s="19" t="s">
        <v>8439</v>
      </c>
      <c r="MTZ50" s="19" t="s">
        <v>8439</v>
      </c>
      <c r="MUA50" s="19" t="s">
        <v>8439</v>
      </c>
      <c r="MUB50" s="19" t="s">
        <v>8439</v>
      </c>
      <c r="MUC50" s="19" t="s">
        <v>8439</v>
      </c>
      <c r="MUD50" s="19" t="s">
        <v>8439</v>
      </c>
      <c r="MUE50" s="19" t="s">
        <v>8439</v>
      </c>
      <c r="MUF50" s="19" t="s">
        <v>8439</v>
      </c>
      <c r="MUG50" s="19" t="s">
        <v>8439</v>
      </c>
      <c r="MUH50" s="19" t="s">
        <v>8439</v>
      </c>
      <c r="MUI50" s="19" t="s">
        <v>8439</v>
      </c>
      <c r="MUJ50" s="19" t="s">
        <v>8439</v>
      </c>
      <c r="MUK50" s="19" t="s">
        <v>8439</v>
      </c>
      <c r="MUL50" s="19" t="s">
        <v>8439</v>
      </c>
      <c r="MUM50" s="19" t="s">
        <v>8439</v>
      </c>
      <c r="MUN50" s="19" t="s">
        <v>8439</v>
      </c>
      <c r="MUO50" s="19" t="s">
        <v>8439</v>
      </c>
      <c r="MUP50" s="19" t="s">
        <v>8439</v>
      </c>
      <c r="MUQ50" s="19" t="s">
        <v>8439</v>
      </c>
      <c r="MUR50" s="19" t="s">
        <v>8439</v>
      </c>
      <c r="MUS50" s="19" t="s">
        <v>8439</v>
      </c>
      <c r="MUT50" s="19" t="s">
        <v>8439</v>
      </c>
      <c r="MUU50" s="19" t="s">
        <v>8439</v>
      </c>
      <c r="MUV50" s="19" t="s">
        <v>8439</v>
      </c>
      <c r="MUW50" s="19" t="s">
        <v>8439</v>
      </c>
      <c r="MUX50" s="19" t="s">
        <v>8439</v>
      </c>
      <c r="MUY50" s="19" t="s">
        <v>8439</v>
      </c>
      <c r="MUZ50" s="19" t="s">
        <v>8439</v>
      </c>
      <c r="MVA50" s="19" t="s">
        <v>8439</v>
      </c>
      <c r="MVB50" s="19" t="s">
        <v>8439</v>
      </c>
      <c r="MVC50" s="19" t="s">
        <v>8439</v>
      </c>
      <c r="MVD50" s="19" t="s">
        <v>8439</v>
      </c>
      <c r="MVE50" s="19" t="s">
        <v>8439</v>
      </c>
      <c r="MVF50" s="19" t="s">
        <v>8439</v>
      </c>
      <c r="MVG50" s="19" t="s">
        <v>8439</v>
      </c>
      <c r="MVH50" s="19" t="s">
        <v>8439</v>
      </c>
      <c r="MVI50" s="19" t="s">
        <v>8439</v>
      </c>
      <c r="MVJ50" s="19" t="s">
        <v>8439</v>
      </c>
      <c r="MVK50" s="19" t="s">
        <v>8439</v>
      </c>
      <c r="MVL50" s="19" t="s">
        <v>8439</v>
      </c>
      <c r="MVM50" s="19" t="s">
        <v>8439</v>
      </c>
      <c r="MVN50" s="19" t="s">
        <v>8439</v>
      </c>
      <c r="MVO50" s="19" t="s">
        <v>8439</v>
      </c>
      <c r="MVP50" s="19" t="s">
        <v>8439</v>
      </c>
      <c r="MVQ50" s="19" t="s">
        <v>8439</v>
      </c>
      <c r="MVR50" s="19" t="s">
        <v>8439</v>
      </c>
      <c r="MVS50" s="19" t="s">
        <v>8439</v>
      </c>
      <c r="MVT50" s="19" t="s">
        <v>8439</v>
      </c>
      <c r="MVU50" s="19" t="s">
        <v>8439</v>
      </c>
      <c r="MVV50" s="19" t="s">
        <v>8439</v>
      </c>
      <c r="MVW50" s="19" t="s">
        <v>8439</v>
      </c>
      <c r="MVX50" s="19" t="s">
        <v>8439</v>
      </c>
      <c r="MVY50" s="19" t="s">
        <v>8439</v>
      </c>
      <c r="MVZ50" s="19" t="s">
        <v>8439</v>
      </c>
      <c r="MWA50" s="19" t="s">
        <v>8439</v>
      </c>
      <c r="MWB50" s="19" t="s">
        <v>8439</v>
      </c>
      <c r="MWC50" s="19" t="s">
        <v>8439</v>
      </c>
      <c r="MWD50" s="19" t="s">
        <v>8439</v>
      </c>
      <c r="MWE50" s="19" t="s">
        <v>8439</v>
      </c>
      <c r="MWF50" s="19" t="s">
        <v>8439</v>
      </c>
      <c r="MWG50" s="19" t="s">
        <v>8439</v>
      </c>
      <c r="MWH50" s="19" t="s">
        <v>8439</v>
      </c>
      <c r="MWI50" s="19" t="s">
        <v>8439</v>
      </c>
      <c r="MWJ50" s="19" t="s">
        <v>8439</v>
      </c>
      <c r="MWK50" s="19" t="s">
        <v>8439</v>
      </c>
      <c r="MWL50" s="19" t="s">
        <v>8439</v>
      </c>
      <c r="MWM50" s="19" t="s">
        <v>8439</v>
      </c>
      <c r="MWN50" s="19" t="s">
        <v>8439</v>
      </c>
      <c r="MWO50" s="19" t="s">
        <v>8439</v>
      </c>
      <c r="MWP50" s="19" t="s">
        <v>8439</v>
      </c>
      <c r="MWQ50" s="19" t="s">
        <v>8439</v>
      </c>
      <c r="MWR50" s="19" t="s">
        <v>8439</v>
      </c>
      <c r="MWS50" s="19" t="s">
        <v>8439</v>
      </c>
      <c r="MWT50" s="19" t="s">
        <v>8439</v>
      </c>
      <c r="MWU50" s="19" t="s">
        <v>8439</v>
      </c>
      <c r="MWV50" s="19" t="s">
        <v>8439</v>
      </c>
      <c r="MWW50" s="19" t="s">
        <v>8439</v>
      </c>
      <c r="MWX50" s="19" t="s">
        <v>8439</v>
      </c>
      <c r="MWY50" s="19" t="s">
        <v>8439</v>
      </c>
      <c r="MWZ50" s="19" t="s">
        <v>8439</v>
      </c>
      <c r="MXA50" s="19" t="s">
        <v>8439</v>
      </c>
      <c r="MXB50" s="19" t="s">
        <v>8439</v>
      </c>
      <c r="MXC50" s="19" t="s">
        <v>8439</v>
      </c>
      <c r="MXD50" s="19" t="s">
        <v>8439</v>
      </c>
      <c r="MXE50" s="19" t="s">
        <v>8439</v>
      </c>
      <c r="MXF50" s="19" t="s">
        <v>8439</v>
      </c>
      <c r="MXG50" s="19" t="s">
        <v>8439</v>
      </c>
      <c r="MXH50" s="19" t="s">
        <v>8439</v>
      </c>
      <c r="MXI50" s="19" t="s">
        <v>8439</v>
      </c>
      <c r="MXJ50" s="19" t="s">
        <v>8439</v>
      </c>
      <c r="MXK50" s="19" t="s">
        <v>8439</v>
      </c>
      <c r="MXL50" s="19" t="s">
        <v>8439</v>
      </c>
      <c r="MXM50" s="19" t="s">
        <v>8439</v>
      </c>
      <c r="MXN50" s="19" t="s">
        <v>8439</v>
      </c>
      <c r="MXO50" s="19" t="s">
        <v>8439</v>
      </c>
      <c r="MXP50" s="19" t="s">
        <v>8439</v>
      </c>
      <c r="MXQ50" s="19" t="s">
        <v>8439</v>
      </c>
      <c r="MXR50" s="19" t="s">
        <v>8439</v>
      </c>
      <c r="MXS50" s="19" t="s">
        <v>8439</v>
      </c>
      <c r="MXT50" s="19" t="s">
        <v>8439</v>
      </c>
      <c r="MXU50" s="19" t="s">
        <v>8439</v>
      </c>
      <c r="MXV50" s="19" t="s">
        <v>8439</v>
      </c>
      <c r="MXW50" s="19" t="s">
        <v>8439</v>
      </c>
      <c r="MXX50" s="19" t="s">
        <v>8439</v>
      </c>
      <c r="MXY50" s="19" t="s">
        <v>8439</v>
      </c>
      <c r="MXZ50" s="19" t="s">
        <v>8439</v>
      </c>
      <c r="MYA50" s="19" t="s">
        <v>8439</v>
      </c>
      <c r="MYB50" s="19" t="s">
        <v>8439</v>
      </c>
      <c r="MYC50" s="19" t="s">
        <v>8439</v>
      </c>
      <c r="MYD50" s="19" t="s">
        <v>8439</v>
      </c>
      <c r="MYE50" s="19" t="s">
        <v>8439</v>
      </c>
      <c r="MYF50" s="19" t="s">
        <v>8439</v>
      </c>
      <c r="MYG50" s="19" t="s">
        <v>8439</v>
      </c>
      <c r="MYH50" s="19" t="s">
        <v>8439</v>
      </c>
      <c r="MYI50" s="19" t="s">
        <v>8439</v>
      </c>
      <c r="MYJ50" s="19" t="s">
        <v>8439</v>
      </c>
      <c r="MYK50" s="19" t="s">
        <v>8439</v>
      </c>
      <c r="MYL50" s="19" t="s">
        <v>8439</v>
      </c>
      <c r="MYM50" s="19" t="s">
        <v>8439</v>
      </c>
      <c r="MYN50" s="19" t="s">
        <v>8439</v>
      </c>
      <c r="MYO50" s="19" t="s">
        <v>8439</v>
      </c>
      <c r="MYP50" s="19" t="s">
        <v>8439</v>
      </c>
      <c r="MYQ50" s="19" t="s">
        <v>8439</v>
      </c>
      <c r="MYR50" s="19" t="s">
        <v>8439</v>
      </c>
      <c r="MYS50" s="19" t="s">
        <v>8439</v>
      </c>
      <c r="MYT50" s="19" t="s">
        <v>8439</v>
      </c>
      <c r="MYU50" s="19" t="s">
        <v>8439</v>
      </c>
      <c r="MYV50" s="19" t="s">
        <v>8439</v>
      </c>
      <c r="MYW50" s="19" t="s">
        <v>8439</v>
      </c>
      <c r="MYX50" s="19" t="s">
        <v>8439</v>
      </c>
      <c r="MYY50" s="19" t="s">
        <v>8439</v>
      </c>
      <c r="MYZ50" s="19" t="s">
        <v>8439</v>
      </c>
      <c r="MZA50" s="19" t="s">
        <v>8439</v>
      </c>
      <c r="MZB50" s="19" t="s">
        <v>8439</v>
      </c>
      <c r="MZC50" s="19" t="s">
        <v>8439</v>
      </c>
      <c r="MZD50" s="19" t="s">
        <v>8439</v>
      </c>
      <c r="MZE50" s="19" t="s">
        <v>8439</v>
      </c>
      <c r="MZF50" s="19" t="s">
        <v>8439</v>
      </c>
      <c r="MZG50" s="19" t="s">
        <v>8439</v>
      </c>
      <c r="MZH50" s="19" t="s">
        <v>8439</v>
      </c>
      <c r="MZI50" s="19" t="s">
        <v>8439</v>
      </c>
      <c r="MZJ50" s="19" t="s">
        <v>8439</v>
      </c>
      <c r="MZK50" s="19" t="s">
        <v>8439</v>
      </c>
      <c r="MZL50" s="19" t="s">
        <v>8439</v>
      </c>
      <c r="MZM50" s="19" t="s">
        <v>8439</v>
      </c>
      <c r="MZN50" s="19" t="s">
        <v>8439</v>
      </c>
      <c r="MZO50" s="19" t="s">
        <v>8439</v>
      </c>
      <c r="MZP50" s="19" t="s">
        <v>8439</v>
      </c>
      <c r="MZQ50" s="19" t="s">
        <v>8439</v>
      </c>
      <c r="MZR50" s="19" t="s">
        <v>8439</v>
      </c>
      <c r="MZS50" s="19" t="s">
        <v>8439</v>
      </c>
      <c r="MZT50" s="19" t="s">
        <v>8439</v>
      </c>
      <c r="MZU50" s="19" t="s">
        <v>8439</v>
      </c>
      <c r="MZV50" s="19" t="s">
        <v>8439</v>
      </c>
      <c r="MZW50" s="19" t="s">
        <v>8439</v>
      </c>
      <c r="MZX50" s="19" t="s">
        <v>8439</v>
      </c>
      <c r="MZY50" s="19" t="s">
        <v>8439</v>
      </c>
      <c r="MZZ50" s="19" t="s">
        <v>8439</v>
      </c>
      <c r="NAA50" s="19" t="s">
        <v>8439</v>
      </c>
      <c r="NAB50" s="19" t="s">
        <v>8439</v>
      </c>
      <c r="NAC50" s="19" t="s">
        <v>8439</v>
      </c>
      <c r="NAD50" s="19" t="s">
        <v>8439</v>
      </c>
      <c r="NAE50" s="19" t="s">
        <v>8439</v>
      </c>
      <c r="NAF50" s="19" t="s">
        <v>8439</v>
      </c>
      <c r="NAG50" s="19" t="s">
        <v>8439</v>
      </c>
      <c r="NAH50" s="19" t="s">
        <v>8439</v>
      </c>
      <c r="NAI50" s="19" t="s">
        <v>8439</v>
      </c>
      <c r="NAJ50" s="19" t="s">
        <v>8439</v>
      </c>
      <c r="NAK50" s="19" t="s">
        <v>8439</v>
      </c>
      <c r="NAL50" s="19" t="s">
        <v>8439</v>
      </c>
      <c r="NAM50" s="19" t="s">
        <v>8439</v>
      </c>
      <c r="NAN50" s="19" t="s">
        <v>8439</v>
      </c>
      <c r="NAO50" s="19" t="s">
        <v>8439</v>
      </c>
      <c r="NAP50" s="19" t="s">
        <v>8439</v>
      </c>
      <c r="NAQ50" s="19" t="s">
        <v>8439</v>
      </c>
      <c r="NAR50" s="19" t="s">
        <v>8439</v>
      </c>
      <c r="NAS50" s="19" t="s">
        <v>8439</v>
      </c>
      <c r="NAT50" s="19" t="s">
        <v>8439</v>
      </c>
      <c r="NAU50" s="19" t="s">
        <v>8439</v>
      </c>
      <c r="NAV50" s="19" t="s">
        <v>8439</v>
      </c>
      <c r="NAW50" s="19" t="s">
        <v>8439</v>
      </c>
      <c r="NAX50" s="19" t="s">
        <v>8439</v>
      </c>
      <c r="NAY50" s="19" t="s">
        <v>8439</v>
      </c>
      <c r="NAZ50" s="19" t="s">
        <v>8439</v>
      </c>
      <c r="NBA50" s="19" t="s">
        <v>8439</v>
      </c>
      <c r="NBB50" s="19" t="s">
        <v>8439</v>
      </c>
      <c r="NBC50" s="19" t="s">
        <v>8439</v>
      </c>
      <c r="NBD50" s="19" t="s">
        <v>8439</v>
      </c>
      <c r="NBE50" s="19" t="s">
        <v>8439</v>
      </c>
      <c r="NBF50" s="19" t="s">
        <v>8439</v>
      </c>
      <c r="NBG50" s="19" t="s">
        <v>8439</v>
      </c>
      <c r="NBH50" s="19" t="s">
        <v>8439</v>
      </c>
      <c r="NBI50" s="19" t="s">
        <v>8439</v>
      </c>
      <c r="NBJ50" s="19" t="s">
        <v>8439</v>
      </c>
      <c r="NBK50" s="19" t="s">
        <v>8439</v>
      </c>
      <c r="NBL50" s="19" t="s">
        <v>8439</v>
      </c>
      <c r="NBM50" s="19" t="s">
        <v>8439</v>
      </c>
      <c r="NBN50" s="19" t="s">
        <v>8439</v>
      </c>
      <c r="NBO50" s="19" t="s">
        <v>8439</v>
      </c>
      <c r="NBP50" s="19" t="s">
        <v>8439</v>
      </c>
      <c r="NBQ50" s="19" t="s">
        <v>8439</v>
      </c>
      <c r="NBR50" s="19" t="s">
        <v>8439</v>
      </c>
      <c r="NBS50" s="19" t="s">
        <v>8439</v>
      </c>
      <c r="NBT50" s="19" t="s">
        <v>8439</v>
      </c>
      <c r="NBU50" s="19" t="s">
        <v>8439</v>
      </c>
      <c r="NBV50" s="19" t="s">
        <v>8439</v>
      </c>
      <c r="NBW50" s="19" t="s">
        <v>8439</v>
      </c>
      <c r="NBX50" s="19" t="s">
        <v>8439</v>
      </c>
      <c r="NBY50" s="19" t="s">
        <v>8439</v>
      </c>
      <c r="NBZ50" s="19" t="s">
        <v>8439</v>
      </c>
      <c r="NCA50" s="19" t="s">
        <v>8439</v>
      </c>
      <c r="NCB50" s="19" t="s">
        <v>8439</v>
      </c>
      <c r="NCC50" s="19" t="s">
        <v>8439</v>
      </c>
      <c r="NCD50" s="19" t="s">
        <v>8439</v>
      </c>
      <c r="NCE50" s="19" t="s">
        <v>8439</v>
      </c>
      <c r="NCF50" s="19" t="s">
        <v>8439</v>
      </c>
      <c r="NCG50" s="19" t="s">
        <v>8439</v>
      </c>
      <c r="NCH50" s="19" t="s">
        <v>8439</v>
      </c>
      <c r="NCI50" s="19" t="s">
        <v>8439</v>
      </c>
      <c r="NCJ50" s="19" t="s">
        <v>8439</v>
      </c>
      <c r="NCK50" s="19" t="s">
        <v>8439</v>
      </c>
      <c r="NCL50" s="19" t="s">
        <v>8439</v>
      </c>
      <c r="NCM50" s="19" t="s">
        <v>8439</v>
      </c>
      <c r="NCN50" s="19" t="s">
        <v>8439</v>
      </c>
      <c r="NCO50" s="19" t="s">
        <v>8439</v>
      </c>
      <c r="NCP50" s="19" t="s">
        <v>8439</v>
      </c>
      <c r="NCQ50" s="19" t="s">
        <v>8439</v>
      </c>
      <c r="NCR50" s="19" t="s">
        <v>8439</v>
      </c>
      <c r="NCS50" s="19" t="s">
        <v>8439</v>
      </c>
      <c r="NCT50" s="19" t="s">
        <v>8439</v>
      </c>
      <c r="NCU50" s="19" t="s">
        <v>8439</v>
      </c>
      <c r="NCV50" s="19" t="s">
        <v>8439</v>
      </c>
      <c r="NCW50" s="19" t="s">
        <v>8439</v>
      </c>
      <c r="NCX50" s="19" t="s">
        <v>8439</v>
      </c>
      <c r="NCY50" s="19" t="s">
        <v>8439</v>
      </c>
      <c r="NCZ50" s="19" t="s">
        <v>8439</v>
      </c>
      <c r="NDA50" s="19" t="s">
        <v>8439</v>
      </c>
      <c r="NDB50" s="19" t="s">
        <v>8439</v>
      </c>
      <c r="NDC50" s="19" t="s">
        <v>8439</v>
      </c>
      <c r="NDD50" s="19" t="s">
        <v>8439</v>
      </c>
      <c r="NDE50" s="19" t="s">
        <v>8439</v>
      </c>
      <c r="NDF50" s="19" t="s">
        <v>8439</v>
      </c>
      <c r="NDG50" s="19" t="s">
        <v>8439</v>
      </c>
      <c r="NDH50" s="19" t="s">
        <v>8439</v>
      </c>
      <c r="NDI50" s="19" t="s">
        <v>8439</v>
      </c>
      <c r="NDJ50" s="19" t="s">
        <v>8439</v>
      </c>
      <c r="NDK50" s="19" t="s">
        <v>8439</v>
      </c>
      <c r="NDL50" s="19" t="s">
        <v>8439</v>
      </c>
      <c r="NDM50" s="19" t="s">
        <v>8439</v>
      </c>
      <c r="NDN50" s="19" t="s">
        <v>8439</v>
      </c>
      <c r="NDO50" s="19" t="s">
        <v>8439</v>
      </c>
      <c r="NDP50" s="19" t="s">
        <v>8439</v>
      </c>
      <c r="NDQ50" s="19" t="s">
        <v>8439</v>
      </c>
      <c r="NDR50" s="19" t="s">
        <v>8439</v>
      </c>
      <c r="NDS50" s="19" t="s">
        <v>8439</v>
      </c>
      <c r="NDT50" s="19" t="s">
        <v>8439</v>
      </c>
      <c r="NDU50" s="19" t="s">
        <v>8439</v>
      </c>
      <c r="NDV50" s="19" t="s">
        <v>8439</v>
      </c>
      <c r="NDW50" s="19" t="s">
        <v>8439</v>
      </c>
      <c r="NDX50" s="19" t="s">
        <v>8439</v>
      </c>
      <c r="NDY50" s="19" t="s">
        <v>8439</v>
      </c>
      <c r="NDZ50" s="19" t="s">
        <v>8439</v>
      </c>
      <c r="NEA50" s="19" t="s">
        <v>8439</v>
      </c>
      <c r="NEB50" s="19" t="s">
        <v>8439</v>
      </c>
      <c r="NEC50" s="19" t="s">
        <v>8439</v>
      </c>
      <c r="NED50" s="19" t="s">
        <v>8439</v>
      </c>
      <c r="NEE50" s="19" t="s">
        <v>8439</v>
      </c>
      <c r="NEF50" s="19" t="s">
        <v>8439</v>
      </c>
      <c r="NEG50" s="19" t="s">
        <v>8439</v>
      </c>
      <c r="NEH50" s="19" t="s">
        <v>8439</v>
      </c>
      <c r="NEI50" s="19" t="s">
        <v>8439</v>
      </c>
      <c r="NEJ50" s="19" t="s">
        <v>8439</v>
      </c>
      <c r="NEK50" s="19" t="s">
        <v>8439</v>
      </c>
      <c r="NEL50" s="19" t="s">
        <v>8439</v>
      </c>
      <c r="NEM50" s="19" t="s">
        <v>8439</v>
      </c>
      <c r="NEN50" s="19" t="s">
        <v>8439</v>
      </c>
      <c r="NEO50" s="19" t="s">
        <v>8439</v>
      </c>
      <c r="NEP50" s="19" t="s">
        <v>8439</v>
      </c>
      <c r="NEQ50" s="19" t="s">
        <v>8439</v>
      </c>
      <c r="NER50" s="19" t="s">
        <v>8439</v>
      </c>
      <c r="NES50" s="19" t="s">
        <v>8439</v>
      </c>
      <c r="NET50" s="19" t="s">
        <v>8439</v>
      </c>
      <c r="NEU50" s="19" t="s">
        <v>8439</v>
      </c>
      <c r="NEV50" s="19" t="s">
        <v>8439</v>
      </c>
      <c r="NEW50" s="19" t="s">
        <v>8439</v>
      </c>
      <c r="NEX50" s="19" t="s">
        <v>8439</v>
      </c>
      <c r="NEY50" s="19" t="s">
        <v>8439</v>
      </c>
      <c r="NEZ50" s="19" t="s">
        <v>8439</v>
      </c>
      <c r="NFA50" s="19" t="s">
        <v>8439</v>
      </c>
      <c r="NFB50" s="19" t="s">
        <v>8439</v>
      </c>
      <c r="NFC50" s="19" t="s">
        <v>8439</v>
      </c>
      <c r="NFD50" s="19" t="s">
        <v>8439</v>
      </c>
      <c r="NFE50" s="19" t="s">
        <v>8439</v>
      </c>
      <c r="NFF50" s="19" t="s">
        <v>8439</v>
      </c>
      <c r="NFG50" s="19" t="s">
        <v>8439</v>
      </c>
      <c r="NFH50" s="19" t="s">
        <v>8439</v>
      </c>
      <c r="NFI50" s="19" t="s">
        <v>8439</v>
      </c>
      <c r="NFJ50" s="19" t="s">
        <v>8439</v>
      </c>
      <c r="NFK50" s="19" t="s">
        <v>8439</v>
      </c>
      <c r="NFL50" s="19" t="s">
        <v>8439</v>
      </c>
      <c r="NFM50" s="19" t="s">
        <v>8439</v>
      </c>
      <c r="NFN50" s="19" t="s">
        <v>8439</v>
      </c>
      <c r="NFO50" s="19" t="s">
        <v>8439</v>
      </c>
      <c r="NFP50" s="19" t="s">
        <v>8439</v>
      </c>
      <c r="NFQ50" s="19" t="s">
        <v>8439</v>
      </c>
      <c r="NFR50" s="19" t="s">
        <v>8439</v>
      </c>
      <c r="NFS50" s="19" t="s">
        <v>8439</v>
      </c>
      <c r="NFT50" s="19" t="s">
        <v>8439</v>
      </c>
      <c r="NFU50" s="19" t="s">
        <v>8439</v>
      </c>
      <c r="NFV50" s="19" t="s">
        <v>8439</v>
      </c>
      <c r="NFW50" s="19" t="s">
        <v>8439</v>
      </c>
      <c r="NFX50" s="19" t="s">
        <v>8439</v>
      </c>
      <c r="NFY50" s="19" t="s">
        <v>8439</v>
      </c>
      <c r="NFZ50" s="19" t="s">
        <v>8439</v>
      </c>
      <c r="NGA50" s="19" t="s">
        <v>8439</v>
      </c>
      <c r="NGB50" s="19" t="s">
        <v>8439</v>
      </c>
      <c r="NGC50" s="19" t="s">
        <v>8439</v>
      </c>
      <c r="NGD50" s="19" t="s">
        <v>8439</v>
      </c>
      <c r="NGE50" s="19" t="s">
        <v>8439</v>
      </c>
      <c r="NGF50" s="19" t="s">
        <v>8439</v>
      </c>
      <c r="NGG50" s="19" t="s">
        <v>8439</v>
      </c>
      <c r="NGH50" s="19" t="s">
        <v>8439</v>
      </c>
      <c r="NGI50" s="19" t="s">
        <v>8439</v>
      </c>
      <c r="NGJ50" s="19" t="s">
        <v>8439</v>
      </c>
      <c r="NGK50" s="19" t="s">
        <v>8439</v>
      </c>
      <c r="NGL50" s="19" t="s">
        <v>8439</v>
      </c>
      <c r="NGM50" s="19" t="s">
        <v>8439</v>
      </c>
      <c r="NGN50" s="19" t="s">
        <v>8439</v>
      </c>
      <c r="NGO50" s="19" t="s">
        <v>8439</v>
      </c>
      <c r="NGP50" s="19" t="s">
        <v>8439</v>
      </c>
      <c r="NGQ50" s="19" t="s">
        <v>8439</v>
      </c>
      <c r="NGR50" s="19" t="s">
        <v>8439</v>
      </c>
      <c r="NGS50" s="19" t="s">
        <v>8439</v>
      </c>
      <c r="NGT50" s="19" t="s">
        <v>8439</v>
      </c>
      <c r="NGU50" s="19" t="s">
        <v>8439</v>
      </c>
      <c r="NGV50" s="19" t="s">
        <v>8439</v>
      </c>
      <c r="NGW50" s="19" t="s">
        <v>8439</v>
      </c>
      <c r="NGX50" s="19" t="s">
        <v>8439</v>
      </c>
      <c r="NGY50" s="19" t="s">
        <v>8439</v>
      </c>
      <c r="NGZ50" s="19" t="s">
        <v>8439</v>
      </c>
      <c r="NHA50" s="19" t="s">
        <v>8439</v>
      </c>
      <c r="NHB50" s="19" t="s">
        <v>8439</v>
      </c>
      <c r="NHC50" s="19" t="s">
        <v>8439</v>
      </c>
      <c r="NHD50" s="19" t="s">
        <v>8439</v>
      </c>
      <c r="NHE50" s="19" t="s">
        <v>8439</v>
      </c>
      <c r="NHF50" s="19" t="s">
        <v>8439</v>
      </c>
      <c r="NHG50" s="19" t="s">
        <v>8439</v>
      </c>
      <c r="NHH50" s="19" t="s">
        <v>8439</v>
      </c>
      <c r="NHI50" s="19" t="s">
        <v>8439</v>
      </c>
      <c r="NHJ50" s="19" t="s">
        <v>8439</v>
      </c>
      <c r="NHK50" s="19" t="s">
        <v>8439</v>
      </c>
      <c r="NHL50" s="19" t="s">
        <v>8439</v>
      </c>
      <c r="NHM50" s="19" t="s">
        <v>8439</v>
      </c>
      <c r="NHN50" s="19" t="s">
        <v>8439</v>
      </c>
      <c r="NHO50" s="19" t="s">
        <v>8439</v>
      </c>
      <c r="NHP50" s="19" t="s">
        <v>8439</v>
      </c>
      <c r="NHQ50" s="19" t="s">
        <v>8439</v>
      </c>
      <c r="NHR50" s="19" t="s">
        <v>8439</v>
      </c>
      <c r="NHS50" s="19" t="s">
        <v>8439</v>
      </c>
      <c r="NHT50" s="19" t="s">
        <v>8439</v>
      </c>
      <c r="NHU50" s="19" t="s">
        <v>8439</v>
      </c>
      <c r="NHV50" s="19" t="s">
        <v>8439</v>
      </c>
      <c r="NHW50" s="19" t="s">
        <v>8439</v>
      </c>
      <c r="NHX50" s="19" t="s">
        <v>8439</v>
      </c>
      <c r="NHY50" s="19" t="s">
        <v>8439</v>
      </c>
      <c r="NHZ50" s="19" t="s">
        <v>8439</v>
      </c>
      <c r="NIA50" s="19" t="s">
        <v>8439</v>
      </c>
      <c r="NIB50" s="19" t="s">
        <v>8439</v>
      </c>
      <c r="NIC50" s="19" t="s">
        <v>8439</v>
      </c>
      <c r="NID50" s="19" t="s">
        <v>8439</v>
      </c>
      <c r="NIE50" s="19" t="s">
        <v>8439</v>
      </c>
      <c r="NIF50" s="19" t="s">
        <v>8439</v>
      </c>
      <c r="NIG50" s="19" t="s">
        <v>8439</v>
      </c>
      <c r="NIH50" s="19" t="s">
        <v>8439</v>
      </c>
      <c r="NII50" s="19" t="s">
        <v>8439</v>
      </c>
      <c r="NIJ50" s="19" t="s">
        <v>8439</v>
      </c>
      <c r="NIK50" s="19" t="s">
        <v>8439</v>
      </c>
      <c r="NIL50" s="19" t="s">
        <v>8439</v>
      </c>
      <c r="NIM50" s="19" t="s">
        <v>8439</v>
      </c>
      <c r="NIN50" s="19" t="s">
        <v>8439</v>
      </c>
      <c r="NIO50" s="19" t="s">
        <v>8439</v>
      </c>
      <c r="NIP50" s="19" t="s">
        <v>8439</v>
      </c>
      <c r="NIQ50" s="19" t="s">
        <v>8439</v>
      </c>
      <c r="NIR50" s="19" t="s">
        <v>8439</v>
      </c>
      <c r="NIS50" s="19" t="s">
        <v>8439</v>
      </c>
      <c r="NIT50" s="19" t="s">
        <v>8439</v>
      </c>
      <c r="NIU50" s="19" t="s">
        <v>8439</v>
      </c>
      <c r="NIV50" s="19" t="s">
        <v>8439</v>
      </c>
      <c r="NIW50" s="19" t="s">
        <v>8439</v>
      </c>
      <c r="NIX50" s="19" t="s">
        <v>8439</v>
      </c>
      <c r="NIY50" s="19" t="s">
        <v>8439</v>
      </c>
      <c r="NIZ50" s="19" t="s">
        <v>8439</v>
      </c>
      <c r="NJA50" s="19" t="s">
        <v>8439</v>
      </c>
      <c r="NJB50" s="19" t="s">
        <v>8439</v>
      </c>
      <c r="NJC50" s="19" t="s">
        <v>8439</v>
      </c>
      <c r="NJD50" s="19" t="s">
        <v>8439</v>
      </c>
      <c r="NJE50" s="19" t="s">
        <v>8439</v>
      </c>
      <c r="NJF50" s="19" t="s">
        <v>8439</v>
      </c>
      <c r="NJG50" s="19" t="s">
        <v>8439</v>
      </c>
      <c r="NJH50" s="19" t="s">
        <v>8439</v>
      </c>
      <c r="NJI50" s="19" t="s">
        <v>8439</v>
      </c>
      <c r="NJJ50" s="19" t="s">
        <v>8439</v>
      </c>
      <c r="NJK50" s="19" t="s">
        <v>8439</v>
      </c>
      <c r="NJL50" s="19" t="s">
        <v>8439</v>
      </c>
      <c r="NJM50" s="19" t="s">
        <v>8439</v>
      </c>
      <c r="NJN50" s="19" t="s">
        <v>8439</v>
      </c>
      <c r="NJO50" s="19" t="s">
        <v>8439</v>
      </c>
      <c r="NJP50" s="19" t="s">
        <v>8439</v>
      </c>
      <c r="NJQ50" s="19" t="s">
        <v>8439</v>
      </c>
      <c r="NJR50" s="19" t="s">
        <v>8439</v>
      </c>
      <c r="NJS50" s="19" t="s">
        <v>8439</v>
      </c>
      <c r="NJT50" s="19" t="s">
        <v>8439</v>
      </c>
      <c r="NJU50" s="19" t="s">
        <v>8439</v>
      </c>
      <c r="NJV50" s="19" t="s">
        <v>8439</v>
      </c>
      <c r="NJW50" s="19" t="s">
        <v>8439</v>
      </c>
      <c r="NJX50" s="19" t="s">
        <v>8439</v>
      </c>
      <c r="NJY50" s="19" t="s">
        <v>8439</v>
      </c>
      <c r="NJZ50" s="19" t="s">
        <v>8439</v>
      </c>
      <c r="NKA50" s="19" t="s">
        <v>8439</v>
      </c>
      <c r="NKB50" s="19" t="s">
        <v>8439</v>
      </c>
      <c r="NKC50" s="19" t="s">
        <v>8439</v>
      </c>
      <c r="NKD50" s="19" t="s">
        <v>8439</v>
      </c>
      <c r="NKE50" s="19" t="s">
        <v>8439</v>
      </c>
      <c r="NKF50" s="19" t="s">
        <v>8439</v>
      </c>
      <c r="NKG50" s="19" t="s">
        <v>8439</v>
      </c>
      <c r="NKH50" s="19" t="s">
        <v>8439</v>
      </c>
      <c r="NKI50" s="19" t="s">
        <v>8439</v>
      </c>
      <c r="NKJ50" s="19" t="s">
        <v>8439</v>
      </c>
      <c r="NKK50" s="19" t="s">
        <v>8439</v>
      </c>
      <c r="NKL50" s="19" t="s">
        <v>8439</v>
      </c>
      <c r="NKM50" s="19" t="s">
        <v>8439</v>
      </c>
      <c r="NKN50" s="19" t="s">
        <v>8439</v>
      </c>
      <c r="NKO50" s="19" t="s">
        <v>8439</v>
      </c>
      <c r="NKP50" s="19" t="s">
        <v>8439</v>
      </c>
      <c r="NKQ50" s="19" t="s">
        <v>8439</v>
      </c>
      <c r="NKR50" s="19" t="s">
        <v>8439</v>
      </c>
      <c r="NKS50" s="19" t="s">
        <v>8439</v>
      </c>
      <c r="NKT50" s="19" t="s">
        <v>8439</v>
      </c>
      <c r="NKU50" s="19" t="s">
        <v>8439</v>
      </c>
      <c r="NKV50" s="19" t="s">
        <v>8439</v>
      </c>
      <c r="NKW50" s="19" t="s">
        <v>8439</v>
      </c>
      <c r="NKX50" s="19" t="s">
        <v>8439</v>
      </c>
      <c r="NKY50" s="19" t="s">
        <v>8439</v>
      </c>
      <c r="NKZ50" s="19" t="s">
        <v>8439</v>
      </c>
      <c r="NLA50" s="19" t="s">
        <v>8439</v>
      </c>
      <c r="NLB50" s="19" t="s">
        <v>8439</v>
      </c>
      <c r="NLC50" s="19" t="s">
        <v>8439</v>
      </c>
      <c r="NLD50" s="19" t="s">
        <v>8439</v>
      </c>
      <c r="NLE50" s="19" t="s">
        <v>8439</v>
      </c>
      <c r="NLF50" s="19" t="s">
        <v>8439</v>
      </c>
      <c r="NLG50" s="19" t="s">
        <v>8439</v>
      </c>
      <c r="NLH50" s="19" t="s">
        <v>8439</v>
      </c>
      <c r="NLI50" s="19" t="s">
        <v>8439</v>
      </c>
      <c r="NLJ50" s="19" t="s">
        <v>8439</v>
      </c>
      <c r="NLK50" s="19" t="s">
        <v>8439</v>
      </c>
      <c r="NLL50" s="19" t="s">
        <v>8439</v>
      </c>
      <c r="NLM50" s="19" t="s">
        <v>8439</v>
      </c>
      <c r="NLN50" s="19" t="s">
        <v>8439</v>
      </c>
      <c r="NLO50" s="19" t="s">
        <v>8439</v>
      </c>
      <c r="NLP50" s="19" t="s">
        <v>8439</v>
      </c>
      <c r="NLQ50" s="19" t="s">
        <v>8439</v>
      </c>
      <c r="NLR50" s="19" t="s">
        <v>8439</v>
      </c>
      <c r="NLS50" s="19" t="s">
        <v>8439</v>
      </c>
      <c r="NLT50" s="19" t="s">
        <v>8439</v>
      </c>
      <c r="NLU50" s="19" t="s">
        <v>8439</v>
      </c>
      <c r="NLV50" s="19" t="s">
        <v>8439</v>
      </c>
      <c r="NLW50" s="19" t="s">
        <v>8439</v>
      </c>
      <c r="NLX50" s="19" t="s">
        <v>8439</v>
      </c>
      <c r="NLY50" s="19" t="s">
        <v>8439</v>
      </c>
      <c r="NLZ50" s="19" t="s">
        <v>8439</v>
      </c>
      <c r="NMA50" s="19" t="s">
        <v>8439</v>
      </c>
      <c r="NMB50" s="19" t="s">
        <v>8439</v>
      </c>
      <c r="NMC50" s="19" t="s">
        <v>8439</v>
      </c>
      <c r="NMD50" s="19" t="s">
        <v>8439</v>
      </c>
      <c r="NME50" s="19" t="s">
        <v>8439</v>
      </c>
      <c r="NMF50" s="19" t="s">
        <v>8439</v>
      </c>
      <c r="NMG50" s="19" t="s">
        <v>8439</v>
      </c>
      <c r="NMH50" s="19" t="s">
        <v>8439</v>
      </c>
      <c r="NMI50" s="19" t="s">
        <v>8439</v>
      </c>
      <c r="NMJ50" s="19" t="s">
        <v>8439</v>
      </c>
      <c r="NMK50" s="19" t="s">
        <v>8439</v>
      </c>
      <c r="NML50" s="19" t="s">
        <v>8439</v>
      </c>
      <c r="NMM50" s="19" t="s">
        <v>8439</v>
      </c>
      <c r="NMN50" s="19" t="s">
        <v>8439</v>
      </c>
      <c r="NMO50" s="19" t="s">
        <v>8439</v>
      </c>
      <c r="NMP50" s="19" t="s">
        <v>8439</v>
      </c>
      <c r="NMQ50" s="19" t="s">
        <v>8439</v>
      </c>
      <c r="NMR50" s="19" t="s">
        <v>8439</v>
      </c>
      <c r="NMS50" s="19" t="s">
        <v>8439</v>
      </c>
      <c r="NMT50" s="19" t="s">
        <v>8439</v>
      </c>
      <c r="NMU50" s="19" t="s">
        <v>8439</v>
      </c>
      <c r="NMV50" s="19" t="s">
        <v>8439</v>
      </c>
      <c r="NMW50" s="19" t="s">
        <v>8439</v>
      </c>
      <c r="NMX50" s="19" t="s">
        <v>8439</v>
      </c>
      <c r="NMY50" s="19" t="s">
        <v>8439</v>
      </c>
      <c r="NMZ50" s="19" t="s">
        <v>8439</v>
      </c>
      <c r="NNA50" s="19" t="s">
        <v>8439</v>
      </c>
      <c r="NNB50" s="19" t="s">
        <v>8439</v>
      </c>
      <c r="NNC50" s="19" t="s">
        <v>8439</v>
      </c>
      <c r="NND50" s="19" t="s">
        <v>8439</v>
      </c>
      <c r="NNE50" s="19" t="s">
        <v>8439</v>
      </c>
      <c r="NNF50" s="19" t="s">
        <v>8439</v>
      </c>
      <c r="NNG50" s="19" t="s">
        <v>8439</v>
      </c>
      <c r="NNH50" s="19" t="s">
        <v>8439</v>
      </c>
      <c r="NNI50" s="19" t="s">
        <v>8439</v>
      </c>
      <c r="NNJ50" s="19" t="s">
        <v>8439</v>
      </c>
      <c r="NNK50" s="19" t="s">
        <v>8439</v>
      </c>
      <c r="NNL50" s="19" t="s">
        <v>8439</v>
      </c>
      <c r="NNM50" s="19" t="s">
        <v>8439</v>
      </c>
      <c r="NNN50" s="19" t="s">
        <v>8439</v>
      </c>
      <c r="NNO50" s="19" t="s">
        <v>8439</v>
      </c>
      <c r="NNP50" s="19" t="s">
        <v>8439</v>
      </c>
      <c r="NNQ50" s="19" t="s">
        <v>8439</v>
      </c>
      <c r="NNR50" s="19" t="s">
        <v>8439</v>
      </c>
      <c r="NNS50" s="19" t="s">
        <v>8439</v>
      </c>
      <c r="NNT50" s="19" t="s">
        <v>8439</v>
      </c>
      <c r="NNU50" s="19" t="s">
        <v>8439</v>
      </c>
      <c r="NNV50" s="19" t="s">
        <v>8439</v>
      </c>
      <c r="NNW50" s="19" t="s">
        <v>8439</v>
      </c>
      <c r="NNX50" s="19" t="s">
        <v>8439</v>
      </c>
      <c r="NNY50" s="19" t="s">
        <v>8439</v>
      </c>
      <c r="NNZ50" s="19" t="s">
        <v>8439</v>
      </c>
      <c r="NOA50" s="19" t="s">
        <v>8439</v>
      </c>
      <c r="NOB50" s="19" t="s">
        <v>8439</v>
      </c>
      <c r="NOC50" s="19" t="s">
        <v>8439</v>
      </c>
      <c r="NOD50" s="19" t="s">
        <v>8439</v>
      </c>
      <c r="NOE50" s="19" t="s">
        <v>8439</v>
      </c>
      <c r="NOF50" s="19" t="s">
        <v>8439</v>
      </c>
      <c r="NOG50" s="19" t="s">
        <v>8439</v>
      </c>
      <c r="NOH50" s="19" t="s">
        <v>8439</v>
      </c>
      <c r="NOI50" s="19" t="s">
        <v>8439</v>
      </c>
      <c r="NOJ50" s="19" t="s">
        <v>8439</v>
      </c>
      <c r="NOK50" s="19" t="s">
        <v>8439</v>
      </c>
      <c r="NOL50" s="19" t="s">
        <v>8439</v>
      </c>
      <c r="NOM50" s="19" t="s">
        <v>8439</v>
      </c>
      <c r="NON50" s="19" t="s">
        <v>8439</v>
      </c>
      <c r="NOO50" s="19" t="s">
        <v>8439</v>
      </c>
      <c r="NOP50" s="19" t="s">
        <v>8439</v>
      </c>
      <c r="NOQ50" s="19" t="s">
        <v>8439</v>
      </c>
      <c r="NOR50" s="19" t="s">
        <v>8439</v>
      </c>
      <c r="NOS50" s="19" t="s">
        <v>8439</v>
      </c>
      <c r="NOT50" s="19" t="s">
        <v>8439</v>
      </c>
      <c r="NOU50" s="19" t="s">
        <v>8439</v>
      </c>
      <c r="NOV50" s="19" t="s">
        <v>8439</v>
      </c>
      <c r="NOW50" s="19" t="s">
        <v>8439</v>
      </c>
      <c r="NOX50" s="19" t="s">
        <v>8439</v>
      </c>
      <c r="NOY50" s="19" t="s">
        <v>8439</v>
      </c>
      <c r="NOZ50" s="19" t="s">
        <v>8439</v>
      </c>
      <c r="NPA50" s="19" t="s">
        <v>8439</v>
      </c>
      <c r="NPB50" s="19" t="s">
        <v>8439</v>
      </c>
      <c r="NPC50" s="19" t="s">
        <v>8439</v>
      </c>
      <c r="NPD50" s="19" t="s">
        <v>8439</v>
      </c>
      <c r="NPE50" s="19" t="s">
        <v>8439</v>
      </c>
      <c r="NPF50" s="19" t="s">
        <v>8439</v>
      </c>
      <c r="NPG50" s="19" t="s">
        <v>8439</v>
      </c>
      <c r="NPH50" s="19" t="s">
        <v>8439</v>
      </c>
      <c r="NPI50" s="19" t="s">
        <v>8439</v>
      </c>
      <c r="NPJ50" s="19" t="s">
        <v>8439</v>
      </c>
      <c r="NPK50" s="19" t="s">
        <v>8439</v>
      </c>
      <c r="NPL50" s="19" t="s">
        <v>8439</v>
      </c>
      <c r="NPM50" s="19" t="s">
        <v>8439</v>
      </c>
      <c r="NPN50" s="19" t="s">
        <v>8439</v>
      </c>
      <c r="NPO50" s="19" t="s">
        <v>8439</v>
      </c>
      <c r="NPP50" s="19" t="s">
        <v>8439</v>
      </c>
      <c r="NPQ50" s="19" t="s">
        <v>8439</v>
      </c>
      <c r="NPR50" s="19" t="s">
        <v>8439</v>
      </c>
      <c r="NPS50" s="19" t="s">
        <v>8439</v>
      </c>
      <c r="NPT50" s="19" t="s">
        <v>8439</v>
      </c>
      <c r="NPU50" s="19" t="s">
        <v>8439</v>
      </c>
      <c r="NPV50" s="19" t="s">
        <v>8439</v>
      </c>
      <c r="NPW50" s="19" t="s">
        <v>8439</v>
      </c>
      <c r="NPX50" s="19" t="s">
        <v>8439</v>
      </c>
      <c r="NPY50" s="19" t="s">
        <v>8439</v>
      </c>
      <c r="NPZ50" s="19" t="s">
        <v>8439</v>
      </c>
      <c r="NQA50" s="19" t="s">
        <v>8439</v>
      </c>
      <c r="NQB50" s="19" t="s">
        <v>8439</v>
      </c>
      <c r="NQC50" s="19" t="s">
        <v>8439</v>
      </c>
      <c r="NQD50" s="19" t="s">
        <v>8439</v>
      </c>
      <c r="NQE50" s="19" t="s">
        <v>8439</v>
      </c>
      <c r="NQF50" s="19" t="s">
        <v>8439</v>
      </c>
      <c r="NQG50" s="19" t="s">
        <v>8439</v>
      </c>
      <c r="NQH50" s="19" t="s">
        <v>8439</v>
      </c>
      <c r="NQI50" s="19" t="s">
        <v>8439</v>
      </c>
      <c r="NQJ50" s="19" t="s">
        <v>8439</v>
      </c>
      <c r="NQK50" s="19" t="s">
        <v>8439</v>
      </c>
      <c r="NQL50" s="19" t="s">
        <v>8439</v>
      </c>
      <c r="NQM50" s="19" t="s">
        <v>8439</v>
      </c>
      <c r="NQN50" s="19" t="s">
        <v>8439</v>
      </c>
      <c r="NQO50" s="19" t="s">
        <v>8439</v>
      </c>
      <c r="NQP50" s="19" t="s">
        <v>8439</v>
      </c>
      <c r="NQQ50" s="19" t="s">
        <v>8439</v>
      </c>
      <c r="NQR50" s="19" t="s">
        <v>8439</v>
      </c>
      <c r="NQS50" s="19" t="s">
        <v>8439</v>
      </c>
      <c r="NQT50" s="19" t="s">
        <v>8439</v>
      </c>
      <c r="NQU50" s="19" t="s">
        <v>8439</v>
      </c>
      <c r="NQV50" s="19" t="s">
        <v>8439</v>
      </c>
      <c r="NQW50" s="19" t="s">
        <v>8439</v>
      </c>
      <c r="NQX50" s="19" t="s">
        <v>8439</v>
      </c>
      <c r="NQY50" s="19" t="s">
        <v>8439</v>
      </c>
      <c r="NQZ50" s="19" t="s">
        <v>8439</v>
      </c>
      <c r="NRA50" s="19" t="s">
        <v>8439</v>
      </c>
      <c r="NRB50" s="19" t="s">
        <v>8439</v>
      </c>
      <c r="NRC50" s="19" t="s">
        <v>8439</v>
      </c>
      <c r="NRD50" s="19" t="s">
        <v>8439</v>
      </c>
      <c r="NRE50" s="19" t="s">
        <v>8439</v>
      </c>
      <c r="NRF50" s="19" t="s">
        <v>8439</v>
      </c>
      <c r="NRG50" s="19" t="s">
        <v>8439</v>
      </c>
      <c r="NRH50" s="19" t="s">
        <v>8439</v>
      </c>
      <c r="NRI50" s="19" t="s">
        <v>8439</v>
      </c>
      <c r="NRJ50" s="19" t="s">
        <v>8439</v>
      </c>
      <c r="NRK50" s="19" t="s">
        <v>8439</v>
      </c>
      <c r="NRL50" s="19" t="s">
        <v>8439</v>
      </c>
      <c r="NRM50" s="19" t="s">
        <v>8439</v>
      </c>
      <c r="NRN50" s="19" t="s">
        <v>8439</v>
      </c>
      <c r="NRO50" s="19" t="s">
        <v>8439</v>
      </c>
      <c r="NRP50" s="19" t="s">
        <v>8439</v>
      </c>
      <c r="NRQ50" s="19" t="s">
        <v>8439</v>
      </c>
      <c r="NRR50" s="19" t="s">
        <v>8439</v>
      </c>
      <c r="NRS50" s="19" t="s">
        <v>8439</v>
      </c>
      <c r="NRT50" s="19" t="s">
        <v>8439</v>
      </c>
      <c r="NRU50" s="19" t="s">
        <v>8439</v>
      </c>
      <c r="NRV50" s="19" t="s">
        <v>8439</v>
      </c>
      <c r="NRW50" s="19" t="s">
        <v>8439</v>
      </c>
      <c r="NRX50" s="19" t="s">
        <v>8439</v>
      </c>
      <c r="NRY50" s="19" t="s">
        <v>8439</v>
      </c>
      <c r="NRZ50" s="19" t="s">
        <v>8439</v>
      </c>
      <c r="NSA50" s="19" t="s">
        <v>8439</v>
      </c>
      <c r="NSB50" s="19" t="s">
        <v>8439</v>
      </c>
      <c r="NSC50" s="19" t="s">
        <v>8439</v>
      </c>
      <c r="NSD50" s="19" t="s">
        <v>8439</v>
      </c>
      <c r="NSE50" s="19" t="s">
        <v>8439</v>
      </c>
      <c r="NSF50" s="19" t="s">
        <v>8439</v>
      </c>
      <c r="NSG50" s="19" t="s">
        <v>8439</v>
      </c>
      <c r="NSH50" s="19" t="s">
        <v>8439</v>
      </c>
      <c r="NSI50" s="19" t="s">
        <v>8439</v>
      </c>
      <c r="NSJ50" s="19" t="s">
        <v>8439</v>
      </c>
      <c r="NSK50" s="19" t="s">
        <v>8439</v>
      </c>
      <c r="NSL50" s="19" t="s">
        <v>8439</v>
      </c>
      <c r="NSM50" s="19" t="s">
        <v>8439</v>
      </c>
      <c r="NSN50" s="19" t="s">
        <v>8439</v>
      </c>
      <c r="NSO50" s="19" t="s">
        <v>8439</v>
      </c>
      <c r="NSP50" s="19" t="s">
        <v>8439</v>
      </c>
      <c r="NSQ50" s="19" t="s">
        <v>8439</v>
      </c>
      <c r="NSR50" s="19" t="s">
        <v>8439</v>
      </c>
      <c r="NSS50" s="19" t="s">
        <v>8439</v>
      </c>
      <c r="NST50" s="19" t="s">
        <v>8439</v>
      </c>
      <c r="NSU50" s="19" t="s">
        <v>8439</v>
      </c>
      <c r="NSV50" s="19" t="s">
        <v>8439</v>
      </c>
      <c r="NSW50" s="19" t="s">
        <v>8439</v>
      </c>
      <c r="NSX50" s="19" t="s">
        <v>8439</v>
      </c>
      <c r="NSY50" s="19" t="s">
        <v>8439</v>
      </c>
      <c r="NSZ50" s="19" t="s">
        <v>8439</v>
      </c>
      <c r="NTA50" s="19" t="s">
        <v>8439</v>
      </c>
      <c r="NTB50" s="19" t="s">
        <v>8439</v>
      </c>
      <c r="NTC50" s="19" t="s">
        <v>8439</v>
      </c>
      <c r="NTD50" s="19" t="s">
        <v>8439</v>
      </c>
      <c r="NTE50" s="19" t="s">
        <v>8439</v>
      </c>
      <c r="NTF50" s="19" t="s">
        <v>8439</v>
      </c>
      <c r="NTG50" s="19" t="s">
        <v>8439</v>
      </c>
      <c r="NTH50" s="19" t="s">
        <v>8439</v>
      </c>
      <c r="NTI50" s="19" t="s">
        <v>8439</v>
      </c>
      <c r="NTJ50" s="19" t="s">
        <v>8439</v>
      </c>
      <c r="NTK50" s="19" t="s">
        <v>8439</v>
      </c>
      <c r="NTL50" s="19" t="s">
        <v>8439</v>
      </c>
      <c r="NTM50" s="19" t="s">
        <v>8439</v>
      </c>
      <c r="NTN50" s="19" t="s">
        <v>8439</v>
      </c>
      <c r="NTO50" s="19" t="s">
        <v>8439</v>
      </c>
      <c r="NTP50" s="19" t="s">
        <v>8439</v>
      </c>
      <c r="NTQ50" s="19" t="s">
        <v>8439</v>
      </c>
      <c r="NTR50" s="19" t="s">
        <v>8439</v>
      </c>
      <c r="NTS50" s="19" t="s">
        <v>8439</v>
      </c>
      <c r="NTT50" s="19" t="s">
        <v>8439</v>
      </c>
      <c r="NTU50" s="19" t="s">
        <v>8439</v>
      </c>
      <c r="NTV50" s="19" t="s">
        <v>8439</v>
      </c>
      <c r="NTW50" s="19" t="s">
        <v>8439</v>
      </c>
      <c r="NTX50" s="19" t="s">
        <v>8439</v>
      </c>
      <c r="NTY50" s="19" t="s">
        <v>8439</v>
      </c>
      <c r="NTZ50" s="19" t="s">
        <v>8439</v>
      </c>
      <c r="NUA50" s="19" t="s">
        <v>8439</v>
      </c>
      <c r="NUB50" s="19" t="s">
        <v>8439</v>
      </c>
      <c r="NUC50" s="19" t="s">
        <v>8439</v>
      </c>
      <c r="NUD50" s="19" t="s">
        <v>8439</v>
      </c>
      <c r="NUE50" s="19" t="s">
        <v>8439</v>
      </c>
      <c r="NUF50" s="19" t="s">
        <v>8439</v>
      </c>
      <c r="NUG50" s="19" t="s">
        <v>8439</v>
      </c>
      <c r="NUH50" s="19" t="s">
        <v>8439</v>
      </c>
      <c r="NUI50" s="19" t="s">
        <v>8439</v>
      </c>
      <c r="NUJ50" s="19" t="s">
        <v>8439</v>
      </c>
      <c r="NUK50" s="19" t="s">
        <v>8439</v>
      </c>
      <c r="NUL50" s="19" t="s">
        <v>8439</v>
      </c>
      <c r="NUM50" s="19" t="s">
        <v>8439</v>
      </c>
      <c r="NUN50" s="19" t="s">
        <v>8439</v>
      </c>
      <c r="NUO50" s="19" t="s">
        <v>8439</v>
      </c>
      <c r="NUP50" s="19" t="s">
        <v>8439</v>
      </c>
      <c r="NUQ50" s="19" t="s">
        <v>8439</v>
      </c>
      <c r="NUR50" s="19" t="s">
        <v>8439</v>
      </c>
      <c r="NUS50" s="19" t="s">
        <v>8439</v>
      </c>
      <c r="NUT50" s="19" t="s">
        <v>8439</v>
      </c>
      <c r="NUU50" s="19" t="s">
        <v>8439</v>
      </c>
      <c r="NUV50" s="19" t="s">
        <v>8439</v>
      </c>
      <c r="NUW50" s="19" t="s">
        <v>8439</v>
      </c>
      <c r="NUX50" s="19" t="s">
        <v>8439</v>
      </c>
      <c r="NUY50" s="19" t="s">
        <v>8439</v>
      </c>
      <c r="NUZ50" s="19" t="s">
        <v>8439</v>
      </c>
      <c r="NVA50" s="19" t="s">
        <v>8439</v>
      </c>
      <c r="NVB50" s="19" t="s">
        <v>8439</v>
      </c>
      <c r="NVC50" s="19" t="s">
        <v>8439</v>
      </c>
      <c r="NVD50" s="19" t="s">
        <v>8439</v>
      </c>
      <c r="NVE50" s="19" t="s">
        <v>8439</v>
      </c>
      <c r="NVF50" s="19" t="s">
        <v>8439</v>
      </c>
      <c r="NVG50" s="19" t="s">
        <v>8439</v>
      </c>
      <c r="NVH50" s="19" t="s">
        <v>8439</v>
      </c>
      <c r="NVI50" s="19" t="s">
        <v>8439</v>
      </c>
      <c r="NVJ50" s="19" t="s">
        <v>8439</v>
      </c>
      <c r="NVK50" s="19" t="s">
        <v>8439</v>
      </c>
      <c r="NVL50" s="19" t="s">
        <v>8439</v>
      </c>
      <c r="NVM50" s="19" t="s">
        <v>8439</v>
      </c>
      <c r="NVN50" s="19" t="s">
        <v>8439</v>
      </c>
      <c r="NVO50" s="19" t="s">
        <v>8439</v>
      </c>
      <c r="NVP50" s="19" t="s">
        <v>8439</v>
      </c>
      <c r="NVQ50" s="19" t="s">
        <v>8439</v>
      </c>
      <c r="NVR50" s="19" t="s">
        <v>8439</v>
      </c>
      <c r="NVS50" s="19" t="s">
        <v>8439</v>
      </c>
      <c r="NVT50" s="19" t="s">
        <v>8439</v>
      </c>
      <c r="NVU50" s="19" t="s">
        <v>8439</v>
      </c>
      <c r="NVV50" s="19" t="s">
        <v>8439</v>
      </c>
      <c r="NVW50" s="19" t="s">
        <v>8439</v>
      </c>
      <c r="NVX50" s="19" t="s">
        <v>8439</v>
      </c>
      <c r="NVY50" s="19" t="s">
        <v>8439</v>
      </c>
      <c r="NVZ50" s="19" t="s">
        <v>8439</v>
      </c>
      <c r="NWA50" s="19" t="s">
        <v>8439</v>
      </c>
      <c r="NWB50" s="19" t="s">
        <v>8439</v>
      </c>
      <c r="NWC50" s="19" t="s">
        <v>8439</v>
      </c>
      <c r="NWD50" s="19" t="s">
        <v>8439</v>
      </c>
      <c r="NWE50" s="19" t="s">
        <v>8439</v>
      </c>
      <c r="NWF50" s="19" t="s">
        <v>8439</v>
      </c>
      <c r="NWG50" s="19" t="s">
        <v>8439</v>
      </c>
      <c r="NWH50" s="19" t="s">
        <v>8439</v>
      </c>
      <c r="NWI50" s="19" t="s">
        <v>8439</v>
      </c>
      <c r="NWJ50" s="19" t="s">
        <v>8439</v>
      </c>
      <c r="NWK50" s="19" t="s">
        <v>8439</v>
      </c>
      <c r="NWL50" s="19" t="s">
        <v>8439</v>
      </c>
      <c r="NWM50" s="19" t="s">
        <v>8439</v>
      </c>
      <c r="NWN50" s="19" t="s">
        <v>8439</v>
      </c>
      <c r="NWO50" s="19" t="s">
        <v>8439</v>
      </c>
      <c r="NWP50" s="19" t="s">
        <v>8439</v>
      </c>
      <c r="NWQ50" s="19" t="s">
        <v>8439</v>
      </c>
      <c r="NWR50" s="19" t="s">
        <v>8439</v>
      </c>
      <c r="NWS50" s="19" t="s">
        <v>8439</v>
      </c>
      <c r="NWT50" s="19" t="s">
        <v>8439</v>
      </c>
      <c r="NWU50" s="19" t="s">
        <v>8439</v>
      </c>
      <c r="NWV50" s="19" t="s">
        <v>8439</v>
      </c>
      <c r="NWW50" s="19" t="s">
        <v>8439</v>
      </c>
      <c r="NWX50" s="19" t="s">
        <v>8439</v>
      </c>
      <c r="NWY50" s="19" t="s">
        <v>8439</v>
      </c>
      <c r="NWZ50" s="19" t="s">
        <v>8439</v>
      </c>
      <c r="NXA50" s="19" t="s">
        <v>8439</v>
      </c>
      <c r="NXB50" s="19" t="s">
        <v>8439</v>
      </c>
      <c r="NXC50" s="19" t="s">
        <v>8439</v>
      </c>
      <c r="NXD50" s="19" t="s">
        <v>8439</v>
      </c>
      <c r="NXE50" s="19" t="s">
        <v>8439</v>
      </c>
      <c r="NXF50" s="19" t="s">
        <v>8439</v>
      </c>
      <c r="NXG50" s="19" t="s">
        <v>8439</v>
      </c>
      <c r="NXH50" s="19" t="s">
        <v>8439</v>
      </c>
      <c r="NXI50" s="19" t="s">
        <v>8439</v>
      </c>
      <c r="NXJ50" s="19" t="s">
        <v>8439</v>
      </c>
      <c r="NXK50" s="19" t="s">
        <v>8439</v>
      </c>
      <c r="NXL50" s="19" t="s">
        <v>8439</v>
      </c>
      <c r="NXM50" s="19" t="s">
        <v>8439</v>
      </c>
      <c r="NXN50" s="19" t="s">
        <v>8439</v>
      </c>
      <c r="NXO50" s="19" t="s">
        <v>8439</v>
      </c>
      <c r="NXP50" s="19" t="s">
        <v>8439</v>
      </c>
      <c r="NXQ50" s="19" t="s">
        <v>8439</v>
      </c>
      <c r="NXR50" s="19" t="s">
        <v>8439</v>
      </c>
      <c r="NXS50" s="19" t="s">
        <v>8439</v>
      </c>
      <c r="NXT50" s="19" t="s">
        <v>8439</v>
      </c>
      <c r="NXU50" s="19" t="s">
        <v>8439</v>
      </c>
      <c r="NXV50" s="19" t="s">
        <v>8439</v>
      </c>
      <c r="NXW50" s="19" t="s">
        <v>8439</v>
      </c>
      <c r="NXX50" s="19" t="s">
        <v>8439</v>
      </c>
      <c r="NXY50" s="19" t="s">
        <v>8439</v>
      </c>
      <c r="NXZ50" s="19" t="s">
        <v>8439</v>
      </c>
      <c r="NYA50" s="19" t="s">
        <v>8439</v>
      </c>
      <c r="NYB50" s="19" t="s">
        <v>8439</v>
      </c>
      <c r="NYC50" s="19" t="s">
        <v>8439</v>
      </c>
      <c r="NYD50" s="19" t="s">
        <v>8439</v>
      </c>
      <c r="NYE50" s="19" t="s">
        <v>8439</v>
      </c>
      <c r="NYF50" s="19" t="s">
        <v>8439</v>
      </c>
      <c r="NYG50" s="19" t="s">
        <v>8439</v>
      </c>
      <c r="NYH50" s="19" t="s">
        <v>8439</v>
      </c>
      <c r="NYI50" s="19" t="s">
        <v>8439</v>
      </c>
      <c r="NYJ50" s="19" t="s">
        <v>8439</v>
      </c>
      <c r="NYK50" s="19" t="s">
        <v>8439</v>
      </c>
      <c r="NYL50" s="19" t="s">
        <v>8439</v>
      </c>
      <c r="NYM50" s="19" t="s">
        <v>8439</v>
      </c>
      <c r="NYN50" s="19" t="s">
        <v>8439</v>
      </c>
      <c r="NYO50" s="19" t="s">
        <v>8439</v>
      </c>
      <c r="NYP50" s="19" t="s">
        <v>8439</v>
      </c>
      <c r="NYQ50" s="19" t="s">
        <v>8439</v>
      </c>
      <c r="NYR50" s="19" t="s">
        <v>8439</v>
      </c>
      <c r="NYS50" s="19" t="s">
        <v>8439</v>
      </c>
      <c r="NYT50" s="19" t="s">
        <v>8439</v>
      </c>
      <c r="NYU50" s="19" t="s">
        <v>8439</v>
      </c>
      <c r="NYV50" s="19" t="s">
        <v>8439</v>
      </c>
      <c r="NYW50" s="19" t="s">
        <v>8439</v>
      </c>
      <c r="NYX50" s="19" t="s">
        <v>8439</v>
      </c>
      <c r="NYY50" s="19" t="s">
        <v>8439</v>
      </c>
      <c r="NYZ50" s="19" t="s">
        <v>8439</v>
      </c>
      <c r="NZA50" s="19" t="s">
        <v>8439</v>
      </c>
      <c r="NZB50" s="19" t="s">
        <v>8439</v>
      </c>
      <c r="NZC50" s="19" t="s">
        <v>8439</v>
      </c>
      <c r="NZD50" s="19" t="s">
        <v>8439</v>
      </c>
      <c r="NZE50" s="19" t="s">
        <v>8439</v>
      </c>
      <c r="NZF50" s="19" t="s">
        <v>8439</v>
      </c>
      <c r="NZG50" s="19" t="s">
        <v>8439</v>
      </c>
      <c r="NZH50" s="19" t="s">
        <v>8439</v>
      </c>
      <c r="NZI50" s="19" t="s">
        <v>8439</v>
      </c>
      <c r="NZJ50" s="19" t="s">
        <v>8439</v>
      </c>
      <c r="NZK50" s="19" t="s">
        <v>8439</v>
      </c>
      <c r="NZL50" s="19" t="s">
        <v>8439</v>
      </c>
      <c r="NZM50" s="19" t="s">
        <v>8439</v>
      </c>
      <c r="NZN50" s="19" t="s">
        <v>8439</v>
      </c>
      <c r="NZO50" s="19" t="s">
        <v>8439</v>
      </c>
      <c r="NZP50" s="19" t="s">
        <v>8439</v>
      </c>
      <c r="NZQ50" s="19" t="s">
        <v>8439</v>
      </c>
      <c r="NZR50" s="19" t="s">
        <v>8439</v>
      </c>
      <c r="NZS50" s="19" t="s">
        <v>8439</v>
      </c>
      <c r="NZT50" s="19" t="s">
        <v>8439</v>
      </c>
      <c r="NZU50" s="19" t="s">
        <v>8439</v>
      </c>
      <c r="NZV50" s="19" t="s">
        <v>8439</v>
      </c>
      <c r="NZW50" s="19" t="s">
        <v>8439</v>
      </c>
      <c r="NZX50" s="19" t="s">
        <v>8439</v>
      </c>
      <c r="NZY50" s="19" t="s">
        <v>8439</v>
      </c>
      <c r="NZZ50" s="19" t="s">
        <v>8439</v>
      </c>
      <c r="OAA50" s="19" t="s">
        <v>8439</v>
      </c>
      <c r="OAB50" s="19" t="s">
        <v>8439</v>
      </c>
      <c r="OAC50" s="19" t="s">
        <v>8439</v>
      </c>
      <c r="OAD50" s="19" t="s">
        <v>8439</v>
      </c>
      <c r="OAE50" s="19" t="s">
        <v>8439</v>
      </c>
      <c r="OAF50" s="19" t="s">
        <v>8439</v>
      </c>
      <c r="OAG50" s="19" t="s">
        <v>8439</v>
      </c>
      <c r="OAH50" s="19" t="s">
        <v>8439</v>
      </c>
      <c r="OAI50" s="19" t="s">
        <v>8439</v>
      </c>
      <c r="OAJ50" s="19" t="s">
        <v>8439</v>
      </c>
      <c r="OAK50" s="19" t="s">
        <v>8439</v>
      </c>
      <c r="OAL50" s="19" t="s">
        <v>8439</v>
      </c>
      <c r="OAM50" s="19" t="s">
        <v>8439</v>
      </c>
      <c r="OAN50" s="19" t="s">
        <v>8439</v>
      </c>
      <c r="OAO50" s="19" t="s">
        <v>8439</v>
      </c>
      <c r="OAP50" s="19" t="s">
        <v>8439</v>
      </c>
      <c r="OAQ50" s="19" t="s">
        <v>8439</v>
      </c>
      <c r="OAR50" s="19" t="s">
        <v>8439</v>
      </c>
      <c r="OAS50" s="19" t="s">
        <v>8439</v>
      </c>
      <c r="OAT50" s="19" t="s">
        <v>8439</v>
      </c>
      <c r="OAU50" s="19" t="s">
        <v>8439</v>
      </c>
      <c r="OAV50" s="19" t="s">
        <v>8439</v>
      </c>
      <c r="OAW50" s="19" t="s">
        <v>8439</v>
      </c>
      <c r="OAX50" s="19" t="s">
        <v>8439</v>
      </c>
      <c r="OAY50" s="19" t="s">
        <v>8439</v>
      </c>
      <c r="OAZ50" s="19" t="s">
        <v>8439</v>
      </c>
      <c r="OBA50" s="19" t="s">
        <v>8439</v>
      </c>
      <c r="OBB50" s="19" t="s">
        <v>8439</v>
      </c>
      <c r="OBC50" s="19" t="s">
        <v>8439</v>
      </c>
      <c r="OBD50" s="19" t="s">
        <v>8439</v>
      </c>
      <c r="OBE50" s="19" t="s">
        <v>8439</v>
      </c>
      <c r="OBF50" s="19" t="s">
        <v>8439</v>
      </c>
      <c r="OBG50" s="19" t="s">
        <v>8439</v>
      </c>
      <c r="OBH50" s="19" t="s">
        <v>8439</v>
      </c>
      <c r="OBI50" s="19" t="s">
        <v>8439</v>
      </c>
      <c r="OBJ50" s="19" t="s">
        <v>8439</v>
      </c>
      <c r="OBK50" s="19" t="s">
        <v>8439</v>
      </c>
      <c r="OBL50" s="19" t="s">
        <v>8439</v>
      </c>
      <c r="OBM50" s="19" t="s">
        <v>8439</v>
      </c>
      <c r="OBN50" s="19" t="s">
        <v>8439</v>
      </c>
      <c r="OBO50" s="19" t="s">
        <v>8439</v>
      </c>
      <c r="OBP50" s="19" t="s">
        <v>8439</v>
      </c>
      <c r="OBQ50" s="19" t="s">
        <v>8439</v>
      </c>
      <c r="OBR50" s="19" t="s">
        <v>8439</v>
      </c>
      <c r="OBS50" s="19" t="s">
        <v>8439</v>
      </c>
      <c r="OBT50" s="19" t="s">
        <v>8439</v>
      </c>
      <c r="OBU50" s="19" t="s">
        <v>8439</v>
      </c>
      <c r="OBV50" s="19" t="s">
        <v>8439</v>
      </c>
      <c r="OBW50" s="19" t="s">
        <v>8439</v>
      </c>
      <c r="OBX50" s="19" t="s">
        <v>8439</v>
      </c>
      <c r="OBY50" s="19" t="s">
        <v>8439</v>
      </c>
      <c r="OBZ50" s="19" t="s">
        <v>8439</v>
      </c>
      <c r="OCA50" s="19" t="s">
        <v>8439</v>
      </c>
      <c r="OCB50" s="19" t="s">
        <v>8439</v>
      </c>
      <c r="OCC50" s="19" t="s">
        <v>8439</v>
      </c>
      <c r="OCD50" s="19" t="s">
        <v>8439</v>
      </c>
      <c r="OCE50" s="19" t="s">
        <v>8439</v>
      </c>
      <c r="OCF50" s="19" t="s">
        <v>8439</v>
      </c>
      <c r="OCG50" s="19" t="s">
        <v>8439</v>
      </c>
      <c r="OCH50" s="19" t="s">
        <v>8439</v>
      </c>
      <c r="OCI50" s="19" t="s">
        <v>8439</v>
      </c>
      <c r="OCJ50" s="19" t="s">
        <v>8439</v>
      </c>
      <c r="OCK50" s="19" t="s">
        <v>8439</v>
      </c>
      <c r="OCL50" s="19" t="s">
        <v>8439</v>
      </c>
      <c r="OCM50" s="19" t="s">
        <v>8439</v>
      </c>
      <c r="OCN50" s="19" t="s">
        <v>8439</v>
      </c>
      <c r="OCO50" s="19" t="s">
        <v>8439</v>
      </c>
      <c r="OCP50" s="19" t="s">
        <v>8439</v>
      </c>
      <c r="OCQ50" s="19" t="s">
        <v>8439</v>
      </c>
      <c r="OCR50" s="19" t="s">
        <v>8439</v>
      </c>
      <c r="OCS50" s="19" t="s">
        <v>8439</v>
      </c>
      <c r="OCT50" s="19" t="s">
        <v>8439</v>
      </c>
      <c r="OCU50" s="19" t="s">
        <v>8439</v>
      </c>
      <c r="OCV50" s="19" t="s">
        <v>8439</v>
      </c>
      <c r="OCW50" s="19" t="s">
        <v>8439</v>
      </c>
      <c r="OCX50" s="19" t="s">
        <v>8439</v>
      </c>
      <c r="OCY50" s="19" t="s">
        <v>8439</v>
      </c>
      <c r="OCZ50" s="19" t="s">
        <v>8439</v>
      </c>
      <c r="ODA50" s="19" t="s">
        <v>8439</v>
      </c>
      <c r="ODB50" s="19" t="s">
        <v>8439</v>
      </c>
      <c r="ODC50" s="19" t="s">
        <v>8439</v>
      </c>
      <c r="ODD50" s="19" t="s">
        <v>8439</v>
      </c>
      <c r="ODE50" s="19" t="s">
        <v>8439</v>
      </c>
      <c r="ODF50" s="19" t="s">
        <v>8439</v>
      </c>
      <c r="ODG50" s="19" t="s">
        <v>8439</v>
      </c>
      <c r="ODH50" s="19" t="s">
        <v>8439</v>
      </c>
      <c r="ODI50" s="19" t="s">
        <v>8439</v>
      </c>
      <c r="ODJ50" s="19" t="s">
        <v>8439</v>
      </c>
      <c r="ODK50" s="19" t="s">
        <v>8439</v>
      </c>
      <c r="ODL50" s="19" t="s">
        <v>8439</v>
      </c>
      <c r="ODM50" s="19" t="s">
        <v>8439</v>
      </c>
      <c r="ODN50" s="19" t="s">
        <v>8439</v>
      </c>
      <c r="ODO50" s="19" t="s">
        <v>8439</v>
      </c>
      <c r="ODP50" s="19" t="s">
        <v>8439</v>
      </c>
      <c r="ODQ50" s="19" t="s">
        <v>8439</v>
      </c>
      <c r="ODR50" s="19" t="s">
        <v>8439</v>
      </c>
      <c r="ODS50" s="19" t="s">
        <v>8439</v>
      </c>
      <c r="ODT50" s="19" t="s">
        <v>8439</v>
      </c>
      <c r="ODU50" s="19" t="s">
        <v>8439</v>
      </c>
      <c r="ODV50" s="19" t="s">
        <v>8439</v>
      </c>
      <c r="ODW50" s="19" t="s">
        <v>8439</v>
      </c>
      <c r="ODX50" s="19" t="s">
        <v>8439</v>
      </c>
      <c r="ODY50" s="19" t="s">
        <v>8439</v>
      </c>
      <c r="ODZ50" s="19" t="s">
        <v>8439</v>
      </c>
      <c r="OEA50" s="19" t="s">
        <v>8439</v>
      </c>
      <c r="OEB50" s="19" t="s">
        <v>8439</v>
      </c>
      <c r="OEC50" s="19" t="s">
        <v>8439</v>
      </c>
      <c r="OED50" s="19" t="s">
        <v>8439</v>
      </c>
      <c r="OEE50" s="19" t="s">
        <v>8439</v>
      </c>
      <c r="OEF50" s="19" t="s">
        <v>8439</v>
      </c>
      <c r="OEG50" s="19" t="s">
        <v>8439</v>
      </c>
      <c r="OEH50" s="19" t="s">
        <v>8439</v>
      </c>
      <c r="OEI50" s="19" t="s">
        <v>8439</v>
      </c>
      <c r="OEJ50" s="19" t="s">
        <v>8439</v>
      </c>
      <c r="OEK50" s="19" t="s">
        <v>8439</v>
      </c>
      <c r="OEL50" s="19" t="s">
        <v>8439</v>
      </c>
      <c r="OEM50" s="19" t="s">
        <v>8439</v>
      </c>
      <c r="OEN50" s="19" t="s">
        <v>8439</v>
      </c>
      <c r="OEO50" s="19" t="s">
        <v>8439</v>
      </c>
      <c r="OEP50" s="19" t="s">
        <v>8439</v>
      </c>
      <c r="OEQ50" s="19" t="s">
        <v>8439</v>
      </c>
      <c r="OER50" s="19" t="s">
        <v>8439</v>
      </c>
      <c r="OES50" s="19" t="s">
        <v>8439</v>
      </c>
      <c r="OET50" s="19" t="s">
        <v>8439</v>
      </c>
      <c r="OEU50" s="19" t="s">
        <v>8439</v>
      </c>
      <c r="OEV50" s="19" t="s">
        <v>8439</v>
      </c>
      <c r="OEW50" s="19" t="s">
        <v>8439</v>
      </c>
      <c r="OEX50" s="19" t="s">
        <v>8439</v>
      </c>
      <c r="OEY50" s="19" t="s">
        <v>8439</v>
      </c>
      <c r="OEZ50" s="19" t="s">
        <v>8439</v>
      </c>
      <c r="OFA50" s="19" t="s">
        <v>8439</v>
      </c>
      <c r="OFB50" s="19" t="s">
        <v>8439</v>
      </c>
      <c r="OFC50" s="19" t="s">
        <v>8439</v>
      </c>
      <c r="OFD50" s="19" t="s">
        <v>8439</v>
      </c>
      <c r="OFE50" s="19" t="s">
        <v>8439</v>
      </c>
      <c r="OFF50" s="19" t="s">
        <v>8439</v>
      </c>
      <c r="OFG50" s="19" t="s">
        <v>8439</v>
      </c>
      <c r="OFH50" s="19" t="s">
        <v>8439</v>
      </c>
      <c r="OFI50" s="19" t="s">
        <v>8439</v>
      </c>
      <c r="OFJ50" s="19" t="s">
        <v>8439</v>
      </c>
      <c r="OFK50" s="19" t="s">
        <v>8439</v>
      </c>
      <c r="OFL50" s="19" t="s">
        <v>8439</v>
      </c>
      <c r="OFM50" s="19" t="s">
        <v>8439</v>
      </c>
      <c r="OFN50" s="19" t="s">
        <v>8439</v>
      </c>
      <c r="OFO50" s="19" t="s">
        <v>8439</v>
      </c>
      <c r="OFP50" s="19" t="s">
        <v>8439</v>
      </c>
      <c r="OFQ50" s="19" t="s">
        <v>8439</v>
      </c>
      <c r="OFR50" s="19" t="s">
        <v>8439</v>
      </c>
      <c r="OFS50" s="19" t="s">
        <v>8439</v>
      </c>
      <c r="OFT50" s="19" t="s">
        <v>8439</v>
      </c>
      <c r="OFU50" s="19" t="s">
        <v>8439</v>
      </c>
      <c r="OFV50" s="19" t="s">
        <v>8439</v>
      </c>
      <c r="OFW50" s="19" t="s">
        <v>8439</v>
      </c>
      <c r="OFX50" s="19" t="s">
        <v>8439</v>
      </c>
      <c r="OFY50" s="19" t="s">
        <v>8439</v>
      </c>
      <c r="OFZ50" s="19" t="s">
        <v>8439</v>
      </c>
      <c r="OGA50" s="19" t="s">
        <v>8439</v>
      </c>
      <c r="OGB50" s="19" t="s">
        <v>8439</v>
      </c>
      <c r="OGC50" s="19" t="s">
        <v>8439</v>
      </c>
      <c r="OGD50" s="19" t="s">
        <v>8439</v>
      </c>
      <c r="OGE50" s="19" t="s">
        <v>8439</v>
      </c>
      <c r="OGF50" s="19" t="s">
        <v>8439</v>
      </c>
      <c r="OGG50" s="19" t="s">
        <v>8439</v>
      </c>
      <c r="OGH50" s="19" t="s">
        <v>8439</v>
      </c>
      <c r="OGI50" s="19" t="s">
        <v>8439</v>
      </c>
      <c r="OGJ50" s="19" t="s">
        <v>8439</v>
      </c>
      <c r="OGK50" s="19" t="s">
        <v>8439</v>
      </c>
      <c r="OGL50" s="19" t="s">
        <v>8439</v>
      </c>
      <c r="OGM50" s="19" t="s">
        <v>8439</v>
      </c>
      <c r="OGN50" s="19" t="s">
        <v>8439</v>
      </c>
      <c r="OGO50" s="19" t="s">
        <v>8439</v>
      </c>
      <c r="OGP50" s="19" t="s">
        <v>8439</v>
      </c>
      <c r="OGQ50" s="19" t="s">
        <v>8439</v>
      </c>
      <c r="OGR50" s="19" t="s">
        <v>8439</v>
      </c>
      <c r="OGS50" s="19" t="s">
        <v>8439</v>
      </c>
      <c r="OGT50" s="19" t="s">
        <v>8439</v>
      </c>
      <c r="OGU50" s="19" t="s">
        <v>8439</v>
      </c>
      <c r="OGV50" s="19" t="s">
        <v>8439</v>
      </c>
      <c r="OGW50" s="19" t="s">
        <v>8439</v>
      </c>
      <c r="OGX50" s="19" t="s">
        <v>8439</v>
      </c>
      <c r="OGY50" s="19" t="s">
        <v>8439</v>
      </c>
      <c r="OGZ50" s="19" t="s">
        <v>8439</v>
      </c>
      <c r="OHA50" s="19" t="s">
        <v>8439</v>
      </c>
      <c r="OHB50" s="19" t="s">
        <v>8439</v>
      </c>
      <c r="OHC50" s="19" t="s">
        <v>8439</v>
      </c>
      <c r="OHD50" s="19" t="s">
        <v>8439</v>
      </c>
      <c r="OHE50" s="19" t="s">
        <v>8439</v>
      </c>
      <c r="OHF50" s="19" t="s">
        <v>8439</v>
      </c>
      <c r="OHG50" s="19" t="s">
        <v>8439</v>
      </c>
      <c r="OHH50" s="19" t="s">
        <v>8439</v>
      </c>
      <c r="OHI50" s="19" t="s">
        <v>8439</v>
      </c>
      <c r="OHJ50" s="19" t="s">
        <v>8439</v>
      </c>
      <c r="OHK50" s="19" t="s">
        <v>8439</v>
      </c>
      <c r="OHL50" s="19" t="s">
        <v>8439</v>
      </c>
      <c r="OHM50" s="19" t="s">
        <v>8439</v>
      </c>
      <c r="OHN50" s="19" t="s">
        <v>8439</v>
      </c>
      <c r="OHO50" s="19" t="s">
        <v>8439</v>
      </c>
      <c r="OHP50" s="19" t="s">
        <v>8439</v>
      </c>
      <c r="OHQ50" s="19" t="s">
        <v>8439</v>
      </c>
      <c r="OHR50" s="19" t="s">
        <v>8439</v>
      </c>
      <c r="OHS50" s="19" t="s">
        <v>8439</v>
      </c>
      <c r="OHT50" s="19" t="s">
        <v>8439</v>
      </c>
      <c r="OHU50" s="19" t="s">
        <v>8439</v>
      </c>
      <c r="OHV50" s="19" t="s">
        <v>8439</v>
      </c>
      <c r="OHW50" s="19" t="s">
        <v>8439</v>
      </c>
      <c r="OHX50" s="19" t="s">
        <v>8439</v>
      </c>
      <c r="OHY50" s="19" t="s">
        <v>8439</v>
      </c>
      <c r="OHZ50" s="19" t="s">
        <v>8439</v>
      </c>
      <c r="OIA50" s="19" t="s">
        <v>8439</v>
      </c>
      <c r="OIB50" s="19" t="s">
        <v>8439</v>
      </c>
      <c r="OIC50" s="19" t="s">
        <v>8439</v>
      </c>
      <c r="OID50" s="19" t="s">
        <v>8439</v>
      </c>
      <c r="OIE50" s="19" t="s">
        <v>8439</v>
      </c>
      <c r="OIF50" s="19" t="s">
        <v>8439</v>
      </c>
      <c r="OIG50" s="19" t="s">
        <v>8439</v>
      </c>
      <c r="OIH50" s="19" t="s">
        <v>8439</v>
      </c>
      <c r="OII50" s="19" t="s">
        <v>8439</v>
      </c>
      <c r="OIJ50" s="19" t="s">
        <v>8439</v>
      </c>
      <c r="OIK50" s="19" t="s">
        <v>8439</v>
      </c>
      <c r="OIL50" s="19" t="s">
        <v>8439</v>
      </c>
      <c r="OIM50" s="19" t="s">
        <v>8439</v>
      </c>
      <c r="OIN50" s="19" t="s">
        <v>8439</v>
      </c>
      <c r="OIO50" s="19" t="s">
        <v>8439</v>
      </c>
      <c r="OIP50" s="19" t="s">
        <v>8439</v>
      </c>
      <c r="OIQ50" s="19" t="s">
        <v>8439</v>
      </c>
      <c r="OIR50" s="19" t="s">
        <v>8439</v>
      </c>
      <c r="OIS50" s="19" t="s">
        <v>8439</v>
      </c>
      <c r="OIT50" s="19" t="s">
        <v>8439</v>
      </c>
      <c r="OIU50" s="19" t="s">
        <v>8439</v>
      </c>
      <c r="OIV50" s="19" t="s">
        <v>8439</v>
      </c>
      <c r="OIW50" s="19" t="s">
        <v>8439</v>
      </c>
      <c r="OIX50" s="19" t="s">
        <v>8439</v>
      </c>
      <c r="OIY50" s="19" t="s">
        <v>8439</v>
      </c>
      <c r="OIZ50" s="19" t="s">
        <v>8439</v>
      </c>
      <c r="OJA50" s="19" t="s">
        <v>8439</v>
      </c>
      <c r="OJB50" s="19" t="s">
        <v>8439</v>
      </c>
      <c r="OJC50" s="19" t="s">
        <v>8439</v>
      </c>
      <c r="OJD50" s="19" t="s">
        <v>8439</v>
      </c>
      <c r="OJE50" s="19" t="s">
        <v>8439</v>
      </c>
      <c r="OJF50" s="19" t="s">
        <v>8439</v>
      </c>
      <c r="OJG50" s="19" t="s">
        <v>8439</v>
      </c>
      <c r="OJH50" s="19" t="s">
        <v>8439</v>
      </c>
      <c r="OJI50" s="19" t="s">
        <v>8439</v>
      </c>
      <c r="OJJ50" s="19" t="s">
        <v>8439</v>
      </c>
      <c r="OJK50" s="19" t="s">
        <v>8439</v>
      </c>
      <c r="OJL50" s="19" t="s">
        <v>8439</v>
      </c>
      <c r="OJM50" s="19" t="s">
        <v>8439</v>
      </c>
      <c r="OJN50" s="19" t="s">
        <v>8439</v>
      </c>
      <c r="OJO50" s="19" t="s">
        <v>8439</v>
      </c>
      <c r="OJP50" s="19" t="s">
        <v>8439</v>
      </c>
      <c r="OJQ50" s="19" t="s">
        <v>8439</v>
      </c>
      <c r="OJR50" s="19" t="s">
        <v>8439</v>
      </c>
      <c r="OJS50" s="19" t="s">
        <v>8439</v>
      </c>
      <c r="OJT50" s="19" t="s">
        <v>8439</v>
      </c>
      <c r="OJU50" s="19" t="s">
        <v>8439</v>
      </c>
      <c r="OJV50" s="19" t="s">
        <v>8439</v>
      </c>
      <c r="OJW50" s="19" t="s">
        <v>8439</v>
      </c>
      <c r="OJX50" s="19" t="s">
        <v>8439</v>
      </c>
      <c r="OJY50" s="19" t="s">
        <v>8439</v>
      </c>
      <c r="OJZ50" s="19" t="s">
        <v>8439</v>
      </c>
      <c r="OKA50" s="19" t="s">
        <v>8439</v>
      </c>
      <c r="OKB50" s="19" t="s">
        <v>8439</v>
      </c>
      <c r="OKC50" s="19" t="s">
        <v>8439</v>
      </c>
      <c r="OKD50" s="19" t="s">
        <v>8439</v>
      </c>
      <c r="OKE50" s="19" t="s">
        <v>8439</v>
      </c>
      <c r="OKF50" s="19" t="s">
        <v>8439</v>
      </c>
      <c r="OKG50" s="19" t="s">
        <v>8439</v>
      </c>
      <c r="OKH50" s="19" t="s">
        <v>8439</v>
      </c>
      <c r="OKI50" s="19" t="s">
        <v>8439</v>
      </c>
      <c r="OKJ50" s="19" t="s">
        <v>8439</v>
      </c>
      <c r="OKK50" s="19" t="s">
        <v>8439</v>
      </c>
      <c r="OKL50" s="19" t="s">
        <v>8439</v>
      </c>
      <c r="OKM50" s="19" t="s">
        <v>8439</v>
      </c>
      <c r="OKN50" s="19" t="s">
        <v>8439</v>
      </c>
      <c r="OKO50" s="19" t="s">
        <v>8439</v>
      </c>
      <c r="OKP50" s="19" t="s">
        <v>8439</v>
      </c>
      <c r="OKQ50" s="19" t="s">
        <v>8439</v>
      </c>
      <c r="OKR50" s="19" t="s">
        <v>8439</v>
      </c>
      <c r="OKS50" s="19" t="s">
        <v>8439</v>
      </c>
      <c r="OKT50" s="19" t="s">
        <v>8439</v>
      </c>
      <c r="OKU50" s="19" t="s">
        <v>8439</v>
      </c>
      <c r="OKV50" s="19" t="s">
        <v>8439</v>
      </c>
      <c r="OKW50" s="19" t="s">
        <v>8439</v>
      </c>
      <c r="OKX50" s="19" t="s">
        <v>8439</v>
      </c>
      <c r="OKY50" s="19" t="s">
        <v>8439</v>
      </c>
      <c r="OKZ50" s="19" t="s">
        <v>8439</v>
      </c>
      <c r="OLA50" s="19" t="s">
        <v>8439</v>
      </c>
      <c r="OLB50" s="19" t="s">
        <v>8439</v>
      </c>
      <c r="OLC50" s="19" t="s">
        <v>8439</v>
      </c>
      <c r="OLD50" s="19" t="s">
        <v>8439</v>
      </c>
      <c r="OLE50" s="19" t="s">
        <v>8439</v>
      </c>
      <c r="OLF50" s="19" t="s">
        <v>8439</v>
      </c>
      <c r="OLG50" s="19" t="s">
        <v>8439</v>
      </c>
      <c r="OLH50" s="19" t="s">
        <v>8439</v>
      </c>
      <c r="OLI50" s="19" t="s">
        <v>8439</v>
      </c>
      <c r="OLJ50" s="19" t="s">
        <v>8439</v>
      </c>
      <c r="OLK50" s="19" t="s">
        <v>8439</v>
      </c>
      <c r="OLL50" s="19" t="s">
        <v>8439</v>
      </c>
      <c r="OLM50" s="19" t="s">
        <v>8439</v>
      </c>
      <c r="OLN50" s="19" t="s">
        <v>8439</v>
      </c>
      <c r="OLO50" s="19" t="s">
        <v>8439</v>
      </c>
      <c r="OLP50" s="19" t="s">
        <v>8439</v>
      </c>
      <c r="OLQ50" s="19" t="s">
        <v>8439</v>
      </c>
      <c r="OLR50" s="19" t="s">
        <v>8439</v>
      </c>
      <c r="OLS50" s="19" t="s">
        <v>8439</v>
      </c>
      <c r="OLT50" s="19" t="s">
        <v>8439</v>
      </c>
      <c r="OLU50" s="19" t="s">
        <v>8439</v>
      </c>
      <c r="OLV50" s="19" t="s">
        <v>8439</v>
      </c>
      <c r="OLW50" s="19" t="s">
        <v>8439</v>
      </c>
      <c r="OLX50" s="19" t="s">
        <v>8439</v>
      </c>
      <c r="OLY50" s="19" t="s">
        <v>8439</v>
      </c>
      <c r="OLZ50" s="19" t="s">
        <v>8439</v>
      </c>
      <c r="OMA50" s="19" t="s">
        <v>8439</v>
      </c>
      <c r="OMB50" s="19" t="s">
        <v>8439</v>
      </c>
      <c r="OMC50" s="19" t="s">
        <v>8439</v>
      </c>
      <c r="OMD50" s="19" t="s">
        <v>8439</v>
      </c>
      <c r="OME50" s="19" t="s">
        <v>8439</v>
      </c>
      <c r="OMF50" s="19" t="s">
        <v>8439</v>
      </c>
      <c r="OMG50" s="19" t="s">
        <v>8439</v>
      </c>
      <c r="OMH50" s="19" t="s">
        <v>8439</v>
      </c>
      <c r="OMI50" s="19" t="s">
        <v>8439</v>
      </c>
      <c r="OMJ50" s="19" t="s">
        <v>8439</v>
      </c>
      <c r="OMK50" s="19" t="s">
        <v>8439</v>
      </c>
      <c r="OML50" s="19" t="s">
        <v>8439</v>
      </c>
      <c r="OMM50" s="19" t="s">
        <v>8439</v>
      </c>
      <c r="OMN50" s="19" t="s">
        <v>8439</v>
      </c>
      <c r="OMO50" s="19" t="s">
        <v>8439</v>
      </c>
      <c r="OMP50" s="19" t="s">
        <v>8439</v>
      </c>
      <c r="OMQ50" s="19" t="s">
        <v>8439</v>
      </c>
      <c r="OMR50" s="19" t="s">
        <v>8439</v>
      </c>
      <c r="OMS50" s="19" t="s">
        <v>8439</v>
      </c>
      <c r="OMT50" s="19" t="s">
        <v>8439</v>
      </c>
      <c r="OMU50" s="19" t="s">
        <v>8439</v>
      </c>
      <c r="OMV50" s="19" t="s">
        <v>8439</v>
      </c>
      <c r="OMW50" s="19" t="s">
        <v>8439</v>
      </c>
      <c r="OMX50" s="19" t="s">
        <v>8439</v>
      </c>
      <c r="OMY50" s="19" t="s">
        <v>8439</v>
      </c>
      <c r="OMZ50" s="19" t="s">
        <v>8439</v>
      </c>
      <c r="ONA50" s="19" t="s">
        <v>8439</v>
      </c>
      <c r="ONB50" s="19" t="s">
        <v>8439</v>
      </c>
      <c r="ONC50" s="19" t="s">
        <v>8439</v>
      </c>
      <c r="OND50" s="19" t="s">
        <v>8439</v>
      </c>
      <c r="ONE50" s="19" t="s">
        <v>8439</v>
      </c>
      <c r="ONF50" s="19" t="s">
        <v>8439</v>
      </c>
      <c r="ONG50" s="19" t="s">
        <v>8439</v>
      </c>
      <c r="ONH50" s="19" t="s">
        <v>8439</v>
      </c>
      <c r="ONI50" s="19" t="s">
        <v>8439</v>
      </c>
      <c r="ONJ50" s="19" t="s">
        <v>8439</v>
      </c>
      <c r="ONK50" s="19" t="s">
        <v>8439</v>
      </c>
      <c r="ONL50" s="19" t="s">
        <v>8439</v>
      </c>
      <c r="ONM50" s="19" t="s">
        <v>8439</v>
      </c>
      <c r="ONN50" s="19" t="s">
        <v>8439</v>
      </c>
      <c r="ONO50" s="19" t="s">
        <v>8439</v>
      </c>
      <c r="ONP50" s="19" t="s">
        <v>8439</v>
      </c>
      <c r="ONQ50" s="19" t="s">
        <v>8439</v>
      </c>
      <c r="ONR50" s="19" t="s">
        <v>8439</v>
      </c>
      <c r="ONS50" s="19" t="s">
        <v>8439</v>
      </c>
      <c r="ONT50" s="19" t="s">
        <v>8439</v>
      </c>
      <c r="ONU50" s="19" t="s">
        <v>8439</v>
      </c>
      <c r="ONV50" s="19" t="s">
        <v>8439</v>
      </c>
      <c r="ONW50" s="19" t="s">
        <v>8439</v>
      </c>
      <c r="ONX50" s="19" t="s">
        <v>8439</v>
      </c>
      <c r="ONY50" s="19" t="s">
        <v>8439</v>
      </c>
      <c r="ONZ50" s="19" t="s">
        <v>8439</v>
      </c>
      <c r="OOA50" s="19" t="s">
        <v>8439</v>
      </c>
      <c r="OOB50" s="19" t="s">
        <v>8439</v>
      </c>
      <c r="OOC50" s="19" t="s">
        <v>8439</v>
      </c>
      <c r="OOD50" s="19" t="s">
        <v>8439</v>
      </c>
      <c r="OOE50" s="19" t="s">
        <v>8439</v>
      </c>
      <c r="OOF50" s="19" t="s">
        <v>8439</v>
      </c>
      <c r="OOG50" s="19" t="s">
        <v>8439</v>
      </c>
      <c r="OOH50" s="19" t="s">
        <v>8439</v>
      </c>
      <c r="OOI50" s="19" t="s">
        <v>8439</v>
      </c>
      <c r="OOJ50" s="19" t="s">
        <v>8439</v>
      </c>
      <c r="OOK50" s="19" t="s">
        <v>8439</v>
      </c>
      <c r="OOL50" s="19" t="s">
        <v>8439</v>
      </c>
      <c r="OOM50" s="19" t="s">
        <v>8439</v>
      </c>
      <c r="OON50" s="19" t="s">
        <v>8439</v>
      </c>
      <c r="OOO50" s="19" t="s">
        <v>8439</v>
      </c>
      <c r="OOP50" s="19" t="s">
        <v>8439</v>
      </c>
      <c r="OOQ50" s="19" t="s">
        <v>8439</v>
      </c>
      <c r="OOR50" s="19" t="s">
        <v>8439</v>
      </c>
      <c r="OOS50" s="19" t="s">
        <v>8439</v>
      </c>
      <c r="OOT50" s="19" t="s">
        <v>8439</v>
      </c>
      <c r="OOU50" s="19" t="s">
        <v>8439</v>
      </c>
      <c r="OOV50" s="19" t="s">
        <v>8439</v>
      </c>
      <c r="OOW50" s="19" t="s">
        <v>8439</v>
      </c>
      <c r="OOX50" s="19" t="s">
        <v>8439</v>
      </c>
      <c r="OOY50" s="19" t="s">
        <v>8439</v>
      </c>
      <c r="OOZ50" s="19" t="s">
        <v>8439</v>
      </c>
      <c r="OPA50" s="19" t="s">
        <v>8439</v>
      </c>
      <c r="OPB50" s="19" t="s">
        <v>8439</v>
      </c>
      <c r="OPC50" s="19" t="s">
        <v>8439</v>
      </c>
      <c r="OPD50" s="19" t="s">
        <v>8439</v>
      </c>
      <c r="OPE50" s="19" t="s">
        <v>8439</v>
      </c>
      <c r="OPF50" s="19" t="s">
        <v>8439</v>
      </c>
      <c r="OPG50" s="19" t="s">
        <v>8439</v>
      </c>
      <c r="OPH50" s="19" t="s">
        <v>8439</v>
      </c>
      <c r="OPI50" s="19" t="s">
        <v>8439</v>
      </c>
      <c r="OPJ50" s="19" t="s">
        <v>8439</v>
      </c>
      <c r="OPK50" s="19" t="s">
        <v>8439</v>
      </c>
      <c r="OPL50" s="19" t="s">
        <v>8439</v>
      </c>
      <c r="OPM50" s="19" t="s">
        <v>8439</v>
      </c>
      <c r="OPN50" s="19" t="s">
        <v>8439</v>
      </c>
      <c r="OPO50" s="19" t="s">
        <v>8439</v>
      </c>
      <c r="OPP50" s="19" t="s">
        <v>8439</v>
      </c>
      <c r="OPQ50" s="19" t="s">
        <v>8439</v>
      </c>
      <c r="OPR50" s="19" t="s">
        <v>8439</v>
      </c>
      <c r="OPS50" s="19" t="s">
        <v>8439</v>
      </c>
      <c r="OPT50" s="19" t="s">
        <v>8439</v>
      </c>
      <c r="OPU50" s="19" t="s">
        <v>8439</v>
      </c>
      <c r="OPV50" s="19" t="s">
        <v>8439</v>
      </c>
      <c r="OPW50" s="19" t="s">
        <v>8439</v>
      </c>
      <c r="OPX50" s="19" t="s">
        <v>8439</v>
      </c>
      <c r="OPY50" s="19" t="s">
        <v>8439</v>
      </c>
      <c r="OPZ50" s="19" t="s">
        <v>8439</v>
      </c>
      <c r="OQA50" s="19" t="s">
        <v>8439</v>
      </c>
      <c r="OQB50" s="19" t="s">
        <v>8439</v>
      </c>
      <c r="OQC50" s="19" t="s">
        <v>8439</v>
      </c>
      <c r="OQD50" s="19" t="s">
        <v>8439</v>
      </c>
      <c r="OQE50" s="19" t="s">
        <v>8439</v>
      </c>
      <c r="OQF50" s="19" t="s">
        <v>8439</v>
      </c>
      <c r="OQG50" s="19" t="s">
        <v>8439</v>
      </c>
      <c r="OQH50" s="19" t="s">
        <v>8439</v>
      </c>
      <c r="OQI50" s="19" t="s">
        <v>8439</v>
      </c>
      <c r="OQJ50" s="19" t="s">
        <v>8439</v>
      </c>
      <c r="OQK50" s="19" t="s">
        <v>8439</v>
      </c>
      <c r="OQL50" s="19" t="s">
        <v>8439</v>
      </c>
      <c r="OQM50" s="19" t="s">
        <v>8439</v>
      </c>
      <c r="OQN50" s="19" t="s">
        <v>8439</v>
      </c>
      <c r="OQO50" s="19" t="s">
        <v>8439</v>
      </c>
      <c r="OQP50" s="19" t="s">
        <v>8439</v>
      </c>
      <c r="OQQ50" s="19" t="s">
        <v>8439</v>
      </c>
      <c r="OQR50" s="19" t="s">
        <v>8439</v>
      </c>
      <c r="OQS50" s="19" t="s">
        <v>8439</v>
      </c>
      <c r="OQT50" s="19" t="s">
        <v>8439</v>
      </c>
      <c r="OQU50" s="19" t="s">
        <v>8439</v>
      </c>
      <c r="OQV50" s="19" t="s">
        <v>8439</v>
      </c>
      <c r="OQW50" s="19" t="s">
        <v>8439</v>
      </c>
      <c r="OQX50" s="19" t="s">
        <v>8439</v>
      </c>
      <c r="OQY50" s="19" t="s">
        <v>8439</v>
      </c>
      <c r="OQZ50" s="19" t="s">
        <v>8439</v>
      </c>
      <c r="ORA50" s="19" t="s">
        <v>8439</v>
      </c>
      <c r="ORB50" s="19" t="s">
        <v>8439</v>
      </c>
      <c r="ORC50" s="19" t="s">
        <v>8439</v>
      </c>
      <c r="ORD50" s="19" t="s">
        <v>8439</v>
      </c>
      <c r="ORE50" s="19" t="s">
        <v>8439</v>
      </c>
      <c r="ORF50" s="19" t="s">
        <v>8439</v>
      </c>
      <c r="ORG50" s="19" t="s">
        <v>8439</v>
      </c>
      <c r="ORH50" s="19" t="s">
        <v>8439</v>
      </c>
      <c r="ORI50" s="19" t="s">
        <v>8439</v>
      </c>
      <c r="ORJ50" s="19" t="s">
        <v>8439</v>
      </c>
      <c r="ORK50" s="19" t="s">
        <v>8439</v>
      </c>
      <c r="ORL50" s="19" t="s">
        <v>8439</v>
      </c>
      <c r="ORM50" s="19" t="s">
        <v>8439</v>
      </c>
      <c r="ORN50" s="19" t="s">
        <v>8439</v>
      </c>
      <c r="ORO50" s="19" t="s">
        <v>8439</v>
      </c>
      <c r="ORP50" s="19" t="s">
        <v>8439</v>
      </c>
      <c r="ORQ50" s="19" t="s">
        <v>8439</v>
      </c>
      <c r="ORR50" s="19" t="s">
        <v>8439</v>
      </c>
      <c r="ORS50" s="19" t="s">
        <v>8439</v>
      </c>
      <c r="ORT50" s="19" t="s">
        <v>8439</v>
      </c>
      <c r="ORU50" s="19" t="s">
        <v>8439</v>
      </c>
      <c r="ORV50" s="19" t="s">
        <v>8439</v>
      </c>
      <c r="ORW50" s="19" t="s">
        <v>8439</v>
      </c>
      <c r="ORX50" s="19" t="s">
        <v>8439</v>
      </c>
      <c r="ORY50" s="19" t="s">
        <v>8439</v>
      </c>
      <c r="ORZ50" s="19" t="s">
        <v>8439</v>
      </c>
      <c r="OSA50" s="19" t="s">
        <v>8439</v>
      </c>
      <c r="OSB50" s="19" t="s">
        <v>8439</v>
      </c>
      <c r="OSC50" s="19" t="s">
        <v>8439</v>
      </c>
      <c r="OSD50" s="19" t="s">
        <v>8439</v>
      </c>
      <c r="OSE50" s="19" t="s">
        <v>8439</v>
      </c>
      <c r="OSF50" s="19" t="s">
        <v>8439</v>
      </c>
      <c r="OSG50" s="19" t="s">
        <v>8439</v>
      </c>
      <c r="OSH50" s="19" t="s">
        <v>8439</v>
      </c>
      <c r="OSI50" s="19" t="s">
        <v>8439</v>
      </c>
      <c r="OSJ50" s="19" t="s">
        <v>8439</v>
      </c>
      <c r="OSK50" s="19" t="s">
        <v>8439</v>
      </c>
      <c r="OSL50" s="19" t="s">
        <v>8439</v>
      </c>
      <c r="OSM50" s="19" t="s">
        <v>8439</v>
      </c>
      <c r="OSN50" s="19" t="s">
        <v>8439</v>
      </c>
      <c r="OSO50" s="19" t="s">
        <v>8439</v>
      </c>
      <c r="OSP50" s="19" t="s">
        <v>8439</v>
      </c>
      <c r="OSQ50" s="19" t="s">
        <v>8439</v>
      </c>
      <c r="OSR50" s="19" t="s">
        <v>8439</v>
      </c>
      <c r="OSS50" s="19" t="s">
        <v>8439</v>
      </c>
      <c r="OST50" s="19" t="s">
        <v>8439</v>
      </c>
      <c r="OSU50" s="19" t="s">
        <v>8439</v>
      </c>
      <c r="OSV50" s="19" t="s">
        <v>8439</v>
      </c>
      <c r="OSW50" s="19" t="s">
        <v>8439</v>
      </c>
      <c r="OSX50" s="19" t="s">
        <v>8439</v>
      </c>
      <c r="OSY50" s="19" t="s">
        <v>8439</v>
      </c>
      <c r="OSZ50" s="19" t="s">
        <v>8439</v>
      </c>
      <c r="OTA50" s="19" t="s">
        <v>8439</v>
      </c>
      <c r="OTB50" s="19" t="s">
        <v>8439</v>
      </c>
      <c r="OTC50" s="19" t="s">
        <v>8439</v>
      </c>
      <c r="OTD50" s="19" t="s">
        <v>8439</v>
      </c>
      <c r="OTE50" s="19" t="s">
        <v>8439</v>
      </c>
      <c r="OTF50" s="19" t="s">
        <v>8439</v>
      </c>
      <c r="OTG50" s="19" t="s">
        <v>8439</v>
      </c>
      <c r="OTH50" s="19" t="s">
        <v>8439</v>
      </c>
      <c r="OTI50" s="19" t="s">
        <v>8439</v>
      </c>
      <c r="OTJ50" s="19" t="s">
        <v>8439</v>
      </c>
      <c r="OTK50" s="19" t="s">
        <v>8439</v>
      </c>
      <c r="OTL50" s="19" t="s">
        <v>8439</v>
      </c>
      <c r="OTM50" s="19" t="s">
        <v>8439</v>
      </c>
      <c r="OTN50" s="19" t="s">
        <v>8439</v>
      </c>
      <c r="OTO50" s="19" t="s">
        <v>8439</v>
      </c>
      <c r="OTP50" s="19" t="s">
        <v>8439</v>
      </c>
      <c r="OTQ50" s="19" t="s">
        <v>8439</v>
      </c>
      <c r="OTR50" s="19" t="s">
        <v>8439</v>
      </c>
      <c r="OTS50" s="19" t="s">
        <v>8439</v>
      </c>
      <c r="OTT50" s="19" t="s">
        <v>8439</v>
      </c>
      <c r="OTU50" s="19" t="s">
        <v>8439</v>
      </c>
      <c r="OTV50" s="19" t="s">
        <v>8439</v>
      </c>
      <c r="OTW50" s="19" t="s">
        <v>8439</v>
      </c>
      <c r="OTX50" s="19" t="s">
        <v>8439</v>
      </c>
      <c r="OTY50" s="19" t="s">
        <v>8439</v>
      </c>
      <c r="OTZ50" s="19" t="s">
        <v>8439</v>
      </c>
      <c r="OUA50" s="19" t="s">
        <v>8439</v>
      </c>
      <c r="OUB50" s="19" t="s">
        <v>8439</v>
      </c>
      <c r="OUC50" s="19" t="s">
        <v>8439</v>
      </c>
      <c r="OUD50" s="19" t="s">
        <v>8439</v>
      </c>
      <c r="OUE50" s="19" t="s">
        <v>8439</v>
      </c>
      <c r="OUF50" s="19" t="s">
        <v>8439</v>
      </c>
      <c r="OUG50" s="19" t="s">
        <v>8439</v>
      </c>
      <c r="OUH50" s="19" t="s">
        <v>8439</v>
      </c>
      <c r="OUI50" s="19" t="s">
        <v>8439</v>
      </c>
      <c r="OUJ50" s="19" t="s">
        <v>8439</v>
      </c>
      <c r="OUK50" s="19" t="s">
        <v>8439</v>
      </c>
      <c r="OUL50" s="19" t="s">
        <v>8439</v>
      </c>
      <c r="OUM50" s="19" t="s">
        <v>8439</v>
      </c>
      <c r="OUN50" s="19" t="s">
        <v>8439</v>
      </c>
      <c r="OUO50" s="19" t="s">
        <v>8439</v>
      </c>
      <c r="OUP50" s="19" t="s">
        <v>8439</v>
      </c>
      <c r="OUQ50" s="19" t="s">
        <v>8439</v>
      </c>
      <c r="OUR50" s="19" t="s">
        <v>8439</v>
      </c>
      <c r="OUS50" s="19" t="s">
        <v>8439</v>
      </c>
      <c r="OUT50" s="19" t="s">
        <v>8439</v>
      </c>
      <c r="OUU50" s="19" t="s">
        <v>8439</v>
      </c>
      <c r="OUV50" s="19" t="s">
        <v>8439</v>
      </c>
      <c r="OUW50" s="19" t="s">
        <v>8439</v>
      </c>
      <c r="OUX50" s="19" t="s">
        <v>8439</v>
      </c>
      <c r="OUY50" s="19" t="s">
        <v>8439</v>
      </c>
      <c r="OUZ50" s="19" t="s">
        <v>8439</v>
      </c>
      <c r="OVA50" s="19" t="s">
        <v>8439</v>
      </c>
      <c r="OVB50" s="19" t="s">
        <v>8439</v>
      </c>
      <c r="OVC50" s="19" t="s">
        <v>8439</v>
      </c>
      <c r="OVD50" s="19" t="s">
        <v>8439</v>
      </c>
      <c r="OVE50" s="19" t="s">
        <v>8439</v>
      </c>
      <c r="OVF50" s="19" t="s">
        <v>8439</v>
      </c>
      <c r="OVG50" s="19" t="s">
        <v>8439</v>
      </c>
      <c r="OVH50" s="19" t="s">
        <v>8439</v>
      </c>
      <c r="OVI50" s="19" t="s">
        <v>8439</v>
      </c>
      <c r="OVJ50" s="19" t="s">
        <v>8439</v>
      </c>
      <c r="OVK50" s="19" t="s">
        <v>8439</v>
      </c>
      <c r="OVL50" s="19" t="s">
        <v>8439</v>
      </c>
      <c r="OVM50" s="19" t="s">
        <v>8439</v>
      </c>
      <c r="OVN50" s="19" t="s">
        <v>8439</v>
      </c>
      <c r="OVO50" s="19" t="s">
        <v>8439</v>
      </c>
      <c r="OVP50" s="19" t="s">
        <v>8439</v>
      </c>
      <c r="OVQ50" s="19" t="s">
        <v>8439</v>
      </c>
      <c r="OVR50" s="19" t="s">
        <v>8439</v>
      </c>
      <c r="OVS50" s="19" t="s">
        <v>8439</v>
      </c>
      <c r="OVT50" s="19" t="s">
        <v>8439</v>
      </c>
      <c r="OVU50" s="19" t="s">
        <v>8439</v>
      </c>
      <c r="OVV50" s="19" t="s">
        <v>8439</v>
      </c>
      <c r="OVW50" s="19" t="s">
        <v>8439</v>
      </c>
      <c r="OVX50" s="19" t="s">
        <v>8439</v>
      </c>
      <c r="OVY50" s="19" t="s">
        <v>8439</v>
      </c>
      <c r="OVZ50" s="19" t="s">
        <v>8439</v>
      </c>
      <c r="OWA50" s="19" t="s">
        <v>8439</v>
      </c>
      <c r="OWB50" s="19" t="s">
        <v>8439</v>
      </c>
      <c r="OWC50" s="19" t="s">
        <v>8439</v>
      </c>
      <c r="OWD50" s="19" t="s">
        <v>8439</v>
      </c>
      <c r="OWE50" s="19" t="s">
        <v>8439</v>
      </c>
      <c r="OWF50" s="19" t="s">
        <v>8439</v>
      </c>
      <c r="OWG50" s="19" t="s">
        <v>8439</v>
      </c>
      <c r="OWH50" s="19" t="s">
        <v>8439</v>
      </c>
      <c r="OWI50" s="19" t="s">
        <v>8439</v>
      </c>
      <c r="OWJ50" s="19" t="s">
        <v>8439</v>
      </c>
      <c r="OWK50" s="19" t="s">
        <v>8439</v>
      </c>
      <c r="OWL50" s="19" t="s">
        <v>8439</v>
      </c>
      <c r="OWM50" s="19" t="s">
        <v>8439</v>
      </c>
      <c r="OWN50" s="19" t="s">
        <v>8439</v>
      </c>
      <c r="OWO50" s="19" t="s">
        <v>8439</v>
      </c>
      <c r="OWP50" s="19" t="s">
        <v>8439</v>
      </c>
      <c r="OWQ50" s="19" t="s">
        <v>8439</v>
      </c>
      <c r="OWR50" s="19" t="s">
        <v>8439</v>
      </c>
      <c r="OWS50" s="19" t="s">
        <v>8439</v>
      </c>
      <c r="OWT50" s="19" t="s">
        <v>8439</v>
      </c>
      <c r="OWU50" s="19" t="s">
        <v>8439</v>
      </c>
      <c r="OWV50" s="19" t="s">
        <v>8439</v>
      </c>
      <c r="OWW50" s="19" t="s">
        <v>8439</v>
      </c>
      <c r="OWX50" s="19" t="s">
        <v>8439</v>
      </c>
      <c r="OWY50" s="19" t="s">
        <v>8439</v>
      </c>
      <c r="OWZ50" s="19" t="s">
        <v>8439</v>
      </c>
      <c r="OXA50" s="19" t="s">
        <v>8439</v>
      </c>
      <c r="OXB50" s="19" t="s">
        <v>8439</v>
      </c>
      <c r="OXC50" s="19" t="s">
        <v>8439</v>
      </c>
      <c r="OXD50" s="19" t="s">
        <v>8439</v>
      </c>
      <c r="OXE50" s="19" t="s">
        <v>8439</v>
      </c>
      <c r="OXF50" s="19" t="s">
        <v>8439</v>
      </c>
      <c r="OXG50" s="19" t="s">
        <v>8439</v>
      </c>
      <c r="OXH50" s="19" t="s">
        <v>8439</v>
      </c>
      <c r="OXI50" s="19" t="s">
        <v>8439</v>
      </c>
      <c r="OXJ50" s="19" t="s">
        <v>8439</v>
      </c>
      <c r="OXK50" s="19" t="s">
        <v>8439</v>
      </c>
      <c r="OXL50" s="19" t="s">
        <v>8439</v>
      </c>
      <c r="OXM50" s="19" t="s">
        <v>8439</v>
      </c>
      <c r="OXN50" s="19" t="s">
        <v>8439</v>
      </c>
      <c r="OXO50" s="19" t="s">
        <v>8439</v>
      </c>
      <c r="OXP50" s="19" t="s">
        <v>8439</v>
      </c>
      <c r="OXQ50" s="19" t="s">
        <v>8439</v>
      </c>
      <c r="OXR50" s="19" t="s">
        <v>8439</v>
      </c>
      <c r="OXS50" s="19" t="s">
        <v>8439</v>
      </c>
      <c r="OXT50" s="19" t="s">
        <v>8439</v>
      </c>
      <c r="OXU50" s="19" t="s">
        <v>8439</v>
      </c>
      <c r="OXV50" s="19" t="s">
        <v>8439</v>
      </c>
      <c r="OXW50" s="19" t="s">
        <v>8439</v>
      </c>
      <c r="OXX50" s="19" t="s">
        <v>8439</v>
      </c>
      <c r="OXY50" s="19" t="s">
        <v>8439</v>
      </c>
      <c r="OXZ50" s="19" t="s">
        <v>8439</v>
      </c>
      <c r="OYA50" s="19" t="s">
        <v>8439</v>
      </c>
      <c r="OYB50" s="19" t="s">
        <v>8439</v>
      </c>
      <c r="OYC50" s="19" t="s">
        <v>8439</v>
      </c>
      <c r="OYD50" s="19" t="s">
        <v>8439</v>
      </c>
      <c r="OYE50" s="19" t="s">
        <v>8439</v>
      </c>
      <c r="OYF50" s="19" t="s">
        <v>8439</v>
      </c>
      <c r="OYG50" s="19" t="s">
        <v>8439</v>
      </c>
      <c r="OYH50" s="19" t="s">
        <v>8439</v>
      </c>
      <c r="OYI50" s="19" t="s">
        <v>8439</v>
      </c>
      <c r="OYJ50" s="19" t="s">
        <v>8439</v>
      </c>
      <c r="OYK50" s="19" t="s">
        <v>8439</v>
      </c>
      <c r="OYL50" s="19" t="s">
        <v>8439</v>
      </c>
      <c r="OYM50" s="19" t="s">
        <v>8439</v>
      </c>
      <c r="OYN50" s="19" t="s">
        <v>8439</v>
      </c>
      <c r="OYO50" s="19" t="s">
        <v>8439</v>
      </c>
      <c r="OYP50" s="19" t="s">
        <v>8439</v>
      </c>
      <c r="OYQ50" s="19" t="s">
        <v>8439</v>
      </c>
      <c r="OYR50" s="19" t="s">
        <v>8439</v>
      </c>
      <c r="OYS50" s="19" t="s">
        <v>8439</v>
      </c>
      <c r="OYT50" s="19" t="s">
        <v>8439</v>
      </c>
      <c r="OYU50" s="19" t="s">
        <v>8439</v>
      </c>
      <c r="OYV50" s="19" t="s">
        <v>8439</v>
      </c>
      <c r="OYW50" s="19" t="s">
        <v>8439</v>
      </c>
      <c r="OYX50" s="19" t="s">
        <v>8439</v>
      </c>
      <c r="OYY50" s="19" t="s">
        <v>8439</v>
      </c>
      <c r="OYZ50" s="19" t="s">
        <v>8439</v>
      </c>
      <c r="OZA50" s="19" t="s">
        <v>8439</v>
      </c>
      <c r="OZB50" s="19" t="s">
        <v>8439</v>
      </c>
      <c r="OZC50" s="19" t="s">
        <v>8439</v>
      </c>
      <c r="OZD50" s="19" t="s">
        <v>8439</v>
      </c>
      <c r="OZE50" s="19" t="s">
        <v>8439</v>
      </c>
      <c r="OZF50" s="19" t="s">
        <v>8439</v>
      </c>
      <c r="OZG50" s="19" t="s">
        <v>8439</v>
      </c>
      <c r="OZH50" s="19" t="s">
        <v>8439</v>
      </c>
      <c r="OZI50" s="19" t="s">
        <v>8439</v>
      </c>
      <c r="OZJ50" s="19" t="s">
        <v>8439</v>
      </c>
      <c r="OZK50" s="19" t="s">
        <v>8439</v>
      </c>
      <c r="OZL50" s="19" t="s">
        <v>8439</v>
      </c>
      <c r="OZM50" s="19" t="s">
        <v>8439</v>
      </c>
      <c r="OZN50" s="19" t="s">
        <v>8439</v>
      </c>
      <c r="OZO50" s="19" t="s">
        <v>8439</v>
      </c>
      <c r="OZP50" s="19" t="s">
        <v>8439</v>
      </c>
      <c r="OZQ50" s="19" t="s">
        <v>8439</v>
      </c>
      <c r="OZR50" s="19" t="s">
        <v>8439</v>
      </c>
      <c r="OZS50" s="19" t="s">
        <v>8439</v>
      </c>
      <c r="OZT50" s="19" t="s">
        <v>8439</v>
      </c>
      <c r="OZU50" s="19" t="s">
        <v>8439</v>
      </c>
      <c r="OZV50" s="19" t="s">
        <v>8439</v>
      </c>
      <c r="OZW50" s="19" t="s">
        <v>8439</v>
      </c>
      <c r="OZX50" s="19" t="s">
        <v>8439</v>
      </c>
      <c r="OZY50" s="19" t="s">
        <v>8439</v>
      </c>
      <c r="OZZ50" s="19" t="s">
        <v>8439</v>
      </c>
      <c r="PAA50" s="19" t="s">
        <v>8439</v>
      </c>
      <c r="PAB50" s="19" t="s">
        <v>8439</v>
      </c>
      <c r="PAC50" s="19" t="s">
        <v>8439</v>
      </c>
      <c r="PAD50" s="19" t="s">
        <v>8439</v>
      </c>
      <c r="PAE50" s="19" t="s">
        <v>8439</v>
      </c>
      <c r="PAF50" s="19" t="s">
        <v>8439</v>
      </c>
      <c r="PAG50" s="19" t="s">
        <v>8439</v>
      </c>
      <c r="PAH50" s="19" t="s">
        <v>8439</v>
      </c>
      <c r="PAI50" s="19" t="s">
        <v>8439</v>
      </c>
      <c r="PAJ50" s="19" t="s">
        <v>8439</v>
      </c>
      <c r="PAK50" s="19" t="s">
        <v>8439</v>
      </c>
      <c r="PAL50" s="19" t="s">
        <v>8439</v>
      </c>
      <c r="PAM50" s="19" t="s">
        <v>8439</v>
      </c>
      <c r="PAN50" s="19" t="s">
        <v>8439</v>
      </c>
      <c r="PAO50" s="19" t="s">
        <v>8439</v>
      </c>
      <c r="PAP50" s="19" t="s">
        <v>8439</v>
      </c>
      <c r="PAQ50" s="19" t="s">
        <v>8439</v>
      </c>
      <c r="PAR50" s="19" t="s">
        <v>8439</v>
      </c>
      <c r="PAS50" s="19" t="s">
        <v>8439</v>
      </c>
      <c r="PAT50" s="19" t="s">
        <v>8439</v>
      </c>
      <c r="PAU50" s="19" t="s">
        <v>8439</v>
      </c>
      <c r="PAV50" s="19" t="s">
        <v>8439</v>
      </c>
      <c r="PAW50" s="19" t="s">
        <v>8439</v>
      </c>
      <c r="PAX50" s="19" t="s">
        <v>8439</v>
      </c>
      <c r="PAY50" s="19" t="s">
        <v>8439</v>
      </c>
      <c r="PAZ50" s="19" t="s">
        <v>8439</v>
      </c>
      <c r="PBA50" s="19" t="s">
        <v>8439</v>
      </c>
      <c r="PBB50" s="19" t="s">
        <v>8439</v>
      </c>
      <c r="PBC50" s="19" t="s">
        <v>8439</v>
      </c>
      <c r="PBD50" s="19" t="s">
        <v>8439</v>
      </c>
      <c r="PBE50" s="19" t="s">
        <v>8439</v>
      </c>
      <c r="PBF50" s="19" t="s">
        <v>8439</v>
      </c>
      <c r="PBG50" s="19" t="s">
        <v>8439</v>
      </c>
      <c r="PBH50" s="19" t="s">
        <v>8439</v>
      </c>
      <c r="PBI50" s="19" t="s">
        <v>8439</v>
      </c>
      <c r="PBJ50" s="19" t="s">
        <v>8439</v>
      </c>
      <c r="PBK50" s="19" t="s">
        <v>8439</v>
      </c>
      <c r="PBL50" s="19" t="s">
        <v>8439</v>
      </c>
      <c r="PBM50" s="19" t="s">
        <v>8439</v>
      </c>
      <c r="PBN50" s="19" t="s">
        <v>8439</v>
      </c>
      <c r="PBO50" s="19" t="s">
        <v>8439</v>
      </c>
      <c r="PBP50" s="19" t="s">
        <v>8439</v>
      </c>
      <c r="PBQ50" s="19" t="s">
        <v>8439</v>
      </c>
      <c r="PBR50" s="19" t="s">
        <v>8439</v>
      </c>
      <c r="PBS50" s="19" t="s">
        <v>8439</v>
      </c>
      <c r="PBT50" s="19" t="s">
        <v>8439</v>
      </c>
      <c r="PBU50" s="19" t="s">
        <v>8439</v>
      </c>
      <c r="PBV50" s="19" t="s">
        <v>8439</v>
      </c>
      <c r="PBW50" s="19" t="s">
        <v>8439</v>
      </c>
      <c r="PBX50" s="19" t="s">
        <v>8439</v>
      </c>
      <c r="PBY50" s="19" t="s">
        <v>8439</v>
      </c>
      <c r="PBZ50" s="19" t="s">
        <v>8439</v>
      </c>
      <c r="PCA50" s="19" t="s">
        <v>8439</v>
      </c>
      <c r="PCB50" s="19" t="s">
        <v>8439</v>
      </c>
      <c r="PCC50" s="19" t="s">
        <v>8439</v>
      </c>
      <c r="PCD50" s="19" t="s">
        <v>8439</v>
      </c>
      <c r="PCE50" s="19" t="s">
        <v>8439</v>
      </c>
      <c r="PCF50" s="19" t="s">
        <v>8439</v>
      </c>
      <c r="PCG50" s="19" t="s">
        <v>8439</v>
      </c>
      <c r="PCH50" s="19" t="s">
        <v>8439</v>
      </c>
      <c r="PCI50" s="19" t="s">
        <v>8439</v>
      </c>
      <c r="PCJ50" s="19" t="s">
        <v>8439</v>
      </c>
      <c r="PCK50" s="19" t="s">
        <v>8439</v>
      </c>
      <c r="PCL50" s="19" t="s">
        <v>8439</v>
      </c>
      <c r="PCM50" s="19" t="s">
        <v>8439</v>
      </c>
      <c r="PCN50" s="19" t="s">
        <v>8439</v>
      </c>
      <c r="PCO50" s="19" t="s">
        <v>8439</v>
      </c>
      <c r="PCP50" s="19" t="s">
        <v>8439</v>
      </c>
      <c r="PCQ50" s="19" t="s">
        <v>8439</v>
      </c>
      <c r="PCR50" s="19" t="s">
        <v>8439</v>
      </c>
      <c r="PCS50" s="19" t="s">
        <v>8439</v>
      </c>
      <c r="PCT50" s="19" t="s">
        <v>8439</v>
      </c>
      <c r="PCU50" s="19" t="s">
        <v>8439</v>
      </c>
      <c r="PCV50" s="19" t="s">
        <v>8439</v>
      </c>
      <c r="PCW50" s="19" t="s">
        <v>8439</v>
      </c>
      <c r="PCX50" s="19" t="s">
        <v>8439</v>
      </c>
      <c r="PCY50" s="19" t="s">
        <v>8439</v>
      </c>
      <c r="PCZ50" s="19" t="s">
        <v>8439</v>
      </c>
      <c r="PDA50" s="19" t="s">
        <v>8439</v>
      </c>
      <c r="PDB50" s="19" t="s">
        <v>8439</v>
      </c>
      <c r="PDC50" s="19" t="s">
        <v>8439</v>
      </c>
      <c r="PDD50" s="19" t="s">
        <v>8439</v>
      </c>
      <c r="PDE50" s="19" t="s">
        <v>8439</v>
      </c>
      <c r="PDF50" s="19" t="s">
        <v>8439</v>
      </c>
      <c r="PDG50" s="19" t="s">
        <v>8439</v>
      </c>
      <c r="PDH50" s="19" t="s">
        <v>8439</v>
      </c>
      <c r="PDI50" s="19" t="s">
        <v>8439</v>
      </c>
      <c r="PDJ50" s="19" t="s">
        <v>8439</v>
      </c>
      <c r="PDK50" s="19" t="s">
        <v>8439</v>
      </c>
      <c r="PDL50" s="19" t="s">
        <v>8439</v>
      </c>
      <c r="PDM50" s="19" t="s">
        <v>8439</v>
      </c>
      <c r="PDN50" s="19" t="s">
        <v>8439</v>
      </c>
      <c r="PDO50" s="19" t="s">
        <v>8439</v>
      </c>
      <c r="PDP50" s="19" t="s">
        <v>8439</v>
      </c>
      <c r="PDQ50" s="19" t="s">
        <v>8439</v>
      </c>
      <c r="PDR50" s="19" t="s">
        <v>8439</v>
      </c>
      <c r="PDS50" s="19" t="s">
        <v>8439</v>
      </c>
      <c r="PDT50" s="19" t="s">
        <v>8439</v>
      </c>
      <c r="PDU50" s="19" t="s">
        <v>8439</v>
      </c>
      <c r="PDV50" s="19" t="s">
        <v>8439</v>
      </c>
      <c r="PDW50" s="19" t="s">
        <v>8439</v>
      </c>
      <c r="PDX50" s="19" t="s">
        <v>8439</v>
      </c>
      <c r="PDY50" s="19" t="s">
        <v>8439</v>
      </c>
      <c r="PDZ50" s="19" t="s">
        <v>8439</v>
      </c>
      <c r="PEA50" s="19" t="s">
        <v>8439</v>
      </c>
      <c r="PEB50" s="19" t="s">
        <v>8439</v>
      </c>
      <c r="PEC50" s="19" t="s">
        <v>8439</v>
      </c>
      <c r="PED50" s="19" t="s">
        <v>8439</v>
      </c>
      <c r="PEE50" s="19" t="s">
        <v>8439</v>
      </c>
      <c r="PEF50" s="19" t="s">
        <v>8439</v>
      </c>
      <c r="PEG50" s="19" t="s">
        <v>8439</v>
      </c>
      <c r="PEH50" s="19" t="s">
        <v>8439</v>
      </c>
      <c r="PEI50" s="19" t="s">
        <v>8439</v>
      </c>
      <c r="PEJ50" s="19" t="s">
        <v>8439</v>
      </c>
      <c r="PEK50" s="19" t="s">
        <v>8439</v>
      </c>
      <c r="PEL50" s="19" t="s">
        <v>8439</v>
      </c>
      <c r="PEM50" s="19" t="s">
        <v>8439</v>
      </c>
      <c r="PEN50" s="19" t="s">
        <v>8439</v>
      </c>
      <c r="PEO50" s="19" t="s">
        <v>8439</v>
      </c>
      <c r="PEP50" s="19" t="s">
        <v>8439</v>
      </c>
      <c r="PEQ50" s="19" t="s">
        <v>8439</v>
      </c>
      <c r="PER50" s="19" t="s">
        <v>8439</v>
      </c>
      <c r="PES50" s="19" t="s">
        <v>8439</v>
      </c>
      <c r="PET50" s="19" t="s">
        <v>8439</v>
      </c>
      <c r="PEU50" s="19" t="s">
        <v>8439</v>
      </c>
      <c r="PEV50" s="19" t="s">
        <v>8439</v>
      </c>
      <c r="PEW50" s="19" t="s">
        <v>8439</v>
      </c>
      <c r="PEX50" s="19" t="s">
        <v>8439</v>
      </c>
      <c r="PEY50" s="19" t="s">
        <v>8439</v>
      </c>
      <c r="PEZ50" s="19" t="s">
        <v>8439</v>
      </c>
      <c r="PFA50" s="19" t="s">
        <v>8439</v>
      </c>
      <c r="PFB50" s="19" t="s">
        <v>8439</v>
      </c>
      <c r="PFC50" s="19" t="s">
        <v>8439</v>
      </c>
      <c r="PFD50" s="19" t="s">
        <v>8439</v>
      </c>
      <c r="PFE50" s="19" t="s">
        <v>8439</v>
      </c>
      <c r="PFF50" s="19" t="s">
        <v>8439</v>
      </c>
      <c r="PFG50" s="19" t="s">
        <v>8439</v>
      </c>
      <c r="PFH50" s="19" t="s">
        <v>8439</v>
      </c>
      <c r="PFI50" s="19" t="s">
        <v>8439</v>
      </c>
      <c r="PFJ50" s="19" t="s">
        <v>8439</v>
      </c>
      <c r="PFK50" s="19" t="s">
        <v>8439</v>
      </c>
      <c r="PFL50" s="19" t="s">
        <v>8439</v>
      </c>
      <c r="PFM50" s="19" t="s">
        <v>8439</v>
      </c>
      <c r="PFN50" s="19" t="s">
        <v>8439</v>
      </c>
      <c r="PFO50" s="19" t="s">
        <v>8439</v>
      </c>
      <c r="PFP50" s="19" t="s">
        <v>8439</v>
      </c>
      <c r="PFQ50" s="19" t="s">
        <v>8439</v>
      </c>
      <c r="PFR50" s="19" t="s">
        <v>8439</v>
      </c>
      <c r="PFS50" s="19" t="s">
        <v>8439</v>
      </c>
      <c r="PFT50" s="19" t="s">
        <v>8439</v>
      </c>
      <c r="PFU50" s="19" t="s">
        <v>8439</v>
      </c>
      <c r="PFV50" s="19" t="s">
        <v>8439</v>
      </c>
      <c r="PFW50" s="19" t="s">
        <v>8439</v>
      </c>
      <c r="PFX50" s="19" t="s">
        <v>8439</v>
      </c>
      <c r="PFY50" s="19" t="s">
        <v>8439</v>
      </c>
      <c r="PFZ50" s="19" t="s">
        <v>8439</v>
      </c>
      <c r="PGA50" s="19" t="s">
        <v>8439</v>
      </c>
      <c r="PGB50" s="19" t="s">
        <v>8439</v>
      </c>
      <c r="PGC50" s="19" t="s">
        <v>8439</v>
      </c>
      <c r="PGD50" s="19" t="s">
        <v>8439</v>
      </c>
      <c r="PGE50" s="19" t="s">
        <v>8439</v>
      </c>
      <c r="PGF50" s="19" t="s">
        <v>8439</v>
      </c>
      <c r="PGG50" s="19" t="s">
        <v>8439</v>
      </c>
      <c r="PGH50" s="19" t="s">
        <v>8439</v>
      </c>
      <c r="PGI50" s="19" t="s">
        <v>8439</v>
      </c>
      <c r="PGJ50" s="19" t="s">
        <v>8439</v>
      </c>
      <c r="PGK50" s="19" t="s">
        <v>8439</v>
      </c>
      <c r="PGL50" s="19" t="s">
        <v>8439</v>
      </c>
      <c r="PGM50" s="19" t="s">
        <v>8439</v>
      </c>
      <c r="PGN50" s="19" t="s">
        <v>8439</v>
      </c>
      <c r="PGO50" s="19" t="s">
        <v>8439</v>
      </c>
      <c r="PGP50" s="19" t="s">
        <v>8439</v>
      </c>
      <c r="PGQ50" s="19" t="s">
        <v>8439</v>
      </c>
      <c r="PGR50" s="19" t="s">
        <v>8439</v>
      </c>
      <c r="PGS50" s="19" t="s">
        <v>8439</v>
      </c>
      <c r="PGT50" s="19" t="s">
        <v>8439</v>
      </c>
      <c r="PGU50" s="19" t="s">
        <v>8439</v>
      </c>
      <c r="PGV50" s="19" t="s">
        <v>8439</v>
      </c>
      <c r="PGW50" s="19" t="s">
        <v>8439</v>
      </c>
      <c r="PGX50" s="19" t="s">
        <v>8439</v>
      </c>
      <c r="PGY50" s="19" t="s">
        <v>8439</v>
      </c>
      <c r="PGZ50" s="19" t="s">
        <v>8439</v>
      </c>
      <c r="PHA50" s="19" t="s">
        <v>8439</v>
      </c>
      <c r="PHB50" s="19" t="s">
        <v>8439</v>
      </c>
      <c r="PHC50" s="19" t="s">
        <v>8439</v>
      </c>
      <c r="PHD50" s="19" t="s">
        <v>8439</v>
      </c>
      <c r="PHE50" s="19" t="s">
        <v>8439</v>
      </c>
      <c r="PHF50" s="19" t="s">
        <v>8439</v>
      </c>
      <c r="PHG50" s="19" t="s">
        <v>8439</v>
      </c>
      <c r="PHH50" s="19" t="s">
        <v>8439</v>
      </c>
      <c r="PHI50" s="19" t="s">
        <v>8439</v>
      </c>
      <c r="PHJ50" s="19" t="s">
        <v>8439</v>
      </c>
      <c r="PHK50" s="19" t="s">
        <v>8439</v>
      </c>
      <c r="PHL50" s="19" t="s">
        <v>8439</v>
      </c>
      <c r="PHM50" s="19" t="s">
        <v>8439</v>
      </c>
      <c r="PHN50" s="19" t="s">
        <v>8439</v>
      </c>
      <c r="PHO50" s="19" t="s">
        <v>8439</v>
      </c>
      <c r="PHP50" s="19" t="s">
        <v>8439</v>
      </c>
      <c r="PHQ50" s="19" t="s">
        <v>8439</v>
      </c>
      <c r="PHR50" s="19" t="s">
        <v>8439</v>
      </c>
      <c r="PHS50" s="19" t="s">
        <v>8439</v>
      </c>
      <c r="PHT50" s="19" t="s">
        <v>8439</v>
      </c>
      <c r="PHU50" s="19" t="s">
        <v>8439</v>
      </c>
      <c r="PHV50" s="19" t="s">
        <v>8439</v>
      </c>
      <c r="PHW50" s="19" t="s">
        <v>8439</v>
      </c>
      <c r="PHX50" s="19" t="s">
        <v>8439</v>
      </c>
      <c r="PHY50" s="19" t="s">
        <v>8439</v>
      </c>
      <c r="PHZ50" s="19" t="s">
        <v>8439</v>
      </c>
      <c r="PIA50" s="19" t="s">
        <v>8439</v>
      </c>
      <c r="PIB50" s="19" t="s">
        <v>8439</v>
      </c>
      <c r="PIC50" s="19" t="s">
        <v>8439</v>
      </c>
      <c r="PID50" s="19" t="s">
        <v>8439</v>
      </c>
      <c r="PIE50" s="19" t="s">
        <v>8439</v>
      </c>
      <c r="PIF50" s="19" t="s">
        <v>8439</v>
      </c>
      <c r="PIG50" s="19" t="s">
        <v>8439</v>
      </c>
      <c r="PIH50" s="19" t="s">
        <v>8439</v>
      </c>
      <c r="PII50" s="19" t="s">
        <v>8439</v>
      </c>
      <c r="PIJ50" s="19" t="s">
        <v>8439</v>
      </c>
      <c r="PIK50" s="19" t="s">
        <v>8439</v>
      </c>
      <c r="PIL50" s="19" t="s">
        <v>8439</v>
      </c>
      <c r="PIM50" s="19" t="s">
        <v>8439</v>
      </c>
      <c r="PIN50" s="19" t="s">
        <v>8439</v>
      </c>
      <c r="PIO50" s="19" t="s">
        <v>8439</v>
      </c>
      <c r="PIP50" s="19" t="s">
        <v>8439</v>
      </c>
      <c r="PIQ50" s="19" t="s">
        <v>8439</v>
      </c>
      <c r="PIR50" s="19" t="s">
        <v>8439</v>
      </c>
      <c r="PIS50" s="19" t="s">
        <v>8439</v>
      </c>
      <c r="PIT50" s="19" t="s">
        <v>8439</v>
      </c>
      <c r="PIU50" s="19" t="s">
        <v>8439</v>
      </c>
      <c r="PIV50" s="19" t="s">
        <v>8439</v>
      </c>
      <c r="PIW50" s="19" t="s">
        <v>8439</v>
      </c>
      <c r="PIX50" s="19" t="s">
        <v>8439</v>
      </c>
      <c r="PIY50" s="19" t="s">
        <v>8439</v>
      </c>
      <c r="PIZ50" s="19" t="s">
        <v>8439</v>
      </c>
      <c r="PJA50" s="19" t="s">
        <v>8439</v>
      </c>
      <c r="PJB50" s="19" t="s">
        <v>8439</v>
      </c>
      <c r="PJC50" s="19" t="s">
        <v>8439</v>
      </c>
      <c r="PJD50" s="19" t="s">
        <v>8439</v>
      </c>
      <c r="PJE50" s="19" t="s">
        <v>8439</v>
      </c>
      <c r="PJF50" s="19" t="s">
        <v>8439</v>
      </c>
      <c r="PJG50" s="19" t="s">
        <v>8439</v>
      </c>
      <c r="PJH50" s="19" t="s">
        <v>8439</v>
      </c>
      <c r="PJI50" s="19" t="s">
        <v>8439</v>
      </c>
      <c r="PJJ50" s="19" t="s">
        <v>8439</v>
      </c>
      <c r="PJK50" s="19" t="s">
        <v>8439</v>
      </c>
      <c r="PJL50" s="19" t="s">
        <v>8439</v>
      </c>
      <c r="PJM50" s="19" t="s">
        <v>8439</v>
      </c>
      <c r="PJN50" s="19" t="s">
        <v>8439</v>
      </c>
      <c r="PJO50" s="19" t="s">
        <v>8439</v>
      </c>
      <c r="PJP50" s="19" t="s">
        <v>8439</v>
      </c>
      <c r="PJQ50" s="19" t="s">
        <v>8439</v>
      </c>
      <c r="PJR50" s="19" t="s">
        <v>8439</v>
      </c>
      <c r="PJS50" s="19" t="s">
        <v>8439</v>
      </c>
      <c r="PJT50" s="19" t="s">
        <v>8439</v>
      </c>
      <c r="PJU50" s="19" t="s">
        <v>8439</v>
      </c>
      <c r="PJV50" s="19" t="s">
        <v>8439</v>
      </c>
      <c r="PJW50" s="19" t="s">
        <v>8439</v>
      </c>
      <c r="PJX50" s="19" t="s">
        <v>8439</v>
      </c>
      <c r="PJY50" s="19" t="s">
        <v>8439</v>
      </c>
      <c r="PJZ50" s="19" t="s">
        <v>8439</v>
      </c>
      <c r="PKA50" s="19" t="s">
        <v>8439</v>
      </c>
      <c r="PKB50" s="19" t="s">
        <v>8439</v>
      </c>
      <c r="PKC50" s="19" t="s">
        <v>8439</v>
      </c>
      <c r="PKD50" s="19" t="s">
        <v>8439</v>
      </c>
      <c r="PKE50" s="19" t="s">
        <v>8439</v>
      </c>
      <c r="PKF50" s="19" t="s">
        <v>8439</v>
      </c>
      <c r="PKG50" s="19" t="s">
        <v>8439</v>
      </c>
      <c r="PKH50" s="19" t="s">
        <v>8439</v>
      </c>
      <c r="PKI50" s="19" t="s">
        <v>8439</v>
      </c>
      <c r="PKJ50" s="19" t="s">
        <v>8439</v>
      </c>
      <c r="PKK50" s="19" t="s">
        <v>8439</v>
      </c>
      <c r="PKL50" s="19" t="s">
        <v>8439</v>
      </c>
      <c r="PKM50" s="19" t="s">
        <v>8439</v>
      </c>
      <c r="PKN50" s="19" t="s">
        <v>8439</v>
      </c>
      <c r="PKO50" s="19" t="s">
        <v>8439</v>
      </c>
      <c r="PKP50" s="19" t="s">
        <v>8439</v>
      </c>
      <c r="PKQ50" s="19" t="s">
        <v>8439</v>
      </c>
      <c r="PKR50" s="19" t="s">
        <v>8439</v>
      </c>
      <c r="PKS50" s="19" t="s">
        <v>8439</v>
      </c>
      <c r="PKT50" s="19" t="s">
        <v>8439</v>
      </c>
      <c r="PKU50" s="19" t="s">
        <v>8439</v>
      </c>
      <c r="PKV50" s="19" t="s">
        <v>8439</v>
      </c>
      <c r="PKW50" s="19" t="s">
        <v>8439</v>
      </c>
      <c r="PKX50" s="19" t="s">
        <v>8439</v>
      </c>
      <c r="PKY50" s="19" t="s">
        <v>8439</v>
      </c>
      <c r="PKZ50" s="19" t="s">
        <v>8439</v>
      </c>
      <c r="PLA50" s="19" t="s">
        <v>8439</v>
      </c>
      <c r="PLB50" s="19" t="s">
        <v>8439</v>
      </c>
      <c r="PLC50" s="19" t="s">
        <v>8439</v>
      </c>
      <c r="PLD50" s="19" t="s">
        <v>8439</v>
      </c>
      <c r="PLE50" s="19" t="s">
        <v>8439</v>
      </c>
      <c r="PLF50" s="19" t="s">
        <v>8439</v>
      </c>
      <c r="PLG50" s="19" t="s">
        <v>8439</v>
      </c>
      <c r="PLH50" s="19" t="s">
        <v>8439</v>
      </c>
      <c r="PLI50" s="19" t="s">
        <v>8439</v>
      </c>
      <c r="PLJ50" s="19" t="s">
        <v>8439</v>
      </c>
      <c r="PLK50" s="19" t="s">
        <v>8439</v>
      </c>
      <c r="PLL50" s="19" t="s">
        <v>8439</v>
      </c>
      <c r="PLM50" s="19" t="s">
        <v>8439</v>
      </c>
      <c r="PLN50" s="19" t="s">
        <v>8439</v>
      </c>
      <c r="PLO50" s="19" t="s">
        <v>8439</v>
      </c>
      <c r="PLP50" s="19" t="s">
        <v>8439</v>
      </c>
      <c r="PLQ50" s="19" t="s">
        <v>8439</v>
      </c>
      <c r="PLR50" s="19" t="s">
        <v>8439</v>
      </c>
      <c r="PLS50" s="19" t="s">
        <v>8439</v>
      </c>
      <c r="PLT50" s="19" t="s">
        <v>8439</v>
      </c>
      <c r="PLU50" s="19" t="s">
        <v>8439</v>
      </c>
      <c r="PLV50" s="19" t="s">
        <v>8439</v>
      </c>
      <c r="PLW50" s="19" t="s">
        <v>8439</v>
      </c>
      <c r="PLX50" s="19" t="s">
        <v>8439</v>
      </c>
      <c r="PLY50" s="19" t="s">
        <v>8439</v>
      </c>
      <c r="PLZ50" s="19" t="s">
        <v>8439</v>
      </c>
      <c r="PMA50" s="19" t="s">
        <v>8439</v>
      </c>
      <c r="PMB50" s="19" t="s">
        <v>8439</v>
      </c>
      <c r="PMC50" s="19" t="s">
        <v>8439</v>
      </c>
      <c r="PMD50" s="19" t="s">
        <v>8439</v>
      </c>
      <c r="PME50" s="19" t="s">
        <v>8439</v>
      </c>
      <c r="PMF50" s="19" t="s">
        <v>8439</v>
      </c>
      <c r="PMG50" s="19" t="s">
        <v>8439</v>
      </c>
      <c r="PMH50" s="19" t="s">
        <v>8439</v>
      </c>
      <c r="PMI50" s="19" t="s">
        <v>8439</v>
      </c>
      <c r="PMJ50" s="19" t="s">
        <v>8439</v>
      </c>
      <c r="PMK50" s="19" t="s">
        <v>8439</v>
      </c>
      <c r="PML50" s="19" t="s">
        <v>8439</v>
      </c>
      <c r="PMM50" s="19" t="s">
        <v>8439</v>
      </c>
      <c r="PMN50" s="19" t="s">
        <v>8439</v>
      </c>
      <c r="PMO50" s="19" t="s">
        <v>8439</v>
      </c>
      <c r="PMP50" s="19" t="s">
        <v>8439</v>
      </c>
      <c r="PMQ50" s="19" t="s">
        <v>8439</v>
      </c>
      <c r="PMR50" s="19" t="s">
        <v>8439</v>
      </c>
      <c r="PMS50" s="19" t="s">
        <v>8439</v>
      </c>
      <c r="PMT50" s="19" t="s">
        <v>8439</v>
      </c>
      <c r="PMU50" s="19" t="s">
        <v>8439</v>
      </c>
      <c r="PMV50" s="19" t="s">
        <v>8439</v>
      </c>
      <c r="PMW50" s="19" t="s">
        <v>8439</v>
      </c>
      <c r="PMX50" s="19" t="s">
        <v>8439</v>
      </c>
      <c r="PMY50" s="19" t="s">
        <v>8439</v>
      </c>
      <c r="PMZ50" s="19" t="s">
        <v>8439</v>
      </c>
      <c r="PNA50" s="19" t="s">
        <v>8439</v>
      </c>
      <c r="PNB50" s="19" t="s">
        <v>8439</v>
      </c>
      <c r="PNC50" s="19" t="s">
        <v>8439</v>
      </c>
      <c r="PND50" s="19" t="s">
        <v>8439</v>
      </c>
      <c r="PNE50" s="19" t="s">
        <v>8439</v>
      </c>
      <c r="PNF50" s="19" t="s">
        <v>8439</v>
      </c>
      <c r="PNG50" s="19" t="s">
        <v>8439</v>
      </c>
      <c r="PNH50" s="19" t="s">
        <v>8439</v>
      </c>
      <c r="PNI50" s="19" t="s">
        <v>8439</v>
      </c>
      <c r="PNJ50" s="19" t="s">
        <v>8439</v>
      </c>
      <c r="PNK50" s="19" t="s">
        <v>8439</v>
      </c>
      <c r="PNL50" s="19" t="s">
        <v>8439</v>
      </c>
      <c r="PNM50" s="19" t="s">
        <v>8439</v>
      </c>
      <c r="PNN50" s="19" t="s">
        <v>8439</v>
      </c>
      <c r="PNO50" s="19" t="s">
        <v>8439</v>
      </c>
      <c r="PNP50" s="19" t="s">
        <v>8439</v>
      </c>
      <c r="PNQ50" s="19" t="s">
        <v>8439</v>
      </c>
      <c r="PNR50" s="19" t="s">
        <v>8439</v>
      </c>
      <c r="PNS50" s="19" t="s">
        <v>8439</v>
      </c>
      <c r="PNT50" s="19" t="s">
        <v>8439</v>
      </c>
      <c r="PNU50" s="19" t="s">
        <v>8439</v>
      </c>
      <c r="PNV50" s="19" t="s">
        <v>8439</v>
      </c>
      <c r="PNW50" s="19" t="s">
        <v>8439</v>
      </c>
      <c r="PNX50" s="19" t="s">
        <v>8439</v>
      </c>
      <c r="PNY50" s="19" t="s">
        <v>8439</v>
      </c>
      <c r="PNZ50" s="19" t="s">
        <v>8439</v>
      </c>
      <c r="POA50" s="19" t="s">
        <v>8439</v>
      </c>
      <c r="POB50" s="19" t="s">
        <v>8439</v>
      </c>
      <c r="POC50" s="19" t="s">
        <v>8439</v>
      </c>
      <c r="POD50" s="19" t="s">
        <v>8439</v>
      </c>
      <c r="POE50" s="19" t="s">
        <v>8439</v>
      </c>
      <c r="POF50" s="19" t="s">
        <v>8439</v>
      </c>
      <c r="POG50" s="19" t="s">
        <v>8439</v>
      </c>
      <c r="POH50" s="19" t="s">
        <v>8439</v>
      </c>
      <c r="POI50" s="19" t="s">
        <v>8439</v>
      </c>
      <c r="POJ50" s="19" t="s">
        <v>8439</v>
      </c>
      <c r="POK50" s="19" t="s">
        <v>8439</v>
      </c>
      <c r="POL50" s="19" t="s">
        <v>8439</v>
      </c>
      <c r="POM50" s="19" t="s">
        <v>8439</v>
      </c>
      <c r="PON50" s="19" t="s">
        <v>8439</v>
      </c>
      <c r="POO50" s="19" t="s">
        <v>8439</v>
      </c>
      <c r="POP50" s="19" t="s">
        <v>8439</v>
      </c>
      <c r="POQ50" s="19" t="s">
        <v>8439</v>
      </c>
      <c r="POR50" s="19" t="s">
        <v>8439</v>
      </c>
      <c r="POS50" s="19" t="s">
        <v>8439</v>
      </c>
      <c r="POT50" s="19" t="s">
        <v>8439</v>
      </c>
      <c r="POU50" s="19" t="s">
        <v>8439</v>
      </c>
      <c r="POV50" s="19" t="s">
        <v>8439</v>
      </c>
      <c r="POW50" s="19" t="s">
        <v>8439</v>
      </c>
      <c r="POX50" s="19" t="s">
        <v>8439</v>
      </c>
      <c r="POY50" s="19" t="s">
        <v>8439</v>
      </c>
      <c r="POZ50" s="19" t="s">
        <v>8439</v>
      </c>
      <c r="PPA50" s="19" t="s">
        <v>8439</v>
      </c>
      <c r="PPB50" s="19" t="s">
        <v>8439</v>
      </c>
      <c r="PPC50" s="19" t="s">
        <v>8439</v>
      </c>
      <c r="PPD50" s="19" t="s">
        <v>8439</v>
      </c>
      <c r="PPE50" s="19" t="s">
        <v>8439</v>
      </c>
      <c r="PPF50" s="19" t="s">
        <v>8439</v>
      </c>
      <c r="PPG50" s="19" t="s">
        <v>8439</v>
      </c>
      <c r="PPH50" s="19" t="s">
        <v>8439</v>
      </c>
      <c r="PPI50" s="19" t="s">
        <v>8439</v>
      </c>
      <c r="PPJ50" s="19" t="s">
        <v>8439</v>
      </c>
      <c r="PPK50" s="19" t="s">
        <v>8439</v>
      </c>
      <c r="PPL50" s="19" t="s">
        <v>8439</v>
      </c>
      <c r="PPM50" s="19" t="s">
        <v>8439</v>
      </c>
      <c r="PPN50" s="19" t="s">
        <v>8439</v>
      </c>
      <c r="PPO50" s="19" t="s">
        <v>8439</v>
      </c>
      <c r="PPP50" s="19" t="s">
        <v>8439</v>
      </c>
      <c r="PPQ50" s="19" t="s">
        <v>8439</v>
      </c>
      <c r="PPR50" s="19" t="s">
        <v>8439</v>
      </c>
      <c r="PPS50" s="19" t="s">
        <v>8439</v>
      </c>
      <c r="PPT50" s="19" t="s">
        <v>8439</v>
      </c>
      <c r="PPU50" s="19" t="s">
        <v>8439</v>
      </c>
      <c r="PPV50" s="19" t="s">
        <v>8439</v>
      </c>
      <c r="PPW50" s="19" t="s">
        <v>8439</v>
      </c>
      <c r="PPX50" s="19" t="s">
        <v>8439</v>
      </c>
      <c r="PPY50" s="19" t="s">
        <v>8439</v>
      </c>
      <c r="PPZ50" s="19" t="s">
        <v>8439</v>
      </c>
      <c r="PQA50" s="19" t="s">
        <v>8439</v>
      </c>
      <c r="PQB50" s="19" t="s">
        <v>8439</v>
      </c>
      <c r="PQC50" s="19" t="s">
        <v>8439</v>
      </c>
      <c r="PQD50" s="19" t="s">
        <v>8439</v>
      </c>
      <c r="PQE50" s="19" t="s">
        <v>8439</v>
      </c>
      <c r="PQF50" s="19" t="s">
        <v>8439</v>
      </c>
      <c r="PQG50" s="19" t="s">
        <v>8439</v>
      </c>
      <c r="PQH50" s="19" t="s">
        <v>8439</v>
      </c>
      <c r="PQI50" s="19" t="s">
        <v>8439</v>
      </c>
      <c r="PQJ50" s="19" t="s">
        <v>8439</v>
      </c>
      <c r="PQK50" s="19" t="s">
        <v>8439</v>
      </c>
      <c r="PQL50" s="19" t="s">
        <v>8439</v>
      </c>
      <c r="PQM50" s="19" t="s">
        <v>8439</v>
      </c>
      <c r="PQN50" s="19" t="s">
        <v>8439</v>
      </c>
      <c r="PQO50" s="19" t="s">
        <v>8439</v>
      </c>
      <c r="PQP50" s="19" t="s">
        <v>8439</v>
      </c>
      <c r="PQQ50" s="19" t="s">
        <v>8439</v>
      </c>
      <c r="PQR50" s="19" t="s">
        <v>8439</v>
      </c>
      <c r="PQS50" s="19" t="s">
        <v>8439</v>
      </c>
      <c r="PQT50" s="19" t="s">
        <v>8439</v>
      </c>
      <c r="PQU50" s="19" t="s">
        <v>8439</v>
      </c>
      <c r="PQV50" s="19" t="s">
        <v>8439</v>
      </c>
      <c r="PQW50" s="19" t="s">
        <v>8439</v>
      </c>
      <c r="PQX50" s="19" t="s">
        <v>8439</v>
      </c>
      <c r="PQY50" s="19" t="s">
        <v>8439</v>
      </c>
      <c r="PQZ50" s="19" t="s">
        <v>8439</v>
      </c>
      <c r="PRA50" s="19" t="s">
        <v>8439</v>
      </c>
      <c r="PRB50" s="19" t="s">
        <v>8439</v>
      </c>
      <c r="PRC50" s="19" t="s">
        <v>8439</v>
      </c>
      <c r="PRD50" s="19" t="s">
        <v>8439</v>
      </c>
      <c r="PRE50" s="19" t="s">
        <v>8439</v>
      </c>
      <c r="PRF50" s="19" t="s">
        <v>8439</v>
      </c>
      <c r="PRG50" s="19" t="s">
        <v>8439</v>
      </c>
      <c r="PRH50" s="19" t="s">
        <v>8439</v>
      </c>
      <c r="PRI50" s="19" t="s">
        <v>8439</v>
      </c>
      <c r="PRJ50" s="19" t="s">
        <v>8439</v>
      </c>
      <c r="PRK50" s="19" t="s">
        <v>8439</v>
      </c>
      <c r="PRL50" s="19" t="s">
        <v>8439</v>
      </c>
      <c r="PRM50" s="19" t="s">
        <v>8439</v>
      </c>
      <c r="PRN50" s="19" t="s">
        <v>8439</v>
      </c>
      <c r="PRO50" s="19" t="s">
        <v>8439</v>
      </c>
      <c r="PRP50" s="19" t="s">
        <v>8439</v>
      </c>
      <c r="PRQ50" s="19" t="s">
        <v>8439</v>
      </c>
      <c r="PRR50" s="19" t="s">
        <v>8439</v>
      </c>
      <c r="PRS50" s="19" t="s">
        <v>8439</v>
      </c>
      <c r="PRT50" s="19" t="s">
        <v>8439</v>
      </c>
      <c r="PRU50" s="19" t="s">
        <v>8439</v>
      </c>
      <c r="PRV50" s="19" t="s">
        <v>8439</v>
      </c>
      <c r="PRW50" s="19" t="s">
        <v>8439</v>
      </c>
      <c r="PRX50" s="19" t="s">
        <v>8439</v>
      </c>
      <c r="PRY50" s="19" t="s">
        <v>8439</v>
      </c>
      <c r="PRZ50" s="19" t="s">
        <v>8439</v>
      </c>
      <c r="PSA50" s="19" t="s">
        <v>8439</v>
      </c>
      <c r="PSB50" s="19" t="s">
        <v>8439</v>
      </c>
      <c r="PSC50" s="19" t="s">
        <v>8439</v>
      </c>
      <c r="PSD50" s="19" t="s">
        <v>8439</v>
      </c>
      <c r="PSE50" s="19" t="s">
        <v>8439</v>
      </c>
      <c r="PSF50" s="19" t="s">
        <v>8439</v>
      </c>
      <c r="PSG50" s="19" t="s">
        <v>8439</v>
      </c>
      <c r="PSH50" s="19" t="s">
        <v>8439</v>
      </c>
      <c r="PSI50" s="19" t="s">
        <v>8439</v>
      </c>
      <c r="PSJ50" s="19" t="s">
        <v>8439</v>
      </c>
      <c r="PSK50" s="19" t="s">
        <v>8439</v>
      </c>
      <c r="PSL50" s="19" t="s">
        <v>8439</v>
      </c>
      <c r="PSM50" s="19" t="s">
        <v>8439</v>
      </c>
      <c r="PSN50" s="19" t="s">
        <v>8439</v>
      </c>
      <c r="PSO50" s="19" t="s">
        <v>8439</v>
      </c>
      <c r="PSP50" s="19" t="s">
        <v>8439</v>
      </c>
      <c r="PSQ50" s="19" t="s">
        <v>8439</v>
      </c>
      <c r="PSR50" s="19" t="s">
        <v>8439</v>
      </c>
      <c r="PSS50" s="19" t="s">
        <v>8439</v>
      </c>
      <c r="PST50" s="19" t="s">
        <v>8439</v>
      </c>
      <c r="PSU50" s="19" t="s">
        <v>8439</v>
      </c>
      <c r="PSV50" s="19" t="s">
        <v>8439</v>
      </c>
      <c r="PSW50" s="19" t="s">
        <v>8439</v>
      </c>
      <c r="PSX50" s="19" t="s">
        <v>8439</v>
      </c>
      <c r="PSY50" s="19" t="s">
        <v>8439</v>
      </c>
      <c r="PSZ50" s="19" t="s">
        <v>8439</v>
      </c>
      <c r="PTA50" s="19" t="s">
        <v>8439</v>
      </c>
      <c r="PTB50" s="19" t="s">
        <v>8439</v>
      </c>
      <c r="PTC50" s="19" t="s">
        <v>8439</v>
      </c>
      <c r="PTD50" s="19" t="s">
        <v>8439</v>
      </c>
      <c r="PTE50" s="19" t="s">
        <v>8439</v>
      </c>
      <c r="PTF50" s="19" t="s">
        <v>8439</v>
      </c>
      <c r="PTG50" s="19" t="s">
        <v>8439</v>
      </c>
      <c r="PTH50" s="19" t="s">
        <v>8439</v>
      </c>
      <c r="PTI50" s="19" t="s">
        <v>8439</v>
      </c>
      <c r="PTJ50" s="19" t="s">
        <v>8439</v>
      </c>
      <c r="PTK50" s="19" t="s">
        <v>8439</v>
      </c>
      <c r="PTL50" s="19" t="s">
        <v>8439</v>
      </c>
      <c r="PTM50" s="19" t="s">
        <v>8439</v>
      </c>
      <c r="PTN50" s="19" t="s">
        <v>8439</v>
      </c>
      <c r="PTO50" s="19" t="s">
        <v>8439</v>
      </c>
      <c r="PTP50" s="19" t="s">
        <v>8439</v>
      </c>
      <c r="PTQ50" s="19" t="s">
        <v>8439</v>
      </c>
      <c r="PTR50" s="19" t="s">
        <v>8439</v>
      </c>
      <c r="PTS50" s="19" t="s">
        <v>8439</v>
      </c>
      <c r="PTT50" s="19" t="s">
        <v>8439</v>
      </c>
      <c r="PTU50" s="19" t="s">
        <v>8439</v>
      </c>
      <c r="PTV50" s="19" t="s">
        <v>8439</v>
      </c>
      <c r="PTW50" s="19" t="s">
        <v>8439</v>
      </c>
      <c r="PTX50" s="19" t="s">
        <v>8439</v>
      </c>
      <c r="PTY50" s="19" t="s">
        <v>8439</v>
      </c>
      <c r="PTZ50" s="19" t="s">
        <v>8439</v>
      </c>
      <c r="PUA50" s="19" t="s">
        <v>8439</v>
      </c>
      <c r="PUB50" s="19" t="s">
        <v>8439</v>
      </c>
      <c r="PUC50" s="19" t="s">
        <v>8439</v>
      </c>
      <c r="PUD50" s="19" t="s">
        <v>8439</v>
      </c>
      <c r="PUE50" s="19" t="s">
        <v>8439</v>
      </c>
      <c r="PUF50" s="19" t="s">
        <v>8439</v>
      </c>
      <c r="PUG50" s="19" t="s">
        <v>8439</v>
      </c>
      <c r="PUH50" s="19" t="s">
        <v>8439</v>
      </c>
      <c r="PUI50" s="19" t="s">
        <v>8439</v>
      </c>
      <c r="PUJ50" s="19" t="s">
        <v>8439</v>
      </c>
      <c r="PUK50" s="19" t="s">
        <v>8439</v>
      </c>
      <c r="PUL50" s="19" t="s">
        <v>8439</v>
      </c>
      <c r="PUM50" s="19" t="s">
        <v>8439</v>
      </c>
      <c r="PUN50" s="19" t="s">
        <v>8439</v>
      </c>
      <c r="PUO50" s="19" t="s">
        <v>8439</v>
      </c>
      <c r="PUP50" s="19" t="s">
        <v>8439</v>
      </c>
      <c r="PUQ50" s="19" t="s">
        <v>8439</v>
      </c>
      <c r="PUR50" s="19" t="s">
        <v>8439</v>
      </c>
      <c r="PUS50" s="19" t="s">
        <v>8439</v>
      </c>
      <c r="PUT50" s="19" t="s">
        <v>8439</v>
      </c>
      <c r="PUU50" s="19" t="s">
        <v>8439</v>
      </c>
      <c r="PUV50" s="19" t="s">
        <v>8439</v>
      </c>
      <c r="PUW50" s="19" t="s">
        <v>8439</v>
      </c>
      <c r="PUX50" s="19" t="s">
        <v>8439</v>
      </c>
      <c r="PUY50" s="19" t="s">
        <v>8439</v>
      </c>
      <c r="PUZ50" s="19" t="s">
        <v>8439</v>
      </c>
      <c r="PVA50" s="19" t="s">
        <v>8439</v>
      </c>
      <c r="PVB50" s="19" t="s">
        <v>8439</v>
      </c>
      <c r="PVC50" s="19" t="s">
        <v>8439</v>
      </c>
      <c r="PVD50" s="19" t="s">
        <v>8439</v>
      </c>
      <c r="PVE50" s="19" t="s">
        <v>8439</v>
      </c>
      <c r="PVF50" s="19" t="s">
        <v>8439</v>
      </c>
      <c r="PVG50" s="19" t="s">
        <v>8439</v>
      </c>
      <c r="PVH50" s="19" t="s">
        <v>8439</v>
      </c>
      <c r="PVI50" s="19" t="s">
        <v>8439</v>
      </c>
      <c r="PVJ50" s="19" t="s">
        <v>8439</v>
      </c>
      <c r="PVK50" s="19" t="s">
        <v>8439</v>
      </c>
      <c r="PVL50" s="19" t="s">
        <v>8439</v>
      </c>
      <c r="PVM50" s="19" t="s">
        <v>8439</v>
      </c>
      <c r="PVN50" s="19" t="s">
        <v>8439</v>
      </c>
      <c r="PVO50" s="19" t="s">
        <v>8439</v>
      </c>
      <c r="PVP50" s="19" t="s">
        <v>8439</v>
      </c>
      <c r="PVQ50" s="19" t="s">
        <v>8439</v>
      </c>
      <c r="PVR50" s="19" t="s">
        <v>8439</v>
      </c>
      <c r="PVS50" s="19" t="s">
        <v>8439</v>
      </c>
      <c r="PVT50" s="19" t="s">
        <v>8439</v>
      </c>
      <c r="PVU50" s="19" t="s">
        <v>8439</v>
      </c>
      <c r="PVV50" s="19" t="s">
        <v>8439</v>
      </c>
      <c r="PVW50" s="19" t="s">
        <v>8439</v>
      </c>
      <c r="PVX50" s="19" t="s">
        <v>8439</v>
      </c>
      <c r="PVY50" s="19" t="s">
        <v>8439</v>
      </c>
      <c r="PVZ50" s="19" t="s">
        <v>8439</v>
      </c>
      <c r="PWA50" s="19" t="s">
        <v>8439</v>
      </c>
      <c r="PWB50" s="19" t="s">
        <v>8439</v>
      </c>
      <c r="PWC50" s="19" t="s">
        <v>8439</v>
      </c>
      <c r="PWD50" s="19" t="s">
        <v>8439</v>
      </c>
      <c r="PWE50" s="19" t="s">
        <v>8439</v>
      </c>
      <c r="PWF50" s="19" t="s">
        <v>8439</v>
      </c>
      <c r="PWG50" s="19" t="s">
        <v>8439</v>
      </c>
      <c r="PWH50" s="19" t="s">
        <v>8439</v>
      </c>
      <c r="PWI50" s="19" t="s">
        <v>8439</v>
      </c>
      <c r="PWJ50" s="19" t="s">
        <v>8439</v>
      </c>
      <c r="PWK50" s="19" t="s">
        <v>8439</v>
      </c>
      <c r="PWL50" s="19" t="s">
        <v>8439</v>
      </c>
      <c r="PWM50" s="19" t="s">
        <v>8439</v>
      </c>
      <c r="PWN50" s="19" t="s">
        <v>8439</v>
      </c>
      <c r="PWO50" s="19" t="s">
        <v>8439</v>
      </c>
      <c r="PWP50" s="19" t="s">
        <v>8439</v>
      </c>
      <c r="PWQ50" s="19" t="s">
        <v>8439</v>
      </c>
      <c r="PWR50" s="19" t="s">
        <v>8439</v>
      </c>
      <c r="PWS50" s="19" t="s">
        <v>8439</v>
      </c>
      <c r="PWT50" s="19" t="s">
        <v>8439</v>
      </c>
      <c r="PWU50" s="19" t="s">
        <v>8439</v>
      </c>
      <c r="PWV50" s="19" t="s">
        <v>8439</v>
      </c>
      <c r="PWW50" s="19" t="s">
        <v>8439</v>
      </c>
      <c r="PWX50" s="19" t="s">
        <v>8439</v>
      </c>
      <c r="PWY50" s="19" t="s">
        <v>8439</v>
      </c>
      <c r="PWZ50" s="19" t="s">
        <v>8439</v>
      </c>
      <c r="PXA50" s="19" t="s">
        <v>8439</v>
      </c>
      <c r="PXB50" s="19" t="s">
        <v>8439</v>
      </c>
      <c r="PXC50" s="19" t="s">
        <v>8439</v>
      </c>
      <c r="PXD50" s="19" t="s">
        <v>8439</v>
      </c>
      <c r="PXE50" s="19" t="s">
        <v>8439</v>
      </c>
      <c r="PXF50" s="19" t="s">
        <v>8439</v>
      </c>
      <c r="PXG50" s="19" t="s">
        <v>8439</v>
      </c>
      <c r="PXH50" s="19" t="s">
        <v>8439</v>
      </c>
      <c r="PXI50" s="19" t="s">
        <v>8439</v>
      </c>
      <c r="PXJ50" s="19" t="s">
        <v>8439</v>
      </c>
      <c r="PXK50" s="19" t="s">
        <v>8439</v>
      </c>
      <c r="PXL50" s="19" t="s">
        <v>8439</v>
      </c>
      <c r="PXM50" s="19" t="s">
        <v>8439</v>
      </c>
      <c r="PXN50" s="19" t="s">
        <v>8439</v>
      </c>
      <c r="PXO50" s="19" t="s">
        <v>8439</v>
      </c>
      <c r="PXP50" s="19" t="s">
        <v>8439</v>
      </c>
      <c r="PXQ50" s="19" t="s">
        <v>8439</v>
      </c>
      <c r="PXR50" s="19" t="s">
        <v>8439</v>
      </c>
      <c r="PXS50" s="19" t="s">
        <v>8439</v>
      </c>
      <c r="PXT50" s="19" t="s">
        <v>8439</v>
      </c>
      <c r="PXU50" s="19" t="s">
        <v>8439</v>
      </c>
      <c r="PXV50" s="19" t="s">
        <v>8439</v>
      </c>
      <c r="PXW50" s="19" t="s">
        <v>8439</v>
      </c>
      <c r="PXX50" s="19" t="s">
        <v>8439</v>
      </c>
      <c r="PXY50" s="19" t="s">
        <v>8439</v>
      </c>
      <c r="PXZ50" s="19" t="s">
        <v>8439</v>
      </c>
      <c r="PYA50" s="19" t="s">
        <v>8439</v>
      </c>
      <c r="PYB50" s="19" t="s">
        <v>8439</v>
      </c>
      <c r="PYC50" s="19" t="s">
        <v>8439</v>
      </c>
      <c r="PYD50" s="19" t="s">
        <v>8439</v>
      </c>
      <c r="PYE50" s="19" t="s">
        <v>8439</v>
      </c>
      <c r="PYF50" s="19" t="s">
        <v>8439</v>
      </c>
      <c r="PYG50" s="19" t="s">
        <v>8439</v>
      </c>
      <c r="PYH50" s="19" t="s">
        <v>8439</v>
      </c>
      <c r="PYI50" s="19" t="s">
        <v>8439</v>
      </c>
      <c r="PYJ50" s="19" t="s">
        <v>8439</v>
      </c>
      <c r="PYK50" s="19" t="s">
        <v>8439</v>
      </c>
      <c r="PYL50" s="19" t="s">
        <v>8439</v>
      </c>
      <c r="PYM50" s="19" t="s">
        <v>8439</v>
      </c>
      <c r="PYN50" s="19" t="s">
        <v>8439</v>
      </c>
      <c r="PYO50" s="19" t="s">
        <v>8439</v>
      </c>
      <c r="PYP50" s="19" t="s">
        <v>8439</v>
      </c>
      <c r="PYQ50" s="19" t="s">
        <v>8439</v>
      </c>
      <c r="PYR50" s="19" t="s">
        <v>8439</v>
      </c>
      <c r="PYS50" s="19" t="s">
        <v>8439</v>
      </c>
      <c r="PYT50" s="19" t="s">
        <v>8439</v>
      </c>
      <c r="PYU50" s="19" t="s">
        <v>8439</v>
      </c>
      <c r="PYV50" s="19" t="s">
        <v>8439</v>
      </c>
      <c r="PYW50" s="19" t="s">
        <v>8439</v>
      </c>
      <c r="PYX50" s="19" t="s">
        <v>8439</v>
      </c>
      <c r="PYY50" s="19" t="s">
        <v>8439</v>
      </c>
      <c r="PYZ50" s="19" t="s">
        <v>8439</v>
      </c>
      <c r="PZA50" s="19" t="s">
        <v>8439</v>
      </c>
      <c r="PZB50" s="19" t="s">
        <v>8439</v>
      </c>
      <c r="PZC50" s="19" t="s">
        <v>8439</v>
      </c>
      <c r="PZD50" s="19" t="s">
        <v>8439</v>
      </c>
      <c r="PZE50" s="19" t="s">
        <v>8439</v>
      </c>
      <c r="PZF50" s="19" t="s">
        <v>8439</v>
      </c>
      <c r="PZG50" s="19" t="s">
        <v>8439</v>
      </c>
      <c r="PZH50" s="19" t="s">
        <v>8439</v>
      </c>
      <c r="PZI50" s="19" t="s">
        <v>8439</v>
      </c>
      <c r="PZJ50" s="19" t="s">
        <v>8439</v>
      </c>
      <c r="PZK50" s="19" t="s">
        <v>8439</v>
      </c>
      <c r="PZL50" s="19" t="s">
        <v>8439</v>
      </c>
      <c r="PZM50" s="19" t="s">
        <v>8439</v>
      </c>
      <c r="PZN50" s="19" t="s">
        <v>8439</v>
      </c>
      <c r="PZO50" s="19" t="s">
        <v>8439</v>
      </c>
      <c r="PZP50" s="19" t="s">
        <v>8439</v>
      </c>
      <c r="PZQ50" s="19" t="s">
        <v>8439</v>
      </c>
      <c r="PZR50" s="19" t="s">
        <v>8439</v>
      </c>
      <c r="PZS50" s="19" t="s">
        <v>8439</v>
      </c>
      <c r="PZT50" s="19" t="s">
        <v>8439</v>
      </c>
      <c r="PZU50" s="19" t="s">
        <v>8439</v>
      </c>
      <c r="PZV50" s="19" t="s">
        <v>8439</v>
      </c>
      <c r="PZW50" s="19" t="s">
        <v>8439</v>
      </c>
      <c r="PZX50" s="19" t="s">
        <v>8439</v>
      </c>
      <c r="PZY50" s="19" t="s">
        <v>8439</v>
      </c>
      <c r="PZZ50" s="19" t="s">
        <v>8439</v>
      </c>
      <c r="QAA50" s="19" t="s">
        <v>8439</v>
      </c>
      <c r="QAB50" s="19" t="s">
        <v>8439</v>
      </c>
      <c r="QAC50" s="19" t="s">
        <v>8439</v>
      </c>
      <c r="QAD50" s="19" t="s">
        <v>8439</v>
      </c>
      <c r="QAE50" s="19" t="s">
        <v>8439</v>
      </c>
      <c r="QAF50" s="19" t="s">
        <v>8439</v>
      </c>
      <c r="QAG50" s="19" t="s">
        <v>8439</v>
      </c>
      <c r="QAH50" s="19" t="s">
        <v>8439</v>
      </c>
      <c r="QAI50" s="19" t="s">
        <v>8439</v>
      </c>
      <c r="QAJ50" s="19" t="s">
        <v>8439</v>
      </c>
      <c r="QAK50" s="19" t="s">
        <v>8439</v>
      </c>
      <c r="QAL50" s="19" t="s">
        <v>8439</v>
      </c>
      <c r="QAM50" s="19" t="s">
        <v>8439</v>
      </c>
      <c r="QAN50" s="19" t="s">
        <v>8439</v>
      </c>
      <c r="QAO50" s="19" t="s">
        <v>8439</v>
      </c>
      <c r="QAP50" s="19" t="s">
        <v>8439</v>
      </c>
      <c r="QAQ50" s="19" t="s">
        <v>8439</v>
      </c>
      <c r="QAR50" s="19" t="s">
        <v>8439</v>
      </c>
      <c r="QAS50" s="19" t="s">
        <v>8439</v>
      </c>
      <c r="QAT50" s="19" t="s">
        <v>8439</v>
      </c>
      <c r="QAU50" s="19" t="s">
        <v>8439</v>
      </c>
      <c r="QAV50" s="19" t="s">
        <v>8439</v>
      </c>
      <c r="QAW50" s="19" t="s">
        <v>8439</v>
      </c>
      <c r="QAX50" s="19" t="s">
        <v>8439</v>
      </c>
      <c r="QAY50" s="19" t="s">
        <v>8439</v>
      </c>
      <c r="QAZ50" s="19" t="s">
        <v>8439</v>
      </c>
      <c r="QBA50" s="19" t="s">
        <v>8439</v>
      </c>
      <c r="QBB50" s="19" t="s">
        <v>8439</v>
      </c>
      <c r="QBC50" s="19" t="s">
        <v>8439</v>
      </c>
      <c r="QBD50" s="19" t="s">
        <v>8439</v>
      </c>
      <c r="QBE50" s="19" t="s">
        <v>8439</v>
      </c>
      <c r="QBF50" s="19" t="s">
        <v>8439</v>
      </c>
      <c r="QBG50" s="19" t="s">
        <v>8439</v>
      </c>
      <c r="QBH50" s="19" t="s">
        <v>8439</v>
      </c>
      <c r="QBI50" s="19" t="s">
        <v>8439</v>
      </c>
      <c r="QBJ50" s="19" t="s">
        <v>8439</v>
      </c>
      <c r="QBK50" s="19" t="s">
        <v>8439</v>
      </c>
      <c r="QBL50" s="19" t="s">
        <v>8439</v>
      </c>
      <c r="QBM50" s="19" t="s">
        <v>8439</v>
      </c>
      <c r="QBN50" s="19" t="s">
        <v>8439</v>
      </c>
      <c r="QBO50" s="19" t="s">
        <v>8439</v>
      </c>
      <c r="QBP50" s="19" t="s">
        <v>8439</v>
      </c>
      <c r="QBQ50" s="19" t="s">
        <v>8439</v>
      </c>
      <c r="QBR50" s="19" t="s">
        <v>8439</v>
      </c>
      <c r="QBS50" s="19" t="s">
        <v>8439</v>
      </c>
      <c r="QBT50" s="19" t="s">
        <v>8439</v>
      </c>
      <c r="QBU50" s="19" t="s">
        <v>8439</v>
      </c>
      <c r="QBV50" s="19" t="s">
        <v>8439</v>
      </c>
      <c r="QBW50" s="19" t="s">
        <v>8439</v>
      </c>
      <c r="QBX50" s="19" t="s">
        <v>8439</v>
      </c>
      <c r="QBY50" s="19" t="s">
        <v>8439</v>
      </c>
      <c r="QBZ50" s="19" t="s">
        <v>8439</v>
      </c>
      <c r="QCA50" s="19" t="s">
        <v>8439</v>
      </c>
      <c r="QCB50" s="19" t="s">
        <v>8439</v>
      </c>
      <c r="QCC50" s="19" t="s">
        <v>8439</v>
      </c>
      <c r="QCD50" s="19" t="s">
        <v>8439</v>
      </c>
      <c r="QCE50" s="19" t="s">
        <v>8439</v>
      </c>
      <c r="QCF50" s="19" t="s">
        <v>8439</v>
      </c>
      <c r="QCG50" s="19" t="s">
        <v>8439</v>
      </c>
      <c r="QCH50" s="19" t="s">
        <v>8439</v>
      </c>
      <c r="QCI50" s="19" t="s">
        <v>8439</v>
      </c>
      <c r="QCJ50" s="19" t="s">
        <v>8439</v>
      </c>
      <c r="QCK50" s="19" t="s">
        <v>8439</v>
      </c>
      <c r="QCL50" s="19" t="s">
        <v>8439</v>
      </c>
      <c r="QCM50" s="19" t="s">
        <v>8439</v>
      </c>
      <c r="QCN50" s="19" t="s">
        <v>8439</v>
      </c>
      <c r="QCO50" s="19" t="s">
        <v>8439</v>
      </c>
      <c r="QCP50" s="19" t="s">
        <v>8439</v>
      </c>
      <c r="QCQ50" s="19" t="s">
        <v>8439</v>
      </c>
      <c r="QCR50" s="19" t="s">
        <v>8439</v>
      </c>
      <c r="QCS50" s="19" t="s">
        <v>8439</v>
      </c>
      <c r="QCT50" s="19" t="s">
        <v>8439</v>
      </c>
      <c r="QCU50" s="19" t="s">
        <v>8439</v>
      </c>
      <c r="QCV50" s="19" t="s">
        <v>8439</v>
      </c>
      <c r="QCW50" s="19" t="s">
        <v>8439</v>
      </c>
      <c r="QCX50" s="19" t="s">
        <v>8439</v>
      </c>
      <c r="QCY50" s="19" t="s">
        <v>8439</v>
      </c>
      <c r="QCZ50" s="19" t="s">
        <v>8439</v>
      </c>
      <c r="QDA50" s="19" t="s">
        <v>8439</v>
      </c>
      <c r="QDB50" s="19" t="s">
        <v>8439</v>
      </c>
      <c r="QDC50" s="19" t="s">
        <v>8439</v>
      </c>
      <c r="QDD50" s="19" t="s">
        <v>8439</v>
      </c>
      <c r="QDE50" s="19" t="s">
        <v>8439</v>
      </c>
      <c r="QDF50" s="19" t="s">
        <v>8439</v>
      </c>
      <c r="QDG50" s="19" t="s">
        <v>8439</v>
      </c>
      <c r="QDH50" s="19" t="s">
        <v>8439</v>
      </c>
      <c r="QDI50" s="19" t="s">
        <v>8439</v>
      </c>
      <c r="QDJ50" s="19" t="s">
        <v>8439</v>
      </c>
      <c r="QDK50" s="19" t="s">
        <v>8439</v>
      </c>
      <c r="QDL50" s="19" t="s">
        <v>8439</v>
      </c>
      <c r="QDM50" s="19" t="s">
        <v>8439</v>
      </c>
      <c r="QDN50" s="19" t="s">
        <v>8439</v>
      </c>
      <c r="QDO50" s="19" t="s">
        <v>8439</v>
      </c>
      <c r="QDP50" s="19" t="s">
        <v>8439</v>
      </c>
      <c r="QDQ50" s="19" t="s">
        <v>8439</v>
      </c>
      <c r="QDR50" s="19" t="s">
        <v>8439</v>
      </c>
      <c r="QDS50" s="19" t="s">
        <v>8439</v>
      </c>
      <c r="QDT50" s="19" t="s">
        <v>8439</v>
      </c>
      <c r="QDU50" s="19" t="s">
        <v>8439</v>
      </c>
      <c r="QDV50" s="19" t="s">
        <v>8439</v>
      </c>
      <c r="QDW50" s="19" t="s">
        <v>8439</v>
      </c>
      <c r="QDX50" s="19" t="s">
        <v>8439</v>
      </c>
      <c r="QDY50" s="19" t="s">
        <v>8439</v>
      </c>
      <c r="QDZ50" s="19" t="s">
        <v>8439</v>
      </c>
      <c r="QEA50" s="19" t="s">
        <v>8439</v>
      </c>
      <c r="QEB50" s="19" t="s">
        <v>8439</v>
      </c>
      <c r="QEC50" s="19" t="s">
        <v>8439</v>
      </c>
      <c r="QED50" s="19" t="s">
        <v>8439</v>
      </c>
      <c r="QEE50" s="19" t="s">
        <v>8439</v>
      </c>
      <c r="QEF50" s="19" t="s">
        <v>8439</v>
      </c>
      <c r="QEG50" s="19" t="s">
        <v>8439</v>
      </c>
      <c r="QEH50" s="19" t="s">
        <v>8439</v>
      </c>
      <c r="QEI50" s="19" t="s">
        <v>8439</v>
      </c>
      <c r="QEJ50" s="19" t="s">
        <v>8439</v>
      </c>
      <c r="QEK50" s="19" t="s">
        <v>8439</v>
      </c>
      <c r="QEL50" s="19" t="s">
        <v>8439</v>
      </c>
      <c r="QEM50" s="19" t="s">
        <v>8439</v>
      </c>
      <c r="QEN50" s="19" t="s">
        <v>8439</v>
      </c>
      <c r="QEO50" s="19" t="s">
        <v>8439</v>
      </c>
      <c r="QEP50" s="19" t="s">
        <v>8439</v>
      </c>
      <c r="QEQ50" s="19" t="s">
        <v>8439</v>
      </c>
      <c r="QER50" s="19" t="s">
        <v>8439</v>
      </c>
      <c r="QES50" s="19" t="s">
        <v>8439</v>
      </c>
      <c r="QET50" s="19" t="s">
        <v>8439</v>
      </c>
      <c r="QEU50" s="19" t="s">
        <v>8439</v>
      </c>
      <c r="QEV50" s="19" t="s">
        <v>8439</v>
      </c>
      <c r="QEW50" s="19" t="s">
        <v>8439</v>
      </c>
      <c r="QEX50" s="19" t="s">
        <v>8439</v>
      </c>
      <c r="QEY50" s="19" t="s">
        <v>8439</v>
      </c>
      <c r="QEZ50" s="19" t="s">
        <v>8439</v>
      </c>
      <c r="QFA50" s="19" t="s">
        <v>8439</v>
      </c>
      <c r="QFB50" s="19" t="s">
        <v>8439</v>
      </c>
      <c r="QFC50" s="19" t="s">
        <v>8439</v>
      </c>
      <c r="QFD50" s="19" t="s">
        <v>8439</v>
      </c>
      <c r="QFE50" s="19" t="s">
        <v>8439</v>
      </c>
      <c r="QFF50" s="19" t="s">
        <v>8439</v>
      </c>
      <c r="QFG50" s="19" t="s">
        <v>8439</v>
      </c>
      <c r="QFH50" s="19" t="s">
        <v>8439</v>
      </c>
      <c r="QFI50" s="19" t="s">
        <v>8439</v>
      </c>
      <c r="QFJ50" s="19" t="s">
        <v>8439</v>
      </c>
      <c r="QFK50" s="19" t="s">
        <v>8439</v>
      </c>
      <c r="QFL50" s="19" t="s">
        <v>8439</v>
      </c>
      <c r="QFM50" s="19" t="s">
        <v>8439</v>
      </c>
      <c r="QFN50" s="19" t="s">
        <v>8439</v>
      </c>
      <c r="QFO50" s="19" t="s">
        <v>8439</v>
      </c>
      <c r="QFP50" s="19" t="s">
        <v>8439</v>
      </c>
      <c r="QFQ50" s="19" t="s">
        <v>8439</v>
      </c>
      <c r="QFR50" s="19" t="s">
        <v>8439</v>
      </c>
      <c r="QFS50" s="19" t="s">
        <v>8439</v>
      </c>
      <c r="QFT50" s="19" t="s">
        <v>8439</v>
      </c>
      <c r="QFU50" s="19" t="s">
        <v>8439</v>
      </c>
      <c r="QFV50" s="19" t="s">
        <v>8439</v>
      </c>
      <c r="QFW50" s="19" t="s">
        <v>8439</v>
      </c>
      <c r="QFX50" s="19" t="s">
        <v>8439</v>
      </c>
      <c r="QFY50" s="19" t="s">
        <v>8439</v>
      </c>
      <c r="QFZ50" s="19" t="s">
        <v>8439</v>
      </c>
      <c r="QGA50" s="19" t="s">
        <v>8439</v>
      </c>
      <c r="QGB50" s="19" t="s">
        <v>8439</v>
      </c>
      <c r="QGC50" s="19" t="s">
        <v>8439</v>
      </c>
      <c r="QGD50" s="19" t="s">
        <v>8439</v>
      </c>
      <c r="QGE50" s="19" t="s">
        <v>8439</v>
      </c>
      <c r="QGF50" s="19" t="s">
        <v>8439</v>
      </c>
      <c r="QGG50" s="19" t="s">
        <v>8439</v>
      </c>
      <c r="QGH50" s="19" t="s">
        <v>8439</v>
      </c>
      <c r="QGI50" s="19" t="s">
        <v>8439</v>
      </c>
      <c r="QGJ50" s="19" t="s">
        <v>8439</v>
      </c>
      <c r="QGK50" s="19" t="s">
        <v>8439</v>
      </c>
      <c r="QGL50" s="19" t="s">
        <v>8439</v>
      </c>
      <c r="QGM50" s="19" t="s">
        <v>8439</v>
      </c>
      <c r="QGN50" s="19" t="s">
        <v>8439</v>
      </c>
      <c r="QGO50" s="19" t="s">
        <v>8439</v>
      </c>
      <c r="QGP50" s="19" t="s">
        <v>8439</v>
      </c>
      <c r="QGQ50" s="19" t="s">
        <v>8439</v>
      </c>
      <c r="QGR50" s="19" t="s">
        <v>8439</v>
      </c>
      <c r="QGS50" s="19" t="s">
        <v>8439</v>
      </c>
      <c r="QGT50" s="19" t="s">
        <v>8439</v>
      </c>
      <c r="QGU50" s="19" t="s">
        <v>8439</v>
      </c>
      <c r="QGV50" s="19" t="s">
        <v>8439</v>
      </c>
      <c r="QGW50" s="19" t="s">
        <v>8439</v>
      </c>
      <c r="QGX50" s="19" t="s">
        <v>8439</v>
      </c>
      <c r="QGY50" s="19" t="s">
        <v>8439</v>
      </c>
      <c r="QGZ50" s="19" t="s">
        <v>8439</v>
      </c>
      <c r="QHA50" s="19" t="s">
        <v>8439</v>
      </c>
      <c r="QHB50" s="19" t="s">
        <v>8439</v>
      </c>
      <c r="QHC50" s="19" t="s">
        <v>8439</v>
      </c>
      <c r="QHD50" s="19" t="s">
        <v>8439</v>
      </c>
      <c r="QHE50" s="19" t="s">
        <v>8439</v>
      </c>
      <c r="QHF50" s="19" t="s">
        <v>8439</v>
      </c>
      <c r="QHG50" s="19" t="s">
        <v>8439</v>
      </c>
      <c r="QHH50" s="19" t="s">
        <v>8439</v>
      </c>
      <c r="QHI50" s="19" t="s">
        <v>8439</v>
      </c>
      <c r="QHJ50" s="19" t="s">
        <v>8439</v>
      </c>
      <c r="QHK50" s="19" t="s">
        <v>8439</v>
      </c>
      <c r="QHL50" s="19" t="s">
        <v>8439</v>
      </c>
      <c r="QHM50" s="19" t="s">
        <v>8439</v>
      </c>
      <c r="QHN50" s="19" t="s">
        <v>8439</v>
      </c>
      <c r="QHO50" s="19" t="s">
        <v>8439</v>
      </c>
      <c r="QHP50" s="19" t="s">
        <v>8439</v>
      </c>
      <c r="QHQ50" s="19" t="s">
        <v>8439</v>
      </c>
      <c r="QHR50" s="19" t="s">
        <v>8439</v>
      </c>
      <c r="QHS50" s="19" t="s">
        <v>8439</v>
      </c>
      <c r="QHT50" s="19" t="s">
        <v>8439</v>
      </c>
      <c r="QHU50" s="19" t="s">
        <v>8439</v>
      </c>
      <c r="QHV50" s="19" t="s">
        <v>8439</v>
      </c>
      <c r="QHW50" s="19" t="s">
        <v>8439</v>
      </c>
      <c r="QHX50" s="19" t="s">
        <v>8439</v>
      </c>
      <c r="QHY50" s="19" t="s">
        <v>8439</v>
      </c>
      <c r="QHZ50" s="19" t="s">
        <v>8439</v>
      </c>
      <c r="QIA50" s="19" t="s">
        <v>8439</v>
      </c>
      <c r="QIB50" s="19" t="s">
        <v>8439</v>
      </c>
      <c r="QIC50" s="19" t="s">
        <v>8439</v>
      </c>
      <c r="QID50" s="19" t="s">
        <v>8439</v>
      </c>
      <c r="QIE50" s="19" t="s">
        <v>8439</v>
      </c>
      <c r="QIF50" s="19" t="s">
        <v>8439</v>
      </c>
      <c r="QIG50" s="19" t="s">
        <v>8439</v>
      </c>
      <c r="QIH50" s="19" t="s">
        <v>8439</v>
      </c>
      <c r="QII50" s="19" t="s">
        <v>8439</v>
      </c>
      <c r="QIJ50" s="19" t="s">
        <v>8439</v>
      </c>
      <c r="QIK50" s="19" t="s">
        <v>8439</v>
      </c>
      <c r="QIL50" s="19" t="s">
        <v>8439</v>
      </c>
      <c r="QIM50" s="19" t="s">
        <v>8439</v>
      </c>
      <c r="QIN50" s="19" t="s">
        <v>8439</v>
      </c>
      <c r="QIO50" s="19" t="s">
        <v>8439</v>
      </c>
      <c r="QIP50" s="19" t="s">
        <v>8439</v>
      </c>
      <c r="QIQ50" s="19" t="s">
        <v>8439</v>
      </c>
      <c r="QIR50" s="19" t="s">
        <v>8439</v>
      </c>
      <c r="QIS50" s="19" t="s">
        <v>8439</v>
      </c>
      <c r="QIT50" s="19" t="s">
        <v>8439</v>
      </c>
      <c r="QIU50" s="19" t="s">
        <v>8439</v>
      </c>
      <c r="QIV50" s="19" t="s">
        <v>8439</v>
      </c>
      <c r="QIW50" s="19" t="s">
        <v>8439</v>
      </c>
      <c r="QIX50" s="19" t="s">
        <v>8439</v>
      </c>
      <c r="QIY50" s="19" t="s">
        <v>8439</v>
      </c>
      <c r="QIZ50" s="19" t="s">
        <v>8439</v>
      </c>
      <c r="QJA50" s="19" t="s">
        <v>8439</v>
      </c>
      <c r="QJB50" s="19" t="s">
        <v>8439</v>
      </c>
      <c r="QJC50" s="19" t="s">
        <v>8439</v>
      </c>
      <c r="QJD50" s="19" t="s">
        <v>8439</v>
      </c>
      <c r="QJE50" s="19" t="s">
        <v>8439</v>
      </c>
      <c r="QJF50" s="19" t="s">
        <v>8439</v>
      </c>
      <c r="QJG50" s="19" t="s">
        <v>8439</v>
      </c>
      <c r="QJH50" s="19" t="s">
        <v>8439</v>
      </c>
      <c r="QJI50" s="19" t="s">
        <v>8439</v>
      </c>
      <c r="QJJ50" s="19" t="s">
        <v>8439</v>
      </c>
      <c r="QJK50" s="19" t="s">
        <v>8439</v>
      </c>
      <c r="QJL50" s="19" t="s">
        <v>8439</v>
      </c>
      <c r="QJM50" s="19" t="s">
        <v>8439</v>
      </c>
      <c r="QJN50" s="19" t="s">
        <v>8439</v>
      </c>
      <c r="QJO50" s="19" t="s">
        <v>8439</v>
      </c>
      <c r="QJP50" s="19" t="s">
        <v>8439</v>
      </c>
      <c r="QJQ50" s="19" t="s">
        <v>8439</v>
      </c>
      <c r="QJR50" s="19" t="s">
        <v>8439</v>
      </c>
      <c r="QJS50" s="19" t="s">
        <v>8439</v>
      </c>
      <c r="QJT50" s="19" t="s">
        <v>8439</v>
      </c>
      <c r="QJU50" s="19" t="s">
        <v>8439</v>
      </c>
      <c r="QJV50" s="19" t="s">
        <v>8439</v>
      </c>
      <c r="QJW50" s="19" t="s">
        <v>8439</v>
      </c>
      <c r="QJX50" s="19" t="s">
        <v>8439</v>
      </c>
      <c r="QJY50" s="19" t="s">
        <v>8439</v>
      </c>
      <c r="QJZ50" s="19" t="s">
        <v>8439</v>
      </c>
      <c r="QKA50" s="19" t="s">
        <v>8439</v>
      </c>
      <c r="QKB50" s="19" t="s">
        <v>8439</v>
      </c>
      <c r="QKC50" s="19" t="s">
        <v>8439</v>
      </c>
      <c r="QKD50" s="19" t="s">
        <v>8439</v>
      </c>
      <c r="QKE50" s="19" t="s">
        <v>8439</v>
      </c>
      <c r="QKF50" s="19" t="s">
        <v>8439</v>
      </c>
      <c r="QKG50" s="19" t="s">
        <v>8439</v>
      </c>
      <c r="QKH50" s="19" t="s">
        <v>8439</v>
      </c>
      <c r="QKI50" s="19" t="s">
        <v>8439</v>
      </c>
      <c r="QKJ50" s="19" t="s">
        <v>8439</v>
      </c>
      <c r="QKK50" s="19" t="s">
        <v>8439</v>
      </c>
      <c r="QKL50" s="19" t="s">
        <v>8439</v>
      </c>
      <c r="QKM50" s="19" t="s">
        <v>8439</v>
      </c>
      <c r="QKN50" s="19" t="s">
        <v>8439</v>
      </c>
      <c r="QKO50" s="19" t="s">
        <v>8439</v>
      </c>
      <c r="QKP50" s="19" t="s">
        <v>8439</v>
      </c>
      <c r="QKQ50" s="19" t="s">
        <v>8439</v>
      </c>
      <c r="QKR50" s="19" t="s">
        <v>8439</v>
      </c>
      <c r="QKS50" s="19" t="s">
        <v>8439</v>
      </c>
      <c r="QKT50" s="19" t="s">
        <v>8439</v>
      </c>
      <c r="QKU50" s="19" t="s">
        <v>8439</v>
      </c>
      <c r="QKV50" s="19" t="s">
        <v>8439</v>
      </c>
      <c r="QKW50" s="19" t="s">
        <v>8439</v>
      </c>
      <c r="QKX50" s="19" t="s">
        <v>8439</v>
      </c>
      <c r="QKY50" s="19" t="s">
        <v>8439</v>
      </c>
      <c r="QKZ50" s="19" t="s">
        <v>8439</v>
      </c>
      <c r="QLA50" s="19" t="s">
        <v>8439</v>
      </c>
      <c r="QLB50" s="19" t="s">
        <v>8439</v>
      </c>
      <c r="QLC50" s="19" t="s">
        <v>8439</v>
      </c>
      <c r="QLD50" s="19" t="s">
        <v>8439</v>
      </c>
      <c r="QLE50" s="19" t="s">
        <v>8439</v>
      </c>
      <c r="QLF50" s="19" t="s">
        <v>8439</v>
      </c>
      <c r="QLG50" s="19" t="s">
        <v>8439</v>
      </c>
      <c r="QLH50" s="19" t="s">
        <v>8439</v>
      </c>
      <c r="QLI50" s="19" t="s">
        <v>8439</v>
      </c>
      <c r="QLJ50" s="19" t="s">
        <v>8439</v>
      </c>
      <c r="QLK50" s="19" t="s">
        <v>8439</v>
      </c>
      <c r="QLL50" s="19" t="s">
        <v>8439</v>
      </c>
      <c r="QLM50" s="19" t="s">
        <v>8439</v>
      </c>
      <c r="QLN50" s="19" t="s">
        <v>8439</v>
      </c>
      <c r="QLO50" s="19" t="s">
        <v>8439</v>
      </c>
      <c r="QLP50" s="19" t="s">
        <v>8439</v>
      </c>
      <c r="QLQ50" s="19" t="s">
        <v>8439</v>
      </c>
      <c r="QLR50" s="19" t="s">
        <v>8439</v>
      </c>
      <c r="QLS50" s="19" t="s">
        <v>8439</v>
      </c>
      <c r="QLT50" s="19" t="s">
        <v>8439</v>
      </c>
      <c r="QLU50" s="19" t="s">
        <v>8439</v>
      </c>
      <c r="QLV50" s="19" t="s">
        <v>8439</v>
      </c>
      <c r="QLW50" s="19" t="s">
        <v>8439</v>
      </c>
      <c r="QLX50" s="19" t="s">
        <v>8439</v>
      </c>
      <c r="QLY50" s="19" t="s">
        <v>8439</v>
      </c>
      <c r="QLZ50" s="19" t="s">
        <v>8439</v>
      </c>
      <c r="QMA50" s="19" t="s">
        <v>8439</v>
      </c>
      <c r="QMB50" s="19" t="s">
        <v>8439</v>
      </c>
      <c r="QMC50" s="19" t="s">
        <v>8439</v>
      </c>
      <c r="QMD50" s="19" t="s">
        <v>8439</v>
      </c>
      <c r="QME50" s="19" t="s">
        <v>8439</v>
      </c>
      <c r="QMF50" s="19" t="s">
        <v>8439</v>
      </c>
      <c r="QMG50" s="19" t="s">
        <v>8439</v>
      </c>
      <c r="QMH50" s="19" t="s">
        <v>8439</v>
      </c>
      <c r="QMI50" s="19" t="s">
        <v>8439</v>
      </c>
      <c r="QMJ50" s="19" t="s">
        <v>8439</v>
      </c>
      <c r="QMK50" s="19" t="s">
        <v>8439</v>
      </c>
      <c r="QML50" s="19" t="s">
        <v>8439</v>
      </c>
      <c r="QMM50" s="19" t="s">
        <v>8439</v>
      </c>
      <c r="QMN50" s="19" t="s">
        <v>8439</v>
      </c>
      <c r="QMO50" s="19" t="s">
        <v>8439</v>
      </c>
      <c r="QMP50" s="19" t="s">
        <v>8439</v>
      </c>
      <c r="QMQ50" s="19" t="s">
        <v>8439</v>
      </c>
      <c r="QMR50" s="19" t="s">
        <v>8439</v>
      </c>
      <c r="QMS50" s="19" t="s">
        <v>8439</v>
      </c>
      <c r="QMT50" s="19" t="s">
        <v>8439</v>
      </c>
      <c r="QMU50" s="19" t="s">
        <v>8439</v>
      </c>
      <c r="QMV50" s="19" t="s">
        <v>8439</v>
      </c>
      <c r="QMW50" s="19" t="s">
        <v>8439</v>
      </c>
      <c r="QMX50" s="19" t="s">
        <v>8439</v>
      </c>
      <c r="QMY50" s="19" t="s">
        <v>8439</v>
      </c>
      <c r="QMZ50" s="19" t="s">
        <v>8439</v>
      </c>
      <c r="QNA50" s="19" t="s">
        <v>8439</v>
      </c>
      <c r="QNB50" s="19" t="s">
        <v>8439</v>
      </c>
      <c r="QNC50" s="19" t="s">
        <v>8439</v>
      </c>
      <c r="QND50" s="19" t="s">
        <v>8439</v>
      </c>
      <c r="QNE50" s="19" t="s">
        <v>8439</v>
      </c>
      <c r="QNF50" s="19" t="s">
        <v>8439</v>
      </c>
      <c r="QNG50" s="19" t="s">
        <v>8439</v>
      </c>
      <c r="QNH50" s="19" t="s">
        <v>8439</v>
      </c>
      <c r="QNI50" s="19" t="s">
        <v>8439</v>
      </c>
      <c r="QNJ50" s="19" t="s">
        <v>8439</v>
      </c>
      <c r="QNK50" s="19" t="s">
        <v>8439</v>
      </c>
      <c r="QNL50" s="19" t="s">
        <v>8439</v>
      </c>
      <c r="QNM50" s="19" t="s">
        <v>8439</v>
      </c>
      <c r="QNN50" s="19" t="s">
        <v>8439</v>
      </c>
      <c r="QNO50" s="19" t="s">
        <v>8439</v>
      </c>
      <c r="QNP50" s="19" t="s">
        <v>8439</v>
      </c>
      <c r="QNQ50" s="19" t="s">
        <v>8439</v>
      </c>
      <c r="QNR50" s="19" t="s">
        <v>8439</v>
      </c>
      <c r="QNS50" s="19" t="s">
        <v>8439</v>
      </c>
      <c r="QNT50" s="19" t="s">
        <v>8439</v>
      </c>
      <c r="QNU50" s="19" t="s">
        <v>8439</v>
      </c>
      <c r="QNV50" s="19" t="s">
        <v>8439</v>
      </c>
      <c r="QNW50" s="19" t="s">
        <v>8439</v>
      </c>
      <c r="QNX50" s="19" t="s">
        <v>8439</v>
      </c>
      <c r="QNY50" s="19" t="s">
        <v>8439</v>
      </c>
      <c r="QNZ50" s="19" t="s">
        <v>8439</v>
      </c>
      <c r="QOA50" s="19" t="s">
        <v>8439</v>
      </c>
      <c r="QOB50" s="19" t="s">
        <v>8439</v>
      </c>
      <c r="QOC50" s="19" t="s">
        <v>8439</v>
      </c>
      <c r="QOD50" s="19" t="s">
        <v>8439</v>
      </c>
      <c r="QOE50" s="19" t="s">
        <v>8439</v>
      </c>
      <c r="QOF50" s="19" t="s">
        <v>8439</v>
      </c>
      <c r="QOG50" s="19" t="s">
        <v>8439</v>
      </c>
      <c r="QOH50" s="19" t="s">
        <v>8439</v>
      </c>
      <c r="QOI50" s="19" t="s">
        <v>8439</v>
      </c>
      <c r="QOJ50" s="19" t="s">
        <v>8439</v>
      </c>
      <c r="QOK50" s="19" t="s">
        <v>8439</v>
      </c>
      <c r="QOL50" s="19" t="s">
        <v>8439</v>
      </c>
      <c r="QOM50" s="19" t="s">
        <v>8439</v>
      </c>
      <c r="QON50" s="19" t="s">
        <v>8439</v>
      </c>
      <c r="QOO50" s="19" t="s">
        <v>8439</v>
      </c>
      <c r="QOP50" s="19" t="s">
        <v>8439</v>
      </c>
      <c r="QOQ50" s="19" t="s">
        <v>8439</v>
      </c>
      <c r="QOR50" s="19" t="s">
        <v>8439</v>
      </c>
      <c r="QOS50" s="19" t="s">
        <v>8439</v>
      </c>
      <c r="QOT50" s="19" t="s">
        <v>8439</v>
      </c>
      <c r="QOU50" s="19" t="s">
        <v>8439</v>
      </c>
      <c r="QOV50" s="19" t="s">
        <v>8439</v>
      </c>
      <c r="QOW50" s="19" t="s">
        <v>8439</v>
      </c>
      <c r="QOX50" s="19" t="s">
        <v>8439</v>
      </c>
      <c r="QOY50" s="19" t="s">
        <v>8439</v>
      </c>
      <c r="QOZ50" s="19" t="s">
        <v>8439</v>
      </c>
      <c r="QPA50" s="19" t="s">
        <v>8439</v>
      </c>
      <c r="QPB50" s="19" t="s">
        <v>8439</v>
      </c>
      <c r="QPC50" s="19" t="s">
        <v>8439</v>
      </c>
      <c r="QPD50" s="19" t="s">
        <v>8439</v>
      </c>
      <c r="QPE50" s="19" t="s">
        <v>8439</v>
      </c>
      <c r="QPF50" s="19" t="s">
        <v>8439</v>
      </c>
      <c r="QPG50" s="19" t="s">
        <v>8439</v>
      </c>
      <c r="QPH50" s="19" t="s">
        <v>8439</v>
      </c>
      <c r="QPI50" s="19" t="s">
        <v>8439</v>
      </c>
      <c r="QPJ50" s="19" t="s">
        <v>8439</v>
      </c>
      <c r="QPK50" s="19" t="s">
        <v>8439</v>
      </c>
      <c r="QPL50" s="19" t="s">
        <v>8439</v>
      </c>
      <c r="QPM50" s="19" t="s">
        <v>8439</v>
      </c>
      <c r="QPN50" s="19" t="s">
        <v>8439</v>
      </c>
      <c r="QPO50" s="19" t="s">
        <v>8439</v>
      </c>
      <c r="QPP50" s="19" t="s">
        <v>8439</v>
      </c>
      <c r="QPQ50" s="19" t="s">
        <v>8439</v>
      </c>
      <c r="QPR50" s="19" t="s">
        <v>8439</v>
      </c>
      <c r="QPS50" s="19" t="s">
        <v>8439</v>
      </c>
      <c r="QPT50" s="19" t="s">
        <v>8439</v>
      </c>
      <c r="QPU50" s="19" t="s">
        <v>8439</v>
      </c>
      <c r="QPV50" s="19" t="s">
        <v>8439</v>
      </c>
      <c r="QPW50" s="19" t="s">
        <v>8439</v>
      </c>
      <c r="QPX50" s="19" t="s">
        <v>8439</v>
      </c>
      <c r="QPY50" s="19" t="s">
        <v>8439</v>
      </c>
      <c r="QPZ50" s="19" t="s">
        <v>8439</v>
      </c>
      <c r="QQA50" s="19" t="s">
        <v>8439</v>
      </c>
      <c r="QQB50" s="19" t="s">
        <v>8439</v>
      </c>
      <c r="QQC50" s="19" t="s">
        <v>8439</v>
      </c>
      <c r="QQD50" s="19" t="s">
        <v>8439</v>
      </c>
      <c r="QQE50" s="19" t="s">
        <v>8439</v>
      </c>
      <c r="QQF50" s="19" t="s">
        <v>8439</v>
      </c>
      <c r="QQG50" s="19" t="s">
        <v>8439</v>
      </c>
      <c r="QQH50" s="19" t="s">
        <v>8439</v>
      </c>
      <c r="QQI50" s="19" t="s">
        <v>8439</v>
      </c>
      <c r="QQJ50" s="19" t="s">
        <v>8439</v>
      </c>
      <c r="QQK50" s="19" t="s">
        <v>8439</v>
      </c>
      <c r="QQL50" s="19" t="s">
        <v>8439</v>
      </c>
      <c r="QQM50" s="19" t="s">
        <v>8439</v>
      </c>
      <c r="QQN50" s="19" t="s">
        <v>8439</v>
      </c>
      <c r="QQO50" s="19" t="s">
        <v>8439</v>
      </c>
      <c r="QQP50" s="19" t="s">
        <v>8439</v>
      </c>
      <c r="QQQ50" s="19" t="s">
        <v>8439</v>
      </c>
      <c r="QQR50" s="19" t="s">
        <v>8439</v>
      </c>
      <c r="QQS50" s="19" t="s">
        <v>8439</v>
      </c>
      <c r="QQT50" s="19" t="s">
        <v>8439</v>
      </c>
      <c r="QQU50" s="19" t="s">
        <v>8439</v>
      </c>
      <c r="QQV50" s="19" t="s">
        <v>8439</v>
      </c>
      <c r="QQW50" s="19" t="s">
        <v>8439</v>
      </c>
      <c r="QQX50" s="19" t="s">
        <v>8439</v>
      </c>
      <c r="QQY50" s="19" t="s">
        <v>8439</v>
      </c>
      <c r="QQZ50" s="19" t="s">
        <v>8439</v>
      </c>
      <c r="QRA50" s="19" t="s">
        <v>8439</v>
      </c>
      <c r="QRB50" s="19" t="s">
        <v>8439</v>
      </c>
      <c r="QRC50" s="19" t="s">
        <v>8439</v>
      </c>
      <c r="QRD50" s="19" t="s">
        <v>8439</v>
      </c>
      <c r="QRE50" s="19" t="s">
        <v>8439</v>
      </c>
      <c r="QRF50" s="19" t="s">
        <v>8439</v>
      </c>
      <c r="QRG50" s="19" t="s">
        <v>8439</v>
      </c>
      <c r="QRH50" s="19" t="s">
        <v>8439</v>
      </c>
      <c r="QRI50" s="19" t="s">
        <v>8439</v>
      </c>
      <c r="QRJ50" s="19" t="s">
        <v>8439</v>
      </c>
      <c r="QRK50" s="19" t="s">
        <v>8439</v>
      </c>
      <c r="QRL50" s="19" t="s">
        <v>8439</v>
      </c>
      <c r="QRM50" s="19" t="s">
        <v>8439</v>
      </c>
      <c r="QRN50" s="19" t="s">
        <v>8439</v>
      </c>
      <c r="QRO50" s="19" t="s">
        <v>8439</v>
      </c>
      <c r="QRP50" s="19" t="s">
        <v>8439</v>
      </c>
      <c r="QRQ50" s="19" t="s">
        <v>8439</v>
      </c>
      <c r="QRR50" s="19" t="s">
        <v>8439</v>
      </c>
      <c r="QRS50" s="19" t="s">
        <v>8439</v>
      </c>
      <c r="QRT50" s="19" t="s">
        <v>8439</v>
      </c>
      <c r="QRU50" s="19" t="s">
        <v>8439</v>
      </c>
      <c r="QRV50" s="19" t="s">
        <v>8439</v>
      </c>
      <c r="QRW50" s="19" t="s">
        <v>8439</v>
      </c>
      <c r="QRX50" s="19" t="s">
        <v>8439</v>
      </c>
      <c r="QRY50" s="19" t="s">
        <v>8439</v>
      </c>
      <c r="QRZ50" s="19" t="s">
        <v>8439</v>
      </c>
      <c r="QSA50" s="19" t="s">
        <v>8439</v>
      </c>
      <c r="QSB50" s="19" t="s">
        <v>8439</v>
      </c>
      <c r="QSC50" s="19" t="s">
        <v>8439</v>
      </c>
      <c r="QSD50" s="19" t="s">
        <v>8439</v>
      </c>
      <c r="QSE50" s="19" t="s">
        <v>8439</v>
      </c>
      <c r="QSF50" s="19" t="s">
        <v>8439</v>
      </c>
      <c r="QSG50" s="19" t="s">
        <v>8439</v>
      </c>
      <c r="QSH50" s="19" t="s">
        <v>8439</v>
      </c>
      <c r="QSI50" s="19" t="s">
        <v>8439</v>
      </c>
      <c r="QSJ50" s="19" t="s">
        <v>8439</v>
      </c>
      <c r="QSK50" s="19" t="s">
        <v>8439</v>
      </c>
      <c r="QSL50" s="19" t="s">
        <v>8439</v>
      </c>
      <c r="QSM50" s="19" t="s">
        <v>8439</v>
      </c>
      <c r="QSN50" s="19" t="s">
        <v>8439</v>
      </c>
      <c r="QSO50" s="19" t="s">
        <v>8439</v>
      </c>
      <c r="QSP50" s="19" t="s">
        <v>8439</v>
      </c>
      <c r="QSQ50" s="19" t="s">
        <v>8439</v>
      </c>
      <c r="QSR50" s="19" t="s">
        <v>8439</v>
      </c>
      <c r="QSS50" s="19" t="s">
        <v>8439</v>
      </c>
      <c r="QST50" s="19" t="s">
        <v>8439</v>
      </c>
      <c r="QSU50" s="19" t="s">
        <v>8439</v>
      </c>
      <c r="QSV50" s="19" t="s">
        <v>8439</v>
      </c>
      <c r="QSW50" s="19" t="s">
        <v>8439</v>
      </c>
      <c r="QSX50" s="19" t="s">
        <v>8439</v>
      </c>
      <c r="QSY50" s="19" t="s">
        <v>8439</v>
      </c>
      <c r="QSZ50" s="19" t="s">
        <v>8439</v>
      </c>
      <c r="QTA50" s="19" t="s">
        <v>8439</v>
      </c>
      <c r="QTB50" s="19" t="s">
        <v>8439</v>
      </c>
      <c r="QTC50" s="19" t="s">
        <v>8439</v>
      </c>
      <c r="QTD50" s="19" t="s">
        <v>8439</v>
      </c>
      <c r="QTE50" s="19" t="s">
        <v>8439</v>
      </c>
      <c r="QTF50" s="19" t="s">
        <v>8439</v>
      </c>
      <c r="QTG50" s="19" t="s">
        <v>8439</v>
      </c>
      <c r="QTH50" s="19" t="s">
        <v>8439</v>
      </c>
      <c r="QTI50" s="19" t="s">
        <v>8439</v>
      </c>
      <c r="QTJ50" s="19" t="s">
        <v>8439</v>
      </c>
      <c r="QTK50" s="19" t="s">
        <v>8439</v>
      </c>
      <c r="QTL50" s="19" t="s">
        <v>8439</v>
      </c>
      <c r="QTM50" s="19" t="s">
        <v>8439</v>
      </c>
      <c r="QTN50" s="19" t="s">
        <v>8439</v>
      </c>
      <c r="QTO50" s="19" t="s">
        <v>8439</v>
      </c>
      <c r="QTP50" s="19" t="s">
        <v>8439</v>
      </c>
      <c r="QTQ50" s="19" t="s">
        <v>8439</v>
      </c>
      <c r="QTR50" s="19" t="s">
        <v>8439</v>
      </c>
      <c r="QTS50" s="19" t="s">
        <v>8439</v>
      </c>
      <c r="QTT50" s="19" t="s">
        <v>8439</v>
      </c>
      <c r="QTU50" s="19" t="s">
        <v>8439</v>
      </c>
      <c r="QTV50" s="19" t="s">
        <v>8439</v>
      </c>
      <c r="QTW50" s="19" t="s">
        <v>8439</v>
      </c>
      <c r="QTX50" s="19" t="s">
        <v>8439</v>
      </c>
      <c r="QTY50" s="19" t="s">
        <v>8439</v>
      </c>
      <c r="QTZ50" s="19" t="s">
        <v>8439</v>
      </c>
      <c r="QUA50" s="19" t="s">
        <v>8439</v>
      </c>
      <c r="QUB50" s="19" t="s">
        <v>8439</v>
      </c>
      <c r="QUC50" s="19" t="s">
        <v>8439</v>
      </c>
      <c r="QUD50" s="19" t="s">
        <v>8439</v>
      </c>
      <c r="QUE50" s="19" t="s">
        <v>8439</v>
      </c>
      <c r="QUF50" s="19" t="s">
        <v>8439</v>
      </c>
      <c r="QUG50" s="19" t="s">
        <v>8439</v>
      </c>
      <c r="QUH50" s="19" t="s">
        <v>8439</v>
      </c>
      <c r="QUI50" s="19" t="s">
        <v>8439</v>
      </c>
      <c r="QUJ50" s="19" t="s">
        <v>8439</v>
      </c>
      <c r="QUK50" s="19" t="s">
        <v>8439</v>
      </c>
      <c r="QUL50" s="19" t="s">
        <v>8439</v>
      </c>
      <c r="QUM50" s="19" t="s">
        <v>8439</v>
      </c>
      <c r="QUN50" s="19" t="s">
        <v>8439</v>
      </c>
      <c r="QUO50" s="19" t="s">
        <v>8439</v>
      </c>
      <c r="QUP50" s="19" t="s">
        <v>8439</v>
      </c>
      <c r="QUQ50" s="19" t="s">
        <v>8439</v>
      </c>
      <c r="QUR50" s="19" t="s">
        <v>8439</v>
      </c>
      <c r="QUS50" s="19" t="s">
        <v>8439</v>
      </c>
      <c r="QUT50" s="19" t="s">
        <v>8439</v>
      </c>
      <c r="QUU50" s="19" t="s">
        <v>8439</v>
      </c>
      <c r="QUV50" s="19" t="s">
        <v>8439</v>
      </c>
      <c r="QUW50" s="19" t="s">
        <v>8439</v>
      </c>
      <c r="QUX50" s="19" t="s">
        <v>8439</v>
      </c>
      <c r="QUY50" s="19" t="s">
        <v>8439</v>
      </c>
      <c r="QUZ50" s="19" t="s">
        <v>8439</v>
      </c>
      <c r="QVA50" s="19" t="s">
        <v>8439</v>
      </c>
      <c r="QVB50" s="19" t="s">
        <v>8439</v>
      </c>
      <c r="QVC50" s="19" t="s">
        <v>8439</v>
      </c>
      <c r="QVD50" s="19" t="s">
        <v>8439</v>
      </c>
      <c r="QVE50" s="19" t="s">
        <v>8439</v>
      </c>
      <c r="QVF50" s="19" t="s">
        <v>8439</v>
      </c>
      <c r="QVG50" s="19" t="s">
        <v>8439</v>
      </c>
      <c r="QVH50" s="19" t="s">
        <v>8439</v>
      </c>
      <c r="QVI50" s="19" t="s">
        <v>8439</v>
      </c>
      <c r="QVJ50" s="19" t="s">
        <v>8439</v>
      </c>
      <c r="QVK50" s="19" t="s">
        <v>8439</v>
      </c>
      <c r="QVL50" s="19" t="s">
        <v>8439</v>
      </c>
      <c r="QVM50" s="19" t="s">
        <v>8439</v>
      </c>
      <c r="QVN50" s="19" t="s">
        <v>8439</v>
      </c>
      <c r="QVO50" s="19" t="s">
        <v>8439</v>
      </c>
      <c r="QVP50" s="19" t="s">
        <v>8439</v>
      </c>
      <c r="QVQ50" s="19" t="s">
        <v>8439</v>
      </c>
      <c r="QVR50" s="19" t="s">
        <v>8439</v>
      </c>
      <c r="QVS50" s="19" t="s">
        <v>8439</v>
      </c>
      <c r="QVT50" s="19" t="s">
        <v>8439</v>
      </c>
      <c r="QVU50" s="19" t="s">
        <v>8439</v>
      </c>
      <c r="QVV50" s="19" t="s">
        <v>8439</v>
      </c>
      <c r="QVW50" s="19" t="s">
        <v>8439</v>
      </c>
      <c r="QVX50" s="19" t="s">
        <v>8439</v>
      </c>
      <c r="QVY50" s="19" t="s">
        <v>8439</v>
      </c>
      <c r="QVZ50" s="19" t="s">
        <v>8439</v>
      </c>
      <c r="QWA50" s="19" t="s">
        <v>8439</v>
      </c>
      <c r="QWB50" s="19" t="s">
        <v>8439</v>
      </c>
      <c r="QWC50" s="19" t="s">
        <v>8439</v>
      </c>
      <c r="QWD50" s="19" t="s">
        <v>8439</v>
      </c>
      <c r="QWE50" s="19" t="s">
        <v>8439</v>
      </c>
      <c r="QWF50" s="19" t="s">
        <v>8439</v>
      </c>
      <c r="QWG50" s="19" t="s">
        <v>8439</v>
      </c>
      <c r="QWH50" s="19" t="s">
        <v>8439</v>
      </c>
      <c r="QWI50" s="19" t="s">
        <v>8439</v>
      </c>
      <c r="QWJ50" s="19" t="s">
        <v>8439</v>
      </c>
      <c r="QWK50" s="19" t="s">
        <v>8439</v>
      </c>
      <c r="QWL50" s="19" t="s">
        <v>8439</v>
      </c>
      <c r="QWM50" s="19" t="s">
        <v>8439</v>
      </c>
      <c r="QWN50" s="19" t="s">
        <v>8439</v>
      </c>
      <c r="QWO50" s="19" t="s">
        <v>8439</v>
      </c>
      <c r="QWP50" s="19" t="s">
        <v>8439</v>
      </c>
      <c r="QWQ50" s="19" t="s">
        <v>8439</v>
      </c>
      <c r="QWR50" s="19" t="s">
        <v>8439</v>
      </c>
      <c r="QWS50" s="19" t="s">
        <v>8439</v>
      </c>
      <c r="QWT50" s="19" t="s">
        <v>8439</v>
      </c>
      <c r="QWU50" s="19" t="s">
        <v>8439</v>
      </c>
      <c r="QWV50" s="19" t="s">
        <v>8439</v>
      </c>
      <c r="QWW50" s="19" t="s">
        <v>8439</v>
      </c>
      <c r="QWX50" s="19" t="s">
        <v>8439</v>
      </c>
      <c r="QWY50" s="19" t="s">
        <v>8439</v>
      </c>
      <c r="QWZ50" s="19" t="s">
        <v>8439</v>
      </c>
      <c r="QXA50" s="19" t="s">
        <v>8439</v>
      </c>
      <c r="QXB50" s="19" t="s">
        <v>8439</v>
      </c>
      <c r="QXC50" s="19" t="s">
        <v>8439</v>
      </c>
      <c r="QXD50" s="19" t="s">
        <v>8439</v>
      </c>
      <c r="QXE50" s="19" t="s">
        <v>8439</v>
      </c>
      <c r="QXF50" s="19" t="s">
        <v>8439</v>
      </c>
      <c r="QXG50" s="19" t="s">
        <v>8439</v>
      </c>
      <c r="QXH50" s="19" t="s">
        <v>8439</v>
      </c>
      <c r="QXI50" s="19" t="s">
        <v>8439</v>
      </c>
      <c r="QXJ50" s="19" t="s">
        <v>8439</v>
      </c>
      <c r="QXK50" s="19" t="s">
        <v>8439</v>
      </c>
      <c r="QXL50" s="19" t="s">
        <v>8439</v>
      </c>
      <c r="QXM50" s="19" t="s">
        <v>8439</v>
      </c>
      <c r="QXN50" s="19" t="s">
        <v>8439</v>
      </c>
      <c r="QXO50" s="19" t="s">
        <v>8439</v>
      </c>
      <c r="QXP50" s="19" t="s">
        <v>8439</v>
      </c>
      <c r="QXQ50" s="19" t="s">
        <v>8439</v>
      </c>
      <c r="QXR50" s="19" t="s">
        <v>8439</v>
      </c>
      <c r="QXS50" s="19" t="s">
        <v>8439</v>
      </c>
      <c r="QXT50" s="19" t="s">
        <v>8439</v>
      </c>
      <c r="QXU50" s="19" t="s">
        <v>8439</v>
      </c>
      <c r="QXV50" s="19" t="s">
        <v>8439</v>
      </c>
      <c r="QXW50" s="19" t="s">
        <v>8439</v>
      </c>
      <c r="QXX50" s="19" t="s">
        <v>8439</v>
      </c>
      <c r="QXY50" s="19" t="s">
        <v>8439</v>
      </c>
      <c r="QXZ50" s="19" t="s">
        <v>8439</v>
      </c>
      <c r="QYA50" s="19" t="s">
        <v>8439</v>
      </c>
      <c r="QYB50" s="19" t="s">
        <v>8439</v>
      </c>
      <c r="QYC50" s="19" t="s">
        <v>8439</v>
      </c>
      <c r="QYD50" s="19" t="s">
        <v>8439</v>
      </c>
      <c r="QYE50" s="19" t="s">
        <v>8439</v>
      </c>
      <c r="QYF50" s="19" t="s">
        <v>8439</v>
      </c>
      <c r="QYG50" s="19" t="s">
        <v>8439</v>
      </c>
      <c r="QYH50" s="19" t="s">
        <v>8439</v>
      </c>
      <c r="QYI50" s="19" t="s">
        <v>8439</v>
      </c>
      <c r="QYJ50" s="19" t="s">
        <v>8439</v>
      </c>
      <c r="QYK50" s="19" t="s">
        <v>8439</v>
      </c>
      <c r="QYL50" s="19" t="s">
        <v>8439</v>
      </c>
      <c r="QYM50" s="19" t="s">
        <v>8439</v>
      </c>
      <c r="QYN50" s="19" t="s">
        <v>8439</v>
      </c>
      <c r="QYO50" s="19" t="s">
        <v>8439</v>
      </c>
      <c r="QYP50" s="19" t="s">
        <v>8439</v>
      </c>
      <c r="QYQ50" s="19" t="s">
        <v>8439</v>
      </c>
      <c r="QYR50" s="19" t="s">
        <v>8439</v>
      </c>
      <c r="QYS50" s="19" t="s">
        <v>8439</v>
      </c>
      <c r="QYT50" s="19" t="s">
        <v>8439</v>
      </c>
      <c r="QYU50" s="19" t="s">
        <v>8439</v>
      </c>
      <c r="QYV50" s="19" t="s">
        <v>8439</v>
      </c>
      <c r="QYW50" s="19" t="s">
        <v>8439</v>
      </c>
      <c r="QYX50" s="19" t="s">
        <v>8439</v>
      </c>
      <c r="QYY50" s="19" t="s">
        <v>8439</v>
      </c>
      <c r="QYZ50" s="19" t="s">
        <v>8439</v>
      </c>
      <c r="QZA50" s="19" t="s">
        <v>8439</v>
      </c>
      <c r="QZB50" s="19" t="s">
        <v>8439</v>
      </c>
      <c r="QZC50" s="19" t="s">
        <v>8439</v>
      </c>
      <c r="QZD50" s="19" t="s">
        <v>8439</v>
      </c>
      <c r="QZE50" s="19" t="s">
        <v>8439</v>
      </c>
      <c r="QZF50" s="19" t="s">
        <v>8439</v>
      </c>
      <c r="QZG50" s="19" t="s">
        <v>8439</v>
      </c>
      <c r="QZH50" s="19" t="s">
        <v>8439</v>
      </c>
      <c r="QZI50" s="19" t="s">
        <v>8439</v>
      </c>
      <c r="QZJ50" s="19" t="s">
        <v>8439</v>
      </c>
      <c r="QZK50" s="19" t="s">
        <v>8439</v>
      </c>
      <c r="QZL50" s="19" t="s">
        <v>8439</v>
      </c>
      <c r="QZM50" s="19" t="s">
        <v>8439</v>
      </c>
      <c r="QZN50" s="19" t="s">
        <v>8439</v>
      </c>
      <c r="QZO50" s="19" t="s">
        <v>8439</v>
      </c>
      <c r="QZP50" s="19" t="s">
        <v>8439</v>
      </c>
      <c r="QZQ50" s="19" t="s">
        <v>8439</v>
      </c>
      <c r="QZR50" s="19" t="s">
        <v>8439</v>
      </c>
      <c r="QZS50" s="19" t="s">
        <v>8439</v>
      </c>
      <c r="QZT50" s="19" t="s">
        <v>8439</v>
      </c>
      <c r="QZU50" s="19" t="s">
        <v>8439</v>
      </c>
      <c r="QZV50" s="19" t="s">
        <v>8439</v>
      </c>
      <c r="QZW50" s="19" t="s">
        <v>8439</v>
      </c>
      <c r="QZX50" s="19" t="s">
        <v>8439</v>
      </c>
      <c r="QZY50" s="19" t="s">
        <v>8439</v>
      </c>
      <c r="QZZ50" s="19" t="s">
        <v>8439</v>
      </c>
      <c r="RAA50" s="19" t="s">
        <v>8439</v>
      </c>
      <c r="RAB50" s="19" t="s">
        <v>8439</v>
      </c>
      <c r="RAC50" s="19" t="s">
        <v>8439</v>
      </c>
      <c r="RAD50" s="19" t="s">
        <v>8439</v>
      </c>
      <c r="RAE50" s="19" t="s">
        <v>8439</v>
      </c>
      <c r="RAF50" s="19" t="s">
        <v>8439</v>
      </c>
      <c r="RAG50" s="19" t="s">
        <v>8439</v>
      </c>
      <c r="RAH50" s="19" t="s">
        <v>8439</v>
      </c>
      <c r="RAI50" s="19" t="s">
        <v>8439</v>
      </c>
      <c r="RAJ50" s="19" t="s">
        <v>8439</v>
      </c>
      <c r="RAK50" s="19" t="s">
        <v>8439</v>
      </c>
      <c r="RAL50" s="19" t="s">
        <v>8439</v>
      </c>
      <c r="RAM50" s="19" t="s">
        <v>8439</v>
      </c>
      <c r="RAN50" s="19" t="s">
        <v>8439</v>
      </c>
      <c r="RAO50" s="19" t="s">
        <v>8439</v>
      </c>
      <c r="RAP50" s="19" t="s">
        <v>8439</v>
      </c>
      <c r="RAQ50" s="19" t="s">
        <v>8439</v>
      </c>
      <c r="RAR50" s="19" t="s">
        <v>8439</v>
      </c>
      <c r="RAS50" s="19" t="s">
        <v>8439</v>
      </c>
      <c r="RAT50" s="19" t="s">
        <v>8439</v>
      </c>
      <c r="RAU50" s="19" t="s">
        <v>8439</v>
      </c>
      <c r="RAV50" s="19" t="s">
        <v>8439</v>
      </c>
      <c r="RAW50" s="19" t="s">
        <v>8439</v>
      </c>
      <c r="RAX50" s="19" t="s">
        <v>8439</v>
      </c>
      <c r="RAY50" s="19" t="s">
        <v>8439</v>
      </c>
      <c r="RAZ50" s="19" t="s">
        <v>8439</v>
      </c>
      <c r="RBA50" s="19" t="s">
        <v>8439</v>
      </c>
      <c r="RBB50" s="19" t="s">
        <v>8439</v>
      </c>
      <c r="RBC50" s="19" t="s">
        <v>8439</v>
      </c>
      <c r="RBD50" s="19" t="s">
        <v>8439</v>
      </c>
      <c r="RBE50" s="19" t="s">
        <v>8439</v>
      </c>
      <c r="RBF50" s="19" t="s">
        <v>8439</v>
      </c>
      <c r="RBG50" s="19" t="s">
        <v>8439</v>
      </c>
      <c r="RBH50" s="19" t="s">
        <v>8439</v>
      </c>
      <c r="RBI50" s="19" t="s">
        <v>8439</v>
      </c>
      <c r="RBJ50" s="19" t="s">
        <v>8439</v>
      </c>
      <c r="RBK50" s="19" t="s">
        <v>8439</v>
      </c>
      <c r="RBL50" s="19" t="s">
        <v>8439</v>
      </c>
      <c r="RBM50" s="19" t="s">
        <v>8439</v>
      </c>
      <c r="RBN50" s="19" t="s">
        <v>8439</v>
      </c>
      <c r="RBO50" s="19" t="s">
        <v>8439</v>
      </c>
      <c r="RBP50" s="19" t="s">
        <v>8439</v>
      </c>
      <c r="RBQ50" s="19" t="s">
        <v>8439</v>
      </c>
      <c r="RBR50" s="19" t="s">
        <v>8439</v>
      </c>
      <c r="RBS50" s="19" t="s">
        <v>8439</v>
      </c>
      <c r="RBT50" s="19" t="s">
        <v>8439</v>
      </c>
      <c r="RBU50" s="19" t="s">
        <v>8439</v>
      </c>
      <c r="RBV50" s="19" t="s">
        <v>8439</v>
      </c>
      <c r="RBW50" s="19" t="s">
        <v>8439</v>
      </c>
      <c r="RBX50" s="19" t="s">
        <v>8439</v>
      </c>
      <c r="RBY50" s="19" t="s">
        <v>8439</v>
      </c>
      <c r="RBZ50" s="19" t="s">
        <v>8439</v>
      </c>
      <c r="RCA50" s="19" t="s">
        <v>8439</v>
      </c>
      <c r="RCB50" s="19" t="s">
        <v>8439</v>
      </c>
      <c r="RCC50" s="19" t="s">
        <v>8439</v>
      </c>
      <c r="RCD50" s="19" t="s">
        <v>8439</v>
      </c>
      <c r="RCE50" s="19" t="s">
        <v>8439</v>
      </c>
      <c r="RCF50" s="19" t="s">
        <v>8439</v>
      </c>
      <c r="RCG50" s="19" t="s">
        <v>8439</v>
      </c>
      <c r="RCH50" s="19" t="s">
        <v>8439</v>
      </c>
      <c r="RCI50" s="19" t="s">
        <v>8439</v>
      </c>
      <c r="RCJ50" s="19" t="s">
        <v>8439</v>
      </c>
      <c r="RCK50" s="19" t="s">
        <v>8439</v>
      </c>
      <c r="RCL50" s="19" t="s">
        <v>8439</v>
      </c>
      <c r="RCM50" s="19" t="s">
        <v>8439</v>
      </c>
      <c r="RCN50" s="19" t="s">
        <v>8439</v>
      </c>
      <c r="RCO50" s="19" t="s">
        <v>8439</v>
      </c>
      <c r="RCP50" s="19" t="s">
        <v>8439</v>
      </c>
      <c r="RCQ50" s="19" t="s">
        <v>8439</v>
      </c>
      <c r="RCR50" s="19" t="s">
        <v>8439</v>
      </c>
      <c r="RCS50" s="19" t="s">
        <v>8439</v>
      </c>
      <c r="RCT50" s="19" t="s">
        <v>8439</v>
      </c>
      <c r="RCU50" s="19" t="s">
        <v>8439</v>
      </c>
      <c r="RCV50" s="19" t="s">
        <v>8439</v>
      </c>
      <c r="RCW50" s="19" t="s">
        <v>8439</v>
      </c>
      <c r="RCX50" s="19" t="s">
        <v>8439</v>
      </c>
      <c r="RCY50" s="19" t="s">
        <v>8439</v>
      </c>
      <c r="RCZ50" s="19" t="s">
        <v>8439</v>
      </c>
      <c r="RDA50" s="19" t="s">
        <v>8439</v>
      </c>
      <c r="RDB50" s="19" t="s">
        <v>8439</v>
      </c>
      <c r="RDC50" s="19" t="s">
        <v>8439</v>
      </c>
      <c r="RDD50" s="19" t="s">
        <v>8439</v>
      </c>
      <c r="RDE50" s="19" t="s">
        <v>8439</v>
      </c>
      <c r="RDF50" s="19" t="s">
        <v>8439</v>
      </c>
      <c r="RDG50" s="19" t="s">
        <v>8439</v>
      </c>
      <c r="RDH50" s="19" t="s">
        <v>8439</v>
      </c>
      <c r="RDI50" s="19" t="s">
        <v>8439</v>
      </c>
      <c r="RDJ50" s="19" t="s">
        <v>8439</v>
      </c>
      <c r="RDK50" s="19" t="s">
        <v>8439</v>
      </c>
      <c r="RDL50" s="19" t="s">
        <v>8439</v>
      </c>
      <c r="RDM50" s="19" t="s">
        <v>8439</v>
      </c>
      <c r="RDN50" s="19" t="s">
        <v>8439</v>
      </c>
      <c r="RDO50" s="19" t="s">
        <v>8439</v>
      </c>
      <c r="RDP50" s="19" t="s">
        <v>8439</v>
      </c>
      <c r="RDQ50" s="19" t="s">
        <v>8439</v>
      </c>
      <c r="RDR50" s="19" t="s">
        <v>8439</v>
      </c>
      <c r="RDS50" s="19" t="s">
        <v>8439</v>
      </c>
      <c r="RDT50" s="19" t="s">
        <v>8439</v>
      </c>
      <c r="RDU50" s="19" t="s">
        <v>8439</v>
      </c>
      <c r="RDV50" s="19" t="s">
        <v>8439</v>
      </c>
      <c r="RDW50" s="19" t="s">
        <v>8439</v>
      </c>
      <c r="RDX50" s="19" t="s">
        <v>8439</v>
      </c>
      <c r="RDY50" s="19" t="s">
        <v>8439</v>
      </c>
      <c r="RDZ50" s="19" t="s">
        <v>8439</v>
      </c>
      <c r="REA50" s="19" t="s">
        <v>8439</v>
      </c>
      <c r="REB50" s="19" t="s">
        <v>8439</v>
      </c>
      <c r="REC50" s="19" t="s">
        <v>8439</v>
      </c>
      <c r="RED50" s="19" t="s">
        <v>8439</v>
      </c>
      <c r="REE50" s="19" t="s">
        <v>8439</v>
      </c>
      <c r="REF50" s="19" t="s">
        <v>8439</v>
      </c>
      <c r="REG50" s="19" t="s">
        <v>8439</v>
      </c>
      <c r="REH50" s="19" t="s">
        <v>8439</v>
      </c>
      <c r="REI50" s="19" t="s">
        <v>8439</v>
      </c>
      <c r="REJ50" s="19" t="s">
        <v>8439</v>
      </c>
      <c r="REK50" s="19" t="s">
        <v>8439</v>
      </c>
      <c r="REL50" s="19" t="s">
        <v>8439</v>
      </c>
      <c r="REM50" s="19" t="s">
        <v>8439</v>
      </c>
      <c r="REN50" s="19" t="s">
        <v>8439</v>
      </c>
      <c r="REO50" s="19" t="s">
        <v>8439</v>
      </c>
      <c r="REP50" s="19" t="s">
        <v>8439</v>
      </c>
      <c r="REQ50" s="19" t="s">
        <v>8439</v>
      </c>
      <c r="RER50" s="19" t="s">
        <v>8439</v>
      </c>
      <c r="RES50" s="19" t="s">
        <v>8439</v>
      </c>
      <c r="RET50" s="19" t="s">
        <v>8439</v>
      </c>
      <c r="REU50" s="19" t="s">
        <v>8439</v>
      </c>
      <c r="REV50" s="19" t="s">
        <v>8439</v>
      </c>
      <c r="REW50" s="19" t="s">
        <v>8439</v>
      </c>
      <c r="REX50" s="19" t="s">
        <v>8439</v>
      </c>
      <c r="REY50" s="19" t="s">
        <v>8439</v>
      </c>
      <c r="REZ50" s="19" t="s">
        <v>8439</v>
      </c>
      <c r="RFA50" s="19" t="s">
        <v>8439</v>
      </c>
      <c r="RFB50" s="19" t="s">
        <v>8439</v>
      </c>
      <c r="RFC50" s="19" t="s">
        <v>8439</v>
      </c>
      <c r="RFD50" s="19" t="s">
        <v>8439</v>
      </c>
      <c r="RFE50" s="19" t="s">
        <v>8439</v>
      </c>
      <c r="RFF50" s="19" t="s">
        <v>8439</v>
      </c>
      <c r="RFG50" s="19" t="s">
        <v>8439</v>
      </c>
      <c r="RFH50" s="19" t="s">
        <v>8439</v>
      </c>
      <c r="RFI50" s="19" t="s">
        <v>8439</v>
      </c>
      <c r="RFJ50" s="19" t="s">
        <v>8439</v>
      </c>
      <c r="RFK50" s="19" t="s">
        <v>8439</v>
      </c>
      <c r="RFL50" s="19" t="s">
        <v>8439</v>
      </c>
      <c r="RFM50" s="19" t="s">
        <v>8439</v>
      </c>
      <c r="RFN50" s="19" t="s">
        <v>8439</v>
      </c>
      <c r="RFO50" s="19" t="s">
        <v>8439</v>
      </c>
      <c r="RFP50" s="19" t="s">
        <v>8439</v>
      </c>
      <c r="RFQ50" s="19" t="s">
        <v>8439</v>
      </c>
      <c r="RFR50" s="19" t="s">
        <v>8439</v>
      </c>
      <c r="RFS50" s="19" t="s">
        <v>8439</v>
      </c>
      <c r="RFT50" s="19" t="s">
        <v>8439</v>
      </c>
      <c r="RFU50" s="19" t="s">
        <v>8439</v>
      </c>
      <c r="RFV50" s="19" t="s">
        <v>8439</v>
      </c>
      <c r="RFW50" s="19" t="s">
        <v>8439</v>
      </c>
      <c r="RFX50" s="19" t="s">
        <v>8439</v>
      </c>
      <c r="RFY50" s="19" t="s">
        <v>8439</v>
      </c>
      <c r="RFZ50" s="19" t="s">
        <v>8439</v>
      </c>
      <c r="RGA50" s="19" t="s">
        <v>8439</v>
      </c>
      <c r="RGB50" s="19" t="s">
        <v>8439</v>
      </c>
      <c r="RGC50" s="19" t="s">
        <v>8439</v>
      </c>
      <c r="RGD50" s="19" t="s">
        <v>8439</v>
      </c>
      <c r="RGE50" s="19" t="s">
        <v>8439</v>
      </c>
      <c r="RGF50" s="19" t="s">
        <v>8439</v>
      </c>
      <c r="RGG50" s="19" t="s">
        <v>8439</v>
      </c>
      <c r="RGH50" s="19" t="s">
        <v>8439</v>
      </c>
      <c r="RGI50" s="19" t="s">
        <v>8439</v>
      </c>
      <c r="RGJ50" s="19" t="s">
        <v>8439</v>
      </c>
      <c r="RGK50" s="19" t="s">
        <v>8439</v>
      </c>
      <c r="RGL50" s="19" t="s">
        <v>8439</v>
      </c>
      <c r="RGM50" s="19" t="s">
        <v>8439</v>
      </c>
      <c r="RGN50" s="19" t="s">
        <v>8439</v>
      </c>
      <c r="RGO50" s="19" t="s">
        <v>8439</v>
      </c>
      <c r="RGP50" s="19" t="s">
        <v>8439</v>
      </c>
      <c r="RGQ50" s="19" t="s">
        <v>8439</v>
      </c>
      <c r="RGR50" s="19" t="s">
        <v>8439</v>
      </c>
      <c r="RGS50" s="19" t="s">
        <v>8439</v>
      </c>
      <c r="RGT50" s="19" t="s">
        <v>8439</v>
      </c>
      <c r="RGU50" s="19" t="s">
        <v>8439</v>
      </c>
      <c r="RGV50" s="19" t="s">
        <v>8439</v>
      </c>
      <c r="RGW50" s="19" t="s">
        <v>8439</v>
      </c>
      <c r="RGX50" s="19" t="s">
        <v>8439</v>
      </c>
      <c r="RGY50" s="19" t="s">
        <v>8439</v>
      </c>
      <c r="RGZ50" s="19" t="s">
        <v>8439</v>
      </c>
      <c r="RHA50" s="19" t="s">
        <v>8439</v>
      </c>
      <c r="RHB50" s="19" t="s">
        <v>8439</v>
      </c>
      <c r="RHC50" s="19" t="s">
        <v>8439</v>
      </c>
      <c r="RHD50" s="19" t="s">
        <v>8439</v>
      </c>
      <c r="RHE50" s="19" t="s">
        <v>8439</v>
      </c>
      <c r="RHF50" s="19" t="s">
        <v>8439</v>
      </c>
      <c r="RHG50" s="19" t="s">
        <v>8439</v>
      </c>
      <c r="RHH50" s="19" t="s">
        <v>8439</v>
      </c>
      <c r="RHI50" s="19" t="s">
        <v>8439</v>
      </c>
      <c r="RHJ50" s="19" t="s">
        <v>8439</v>
      </c>
      <c r="RHK50" s="19" t="s">
        <v>8439</v>
      </c>
      <c r="RHL50" s="19" t="s">
        <v>8439</v>
      </c>
      <c r="RHM50" s="19" t="s">
        <v>8439</v>
      </c>
      <c r="RHN50" s="19" t="s">
        <v>8439</v>
      </c>
      <c r="RHO50" s="19" t="s">
        <v>8439</v>
      </c>
      <c r="RHP50" s="19" t="s">
        <v>8439</v>
      </c>
      <c r="RHQ50" s="19" t="s">
        <v>8439</v>
      </c>
      <c r="RHR50" s="19" t="s">
        <v>8439</v>
      </c>
      <c r="RHS50" s="19" t="s">
        <v>8439</v>
      </c>
      <c r="RHT50" s="19" t="s">
        <v>8439</v>
      </c>
      <c r="RHU50" s="19" t="s">
        <v>8439</v>
      </c>
      <c r="RHV50" s="19" t="s">
        <v>8439</v>
      </c>
      <c r="RHW50" s="19" t="s">
        <v>8439</v>
      </c>
      <c r="RHX50" s="19" t="s">
        <v>8439</v>
      </c>
      <c r="RHY50" s="19" t="s">
        <v>8439</v>
      </c>
      <c r="RHZ50" s="19" t="s">
        <v>8439</v>
      </c>
      <c r="RIA50" s="19" t="s">
        <v>8439</v>
      </c>
      <c r="RIB50" s="19" t="s">
        <v>8439</v>
      </c>
      <c r="RIC50" s="19" t="s">
        <v>8439</v>
      </c>
      <c r="RID50" s="19" t="s">
        <v>8439</v>
      </c>
      <c r="RIE50" s="19" t="s">
        <v>8439</v>
      </c>
      <c r="RIF50" s="19" t="s">
        <v>8439</v>
      </c>
      <c r="RIG50" s="19" t="s">
        <v>8439</v>
      </c>
      <c r="RIH50" s="19" t="s">
        <v>8439</v>
      </c>
      <c r="RII50" s="19" t="s">
        <v>8439</v>
      </c>
      <c r="RIJ50" s="19" t="s">
        <v>8439</v>
      </c>
      <c r="RIK50" s="19" t="s">
        <v>8439</v>
      </c>
      <c r="RIL50" s="19" t="s">
        <v>8439</v>
      </c>
      <c r="RIM50" s="19" t="s">
        <v>8439</v>
      </c>
      <c r="RIN50" s="19" t="s">
        <v>8439</v>
      </c>
      <c r="RIO50" s="19" t="s">
        <v>8439</v>
      </c>
      <c r="RIP50" s="19" t="s">
        <v>8439</v>
      </c>
      <c r="RIQ50" s="19" t="s">
        <v>8439</v>
      </c>
      <c r="RIR50" s="19" t="s">
        <v>8439</v>
      </c>
      <c r="RIS50" s="19" t="s">
        <v>8439</v>
      </c>
      <c r="RIT50" s="19" t="s">
        <v>8439</v>
      </c>
      <c r="RIU50" s="19" t="s">
        <v>8439</v>
      </c>
      <c r="RIV50" s="19" t="s">
        <v>8439</v>
      </c>
      <c r="RIW50" s="19" t="s">
        <v>8439</v>
      </c>
      <c r="RIX50" s="19" t="s">
        <v>8439</v>
      </c>
      <c r="RIY50" s="19" t="s">
        <v>8439</v>
      </c>
      <c r="RIZ50" s="19" t="s">
        <v>8439</v>
      </c>
      <c r="RJA50" s="19" t="s">
        <v>8439</v>
      </c>
      <c r="RJB50" s="19" t="s">
        <v>8439</v>
      </c>
      <c r="RJC50" s="19" t="s">
        <v>8439</v>
      </c>
      <c r="RJD50" s="19" t="s">
        <v>8439</v>
      </c>
      <c r="RJE50" s="19" t="s">
        <v>8439</v>
      </c>
      <c r="RJF50" s="19" t="s">
        <v>8439</v>
      </c>
      <c r="RJG50" s="19" t="s">
        <v>8439</v>
      </c>
      <c r="RJH50" s="19" t="s">
        <v>8439</v>
      </c>
      <c r="RJI50" s="19" t="s">
        <v>8439</v>
      </c>
      <c r="RJJ50" s="19" t="s">
        <v>8439</v>
      </c>
      <c r="RJK50" s="19" t="s">
        <v>8439</v>
      </c>
      <c r="RJL50" s="19" t="s">
        <v>8439</v>
      </c>
      <c r="RJM50" s="19" t="s">
        <v>8439</v>
      </c>
      <c r="RJN50" s="19" t="s">
        <v>8439</v>
      </c>
      <c r="RJO50" s="19" t="s">
        <v>8439</v>
      </c>
      <c r="RJP50" s="19" t="s">
        <v>8439</v>
      </c>
      <c r="RJQ50" s="19" t="s">
        <v>8439</v>
      </c>
      <c r="RJR50" s="19" t="s">
        <v>8439</v>
      </c>
      <c r="RJS50" s="19" t="s">
        <v>8439</v>
      </c>
      <c r="RJT50" s="19" t="s">
        <v>8439</v>
      </c>
      <c r="RJU50" s="19" t="s">
        <v>8439</v>
      </c>
      <c r="RJV50" s="19" t="s">
        <v>8439</v>
      </c>
      <c r="RJW50" s="19" t="s">
        <v>8439</v>
      </c>
      <c r="RJX50" s="19" t="s">
        <v>8439</v>
      </c>
      <c r="RJY50" s="19" t="s">
        <v>8439</v>
      </c>
      <c r="RJZ50" s="19" t="s">
        <v>8439</v>
      </c>
      <c r="RKA50" s="19" t="s">
        <v>8439</v>
      </c>
      <c r="RKB50" s="19" t="s">
        <v>8439</v>
      </c>
      <c r="RKC50" s="19" t="s">
        <v>8439</v>
      </c>
      <c r="RKD50" s="19" t="s">
        <v>8439</v>
      </c>
      <c r="RKE50" s="19" t="s">
        <v>8439</v>
      </c>
      <c r="RKF50" s="19" t="s">
        <v>8439</v>
      </c>
      <c r="RKG50" s="19" t="s">
        <v>8439</v>
      </c>
      <c r="RKH50" s="19" t="s">
        <v>8439</v>
      </c>
      <c r="RKI50" s="19" t="s">
        <v>8439</v>
      </c>
      <c r="RKJ50" s="19" t="s">
        <v>8439</v>
      </c>
      <c r="RKK50" s="19" t="s">
        <v>8439</v>
      </c>
      <c r="RKL50" s="19" t="s">
        <v>8439</v>
      </c>
      <c r="RKM50" s="19" t="s">
        <v>8439</v>
      </c>
      <c r="RKN50" s="19" t="s">
        <v>8439</v>
      </c>
      <c r="RKO50" s="19" t="s">
        <v>8439</v>
      </c>
      <c r="RKP50" s="19" t="s">
        <v>8439</v>
      </c>
      <c r="RKQ50" s="19" t="s">
        <v>8439</v>
      </c>
      <c r="RKR50" s="19" t="s">
        <v>8439</v>
      </c>
      <c r="RKS50" s="19" t="s">
        <v>8439</v>
      </c>
      <c r="RKT50" s="19" t="s">
        <v>8439</v>
      </c>
      <c r="RKU50" s="19" t="s">
        <v>8439</v>
      </c>
      <c r="RKV50" s="19" t="s">
        <v>8439</v>
      </c>
      <c r="RKW50" s="19" t="s">
        <v>8439</v>
      </c>
      <c r="RKX50" s="19" t="s">
        <v>8439</v>
      </c>
      <c r="RKY50" s="19" t="s">
        <v>8439</v>
      </c>
      <c r="RKZ50" s="19" t="s">
        <v>8439</v>
      </c>
      <c r="RLA50" s="19" t="s">
        <v>8439</v>
      </c>
      <c r="RLB50" s="19" t="s">
        <v>8439</v>
      </c>
      <c r="RLC50" s="19" t="s">
        <v>8439</v>
      </c>
      <c r="RLD50" s="19" t="s">
        <v>8439</v>
      </c>
      <c r="RLE50" s="19" t="s">
        <v>8439</v>
      </c>
      <c r="RLF50" s="19" t="s">
        <v>8439</v>
      </c>
      <c r="RLG50" s="19" t="s">
        <v>8439</v>
      </c>
      <c r="RLH50" s="19" t="s">
        <v>8439</v>
      </c>
      <c r="RLI50" s="19" t="s">
        <v>8439</v>
      </c>
      <c r="RLJ50" s="19" t="s">
        <v>8439</v>
      </c>
      <c r="RLK50" s="19" t="s">
        <v>8439</v>
      </c>
      <c r="RLL50" s="19" t="s">
        <v>8439</v>
      </c>
      <c r="RLM50" s="19" t="s">
        <v>8439</v>
      </c>
      <c r="RLN50" s="19" t="s">
        <v>8439</v>
      </c>
      <c r="RLO50" s="19" t="s">
        <v>8439</v>
      </c>
      <c r="RLP50" s="19" t="s">
        <v>8439</v>
      </c>
      <c r="RLQ50" s="19" t="s">
        <v>8439</v>
      </c>
      <c r="RLR50" s="19" t="s">
        <v>8439</v>
      </c>
      <c r="RLS50" s="19" t="s">
        <v>8439</v>
      </c>
      <c r="RLT50" s="19" t="s">
        <v>8439</v>
      </c>
      <c r="RLU50" s="19" t="s">
        <v>8439</v>
      </c>
      <c r="RLV50" s="19" t="s">
        <v>8439</v>
      </c>
      <c r="RLW50" s="19" t="s">
        <v>8439</v>
      </c>
      <c r="RLX50" s="19" t="s">
        <v>8439</v>
      </c>
      <c r="RLY50" s="19" t="s">
        <v>8439</v>
      </c>
      <c r="RLZ50" s="19" t="s">
        <v>8439</v>
      </c>
      <c r="RMA50" s="19" t="s">
        <v>8439</v>
      </c>
      <c r="RMB50" s="19" t="s">
        <v>8439</v>
      </c>
      <c r="RMC50" s="19" t="s">
        <v>8439</v>
      </c>
      <c r="RMD50" s="19" t="s">
        <v>8439</v>
      </c>
      <c r="RME50" s="19" t="s">
        <v>8439</v>
      </c>
      <c r="RMF50" s="19" t="s">
        <v>8439</v>
      </c>
      <c r="RMG50" s="19" t="s">
        <v>8439</v>
      </c>
      <c r="RMH50" s="19" t="s">
        <v>8439</v>
      </c>
      <c r="RMI50" s="19" t="s">
        <v>8439</v>
      </c>
      <c r="RMJ50" s="19" t="s">
        <v>8439</v>
      </c>
      <c r="RMK50" s="19" t="s">
        <v>8439</v>
      </c>
      <c r="RML50" s="19" t="s">
        <v>8439</v>
      </c>
      <c r="RMM50" s="19" t="s">
        <v>8439</v>
      </c>
      <c r="RMN50" s="19" t="s">
        <v>8439</v>
      </c>
      <c r="RMO50" s="19" t="s">
        <v>8439</v>
      </c>
      <c r="RMP50" s="19" t="s">
        <v>8439</v>
      </c>
      <c r="RMQ50" s="19" t="s">
        <v>8439</v>
      </c>
      <c r="RMR50" s="19" t="s">
        <v>8439</v>
      </c>
      <c r="RMS50" s="19" t="s">
        <v>8439</v>
      </c>
      <c r="RMT50" s="19" t="s">
        <v>8439</v>
      </c>
      <c r="RMU50" s="19" t="s">
        <v>8439</v>
      </c>
      <c r="RMV50" s="19" t="s">
        <v>8439</v>
      </c>
      <c r="RMW50" s="19" t="s">
        <v>8439</v>
      </c>
      <c r="RMX50" s="19" t="s">
        <v>8439</v>
      </c>
      <c r="RMY50" s="19" t="s">
        <v>8439</v>
      </c>
      <c r="RMZ50" s="19" t="s">
        <v>8439</v>
      </c>
      <c r="RNA50" s="19" t="s">
        <v>8439</v>
      </c>
      <c r="RNB50" s="19" t="s">
        <v>8439</v>
      </c>
      <c r="RNC50" s="19" t="s">
        <v>8439</v>
      </c>
      <c r="RND50" s="19" t="s">
        <v>8439</v>
      </c>
      <c r="RNE50" s="19" t="s">
        <v>8439</v>
      </c>
      <c r="RNF50" s="19" t="s">
        <v>8439</v>
      </c>
      <c r="RNG50" s="19" t="s">
        <v>8439</v>
      </c>
      <c r="RNH50" s="19" t="s">
        <v>8439</v>
      </c>
      <c r="RNI50" s="19" t="s">
        <v>8439</v>
      </c>
      <c r="RNJ50" s="19" t="s">
        <v>8439</v>
      </c>
      <c r="RNK50" s="19" t="s">
        <v>8439</v>
      </c>
      <c r="RNL50" s="19" t="s">
        <v>8439</v>
      </c>
      <c r="RNM50" s="19" t="s">
        <v>8439</v>
      </c>
      <c r="RNN50" s="19" t="s">
        <v>8439</v>
      </c>
      <c r="RNO50" s="19" t="s">
        <v>8439</v>
      </c>
      <c r="RNP50" s="19" t="s">
        <v>8439</v>
      </c>
      <c r="RNQ50" s="19" t="s">
        <v>8439</v>
      </c>
      <c r="RNR50" s="19" t="s">
        <v>8439</v>
      </c>
      <c r="RNS50" s="19" t="s">
        <v>8439</v>
      </c>
      <c r="RNT50" s="19" t="s">
        <v>8439</v>
      </c>
      <c r="RNU50" s="19" t="s">
        <v>8439</v>
      </c>
      <c r="RNV50" s="19" t="s">
        <v>8439</v>
      </c>
      <c r="RNW50" s="19" t="s">
        <v>8439</v>
      </c>
      <c r="RNX50" s="19" t="s">
        <v>8439</v>
      </c>
      <c r="RNY50" s="19" t="s">
        <v>8439</v>
      </c>
      <c r="RNZ50" s="19" t="s">
        <v>8439</v>
      </c>
      <c r="ROA50" s="19" t="s">
        <v>8439</v>
      </c>
      <c r="ROB50" s="19" t="s">
        <v>8439</v>
      </c>
      <c r="ROC50" s="19" t="s">
        <v>8439</v>
      </c>
      <c r="ROD50" s="19" t="s">
        <v>8439</v>
      </c>
      <c r="ROE50" s="19" t="s">
        <v>8439</v>
      </c>
      <c r="ROF50" s="19" t="s">
        <v>8439</v>
      </c>
      <c r="ROG50" s="19" t="s">
        <v>8439</v>
      </c>
      <c r="ROH50" s="19" t="s">
        <v>8439</v>
      </c>
      <c r="ROI50" s="19" t="s">
        <v>8439</v>
      </c>
      <c r="ROJ50" s="19" t="s">
        <v>8439</v>
      </c>
      <c r="ROK50" s="19" t="s">
        <v>8439</v>
      </c>
      <c r="ROL50" s="19" t="s">
        <v>8439</v>
      </c>
      <c r="ROM50" s="19" t="s">
        <v>8439</v>
      </c>
      <c r="RON50" s="19" t="s">
        <v>8439</v>
      </c>
      <c r="ROO50" s="19" t="s">
        <v>8439</v>
      </c>
      <c r="ROP50" s="19" t="s">
        <v>8439</v>
      </c>
      <c r="ROQ50" s="19" t="s">
        <v>8439</v>
      </c>
      <c r="ROR50" s="19" t="s">
        <v>8439</v>
      </c>
      <c r="ROS50" s="19" t="s">
        <v>8439</v>
      </c>
      <c r="ROT50" s="19" t="s">
        <v>8439</v>
      </c>
      <c r="ROU50" s="19" t="s">
        <v>8439</v>
      </c>
      <c r="ROV50" s="19" t="s">
        <v>8439</v>
      </c>
      <c r="ROW50" s="19" t="s">
        <v>8439</v>
      </c>
      <c r="ROX50" s="19" t="s">
        <v>8439</v>
      </c>
      <c r="ROY50" s="19" t="s">
        <v>8439</v>
      </c>
      <c r="ROZ50" s="19" t="s">
        <v>8439</v>
      </c>
      <c r="RPA50" s="19" t="s">
        <v>8439</v>
      </c>
      <c r="RPB50" s="19" t="s">
        <v>8439</v>
      </c>
      <c r="RPC50" s="19" t="s">
        <v>8439</v>
      </c>
      <c r="RPD50" s="19" t="s">
        <v>8439</v>
      </c>
      <c r="RPE50" s="19" t="s">
        <v>8439</v>
      </c>
      <c r="RPF50" s="19" t="s">
        <v>8439</v>
      </c>
      <c r="RPG50" s="19" t="s">
        <v>8439</v>
      </c>
      <c r="RPH50" s="19" t="s">
        <v>8439</v>
      </c>
      <c r="RPI50" s="19" t="s">
        <v>8439</v>
      </c>
      <c r="RPJ50" s="19" t="s">
        <v>8439</v>
      </c>
      <c r="RPK50" s="19" t="s">
        <v>8439</v>
      </c>
      <c r="RPL50" s="19" t="s">
        <v>8439</v>
      </c>
      <c r="RPM50" s="19" t="s">
        <v>8439</v>
      </c>
      <c r="RPN50" s="19" t="s">
        <v>8439</v>
      </c>
      <c r="RPO50" s="19" t="s">
        <v>8439</v>
      </c>
      <c r="RPP50" s="19" t="s">
        <v>8439</v>
      </c>
      <c r="RPQ50" s="19" t="s">
        <v>8439</v>
      </c>
      <c r="RPR50" s="19" t="s">
        <v>8439</v>
      </c>
      <c r="RPS50" s="19" t="s">
        <v>8439</v>
      </c>
      <c r="RPT50" s="19" t="s">
        <v>8439</v>
      </c>
      <c r="RPU50" s="19" t="s">
        <v>8439</v>
      </c>
      <c r="RPV50" s="19" t="s">
        <v>8439</v>
      </c>
      <c r="RPW50" s="19" t="s">
        <v>8439</v>
      </c>
      <c r="RPX50" s="19" t="s">
        <v>8439</v>
      </c>
      <c r="RPY50" s="19" t="s">
        <v>8439</v>
      </c>
      <c r="RPZ50" s="19" t="s">
        <v>8439</v>
      </c>
      <c r="RQA50" s="19" t="s">
        <v>8439</v>
      </c>
      <c r="RQB50" s="19" t="s">
        <v>8439</v>
      </c>
      <c r="RQC50" s="19" t="s">
        <v>8439</v>
      </c>
      <c r="RQD50" s="19" t="s">
        <v>8439</v>
      </c>
      <c r="RQE50" s="19" t="s">
        <v>8439</v>
      </c>
      <c r="RQF50" s="19" t="s">
        <v>8439</v>
      </c>
      <c r="RQG50" s="19" t="s">
        <v>8439</v>
      </c>
      <c r="RQH50" s="19" t="s">
        <v>8439</v>
      </c>
      <c r="RQI50" s="19" t="s">
        <v>8439</v>
      </c>
      <c r="RQJ50" s="19" t="s">
        <v>8439</v>
      </c>
      <c r="RQK50" s="19" t="s">
        <v>8439</v>
      </c>
      <c r="RQL50" s="19" t="s">
        <v>8439</v>
      </c>
      <c r="RQM50" s="19" t="s">
        <v>8439</v>
      </c>
      <c r="RQN50" s="19" t="s">
        <v>8439</v>
      </c>
      <c r="RQO50" s="19" t="s">
        <v>8439</v>
      </c>
      <c r="RQP50" s="19" t="s">
        <v>8439</v>
      </c>
      <c r="RQQ50" s="19" t="s">
        <v>8439</v>
      </c>
      <c r="RQR50" s="19" t="s">
        <v>8439</v>
      </c>
      <c r="RQS50" s="19" t="s">
        <v>8439</v>
      </c>
      <c r="RQT50" s="19" t="s">
        <v>8439</v>
      </c>
      <c r="RQU50" s="19" t="s">
        <v>8439</v>
      </c>
      <c r="RQV50" s="19" t="s">
        <v>8439</v>
      </c>
      <c r="RQW50" s="19" t="s">
        <v>8439</v>
      </c>
      <c r="RQX50" s="19" t="s">
        <v>8439</v>
      </c>
      <c r="RQY50" s="19" t="s">
        <v>8439</v>
      </c>
      <c r="RQZ50" s="19" t="s">
        <v>8439</v>
      </c>
      <c r="RRA50" s="19" t="s">
        <v>8439</v>
      </c>
      <c r="RRB50" s="19" t="s">
        <v>8439</v>
      </c>
      <c r="RRC50" s="19" t="s">
        <v>8439</v>
      </c>
      <c r="RRD50" s="19" t="s">
        <v>8439</v>
      </c>
      <c r="RRE50" s="19" t="s">
        <v>8439</v>
      </c>
      <c r="RRF50" s="19" t="s">
        <v>8439</v>
      </c>
      <c r="RRG50" s="19" t="s">
        <v>8439</v>
      </c>
      <c r="RRH50" s="19" t="s">
        <v>8439</v>
      </c>
      <c r="RRI50" s="19" t="s">
        <v>8439</v>
      </c>
      <c r="RRJ50" s="19" t="s">
        <v>8439</v>
      </c>
      <c r="RRK50" s="19" t="s">
        <v>8439</v>
      </c>
      <c r="RRL50" s="19" t="s">
        <v>8439</v>
      </c>
      <c r="RRM50" s="19" t="s">
        <v>8439</v>
      </c>
      <c r="RRN50" s="19" t="s">
        <v>8439</v>
      </c>
      <c r="RRO50" s="19" t="s">
        <v>8439</v>
      </c>
      <c r="RRP50" s="19" t="s">
        <v>8439</v>
      </c>
      <c r="RRQ50" s="19" t="s">
        <v>8439</v>
      </c>
      <c r="RRR50" s="19" t="s">
        <v>8439</v>
      </c>
      <c r="RRS50" s="19" t="s">
        <v>8439</v>
      </c>
      <c r="RRT50" s="19" t="s">
        <v>8439</v>
      </c>
      <c r="RRU50" s="19" t="s">
        <v>8439</v>
      </c>
      <c r="RRV50" s="19" t="s">
        <v>8439</v>
      </c>
      <c r="RRW50" s="19" t="s">
        <v>8439</v>
      </c>
      <c r="RRX50" s="19" t="s">
        <v>8439</v>
      </c>
      <c r="RRY50" s="19" t="s">
        <v>8439</v>
      </c>
      <c r="RRZ50" s="19" t="s">
        <v>8439</v>
      </c>
      <c r="RSA50" s="19" t="s">
        <v>8439</v>
      </c>
      <c r="RSB50" s="19" t="s">
        <v>8439</v>
      </c>
      <c r="RSC50" s="19" t="s">
        <v>8439</v>
      </c>
      <c r="RSD50" s="19" t="s">
        <v>8439</v>
      </c>
      <c r="RSE50" s="19" t="s">
        <v>8439</v>
      </c>
      <c r="RSF50" s="19" t="s">
        <v>8439</v>
      </c>
      <c r="RSG50" s="19" t="s">
        <v>8439</v>
      </c>
      <c r="RSH50" s="19" t="s">
        <v>8439</v>
      </c>
      <c r="RSI50" s="19" t="s">
        <v>8439</v>
      </c>
      <c r="RSJ50" s="19" t="s">
        <v>8439</v>
      </c>
      <c r="RSK50" s="19" t="s">
        <v>8439</v>
      </c>
      <c r="RSL50" s="19" t="s">
        <v>8439</v>
      </c>
      <c r="RSM50" s="19" t="s">
        <v>8439</v>
      </c>
      <c r="RSN50" s="19" t="s">
        <v>8439</v>
      </c>
      <c r="RSO50" s="19" t="s">
        <v>8439</v>
      </c>
      <c r="RSP50" s="19" t="s">
        <v>8439</v>
      </c>
      <c r="RSQ50" s="19" t="s">
        <v>8439</v>
      </c>
      <c r="RSR50" s="19" t="s">
        <v>8439</v>
      </c>
      <c r="RSS50" s="19" t="s">
        <v>8439</v>
      </c>
      <c r="RST50" s="19" t="s">
        <v>8439</v>
      </c>
      <c r="RSU50" s="19" t="s">
        <v>8439</v>
      </c>
      <c r="RSV50" s="19" t="s">
        <v>8439</v>
      </c>
      <c r="RSW50" s="19" t="s">
        <v>8439</v>
      </c>
      <c r="RSX50" s="19" t="s">
        <v>8439</v>
      </c>
      <c r="RSY50" s="19" t="s">
        <v>8439</v>
      </c>
      <c r="RSZ50" s="19" t="s">
        <v>8439</v>
      </c>
      <c r="RTA50" s="19" t="s">
        <v>8439</v>
      </c>
      <c r="RTB50" s="19" t="s">
        <v>8439</v>
      </c>
      <c r="RTC50" s="19" t="s">
        <v>8439</v>
      </c>
      <c r="RTD50" s="19" t="s">
        <v>8439</v>
      </c>
      <c r="RTE50" s="19" t="s">
        <v>8439</v>
      </c>
      <c r="RTF50" s="19" t="s">
        <v>8439</v>
      </c>
      <c r="RTG50" s="19" t="s">
        <v>8439</v>
      </c>
      <c r="RTH50" s="19" t="s">
        <v>8439</v>
      </c>
      <c r="RTI50" s="19" t="s">
        <v>8439</v>
      </c>
      <c r="RTJ50" s="19" t="s">
        <v>8439</v>
      </c>
      <c r="RTK50" s="19" t="s">
        <v>8439</v>
      </c>
      <c r="RTL50" s="19" t="s">
        <v>8439</v>
      </c>
      <c r="RTM50" s="19" t="s">
        <v>8439</v>
      </c>
      <c r="RTN50" s="19" t="s">
        <v>8439</v>
      </c>
      <c r="RTO50" s="19" t="s">
        <v>8439</v>
      </c>
      <c r="RTP50" s="19" t="s">
        <v>8439</v>
      </c>
      <c r="RTQ50" s="19" t="s">
        <v>8439</v>
      </c>
      <c r="RTR50" s="19" t="s">
        <v>8439</v>
      </c>
      <c r="RTS50" s="19" t="s">
        <v>8439</v>
      </c>
      <c r="RTT50" s="19" t="s">
        <v>8439</v>
      </c>
      <c r="RTU50" s="19" t="s">
        <v>8439</v>
      </c>
      <c r="RTV50" s="19" t="s">
        <v>8439</v>
      </c>
      <c r="RTW50" s="19" t="s">
        <v>8439</v>
      </c>
      <c r="RTX50" s="19" t="s">
        <v>8439</v>
      </c>
      <c r="RTY50" s="19" t="s">
        <v>8439</v>
      </c>
      <c r="RTZ50" s="19" t="s">
        <v>8439</v>
      </c>
      <c r="RUA50" s="19" t="s">
        <v>8439</v>
      </c>
      <c r="RUB50" s="19" t="s">
        <v>8439</v>
      </c>
      <c r="RUC50" s="19" t="s">
        <v>8439</v>
      </c>
      <c r="RUD50" s="19" t="s">
        <v>8439</v>
      </c>
      <c r="RUE50" s="19" t="s">
        <v>8439</v>
      </c>
      <c r="RUF50" s="19" t="s">
        <v>8439</v>
      </c>
      <c r="RUG50" s="19" t="s">
        <v>8439</v>
      </c>
      <c r="RUH50" s="19" t="s">
        <v>8439</v>
      </c>
      <c r="RUI50" s="19" t="s">
        <v>8439</v>
      </c>
      <c r="RUJ50" s="19" t="s">
        <v>8439</v>
      </c>
      <c r="RUK50" s="19" t="s">
        <v>8439</v>
      </c>
      <c r="RUL50" s="19" t="s">
        <v>8439</v>
      </c>
      <c r="RUM50" s="19" t="s">
        <v>8439</v>
      </c>
      <c r="RUN50" s="19" t="s">
        <v>8439</v>
      </c>
      <c r="RUO50" s="19" t="s">
        <v>8439</v>
      </c>
      <c r="RUP50" s="19" t="s">
        <v>8439</v>
      </c>
      <c r="RUQ50" s="19" t="s">
        <v>8439</v>
      </c>
      <c r="RUR50" s="19" t="s">
        <v>8439</v>
      </c>
      <c r="RUS50" s="19" t="s">
        <v>8439</v>
      </c>
      <c r="RUT50" s="19" t="s">
        <v>8439</v>
      </c>
      <c r="RUU50" s="19" t="s">
        <v>8439</v>
      </c>
      <c r="RUV50" s="19" t="s">
        <v>8439</v>
      </c>
      <c r="RUW50" s="19" t="s">
        <v>8439</v>
      </c>
      <c r="RUX50" s="19" t="s">
        <v>8439</v>
      </c>
      <c r="RUY50" s="19" t="s">
        <v>8439</v>
      </c>
      <c r="RUZ50" s="19" t="s">
        <v>8439</v>
      </c>
      <c r="RVA50" s="19" t="s">
        <v>8439</v>
      </c>
      <c r="RVB50" s="19" t="s">
        <v>8439</v>
      </c>
      <c r="RVC50" s="19" t="s">
        <v>8439</v>
      </c>
      <c r="RVD50" s="19" t="s">
        <v>8439</v>
      </c>
      <c r="RVE50" s="19" t="s">
        <v>8439</v>
      </c>
      <c r="RVF50" s="19" t="s">
        <v>8439</v>
      </c>
      <c r="RVG50" s="19" t="s">
        <v>8439</v>
      </c>
      <c r="RVH50" s="19" t="s">
        <v>8439</v>
      </c>
      <c r="RVI50" s="19" t="s">
        <v>8439</v>
      </c>
      <c r="RVJ50" s="19" t="s">
        <v>8439</v>
      </c>
      <c r="RVK50" s="19" t="s">
        <v>8439</v>
      </c>
      <c r="RVL50" s="19" t="s">
        <v>8439</v>
      </c>
      <c r="RVM50" s="19" t="s">
        <v>8439</v>
      </c>
      <c r="RVN50" s="19" t="s">
        <v>8439</v>
      </c>
      <c r="RVO50" s="19" t="s">
        <v>8439</v>
      </c>
      <c r="RVP50" s="19" t="s">
        <v>8439</v>
      </c>
      <c r="RVQ50" s="19" t="s">
        <v>8439</v>
      </c>
      <c r="RVR50" s="19" t="s">
        <v>8439</v>
      </c>
      <c r="RVS50" s="19" t="s">
        <v>8439</v>
      </c>
      <c r="RVT50" s="19" t="s">
        <v>8439</v>
      </c>
      <c r="RVU50" s="19" t="s">
        <v>8439</v>
      </c>
      <c r="RVV50" s="19" t="s">
        <v>8439</v>
      </c>
      <c r="RVW50" s="19" t="s">
        <v>8439</v>
      </c>
      <c r="RVX50" s="19" t="s">
        <v>8439</v>
      </c>
      <c r="RVY50" s="19" t="s">
        <v>8439</v>
      </c>
      <c r="RVZ50" s="19" t="s">
        <v>8439</v>
      </c>
      <c r="RWA50" s="19" t="s">
        <v>8439</v>
      </c>
      <c r="RWB50" s="19" t="s">
        <v>8439</v>
      </c>
      <c r="RWC50" s="19" t="s">
        <v>8439</v>
      </c>
      <c r="RWD50" s="19" t="s">
        <v>8439</v>
      </c>
      <c r="RWE50" s="19" t="s">
        <v>8439</v>
      </c>
      <c r="RWF50" s="19" t="s">
        <v>8439</v>
      </c>
      <c r="RWG50" s="19" t="s">
        <v>8439</v>
      </c>
      <c r="RWH50" s="19" t="s">
        <v>8439</v>
      </c>
      <c r="RWI50" s="19" t="s">
        <v>8439</v>
      </c>
      <c r="RWJ50" s="19" t="s">
        <v>8439</v>
      </c>
      <c r="RWK50" s="19" t="s">
        <v>8439</v>
      </c>
      <c r="RWL50" s="19" t="s">
        <v>8439</v>
      </c>
      <c r="RWM50" s="19" t="s">
        <v>8439</v>
      </c>
      <c r="RWN50" s="19" t="s">
        <v>8439</v>
      </c>
      <c r="RWO50" s="19" t="s">
        <v>8439</v>
      </c>
      <c r="RWP50" s="19" t="s">
        <v>8439</v>
      </c>
      <c r="RWQ50" s="19" t="s">
        <v>8439</v>
      </c>
      <c r="RWR50" s="19" t="s">
        <v>8439</v>
      </c>
      <c r="RWS50" s="19" t="s">
        <v>8439</v>
      </c>
      <c r="RWT50" s="19" t="s">
        <v>8439</v>
      </c>
      <c r="RWU50" s="19" t="s">
        <v>8439</v>
      </c>
      <c r="RWV50" s="19" t="s">
        <v>8439</v>
      </c>
      <c r="RWW50" s="19" t="s">
        <v>8439</v>
      </c>
      <c r="RWX50" s="19" t="s">
        <v>8439</v>
      </c>
      <c r="RWY50" s="19" t="s">
        <v>8439</v>
      </c>
      <c r="RWZ50" s="19" t="s">
        <v>8439</v>
      </c>
      <c r="RXA50" s="19" t="s">
        <v>8439</v>
      </c>
      <c r="RXB50" s="19" t="s">
        <v>8439</v>
      </c>
      <c r="RXC50" s="19" t="s">
        <v>8439</v>
      </c>
      <c r="RXD50" s="19" t="s">
        <v>8439</v>
      </c>
      <c r="RXE50" s="19" t="s">
        <v>8439</v>
      </c>
      <c r="RXF50" s="19" t="s">
        <v>8439</v>
      </c>
      <c r="RXG50" s="19" t="s">
        <v>8439</v>
      </c>
      <c r="RXH50" s="19" t="s">
        <v>8439</v>
      </c>
      <c r="RXI50" s="19" t="s">
        <v>8439</v>
      </c>
      <c r="RXJ50" s="19" t="s">
        <v>8439</v>
      </c>
      <c r="RXK50" s="19" t="s">
        <v>8439</v>
      </c>
      <c r="RXL50" s="19" t="s">
        <v>8439</v>
      </c>
      <c r="RXM50" s="19" t="s">
        <v>8439</v>
      </c>
      <c r="RXN50" s="19" t="s">
        <v>8439</v>
      </c>
      <c r="RXO50" s="19" t="s">
        <v>8439</v>
      </c>
      <c r="RXP50" s="19" t="s">
        <v>8439</v>
      </c>
      <c r="RXQ50" s="19" t="s">
        <v>8439</v>
      </c>
      <c r="RXR50" s="19" t="s">
        <v>8439</v>
      </c>
      <c r="RXS50" s="19" t="s">
        <v>8439</v>
      </c>
      <c r="RXT50" s="19" t="s">
        <v>8439</v>
      </c>
      <c r="RXU50" s="19" t="s">
        <v>8439</v>
      </c>
      <c r="RXV50" s="19" t="s">
        <v>8439</v>
      </c>
      <c r="RXW50" s="19" t="s">
        <v>8439</v>
      </c>
      <c r="RXX50" s="19" t="s">
        <v>8439</v>
      </c>
      <c r="RXY50" s="19" t="s">
        <v>8439</v>
      </c>
      <c r="RXZ50" s="19" t="s">
        <v>8439</v>
      </c>
      <c r="RYA50" s="19" t="s">
        <v>8439</v>
      </c>
      <c r="RYB50" s="19" t="s">
        <v>8439</v>
      </c>
      <c r="RYC50" s="19" t="s">
        <v>8439</v>
      </c>
      <c r="RYD50" s="19" t="s">
        <v>8439</v>
      </c>
      <c r="RYE50" s="19" t="s">
        <v>8439</v>
      </c>
      <c r="RYF50" s="19" t="s">
        <v>8439</v>
      </c>
      <c r="RYG50" s="19" t="s">
        <v>8439</v>
      </c>
      <c r="RYH50" s="19" t="s">
        <v>8439</v>
      </c>
      <c r="RYI50" s="19" t="s">
        <v>8439</v>
      </c>
      <c r="RYJ50" s="19" t="s">
        <v>8439</v>
      </c>
      <c r="RYK50" s="19" t="s">
        <v>8439</v>
      </c>
      <c r="RYL50" s="19" t="s">
        <v>8439</v>
      </c>
      <c r="RYM50" s="19" t="s">
        <v>8439</v>
      </c>
      <c r="RYN50" s="19" t="s">
        <v>8439</v>
      </c>
      <c r="RYO50" s="19" t="s">
        <v>8439</v>
      </c>
      <c r="RYP50" s="19" t="s">
        <v>8439</v>
      </c>
      <c r="RYQ50" s="19" t="s">
        <v>8439</v>
      </c>
      <c r="RYR50" s="19" t="s">
        <v>8439</v>
      </c>
      <c r="RYS50" s="19" t="s">
        <v>8439</v>
      </c>
      <c r="RYT50" s="19" t="s">
        <v>8439</v>
      </c>
      <c r="RYU50" s="19" t="s">
        <v>8439</v>
      </c>
      <c r="RYV50" s="19" t="s">
        <v>8439</v>
      </c>
      <c r="RYW50" s="19" t="s">
        <v>8439</v>
      </c>
      <c r="RYX50" s="19" t="s">
        <v>8439</v>
      </c>
      <c r="RYY50" s="19" t="s">
        <v>8439</v>
      </c>
      <c r="RYZ50" s="19" t="s">
        <v>8439</v>
      </c>
      <c r="RZA50" s="19" t="s">
        <v>8439</v>
      </c>
      <c r="RZB50" s="19" t="s">
        <v>8439</v>
      </c>
      <c r="RZC50" s="19" t="s">
        <v>8439</v>
      </c>
      <c r="RZD50" s="19" t="s">
        <v>8439</v>
      </c>
      <c r="RZE50" s="19" t="s">
        <v>8439</v>
      </c>
      <c r="RZF50" s="19" t="s">
        <v>8439</v>
      </c>
      <c r="RZG50" s="19" t="s">
        <v>8439</v>
      </c>
      <c r="RZH50" s="19" t="s">
        <v>8439</v>
      </c>
      <c r="RZI50" s="19" t="s">
        <v>8439</v>
      </c>
      <c r="RZJ50" s="19" t="s">
        <v>8439</v>
      </c>
      <c r="RZK50" s="19" t="s">
        <v>8439</v>
      </c>
      <c r="RZL50" s="19" t="s">
        <v>8439</v>
      </c>
      <c r="RZM50" s="19" t="s">
        <v>8439</v>
      </c>
      <c r="RZN50" s="19" t="s">
        <v>8439</v>
      </c>
      <c r="RZO50" s="19" t="s">
        <v>8439</v>
      </c>
      <c r="RZP50" s="19" t="s">
        <v>8439</v>
      </c>
      <c r="RZQ50" s="19" t="s">
        <v>8439</v>
      </c>
      <c r="RZR50" s="19" t="s">
        <v>8439</v>
      </c>
      <c r="RZS50" s="19" t="s">
        <v>8439</v>
      </c>
      <c r="RZT50" s="19" t="s">
        <v>8439</v>
      </c>
      <c r="RZU50" s="19" t="s">
        <v>8439</v>
      </c>
      <c r="RZV50" s="19" t="s">
        <v>8439</v>
      </c>
      <c r="RZW50" s="19" t="s">
        <v>8439</v>
      </c>
      <c r="RZX50" s="19" t="s">
        <v>8439</v>
      </c>
      <c r="RZY50" s="19" t="s">
        <v>8439</v>
      </c>
      <c r="RZZ50" s="19" t="s">
        <v>8439</v>
      </c>
      <c r="SAA50" s="19" t="s">
        <v>8439</v>
      </c>
      <c r="SAB50" s="19" t="s">
        <v>8439</v>
      </c>
      <c r="SAC50" s="19" t="s">
        <v>8439</v>
      </c>
      <c r="SAD50" s="19" t="s">
        <v>8439</v>
      </c>
      <c r="SAE50" s="19" t="s">
        <v>8439</v>
      </c>
      <c r="SAF50" s="19" t="s">
        <v>8439</v>
      </c>
      <c r="SAG50" s="19" t="s">
        <v>8439</v>
      </c>
      <c r="SAH50" s="19" t="s">
        <v>8439</v>
      </c>
      <c r="SAI50" s="19" t="s">
        <v>8439</v>
      </c>
      <c r="SAJ50" s="19" t="s">
        <v>8439</v>
      </c>
      <c r="SAK50" s="19" t="s">
        <v>8439</v>
      </c>
      <c r="SAL50" s="19" t="s">
        <v>8439</v>
      </c>
      <c r="SAM50" s="19" t="s">
        <v>8439</v>
      </c>
      <c r="SAN50" s="19" t="s">
        <v>8439</v>
      </c>
      <c r="SAO50" s="19" t="s">
        <v>8439</v>
      </c>
      <c r="SAP50" s="19" t="s">
        <v>8439</v>
      </c>
      <c r="SAQ50" s="19" t="s">
        <v>8439</v>
      </c>
      <c r="SAR50" s="19" t="s">
        <v>8439</v>
      </c>
      <c r="SAS50" s="19" t="s">
        <v>8439</v>
      </c>
      <c r="SAT50" s="19" t="s">
        <v>8439</v>
      </c>
      <c r="SAU50" s="19" t="s">
        <v>8439</v>
      </c>
      <c r="SAV50" s="19" t="s">
        <v>8439</v>
      </c>
      <c r="SAW50" s="19" t="s">
        <v>8439</v>
      </c>
      <c r="SAX50" s="19" t="s">
        <v>8439</v>
      </c>
      <c r="SAY50" s="19" t="s">
        <v>8439</v>
      </c>
      <c r="SAZ50" s="19" t="s">
        <v>8439</v>
      </c>
      <c r="SBA50" s="19" t="s">
        <v>8439</v>
      </c>
      <c r="SBB50" s="19" t="s">
        <v>8439</v>
      </c>
      <c r="SBC50" s="19" t="s">
        <v>8439</v>
      </c>
      <c r="SBD50" s="19" t="s">
        <v>8439</v>
      </c>
      <c r="SBE50" s="19" t="s">
        <v>8439</v>
      </c>
      <c r="SBF50" s="19" t="s">
        <v>8439</v>
      </c>
      <c r="SBG50" s="19" t="s">
        <v>8439</v>
      </c>
      <c r="SBH50" s="19" t="s">
        <v>8439</v>
      </c>
      <c r="SBI50" s="19" t="s">
        <v>8439</v>
      </c>
      <c r="SBJ50" s="19" t="s">
        <v>8439</v>
      </c>
      <c r="SBK50" s="19" t="s">
        <v>8439</v>
      </c>
      <c r="SBL50" s="19" t="s">
        <v>8439</v>
      </c>
      <c r="SBM50" s="19" t="s">
        <v>8439</v>
      </c>
      <c r="SBN50" s="19" t="s">
        <v>8439</v>
      </c>
      <c r="SBO50" s="19" t="s">
        <v>8439</v>
      </c>
      <c r="SBP50" s="19" t="s">
        <v>8439</v>
      </c>
      <c r="SBQ50" s="19" t="s">
        <v>8439</v>
      </c>
      <c r="SBR50" s="19" t="s">
        <v>8439</v>
      </c>
      <c r="SBS50" s="19" t="s">
        <v>8439</v>
      </c>
      <c r="SBT50" s="19" t="s">
        <v>8439</v>
      </c>
      <c r="SBU50" s="19" t="s">
        <v>8439</v>
      </c>
      <c r="SBV50" s="19" t="s">
        <v>8439</v>
      </c>
      <c r="SBW50" s="19" t="s">
        <v>8439</v>
      </c>
      <c r="SBX50" s="19" t="s">
        <v>8439</v>
      </c>
      <c r="SBY50" s="19" t="s">
        <v>8439</v>
      </c>
      <c r="SBZ50" s="19" t="s">
        <v>8439</v>
      </c>
      <c r="SCA50" s="19" t="s">
        <v>8439</v>
      </c>
      <c r="SCB50" s="19" t="s">
        <v>8439</v>
      </c>
      <c r="SCC50" s="19" t="s">
        <v>8439</v>
      </c>
      <c r="SCD50" s="19" t="s">
        <v>8439</v>
      </c>
      <c r="SCE50" s="19" t="s">
        <v>8439</v>
      </c>
      <c r="SCF50" s="19" t="s">
        <v>8439</v>
      </c>
      <c r="SCG50" s="19" t="s">
        <v>8439</v>
      </c>
      <c r="SCH50" s="19" t="s">
        <v>8439</v>
      </c>
      <c r="SCI50" s="19" t="s">
        <v>8439</v>
      </c>
      <c r="SCJ50" s="19" t="s">
        <v>8439</v>
      </c>
      <c r="SCK50" s="19" t="s">
        <v>8439</v>
      </c>
      <c r="SCL50" s="19" t="s">
        <v>8439</v>
      </c>
      <c r="SCM50" s="19" t="s">
        <v>8439</v>
      </c>
      <c r="SCN50" s="19" t="s">
        <v>8439</v>
      </c>
      <c r="SCO50" s="19" t="s">
        <v>8439</v>
      </c>
      <c r="SCP50" s="19" t="s">
        <v>8439</v>
      </c>
      <c r="SCQ50" s="19" t="s">
        <v>8439</v>
      </c>
      <c r="SCR50" s="19" t="s">
        <v>8439</v>
      </c>
      <c r="SCS50" s="19" t="s">
        <v>8439</v>
      </c>
      <c r="SCT50" s="19" t="s">
        <v>8439</v>
      </c>
      <c r="SCU50" s="19" t="s">
        <v>8439</v>
      </c>
      <c r="SCV50" s="19" t="s">
        <v>8439</v>
      </c>
      <c r="SCW50" s="19" t="s">
        <v>8439</v>
      </c>
      <c r="SCX50" s="19" t="s">
        <v>8439</v>
      </c>
      <c r="SCY50" s="19" t="s">
        <v>8439</v>
      </c>
      <c r="SCZ50" s="19" t="s">
        <v>8439</v>
      </c>
      <c r="SDA50" s="19" t="s">
        <v>8439</v>
      </c>
      <c r="SDB50" s="19" t="s">
        <v>8439</v>
      </c>
      <c r="SDC50" s="19" t="s">
        <v>8439</v>
      </c>
      <c r="SDD50" s="19" t="s">
        <v>8439</v>
      </c>
      <c r="SDE50" s="19" t="s">
        <v>8439</v>
      </c>
      <c r="SDF50" s="19" t="s">
        <v>8439</v>
      </c>
      <c r="SDG50" s="19" t="s">
        <v>8439</v>
      </c>
      <c r="SDH50" s="19" t="s">
        <v>8439</v>
      </c>
      <c r="SDI50" s="19" t="s">
        <v>8439</v>
      </c>
      <c r="SDJ50" s="19" t="s">
        <v>8439</v>
      </c>
      <c r="SDK50" s="19" t="s">
        <v>8439</v>
      </c>
      <c r="SDL50" s="19" t="s">
        <v>8439</v>
      </c>
      <c r="SDM50" s="19" t="s">
        <v>8439</v>
      </c>
      <c r="SDN50" s="19" t="s">
        <v>8439</v>
      </c>
      <c r="SDO50" s="19" t="s">
        <v>8439</v>
      </c>
      <c r="SDP50" s="19" t="s">
        <v>8439</v>
      </c>
      <c r="SDQ50" s="19" t="s">
        <v>8439</v>
      </c>
      <c r="SDR50" s="19" t="s">
        <v>8439</v>
      </c>
      <c r="SDS50" s="19" t="s">
        <v>8439</v>
      </c>
      <c r="SDT50" s="19" t="s">
        <v>8439</v>
      </c>
      <c r="SDU50" s="19" t="s">
        <v>8439</v>
      </c>
      <c r="SDV50" s="19" t="s">
        <v>8439</v>
      </c>
      <c r="SDW50" s="19" t="s">
        <v>8439</v>
      </c>
      <c r="SDX50" s="19" t="s">
        <v>8439</v>
      </c>
      <c r="SDY50" s="19" t="s">
        <v>8439</v>
      </c>
      <c r="SDZ50" s="19" t="s">
        <v>8439</v>
      </c>
      <c r="SEA50" s="19" t="s">
        <v>8439</v>
      </c>
      <c r="SEB50" s="19" t="s">
        <v>8439</v>
      </c>
      <c r="SEC50" s="19" t="s">
        <v>8439</v>
      </c>
      <c r="SED50" s="19" t="s">
        <v>8439</v>
      </c>
      <c r="SEE50" s="19" t="s">
        <v>8439</v>
      </c>
      <c r="SEF50" s="19" t="s">
        <v>8439</v>
      </c>
      <c r="SEG50" s="19" t="s">
        <v>8439</v>
      </c>
      <c r="SEH50" s="19" t="s">
        <v>8439</v>
      </c>
      <c r="SEI50" s="19" t="s">
        <v>8439</v>
      </c>
      <c r="SEJ50" s="19" t="s">
        <v>8439</v>
      </c>
      <c r="SEK50" s="19" t="s">
        <v>8439</v>
      </c>
      <c r="SEL50" s="19" t="s">
        <v>8439</v>
      </c>
      <c r="SEM50" s="19" t="s">
        <v>8439</v>
      </c>
      <c r="SEN50" s="19" t="s">
        <v>8439</v>
      </c>
      <c r="SEO50" s="19" t="s">
        <v>8439</v>
      </c>
      <c r="SEP50" s="19" t="s">
        <v>8439</v>
      </c>
      <c r="SEQ50" s="19" t="s">
        <v>8439</v>
      </c>
      <c r="SER50" s="19" t="s">
        <v>8439</v>
      </c>
      <c r="SES50" s="19" t="s">
        <v>8439</v>
      </c>
      <c r="SET50" s="19" t="s">
        <v>8439</v>
      </c>
      <c r="SEU50" s="19" t="s">
        <v>8439</v>
      </c>
      <c r="SEV50" s="19" t="s">
        <v>8439</v>
      </c>
      <c r="SEW50" s="19" t="s">
        <v>8439</v>
      </c>
      <c r="SEX50" s="19" t="s">
        <v>8439</v>
      </c>
      <c r="SEY50" s="19" t="s">
        <v>8439</v>
      </c>
      <c r="SEZ50" s="19" t="s">
        <v>8439</v>
      </c>
      <c r="SFA50" s="19" t="s">
        <v>8439</v>
      </c>
      <c r="SFB50" s="19" t="s">
        <v>8439</v>
      </c>
      <c r="SFC50" s="19" t="s">
        <v>8439</v>
      </c>
      <c r="SFD50" s="19" t="s">
        <v>8439</v>
      </c>
      <c r="SFE50" s="19" t="s">
        <v>8439</v>
      </c>
      <c r="SFF50" s="19" t="s">
        <v>8439</v>
      </c>
      <c r="SFG50" s="19" t="s">
        <v>8439</v>
      </c>
      <c r="SFH50" s="19" t="s">
        <v>8439</v>
      </c>
      <c r="SFI50" s="19" t="s">
        <v>8439</v>
      </c>
      <c r="SFJ50" s="19" t="s">
        <v>8439</v>
      </c>
      <c r="SFK50" s="19" t="s">
        <v>8439</v>
      </c>
      <c r="SFL50" s="19" t="s">
        <v>8439</v>
      </c>
      <c r="SFM50" s="19" t="s">
        <v>8439</v>
      </c>
      <c r="SFN50" s="19" t="s">
        <v>8439</v>
      </c>
      <c r="SFO50" s="19" t="s">
        <v>8439</v>
      </c>
      <c r="SFP50" s="19" t="s">
        <v>8439</v>
      </c>
      <c r="SFQ50" s="19" t="s">
        <v>8439</v>
      </c>
      <c r="SFR50" s="19" t="s">
        <v>8439</v>
      </c>
      <c r="SFS50" s="19" t="s">
        <v>8439</v>
      </c>
      <c r="SFT50" s="19" t="s">
        <v>8439</v>
      </c>
      <c r="SFU50" s="19" t="s">
        <v>8439</v>
      </c>
      <c r="SFV50" s="19" t="s">
        <v>8439</v>
      </c>
      <c r="SFW50" s="19" t="s">
        <v>8439</v>
      </c>
      <c r="SFX50" s="19" t="s">
        <v>8439</v>
      </c>
      <c r="SFY50" s="19" t="s">
        <v>8439</v>
      </c>
      <c r="SFZ50" s="19" t="s">
        <v>8439</v>
      </c>
      <c r="SGA50" s="19" t="s">
        <v>8439</v>
      </c>
      <c r="SGB50" s="19" t="s">
        <v>8439</v>
      </c>
      <c r="SGC50" s="19" t="s">
        <v>8439</v>
      </c>
      <c r="SGD50" s="19" t="s">
        <v>8439</v>
      </c>
      <c r="SGE50" s="19" t="s">
        <v>8439</v>
      </c>
      <c r="SGF50" s="19" t="s">
        <v>8439</v>
      </c>
      <c r="SGG50" s="19" t="s">
        <v>8439</v>
      </c>
      <c r="SGH50" s="19" t="s">
        <v>8439</v>
      </c>
      <c r="SGI50" s="19" t="s">
        <v>8439</v>
      </c>
      <c r="SGJ50" s="19" t="s">
        <v>8439</v>
      </c>
      <c r="SGK50" s="19" t="s">
        <v>8439</v>
      </c>
      <c r="SGL50" s="19" t="s">
        <v>8439</v>
      </c>
      <c r="SGM50" s="19" t="s">
        <v>8439</v>
      </c>
      <c r="SGN50" s="19" t="s">
        <v>8439</v>
      </c>
      <c r="SGO50" s="19" t="s">
        <v>8439</v>
      </c>
      <c r="SGP50" s="19" t="s">
        <v>8439</v>
      </c>
      <c r="SGQ50" s="19" t="s">
        <v>8439</v>
      </c>
      <c r="SGR50" s="19" t="s">
        <v>8439</v>
      </c>
      <c r="SGS50" s="19" t="s">
        <v>8439</v>
      </c>
      <c r="SGT50" s="19" t="s">
        <v>8439</v>
      </c>
      <c r="SGU50" s="19" t="s">
        <v>8439</v>
      </c>
      <c r="SGV50" s="19" t="s">
        <v>8439</v>
      </c>
      <c r="SGW50" s="19" t="s">
        <v>8439</v>
      </c>
      <c r="SGX50" s="19" t="s">
        <v>8439</v>
      </c>
      <c r="SGY50" s="19" t="s">
        <v>8439</v>
      </c>
      <c r="SGZ50" s="19" t="s">
        <v>8439</v>
      </c>
      <c r="SHA50" s="19" t="s">
        <v>8439</v>
      </c>
      <c r="SHB50" s="19" t="s">
        <v>8439</v>
      </c>
      <c r="SHC50" s="19" t="s">
        <v>8439</v>
      </c>
      <c r="SHD50" s="19" t="s">
        <v>8439</v>
      </c>
      <c r="SHE50" s="19" t="s">
        <v>8439</v>
      </c>
      <c r="SHF50" s="19" t="s">
        <v>8439</v>
      </c>
      <c r="SHG50" s="19" t="s">
        <v>8439</v>
      </c>
      <c r="SHH50" s="19" t="s">
        <v>8439</v>
      </c>
      <c r="SHI50" s="19" t="s">
        <v>8439</v>
      </c>
      <c r="SHJ50" s="19" t="s">
        <v>8439</v>
      </c>
      <c r="SHK50" s="19" t="s">
        <v>8439</v>
      </c>
      <c r="SHL50" s="19" t="s">
        <v>8439</v>
      </c>
      <c r="SHM50" s="19" t="s">
        <v>8439</v>
      </c>
      <c r="SHN50" s="19" t="s">
        <v>8439</v>
      </c>
      <c r="SHO50" s="19" t="s">
        <v>8439</v>
      </c>
      <c r="SHP50" s="19" t="s">
        <v>8439</v>
      </c>
      <c r="SHQ50" s="19" t="s">
        <v>8439</v>
      </c>
      <c r="SHR50" s="19" t="s">
        <v>8439</v>
      </c>
      <c r="SHS50" s="19" t="s">
        <v>8439</v>
      </c>
      <c r="SHT50" s="19" t="s">
        <v>8439</v>
      </c>
      <c r="SHU50" s="19" t="s">
        <v>8439</v>
      </c>
      <c r="SHV50" s="19" t="s">
        <v>8439</v>
      </c>
      <c r="SHW50" s="19" t="s">
        <v>8439</v>
      </c>
      <c r="SHX50" s="19" t="s">
        <v>8439</v>
      </c>
      <c r="SHY50" s="19" t="s">
        <v>8439</v>
      </c>
      <c r="SHZ50" s="19" t="s">
        <v>8439</v>
      </c>
      <c r="SIA50" s="19" t="s">
        <v>8439</v>
      </c>
      <c r="SIB50" s="19" t="s">
        <v>8439</v>
      </c>
      <c r="SIC50" s="19" t="s">
        <v>8439</v>
      </c>
      <c r="SID50" s="19" t="s">
        <v>8439</v>
      </c>
      <c r="SIE50" s="19" t="s">
        <v>8439</v>
      </c>
      <c r="SIF50" s="19" t="s">
        <v>8439</v>
      </c>
      <c r="SIG50" s="19" t="s">
        <v>8439</v>
      </c>
      <c r="SIH50" s="19" t="s">
        <v>8439</v>
      </c>
      <c r="SII50" s="19" t="s">
        <v>8439</v>
      </c>
      <c r="SIJ50" s="19" t="s">
        <v>8439</v>
      </c>
      <c r="SIK50" s="19" t="s">
        <v>8439</v>
      </c>
      <c r="SIL50" s="19" t="s">
        <v>8439</v>
      </c>
      <c r="SIM50" s="19" t="s">
        <v>8439</v>
      </c>
      <c r="SIN50" s="19" t="s">
        <v>8439</v>
      </c>
      <c r="SIO50" s="19" t="s">
        <v>8439</v>
      </c>
      <c r="SIP50" s="19" t="s">
        <v>8439</v>
      </c>
      <c r="SIQ50" s="19" t="s">
        <v>8439</v>
      </c>
      <c r="SIR50" s="19" t="s">
        <v>8439</v>
      </c>
      <c r="SIS50" s="19" t="s">
        <v>8439</v>
      </c>
      <c r="SIT50" s="19" t="s">
        <v>8439</v>
      </c>
      <c r="SIU50" s="19" t="s">
        <v>8439</v>
      </c>
      <c r="SIV50" s="19" t="s">
        <v>8439</v>
      </c>
      <c r="SIW50" s="19" t="s">
        <v>8439</v>
      </c>
      <c r="SIX50" s="19" t="s">
        <v>8439</v>
      </c>
      <c r="SIY50" s="19" t="s">
        <v>8439</v>
      </c>
      <c r="SIZ50" s="19" t="s">
        <v>8439</v>
      </c>
      <c r="SJA50" s="19" t="s">
        <v>8439</v>
      </c>
      <c r="SJB50" s="19" t="s">
        <v>8439</v>
      </c>
      <c r="SJC50" s="19" t="s">
        <v>8439</v>
      </c>
      <c r="SJD50" s="19" t="s">
        <v>8439</v>
      </c>
      <c r="SJE50" s="19" t="s">
        <v>8439</v>
      </c>
      <c r="SJF50" s="19" t="s">
        <v>8439</v>
      </c>
      <c r="SJG50" s="19" t="s">
        <v>8439</v>
      </c>
      <c r="SJH50" s="19" t="s">
        <v>8439</v>
      </c>
      <c r="SJI50" s="19" t="s">
        <v>8439</v>
      </c>
      <c r="SJJ50" s="19" t="s">
        <v>8439</v>
      </c>
      <c r="SJK50" s="19" t="s">
        <v>8439</v>
      </c>
      <c r="SJL50" s="19" t="s">
        <v>8439</v>
      </c>
      <c r="SJM50" s="19" t="s">
        <v>8439</v>
      </c>
      <c r="SJN50" s="19" t="s">
        <v>8439</v>
      </c>
      <c r="SJO50" s="19" t="s">
        <v>8439</v>
      </c>
      <c r="SJP50" s="19" t="s">
        <v>8439</v>
      </c>
      <c r="SJQ50" s="19" t="s">
        <v>8439</v>
      </c>
      <c r="SJR50" s="19" t="s">
        <v>8439</v>
      </c>
      <c r="SJS50" s="19" t="s">
        <v>8439</v>
      </c>
      <c r="SJT50" s="19" t="s">
        <v>8439</v>
      </c>
      <c r="SJU50" s="19" t="s">
        <v>8439</v>
      </c>
      <c r="SJV50" s="19" t="s">
        <v>8439</v>
      </c>
      <c r="SJW50" s="19" t="s">
        <v>8439</v>
      </c>
      <c r="SJX50" s="19" t="s">
        <v>8439</v>
      </c>
      <c r="SJY50" s="19" t="s">
        <v>8439</v>
      </c>
      <c r="SJZ50" s="19" t="s">
        <v>8439</v>
      </c>
      <c r="SKA50" s="19" t="s">
        <v>8439</v>
      </c>
      <c r="SKB50" s="19" t="s">
        <v>8439</v>
      </c>
      <c r="SKC50" s="19" t="s">
        <v>8439</v>
      </c>
      <c r="SKD50" s="19" t="s">
        <v>8439</v>
      </c>
      <c r="SKE50" s="19" t="s">
        <v>8439</v>
      </c>
      <c r="SKF50" s="19" t="s">
        <v>8439</v>
      </c>
      <c r="SKG50" s="19" t="s">
        <v>8439</v>
      </c>
      <c r="SKH50" s="19" t="s">
        <v>8439</v>
      </c>
      <c r="SKI50" s="19" t="s">
        <v>8439</v>
      </c>
      <c r="SKJ50" s="19" t="s">
        <v>8439</v>
      </c>
      <c r="SKK50" s="19" t="s">
        <v>8439</v>
      </c>
      <c r="SKL50" s="19" t="s">
        <v>8439</v>
      </c>
      <c r="SKM50" s="19" t="s">
        <v>8439</v>
      </c>
      <c r="SKN50" s="19" t="s">
        <v>8439</v>
      </c>
      <c r="SKO50" s="19" t="s">
        <v>8439</v>
      </c>
      <c r="SKP50" s="19" t="s">
        <v>8439</v>
      </c>
      <c r="SKQ50" s="19" t="s">
        <v>8439</v>
      </c>
      <c r="SKR50" s="19" t="s">
        <v>8439</v>
      </c>
      <c r="SKS50" s="19" t="s">
        <v>8439</v>
      </c>
      <c r="SKT50" s="19" t="s">
        <v>8439</v>
      </c>
      <c r="SKU50" s="19" t="s">
        <v>8439</v>
      </c>
      <c r="SKV50" s="19" t="s">
        <v>8439</v>
      </c>
      <c r="SKW50" s="19" t="s">
        <v>8439</v>
      </c>
      <c r="SKX50" s="19" t="s">
        <v>8439</v>
      </c>
      <c r="SKY50" s="19" t="s">
        <v>8439</v>
      </c>
      <c r="SKZ50" s="19" t="s">
        <v>8439</v>
      </c>
      <c r="SLA50" s="19" t="s">
        <v>8439</v>
      </c>
      <c r="SLB50" s="19" t="s">
        <v>8439</v>
      </c>
      <c r="SLC50" s="19" t="s">
        <v>8439</v>
      </c>
      <c r="SLD50" s="19" t="s">
        <v>8439</v>
      </c>
      <c r="SLE50" s="19" t="s">
        <v>8439</v>
      </c>
      <c r="SLF50" s="19" t="s">
        <v>8439</v>
      </c>
      <c r="SLG50" s="19" t="s">
        <v>8439</v>
      </c>
      <c r="SLH50" s="19" t="s">
        <v>8439</v>
      </c>
      <c r="SLI50" s="19" t="s">
        <v>8439</v>
      </c>
      <c r="SLJ50" s="19" t="s">
        <v>8439</v>
      </c>
      <c r="SLK50" s="19" t="s">
        <v>8439</v>
      </c>
      <c r="SLL50" s="19" t="s">
        <v>8439</v>
      </c>
      <c r="SLM50" s="19" t="s">
        <v>8439</v>
      </c>
      <c r="SLN50" s="19" t="s">
        <v>8439</v>
      </c>
      <c r="SLO50" s="19" t="s">
        <v>8439</v>
      </c>
      <c r="SLP50" s="19" t="s">
        <v>8439</v>
      </c>
      <c r="SLQ50" s="19" t="s">
        <v>8439</v>
      </c>
      <c r="SLR50" s="19" t="s">
        <v>8439</v>
      </c>
      <c r="SLS50" s="19" t="s">
        <v>8439</v>
      </c>
      <c r="SLT50" s="19" t="s">
        <v>8439</v>
      </c>
      <c r="SLU50" s="19" t="s">
        <v>8439</v>
      </c>
      <c r="SLV50" s="19" t="s">
        <v>8439</v>
      </c>
      <c r="SLW50" s="19" t="s">
        <v>8439</v>
      </c>
      <c r="SLX50" s="19" t="s">
        <v>8439</v>
      </c>
      <c r="SLY50" s="19" t="s">
        <v>8439</v>
      </c>
      <c r="SLZ50" s="19" t="s">
        <v>8439</v>
      </c>
      <c r="SMA50" s="19" t="s">
        <v>8439</v>
      </c>
      <c r="SMB50" s="19" t="s">
        <v>8439</v>
      </c>
      <c r="SMC50" s="19" t="s">
        <v>8439</v>
      </c>
      <c r="SMD50" s="19" t="s">
        <v>8439</v>
      </c>
      <c r="SME50" s="19" t="s">
        <v>8439</v>
      </c>
      <c r="SMF50" s="19" t="s">
        <v>8439</v>
      </c>
      <c r="SMG50" s="19" t="s">
        <v>8439</v>
      </c>
      <c r="SMH50" s="19" t="s">
        <v>8439</v>
      </c>
      <c r="SMI50" s="19" t="s">
        <v>8439</v>
      </c>
      <c r="SMJ50" s="19" t="s">
        <v>8439</v>
      </c>
      <c r="SMK50" s="19" t="s">
        <v>8439</v>
      </c>
      <c r="SML50" s="19" t="s">
        <v>8439</v>
      </c>
      <c r="SMM50" s="19" t="s">
        <v>8439</v>
      </c>
      <c r="SMN50" s="19" t="s">
        <v>8439</v>
      </c>
      <c r="SMO50" s="19" t="s">
        <v>8439</v>
      </c>
      <c r="SMP50" s="19" t="s">
        <v>8439</v>
      </c>
      <c r="SMQ50" s="19" t="s">
        <v>8439</v>
      </c>
      <c r="SMR50" s="19" t="s">
        <v>8439</v>
      </c>
      <c r="SMS50" s="19" t="s">
        <v>8439</v>
      </c>
      <c r="SMT50" s="19" t="s">
        <v>8439</v>
      </c>
      <c r="SMU50" s="19" t="s">
        <v>8439</v>
      </c>
      <c r="SMV50" s="19" t="s">
        <v>8439</v>
      </c>
      <c r="SMW50" s="19" t="s">
        <v>8439</v>
      </c>
      <c r="SMX50" s="19" t="s">
        <v>8439</v>
      </c>
      <c r="SMY50" s="19" t="s">
        <v>8439</v>
      </c>
      <c r="SMZ50" s="19" t="s">
        <v>8439</v>
      </c>
      <c r="SNA50" s="19" t="s">
        <v>8439</v>
      </c>
      <c r="SNB50" s="19" t="s">
        <v>8439</v>
      </c>
      <c r="SNC50" s="19" t="s">
        <v>8439</v>
      </c>
      <c r="SND50" s="19" t="s">
        <v>8439</v>
      </c>
      <c r="SNE50" s="19" t="s">
        <v>8439</v>
      </c>
      <c r="SNF50" s="19" t="s">
        <v>8439</v>
      </c>
      <c r="SNG50" s="19" t="s">
        <v>8439</v>
      </c>
      <c r="SNH50" s="19" t="s">
        <v>8439</v>
      </c>
      <c r="SNI50" s="19" t="s">
        <v>8439</v>
      </c>
      <c r="SNJ50" s="19" t="s">
        <v>8439</v>
      </c>
      <c r="SNK50" s="19" t="s">
        <v>8439</v>
      </c>
      <c r="SNL50" s="19" t="s">
        <v>8439</v>
      </c>
      <c r="SNM50" s="19" t="s">
        <v>8439</v>
      </c>
      <c r="SNN50" s="19" t="s">
        <v>8439</v>
      </c>
      <c r="SNO50" s="19" t="s">
        <v>8439</v>
      </c>
      <c r="SNP50" s="19" t="s">
        <v>8439</v>
      </c>
      <c r="SNQ50" s="19" t="s">
        <v>8439</v>
      </c>
      <c r="SNR50" s="19" t="s">
        <v>8439</v>
      </c>
      <c r="SNS50" s="19" t="s">
        <v>8439</v>
      </c>
      <c r="SNT50" s="19" t="s">
        <v>8439</v>
      </c>
      <c r="SNU50" s="19" t="s">
        <v>8439</v>
      </c>
      <c r="SNV50" s="19" t="s">
        <v>8439</v>
      </c>
      <c r="SNW50" s="19" t="s">
        <v>8439</v>
      </c>
      <c r="SNX50" s="19" t="s">
        <v>8439</v>
      </c>
      <c r="SNY50" s="19" t="s">
        <v>8439</v>
      </c>
      <c r="SNZ50" s="19" t="s">
        <v>8439</v>
      </c>
      <c r="SOA50" s="19" t="s">
        <v>8439</v>
      </c>
      <c r="SOB50" s="19" t="s">
        <v>8439</v>
      </c>
      <c r="SOC50" s="19" t="s">
        <v>8439</v>
      </c>
      <c r="SOD50" s="19" t="s">
        <v>8439</v>
      </c>
      <c r="SOE50" s="19" t="s">
        <v>8439</v>
      </c>
      <c r="SOF50" s="19" t="s">
        <v>8439</v>
      </c>
      <c r="SOG50" s="19" t="s">
        <v>8439</v>
      </c>
      <c r="SOH50" s="19" t="s">
        <v>8439</v>
      </c>
      <c r="SOI50" s="19" t="s">
        <v>8439</v>
      </c>
      <c r="SOJ50" s="19" t="s">
        <v>8439</v>
      </c>
      <c r="SOK50" s="19" t="s">
        <v>8439</v>
      </c>
      <c r="SOL50" s="19" t="s">
        <v>8439</v>
      </c>
      <c r="SOM50" s="19" t="s">
        <v>8439</v>
      </c>
      <c r="SON50" s="19" t="s">
        <v>8439</v>
      </c>
      <c r="SOO50" s="19" t="s">
        <v>8439</v>
      </c>
      <c r="SOP50" s="19" t="s">
        <v>8439</v>
      </c>
      <c r="SOQ50" s="19" t="s">
        <v>8439</v>
      </c>
      <c r="SOR50" s="19" t="s">
        <v>8439</v>
      </c>
      <c r="SOS50" s="19" t="s">
        <v>8439</v>
      </c>
      <c r="SOT50" s="19" t="s">
        <v>8439</v>
      </c>
      <c r="SOU50" s="19" t="s">
        <v>8439</v>
      </c>
      <c r="SOV50" s="19" t="s">
        <v>8439</v>
      </c>
      <c r="SOW50" s="19" t="s">
        <v>8439</v>
      </c>
      <c r="SOX50" s="19" t="s">
        <v>8439</v>
      </c>
      <c r="SOY50" s="19" t="s">
        <v>8439</v>
      </c>
      <c r="SOZ50" s="19" t="s">
        <v>8439</v>
      </c>
      <c r="SPA50" s="19" t="s">
        <v>8439</v>
      </c>
      <c r="SPB50" s="19" t="s">
        <v>8439</v>
      </c>
      <c r="SPC50" s="19" t="s">
        <v>8439</v>
      </c>
      <c r="SPD50" s="19" t="s">
        <v>8439</v>
      </c>
      <c r="SPE50" s="19" t="s">
        <v>8439</v>
      </c>
      <c r="SPF50" s="19" t="s">
        <v>8439</v>
      </c>
      <c r="SPG50" s="19" t="s">
        <v>8439</v>
      </c>
      <c r="SPH50" s="19" t="s">
        <v>8439</v>
      </c>
      <c r="SPI50" s="19" t="s">
        <v>8439</v>
      </c>
      <c r="SPJ50" s="19" t="s">
        <v>8439</v>
      </c>
      <c r="SPK50" s="19" t="s">
        <v>8439</v>
      </c>
      <c r="SPL50" s="19" t="s">
        <v>8439</v>
      </c>
      <c r="SPM50" s="19" t="s">
        <v>8439</v>
      </c>
      <c r="SPN50" s="19" t="s">
        <v>8439</v>
      </c>
      <c r="SPO50" s="19" t="s">
        <v>8439</v>
      </c>
      <c r="SPP50" s="19" t="s">
        <v>8439</v>
      </c>
      <c r="SPQ50" s="19" t="s">
        <v>8439</v>
      </c>
      <c r="SPR50" s="19" t="s">
        <v>8439</v>
      </c>
      <c r="SPS50" s="19" t="s">
        <v>8439</v>
      </c>
      <c r="SPT50" s="19" t="s">
        <v>8439</v>
      </c>
      <c r="SPU50" s="19" t="s">
        <v>8439</v>
      </c>
      <c r="SPV50" s="19" t="s">
        <v>8439</v>
      </c>
      <c r="SPW50" s="19" t="s">
        <v>8439</v>
      </c>
      <c r="SPX50" s="19" t="s">
        <v>8439</v>
      </c>
      <c r="SPY50" s="19" t="s">
        <v>8439</v>
      </c>
      <c r="SPZ50" s="19" t="s">
        <v>8439</v>
      </c>
      <c r="SQA50" s="19" t="s">
        <v>8439</v>
      </c>
      <c r="SQB50" s="19" t="s">
        <v>8439</v>
      </c>
      <c r="SQC50" s="19" t="s">
        <v>8439</v>
      </c>
      <c r="SQD50" s="19" t="s">
        <v>8439</v>
      </c>
      <c r="SQE50" s="19" t="s">
        <v>8439</v>
      </c>
      <c r="SQF50" s="19" t="s">
        <v>8439</v>
      </c>
      <c r="SQG50" s="19" t="s">
        <v>8439</v>
      </c>
      <c r="SQH50" s="19" t="s">
        <v>8439</v>
      </c>
      <c r="SQI50" s="19" t="s">
        <v>8439</v>
      </c>
      <c r="SQJ50" s="19" t="s">
        <v>8439</v>
      </c>
      <c r="SQK50" s="19" t="s">
        <v>8439</v>
      </c>
      <c r="SQL50" s="19" t="s">
        <v>8439</v>
      </c>
      <c r="SQM50" s="19" t="s">
        <v>8439</v>
      </c>
      <c r="SQN50" s="19" t="s">
        <v>8439</v>
      </c>
      <c r="SQO50" s="19" t="s">
        <v>8439</v>
      </c>
      <c r="SQP50" s="19" t="s">
        <v>8439</v>
      </c>
      <c r="SQQ50" s="19" t="s">
        <v>8439</v>
      </c>
      <c r="SQR50" s="19" t="s">
        <v>8439</v>
      </c>
      <c r="SQS50" s="19" t="s">
        <v>8439</v>
      </c>
      <c r="SQT50" s="19" t="s">
        <v>8439</v>
      </c>
      <c r="SQU50" s="19" t="s">
        <v>8439</v>
      </c>
      <c r="SQV50" s="19" t="s">
        <v>8439</v>
      </c>
      <c r="SQW50" s="19" t="s">
        <v>8439</v>
      </c>
      <c r="SQX50" s="19" t="s">
        <v>8439</v>
      </c>
      <c r="SQY50" s="19" t="s">
        <v>8439</v>
      </c>
      <c r="SQZ50" s="19" t="s">
        <v>8439</v>
      </c>
      <c r="SRA50" s="19" t="s">
        <v>8439</v>
      </c>
      <c r="SRB50" s="19" t="s">
        <v>8439</v>
      </c>
      <c r="SRC50" s="19" t="s">
        <v>8439</v>
      </c>
      <c r="SRD50" s="19" t="s">
        <v>8439</v>
      </c>
      <c r="SRE50" s="19" t="s">
        <v>8439</v>
      </c>
      <c r="SRF50" s="19" t="s">
        <v>8439</v>
      </c>
      <c r="SRG50" s="19" t="s">
        <v>8439</v>
      </c>
      <c r="SRH50" s="19" t="s">
        <v>8439</v>
      </c>
      <c r="SRI50" s="19" t="s">
        <v>8439</v>
      </c>
      <c r="SRJ50" s="19" t="s">
        <v>8439</v>
      </c>
      <c r="SRK50" s="19" t="s">
        <v>8439</v>
      </c>
      <c r="SRL50" s="19" t="s">
        <v>8439</v>
      </c>
      <c r="SRM50" s="19" t="s">
        <v>8439</v>
      </c>
      <c r="SRN50" s="19" t="s">
        <v>8439</v>
      </c>
      <c r="SRO50" s="19" t="s">
        <v>8439</v>
      </c>
      <c r="SRP50" s="19" t="s">
        <v>8439</v>
      </c>
      <c r="SRQ50" s="19" t="s">
        <v>8439</v>
      </c>
      <c r="SRR50" s="19" t="s">
        <v>8439</v>
      </c>
      <c r="SRS50" s="19" t="s">
        <v>8439</v>
      </c>
      <c r="SRT50" s="19" t="s">
        <v>8439</v>
      </c>
      <c r="SRU50" s="19" t="s">
        <v>8439</v>
      </c>
      <c r="SRV50" s="19" t="s">
        <v>8439</v>
      </c>
      <c r="SRW50" s="19" t="s">
        <v>8439</v>
      </c>
      <c r="SRX50" s="19" t="s">
        <v>8439</v>
      </c>
      <c r="SRY50" s="19" t="s">
        <v>8439</v>
      </c>
      <c r="SRZ50" s="19" t="s">
        <v>8439</v>
      </c>
      <c r="SSA50" s="19" t="s">
        <v>8439</v>
      </c>
      <c r="SSB50" s="19" t="s">
        <v>8439</v>
      </c>
      <c r="SSC50" s="19" t="s">
        <v>8439</v>
      </c>
      <c r="SSD50" s="19" t="s">
        <v>8439</v>
      </c>
      <c r="SSE50" s="19" t="s">
        <v>8439</v>
      </c>
      <c r="SSF50" s="19" t="s">
        <v>8439</v>
      </c>
      <c r="SSG50" s="19" t="s">
        <v>8439</v>
      </c>
      <c r="SSH50" s="19" t="s">
        <v>8439</v>
      </c>
      <c r="SSI50" s="19" t="s">
        <v>8439</v>
      </c>
      <c r="SSJ50" s="19" t="s">
        <v>8439</v>
      </c>
      <c r="SSK50" s="19" t="s">
        <v>8439</v>
      </c>
      <c r="SSL50" s="19" t="s">
        <v>8439</v>
      </c>
      <c r="SSM50" s="19" t="s">
        <v>8439</v>
      </c>
      <c r="SSN50" s="19" t="s">
        <v>8439</v>
      </c>
      <c r="SSO50" s="19" t="s">
        <v>8439</v>
      </c>
      <c r="SSP50" s="19" t="s">
        <v>8439</v>
      </c>
      <c r="SSQ50" s="19" t="s">
        <v>8439</v>
      </c>
      <c r="SSR50" s="19" t="s">
        <v>8439</v>
      </c>
      <c r="SSS50" s="19" t="s">
        <v>8439</v>
      </c>
      <c r="SST50" s="19" t="s">
        <v>8439</v>
      </c>
      <c r="SSU50" s="19" t="s">
        <v>8439</v>
      </c>
      <c r="SSV50" s="19" t="s">
        <v>8439</v>
      </c>
      <c r="SSW50" s="19" t="s">
        <v>8439</v>
      </c>
      <c r="SSX50" s="19" t="s">
        <v>8439</v>
      </c>
      <c r="SSY50" s="19" t="s">
        <v>8439</v>
      </c>
      <c r="SSZ50" s="19" t="s">
        <v>8439</v>
      </c>
      <c r="STA50" s="19" t="s">
        <v>8439</v>
      </c>
      <c r="STB50" s="19" t="s">
        <v>8439</v>
      </c>
      <c r="STC50" s="19" t="s">
        <v>8439</v>
      </c>
      <c r="STD50" s="19" t="s">
        <v>8439</v>
      </c>
      <c r="STE50" s="19" t="s">
        <v>8439</v>
      </c>
      <c r="STF50" s="19" t="s">
        <v>8439</v>
      </c>
      <c r="STG50" s="19" t="s">
        <v>8439</v>
      </c>
      <c r="STH50" s="19" t="s">
        <v>8439</v>
      </c>
      <c r="STI50" s="19" t="s">
        <v>8439</v>
      </c>
      <c r="STJ50" s="19" t="s">
        <v>8439</v>
      </c>
      <c r="STK50" s="19" t="s">
        <v>8439</v>
      </c>
      <c r="STL50" s="19" t="s">
        <v>8439</v>
      </c>
      <c r="STM50" s="19" t="s">
        <v>8439</v>
      </c>
      <c r="STN50" s="19" t="s">
        <v>8439</v>
      </c>
      <c r="STO50" s="19" t="s">
        <v>8439</v>
      </c>
      <c r="STP50" s="19" t="s">
        <v>8439</v>
      </c>
      <c r="STQ50" s="19" t="s">
        <v>8439</v>
      </c>
      <c r="STR50" s="19" t="s">
        <v>8439</v>
      </c>
      <c r="STS50" s="19" t="s">
        <v>8439</v>
      </c>
      <c r="STT50" s="19" t="s">
        <v>8439</v>
      </c>
      <c r="STU50" s="19" t="s">
        <v>8439</v>
      </c>
      <c r="STV50" s="19" t="s">
        <v>8439</v>
      </c>
      <c r="STW50" s="19" t="s">
        <v>8439</v>
      </c>
      <c r="STX50" s="19" t="s">
        <v>8439</v>
      </c>
      <c r="STY50" s="19" t="s">
        <v>8439</v>
      </c>
      <c r="STZ50" s="19" t="s">
        <v>8439</v>
      </c>
      <c r="SUA50" s="19" t="s">
        <v>8439</v>
      </c>
      <c r="SUB50" s="19" t="s">
        <v>8439</v>
      </c>
      <c r="SUC50" s="19" t="s">
        <v>8439</v>
      </c>
      <c r="SUD50" s="19" t="s">
        <v>8439</v>
      </c>
      <c r="SUE50" s="19" t="s">
        <v>8439</v>
      </c>
      <c r="SUF50" s="19" t="s">
        <v>8439</v>
      </c>
      <c r="SUG50" s="19" t="s">
        <v>8439</v>
      </c>
      <c r="SUH50" s="19" t="s">
        <v>8439</v>
      </c>
      <c r="SUI50" s="19" t="s">
        <v>8439</v>
      </c>
      <c r="SUJ50" s="19" t="s">
        <v>8439</v>
      </c>
      <c r="SUK50" s="19" t="s">
        <v>8439</v>
      </c>
      <c r="SUL50" s="19" t="s">
        <v>8439</v>
      </c>
      <c r="SUM50" s="19" t="s">
        <v>8439</v>
      </c>
      <c r="SUN50" s="19" t="s">
        <v>8439</v>
      </c>
      <c r="SUO50" s="19" t="s">
        <v>8439</v>
      </c>
      <c r="SUP50" s="19" t="s">
        <v>8439</v>
      </c>
      <c r="SUQ50" s="19" t="s">
        <v>8439</v>
      </c>
      <c r="SUR50" s="19" t="s">
        <v>8439</v>
      </c>
      <c r="SUS50" s="19" t="s">
        <v>8439</v>
      </c>
      <c r="SUT50" s="19" t="s">
        <v>8439</v>
      </c>
      <c r="SUU50" s="19" t="s">
        <v>8439</v>
      </c>
      <c r="SUV50" s="19" t="s">
        <v>8439</v>
      </c>
      <c r="SUW50" s="19" t="s">
        <v>8439</v>
      </c>
      <c r="SUX50" s="19" t="s">
        <v>8439</v>
      </c>
      <c r="SUY50" s="19" t="s">
        <v>8439</v>
      </c>
      <c r="SUZ50" s="19" t="s">
        <v>8439</v>
      </c>
      <c r="SVA50" s="19" t="s">
        <v>8439</v>
      </c>
      <c r="SVB50" s="19" t="s">
        <v>8439</v>
      </c>
      <c r="SVC50" s="19" t="s">
        <v>8439</v>
      </c>
      <c r="SVD50" s="19" t="s">
        <v>8439</v>
      </c>
      <c r="SVE50" s="19" t="s">
        <v>8439</v>
      </c>
      <c r="SVF50" s="19" t="s">
        <v>8439</v>
      </c>
      <c r="SVG50" s="19" t="s">
        <v>8439</v>
      </c>
      <c r="SVH50" s="19" t="s">
        <v>8439</v>
      </c>
      <c r="SVI50" s="19" t="s">
        <v>8439</v>
      </c>
      <c r="SVJ50" s="19" t="s">
        <v>8439</v>
      </c>
      <c r="SVK50" s="19" t="s">
        <v>8439</v>
      </c>
      <c r="SVL50" s="19" t="s">
        <v>8439</v>
      </c>
      <c r="SVM50" s="19" t="s">
        <v>8439</v>
      </c>
      <c r="SVN50" s="19" t="s">
        <v>8439</v>
      </c>
      <c r="SVO50" s="19" t="s">
        <v>8439</v>
      </c>
      <c r="SVP50" s="19" t="s">
        <v>8439</v>
      </c>
      <c r="SVQ50" s="19" t="s">
        <v>8439</v>
      </c>
      <c r="SVR50" s="19" t="s">
        <v>8439</v>
      </c>
      <c r="SVS50" s="19" t="s">
        <v>8439</v>
      </c>
      <c r="SVT50" s="19" t="s">
        <v>8439</v>
      </c>
      <c r="SVU50" s="19" t="s">
        <v>8439</v>
      </c>
      <c r="SVV50" s="19" t="s">
        <v>8439</v>
      </c>
      <c r="SVW50" s="19" t="s">
        <v>8439</v>
      </c>
      <c r="SVX50" s="19" t="s">
        <v>8439</v>
      </c>
      <c r="SVY50" s="19" t="s">
        <v>8439</v>
      </c>
      <c r="SVZ50" s="19" t="s">
        <v>8439</v>
      </c>
      <c r="SWA50" s="19" t="s">
        <v>8439</v>
      </c>
      <c r="SWB50" s="19" t="s">
        <v>8439</v>
      </c>
      <c r="SWC50" s="19" t="s">
        <v>8439</v>
      </c>
      <c r="SWD50" s="19" t="s">
        <v>8439</v>
      </c>
      <c r="SWE50" s="19" t="s">
        <v>8439</v>
      </c>
      <c r="SWF50" s="19" t="s">
        <v>8439</v>
      </c>
      <c r="SWG50" s="19" t="s">
        <v>8439</v>
      </c>
      <c r="SWH50" s="19" t="s">
        <v>8439</v>
      </c>
      <c r="SWI50" s="19" t="s">
        <v>8439</v>
      </c>
      <c r="SWJ50" s="19" t="s">
        <v>8439</v>
      </c>
      <c r="SWK50" s="19" t="s">
        <v>8439</v>
      </c>
      <c r="SWL50" s="19" t="s">
        <v>8439</v>
      </c>
      <c r="SWM50" s="19" t="s">
        <v>8439</v>
      </c>
      <c r="SWN50" s="19" t="s">
        <v>8439</v>
      </c>
      <c r="SWO50" s="19" t="s">
        <v>8439</v>
      </c>
      <c r="SWP50" s="19" t="s">
        <v>8439</v>
      </c>
      <c r="SWQ50" s="19" t="s">
        <v>8439</v>
      </c>
      <c r="SWR50" s="19" t="s">
        <v>8439</v>
      </c>
      <c r="SWS50" s="19" t="s">
        <v>8439</v>
      </c>
      <c r="SWT50" s="19" t="s">
        <v>8439</v>
      </c>
      <c r="SWU50" s="19" t="s">
        <v>8439</v>
      </c>
      <c r="SWV50" s="19" t="s">
        <v>8439</v>
      </c>
      <c r="SWW50" s="19" t="s">
        <v>8439</v>
      </c>
      <c r="SWX50" s="19" t="s">
        <v>8439</v>
      </c>
      <c r="SWY50" s="19" t="s">
        <v>8439</v>
      </c>
      <c r="SWZ50" s="19" t="s">
        <v>8439</v>
      </c>
      <c r="SXA50" s="19" t="s">
        <v>8439</v>
      </c>
      <c r="SXB50" s="19" t="s">
        <v>8439</v>
      </c>
      <c r="SXC50" s="19" t="s">
        <v>8439</v>
      </c>
      <c r="SXD50" s="19" t="s">
        <v>8439</v>
      </c>
      <c r="SXE50" s="19" t="s">
        <v>8439</v>
      </c>
      <c r="SXF50" s="19" t="s">
        <v>8439</v>
      </c>
      <c r="SXG50" s="19" t="s">
        <v>8439</v>
      </c>
      <c r="SXH50" s="19" t="s">
        <v>8439</v>
      </c>
      <c r="SXI50" s="19" t="s">
        <v>8439</v>
      </c>
      <c r="SXJ50" s="19" t="s">
        <v>8439</v>
      </c>
      <c r="SXK50" s="19" t="s">
        <v>8439</v>
      </c>
      <c r="SXL50" s="19" t="s">
        <v>8439</v>
      </c>
      <c r="SXM50" s="19" t="s">
        <v>8439</v>
      </c>
      <c r="SXN50" s="19" t="s">
        <v>8439</v>
      </c>
      <c r="SXO50" s="19" t="s">
        <v>8439</v>
      </c>
      <c r="SXP50" s="19" t="s">
        <v>8439</v>
      </c>
      <c r="SXQ50" s="19" t="s">
        <v>8439</v>
      </c>
      <c r="SXR50" s="19" t="s">
        <v>8439</v>
      </c>
      <c r="SXS50" s="19" t="s">
        <v>8439</v>
      </c>
      <c r="SXT50" s="19" t="s">
        <v>8439</v>
      </c>
      <c r="SXU50" s="19" t="s">
        <v>8439</v>
      </c>
      <c r="SXV50" s="19" t="s">
        <v>8439</v>
      </c>
      <c r="SXW50" s="19" t="s">
        <v>8439</v>
      </c>
      <c r="SXX50" s="19" t="s">
        <v>8439</v>
      </c>
      <c r="SXY50" s="19" t="s">
        <v>8439</v>
      </c>
      <c r="SXZ50" s="19" t="s">
        <v>8439</v>
      </c>
      <c r="SYA50" s="19" t="s">
        <v>8439</v>
      </c>
      <c r="SYB50" s="19" t="s">
        <v>8439</v>
      </c>
      <c r="SYC50" s="19" t="s">
        <v>8439</v>
      </c>
      <c r="SYD50" s="19" t="s">
        <v>8439</v>
      </c>
      <c r="SYE50" s="19" t="s">
        <v>8439</v>
      </c>
      <c r="SYF50" s="19" t="s">
        <v>8439</v>
      </c>
      <c r="SYG50" s="19" t="s">
        <v>8439</v>
      </c>
      <c r="SYH50" s="19" t="s">
        <v>8439</v>
      </c>
      <c r="SYI50" s="19" t="s">
        <v>8439</v>
      </c>
      <c r="SYJ50" s="19" t="s">
        <v>8439</v>
      </c>
      <c r="SYK50" s="19" t="s">
        <v>8439</v>
      </c>
      <c r="SYL50" s="19" t="s">
        <v>8439</v>
      </c>
      <c r="SYM50" s="19" t="s">
        <v>8439</v>
      </c>
      <c r="SYN50" s="19" t="s">
        <v>8439</v>
      </c>
      <c r="SYO50" s="19" t="s">
        <v>8439</v>
      </c>
      <c r="SYP50" s="19" t="s">
        <v>8439</v>
      </c>
      <c r="SYQ50" s="19" t="s">
        <v>8439</v>
      </c>
      <c r="SYR50" s="19" t="s">
        <v>8439</v>
      </c>
      <c r="SYS50" s="19" t="s">
        <v>8439</v>
      </c>
      <c r="SYT50" s="19" t="s">
        <v>8439</v>
      </c>
      <c r="SYU50" s="19" t="s">
        <v>8439</v>
      </c>
      <c r="SYV50" s="19" t="s">
        <v>8439</v>
      </c>
      <c r="SYW50" s="19" t="s">
        <v>8439</v>
      </c>
      <c r="SYX50" s="19" t="s">
        <v>8439</v>
      </c>
      <c r="SYY50" s="19" t="s">
        <v>8439</v>
      </c>
      <c r="SYZ50" s="19" t="s">
        <v>8439</v>
      </c>
      <c r="SZA50" s="19" t="s">
        <v>8439</v>
      </c>
      <c r="SZB50" s="19" t="s">
        <v>8439</v>
      </c>
      <c r="SZC50" s="19" t="s">
        <v>8439</v>
      </c>
      <c r="SZD50" s="19" t="s">
        <v>8439</v>
      </c>
      <c r="SZE50" s="19" t="s">
        <v>8439</v>
      </c>
      <c r="SZF50" s="19" t="s">
        <v>8439</v>
      </c>
      <c r="SZG50" s="19" t="s">
        <v>8439</v>
      </c>
      <c r="SZH50" s="19" t="s">
        <v>8439</v>
      </c>
      <c r="SZI50" s="19" t="s">
        <v>8439</v>
      </c>
      <c r="SZJ50" s="19" t="s">
        <v>8439</v>
      </c>
      <c r="SZK50" s="19" t="s">
        <v>8439</v>
      </c>
      <c r="SZL50" s="19" t="s">
        <v>8439</v>
      </c>
      <c r="SZM50" s="19" t="s">
        <v>8439</v>
      </c>
      <c r="SZN50" s="19" t="s">
        <v>8439</v>
      </c>
      <c r="SZO50" s="19" t="s">
        <v>8439</v>
      </c>
      <c r="SZP50" s="19" t="s">
        <v>8439</v>
      </c>
      <c r="SZQ50" s="19" t="s">
        <v>8439</v>
      </c>
      <c r="SZR50" s="19" t="s">
        <v>8439</v>
      </c>
      <c r="SZS50" s="19" t="s">
        <v>8439</v>
      </c>
      <c r="SZT50" s="19" t="s">
        <v>8439</v>
      </c>
      <c r="SZU50" s="19" t="s">
        <v>8439</v>
      </c>
      <c r="SZV50" s="19" t="s">
        <v>8439</v>
      </c>
      <c r="SZW50" s="19" t="s">
        <v>8439</v>
      </c>
      <c r="SZX50" s="19" t="s">
        <v>8439</v>
      </c>
      <c r="SZY50" s="19" t="s">
        <v>8439</v>
      </c>
      <c r="SZZ50" s="19" t="s">
        <v>8439</v>
      </c>
      <c r="TAA50" s="19" t="s">
        <v>8439</v>
      </c>
      <c r="TAB50" s="19" t="s">
        <v>8439</v>
      </c>
      <c r="TAC50" s="19" t="s">
        <v>8439</v>
      </c>
      <c r="TAD50" s="19" t="s">
        <v>8439</v>
      </c>
      <c r="TAE50" s="19" t="s">
        <v>8439</v>
      </c>
      <c r="TAF50" s="19" t="s">
        <v>8439</v>
      </c>
      <c r="TAG50" s="19" t="s">
        <v>8439</v>
      </c>
      <c r="TAH50" s="19" t="s">
        <v>8439</v>
      </c>
      <c r="TAI50" s="19" t="s">
        <v>8439</v>
      </c>
      <c r="TAJ50" s="19" t="s">
        <v>8439</v>
      </c>
      <c r="TAK50" s="19" t="s">
        <v>8439</v>
      </c>
      <c r="TAL50" s="19" t="s">
        <v>8439</v>
      </c>
      <c r="TAM50" s="19" t="s">
        <v>8439</v>
      </c>
      <c r="TAN50" s="19" t="s">
        <v>8439</v>
      </c>
      <c r="TAO50" s="19" t="s">
        <v>8439</v>
      </c>
      <c r="TAP50" s="19" t="s">
        <v>8439</v>
      </c>
      <c r="TAQ50" s="19" t="s">
        <v>8439</v>
      </c>
      <c r="TAR50" s="19" t="s">
        <v>8439</v>
      </c>
      <c r="TAS50" s="19" t="s">
        <v>8439</v>
      </c>
      <c r="TAT50" s="19" t="s">
        <v>8439</v>
      </c>
      <c r="TAU50" s="19" t="s">
        <v>8439</v>
      </c>
      <c r="TAV50" s="19" t="s">
        <v>8439</v>
      </c>
      <c r="TAW50" s="19" t="s">
        <v>8439</v>
      </c>
      <c r="TAX50" s="19" t="s">
        <v>8439</v>
      </c>
      <c r="TAY50" s="19" t="s">
        <v>8439</v>
      </c>
      <c r="TAZ50" s="19" t="s">
        <v>8439</v>
      </c>
      <c r="TBA50" s="19" t="s">
        <v>8439</v>
      </c>
      <c r="TBB50" s="19" t="s">
        <v>8439</v>
      </c>
      <c r="TBC50" s="19" t="s">
        <v>8439</v>
      </c>
      <c r="TBD50" s="19" t="s">
        <v>8439</v>
      </c>
      <c r="TBE50" s="19" t="s">
        <v>8439</v>
      </c>
      <c r="TBF50" s="19" t="s">
        <v>8439</v>
      </c>
      <c r="TBG50" s="19" t="s">
        <v>8439</v>
      </c>
      <c r="TBH50" s="19" t="s">
        <v>8439</v>
      </c>
      <c r="TBI50" s="19" t="s">
        <v>8439</v>
      </c>
      <c r="TBJ50" s="19" t="s">
        <v>8439</v>
      </c>
      <c r="TBK50" s="19" t="s">
        <v>8439</v>
      </c>
      <c r="TBL50" s="19" t="s">
        <v>8439</v>
      </c>
      <c r="TBM50" s="19" t="s">
        <v>8439</v>
      </c>
      <c r="TBN50" s="19" t="s">
        <v>8439</v>
      </c>
      <c r="TBO50" s="19" t="s">
        <v>8439</v>
      </c>
      <c r="TBP50" s="19" t="s">
        <v>8439</v>
      </c>
      <c r="TBQ50" s="19" t="s">
        <v>8439</v>
      </c>
      <c r="TBR50" s="19" t="s">
        <v>8439</v>
      </c>
      <c r="TBS50" s="19" t="s">
        <v>8439</v>
      </c>
      <c r="TBT50" s="19" t="s">
        <v>8439</v>
      </c>
      <c r="TBU50" s="19" t="s">
        <v>8439</v>
      </c>
      <c r="TBV50" s="19" t="s">
        <v>8439</v>
      </c>
      <c r="TBW50" s="19" t="s">
        <v>8439</v>
      </c>
      <c r="TBX50" s="19" t="s">
        <v>8439</v>
      </c>
      <c r="TBY50" s="19" t="s">
        <v>8439</v>
      </c>
      <c r="TBZ50" s="19" t="s">
        <v>8439</v>
      </c>
      <c r="TCA50" s="19" t="s">
        <v>8439</v>
      </c>
      <c r="TCB50" s="19" t="s">
        <v>8439</v>
      </c>
      <c r="TCC50" s="19" t="s">
        <v>8439</v>
      </c>
      <c r="TCD50" s="19" t="s">
        <v>8439</v>
      </c>
      <c r="TCE50" s="19" t="s">
        <v>8439</v>
      </c>
      <c r="TCF50" s="19" t="s">
        <v>8439</v>
      </c>
      <c r="TCG50" s="19" t="s">
        <v>8439</v>
      </c>
      <c r="TCH50" s="19" t="s">
        <v>8439</v>
      </c>
      <c r="TCI50" s="19" t="s">
        <v>8439</v>
      </c>
      <c r="TCJ50" s="19" t="s">
        <v>8439</v>
      </c>
      <c r="TCK50" s="19" t="s">
        <v>8439</v>
      </c>
      <c r="TCL50" s="19" t="s">
        <v>8439</v>
      </c>
      <c r="TCM50" s="19" t="s">
        <v>8439</v>
      </c>
      <c r="TCN50" s="19" t="s">
        <v>8439</v>
      </c>
      <c r="TCO50" s="19" t="s">
        <v>8439</v>
      </c>
      <c r="TCP50" s="19" t="s">
        <v>8439</v>
      </c>
      <c r="TCQ50" s="19" t="s">
        <v>8439</v>
      </c>
      <c r="TCR50" s="19" t="s">
        <v>8439</v>
      </c>
      <c r="TCS50" s="19" t="s">
        <v>8439</v>
      </c>
      <c r="TCT50" s="19" t="s">
        <v>8439</v>
      </c>
      <c r="TCU50" s="19" t="s">
        <v>8439</v>
      </c>
      <c r="TCV50" s="19" t="s">
        <v>8439</v>
      </c>
      <c r="TCW50" s="19" t="s">
        <v>8439</v>
      </c>
      <c r="TCX50" s="19" t="s">
        <v>8439</v>
      </c>
      <c r="TCY50" s="19" t="s">
        <v>8439</v>
      </c>
      <c r="TCZ50" s="19" t="s">
        <v>8439</v>
      </c>
      <c r="TDA50" s="19" t="s">
        <v>8439</v>
      </c>
      <c r="TDB50" s="19" t="s">
        <v>8439</v>
      </c>
      <c r="TDC50" s="19" t="s">
        <v>8439</v>
      </c>
      <c r="TDD50" s="19" t="s">
        <v>8439</v>
      </c>
      <c r="TDE50" s="19" t="s">
        <v>8439</v>
      </c>
      <c r="TDF50" s="19" t="s">
        <v>8439</v>
      </c>
      <c r="TDG50" s="19" t="s">
        <v>8439</v>
      </c>
      <c r="TDH50" s="19" t="s">
        <v>8439</v>
      </c>
      <c r="TDI50" s="19" t="s">
        <v>8439</v>
      </c>
      <c r="TDJ50" s="19" t="s">
        <v>8439</v>
      </c>
      <c r="TDK50" s="19" t="s">
        <v>8439</v>
      </c>
      <c r="TDL50" s="19" t="s">
        <v>8439</v>
      </c>
      <c r="TDM50" s="19" t="s">
        <v>8439</v>
      </c>
      <c r="TDN50" s="19" t="s">
        <v>8439</v>
      </c>
      <c r="TDO50" s="19" t="s">
        <v>8439</v>
      </c>
      <c r="TDP50" s="19" t="s">
        <v>8439</v>
      </c>
      <c r="TDQ50" s="19" t="s">
        <v>8439</v>
      </c>
      <c r="TDR50" s="19" t="s">
        <v>8439</v>
      </c>
      <c r="TDS50" s="19" t="s">
        <v>8439</v>
      </c>
      <c r="TDT50" s="19" t="s">
        <v>8439</v>
      </c>
      <c r="TDU50" s="19" t="s">
        <v>8439</v>
      </c>
      <c r="TDV50" s="19" t="s">
        <v>8439</v>
      </c>
      <c r="TDW50" s="19" t="s">
        <v>8439</v>
      </c>
      <c r="TDX50" s="19" t="s">
        <v>8439</v>
      </c>
      <c r="TDY50" s="19" t="s">
        <v>8439</v>
      </c>
      <c r="TDZ50" s="19" t="s">
        <v>8439</v>
      </c>
      <c r="TEA50" s="19" t="s">
        <v>8439</v>
      </c>
      <c r="TEB50" s="19" t="s">
        <v>8439</v>
      </c>
      <c r="TEC50" s="19" t="s">
        <v>8439</v>
      </c>
      <c r="TED50" s="19" t="s">
        <v>8439</v>
      </c>
      <c r="TEE50" s="19" t="s">
        <v>8439</v>
      </c>
      <c r="TEF50" s="19" t="s">
        <v>8439</v>
      </c>
      <c r="TEG50" s="19" t="s">
        <v>8439</v>
      </c>
      <c r="TEH50" s="19" t="s">
        <v>8439</v>
      </c>
      <c r="TEI50" s="19" t="s">
        <v>8439</v>
      </c>
      <c r="TEJ50" s="19" t="s">
        <v>8439</v>
      </c>
      <c r="TEK50" s="19" t="s">
        <v>8439</v>
      </c>
      <c r="TEL50" s="19" t="s">
        <v>8439</v>
      </c>
      <c r="TEM50" s="19" t="s">
        <v>8439</v>
      </c>
      <c r="TEN50" s="19" t="s">
        <v>8439</v>
      </c>
      <c r="TEO50" s="19" t="s">
        <v>8439</v>
      </c>
      <c r="TEP50" s="19" t="s">
        <v>8439</v>
      </c>
      <c r="TEQ50" s="19" t="s">
        <v>8439</v>
      </c>
      <c r="TER50" s="19" t="s">
        <v>8439</v>
      </c>
      <c r="TES50" s="19" t="s">
        <v>8439</v>
      </c>
      <c r="TET50" s="19" t="s">
        <v>8439</v>
      </c>
      <c r="TEU50" s="19" t="s">
        <v>8439</v>
      </c>
      <c r="TEV50" s="19" t="s">
        <v>8439</v>
      </c>
      <c r="TEW50" s="19" t="s">
        <v>8439</v>
      </c>
      <c r="TEX50" s="19" t="s">
        <v>8439</v>
      </c>
      <c r="TEY50" s="19" t="s">
        <v>8439</v>
      </c>
      <c r="TEZ50" s="19" t="s">
        <v>8439</v>
      </c>
      <c r="TFA50" s="19" t="s">
        <v>8439</v>
      </c>
      <c r="TFB50" s="19" t="s">
        <v>8439</v>
      </c>
      <c r="TFC50" s="19" t="s">
        <v>8439</v>
      </c>
      <c r="TFD50" s="19" t="s">
        <v>8439</v>
      </c>
      <c r="TFE50" s="19" t="s">
        <v>8439</v>
      </c>
      <c r="TFF50" s="19" t="s">
        <v>8439</v>
      </c>
      <c r="TFG50" s="19" t="s">
        <v>8439</v>
      </c>
      <c r="TFH50" s="19" t="s">
        <v>8439</v>
      </c>
      <c r="TFI50" s="19" t="s">
        <v>8439</v>
      </c>
      <c r="TFJ50" s="19" t="s">
        <v>8439</v>
      </c>
      <c r="TFK50" s="19" t="s">
        <v>8439</v>
      </c>
      <c r="TFL50" s="19" t="s">
        <v>8439</v>
      </c>
      <c r="TFM50" s="19" t="s">
        <v>8439</v>
      </c>
      <c r="TFN50" s="19" t="s">
        <v>8439</v>
      </c>
      <c r="TFO50" s="19" t="s">
        <v>8439</v>
      </c>
      <c r="TFP50" s="19" t="s">
        <v>8439</v>
      </c>
      <c r="TFQ50" s="19" t="s">
        <v>8439</v>
      </c>
      <c r="TFR50" s="19" t="s">
        <v>8439</v>
      </c>
      <c r="TFS50" s="19" t="s">
        <v>8439</v>
      </c>
      <c r="TFT50" s="19" t="s">
        <v>8439</v>
      </c>
      <c r="TFU50" s="19" t="s">
        <v>8439</v>
      </c>
      <c r="TFV50" s="19" t="s">
        <v>8439</v>
      </c>
      <c r="TFW50" s="19" t="s">
        <v>8439</v>
      </c>
      <c r="TFX50" s="19" t="s">
        <v>8439</v>
      </c>
      <c r="TFY50" s="19" t="s">
        <v>8439</v>
      </c>
      <c r="TFZ50" s="19" t="s">
        <v>8439</v>
      </c>
      <c r="TGA50" s="19" t="s">
        <v>8439</v>
      </c>
      <c r="TGB50" s="19" t="s">
        <v>8439</v>
      </c>
      <c r="TGC50" s="19" t="s">
        <v>8439</v>
      </c>
      <c r="TGD50" s="19" t="s">
        <v>8439</v>
      </c>
      <c r="TGE50" s="19" t="s">
        <v>8439</v>
      </c>
      <c r="TGF50" s="19" t="s">
        <v>8439</v>
      </c>
      <c r="TGG50" s="19" t="s">
        <v>8439</v>
      </c>
      <c r="TGH50" s="19" t="s">
        <v>8439</v>
      </c>
      <c r="TGI50" s="19" t="s">
        <v>8439</v>
      </c>
      <c r="TGJ50" s="19" t="s">
        <v>8439</v>
      </c>
      <c r="TGK50" s="19" t="s">
        <v>8439</v>
      </c>
      <c r="TGL50" s="19" t="s">
        <v>8439</v>
      </c>
      <c r="TGM50" s="19" t="s">
        <v>8439</v>
      </c>
      <c r="TGN50" s="19" t="s">
        <v>8439</v>
      </c>
      <c r="TGO50" s="19" t="s">
        <v>8439</v>
      </c>
      <c r="TGP50" s="19" t="s">
        <v>8439</v>
      </c>
      <c r="TGQ50" s="19" t="s">
        <v>8439</v>
      </c>
      <c r="TGR50" s="19" t="s">
        <v>8439</v>
      </c>
      <c r="TGS50" s="19" t="s">
        <v>8439</v>
      </c>
      <c r="TGT50" s="19" t="s">
        <v>8439</v>
      </c>
      <c r="TGU50" s="19" t="s">
        <v>8439</v>
      </c>
      <c r="TGV50" s="19" t="s">
        <v>8439</v>
      </c>
      <c r="TGW50" s="19" t="s">
        <v>8439</v>
      </c>
      <c r="TGX50" s="19" t="s">
        <v>8439</v>
      </c>
      <c r="TGY50" s="19" t="s">
        <v>8439</v>
      </c>
      <c r="TGZ50" s="19" t="s">
        <v>8439</v>
      </c>
      <c r="THA50" s="19" t="s">
        <v>8439</v>
      </c>
      <c r="THB50" s="19" t="s">
        <v>8439</v>
      </c>
      <c r="THC50" s="19" t="s">
        <v>8439</v>
      </c>
      <c r="THD50" s="19" t="s">
        <v>8439</v>
      </c>
      <c r="THE50" s="19" t="s">
        <v>8439</v>
      </c>
      <c r="THF50" s="19" t="s">
        <v>8439</v>
      </c>
      <c r="THG50" s="19" t="s">
        <v>8439</v>
      </c>
      <c r="THH50" s="19" t="s">
        <v>8439</v>
      </c>
      <c r="THI50" s="19" t="s">
        <v>8439</v>
      </c>
      <c r="THJ50" s="19" t="s">
        <v>8439</v>
      </c>
      <c r="THK50" s="19" t="s">
        <v>8439</v>
      </c>
      <c r="THL50" s="19" t="s">
        <v>8439</v>
      </c>
      <c r="THM50" s="19" t="s">
        <v>8439</v>
      </c>
      <c r="THN50" s="19" t="s">
        <v>8439</v>
      </c>
      <c r="THO50" s="19" t="s">
        <v>8439</v>
      </c>
      <c r="THP50" s="19" t="s">
        <v>8439</v>
      </c>
      <c r="THQ50" s="19" t="s">
        <v>8439</v>
      </c>
      <c r="THR50" s="19" t="s">
        <v>8439</v>
      </c>
      <c r="THS50" s="19" t="s">
        <v>8439</v>
      </c>
      <c r="THT50" s="19" t="s">
        <v>8439</v>
      </c>
      <c r="THU50" s="19" t="s">
        <v>8439</v>
      </c>
      <c r="THV50" s="19" t="s">
        <v>8439</v>
      </c>
      <c r="THW50" s="19" t="s">
        <v>8439</v>
      </c>
      <c r="THX50" s="19" t="s">
        <v>8439</v>
      </c>
      <c r="THY50" s="19" t="s">
        <v>8439</v>
      </c>
      <c r="THZ50" s="19" t="s">
        <v>8439</v>
      </c>
      <c r="TIA50" s="19" t="s">
        <v>8439</v>
      </c>
      <c r="TIB50" s="19" t="s">
        <v>8439</v>
      </c>
      <c r="TIC50" s="19" t="s">
        <v>8439</v>
      </c>
      <c r="TID50" s="19" t="s">
        <v>8439</v>
      </c>
      <c r="TIE50" s="19" t="s">
        <v>8439</v>
      </c>
      <c r="TIF50" s="19" t="s">
        <v>8439</v>
      </c>
      <c r="TIG50" s="19" t="s">
        <v>8439</v>
      </c>
      <c r="TIH50" s="19" t="s">
        <v>8439</v>
      </c>
      <c r="TII50" s="19" t="s">
        <v>8439</v>
      </c>
      <c r="TIJ50" s="19" t="s">
        <v>8439</v>
      </c>
      <c r="TIK50" s="19" t="s">
        <v>8439</v>
      </c>
      <c r="TIL50" s="19" t="s">
        <v>8439</v>
      </c>
      <c r="TIM50" s="19" t="s">
        <v>8439</v>
      </c>
      <c r="TIN50" s="19" t="s">
        <v>8439</v>
      </c>
      <c r="TIO50" s="19" t="s">
        <v>8439</v>
      </c>
      <c r="TIP50" s="19" t="s">
        <v>8439</v>
      </c>
      <c r="TIQ50" s="19" t="s">
        <v>8439</v>
      </c>
      <c r="TIR50" s="19" t="s">
        <v>8439</v>
      </c>
      <c r="TIS50" s="19" t="s">
        <v>8439</v>
      </c>
      <c r="TIT50" s="19" t="s">
        <v>8439</v>
      </c>
      <c r="TIU50" s="19" t="s">
        <v>8439</v>
      </c>
      <c r="TIV50" s="19" t="s">
        <v>8439</v>
      </c>
      <c r="TIW50" s="19" t="s">
        <v>8439</v>
      </c>
      <c r="TIX50" s="19" t="s">
        <v>8439</v>
      </c>
      <c r="TIY50" s="19" t="s">
        <v>8439</v>
      </c>
      <c r="TIZ50" s="19" t="s">
        <v>8439</v>
      </c>
      <c r="TJA50" s="19" t="s">
        <v>8439</v>
      </c>
      <c r="TJB50" s="19" t="s">
        <v>8439</v>
      </c>
      <c r="TJC50" s="19" t="s">
        <v>8439</v>
      </c>
      <c r="TJD50" s="19" t="s">
        <v>8439</v>
      </c>
      <c r="TJE50" s="19" t="s">
        <v>8439</v>
      </c>
      <c r="TJF50" s="19" t="s">
        <v>8439</v>
      </c>
      <c r="TJG50" s="19" t="s">
        <v>8439</v>
      </c>
      <c r="TJH50" s="19" t="s">
        <v>8439</v>
      </c>
      <c r="TJI50" s="19" t="s">
        <v>8439</v>
      </c>
      <c r="TJJ50" s="19" t="s">
        <v>8439</v>
      </c>
      <c r="TJK50" s="19" t="s">
        <v>8439</v>
      </c>
      <c r="TJL50" s="19" t="s">
        <v>8439</v>
      </c>
      <c r="TJM50" s="19" t="s">
        <v>8439</v>
      </c>
      <c r="TJN50" s="19" t="s">
        <v>8439</v>
      </c>
      <c r="TJO50" s="19" t="s">
        <v>8439</v>
      </c>
      <c r="TJP50" s="19" t="s">
        <v>8439</v>
      </c>
      <c r="TJQ50" s="19" t="s">
        <v>8439</v>
      </c>
      <c r="TJR50" s="19" t="s">
        <v>8439</v>
      </c>
      <c r="TJS50" s="19" t="s">
        <v>8439</v>
      </c>
      <c r="TJT50" s="19" t="s">
        <v>8439</v>
      </c>
      <c r="TJU50" s="19" t="s">
        <v>8439</v>
      </c>
      <c r="TJV50" s="19" t="s">
        <v>8439</v>
      </c>
      <c r="TJW50" s="19" t="s">
        <v>8439</v>
      </c>
      <c r="TJX50" s="19" t="s">
        <v>8439</v>
      </c>
      <c r="TJY50" s="19" t="s">
        <v>8439</v>
      </c>
      <c r="TJZ50" s="19" t="s">
        <v>8439</v>
      </c>
      <c r="TKA50" s="19" t="s">
        <v>8439</v>
      </c>
      <c r="TKB50" s="19" t="s">
        <v>8439</v>
      </c>
      <c r="TKC50" s="19" t="s">
        <v>8439</v>
      </c>
      <c r="TKD50" s="19" t="s">
        <v>8439</v>
      </c>
      <c r="TKE50" s="19" t="s">
        <v>8439</v>
      </c>
      <c r="TKF50" s="19" t="s">
        <v>8439</v>
      </c>
      <c r="TKG50" s="19" t="s">
        <v>8439</v>
      </c>
      <c r="TKH50" s="19" t="s">
        <v>8439</v>
      </c>
      <c r="TKI50" s="19" t="s">
        <v>8439</v>
      </c>
      <c r="TKJ50" s="19" t="s">
        <v>8439</v>
      </c>
      <c r="TKK50" s="19" t="s">
        <v>8439</v>
      </c>
      <c r="TKL50" s="19" t="s">
        <v>8439</v>
      </c>
      <c r="TKM50" s="19" t="s">
        <v>8439</v>
      </c>
      <c r="TKN50" s="19" t="s">
        <v>8439</v>
      </c>
      <c r="TKO50" s="19" t="s">
        <v>8439</v>
      </c>
      <c r="TKP50" s="19" t="s">
        <v>8439</v>
      </c>
      <c r="TKQ50" s="19" t="s">
        <v>8439</v>
      </c>
      <c r="TKR50" s="19" t="s">
        <v>8439</v>
      </c>
      <c r="TKS50" s="19" t="s">
        <v>8439</v>
      </c>
      <c r="TKT50" s="19" t="s">
        <v>8439</v>
      </c>
      <c r="TKU50" s="19" t="s">
        <v>8439</v>
      </c>
      <c r="TKV50" s="19" t="s">
        <v>8439</v>
      </c>
      <c r="TKW50" s="19" t="s">
        <v>8439</v>
      </c>
      <c r="TKX50" s="19" t="s">
        <v>8439</v>
      </c>
      <c r="TKY50" s="19" t="s">
        <v>8439</v>
      </c>
      <c r="TKZ50" s="19" t="s">
        <v>8439</v>
      </c>
      <c r="TLA50" s="19" t="s">
        <v>8439</v>
      </c>
      <c r="TLB50" s="19" t="s">
        <v>8439</v>
      </c>
      <c r="TLC50" s="19" t="s">
        <v>8439</v>
      </c>
      <c r="TLD50" s="19" t="s">
        <v>8439</v>
      </c>
      <c r="TLE50" s="19" t="s">
        <v>8439</v>
      </c>
      <c r="TLF50" s="19" t="s">
        <v>8439</v>
      </c>
      <c r="TLG50" s="19" t="s">
        <v>8439</v>
      </c>
      <c r="TLH50" s="19" t="s">
        <v>8439</v>
      </c>
      <c r="TLI50" s="19" t="s">
        <v>8439</v>
      </c>
      <c r="TLJ50" s="19" t="s">
        <v>8439</v>
      </c>
      <c r="TLK50" s="19" t="s">
        <v>8439</v>
      </c>
      <c r="TLL50" s="19" t="s">
        <v>8439</v>
      </c>
      <c r="TLM50" s="19" t="s">
        <v>8439</v>
      </c>
      <c r="TLN50" s="19" t="s">
        <v>8439</v>
      </c>
      <c r="TLO50" s="19" t="s">
        <v>8439</v>
      </c>
      <c r="TLP50" s="19" t="s">
        <v>8439</v>
      </c>
      <c r="TLQ50" s="19" t="s">
        <v>8439</v>
      </c>
      <c r="TLR50" s="19" t="s">
        <v>8439</v>
      </c>
      <c r="TLS50" s="19" t="s">
        <v>8439</v>
      </c>
      <c r="TLT50" s="19" t="s">
        <v>8439</v>
      </c>
      <c r="TLU50" s="19" t="s">
        <v>8439</v>
      </c>
      <c r="TLV50" s="19" t="s">
        <v>8439</v>
      </c>
      <c r="TLW50" s="19" t="s">
        <v>8439</v>
      </c>
      <c r="TLX50" s="19" t="s">
        <v>8439</v>
      </c>
      <c r="TLY50" s="19" t="s">
        <v>8439</v>
      </c>
      <c r="TLZ50" s="19" t="s">
        <v>8439</v>
      </c>
      <c r="TMA50" s="19" t="s">
        <v>8439</v>
      </c>
      <c r="TMB50" s="19" t="s">
        <v>8439</v>
      </c>
      <c r="TMC50" s="19" t="s">
        <v>8439</v>
      </c>
      <c r="TMD50" s="19" t="s">
        <v>8439</v>
      </c>
      <c r="TME50" s="19" t="s">
        <v>8439</v>
      </c>
      <c r="TMF50" s="19" t="s">
        <v>8439</v>
      </c>
      <c r="TMG50" s="19" t="s">
        <v>8439</v>
      </c>
      <c r="TMH50" s="19" t="s">
        <v>8439</v>
      </c>
      <c r="TMI50" s="19" t="s">
        <v>8439</v>
      </c>
      <c r="TMJ50" s="19" t="s">
        <v>8439</v>
      </c>
      <c r="TMK50" s="19" t="s">
        <v>8439</v>
      </c>
      <c r="TML50" s="19" t="s">
        <v>8439</v>
      </c>
      <c r="TMM50" s="19" t="s">
        <v>8439</v>
      </c>
      <c r="TMN50" s="19" t="s">
        <v>8439</v>
      </c>
      <c r="TMO50" s="19" t="s">
        <v>8439</v>
      </c>
      <c r="TMP50" s="19" t="s">
        <v>8439</v>
      </c>
      <c r="TMQ50" s="19" t="s">
        <v>8439</v>
      </c>
      <c r="TMR50" s="19" t="s">
        <v>8439</v>
      </c>
      <c r="TMS50" s="19" t="s">
        <v>8439</v>
      </c>
      <c r="TMT50" s="19" t="s">
        <v>8439</v>
      </c>
      <c r="TMU50" s="19" t="s">
        <v>8439</v>
      </c>
      <c r="TMV50" s="19" t="s">
        <v>8439</v>
      </c>
      <c r="TMW50" s="19" t="s">
        <v>8439</v>
      </c>
      <c r="TMX50" s="19" t="s">
        <v>8439</v>
      </c>
      <c r="TMY50" s="19" t="s">
        <v>8439</v>
      </c>
      <c r="TMZ50" s="19" t="s">
        <v>8439</v>
      </c>
      <c r="TNA50" s="19" t="s">
        <v>8439</v>
      </c>
      <c r="TNB50" s="19" t="s">
        <v>8439</v>
      </c>
      <c r="TNC50" s="19" t="s">
        <v>8439</v>
      </c>
      <c r="TND50" s="19" t="s">
        <v>8439</v>
      </c>
      <c r="TNE50" s="19" t="s">
        <v>8439</v>
      </c>
      <c r="TNF50" s="19" t="s">
        <v>8439</v>
      </c>
      <c r="TNG50" s="19" t="s">
        <v>8439</v>
      </c>
      <c r="TNH50" s="19" t="s">
        <v>8439</v>
      </c>
      <c r="TNI50" s="19" t="s">
        <v>8439</v>
      </c>
      <c r="TNJ50" s="19" t="s">
        <v>8439</v>
      </c>
      <c r="TNK50" s="19" t="s">
        <v>8439</v>
      </c>
      <c r="TNL50" s="19" t="s">
        <v>8439</v>
      </c>
      <c r="TNM50" s="19" t="s">
        <v>8439</v>
      </c>
      <c r="TNN50" s="19" t="s">
        <v>8439</v>
      </c>
      <c r="TNO50" s="19" t="s">
        <v>8439</v>
      </c>
      <c r="TNP50" s="19" t="s">
        <v>8439</v>
      </c>
      <c r="TNQ50" s="19" t="s">
        <v>8439</v>
      </c>
      <c r="TNR50" s="19" t="s">
        <v>8439</v>
      </c>
      <c r="TNS50" s="19" t="s">
        <v>8439</v>
      </c>
      <c r="TNT50" s="19" t="s">
        <v>8439</v>
      </c>
      <c r="TNU50" s="19" t="s">
        <v>8439</v>
      </c>
      <c r="TNV50" s="19" t="s">
        <v>8439</v>
      </c>
      <c r="TNW50" s="19" t="s">
        <v>8439</v>
      </c>
      <c r="TNX50" s="19" t="s">
        <v>8439</v>
      </c>
      <c r="TNY50" s="19" t="s">
        <v>8439</v>
      </c>
      <c r="TNZ50" s="19" t="s">
        <v>8439</v>
      </c>
      <c r="TOA50" s="19" t="s">
        <v>8439</v>
      </c>
      <c r="TOB50" s="19" t="s">
        <v>8439</v>
      </c>
      <c r="TOC50" s="19" t="s">
        <v>8439</v>
      </c>
      <c r="TOD50" s="19" t="s">
        <v>8439</v>
      </c>
      <c r="TOE50" s="19" t="s">
        <v>8439</v>
      </c>
      <c r="TOF50" s="19" t="s">
        <v>8439</v>
      </c>
      <c r="TOG50" s="19" t="s">
        <v>8439</v>
      </c>
      <c r="TOH50" s="19" t="s">
        <v>8439</v>
      </c>
      <c r="TOI50" s="19" t="s">
        <v>8439</v>
      </c>
      <c r="TOJ50" s="19" t="s">
        <v>8439</v>
      </c>
      <c r="TOK50" s="19" t="s">
        <v>8439</v>
      </c>
      <c r="TOL50" s="19" t="s">
        <v>8439</v>
      </c>
      <c r="TOM50" s="19" t="s">
        <v>8439</v>
      </c>
      <c r="TON50" s="19" t="s">
        <v>8439</v>
      </c>
      <c r="TOO50" s="19" t="s">
        <v>8439</v>
      </c>
      <c r="TOP50" s="19" t="s">
        <v>8439</v>
      </c>
      <c r="TOQ50" s="19" t="s">
        <v>8439</v>
      </c>
      <c r="TOR50" s="19" t="s">
        <v>8439</v>
      </c>
      <c r="TOS50" s="19" t="s">
        <v>8439</v>
      </c>
      <c r="TOT50" s="19" t="s">
        <v>8439</v>
      </c>
      <c r="TOU50" s="19" t="s">
        <v>8439</v>
      </c>
      <c r="TOV50" s="19" t="s">
        <v>8439</v>
      </c>
      <c r="TOW50" s="19" t="s">
        <v>8439</v>
      </c>
      <c r="TOX50" s="19" t="s">
        <v>8439</v>
      </c>
      <c r="TOY50" s="19" t="s">
        <v>8439</v>
      </c>
      <c r="TOZ50" s="19" t="s">
        <v>8439</v>
      </c>
      <c r="TPA50" s="19" t="s">
        <v>8439</v>
      </c>
      <c r="TPB50" s="19" t="s">
        <v>8439</v>
      </c>
      <c r="TPC50" s="19" t="s">
        <v>8439</v>
      </c>
      <c r="TPD50" s="19" t="s">
        <v>8439</v>
      </c>
      <c r="TPE50" s="19" t="s">
        <v>8439</v>
      </c>
      <c r="TPF50" s="19" t="s">
        <v>8439</v>
      </c>
      <c r="TPG50" s="19" t="s">
        <v>8439</v>
      </c>
      <c r="TPH50" s="19" t="s">
        <v>8439</v>
      </c>
      <c r="TPI50" s="19" t="s">
        <v>8439</v>
      </c>
      <c r="TPJ50" s="19" t="s">
        <v>8439</v>
      </c>
      <c r="TPK50" s="19" t="s">
        <v>8439</v>
      </c>
      <c r="TPL50" s="19" t="s">
        <v>8439</v>
      </c>
      <c r="TPM50" s="19" t="s">
        <v>8439</v>
      </c>
      <c r="TPN50" s="19" t="s">
        <v>8439</v>
      </c>
      <c r="TPO50" s="19" t="s">
        <v>8439</v>
      </c>
      <c r="TPP50" s="19" t="s">
        <v>8439</v>
      </c>
      <c r="TPQ50" s="19" t="s">
        <v>8439</v>
      </c>
      <c r="TPR50" s="19" t="s">
        <v>8439</v>
      </c>
      <c r="TPS50" s="19" t="s">
        <v>8439</v>
      </c>
      <c r="TPT50" s="19" t="s">
        <v>8439</v>
      </c>
      <c r="TPU50" s="19" t="s">
        <v>8439</v>
      </c>
      <c r="TPV50" s="19" t="s">
        <v>8439</v>
      </c>
      <c r="TPW50" s="19" t="s">
        <v>8439</v>
      </c>
      <c r="TPX50" s="19" t="s">
        <v>8439</v>
      </c>
      <c r="TPY50" s="19" t="s">
        <v>8439</v>
      </c>
      <c r="TPZ50" s="19" t="s">
        <v>8439</v>
      </c>
      <c r="TQA50" s="19" t="s">
        <v>8439</v>
      </c>
      <c r="TQB50" s="19" t="s">
        <v>8439</v>
      </c>
      <c r="TQC50" s="19" t="s">
        <v>8439</v>
      </c>
      <c r="TQD50" s="19" t="s">
        <v>8439</v>
      </c>
      <c r="TQE50" s="19" t="s">
        <v>8439</v>
      </c>
      <c r="TQF50" s="19" t="s">
        <v>8439</v>
      </c>
      <c r="TQG50" s="19" t="s">
        <v>8439</v>
      </c>
      <c r="TQH50" s="19" t="s">
        <v>8439</v>
      </c>
      <c r="TQI50" s="19" t="s">
        <v>8439</v>
      </c>
      <c r="TQJ50" s="19" t="s">
        <v>8439</v>
      </c>
      <c r="TQK50" s="19" t="s">
        <v>8439</v>
      </c>
      <c r="TQL50" s="19" t="s">
        <v>8439</v>
      </c>
      <c r="TQM50" s="19" t="s">
        <v>8439</v>
      </c>
      <c r="TQN50" s="19" t="s">
        <v>8439</v>
      </c>
      <c r="TQO50" s="19" t="s">
        <v>8439</v>
      </c>
      <c r="TQP50" s="19" t="s">
        <v>8439</v>
      </c>
      <c r="TQQ50" s="19" t="s">
        <v>8439</v>
      </c>
      <c r="TQR50" s="19" t="s">
        <v>8439</v>
      </c>
      <c r="TQS50" s="19" t="s">
        <v>8439</v>
      </c>
      <c r="TQT50" s="19" t="s">
        <v>8439</v>
      </c>
      <c r="TQU50" s="19" t="s">
        <v>8439</v>
      </c>
      <c r="TQV50" s="19" t="s">
        <v>8439</v>
      </c>
      <c r="TQW50" s="19" t="s">
        <v>8439</v>
      </c>
      <c r="TQX50" s="19" t="s">
        <v>8439</v>
      </c>
      <c r="TQY50" s="19" t="s">
        <v>8439</v>
      </c>
      <c r="TQZ50" s="19" t="s">
        <v>8439</v>
      </c>
      <c r="TRA50" s="19" t="s">
        <v>8439</v>
      </c>
      <c r="TRB50" s="19" t="s">
        <v>8439</v>
      </c>
      <c r="TRC50" s="19" t="s">
        <v>8439</v>
      </c>
      <c r="TRD50" s="19" t="s">
        <v>8439</v>
      </c>
      <c r="TRE50" s="19" t="s">
        <v>8439</v>
      </c>
      <c r="TRF50" s="19" t="s">
        <v>8439</v>
      </c>
      <c r="TRG50" s="19" t="s">
        <v>8439</v>
      </c>
      <c r="TRH50" s="19" t="s">
        <v>8439</v>
      </c>
      <c r="TRI50" s="19" t="s">
        <v>8439</v>
      </c>
      <c r="TRJ50" s="19" t="s">
        <v>8439</v>
      </c>
      <c r="TRK50" s="19" t="s">
        <v>8439</v>
      </c>
      <c r="TRL50" s="19" t="s">
        <v>8439</v>
      </c>
      <c r="TRM50" s="19" t="s">
        <v>8439</v>
      </c>
      <c r="TRN50" s="19" t="s">
        <v>8439</v>
      </c>
      <c r="TRO50" s="19" t="s">
        <v>8439</v>
      </c>
      <c r="TRP50" s="19" t="s">
        <v>8439</v>
      </c>
      <c r="TRQ50" s="19" t="s">
        <v>8439</v>
      </c>
      <c r="TRR50" s="19" t="s">
        <v>8439</v>
      </c>
      <c r="TRS50" s="19" t="s">
        <v>8439</v>
      </c>
      <c r="TRT50" s="19" t="s">
        <v>8439</v>
      </c>
      <c r="TRU50" s="19" t="s">
        <v>8439</v>
      </c>
      <c r="TRV50" s="19" t="s">
        <v>8439</v>
      </c>
      <c r="TRW50" s="19" t="s">
        <v>8439</v>
      </c>
      <c r="TRX50" s="19" t="s">
        <v>8439</v>
      </c>
      <c r="TRY50" s="19" t="s">
        <v>8439</v>
      </c>
      <c r="TRZ50" s="19" t="s">
        <v>8439</v>
      </c>
      <c r="TSA50" s="19" t="s">
        <v>8439</v>
      </c>
      <c r="TSB50" s="19" t="s">
        <v>8439</v>
      </c>
      <c r="TSC50" s="19" t="s">
        <v>8439</v>
      </c>
      <c r="TSD50" s="19" t="s">
        <v>8439</v>
      </c>
      <c r="TSE50" s="19" t="s">
        <v>8439</v>
      </c>
      <c r="TSF50" s="19" t="s">
        <v>8439</v>
      </c>
      <c r="TSG50" s="19" t="s">
        <v>8439</v>
      </c>
      <c r="TSH50" s="19" t="s">
        <v>8439</v>
      </c>
      <c r="TSI50" s="19" t="s">
        <v>8439</v>
      </c>
      <c r="TSJ50" s="19" t="s">
        <v>8439</v>
      </c>
      <c r="TSK50" s="19" t="s">
        <v>8439</v>
      </c>
      <c r="TSL50" s="19" t="s">
        <v>8439</v>
      </c>
      <c r="TSM50" s="19" t="s">
        <v>8439</v>
      </c>
      <c r="TSN50" s="19" t="s">
        <v>8439</v>
      </c>
      <c r="TSO50" s="19" t="s">
        <v>8439</v>
      </c>
      <c r="TSP50" s="19" t="s">
        <v>8439</v>
      </c>
      <c r="TSQ50" s="19" t="s">
        <v>8439</v>
      </c>
      <c r="TSR50" s="19" t="s">
        <v>8439</v>
      </c>
      <c r="TSS50" s="19" t="s">
        <v>8439</v>
      </c>
      <c r="TST50" s="19" t="s">
        <v>8439</v>
      </c>
      <c r="TSU50" s="19" t="s">
        <v>8439</v>
      </c>
      <c r="TSV50" s="19" t="s">
        <v>8439</v>
      </c>
      <c r="TSW50" s="19" t="s">
        <v>8439</v>
      </c>
      <c r="TSX50" s="19" t="s">
        <v>8439</v>
      </c>
      <c r="TSY50" s="19" t="s">
        <v>8439</v>
      </c>
      <c r="TSZ50" s="19" t="s">
        <v>8439</v>
      </c>
      <c r="TTA50" s="19" t="s">
        <v>8439</v>
      </c>
      <c r="TTB50" s="19" t="s">
        <v>8439</v>
      </c>
      <c r="TTC50" s="19" t="s">
        <v>8439</v>
      </c>
      <c r="TTD50" s="19" t="s">
        <v>8439</v>
      </c>
      <c r="TTE50" s="19" t="s">
        <v>8439</v>
      </c>
      <c r="TTF50" s="19" t="s">
        <v>8439</v>
      </c>
      <c r="TTG50" s="19" t="s">
        <v>8439</v>
      </c>
      <c r="TTH50" s="19" t="s">
        <v>8439</v>
      </c>
      <c r="TTI50" s="19" t="s">
        <v>8439</v>
      </c>
      <c r="TTJ50" s="19" t="s">
        <v>8439</v>
      </c>
      <c r="TTK50" s="19" t="s">
        <v>8439</v>
      </c>
      <c r="TTL50" s="19" t="s">
        <v>8439</v>
      </c>
      <c r="TTM50" s="19" t="s">
        <v>8439</v>
      </c>
      <c r="TTN50" s="19" t="s">
        <v>8439</v>
      </c>
      <c r="TTO50" s="19" t="s">
        <v>8439</v>
      </c>
      <c r="TTP50" s="19" t="s">
        <v>8439</v>
      </c>
      <c r="TTQ50" s="19" t="s">
        <v>8439</v>
      </c>
      <c r="TTR50" s="19" t="s">
        <v>8439</v>
      </c>
      <c r="TTS50" s="19" t="s">
        <v>8439</v>
      </c>
      <c r="TTT50" s="19" t="s">
        <v>8439</v>
      </c>
      <c r="TTU50" s="19" t="s">
        <v>8439</v>
      </c>
      <c r="TTV50" s="19" t="s">
        <v>8439</v>
      </c>
      <c r="TTW50" s="19" t="s">
        <v>8439</v>
      </c>
      <c r="TTX50" s="19" t="s">
        <v>8439</v>
      </c>
      <c r="TTY50" s="19" t="s">
        <v>8439</v>
      </c>
      <c r="TTZ50" s="19" t="s">
        <v>8439</v>
      </c>
      <c r="TUA50" s="19" t="s">
        <v>8439</v>
      </c>
      <c r="TUB50" s="19" t="s">
        <v>8439</v>
      </c>
      <c r="TUC50" s="19" t="s">
        <v>8439</v>
      </c>
      <c r="TUD50" s="19" t="s">
        <v>8439</v>
      </c>
      <c r="TUE50" s="19" t="s">
        <v>8439</v>
      </c>
      <c r="TUF50" s="19" t="s">
        <v>8439</v>
      </c>
      <c r="TUG50" s="19" t="s">
        <v>8439</v>
      </c>
      <c r="TUH50" s="19" t="s">
        <v>8439</v>
      </c>
      <c r="TUI50" s="19" t="s">
        <v>8439</v>
      </c>
      <c r="TUJ50" s="19" t="s">
        <v>8439</v>
      </c>
      <c r="TUK50" s="19" t="s">
        <v>8439</v>
      </c>
      <c r="TUL50" s="19" t="s">
        <v>8439</v>
      </c>
      <c r="TUM50" s="19" t="s">
        <v>8439</v>
      </c>
      <c r="TUN50" s="19" t="s">
        <v>8439</v>
      </c>
      <c r="TUO50" s="19" t="s">
        <v>8439</v>
      </c>
      <c r="TUP50" s="19" t="s">
        <v>8439</v>
      </c>
      <c r="TUQ50" s="19" t="s">
        <v>8439</v>
      </c>
      <c r="TUR50" s="19" t="s">
        <v>8439</v>
      </c>
      <c r="TUS50" s="19" t="s">
        <v>8439</v>
      </c>
      <c r="TUT50" s="19" t="s">
        <v>8439</v>
      </c>
      <c r="TUU50" s="19" t="s">
        <v>8439</v>
      </c>
      <c r="TUV50" s="19" t="s">
        <v>8439</v>
      </c>
      <c r="TUW50" s="19" t="s">
        <v>8439</v>
      </c>
      <c r="TUX50" s="19" t="s">
        <v>8439</v>
      </c>
      <c r="TUY50" s="19" t="s">
        <v>8439</v>
      </c>
      <c r="TUZ50" s="19" t="s">
        <v>8439</v>
      </c>
      <c r="TVA50" s="19" t="s">
        <v>8439</v>
      </c>
      <c r="TVB50" s="19" t="s">
        <v>8439</v>
      </c>
      <c r="TVC50" s="19" t="s">
        <v>8439</v>
      </c>
      <c r="TVD50" s="19" t="s">
        <v>8439</v>
      </c>
      <c r="TVE50" s="19" t="s">
        <v>8439</v>
      </c>
      <c r="TVF50" s="19" t="s">
        <v>8439</v>
      </c>
      <c r="TVG50" s="19" t="s">
        <v>8439</v>
      </c>
      <c r="TVH50" s="19" t="s">
        <v>8439</v>
      </c>
      <c r="TVI50" s="19" t="s">
        <v>8439</v>
      </c>
      <c r="TVJ50" s="19" t="s">
        <v>8439</v>
      </c>
      <c r="TVK50" s="19" t="s">
        <v>8439</v>
      </c>
      <c r="TVL50" s="19" t="s">
        <v>8439</v>
      </c>
      <c r="TVM50" s="19" t="s">
        <v>8439</v>
      </c>
      <c r="TVN50" s="19" t="s">
        <v>8439</v>
      </c>
      <c r="TVO50" s="19" t="s">
        <v>8439</v>
      </c>
      <c r="TVP50" s="19" t="s">
        <v>8439</v>
      </c>
      <c r="TVQ50" s="19" t="s">
        <v>8439</v>
      </c>
      <c r="TVR50" s="19" t="s">
        <v>8439</v>
      </c>
      <c r="TVS50" s="19" t="s">
        <v>8439</v>
      </c>
      <c r="TVT50" s="19" t="s">
        <v>8439</v>
      </c>
      <c r="TVU50" s="19" t="s">
        <v>8439</v>
      </c>
      <c r="TVV50" s="19" t="s">
        <v>8439</v>
      </c>
      <c r="TVW50" s="19" t="s">
        <v>8439</v>
      </c>
      <c r="TVX50" s="19" t="s">
        <v>8439</v>
      </c>
      <c r="TVY50" s="19" t="s">
        <v>8439</v>
      </c>
      <c r="TVZ50" s="19" t="s">
        <v>8439</v>
      </c>
      <c r="TWA50" s="19" t="s">
        <v>8439</v>
      </c>
      <c r="TWB50" s="19" t="s">
        <v>8439</v>
      </c>
      <c r="TWC50" s="19" t="s">
        <v>8439</v>
      </c>
      <c r="TWD50" s="19" t="s">
        <v>8439</v>
      </c>
      <c r="TWE50" s="19" t="s">
        <v>8439</v>
      </c>
      <c r="TWF50" s="19" t="s">
        <v>8439</v>
      </c>
      <c r="TWG50" s="19" t="s">
        <v>8439</v>
      </c>
      <c r="TWH50" s="19" t="s">
        <v>8439</v>
      </c>
      <c r="TWI50" s="19" t="s">
        <v>8439</v>
      </c>
      <c r="TWJ50" s="19" t="s">
        <v>8439</v>
      </c>
      <c r="TWK50" s="19" t="s">
        <v>8439</v>
      </c>
      <c r="TWL50" s="19" t="s">
        <v>8439</v>
      </c>
      <c r="TWM50" s="19" t="s">
        <v>8439</v>
      </c>
      <c r="TWN50" s="19" t="s">
        <v>8439</v>
      </c>
      <c r="TWO50" s="19" t="s">
        <v>8439</v>
      </c>
      <c r="TWP50" s="19" t="s">
        <v>8439</v>
      </c>
      <c r="TWQ50" s="19" t="s">
        <v>8439</v>
      </c>
      <c r="TWR50" s="19" t="s">
        <v>8439</v>
      </c>
      <c r="TWS50" s="19" t="s">
        <v>8439</v>
      </c>
      <c r="TWT50" s="19" t="s">
        <v>8439</v>
      </c>
      <c r="TWU50" s="19" t="s">
        <v>8439</v>
      </c>
      <c r="TWV50" s="19" t="s">
        <v>8439</v>
      </c>
      <c r="TWW50" s="19" t="s">
        <v>8439</v>
      </c>
      <c r="TWX50" s="19" t="s">
        <v>8439</v>
      </c>
      <c r="TWY50" s="19" t="s">
        <v>8439</v>
      </c>
      <c r="TWZ50" s="19" t="s">
        <v>8439</v>
      </c>
      <c r="TXA50" s="19" t="s">
        <v>8439</v>
      </c>
      <c r="TXB50" s="19" t="s">
        <v>8439</v>
      </c>
      <c r="TXC50" s="19" t="s">
        <v>8439</v>
      </c>
      <c r="TXD50" s="19" t="s">
        <v>8439</v>
      </c>
      <c r="TXE50" s="19" t="s">
        <v>8439</v>
      </c>
      <c r="TXF50" s="19" t="s">
        <v>8439</v>
      </c>
      <c r="TXG50" s="19" t="s">
        <v>8439</v>
      </c>
      <c r="TXH50" s="19" t="s">
        <v>8439</v>
      </c>
      <c r="TXI50" s="19" t="s">
        <v>8439</v>
      </c>
      <c r="TXJ50" s="19" t="s">
        <v>8439</v>
      </c>
      <c r="TXK50" s="19" t="s">
        <v>8439</v>
      </c>
      <c r="TXL50" s="19" t="s">
        <v>8439</v>
      </c>
      <c r="TXM50" s="19" t="s">
        <v>8439</v>
      </c>
      <c r="TXN50" s="19" t="s">
        <v>8439</v>
      </c>
      <c r="TXO50" s="19" t="s">
        <v>8439</v>
      </c>
      <c r="TXP50" s="19" t="s">
        <v>8439</v>
      </c>
      <c r="TXQ50" s="19" t="s">
        <v>8439</v>
      </c>
      <c r="TXR50" s="19" t="s">
        <v>8439</v>
      </c>
      <c r="TXS50" s="19" t="s">
        <v>8439</v>
      </c>
      <c r="TXT50" s="19" t="s">
        <v>8439</v>
      </c>
      <c r="TXU50" s="19" t="s">
        <v>8439</v>
      </c>
      <c r="TXV50" s="19" t="s">
        <v>8439</v>
      </c>
      <c r="TXW50" s="19" t="s">
        <v>8439</v>
      </c>
      <c r="TXX50" s="19" t="s">
        <v>8439</v>
      </c>
      <c r="TXY50" s="19" t="s">
        <v>8439</v>
      </c>
      <c r="TXZ50" s="19" t="s">
        <v>8439</v>
      </c>
      <c r="TYA50" s="19" t="s">
        <v>8439</v>
      </c>
      <c r="TYB50" s="19" t="s">
        <v>8439</v>
      </c>
      <c r="TYC50" s="19" t="s">
        <v>8439</v>
      </c>
      <c r="TYD50" s="19" t="s">
        <v>8439</v>
      </c>
      <c r="TYE50" s="19" t="s">
        <v>8439</v>
      </c>
      <c r="TYF50" s="19" t="s">
        <v>8439</v>
      </c>
      <c r="TYG50" s="19" t="s">
        <v>8439</v>
      </c>
      <c r="TYH50" s="19" t="s">
        <v>8439</v>
      </c>
      <c r="TYI50" s="19" t="s">
        <v>8439</v>
      </c>
      <c r="TYJ50" s="19" t="s">
        <v>8439</v>
      </c>
      <c r="TYK50" s="19" t="s">
        <v>8439</v>
      </c>
      <c r="TYL50" s="19" t="s">
        <v>8439</v>
      </c>
      <c r="TYM50" s="19" t="s">
        <v>8439</v>
      </c>
      <c r="TYN50" s="19" t="s">
        <v>8439</v>
      </c>
      <c r="TYO50" s="19" t="s">
        <v>8439</v>
      </c>
      <c r="TYP50" s="19" t="s">
        <v>8439</v>
      </c>
      <c r="TYQ50" s="19" t="s">
        <v>8439</v>
      </c>
      <c r="TYR50" s="19" t="s">
        <v>8439</v>
      </c>
      <c r="TYS50" s="19" t="s">
        <v>8439</v>
      </c>
      <c r="TYT50" s="19" t="s">
        <v>8439</v>
      </c>
      <c r="TYU50" s="19" t="s">
        <v>8439</v>
      </c>
      <c r="TYV50" s="19" t="s">
        <v>8439</v>
      </c>
      <c r="TYW50" s="19" t="s">
        <v>8439</v>
      </c>
      <c r="TYX50" s="19" t="s">
        <v>8439</v>
      </c>
      <c r="TYY50" s="19" t="s">
        <v>8439</v>
      </c>
      <c r="TYZ50" s="19" t="s">
        <v>8439</v>
      </c>
      <c r="TZA50" s="19" t="s">
        <v>8439</v>
      </c>
      <c r="TZB50" s="19" t="s">
        <v>8439</v>
      </c>
      <c r="TZC50" s="19" t="s">
        <v>8439</v>
      </c>
      <c r="TZD50" s="19" t="s">
        <v>8439</v>
      </c>
      <c r="TZE50" s="19" t="s">
        <v>8439</v>
      </c>
      <c r="TZF50" s="19" t="s">
        <v>8439</v>
      </c>
      <c r="TZG50" s="19" t="s">
        <v>8439</v>
      </c>
      <c r="TZH50" s="19" t="s">
        <v>8439</v>
      </c>
      <c r="TZI50" s="19" t="s">
        <v>8439</v>
      </c>
      <c r="TZJ50" s="19" t="s">
        <v>8439</v>
      </c>
      <c r="TZK50" s="19" t="s">
        <v>8439</v>
      </c>
      <c r="TZL50" s="19" t="s">
        <v>8439</v>
      </c>
      <c r="TZM50" s="19" t="s">
        <v>8439</v>
      </c>
      <c r="TZN50" s="19" t="s">
        <v>8439</v>
      </c>
      <c r="TZO50" s="19" t="s">
        <v>8439</v>
      </c>
      <c r="TZP50" s="19" t="s">
        <v>8439</v>
      </c>
      <c r="TZQ50" s="19" t="s">
        <v>8439</v>
      </c>
      <c r="TZR50" s="19" t="s">
        <v>8439</v>
      </c>
      <c r="TZS50" s="19" t="s">
        <v>8439</v>
      </c>
      <c r="TZT50" s="19" t="s">
        <v>8439</v>
      </c>
      <c r="TZU50" s="19" t="s">
        <v>8439</v>
      </c>
      <c r="TZV50" s="19" t="s">
        <v>8439</v>
      </c>
      <c r="TZW50" s="19" t="s">
        <v>8439</v>
      </c>
      <c r="TZX50" s="19" t="s">
        <v>8439</v>
      </c>
      <c r="TZY50" s="19" t="s">
        <v>8439</v>
      </c>
      <c r="TZZ50" s="19" t="s">
        <v>8439</v>
      </c>
      <c r="UAA50" s="19" t="s">
        <v>8439</v>
      </c>
      <c r="UAB50" s="19" t="s">
        <v>8439</v>
      </c>
      <c r="UAC50" s="19" t="s">
        <v>8439</v>
      </c>
      <c r="UAD50" s="19" t="s">
        <v>8439</v>
      </c>
      <c r="UAE50" s="19" t="s">
        <v>8439</v>
      </c>
      <c r="UAF50" s="19" t="s">
        <v>8439</v>
      </c>
      <c r="UAG50" s="19" t="s">
        <v>8439</v>
      </c>
      <c r="UAH50" s="19" t="s">
        <v>8439</v>
      </c>
      <c r="UAI50" s="19" t="s">
        <v>8439</v>
      </c>
      <c r="UAJ50" s="19" t="s">
        <v>8439</v>
      </c>
      <c r="UAK50" s="19" t="s">
        <v>8439</v>
      </c>
      <c r="UAL50" s="19" t="s">
        <v>8439</v>
      </c>
      <c r="UAM50" s="19" t="s">
        <v>8439</v>
      </c>
      <c r="UAN50" s="19" t="s">
        <v>8439</v>
      </c>
      <c r="UAO50" s="19" t="s">
        <v>8439</v>
      </c>
      <c r="UAP50" s="19" t="s">
        <v>8439</v>
      </c>
      <c r="UAQ50" s="19" t="s">
        <v>8439</v>
      </c>
      <c r="UAR50" s="19" t="s">
        <v>8439</v>
      </c>
      <c r="UAS50" s="19" t="s">
        <v>8439</v>
      </c>
      <c r="UAT50" s="19" t="s">
        <v>8439</v>
      </c>
      <c r="UAU50" s="19" t="s">
        <v>8439</v>
      </c>
      <c r="UAV50" s="19" t="s">
        <v>8439</v>
      </c>
      <c r="UAW50" s="19" t="s">
        <v>8439</v>
      </c>
      <c r="UAX50" s="19" t="s">
        <v>8439</v>
      </c>
      <c r="UAY50" s="19" t="s">
        <v>8439</v>
      </c>
      <c r="UAZ50" s="19" t="s">
        <v>8439</v>
      </c>
      <c r="UBA50" s="19" t="s">
        <v>8439</v>
      </c>
      <c r="UBB50" s="19" t="s">
        <v>8439</v>
      </c>
      <c r="UBC50" s="19" t="s">
        <v>8439</v>
      </c>
      <c r="UBD50" s="19" t="s">
        <v>8439</v>
      </c>
      <c r="UBE50" s="19" t="s">
        <v>8439</v>
      </c>
      <c r="UBF50" s="19" t="s">
        <v>8439</v>
      </c>
      <c r="UBG50" s="19" t="s">
        <v>8439</v>
      </c>
      <c r="UBH50" s="19" t="s">
        <v>8439</v>
      </c>
      <c r="UBI50" s="19" t="s">
        <v>8439</v>
      </c>
      <c r="UBJ50" s="19" t="s">
        <v>8439</v>
      </c>
      <c r="UBK50" s="19" t="s">
        <v>8439</v>
      </c>
      <c r="UBL50" s="19" t="s">
        <v>8439</v>
      </c>
      <c r="UBM50" s="19" t="s">
        <v>8439</v>
      </c>
      <c r="UBN50" s="19" t="s">
        <v>8439</v>
      </c>
      <c r="UBO50" s="19" t="s">
        <v>8439</v>
      </c>
      <c r="UBP50" s="19" t="s">
        <v>8439</v>
      </c>
      <c r="UBQ50" s="19" t="s">
        <v>8439</v>
      </c>
      <c r="UBR50" s="19" t="s">
        <v>8439</v>
      </c>
      <c r="UBS50" s="19" t="s">
        <v>8439</v>
      </c>
      <c r="UBT50" s="19" t="s">
        <v>8439</v>
      </c>
      <c r="UBU50" s="19" t="s">
        <v>8439</v>
      </c>
      <c r="UBV50" s="19" t="s">
        <v>8439</v>
      </c>
      <c r="UBW50" s="19" t="s">
        <v>8439</v>
      </c>
      <c r="UBX50" s="19" t="s">
        <v>8439</v>
      </c>
      <c r="UBY50" s="19" t="s">
        <v>8439</v>
      </c>
      <c r="UBZ50" s="19" t="s">
        <v>8439</v>
      </c>
      <c r="UCA50" s="19" t="s">
        <v>8439</v>
      </c>
      <c r="UCB50" s="19" t="s">
        <v>8439</v>
      </c>
      <c r="UCC50" s="19" t="s">
        <v>8439</v>
      </c>
      <c r="UCD50" s="19" t="s">
        <v>8439</v>
      </c>
      <c r="UCE50" s="19" t="s">
        <v>8439</v>
      </c>
      <c r="UCF50" s="19" t="s">
        <v>8439</v>
      </c>
      <c r="UCG50" s="19" t="s">
        <v>8439</v>
      </c>
      <c r="UCH50" s="19" t="s">
        <v>8439</v>
      </c>
      <c r="UCI50" s="19" t="s">
        <v>8439</v>
      </c>
      <c r="UCJ50" s="19" t="s">
        <v>8439</v>
      </c>
      <c r="UCK50" s="19" t="s">
        <v>8439</v>
      </c>
      <c r="UCL50" s="19" t="s">
        <v>8439</v>
      </c>
      <c r="UCM50" s="19" t="s">
        <v>8439</v>
      </c>
      <c r="UCN50" s="19" t="s">
        <v>8439</v>
      </c>
      <c r="UCO50" s="19" t="s">
        <v>8439</v>
      </c>
      <c r="UCP50" s="19" t="s">
        <v>8439</v>
      </c>
      <c r="UCQ50" s="19" t="s">
        <v>8439</v>
      </c>
      <c r="UCR50" s="19" t="s">
        <v>8439</v>
      </c>
      <c r="UCS50" s="19" t="s">
        <v>8439</v>
      </c>
      <c r="UCT50" s="19" t="s">
        <v>8439</v>
      </c>
      <c r="UCU50" s="19" t="s">
        <v>8439</v>
      </c>
      <c r="UCV50" s="19" t="s">
        <v>8439</v>
      </c>
      <c r="UCW50" s="19" t="s">
        <v>8439</v>
      </c>
      <c r="UCX50" s="19" t="s">
        <v>8439</v>
      </c>
      <c r="UCY50" s="19" t="s">
        <v>8439</v>
      </c>
      <c r="UCZ50" s="19" t="s">
        <v>8439</v>
      </c>
      <c r="UDA50" s="19" t="s">
        <v>8439</v>
      </c>
      <c r="UDB50" s="19" t="s">
        <v>8439</v>
      </c>
      <c r="UDC50" s="19" t="s">
        <v>8439</v>
      </c>
      <c r="UDD50" s="19" t="s">
        <v>8439</v>
      </c>
      <c r="UDE50" s="19" t="s">
        <v>8439</v>
      </c>
      <c r="UDF50" s="19" t="s">
        <v>8439</v>
      </c>
      <c r="UDG50" s="19" t="s">
        <v>8439</v>
      </c>
      <c r="UDH50" s="19" t="s">
        <v>8439</v>
      </c>
      <c r="UDI50" s="19" t="s">
        <v>8439</v>
      </c>
      <c r="UDJ50" s="19" t="s">
        <v>8439</v>
      </c>
      <c r="UDK50" s="19" t="s">
        <v>8439</v>
      </c>
      <c r="UDL50" s="19" t="s">
        <v>8439</v>
      </c>
      <c r="UDM50" s="19" t="s">
        <v>8439</v>
      </c>
      <c r="UDN50" s="19" t="s">
        <v>8439</v>
      </c>
      <c r="UDO50" s="19" t="s">
        <v>8439</v>
      </c>
      <c r="UDP50" s="19" t="s">
        <v>8439</v>
      </c>
      <c r="UDQ50" s="19" t="s">
        <v>8439</v>
      </c>
      <c r="UDR50" s="19" t="s">
        <v>8439</v>
      </c>
      <c r="UDS50" s="19" t="s">
        <v>8439</v>
      </c>
      <c r="UDT50" s="19" t="s">
        <v>8439</v>
      </c>
      <c r="UDU50" s="19" t="s">
        <v>8439</v>
      </c>
      <c r="UDV50" s="19" t="s">
        <v>8439</v>
      </c>
      <c r="UDW50" s="19" t="s">
        <v>8439</v>
      </c>
      <c r="UDX50" s="19" t="s">
        <v>8439</v>
      </c>
      <c r="UDY50" s="19" t="s">
        <v>8439</v>
      </c>
      <c r="UDZ50" s="19" t="s">
        <v>8439</v>
      </c>
      <c r="UEA50" s="19" t="s">
        <v>8439</v>
      </c>
      <c r="UEB50" s="19" t="s">
        <v>8439</v>
      </c>
      <c r="UEC50" s="19" t="s">
        <v>8439</v>
      </c>
      <c r="UED50" s="19" t="s">
        <v>8439</v>
      </c>
      <c r="UEE50" s="19" t="s">
        <v>8439</v>
      </c>
      <c r="UEF50" s="19" t="s">
        <v>8439</v>
      </c>
      <c r="UEG50" s="19" t="s">
        <v>8439</v>
      </c>
      <c r="UEH50" s="19" t="s">
        <v>8439</v>
      </c>
      <c r="UEI50" s="19" t="s">
        <v>8439</v>
      </c>
      <c r="UEJ50" s="19" t="s">
        <v>8439</v>
      </c>
      <c r="UEK50" s="19" t="s">
        <v>8439</v>
      </c>
      <c r="UEL50" s="19" t="s">
        <v>8439</v>
      </c>
      <c r="UEM50" s="19" t="s">
        <v>8439</v>
      </c>
      <c r="UEN50" s="19" t="s">
        <v>8439</v>
      </c>
      <c r="UEO50" s="19" t="s">
        <v>8439</v>
      </c>
      <c r="UEP50" s="19" t="s">
        <v>8439</v>
      </c>
      <c r="UEQ50" s="19" t="s">
        <v>8439</v>
      </c>
      <c r="UER50" s="19" t="s">
        <v>8439</v>
      </c>
      <c r="UES50" s="19" t="s">
        <v>8439</v>
      </c>
      <c r="UET50" s="19" t="s">
        <v>8439</v>
      </c>
      <c r="UEU50" s="19" t="s">
        <v>8439</v>
      </c>
      <c r="UEV50" s="19" t="s">
        <v>8439</v>
      </c>
      <c r="UEW50" s="19" t="s">
        <v>8439</v>
      </c>
      <c r="UEX50" s="19" t="s">
        <v>8439</v>
      </c>
      <c r="UEY50" s="19" t="s">
        <v>8439</v>
      </c>
      <c r="UEZ50" s="19" t="s">
        <v>8439</v>
      </c>
      <c r="UFA50" s="19" t="s">
        <v>8439</v>
      </c>
      <c r="UFB50" s="19" t="s">
        <v>8439</v>
      </c>
      <c r="UFC50" s="19" t="s">
        <v>8439</v>
      </c>
      <c r="UFD50" s="19" t="s">
        <v>8439</v>
      </c>
      <c r="UFE50" s="19" t="s">
        <v>8439</v>
      </c>
      <c r="UFF50" s="19" t="s">
        <v>8439</v>
      </c>
      <c r="UFG50" s="19" t="s">
        <v>8439</v>
      </c>
      <c r="UFH50" s="19" t="s">
        <v>8439</v>
      </c>
      <c r="UFI50" s="19" t="s">
        <v>8439</v>
      </c>
      <c r="UFJ50" s="19" t="s">
        <v>8439</v>
      </c>
      <c r="UFK50" s="19" t="s">
        <v>8439</v>
      </c>
      <c r="UFL50" s="19" t="s">
        <v>8439</v>
      </c>
      <c r="UFM50" s="19" t="s">
        <v>8439</v>
      </c>
      <c r="UFN50" s="19" t="s">
        <v>8439</v>
      </c>
      <c r="UFO50" s="19" t="s">
        <v>8439</v>
      </c>
      <c r="UFP50" s="19" t="s">
        <v>8439</v>
      </c>
      <c r="UFQ50" s="19" t="s">
        <v>8439</v>
      </c>
      <c r="UFR50" s="19" t="s">
        <v>8439</v>
      </c>
      <c r="UFS50" s="19" t="s">
        <v>8439</v>
      </c>
      <c r="UFT50" s="19" t="s">
        <v>8439</v>
      </c>
      <c r="UFU50" s="19" t="s">
        <v>8439</v>
      </c>
      <c r="UFV50" s="19" t="s">
        <v>8439</v>
      </c>
      <c r="UFW50" s="19" t="s">
        <v>8439</v>
      </c>
      <c r="UFX50" s="19" t="s">
        <v>8439</v>
      </c>
      <c r="UFY50" s="19" t="s">
        <v>8439</v>
      </c>
      <c r="UFZ50" s="19" t="s">
        <v>8439</v>
      </c>
      <c r="UGA50" s="19" t="s">
        <v>8439</v>
      </c>
      <c r="UGB50" s="19" t="s">
        <v>8439</v>
      </c>
      <c r="UGC50" s="19" t="s">
        <v>8439</v>
      </c>
      <c r="UGD50" s="19" t="s">
        <v>8439</v>
      </c>
      <c r="UGE50" s="19" t="s">
        <v>8439</v>
      </c>
      <c r="UGF50" s="19" t="s">
        <v>8439</v>
      </c>
      <c r="UGG50" s="19" t="s">
        <v>8439</v>
      </c>
      <c r="UGH50" s="19" t="s">
        <v>8439</v>
      </c>
      <c r="UGI50" s="19" t="s">
        <v>8439</v>
      </c>
      <c r="UGJ50" s="19" t="s">
        <v>8439</v>
      </c>
      <c r="UGK50" s="19" t="s">
        <v>8439</v>
      </c>
      <c r="UGL50" s="19" t="s">
        <v>8439</v>
      </c>
      <c r="UGM50" s="19" t="s">
        <v>8439</v>
      </c>
      <c r="UGN50" s="19" t="s">
        <v>8439</v>
      </c>
      <c r="UGO50" s="19" t="s">
        <v>8439</v>
      </c>
      <c r="UGP50" s="19" t="s">
        <v>8439</v>
      </c>
      <c r="UGQ50" s="19" t="s">
        <v>8439</v>
      </c>
      <c r="UGR50" s="19" t="s">
        <v>8439</v>
      </c>
      <c r="UGS50" s="19" t="s">
        <v>8439</v>
      </c>
      <c r="UGT50" s="19" t="s">
        <v>8439</v>
      </c>
      <c r="UGU50" s="19" t="s">
        <v>8439</v>
      </c>
      <c r="UGV50" s="19" t="s">
        <v>8439</v>
      </c>
      <c r="UGW50" s="19" t="s">
        <v>8439</v>
      </c>
      <c r="UGX50" s="19" t="s">
        <v>8439</v>
      </c>
      <c r="UGY50" s="19" t="s">
        <v>8439</v>
      </c>
      <c r="UGZ50" s="19" t="s">
        <v>8439</v>
      </c>
      <c r="UHA50" s="19" t="s">
        <v>8439</v>
      </c>
      <c r="UHB50" s="19" t="s">
        <v>8439</v>
      </c>
      <c r="UHC50" s="19" t="s">
        <v>8439</v>
      </c>
      <c r="UHD50" s="19" t="s">
        <v>8439</v>
      </c>
      <c r="UHE50" s="19" t="s">
        <v>8439</v>
      </c>
      <c r="UHF50" s="19" t="s">
        <v>8439</v>
      </c>
      <c r="UHG50" s="19" t="s">
        <v>8439</v>
      </c>
      <c r="UHH50" s="19" t="s">
        <v>8439</v>
      </c>
      <c r="UHI50" s="19" t="s">
        <v>8439</v>
      </c>
      <c r="UHJ50" s="19" t="s">
        <v>8439</v>
      </c>
      <c r="UHK50" s="19" t="s">
        <v>8439</v>
      </c>
      <c r="UHL50" s="19" t="s">
        <v>8439</v>
      </c>
      <c r="UHM50" s="19" t="s">
        <v>8439</v>
      </c>
      <c r="UHN50" s="19" t="s">
        <v>8439</v>
      </c>
      <c r="UHO50" s="19" t="s">
        <v>8439</v>
      </c>
      <c r="UHP50" s="19" t="s">
        <v>8439</v>
      </c>
      <c r="UHQ50" s="19" t="s">
        <v>8439</v>
      </c>
      <c r="UHR50" s="19" t="s">
        <v>8439</v>
      </c>
      <c r="UHS50" s="19" t="s">
        <v>8439</v>
      </c>
      <c r="UHT50" s="19" t="s">
        <v>8439</v>
      </c>
      <c r="UHU50" s="19" t="s">
        <v>8439</v>
      </c>
      <c r="UHV50" s="19" t="s">
        <v>8439</v>
      </c>
      <c r="UHW50" s="19" t="s">
        <v>8439</v>
      </c>
      <c r="UHX50" s="19" t="s">
        <v>8439</v>
      </c>
      <c r="UHY50" s="19" t="s">
        <v>8439</v>
      </c>
      <c r="UHZ50" s="19" t="s">
        <v>8439</v>
      </c>
      <c r="UIA50" s="19" t="s">
        <v>8439</v>
      </c>
      <c r="UIB50" s="19" t="s">
        <v>8439</v>
      </c>
      <c r="UIC50" s="19" t="s">
        <v>8439</v>
      </c>
      <c r="UID50" s="19" t="s">
        <v>8439</v>
      </c>
      <c r="UIE50" s="19" t="s">
        <v>8439</v>
      </c>
      <c r="UIF50" s="19" t="s">
        <v>8439</v>
      </c>
      <c r="UIG50" s="19" t="s">
        <v>8439</v>
      </c>
      <c r="UIH50" s="19" t="s">
        <v>8439</v>
      </c>
      <c r="UII50" s="19" t="s">
        <v>8439</v>
      </c>
      <c r="UIJ50" s="19" t="s">
        <v>8439</v>
      </c>
      <c r="UIK50" s="19" t="s">
        <v>8439</v>
      </c>
      <c r="UIL50" s="19" t="s">
        <v>8439</v>
      </c>
      <c r="UIM50" s="19" t="s">
        <v>8439</v>
      </c>
      <c r="UIN50" s="19" t="s">
        <v>8439</v>
      </c>
      <c r="UIO50" s="19" t="s">
        <v>8439</v>
      </c>
      <c r="UIP50" s="19" t="s">
        <v>8439</v>
      </c>
      <c r="UIQ50" s="19" t="s">
        <v>8439</v>
      </c>
      <c r="UIR50" s="19" t="s">
        <v>8439</v>
      </c>
      <c r="UIS50" s="19" t="s">
        <v>8439</v>
      </c>
      <c r="UIT50" s="19" t="s">
        <v>8439</v>
      </c>
      <c r="UIU50" s="19" t="s">
        <v>8439</v>
      </c>
      <c r="UIV50" s="19" t="s">
        <v>8439</v>
      </c>
      <c r="UIW50" s="19" t="s">
        <v>8439</v>
      </c>
      <c r="UIX50" s="19" t="s">
        <v>8439</v>
      </c>
      <c r="UIY50" s="19" t="s">
        <v>8439</v>
      </c>
      <c r="UIZ50" s="19" t="s">
        <v>8439</v>
      </c>
      <c r="UJA50" s="19" t="s">
        <v>8439</v>
      </c>
      <c r="UJB50" s="19" t="s">
        <v>8439</v>
      </c>
      <c r="UJC50" s="19" t="s">
        <v>8439</v>
      </c>
      <c r="UJD50" s="19" t="s">
        <v>8439</v>
      </c>
      <c r="UJE50" s="19" t="s">
        <v>8439</v>
      </c>
      <c r="UJF50" s="19" t="s">
        <v>8439</v>
      </c>
      <c r="UJG50" s="19" t="s">
        <v>8439</v>
      </c>
      <c r="UJH50" s="19" t="s">
        <v>8439</v>
      </c>
      <c r="UJI50" s="19" t="s">
        <v>8439</v>
      </c>
      <c r="UJJ50" s="19" t="s">
        <v>8439</v>
      </c>
      <c r="UJK50" s="19" t="s">
        <v>8439</v>
      </c>
      <c r="UJL50" s="19" t="s">
        <v>8439</v>
      </c>
      <c r="UJM50" s="19" t="s">
        <v>8439</v>
      </c>
      <c r="UJN50" s="19" t="s">
        <v>8439</v>
      </c>
      <c r="UJO50" s="19" t="s">
        <v>8439</v>
      </c>
      <c r="UJP50" s="19" t="s">
        <v>8439</v>
      </c>
      <c r="UJQ50" s="19" t="s">
        <v>8439</v>
      </c>
      <c r="UJR50" s="19" t="s">
        <v>8439</v>
      </c>
      <c r="UJS50" s="19" t="s">
        <v>8439</v>
      </c>
      <c r="UJT50" s="19" t="s">
        <v>8439</v>
      </c>
      <c r="UJU50" s="19" t="s">
        <v>8439</v>
      </c>
      <c r="UJV50" s="19" t="s">
        <v>8439</v>
      </c>
      <c r="UJW50" s="19" t="s">
        <v>8439</v>
      </c>
      <c r="UJX50" s="19" t="s">
        <v>8439</v>
      </c>
      <c r="UJY50" s="19" t="s">
        <v>8439</v>
      </c>
      <c r="UJZ50" s="19" t="s">
        <v>8439</v>
      </c>
      <c r="UKA50" s="19" t="s">
        <v>8439</v>
      </c>
      <c r="UKB50" s="19" t="s">
        <v>8439</v>
      </c>
      <c r="UKC50" s="19" t="s">
        <v>8439</v>
      </c>
      <c r="UKD50" s="19" t="s">
        <v>8439</v>
      </c>
      <c r="UKE50" s="19" t="s">
        <v>8439</v>
      </c>
      <c r="UKF50" s="19" t="s">
        <v>8439</v>
      </c>
      <c r="UKG50" s="19" t="s">
        <v>8439</v>
      </c>
      <c r="UKH50" s="19" t="s">
        <v>8439</v>
      </c>
      <c r="UKI50" s="19" t="s">
        <v>8439</v>
      </c>
      <c r="UKJ50" s="19" t="s">
        <v>8439</v>
      </c>
      <c r="UKK50" s="19" t="s">
        <v>8439</v>
      </c>
      <c r="UKL50" s="19" t="s">
        <v>8439</v>
      </c>
      <c r="UKM50" s="19" t="s">
        <v>8439</v>
      </c>
      <c r="UKN50" s="19" t="s">
        <v>8439</v>
      </c>
      <c r="UKO50" s="19" t="s">
        <v>8439</v>
      </c>
      <c r="UKP50" s="19" t="s">
        <v>8439</v>
      </c>
      <c r="UKQ50" s="19" t="s">
        <v>8439</v>
      </c>
      <c r="UKR50" s="19" t="s">
        <v>8439</v>
      </c>
      <c r="UKS50" s="19" t="s">
        <v>8439</v>
      </c>
      <c r="UKT50" s="19" t="s">
        <v>8439</v>
      </c>
      <c r="UKU50" s="19" t="s">
        <v>8439</v>
      </c>
      <c r="UKV50" s="19" t="s">
        <v>8439</v>
      </c>
      <c r="UKW50" s="19" t="s">
        <v>8439</v>
      </c>
      <c r="UKX50" s="19" t="s">
        <v>8439</v>
      </c>
      <c r="UKY50" s="19" t="s">
        <v>8439</v>
      </c>
      <c r="UKZ50" s="19" t="s">
        <v>8439</v>
      </c>
      <c r="ULA50" s="19" t="s">
        <v>8439</v>
      </c>
      <c r="ULB50" s="19" t="s">
        <v>8439</v>
      </c>
      <c r="ULC50" s="19" t="s">
        <v>8439</v>
      </c>
      <c r="ULD50" s="19" t="s">
        <v>8439</v>
      </c>
      <c r="ULE50" s="19" t="s">
        <v>8439</v>
      </c>
      <c r="ULF50" s="19" t="s">
        <v>8439</v>
      </c>
      <c r="ULG50" s="19" t="s">
        <v>8439</v>
      </c>
      <c r="ULH50" s="19" t="s">
        <v>8439</v>
      </c>
      <c r="ULI50" s="19" t="s">
        <v>8439</v>
      </c>
      <c r="ULJ50" s="19" t="s">
        <v>8439</v>
      </c>
      <c r="ULK50" s="19" t="s">
        <v>8439</v>
      </c>
      <c r="ULL50" s="19" t="s">
        <v>8439</v>
      </c>
      <c r="ULM50" s="19" t="s">
        <v>8439</v>
      </c>
      <c r="ULN50" s="19" t="s">
        <v>8439</v>
      </c>
      <c r="ULO50" s="19" t="s">
        <v>8439</v>
      </c>
      <c r="ULP50" s="19" t="s">
        <v>8439</v>
      </c>
      <c r="ULQ50" s="19" t="s">
        <v>8439</v>
      </c>
      <c r="ULR50" s="19" t="s">
        <v>8439</v>
      </c>
      <c r="ULS50" s="19" t="s">
        <v>8439</v>
      </c>
      <c r="ULT50" s="19" t="s">
        <v>8439</v>
      </c>
      <c r="ULU50" s="19" t="s">
        <v>8439</v>
      </c>
      <c r="ULV50" s="19" t="s">
        <v>8439</v>
      </c>
      <c r="ULW50" s="19" t="s">
        <v>8439</v>
      </c>
      <c r="ULX50" s="19" t="s">
        <v>8439</v>
      </c>
      <c r="ULY50" s="19" t="s">
        <v>8439</v>
      </c>
      <c r="ULZ50" s="19" t="s">
        <v>8439</v>
      </c>
      <c r="UMA50" s="19" t="s">
        <v>8439</v>
      </c>
      <c r="UMB50" s="19" t="s">
        <v>8439</v>
      </c>
      <c r="UMC50" s="19" t="s">
        <v>8439</v>
      </c>
      <c r="UMD50" s="19" t="s">
        <v>8439</v>
      </c>
      <c r="UME50" s="19" t="s">
        <v>8439</v>
      </c>
      <c r="UMF50" s="19" t="s">
        <v>8439</v>
      </c>
      <c r="UMG50" s="19" t="s">
        <v>8439</v>
      </c>
      <c r="UMH50" s="19" t="s">
        <v>8439</v>
      </c>
      <c r="UMI50" s="19" t="s">
        <v>8439</v>
      </c>
      <c r="UMJ50" s="19" t="s">
        <v>8439</v>
      </c>
      <c r="UMK50" s="19" t="s">
        <v>8439</v>
      </c>
      <c r="UML50" s="19" t="s">
        <v>8439</v>
      </c>
      <c r="UMM50" s="19" t="s">
        <v>8439</v>
      </c>
      <c r="UMN50" s="19" t="s">
        <v>8439</v>
      </c>
      <c r="UMO50" s="19" t="s">
        <v>8439</v>
      </c>
      <c r="UMP50" s="19" t="s">
        <v>8439</v>
      </c>
      <c r="UMQ50" s="19" t="s">
        <v>8439</v>
      </c>
      <c r="UMR50" s="19" t="s">
        <v>8439</v>
      </c>
      <c r="UMS50" s="19" t="s">
        <v>8439</v>
      </c>
      <c r="UMT50" s="19" t="s">
        <v>8439</v>
      </c>
      <c r="UMU50" s="19" t="s">
        <v>8439</v>
      </c>
      <c r="UMV50" s="19" t="s">
        <v>8439</v>
      </c>
      <c r="UMW50" s="19" t="s">
        <v>8439</v>
      </c>
      <c r="UMX50" s="19" t="s">
        <v>8439</v>
      </c>
      <c r="UMY50" s="19" t="s">
        <v>8439</v>
      </c>
      <c r="UMZ50" s="19" t="s">
        <v>8439</v>
      </c>
      <c r="UNA50" s="19" t="s">
        <v>8439</v>
      </c>
      <c r="UNB50" s="19" t="s">
        <v>8439</v>
      </c>
      <c r="UNC50" s="19" t="s">
        <v>8439</v>
      </c>
      <c r="UND50" s="19" t="s">
        <v>8439</v>
      </c>
      <c r="UNE50" s="19" t="s">
        <v>8439</v>
      </c>
      <c r="UNF50" s="19" t="s">
        <v>8439</v>
      </c>
      <c r="UNG50" s="19" t="s">
        <v>8439</v>
      </c>
      <c r="UNH50" s="19" t="s">
        <v>8439</v>
      </c>
      <c r="UNI50" s="19" t="s">
        <v>8439</v>
      </c>
      <c r="UNJ50" s="19" t="s">
        <v>8439</v>
      </c>
      <c r="UNK50" s="19" t="s">
        <v>8439</v>
      </c>
      <c r="UNL50" s="19" t="s">
        <v>8439</v>
      </c>
      <c r="UNM50" s="19" t="s">
        <v>8439</v>
      </c>
      <c r="UNN50" s="19" t="s">
        <v>8439</v>
      </c>
      <c r="UNO50" s="19" t="s">
        <v>8439</v>
      </c>
      <c r="UNP50" s="19" t="s">
        <v>8439</v>
      </c>
      <c r="UNQ50" s="19" t="s">
        <v>8439</v>
      </c>
      <c r="UNR50" s="19" t="s">
        <v>8439</v>
      </c>
      <c r="UNS50" s="19" t="s">
        <v>8439</v>
      </c>
      <c r="UNT50" s="19" t="s">
        <v>8439</v>
      </c>
      <c r="UNU50" s="19" t="s">
        <v>8439</v>
      </c>
      <c r="UNV50" s="19" t="s">
        <v>8439</v>
      </c>
      <c r="UNW50" s="19" t="s">
        <v>8439</v>
      </c>
      <c r="UNX50" s="19" t="s">
        <v>8439</v>
      </c>
      <c r="UNY50" s="19" t="s">
        <v>8439</v>
      </c>
      <c r="UNZ50" s="19" t="s">
        <v>8439</v>
      </c>
      <c r="UOA50" s="19" t="s">
        <v>8439</v>
      </c>
      <c r="UOB50" s="19" t="s">
        <v>8439</v>
      </c>
      <c r="UOC50" s="19" t="s">
        <v>8439</v>
      </c>
      <c r="UOD50" s="19" t="s">
        <v>8439</v>
      </c>
      <c r="UOE50" s="19" t="s">
        <v>8439</v>
      </c>
      <c r="UOF50" s="19" t="s">
        <v>8439</v>
      </c>
      <c r="UOG50" s="19" t="s">
        <v>8439</v>
      </c>
      <c r="UOH50" s="19" t="s">
        <v>8439</v>
      </c>
      <c r="UOI50" s="19" t="s">
        <v>8439</v>
      </c>
      <c r="UOJ50" s="19" t="s">
        <v>8439</v>
      </c>
      <c r="UOK50" s="19" t="s">
        <v>8439</v>
      </c>
      <c r="UOL50" s="19" t="s">
        <v>8439</v>
      </c>
      <c r="UOM50" s="19" t="s">
        <v>8439</v>
      </c>
      <c r="UON50" s="19" t="s">
        <v>8439</v>
      </c>
      <c r="UOO50" s="19" t="s">
        <v>8439</v>
      </c>
      <c r="UOP50" s="19" t="s">
        <v>8439</v>
      </c>
      <c r="UOQ50" s="19" t="s">
        <v>8439</v>
      </c>
      <c r="UOR50" s="19" t="s">
        <v>8439</v>
      </c>
      <c r="UOS50" s="19" t="s">
        <v>8439</v>
      </c>
      <c r="UOT50" s="19" t="s">
        <v>8439</v>
      </c>
      <c r="UOU50" s="19" t="s">
        <v>8439</v>
      </c>
      <c r="UOV50" s="19" t="s">
        <v>8439</v>
      </c>
      <c r="UOW50" s="19" t="s">
        <v>8439</v>
      </c>
      <c r="UOX50" s="19" t="s">
        <v>8439</v>
      </c>
      <c r="UOY50" s="19" t="s">
        <v>8439</v>
      </c>
      <c r="UOZ50" s="19" t="s">
        <v>8439</v>
      </c>
      <c r="UPA50" s="19" t="s">
        <v>8439</v>
      </c>
      <c r="UPB50" s="19" t="s">
        <v>8439</v>
      </c>
      <c r="UPC50" s="19" t="s">
        <v>8439</v>
      </c>
      <c r="UPD50" s="19" t="s">
        <v>8439</v>
      </c>
      <c r="UPE50" s="19" t="s">
        <v>8439</v>
      </c>
      <c r="UPF50" s="19" t="s">
        <v>8439</v>
      </c>
      <c r="UPG50" s="19" t="s">
        <v>8439</v>
      </c>
      <c r="UPH50" s="19" t="s">
        <v>8439</v>
      </c>
      <c r="UPI50" s="19" t="s">
        <v>8439</v>
      </c>
      <c r="UPJ50" s="19" t="s">
        <v>8439</v>
      </c>
      <c r="UPK50" s="19" t="s">
        <v>8439</v>
      </c>
      <c r="UPL50" s="19" t="s">
        <v>8439</v>
      </c>
      <c r="UPM50" s="19" t="s">
        <v>8439</v>
      </c>
      <c r="UPN50" s="19" t="s">
        <v>8439</v>
      </c>
      <c r="UPO50" s="19" t="s">
        <v>8439</v>
      </c>
      <c r="UPP50" s="19" t="s">
        <v>8439</v>
      </c>
      <c r="UPQ50" s="19" t="s">
        <v>8439</v>
      </c>
      <c r="UPR50" s="19" t="s">
        <v>8439</v>
      </c>
      <c r="UPS50" s="19" t="s">
        <v>8439</v>
      </c>
      <c r="UPT50" s="19" t="s">
        <v>8439</v>
      </c>
      <c r="UPU50" s="19" t="s">
        <v>8439</v>
      </c>
      <c r="UPV50" s="19" t="s">
        <v>8439</v>
      </c>
      <c r="UPW50" s="19" t="s">
        <v>8439</v>
      </c>
      <c r="UPX50" s="19" t="s">
        <v>8439</v>
      </c>
      <c r="UPY50" s="19" t="s">
        <v>8439</v>
      </c>
      <c r="UPZ50" s="19" t="s">
        <v>8439</v>
      </c>
      <c r="UQA50" s="19" t="s">
        <v>8439</v>
      </c>
      <c r="UQB50" s="19" t="s">
        <v>8439</v>
      </c>
      <c r="UQC50" s="19" t="s">
        <v>8439</v>
      </c>
      <c r="UQD50" s="19" t="s">
        <v>8439</v>
      </c>
      <c r="UQE50" s="19" t="s">
        <v>8439</v>
      </c>
      <c r="UQF50" s="19" t="s">
        <v>8439</v>
      </c>
      <c r="UQG50" s="19" t="s">
        <v>8439</v>
      </c>
      <c r="UQH50" s="19" t="s">
        <v>8439</v>
      </c>
      <c r="UQI50" s="19" t="s">
        <v>8439</v>
      </c>
      <c r="UQJ50" s="19" t="s">
        <v>8439</v>
      </c>
      <c r="UQK50" s="19" t="s">
        <v>8439</v>
      </c>
      <c r="UQL50" s="19" t="s">
        <v>8439</v>
      </c>
      <c r="UQM50" s="19" t="s">
        <v>8439</v>
      </c>
      <c r="UQN50" s="19" t="s">
        <v>8439</v>
      </c>
      <c r="UQO50" s="19" t="s">
        <v>8439</v>
      </c>
      <c r="UQP50" s="19" t="s">
        <v>8439</v>
      </c>
      <c r="UQQ50" s="19" t="s">
        <v>8439</v>
      </c>
      <c r="UQR50" s="19" t="s">
        <v>8439</v>
      </c>
      <c r="UQS50" s="19" t="s">
        <v>8439</v>
      </c>
      <c r="UQT50" s="19" t="s">
        <v>8439</v>
      </c>
      <c r="UQU50" s="19" t="s">
        <v>8439</v>
      </c>
      <c r="UQV50" s="19" t="s">
        <v>8439</v>
      </c>
      <c r="UQW50" s="19" t="s">
        <v>8439</v>
      </c>
      <c r="UQX50" s="19" t="s">
        <v>8439</v>
      </c>
      <c r="UQY50" s="19" t="s">
        <v>8439</v>
      </c>
      <c r="UQZ50" s="19" t="s">
        <v>8439</v>
      </c>
      <c r="URA50" s="19" t="s">
        <v>8439</v>
      </c>
      <c r="URB50" s="19" t="s">
        <v>8439</v>
      </c>
      <c r="URC50" s="19" t="s">
        <v>8439</v>
      </c>
      <c r="URD50" s="19" t="s">
        <v>8439</v>
      </c>
      <c r="URE50" s="19" t="s">
        <v>8439</v>
      </c>
      <c r="URF50" s="19" t="s">
        <v>8439</v>
      </c>
      <c r="URG50" s="19" t="s">
        <v>8439</v>
      </c>
      <c r="URH50" s="19" t="s">
        <v>8439</v>
      </c>
      <c r="URI50" s="19" t="s">
        <v>8439</v>
      </c>
      <c r="URJ50" s="19" t="s">
        <v>8439</v>
      </c>
      <c r="URK50" s="19" t="s">
        <v>8439</v>
      </c>
      <c r="URL50" s="19" t="s">
        <v>8439</v>
      </c>
      <c r="URM50" s="19" t="s">
        <v>8439</v>
      </c>
      <c r="URN50" s="19" t="s">
        <v>8439</v>
      </c>
      <c r="URO50" s="19" t="s">
        <v>8439</v>
      </c>
      <c r="URP50" s="19" t="s">
        <v>8439</v>
      </c>
      <c r="URQ50" s="19" t="s">
        <v>8439</v>
      </c>
      <c r="URR50" s="19" t="s">
        <v>8439</v>
      </c>
      <c r="URS50" s="19" t="s">
        <v>8439</v>
      </c>
      <c r="URT50" s="19" t="s">
        <v>8439</v>
      </c>
      <c r="URU50" s="19" t="s">
        <v>8439</v>
      </c>
      <c r="URV50" s="19" t="s">
        <v>8439</v>
      </c>
      <c r="URW50" s="19" t="s">
        <v>8439</v>
      </c>
      <c r="URX50" s="19" t="s">
        <v>8439</v>
      </c>
      <c r="URY50" s="19" t="s">
        <v>8439</v>
      </c>
      <c r="URZ50" s="19" t="s">
        <v>8439</v>
      </c>
      <c r="USA50" s="19" t="s">
        <v>8439</v>
      </c>
      <c r="USB50" s="19" t="s">
        <v>8439</v>
      </c>
      <c r="USC50" s="19" t="s">
        <v>8439</v>
      </c>
      <c r="USD50" s="19" t="s">
        <v>8439</v>
      </c>
      <c r="USE50" s="19" t="s">
        <v>8439</v>
      </c>
      <c r="USF50" s="19" t="s">
        <v>8439</v>
      </c>
      <c r="USG50" s="19" t="s">
        <v>8439</v>
      </c>
      <c r="USH50" s="19" t="s">
        <v>8439</v>
      </c>
      <c r="USI50" s="19" t="s">
        <v>8439</v>
      </c>
      <c r="USJ50" s="19" t="s">
        <v>8439</v>
      </c>
      <c r="USK50" s="19" t="s">
        <v>8439</v>
      </c>
      <c r="USL50" s="19" t="s">
        <v>8439</v>
      </c>
      <c r="USM50" s="19" t="s">
        <v>8439</v>
      </c>
      <c r="USN50" s="19" t="s">
        <v>8439</v>
      </c>
      <c r="USO50" s="19" t="s">
        <v>8439</v>
      </c>
      <c r="USP50" s="19" t="s">
        <v>8439</v>
      </c>
      <c r="USQ50" s="19" t="s">
        <v>8439</v>
      </c>
      <c r="USR50" s="19" t="s">
        <v>8439</v>
      </c>
      <c r="USS50" s="19" t="s">
        <v>8439</v>
      </c>
      <c r="UST50" s="19" t="s">
        <v>8439</v>
      </c>
      <c r="USU50" s="19" t="s">
        <v>8439</v>
      </c>
      <c r="USV50" s="19" t="s">
        <v>8439</v>
      </c>
      <c r="USW50" s="19" t="s">
        <v>8439</v>
      </c>
      <c r="USX50" s="19" t="s">
        <v>8439</v>
      </c>
      <c r="USY50" s="19" t="s">
        <v>8439</v>
      </c>
      <c r="USZ50" s="19" t="s">
        <v>8439</v>
      </c>
      <c r="UTA50" s="19" t="s">
        <v>8439</v>
      </c>
      <c r="UTB50" s="19" t="s">
        <v>8439</v>
      </c>
      <c r="UTC50" s="19" t="s">
        <v>8439</v>
      </c>
      <c r="UTD50" s="19" t="s">
        <v>8439</v>
      </c>
      <c r="UTE50" s="19" t="s">
        <v>8439</v>
      </c>
      <c r="UTF50" s="19" t="s">
        <v>8439</v>
      </c>
      <c r="UTG50" s="19" t="s">
        <v>8439</v>
      </c>
      <c r="UTH50" s="19" t="s">
        <v>8439</v>
      </c>
      <c r="UTI50" s="19" t="s">
        <v>8439</v>
      </c>
      <c r="UTJ50" s="19" t="s">
        <v>8439</v>
      </c>
      <c r="UTK50" s="19" t="s">
        <v>8439</v>
      </c>
      <c r="UTL50" s="19" t="s">
        <v>8439</v>
      </c>
      <c r="UTM50" s="19" t="s">
        <v>8439</v>
      </c>
      <c r="UTN50" s="19" t="s">
        <v>8439</v>
      </c>
      <c r="UTO50" s="19" t="s">
        <v>8439</v>
      </c>
      <c r="UTP50" s="19" t="s">
        <v>8439</v>
      </c>
      <c r="UTQ50" s="19" t="s">
        <v>8439</v>
      </c>
      <c r="UTR50" s="19" t="s">
        <v>8439</v>
      </c>
      <c r="UTS50" s="19" t="s">
        <v>8439</v>
      </c>
      <c r="UTT50" s="19" t="s">
        <v>8439</v>
      </c>
      <c r="UTU50" s="19" t="s">
        <v>8439</v>
      </c>
      <c r="UTV50" s="19" t="s">
        <v>8439</v>
      </c>
      <c r="UTW50" s="19" t="s">
        <v>8439</v>
      </c>
      <c r="UTX50" s="19" t="s">
        <v>8439</v>
      </c>
      <c r="UTY50" s="19" t="s">
        <v>8439</v>
      </c>
      <c r="UTZ50" s="19" t="s">
        <v>8439</v>
      </c>
      <c r="UUA50" s="19" t="s">
        <v>8439</v>
      </c>
      <c r="UUB50" s="19" t="s">
        <v>8439</v>
      </c>
      <c r="UUC50" s="19" t="s">
        <v>8439</v>
      </c>
      <c r="UUD50" s="19" t="s">
        <v>8439</v>
      </c>
      <c r="UUE50" s="19" t="s">
        <v>8439</v>
      </c>
      <c r="UUF50" s="19" t="s">
        <v>8439</v>
      </c>
      <c r="UUG50" s="19" t="s">
        <v>8439</v>
      </c>
      <c r="UUH50" s="19" t="s">
        <v>8439</v>
      </c>
      <c r="UUI50" s="19" t="s">
        <v>8439</v>
      </c>
      <c r="UUJ50" s="19" t="s">
        <v>8439</v>
      </c>
      <c r="UUK50" s="19" t="s">
        <v>8439</v>
      </c>
      <c r="UUL50" s="19" t="s">
        <v>8439</v>
      </c>
      <c r="UUM50" s="19" t="s">
        <v>8439</v>
      </c>
      <c r="UUN50" s="19" t="s">
        <v>8439</v>
      </c>
      <c r="UUO50" s="19" t="s">
        <v>8439</v>
      </c>
      <c r="UUP50" s="19" t="s">
        <v>8439</v>
      </c>
      <c r="UUQ50" s="19" t="s">
        <v>8439</v>
      </c>
      <c r="UUR50" s="19" t="s">
        <v>8439</v>
      </c>
      <c r="UUS50" s="19" t="s">
        <v>8439</v>
      </c>
      <c r="UUT50" s="19" t="s">
        <v>8439</v>
      </c>
      <c r="UUU50" s="19" t="s">
        <v>8439</v>
      </c>
      <c r="UUV50" s="19" t="s">
        <v>8439</v>
      </c>
      <c r="UUW50" s="19" t="s">
        <v>8439</v>
      </c>
      <c r="UUX50" s="19" t="s">
        <v>8439</v>
      </c>
      <c r="UUY50" s="19" t="s">
        <v>8439</v>
      </c>
      <c r="UUZ50" s="19" t="s">
        <v>8439</v>
      </c>
      <c r="UVA50" s="19" t="s">
        <v>8439</v>
      </c>
      <c r="UVB50" s="19" t="s">
        <v>8439</v>
      </c>
      <c r="UVC50" s="19" t="s">
        <v>8439</v>
      </c>
      <c r="UVD50" s="19" t="s">
        <v>8439</v>
      </c>
      <c r="UVE50" s="19" t="s">
        <v>8439</v>
      </c>
      <c r="UVF50" s="19" t="s">
        <v>8439</v>
      </c>
      <c r="UVG50" s="19" t="s">
        <v>8439</v>
      </c>
      <c r="UVH50" s="19" t="s">
        <v>8439</v>
      </c>
      <c r="UVI50" s="19" t="s">
        <v>8439</v>
      </c>
      <c r="UVJ50" s="19" t="s">
        <v>8439</v>
      </c>
      <c r="UVK50" s="19" t="s">
        <v>8439</v>
      </c>
      <c r="UVL50" s="19" t="s">
        <v>8439</v>
      </c>
      <c r="UVM50" s="19" t="s">
        <v>8439</v>
      </c>
      <c r="UVN50" s="19" t="s">
        <v>8439</v>
      </c>
      <c r="UVO50" s="19" t="s">
        <v>8439</v>
      </c>
      <c r="UVP50" s="19" t="s">
        <v>8439</v>
      </c>
      <c r="UVQ50" s="19" t="s">
        <v>8439</v>
      </c>
      <c r="UVR50" s="19" t="s">
        <v>8439</v>
      </c>
      <c r="UVS50" s="19" t="s">
        <v>8439</v>
      </c>
      <c r="UVT50" s="19" t="s">
        <v>8439</v>
      </c>
      <c r="UVU50" s="19" t="s">
        <v>8439</v>
      </c>
      <c r="UVV50" s="19" t="s">
        <v>8439</v>
      </c>
      <c r="UVW50" s="19" t="s">
        <v>8439</v>
      </c>
      <c r="UVX50" s="19" t="s">
        <v>8439</v>
      </c>
      <c r="UVY50" s="19" t="s">
        <v>8439</v>
      </c>
      <c r="UVZ50" s="19" t="s">
        <v>8439</v>
      </c>
      <c r="UWA50" s="19" t="s">
        <v>8439</v>
      </c>
      <c r="UWB50" s="19" t="s">
        <v>8439</v>
      </c>
      <c r="UWC50" s="19" t="s">
        <v>8439</v>
      </c>
      <c r="UWD50" s="19" t="s">
        <v>8439</v>
      </c>
      <c r="UWE50" s="19" t="s">
        <v>8439</v>
      </c>
      <c r="UWF50" s="19" t="s">
        <v>8439</v>
      </c>
      <c r="UWG50" s="19" t="s">
        <v>8439</v>
      </c>
      <c r="UWH50" s="19" t="s">
        <v>8439</v>
      </c>
      <c r="UWI50" s="19" t="s">
        <v>8439</v>
      </c>
      <c r="UWJ50" s="19" t="s">
        <v>8439</v>
      </c>
      <c r="UWK50" s="19" t="s">
        <v>8439</v>
      </c>
      <c r="UWL50" s="19" t="s">
        <v>8439</v>
      </c>
      <c r="UWM50" s="19" t="s">
        <v>8439</v>
      </c>
      <c r="UWN50" s="19" t="s">
        <v>8439</v>
      </c>
      <c r="UWO50" s="19" t="s">
        <v>8439</v>
      </c>
      <c r="UWP50" s="19" t="s">
        <v>8439</v>
      </c>
      <c r="UWQ50" s="19" t="s">
        <v>8439</v>
      </c>
      <c r="UWR50" s="19" t="s">
        <v>8439</v>
      </c>
      <c r="UWS50" s="19" t="s">
        <v>8439</v>
      </c>
      <c r="UWT50" s="19" t="s">
        <v>8439</v>
      </c>
      <c r="UWU50" s="19" t="s">
        <v>8439</v>
      </c>
      <c r="UWV50" s="19" t="s">
        <v>8439</v>
      </c>
      <c r="UWW50" s="19" t="s">
        <v>8439</v>
      </c>
      <c r="UWX50" s="19" t="s">
        <v>8439</v>
      </c>
      <c r="UWY50" s="19" t="s">
        <v>8439</v>
      </c>
      <c r="UWZ50" s="19" t="s">
        <v>8439</v>
      </c>
      <c r="UXA50" s="19" t="s">
        <v>8439</v>
      </c>
      <c r="UXB50" s="19" t="s">
        <v>8439</v>
      </c>
      <c r="UXC50" s="19" t="s">
        <v>8439</v>
      </c>
      <c r="UXD50" s="19" t="s">
        <v>8439</v>
      </c>
      <c r="UXE50" s="19" t="s">
        <v>8439</v>
      </c>
      <c r="UXF50" s="19" t="s">
        <v>8439</v>
      </c>
      <c r="UXG50" s="19" t="s">
        <v>8439</v>
      </c>
      <c r="UXH50" s="19" t="s">
        <v>8439</v>
      </c>
      <c r="UXI50" s="19" t="s">
        <v>8439</v>
      </c>
      <c r="UXJ50" s="19" t="s">
        <v>8439</v>
      </c>
      <c r="UXK50" s="19" t="s">
        <v>8439</v>
      </c>
      <c r="UXL50" s="19" t="s">
        <v>8439</v>
      </c>
      <c r="UXM50" s="19" t="s">
        <v>8439</v>
      </c>
      <c r="UXN50" s="19" t="s">
        <v>8439</v>
      </c>
      <c r="UXO50" s="19" t="s">
        <v>8439</v>
      </c>
      <c r="UXP50" s="19" t="s">
        <v>8439</v>
      </c>
      <c r="UXQ50" s="19" t="s">
        <v>8439</v>
      </c>
      <c r="UXR50" s="19" t="s">
        <v>8439</v>
      </c>
      <c r="UXS50" s="19" t="s">
        <v>8439</v>
      </c>
      <c r="UXT50" s="19" t="s">
        <v>8439</v>
      </c>
      <c r="UXU50" s="19" t="s">
        <v>8439</v>
      </c>
      <c r="UXV50" s="19" t="s">
        <v>8439</v>
      </c>
      <c r="UXW50" s="19" t="s">
        <v>8439</v>
      </c>
      <c r="UXX50" s="19" t="s">
        <v>8439</v>
      </c>
      <c r="UXY50" s="19" t="s">
        <v>8439</v>
      </c>
      <c r="UXZ50" s="19" t="s">
        <v>8439</v>
      </c>
      <c r="UYA50" s="19" t="s">
        <v>8439</v>
      </c>
      <c r="UYB50" s="19" t="s">
        <v>8439</v>
      </c>
      <c r="UYC50" s="19" t="s">
        <v>8439</v>
      </c>
      <c r="UYD50" s="19" t="s">
        <v>8439</v>
      </c>
      <c r="UYE50" s="19" t="s">
        <v>8439</v>
      </c>
      <c r="UYF50" s="19" t="s">
        <v>8439</v>
      </c>
      <c r="UYG50" s="19" t="s">
        <v>8439</v>
      </c>
      <c r="UYH50" s="19" t="s">
        <v>8439</v>
      </c>
      <c r="UYI50" s="19" t="s">
        <v>8439</v>
      </c>
      <c r="UYJ50" s="19" t="s">
        <v>8439</v>
      </c>
      <c r="UYK50" s="19" t="s">
        <v>8439</v>
      </c>
      <c r="UYL50" s="19" t="s">
        <v>8439</v>
      </c>
      <c r="UYM50" s="19" t="s">
        <v>8439</v>
      </c>
      <c r="UYN50" s="19" t="s">
        <v>8439</v>
      </c>
      <c r="UYO50" s="19" t="s">
        <v>8439</v>
      </c>
      <c r="UYP50" s="19" t="s">
        <v>8439</v>
      </c>
      <c r="UYQ50" s="19" t="s">
        <v>8439</v>
      </c>
      <c r="UYR50" s="19" t="s">
        <v>8439</v>
      </c>
      <c r="UYS50" s="19" t="s">
        <v>8439</v>
      </c>
      <c r="UYT50" s="19" t="s">
        <v>8439</v>
      </c>
      <c r="UYU50" s="19" t="s">
        <v>8439</v>
      </c>
      <c r="UYV50" s="19" t="s">
        <v>8439</v>
      </c>
      <c r="UYW50" s="19" t="s">
        <v>8439</v>
      </c>
      <c r="UYX50" s="19" t="s">
        <v>8439</v>
      </c>
      <c r="UYY50" s="19" t="s">
        <v>8439</v>
      </c>
      <c r="UYZ50" s="19" t="s">
        <v>8439</v>
      </c>
      <c r="UZA50" s="19" t="s">
        <v>8439</v>
      </c>
      <c r="UZB50" s="19" t="s">
        <v>8439</v>
      </c>
      <c r="UZC50" s="19" t="s">
        <v>8439</v>
      </c>
      <c r="UZD50" s="19" t="s">
        <v>8439</v>
      </c>
      <c r="UZE50" s="19" t="s">
        <v>8439</v>
      </c>
      <c r="UZF50" s="19" t="s">
        <v>8439</v>
      </c>
      <c r="UZG50" s="19" t="s">
        <v>8439</v>
      </c>
      <c r="UZH50" s="19" t="s">
        <v>8439</v>
      </c>
      <c r="UZI50" s="19" t="s">
        <v>8439</v>
      </c>
      <c r="UZJ50" s="19" t="s">
        <v>8439</v>
      </c>
      <c r="UZK50" s="19" t="s">
        <v>8439</v>
      </c>
      <c r="UZL50" s="19" t="s">
        <v>8439</v>
      </c>
      <c r="UZM50" s="19" t="s">
        <v>8439</v>
      </c>
      <c r="UZN50" s="19" t="s">
        <v>8439</v>
      </c>
      <c r="UZO50" s="19" t="s">
        <v>8439</v>
      </c>
      <c r="UZP50" s="19" t="s">
        <v>8439</v>
      </c>
      <c r="UZQ50" s="19" t="s">
        <v>8439</v>
      </c>
      <c r="UZR50" s="19" t="s">
        <v>8439</v>
      </c>
      <c r="UZS50" s="19" t="s">
        <v>8439</v>
      </c>
      <c r="UZT50" s="19" t="s">
        <v>8439</v>
      </c>
      <c r="UZU50" s="19" t="s">
        <v>8439</v>
      </c>
      <c r="UZV50" s="19" t="s">
        <v>8439</v>
      </c>
      <c r="UZW50" s="19" t="s">
        <v>8439</v>
      </c>
      <c r="UZX50" s="19" t="s">
        <v>8439</v>
      </c>
      <c r="UZY50" s="19" t="s">
        <v>8439</v>
      </c>
      <c r="UZZ50" s="19" t="s">
        <v>8439</v>
      </c>
      <c r="VAA50" s="19" t="s">
        <v>8439</v>
      </c>
      <c r="VAB50" s="19" t="s">
        <v>8439</v>
      </c>
      <c r="VAC50" s="19" t="s">
        <v>8439</v>
      </c>
      <c r="VAD50" s="19" t="s">
        <v>8439</v>
      </c>
      <c r="VAE50" s="19" t="s">
        <v>8439</v>
      </c>
      <c r="VAF50" s="19" t="s">
        <v>8439</v>
      </c>
      <c r="VAG50" s="19" t="s">
        <v>8439</v>
      </c>
      <c r="VAH50" s="19" t="s">
        <v>8439</v>
      </c>
      <c r="VAI50" s="19" t="s">
        <v>8439</v>
      </c>
      <c r="VAJ50" s="19" t="s">
        <v>8439</v>
      </c>
      <c r="VAK50" s="19" t="s">
        <v>8439</v>
      </c>
      <c r="VAL50" s="19" t="s">
        <v>8439</v>
      </c>
      <c r="VAM50" s="19" t="s">
        <v>8439</v>
      </c>
      <c r="VAN50" s="19" t="s">
        <v>8439</v>
      </c>
      <c r="VAO50" s="19" t="s">
        <v>8439</v>
      </c>
      <c r="VAP50" s="19" t="s">
        <v>8439</v>
      </c>
      <c r="VAQ50" s="19" t="s">
        <v>8439</v>
      </c>
      <c r="VAR50" s="19" t="s">
        <v>8439</v>
      </c>
      <c r="VAS50" s="19" t="s">
        <v>8439</v>
      </c>
      <c r="VAT50" s="19" t="s">
        <v>8439</v>
      </c>
      <c r="VAU50" s="19" t="s">
        <v>8439</v>
      </c>
      <c r="VAV50" s="19" t="s">
        <v>8439</v>
      </c>
      <c r="VAW50" s="19" t="s">
        <v>8439</v>
      </c>
      <c r="VAX50" s="19" t="s">
        <v>8439</v>
      </c>
      <c r="VAY50" s="19" t="s">
        <v>8439</v>
      </c>
      <c r="VAZ50" s="19" t="s">
        <v>8439</v>
      </c>
      <c r="VBA50" s="19" t="s">
        <v>8439</v>
      </c>
      <c r="VBB50" s="19" t="s">
        <v>8439</v>
      </c>
      <c r="VBC50" s="19" t="s">
        <v>8439</v>
      </c>
      <c r="VBD50" s="19" t="s">
        <v>8439</v>
      </c>
      <c r="VBE50" s="19" t="s">
        <v>8439</v>
      </c>
      <c r="VBF50" s="19" t="s">
        <v>8439</v>
      </c>
      <c r="VBG50" s="19" t="s">
        <v>8439</v>
      </c>
      <c r="VBH50" s="19" t="s">
        <v>8439</v>
      </c>
      <c r="VBI50" s="19" t="s">
        <v>8439</v>
      </c>
      <c r="VBJ50" s="19" t="s">
        <v>8439</v>
      </c>
      <c r="VBK50" s="19" t="s">
        <v>8439</v>
      </c>
      <c r="VBL50" s="19" t="s">
        <v>8439</v>
      </c>
      <c r="VBM50" s="19" t="s">
        <v>8439</v>
      </c>
      <c r="VBN50" s="19" t="s">
        <v>8439</v>
      </c>
      <c r="VBO50" s="19" t="s">
        <v>8439</v>
      </c>
      <c r="VBP50" s="19" t="s">
        <v>8439</v>
      </c>
      <c r="VBQ50" s="19" t="s">
        <v>8439</v>
      </c>
      <c r="VBR50" s="19" t="s">
        <v>8439</v>
      </c>
      <c r="VBS50" s="19" t="s">
        <v>8439</v>
      </c>
      <c r="VBT50" s="19" t="s">
        <v>8439</v>
      </c>
      <c r="VBU50" s="19" t="s">
        <v>8439</v>
      </c>
      <c r="VBV50" s="19" t="s">
        <v>8439</v>
      </c>
      <c r="VBW50" s="19" t="s">
        <v>8439</v>
      </c>
      <c r="VBX50" s="19" t="s">
        <v>8439</v>
      </c>
      <c r="VBY50" s="19" t="s">
        <v>8439</v>
      </c>
      <c r="VBZ50" s="19" t="s">
        <v>8439</v>
      </c>
      <c r="VCA50" s="19" t="s">
        <v>8439</v>
      </c>
      <c r="VCB50" s="19" t="s">
        <v>8439</v>
      </c>
      <c r="VCC50" s="19" t="s">
        <v>8439</v>
      </c>
      <c r="VCD50" s="19" t="s">
        <v>8439</v>
      </c>
      <c r="VCE50" s="19" t="s">
        <v>8439</v>
      </c>
      <c r="VCF50" s="19" t="s">
        <v>8439</v>
      </c>
      <c r="VCG50" s="19" t="s">
        <v>8439</v>
      </c>
      <c r="VCH50" s="19" t="s">
        <v>8439</v>
      </c>
      <c r="VCI50" s="19" t="s">
        <v>8439</v>
      </c>
      <c r="VCJ50" s="19" t="s">
        <v>8439</v>
      </c>
      <c r="VCK50" s="19" t="s">
        <v>8439</v>
      </c>
      <c r="VCL50" s="19" t="s">
        <v>8439</v>
      </c>
      <c r="VCM50" s="19" t="s">
        <v>8439</v>
      </c>
      <c r="VCN50" s="19" t="s">
        <v>8439</v>
      </c>
      <c r="VCO50" s="19" t="s">
        <v>8439</v>
      </c>
      <c r="VCP50" s="19" t="s">
        <v>8439</v>
      </c>
      <c r="VCQ50" s="19" t="s">
        <v>8439</v>
      </c>
      <c r="VCR50" s="19" t="s">
        <v>8439</v>
      </c>
      <c r="VCS50" s="19" t="s">
        <v>8439</v>
      </c>
      <c r="VCT50" s="19" t="s">
        <v>8439</v>
      </c>
      <c r="VCU50" s="19" t="s">
        <v>8439</v>
      </c>
      <c r="VCV50" s="19" t="s">
        <v>8439</v>
      </c>
      <c r="VCW50" s="19" t="s">
        <v>8439</v>
      </c>
      <c r="VCX50" s="19" t="s">
        <v>8439</v>
      </c>
      <c r="VCY50" s="19" t="s">
        <v>8439</v>
      </c>
      <c r="VCZ50" s="19" t="s">
        <v>8439</v>
      </c>
      <c r="VDA50" s="19" t="s">
        <v>8439</v>
      </c>
      <c r="VDB50" s="19" t="s">
        <v>8439</v>
      </c>
      <c r="VDC50" s="19" t="s">
        <v>8439</v>
      </c>
      <c r="VDD50" s="19" t="s">
        <v>8439</v>
      </c>
      <c r="VDE50" s="19" t="s">
        <v>8439</v>
      </c>
      <c r="VDF50" s="19" t="s">
        <v>8439</v>
      </c>
      <c r="VDG50" s="19" t="s">
        <v>8439</v>
      </c>
      <c r="VDH50" s="19" t="s">
        <v>8439</v>
      </c>
      <c r="VDI50" s="19" t="s">
        <v>8439</v>
      </c>
      <c r="VDJ50" s="19" t="s">
        <v>8439</v>
      </c>
      <c r="VDK50" s="19" t="s">
        <v>8439</v>
      </c>
      <c r="VDL50" s="19" t="s">
        <v>8439</v>
      </c>
      <c r="VDM50" s="19" t="s">
        <v>8439</v>
      </c>
      <c r="VDN50" s="19" t="s">
        <v>8439</v>
      </c>
      <c r="VDO50" s="19" t="s">
        <v>8439</v>
      </c>
      <c r="VDP50" s="19" t="s">
        <v>8439</v>
      </c>
      <c r="VDQ50" s="19" t="s">
        <v>8439</v>
      </c>
      <c r="VDR50" s="19" t="s">
        <v>8439</v>
      </c>
      <c r="VDS50" s="19" t="s">
        <v>8439</v>
      </c>
      <c r="VDT50" s="19" t="s">
        <v>8439</v>
      </c>
      <c r="VDU50" s="19" t="s">
        <v>8439</v>
      </c>
      <c r="VDV50" s="19" t="s">
        <v>8439</v>
      </c>
      <c r="VDW50" s="19" t="s">
        <v>8439</v>
      </c>
      <c r="VDX50" s="19" t="s">
        <v>8439</v>
      </c>
      <c r="VDY50" s="19" t="s">
        <v>8439</v>
      </c>
      <c r="VDZ50" s="19" t="s">
        <v>8439</v>
      </c>
      <c r="VEA50" s="19" t="s">
        <v>8439</v>
      </c>
      <c r="VEB50" s="19" t="s">
        <v>8439</v>
      </c>
      <c r="VEC50" s="19" t="s">
        <v>8439</v>
      </c>
      <c r="VED50" s="19" t="s">
        <v>8439</v>
      </c>
      <c r="VEE50" s="19" t="s">
        <v>8439</v>
      </c>
      <c r="VEF50" s="19" t="s">
        <v>8439</v>
      </c>
      <c r="VEG50" s="19" t="s">
        <v>8439</v>
      </c>
      <c r="VEH50" s="19" t="s">
        <v>8439</v>
      </c>
      <c r="VEI50" s="19" t="s">
        <v>8439</v>
      </c>
      <c r="VEJ50" s="19" t="s">
        <v>8439</v>
      </c>
      <c r="VEK50" s="19" t="s">
        <v>8439</v>
      </c>
      <c r="VEL50" s="19" t="s">
        <v>8439</v>
      </c>
      <c r="VEM50" s="19" t="s">
        <v>8439</v>
      </c>
      <c r="VEN50" s="19" t="s">
        <v>8439</v>
      </c>
      <c r="VEO50" s="19" t="s">
        <v>8439</v>
      </c>
      <c r="VEP50" s="19" t="s">
        <v>8439</v>
      </c>
      <c r="VEQ50" s="19" t="s">
        <v>8439</v>
      </c>
      <c r="VER50" s="19" t="s">
        <v>8439</v>
      </c>
      <c r="VES50" s="19" t="s">
        <v>8439</v>
      </c>
      <c r="VET50" s="19" t="s">
        <v>8439</v>
      </c>
      <c r="VEU50" s="19" t="s">
        <v>8439</v>
      </c>
      <c r="VEV50" s="19" t="s">
        <v>8439</v>
      </c>
      <c r="VEW50" s="19" t="s">
        <v>8439</v>
      </c>
      <c r="VEX50" s="19" t="s">
        <v>8439</v>
      </c>
      <c r="VEY50" s="19" t="s">
        <v>8439</v>
      </c>
      <c r="VEZ50" s="19" t="s">
        <v>8439</v>
      </c>
      <c r="VFA50" s="19" t="s">
        <v>8439</v>
      </c>
      <c r="VFB50" s="19" t="s">
        <v>8439</v>
      </c>
      <c r="VFC50" s="19" t="s">
        <v>8439</v>
      </c>
      <c r="VFD50" s="19" t="s">
        <v>8439</v>
      </c>
      <c r="VFE50" s="19" t="s">
        <v>8439</v>
      </c>
      <c r="VFF50" s="19" t="s">
        <v>8439</v>
      </c>
      <c r="VFG50" s="19" t="s">
        <v>8439</v>
      </c>
      <c r="VFH50" s="19" t="s">
        <v>8439</v>
      </c>
      <c r="VFI50" s="19" t="s">
        <v>8439</v>
      </c>
      <c r="VFJ50" s="19" t="s">
        <v>8439</v>
      </c>
      <c r="VFK50" s="19" t="s">
        <v>8439</v>
      </c>
      <c r="VFL50" s="19" t="s">
        <v>8439</v>
      </c>
      <c r="VFM50" s="19" t="s">
        <v>8439</v>
      </c>
      <c r="VFN50" s="19" t="s">
        <v>8439</v>
      </c>
      <c r="VFO50" s="19" t="s">
        <v>8439</v>
      </c>
      <c r="VFP50" s="19" t="s">
        <v>8439</v>
      </c>
      <c r="VFQ50" s="19" t="s">
        <v>8439</v>
      </c>
      <c r="VFR50" s="19" t="s">
        <v>8439</v>
      </c>
      <c r="VFS50" s="19" t="s">
        <v>8439</v>
      </c>
      <c r="VFT50" s="19" t="s">
        <v>8439</v>
      </c>
      <c r="VFU50" s="19" t="s">
        <v>8439</v>
      </c>
      <c r="VFV50" s="19" t="s">
        <v>8439</v>
      </c>
      <c r="VFW50" s="19" t="s">
        <v>8439</v>
      </c>
      <c r="VFX50" s="19" t="s">
        <v>8439</v>
      </c>
      <c r="VFY50" s="19" t="s">
        <v>8439</v>
      </c>
      <c r="VFZ50" s="19" t="s">
        <v>8439</v>
      </c>
      <c r="VGA50" s="19" t="s">
        <v>8439</v>
      </c>
      <c r="VGB50" s="19" t="s">
        <v>8439</v>
      </c>
      <c r="VGC50" s="19" t="s">
        <v>8439</v>
      </c>
      <c r="VGD50" s="19" t="s">
        <v>8439</v>
      </c>
      <c r="VGE50" s="19" t="s">
        <v>8439</v>
      </c>
      <c r="VGF50" s="19" t="s">
        <v>8439</v>
      </c>
      <c r="VGG50" s="19" t="s">
        <v>8439</v>
      </c>
      <c r="VGH50" s="19" t="s">
        <v>8439</v>
      </c>
      <c r="VGI50" s="19" t="s">
        <v>8439</v>
      </c>
      <c r="VGJ50" s="19" t="s">
        <v>8439</v>
      </c>
      <c r="VGK50" s="19" t="s">
        <v>8439</v>
      </c>
      <c r="VGL50" s="19" t="s">
        <v>8439</v>
      </c>
      <c r="VGM50" s="19" t="s">
        <v>8439</v>
      </c>
      <c r="VGN50" s="19" t="s">
        <v>8439</v>
      </c>
      <c r="VGO50" s="19" t="s">
        <v>8439</v>
      </c>
      <c r="VGP50" s="19" t="s">
        <v>8439</v>
      </c>
      <c r="VGQ50" s="19" t="s">
        <v>8439</v>
      </c>
      <c r="VGR50" s="19" t="s">
        <v>8439</v>
      </c>
      <c r="VGS50" s="19" t="s">
        <v>8439</v>
      </c>
      <c r="VGT50" s="19" t="s">
        <v>8439</v>
      </c>
      <c r="VGU50" s="19" t="s">
        <v>8439</v>
      </c>
      <c r="VGV50" s="19" t="s">
        <v>8439</v>
      </c>
      <c r="VGW50" s="19" t="s">
        <v>8439</v>
      </c>
      <c r="VGX50" s="19" t="s">
        <v>8439</v>
      </c>
      <c r="VGY50" s="19" t="s">
        <v>8439</v>
      </c>
      <c r="VGZ50" s="19" t="s">
        <v>8439</v>
      </c>
      <c r="VHA50" s="19" t="s">
        <v>8439</v>
      </c>
      <c r="VHB50" s="19" t="s">
        <v>8439</v>
      </c>
      <c r="VHC50" s="19" t="s">
        <v>8439</v>
      </c>
      <c r="VHD50" s="19" t="s">
        <v>8439</v>
      </c>
      <c r="VHE50" s="19" t="s">
        <v>8439</v>
      </c>
      <c r="VHF50" s="19" t="s">
        <v>8439</v>
      </c>
      <c r="VHG50" s="19" t="s">
        <v>8439</v>
      </c>
      <c r="VHH50" s="19" t="s">
        <v>8439</v>
      </c>
      <c r="VHI50" s="19" t="s">
        <v>8439</v>
      </c>
      <c r="VHJ50" s="19" t="s">
        <v>8439</v>
      </c>
      <c r="VHK50" s="19" t="s">
        <v>8439</v>
      </c>
      <c r="VHL50" s="19" t="s">
        <v>8439</v>
      </c>
      <c r="VHM50" s="19" t="s">
        <v>8439</v>
      </c>
      <c r="VHN50" s="19" t="s">
        <v>8439</v>
      </c>
      <c r="VHO50" s="19" t="s">
        <v>8439</v>
      </c>
      <c r="VHP50" s="19" t="s">
        <v>8439</v>
      </c>
      <c r="VHQ50" s="19" t="s">
        <v>8439</v>
      </c>
      <c r="VHR50" s="19" t="s">
        <v>8439</v>
      </c>
      <c r="VHS50" s="19" t="s">
        <v>8439</v>
      </c>
      <c r="VHT50" s="19" t="s">
        <v>8439</v>
      </c>
      <c r="VHU50" s="19" t="s">
        <v>8439</v>
      </c>
      <c r="VHV50" s="19" t="s">
        <v>8439</v>
      </c>
      <c r="VHW50" s="19" t="s">
        <v>8439</v>
      </c>
      <c r="VHX50" s="19" t="s">
        <v>8439</v>
      </c>
      <c r="VHY50" s="19" t="s">
        <v>8439</v>
      </c>
      <c r="VHZ50" s="19" t="s">
        <v>8439</v>
      </c>
      <c r="VIA50" s="19" t="s">
        <v>8439</v>
      </c>
      <c r="VIB50" s="19" t="s">
        <v>8439</v>
      </c>
      <c r="VIC50" s="19" t="s">
        <v>8439</v>
      </c>
      <c r="VID50" s="19" t="s">
        <v>8439</v>
      </c>
      <c r="VIE50" s="19" t="s">
        <v>8439</v>
      </c>
      <c r="VIF50" s="19" t="s">
        <v>8439</v>
      </c>
      <c r="VIG50" s="19" t="s">
        <v>8439</v>
      </c>
      <c r="VIH50" s="19" t="s">
        <v>8439</v>
      </c>
      <c r="VII50" s="19" t="s">
        <v>8439</v>
      </c>
      <c r="VIJ50" s="19" t="s">
        <v>8439</v>
      </c>
      <c r="VIK50" s="19" t="s">
        <v>8439</v>
      </c>
      <c r="VIL50" s="19" t="s">
        <v>8439</v>
      </c>
      <c r="VIM50" s="19" t="s">
        <v>8439</v>
      </c>
      <c r="VIN50" s="19" t="s">
        <v>8439</v>
      </c>
      <c r="VIO50" s="19" t="s">
        <v>8439</v>
      </c>
      <c r="VIP50" s="19" t="s">
        <v>8439</v>
      </c>
      <c r="VIQ50" s="19" t="s">
        <v>8439</v>
      </c>
      <c r="VIR50" s="19" t="s">
        <v>8439</v>
      </c>
      <c r="VIS50" s="19" t="s">
        <v>8439</v>
      </c>
      <c r="VIT50" s="19" t="s">
        <v>8439</v>
      </c>
      <c r="VIU50" s="19" t="s">
        <v>8439</v>
      </c>
      <c r="VIV50" s="19" t="s">
        <v>8439</v>
      </c>
      <c r="VIW50" s="19" t="s">
        <v>8439</v>
      </c>
      <c r="VIX50" s="19" t="s">
        <v>8439</v>
      </c>
      <c r="VIY50" s="19" t="s">
        <v>8439</v>
      </c>
      <c r="VIZ50" s="19" t="s">
        <v>8439</v>
      </c>
      <c r="VJA50" s="19" t="s">
        <v>8439</v>
      </c>
      <c r="VJB50" s="19" t="s">
        <v>8439</v>
      </c>
      <c r="VJC50" s="19" t="s">
        <v>8439</v>
      </c>
      <c r="VJD50" s="19" t="s">
        <v>8439</v>
      </c>
      <c r="VJE50" s="19" t="s">
        <v>8439</v>
      </c>
      <c r="VJF50" s="19" t="s">
        <v>8439</v>
      </c>
      <c r="VJG50" s="19" t="s">
        <v>8439</v>
      </c>
      <c r="VJH50" s="19" t="s">
        <v>8439</v>
      </c>
      <c r="VJI50" s="19" t="s">
        <v>8439</v>
      </c>
      <c r="VJJ50" s="19" t="s">
        <v>8439</v>
      </c>
      <c r="VJK50" s="19" t="s">
        <v>8439</v>
      </c>
      <c r="VJL50" s="19" t="s">
        <v>8439</v>
      </c>
      <c r="VJM50" s="19" t="s">
        <v>8439</v>
      </c>
      <c r="VJN50" s="19" t="s">
        <v>8439</v>
      </c>
      <c r="VJO50" s="19" t="s">
        <v>8439</v>
      </c>
      <c r="VJP50" s="19" t="s">
        <v>8439</v>
      </c>
      <c r="VJQ50" s="19" t="s">
        <v>8439</v>
      </c>
      <c r="VJR50" s="19" t="s">
        <v>8439</v>
      </c>
      <c r="VJS50" s="19" t="s">
        <v>8439</v>
      </c>
      <c r="VJT50" s="19" t="s">
        <v>8439</v>
      </c>
      <c r="VJU50" s="19" t="s">
        <v>8439</v>
      </c>
      <c r="VJV50" s="19" t="s">
        <v>8439</v>
      </c>
      <c r="VJW50" s="19" t="s">
        <v>8439</v>
      </c>
      <c r="VJX50" s="19" t="s">
        <v>8439</v>
      </c>
      <c r="VJY50" s="19" t="s">
        <v>8439</v>
      </c>
      <c r="VJZ50" s="19" t="s">
        <v>8439</v>
      </c>
      <c r="VKA50" s="19" t="s">
        <v>8439</v>
      </c>
      <c r="VKB50" s="19" t="s">
        <v>8439</v>
      </c>
      <c r="VKC50" s="19" t="s">
        <v>8439</v>
      </c>
      <c r="VKD50" s="19" t="s">
        <v>8439</v>
      </c>
      <c r="VKE50" s="19" t="s">
        <v>8439</v>
      </c>
      <c r="VKF50" s="19" t="s">
        <v>8439</v>
      </c>
      <c r="VKG50" s="19" t="s">
        <v>8439</v>
      </c>
      <c r="VKH50" s="19" t="s">
        <v>8439</v>
      </c>
      <c r="VKI50" s="19" t="s">
        <v>8439</v>
      </c>
      <c r="VKJ50" s="19" t="s">
        <v>8439</v>
      </c>
      <c r="VKK50" s="19" t="s">
        <v>8439</v>
      </c>
      <c r="VKL50" s="19" t="s">
        <v>8439</v>
      </c>
      <c r="VKM50" s="19" t="s">
        <v>8439</v>
      </c>
      <c r="VKN50" s="19" t="s">
        <v>8439</v>
      </c>
      <c r="VKO50" s="19" t="s">
        <v>8439</v>
      </c>
      <c r="VKP50" s="19" t="s">
        <v>8439</v>
      </c>
      <c r="VKQ50" s="19" t="s">
        <v>8439</v>
      </c>
      <c r="VKR50" s="19" t="s">
        <v>8439</v>
      </c>
      <c r="VKS50" s="19" t="s">
        <v>8439</v>
      </c>
      <c r="VKT50" s="19" t="s">
        <v>8439</v>
      </c>
      <c r="VKU50" s="19" t="s">
        <v>8439</v>
      </c>
      <c r="VKV50" s="19" t="s">
        <v>8439</v>
      </c>
      <c r="VKW50" s="19" t="s">
        <v>8439</v>
      </c>
      <c r="VKX50" s="19" t="s">
        <v>8439</v>
      </c>
      <c r="VKY50" s="19" t="s">
        <v>8439</v>
      </c>
      <c r="VKZ50" s="19" t="s">
        <v>8439</v>
      </c>
      <c r="VLA50" s="19" t="s">
        <v>8439</v>
      </c>
      <c r="VLB50" s="19" t="s">
        <v>8439</v>
      </c>
      <c r="VLC50" s="19" t="s">
        <v>8439</v>
      </c>
      <c r="VLD50" s="19" t="s">
        <v>8439</v>
      </c>
      <c r="VLE50" s="19" t="s">
        <v>8439</v>
      </c>
      <c r="VLF50" s="19" t="s">
        <v>8439</v>
      </c>
      <c r="VLG50" s="19" t="s">
        <v>8439</v>
      </c>
      <c r="VLH50" s="19" t="s">
        <v>8439</v>
      </c>
      <c r="VLI50" s="19" t="s">
        <v>8439</v>
      </c>
      <c r="VLJ50" s="19" t="s">
        <v>8439</v>
      </c>
      <c r="VLK50" s="19" t="s">
        <v>8439</v>
      </c>
      <c r="VLL50" s="19" t="s">
        <v>8439</v>
      </c>
      <c r="VLM50" s="19" t="s">
        <v>8439</v>
      </c>
      <c r="VLN50" s="19" t="s">
        <v>8439</v>
      </c>
      <c r="VLO50" s="19" t="s">
        <v>8439</v>
      </c>
      <c r="VLP50" s="19" t="s">
        <v>8439</v>
      </c>
      <c r="VLQ50" s="19" t="s">
        <v>8439</v>
      </c>
      <c r="VLR50" s="19" t="s">
        <v>8439</v>
      </c>
      <c r="VLS50" s="19" t="s">
        <v>8439</v>
      </c>
      <c r="VLT50" s="19" t="s">
        <v>8439</v>
      </c>
      <c r="VLU50" s="19" t="s">
        <v>8439</v>
      </c>
      <c r="VLV50" s="19" t="s">
        <v>8439</v>
      </c>
      <c r="VLW50" s="19" t="s">
        <v>8439</v>
      </c>
      <c r="VLX50" s="19" t="s">
        <v>8439</v>
      </c>
      <c r="VLY50" s="19" t="s">
        <v>8439</v>
      </c>
      <c r="VLZ50" s="19" t="s">
        <v>8439</v>
      </c>
      <c r="VMA50" s="19" t="s">
        <v>8439</v>
      </c>
      <c r="VMB50" s="19" t="s">
        <v>8439</v>
      </c>
      <c r="VMC50" s="19" t="s">
        <v>8439</v>
      </c>
      <c r="VMD50" s="19" t="s">
        <v>8439</v>
      </c>
      <c r="VME50" s="19" t="s">
        <v>8439</v>
      </c>
      <c r="VMF50" s="19" t="s">
        <v>8439</v>
      </c>
      <c r="VMG50" s="19" t="s">
        <v>8439</v>
      </c>
      <c r="VMH50" s="19" t="s">
        <v>8439</v>
      </c>
      <c r="VMI50" s="19" t="s">
        <v>8439</v>
      </c>
      <c r="VMJ50" s="19" t="s">
        <v>8439</v>
      </c>
      <c r="VMK50" s="19" t="s">
        <v>8439</v>
      </c>
      <c r="VML50" s="19" t="s">
        <v>8439</v>
      </c>
      <c r="VMM50" s="19" t="s">
        <v>8439</v>
      </c>
      <c r="VMN50" s="19" t="s">
        <v>8439</v>
      </c>
      <c r="VMO50" s="19" t="s">
        <v>8439</v>
      </c>
      <c r="VMP50" s="19" t="s">
        <v>8439</v>
      </c>
      <c r="VMQ50" s="19" t="s">
        <v>8439</v>
      </c>
      <c r="VMR50" s="19" t="s">
        <v>8439</v>
      </c>
      <c r="VMS50" s="19" t="s">
        <v>8439</v>
      </c>
      <c r="VMT50" s="19" t="s">
        <v>8439</v>
      </c>
      <c r="VMU50" s="19" t="s">
        <v>8439</v>
      </c>
      <c r="VMV50" s="19" t="s">
        <v>8439</v>
      </c>
      <c r="VMW50" s="19" t="s">
        <v>8439</v>
      </c>
      <c r="VMX50" s="19" t="s">
        <v>8439</v>
      </c>
      <c r="VMY50" s="19" t="s">
        <v>8439</v>
      </c>
      <c r="VMZ50" s="19" t="s">
        <v>8439</v>
      </c>
      <c r="VNA50" s="19" t="s">
        <v>8439</v>
      </c>
      <c r="VNB50" s="19" t="s">
        <v>8439</v>
      </c>
      <c r="VNC50" s="19" t="s">
        <v>8439</v>
      </c>
      <c r="VND50" s="19" t="s">
        <v>8439</v>
      </c>
      <c r="VNE50" s="19" t="s">
        <v>8439</v>
      </c>
      <c r="VNF50" s="19" t="s">
        <v>8439</v>
      </c>
      <c r="VNG50" s="19" t="s">
        <v>8439</v>
      </c>
      <c r="VNH50" s="19" t="s">
        <v>8439</v>
      </c>
      <c r="VNI50" s="19" t="s">
        <v>8439</v>
      </c>
      <c r="VNJ50" s="19" t="s">
        <v>8439</v>
      </c>
      <c r="VNK50" s="19" t="s">
        <v>8439</v>
      </c>
      <c r="VNL50" s="19" t="s">
        <v>8439</v>
      </c>
      <c r="VNM50" s="19" t="s">
        <v>8439</v>
      </c>
      <c r="VNN50" s="19" t="s">
        <v>8439</v>
      </c>
      <c r="VNO50" s="19" t="s">
        <v>8439</v>
      </c>
      <c r="VNP50" s="19" t="s">
        <v>8439</v>
      </c>
      <c r="VNQ50" s="19" t="s">
        <v>8439</v>
      </c>
      <c r="VNR50" s="19" t="s">
        <v>8439</v>
      </c>
      <c r="VNS50" s="19" t="s">
        <v>8439</v>
      </c>
      <c r="VNT50" s="19" t="s">
        <v>8439</v>
      </c>
      <c r="VNU50" s="19" t="s">
        <v>8439</v>
      </c>
      <c r="VNV50" s="19" t="s">
        <v>8439</v>
      </c>
      <c r="VNW50" s="19" t="s">
        <v>8439</v>
      </c>
      <c r="VNX50" s="19" t="s">
        <v>8439</v>
      </c>
      <c r="VNY50" s="19" t="s">
        <v>8439</v>
      </c>
      <c r="VNZ50" s="19" t="s">
        <v>8439</v>
      </c>
      <c r="VOA50" s="19" t="s">
        <v>8439</v>
      </c>
      <c r="VOB50" s="19" t="s">
        <v>8439</v>
      </c>
      <c r="VOC50" s="19" t="s">
        <v>8439</v>
      </c>
      <c r="VOD50" s="19" t="s">
        <v>8439</v>
      </c>
      <c r="VOE50" s="19" t="s">
        <v>8439</v>
      </c>
      <c r="VOF50" s="19" t="s">
        <v>8439</v>
      </c>
      <c r="VOG50" s="19" t="s">
        <v>8439</v>
      </c>
      <c r="VOH50" s="19" t="s">
        <v>8439</v>
      </c>
      <c r="VOI50" s="19" t="s">
        <v>8439</v>
      </c>
      <c r="VOJ50" s="19" t="s">
        <v>8439</v>
      </c>
      <c r="VOK50" s="19" t="s">
        <v>8439</v>
      </c>
      <c r="VOL50" s="19" t="s">
        <v>8439</v>
      </c>
      <c r="VOM50" s="19" t="s">
        <v>8439</v>
      </c>
      <c r="VON50" s="19" t="s">
        <v>8439</v>
      </c>
      <c r="VOO50" s="19" t="s">
        <v>8439</v>
      </c>
      <c r="VOP50" s="19" t="s">
        <v>8439</v>
      </c>
      <c r="VOQ50" s="19" t="s">
        <v>8439</v>
      </c>
      <c r="VOR50" s="19" t="s">
        <v>8439</v>
      </c>
      <c r="VOS50" s="19" t="s">
        <v>8439</v>
      </c>
      <c r="VOT50" s="19" t="s">
        <v>8439</v>
      </c>
      <c r="VOU50" s="19" t="s">
        <v>8439</v>
      </c>
      <c r="VOV50" s="19" t="s">
        <v>8439</v>
      </c>
      <c r="VOW50" s="19" t="s">
        <v>8439</v>
      </c>
      <c r="VOX50" s="19" t="s">
        <v>8439</v>
      </c>
      <c r="VOY50" s="19" t="s">
        <v>8439</v>
      </c>
      <c r="VOZ50" s="19" t="s">
        <v>8439</v>
      </c>
      <c r="VPA50" s="19" t="s">
        <v>8439</v>
      </c>
      <c r="VPB50" s="19" t="s">
        <v>8439</v>
      </c>
      <c r="VPC50" s="19" t="s">
        <v>8439</v>
      </c>
      <c r="VPD50" s="19" t="s">
        <v>8439</v>
      </c>
      <c r="VPE50" s="19" t="s">
        <v>8439</v>
      </c>
      <c r="VPF50" s="19" t="s">
        <v>8439</v>
      </c>
      <c r="VPG50" s="19" t="s">
        <v>8439</v>
      </c>
      <c r="VPH50" s="19" t="s">
        <v>8439</v>
      </c>
      <c r="VPI50" s="19" t="s">
        <v>8439</v>
      </c>
      <c r="VPJ50" s="19" t="s">
        <v>8439</v>
      </c>
      <c r="VPK50" s="19" t="s">
        <v>8439</v>
      </c>
      <c r="VPL50" s="19" t="s">
        <v>8439</v>
      </c>
      <c r="VPM50" s="19" t="s">
        <v>8439</v>
      </c>
      <c r="VPN50" s="19" t="s">
        <v>8439</v>
      </c>
      <c r="VPO50" s="19" t="s">
        <v>8439</v>
      </c>
      <c r="VPP50" s="19" t="s">
        <v>8439</v>
      </c>
      <c r="VPQ50" s="19" t="s">
        <v>8439</v>
      </c>
      <c r="VPR50" s="19" t="s">
        <v>8439</v>
      </c>
      <c r="VPS50" s="19" t="s">
        <v>8439</v>
      </c>
      <c r="VPT50" s="19" t="s">
        <v>8439</v>
      </c>
      <c r="VPU50" s="19" t="s">
        <v>8439</v>
      </c>
      <c r="VPV50" s="19" t="s">
        <v>8439</v>
      </c>
      <c r="VPW50" s="19" t="s">
        <v>8439</v>
      </c>
      <c r="VPX50" s="19" t="s">
        <v>8439</v>
      </c>
      <c r="VPY50" s="19" t="s">
        <v>8439</v>
      </c>
      <c r="VPZ50" s="19" t="s">
        <v>8439</v>
      </c>
      <c r="VQA50" s="19" t="s">
        <v>8439</v>
      </c>
      <c r="VQB50" s="19" t="s">
        <v>8439</v>
      </c>
      <c r="VQC50" s="19" t="s">
        <v>8439</v>
      </c>
      <c r="VQD50" s="19" t="s">
        <v>8439</v>
      </c>
      <c r="VQE50" s="19" t="s">
        <v>8439</v>
      </c>
      <c r="VQF50" s="19" t="s">
        <v>8439</v>
      </c>
      <c r="VQG50" s="19" t="s">
        <v>8439</v>
      </c>
      <c r="VQH50" s="19" t="s">
        <v>8439</v>
      </c>
      <c r="VQI50" s="19" t="s">
        <v>8439</v>
      </c>
      <c r="VQJ50" s="19" t="s">
        <v>8439</v>
      </c>
      <c r="VQK50" s="19" t="s">
        <v>8439</v>
      </c>
      <c r="VQL50" s="19" t="s">
        <v>8439</v>
      </c>
      <c r="VQM50" s="19" t="s">
        <v>8439</v>
      </c>
      <c r="VQN50" s="19" t="s">
        <v>8439</v>
      </c>
      <c r="VQO50" s="19" t="s">
        <v>8439</v>
      </c>
      <c r="VQP50" s="19" t="s">
        <v>8439</v>
      </c>
      <c r="VQQ50" s="19" t="s">
        <v>8439</v>
      </c>
      <c r="VQR50" s="19" t="s">
        <v>8439</v>
      </c>
      <c r="VQS50" s="19" t="s">
        <v>8439</v>
      </c>
      <c r="VQT50" s="19" t="s">
        <v>8439</v>
      </c>
      <c r="VQU50" s="19" t="s">
        <v>8439</v>
      </c>
      <c r="VQV50" s="19" t="s">
        <v>8439</v>
      </c>
      <c r="VQW50" s="19" t="s">
        <v>8439</v>
      </c>
      <c r="VQX50" s="19" t="s">
        <v>8439</v>
      </c>
      <c r="VQY50" s="19" t="s">
        <v>8439</v>
      </c>
      <c r="VQZ50" s="19" t="s">
        <v>8439</v>
      </c>
      <c r="VRA50" s="19" t="s">
        <v>8439</v>
      </c>
      <c r="VRB50" s="19" t="s">
        <v>8439</v>
      </c>
      <c r="VRC50" s="19" t="s">
        <v>8439</v>
      </c>
      <c r="VRD50" s="19" t="s">
        <v>8439</v>
      </c>
      <c r="VRE50" s="19" t="s">
        <v>8439</v>
      </c>
      <c r="VRF50" s="19" t="s">
        <v>8439</v>
      </c>
      <c r="VRG50" s="19" t="s">
        <v>8439</v>
      </c>
      <c r="VRH50" s="19" t="s">
        <v>8439</v>
      </c>
      <c r="VRI50" s="19" t="s">
        <v>8439</v>
      </c>
      <c r="VRJ50" s="19" t="s">
        <v>8439</v>
      </c>
      <c r="VRK50" s="19" t="s">
        <v>8439</v>
      </c>
      <c r="VRL50" s="19" t="s">
        <v>8439</v>
      </c>
      <c r="VRM50" s="19" t="s">
        <v>8439</v>
      </c>
      <c r="VRN50" s="19" t="s">
        <v>8439</v>
      </c>
      <c r="VRO50" s="19" t="s">
        <v>8439</v>
      </c>
      <c r="VRP50" s="19" t="s">
        <v>8439</v>
      </c>
      <c r="VRQ50" s="19" t="s">
        <v>8439</v>
      </c>
      <c r="VRR50" s="19" t="s">
        <v>8439</v>
      </c>
      <c r="VRS50" s="19" t="s">
        <v>8439</v>
      </c>
      <c r="VRT50" s="19" t="s">
        <v>8439</v>
      </c>
      <c r="VRU50" s="19" t="s">
        <v>8439</v>
      </c>
      <c r="VRV50" s="19" t="s">
        <v>8439</v>
      </c>
      <c r="VRW50" s="19" t="s">
        <v>8439</v>
      </c>
      <c r="VRX50" s="19" t="s">
        <v>8439</v>
      </c>
      <c r="VRY50" s="19" t="s">
        <v>8439</v>
      </c>
      <c r="VRZ50" s="19" t="s">
        <v>8439</v>
      </c>
      <c r="VSA50" s="19" t="s">
        <v>8439</v>
      </c>
      <c r="VSB50" s="19" t="s">
        <v>8439</v>
      </c>
      <c r="VSC50" s="19" t="s">
        <v>8439</v>
      </c>
      <c r="VSD50" s="19" t="s">
        <v>8439</v>
      </c>
      <c r="VSE50" s="19" t="s">
        <v>8439</v>
      </c>
      <c r="VSF50" s="19" t="s">
        <v>8439</v>
      </c>
      <c r="VSG50" s="19" t="s">
        <v>8439</v>
      </c>
      <c r="VSH50" s="19" t="s">
        <v>8439</v>
      </c>
      <c r="VSI50" s="19" t="s">
        <v>8439</v>
      </c>
      <c r="VSJ50" s="19" t="s">
        <v>8439</v>
      </c>
      <c r="VSK50" s="19" t="s">
        <v>8439</v>
      </c>
      <c r="VSL50" s="19" t="s">
        <v>8439</v>
      </c>
      <c r="VSM50" s="19" t="s">
        <v>8439</v>
      </c>
      <c r="VSN50" s="19" t="s">
        <v>8439</v>
      </c>
      <c r="VSO50" s="19" t="s">
        <v>8439</v>
      </c>
      <c r="VSP50" s="19" t="s">
        <v>8439</v>
      </c>
      <c r="VSQ50" s="19" t="s">
        <v>8439</v>
      </c>
      <c r="VSR50" s="19" t="s">
        <v>8439</v>
      </c>
      <c r="VSS50" s="19" t="s">
        <v>8439</v>
      </c>
      <c r="VST50" s="19" t="s">
        <v>8439</v>
      </c>
      <c r="VSU50" s="19" t="s">
        <v>8439</v>
      </c>
      <c r="VSV50" s="19" t="s">
        <v>8439</v>
      </c>
      <c r="VSW50" s="19" t="s">
        <v>8439</v>
      </c>
      <c r="VSX50" s="19" t="s">
        <v>8439</v>
      </c>
      <c r="VSY50" s="19" t="s">
        <v>8439</v>
      </c>
      <c r="VSZ50" s="19" t="s">
        <v>8439</v>
      </c>
      <c r="VTA50" s="19" t="s">
        <v>8439</v>
      </c>
      <c r="VTB50" s="19" t="s">
        <v>8439</v>
      </c>
      <c r="VTC50" s="19" t="s">
        <v>8439</v>
      </c>
      <c r="VTD50" s="19" t="s">
        <v>8439</v>
      </c>
      <c r="VTE50" s="19" t="s">
        <v>8439</v>
      </c>
      <c r="VTF50" s="19" t="s">
        <v>8439</v>
      </c>
      <c r="VTG50" s="19" t="s">
        <v>8439</v>
      </c>
      <c r="VTH50" s="19" t="s">
        <v>8439</v>
      </c>
      <c r="VTI50" s="19" t="s">
        <v>8439</v>
      </c>
      <c r="VTJ50" s="19" t="s">
        <v>8439</v>
      </c>
      <c r="VTK50" s="19" t="s">
        <v>8439</v>
      </c>
      <c r="VTL50" s="19" t="s">
        <v>8439</v>
      </c>
      <c r="VTM50" s="19" t="s">
        <v>8439</v>
      </c>
      <c r="VTN50" s="19" t="s">
        <v>8439</v>
      </c>
      <c r="VTO50" s="19" t="s">
        <v>8439</v>
      </c>
      <c r="VTP50" s="19" t="s">
        <v>8439</v>
      </c>
      <c r="VTQ50" s="19" t="s">
        <v>8439</v>
      </c>
      <c r="VTR50" s="19" t="s">
        <v>8439</v>
      </c>
      <c r="VTS50" s="19" t="s">
        <v>8439</v>
      </c>
      <c r="VTT50" s="19" t="s">
        <v>8439</v>
      </c>
      <c r="VTU50" s="19" t="s">
        <v>8439</v>
      </c>
      <c r="VTV50" s="19" t="s">
        <v>8439</v>
      </c>
      <c r="VTW50" s="19" t="s">
        <v>8439</v>
      </c>
      <c r="VTX50" s="19" t="s">
        <v>8439</v>
      </c>
      <c r="VTY50" s="19" t="s">
        <v>8439</v>
      </c>
      <c r="VTZ50" s="19" t="s">
        <v>8439</v>
      </c>
      <c r="VUA50" s="19" t="s">
        <v>8439</v>
      </c>
      <c r="VUB50" s="19" t="s">
        <v>8439</v>
      </c>
      <c r="VUC50" s="19" t="s">
        <v>8439</v>
      </c>
      <c r="VUD50" s="19" t="s">
        <v>8439</v>
      </c>
      <c r="VUE50" s="19" t="s">
        <v>8439</v>
      </c>
      <c r="VUF50" s="19" t="s">
        <v>8439</v>
      </c>
      <c r="VUG50" s="19" t="s">
        <v>8439</v>
      </c>
      <c r="VUH50" s="19" t="s">
        <v>8439</v>
      </c>
      <c r="VUI50" s="19" t="s">
        <v>8439</v>
      </c>
      <c r="VUJ50" s="19" t="s">
        <v>8439</v>
      </c>
      <c r="VUK50" s="19" t="s">
        <v>8439</v>
      </c>
      <c r="VUL50" s="19" t="s">
        <v>8439</v>
      </c>
      <c r="VUM50" s="19" t="s">
        <v>8439</v>
      </c>
      <c r="VUN50" s="19" t="s">
        <v>8439</v>
      </c>
      <c r="VUO50" s="19" t="s">
        <v>8439</v>
      </c>
      <c r="VUP50" s="19" t="s">
        <v>8439</v>
      </c>
      <c r="VUQ50" s="19" t="s">
        <v>8439</v>
      </c>
      <c r="VUR50" s="19" t="s">
        <v>8439</v>
      </c>
      <c r="VUS50" s="19" t="s">
        <v>8439</v>
      </c>
      <c r="VUT50" s="19" t="s">
        <v>8439</v>
      </c>
      <c r="VUU50" s="19" t="s">
        <v>8439</v>
      </c>
      <c r="VUV50" s="19" t="s">
        <v>8439</v>
      </c>
      <c r="VUW50" s="19" t="s">
        <v>8439</v>
      </c>
      <c r="VUX50" s="19" t="s">
        <v>8439</v>
      </c>
      <c r="VUY50" s="19" t="s">
        <v>8439</v>
      </c>
      <c r="VUZ50" s="19" t="s">
        <v>8439</v>
      </c>
      <c r="VVA50" s="19" t="s">
        <v>8439</v>
      </c>
      <c r="VVB50" s="19" t="s">
        <v>8439</v>
      </c>
      <c r="VVC50" s="19" t="s">
        <v>8439</v>
      </c>
      <c r="VVD50" s="19" t="s">
        <v>8439</v>
      </c>
      <c r="VVE50" s="19" t="s">
        <v>8439</v>
      </c>
      <c r="VVF50" s="19" t="s">
        <v>8439</v>
      </c>
      <c r="VVG50" s="19" t="s">
        <v>8439</v>
      </c>
      <c r="VVH50" s="19" t="s">
        <v>8439</v>
      </c>
      <c r="VVI50" s="19" t="s">
        <v>8439</v>
      </c>
      <c r="VVJ50" s="19" t="s">
        <v>8439</v>
      </c>
      <c r="VVK50" s="19" t="s">
        <v>8439</v>
      </c>
      <c r="VVL50" s="19" t="s">
        <v>8439</v>
      </c>
      <c r="VVM50" s="19" t="s">
        <v>8439</v>
      </c>
      <c r="VVN50" s="19" t="s">
        <v>8439</v>
      </c>
      <c r="VVO50" s="19" t="s">
        <v>8439</v>
      </c>
      <c r="VVP50" s="19" t="s">
        <v>8439</v>
      </c>
      <c r="VVQ50" s="19" t="s">
        <v>8439</v>
      </c>
      <c r="VVR50" s="19" t="s">
        <v>8439</v>
      </c>
      <c r="VVS50" s="19" t="s">
        <v>8439</v>
      </c>
      <c r="VVT50" s="19" t="s">
        <v>8439</v>
      </c>
      <c r="VVU50" s="19" t="s">
        <v>8439</v>
      </c>
      <c r="VVV50" s="19" t="s">
        <v>8439</v>
      </c>
      <c r="VVW50" s="19" t="s">
        <v>8439</v>
      </c>
      <c r="VVX50" s="19" t="s">
        <v>8439</v>
      </c>
      <c r="VVY50" s="19" t="s">
        <v>8439</v>
      </c>
      <c r="VVZ50" s="19" t="s">
        <v>8439</v>
      </c>
      <c r="VWA50" s="19" t="s">
        <v>8439</v>
      </c>
      <c r="VWB50" s="19" t="s">
        <v>8439</v>
      </c>
      <c r="VWC50" s="19" t="s">
        <v>8439</v>
      </c>
      <c r="VWD50" s="19" t="s">
        <v>8439</v>
      </c>
      <c r="VWE50" s="19" t="s">
        <v>8439</v>
      </c>
      <c r="VWF50" s="19" t="s">
        <v>8439</v>
      </c>
      <c r="VWG50" s="19" t="s">
        <v>8439</v>
      </c>
      <c r="VWH50" s="19" t="s">
        <v>8439</v>
      </c>
      <c r="VWI50" s="19" t="s">
        <v>8439</v>
      </c>
      <c r="VWJ50" s="19" t="s">
        <v>8439</v>
      </c>
      <c r="VWK50" s="19" t="s">
        <v>8439</v>
      </c>
      <c r="VWL50" s="19" t="s">
        <v>8439</v>
      </c>
      <c r="VWM50" s="19" t="s">
        <v>8439</v>
      </c>
      <c r="VWN50" s="19" t="s">
        <v>8439</v>
      </c>
      <c r="VWO50" s="19" t="s">
        <v>8439</v>
      </c>
      <c r="VWP50" s="19" t="s">
        <v>8439</v>
      </c>
      <c r="VWQ50" s="19" t="s">
        <v>8439</v>
      </c>
      <c r="VWR50" s="19" t="s">
        <v>8439</v>
      </c>
      <c r="VWS50" s="19" t="s">
        <v>8439</v>
      </c>
      <c r="VWT50" s="19" t="s">
        <v>8439</v>
      </c>
      <c r="VWU50" s="19" t="s">
        <v>8439</v>
      </c>
      <c r="VWV50" s="19" t="s">
        <v>8439</v>
      </c>
      <c r="VWW50" s="19" t="s">
        <v>8439</v>
      </c>
      <c r="VWX50" s="19" t="s">
        <v>8439</v>
      </c>
      <c r="VWY50" s="19" t="s">
        <v>8439</v>
      </c>
      <c r="VWZ50" s="19" t="s">
        <v>8439</v>
      </c>
      <c r="VXA50" s="19" t="s">
        <v>8439</v>
      </c>
      <c r="VXB50" s="19" t="s">
        <v>8439</v>
      </c>
      <c r="VXC50" s="19" t="s">
        <v>8439</v>
      </c>
      <c r="VXD50" s="19" t="s">
        <v>8439</v>
      </c>
      <c r="VXE50" s="19" t="s">
        <v>8439</v>
      </c>
      <c r="VXF50" s="19" t="s">
        <v>8439</v>
      </c>
      <c r="VXG50" s="19" t="s">
        <v>8439</v>
      </c>
      <c r="VXH50" s="19" t="s">
        <v>8439</v>
      </c>
      <c r="VXI50" s="19" t="s">
        <v>8439</v>
      </c>
      <c r="VXJ50" s="19" t="s">
        <v>8439</v>
      </c>
      <c r="VXK50" s="19" t="s">
        <v>8439</v>
      </c>
      <c r="VXL50" s="19" t="s">
        <v>8439</v>
      </c>
      <c r="VXM50" s="19" t="s">
        <v>8439</v>
      </c>
      <c r="VXN50" s="19" t="s">
        <v>8439</v>
      </c>
      <c r="VXO50" s="19" t="s">
        <v>8439</v>
      </c>
      <c r="VXP50" s="19" t="s">
        <v>8439</v>
      </c>
      <c r="VXQ50" s="19" t="s">
        <v>8439</v>
      </c>
      <c r="VXR50" s="19" t="s">
        <v>8439</v>
      </c>
      <c r="VXS50" s="19" t="s">
        <v>8439</v>
      </c>
      <c r="VXT50" s="19" t="s">
        <v>8439</v>
      </c>
      <c r="VXU50" s="19" t="s">
        <v>8439</v>
      </c>
      <c r="VXV50" s="19" t="s">
        <v>8439</v>
      </c>
      <c r="VXW50" s="19" t="s">
        <v>8439</v>
      </c>
      <c r="VXX50" s="19" t="s">
        <v>8439</v>
      </c>
      <c r="VXY50" s="19" t="s">
        <v>8439</v>
      </c>
      <c r="VXZ50" s="19" t="s">
        <v>8439</v>
      </c>
      <c r="VYA50" s="19" t="s">
        <v>8439</v>
      </c>
      <c r="VYB50" s="19" t="s">
        <v>8439</v>
      </c>
      <c r="VYC50" s="19" t="s">
        <v>8439</v>
      </c>
      <c r="VYD50" s="19" t="s">
        <v>8439</v>
      </c>
      <c r="VYE50" s="19" t="s">
        <v>8439</v>
      </c>
      <c r="VYF50" s="19" t="s">
        <v>8439</v>
      </c>
      <c r="VYG50" s="19" t="s">
        <v>8439</v>
      </c>
      <c r="VYH50" s="19" t="s">
        <v>8439</v>
      </c>
      <c r="VYI50" s="19" t="s">
        <v>8439</v>
      </c>
      <c r="VYJ50" s="19" t="s">
        <v>8439</v>
      </c>
      <c r="VYK50" s="19" t="s">
        <v>8439</v>
      </c>
      <c r="VYL50" s="19" t="s">
        <v>8439</v>
      </c>
      <c r="VYM50" s="19" t="s">
        <v>8439</v>
      </c>
      <c r="VYN50" s="19" t="s">
        <v>8439</v>
      </c>
      <c r="VYO50" s="19" t="s">
        <v>8439</v>
      </c>
      <c r="VYP50" s="19" t="s">
        <v>8439</v>
      </c>
      <c r="VYQ50" s="19" t="s">
        <v>8439</v>
      </c>
      <c r="VYR50" s="19" t="s">
        <v>8439</v>
      </c>
      <c r="VYS50" s="19" t="s">
        <v>8439</v>
      </c>
      <c r="VYT50" s="19" t="s">
        <v>8439</v>
      </c>
      <c r="VYU50" s="19" t="s">
        <v>8439</v>
      </c>
      <c r="VYV50" s="19" t="s">
        <v>8439</v>
      </c>
      <c r="VYW50" s="19" t="s">
        <v>8439</v>
      </c>
      <c r="VYX50" s="19" t="s">
        <v>8439</v>
      </c>
      <c r="VYY50" s="19" t="s">
        <v>8439</v>
      </c>
      <c r="VYZ50" s="19" t="s">
        <v>8439</v>
      </c>
      <c r="VZA50" s="19" t="s">
        <v>8439</v>
      </c>
      <c r="VZB50" s="19" t="s">
        <v>8439</v>
      </c>
      <c r="VZC50" s="19" t="s">
        <v>8439</v>
      </c>
      <c r="VZD50" s="19" t="s">
        <v>8439</v>
      </c>
      <c r="VZE50" s="19" t="s">
        <v>8439</v>
      </c>
      <c r="VZF50" s="19" t="s">
        <v>8439</v>
      </c>
      <c r="VZG50" s="19" t="s">
        <v>8439</v>
      </c>
      <c r="VZH50" s="19" t="s">
        <v>8439</v>
      </c>
      <c r="VZI50" s="19" t="s">
        <v>8439</v>
      </c>
      <c r="VZJ50" s="19" t="s">
        <v>8439</v>
      </c>
      <c r="VZK50" s="19" t="s">
        <v>8439</v>
      </c>
      <c r="VZL50" s="19" t="s">
        <v>8439</v>
      </c>
      <c r="VZM50" s="19" t="s">
        <v>8439</v>
      </c>
      <c r="VZN50" s="19" t="s">
        <v>8439</v>
      </c>
      <c r="VZO50" s="19" t="s">
        <v>8439</v>
      </c>
      <c r="VZP50" s="19" t="s">
        <v>8439</v>
      </c>
      <c r="VZQ50" s="19" t="s">
        <v>8439</v>
      </c>
      <c r="VZR50" s="19" t="s">
        <v>8439</v>
      </c>
      <c r="VZS50" s="19" t="s">
        <v>8439</v>
      </c>
      <c r="VZT50" s="19" t="s">
        <v>8439</v>
      </c>
      <c r="VZU50" s="19" t="s">
        <v>8439</v>
      </c>
      <c r="VZV50" s="19" t="s">
        <v>8439</v>
      </c>
      <c r="VZW50" s="19" t="s">
        <v>8439</v>
      </c>
      <c r="VZX50" s="19" t="s">
        <v>8439</v>
      </c>
      <c r="VZY50" s="19" t="s">
        <v>8439</v>
      </c>
      <c r="VZZ50" s="19" t="s">
        <v>8439</v>
      </c>
      <c r="WAA50" s="19" t="s">
        <v>8439</v>
      </c>
      <c r="WAB50" s="19" t="s">
        <v>8439</v>
      </c>
      <c r="WAC50" s="19" t="s">
        <v>8439</v>
      </c>
      <c r="WAD50" s="19" t="s">
        <v>8439</v>
      </c>
      <c r="WAE50" s="19" t="s">
        <v>8439</v>
      </c>
      <c r="WAF50" s="19" t="s">
        <v>8439</v>
      </c>
      <c r="WAG50" s="19" t="s">
        <v>8439</v>
      </c>
      <c r="WAH50" s="19" t="s">
        <v>8439</v>
      </c>
      <c r="WAI50" s="19" t="s">
        <v>8439</v>
      </c>
      <c r="WAJ50" s="19" t="s">
        <v>8439</v>
      </c>
      <c r="WAK50" s="19" t="s">
        <v>8439</v>
      </c>
      <c r="WAL50" s="19" t="s">
        <v>8439</v>
      </c>
      <c r="WAM50" s="19" t="s">
        <v>8439</v>
      </c>
      <c r="WAN50" s="19" t="s">
        <v>8439</v>
      </c>
      <c r="WAO50" s="19" t="s">
        <v>8439</v>
      </c>
      <c r="WAP50" s="19" t="s">
        <v>8439</v>
      </c>
      <c r="WAQ50" s="19" t="s">
        <v>8439</v>
      </c>
      <c r="WAR50" s="19" t="s">
        <v>8439</v>
      </c>
      <c r="WAS50" s="19" t="s">
        <v>8439</v>
      </c>
      <c r="WAT50" s="19" t="s">
        <v>8439</v>
      </c>
      <c r="WAU50" s="19" t="s">
        <v>8439</v>
      </c>
      <c r="WAV50" s="19" t="s">
        <v>8439</v>
      </c>
      <c r="WAW50" s="19" t="s">
        <v>8439</v>
      </c>
      <c r="WAX50" s="19" t="s">
        <v>8439</v>
      </c>
      <c r="WAY50" s="19" t="s">
        <v>8439</v>
      </c>
      <c r="WAZ50" s="19" t="s">
        <v>8439</v>
      </c>
      <c r="WBA50" s="19" t="s">
        <v>8439</v>
      </c>
      <c r="WBB50" s="19" t="s">
        <v>8439</v>
      </c>
      <c r="WBC50" s="19" t="s">
        <v>8439</v>
      </c>
      <c r="WBD50" s="19" t="s">
        <v>8439</v>
      </c>
      <c r="WBE50" s="19" t="s">
        <v>8439</v>
      </c>
      <c r="WBF50" s="19" t="s">
        <v>8439</v>
      </c>
      <c r="WBG50" s="19" t="s">
        <v>8439</v>
      </c>
      <c r="WBH50" s="19" t="s">
        <v>8439</v>
      </c>
      <c r="WBI50" s="19" t="s">
        <v>8439</v>
      </c>
      <c r="WBJ50" s="19" t="s">
        <v>8439</v>
      </c>
      <c r="WBK50" s="19" t="s">
        <v>8439</v>
      </c>
      <c r="WBL50" s="19" t="s">
        <v>8439</v>
      </c>
      <c r="WBM50" s="19" t="s">
        <v>8439</v>
      </c>
      <c r="WBN50" s="19" t="s">
        <v>8439</v>
      </c>
      <c r="WBO50" s="19" t="s">
        <v>8439</v>
      </c>
      <c r="WBP50" s="19" t="s">
        <v>8439</v>
      </c>
      <c r="WBQ50" s="19" t="s">
        <v>8439</v>
      </c>
      <c r="WBR50" s="19" t="s">
        <v>8439</v>
      </c>
      <c r="WBS50" s="19" t="s">
        <v>8439</v>
      </c>
      <c r="WBT50" s="19" t="s">
        <v>8439</v>
      </c>
      <c r="WBU50" s="19" t="s">
        <v>8439</v>
      </c>
      <c r="WBV50" s="19" t="s">
        <v>8439</v>
      </c>
      <c r="WBW50" s="19" t="s">
        <v>8439</v>
      </c>
      <c r="WBX50" s="19" t="s">
        <v>8439</v>
      </c>
      <c r="WBY50" s="19" t="s">
        <v>8439</v>
      </c>
      <c r="WBZ50" s="19" t="s">
        <v>8439</v>
      </c>
      <c r="WCA50" s="19" t="s">
        <v>8439</v>
      </c>
      <c r="WCB50" s="19" t="s">
        <v>8439</v>
      </c>
      <c r="WCC50" s="19" t="s">
        <v>8439</v>
      </c>
      <c r="WCD50" s="19" t="s">
        <v>8439</v>
      </c>
      <c r="WCE50" s="19" t="s">
        <v>8439</v>
      </c>
      <c r="WCF50" s="19" t="s">
        <v>8439</v>
      </c>
      <c r="WCG50" s="19" t="s">
        <v>8439</v>
      </c>
      <c r="WCH50" s="19" t="s">
        <v>8439</v>
      </c>
      <c r="WCI50" s="19" t="s">
        <v>8439</v>
      </c>
      <c r="WCJ50" s="19" t="s">
        <v>8439</v>
      </c>
      <c r="WCK50" s="19" t="s">
        <v>8439</v>
      </c>
      <c r="WCL50" s="19" t="s">
        <v>8439</v>
      </c>
      <c r="WCM50" s="19" t="s">
        <v>8439</v>
      </c>
      <c r="WCN50" s="19" t="s">
        <v>8439</v>
      </c>
      <c r="WCO50" s="19" t="s">
        <v>8439</v>
      </c>
      <c r="WCP50" s="19" t="s">
        <v>8439</v>
      </c>
      <c r="WCQ50" s="19" t="s">
        <v>8439</v>
      </c>
      <c r="WCR50" s="19" t="s">
        <v>8439</v>
      </c>
      <c r="WCS50" s="19" t="s">
        <v>8439</v>
      </c>
      <c r="WCT50" s="19" t="s">
        <v>8439</v>
      </c>
      <c r="WCU50" s="19" t="s">
        <v>8439</v>
      </c>
      <c r="WCV50" s="19" t="s">
        <v>8439</v>
      </c>
      <c r="WCW50" s="19" t="s">
        <v>8439</v>
      </c>
      <c r="WCX50" s="19" t="s">
        <v>8439</v>
      </c>
      <c r="WCY50" s="19" t="s">
        <v>8439</v>
      </c>
      <c r="WCZ50" s="19" t="s">
        <v>8439</v>
      </c>
      <c r="WDA50" s="19" t="s">
        <v>8439</v>
      </c>
      <c r="WDB50" s="19" t="s">
        <v>8439</v>
      </c>
      <c r="WDC50" s="19" t="s">
        <v>8439</v>
      </c>
      <c r="WDD50" s="19" t="s">
        <v>8439</v>
      </c>
      <c r="WDE50" s="19" t="s">
        <v>8439</v>
      </c>
      <c r="WDF50" s="19" t="s">
        <v>8439</v>
      </c>
      <c r="WDG50" s="19" t="s">
        <v>8439</v>
      </c>
      <c r="WDH50" s="19" t="s">
        <v>8439</v>
      </c>
      <c r="WDI50" s="19" t="s">
        <v>8439</v>
      </c>
      <c r="WDJ50" s="19" t="s">
        <v>8439</v>
      </c>
      <c r="WDK50" s="19" t="s">
        <v>8439</v>
      </c>
      <c r="WDL50" s="19" t="s">
        <v>8439</v>
      </c>
      <c r="WDM50" s="19" t="s">
        <v>8439</v>
      </c>
      <c r="WDN50" s="19" t="s">
        <v>8439</v>
      </c>
      <c r="WDO50" s="19" t="s">
        <v>8439</v>
      </c>
      <c r="WDP50" s="19" t="s">
        <v>8439</v>
      </c>
      <c r="WDQ50" s="19" t="s">
        <v>8439</v>
      </c>
      <c r="WDR50" s="19" t="s">
        <v>8439</v>
      </c>
      <c r="WDS50" s="19" t="s">
        <v>8439</v>
      </c>
      <c r="WDT50" s="19" t="s">
        <v>8439</v>
      </c>
      <c r="WDU50" s="19" t="s">
        <v>8439</v>
      </c>
      <c r="WDV50" s="19" t="s">
        <v>8439</v>
      </c>
      <c r="WDW50" s="19" t="s">
        <v>8439</v>
      </c>
      <c r="WDX50" s="19" t="s">
        <v>8439</v>
      </c>
      <c r="WDY50" s="19" t="s">
        <v>8439</v>
      </c>
      <c r="WDZ50" s="19" t="s">
        <v>8439</v>
      </c>
      <c r="WEA50" s="19" t="s">
        <v>8439</v>
      </c>
      <c r="WEB50" s="19" t="s">
        <v>8439</v>
      </c>
      <c r="WEC50" s="19" t="s">
        <v>8439</v>
      </c>
      <c r="WED50" s="19" t="s">
        <v>8439</v>
      </c>
      <c r="WEE50" s="19" t="s">
        <v>8439</v>
      </c>
      <c r="WEF50" s="19" t="s">
        <v>8439</v>
      </c>
      <c r="WEG50" s="19" t="s">
        <v>8439</v>
      </c>
      <c r="WEH50" s="19" t="s">
        <v>8439</v>
      </c>
      <c r="WEI50" s="19" t="s">
        <v>8439</v>
      </c>
      <c r="WEJ50" s="19" t="s">
        <v>8439</v>
      </c>
      <c r="WEK50" s="19" t="s">
        <v>8439</v>
      </c>
      <c r="WEL50" s="19" t="s">
        <v>8439</v>
      </c>
      <c r="WEM50" s="19" t="s">
        <v>8439</v>
      </c>
      <c r="WEN50" s="19" t="s">
        <v>8439</v>
      </c>
      <c r="WEO50" s="19" t="s">
        <v>8439</v>
      </c>
      <c r="WEP50" s="19" t="s">
        <v>8439</v>
      </c>
      <c r="WEQ50" s="19" t="s">
        <v>8439</v>
      </c>
      <c r="WER50" s="19" t="s">
        <v>8439</v>
      </c>
      <c r="WES50" s="19" t="s">
        <v>8439</v>
      </c>
      <c r="WET50" s="19" t="s">
        <v>8439</v>
      </c>
      <c r="WEU50" s="19" t="s">
        <v>8439</v>
      </c>
      <c r="WEV50" s="19" t="s">
        <v>8439</v>
      </c>
      <c r="WEW50" s="19" t="s">
        <v>8439</v>
      </c>
      <c r="WEX50" s="19" t="s">
        <v>8439</v>
      </c>
      <c r="WEY50" s="19" t="s">
        <v>8439</v>
      </c>
      <c r="WEZ50" s="19" t="s">
        <v>8439</v>
      </c>
      <c r="WFA50" s="19" t="s">
        <v>8439</v>
      </c>
      <c r="WFB50" s="19" t="s">
        <v>8439</v>
      </c>
      <c r="WFC50" s="19" t="s">
        <v>8439</v>
      </c>
      <c r="WFD50" s="19" t="s">
        <v>8439</v>
      </c>
      <c r="WFE50" s="19" t="s">
        <v>8439</v>
      </c>
      <c r="WFF50" s="19" t="s">
        <v>8439</v>
      </c>
      <c r="WFG50" s="19" t="s">
        <v>8439</v>
      </c>
      <c r="WFH50" s="19" t="s">
        <v>8439</v>
      </c>
      <c r="WFI50" s="19" t="s">
        <v>8439</v>
      </c>
      <c r="WFJ50" s="19" t="s">
        <v>8439</v>
      </c>
      <c r="WFK50" s="19" t="s">
        <v>8439</v>
      </c>
      <c r="WFL50" s="19" t="s">
        <v>8439</v>
      </c>
      <c r="WFM50" s="19" t="s">
        <v>8439</v>
      </c>
      <c r="WFN50" s="19" t="s">
        <v>8439</v>
      </c>
      <c r="WFO50" s="19" t="s">
        <v>8439</v>
      </c>
      <c r="WFP50" s="19" t="s">
        <v>8439</v>
      </c>
      <c r="WFQ50" s="19" t="s">
        <v>8439</v>
      </c>
      <c r="WFR50" s="19" t="s">
        <v>8439</v>
      </c>
      <c r="WFS50" s="19" t="s">
        <v>8439</v>
      </c>
      <c r="WFT50" s="19" t="s">
        <v>8439</v>
      </c>
      <c r="WFU50" s="19" t="s">
        <v>8439</v>
      </c>
      <c r="WFV50" s="19" t="s">
        <v>8439</v>
      </c>
      <c r="WFW50" s="19" t="s">
        <v>8439</v>
      </c>
      <c r="WFX50" s="19" t="s">
        <v>8439</v>
      </c>
      <c r="WFY50" s="19" t="s">
        <v>8439</v>
      </c>
      <c r="WFZ50" s="19" t="s">
        <v>8439</v>
      </c>
      <c r="WGA50" s="19" t="s">
        <v>8439</v>
      </c>
      <c r="WGB50" s="19" t="s">
        <v>8439</v>
      </c>
      <c r="WGC50" s="19" t="s">
        <v>8439</v>
      </c>
      <c r="WGD50" s="19" t="s">
        <v>8439</v>
      </c>
      <c r="WGE50" s="19" t="s">
        <v>8439</v>
      </c>
      <c r="WGF50" s="19" t="s">
        <v>8439</v>
      </c>
      <c r="WGG50" s="19" t="s">
        <v>8439</v>
      </c>
      <c r="WGH50" s="19" t="s">
        <v>8439</v>
      </c>
      <c r="WGI50" s="19" t="s">
        <v>8439</v>
      </c>
      <c r="WGJ50" s="19" t="s">
        <v>8439</v>
      </c>
      <c r="WGK50" s="19" t="s">
        <v>8439</v>
      </c>
      <c r="WGL50" s="19" t="s">
        <v>8439</v>
      </c>
      <c r="WGM50" s="19" t="s">
        <v>8439</v>
      </c>
      <c r="WGN50" s="19" t="s">
        <v>8439</v>
      </c>
      <c r="WGO50" s="19" t="s">
        <v>8439</v>
      </c>
      <c r="WGP50" s="19" t="s">
        <v>8439</v>
      </c>
      <c r="WGQ50" s="19" t="s">
        <v>8439</v>
      </c>
      <c r="WGR50" s="19" t="s">
        <v>8439</v>
      </c>
      <c r="WGS50" s="19" t="s">
        <v>8439</v>
      </c>
      <c r="WGT50" s="19" t="s">
        <v>8439</v>
      </c>
      <c r="WGU50" s="19" t="s">
        <v>8439</v>
      </c>
      <c r="WGV50" s="19" t="s">
        <v>8439</v>
      </c>
      <c r="WGW50" s="19" t="s">
        <v>8439</v>
      </c>
      <c r="WGX50" s="19" t="s">
        <v>8439</v>
      </c>
      <c r="WGY50" s="19" t="s">
        <v>8439</v>
      </c>
      <c r="WGZ50" s="19" t="s">
        <v>8439</v>
      </c>
      <c r="WHA50" s="19" t="s">
        <v>8439</v>
      </c>
      <c r="WHB50" s="19" t="s">
        <v>8439</v>
      </c>
      <c r="WHC50" s="19" t="s">
        <v>8439</v>
      </c>
      <c r="WHD50" s="19" t="s">
        <v>8439</v>
      </c>
      <c r="WHE50" s="19" t="s">
        <v>8439</v>
      </c>
      <c r="WHF50" s="19" t="s">
        <v>8439</v>
      </c>
      <c r="WHG50" s="19" t="s">
        <v>8439</v>
      </c>
      <c r="WHH50" s="19" t="s">
        <v>8439</v>
      </c>
      <c r="WHI50" s="19" t="s">
        <v>8439</v>
      </c>
      <c r="WHJ50" s="19" t="s">
        <v>8439</v>
      </c>
      <c r="WHK50" s="19" t="s">
        <v>8439</v>
      </c>
      <c r="WHL50" s="19" t="s">
        <v>8439</v>
      </c>
      <c r="WHM50" s="19" t="s">
        <v>8439</v>
      </c>
      <c r="WHN50" s="19" t="s">
        <v>8439</v>
      </c>
      <c r="WHO50" s="19" t="s">
        <v>8439</v>
      </c>
      <c r="WHP50" s="19" t="s">
        <v>8439</v>
      </c>
      <c r="WHQ50" s="19" t="s">
        <v>8439</v>
      </c>
      <c r="WHR50" s="19" t="s">
        <v>8439</v>
      </c>
      <c r="WHS50" s="19" t="s">
        <v>8439</v>
      </c>
      <c r="WHT50" s="19" t="s">
        <v>8439</v>
      </c>
      <c r="WHU50" s="19" t="s">
        <v>8439</v>
      </c>
      <c r="WHV50" s="19" t="s">
        <v>8439</v>
      </c>
      <c r="WHW50" s="19" t="s">
        <v>8439</v>
      </c>
      <c r="WHX50" s="19" t="s">
        <v>8439</v>
      </c>
      <c r="WHY50" s="19" t="s">
        <v>8439</v>
      </c>
      <c r="WHZ50" s="19" t="s">
        <v>8439</v>
      </c>
      <c r="WIA50" s="19" t="s">
        <v>8439</v>
      </c>
      <c r="WIB50" s="19" t="s">
        <v>8439</v>
      </c>
      <c r="WIC50" s="19" t="s">
        <v>8439</v>
      </c>
      <c r="WID50" s="19" t="s">
        <v>8439</v>
      </c>
      <c r="WIE50" s="19" t="s">
        <v>8439</v>
      </c>
      <c r="WIF50" s="19" t="s">
        <v>8439</v>
      </c>
      <c r="WIG50" s="19" t="s">
        <v>8439</v>
      </c>
      <c r="WIH50" s="19" t="s">
        <v>8439</v>
      </c>
      <c r="WII50" s="19" t="s">
        <v>8439</v>
      </c>
      <c r="WIJ50" s="19" t="s">
        <v>8439</v>
      </c>
      <c r="WIK50" s="19" t="s">
        <v>8439</v>
      </c>
      <c r="WIL50" s="19" t="s">
        <v>8439</v>
      </c>
      <c r="WIM50" s="19" t="s">
        <v>8439</v>
      </c>
      <c r="WIN50" s="19" t="s">
        <v>8439</v>
      </c>
      <c r="WIO50" s="19" t="s">
        <v>8439</v>
      </c>
      <c r="WIP50" s="19" t="s">
        <v>8439</v>
      </c>
      <c r="WIQ50" s="19" t="s">
        <v>8439</v>
      </c>
      <c r="WIR50" s="19" t="s">
        <v>8439</v>
      </c>
      <c r="WIS50" s="19" t="s">
        <v>8439</v>
      </c>
      <c r="WIT50" s="19" t="s">
        <v>8439</v>
      </c>
      <c r="WIU50" s="19" t="s">
        <v>8439</v>
      </c>
      <c r="WIV50" s="19" t="s">
        <v>8439</v>
      </c>
      <c r="WIW50" s="19" t="s">
        <v>8439</v>
      </c>
      <c r="WIX50" s="19" t="s">
        <v>8439</v>
      </c>
      <c r="WIY50" s="19" t="s">
        <v>8439</v>
      </c>
      <c r="WIZ50" s="19" t="s">
        <v>8439</v>
      </c>
      <c r="WJA50" s="19" t="s">
        <v>8439</v>
      </c>
      <c r="WJB50" s="19" t="s">
        <v>8439</v>
      </c>
      <c r="WJC50" s="19" t="s">
        <v>8439</v>
      </c>
      <c r="WJD50" s="19" t="s">
        <v>8439</v>
      </c>
      <c r="WJE50" s="19" t="s">
        <v>8439</v>
      </c>
      <c r="WJF50" s="19" t="s">
        <v>8439</v>
      </c>
      <c r="WJG50" s="19" t="s">
        <v>8439</v>
      </c>
      <c r="WJH50" s="19" t="s">
        <v>8439</v>
      </c>
      <c r="WJI50" s="19" t="s">
        <v>8439</v>
      </c>
      <c r="WJJ50" s="19" t="s">
        <v>8439</v>
      </c>
      <c r="WJK50" s="19" t="s">
        <v>8439</v>
      </c>
      <c r="WJL50" s="19" t="s">
        <v>8439</v>
      </c>
      <c r="WJM50" s="19" t="s">
        <v>8439</v>
      </c>
      <c r="WJN50" s="19" t="s">
        <v>8439</v>
      </c>
      <c r="WJO50" s="19" t="s">
        <v>8439</v>
      </c>
      <c r="WJP50" s="19" t="s">
        <v>8439</v>
      </c>
      <c r="WJQ50" s="19" t="s">
        <v>8439</v>
      </c>
      <c r="WJR50" s="19" t="s">
        <v>8439</v>
      </c>
      <c r="WJS50" s="19" t="s">
        <v>8439</v>
      </c>
      <c r="WJT50" s="19" t="s">
        <v>8439</v>
      </c>
      <c r="WJU50" s="19" t="s">
        <v>8439</v>
      </c>
      <c r="WJV50" s="19" t="s">
        <v>8439</v>
      </c>
      <c r="WJW50" s="19" t="s">
        <v>8439</v>
      </c>
      <c r="WJX50" s="19" t="s">
        <v>8439</v>
      </c>
      <c r="WJY50" s="19" t="s">
        <v>8439</v>
      </c>
      <c r="WJZ50" s="19" t="s">
        <v>8439</v>
      </c>
      <c r="WKA50" s="19" t="s">
        <v>8439</v>
      </c>
      <c r="WKB50" s="19" t="s">
        <v>8439</v>
      </c>
      <c r="WKC50" s="19" t="s">
        <v>8439</v>
      </c>
      <c r="WKD50" s="19" t="s">
        <v>8439</v>
      </c>
      <c r="WKE50" s="19" t="s">
        <v>8439</v>
      </c>
      <c r="WKF50" s="19" t="s">
        <v>8439</v>
      </c>
      <c r="WKG50" s="19" t="s">
        <v>8439</v>
      </c>
      <c r="WKH50" s="19" t="s">
        <v>8439</v>
      </c>
      <c r="WKI50" s="19" t="s">
        <v>8439</v>
      </c>
      <c r="WKJ50" s="19" t="s">
        <v>8439</v>
      </c>
      <c r="WKK50" s="19" t="s">
        <v>8439</v>
      </c>
      <c r="WKL50" s="19" t="s">
        <v>8439</v>
      </c>
      <c r="WKM50" s="19" t="s">
        <v>8439</v>
      </c>
      <c r="WKN50" s="19" t="s">
        <v>8439</v>
      </c>
      <c r="WKO50" s="19" t="s">
        <v>8439</v>
      </c>
      <c r="WKP50" s="19" t="s">
        <v>8439</v>
      </c>
      <c r="WKQ50" s="19" t="s">
        <v>8439</v>
      </c>
      <c r="WKR50" s="19" t="s">
        <v>8439</v>
      </c>
      <c r="WKS50" s="19" t="s">
        <v>8439</v>
      </c>
      <c r="WKT50" s="19" t="s">
        <v>8439</v>
      </c>
      <c r="WKU50" s="19" t="s">
        <v>8439</v>
      </c>
      <c r="WKV50" s="19" t="s">
        <v>8439</v>
      </c>
      <c r="WKW50" s="19" t="s">
        <v>8439</v>
      </c>
      <c r="WKX50" s="19" t="s">
        <v>8439</v>
      </c>
      <c r="WKY50" s="19" t="s">
        <v>8439</v>
      </c>
      <c r="WKZ50" s="19" t="s">
        <v>8439</v>
      </c>
      <c r="WLA50" s="19" t="s">
        <v>8439</v>
      </c>
      <c r="WLB50" s="19" t="s">
        <v>8439</v>
      </c>
      <c r="WLC50" s="19" t="s">
        <v>8439</v>
      </c>
      <c r="WLD50" s="19" t="s">
        <v>8439</v>
      </c>
      <c r="WLE50" s="19" t="s">
        <v>8439</v>
      </c>
      <c r="WLF50" s="19" t="s">
        <v>8439</v>
      </c>
      <c r="WLG50" s="19" t="s">
        <v>8439</v>
      </c>
      <c r="WLH50" s="19" t="s">
        <v>8439</v>
      </c>
      <c r="WLI50" s="19" t="s">
        <v>8439</v>
      </c>
      <c r="WLJ50" s="19" t="s">
        <v>8439</v>
      </c>
      <c r="WLK50" s="19" t="s">
        <v>8439</v>
      </c>
      <c r="WLL50" s="19" t="s">
        <v>8439</v>
      </c>
      <c r="WLM50" s="19" t="s">
        <v>8439</v>
      </c>
      <c r="WLN50" s="19" t="s">
        <v>8439</v>
      </c>
      <c r="WLO50" s="19" t="s">
        <v>8439</v>
      </c>
      <c r="WLP50" s="19" t="s">
        <v>8439</v>
      </c>
      <c r="WLQ50" s="19" t="s">
        <v>8439</v>
      </c>
      <c r="WLR50" s="19" t="s">
        <v>8439</v>
      </c>
      <c r="WLS50" s="19" t="s">
        <v>8439</v>
      </c>
      <c r="WLT50" s="19" t="s">
        <v>8439</v>
      </c>
      <c r="WLU50" s="19" t="s">
        <v>8439</v>
      </c>
      <c r="WLV50" s="19" t="s">
        <v>8439</v>
      </c>
      <c r="WLW50" s="19" t="s">
        <v>8439</v>
      </c>
      <c r="WLX50" s="19" t="s">
        <v>8439</v>
      </c>
      <c r="WLY50" s="19" t="s">
        <v>8439</v>
      </c>
      <c r="WLZ50" s="19" t="s">
        <v>8439</v>
      </c>
      <c r="WMA50" s="19" t="s">
        <v>8439</v>
      </c>
      <c r="WMB50" s="19" t="s">
        <v>8439</v>
      </c>
      <c r="WMC50" s="19" t="s">
        <v>8439</v>
      </c>
      <c r="WMD50" s="19" t="s">
        <v>8439</v>
      </c>
      <c r="WME50" s="19" t="s">
        <v>8439</v>
      </c>
      <c r="WMF50" s="19" t="s">
        <v>8439</v>
      </c>
      <c r="WMG50" s="19" t="s">
        <v>8439</v>
      </c>
      <c r="WMH50" s="19" t="s">
        <v>8439</v>
      </c>
      <c r="WMI50" s="19" t="s">
        <v>8439</v>
      </c>
      <c r="WMJ50" s="19" t="s">
        <v>8439</v>
      </c>
      <c r="WMK50" s="19" t="s">
        <v>8439</v>
      </c>
      <c r="WML50" s="19" t="s">
        <v>8439</v>
      </c>
      <c r="WMM50" s="19" t="s">
        <v>8439</v>
      </c>
      <c r="WMN50" s="19" t="s">
        <v>8439</v>
      </c>
      <c r="WMO50" s="19" t="s">
        <v>8439</v>
      </c>
      <c r="WMP50" s="19" t="s">
        <v>8439</v>
      </c>
      <c r="WMQ50" s="19" t="s">
        <v>8439</v>
      </c>
      <c r="WMR50" s="19" t="s">
        <v>8439</v>
      </c>
      <c r="WMS50" s="19" t="s">
        <v>8439</v>
      </c>
      <c r="WMT50" s="19" t="s">
        <v>8439</v>
      </c>
      <c r="WMU50" s="19" t="s">
        <v>8439</v>
      </c>
      <c r="WMV50" s="19" t="s">
        <v>8439</v>
      </c>
      <c r="WMW50" s="19" t="s">
        <v>8439</v>
      </c>
      <c r="WMX50" s="19" t="s">
        <v>8439</v>
      </c>
      <c r="WMY50" s="19" t="s">
        <v>8439</v>
      </c>
      <c r="WMZ50" s="19" t="s">
        <v>8439</v>
      </c>
      <c r="WNA50" s="19" t="s">
        <v>8439</v>
      </c>
      <c r="WNB50" s="19" t="s">
        <v>8439</v>
      </c>
      <c r="WNC50" s="19" t="s">
        <v>8439</v>
      </c>
      <c r="WND50" s="19" t="s">
        <v>8439</v>
      </c>
      <c r="WNE50" s="19" t="s">
        <v>8439</v>
      </c>
      <c r="WNF50" s="19" t="s">
        <v>8439</v>
      </c>
      <c r="WNG50" s="19" t="s">
        <v>8439</v>
      </c>
      <c r="WNH50" s="19" t="s">
        <v>8439</v>
      </c>
      <c r="WNI50" s="19" t="s">
        <v>8439</v>
      </c>
      <c r="WNJ50" s="19" t="s">
        <v>8439</v>
      </c>
      <c r="WNK50" s="19" t="s">
        <v>8439</v>
      </c>
      <c r="WNL50" s="19" t="s">
        <v>8439</v>
      </c>
      <c r="WNM50" s="19" t="s">
        <v>8439</v>
      </c>
      <c r="WNN50" s="19" t="s">
        <v>8439</v>
      </c>
      <c r="WNO50" s="19" t="s">
        <v>8439</v>
      </c>
      <c r="WNP50" s="19" t="s">
        <v>8439</v>
      </c>
      <c r="WNQ50" s="19" t="s">
        <v>8439</v>
      </c>
      <c r="WNR50" s="19" t="s">
        <v>8439</v>
      </c>
      <c r="WNS50" s="19" t="s">
        <v>8439</v>
      </c>
      <c r="WNT50" s="19" t="s">
        <v>8439</v>
      </c>
      <c r="WNU50" s="19" t="s">
        <v>8439</v>
      </c>
      <c r="WNV50" s="19" t="s">
        <v>8439</v>
      </c>
      <c r="WNW50" s="19" t="s">
        <v>8439</v>
      </c>
      <c r="WNX50" s="19" t="s">
        <v>8439</v>
      </c>
      <c r="WNY50" s="19" t="s">
        <v>8439</v>
      </c>
      <c r="WNZ50" s="19" t="s">
        <v>8439</v>
      </c>
      <c r="WOA50" s="19" t="s">
        <v>8439</v>
      </c>
      <c r="WOB50" s="19" t="s">
        <v>8439</v>
      </c>
      <c r="WOC50" s="19" t="s">
        <v>8439</v>
      </c>
      <c r="WOD50" s="19" t="s">
        <v>8439</v>
      </c>
      <c r="WOE50" s="19" t="s">
        <v>8439</v>
      </c>
      <c r="WOF50" s="19" t="s">
        <v>8439</v>
      </c>
      <c r="WOG50" s="19" t="s">
        <v>8439</v>
      </c>
      <c r="WOH50" s="19" t="s">
        <v>8439</v>
      </c>
      <c r="WOI50" s="19" t="s">
        <v>8439</v>
      </c>
      <c r="WOJ50" s="19" t="s">
        <v>8439</v>
      </c>
      <c r="WOK50" s="19" t="s">
        <v>8439</v>
      </c>
      <c r="WOL50" s="19" t="s">
        <v>8439</v>
      </c>
      <c r="WOM50" s="19" t="s">
        <v>8439</v>
      </c>
      <c r="WON50" s="19" t="s">
        <v>8439</v>
      </c>
      <c r="WOO50" s="19" t="s">
        <v>8439</v>
      </c>
      <c r="WOP50" s="19" t="s">
        <v>8439</v>
      </c>
      <c r="WOQ50" s="19" t="s">
        <v>8439</v>
      </c>
      <c r="WOR50" s="19" t="s">
        <v>8439</v>
      </c>
      <c r="WOS50" s="19" t="s">
        <v>8439</v>
      </c>
      <c r="WOT50" s="19" t="s">
        <v>8439</v>
      </c>
      <c r="WOU50" s="19" t="s">
        <v>8439</v>
      </c>
      <c r="WOV50" s="19" t="s">
        <v>8439</v>
      </c>
      <c r="WOW50" s="19" t="s">
        <v>8439</v>
      </c>
      <c r="WOX50" s="19" t="s">
        <v>8439</v>
      </c>
      <c r="WOY50" s="19" t="s">
        <v>8439</v>
      </c>
      <c r="WOZ50" s="19" t="s">
        <v>8439</v>
      </c>
      <c r="WPA50" s="19" t="s">
        <v>8439</v>
      </c>
      <c r="WPB50" s="19" t="s">
        <v>8439</v>
      </c>
      <c r="WPC50" s="19" t="s">
        <v>8439</v>
      </c>
      <c r="WPD50" s="19" t="s">
        <v>8439</v>
      </c>
      <c r="WPE50" s="19" t="s">
        <v>8439</v>
      </c>
      <c r="WPF50" s="19" t="s">
        <v>8439</v>
      </c>
      <c r="WPG50" s="19" t="s">
        <v>8439</v>
      </c>
      <c r="WPH50" s="19" t="s">
        <v>8439</v>
      </c>
      <c r="WPI50" s="19" t="s">
        <v>8439</v>
      </c>
      <c r="WPJ50" s="19" t="s">
        <v>8439</v>
      </c>
      <c r="WPK50" s="19" t="s">
        <v>8439</v>
      </c>
      <c r="WPL50" s="19" t="s">
        <v>8439</v>
      </c>
      <c r="WPM50" s="19" t="s">
        <v>8439</v>
      </c>
      <c r="WPN50" s="19" t="s">
        <v>8439</v>
      </c>
      <c r="WPO50" s="19" t="s">
        <v>8439</v>
      </c>
      <c r="WPP50" s="19" t="s">
        <v>8439</v>
      </c>
      <c r="WPQ50" s="19" t="s">
        <v>8439</v>
      </c>
      <c r="WPR50" s="19" t="s">
        <v>8439</v>
      </c>
      <c r="WPS50" s="19" t="s">
        <v>8439</v>
      </c>
      <c r="WPT50" s="19" t="s">
        <v>8439</v>
      </c>
      <c r="WPU50" s="19" t="s">
        <v>8439</v>
      </c>
      <c r="WPV50" s="19" t="s">
        <v>8439</v>
      </c>
      <c r="WPW50" s="19" t="s">
        <v>8439</v>
      </c>
      <c r="WPX50" s="19" t="s">
        <v>8439</v>
      </c>
      <c r="WPY50" s="19" t="s">
        <v>8439</v>
      </c>
      <c r="WPZ50" s="19" t="s">
        <v>8439</v>
      </c>
      <c r="WQA50" s="19" t="s">
        <v>8439</v>
      </c>
      <c r="WQB50" s="19" t="s">
        <v>8439</v>
      </c>
      <c r="WQC50" s="19" t="s">
        <v>8439</v>
      </c>
      <c r="WQD50" s="19" t="s">
        <v>8439</v>
      </c>
      <c r="WQE50" s="19" t="s">
        <v>8439</v>
      </c>
      <c r="WQF50" s="19" t="s">
        <v>8439</v>
      </c>
      <c r="WQG50" s="19" t="s">
        <v>8439</v>
      </c>
      <c r="WQH50" s="19" t="s">
        <v>8439</v>
      </c>
      <c r="WQI50" s="19" t="s">
        <v>8439</v>
      </c>
      <c r="WQJ50" s="19" t="s">
        <v>8439</v>
      </c>
      <c r="WQK50" s="19" t="s">
        <v>8439</v>
      </c>
      <c r="WQL50" s="19" t="s">
        <v>8439</v>
      </c>
      <c r="WQM50" s="19" t="s">
        <v>8439</v>
      </c>
      <c r="WQN50" s="19" t="s">
        <v>8439</v>
      </c>
      <c r="WQO50" s="19" t="s">
        <v>8439</v>
      </c>
      <c r="WQP50" s="19" t="s">
        <v>8439</v>
      </c>
      <c r="WQQ50" s="19" t="s">
        <v>8439</v>
      </c>
      <c r="WQR50" s="19" t="s">
        <v>8439</v>
      </c>
      <c r="WQS50" s="19" t="s">
        <v>8439</v>
      </c>
      <c r="WQT50" s="19" t="s">
        <v>8439</v>
      </c>
      <c r="WQU50" s="19" t="s">
        <v>8439</v>
      </c>
      <c r="WQV50" s="19" t="s">
        <v>8439</v>
      </c>
      <c r="WQW50" s="19" t="s">
        <v>8439</v>
      </c>
      <c r="WQX50" s="19" t="s">
        <v>8439</v>
      </c>
      <c r="WQY50" s="19" t="s">
        <v>8439</v>
      </c>
      <c r="WQZ50" s="19" t="s">
        <v>8439</v>
      </c>
      <c r="WRA50" s="19" t="s">
        <v>8439</v>
      </c>
      <c r="WRB50" s="19" t="s">
        <v>8439</v>
      </c>
      <c r="WRC50" s="19" t="s">
        <v>8439</v>
      </c>
      <c r="WRD50" s="19" t="s">
        <v>8439</v>
      </c>
      <c r="WRE50" s="19" t="s">
        <v>8439</v>
      </c>
      <c r="WRF50" s="19" t="s">
        <v>8439</v>
      </c>
      <c r="WRG50" s="19" t="s">
        <v>8439</v>
      </c>
      <c r="WRH50" s="19" t="s">
        <v>8439</v>
      </c>
      <c r="WRI50" s="19" t="s">
        <v>8439</v>
      </c>
      <c r="WRJ50" s="19" t="s">
        <v>8439</v>
      </c>
      <c r="WRK50" s="19" t="s">
        <v>8439</v>
      </c>
      <c r="WRL50" s="19" t="s">
        <v>8439</v>
      </c>
      <c r="WRM50" s="19" t="s">
        <v>8439</v>
      </c>
      <c r="WRN50" s="19" t="s">
        <v>8439</v>
      </c>
      <c r="WRO50" s="19" t="s">
        <v>8439</v>
      </c>
      <c r="WRP50" s="19" t="s">
        <v>8439</v>
      </c>
      <c r="WRQ50" s="19" t="s">
        <v>8439</v>
      </c>
      <c r="WRR50" s="19" t="s">
        <v>8439</v>
      </c>
      <c r="WRS50" s="19" t="s">
        <v>8439</v>
      </c>
      <c r="WRT50" s="19" t="s">
        <v>8439</v>
      </c>
      <c r="WRU50" s="19" t="s">
        <v>8439</v>
      </c>
      <c r="WRV50" s="19" t="s">
        <v>8439</v>
      </c>
      <c r="WRW50" s="19" t="s">
        <v>8439</v>
      </c>
      <c r="WRX50" s="19" t="s">
        <v>8439</v>
      </c>
      <c r="WRY50" s="19" t="s">
        <v>8439</v>
      </c>
      <c r="WRZ50" s="19" t="s">
        <v>8439</v>
      </c>
      <c r="WSA50" s="19" t="s">
        <v>8439</v>
      </c>
      <c r="WSB50" s="19" t="s">
        <v>8439</v>
      </c>
      <c r="WSC50" s="19" t="s">
        <v>8439</v>
      </c>
      <c r="WSD50" s="19" t="s">
        <v>8439</v>
      </c>
      <c r="WSE50" s="19" t="s">
        <v>8439</v>
      </c>
      <c r="WSF50" s="19" t="s">
        <v>8439</v>
      </c>
      <c r="WSG50" s="19" t="s">
        <v>8439</v>
      </c>
      <c r="WSH50" s="19" t="s">
        <v>8439</v>
      </c>
      <c r="WSI50" s="19" t="s">
        <v>8439</v>
      </c>
      <c r="WSJ50" s="19" t="s">
        <v>8439</v>
      </c>
      <c r="WSK50" s="19" t="s">
        <v>8439</v>
      </c>
      <c r="WSL50" s="19" t="s">
        <v>8439</v>
      </c>
      <c r="WSM50" s="19" t="s">
        <v>8439</v>
      </c>
      <c r="WSN50" s="19" t="s">
        <v>8439</v>
      </c>
      <c r="WSO50" s="19" t="s">
        <v>8439</v>
      </c>
      <c r="WSP50" s="19" t="s">
        <v>8439</v>
      </c>
      <c r="WSQ50" s="19" t="s">
        <v>8439</v>
      </c>
      <c r="WSR50" s="19" t="s">
        <v>8439</v>
      </c>
      <c r="WSS50" s="19" t="s">
        <v>8439</v>
      </c>
      <c r="WST50" s="19" t="s">
        <v>8439</v>
      </c>
      <c r="WSU50" s="19" t="s">
        <v>8439</v>
      </c>
      <c r="WSV50" s="19" t="s">
        <v>8439</v>
      </c>
      <c r="WSW50" s="19" t="s">
        <v>8439</v>
      </c>
      <c r="WSX50" s="19" t="s">
        <v>8439</v>
      </c>
      <c r="WSY50" s="19" t="s">
        <v>8439</v>
      </c>
      <c r="WSZ50" s="19" t="s">
        <v>8439</v>
      </c>
      <c r="WTA50" s="19" t="s">
        <v>8439</v>
      </c>
      <c r="WTB50" s="19" t="s">
        <v>8439</v>
      </c>
      <c r="WTC50" s="19" t="s">
        <v>8439</v>
      </c>
      <c r="WTD50" s="19" t="s">
        <v>8439</v>
      </c>
      <c r="WTE50" s="19" t="s">
        <v>8439</v>
      </c>
      <c r="WTF50" s="19" t="s">
        <v>8439</v>
      </c>
      <c r="WTG50" s="19" t="s">
        <v>8439</v>
      </c>
      <c r="WTH50" s="19" t="s">
        <v>8439</v>
      </c>
      <c r="WTI50" s="19" t="s">
        <v>8439</v>
      </c>
      <c r="WTJ50" s="19" t="s">
        <v>8439</v>
      </c>
      <c r="WTK50" s="19" t="s">
        <v>8439</v>
      </c>
      <c r="WTL50" s="19" t="s">
        <v>8439</v>
      </c>
      <c r="WTM50" s="19" t="s">
        <v>8439</v>
      </c>
      <c r="WTN50" s="19" t="s">
        <v>8439</v>
      </c>
      <c r="WTO50" s="19" t="s">
        <v>8439</v>
      </c>
      <c r="WTP50" s="19" t="s">
        <v>8439</v>
      </c>
      <c r="WTQ50" s="19" t="s">
        <v>8439</v>
      </c>
      <c r="WTR50" s="19" t="s">
        <v>8439</v>
      </c>
      <c r="WTS50" s="19" t="s">
        <v>8439</v>
      </c>
      <c r="WTT50" s="19" t="s">
        <v>8439</v>
      </c>
      <c r="WTU50" s="19" t="s">
        <v>8439</v>
      </c>
      <c r="WTV50" s="19" t="s">
        <v>8439</v>
      </c>
      <c r="WTW50" s="19" t="s">
        <v>8439</v>
      </c>
      <c r="WTX50" s="19" t="s">
        <v>8439</v>
      </c>
      <c r="WTY50" s="19" t="s">
        <v>8439</v>
      </c>
      <c r="WTZ50" s="19" t="s">
        <v>8439</v>
      </c>
      <c r="WUA50" s="19" t="s">
        <v>8439</v>
      </c>
      <c r="WUB50" s="19" t="s">
        <v>8439</v>
      </c>
    </row>
    <row r="51" spans="1:16096" ht="30" customHeight="1" x14ac:dyDescent="0.35">
      <c r="A51" s="19" t="s">
        <v>9294</v>
      </c>
      <c r="B51" s="19" t="s">
        <v>3750</v>
      </c>
      <c r="C51" s="22">
        <v>0</v>
      </c>
      <c r="D51" s="22">
        <v>0</v>
      </c>
      <c r="E51" s="22">
        <v>0</v>
      </c>
      <c r="F51" s="22">
        <v>0</v>
      </c>
      <c r="G51" s="48">
        <v>25500</v>
      </c>
      <c r="H51" s="62"/>
      <c r="I51" s="62"/>
      <c r="J51" s="62"/>
      <c r="K51" s="62"/>
      <c r="L51" s="62"/>
      <c r="M51" s="62"/>
    </row>
    <row r="52" spans="1:16096" ht="30" customHeight="1" x14ac:dyDescent="0.35">
      <c r="A52" s="19" t="s">
        <v>9535</v>
      </c>
      <c r="B52" s="19" t="s">
        <v>3921</v>
      </c>
      <c r="C52" s="22">
        <v>306454344</v>
      </c>
      <c r="D52" s="22">
        <v>0</v>
      </c>
      <c r="E52" s="22">
        <v>245131476</v>
      </c>
      <c r="F52" s="22">
        <v>0</v>
      </c>
      <c r="G52" s="48">
        <v>245131476</v>
      </c>
      <c r="H52" s="62"/>
      <c r="I52" s="62"/>
      <c r="J52" s="62"/>
      <c r="K52" s="62"/>
      <c r="L52" s="62"/>
      <c r="M52" s="62"/>
    </row>
    <row r="53" spans="1:16096" ht="30" customHeight="1" x14ac:dyDescent="0.35">
      <c r="A53" s="19" t="s">
        <v>9511</v>
      </c>
      <c r="B53" s="19" t="s">
        <v>1012</v>
      </c>
      <c r="C53" s="22">
        <v>0</v>
      </c>
      <c r="D53" s="22">
        <v>0</v>
      </c>
      <c r="E53" s="22">
        <v>0</v>
      </c>
      <c r="F53" s="22">
        <v>0</v>
      </c>
      <c r="G53" s="48">
        <v>7000</v>
      </c>
      <c r="H53" s="62"/>
      <c r="I53" s="62"/>
      <c r="J53" s="62"/>
      <c r="K53" s="62"/>
      <c r="L53" s="62"/>
      <c r="M53" s="62"/>
    </row>
    <row r="54" spans="1:16096" ht="30" customHeight="1" x14ac:dyDescent="0.35">
      <c r="A54" s="19" t="s">
        <v>9485</v>
      </c>
      <c r="B54" s="19" t="s">
        <v>1090</v>
      </c>
      <c r="C54" s="22">
        <v>929690</v>
      </c>
      <c r="D54" s="22">
        <v>0</v>
      </c>
      <c r="E54" s="22">
        <f>12400+278000</f>
        <v>290400</v>
      </c>
      <c r="F54" s="22">
        <v>0</v>
      </c>
      <c r="G54" s="48">
        <v>929690</v>
      </c>
      <c r="H54" s="62"/>
      <c r="I54" s="62"/>
      <c r="J54" s="62"/>
      <c r="K54" s="62"/>
      <c r="L54" s="62"/>
      <c r="M54" s="62"/>
    </row>
    <row r="55" spans="1:16096" ht="30" customHeight="1" x14ac:dyDescent="0.35">
      <c r="A55" s="19" t="s">
        <v>383</v>
      </c>
      <c r="B55" s="19" t="s">
        <v>706</v>
      </c>
      <c r="C55" s="22">
        <v>18481235</v>
      </c>
      <c r="D55" s="22">
        <v>0</v>
      </c>
      <c r="E55" s="22">
        <v>7242281</v>
      </c>
      <c r="F55" s="22">
        <v>0</v>
      </c>
      <c r="G55" s="48">
        <v>19960761</v>
      </c>
      <c r="H55" s="62"/>
      <c r="I55" s="62"/>
      <c r="J55" s="62"/>
      <c r="K55" s="62"/>
      <c r="L55" s="62"/>
      <c r="M55" s="62"/>
    </row>
    <row r="56" spans="1:16096" ht="30" customHeight="1" x14ac:dyDescent="0.35">
      <c r="A56" s="19" t="s">
        <v>828</v>
      </c>
      <c r="B56" s="19" t="s">
        <v>826</v>
      </c>
      <c r="C56" s="22">
        <v>24475346</v>
      </c>
      <c r="D56" s="22">
        <v>0</v>
      </c>
      <c r="E56" s="22">
        <v>11820429</v>
      </c>
      <c r="F56" s="22">
        <v>0</v>
      </c>
      <c r="G56" s="48">
        <v>23238953</v>
      </c>
      <c r="H56" s="62"/>
      <c r="I56" s="62"/>
      <c r="J56" s="62"/>
      <c r="K56" s="62"/>
      <c r="L56" s="62"/>
      <c r="M56" s="62"/>
    </row>
    <row r="57" spans="1:16096" ht="30" customHeight="1" x14ac:dyDescent="0.35">
      <c r="A57" s="19" t="s">
        <v>4271</v>
      </c>
      <c r="B57" s="19" t="s">
        <v>3823</v>
      </c>
      <c r="C57" s="22">
        <v>43809716</v>
      </c>
      <c r="D57" s="22">
        <v>0</v>
      </c>
      <c r="E57" s="22">
        <v>1964779</v>
      </c>
      <c r="F57" s="22">
        <v>0</v>
      </c>
      <c r="G57" s="48">
        <v>35571299</v>
      </c>
      <c r="H57" s="62">
        <v>2500</v>
      </c>
      <c r="I57" s="62">
        <v>500</v>
      </c>
      <c r="J57" s="62">
        <v>2000</v>
      </c>
      <c r="K57" s="62">
        <v>10</v>
      </c>
      <c r="L57" s="62">
        <v>40</v>
      </c>
      <c r="M57" s="62" t="s">
        <v>8222</v>
      </c>
    </row>
    <row r="58" spans="1:16096" ht="30" customHeight="1" x14ac:dyDescent="0.35">
      <c r="A58" s="19" t="s">
        <v>9486</v>
      </c>
      <c r="B58" s="19" t="s">
        <v>9487</v>
      </c>
      <c r="C58" s="22">
        <v>98849380.379999995</v>
      </c>
      <c r="D58" s="22">
        <v>0</v>
      </c>
      <c r="E58" s="22">
        <v>35751515.630000003</v>
      </c>
      <c r="F58" s="22">
        <v>0</v>
      </c>
      <c r="G58" s="48">
        <v>124016836</v>
      </c>
      <c r="H58" s="62"/>
      <c r="I58" s="62"/>
      <c r="J58" s="62"/>
      <c r="K58" s="62"/>
      <c r="L58" s="62"/>
      <c r="M58" s="62"/>
    </row>
    <row r="59" spans="1:16096" ht="30" customHeight="1" x14ac:dyDescent="0.35">
      <c r="A59" s="32" t="s">
        <v>2444</v>
      </c>
      <c r="B59" s="32" t="s">
        <v>3933</v>
      </c>
      <c r="C59" s="35">
        <v>2766407</v>
      </c>
      <c r="D59" s="35">
        <v>0</v>
      </c>
      <c r="E59" s="35">
        <v>1412268</v>
      </c>
      <c r="F59" s="35">
        <v>0</v>
      </c>
      <c r="G59" s="55">
        <v>4325538</v>
      </c>
      <c r="H59" s="62"/>
      <c r="I59" s="62"/>
      <c r="J59" s="62"/>
      <c r="K59" s="62"/>
      <c r="L59" s="62"/>
      <c r="M59" s="62"/>
    </row>
    <row r="60" spans="1:16096" ht="30" customHeight="1" x14ac:dyDescent="0.35">
      <c r="A60" s="19" t="s">
        <v>4274</v>
      </c>
      <c r="B60" s="19" t="s">
        <v>9343</v>
      </c>
      <c r="C60" s="22">
        <v>801270</v>
      </c>
      <c r="D60" s="22">
        <v>0</v>
      </c>
      <c r="E60" s="22">
        <v>67215</v>
      </c>
      <c r="F60" s="22">
        <v>0</v>
      </c>
      <c r="G60" s="48">
        <v>916336</v>
      </c>
      <c r="H60" s="62"/>
      <c r="I60" s="62"/>
      <c r="J60" s="62"/>
      <c r="K60" s="62"/>
      <c r="L60" s="62"/>
      <c r="M60" s="62"/>
    </row>
    <row r="61" spans="1:16096" ht="30" customHeight="1" x14ac:dyDescent="0.35">
      <c r="A61" s="19" t="s">
        <v>3212</v>
      </c>
      <c r="B61" s="19" t="s">
        <v>1250</v>
      </c>
      <c r="C61" s="22">
        <v>285600</v>
      </c>
      <c r="D61" s="22">
        <v>0</v>
      </c>
      <c r="E61" s="22">
        <v>21033</v>
      </c>
      <c r="F61" s="22">
        <v>0</v>
      </c>
      <c r="G61" s="48">
        <v>446696</v>
      </c>
      <c r="H61" s="62"/>
      <c r="I61" s="62"/>
      <c r="J61" s="62"/>
      <c r="K61" s="62"/>
      <c r="L61" s="62"/>
      <c r="M61" s="62"/>
    </row>
    <row r="62" spans="1:16096" ht="30" customHeight="1" x14ac:dyDescent="0.35">
      <c r="A62" s="19" t="s">
        <v>1641</v>
      </c>
      <c r="B62" s="19" t="s">
        <v>1606</v>
      </c>
      <c r="C62" s="22">
        <v>145679</v>
      </c>
      <c r="D62" s="22">
        <v>0</v>
      </c>
      <c r="E62" s="22">
        <v>171625</v>
      </c>
      <c r="F62" s="22">
        <v>0</v>
      </c>
      <c r="G62" s="48">
        <v>177625</v>
      </c>
      <c r="H62" s="62"/>
      <c r="I62" s="62"/>
      <c r="J62" s="62"/>
      <c r="K62" s="62"/>
      <c r="L62" s="62"/>
      <c r="M62" s="62"/>
    </row>
    <row r="63" spans="1:16096" ht="30" customHeight="1" x14ac:dyDescent="0.35">
      <c r="A63" s="19" t="s">
        <v>9502</v>
      </c>
      <c r="B63" s="19" t="s">
        <v>1546</v>
      </c>
      <c r="C63" s="22">
        <v>5361588</v>
      </c>
      <c r="D63" s="22">
        <v>0</v>
      </c>
      <c r="E63" s="22">
        <v>306729</v>
      </c>
      <c r="F63" s="22">
        <v>0</v>
      </c>
      <c r="G63" s="48">
        <v>2094971</v>
      </c>
      <c r="H63" s="62"/>
      <c r="I63" s="62"/>
      <c r="J63" s="62"/>
      <c r="K63" s="62"/>
      <c r="L63" s="62"/>
      <c r="M63" s="62"/>
    </row>
    <row r="64" spans="1:16096" ht="30" customHeight="1" x14ac:dyDescent="0.35">
      <c r="A64" s="19" t="s">
        <v>9540</v>
      </c>
      <c r="B64" s="19" t="s">
        <v>163</v>
      </c>
      <c r="C64" s="22">
        <v>16030000</v>
      </c>
      <c r="D64" s="22">
        <v>0</v>
      </c>
      <c r="E64" s="22">
        <v>16030000</v>
      </c>
      <c r="F64" s="22">
        <v>0</v>
      </c>
      <c r="G64" s="48">
        <v>19900000</v>
      </c>
      <c r="H64" s="62"/>
      <c r="I64" s="62"/>
      <c r="J64" s="62"/>
      <c r="K64" s="62"/>
      <c r="L64" s="62"/>
      <c r="M64" s="62"/>
    </row>
    <row r="65" spans="1:13" ht="30" customHeight="1" x14ac:dyDescent="0.35">
      <c r="A65" s="19" t="s">
        <v>3117</v>
      </c>
      <c r="B65" s="19" t="s">
        <v>9538</v>
      </c>
      <c r="C65" s="22">
        <v>6232813</v>
      </c>
      <c r="D65" s="22">
        <v>0</v>
      </c>
      <c r="E65" s="22">
        <v>0</v>
      </c>
      <c r="F65" s="22">
        <v>0</v>
      </c>
      <c r="G65" s="48">
        <v>2692343</v>
      </c>
      <c r="H65" s="62"/>
      <c r="I65" s="62"/>
      <c r="J65" s="62"/>
      <c r="K65" s="62"/>
      <c r="L65" s="62"/>
      <c r="M65" s="62"/>
    </row>
    <row r="66" spans="1:13" ht="30" customHeight="1" x14ac:dyDescent="0.35">
      <c r="A66" s="19" t="s">
        <v>263</v>
      </c>
      <c r="B66" s="19" t="s">
        <v>261</v>
      </c>
      <c r="C66" s="22">
        <v>34574951</v>
      </c>
      <c r="D66" s="22">
        <v>0</v>
      </c>
      <c r="E66" s="22">
        <v>6862470</v>
      </c>
      <c r="F66" s="22">
        <v>0</v>
      </c>
      <c r="G66" s="48">
        <v>28910935</v>
      </c>
      <c r="H66" s="62"/>
      <c r="I66" s="62"/>
      <c r="J66" s="62"/>
      <c r="K66" s="62"/>
      <c r="L66" s="62"/>
      <c r="M66" s="62"/>
    </row>
    <row r="67" spans="1:13" ht="30" customHeight="1" x14ac:dyDescent="0.35">
      <c r="A67" s="19" t="s">
        <v>10163</v>
      </c>
      <c r="B67" s="19" t="s">
        <v>3818</v>
      </c>
      <c r="C67" s="22">
        <v>14151697.630000001</v>
      </c>
      <c r="D67" s="22">
        <v>0</v>
      </c>
      <c r="E67" s="22">
        <v>12475714.560000001</v>
      </c>
      <c r="F67" s="22">
        <v>0</v>
      </c>
      <c r="G67" s="48">
        <v>16803965.960000001</v>
      </c>
      <c r="H67" s="62">
        <v>6</v>
      </c>
      <c r="I67" s="62">
        <v>1</v>
      </c>
      <c r="J67" s="62">
        <v>5</v>
      </c>
      <c r="K67" s="62">
        <v>12</v>
      </c>
      <c r="L67" s="62">
        <v>0</v>
      </c>
      <c r="M67" s="62" t="s">
        <v>8222</v>
      </c>
    </row>
    <row r="68" spans="1:13" ht="30" customHeight="1" x14ac:dyDescent="0.35">
      <c r="A68" s="19" t="s">
        <v>11720</v>
      </c>
      <c r="B68" s="19" t="s">
        <v>218</v>
      </c>
      <c r="C68" s="22">
        <v>422125</v>
      </c>
      <c r="D68" s="22">
        <v>0</v>
      </c>
      <c r="E68" s="22">
        <v>199000</v>
      </c>
      <c r="F68" s="22">
        <v>0</v>
      </c>
      <c r="G68" s="48">
        <v>366685</v>
      </c>
      <c r="H68" s="62"/>
      <c r="I68" s="62"/>
      <c r="J68" s="62"/>
      <c r="K68" s="62"/>
      <c r="L68" s="62"/>
      <c r="M68" s="62"/>
    </row>
    <row r="69" spans="1:13" ht="30" customHeight="1" x14ac:dyDescent="0.35">
      <c r="A69" s="19" t="s">
        <v>7979</v>
      </c>
      <c r="B69" s="19" t="s">
        <v>3871</v>
      </c>
      <c r="C69" s="22">
        <v>76200</v>
      </c>
      <c r="D69" s="22">
        <v>0</v>
      </c>
      <c r="E69" s="22">
        <v>0</v>
      </c>
      <c r="F69" s="22">
        <v>0</v>
      </c>
      <c r="G69" s="48">
        <v>37187</v>
      </c>
      <c r="H69" s="62"/>
      <c r="I69" s="62"/>
      <c r="J69" s="62"/>
      <c r="K69" s="62"/>
      <c r="L69" s="62"/>
      <c r="M69" s="62"/>
    </row>
    <row r="70" spans="1:13" ht="30" customHeight="1" x14ac:dyDescent="0.35">
      <c r="A70" s="19" t="s">
        <v>9533</v>
      </c>
      <c r="B70" s="19" t="s">
        <v>9534</v>
      </c>
      <c r="C70" s="22">
        <v>1598904187</v>
      </c>
      <c r="D70" s="22">
        <v>0</v>
      </c>
      <c r="E70" s="22">
        <v>1646735</v>
      </c>
      <c r="F70" s="22">
        <v>0</v>
      </c>
      <c r="G70" s="48">
        <v>1794338</v>
      </c>
      <c r="H70" s="62"/>
      <c r="I70" s="62"/>
      <c r="J70" s="62"/>
      <c r="K70" s="62"/>
      <c r="L70" s="62"/>
      <c r="M70" s="62"/>
    </row>
    <row r="71" spans="1:13" ht="30" customHeight="1" x14ac:dyDescent="0.35">
      <c r="A71" s="19" t="s">
        <v>9469</v>
      </c>
      <c r="B71" s="19" t="s">
        <v>2478</v>
      </c>
      <c r="C71" s="22">
        <v>2671978</v>
      </c>
      <c r="D71" s="22">
        <v>0</v>
      </c>
      <c r="E71" s="22">
        <f>35000+350705+164500</f>
        <v>550205</v>
      </c>
      <c r="F71" s="22">
        <v>0</v>
      </c>
      <c r="G71" s="48">
        <v>2638913</v>
      </c>
      <c r="H71" s="62"/>
      <c r="I71" s="62"/>
      <c r="J71" s="62"/>
      <c r="K71" s="62"/>
      <c r="L71" s="62"/>
      <c r="M71" s="62"/>
    </row>
    <row r="72" spans="1:13" ht="30" customHeight="1" x14ac:dyDescent="0.35">
      <c r="A72" s="19" t="s">
        <v>9466</v>
      </c>
      <c r="B72" s="19" t="s">
        <v>2075</v>
      </c>
      <c r="C72" s="22">
        <v>2122651</v>
      </c>
      <c r="D72" s="22">
        <v>0</v>
      </c>
      <c r="E72" s="22">
        <v>804341</v>
      </c>
      <c r="F72" s="22">
        <v>0</v>
      </c>
      <c r="G72" s="48">
        <v>2641362</v>
      </c>
      <c r="H72" s="62"/>
      <c r="I72" s="62"/>
      <c r="J72" s="62"/>
      <c r="K72" s="62"/>
      <c r="L72" s="62"/>
      <c r="M72" s="62"/>
    </row>
    <row r="73" spans="1:13" ht="30" customHeight="1" x14ac:dyDescent="0.35">
      <c r="A73" s="19" t="s">
        <v>9589</v>
      </c>
      <c r="B73" s="19" t="s">
        <v>3841</v>
      </c>
      <c r="C73" s="22">
        <v>0</v>
      </c>
      <c r="D73" s="22">
        <v>0</v>
      </c>
      <c r="E73" s="22">
        <v>0</v>
      </c>
      <c r="F73" s="22">
        <v>0</v>
      </c>
      <c r="G73" s="48">
        <v>0</v>
      </c>
      <c r="H73" s="62"/>
      <c r="I73" s="62"/>
      <c r="J73" s="62"/>
      <c r="K73" s="62"/>
      <c r="L73" s="62"/>
      <c r="M73" s="62"/>
    </row>
    <row r="74" spans="1:13" ht="30" customHeight="1" x14ac:dyDescent="0.35">
      <c r="A74" s="19" t="s">
        <v>7984</v>
      </c>
      <c r="B74" s="19" t="s">
        <v>3662</v>
      </c>
      <c r="C74" s="22">
        <v>0</v>
      </c>
      <c r="D74" s="22">
        <v>0</v>
      </c>
      <c r="E74" s="22">
        <v>0</v>
      </c>
      <c r="F74" s="22">
        <v>0</v>
      </c>
      <c r="G74" s="48">
        <v>0</v>
      </c>
      <c r="H74" s="62"/>
      <c r="I74" s="62"/>
      <c r="J74" s="62"/>
      <c r="K74" s="62"/>
      <c r="L74" s="62"/>
      <c r="M74" s="62"/>
    </row>
    <row r="75" spans="1:13" ht="30" customHeight="1" x14ac:dyDescent="0.35">
      <c r="A75" s="19" t="s">
        <v>4281</v>
      </c>
      <c r="B75" s="19" t="s">
        <v>3336</v>
      </c>
      <c r="C75" s="22">
        <v>339029633.17000002</v>
      </c>
      <c r="D75" s="22">
        <v>0</v>
      </c>
      <c r="E75" s="22">
        <v>240690890.53</v>
      </c>
      <c r="F75" s="22">
        <v>0</v>
      </c>
      <c r="G75" s="48">
        <v>279853640.39999998</v>
      </c>
      <c r="H75" s="62"/>
      <c r="I75" s="62"/>
      <c r="J75" s="62"/>
      <c r="K75" s="62"/>
      <c r="L75" s="62"/>
      <c r="M75" s="62"/>
    </row>
    <row r="76" spans="1:13" ht="30" customHeight="1" x14ac:dyDescent="0.35">
      <c r="A76" s="19" t="s">
        <v>8349</v>
      </c>
      <c r="B76" s="19" t="s">
        <v>3880</v>
      </c>
      <c r="C76" s="22">
        <v>50000</v>
      </c>
      <c r="D76" s="22">
        <v>0</v>
      </c>
      <c r="E76" s="22">
        <v>0</v>
      </c>
      <c r="F76" s="22">
        <v>0</v>
      </c>
      <c r="G76" s="48">
        <v>0</v>
      </c>
      <c r="H76" s="62"/>
      <c r="I76" s="62"/>
      <c r="J76" s="62"/>
      <c r="K76" s="62"/>
      <c r="L76" s="62"/>
      <c r="M76" s="62"/>
    </row>
    <row r="77" spans="1:13" ht="30" customHeight="1" x14ac:dyDescent="0.35">
      <c r="A77" s="19" t="s">
        <v>1319</v>
      </c>
      <c r="B77" s="19" t="s">
        <v>8961</v>
      </c>
      <c r="C77" s="22">
        <v>0</v>
      </c>
      <c r="D77" s="22">
        <v>0</v>
      </c>
      <c r="E77" s="22">
        <v>0</v>
      </c>
      <c r="F77" s="22">
        <v>0</v>
      </c>
      <c r="G77" s="48">
        <v>0</v>
      </c>
      <c r="H77" s="62">
        <v>3</v>
      </c>
      <c r="I77" s="62">
        <v>1</v>
      </c>
      <c r="J77" s="62">
        <v>2</v>
      </c>
      <c r="K77" s="62">
        <v>6</v>
      </c>
      <c r="L77" s="62">
        <v>1</v>
      </c>
      <c r="M77" s="62" t="s">
        <v>3790</v>
      </c>
    </row>
    <row r="78" spans="1:13" ht="30" customHeight="1" x14ac:dyDescent="0.35">
      <c r="A78" s="19" t="s">
        <v>1724</v>
      </c>
      <c r="B78" s="19" t="s">
        <v>9607</v>
      </c>
      <c r="C78" s="22">
        <v>482972</v>
      </c>
      <c r="D78" s="22">
        <v>0</v>
      </c>
      <c r="E78" s="22">
        <v>156000</v>
      </c>
      <c r="F78" s="22">
        <v>0</v>
      </c>
      <c r="G78" s="48">
        <v>252880</v>
      </c>
      <c r="H78" s="62"/>
      <c r="I78" s="62"/>
      <c r="J78" s="62"/>
      <c r="K78" s="62"/>
      <c r="L78" s="62"/>
      <c r="M78" s="62"/>
    </row>
    <row r="79" spans="1:13" ht="30" customHeight="1" x14ac:dyDescent="0.35">
      <c r="A79" s="19" t="s">
        <v>7987</v>
      </c>
      <c r="B79" s="19" t="s">
        <v>3835</v>
      </c>
      <c r="C79" s="22">
        <v>108222.92</v>
      </c>
      <c r="D79" s="22">
        <v>0</v>
      </c>
      <c r="E79" s="22">
        <v>43922.92</v>
      </c>
      <c r="F79" s="22">
        <v>0</v>
      </c>
      <c r="G79" s="48">
        <v>108222.92</v>
      </c>
      <c r="H79" s="62"/>
      <c r="I79" s="62"/>
      <c r="J79" s="62"/>
      <c r="K79" s="62"/>
      <c r="L79" s="62"/>
      <c r="M79" s="62"/>
    </row>
    <row r="80" spans="1:13" ht="30" customHeight="1" x14ac:dyDescent="0.35">
      <c r="A80" s="19" t="s">
        <v>4286</v>
      </c>
      <c r="B80" s="19" t="s">
        <v>9159</v>
      </c>
      <c r="C80" s="22">
        <v>831901</v>
      </c>
      <c r="D80" s="22">
        <v>0</v>
      </c>
      <c r="E80" s="22">
        <v>500000</v>
      </c>
      <c r="F80" s="22">
        <v>0</v>
      </c>
      <c r="G80" s="48">
        <v>666397</v>
      </c>
      <c r="H80" s="62"/>
      <c r="I80" s="62"/>
      <c r="J80" s="62"/>
      <c r="K80" s="62"/>
      <c r="L80" s="62"/>
      <c r="M80" s="62"/>
    </row>
    <row r="81" spans="1:13" ht="33" customHeight="1" x14ac:dyDescent="0.35">
      <c r="A81" s="19" t="s">
        <v>1797</v>
      </c>
      <c r="B81" s="19" t="s">
        <v>9380</v>
      </c>
      <c r="C81" s="22">
        <v>2771057</v>
      </c>
      <c r="D81" s="22">
        <v>0</v>
      </c>
      <c r="E81" s="22">
        <v>1330200</v>
      </c>
      <c r="F81" s="22">
        <v>0</v>
      </c>
      <c r="G81" s="48">
        <v>2205500</v>
      </c>
      <c r="H81" s="62"/>
      <c r="I81" s="62"/>
      <c r="J81" s="62"/>
      <c r="K81" s="62"/>
      <c r="L81" s="62"/>
      <c r="M81" s="62"/>
    </row>
    <row r="82" spans="1:13" ht="31.5" customHeight="1" x14ac:dyDescent="0.35">
      <c r="A82" s="19" t="s">
        <v>9606</v>
      </c>
      <c r="B82" s="19" t="s">
        <v>954</v>
      </c>
      <c r="C82" s="22">
        <v>1266172</v>
      </c>
      <c r="D82" s="22">
        <v>0</v>
      </c>
      <c r="E82" s="22">
        <v>236860</v>
      </c>
      <c r="F82" s="22">
        <v>0</v>
      </c>
      <c r="G82" s="48">
        <v>1237118</v>
      </c>
      <c r="H82" s="62"/>
      <c r="I82" s="62"/>
      <c r="J82" s="62"/>
      <c r="K82" s="62"/>
      <c r="L82" s="62"/>
      <c r="M82" s="62"/>
    </row>
    <row r="83" spans="1:13" ht="33" customHeight="1" x14ac:dyDescent="0.35">
      <c r="A83" s="19" t="s">
        <v>3203</v>
      </c>
      <c r="B83" s="19" t="s">
        <v>10136</v>
      </c>
      <c r="C83" s="22">
        <v>1266172</v>
      </c>
      <c r="D83" s="22">
        <v>0</v>
      </c>
      <c r="E83" s="22">
        <v>236860</v>
      </c>
      <c r="F83" s="22">
        <v>0</v>
      </c>
      <c r="G83" s="48">
        <v>-1237118</v>
      </c>
      <c r="H83" s="62">
        <v>3</v>
      </c>
      <c r="I83" s="62">
        <v>2</v>
      </c>
      <c r="J83" s="62">
        <v>1</v>
      </c>
      <c r="K83" s="62">
        <v>0</v>
      </c>
      <c r="L83" s="62">
        <v>1</v>
      </c>
      <c r="M83" s="62" t="s">
        <v>3790</v>
      </c>
    </row>
    <row r="84" spans="1:13" ht="29.25" customHeight="1" x14ac:dyDescent="0.35">
      <c r="A84" s="19" t="s">
        <v>1838</v>
      </c>
      <c r="B84" s="19" t="s">
        <v>9392</v>
      </c>
      <c r="C84" s="22">
        <f>5171597+3033154+1684404</f>
        <v>9889155</v>
      </c>
      <c r="D84" s="22">
        <v>0</v>
      </c>
      <c r="E84" s="22">
        <f>405915+279860+231825+236254+1089681+150000</f>
        <v>2393535</v>
      </c>
      <c r="F84" s="22">
        <v>0</v>
      </c>
      <c r="G84" s="48">
        <v>8399238</v>
      </c>
      <c r="H84" s="62"/>
      <c r="I84" s="62"/>
      <c r="J84" s="62"/>
      <c r="K84" s="62"/>
      <c r="L84" s="62"/>
      <c r="M84" s="62"/>
    </row>
    <row r="85" spans="1:13" ht="30" customHeight="1" x14ac:dyDescent="0.35">
      <c r="A85" s="19" t="s">
        <v>9329</v>
      </c>
      <c r="B85" s="19" t="s">
        <v>9330</v>
      </c>
      <c r="C85" s="22">
        <v>2809712.16</v>
      </c>
      <c r="D85" s="22">
        <v>0</v>
      </c>
      <c r="E85" s="22">
        <v>150898</v>
      </c>
      <c r="F85" s="22">
        <v>0</v>
      </c>
      <c r="G85" s="48">
        <v>1640097.48</v>
      </c>
      <c r="H85" s="62"/>
      <c r="I85" s="62"/>
      <c r="J85" s="62"/>
      <c r="K85" s="62"/>
      <c r="L85" s="62"/>
      <c r="M85" s="62"/>
    </row>
    <row r="86" spans="1:13" ht="28.5" customHeight="1" x14ac:dyDescent="0.35">
      <c r="A86" s="19" t="s">
        <v>41</v>
      </c>
      <c r="B86" s="19" t="s">
        <v>39</v>
      </c>
      <c r="C86" s="22">
        <v>4930361</v>
      </c>
      <c r="D86" s="22">
        <v>0</v>
      </c>
      <c r="E86" s="22">
        <v>5122804</v>
      </c>
      <c r="F86" s="22">
        <v>0</v>
      </c>
      <c r="G86" s="48">
        <v>5251204</v>
      </c>
      <c r="H86" s="62"/>
      <c r="I86" s="62"/>
      <c r="J86" s="62"/>
      <c r="K86" s="62"/>
      <c r="L86" s="62"/>
      <c r="M86" s="62"/>
    </row>
    <row r="87" spans="1:13" ht="31.5" customHeight="1" x14ac:dyDescent="0.35">
      <c r="A87" s="19" t="s">
        <v>4292</v>
      </c>
      <c r="B87" s="19" t="s">
        <v>4059</v>
      </c>
      <c r="C87" s="22">
        <v>700000</v>
      </c>
      <c r="D87" s="22">
        <v>0</v>
      </c>
      <c r="E87" s="22">
        <v>71387</v>
      </c>
      <c r="F87" s="22">
        <v>0</v>
      </c>
      <c r="G87" s="48">
        <v>71387</v>
      </c>
      <c r="H87" s="62"/>
      <c r="I87" s="62"/>
      <c r="J87" s="62"/>
      <c r="K87" s="62"/>
      <c r="L87" s="62"/>
      <c r="M87" s="62"/>
    </row>
    <row r="88" spans="1:13" ht="43.5" customHeight="1" x14ac:dyDescent="0.35">
      <c r="A88" s="19" t="s">
        <v>9474</v>
      </c>
      <c r="B88" s="19" t="s">
        <v>225</v>
      </c>
      <c r="C88" s="22">
        <v>147931353.62</v>
      </c>
      <c r="D88" s="22">
        <v>0</v>
      </c>
      <c r="E88" s="22">
        <v>87303905.140000001</v>
      </c>
      <c r="F88" s="22">
        <v>0</v>
      </c>
      <c r="G88" s="48">
        <v>55419032.630000003</v>
      </c>
      <c r="H88" s="62"/>
      <c r="I88" s="62"/>
      <c r="J88" s="62"/>
      <c r="K88" s="62"/>
      <c r="L88" s="62"/>
      <c r="M88" s="62"/>
    </row>
    <row r="89" spans="1:13" ht="45" customHeight="1" x14ac:dyDescent="0.35">
      <c r="A89" s="19" t="s">
        <v>589</v>
      </c>
      <c r="B89" s="19" t="s">
        <v>588</v>
      </c>
      <c r="C89" s="22">
        <v>0</v>
      </c>
      <c r="D89" s="22">
        <v>0</v>
      </c>
      <c r="E89" s="22">
        <v>36000000</v>
      </c>
      <c r="F89" s="22">
        <v>0</v>
      </c>
      <c r="G89" s="48">
        <v>129687000</v>
      </c>
      <c r="H89" s="62"/>
      <c r="I89" s="62"/>
      <c r="J89" s="62"/>
      <c r="K89" s="62"/>
      <c r="L89" s="62"/>
      <c r="M89" s="62"/>
    </row>
    <row r="90" spans="1:13" ht="33.75" customHeight="1" x14ac:dyDescent="0.35">
      <c r="A90" s="19" t="s">
        <v>4294</v>
      </c>
      <c r="B90" s="19" t="s">
        <v>4020</v>
      </c>
      <c r="C90" s="22">
        <v>2421248</v>
      </c>
      <c r="D90" s="22">
        <v>0</v>
      </c>
      <c r="E90" s="22">
        <v>2161248</v>
      </c>
      <c r="F90" s="22">
        <v>0</v>
      </c>
      <c r="G90" s="48">
        <v>2441248</v>
      </c>
      <c r="H90" s="62"/>
      <c r="I90" s="62"/>
      <c r="J90" s="62"/>
      <c r="K90" s="62"/>
      <c r="L90" s="62"/>
      <c r="M90" s="62"/>
    </row>
    <row r="91" spans="1:13" ht="46.5" customHeight="1" x14ac:dyDescent="0.35">
      <c r="A91" s="19" t="s">
        <v>9472</v>
      </c>
      <c r="B91" s="19" t="s">
        <v>9473</v>
      </c>
      <c r="C91" s="22">
        <v>45725</v>
      </c>
      <c r="D91" s="22">
        <v>0</v>
      </c>
      <c r="E91" s="22">
        <v>0</v>
      </c>
      <c r="F91" s="22">
        <v>0</v>
      </c>
      <c r="G91" s="48">
        <v>80725</v>
      </c>
      <c r="H91" s="62"/>
      <c r="I91" s="62"/>
      <c r="J91" s="62"/>
      <c r="K91" s="62"/>
      <c r="L91" s="62"/>
      <c r="M91" s="62"/>
    </row>
    <row r="92" spans="1:13" ht="15.5" x14ac:dyDescent="0.35">
      <c r="A92" s="19" t="s">
        <v>3106</v>
      </c>
      <c r="B92" s="19" t="s">
        <v>3773</v>
      </c>
      <c r="C92" s="22">
        <v>3620874</v>
      </c>
      <c r="D92" s="22">
        <v>0</v>
      </c>
      <c r="E92" s="22">
        <v>1668212</v>
      </c>
      <c r="F92" s="22">
        <v>0</v>
      </c>
      <c r="G92" s="48">
        <v>2314735</v>
      </c>
      <c r="H92" s="62"/>
      <c r="I92" s="62"/>
      <c r="J92" s="62"/>
      <c r="K92" s="62"/>
      <c r="L92" s="62"/>
      <c r="M92" s="62"/>
    </row>
    <row r="93" spans="1:13" ht="15.5" x14ac:dyDescent="0.35">
      <c r="A93" s="19" t="s">
        <v>4295</v>
      </c>
      <c r="B93" s="19" t="s">
        <v>3703</v>
      </c>
      <c r="C93" s="22">
        <v>0</v>
      </c>
      <c r="D93" s="22">
        <v>0</v>
      </c>
      <c r="E93" s="22">
        <v>0</v>
      </c>
      <c r="F93" s="22">
        <v>0</v>
      </c>
      <c r="G93" s="48">
        <v>10000</v>
      </c>
      <c r="H93" s="62"/>
      <c r="I93" s="62"/>
      <c r="J93" s="62"/>
      <c r="K93" s="62"/>
      <c r="L93" s="62"/>
      <c r="M93" s="62"/>
    </row>
    <row r="94" spans="1:13" ht="31.5" customHeight="1" x14ac:dyDescent="0.35">
      <c r="A94" s="19" t="s">
        <v>334</v>
      </c>
      <c r="B94" s="19" t="s">
        <v>332</v>
      </c>
      <c r="C94" s="22">
        <v>0</v>
      </c>
      <c r="D94" s="22">
        <v>0</v>
      </c>
      <c r="E94" s="22">
        <v>13692400</v>
      </c>
      <c r="F94" s="22">
        <v>0</v>
      </c>
      <c r="G94" s="48">
        <v>28272434</v>
      </c>
      <c r="H94" s="62"/>
      <c r="I94" s="62"/>
      <c r="J94" s="62"/>
      <c r="K94" s="62"/>
      <c r="L94" s="62"/>
      <c r="M94" s="62"/>
    </row>
    <row r="95" spans="1:13" ht="15.5" x14ac:dyDescent="0.35">
      <c r="A95" s="19" t="s">
        <v>817</v>
      </c>
      <c r="B95" s="19" t="s">
        <v>3575</v>
      </c>
      <c r="C95" s="22">
        <v>53929528.850000001</v>
      </c>
      <c r="D95" s="22">
        <v>0</v>
      </c>
      <c r="E95" s="22">
        <v>37732044.899999999</v>
      </c>
      <c r="F95" s="22">
        <v>0</v>
      </c>
      <c r="G95" s="48">
        <v>64814387.189999998</v>
      </c>
      <c r="H95" s="62"/>
      <c r="I95" s="62"/>
      <c r="J95" s="62"/>
      <c r="K95" s="62"/>
      <c r="L95" s="62"/>
      <c r="M95" s="62"/>
    </row>
    <row r="96" spans="1:13" ht="34.5" customHeight="1" x14ac:dyDescent="0.35">
      <c r="A96" s="19" t="s">
        <v>9341</v>
      </c>
      <c r="B96" s="19" t="s">
        <v>1394</v>
      </c>
      <c r="C96" s="22">
        <v>3184905.03</v>
      </c>
      <c r="D96" s="22">
        <v>0</v>
      </c>
      <c r="E96" s="22">
        <v>1742270.77</v>
      </c>
      <c r="F96" s="22">
        <v>0</v>
      </c>
      <c r="G96" s="48">
        <v>2958297.89</v>
      </c>
      <c r="H96" s="62"/>
      <c r="I96" s="62"/>
      <c r="J96" s="62"/>
      <c r="K96" s="62"/>
      <c r="L96" s="62"/>
      <c r="M96" s="62"/>
    </row>
    <row r="97" spans="1:13" ht="15.5" x14ac:dyDescent="0.35">
      <c r="A97" s="19" t="s">
        <v>4298</v>
      </c>
      <c r="B97" s="19" t="s">
        <v>9541</v>
      </c>
      <c r="C97" s="22">
        <v>26450</v>
      </c>
      <c r="D97" s="22">
        <v>0</v>
      </c>
      <c r="E97" s="22">
        <v>0</v>
      </c>
      <c r="F97" s="22">
        <v>0</v>
      </c>
      <c r="G97" s="48">
        <v>26450</v>
      </c>
      <c r="H97" s="62"/>
      <c r="I97" s="62"/>
      <c r="J97" s="62"/>
      <c r="K97" s="62"/>
      <c r="L97" s="62"/>
      <c r="M97" s="62"/>
    </row>
    <row r="98" spans="1:13" ht="27.75" customHeight="1" x14ac:dyDescent="0.35">
      <c r="A98" s="19" t="s">
        <v>4299</v>
      </c>
      <c r="B98" s="19" t="s">
        <v>3829</v>
      </c>
      <c r="C98" s="22">
        <v>115000</v>
      </c>
      <c r="D98" s="22">
        <v>0</v>
      </c>
      <c r="E98" s="22">
        <v>0</v>
      </c>
      <c r="F98" s="22">
        <v>0</v>
      </c>
      <c r="G98" s="48">
        <v>144000</v>
      </c>
      <c r="H98" s="62"/>
      <c r="I98" s="62"/>
      <c r="J98" s="62"/>
      <c r="K98" s="62"/>
      <c r="L98" s="62"/>
      <c r="M98" s="62"/>
    </row>
    <row r="99" spans="1:13" ht="28.5" customHeight="1" x14ac:dyDescent="0.35">
      <c r="A99" s="19" t="s">
        <v>9509</v>
      </c>
      <c r="B99" s="19" t="s">
        <v>3947</v>
      </c>
      <c r="C99" s="22">
        <v>828550</v>
      </c>
      <c r="D99" s="22">
        <v>0</v>
      </c>
      <c r="E99" s="22">
        <v>0</v>
      </c>
      <c r="F99" s="22">
        <v>0</v>
      </c>
      <c r="G99" s="48">
        <v>1012961</v>
      </c>
      <c r="H99" s="62">
        <v>25</v>
      </c>
      <c r="I99" s="62">
        <v>5</v>
      </c>
      <c r="J99" s="62">
        <v>20</v>
      </c>
      <c r="K99" s="62">
        <v>5</v>
      </c>
      <c r="L99" s="62">
        <v>0</v>
      </c>
      <c r="M99" s="62" t="s">
        <v>3500</v>
      </c>
    </row>
    <row r="100" spans="1:13" ht="31" x14ac:dyDescent="0.35">
      <c r="A100" s="19" t="s">
        <v>9746</v>
      </c>
      <c r="B100" s="19" t="s">
        <v>9807</v>
      </c>
      <c r="C100" s="22">
        <v>0</v>
      </c>
      <c r="D100" s="22">
        <v>0</v>
      </c>
      <c r="E100" s="22">
        <v>0</v>
      </c>
      <c r="F100" s="22">
        <v>0</v>
      </c>
      <c r="G100" s="48">
        <v>0</v>
      </c>
      <c r="H100" s="62"/>
      <c r="I100" s="62"/>
      <c r="J100" s="62"/>
      <c r="K100" s="62"/>
      <c r="L100" s="62"/>
      <c r="M100" s="62"/>
    </row>
    <row r="101" spans="1:13" ht="15.5" x14ac:dyDescent="0.35">
      <c r="A101" s="19" t="s">
        <v>7998</v>
      </c>
      <c r="B101" s="19" t="s">
        <v>3798</v>
      </c>
      <c r="C101" s="22">
        <v>1705081</v>
      </c>
      <c r="D101" s="22">
        <v>0</v>
      </c>
      <c r="E101" s="22">
        <v>14500</v>
      </c>
      <c r="F101" s="22">
        <v>0</v>
      </c>
      <c r="G101" s="48">
        <v>785264</v>
      </c>
      <c r="H101" s="62"/>
      <c r="I101" s="62"/>
      <c r="J101" s="62"/>
      <c r="K101" s="62"/>
      <c r="L101" s="62"/>
      <c r="M101" s="62"/>
    </row>
    <row r="102" spans="1:13" ht="31.5" customHeight="1" x14ac:dyDescent="0.35">
      <c r="A102" s="19" t="s">
        <v>9480</v>
      </c>
      <c r="B102" s="19" t="s">
        <v>2684</v>
      </c>
      <c r="C102" s="22">
        <v>560420</v>
      </c>
      <c r="D102" s="22">
        <v>0</v>
      </c>
      <c r="E102" s="22">
        <f>288000+20000</f>
        <v>308000</v>
      </c>
      <c r="F102" s="22">
        <v>0</v>
      </c>
      <c r="G102" s="48">
        <v>545504</v>
      </c>
      <c r="H102" s="62"/>
      <c r="I102" s="62"/>
      <c r="J102" s="62"/>
      <c r="K102" s="62"/>
      <c r="L102" s="62"/>
      <c r="M102" s="62"/>
    </row>
    <row r="103" spans="1:13" ht="31" x14ac:dyDescent="0.35">
      <c r="A103" s="19" t="s">
        <v>1572</v>
      </c>
      <c r="B103" s="19" t="s">
        <v>1550</v>
      </c>
      <c r="C103" s="22">
        <v>13977889</v>
      </c>
      <c r="D103" s="22">
        <v>0</v>
      </c>
      <c r="E103" s="22">
        <v>5927764.5700000003</v>
      </c>
      <c r="F103" s="22">
        <v>0</v>
      </c>
      <c r="G103" s="48">
        <v>16267089.98</v>
      </c>
      <c r="H103" s="62"/>
      <c r="I103" s="62"/>
      <c r="J103" s="62"/>
      <c r="K103" s="62"/>
      <c r="L103" s="62"/>
      <c r="M103" s="62"/>
    </row>
    <row r="104" spans="1:13" ht="31" x14ac:dyDescent="0.35">
      <c r="A104" s="19" t="s">
        <v>3077</v>
      </c>
      <c r="B104" s="19" t="s">
        <v>166</v>
      </c>
      <c r="C104" s="22">
        <v>0</v>
      </c>
      <c r="D104" s="22">
        <v>0</v>
      </c>
      <c r="E104" s="22">
        <v>55087</v>
      </c>
      <c r="F104" s="22">
        <v>0</v>
      </c>
      <c r="G104" s="48">
        <v>55087</v>
      </c>
      <c r="H104" s="62"/>
      <c r="I104" s="62"/>
      <c r="J104" s="62"/>
      <c r="K104" s="62"/>
      <c r="L104" s="62"/>
      <c r="M104" s="62"/>
    </row>
    <row r="105" spans="1:13" ht="15.5" x14ac:dyDescent="0.35">
      <c r="A105" s="19" t="s">
        <v>8353</v>
      </c>
      <c r="B105" s="19" t="s">
        <v>8769</v>
      </c>
      <c r="C105" s="22">
        <v>30373169.59</v>
      </c>
      <c r="D105" s="22">
        <v>0</v>
      </c>
      <c r="E105" s="22">
        <v>32379890.239999998</v>
      </c>
      <c r="F105" s="22">
        <v>0</v>
      </c>
      <c r="G105" s="48">
        <v>54873907.420000002</v>
      </c>
      <c r="H105" s="62"/>
      <c r="I105" s="62"/>
      <c r="J105" s="62"/>
      <c r="K105" s="62"/>
      <c r="L105" s="62"/>
      <c r="M105" s="62"/>
    </row>
    <row r="106" spans="1:13" ht="15.5" x14ac:dyDescent="0.35">
      <c r="A106" s="19" t="s">
        <v>338</v>
      </c>
      <c r="B106" s="19" t="s">
        <v>3781</v>
      </c>
      <c r="C106" s="22">
        <v>3744126</v>
      </c>
      <c r="D106" s="22">
        <v>0</v>
      </c>
      <c r="E106" s="22">
        <v>249778</v>
      </c>
      <c r="F106" s="22">
        <v>0</v>
      </c>
      <c r="G106" s="48">
        <v>3591656</v>
      </c>
      <c r="H106" s="62"/>
      <c r="I106" s="62"/>
      <c r="J106" s="62"/>
      <c r="K106" s="62"/>
      <c r="L106" s="62"/>
      <c r="M106" s="62"/>
    </row>
    <row r="107" spans="1:13" ht="15.5" x14ac:dyDescent="0.35">
      <c r="A107" s="19" t="s">
        <v>9359</v>
      </c>
      <c r="B107" s="19" t="s">
        <v>9360</v>
      </c>
      <c r="C107" s="22">
        <v>3744126</v>
      </c>
      <c r="D107" s="22">
        <v>0</v>
      </c>
      <c r="E107" s="22">
        <v>249778</v>
      </c>
      <c r="F107" s="22">
        <v>0</v>
      </c>
      <c r="G107" s="48">
        <v>3591656</v>
      </c>
      <c r="H107" s="62"/>
      <c r="I107" s="62"/>
      <c r="J107" s="62"/>
      <c r="K107" s="62"/>
      <c r="L107" s="62"/>
      <c r="M107" s="62"/>
    </row>
    <row r="108" spans="1:13" ht="31" x14ac:dyDescent="0.35">
      <c r="A108" s="19" t="s">
        <v>4312</v>
      </c>
      <c r="B108" s="19" t="s">
        <v>3786</v>
      </c>
      <c r="C108" s="22">
        <v>507989</v>
      </c>
      <c r="D108" s="22">
        <v>0</v>
      </c>
      <c r="E108" s="22">
        <v>1350000</v>
      </c>
      <c r="F108" s="22">
        <v>0</v>
      </c>
      <c r="G108" s="48">
        <v>441784</v>
      </c>
      <c r="H108" s="62">
        <v>14</v>
      </c>
      <c r="I108" s="62">
        <v>5</v>
      </c>
      <c r="J108" s="62">
        <v>9</v>
      </c>
      <c r="K108" s="62">
        <v>14</v>
      </c>
      <c r="L108" s="62">
        <v>0</v>
      </c>
      <c r="M108" s="62" t="s">
        <v>3790</v>
      </c>
    </row>
    <row r="109" spans="1:13" ht="15.5" x14ac:dyDescent="0.35">
      <c r="A109" s="19" t="s">
        <v>1025</v>
      </c>
      <c r="B109" s="19" t="s">
        <v>1024</v>
      </c>
      <c r="C109" s="22">
        <v>0</v>
      </c>
      <c r="D109" s="22">
        <v>0</v>
      </c>
      <c r="E109" s="22">
        <v>166000</v>
      </c>
      <c r="F109" s="22">
        <v>0</v>
      </c>
      <c r="G109" s="48">
        <v>53929000</v>
      </c>
      <c r="H109" s="62"/>
      <c r="I109" s="62"/>
      <c r="J109" s="62"/>
      <c r="K109" s="62"/>
      <c r="L109" s="62"/>
      <c r="M109" s="62"/>
    </row>
    <row r="110" spans="1:13" ht="15.5" x14ac:dyDescent="0.35">
      <c r="A110" s="19" t="s">
        <v>70</v>
      </c>
      <c r="B110" s="19" t="s">
        <v>9316</v>
      </c>
      <c r="C110" s="22">
        <v>2774306</v>
      </c>
      <c r="D110" s="22">
        <v>0</v>
      </c>
      <c r="E110" s="22">
        <v>2870175</v>
      </c>
      <c r="F110" s="22">
        <v>0</v>
      </c>
      <c r="G110" s="48">
        <v>2870175</v>
      </c>
      <c r="H110" s="62"/>
      <c r="I110" s="62"/>
      <c r="J110" s="62"/>
      <c r="K110" s="62"/>
      <c r="L110" s="62"/>
      <c r="M110" s="62"/>
    </row>
    <row r="111" spans="1:13" ht="15.5" x14ac:dyDescent="0.35">
      <c r="A111" s="19" t="s">
        <v>9508</v>
      </c>
      <c r="B111" s="19" t="s">
        <v>249</v>
      </c>
      <c r="C111" s="22">
        <v>33466788</v>
      </c>
      <c r="D111" s="22">
        <v>0</v>
      </c>
      <c r="E111" s="22">
        <v>2992022</v>
      </c>
      <c r="F111" s="22">
        <v>0</v>
      </c>
      <c r="G111" s="48">
        <v>33640029</v>
      </c>
      <c r="H111" s="62"/>
      <c r="I111" s="62"/>
      <c r="J111" s="62"/>
      <c r="K111" s="62"/>
      <c r="L111" s="62"/>
      <c r="M111" s="62"/>
    </row>
    <row r="112" spans="1:13" ht="15.5" x14ac:dyDescent="0.35">
      <c r="A112" s="19" t="s">
        <v>8355</v>
      </c>
      <c r="B112" s="19" t="s">
        <v>3663</v>
      </c>
      <c r="C112" s="22">
        <v>9213764</v>
      </c>
      <c r="D112" s="22">
        <v>0</v>
      </c>
      <c r="E112" s="22">
        <v>6029.52</v>
      </c>
      <c r="F112" s="22">
        <v>0</v>
      </c>
      <c r="G112" s="48">
        <v>11093</v>
      </c>
      <c r="H112" s="62"/>
      <c r="I112" s="62"/>
      <c r="J112" s="62"/>
      <c r="K112" s="62"/>
      <c r="L112" s="62"/>
      <c r="M112" s="62"/>
    </row>
    <row r="113" spans="1:13" ht="15.5" x14ac:dyDescent="0.35">
      <c r="A113" s="19" t="s">
        <v>4316</v>
      </c>
      <c r="B113" s="19" t="s">
        <v>9579</v>
      </c>
      <c r="C113" s="22">
        <v>205000</v>
      </c>
      <c r="D113" s="22">
        <v>0</v>
      </c>
      <c r="E113" s="22">
        <v>41444</v>
      </c>
      <c r="F113" s="22">
        <v>0</v>
      </c>
      <c r="G113" s="48">
        <v>121562</v>
      </c>
      <c r="H113" s="62"/>
      <c r="I113" s="62"/>
      <c r="J113" s="62"/>
      <c r="K113" s="62"/>
      <c r="L113" s="62"/>
      <c r="M113" s="62"/>
    </row>
    <row r="114" spans="1:13" ht="15.5" x14ac:dyDescent="0.35">
      <c r="A114" s="19" t="s">
        <v>4317</v>
      </c>
      <c r="B114" s="19" t="s">
        <v>3704</v>
      </c>
      <c r="C114" s="22">
        <v>5500</v>
      </c>
      <c r="D114" s="22">
        <v>0</v>
      </c>
      <c r="E114" s="22">
        <v>0</v>
      </c>
      <c r="F114" s="22">
        <v>0</v>
      </c>
      <c r="G114" s="48">
        <v>111004</v>
      </c>
      <c r="H114" s="62"/>
      <c r="I114" s="62"/>
      <c r="J114" s="62"/>
      <c r="K114" s="62"/>
      <c r="L114" s="62"/>
      <c r="M114" s="62"/>
    </row>
    <row r="115" spans="1:13" ht="15.5" x14ac:dyDescent="0.35">
      <c r="A115" s="19" t="s">
        <v>4319</v>
      </c>
      <c r="B115" s="19" t="s">
        <v>2036</v>
      </c>
      <c r="C115" s="22">
        <v>3942940</v>
      </c>
      <c r="D115" s="22">
        <v>0</v>
      </c>
      <c r="E115" s="22">
        <v>513719</v>
      </c>
      <c r="F115" s="22">
        <v>0</v>
      </c>
      <c r="G115" s="48">
        <v>43382430</v>
      </c>
      <c r="H115" s="62"/>
      <c r="I115" s="62"/>
      <c r="J115" s="62"/>
      <c r="K115" s="62"/>
      <c r="L115" s="62"/>
      <c r="M115" s="62"/>
    </row>
    <row r="116" spans="1:13" ht="15.5" x14ac:dyDescent="0.35">
      <c r="A116" s="19" t="s">
        <v>3762</v>
      </c>
      <c r="B116" s="19" t="s">
        <v>3641</v>
      </c>
      <c r="C116" s="22">
        <v>306680</v>
      </c>
      <c r="D116" s="22">
        <v>0</v>
      </c>
      <c r="E116" s="22">
        <v>0</v>
      </c>
      <c r="F116" s="22">
        <v>0</v>
      </c>
      <c r="G116" s="48">
        <v>2000</v>
      </c>
      <c r="H116" s="62"/>
      <c r="I116" s="62"/>
      <c r="J116" s="62"/>
      <c r="K116" s="62"/>
      <c r="L116" s="62"/>
      <c r="M116" s="62"/>
    </row>
    <row r="117" spans="1:13" ht="15.5" x14ac:dyDescent="0.35">
      <c r="A117" s="19" t="s">
        <v>9590</v>
      </c>
      <c r="B117" s="19" t="s">
        <v>1545</v>
      </c>
      <c r="C117" s="22">
        <v>3860086</v>
      </c>
      <c r="D117" s="22">
        <v>0</v>
      </c>
      <c r="E117" s="22">
        <v>466514</v>
      </c>
      <c r="F117" s="22">
        <v>0</v>
      </c>
      <c r="G117" s="48">
        <v>991473</v>
      </c>
      <c r="H117" s="62"/>
      <c r="I117" s="62"/>
      <c r="J117" s="62"/>
      <c r="K117" s="62"/>
      <c r="L117" s="62"/>
      <c r="M117" s="62"/>
    </row>
    <row r="118" spans="1:13" ht="15.5" x14ac:dyDescent="0.35">
      <c r="A118" s="19" t="s">
        <v>9454</v>
      </c>
      <c r="B118" s="19" t="s">
        <v>3748</v>
      </c>
      <c r="C118" s="22">
        <v>864581</v>
      </c>
      <c r="D118" s="22">
        <v>0</v>
      </c>
      <c r="E118" s="22">
        <v>729581</v>
      </c>
      <c r="F118" s="22">
        <v>0</v>
      </c>
      <c r="G118" s="48">
        <v>883298</v>
      </c>
      <c r="H118" s="62"/>
      <c r="I118" s="62"/>
      <c r="J118" s="62"/>
      <c r="K118" s="62"/>
      <c r="L118" s="62"/>
      <c r="M118" s="62"/>
    </row>
    <row r="119" spans="1:13" ht="15.5" x14ac:dyDescent="0.35">
      <c r="A119" s="19" t="s">
        <v>2137</v>
      </c>
      <c r="B119" s="19" t="s">
        <v>9593</v>
      </c>
      <c r="C119" s="22">
        <v>72500</v>
      </c>
      <c r="D119" s="22">
        <v>0</v>
      </c>
      <c r="E119" s="22">
        <v>67600</v>
      </c>
      <c r="F119" s="22">
        <v>0</v>
      </c>
      <c r="G119" s="48">
        <v>99371</v>
      </c>
      <c r="H119" s="62"/>
      <c r="I119" s="62"/>
      <c r="J119" s="62"/>
      <c r="K119" s="62"/>
      <c r="L119" s="62"/>
      <c r="M119" s="62"/>
    </row>
    <row r="120" spans="1:13" ht="15.5" x14ac:dyDescent="0.35">
      <c r="A120" s="19" t="s">
        <v>9292</v>
      </c>
      <c r="B120" s="19" t="s">
        <v>9293</v>
      </c>
      <c r="C120" s="22">
        <v>26745120</v>
      </c>
      <c r="D120" s="22">
        <v>0</v>
      </c>
      <c r="E120" s="22">
        <v>2508102</v>
      </c>
      <c r="F120" s="22">
        <v>0</v>
      </c>
      <c r="G120" s="48">
        <v>20729216</v>
      </c>
      <c r="H120" s="62"/>
      <c r="I120" s="62"/>
      <c r="J120" s="62"/>
      <c r="K120" s="62"/>
      <c r="L120" s="62"/>
      <c r="M120" s="62"/>
    </row>
    <row r="121" spans="1:13" ht="31" x14ac:dyDescent="0.35">
      <c r="A121" s="19" t="s">
        <v>9547</v>
      </c>
      <c r="B121" s="19" t="s">
        <v>3787</v>
      </c>
      <c r="C121" s="22">
        <v>328522</v>
      </c>
      <c r="D121" s="22">
        <v>0</v>
      </c>
      <c r="E121" s="22">
        <v>193707</v>
      </c>
      <c r="F121" s="22">
        <v>0</v>
      </c>
      <c r="G121" s="48">
        <v>348622</v>
      </c>
      <c r="H121" s="62"/>
      <c r="I121" s="62"/>
      <c r="J121" s="62"/>
      <c r="K121" s="62"/>
      <c r="L121" s="62"/>
      <c r="M121" s="62"/>
    </row>
    <row r="122" spans="1:13" ht="31" x14ac:dyDescent="0.35">
      <c r="A122" s="19" t="s">
        <v>9816</v>
      </c>
      <c r="B122" s="19" t="s">
        <v>10085</v>
      </c>
      <c r="C122" s="22">
        <v>739172</v>
      </c>
      <c r="D122" s="22">
        <v>0</v>
      </c>
      <c r="E122" s="22">
        <v>-1051230</v>
      </c>
      <c r="F122" s="22">
        <v>0</v>
      </c>
      <c r="G122" s="48">
        <v>681747</v>
      </c>
      <c r="H122" s="62">
        <v>4</v>
      </c>
      <c r="I122" s="62">
        <v>1</v>
      </c>
      <c r="J122" s="62">
        <v>3</v>
      </c>
      <c r="K122" s="62">
        <v>4</v>
      </c>
      <c r="L122" s="62">
        <v>1</v>
      </c>
      <c r="M122" s="62" t="s">
        <v>3790</v>
      </c>
    </row>
    <row r="123" spans="1:13" ht="15.5" x14ac:dyDescent="0.35">
      <c r="A123" s="19" t="s">
        <v>423</v>
      </c>
      <c r="B123" s="19" t="s">
        <v>422</v>
      </c>
      <c r="C123" s="22">
        <v>826250</v>
      </c>
      <c r="D123" s="22">
        <v>0</v>
      </c>
      <c r="E123" s="22">
        <v>94850</v>
      </c>
      <c r="F123" s="22">
        <v>0</v>
      </c>
      <c r="G123" s="48">
        <v>485320.65</v>
      </c>
      <c r="H123" s="62"/>
      <c r="I123" s="62"/>
      <c r="J123" s="62"/>
      <c r="K123" s="62"/>
      <c r="L123" s="62"/>
      <c r="M123" s="62"/>
    </row>
    <row r="124" spans="1:13" ht="31" x14ac:dyDescent="0.35">
      <c r="A124" s="19" t="s">
        <v>1097</v>
      </c>
      <c r="B124" s="19" t="s">
        <v>3885</v>
      </c>
      <c r="C124" s="22">
        <v>113405350</v>
      </c>
      <c r="D124" s="22">
        <v>0</v>
      </c>
      <c r="E124" s="22">
        <v>46542661</v>
      </c>
      <c r="F124" s="22">
        <v>0</v>
      </c>
      <c r="G124" s="48">
        <v>115112710</v>
      </c>
      <c r="H124" s="62"/>
      <c r="I124" s="62"/>
      <c r="J124" s="62"/>
      <c r="K124" s="62"/>
      <c r="L124" s="62"/>
      <c r="M124" s="62"/>
    </row>
    <row r="125" spans="1:13" ht="31" x14ac:dyDescent="0.35">
      <c r="A125" s="19" t="s">
        <v>4426</v>
      </c>
      <c r="B125" s="20" t="s">
        <v>8902</v>
      </c>
      <c r="C125" s="22">
        <v>3908378</v>
      </c>
      <c r="D125" s="22">
        <v>0</v>
      </c>
      <c r="E125" s="22">
        <v>1484000</v>
      </c>
      <c r="F125" s="22">
        <v>0</v>
      </c>
      <c r="G125" s="48">
        <v>4055535</v>
      </c>
      <c r="H125" s="62"/>
      <c r="I125" s="62"/>
      <c r="J125" s="62"/>
      <c r="K125" s="62"/>
      <c r="L125" s="62"/>
      <c r="M125" s="62"/>
    </row>
    <row r="126" spans="1:13" ht="15.5" x14ac:dyDescent="0.35">
      <c r="A126" s="19" t="s">
        <v>4333</v>
      </c>
      <c r="B126" s="19" t="s">
        <v>9432</v>
      </c>
      <c r="C126" s="22">
        <v>9274596</v>
      </c>
      <c r="D126" s="22">
        <v>0</v>
      </c>
      <c r="E126" s="22">
        <v>597498</v>
      </c>
      <c r="F126" s="22">
        <v>0</v>
      </c>
      <c r="G126" s="48">
        <v>12017750</v>
      </c>
      <c r="H126" s="62"/>
      <c r="I126" s="62"/>
      <c r="J126" s="62"/>
      <c r="K126" s="62"/>
      <c r="L126" s="62"/>
      <c r="M126" s="62"/>
    </row>
    <row r="127" spans="1:13" ht="15.5" x14ac:dyDescent="0.35">
      <c r="A127" s="19" t="s">
        <v>9884</v>
      </c>
      <c r="B127" s="19" t="s">
        <v>3831</v>
      </c>
      <c r="C127" s="22">
        <v>390349</v>
      </c>
      <c r="D127" s="22">
        <v>0</v>
      </c>
      <c r="E127" s="22">
        <v>190149</v>
      </c>
      <c r="F127" s="22">
        <v>0</v>
      </c>
      <c r="G127" s="48">
        <v>413349</v>
      </c>
      <c r="H127" s="62">
        <v>2</v>
      </c>
      <c r="I127" s="62">
        <v>1</v>
      </c>
      <c r="J127" s="62">
        <v>1</v>
      </c>
      <c r="K127" s="62">
        <v>2</v>
      </c>
      <c r="L127" s="62">
        <v>1</v>
      </c>
      <c r="M127" s="62" t="s">
        <v>3500</v>
      </c>
    </row>
    <row r="128" spans="1:13" ht="15.5" x14ac:dyDescent="0.35">
      <c r="A128" s="19" t="s">
        <v>4334</v>
      </c>
      <c r="B128" s="19" t="s">
        <v>9562</v>
      </c>
      <c r="C128" s="22">
        <v>146900000</v>
      </c>
      <c r="D128" s="22">
        <v>0</v>
      </c>
      <c r="E128" s="22">
        <v>69200000</v>
      </c>
      <c r="F128" s="22">
        <v>0</v>
      </c>
      <c r="G128" s="48">
        <v>159300000</v>
      </c>
      <c r="H128" s="62"/>
      <c r="I128" s="62"/>
      <c r="J128" s="62"/>
      <c r="K128" s="62"/>
      <c r="L128" s="62"/>
      <c r="M128" s="62"/>
    </row>
    <row r="129" spans="1:13" ht="31" x14ac:dyDescent="0.35">
      <c r="A129" s="19" t="s">
        <v>9806</v>
      </c>
      <c r="B129" s="19" t="s">
        <v>2668</v>
      </c>
      <c r="C129" s="22">
        <v>196000</v>
      </c>
      <c r="D129" s="22">
        <v>0</v>
      </c>
      <c r="E129" s="22">
        <v>7000</v>
      </c>
      <c r="F129" s="22">
        <v>0</v>
      </c>
      <c r="G129" s="48">
        <v>172035</v>
      </c>
      <c r="H129" s="62"/>
      <c r="I129" s="62"/>
      <c r="J129" s="62"/>
      <c r="K129" s="62"/>
      <c r="L129" s="62"/>
      <c r="M129" s="62"/>
    </row>
    <row r="130" spans="1:13" ht="15.5" x14ac:dyDescent="0.35">
      <c r="A130" s="19" t="s">
        <v>4337</v>
      </c>
      <c r="B130" s="19" t="s">
        <v>2172</v>
      </c>
      <c r="C130" s="22">
        <v>114400</v>
      </c>
      <c r="D130" s="22">
        <v>800</v>
      </c>
      <c r="E130" s="22">
        <v>85800</v>
      </c>
      <c r="F130" s="22">
        <v>600</v>
      </c>
      <c r="G130" s="48">
        <v>114400</v>
      </c>
      <c r="H130" s="62"/>
      <c r="I130" s="62"/>
      <c r="J130" s="62"/>
      <c r="K130" s="62"/>
      <c r="L130" s="62"/>
      <c r="M130" s="62"/>
    </row>
    <row r="131" spans="1:13" ht="15.5" x14ac:dyDescent="0.35">
      <c r="A131" s="19" t="s">
        <v>9544</v>
      </c>
      <c r="B131" s="19" t="s">
        <v>1366</v>
      </c>
      <c r="C131" s="22">
        <v>49368208</v>
      </c>
      <c r="D131" s="22">
        <v>0</v>
      </c>
      <c r="E131" s="22">
        <v>21796282</v>
      </c>
      <c r="F131" s="22">
        <v>0</v>
      </c>
      <c r="G131" s="48">
        <v>21945938</v>
      </c>
      <c r="H131" s="62"/>
      <c r="I131" s="62"/>
      <c r="J131" s="62"/>
      <c r="K131" s="62"/>
      <c r="L131" s="62"/>
      <c r="M131" s="62"/>
    </row>
    <row r="132" spans="1:13" ht="15.5" x14ac:dyDescent="0.35">
      <c r="A132" s="32" t="s">
        <v>9581</v>
      </c>
      <c r="B132" s="32" t="s">
        <v>9582</v>
      </c>
      <c r="C132" s="35">
        <v>2496709</v>
      </c>
      <c r="D132" s="35">
        <v>0</v>
      </c>
      <c r="E132" s="35">
        <v>1200147</v>
      </c>
      <c r="F132" s="35">
        <v>0</v>
      </c>
      <c r="G132" s="55">
        <v>2147442</v>
      </c>
      <c r="H132" s="62"/>
      <c r="I132" s="62"/>
      <c r="J132" s="62"/>
      <c r="K132" s="62"/>
      <c r="L132" s="62"/>
      <c r="M132" s="62"/>
    </row>
    <row r="133" spans="1:13" ht="15.5" x14ac:dyDescent="0.35">
      <c r="A133" s="19" t="s">
        <v>1992</v>
      </c>
      <c r="B133" s="19" t="s">
        <v>8202</v>
      </c>
      <c r="C133" s="22">
        <v>57836</v>
      </c>
      <c r="D133" s="22">
        <v>0</v>
      </c>
      <c r="E133" s="22">
        <v>57836</v>
      </c>
      <c r="F133" s="22">
        <v>0</v>
      </c>
      <c r="G133" s="48">
        <v>451378</v>
      </c>
      <c r="H133" s="62"/>
      <c r="I133" s="62"/>
      <c r="J133" s="62"/>
      <c r="K133" s="62"/>
      <c r="L133" s="62"/>
      <c r="M133" s="62"/>
    </row>
    <row r="134" spans="1:13" ht="15.5" x14ac:dyDescent="0.35">
      <c r="A134" s="19" t="s">
        <v>2611</v>
      </c>
      <c r="B134" s="19" t="s">
        <v>9274</v>
      </c>
      <c r="C134" s="22">
        <v>519755</v>
      </c>
      <c r="D134" s="22">
        <v>0</v>
      </c>
      <c r="E134" s="22">
        <v>194978</v>
      </c>
      <c r="F134" s="22">
        <v>0</v>
      </c>
      <c r="G134" s="48">
        <v>383478</v>
      </c>
      <c r="H134" s="62"/>
      <c r="I134" s="62"/>
      <c r="J134" s="62"/>
      <c r="K134" s="62"/>
      <c r="L134" s="62"/>
      <c r="M134" s="62"/>
    </row>
    <row r="135" spans="1:13" ht="15.5" x14ac:dyDescent="0.35">
      <c r="A135" s="19" t="s">
        <v>4941</v>
      </c>
      <c r="B135" s="19" t="s">
        <v>3940</v>
      </c>
      <c r="C135" s="22">
        <v>371000</v>
      </c>
      <c r="D135" s="22">
        <v>0</v>
      </c>
      <c r="E135" s="22">
        <v>270000</v>
      </c>
      <c r="F135" s="22">
        <v>0</v>
      </c>
      <c r="G135" s="48">
        <v>1177875</v>
      </c>
      <c r="H135" s="62"/>
      <c r="I135" s="62"/>
      <c r="J135" s="62"/>
      <c r="K135" s="62"/>
      <c r="L135" s="62"/>
      <c r="M135" s="62"/>
    </row>
    <row r="136" spans="1:13" ht="15.5" x14ac:dyDescent="0.35">
      <c r="A136" s="19" t="s">
        <v>260</v>
      </c>
      <c r="B136" s="19" t="s">
        <v>9882</v>
      </c>
      <c r="C136" s="22">
        <v>6557000</v>
      </c>
      <c r="D136" s="22">
        <v>0</v>
      </c>
      <c r="E136" s="22">
        <v>485000</v>
      </c>
      <c r="F136" s="22">
        <v>0</v>
      </c>
      <c r="G136" s="48">
        <v>5355000</v>
      </c>
      <c r="H136" s="62">
        <v>44</v>
      </c>
      <c r="I136" s="62">
        <v>16</v>
      </c>
      <c r="J136" s="62">
        <v>28</v>
      </c>
      <c r="K136" s="62">
        <v>16</v>
      </c>
      <c r="L136" s="62">
        <v>0</v>
      </c>
      <c r="M136" s="62" t="s">
        <v>8201</v>
      </c>
    </row>
    <row r="137" spans="1:13" ht="15.5" x14ac:dyDescent="0.35">
      <c r="A137" s="19" t="s">
        <v>9449</v>
      </c>
      <c r="B137" s="19" t="s">
        <v>8822</v>
      </c>
      <c r="C137" s="22">
        <v>247387</v>
      </c>
      <c r="D137" s="22">
        <v>0</v>
      </c>
      <c r="E137" s="22">
        <v>247387</v>
      </c>
      <c r="F137" s="22">
        <v>0</v>
      </c>
      <c r="G137" s="48">
        <v>312387</v>
      </c>
      <c r="H137" s="62"/>
      <c r="I137" s="62"/>
      <c r="J137" s="62"/>
      <c r="K137" s="62"/>
      <c r="L137" s="62"/>
      <c r="M137" s="62"/>
    </row>
    <row r="138" spans="1:13" ht="15.5" x14ac:dyDescent="0.35">
      <c r="A138" s="19" t="s">
        <v>9385</v>
      </c>
      <c r="B138" s="19" t="s">
        <v>1856</v>
      </c>
      <c r="C138" s="22">
        <v>578880.99</v>
      </c>
      <c r="D138" s="22">
        <v>0</v>
      </c>
      <c r="E138" s="22">
        <v>0</v>
      </c>
      <c r="F138" s="22">
        <v>0</v>
      </c>
      <c r="G138" s="48">
        <v>1009617.39</v>
      </c>
      <c r="H138" s="62"/>
      <c r="I138" s="62"/>
      <c r="J138" s="62"/>
      <c r="K138" s="62"/>
      <c r="L138" s="62"/>
      <c r="M138" s="62"/>
    </row>
    <row r="139" spans="1:13" ht="15.5" x14ac:dyDescent="0.35">
      <c r="A139" s="19" t="s">
        <v>9348</v>
      </c>
      <c r="B139" s="19" t="s">
        <v>10048</v>
      </c>
      <c r="C139" s="22">
        <v>27944</v>
      </c>
      <c r="D139" s="22">
        <v>0</v>
      </c>
      <c r="E139" s="22">
        <v>27944</v>
      </c>
      <c r="F139" s="22">
        <v>0</v>
      </c>
      <c r="G139" s="48">
        <v>27944</v>
      </c>
      <c r="H139" s="62">
        <v>5</v>
      </c>
      <c r="I139" s="62">
        <v>1</v>
      </c>
      <c r="J139" s="62">
        <v>4</v>
      </c>
      <c r="K139" s="62">
        <v>5</v>
      </c>
      <c r="L139" s="62">
        <v>1</v>
      </c>
      <c r="M139" s="62" t="s">
        <v>3500</v>
      </c>
    </row>
    <row r="140" spans="1:13" ht="15.5" x14ac:dyDescent="0.35">
      <c r="A140" s="19" t="s">
        <v>9495</v>
      </c>
      <c r="B140" s="19" t="s">
        <v>9496</v>
      </c>
      <c r="C140" s="22">
        <v>73000</v>
      </c>
      <c r="D140" s="22">
        <v>0</v>
      </c>
      <c r="E140" s="22">
        <v>0</v>
      </c>
      <c r="F140" s="22">
        <v>0</v>
      </c>
      <c r="G140" s="48">
        <v>73000</v>
      </c>
      <c r="H140" s="62"/>
      <c r="I140" s="62"/>
      <c r="J140" s="62"/>
      <c r="K140" s="62"/>
      <c r="L140" s="62"/>
      <c r="M140" s="62"/>
    </row>
    <row r="141" spans="1:13" ht="31" x14ac:dyDescent="0.35">
      <c r="A141" s="19" t="s">
        <v>9342</v>
      </c>
      <c r="B141" s="19" t="s">
        <v>3958</v>
      </c>
      <c r="C141" s="22">
        <v>3885246</v>
      </c>
      <c r="D141" s="22">
        <v>0</v>
      </c>
      <c r="E141" s="22">
        <f>975302+1025381+1205306</f>
        <v>3205989</v>
      </c>
      <c r="F141" s="22">
        <v>0</v>
      </c>
      <c r="G141" s="48">
        <v>4161773</v>
      </c>
      <c r="H141" s="62"/>
      <c r="I141" s="62"/>
      <c r="J141" s="62"/>
      <c r="K141" s="62"/>
      <c r="L141" s="62"/>
      <c r="M141" s="62"/>
    </row>
    <row r="142" spans="1:13" ht="15.5" x14ac:dyDescent="0.35">
      <c r="A142" s="19" t="s">
        <v>1409</v>
      </c>
      <c r="B142" s="19" t="s">
        <v>1407</v>
      </c>
      <c r="C142" s="22">
        <v>17689207</v>
      </c>
      <c r="D142" s="22">
        <v>0</v>
      </c>
      <c r="E142" s="22">
        <v>0</v>
      </c>
      <c r="F142" s="22">
        <v>0</v>
      </c>
      <c r="G142" s="48">
        <v>14500943</v>
      </c>
      <c r="H142" s="62"/>
      <c r="I142" s="62"/>
      <c r="J142" s="62"/>
      <c r="K142" s="62"/>
      <c r="L142" s="62"/>
      <c r="M142" s="62"/>
    </row>
    <row r="143" spans="1:13" ht="31" x14ac:dyDescent="0.35">
      <c r="A143" s="19" t="s">
        <v>9475</v>
      </c>
      <c r="B143" s="19" t="s">
        <v>3700</v>
      </c>
      <c r="C143" s="22">
        <v>568920</v>
      </c>
      <c r="D143" s="22">
        <v>0</v>
      </c>
      <c r="E143" s="22">
        <v>659750</v>
      </c>
      <c r="F143" s="22">
        <v>0</v>
      </c>
      <c r="G143" s="48">
        <v>772142</v>
      </c>
      <c r="H143" s="62"/>
      <c r="I143" s="62"/>
      <c r="J143" s="62"/>
      <c r="K143" s="62"/>
      <c r="L143" s="62"/>
      <c r="M143" s="62"/>
    </row>
    <row r="144" spans="1:13" ht="15.5" x14ac:dyDescent="0.35">
      <c r="A144" s="19" t="s">
        <v>9304</v>
      </c>
      <c r="B144" s="19" t="s">
        <v>9305</v>
      </c>
      <c r="C144" s="22">
        <v>169820</v>
      </c>
      <c r="D144" s="22">
        <v>0</v>
      </c>
      <c r="E144" s="22">
        <v>5000</v>
      </c>
      <c r="F144" s="22">
        <v>0</v>
      </c>
      <c r="G144" s="48">
        <v>176200</v>
      </c>
      <c r="H144" s="62"/>
      <c r="I144" s="62"/>
      <c r="J144" s="62"/>
      <c r="K144" s="62"/>
      <c r="L144" s="62"/>
      <c r="M144" s="62"/>
    </row>
    <row r="145" spans="1:13" ht="15.5" x14ac:dyDescent="0.35">
      <c r="A145" s="19" t="s">
        <v>3065</v>
      </c>
      <c r="B145" s="19" t="s">
        <v>9354</v>
      </c>
      <c r="C145" s="22">
        <v>0</v>
      </c>
      <c r="D145" s="22">
        <v>0</v>
      </c>
      <c r="E145" s="22">
        <v>10000</v>
      </c>
      <c r="F145" s="22">
        <v>0</v>
      </c>
      <c r="G145" s="48">
        <v>56336</v>
      </c>
      <c r="H145" s="62"/>
      <c r="I145" s="62"/>
      <c r="J145" s="62"/>
      <c r="K145" s="62"/>
      <c r="L145" s="62"/>
      <c r="M145" s="62"/>
    </row>
    <row r="146" spans="1:13" ht="15.5" x14ac:dyDescent="0.35">
      <c r="A146" s="19" t="s">
        <v>31</v>
      </c>
      <c r="B146" s="19" t="s">
        <v>32</v>
      </c>
      <c r="C146" s="22">
        <v>203230765.99000001</v>
      </c>
      <c r="D146" s="22">
        <v>0</v>
      </c>
      <c r="E146" s="22">
        <v>94303292.349999994</v>
      </c>
      <c r="F146" s="22">
        <v>0</v>
      </c>
      <c r="G146" s="48">
        <v>175900186.44</v>
      </c>
      <c r="H146" s="62"/>
      <c r="I146" s="62"/>
      <c r="J146" s="62"/>
      <c r="K146" s="62"/>
      <c r="L146" s="62"/>
      <c r="M146" s="62"/>
    </row>
    <row r="147" spans="1:13" ht="15.5" x14ac:dyDescent="0.35">
      <c r="A147" s="19" t="s">
        <v>9578</v>
      </c>
      <c r="B147" s="19" t="s">
        <v>2092</v>
      </c>
      <c r="C147" s="22">
        <v>1636</v>
      </c>
      <c r="D147" s="22">
        <v>0</v>
      </c>
      <c r="E147" s="22">
        <v>1636</v>
      </c>
      <c r="F147" s="22">
        <v>0</v>
      </c>
      <c r="G147" s="48">
        <v>1636</v>
      </c>
      <c r="H147" s="62"/>
      <c r="I147" s="62"/>
      <c r="J147" s="62"/>
      <c r="K147" s="62"/>
      <c r="L147" s="62"/>
      <c r="M147" s="62"/>
    </row>
    <row r="148" spans="1:13" ht="31" x14ac:dyDescent="0.35">
      <c r="A148" s="19" t="s">
        <v>9440</v>
      </c>
      <c r="B148" s="19" t="s">
        <v>1656</v>
      </c>
      <c r="C148" s="22">
        <v>2849100</v>
      </c>
      <c r="D148" s="22">
        <v>0</v>
      </c>
      <c r="E148" s="22">
        <f>670400+252200+147000</f>
        <v>1069600</v>
      </c>
      <c r="F148" s="22">
        <v>0</v>
      </c>
      <c r="G148" s="48">
        <v>2619600</v>
      </c>
      <c r="H148" s="62"/>
      <c r="I148" s="62"/>
      <c r="J148" s="62"/>
      <c r="K148" s="62"/>
      <c r="L148" s="62"/>
      <c r="M148" s="62"/>
    </row>
    <row r="149" spans="1:13" ht="26.25" customHeight="1" x14ac:dyDescent="0.35">
      <c r="A149" s="19" t="s">
        <v>8026</v>
      </c>
      <c r="B149" s="19" t="s">
        <v>3809</v>
      </c>
      <c r="C149" s="22">
        <v>492640.24</v>
      </c>
      <c r="D149" s="22">
        <v>0</v>
      </c>
      <c r="E149" s="22">
        <v>426134.49</v>
      </c>
      <c r="F149" s="22">
        <v>0</v>
      </c>
      <c r="G149" s="48">
        <v>0</v>
      </c>
      <c r="H149" s="62"/>
      <c r="I149" s="62"/>
      <c r="J149" s="62"/>
      <c r="K149" s="62"/>
      <c r="L149" s="62"/>
      <c r="M149" s="62"/>
    </row>
    <row r="150" spans="1:13" ht="15.5" x14ac:dyDescent="0.35">
      <c r="A150" s="19" t="s">
        <v>3165</v>
      </c>
      <c r="B150" s="19" t="s">
        <v>252</v>
      </c>
      <c r="C150" s="22">
        <v>9136539</v>
      </c>
      <c r="D150" s="22">
        <v>0</v>
      </c>
      <c r="E150" s="22">
        <v>6983400</v>
      </c>
      <c r="F150" s="22">
        <v>0</v>
      </c>
      <c r="G150" s="48">
        <v>8064611</v>
      </c>
      <c r="H150" s="62"/>
      <c r="I150" s="62"/>
      <c r="J150" s="62"/>
      <c r="K150" s="62"/>
      <c r="L150" s="62"/>
      <c r="M150" s="62"/>
    </row>
    <row r="151" spans="1:13" ht="31" x14ac:dyDescent="0.35">
      <c r="A151" s="19" t="s">
        <v>9420</v>
      </c>
      <c r="B151" s="19" t="s">
        <v>3654</v>
      </c>
      <c r="C151" s="22">
        <v>4284409.2300000004</v>
      </c>
      <c r="D151" s="22">
        <v>0</v>
      </c>
      <c r="E151" s="22">
        <v>2295268.5699999998</v>
      </c>
      <c r="F151" s="22">
        <v>0</v>
      </c>
      <c r="G151" s="48">
        <v>2939224</v>
      </c>
      <c r="H151" s="62"/>
      <c r="I151" s="62"/>
      <c r="J151" s="62"/>
      <c r="K151" s="62"/>
      <c r="L151" s="62"/>
      <c r="M151" s="62"/>
    </row>
    <row r="152" spans="1:13" ht="15.5" x14ac:dyDescent="0.35">
      <c r="A152" s="19" t="s">
        <v>9344</v>
      </c>
      <c r="B152" s="19" t="s">
        <v>9345</v>
      </c>
      <c r="C152" s="22">
        <v>0</v>
      </c>
      <c r="D152" s="22">
        <v>0</v>
      </c>
      <c r="E152" s="22">
        <v>0</v>
      </c>
      <c r="F152" s="22">
        <v>0</v>
      </c>
      <c r="G152" s="48">
        <v>0</v>
      </c>
      <c r="H152" s="62"/>
      <c r="I152" s="62"/>
      <c r="J152" s="62"/>
      <c r="K152" s="62"/>
      <c r="L152" s="62"/>
      <c r="M152" s="62"/>
    </row>
    <row r="153" spans="1:13" ht="15.5" x14ac:dyDescent="0.35">
      <c r="A153" s="19" t="s">
        <v>9571</v>
      </c>
      <c r="B153" s="19" t="s">
        <v>716</v>
      </c>
      <c r="C153" s="22">
        <v>30403713.93</v>
      </c>
      <c r="D153" s="22">
        <v>0</v>
      </c>
      <c r="E153" s="22">
        <v>0</v>
      </c>
      <c r="F153" s="22">
        <v>0</v>
      </c>
      <c r="G153" s="48">
        <v>30840696</v>
      </c>
      <c r="H153" s="62"/>
      <c r="I153" s="62"/>
      <c r="J153" s="62"/>
      <c r="K153" s="62"/>
      <c r="L153" s="62"/>
      <c r="M153" s="62"/>
    </row>
    <row r="154" spans="1:13" ht="15.5" x14ac:dyDescent="0.35">
      <c r="A154" s="19" t="s">
        <v>9457</v>
      </c>
      <c r="B154" s="19" t="s">
        <v>3732</v>
      </c>
      <c r="C154" s="22">
        <v>7670210</v>
      </c>
      <c r="D154" s="22">
        <v>0</v>
      </c>
      <c r="E154" s="22">
        <v>94000</v>
      </c>
      <c r="F154" s="22">
        <v>0</v>
      </c>
      <c r="G154" s="48">
        <v>8662482</v>
      </c>
      <c r="H154" s="62"/>
      <c r="I154" s="62"/>
      <c r="J154" s="62"/>
      <c r="K154" s="62"/>
      <c r="L154" s="62"/>
      <c r="M154" s="62"/>
    </row>
    <row r="155" spans="1:13" ht="15.5" x14ac:dyDescent="0.35">
      <c r="A155" s="19" t="s">
        <v>1318</v>
      </c>
      <c r="B155" s="19" t="s">
        <v>1296</v>
      </c>
      <c r="C155" s="22">
        <v>6507510</v>
      </c>
      <c r="D155" s="22">
        <v>0</v>
      </c>
      <c r="E155" s="22">
        <v>447818</v>
      </c>
      <c r="F155" s="22">
        <v>0</v>
      </c>
      <c r="G155" s="48">
        <v>5246445</v>
      </c>
      <c r="H155" s="62"/>
      <c r="I155" s="62"/>
      <c r="J155" s="62"/>
      <c r="K155" s="62"/>
      <c r="L155" s="62"/>
      <c r="M155" s="62"/>
    </row>
    <row r="156" spans="1:13" ht="15.5" x14ac:dyDescent="0.35">
      <c r="A156" s="19" t="s">
        <v>9567</v>
      </c>
      <c r="B156" s="19" t="s">
        <v>1936</v>
      </c>
      <c r="C156" s="22">
        <v>1874726</v>
      </c>
      <c r="D156" s="22">
        <v>0</v>
      </c>
      <c r="E156" s="22">
        <v>2490665</v>
      </c>
      <c r="F156" s="22">
        <v>0</v>
      </c>
      <c r="G156" s="48">
        <v>2616311</v>
      </c>
      <c r="H156" s="62"/>
      <c r="I156" s="62"/>
      <c r="J156" s="62"/>
      <c r="K156" s="62"/>
      <c r="L156" s="62"/>
      <c r="M156" s="62"/>
    </row>
    <row r="157" spans="1:13" ht="27" customHeight="1" x14ac:dyDescent="0.35">
      <c r="A157" s="19" t="s">
        <v>9588</v>
      </c>
      <c r="B157" s="19" t="s">
        <v>3349</v>
      </c>
      <c r="C157" s="22">
        <v>41180380</v>
      </c>
      <c r="D157" s="22">
        <v>0</v>
      </c>
      <c r="E157" s="22">
        <v>29963143</v>
      </c>
      <c r="F157" s="22">
        <v>0</v>
      </c>
      <c r="G157" s="48">
        <v>45729171</v>
      </c>
      <c r="H157" s="62"/>
      <c r="I157" s="62"/>
      <c r="J157" s="62"/>
      <c r="K157" s="62"/>
      <c r="L157" s="62"/>
      <c r="M157" s="62"/>
    </row>
    <row r="158" spans="1:13" ht="34.5" customHeight="1" x14ac:dyDescent="0.35">
      <c r="A158" s="19" t="s">
        <v>9536</v>
      </c>
      <c r="B158" s="19" t="s">
        <v>2082</v>
      </c>
      <c r="C158" s="22">
        <v>2506830</v>
      </c>
      <c r="D158" s="22">
        <v>0</v>
      </c>
      <c r="E158" s="22">
        <v>630975</v>
      </c>
      <c r="F158" s="22">
        <v>0</v>
      </c>
      <c r="G158" s="48">
        <v>632003</v>
      </c>
      <c r="H158" s="62"/>
      <c r="I158" s="62"/>
      <c r="J158" s="62"/>
      <c r="K158" s="62"/>
      <c r="L158" s="62"/>
      <c r="M158" s="62"/>
    </row>
    <row r="159" spans="1:13" ht="15.5" x14ac:dyDescent="0.35">
      <c r="A159" s="19" t="s">
        <v>9542</v>
      </c>
      <c r="B159" s="19" t="s">
        <v>235</v>
      </c>
      <c r="C159" s="22">
        <v>900000</v>
      </c>
      <c r="D159" s="22">
        <v>0</v>
      </c>
      <c r="E159" s="22">
        <v>698826</v>
      </c>
      <c r="F159" s="22">
        <v>0</v>
      </c>
      <c r="G159" s="48">
        <v>695826</v>
      </c>
      <c r="H159" s="62"/>
      <c r="I159" s="62"/>
      <c r="J159" s="62"/>
      <c r="K159" s="62"/>
      <c r="L159" s="62"/>
      <c r="M159" s="62"/>
    </row>
    <row r="160" spans="1:13" ht="15.5" x14ac:dyDescent="0.35">
      <c r="A160" s="19" t="s">
        <v>9443</v>
      </c>
      <c r="B160" s="19" t="s">
        <v>2310</v>
      </c>
      <c r="C160" s="22">
        <v>888616</v>
      </c>
      <c r="D160" s="22">
        <v>0</v>
      </c>
      <c r="E160" s="22">
        <v>0</v>
      </c>
      <c r="F160" s="22">
        <v>0</v>
      </c>
      <c r="G160" s="48">
        <v>20000</v>
      </c>
      <c r="H160" s="62"/>
      <c r="I160" s="62"/>
      <c r="J160" s="62"/>
      <c r="K160" s="62"/>
      <c r="L160" s="62"/>
      <c r="M160" s="62"/>
    </row>
    <row r="161" spans="1:13" ht="15.5" x14ac:dyDescent="0.35">
      <c r="A161" s="19" t="s">
        <v>9492</v>
      </c>
      <c r="B161" s="19" t="s">
        <v>1359</v>
      </c>
      <c r="C161" s="22">
        <v>4835000</v>
      </c>
      <c r="D161" s="22">
        <v>0</v>
      </c>
      <c r="E161" s="22">
        <v>402000</v>
      </c>
      <c r="F161" s="22">
        <v>0</v>
      </c>
      <c r="G161" s="48">
        <v>4654000</v>
      </c>
      <c r="H161" s="62"/>
      <c r="I161" s="62"/>
      <c r="J161" s="62"/>
      <c r="K161" s="62"/>
      <c r="L161" s="62"/>
      <c r="M161" s="62"/>
    </row>
    <row r="162" spans="1:13" ht="15.5" x14ac:dyDescent="0.35">
      <c r="A162" s="19" t="s">
        <v>3192</v>
      </c>
      <c r="B162" s="19" t="s">
        <v>8659</v>
      </c>
      <c r="C162" s="22">
        <v>4853000</v>
      </c>
      <c r="D162" s="22">
        <v>0</v>
      </c>
      <c r="E162" s="22">
        <v>402000</v>
      </c>
      <c r="F162" s="22">
        <v>0</v>
      </c>
      <c r="G162" s="48">
        <v>4654000</v>
      </c>
      <c r="H162" s="62"/>
      <c r="I162" s="62"/>
      <c r="J162" s="62"/>
      <c r="K162" s="62"/>
      <c r="L162" s="62"/>
      <c r="M162" s="62"/>
    </row>
    <row r="163" spans="1:13" ht="38.25" customHeight="1" x14ac:dyDescent="0.35">
      <c r="A163" s="19" t="s">
        <v>9460</v>
      </c>
      <c r="B163" s="19" t="s">
        <v>9461</v>
      </c>
      <c r="C163" s="22">
        <v>498138</v>
      </c>
      <c r="D163" s="22">
        <v>0</v>
      </c>
      <c r="E163" s="22">
        <v>0</v>
      </c>
      <c r="F163" s="22">
        <v>0</v>
      </c>
      <c r="G163" s="48">
        <v>364676</v>
      </c>
      <c r="H163" s="62"/>
      <c r="I163" s="62"/>
      <c r="J163" s="62"/>
      <c r="K163" s="62"/>
      <c r="L163" s="62"/>
      <c r="M163" s="62"/>
    </row>
    <row r="164" spans="1:13" ht="29.25" customHeight="1" x14ac:dyDescent="0.35">
      <c r="A164" s="32" t="s">
        <v>8035</v>
      </c>
      <c r="B164" s="32" t="s">
        <v>3718</v>
      </c>
      <c r="C164" s="35">
        <v>1365972</v>
      </c>
      <c r="D164" s="35">
        <v>0</v>
      </c>
      <c r="E164" s="35">
        <v>716032</v>
      </c>
      <c r="F164" s="35">
        <v>0</v>
      </c>
      <c r="G164" s="55">
        <v>1364971</v>
      </c>
      <c r="H164" s="62">
        <v>3</v>
      </c>
      <c r="I164" s="62">
        <v>0</v>
      </c>
      <c r="J164" s="62">
        <v>3</v>
      </c>
      <c r="K164" s="62">
        <v>4</v>
      </c>
      <c r="L164" s="62">
        <v>0</v>
      </c>
      <c r="M164" s="62" t="s">
        <v>3790</v>
      </c>
    </row>
    <row r="165" spans="1:13" ht="15.5" x14ac:dyDescent="0.35">
      <c r="A165" s="19" t="s">
        <v>9550</v>
      </c>
      <c r="B165" s="19" t="s">
        <v>9551</v>
      </c>
      <c r="C165" s="22">
        <v>34209712</v>
      </c>
      <c r="D165" s="22">
        <v>0</v>
      </c>
      <c r="E165" s="22">
        <v>21930661</v>
      </c>
      <c r="F165" s="22">
        <v>0</v>
      </c>
      <c r="G165" s="48">
        <v>23796257</v>
      </c>
      <c r="H165" s="62"/>
      <c r="I165" s="62"/>
      <c r="J165" s="62"/>
      <c r="K165" s="62"/>
      <c r="L165" s="62"/>
      <c r="M165" s="62"/>
    </row>
    <row r="166" spans="1:13" ht="15.5" x14ac:dyDescent="0.35">
      <c r="A166" s="19" t="s">
        <v>4364</v>
      </c>
      <c r="B166" s="19" t="s">
        <v>3974</v>
      </c>
      <c r="C166" s="22">
        <v>34209712</v>
      </c>
      <c r="D166" s="22">
        <v>0</v>
      </c>
      <c r="E166" s="22">
        <v>21930661</v>
      </c>
      <c r="F166" s="22">
        <v>0</v>
      </c>
      <c r="G166" s="48">
        <v>23796257</v>
      </c>
      <c r="H166" s="62"/>
      <c r="I166" s="62"/>
      <c r="J166" s="62"/>
      <c r="K166" s="62"/>
      <c r="L166" s="62"/>
      <c r="M166" s="62"/>
    </row>
    <row r="167" spans="1:13" ht="15.5" x14ac:dyDescent="0.35">
      <c r="A167" s="19" t="s">
        <v>4367</v>
      </c>
      <c r="B167" s="19" t="s">
        <v>9611</v>
      </c>
      <c r="C167" s="22">
        <v>43300049</v>
      </c>
      <c r="D167" s="22">
        <v>0</v>
      </c>
      <c r="E167" s="22">
        <v>42244788</v>
      </c>
      <c r="F167" s="22">
        <v>0</v>
      </c>
      <c r="G167" s="48">
        <v>48597312</v>
      </c>
      <c r="H167" s="62"/>
      <c r="I167" s="62"/>
      <c r="J167" s="62"/>
      <c r="K167" s="62"/>
      <c r="L167" s="62"/>
      <c r="M167" s="62"/>
    </row>
    <row r="168" spans="1:13" ht="15.5" x14ac:dyDescent="0.35">
      <c r="A168" s="19" t="s">
        <v>368</v>
      </c>
      <c r="B168" s="19" t="s">
        <v>367</v>
      </c>
      <c r="C168" s="22">
        <v>100000</v>
      </c>
      <c r="D168" s="22">
        <v>0</v>
      </c>
      <c r="E168" s="22">
        <f>51525+125391</f>
        <v>176916</v>
      </c>
      <c r="F168" s="22">
        <v>0</v>
      </c>
      <c r="G168" s="48">
        <f>321430+5094</f>
        <v>326524</v>
      </c>
      <c r="H168" s="62"/>
      <c r="I168" s="62"/>
      <c r="J168" s="62"/>
      <c r="K168" s="62"/>
      <c r="L168" s="62"/>
      <c r="M168" s="62"/>
    </row>
    <row r="169" spans="1:13" ht="15.5" x14ac:dyDescent="0.35">
      <c r="A169" s="19" t="s">
        <v>431</v>
      </c>
      <c r="B169" s="19" t="s">
        <v>429</v>
      </c>
      <c r="C169" s="22">
        <v>254065756</v>
      </c>
      <c r="D169" s="22">
        <v>0</v>
      </c>
      <c r="E169" s="22">
        <v>17094568</v>
      </c>
      <c r="F169" s="22">
        <v>0</v>
      </c>
      <c r="G169" s="48">
        <v>289758605</v>
      </c>
      <c r="H169" s="62"/>
      <c r="I169" s="62"/>
      <c r="J169" s="62"/>
      <c r="K169" s="62"/>
      <c r="L169" s="62"/>
      <c r="M169" s="62"/>
    </row>
    <row r="170" spans="1:13" ht="15.5" x14ac:dyDescent="0.35">
      <c r="A170" s="19" t="s">
        <v>9398</v>
      </c>
      <c r="B170" s="19" t="s">
        <v>9399</v>
      </c>
      <c r="C170" s="22">
        <v>104128153</v>
      </c>
      <c r="D170" s="22">
        <v>0</v>
      </c>
      <c r="E170" s="22">
        <v>80998046.439999998</v>
      </c>
      <c r="F170" s="22">
        <v>0</v>
      </c>
      <c r="G170" s="48">
        <v>95904075.730000004</v>
      </c>
      <c r="H170" s="62"/>
      <c r="I170" s="62"/>
      <c r="J170" s="62"/>
      <c r="K170" s="62"/>
      <c r="L170" s="62"/>
      <c r="M170" s="62"/>
    </row>
    <row r="171" spans="1:13" ht="31" x14ac:dyDescent="0.35">
      <c r="A171" s="19" t="s">
        <v>4368</v>
      </c>
      <c r="B171" s="19" t="s">
        <v>2676</v>
      </c>
      <c r="C171" s="22">
        <v>11513233</v>
      </c>
      <c r="D171" s="22">
        <v>0</v>
      </c>
      <c r="E171" s="22">
        <v>0</v>
      </c>
      <c r="F171" s="22">
        <v>0</v>
      </c>
      <c r="G171" s="48">
        <v>6483777</v>
      </c>
      <c r="H171" s="62">
        <v>5</v>
      </c>
      <c r="I171" s="62">
        <v>2</v>
      </c>
      <c r="J171" s="62">
        <v>3</v>
      </c>
      <c r="K171" s="62">
        <v>2</v>
      </c>
      <c r="L171" s="62">
        <v>1</v>
      </c>
      <c r="M171" s="62" t="s">
        <v>3790</v>
      </c>
    </row>
    <row r="172" spans="1:13" ht="15.5" x14ac:dyDescent="0.35">
      <c r="A172" s="19" t="s">
        <v>45</v>
      </c>
      <c r="B172" s="19" t="s">
        <v>9617</v>
      </c>
      <c r="C172" s="22">
        <v>18002295</v>
      </c>
      <c r="D172" s="22">
        <v>0</v>
      </c>
      <c r="E172" s="22">
        <v>10389181</v>
      </c>
      <c r="F172" s="22">
        <v>0</v>
      </c>
      <c r="G172" s="48">
        <v>78866725</v>
      </c>
      <c r="H172" s="62"/>
      <c r="I172" s="62"/>
      <c r="J172" s="62"/>
      <c r="K172" s="62"/>
      <c r="L172" s="62"/>
      <c r="M172" s="62"/>
    </row>
    <row r="173" spans="1:13" ht="46.5" x14ac:dyDescent="0.35">
      <c r="A173" s="19" t="s">
        <v>4369</v>
      </c>
      <c r="B173" s="19" t="s">
        <v>8313</v>
      </c>
      <c r="C173" s="22">
        <v>1130512</v>
      </c>
      <c r="D173" s="22">
        <v>0</v>
      </c>
      <c r="E173" s="22">
        <v>1126500</v>
      </c>
      <c r="F173" s="22">
        <v>0</v>
      </c>
      <c r="G173" s="48">
        <v>11305512</v>
      </c>
      <c r="H173" s="62">
        <v>50</v>
      </c>
      <c r="I173" s="62">
        <v>20</v>
      </c>
      <c r="J173" s="62">
        <v>30</v>
      </c>
      <c r="K173" s="62" t="s">
        <v>9983</v>
      </c>
      <c r="L173" s="62">
        <v>1</v>
      </c>
      <c r="M173" s="62" t="s">
        <v>3790</v>
      </c>
    </row>
    <row r="174" spans="1:13" ht="15.5" x14ac:dyDescent="0.35">
      <c r="A174" s="19" t="s">
        <v>9442</v>
      </c>
      <c r="B174" s="19" t="s">
        <v>227</v>
      </c>
      <c r="C174" s="22">
        <v>36894447</v>
      </c>
      <c r="D174" s="22">
        <v>0</v>
      </c>
      <c r="E174" s="22">
        <v>30301640</v>
      </c>
      <c r="F174" s="22">
        <v>0</v>
      </c>
      <c r="G174" s="48">
        <v>33138700</v>
      </c>
      <c r="H174" s="62"/>
      <c r="I174" s="62"/>
      <c r="J174" s="62"/>
      <c r="K174" s="62"/>
      <c r="L174" s="62"/>
      <c r="M174" s="62"/>
    </row>
    <row r="175" spans="1:13" ht="15.5" x14ac:dyDescent="0.35">
      <c r="A175" s="19" t="s">
        <v>607</v>
      </c>
      <c r="B175" s="19" t="s">
        <v>605</v>
      </c>
      <c r="C175" s="22">
        <v>0</v>
      </c>
      <c r="D175" s="22">
        <v>0</v>
      </c>
      <c r="E175" s="22">
        <v>11052080</v>
      </c>
      <c r="F175" s="22">
        <v>0</v>
      </c>
      <c r="G175" s="48">
        <v>11741663</v>
      </c>
      <c r="H175" s="62"/>
      <c r="I175" s="62"/>
      <c r="J175" s="62"/>
      <c r="K175" s="62"/>
      <c r="L175" s="62"/>
      <c r="M175" s="62"/>
    </row>
    <row r="176" spans="1:13" ht="15.5" x14ac:dyDescent="0.35">
      <c r="A176" s="19" t="s">
        <v>4370</v>
      </c>
      <c r="B176" s="19" t="s">
        <v>1576</v>
      </c>
      <c r="C176" s="22">
        <v>0</v>
      </c>
      <c r="D176" s="22">
        <v>0</v>
      </c>
      <c r="E176" s="22">
        <v>0</v>
      </c>
      <c r="F176" s="22">
        <v>0</v>
      </c>
      <c r="G176" s="48">
        <v>0</v>
      </c>
      <c r="H176" s="62">
        <v>2</v>
      </c>
      <c r="I176" s="62">
        <v>0</v>
      </c>
      <c r="J176" s="62">
        <v>2</v>
      </c>
      <c r="K176" s="62">
        <v>2</v>
      </c>
      <c r="L176" s="62">
        <v>1</v>
      </c>
      <c r="M176" s="62" t="s">
        <v>3790</v>
      </c>
    </row>
    <row r="177" spans="1:13" ht="15.5" x14ac:dyDescent="0.35">
      <c r="A177" s="19" t="s">
        <v>10165</v>
      </c>
      <c r="B177" s="19" t="s">
        <v>3826</v>
      </c>
      <c r="C177" s="22">
        <v>14874671</v>
      </c>
      <c r="D177" s="22">
        <v>0</v>
      </c>
      <c r="E177" s="22">
        <v>10260545</v>
      </c>
      <c r="F177" s="22">
        <v>0</v>
      </c>
      <c r="G177" s="48">
        <v>10302423</v>
      </c>
      <c r="H177" s="62">
        <v>213</v>
      </c>
      <c r="I177" s="62">
        <v>0</v>
      </c>
      <c r="J177" s="62">
        <v>213</v>
      </c>
      <c r="K177" s="62">
        <v>2</v>
      </c>
      <c r="L177" s="62">
        <v>1</v>
      </c>
      <c r="M177" s="62" t="s">
        <v>8201</v>
      </c>
    </row>
    <row r="178" spans="1:13" ht="15.5" x14ac:dyDescent="0.35">
      <c r="A178" s="19" t="s">
        <v>9514</v>
      </c>
      <c r="B178" s="19" t="s">
        <v>99</v>
      </c>
      <c r="C178" s="22">
        <v>77019669.959999993</v>
      </c>
      <c r="D178" s="22">
        <v>0</v>
      </c>
      <c r="E178" s="22">
        <v>42858662.119999997</v>
      </c>
      <c r="F178" s="22">
        <v>0</v>
      </c>
      <c r="G178" s="48">
        <v>82038244.180000007</v>
      </c>
      <c r="H178" s="62"/>
      <c r="I178" s="62"/>
      <c r="J178" s="62"/>
      <c r="K178" s="62"/>
      <c r="L178" s="62"/>
      <c r="M178" s="62"/>
    </row>
    <row r="179" spans="1:13" ht="15.5" x14ac:dyDescent="0.35">
      <c r="A179" s="19" t="s">
        <v>9322</v>
      </c>
      <c r="B179" s="19" t="s">
        <v>2212</v>
      </c>
      <c r="C179" s="22">
        <v>16750426</v>
      </c>
      <c r="D179" s="22">
        <v>0</v>
      </c>
      <c r="E179" s="22">
        <v>720149</v>
      </c>
      <c r="F179" s="22">
        <v>0</v>
      </c>
      <c r="G179" s="48">
        <v>5686574</v>
      </c>
      <c r="H179" s="62"/>
      <c r="I179" s="62"/>
      <c r="J179" s="62"/>
      <c r="K179" s="62"/>
      <c r="L179" s="62"/>
      <c r="M179" s="62"/>
    </row>
    <row r="180" spans="1:13" ht="15.5" x14ac:dyDescent="0.35">
      <c r="A180" s="19" t="s">
        <v>4947</v>
      </c>
      <c r="B180" s="19" t="s">
        <v>9327</v>
      </c>
      <c r="C180" s="22">
        <v>1630000</v>
      </c>
      <c r="D180" s="22">
        <v>0</v>
      </c>
      <c r="E180" s="22">
        <v>798000</v>
      </c>
      <c r="F180" s="22">
        <v>0</v>
      </c>
      <c r="G180" s="48">
        <v>1567919</v>
      </c>
      <c r="H180" s="62"/>
      <c r="I180" s="62"/>
      <c r="J180" s="62"/>
      <c r="K180" s="62"/>
      <c r="L180" s="62"/>
      <c r="M180" s="62"/>
    </row>
    <row r="181" spans="1:13" ht="15.5" x14ac:dyDescent="0.35">
      <c r="A181" s="19" t="s">
        <v>120</v>
      </c>
      <c r="B181" s="19" t="s">
        <v>9484</v>
      </c>
      <c r="C181" s="22">
        <v>26330969.25</v>
      </c>
      <c r="D181" s="22">
        <v>0</v>
      </c>
      <c r="E181" s="22">
        <v>21361929.449999999</v>
      </c>
      <c r="F181" s="22">
        <v>0</v>
      </c>
      <c r="G181" s="48">
        <v>34612650.43</v>
      </c>
      <c r="H181" s="62"/>
      <c r="I181" s="62"/>
      <c r="J181" s="62"/>
      <c r="K181" s="62"/>
      <c r="L181" s="62"/>
      <c r="M181" s="62"/>
    </row>
    <row r="182" spans="1:13" ht="15.5" x14ac:dyDescent="0.35">
      <c r="A182" s="19" t="s">
        <v>390</v>
      </c>
      <c r="B182" s="19" t="s">
        <v>388</v>
      </c>
      <c r="C182" s="22">
        <v>0</v>
      </c>
      <c r="D182" s="22">
        <v>0</v>
      </c>
      <c r="E182" s="22">
        <v>0</v>
      </c>
      <c r="F182" s="22">
        <v>0</v>
      </c>
      <c r="G182" s="48">
        <v>304007</v>
      </c>
      <c r="H182" s="62"/>
      <c r="I182" s="62"/>
      <c r="J182" s="62"/>
      <c r="K182" s="62"/>
      <c r="L182" s="62"/>
      <c r="M182" s="62"/>
    </row>
    <row r="183" spans="1:13" ht="15.5" x14ac:dyDescent="0.35">
      <c r="A183" s="19" t="s">
        <v>9395</v>
      </c>
      <c r="B183" s="19" t="s">
        <v>10006</v>
      </c>
      <c r="C183" s="22">
        <v>274000</v>
      </c>
      <c r="D183" s="22">
        <v>0</v>
      </c>
      <c r="E183" s="22">
        <v>35500</v>
      </c>
      <c r="F183" s="22">
        <v>0</v>
      </c>
      <c r="G183" s="48">
        <v>284505</v>
      </c>
      <c r="H183" s="62">
        <v>4</v>
      </c>
      <c r="I183" s="62">
        <v>3</v>
      </c>
      <c r="J183" s="62">
        <v>1</v>
      </c>
      <c r="K183" s="62">
        <v>0</v>
      </c>
      <c r="L183" s="62">
        <v>0</v>
      </c>
      <c r="M183" s="62" t="s">
        <v>3790</v>
      </c>
    </row>
    <row r="184" spans="1:13" ht="15.5" x14ac:dyDescent="0.35">
      <c r="A184" s="19" t="s">
        <v>9325</v>
      </c>
      <c r="B184" s="19" t="s">
        <v>9326</v>
      </c>
      <c r="C184" s="22">
        <v>12780533</v>
      </c>
      <c r="D184" s="22">
        <v>0</v>
      </c>
      <c r="E184" s="22">
        <v>360123</v>
      </c>
      <c r="F184" s="22">
        <v>0</v>
      </c>
      <c r="G184" s="48">
        <v>12643977</v>
      </c>
      <c r="H184" s="62"/>
      <c r="I184" s="62"/>
      <c r="J184" s="62"/>
      <c r="K184" s="62"/>
      <c r="L184" s="62"/>
      <c r="M184" s="62"/>
    </row>
    <row r="185" spans="1:13" ht="26.25" customHeight="1" x14ac:dyDescent="0.35">
      <c r="A185" s="19" t="s">
        <v>3100</v>
      </c>
      <c r="B185" s="19" t="s">
        <v>1516</v>
      </c>
      <c r="C185" s="22">
        <v>329900</v>
      </c>
      <c r="D185" s="22"/>
      <c r="E185" s="22">
        <v>1000</v>
      </c>
      <c r="F185" s="22">
        <v>0</v>
      </c>
      <c r="G185" s="48">
        <v>613439</v>
      </c>
      <c r="H185" s="62">
        <v>17</v>
      </c>
      <c r="I185" s="62">
        <v>3</v>
      </c>
      <c r="J185" s="62">
        <v>14</v>
      </c>
      <c r="K185" s="62">
        <v>15</v>
      </c>
      <c r="L185" s="62">
        <v>0</v>
      </c>
      <c r="M185" s="62" t="s">
        <v>3790</v>
      </c>
    </row>
    <row r="186" spans="1:13" ht="15.5" x14ac:dyDescent="0.35">
      <c r="A186" s="19" t="s">
        <v>284</v>
      </c>
      <c r="B186" s="19" t="s">
        <v>282</v>
      </c>
      <c r="C186" s="22">
        <v>16182170</v>
      </c>
      <c r="D186" s="22">
        <v>0</v>
      </c>
      <c r="E186" s="22">
        <v>12469093</v>
      </c>
      <c r="F186" s="22">
        <v>0</v>
      </c>
      <c r="G186" s="48">
        <v>14329021</v>
      </c>
      <c r="H186" s="62"/>
      <c r="I186" s="62"/>
      <c r="J186" s="62"/>
      <c r="K186" s="62"/>
      <c r="L186" s="62"/>
      <c r="M186" s="62"/>
    </row>
    <row r="187" spans="1:13" ht="15.5" x14ac:dyDescent="0.35">
      <c r="A187" s="19" t="s">
        <v>248</v>
      </c>
      <c r="B187" s="19" t="s">
        <v>246</v>
      </c>
      <c r="C187" s="22">
        <v>1591500</v>
      </c>
      <c r="D187" s="22">
        <v>0</v>
      </c>
      <c r="E187" s="22">
        <v>300000</v>
      </c>
      <c r="F187" s="22">
        <v>0</v>
      </c>
      <c r="G187" s="48">
        <v>2183373</v>
      </c>
      <c r="H187" s="62"/>
      <c r="I187" s="62"/>
      <c r="J187" s="62"/>
      <c r="K187" s="62"/>
      <c r="L187" s="62"/>
      <c r="M187" s="62"/>
    </row>
    <row r="188" spans="1:13" ht="15.5" x14ac:dyDescent="0.35">
      <c r="A188" s="19" t="s">
        <v>9353</v>
      </c>
      <c r="B188" s="19" t="s">
        <v>1427</v>
      </c>
      <c r="C188" s="22">
        <v>12591770</v>
      </c>
      <c r="D188" s="22">
        <v>0</v>
      </c>
      <c r="E188" s="22">
        <v>32200</v>
      </c>
      <c r="F188" s="22">
        <v>0</v>
      </c>
      <c r="G188" s="48">
        <v>10810438</v>
      </c>
      <c r="H188" s="62"/>
      <c r="I188" s="62"/>
      <c r="J188" s="62"/>
      <c r="K188" s="62"/>
      <c r="L188" s="62"/>
      <c r="M188" s="62"/>
    </row>
    <row r="189" spans="1:13" ht="31" x14ac:dyDescent="0.35">
      <c r="A189" s="19" t="s">
        <v>1445</v>
      </c>
      <c r="B189" s="19" t="s">
        <v>8266</v>
      </c>
      <c r="C189" s="22">
        <v>12591770</v>
      </c>
      <c r="D189" s="22">
        <v>0</v>
      </c>
      <c r="E189" s="22">
        <v>0</v>
      </c>
      <c r="F189" s="22">
        <v>0</v>
      </c>
      <c r="G189" s="48">
        <v>10770438</v>
      </c>
      <c r="H189" s="62"/>
      <c r="I189" s="62"/>
      <c r="J189" s="62"/>
      <c r="K189" s="62"/>
      <c r="L189" s="62"/>
      <c r="M189" s="62"/>
    </row>
    <row r="190" spans="1:13" ht="15.5" x14ac:dyDescent="0.35">
      <c r="A190" s="19" t="s">
        <v>9520</v>
      </c>
      <c r="B190" s="19" t="s">
        <v>713</v>
      </c>
      <c r="C190" s="22">
        <v>29043309</v>
      </c>
      <c r="D190" s="22">
        <v>0</v>
      </c>
      <c r="E190" s="22">
        <v>2017412</v>
      </c>
      <c r="F190" s="22">
        <v>0</v>
      </c>
      <c r="G190" s="48">
        <v>65779490</v>
      </c>
      <c r="H190" s="62"/>
      <c r="I190" s="62"/>
      <c r="J190" s="62"/>
      <c r="K190" s="62"/>
      <c r="L190" s="62"/>
      <c r="M190" s="62"/>
    </row>
    <row r="191" spans="1:13" ht="15.5" x14ac:dyDescent="0.35">
      <c r="A191" s="19" t="s">
        <v>9405</v>
      </c>
      <c r="B191" s="19" t="s">
        <v>157</v>
      </c>
      <c r="C191" s="22">
        <v>99878603</v>
      </c>
      <c r="D191" s="22">
        <v>0</v>
      </c>
      <c r="E191" s="22">
        <v>59083498</v>
      </c>
      <c r="F191" s="22">
        <v>0</v>
      </c>
      <c r="G191" s="48">
        <v>136716805</v>
      </c>
      <c r="H191" s="62"/>
      <c r="I191" s="62"/>
      <c r="J191" s="62"/>
      <c r="K191" s="62"/>
      <c r="L191" s="62"/>
      <c r="M191" s="62"/>
    </row>
    <row r="192" spans="1:13" ht="15.5" x14ac:dyDescent="0.35">
      <c r="A192" s="19" t="s">
        <v>9733</v>
      </c>
      <c r="B192" s="19" t="s">
        <v>9734</v>
      </c>
      <c r="C192" s="22">
        <v>27159504.719999999</v>
      </c>
      <c r="D192" s="22">
        <v>0</v>
      </c>
      <c r="E192" s="22">
        <v>8718748.5999999996</v>
      </c>
      <c r="F192" s="22">
        <v>0</v>
      </c>
      <c r="G192" s="48">
        <v>41037836.579999998</v>
      </c>
      <c r="H192" s="62"/>
      <c r="I192" s="62"/>
      <c r="J192" s="62"/>
      <c r="K192" s="62"/>
      <c r="L192" s="62"/>
      <c r="M192" s="62"/>
    </row>
    <row r="193" spans="1:13" ht="28.5" customHeight="1" x14ac:dyDescent="0.35">
      <c r="A193" s="19" t="s">
        <v>581</v>
      </c>
      <c r="B193" s="19" t="s">
        <v>580</v>
      </c>
      <c r="C193" s="22">
        <v>24823762</v>
      </c>
      <c r="D193" s="22">
        <v>0</v>
      </c>
      <c r="E193" s="22">
        <v>40020834</v>
      </c>
      <c r="F193" s="22">
        <v>0</v>
      </c>
      <c r="G193" s="48">
        <v>46209717</v>
      </c>
      <c r="H193" s="62"/>
      <c r="I193" s="62"/>
      <c r="J193" s="62"/>
      <c r="K193" s="62"/>
      <c r="L193" s="62"/>
      <c r="M193" s="62"/>
    </row>
    <row r="194" spans="1:13" ht="15.5" x14ac:dyDescent="0.35">
      <c r="A194" s="19" t="s">
        <v>8042</v>
      </c>
      <c r="B194" s="19" t="s">
        <v>3858</v>
      </c>
      <c r="C194" s="22">
        <v>6729184</v>
      </c>
      <c r="D194" s="22">
        <v>0</v>
      </c>
      <c r="E194" s="22">
        <v>1393406</v>
      </c>
      <c r="F194" s="22">
        <v>0</v>
      </c>
      <c r="G194" s="48">
        <v>2084325</v>
      </c>
      <c r="H194" s="62">
        <v>4</v>
      </c>
      <c r="I194" s="62">
        <v>1</v>
      </c>
      <c r="J194" s="62">
        <v>3</v>
      </c>
      <c r="K194" s="62">
        <v>170</v>
      </c>
      <c r="L194" s="62">
        <v>1</v>
      </c>
      <c r="M194" s="62" t="s">
        <v>3790</v>
      </c>
    </row>
    <row r="195" spans="1:13" ht="15.5" x14ac:dyDescent="0.35">
      <c r="A195" s="19" t="s">
        <v>4377</v>
      </c>
      <c r="B195" s="19" t="s">
        <v>2358</v>
      </c>
      <c r="C195" s="22">
        <v>0</v>
      </c>
      <c r="D195" s="22">
        <v>0</v>
      </c>
      <c r="E195" s="22">
        <v>414000</v>
      </c>
      <c r="F195" s="22">
        <v>0</v>
      </c>
      <c r="G195" s="48">
        <v>28641228</v>
      </c>
      <c r="H195" s="62"/>
      <c r="I195" s="62"/>
      <c r="J195" s="62"/>
      <c r="K195" s="62"/>
      <c r="L195" s="62"/>
      <c r="M195" s="62"/>
    </row>
    <row r="196" spans="1:13" ht="15.5" x14ac:dyDescent="0.35">
      <c r="A196" s="19" t="s">
        <v>3154</v>
      </c>
      <c r="B196" s="19" t="s">
        <v>9172</v>
      </c>
      <c r="C196" s="22">
        <v>846000</v>
      </c>
      <c r="D196" s="22">
        <v>0</v>
      </c>
      <c r="E196" s="22">
        <v>0</v>
      </c>
      <c r="F196" s="22">
        <v>0</v>
      </c>
      <c r="G196" s="48">
        <v>12937046</v>
      </c>
      <c r="H196" s="62"/>
      <c r="I196" s="62"/>
      <c r="J196" s="62"/>
      <c r="K196" s="62"/>
      <c r="L196" s="62"/>
      <c r="M196" s="62"/>
    </row>
    <row r="197" spans="1:13" ht="15.5" x14ac:dyDescent="0.35">
      <c r="A197" s="19" t="s">
        <v>9601</v>
      </c>
      <c r="B197" s="19" t="s">
        <v>3891</v>
      </c>
      <c r="C197" s="22">
        <v>6941396</v>
      </c>
      <c r="D197" s="22">
        <v>0</v>
      </c>
      <c r="E197" s="22">
        <v>5307773</v>
      </c>
      <c r="F197" s="22">
        <v>0</v>
      </c>
      <c r="G197" s="48">
        <v>6941396</v>
      </c>
      <c r="H197" s="62"/>
      <c r="I197" s="62"/>
      <c r="J197" s="62"/>
      <c r="K197" s="62"/>
      <c r="L197" s="62"/>
      <c r="M197" s="62"/>
    </row>
    <row r="198" spans="1:13" ht="15.5" x14ac:dyDescent="0.35">
      <c r="A198" s="19" t="s">
        <v>9563</v>
      </c>
      <c r="B198" s="19" t="s">
        <v>677</v>
      </c>
      <c r="C198" s="22">
        <v>4260800</v>
      </c>
      <c r="D198" s="22">
        <v>0</v>
      </c>
      <c r="E198" s="22">
        <v>657949</v>
      </c>
      <c r="F198" s="22">
        <v>0</v>
      </c>
      <c r="G198" s="48">
        <v>52300207</v>
      </c>
      <c r="H198" s="62"/>
      <c r="I198" s="62"/>
      <c r="J198" s="62"/>
      <c r="K198" s="62"/>
      <c r="L198" s="62"/>
      <c r="M198" s="62"/>
    </row>
    <row r="199" spans="1:13" ht="15.5" x14ac:dyDescent="0.35">
      <c r="A199" s="19" t="s">
        <v>9317</v>
      </c>
      <c r="B199" s="19" t="s">
        <v>9318</v>
      </c>
      <c r="C199" s="22">
        <v>20680989</v>
      </c>
      <c r="D199" s="22">
        <v>0</v>
      </c>
      <c r="E199" s="22">
        <v>16158991</v>
      </c>
      <c r="F199" s="22">
        <v>0</v>
      </c>
      <c r="G199" s="48">
        <v>31634670</v>
      </c>
      <c r="H199" s="62"/>
      <c r="I199" s="62"/>
      <c r="J199" s="62"/>
      <c r="K199" s="62"/>
      <c r="L199" s="62"/>
      <c r="M199" s="62"/>
    </row>
    <row r="200" spans="1:13" ht="15.5" x14ac:dyDescent="0.35">
      <c r="A200" s="19" t="s">
        <v>112</v>
      </c>
      <c r="B200" s="19" t="s">
        <v>110</v>
      </c>
      <c r="C200" s="22">
        <v>135490658</v>
      </c>
      <c r="D200" s="22">
        <v>0</v>
      </c>
      <c r="E200" s="22">
        <v>95641864</v>
      </c>
      <c r="F200" s="22">
        <v>0</v>
      </c>
      <c r="G200" s="48">
        <v>124531696</v>
      </c>
      <c r="H200" s="62"/>
      <c r="I200" s="62"/>
      <c r="J200" s="62"/>
      <c r="K200" s="62"/>
      <c r="L200" s="62"/>
      <c r="M200" s="62"/>
    </row>
    <row r="201" spans="1:13" ht="15.5" x14ac:dyDescent="0.35">
      <c r="A201" s="19" t="s">
        <v>3107</v>
      </c>
      <c r="B201" s="19" t="s">
        <v>9414</v>
      </c>
      <c r="C201" s="22">
        <v>39011971.270000003</v>
      </c>
      <c r="D201" s="22">
        <v>0</v>
      </c>
      <c r="E201" s="22">
        <v>34641543.780000001</v>
      </c>
      <c r="F201" s="22">
        <v>0</v>
      </c>
      <c r="G201" s="48">
        <v>37070466.890000001</v>
      </c>
      <c r="H201" s="62"/>
      <c r="I201" s="62"/>
      <c r="J201" s="62"/>
      <c r="K201" s="62"/>
      <c r="L201" s="62"/>
      <c r="M201" s="62"/>
    </row>
    <row r="202" spans="1:13" ht="15.5" x14ac:dyDescent="0.35">
      <c r="A202" s="19" t="s">
        <v>1124</v>
      </c>
      <c r="B202" s="19" t="s">
        <v>8994</v>
      </c>
      <c r="C202" s="22">
        <v>0</v>
      </c>
      <c r="D202" s="22">
        <v>0</v>
      </c>
      <c r="E202" s="22">
        <v>200000</v>
      </c>
      <c r="F202" s="22">
        <v>0</v>
      </c>
      <c r="G202" s="48">
        <v>242175</v>
      </c>
      <c r="H202" s="62"/>
      <c r="I202" s="62"/>
      <c r="J202" s="62"/>
      <c r="K202" s="62"/>
      <c r="L202" s="62"/>
      <c r="M202" s="62"/>
    </row>
    <row r="203" spans="1:13" ht="15.5" x14ac:dyDescent="0.35">
      <c r="A203" s="19" t="s">
        <v>757</v>
      </c>
      <c r="B203" s="19" t="s">
        <v>755</v>
      </c>
      <c r="C203" s="22">
        <v>400577.38</v>
      </c>
      <c r="D203" s="22">
        <v>0</v>
      </c>
      <c r="E203" s="22">
        <f>15000+69803</f>
        <v>84803</v>
      </c>
      <c r="F203" s="22">
        <v>0</v>
      </c>
      <c r="G203" s="48">
        <v>150000</v>
      </c>
      <c r="H203" s="62"/>
      <c r="I203" s="62"/>
      <c r="J203" s="62"/>
      <c r="K203" s="62"/>
      <c r="L203" s="62"/>
      <c r="M203" s="62"/>
    </row>
    <row r="204" spans="1:13" ht="15.5" x14ac:dyDescent="0.35">
      <c r="A204" s="19" t="s">
        <v>8368</v>
      </c>
      <c r="B204" s="19" t="s">
        <v>9530</v>
      </c>
      <c r="C204" s="22">
        <v>114617774</v>
      </c>
      <c r="D204" s="22">
        <v>0</v>
      </c>
      <c r="E204" s="22">
        <v>90405598</v>
      </c>
      <c r="F204" s="22">
        <v>0</v>
      </c>
      <c r="G204" s="48">
        <v>111844864</v>
      </c>
      <c r="H204" s="62"/>
      <c r="I204" s="62"/>
      <c r="J204" s="62"/>
      <c r="K204" s="62"/>
      <c r="L204" s="62"/>
      <c r="M204" s="62"/>
    </row>
    <row r="205" spans="1:13" ht="31" x14ac:dyDescent="0.35">
      <c r="A205" s="19" t="s">
        <v>4383</v>
      </c>
      <c r="B205" s="19" t="s">
        <v>4023</v>
      </c>
      <c r="C205" s="22">
        <v>218050</v>
      </c>
      <c r="D205" s="22">
        <v>0</v>
      </c>
      <c r="E205" s="22">
        <v>0</v>
      </c>
      <c r="F205" s="22">
        <v>0</v>
      </c>
      <c r="G205" s="48">
        <v>35442</v>
      </c>
      <c r="H205" s="62">
        <v>2</v>
      </c>
      <c r="I205" s="62">
        <v>1</v>
      </c>
      <c r="J205" s="62">
        <v>1</v>
      </c>
      <c r="K205" s="62">
        <v>0</v>
      </c>
      <c r="L205" s="62">
        <v>0</v>
      </c>
      <c r="M205" s="62" t="s">
        <v>3790</v>
      </c>
    </row>
    <row r="206" spans="1:13" ht="15.5" x14ac:dyDescent="0.35">
      <c r="A206" s="19" t="s">
        <v>1490</v>
      </c>
      <c r="B206" s="19" t="s">
        <v>9323</v>
      </c>
      <c r="C206" s="22">
        <v>41714147</v>
      </c>
      <c r="D206" s="22">
        <v>0</v>
      </c>
      <c r="E206" s="22">
        <v>23123147</v>
      </c>
      <c r="F206" s="22">
        <v>0</v>
      </c>
      <c r="G206" s="48">
        <v>29920539</v>
      </c>
      <c r="H206" s="62">
        <v>11</v>
      </c>
      <c r="I206" s="62">
        <v>6</v>
      </c>
      <c r="J206" s="62">
        <v>5</v>
      </c>
      <c r="K206" s="62">
        <v>11</v>
      </c>
      <c r="L206" s="62">
        <v>1</v>
      </c>
      <c r="M206" s="62" t="s">
        <v>8222</v>
      </c>
    </row>
    <row r="207" spans="1:13" ht="31" x14ac:dyDescent="0.35">
      <c r="A207" s="19" t="s">
        <v>9386</v>
      </c>
      <c r="B207" s="19" t="s">
        <v>9387</v>
      </c>
      <c r="C207" s="22">
        <f>4153237+776130+40900</f>
        <v>4970267</v>
      </c>
      <c r="D207" s="22">
        <v>0</v>
      </c>
      <c r="E207" s="22">
        <f>35127+339075+473486</f>
        <v>847688</v>
      </c>
      <c r="F207" s="22">
        <v>0</v>
      </c>
      <c r="G207" s="48">
        <v>5022993</v>
      </c>
      <c r="H207" s="62"/>
      <c r="I207" s="62"/>
      <c r="J207" s="62"/>
      <c r="K207" s="62"/>
      <c r="L207" s="62"/>
      <c r="M207" s="62"/>
    </row>
    <row r="208" spans="1:13" ht="15.5" x14ac:dyDescent="0.35">
      <c r="A208" s="19" t="s">
        <v>51</v>
      </c>
      <c r="B208" s="19" t="s">
        <v>9299</v>
      </c>
      <c r="C208" s="22">
        <v>43979103.5</v>
      </c>
      <c r="D208" s="22">
        <v>0</v>
      </c>
      <c r="E208" s="22">
        <v>38699335.5</v>
      </c>
      <c r="F208" s="22">
        <v>0</v>
      </c>
      <c r="G208" s="48">
        <v>36000626.329999998</v>
      </c>
      <c r="H208" s="62"/>
      <c r="I208" s="62"/>
      <c r="J208" s="62"/>
      <c r="K208" s="62"/>
      <c r="L208" s="62"/>
      <c r="M208" s="62"/>
    </row>
    <row r="209" spans="1:13" ht="15.5" x14ac:dyDescent="0.35">
      <c r="A209" s="19" t="s">
        <v>9479</v>
      </c>
      <c r="B209" s="19" t="s">
        <v>682</v>
      </c>
      <c r="C209" s="22">
        <v>167059000</v>
      </c>
      <c r="D209" s="22">
        <v>0</v>
      </c>
      <c r="E209" s="22">
        <v>83770000</v>
      </c>
      <c r="F209" s="22">
        <v>0</v>
      </c>
      <c r="G209" s="48">
        <v>94927000</v>
      </c>
      <c r="H209" s="62"/>
      <c r="I209" s="62"/>
      <c r="J209" s="62"/>
      <c r="K209" s="62"/>
      <c r="L209" s="62"/>
      <c r="M209" s="62"/>
    </row>
    <row r="210" spans="1:13" ht="15.5" x14ac:dyDescent="0.35">
      <c r="A210" s="19" t="s">
        <v>9478</v>
      </c>
      <c r="B210" s="19" t="s">
        <v>3680</v>
      </c>
      <c r="C210" s="22">
        <v>0</v>
      </c>
      <c r="D210" s="22">
        <v>0</v>
      </c>
      <c r="E210" s="22">
        <v>104380</v>
      </c>
      <c r="F210" s="22">
        <v>0</v>
      </c>
      <c r="G210" s="48">
        <v>145628</v>
      </c>
      <c r="H210" s="62"/>
      <c r="I210" s="62"/>
      <c r="J210" s="62"/>
      <c r="K210" s="62"/>
      <c r="L210" s="62"/>
      <c r="M210" s="62"/>
    </row>
    <row r="211" spans="1:13" ht="15.5" x14ac:dyDescent="0.35">
      <c r="A211" s="19" t="s">
        <v>9591</v>
      </c>
      <c r="B211" s="19" t="s">
        <v>2722</v>
      </c>
      <c r="C211" s="22">
        <v>527831.92000000004</v>
      </c>
      <c r="D211" s="22">
        <v>0</v>
      </c>
      <c r="E211" s="22">
        <v>452831</v>
      </c>
      <c r="F211" s="22">
        <v>0</v>
      </c>
      <c r="G211" s="48">
        <v>527831.92000000004</v>
      </c>
      <c r="H211" s="62"/>
      <c r="I211" s="62"/>
      <c r="J211" s="62"/>
      <c r="K211" s="62"/>
      <c r="L211" s="62"/>
      <c r="M211" s="62"/>
    </row>
    <row r="212" spans="1:13" ht="15.5" x14ac:dyDescent="0.35">
      <c r="A212" s="19" t="s">
        <v>8050</v>
      </c>
      <c r="B212" s="19" t="s">
        <v>9477</v>
      </c>
      <c r="C212" s="22">
        <v>0</v>
      </c>
      <c r="D212" s="22">
        <v>0</v>
      </c>
      <c r="E212" s="22">
        <v>0</v>
      </c>
      <c r="F212" s="22">
        <v>0</v>
      </c>
      <c r="G212" s="48">
        <v>0</v>
      </c>
      <c r="H212" s="62"/>
      <c r="I212" s="62"/>
      <c r="J212" s="62"/>
      <c r="K212" s="62"/>
      <c r="L212" s="62"/>
      <c r="M212" s="62"/>
    </row>
    <row r="213" spans="1:13" ht="31" x14ac:dyDescent="0.35">
      <c r="A213" s="19" t="s">
        <v>8051</v>
      </c>
      <c r="B213" s="19" t="s">
        <v>3290</v>
      </c>
      <c r="C213" s="22">
        <v>2000000</v>
      </c>
      <c r="D213" s="22">
        <v>0</v>
      </c>
      <c r="E213" s="22">
        <v>0</v>
      </c>
      <c r="F213" s="22">
        <v>0</v>
      </c>
      <c r="G213" s="48">
        <v>595</v>
      </c>
      <c r="H213" s="62">
        <v>4</v>
      </c>
      <c r="I213" s="62">
        <v>2</v>
      </c>
      <c r="J213" s="62">
        <v>2</v>
      </c>
      <c r="K213" s="62">
        <v>0</v>
      </c>
      <c r="L213" s="62">
        <v>0</v>
      </c>
      <c r="M213" s="62" t="s">
        <v>3790</v>
      </c>
    </row>
    <row r="214" spans="1:13" ht="15.5" x14ac:dyDescent="0.35">
      <c r="A214" s="19" t="s">
        <v>9619</v>
      </c>
      <c r="B214" s="19" t="s">
        <v>3915</v>
      </c>
      <c r="C214" s="22">
        <v>49009</v>
      </c>
      <c r="D214" s="22">
        <v>0</v>
      </c>
      <c r="E214" s="22">
        <v>49009</v>
      </c>
      <c r="F214" s="22">
        <v>0</v>
      </c>
      <c r="G214" s="48">
        <v>99520</v>
      </c>
      <c r="H214" s="62"/>
      <c r="I214" s="62"/>
      <c r="J214" s="62"/>
      <c r="K214" s="62"/>
      <c r="L214" s="62"/>
      <c r="M214" s="62"/>
    </row>
    <row r="215" spans="1:13" ht="15.5" x14ac:dyDescent="0.35">
      <c r="A215" s="19" t="s">
        <v>5062</v>
      </c>
      <c r="B215" s="19" t="s">
        <v>8762</v>
      </c>
      <c r="C215" s="22">
        <v>0</v>
      </c>
      <c r="D215" s="22">
        <v>0</v>
      </c>
      <c r="E215" s="22">
        <v>0</v>
      </c>
      <c r="F215" s="22">
        <v>0</v>
      </c>
      <c r="G215" s="48">
        <v>483368</v>
      </c>
      <c r="H215" s="62">
        <v>2</v>
      </c>
      <c r="I215" s="62">
        <v>1</v>
      </c>
      <c r="J215" s="62">
        <v>1</v>
      </c>
      <c r="K215" s="62">
        <v>0</v>
      </c>
      <c r="L215" s="62">
        <v>1</v>
      </c>
      <c r="M215" s="62" t="s">
        <v>3790</v>
      </c>
    </row>
    <row r="216" spans="1:13" ht="15.5" x14ac:dyDescent="0.35">
      <c r="A216" s="19" t="s">
        <v>5063</v>
      </c>
      <c r="B216" s="19" t="s">
        <v>10017</v>
      </c>
      <c r="C216" s="22">
        <v>0</v>
      </c>
      <c r="D216" s="22">
        <v>0</v>
      </c>
      <c r="E216" s="22">
        <v>0</v>
      </c>
      <c r="F216" s="22">
        <v>0</v>
      </c>
      <c r="G216" s="48">
        <v>0</v>
      </c>
      <c r="H216" s="62">
        <v>60</v>
      </c>
      <c r="I216" s="62">
        <v>12</v>
      </c>
      <c r="J216" s="62">
        <v>48</v>
      </c>
      <c r="K216" s="62">
        <v>0</v>
      </c>
      <c r="L216" s="62">
        <v>1</v>
      </c>
      <c r="M216" s="62" t="s">
        <v>3790</v>
      </c>
    </row>
    <row r="217" spans="1:13" ht="15.5" x14ac:dyDescent="0.35">
      <c r="A217" s="19" t="s">
        <v>9334</v>
      </c>
      <c r="B217" s="19" t="s">
        <v>9335</v>
      </c>
      <c r="C217" s="22">
        <v>3570000</v>
      </c>
      <c r="D217" s="22">
        <v>0</v>
      </c>
      <c r="E217" s="22">
        <v>2035809</v>
      </c>
      <c r="F217" s="22">
        <v>0</v>
      </c>
      <c r="G217" s="48">
        <v>2035809</v>
      </c>
      <c r="H217" s="62">
        <v>5</v>
      </c>
      <c r="I217" s="62">
        <v>2</v>
      </c>
      <c r="J217" s="62">
        <v>3</v>
      </c>
      <c r="K217" s="62">
        <v>6</v>
      </c>
      <c r="L217" s="62">
        <v>1</v>
      </c>
      <c r="M217" s="62" t="s">
        <v>3790</v>
      </c>
    </row>
    <row r="218" spans="1:13" ht="15.5" x14ac:dyDescent="0.35">
      <c r="A218" s="19" t="s">
        <v>3149</v>
      </c>
      <c r="B218" s="19" t="s">
        <v>9367</v>
      </c>
      <c r="C218" s="22">
        <f>35568100+5345163+11460000+3000+5516878</f>
        <v>57893141</v>
      </c>
      <c r="D218" s="22">
        <v>0</v>
      </c>
      <c r="E218" s="22">
        <f>11712823+539809</f>
        <v>12252632</v>
      </c>
      <c r="F218" s="22">
        <v>0</v>
      </c>
      <c r="G218" s="48">
        <v>64179556</v>
      </c>
      <c r="H218" s="62"/>
      <c r="I218" s="62"/>
      <c r="J218" s="62"/>
      <c r="K218" s="62"/>
      <c r="L218" s="62"/>
      <c r="M218" s="62"/>
    </row>
    <row r="219" spans="1:13" ht="15.5" x14ac:dyDescent="0.35">
      <c r="A219" s="19" t="s">
        <v>9451</v>
      </c>
      <c r="B219" s="19" t="s">
        <v>315</v>
      </c>
      <c r="C219" s="22">
        <v>1598904187</v>
      </c>
      <c r="D219" s="22">
        <v>0</v>
      </c>
      <c r="E219" s="22">
        <v>1646735</v>
      </c>
      <c r="F219" s="22">
        <v>0</v>
      </c>
      <c r="G219" s="48">
        <v>1794338</v>
      </c>
      <c r="H219" s="62"/>
      <c r="I219" s="62"/>
      <c r="J219" s="62"/>
      <c r="K219" s="62"/>
      <c r="L219" s="62"/>
      <c r="M219" s="62"/>
    </row>
    <row r="220" spans="1:13" ht="15.5" x14ac:dyDescent="0.35">
      <c r="A220" s="19" t="s">
        <v>9583</v>
      </c>
      <c r="B220" s="19" t="s">
        <v>3744</v>
      </c>
      <c r="C220" s="22">
        <v>0</v>
      </c>
      <c r="D220" s="22">
        <v>0</v>
      </c>
      <c r="E220" s="22">
        <v>0</v>
      </c>
      <c r="F220" s="22">
        <v>0</v>
      </c>
      <c r="G220" s="48">
        <v>0</v>
      </c>
      <c r="H220" s="62">
        <v>35</v>
      </c>
      <c r="I220" s="62">
        <v>6</v>
      </c>
      <c r="J220" s="62">
        <v>29</v>
      </c>
      <c r="K220" s="62">
        <v>35</v>
      </c>
      <c r="L220" s="62">
        <v>1</v>
      </c>
      <c r="M220" s="62" t="s">
        <v>3790</v>
      </c>
    </row>
    <row r="221" spans="1:13" ht="15.5" x14ac:dyDescent="0.35">
      <c r="A221" s="19" t="s">
        <v>9462</v>
      </c>
      <c r="B221" s="19" t="s">
        <v>9463</v>
      </c>
      <c r="C221" s="22">
        <v>283100</v>
      </c>
      <c r="D221" s="22">
        <v>0</v>
      </c>
      <c r="E221" s="22">
        <v>0</v>
      </c>
      <c r="F221" s="22">
        <v>0</v>
      </c>
      <c r="G221" s="48">
        <v>631473</v>
      </c>
      <c r="H221" s="62"/>
      <c r="I221" s="62"/>
      <c r="J221" s="62"/>
      <c r="K221" s="62"/>
      <c r="L221" s="62"/>
      <c r="M221" s="62"/>
    </row>
    <row r="222" spans="1:13" ht="32.25" customHeight="1" x14ac:dyDescent="0.35">
      <c r="A222" s="19" t="s">
        <v>5065</v>
      </c>
      <c r="B222" s="19" t="s">
        <v>4038</v>
      </c>
      <c r="C222" s="22">
        <v>12082194</v>
      </c>
      <c r="D222" s="22">
        <v>0</v>
      </c>
      <c r="E222" s="22">
        <v>22166221</v>
      </c>
      <c r="F222" s="22">
        <v>0</v>
      </c>
      <c r="G222" s="48">
        <v>26752448</v>
      </c>
      <c r="H222" s="62">
        <v>8</v>
      </c>
      <c r="I222" s="62">
        <v>5</v>
      </c>
      <c r="J222" s="62">
        <v>3</v>
      </c>
      <c r="K222" s="62">
        <v>0</v>
      </c>
      <c r="L222" s="62">
        <v>0</v>
      </c>
      <c r="M222" s="62" t="s">
        <v>8201</v>
      </c>
    </row>
    <row r="223" spans="1:13" ht="15.5" x14ac:dyDescent="0.35">
      <c r="A223" s="19" t="s">
        <v>5065</v>
      </c>
      <c r="B223" s="19" t="s">
        <v>9374</v>
      </c>
      <c r="C223" s="22">
        <v>0</v>
      </c>
      <c r="D223" s="22">
        <v>0</v>
      </c>
      <c r="E223" s="22">
        <v>0</v>
      </c>
      <c r="F223" s="22">
        <v>0</v>
      </c>
      <c r="G223" s="48">
        <v>4070526</v>
      </c>
      <c r="H223" s="62"/>
      <c r="I223" s="62"/>
      <c r="J223" s="62"/>
      <c r="K223" s="62"/>
      <c r="L223" s="62"/>
      <c r="M223" s="62"/>
    </row>
    <row r="224" spans="1:13" ht="23.25" customHeight="1" x14ac:dyDescent="0.35">
      <c r="A224" s="19" t="s">
        <v>9370</v>
      </c>
      <c r="B224" s="19" t="s">
        <v>8768</v>
      </c>
      <c r="C224" s="22">
        <v>227000</v>
      </c>
      <c r="D224" s="22">
        <v>0</v>
      </c>
      <c r="E224" s="22">
        <v>221238</v>
      </c>
      <c r="F224" s="22">
        <v>0</v>
      </c>
      <c r="G224" s="48">
        <v>484938</v>
      </c>
      <c r="H224" s="62"/>
      <c r="I224" s="62"/>
      <c r="J224" s="62"/>
      <c r="K224" s="62"/>
      <c r="L224" s="62"/>
      <c r="M224" s="62"/>
    </row>
    <row r="225" spans="1:13" ht="15.5" x14ac:dyDescent="0.35">
      <c r="A225" s="19" t="s">
        <v>345</v>
      </c>
      <c r="B225" s="19" t="s">
        <v>9411</v>
      </c>
      <c r="C225" s="22">
        <v>9672000</v>
      </c>
      <c r="D225" s="22">
        <v>0</v>
      </c>
      <c r="E225" s="22">
        <v>6070000</v>
      </c>
      <c r="F225" s="22">
        <v>0</v>
      </c>
      <c r="G225" s="48">
        <v>94767000</v>
      </c>
      <c r="H225" s="62"/>
      <c r="I225" s="62"/>
      <c r="J225" s="62"/>
      <c r="K225" s="62"/>
      <c r="L225" s="62"/>
      <c r="M225" s="62"/>
    </row>
    <row r="226" spans="1:13" ht="15.5" x14ac:dyDescent="0.35">
      <c r="A226" s="19" t="s">
        <v>9448</v>
      </c>
      <c r="B226" s="19" t="s">
        <v>3709</v>
      </c>
      <c r="C226" s="22">
        <v>15451880</v>
      </c>
      <c r="D226" s="22">
        <v>0</v>
      </c>
      <c r="E226" s="22">
        <v>0</v>
      </c>
      <c r="F226" s="22">
        <v>0</v>
      </c>
      <c r="G226" s="48">
        <v>15186699</v>
      </c>
      <c r="H226" s="62"/>
      <c r="I226" s="62"/>
      <c r="J226" s="62"/>
      <c r="K226" s="62"/>
      <c r="L226" s="62"/>
      <c r="M226" s="62"/>
    </row>
    <row r="227" spans="1:13" ht="15.5" x14ac:dyDescent="0.35">
      <c r="A227" s="19" t="s">
        <v>9888</v>
      </c>
      <c r="B227" s="20" t="s">
        <v>4443</v>
      </c>
      <c r="C227" s="22">
        <v>200000</v>
      </c>
      <c r="D227" s="22">
        <v>0</v>
      </c>
      <c r="E227" s="22">
        <v>38613</v>
      </c>
      <c r="F227" s="22">
        <v>0</v>
      </c>
      <c r="G227" s="48">
        <v>105380</v>
      </c>
      <c r="H227" s="62">
        <v>13</v>
      </c>
      <c r="I227" s="62">
        <v>1</v>
      </c>
      <c r="J227" s="62">
        <v>12</v>
      </c>
      <c r="K227" s="62">
        <v>9</v>
      </c>
      <c r="L227" s="62">
        <v>2</v>
      </c>
      <c r="M227" s="62" t="s">
        <v>3500</v>
      </c>
    </row>
    <row r="228" spans="1:13" ht="31" x14ac:dyDescent="0.35">
      <c r="A228" s="19" t="s">
        <v>9602</v>
      </c>
      <c r="B228" s="19" t="s">
        <v>3356</v>
      </c>
      <c r="C228" s="22">
        <v>1347609</v>
      </c>
      <c r="D228" s="22">
        <v>0</v>
      </c>
      <c r="E228" s="22">
        <v>72688</v>
      </c>
      <c r="F228" s="22">
        <v>0</v>
      </c>
      <c r="G228" s="48">
        <v>908377</v>
      </c>
      <c r="H228" s="62">
        <v>3</v>
      </c>
      <c r="I228" s="62">
        <v>2</v>
      </c>
      <c r="J228" s="62">
        <v>1</v>
      </c>
      <c r="K228" s="62">
        <v>8</v>
      </c>
      <c r="L228" s="62">
        <v>0</v>
      </c>
      <c r="M228" s="62" t="s">
        <v>3790</v>
      </c>
    </row>
    <row r="229" spans="1:13" ht="15.5" x14ac:dyDescent="0.35">
      <c r="A229" s="19" t="s">
        <v>4944</v>
      </c>
      <c r="B229" s="19" t="s">
        <v>4232</v>
      </c>
      <c r="C229" s="22">
        <v>0</v>
      </c>
      <c r="D229" s="22">
        <v>0</v>
      </c>
      <c r="E229" s="22">
        <v>119546</v>
      </c>
      <c r="F229" s="22">
        <v>0</v>
      </c>
      <c r="G229" s="48">
        <v>270796</v>
      </c>
      <c r="H229" s="62">
        <v>4</v>
      </c>
      <c r="I229" s="62">
        <v>0</v>
      </c>
      <c r="J229" s="62">
        <v>4</v>
      </c>
      <c r="K229" s="62">
        <v>3</v>
      </c>
      <c r="L229" s="62">
        <v>1</v>
      </c>
      <c r="M229" s="62" t="s">
        <v>3790</v>
      </c>
    </row>
    <row r="230" spans="1:13" ht="39.75" customHeight="1" x14ac:dyDescent="0.35">
      <c r="A230" s="19" t="s">
        <v>9523</v>
      </c>
      <c r="B230" s="19" t="s">
        <v>3713</v>
      </c>
      <c r="C230" s="22">
        <v>0</v>
      </c>
      <c r="D230" s="22">
        <v>0</v>
      </c>
      <c r="E230" s="22">
        <v>10500</v>
      </c>
      <c r="F230" s="22">
        <v>0</v>
      </c>
      <c r="G230" s="48">
        <v>149606</v>
      </c>
      <c r="H230" s="62"/>
      <c r="I230" s="62"/>
      <c r="J230" s="62"/>
      <c r="K230" s="62"/>
      <c r="L230" s="62"/>
      <c r="M230" s="62"/>
    </row>
    <row r="231" spans="1:13" ht="15.5" x14ac:dyDescent="0.35">
      <c r="A231" s="19" t="s">
        <v>2117</v>
      </c>
      <c r="B231" s="19" t="s">
        <v>2116</v>
      </c>
      <c r="C231" s="22">
        <v>0</v>
      </c>
      <c r="D231" s="22">
        <v>0</v>
      </c>
      <c r="E231" s="22">
        <v>0</v>
      </c>
      <c r="F231" s="22">
        <v>0</v>
      </c>
      <c r="G231" s="48">
        <v>0</v>
      </c>
      <c r="H231" s="62">
        <v>5</v>
      </c>
      <c r="I231" s="62">
        <v>2</v>
      </c>
      <c r="J231" s="62">
        <v>3</v>
      </c>
      <c r="K231" s="62">
        <v>0</v>
      </c>
      <c r="L231" s="62">
        <v>1</v>
      </c>
      <c r="M231" s="62" t="s">
        <v>3790</v>
      </c>
    </row>
    <row r="232" spans="1:13" ht="15.5" x14ac:dyDescent="0.35">
      <c r="A232" s="19" t="s">
        <v>9332</v>
      </c>
      <c r="B232" s="19" t="s">
        <v>3625</v>
      </c>
      <c r="C232" s="22">
        <v>277559</v>
      </c>
      <c r="D232" s="22">
        <v>0</v>
      </c>
      <c r="E232" s="22">
        <v>144925</v>
      </c>
      <c r="F232" s="22">
        <v>0</v>
      </c>
      <c r="G232" s="48">
        <v>211364</v>
      </c>
      <c r="H232" s="62"/>
      <c r="I232" s="62"/>
      <c r="J232" s="62"/>
      <c r="K232" s="62"/>
      <c r="L232" s="62"/>
      <c r="M232" s="62"/>
    </row>
    <row r="233" spans="1:13" ht="15.5" x14ac:dyDescent="0.35">
      <c r="A233" s="19" t="s">
        <v>9351</v>
      </c>
      <c r="B233" s="19" t="s">
        <v>9352</v>
      </c>
      <c r="C233" s="22">
        <v>555760</v>
      </c>
      <c r="D233" s="22">
        <v>0</v>
      </c>
      <c r="E233" s="22">
        <v>87544</v>
      </c>
      <c r="F233" s="22">
        <v>0</v>
      </c>
      <c r="G233" s="48">
        <v>280384</v>
      </c>
      <c r="H233" s="62"/>
      <c r="I233" s="62"/>
      <c r="J233" s="62"/>
      <c r="K233" s="62"/>
      <c r="L233" s="62"/>
      <c r="M233" s="62"/>
    </row>
    <row r="234" spans="1:13" ht="15.5" x14ac:dyDescent="0.35">
      <c r="A234" s="19" t="s">
        <v>11721</v>
      </c>
      <c r="B234" s="19" t="s">
        <v>8574</v>
      </c>
      <c r="C234" s="22">
        <v>38850</v>
      </c>
      <c r="D234" s="22">
        <v>0</v>
      </c>
      <c r="E234" s="22">
        <v>0</v>
      </c>
      <c r="F234" s="22">
        <v>0</v>
      </c>
      <c r="G234" s="48">
        <v>0</v>
      </c>
      <c r="H234" s="62">
        <v>5</v>
      </c>
      <c r="I234" s="62">
        <v>0</v>
      </c>
      <c r="J234" s="62">
        <v>5</v>
      </c>
      <c r="K234" s="62">
        <v>1</v>
      </c>
      <c r="L234" s="62">
        <v>0</v>
      </c>
      <c r="M234" s="62" t="s">
        <v>3500</v>
      </c>
    </row>
    <row r="235" spans="1:13" ht="31" x14ac:dyDescent="0.35">
      <c r="A235" s="19" t="s">
        <v>8679</v>
      </c>
      <c r="B235" s="19" t="s">
        <v>1253</v>
      </c>
      <c r="C235" s="22">
        <v>0</v>
      </c>
      <c r="D235" s="22">
        <v>0</v>
      </c>
      <c r="E235" s="22">
        <v>13450</v>
      </c>
      <c r="F235" s="22">
        <v>0</v>
      </c>
      <c r="G235" s="48">
        <v>13450</v>
      </c>
      <c r="H235" s="62"/>
      <c r="I235" s="62"/>
      <c r="J235" s="62"/>
      <c r="K235" s="62"/>
      <c r="L235" s="62"/>
      <c r="M235" s="62"/>
    </row>
    <row r="236" spans="1:13" ht="31" x14ac:dyDescent="0.35">
      <c r="A236" s="19" t="s">
        <v>3179</v>
      </c>
      <c r="B236" s="19" t="s">
        <v>3825</v>
      </c>
      <c r="C236" s="22">
        <v>1415750</v>
      </c>
      <c r="D236" s="22">
        <v>0</v>
      </c>
      <c r="E236" s="22">
        <v>17000</v>
      </c>
      <c r="F236" s="22">
        <v>0</v>
      </c>
      <c r="G236" s="48">
        <v>1555450</v>
      </c>
      <c r="H236" s="62">
        <v>203</v>
      </c>
      <c r="I236" s="62">
        <v>75</v>
      </c>
      <c r="J236" s="62">
        <v>128</v>
      </c>
      <c r="K236" s="62">
        <v>0</v>
      </c>
      <c r="L236" s="62">
        <v>1</v>
      </c>
      <c r="M236" s="62" t="s">
        <v>3790</v>
      </c>
    </row>
    <row r="237" spans="1:13" ht="15.5" x14ac:dyDescent="0.35">
      <c r="A237" s="19" t="s">
        <v>9401</v>
      </c>
      <c r="B237" s="19" t="s">
        <v>9402</v>
      </c>
      <c r="C237" s="22">
        <v>1415750</v>
      </c>
      <c r="D237" s="22">
        <v>0</v>
      </c>
      <c r="E237" s="22"/>
      <c r="F237" s="22">
        <v>0</v>
      </c>
      <c r="G237" s="48">
        <f>1540450+15000</f>
        <v>1555450</v>
      </c>
      <c r="H237" s="62"/>
      <c r="I237" s="62"/>
      <c r="J237" s="62"/>
      <c r="K237" s="62"/>
      <c r="L237" s="62"/>
      <c r="M237" s="62"/>
    </row>
    <row r="238" spans="1:13" ht="15.5" x14ac:dyDescent="0.35">
      <c r="A238" s="19" t="s">
        <v>9468</v>
      </c>
      <c r="B238" s="19" t="s">
        <v>3730</v>
      </c>
      <c r="C238" s="22">
        <v>781715</v>
      </c>
      <c r="D238" s="22">
        <v>0</v>
      </c>
      <c r="E238" s="22">
        <v>0</v>
      </c>
      <c r="F238" s="22">
        <v>0</v>
      </c>
      <c r="G238" s="48">
        <v>785016</v>
      </c>
      <c r="H238" s="62"/>
      <c r="I238" s="62"/>
      <c r="J238" s="62"/>
      <c r="K238" s="62"/>
      <c r="L238" s="62"/>
      <c r="M238" s="62"/>
    </row>
    <row r="239" spans="1:13" ht="15.5" x14ac:dyDescent="0.35">
      <c r="A239" s="19" t="s">
        <v>9500</v>
      </c>
      <c r="B239" s="19" t="s">
        <v>1294</v>
      </c>
      <c r="C239" s="22">
        <v>0</v>
      </c>
      <c r="D239" s="22">
        <v>0</v>
      </c>
      <c r="E239" s="22">
        <v>0</v>
      </c>
      <c r="F239" s="22">
        <v>0</v>
      </c>
      <c r="G239" s="48">
        <v>0</v>
      </c>
      <c r="H239" s="62"/>
      <c r="I239" s="62"/>
      <c r="J239" s="62"/>
      <c r="K239" s="62"/>
      <c r="L239" s="62"/>
      <c r="M239" s="62"/>
    </row>
    <row r="240" spans="1:13" ht="15.5" x14ac:dyDescent="0.35">
      <c r="A240" s="19" t="s">
        <v>9499</v>
      </c>
      <c r="B240" s="19" t="s">
        <v>3747</v>
      </c>
      <c r="C240" s="22">
        <v>821906</v>
      </c>
      <c r="D240" s="22">
        <v>0</v>
      </c>
      <c r="E240" s="22">
        <v>1200193</v>
      </c>
      <c r="F240" s="22">
        <v>0</v>
      </c>
      <c r="G240" s="48">
        <v>1367693</v>
      </c>
      <c r="H240" s="62"/>
      <c r="I240" s="62"/>
      <c r="J240" s="62"/>
      <c r="K240" s="62"/>
      <c r="L240" s="62"/>
      <c r="M240" s="62"/>
    </row>
    <row r="241" spans="1:13" ht="29.25" customHeight="1" x14ac:dyDescent="0.35">
      <c r="A241" s="19" t="s">
        <v>3129</v>
      </c>
      <c r="B241" s="19" t="s">
        <v>1300</v>
      </c>
      <c r="C241" s="22">
        <v>841914</v>
      </c>
      <c r="D241" s="22">
        <v>0</v>
      </c>
      <c r="E241" s="22">
        <v>940465</v>
      </c>
      <c r="F241" s="22">
        <v>0</v>
      </c>
      <c r="G241" s="48">
        <v>1021987</v>
      </c>
      <c r="H241" s="62"/>
      <c r="I241" s="62"/>
      <c r="J241" s="62"/>
      <c r="K241" s="62"/>
      <c r="L241" s="62"/>
      <c r="M241" s="62"/>
    </row>
    <row r="242" spans="1:13" ht="15.5" x14ac:dyDescent="0.35">
      <c r="A242" s="19" t="s">
        <v>9311</v>
      </c>
      <c r="B242" s="19" t="s">
        <v>9312</v>
      </c>
      <c r="C242" s="22">
        <v>1710362.94</v>
      </c>
      <c r="D242" s="22">
        <v>0</v>
      </c>
      <c r="E242" s="22">
        <v>0</v>
      </c>
      <c r="F242" s="22">
        <v>0</v>
      </c>
      <c r="G242" s="48">
        <v>3965657.9</v>
      </c>
      <c r="H242" s="62"/>
      <c r="I242" s="62"/>
      <c r="J242" s="62"/>
      <c r="K242" s="62"/>
      <c r="L242" s="62"/>
      <c r="M242" s="62"/>
    </row>
    <row r="243" spans="1:13" ht="15.5" x14ac:dyDescent="0.35">
      <c r="A243" s="19" t="s">
        <v>9459</v>
      </c>
      <c r="B243" s="19" t="s">
        <v>3705</v>
      </c>
      <c r="C243" s="22">
        <v>0</v>
      </c>
      <c r="D243" s="22">
        <v>0</v>
      </c>
      <c r="E243" s="22">
        <v>0</v>
      </c>
      <c r="F243" s="22">
        <v>0</v>
      </c>
      <c r="G243" s="48">
        <v>0</v>
      </c>
      <c r="H243" s="62"/>
      <c r="I243" s="62"/>
      <c r="J243" s="62"/>
      <c r="K243" s="62"/>
      <c r="L243" s="62"/>
      <c r="M243" s="62"/>
    </row>
    <row r="244" spans="1:13" ht="24" customHeight="1" x14ac:dyDescent="0.35">
      <c r="A244" s="19" t="s">
        <v>113</v>
      </c>
      <c r="B244" s="19" t="s">
        <v>114</v>
      </c>
      <c r="C244" s="22">
        <v>2448924</v>
      </c>
      <c r="D244" s="22">
        <v>0</v>
      </c>
      <c r="E244" s="22">
        <v>55300</v>
      </c>
      <c r="F244" s="22">
        <v>0</v>
      </c>
      <c r="G244" s="48">
        <v>3186696</v>
      </c>
      <c r="H244" s="62"/>
      <c r="I244" s="62"/>
      <c r="J244" s="62"/>
      <c r="K244" s="62"/>
      <c r="L244" s="62"/>
      <c r="M244" s="62"/>
    </row>
    <row r="245" spans="1:13" ht="15.5" x14ac:dyDescent="0.35">
      <c r="A245" s="19" t="s">
        <v>9320</v>
      </c>
      <c r="B245" s="19" t="s">
        <v>9321</v>
      </c>
      <c r="C245" s="22">
        <v>50512128</v>
      </c>
      <c r="D245" s="22">
        <v>0</v>
      </c>
      <c r="E245" s="22">
        <v>42716903</v>
      </c>
      <c r="F245" s="22">
        <v>0</v>
      </c>
      <c r="G245" s="48">
        <v>62418751</v>
      </c>
      <c r="H245" s="62">
        <v>4</v>
      </c>
      <c r="I245" s="62">
        <v>2</v>
      </c>
      <c r="J245" s="62">
        <v>2</v>
      </c>
      <c r="K245" s="62">
        <v>7</v>
      </c>
      <c r="L245" s="62">
        <v>0</v>
      </c>
      <c r="M245" s="62" t="s">
        <v>8222</v>
      </c>
    </row>
    <row r="246" spans="1:13" ht="15.5" x14ac:dyDescent="0.35">
      <c r="A246" s="19" t="s">
        <v>8066</v>
      </c>
      <c r="B246" s="19" t="s">
        <v>8549</v>
      </c>
      <c r="C246" s="22">
        <v>8963720</v>
      </c>
      <c r="D246" s="22">
        <v>0</v>
      </c>
      <c r="E246" s="22">
        <v>29741</v>
      </c>
      <c r="F246" s="22">
        <v>0</v>
      </c>
      <c r="G246" s="48">
        <v>14620254</v>
      </c>
      <c r="H246" s="62">
        <v>1260</v>
      </c>
      <c r="I246" s="62">
        <v>504</v>
      </c>
      <c r="J246" s="62">
        <v>756</v>
      </c>
      <c r="K246" s="62">
        <v>8</v>
      </c>
      <c r="L246" s="62">
        <v>4</v>
      </c>
      <c r="M246" s="62" t="s">
        <v>8201</v>
      </c>
    </row>
    <row r="247" spans="1:13" ht="15.5" x14ac:dyDescent="0.35">
      <c r="A247" s="19" t="s">
        <v>9537</v>
      </c>
      <c r="B247" s="19" t="s">
        <v>385</v>
      </c>
      <c r="C247" s="22">
        <v>17000</v>
      </c>
      <c r="D247" s="22">
        <v>0</v>
      </c>
      <c r="E247" s="22">
        <v>614120</v>
      </c>
      <c r="F247" s="22">
        <v>0</v>
      </c>
      <c r="G247" s="48">
        <v>700585</v>
      </c>
      <c r="H247" s="62"/>
      <c r="I247" s="62"/>
      <c r="J247" s="62"/>
      <c r="K247" s="62"/>
      <c r="L247" s="62"/>
      <c r="M247" s="62"/>
    </row>
    <row r="248" spans="1:13" ht="15.5" x14ac:dyDescent="0.35">
      <c r="A248" s="19" t="s">
        <v>9612</v>
      </c>
      <c r="B248" s="19" t="s">
        <v>3805</v>
      </c>
      <c r="C248" s="22">
        <v>60750</v>
      </c>
      <c r="D248" s="22">
        <v>0</v>
      </c>
      <c r="E248" s="22">
        <v>60750</v>
      </c>
      <c r="F248" s="22">
        <v>0</v>
      </c>
      <c r="G248" s="48">
        <v>60750</v>
      </c>
      <c r="H248" s="62"/>
      <c r="I248" s="62"/>
      <c r="J248" s="62"/>
      <c r="K248" s="62"/>
      <c r="L248" s="62"/>
      <c r="M248" s="62"/>
    </row>
    <row r="249" spans="1:13" ht="30.75" customHeight="1" x14ac:dyDescent="0.35">
      <c r="A249" s="19" t="s">
        <v>3082</v>
      </c>
      <c r="B249" s="19" t="s">
        <v>65</v>
      </c>
      <c r="C249" s="22">
        <v>314139</v>
      </c>
      <c r="D249" s="22">
        <v>0</v>
      </c>
      <c r="E249" s="22">
        <v>257949</v>
      </c>
      <c r="F249" s="22">
        <v>0</v>
      </c>
      <c r="G249" s="48">
        <v>640058</v>
      </c>
      <c r="H249" s="62"/>
      <c r="I249" s="62"/>
      <c r="J249" s="62"/>
      <c r="K249" s="62"/>
      <c r="L249" s="62"/>
      <c r="M249" s="62"/>
    </row>
    <row r="250" spans="1:13" ht="15.5" x14ac:dyDescent="0.35">
      <c r="A250" s="19" t="s">
        <v>9363</v>
      </c>
      <c r="B250" s="19" t="s">
        <v>9364</v>
      </c>
      <c r="C250" s="22">
        <f>12530700+487400</f>
        <v>13018100</v>
      </c>
      <c r="D250" s="22">
        <v>0</v>
      </c>
      <c r="E250" s="22">
        <f>1861601+281800+638167+70919+1193486</f>
        <v>4045973</v>
      </c>
      <c r="F250" s="22">
        <v>0</v>
      </c>
      <c r="G250" s="48">
        <v>14315502</v>
      </c>
      <c r="H250" s="62"/>
      <c r="I250" s="62"/>
      <c r="J250" s="62"/>
      <c r="K250" s="62"/>
      <c r="L250" s="62"/>
      <c r="M250" s="62"/>
    </row>
    <row r="251" spans="1:13" ht="15.5" x14ac:dyDescent="0.35">
      <c r="A251" s="19" t="s">
        <v>9584</v>
      </c>
      <c r="B251" s="19" t="s">
        <v>9585</v>
      </c>
      <c r="C251" s="22">
        <v>1608065</v>
      </c>
      <c r="D251" s="22">
        <v>0</v>
      </c>
      <c r="E251" s="22">
        <v>13931678.85</v>
      </c>
      <c r="F251" s="22">
        <v>0</v>
      </c>
      <c r="G251" s="48">
        <v>774931220.46000004</v>
      </c>
      <c r="H251" s="62"/>
      <c r="I251" s="62"/>
      <c r="J251" s="62"/>
      <c r="K251" s="62"/>
      <c r="L251" s="62"/>
      <c r="M251" s="62"/>
    </row>
    <row r="252" spans="1:13" ht="15.5" x14ac:dyDescent="0.35">
      <c r="A252" s="19" t="s">
        <v>1004</v>
      </c>
      <c r="B252" s="19" t="s">
        <v>3836</v>
      </c>
      <c r="C252" s="22">
        <v>13048274</v>
      </c>
      <c r="D252" s="22">
        <v>0</v>
      </c>
      <c r="E252" s="22">
        <v>11006098.640000001</v>
      </c>
      <c r="F252" s="22">
        <v>0</v>
      </c>
      <c r="G252" s="48">
        <v>12967589.529999999</v>
      </c>
      <c r="H252" s="62">
        <v>1</v>
      </c>
      <c r="I252" s="62">
        <v>0</v>
      </c>
      <c r="J252" s="62">
        <v>0</v>
      </c>
      <c r="K252" s="62">
        <v>0</v>
      </c>
      <c r="L252" s="62">
        <v>0</v>
      </c>
      <c r="M252" s="62" t="s">
        <v>8201</v>
      </c>
    </row>
    <row r="253" spans="1:13" ht="15.5" x14ac:dyDescent="0.35">
      <c r="A253" s="19" t="s">
        <v>1765</v>
      </c>
      <c r="B253" s="19" t="s">
        <v>9580</v>
      </c>
      <c r="C253" s="22">
        <v>23184520</v>
      </c>
      <c r="D253" s="22">
        <v>0</v>
      </c>
      <c r="E253" s="22">
        <v>72350</v>
      </c>
      <c r="F253" s="22">
        <v>0</v>
      </c>
      <c r="G253" s="48">
        <v>18830765</v>
      </c>
      <c r="H253" s="62"/>
      <c r="I253" s="62"/>
      <c r="J253" s="62"/>
      <c r="K253" s="62"/>
      <c r="L253" s="62"/>
      <c r="M253" s="62"/>
    </row>
    <row r="254" spans="1:13" ht="31" x14ac:dyDescent="0.35">
      <c r="A254" s="19" t="s">
        <v>9504</v>
      </c>
      <c r="B254" s="19" t="s">
        <v>1543</v>
      </c>
      <c r="C254" s="22">
        <v>0</v>
      </c>
      <c r="D254" s="22">
        <v>0</v>
      </c>
      <c r="E254" s="22">
        <v>0</v>
      </c>
      <c r="F254" s="22">
        <v>0</v>
      </c>
      <c r="G254" s="48">
        <v>0</v>
      </c>
      <c r="H254" s="62"/>
      <c r="I254" s="62"/>
      <c r="J254" s="62"/>
      <c r="K254" s="62"/>
      <c r="L254" s="62"/>
      <c r="M254" s="62"/>
    </row>
    <row r="255" spans="1:13" ht="15.5" x14ac:dyDescent="0.35">
      <c r="A255" s="19" t="s">
        <v>9574</v>
      </c>
      <c r="B255" s="19" t="s">
        <v>9575</v>
      </c>
      <c r="C255" s="22">
        <v>496500</v>
      </c>
      <c r="D255" s="22">
        <v>0</v>
      </c>
      <c r="E255" s="22">
        <v>411500</v>
      </c>
      <c r="F255" s="22">
        <v>0</v>
      </c>
      <c r="G255" s="48">
        <v>496500</v>
      </c>
      <c r="H255" s="62"/>
      <c r="I255" s="62"/>
      <c r="J255" s="62"/>
      <c r="K255" s="62"/>
      <c r="L255" s="62"/>
      <c r="M255" s="62"/>
    </row>
    <row r="256" spans="1:13" ht="31" x14ac:dyDescent="0.35">
      <c r="A256" s="19" t="s">
        <v>8894</v>
      </c>
      <c r="B256" s="19" t="s">
        <v>8892</v>
      </c>
      <c r="C256" s="22">
        <v>1030000</v>
      </c>
      <c r="D256" s="22">
        <v>0</v>
      </c>
      <c r="E256" s="22">
        <v>0</v>
      </c>
      <c r="F256" s="22">
        <v>0</v>
      </c>
      <c r="G256" s="48">
        <v>812000</v>
      </c>
      <c r="H256" s="62"/>
      <c r="I256" s="62"/>
      <c r="J256" s="62"/>
      <c r="K256" s="62"/>
      <c r="L256" s="62"/>
      <c r="M256" s="62"/>
    </row>
    <row r="257" spans="1:13" ht="31" x14ac:dyDescent="0.35">
      <c r="A257" s="19" t="s">
        <v>9298</v>
      </c>
      <c r="B257" s="19" t="s">
        <v>1293</v>
      </c>
      <c r="C257" s="22">
        <v>481000</v>
      </c>
      <c r="D257" s="22">
        <v>0</v>
      </c>
      <c r="E257" s="22">
        <v>17100</v>
      </c>
      <c r="F257" s="22">
        <v>0</v>
      </c>
      <c r="G257" s="48">
        <v>589000</v>
      </c>
      <c r="H257" s="62"/>
      <c r="I257" s="62"/>
      <c r="J257" s="62"/>
      <c r="K257" s="62"/>
      <c r="L257" s="62"/>
      <c r="M257" s="62"/>
    </row>
    <row r="258" spans="1:13" ht="26.25" customHeight="1" x14ac:dyDescent="0.35">
      <c r="A258" s="19" t="s">
        <v>9464</v>
      </c>
      <c r="B258" s="19" t="s">
        <v>9465</v>
      </c>
      <c r="C258" s="22">
        <v>245000</v>
      </c>
      <c r="D258" s="22">
        <v>0</v>
      </c>
      <c r="E258" s="22">
        <v>157000</v>
      </c>
      <c r="F258" s="22">
        <v>0</v>
      </c>
      <c r="G258" s="48">
        <v>244869</v>
      </c>
      <c r="H258" s="62"/>
      <c r="I258" s="62"/>
      <c r="J258" s="62"/>
      <c r="K258" s="62"/>
      <c r="L258" s="62"/>
      <c r="M258" s="62"/>
    </row>
    <row r="259" spans="1:13" ht="15.5" x14ac:dyDescent="0.35">
      <c r="A259" s="19" t="s">
        <v>311</v>
      </c>
      <c r="B259" s="19" t="s">
        <v>309</v>
      </c>
      <c r="C259" s="22">
        <v>671535762</v>
      </c>
      <c r="D259" s="22">
        <v>0</v>
      </c>
      <c r="E259" s="22">
        <v>118790138</v>
      </c>
      <c r="F259" s="22">
        <v>0</v>
      </c>
      <c r="G259" s="48">
        <v>749255749</v>
      </c>
      <c r="H259" s="62"/>
      <c r="I259" s="62"/>
      <c r="J259" s="62"/>
      <c r="K259" s="62"/>
      <c r="L259" s="62"/>
      <c r="M259" s="62"/>
    </row>
    <row r="260" spans="1:13" ht="31" x14ac:dyDescent="0.35">
      <c r="A260" s="19" t="s">
        <v>9338</v>
      </c>
      <c r="B260" s="19" t="s">
        <v>9339</v>
      </c>
      <c r="C260" s="22">
        <v>18041721.920000002</v>
      </c>
      <c r="D260" s="22">
        <v>0</v>
      </c>
      <c r="E260" s="22">
        <v>6537786.3499999996</v>
      </c>
      <c r="F260" s="22">
        <v>0</v>
      </c>
      <c r="G260" s="48">
        <v>18228174.350000001</v>
      </c>
      <c r="H260" s="62"/>
      <c r="I260" s="62"/>
      <c r="J260" s="62"/>
      <c r="K260" s="62"/>
      <c r="L260" s="62"/>
      <c r="M260" s="62"/>
    </row>
    <row r="261" spans="1:13" ht="15.5" x14ac:dyDescent="0.35">
      <c r="A261" s="19" t="s">
        <v>319</v>
      </c>
      <c r="B261" s="19" t="s">
        <v>317</v>
      </c>
      <c r="C261" s="22">
        <v>30848835</v>
      </c>
      <c r="D261" s="22">
        <v>0</v>
      </c>
      <c r="E261" s="22">
        <v>21929192</v>
      </c>
      <c r="F261" s="22">
        <v>0</v>
      </c>
      <c r="G261" s="48">
        <v>7746795</v>
      </c>
      <c r="H261" s="62"/>
      <c r="I261" s="62"/>
      <c r="J261" s="62"/>
      <c r="K261" s="62"/>
      <c r="L261" s="62"/>
      <c r="M261" s="62"/>
    </row>
    <row r="262" spans="1:13" ht="15.5" x14ac:dyDescent="0.35">
      <c r="A262" s="19" t="s">
        <v>9438</v>
      </c>
      <c r="B262" s="19" t="s">
        <v>576</v>
      </c>
      <c r="C262" s="22">
        <v>46952135.759999998</v>
      </c>
      <c r="D262" s="22">
        <v>0</v>
      </c>
      <c r="E262" s="22">
        <v>76013317.049999997</v>
      </c>
      <c r="F262" s="22">
        <v>0</v>
      </c>
      <c r="G262" s="48">
        <v>231308347.88999999</v>
      </c>
      <c r="H262" s="62"/>
      <c r="I262" s="62"/>
      <c r="J262" s="62"/>
      <c r="K262" s="62"/>
      <c r="L262" s="62"/>
      <c r="M262" s="62"/>
    </row>
    <row r="263" spans="1:13" ht="31" x14ac:dyDescent="0.35">
      <c r="A263" s="19" t="s">
        <v>9297</v>
      </c>
      <c r="B263" s="19" t="s">
        <v>602</v>
      </c>
      <c r="C263" s="22">
        <v>1944592</v>
      </c>
      <c r="D263" s="22">
        <v>0</v>
      </c>
      <c r="E263" s="22">
        <v>260000</v>
      </c>
      <c r="F263" s="22">
        <v>0</v>
      </c>
      <c r="G263" s="48">
        <v>2682000</v>
      </c>
      <c r="H263" s="62"/>
      <c r="I263" s="62"/>
      <c r="J263" s="62"/>
      <c r="K263" s="62"/>
      <c r="L263" s="62"/>
      <c r="M263" s="62"/>
    </row>
    <row r="264" spans="1:13" ht="23.25" customHeight="1" x14ac:dyDescent="0.35">
      <c r="A264" s="19" t="s">
        <v>9491</v>
      </c>
      <c r="B264" s="19" t="s">
        <v>4080</v>
      </c>
      <c r="C264" s="22">
        <v>1525879</v>
      </c>
      <c r="D264" s="22">
        <v>0</v>
      </c>
      <c r="E264" s="22">
        <v>1422384</v>
      </c>
      <c r="F264" s="22">
        <v>0</v>
      </c>
      <c r="G264" s="48">
        <v>1675879</v>
      </c>
      <c r="H264" s="62"/>
      <c r="I264" s="62"/>
      <c r="J264" s="62"/>
      <c r="K264" s="62"/>
      <c r="L264" s="62"/>
      <c r="M264" s="62"/>
    </row>
    <row r="265" spans="1:13" ht="15.5" x14ac:dyDescent="0.35">
      <c r="A265" s="19" t="s">
        <v>9572</v>
      </c>
      <c r="B265" s="19" t="s">
        <v>9573</v>
      </c>
      <c r="C265" s="22">
        <v>64000</v>
      </c>
      <c r="D265" s="22">
        <v>0</v>
      </c>
      <c r="E265" s="22">
        <v>0</v>
      </c>
      <c r="F265" s="22">
        <v>0</v>
      </c>
      <c r="G265" s="48">
        <v>109000</v>
      </c>
      <c r="H265" s="62"/>
      <c r="I265" s="62"/>
      <c r="J265" s="62"/>
      <c r="K265" s="62"/>
      <c r="L265" s="62"/>
      <c r="M265" s="62"/>
    </row>
    <row r="266" spans="1:13" ht="15.5" x14ac:dyDescent="0.35">
      <c r="A266" s="19" t="s">
        <v>8079</v>
      </c>
      <c r="B266" s="19" t="s">
        <v>386</v>
      </c>
      <c r="C266" s="22">
        <v>142267000</v>
      </c>
      <c r="D266" s="22">
        <v>0</v>
      </c>
      <c r="E266" s="22">
        <v>213243640.81999999</v>
      </c>
      <c r="F266" s="22">
        <v>0</v>
      </c>
      <c r="G266" s="48">
        <v>254575055.93000001</v>
      </c>
      <c r="H266" s="62"/>
      <c r="I266" s="62"/>
      <c r="J266" s="62"/>
      <c r="K266" s="62"/>
      <c r="L266" s="62"/>
      <c r="M266" s="62"/>
    </row>
    <row r="267" spans="1:13" ht="15.5" x14ac:dyDescent="0.35">
      <c r="A267" s="19" t="s">
        <v>973</v>
      </c>
      <c r="B267" s="19" t="s">
        <v>9909</v>
      </c>
      <c r="C267" s="22">
        <v>6481412</v>
      </c>
      <c r="D267" s="22">
        <v>0</v>
      </c>
      <c r="E267" s="22">
        <v>2123048</v>
      </c>
      <c r="F267" s="22">
        <v>0</v>
      </c>
      <c r="G267" s="48">
        <v>2123048</v>
      </c>
      <c r="H267" s="62">
        <v>869</v>
      </c>
      <c r="I267" s="62">
        <v>400</v>
      </c>
      <c r="J267" s="62">
        <v>869</v>
      </c>
      <c r="K267" s="62">
        <v>56</v>
      </c>
      <c r="L267" s="62">
        <v>6</v>
      </c>
      <c r="M267" s="62" t="s">
        <v>8201</v>
      </c>
    </row>
    <row r="268" spans="1:13" ht="15.5" x14ac:dyDescent="0.35">
      <c r="A268" s="19" t="s">
        <v>9608</v>
      </c>
      <c r="B268" s="19" t="s">
        <v>971</v>
      </c>
      <c r="C268" s="22">
        <v>6481412</v>
      </c>
      <c r="D268" s="22">
        <v>0</v>
      </c>
      <c r="E268" s="22">
        <v>2123048</v>
      </c>
      <c r="F268" s="22">
        <v>0</v>
      </c>
      <c r="G268" s="48">
        <v>0</v>
      </c>
      <c r="H268" s="62"/>
      <c r="I268" s="62"/>
      <c r="J268" s="62"/>
      <c r="K268" s="62"/>
      <c r="L268" s="62"/>
      <c r="M268" s="62"/>
    </row>
    <row r="269" spans="1:13" ht="15.5" x14ac:dyDescent="0.35">
      <c r="A269" s="19" t="s">
        <v>3473</v>
      </c>
      <c r="B269" s="19" t="s">
        <v>2308</v>
      </c>
      <c r="C269" s="22">
        <v>74731336</v>
      </c>
      <c r="D269" s="22">
        <v>0</v>
      </c>
      <c r="E269" s="22">
        <v>61479695</v>
      </c>
      <c r="F269" s="22">
        <v>0</v>
      </c>
      <c r="G269" s="48">
        <v>64786760</v>
      </c>
      <c r="H269" s="62"/>
      <c r="I269" s="62"/>
      <c r="J269" s="62"/>
      <c r="K269" s="62"/>
      <c r="L269" s="62"/>
      <c r="M269" s="62"/>
    </row>
    <row r="270" spans="1:13" ht="15.5" x14ac:dyDescent="0.35">
      <c r="A270" s="19" t="s">
        <v>1370</v>
      </c>
      <c r="B270" s="19" t="s">
        <v>1371</v>
      </c>
      <c r="C270" s="22">
        <v>10891119</v>
      </c>
      <c r="D270" s="22">
        <v>0</v>
      </c>
      <c r="E270" s="22">
        <v>1248564</v>
      </c>
      <c r="F270" s="22">
        <v>0</v>
      </c>
      <c r="G270" s="48">
        <v>8237882</v>
      </c>
      <c r="H270" s="62"/>
      <c r="I270" s="62"/>
      <c r="J270" s="62"/>
      <c r="K270" s="62"/>
      <c r="L270" s="62"/>
      <c r="M270" s="62"/>
    </row>
    <row r="271" spans="1:13" ht="15.5" x14ac:dyDescent="0.35">
      <c r="A271" s="19" t="s">
        <v>9471</v>
      </c>
      <c r="B271" s="19" t="s">
        <v>3331</v>
      </c>
      <c r="C271" s="22">
        <v>35700</v>
      </c>
      <c r="D271" s="22">
        <v>0</v>
      </c>
      <c r="E271" s="22">
        <v>0</v>
      </c>
      <c r="F271" s="22">
        <v>0</v>
      </c>
      <c r="G271" s="48">
        <v>26500</v>
      </c>
      <c r="H271" s="62"/>
      <c r="I271" s="62"/>
      <c r="J271" s="62"/>
      <c r="K271" s="62"/>
      <c r="L271" s="62"/>
      <c r="M271" s="62"/>
    </row>
    <row r="272" spans="1:13" ht="15.5" x14ac:dyDescent="0.35">
      <c r="A272" s="19" t="s">
        <v>9415</v>
      </c>
      <c r="B272" s="19" t="s">
        <v>271</v>
      </c>
      <c r="C272" s="22">
        <v>6931828</v>
      </c>
      <c r="D272" s="22">
        <v>0</v>
      </c>
      <c r="E272" s="22">
        <v>29907</v>
      </c>
      <c r="F272" s="22">
        <v>0</v>
      </c>
      <c r="G272" s="48">
        <v>6377820</v>
      </c>
      <c r="H272" s="62"/>
      <c r="I272" s="62"/>
      <c r="J272" s="62"/>
      <c r="K272" s="62"/>
      <c r="L272" s="62"/>
      <c r="M272" s="62"/>
    </row>
    <row r="273" spans="1:13" ht="15.5" x14ac:dyDescent="0.35">
      <c r="A273" s="19" t="s">
        <v>9422</v>
      </c>
      <c r="B273" s="19" t="s">
        <v>9423</v>
      </c>
      <c r="C273" s="22">
        <v>253292537.47</v>
      </c>
      <c r="D273" s="22">
        <v>0</v>
      </c>
      <c r="E273" s="22">
        <v>134834412.00999999</v>
      </c>
      <c r="F273" s="22">
        <v>0</v>
      </c>
      <c r="G273" s="48">
        <v>352237726.56999999</v>
      </c>
      <c r="H273" s="62"/>
      <c r="I273" s="62"/>
      <c r="J273" s="62"/>
      <c r="K273" s="62"/>
      <c r="L273" s="62"/>
      <c r="M273" s="62"/>
    </row>
    <row r="274" spans="1:13" ht="15.5" x14ac:dyDescent="0.35">
      <c r="A274" s="19" t="s">
        <v>9489</v>
      </c>
      <c r="B274" s="19" t="s">
        <v>3964</v>
      </c>
      <c r="C274" s="22">
        <v>4114942</v>
      </c>
      <c r="D274" s="22">
        <v>0</v>
      </c>
      <c r="E274" s="22">
        <v>152652</v>
      </c>
      <c r="F274" s="22">
        <v>0</v>
      </c>
      <c r="G274" s="48">
        <v>3919918</v>
      </c>
      <c r="H274" s="62"/>
      <c r="I274" s="62"/>
      <c r="J274" s="62"/>
      <c r="K274" s="62"/>
      <c r="L274" s="62"/>
      <c r="M274" s="62"/>
    </row>
    <row r="275" spans="1:13" ht="15.5" x14ac:dyDescent="0.35">
      <c r="A275" s="19" t="s">
        <v>9481</v>
      </c>
      <c r="B275" s="19" t="s">
        <v>1387</v>
      </c>
      <c r="C275" s="22">
        <v>16028965</v>
      </c>
      <c r="D275" s="22">
        <v>0</v>
      </c>
      <c r="E275" s="22">
        <v>1293014</v>
      </c>
      <c r="F275" s="22">
        <v>0</v>
      </c>
      <c r="G275" s="48">
        <v>17861309</v>
      </c>
      <c r="H275" s="62"/>
      <c r="I275" s="62"/>
      <c r="J275" s="62"/>
      <c r="K275" s="62"/>
      <c r="L275" s="62"/>
      <c r="M275" s="62"/>
    </row>
    <row r="276" spans="1:13" ht="15.5" x14ac:dyDescent="0.35">
      <c r="A276" s="19" t="s">
        <v>9498</v>
      </c>
      <c r="B276" s="19" t="s">
        <v>3577</v>
      </c>
      <c r="C276" s="22">
        <v>73250</v>
      </c>
      <c r="D276" s="22">
        <v>0</v>
      </c>
      <c r="E276" s="22">
        <v>0</v>
      </c>
      <c r="F276" s="22">
        <v>0</v>
      </c>
      <c r="G276" s="48">
        <v>528</v>
      </c>
      <c r="H276" s="62"/>
      <c r="I276" s="62"/>
      <c r="J276" s="62"/>
      <c r="K276" s="62"/>
      <c r="L276" s="62"/>
      <c r="M276" s="62"/>
    </row>
    <row r="277" spans="1:13" ht="31" x14ac:dyDescent="0.35">
      <c r="A277" s="19" t="s">
        <v>825</v>
      </c>
      <c r="B277" s="19" t="s">
        <v>10034</v>
      </c>
      <c r="C277" s="22">
        <v>2843388</v>
      </c>
      <c r="D277" s="22">
        <v>0</v>
      </c>
      <c r="E277" s="22">
        <v>2442668</v>
      </c>
      <c r="F277" s="22">
        <v>0</v>
      </c>
      <c r="G277" s="48">
        <v>2576398</v>
      </c>
      <c r="H277" s="62">
        <v>6</v>
      </c>
      <c r="I277" s="62">
        <v>3</v>
      </c>
      <c r="J277" s="62">
        <v>3</v>
      </c>
      <c r="K277" s="62">
        <v>8</v>
      </c>
      <c r="L277" s="62">
        <v>0</v>
      </c>
      <c r="M277" s="62" t="s">
        <v>3790</v>
      </c>
    </row>
    <row r="278" spans="1:13" ht="15.5" x14ac:dyDescent="0.35">
      <c r="A278" s="32" t="s">
        <v>107</v>
      </c>
      <c r="B278" s="32" t="s">
        <v>10109</v>
      </c>
      <c r="C278" s="35">
        <v>367345053</v>
      </c>
      <c r="D278" s="35">
        <v>0</v>
      </c>
      <c r="E278" s="35">
        <v>16583333</v>
      </c>
      <c r="F278" s="35">
        <v>0</v>
      </c>
      <c r="G278" s="55">
        <v>1815571665.1700001</v>
      </c>
      <c r="H278" s="76">
        <v>33</v>
      </c>
      <c r="I278" s="76">
        <v>28</v>
      </c>
      <c r="J278" s="76">
        <v>5</v>
      </c>
      <c r="K278" s="76">
        <v>0</v>
      </c>
      <c r="L278" s="76">
        <v>4</v>
      </c>
      <c r="M278" s="76" t="s">
        <v>8222</v>
      </c>
    </row>
    <row r="279" spans="1:13" ht="15.5" x14ac:dyDescent="0.35">
      <c r="A279" s="19" t="s">
        <v>9439</v>
      </c>
      <c r="B279" s="19" t="s">
        <v>3734</v>
      </c>
      <c r="C279" s="22">
        <v>0</v>
      </c>
      <c r="D279" s="22">
        <v>0</v>
      </c>
      <c r="E279" s="22">
        <v>0</v>
      </c>
      <c r="F279" s="22">
        <v>0</v>
      </c>
      <c r="G279" s="48">
        <v>0</v>
      </c>
      <c r="H279" s="62"/>
      <c r="I279" s="62"/>
      <c r="J279" s="62"/>
      <c r="K279" s="62"/>
      <c r="L279" s="62"/>
      <c r="M279" s="62"/>
    </row>
    <row r="280" spans="1:13" ht="15.5" x14ac:dyDescent="0.35">
      <c r="A280" s="19" t="s">
        <v>870</v>
      </c>
      <c r="B280" s="19" t="s">
        <v>3596</v>
      </c>
      <c r="C280" s="22">
        <v>0</v>
      </c>
      <c r="D280" s="22">
        <v>0</v>
      </c>
      <c r="E280" s="22">
        <v>0</v>
      </c>
      <c r="F280" s="22">
        <v>0</v>
      </c>
      <c r="G280" s="48">
        <v>-113152008</v>
      </c>
      <c r="H280" s="62">
        <v>14</v>
      </c>
      <c r="I280" s="62">
        <v>11</v>
      </c>
      <c r="J280" s="62">
        <v>3</v>
      </c>
      <c r="K280" s="62">
        <v>0</v>
      </c>
      <c r="L280" s="62">
        <v>1</v>
      </c>
      <c r="M280" s="62" t="s">
        <v>3790</v>
      </c>
    </row>
    <row r="281" spans="1:13" ht="15.5" x14ac:dyDescent="0.35">
      <c r="A281" s="19" t="s">
        <v>3197</v>
      </c>
      <c r="B281" s="19" t="s">
        <v>3961</v>
      </c>
      <c r="C281" s="22">
        <v>5108425</v>
      </c>
      <c r="D281" s="22">
        <v>0</v>
      </c>
      <c r="E281" s="22">
        <v>2524191</v>
      </c>
      <c r="F281" s="22">
        <v>0</v>
      </c>
      <c r="G281" s="48">
        <v>4103282</v>
      </c>
      <c r="H281" s="62"/>
      <c r="I281" s="62"/>
      <c r="J281" s="62"/>
      <c r="K281" s="62"/>
      <c r="L281" s="62"/>
      <c r="M281" s="62"/>
    </row>
    <row r="282" spans="1:13" ht="15.5" x14ac:dyDescent="0.35">
      <c r="A282" s="19" t="s">
        <v>8743</v>
      </c>
      <c r="B282" s="19" t="s">
        <v>8741</v>
      </c>
      <c r="C282" s="22">
        <v>12488134</v>
      </c>
      <c r="D282" s="22">
        <v>0</v>
      </c>
      <c r="E282" s="22">
        <v>0</v>
      </c>
      <c r="F282" s="22">
        <v>0</v>
      </c>
      <c r="G282" s="48">
        <v>10916953</v>
      </c>
      <c r="H282" s="62"/>
      <c r="I282" s="62"/>
      <c r="J282" s="62"/>
      <c r="K282" s="62"/>
      <c r="L282" s="62"/>
      <c r="M282" s="62"/>
    </row>
    <row r="283" spans="1:13" ht="15.5" x14ac:dyDescent="0.35">
      <c r="A283" s="19" t="s">
        <v>1384</v>
      </c>
      <c r="B283" s="19" t="s">
        <v>9570</v>
      </c>
      <c r="C283" s="22">
        <v>3970832</v>
      </c>
      <c r="D283" s="22">
        <v>0</v>
      </c>
      <c r="E283" s="22">
        <v>771953</v>
      </c>
      <c r="F283" s="22">
        <v>0</v>
      </c>
      <c r="G283" s="48">
        <v>4210084</v>
      </c>
      <c r="H283" s="62"/>
      <c r="I283" s="62"/>
      <c r="J283" s="62"/>
      <c r="K283" s="62"/>
      <c r="L283" s="62"/>
      <c r="M283" s="62"/>
    </row>
    <row r="284" spans="1:13" ht="15.5" x14ac:dyDescent="0.35">
      <c r="A284" s="19" t="s">
        <v>9396</v>
      </c>
      <c r="B284" s="19" t="s">
        <v>9397</v>
      </c>
      <c r="C284" s="22">
        <v>23214502</v>
      </c>
      <c r="D284" s="22">
        <v>0</v>
      </c>
      <c r="E284" s="22">
        <v>5344797</v>
      </c>
      <c r="F284" s="22">
        <v>0</v>
      </c>
      <c r="G284" s="48">
        <v>17672888</v>
      </c>
      <c r="H284" s="62"/>
      <c r="I284" s="62"/>
      <c r="J284" s="62"/>
      <c r="K284" s="62"/>
      <c r="L284" s="62"/>
      <c r="M284" s="62"/>
    </row>
    <row r="285" spans="1:13" ht="31" x14ac:dyDescent="0.35">
      <c r="A285" s="19" t="s">
        <v>9384</v>
      </c>
      <c r="B285" s="19" t="s">
        <v>3779</v>
      </c>
      <c r="C285" s="22">
        <v>2225259</v>
      </c>
      <c r="D285" s="22">
        <v>0</v>
      </c>
      <c r="E285" s="22">
        <f>800280+34140</f>
        <v>834420</v>
      </c>
      <c r="F285" s="22">
        <v>0</v>
      </c>
      <c r="G285" s="48">
        <v>12615130</v>
      </c>
      <c r="H285" s="62"/>
      <c r="I285" s="62"/>
      <c r="J285" s="62"/>
      <c r="K285" s="62"/>
      <c r="L285" s="62"/>
      <c r="M285" s="62"/>
    </row>
    <row r="286" spans="1:13" ht="31" x14ac:dyDescent="0.35">
      <c r="A286" s="19" t="s">
        <v>9603</v>
      </c>
      <c r="B286" s="19" t="s">
        <v>1983</v>
      </c>
      <c r="C286" s="22">
        <v>0</v>
      </c>
      <c r="D286" s="22">
        <v>0</v>
      </c>
      <c r="E286" s="22">
        <v>0</v>
      </c>
      <c r="F286" s="22">
        <v>0</v>
      </c>
      <c r="G286" s="48">
        <v>0</v>
      </c>
      <c r="H286" s="62"/>
      <c r="I286" s="62"/>
      <c r="J286" s="62"/>
      <c r="K286" s="62"/>
      <c r="L286" s="62"/>
      <c r="M286" s="62"/>
    </row>
    <row r="287" spans="1:13" ht="15.5" x14ac:dyDescent="0.35">
      <c r="A287" s="19" t="s">
        <v>9521</v>
      </c>
      <c r="B287" s="19" t="s">
        <v>9522</v>
      </c>
      <c r="C287" s="22">
        <v>23658434</v>
      </c>
      <c r="D287" s="22">
        <v>0</v>
      </c>
      <c r="E287" s="22">
        <v>2592153</v>
      </c>
      <c r="F287" s="22">
        <v>0</v>
      </c>
      <c r="G287" s="48">
        <v>24558532</v>
      </c>
      <c r="H287" s="62"/>
      <c r="I287" s="62"/>
      <c r="J287" s="62"/>
      <c r="K287" s="62"/>
      <c r="L287" s="62"/>
      <c r="M287" s="62"/>
    </row>
    <row r="288" spans="1:13" ht="15.5" x14ac:dyDescent="0.35">
      <c r="A288" s="19" t="s">
        <v>3006</v>
      </c>
      <c r="B288" s="19" t="s">
        <v>9559</v>
      </c>
      <c r="C288" s="22">
        <v>447010</v>
      </c>
      <c r="D288" s="22">
        <v>0</v>
      </c>
      <c r="E288" s="22">
        <v>136835</v>
      </c>
      <c r="F288" s="22">
        <v>0</v>
      </c>
      <c r="G288" s="48">
        <v>1340914</v>
      </c>
      <c r="H288" s="62"/>
      <c r="I288" s="62"/>
      <c r="J288" s="62"/>
      <c r="K288" s="62"/>
      <c r="L288" s="62"/>
      <c r="M288" s="62"/>
    </row>
    <row r="289" spans="1:13" ht="15.5" x14ac:dyDescent="0.35">
      <c r="A289" s="19" t="s">
        <v>9552</v>
      </c>
      <c r="B289" s="19" t="s">
        <v>3647</v>
      </c>
      <c r="C289" s="22">
        <v>776005</v>
      </c>
      <c r="D289" s="22">
        <v>0</v>
      </c>
      <c r="E289" s="22">
        <v>15630</v>
      </c>
      <c r="F289" s="22">
        <v>0</v>
      </c>
      <c r="G289" s="48">
        <v>586762</v>
      </c>
      <c r="H289" s="62"/>
      <c r="I289" s="62"/>
      <c r="J289" s="62"/>
      <c r="K289" s="62"/>
      <c r="L289" s="62"/>
      <c r="M289" s="62"/>
    </row>
    <row r="290" spans="1:13" ht="15.5" x14ac:dyDescent="0.35">
      <c r="A290" s="19" t="s">
        <v>1639</v>
      </c>
      <c r="B290" s="19" t="s">
        <v>1603</v>
      </c>
      <c r="C290" s="22">
        <v>30681277</v>
      </c>
      <c r="D290" s="22">
        <v>0</v>
      </c>
      <c r="E290" s="22">
        <v>4449149</v>
      </c>
      <c r="F290" s="22">
        <v>0</v>
      </c>
      <c r="G290" s="48">
        <v>35524283</v>
      </c>
      <c r="H290" s="62"/>
      <c r="I290" s="62"/>
      <c r="J290" s="62"/>
      <c r="K290" s="62"/>
      <c r="L290" s="62"/>
      <c r="M290" s="62"/>
    </row>
    <row r="291" spans="1:13" ht="31" x14ac:dyDescent="0.35">
      <c r="A291" s="19" t="s">
        <v>2436</v>
      </c>
      <c r="B291" s="19" t="s">
        <v>8279</v>
      </c>
      <c r="C291" s="22">
        <v>0</v>
      </c>
      <c r="D291" s="22">
        <v>0</v>
      </c>
      <c r="E291" s="22">
        <v>0</v>
      </c>
      <c r="F291" s="22">
        <v>0</v>
      </c>
      <c r="G291" s="48">
        <v>0</v>
      </c>
      <c r="H291" s="62"/>
      <c r="I291" s="62"/>
      <c r="J291" s="62"/>
      <c r="K291" s="62"/>
      <c r="L291" s="62"/>
      <c r="M291" s="62"/>
    </row>
    <row r="292" spans="1:13" ht="15.5" x14ac:dyDescent="0.35">
      <c r="A292" s="19" t="s">
        <v>9444</v>
      </c>
      <c r="B292" s="19" t="s">
        <v>9445</v>
      </c>
      <c r="C292" s="22">
        <v>1250000</v>
      </c>
      <c r="D292" s="22">
        <v>0</v>
      </c>
      <c r="E292" s="22">
        <v>0</v>
      </c>
      <c r="F292" s="22">
        <v>0</v>
      </c>
      <c r="G292" s="48">
        <v>2087773</v>
      </c>
      <c r="H292" s="62"/>
      <c r="I292" s="62"/>
      <c r="J292" s="62"/>
      <c r="K292" s="62"/>
      <c r="L292" s="62"/>
      <c r="M292" s="62"/>
    </row>
    <row r="293" spans="1:13" ht="31" x14ac:dyDescent="0.35">
      <c r="A293" s="19" t="s">
        <v>9512</v>
      </c>
      <c r="B293" s="19" t="s">
        <v>2638</v>
      </c>
      <c r="C293" s="22">
        <v>1556260</v>
      </c>
      <c r="D293" s="22">
        <v>0</v>
      </c>
      <c r="E293" s="22">
        <v>2031127</v>
      </c>
      <c r="F293" s="22">
        <v>0</v>
      </c>
      <c r="G293" s="48">
        <v>2031127</v>
      </c>
      <c r="H293" s="62"/>
      <c r="I293" s="62"/>
      <c r="J293" s="62"/>
      <c r="K293" s="62"/>
      <c r="L293" s="62"/>
      <c r="M293" s="62"/>
    </row>
    <row r="294" spans="1:13" ht="15.5" x14ac:dyDescent="0.35">
      <c r="A294" s="19" t="s">
        <v>9404</v>
      </c>
      <c r="B294" s="19" t="s">
        <v>8793</v>
      </c>
      <c r="C294" s="22">
        <v>17528602</v>
      </c>
      <c r="D294" s="22">
        <v>0</v>
      </c>
      <c r="E294" s="22">
        <v>7034200</v>
      </c>
      <c r="F294" s="22">
        <v>0</v>
      </c>
      <c r="G294" s="48">
        <v>17430345</v>
      </c>
      <c r="H294" s="62"/>
      <c r="I294" s="62"/>
      <c r="J294" s="62"/>
      <c r="K294" s="62"/>
      <c r="L294" s="62"/>
      <c r="M294" s="62"/>
    </row>
    <row r="295" spans="1:13" ht="15.5" x14ac:dyDescent="0.35">
      <c r="A295" s="19" t="s">
        <v>9568</v>
      </c>
      <c r="B295" s="19" t="s">
        <v>1805</v>
      </c>
      <c r="C295" s="22"/>
      <c r="D295" s="22">
        <v>0</v>
      </c>
      <c r="E295" s="22"/>
      <c r="F295" s="22">
        <v>0</v>
      </c>
      <c r="G295" s="48"/>
      <c r="H295" s="62"/>
      <c r="I295" s="62"/>
      <c r="J295" s="62"/>
      <c r="K295" s="62"/>
      <c r="L295" s="62"/>
      <c r="M295" s="62"/>
    </row>
    <row r="296" spans="1:13" ht="15.5" x14ac:dyDescent="0.35">
      <c r="A296" s="19" t="s">
        <v>43</v>
      </c>
      <c r="B296" s="19" t="s">
        <v>3982</v>
      </c>
      <c r="C296" s="22">
        <v>6734263</v>
      </c>
      <c r="D296" s="22">
        <v>0</v>
      </c>
      <c r="E296" s="22">
        <v>258522</v>
      </c>
      <c r="F296" s="22">
        <v>0</v>
      </c>
      <c r="G296" s="48">
        <v>6364457</v>
      </c>
      <c r="H296" s="62"/>
      <c r="I296" s="62"/>
      <c r="J296" s="62"/>
      <c r="K296" s="62"/>
      <c r="L296" s="62"/>
      <c r="M296" s="62"/>
    </row>
    <row r="297" spans="1:13" ht="15.5" x14ac:dyDescent="0.35">
      <c r="A297" s="19" t="s">
        <v>9549</v>
      </c>
      <c r="B297" s="19" t="s">
        <v>3733</v>
      </c>
      <c r="C297" s="22">
        <v>3044786</v>
      </c>
      <c r="D297" s="22">
        <v>0</v>
      </c>
      <c r="E297" s="22">
        <v>1272400</v>
      </c>
      <c r="F297" s="22">
        <v>0</v>
      </c>
      <c r="G297" s="48">
        <v>1744232</v>
      </c>
      <c r="H297" s="62"/>
      <c r="I297" s="62"/>
      <c r="J297" s="62"/>
      <c r="K297" s="62"/>
      <c r="L297" s="62"/>
      <c r="M297" s="62"/>
    </row>
    <row r="298" spans="1:13" ht="15.5" x14ac:dyDescent="0.35">
      <c r="A298" s="19" t="s">
        <v>9382</v>
      </c>
      <c r="B298" s="19" t="s">
        <v>9383</v>
      </c>
      <c r="C298" s="22">
        <f>-370588+2443775</f>
        <v>2073187</v>
      </c>
      <c r="D298" s="22">
        <v>0</v>
      </c>
      <c r="E298" s="22">
        <v>5695000</v>
      </c>
      <c r="F298" s="22">
        <v>0</v>
      </c>
      <c r="G298" s="48">
        <f>5695000+1046173+305883</f>
        <v>7047056</v>
      </c>
      <c r="H298" s="62"/>
      <c r="I298" s="62"/>
      <c r="J298" s="62"/>
      <c r="K298" s="62"/>
      <c r="L298" s="62"/>
      <c r="M298" s="62"/>
    </row>
    <row r="299" spans="1:13" ht="15.5" x14ac:dyDescent="0.35">
      <c r="A299" s="19" t="s">
        <v>8581</v>
      </c>
      <c r="B299" s="19" t="s">
        <v>2077</v>
      </c>
      <c r="C299" s="22">
        <v>3323646</v>
      </c>
      <c r="D299" s="22">
        <v>0</v>
      </c>
      <c r="E299" s="22">
        <v>3323646</v>
      </c>
      <c r="F299" s="22">
        <v>0</v>
      </c>
      <c r="G299" s="48">
        <v>3620061</v>
      </c>
      <c r="H299" s="62"/>
      <c r="I299" s="62"/>
      <c r="J299" s="62"/>
      <c r="K299" s="62"/>
      <c r="L299" s="62"/>
      <c r="M299" s="62"/>
    </row>
    <row r="300" spans="1:13" ht="15.5" x14ac:dyDescent="0.35">
      <c r="A300" s="19" t="s">
        <v>9446</v>
      </c>
      <c r="B300" s="19" t="s">
        <v>3868</v>
      </c>
      <c r="C300" s="22">
        <v>0</v>
      </c>
      <c r="D300" s="22">
        <v>0</v>
      </c>
      <c r="E300" s="22">
        <v>319983</v>
      </c>
      <c r="F300" s="22">
        <v>0</v>
      </c>
      <c r="G300" s="48">
        <v>437930</v>
      </c>
      <c r="H300" s="62"/>
      <c r="I300" s="62"/>
      <c r="J300" s="62"/>
      <c r="K300" s="62"/>
      <c r="L300" s="62"/>
      <c r="M300" s="62"/>
    </row>
    <row r="301" spans="1:13" ht="15.5" x14ac:dyDescent="0.35">
      <c r="A301" s="19" t="s">
        <v>9515</v>
      </c>
      <c r="B301" s="19" t="s">
        <v>9516</v>
      </c>
      <c r="C301" s="22">
        <v>0</v>
      </c>
      <c r="D301" s="22">
        <v>0</v>
      </c>
      <c r="E301" s="22">
        <f>213000+3897</f>
        <v>216897</v>
      </c>
      <c r="F301" s="22">
        <v>0</v>
      </c>
      <c r="G301" s="48">
        <v>244897</v>
      </c>
      <c r="H301" s="62"/>
      <c r="I301" s="62"/>
      <c r="J301" s="62"/>
      <c r="K301" s="62"/>
      <c r="L301" s="62"/>
      <c r="M301" s="62"/>
    </row>
    <row r="302" spans="1:13" ht="15.5" x14ac:dyDescent="0.35">
      <c r="A302" s="19" t="s">
        <v>9295</v>
      </c>
      <c r="B302" s="19" t="s">
        <v>9296</v>
      </c>
      <c r="C302" s="22">
        <v>0</v>
      </c>
      <c r="D302" s="22">
        <v>0</v>
      </c>
      <c r="E302" s="22">
        <v>0</v>
      </c>
      <c r="F302" s="22">
        <v>0</v>
      </c>
      <c r="G302" s="48">
        <v>8206202.5499999998</v>
      </c>
      <c r="H302" s="62"/>
      <c r="I302" s="62"/>
      <c r="J302" s="62"/>
      <c r="K302" s="62"/>
      <c r="L302" s="62"/>
      <c r="M302" s="62"/>
    </row>
    <row r="303" spans="1:13" ht="31" x14ac:dyDescent="0.35">
      <c r="A303" s="19" t="s">
        <v>3152</v>
      </c>
      <c r="B303" s="19" t="s">
        <v>397</v>
      </c>
      <c r="C303" s="22">
        <v>18000000</v>
      </c>
      <c r="D303" s="22">
        <v>0</v>
      </c>
      <c r="E303" s="22">
        <v>13012190</v>
      </c>
      <c r="F303" s="22">
        <v>0</v>
      </c>
      <c r="G303" s="48">
        <v>13456357.42</v>
      </c>
      <c r="H303" s="62"/>
      <c r="I303" s="62"/>
      <c r="J303" s="62"/>
      <c r="K303" s="62"/>
      <c r="L303" s="62"/>
      <c r="M303" s="62"/>
    </row>
    <row r="304" spans="1:13" ht="15.5" x14ac:dyDescent="0.35">
      <c r="A304" s="19" t="s">
        <v>1439</v>
      </c>
      <c r="B304" s="19" t="s">
        <v>1420</v>
      </c>
      <c r="C304" s="22">
        <v>15434723.58</v>
      </c>
      <c r="D304" s="22">
        <v>0</v>
      </c>
      <c r="E304" s="22">
        <f>985755+2192171+533796+901721</f>
        <v>4613443</v>
      </c>
      <c r="F304" s="22">
        <v>0</v>
      </c>
      <c r="G304" s="48">
        <v>14892699.220000001</v>
      </c>
      <c r="H304" s="62"/>
      <c r="I304" s="62"/>
      <c r="J304" s="62"/>
      <c r="K304" s="62"/>
      <c r="L304" s="62"/>
      <c r="M304" s="62"/>
    </row>
    <row r="305" spans="1:13" ht="15.5" x14ac:dyDescent="0.35">
      <c r="A305" s="19" t="s">
        <v>9447</v>
      </c>
      <c r="B305" s="19" t="s">
        <v>2720</v>
      </c>
      <c r="C305" s="22">
        <v>3829778</v>
      </c>
      <c r="D305" s="22">
        <v>0</v>
      </c>
      <c r="E305" s="22">
        <v>967367</v>
      </c>
      <c r="F305" s="22">
        <v>0</v>
      </c>
      <c r="G305" s="48">
        <v>3053121</v>
      </c>
      <c r="H305" s="62"/>
      <c r="I305" s="62"/>
      <c r="J305" s="62"/>
      <c r="K305" s="62"/>
      <c r="L305" s="62"/>
      <c r="M305" s="62"/>
    </row>
    <row r="306" spans="1:13" ht="15.5" x14ac:dyDescent="0.35">
      <c r="A306" s="19" t="s">
        <v>270</v>
      </c>
      <c r="B306" s="19" t="s">
        <v>268</v>
      </c>
      <c r="C306" s="22">
        <v>400000</v>
      </c>
      <c r="D306" s="22">
        <v>0</v>
      </c>
      <c r="E306" s="22">
        <v>400000</v>
      </c>
      <c r="F306" s="22">
        <v>0</v>
      </c>
      <c r="G306" s="48">
        <v>788715</v>
      </c>
      <c r="H306" s="62"/>
      <c r="I306" s="62"/>
      <c r="J306" s="62"/>
      <c r="K306" s="62"/>
      <c r="L306" s="62"/>
      <c r="M306" s="62"/>
    </row>
    <row r="307" spans="1:13" ht="15.5" x14ac:dyDescent="0.35">
      <c r="A307" s="19" t="s">
        <v>9418</v>
      </c>
      <c r="B307" s="19" t="s">
        <v>3721</v>
      </c>
      <c r="C307" s="22">
        <v>895778.97</v>
      </c>
      <c r="D307" s="22">
        <v>0</v>
      </c>
      <c r="E307" s="22">
        <v>0</v>
      </c>
      <c r="F307" s="22">
        <v>0</v>
      </c>
      <c r="G307" s="48">
        <v>776227</v>
      </c>
      <c r="H307" s="62"/>
      <c r="I307" s="62"/>
      <c r="J307" s="62"/>
      <c r="K307" s="62"/>
      <c r="L307" s="62"/>
      <c r="M307" s="62"/>
    </row>
    <row r="308" spans="1:13" ht="15.5" x14ac:dyDescent="0.35">
      <c r="A308" s="19" t="s">
        <v>9704</v>
      </c>
      <c r="B308" s="19" t="s">
        <v>3995</v>
      </c>
      <c r="C308" s="22">
        <v>845280044</v>
      </c>
      <c r="D308" s="22">
        <v>0</v>
      </c>
      <c r="E308" s="22">
        <v>10044025</v>
      </c>
      <c r="F308" s="22">
        <v>0</v>
      </c>
      <c r="G308" s="48">
        <v>410880339</v>
      </c>
      <c r="H308" s="62"/>
      <c r="I308" s="62"/>
      <c r="J308" s="62"/>
      <c r="K308" s="62"/>
      <c r="L308" s="62"/>
      <c r="M308" s="62"/>
    </row>
    <row r="309" spans="1:13" ht="15.5" x14ac:dyDescent="0.35">
      <c r="A309" s="19" t="s">
        <v>9546</v>
      </c>
      <c r="B309" s="19" t="s">
        <v>3667</v>
      </c>
      <c r="C309" s="22">
        <v>4660432</v>
      </c>
      <c r="D309" s="22">
        <v>0</v>
      </c>
      <c r="E309" s="22">
        <v>574700</v>
      </c>
      <c r="F309" s="22">
        <v>0</v>
      </c>
      <c r="G309" s="48">
        <v>7077748</v>
      </c>
      <c r="H309" s="62"/>
      <c r="I309" s="62"/>
      <c r="J309" s="62"/>
      <c r="K309" s="62"/>
      <c r="L309" s="62"/>
      <c r="M309" s="62"/>
    </row>
    <row r="310" spans="1:13" ht="15.5" x14ac:dyDescent="0.35">
      <c r="A310" s="19" t="s">
        <v>9378</v>
      </c>
      <c r="B310" s="19" t="s">
        <v>9379</v>
      </c>
      <c r="C310" s="22">
        <f>2425000+4807080+4229115.69</f>
        <v>11461195.690000001</v>
      </c>
      <c r="D310" s="22">
        <v>0</v>
      </c>
      <c r="E310" s="22">
        <v>6646845.2199999997</v>
      </c>
      <c r="F310" s="22">
        <v>0</v>
      </c>
      <c r="G310" s="48">
        <v>13317554.119999999</v>
      </c>
      <c r="H310" s="62"/>
      <c r="I310" s="62"/>
      <c r="J310" s="62"/>
      <c r="K310" s="62"/>
      <c r="L310" s="62"/>
      <c r="M310" s="62"/>
    </row>
    <row r="311" spans="1:13" ht="15.5" x14ac:dyDescent="0.35">
      <c r="A311" s="19" t="s">
        <v>9527</v>
      </c>
      <c r="B311" s="19" t="s">
        <v>3735</v>
      </c>
      <c r="C311" s="22">
        <v>1832000</v>
      </c>
      <c r="D311" s="22">
        <v>0</v>
      </c>
      <c r="E311" s="22">
        <v>321300</v>
      </c>
      <c r="F311" s="22">
        <v>0</v>
      </c>
      <c r="G311" s="48">
        <v>1927321</v>
      </c>
      <c r="H311" s="62"/>
      <c r="I311" s="62"/>
      <c r="J311" s="62"/>
      <c r="K311" s="62"/>
      <c r="L311" s="62"/>
      <c r="M311" s="62"/>
    </row>
    <row r="312" spans="1:13" ht="15.5" x14ac:dyDescent="0.35">
      <c r="A312" s="19" t="s">
        <v>8107</v>
      </c>
      <c r="B312" s="19" t="s">
        <v>3314</v>
      </c>
      <c r="C312" s="22">
        <v>5353699</v>
      </c>
      <c r="D312" s="22">
        <v>0</v>
      </c>
      <c r="E312" s="22">
        <v>745370</v>
      </c>
      <c r="F312" s="22">
        <v>0</v>
      </c>
      <c r="G312" s="48">
        <v>6067713</v>
      </c>
      <c r="H312" s="62"/>
      <c r="I312" s="62"/>
      <c r="J312" s="62"/>
      <c r="K312" s="62"/>
      <c r="L312" s="62"/>
      <c r="M312" s="62"/>
    </row>
    <row r="313" spans="1:13" ht="31" x14ac:dyDescent="0.35">
      <c r="A313" s="19" t="s">
        <v>2519</v>
      </c>
      <c r="B313" s="19" t="s">
        <v>2518</v>
      </c>
      <c r="C313" s="22">
        <v>378085</v>
      </c>
      <c r="D313" s="22">
        <v>0</v>
      </c>
      <c r="E313" s="22">
        <v>319806</v>
      </c>
      <c r="F313" s="22">
        <v>0</v>
      </c>
      <c r="G313" s="48">
        <v>319806</v>
      </c>
      <c r="H313" s="62"/>
      <c r="I313" s="62"/>
      <c r="J313" s="62"/>
      <c r="K313" s="62"/>
      <c r="L313" s="62"/>
      <c r="M313" s="62"/>
    </row>
    <row r="314" spans="1:13" ht="15.5" x14ac:dyDescent="0.35">
      <c r="A314" s="19" t="s">
        <v>9470</v>
      </c>
      <c r="B314" s="19" t="s">
        <v>3273</v>
      </c>
      <c r="C314" s="22">
        <v>390126</v>
      </c>
      <c r="D314" s="22">
        <v>0</v>
      </c>
      <c r="E314" s="22">
        <v>158121</v>
      </c>
      <c r="F314" s="22">
        <v>0</v>
      </c>
      <c r="G314" s="48">
        <v>283131</v>
      </c>
      <c r="H314" s="62"/>
      <c r="I314" s="62"/>
      <c r="J314" s="62"/>
      <c r="K314" s="62"/>
      <c r="L314" s="62"/>
      <c r="M314" s="62"/>
    </row>
    <row r="315" spans="1:13" ht="15.5" x14ac:dyDescent="0.35">
      <c r="A315" s="19" t="s">
        <v>5087</v>
      </c>
      <c r="B315" s="19" t="s">
        <v>3788</v>
      </c>
      <c r="C315" s="22">
        <v>2039</v>
      </c>
      <c r="D315" s="22">
        <v>0</v>
      </c>
      <c r="E315" s="22">
        <v>1540619</v>
      </c>
      <c r="F315" s="22">
        <v>0</v>
      </c>
      <c r="G315" s="48">
        <v>1679480</v>
      </c>
      <c r="H315" s="62"/>
      <c r="I315" s="62"/>
      <c r="J315" s="62"/>
      <c r="K315" s="62"/>
      <c r="L315" s="62"/>
      <c r="M315" s="62"/>
    </row>
    <row r="316" spans="1:13" ht="15.5" x14ac:dyDescent="0.35">
      <c r="A316" s="19" t="s">
        <v>127</v>
      </c>
      <c r="B316" s="19" t="s">
        <v>125</v>
      </c>
      <c r="C316" s="22">
        <v>147991252</v>
      </c>
      <c r="D316" s="22">
        <v>0</v>
      </c>
      <c r="E316" s="22">
        <v>88259478</v>
      </c>
      <c r="F316" s="22">
        <v>0</v>
      </c>
      <c r="G316" s="48">
        <v>150873213</v>
      </c>
      <c r="H316" s="62"/>
      <c r="I316" s="62"/>
      <c r="J316" s="62"/>
      <c r="K316" s="62"/>
      <c r="L316" s="62"/>
      <c r="M316" s="62"/>
    </row>
    <row r="317" spans="1:13" ht="15.5" x14ac:dyDescent="0.35">
      <c r="A317" s="19" t="s">
        <v>9529</v>
      </c>
      <c r="B317" s="19" t="s">
        <v>9735</v>
      </c>
      <c r="C317" s="22">
        <v>359893</v>
      </c>
      <c r="D317" s="22">
        <v>0</v>
      </c>
      <c r="E317" s="22">
        <v>495663</v>
      </c>
      <c r="F317" s="22">
        <v>0</v>
      </c>
      <c r="G317" s="48">
        <v>495663</v>
      </c>
      <c r="H317" s="62"/>
      <c r="I317" s="62"/>
      <c r="J317" s="62"/>
      <c r="K317" s="62"/>
      <c r="L317" s="62"/>
      <c r="M317" s="62"/>
    </row>
    <row r="318" spans="1:13" ht="15.5" x14ac:dyDescent="0.35">
      <c r="A318" s="19" t="s">
        <v>9599</v>
      </c>
      <c r="B318" s="19" t="s">
        <v>2122</v>
      </c>
      <c r="C318" s="22">
        <v>35453861</v>
      </c>
      <c r="D318" s="22">
        <v>0</v>
      </c>
      <c r="E318" s="22">
        <v>20246939</v>
      </c>
      <c r="F318" s="22">
        <v>0</v>
      </c>
      <c r="G318" s="48">
        <v>34579926</v>
      </c>
      <c r="H318" s="62"/>
      <c r="I318" s="62"/>
      <c r="J318" s="62"/>
      <c r="K318" s="62"/>
      <c r="L318" s="62"/>
      <c r="M318" s="62"/>
    </row>
    <row r="319" spans="1:13" ht="31" x14ac:dyDescent="0.35">
      <c r="A319" s="19" t="s">
        <v>9306</v>
      </c>
      <c r="B319" s="19" t="s">
        <v>9307</v>
      </c>
      <c r="C319" s="22">
        <v>1761877</v>
      </c>
      <c r="D319" s="22">
        <v>0</v>
      </c>
      <c r="E319" s="22">
        <v>1500000</v>
      </c>
      <c r="F319" s="22">
        <v>0</v>
      </c>
      <c r="G319" s="48">
        <v>1635000</v>
      </c>
      <c r="H319" s="62"/>
      <c r="I319" s="62"/>
      <c r="J319" s="62"/>
      <c r="K319" s="62"/>
      <c r="L319" s="62"/>
      <c r="M319" s="62"/>
    </row>
    <row r="320" spans="1:13" ht="15.5" x14ac:dyDescent="0.35">
      <c r="A320" s="19" t="s">
        <v>2401</v>
      </c>
      <c r="B320" s="19" t="s">
        <v>9640</v>
      </c>
      <c r="C320" s="22">
        <v>0</v>
      </c>
      <c r="D320" s="22">
        <v>0</v>
      </c>
      <c r="E320" s="22">
        <v>0</v>
      </c>
      <c r="F320" s="22">
        <v>0</v>
      </c>
      <c r="G320" s="48">
        <v>0</v>
      </c>
      <c r="H320" s="62"/>
      <c r="I320" s="62"/>
      <c r="J320" s="62"/>
      <c r="K320" s="62"/>
      <c r="L320" s="62"/>
      <c r="M320" s="62"/>
    </row>
    <row r="321" spans="1:13" ht="15.5" x14ac:dyDescent="0.35">
      <c r="A321" s="19" t="s">
        <v>9501</v>
      </c>
      <c r="B321" s="19" t="s">
        <v>1904</v>
      </c>
      <c r="C321" s="22">
        <v>8186066</v>
      </c>
      <c r="D321" s="22">
        <v>0</v>
      </c>
      <c r="E321" s="22">
        <v>2064817</v>
      </c>
      <c r="F321" s="22">
        <v>0</v>
      </c>
      <c r="G321" s="48">
        <v>8781556</v>
      </c>
      <c r="H321" s="62"/>
      <c r="I321" s="62"/>
      <c r="J321" s="62"/>
      <c r="K321" s="62"/>
      <c r="L321" s="62"/>
      <c r="M321" s="62"/>
    </row>
    <row r="322" spans="1:13" ht="15.5" x14ac:dyDescent="0.35">
      <c r="A322" s="19" t="s">
        <v>1046</v>
      </c>
      <c r="B322" s="19" t="s">
        <v>3907</v>
      </c>
      <c r="C322" s="22">
        <f>152360+45289</f>
        <v>197649</v>
      </c>
      <c r="D322" s="22">
        <v>0</v>
      </c>
      <c r="E322" s="22">
        <f>74657+93561</f>
        <v>168218</v>
      </c>
      <c r="F322" s="22">
        <v>0</v>
      </c>
      <c r="G322" s="48">
        <v>169088</v>
      </c>
      <c r="H322" s="62"/>
      <c r="I322" s="62"/>
      <c r="J322" s="62"/>
      <c r="K322" s="62"/>
      <c r="L322" s="62"/>
      <c r="M322" s="62"/>
    </row>
    <row r="323" spans="1:13" ht="15.5" x14ac:dyDescent="0.35">
      <c r="A323" s="19" t="s">
        <v>9490</v>
      </c>
      <c r="B323" s="19" t="s">
        <v>2345</v>
      </c>
      <c r="C323" s="22">
        <v>0</v>
      </c>
      <c r="D323" s="22">
        <v>0</v>
      </c>
      <c r="E323" s="22">
        <v>0</v>
      </c>
      <c r="F323" s="22">
        <v>0</v>
      </c>
      <c r="G323" s="48">
        <v>6628506</v>
      </c>
      <c r="H323" s="62"/>
      <c r="I323" s="62"/>
      <c r="J323" s="62"/>
      <c r="K323" s="62"/>
      <c r="L323" s="62"/>
      <c r="M323" s="62"/>
    </row>
    <row r="324" spans="1:13" ht="15.5" x14ac:dyDescent="0.35">
      <c r="A324" s="19" t="s">
        <v>691</v>
      </c>
      <c r="B324" s="19" t="s">
        <v>690</v>
      </c>
      <c r="C324" s="22">
        <v>786085</v>
      </c>
      <c r="D324" s="22">
        <v>0</v>
      </c>
      <c r="E324" s="22">
        <v>153293640</v>
      </c>
      <c r="F324" s="22">
        <v>0</v>
      </c>
      <c r="G324" s="48">
        <v>155164652</v>
      </c>
      <c r="H324" s="62"/>
      <c r="I324" s="62"/>
      <c r="J324" s="62"/>
      <c r="K324" s="62"/>
      <c r="L324" s="62"/>
      <c r="M324" s="62"/>
    </row>
    <row r="325" spans="1:13" ht="15.5" x14ac:dyDescent="0.35">
      <c r="A325" s="19" t="s">
        <v>2551</v>
      </c>
      <c r="B325" s="19" t="s">
        <v>8862</v>
      </c>
      <c r="C325" s="22">
        <v>0</v>
      </c>
      <c r="D325" s="22">
        <v>0</v>
      </c>
      <c r="E325" s="22">
        <v>0</v>
      </c>
      <c r="F325" s="22">
        <v>0</v>
      </c>
      <c r="G325" s="48">
        <v>0</v>
      </c>
      <c r="H325" s="62"/>
      <c r="I325" s="62"/>
      <c r="J325" s="62"/>
      <c r="K325" s="62"/>
      <c r="L325" s="62"/>
      <c r="M325" s="62"/>
    </row>
    <row r="326" spans="1:13" ht="15.5" x14ac:dyDescent="0.35">
      <c r="A326" s="19" t="s">
        <v>9548</v>
      </c>
      <c r="B326" s="19" t="s">
        <v>2120</v>
      </c>
      <c r="C326" s="22">
        <v>0</v>
      </c>
      <c r="D326" s="22">
        <v>0</v>
      </c>
      <c r="E326" s="22">
        <v>0</v>
      </c>
      <c r="F326" s="22">
        <v>0</v>
      </c>
      <c r="G326" s="48">
        <v>0</v>
      </c>
      <c r="H326" s="62"/>
      <c r="I326" s="62"/>
      <c r="J326" s="62"/>
      <c r="K326" s="62"/>
      <c r="L326" s="62"/>
      <c r="M326" s="62"/>
    </row>
    <row r="327" spans="1:13" ht="15.5" x14ac:dyDescent="0.35">
      <c r="A327" s="19" t="s">
        <v>9553</v>
      </c>
      <c r="B327" s="19" t="s">
        <v>9554</v>
      </c>
      <c r="C327" s="22">
        <v>2566614</v>
      </c>
      <c r="D327" s="22">
        <v>0</v>
      </c>
      <c r="E327" s="22">
        <v>244424</v>
      </c>
      <c r="F327" s="22">
        <v>0</v>
      </c>
      <c r="G327" s="48">
        <v>1964778</v>
      </c>
      <c r="H327" s="62"/>
      <c r="I327" s="62"/>
      <c r="J327" s="62"/>
      <c r="K327" s="62"/>
      <c r="L327" s="62"/>
      <c r="M327" s="62"/>
    </row>
    <row r="328" spans="1:13" ht="15.5" x14ac:dyDescent="0.35">
      <c r="A328" s="19" t="s">
        <v>3178</v>
      </c>
      <c r="B328" s="19" t="s">
        <v>3815</v>
      </c>
      <c r="C328" s="22">
        <v>874710</v>
      </c>
      <c r="D328" s="22">
        <v>0</v>
      </c>
      <c r="E328" s="22">
        <v>0</v>
      </c>
      <c r="F328" s="22">
        <v>0</v>
      </c>
      <c r="G328" s="48">
        <v>-539387</v>
      </c>
      <c r="H328" s="62">
        <v>60</v>
      </c>
      <c r="I328" s="62">
        <v>20</v>
      </c>
      <c r="J328" s="62">
        <v>40</v>
      </c>
      <c r="K328" s="62">
        <v>6</v>
      </c>
      <c r="L328" s="62">
        <v>3</v>
      </c>
      <c r="M328" s="62" t="s">
        <v>3500</v>
      </c>
    </row>
    <row r="329" spans="1:13" ht="15.5" x14ac:dyDescent="0.35">
      <c r="A329" s="19" t="s">
        <v>9340</v>
      </c>
      <c r="B329" s="19" t="s">
        <v>2647</v>
      </c>
      <c r="C329" s="22">
        <v>364356.21</v>
      </c>
      <c r="D329" s="22">
        <v>0</v>
      </c>
      <c r="E329" s="22">
        <v>235992.95999999999</v>
      </c>
      <c r="F329" s="22">
        <v>0</v>
      </c>
      <c r="G329" s="48">
        <v>235992.95999999999</v>
      </c>
      <c r="H329" s="62"/>
      <c r="I329" s="62"/>
      <c r="J329" s="62"/>
      <c r="K329" s="62"/>
      <c r="L329" s="62"/>
      <c r="M329" s="62"/>
    </row>
    <row r="330" spans="1:13" ht="15.5" x14ac:dyDescent="0.35">
      <c r="A330" s="19" t="s">
        <v>893</v>
      </c>
      <c r="B330" s="19" t="s">
        <v>9524</v>
      </c>
      <c r="C330" s="22">
        <v>3506000</v>
      </c>
      <c r="D330" s="22">
        <v>0</v>
      </c>
      <c r="E330" s="22">
        <v>24507000</v>
      </c>
      <c r="F330" s="22">
        <v>0</v>
      </c>
      <c r="G330" s="48">
        <v>25513000</v>
      </c>
      <c r="H330" s="62"/>
      <c r="I330" s="62"/>
      <c r="J330" s="62"/>
      <c r="K330" s="62"/>
      <c r="L330" s="62"/>
      <c r="M330" s="62"/>
    </row>
    <row r="331" spans="1:13" ht="15.5" x14ac:dyDescent="0.35">
      <c r="A331" s="19" t="s">
        <v>9429</v>
      </c>
      <c r="B331" s="19" t="s">
        <v>2319</v>
      </c>
      <c r="C331" s="22">
        <v>8765965</v>
      </c>
      <c r="D331" s="22">
        <v>0</v>
      </c>
      <c r="E331" s="22">
        <v>7996840</v>
      </c>
      <c r="F331" s="22">
        <v>0</v>
      </c>
      <c r="G331" s="48">
        <v>9186806</v>
      </c>
      <c r="H331" s="62"/>
      <c r="I331" s="62"/>
      <c r="J331" s="62"/>
      <c r="K331" s="62"/>
      <c r="L331" s="62"/>
      <c r="M331" s="62"/>
    </row>
    <row r="332" spans="1:13" ht="15.5" x14ac:dyDescent="0.35">
      <c r="A332" s="19" t="s">
        <v>9483</v>
      </c>
      <c r="B332" s="19" t="s">
        <v>3847</v>
      </c>
      <c r="C332" s="22">
        <v>841100</v>
      </c>
      <c r="D332" s="22">
        <v>0</v>
      </c>
      <c r="E332" s="22">
        <v>498450</v>
      </c>
      <c r="F332" s="22">
        <v>0</v>
      </c>
      <c r="G332" s="48">
        <v>747320</v>
      </c>
      <c r="H332" s="62"/>
      <c r="I332" s="62"/>
      <c r="J332" s="62"/>
      <c r="K332" s="62"/>
      <c r="L332" s="62"/>
      <c r="M332" s="62"/>
    </row>
    <row r="333" spans="1:13" ht="15.5" x14ac:dyDescent="0.35">
      <c r="A333" s="19" t="s">
        <v>8414</v>
      </c>
      <c r="B333" s="19" t="s">
        <v>8200</v>
      </c>
      <c r="C333" s="22">
        <v>7060501</v>
      </c>
      <c r="D333" s="22">
        <v>0</v>
      </c>
      <c r="E333" s="22">
        <v>0</v>
      </c>
      <c r="F333" s="22">
        <v>0</v>
      </c>
      <c r="G333" s="48">
        <v>0</v>
      </c>
      <c r="H333" s="62"/>
      <c r="I333" s="62"/>
      <c r="J333" s="62"/>
      <c r="K333" s="62"/>
      <c r="L333" s="62"/>
      <c r="M333" s="62"/>
    </row>
    <row r="334" spans="1:13" ht="15.5" x14ac:dyDescent="0.35">
      <c r="A334" s="19" t="s">
        <v>1668</v>
      </c>
      <c r="B334" s="19" t="s">
        <v>9526</v>
      </c>
      <c r="C334" s="22">
        <v>16421061</v>
      </c>
      <c r="D334" s="22">
        <v>0</v>
      </c>
      <c r="E334" s="22">
        <v>14155584</v>
      </c>
      <c r="F334" s="22">
        <v>0</v>
      </c>
      <c r="G334" s="48">
        <v>12646016</v>
      </c>
      <c r="H334" s="62"/>
      <c r="I334" s="62"/>
      <c r="J334" s="62"/>
      <c r="K334" s="62"/>
      <c r="L334" s="62"/>
      <c r="M334" s="62"/>
    </row>
    <row r="335" spans="1:13" ht="15.5" x14ac:dyDescent="0.35">
      <c r="A335" s="19" t="s">
        <v>9600</v>
      </c>
      <c r="B335" s="19" t="s">
        <v>3849</v>
      </c>
      <c r="C335" s="22">
        <v>384170</v>
      </c>
      <c r="D335" s="22">
        <v>0</v>
      </c>
      <c r="E335" s="22">
        <v>291251</v>
      </c>
      <c r="F335" s="22">
        <v>0</v>
      </c>
      <c r="G335" s="48">
        <v>322561</v>
      </c>
      <c r="H335" s="62"/>
      <c r="I335" s="62"/>
      <c r="J335" s="62"/>
      <c r="K335" s="62"/>
      <c r="L335" s="62"/>
      <c r="M335" s="62"/>
    </row>
    <row r="336" spans="1:13" ht="27.75" customHeight="1" x14ac:dyDescent="0.35">
      <c r="A336" s="19" t="s">
        <v>9435</v>
      </c>
      <c r="B336" s="19" t="s">
        <v>1277</v>
      </c>
      <c r="C336" s="22">
        <v>9177426</v>
      </c>
      <c r="D336" s="22">
        <v>0</v>
      </c>
      <c r="E336" s="22">
        <v>2033922</v>
      </c>
      <c r="F336" s="22">
        <v>0</v>
      </c>
      <c r="G336" s="48">
        <v>11217289</v>
      </c>
      <c r="H336" s="62"/>
      <c r="I336" s="62"/>
      <c r="J336" s="62"/>
      <c r="K336" s="62"/>
      <c r="L336" s="62"/>
      <c r="M336" s="62"/>
    </row>
    <row r="337" spans="1:13" ht="15.5" x14ac:dyDescent="0.35">
      <c r="A337" s="19" t="s">
        <v>9419</v>
      </c>
      <c r="B337" s="19" t="s">
        <v>3719</v>
      </c>
      <c r="C337" s="22">
        <v>0</v>
      </c>
      <c r="D337" s="22">
        <v>0</v>
      </c>
      <c r="E337" s="22">
        <v>0</v>
      </c>
      <c r="F337" s="22">
        <v>0</v>
      </c>
      <c r="G337" s="48">
        <v>147337</v>
      </c>
      <c r="H337" s="62"/>
      <c r="I337" s="62"/>
      <c r="J337" s="62"/>
      <c r="K337" s="62"/>
      <c r="L337" s="62"/>
      <c r="M337" s="62"/>
    </row>
    <row r="338" spans="1:13" ht="31" x14ac:dyDescent="0.35">
      <c r="A338" s="19" t="s">
        <v>9569</v>
      </c>
      <c r="B338" s="19" t="s">
        <v>1424</v>
      </c>
      <c r="C338" s="22">
        <v>1109200</v>
      </c>
      <c r="D338" s="22">
        <v>0</v>
      </c>
      <c r="E338" s="22">
        <f>1038600+1260000</f>
        <v>2298600</v>
      </c>
      <c r="F338" s="22">
        <v>0</v>
      </c>
      <c r="G338" s="48">
        <v>2472000</v>
      </c>
      <c r="H338" s="62"/>
      <c r="I338" s="62"/>
      <c r="J338" s="62"/>
      <c r="K338" s="62"/>
      <c r="L338" s="62"/>
      <c r="M338" s="62"/>
    </row>
    <row r="339" spans="1:13" ht="15.5" x14ac:dyDescent="0.35">
      <c r="A339" s="19" t="s">
        <v>3140</v>
      </c>
      <c r="B339" s="19" t="s">
        <v>296</v>
      </c>
      <c r="C339" s="22">
        <v>28798894.370000001</v>
      </c>
      <c r="D339" s="22">
        <v>0</v>
      </c>
      <c r="E339" s="22">
        <v>32947229.98</v>
      </c>
      <c r="F339" s="22">
        <v>0</v>
      </c>
      <c r="G339" s="48">
        <v>272088715.10000002</v>
      </c>
      <c r="H339" s="62"/>
      <c r="I339" s="62"/>
      <c r="J339" s="62"/>
      <c r="K339" s="62"/>
      <c r="L339" s="62"/>
      <c r="M339" s="62"/>
    </row>
    <row r="340" spans="1:13" ht="15.5" x14ac:dyDescent="0.35">
      <c r="A340" s="19" t="s">
        <v>1539</v>
      </c>
      <c r="B340" s="19" t="s">
        <v>1520</v>
      </c>
      <c r="C340" s="22">
        <v>0</v>
      </c>
      <c r="D340" s="22">
        <v>0</v>
      </c>
      <c r="E340" s="22">
        <v>0</v>
      </c>
      <c r="F340" s="22">
        <v>0</v>
      </c>
      <c r="G340" s="48">
        <v>0</v>
      </c>
      <c r="H340" s="62"/>
      <c r="I340" s="62"/>
      <c r="J340" s="62"/>
      <c r="K340" s="62"/>
      <c r="L340" s="62"/>
      <c r="M340" s="62"/>
    </row>
    <row r="341" spans="1:13" ht="31" x14ac:dyDescent="0.35">
      <c r="A341" s="19" t="s">
        <v>9493</v>
      </c>
      <c r="B341" s="19" t="s">
        <v>9494</v>
      </c>
      <c r="C341" s="22">
        <v>1218164</v>
      </c>
      <c r="D341" s="22">
        <v>0</v>
      </c>
      <c r="E341" s="22">
        <v>1138023</v>
      </c>
      <c r="F341" s="22">
        <v>0</v>
      </c>
      <c r="G341" s="48">
        <v>1876040</v>
      </c>
      <c r="H341" s="62"/>
      <c r="I341" s="62"/>
      <c r="J341" s="62"/>
      <c r="K341" s="62"/>
      <c r="L341" s="62"/>
      <c r="M341" s="62"/>
    </row>
    <row r="342" spans="1:13" ht="15.5" x14ac:dyDescent="0.35">
      <c r="A342" s="19" t="s">
        <v>1048</v>
      </c>
      <c r="B342" s="19" t="s">
        <v>9586</v>
      </c>
      <c r="C342" s="22">
        <v>19308050</v>
      </c>
      <c r="D342" s="22">
        <v>0</v>
      </c>
      <c r="E342" s="22">
        <v>6032231</v>
      </c>
      <c r="F342" s="22">
        <v>0</v>
      </c>
      <c r="G342" s="48">
        <v>19717121</v>
      </c>
      <c r="H342" s="62"/>
      <c r="I342" s="62"/>
      <c r="J342" s="62"/>
      <c r="K342" s="62"/>
      <c r="L342" s="62"/>
      <c r="M342" s="62"/>
    </row>
    <row r="343" spans="1:13" ht="15.5" x14ac:dyDescent="0.35">
      <c r="A343" s="19" t="s">
        <v>9409</v>
      </c>
      <c r="B343" s="19" t="s">
        <v>9410</v>
      </c>
      <c r="C343" s="22">
        <v>566370000</v>
      </c>
      <c r="D343" s="22">
        <v>0</v>
      </c>
      <c r="E343" s="22">
        <v>447118000</v>
      </c>
      <c r="F343" s="22">
        <v>0</v>
      </c>
      <c r="G343" s="48">
        <f>447118000+113943000</f>
        <v>561061000</v>
      </c>
      <c r="H343" s="62"/>
      <c r="I343" s="62"/>
      <c r="J343" s="62"/>
      <c r="K343" s="62"/>
      <c r="L343" s="62"/>
      <c r="M343" s="62"/>
    </row>
    <row r="344" spans="1:13" ht="15.5" x14ac:dyDescent="0.35">
      <c r="A344" s="19" t="s">
        <v>9558</v>
      </c>
      <c r="B344" s="19" t="s">
        <v>1337</v>
      </c>
      <c r="C344" s="22">
        <v>48758193.079999998</v>
      </c>
      <c r="D344" s="22">
        <v>0</v>
      </c>
      <c r="E344" s="22">
        <v>48758193.079999998</v>
      </c>
      <c r="F344" s="22">
        <v>0</v>
      </c>
      <c r="G344" s="48">
        <v>62805362.189999998</v>
      </c>
      <c r="H344" s="62"/>
      <c r="I344" s="62"/>
      <c r="J344" s="62"/>
      <c r="K344" s="62"/>
      <c r="L344" s="62"/>
      <c r="M344" s="62"/>
    </row>
    <row r="345" spans="1:13" ht="15.5" x14ac:dyDescent="0.35">
      <c r="A345" s="19" t="s">
        <v>9333</v>
      </c>
      <c r="B345" s="19" t="s">
        <v>427</v>
      </c>
      <c r="C345" s="22">
        <v>8708195.7899999991</v>
      </c>
      <c r="D345" s="22">
        <v>0</v>
      </c>
      <c r="E345" s="22">
        <v>7683408.2599999998</v>
      </c>
      <c r="F345" s="22">
        <v>0</v>
      </c>
      <c r="G345" s="48">
        <v>8987351.7300000004</v>
      </c>
      <c r="H345" s="62"/>
      <c r="I345" s="62"/>
      <c r="J345" s="62"/>
      <c r="K345" s="62"/>
      <c r="L345" s="62"/>
      <c r="M345" s="62"/>
    </row>
    <row r="346" spans="1:13" ht="15.5" x14ac:dyDescent="0.35">
      <c r="A346" s="19" t="s">
        <v>9336</v>
      </c>
      <c r="B346" s="19" t="s">
        <v>2666</v>
      </c>
      <c r="C346" s="22">
        <v>2271709</v>
      </c>
      <c r="D346" s="22">
        <v>0</v>
      </c>
      <c r="E346" s="22">
        <v>2050000</v>
      </c>
      <c r="F346" s="22">
        <v>0</v>
      </c>
      <c r="G346" s="48">
        <v>143937</v>
      </c>
      <c r="H346" s="62"/>
      <c r="I346" s="62"/>
      <c r="J346" s="62"/>
      <c r="K346" s="62"/>
      <c r="L346" s="62"/>
      <c r="M346" s="62"/>
    </row>
    <row r="347" spans="1:13" ht="15.5" x14ac:dyDescent="0.35">
      <c r="A347" s="19" t="s">
        <v>9291</v>
      </c>
      <c r="B347" s="19" t="s">
        <v>3690</v>
      </c>
      <c r="C347" s="22">
        <v>0</v>
      </c>
      <c r="D347" s="22">
        <v>0</v>
      </c>
      <c r="E347" s="22">
        <v>0</v>
      </c>
      <c r="F347" s="22">
        <v>0</v>
      </c>
      <c r="G347" s="48">
        <v>0</v>
      </c>
      <c r="H347" s="62"/>
      <c r="I347" s="62"/>
      <c r="J347" s="62"/>
      <c r="K347" s="62"/>
      <c r="L347" s="62"/>
      <c r="M347" s="62"/>
    </row>
    <row r="348" spans="1:13" ht="15.5" x14ac:dyDescent="0.35">
      <c r="A348" s="19" t="s">
        <v>9566</v>
      </c>
      <c r="B348" s="19" t="s">
        <v>130</v>
      </c>
      <c r="C348" s="22">
        <v>57955204</v>
      </c>
      <c r="D348" s="22">
        <v>0</v>
      </c>
      <c r="E348" s="22">
        <v>559330</v>
      </c>
      <c r="F348" s="22">
        <v>0</v>
      </c>
      <c r="G348" s="48">
        <v>69293677</v>
      </c>
      <c r="H348" s="62"/>
      <c r="I348" s="62"/>
      <c r="J348" s="62"/>
      <c r="K348" s="62"/>
      <c r="L348" s="62"/>
      <c r="M348" s="62"/>
    </row>
    <row r="349" spans="1:13" ht="15.5" x14ac:dyDescent="0.35">
      <c r="A349" s="19" t="s">
        <v>4983</v>
      </c>
      <c r="B349" s="19" t="s">
        <v>10073</v>
      </c>
      <c r="C349" s="22">
        <v>1315923</v>
      </c>
      <c r="D349" s="22">
        <v>0</v>
      </c>
      <c r="E349" s="22">
        <v>1239272</v>
      </c>
      <c r="F349" s="22">
        <v>0</v>
      </c>
      <c r="G349" s="48">
        <v>146812</v>
      </c>
      <c r="H349" s="62">
        <v>8</v>
      </c>
      <c r="I349" s="62">
        <v>0</v>
      </c>
      <c r="J349" s="62">
        <v>8</v>
      </c>
      <c r="K349" s="62">
        <v>8</v>
      </c>
      <c r="L349" s="62">
        <v>0</v>
      </c>
      <c r="M349" s="62" t="s">
        <v>3790</v>
      </c>
    </row>
    <row r="350" spans="1:13" ht="15.5" x14ac:dyDescent="0.35">
      <c r="A350" s="19" t="s">
        <v>9309</v>
      </c>
      <c r="B350" s="19" t="s">
        <v>3696</v>
      </c>
      <c r="C350" s="22">
        <v>3487525</v>
      </c>
      <c r="D350" s="22">
        <v>0</v>
      </c>
      <c r="E350" s="22">
        <v>3487525</v>
      </c>
      <c r="F350" s="22">
        <v>0</v>
      </c>
      <c r="G350" s="48">
        <v>4000000</v>
      </c>
      <c r="H350" s="62"/>
      <c r="I350" s="62"/>
      <c r="J350" s="62"/>
      <c r="K350" s="62"/>
      <c r="L350" s="62"/>
      <c r="M350" s="62"/>
    </row>
    <row r="351" spans="1:13" ht="15.5" x14ac:dyDescent="0.35">
      <c r="A351" s="19" t="s">
        <v>9503</v>
      </c>
      <c r="B351" s="19" t="s">
        <v>2171</v>
      </c>
      <c r="C351" s="22">
        <v>27622999</v>
      </c>
      <c r="D351" s="22">
        <v>0</v>
      </c>
      <c r="E351" s="22">
        <v>6831097</v>
      </c>
      <c r="F351" s="22">
        <v>0</v>
      </c>
      <c r="G351" s="48">
        <v>27566065</v>
      </c>
      <c r="H351" s="62">
        <v>6</v>
      </c>
      <c r="I351" s="62">
        <v>4</v>
      </c>
      <c r="J351" s="62">
        <v>2</v>
      </c>
      <c r="K351" s="62">
        <v>5</v>
      </c>
      <c r="L351" s="62">
        <v>0</v>
      </c>
      <c r="M351" s="62" t="s">
        <v>8222</v>
      </c>
    </row>
    <row r="352" spans="1:13" ht="15.5" x14ac:dyDescent="0.35">
      <c r="A352" s="19" t="s">
        <v>1163</v>
      </c>
      <c r="B352" s="19" t="s">
        <v>3965</v>
      </c>
      <c r="C352" s="22">
        <v>45000</v>
      </c>
      <c r="D352" s="22">
        <v>0</v>
      </c>
      <c r="E352" s="22">
        <f>22500+17500</f>
        <v>40000</v>
      </c>
      <c r="F352" s="22">
        <v>0</v>
      </c>
      <c r="G352" s="48">
        <v>45000</v>
      </c>
      <c r="H352" s="62"/>
      <c r="I352" s="62"/>
      <c r="J352" s="62"/>
      <c r="K352" s="62"/>
      <c r="L352" s="62"/>
      <c r="M352" s="62"/>
    </row>
    <row r="353" spans="1:13" ht="15.5" x14ac:dyDescent="0.35">
      <c r="A353" s="19" t="s">
        <v>98</v>
      </c>
      <c r="B353" s="19" t="s">
        <v>4029</v>
      </c>
      <c r="C353" s="22">
        <v>154093032</v>
      </c>
      <c r="D353" s="22">
        <v>0</v>
      </c>
      <c r="E353" s="22">
        <v>92640338</v>
      </c>
      <c r="F353" s="22">
        <v>0</v>
      </c>
      <c r="G353" s="48">
        <v>109570736</v>
      </c>
      <c r="H353" s="62"/>
      <c r="I353" s="62"/>
      <c r="J353" s="62"/>
      <c r="K353" s="62"/>
      <c r="L353" s="62"/>
      <c r="M353" s="62"/>
    </row>
    <row r="354" spans="1:13" ht="15.5" x14ac:dyDescent="0.35">
      <c r="A354" s="19" t="s">
        <v>9319</v>
      </c>
      <c r="B354" s="19" t="s">
        <v>2148</v>
      </c>
      <c r="C354" s="22">
        <v>285365</v>
      </c>
      <c r="D354" s="22">
        <v>0</v>
      </c>
      <c r="E354" s="22">
        <v>401951</v>
      </c>
      <c r="F354" s="22">
        <v>0</v>
      </c>
      <c r="G354" s="48">
        <v>70738</v>
      </c>
      <c r="H354" s="62"/>
      <c r="I354" s="62"/>
      <c r="J354" s="62"/>
      <c r="K354" s="62"/>
      <c r="L354" s="62"/>
      <c r="M354" s="62"/>
    </row>
    <row r="355" spans="1:13" ht="15.5" x14ac:dyDescent="0.35">
      <c r="A355" s="19" t="s">
        <v>255</v>
      </c>
      <c r="B355" s="19" t="s">
        <v>8198</v>
      </c>
      <c r="C355" s="22">
        <v>4624805.18</v>
      </c>
      <c r="D355" s="22">
        <v>0</v>
      </c>
      <c r="E355" s="22">
        <v>472037.2</v>
      </c>
      <c r="F355" s="22">
        <v>0</v>
      </c>
      <c r="G355" s="48">
        <v>11686088.18</v>
      </c>
      <c r="H355" s="62"/>
      <c r="I355" s="62"/>
      <c r="J355" s="62"/>
      <c r="K355" s="62"/>
      <c r="L355" s="62"/>
      <c r="M355" s="62"/>
    </row>
    <row r="356" spans="1:13" ht="15.5" x14ac:dyDescent="0.35">
      <c r="A356" s="19" t="s">
        <v>1179</v>
      </c>
      <c r="B356" s="19" t="s">
        <v>9301</v>
      </c>
      <c r="C356" s="22">
        <v>0</v>
      </c>
      <c r="D356" s="22">
        <v>0</v>
      </c>
      <c r="E356" s="22">
        <v>0</v>
      </c>
      <c r="F356" s="22">
        <v>0</v>
      </c>
      <c r="G356" s="48">
        <v>0</v>
      </c>
      <c r="H356" s="62"/>
      <c r="I356" s="62"/>
      <c r="J356" s="62"/>
      <c r="K356" s="62"/>
      <c r="L356" s="62"/>
      <c r="M356" s="62"/>
    </row>
    <row r="357" spans="1:13" ht="25.5" customHeight="1" x14ac:dyDescent="0.35">
      <c r="A357" s="19" t="s">
        <v>378</v>
      </c>
      <c r="B357" s="19" t="s">
        <v>376</v>
      </c>
      <c r="C357" s="22">
        <v>0</v>
      </c>
      <c r="D357" s="22">
        <v>0</v>
      </c>
      <c r="E357" s="22">
        <v>0</v>
      </c>
      <c r="F357" s="22">
        <v>0</v>
      </c>
      <c r="G357" s="48">
        <v>133411</v>
      </c>
      <c r="H357" s="62"/>
      <c r="I357" s="62"/>
      <c r="J357" s="62"/>
      <c r="K357" s="62"/>
      <c r="L357" s="62"/>
      <c r="M357" s="62"/>
    </row>
    <row r="358" spans="1:13" ht="31" x14ac:dyDescent="0.35">
      <c r="A358" s="19" t="s">
        <v>9532</v>
      </c>
      <c r="B358" s="19" t="s">
        <v>2649</v>
      </c>
      <c r="C358" s="22">
        <v>75000</v>
      </c>
      <c r="D358" s="22">
        <v>0</v>
      </c>
      <c r="E358" s="22">
        <v>45000</v>
      </c>
      <c r="F358" s="22">
        <v>0</v>
      </c>
      <c r="G358" s="48">
        <v>75000</v>
      </c>
      <c r="H358" s="62"/>
      <c r="I358" s="62"/>
      <c r="J358" s="62"/>
      <c r="K358" s="62"/>
      <c r="L358" s="62"/>
      <c r="M358" s="62"/>
    </row>
    <row r="359" spans="1:13" ht="15.5" x14ac:dyDescent="0.35">
      <c r="A359" s="19" t="s">
        <v>9564</v>
      </c>
      <c r="B359" s="19" t="s">
        <v>9565</v>
      </c>
      <c r="C359" s="22">
        <v>8088390</v>
      </c>
      <c r="D359" s="22">
        <v>0</v>
      </c>
      <c r="E359" s="22">
        <v>5987321</v>
      </c>
      <c r="F359" s="22">
        <v>0</v>
      </c>
      <c r="G359" s="48">
        <v>8088390</v>
      </c>
      <c r="H359" s="62"/>
      <c r="I359" s="62"/>
      <c r="J359" s="62"/>
      <c r="K359" s="62"/>
      <c r="L359" s="62"/>
      <c r="M359" s="62"/>
    </row>
    <row r="360" spans="1:13" ht="15.5" x14ac:dyDescent="0.35">
      <c r="A360" s="19" t="s">
        <v>325</v>
      </c>
      <c r="B360" s="20" t="s">
        <v>324</v>
      </c>
      <c r="C360" s="31">
        <v>19575803</v>
      </c>
      <c r="D360" s="31">
        <v>0</v>
      </c>
      <c r="E360" s="31">
        <v>20103634</v>
      </c>
      <c r="F360" s="31">
        <v>0</v>
      </c>
      <c r="G360" s="56">
        <v>20287568</v>
      </c>
      <c r="H360" s="62"/>
      <c r="I360" s="62"/>
      <c r="J360" s="62"/>
      <c r="K360" s="62"/>
      <c r="L360" s="62"/>
      <c r="M360" s="62"/>
    </row>
    <row r="361" spans="1:13" ht="15.5" x14ac:dyDescent="0.35">
      <c r="A361" s="19" t="s">
        <v>9302</v>
      </c>
      <c r="B361" s="19" t="s">
        <v>9303</v>
      </c>
      <c r="C361" s="22">
        <v>134825.68</v>
      </c>
      <c r="D361" s="22">
        <v>0</v>
      </c>
      <c r="E361" s="22">
        <v>1540</v>
      </c>
      <c r="F361" s="22">
        <v>0</v>
      </c>
      <c r="G361" s="48">
        <v>42531.040000000001</v>
      </c>
      <c r="H361" s="62"/>
      <c r="I361" s="62"/>
      <c r="J361" s="62"/>
      <c r="K361" s="62"/>
      <c r="L361" s="62"/>
      <c r="M361" s="62"/>
    </row>
    <row r="362" spans="1:13" ht="15.5" x14ac:dyDescent="0.35">
      <c r="A362" s="19" t="s">
        <v>9388</v>
      </c>
      <c r="B362" s="19" t="s">
        <v>9389</v>
      </c>
      <c r="C362" s="22">
        <v>358751.55</v>
      </c>
      <c r="D362" s="22"/>
      <c r="E362" s="22">
        <v>0</v>
      </c>
      <c r="F362" s="22">
        <v>0</v>
      </c>
      <c r="G362" s="48">
        <f>359579.97</f>
        <v>359579.97</v>
      </c>
      <c r="H362" s="62"/>
      <c r="I362" s="62"/>
      <c r="J362" s="62"/>
      <c r="K362" s="62"/>
      <c r="L362" s="62"/>
      <c r="M362" s="62"/>
    </row>
    <row r="363" spans="1:13" ht="15.5" x14ac:dyDescent="0.35">
      <c r="A363" s="19" t="s">
        <v>3035</v>
      </c>
      <c r="B363" s="19" t="s">
        <v>10004</v>
      </c>
      <c r="C363" s="22">
        <v>358751.55</v>
      </c>
      <c r="D363" s="22">
        <v>0</v>
      </c>
      <c r="E363" s="22">
        <v>0</v>
      </c>
      <c r="F363" s="22">
        <v>0</v>
      </c>
      <c r="G363" s="48">
        <v>359579.97</v>
      </c>
      <c r="H363" s="62">
        <v>5</v>
      </c>
      <c r="I363" s="62">
        <v>0</v>
      </c>
      <c r="J363" s="62">
        <v>5</v>
      </c>
      <c r="K363" s="62">
        <v>7</v>
      </c>
      <c r="L363" s="62">
        <v>1</v>
      </c>
      <c r="M363" s="62" t="s">
        <v>3790</v>
      </c>
    </row>
    <row r="364" spans="1:13" ht="15.5" x14ac:dyDescent="0.35">
      <c r="A364" s="19" t="s">
        <v>3098</v>
      </c>
      <c r="B364" s="19" t="s">
        <v>4002</v>
      </c>
      <c r="C364" s="22">
        <v>16145423</v>
      </c>
      <c r="D364" s="22">
        <v>0</v>
      </c>
      <c r="E364" s="22">
        <v>308470</v>
      </c>
      <c r="F364" s="22">
        <v>0</v>
      </c>
      <c r="G364" s="48">
        <v>19315793</v>
      </c>
      <c r="H364" s="62"/>
      <c r="I364" s="62"/>
      <c r="J364" s="62"/>
      <c r="K364" s="62"/>
      <c r="L364" s="62"/>
      <c r="M364" s="62"/>
    </row>
    <row r="365" spans="1:13" ht="31" x14ac:dyDescent="0.35">
      <c r="A365" s="19" t="s">
        <v>3233</v>
      </c>
      <c r="B365" s="19" t="s">
        <v>9620</v>
      </c>
      <c r="C365" s="22">
        <v>50000</v>
      </c>
      <c r="D365" s="22">
        <v>0</v>
      </c>
      <c r="E365" s="22">
        <v>275000</v>
      </c>
      <c r="F365" s="22">
        <v>0</v>
      </c>
      <c r="G365" s="48">
        <v>286863</v>
      </c>
      <c r="H365" s="62"/>
      <c r="I365" s="62"/>
      <c r="J365" s="62"/>
      <c r="K365" s="62"/>
      <c r="L365" s="62"/>
      <c r="M365" s="62"/>
    </row>
    <row r="366" spans="1:13" ht="15.5" x14ac:dyDescent="0.35">
      <c r="A366" s="19" t="s">
        <v>9400</v>
      </c>
      <c r="B366" s="19" t="s">
        <v>773</v>
      </c>
      <c r="C366" s="22">
        <v>111791260.41</v>
      </c>
      <c r="D366" s="22">
        <v>0</v>
      </c>
      <c r="E366" s="22">
        <v>71235729.439999998</v>
      </c>
      <c r="F366" s="22">
        <v>0</v>
      </c>
      <c r="G366" s="48">
        <v>128893412.09</v>
      </c>
      <c r="H366" s="62"/>
      <c r="I366" s="62"/>
      <c r="J366" s="62"/>
      <c r="K366" s="62"/>
      <c r="L366" s="62"/>
      <c r="M366" s="62"/>
    </row>
    <row r="367" spans="1:13" ht="15.5" x14ac:dyDescent="0.35">
      <c r="A367" s="19" t="s">
        <v>1320</v>
      </c>
      <c r="B367" s="19" t="s">
        <v>1297</v>
      </c>
      <c r="C367" s="22">
        <v>785000</v>
      </c>
      <c r="D367" s="22">
        <v>0</v>
      </c>
      <c r="E367" s="22">
        <v>88619</v>
      </c>
      <c r="F367" s="22">
        <v>0</v>
      </c>
      <c r="G367" s="48">
        <v>88619</v>
      </c>
      <c r="H367" s="62"/>
      <c r="I367" s="62"/>
      <c r="J367" s="62"/>
      <c r="K367" s="62"/>
      <c r="L367" s="62"/>
      <c r="M367" s="62"/>
    </row>
    <row r="368" spans="1:13" ht="15.5" x14ac:dyDescent="0.35">
      <c r="A368" s="19" t="s">
        <v>9453</v>
      </c>
      <c r="B368" s="19" t="s">
        <v>609</v>
      </c>
      <c r="C368" s="22">
        <v>39409988</v>
      </c>
      <c r="D368" s="22">
        <v>0</v>
      </c>
      <c r="E368" s="22">
        <v>5179151</v>
      </c>
      <c r="F368" s="22">
        <v>0</v>
      </c>
      <c r="G368" s="48">
        <v>24390774</v>
      </c>
      <c r="H368" s="62"/>
      <c r="I368" s="62"/>
      <c r="J368" s="62"/>
      <c r="K368" s="62"/>
      <c r="L368" s="62"/>
      <c r="M368" s="62"/>
    </row>
    <row r="369" spans="1:13" ht="15.5" x14ac:dyDescent="0.35">
      <c r="A369" s="19" t="s">
        <v>9455</v>
      </c>
      <c r="B369" s="19" t="s">
        <v>9456</v>
      </c>
      <c r="C369" s="22">
        <v>0</v>
      </c>
      <c r="D369" s="22">
        <v>0</v>
      </c>
      <c r="E369" s="22">
        <v>1630142</v>
      </c>
      <c r="F369" s="22">
        <v>0</v>
      </c>
      <c r="G369" s="48">
        <v>1752057</v>
      </c>
      <c r="H369" s="62"/>
      <c r="I369" s="62"/>
      <c r="J369" s="62"/>
      <c r="K369" s="62"/>
      <c r="L369" s="62"/>
      <c r="M369" s="62"/>
    </row>
    <row r="370" spans="1:13" ht="31" x14ac:dyDescent="0.35">
      <c r="A370" s="19" t="s">
        <v>9458</v>
      </c>
      <c r="B370" s="19" t="s">
        <v>200</v>
      </c>
      <c r="C370" s="22">
        <v>1336250</v>
      </c>
      <c r="D370" s="22">
        <v>0</v>
      </c>
      <c r="E370" s="22">
        <v>0</v>
      </c>
      <c r="F370" s="22">
        <v>0</v>
      </c>
      <c r="G370" s="48">
        <v>1220265</v>
      </c>
      <c r="H370" s="62"/>
      <c r="I370" s="62"/>
      <c r="J370" s="62"/>
      <c r="K370" s="62"/>
      <c r="L370" s="62"/>
      <c r="M370" s="62"/>
    </row>
    <row r="371" spans="1:13" ht="31" x14ac:dyDescent="0.35">
      <c r="A371" s="19" t="s">
        <v>9613</v>
      </c>
      <c r="B371" s="19" t="s">
        <v>9614</v>
      </c>
      <c r="C371" s="22">
        <v>679364</v>
      </c>
      <c r="D371" s="22">
        <v>0</v>
      </c>
      <c r="E371" s="22">
        <v>450000</v>
      </c>
      <c r="F371" s="22">
        <v>0</v>
      </c>
      <c r="G371" s="48">
        <v>492107.86</v>
      </c>
      <c r="H371" s="62"/>
      <c r="I371" s="62"/>
      <c r="J371" s="62"/>
      <c r="K371" s="62"/>
      <c r="L371" s="62"/>
      <c r="M371" s="62"/>
    </row>
    <row r="372" spans="1:13" ht="31" x14ac:dyDescent="0.35">
      <c r="A372" s="19" t="s">
        <v>9594</v>
      </c>
      <c r="B372" s="19" t="s">
        <v>9595</v>
      </c>
      <c r="C372" s="22">
        <v>0</v>
      </c>
      <c r="D372" s="22">
        <v>0</v>
      </c>
      <c r="E372" s="22">
        <v>0</v>
      </c>
      <c r="F372" s="22">
        <v>0</v>
      </c>
      <c r="G372" s="48">
        <v>242500</v>
      </c>
      <c r="H372" s="62"/>
      <c r="I372" s="62"/>
      <c r="J372" s="62"/>
      <c r="K372" s="62"/>
      <c r="L372" s="62"/>
      <c r="M372" s="62"/>
    </row>
    <row r="373" spans="1:13" ht="15.5" x14ac:dyDescent="0.35">
      <c r="A373" s="19" t="s">
        <v>554</v>
      </c>
      <c r="B373" s="19" t="s">
        <v>553</v>
      </c>
      <c r="C373" s="22">
        <v>197224</v>
      </c>
      <c r="D373" s="22">
        <v>0</v>
      </c>
      <c r="E373" s="22">
        <v>12100</v>
      </c>
      <c r="F373" s="22">
        <v>0</v>
      </c>
      <c r="G373" s="48">
        <v>27369326</v>
      </c>
      <c r="H373" s="62"/>
      <c r="I373" s="62"/>
      <c r="J373" s="62"/>
      <c r="K373" s="62"/>
      <c r="L373" s="62"/>
      <c r="M373" s="62"/>
    </row>
    <row r="374" spans="1:13" ht="31" x14ac:dyDescent="0.35">
      <c r="A374" s="19" t="s">
        <v>9407</v>
      </c>
      <c r="B374" s="19" t="s">
        <v>743</v>
      </c>
      <c r="C374" s="22">
        <v>37792500</v>
      </c>
      <c r="D374" s="22">
        <v>0</v>
      </c>
      <c r="E374" s="22">
        <v>29816662</v>
      </c>
      <c r="F374" s="22">
        <v>0</v>
      </c>
      <c r="G374" s="48">
        <v>264953</v>
      </c>
      <c r="H374" s="62"/>
      <c r="I374" s="62"/>
      <c r="J374" s="62"/>
      <c r="K374" s="62"/>
      <c r="L374" s="62"/>
      <c r="M374" s="62"/>
    </row>
    <row r="375" spans="1:13" ht="15.5" x14ac:dyDescent="0.35">
      <c r="A375" s="19" t="s">
        <v>8415</v>
      </c>
      <c r="B375" s="19" t="s">
        <v>9337</v>
      </c>
      <c r="C375" s="22">
        <v>556612</v>
      </c>
      <c r="D375" s="22">
        <v>0</v>
      </c>
      <c r="E375" s="22">
        <v>663628</v>
      </c>
      <c r="F375" s="22">
        <v>0</v>
      </c>
      <c r="G375" s="48">
        <v>447332</v>
      </c>
      <c r="H375" s="62"/>
      <c r="I375" s="62"/>
      <c r="J375" s="62"/>
      <c r="K375" s="62"/>
      <c r="L375" s="62"/>
      <c r="M375" s="62"/>
    </row>
    <row r="376" spans="1:13" ht="31" x14ac:dyDescent="0.35">
      <c r="A376" s="19" t="s">
        <v>9428</v>
      </c>
      <c r="B376" s="19" t="s">
        <v>3842</v>
      </c>
      <c r="C376" s="22">
        <v>4794043</v>
      </c>
      <c r="D376" s="22">
        <v>0</v>
      </c>
      <c r="E376" s="22">
        <v>0</v>
      </c>
      <c r="F376" s="22">
        <v>0</v>
      </c>
      <c r="G376" s="48">
        <v>55757744</v>
      </c>
      <c r="H376" s="62"/>
      <c r="I376" s="62"/>
      <c r="J376" s="62"/>
      <c r="K376" s="62"/>
      <c r="L376" s="62"/>
      <c r="M376" s="62"/>
    </row>
    <row r="377" spans="1:13" ht="15.5" x14ac:dyDescent="0.35">
      <c r="A377" s="19" t="s">
        <v>9587</v>
      </c>
      <c r="B377" s="19" t="s">
        <v>3877</v>
      </c>
      <c r="C377" s="22">
        <v>38717235</v>
      </c>
      <c r="D377" s="22">
        <v>0</v>
      </c>
      <c r="E377" s="22">
        <v>4373098</v>
      </c>
      <c r="F377" s="22">
        <v>0</v>
      </c>
      <c r="G377" s="48">
        <v>39112513</v>
      </c>
      <c r="H377" s="62"/>
      <c r="I377" s="62"/>
      <c r="J377" s="62"/>
      <c r="K377" s="62"/>
      <c r="L377" s="62"/>
      <c r="M377" s="62"/>
    </row>
    <row r="378" spans="1:13" ht="15.5" x14ac:dyDescent="0.35">
      <c r="A378" s="19" t="s">
        <v>9408</v>
      </c>
      <c r="B378" s="19" t="s">
        <v>574</v>
      </c>
      <c r="C378" s="22">
        <v>51175558</v>
      </c>
      <c r="D378" s="22">
        <v>0</v>
      </c>
      <c r="E378" s="22">
        <v>1371139</v>
      </c>
      <c r="F378" s="22">
        <v>0</v>
      </c>
      <c r="G378" s="48">
        <v>51374541</v>
      </c>
      <c r="H378" s="62"/>
      <c r="I378" s="62"/>
      <c r="J378" s="62"/>
      <c r="K378" s="62"/>
      <c r="L378" s="62"/>
      <c r="M378" s="62"/>
    </row>
    <row r="379" spans="1:13" ht="15.5" x14ac:dyDescent="0.35">
      <c r="A379" s="19" t="s">
        <v>9361</v>
      </c>
      <c r="B379" s="19" t="s">
        <v>9362</v>
      </c>
      <c r="C379" s="22">
        <v>1847117</v>
      </c>
      <c r="D379" s="22">
        <v>0</v>
      </c>
      <c r="E379" s="22">
        <f>1894150+868000</f>
        <v>2762150</v>
      </c>
      <c r="F379" s="22">
        <v>0</v>
      </c>
      <c r="G379" s="48">
        <v>3620424</v>
      </c>
      <c r="H379" s="62"/>
      <c r="I379" s="62"/>
      <c r="J379" s="62"/>
      <c r="K379" s="62"/>
      <c r="L379" s="62"/>
      <c r="M379" s="62"/>
    </row>
    <row r="380" spans="1:13" ht="15.5" x14ac:dyDescent="0.35">
      <c r="A380" s="19" t="s">
        <v>9513</v>
      </c>
      <c r="B380" s="19" t="s">
        <v>326</v>
      </c>
      <c r="C380" s="22">
        <v>3000880</v>
      </c>
      <c r="D380" s="22">
        <v>0</v>
      </c>
      <c r="E380" s="22">
        <v>1883730</v>
      </c>
      <c r="F380" s="22">
        <v>0</v>
      </c>
      <c r="G380" s="48">
        <v>2999460</v>
      </c>
      <c r="H380" s="62"/>
      <c r="I380" s="62"/>
      <c r="J380" s="62"/>
      <c r="K380" s="62"/>
      <c r="L380" s="62"/>
      <c r="M380" s="62"/>
    </row>
    <row r="381" spans="1:13" ht="15.5" x14ac:dyDescent="0.35">
      <c r="A381" s="19" t="s">
        <v>9416</v>
      </c>
      <c r="B381" s="19" t="s">
        <v>9417</v>
      </c>
      <c r="C381" s="22">
        <v>8055385370</v>
      </c>
      <c r="D381" s="22">
        <v>0</v>
      </c>
      <c r="E381" s="22">
        <v>8055385.7000000002</v>
      </c>
      <c r="F381" s="22">
        <v>0</v>
      </c>
      <c r="G381" s="48">
        <v>8055385.7000000002</v>
      </c>
      <c r="H381" s="62"/>
      <c r="I381" s="62"/>
      <c r="J381" s="62"/>
      <c r="K381" s="62"/>
      <c r="L381" s="62"/>
      <c r="M381" s="62"/>
    </row>
    <row r="382" spans="1:13" ht="15.5" x14ac:dyDescent="0.35">
      <c r="A382" s="19" t="s">
        <v>3069</v>
      </c>
      <c r="B382" s="19" t="s">
        <v>9315</v>
      </c>
      <c r="C382" s="22">
        <v>4761495</v>
      </c>
      <c r="D382" s="22">
        <v>0</v>
      </c>
      <c r="E382" s="22">
        <v>0</v>
      </c>
      <c r="F382" s="22">
        <v>0</v>
      </c>
      <c r="G382" s="48">
        <v>273719351.18000001</v>
      </c>
      <c r="H382" s="62"/>
      <c r="I382" s="62"/>
      <c r="J382" s="62"/>
      <c r="K382" s="62"/>
      <c r="L382" s="62"/>
      <c r="M382" s="62"/>
    </row>
    <row r="383" spans="1:13" ht="31" x14ac:dyDescent="0.35">
      <c r="A383" s="19" t="s">
        <v>9615</v>
      </c>
      <c r="B383" s="19" t="s">
        <v>3901</v>
      </c>
      <c r="C383" s="22">
        <v>1450800</v>
      </c>
      <c r="D383" s="22">
        <v>0</v>
      </c>
      <c r="E383" s="22">
        <v>0</v>
      </c>
      <c r="F383" s="22">
        <v>0</v>
      </c>
      <c r="G383" s="48">
        <v>12942000</v>
      </c>
      <c r="H383" s="62"/>
      <c r="I383" s="62"/>
      <c r="J383" s="62"/>
      <c r="K383" s="62"/>
      <c r="L383" s="62"/>
      <c r="M383" s="62"/>
    </row>
    <row r="384" spans="1:13" ht="31" x14ac:dyDescent="0.35">
      <c r="A384" s="19" t="s">
        <v>9300</v>
      </c>
      <c r="B384" s="19" t="s">
        <v>1219</v>
      </c>
      <c r="C384" s="22">
        <v>1472875</v>
      </c>
      <c r="D384" s="22">
        <v>0</v>
      </c>
      <c r="E384" s="22">
        <v>379415</v>
      </c>
      <c r="F384" s="22">
        <v>0</v>
      </c>
      <c r="G384" s="48">
        <v>1284402</v>
      </c>
      <c r="H384" s="62"/>
      <c r="I384" s="62"/>
      <c r="J384" s="62"/>
      <c r="K384" s="62"/>
      <c r="L384" s="62"/>
      <c r="M384" s="62"/>
    </row>
    <row r="385" spans="1:13" ht="46.5" x14ac:dyDescent="0.35">
      <c r="A385" s="19" t="s">
        <v>9510</v>
      </c>
      <c r="B385" s="19" t="s">
        <v>693</v>
      </c>
      <c r="C385" s="22">
        <v>172382700</v>
      </c>
      <c r="D385" s="22">
        <v>0</v>
      </c>
      <c r="E385" s="22">
        <v>43704859</v>
      </c>
      <c r="F385" s="22">
        <v>0</v>
      </c>
      <c r="G385" s="48">
        <v>213690485</v>
      </c>
      <c r="H385" s="62"/>
      <c r="I385" s="62"/>
      <c r="J385" s="62"/>
      <c r="K385" s="62"/>
      <c r="L385" s="62"/>
      <c r="M385" s="62"/>
    </row>
    <row r="386" spans="1:13" ht="31" x14ac:dyDescent="0.35">
      <c r="A386" s="19" t="s">
        <v>3135</v>
      </c>
      <c r="B386" s="19" t="s">
        <v>216</v>
      </c>
      <c r="C386" s="22">
        <v>0</v>
      </c>
      <c r="D386" s="22">
        <v>0</v>
      </c>
      <c r="E386" s="22">
        <v>0</v>
      </c>
      <c r="F386" s="22">
        <v>0</v>
      </c>
      <c r="G386" s="48">
        <v>0</v>
      </c>
      <c r="H386" s="62"/>
      <c r="I386" s="62"/>
      <c r="J386" s="62"/>
      <c r="K386" s="62"/>
      <c r="L386" s="62"/>
      <c r="M386" s="62"/>
    </row>
    <row r="387" spans="1:13" ht="15.5" x14ac:dyDescent="0.35">
      <c r="A387" s="19" t="s">
        <v>3761</v>
      </c>
      <c r="B387" s="19" t="s">
        <v>8909</v>
      </c>
      <c r="C387" s="22">
        <v>1874726</v>
      </c>
      <c r="D387" s="22">
        <v>0</v>
      </c>
      <c r="E387" s="22">
        <v>2490665</v>
      </c>
      <c r="F387" s="22">
        <v>0</v>
      </c>
      <c r="G387" s="48">
        <v>2616311</v>
      </c>
      <c r="H387" s="62"/>
      <c r="I387" s="62"/>
      <c r="J387" s="62"/>
      <c r="K387" s="62"/>
      <c r="L387" s="62"/>
      <c r="M387" s="62"/>
    </row>
    <row r="388" spans="1:13" ht="15.5" x14ac:dyDescent="0.35">
      <c r="A388" s="19" t="s">
        <v>3138</v>
      </c>
      <c r="B388" s="19" t="s">
        <v>8535</v>
      </c>
      <c r="C388" s="22">
        <v>4461193</v>
      </c>
      <c r="D388" s="22">
        <v>0</v>
      </c>
      <c r="E388" s="22">
        <v>270860</v>
      </c>
      <c r="F388" s="22">
        <v>0</v>
      </c>
      <c r="G388" s="48">
        <v>6426741</v>
      </c>
      <c r="H388" s="62"/>
      <c r="I388" s="62"/>
      <c r="J388" s="62"/>
      <c r="K388" s="62"/>
      <c r="L388" s="62"/>
      <c r="M388" s="62"/>
    </row>
    <row r="389" spans="1:13" ht="31" x14ac:dyDescent="0.35">
      <c r="A389" s="19" t="s">
        <v>9441</v>
      </c>
      <c r="B389" s="19" t="s">
        <v>2347</v>
      </c>
      <c r="C389" s="22">
        <v>18666373.98</v>
      </c>
      <c r="D389" s="22">
        <v>0</v>
      </c>
      <c r="E389" s="22">
        <v>16279026.18</v>
      </c>
      <c r="F389" s="22">
        <v>0</v>
      </c>
      <c r="G389" s="48">
        <v>16279026.18</v>
      </c>
      <c r="H389" s="62"/>
      <c r="I389" s="62"/>
      <c r="J389" s="62"/>
      <c r="K389" s="62"/>
      <c r="L389" s="62"/>
      <c r="M389" s="62"/>
    </row>
    <row r="390" spans="1:13" ht="15.5" x14ac:dyDescent="0.35">
      <c r="A390" s="19" t="s">
        <v>715</v>
      </c>
      <c r="B390" s="19" t="s">
        <v>8559</v>
      </c>
      <c r="C390" s="22">
        <v>4773220</v>
      </c>
      <c r="D390" s="22">
        <v>0</v>
      </c>
      <c r="E390" s="22">
        <v>2017412</v>
      </c>
      <c r="F390" s="22">
        <v>0</v>
      </c>
      <c r="G390" s="48">
        <v>65779490</v>
      </c>
      <c r="H390" s="62"/>
      <c r="I390" s="62"/>
      <c r="J390" s="62"/>
      <c r="K390" s="62"/>
      <c r="L390" s="62"/>
      <c r="M390" s="62"/>
    </row>
    <row r="391" spans="1:13" ht="15.5" x14ac:dyDescent="0.35">
      <c r="A391" s="19" t="s">
        <v>1003</v>
      </c>
      <c r="B391" s="20" t="s">
        <v>3610</v>
      </c>
      <c r="C391" s="22">
        <v>23005505.969999999</v>
      </c>
      <c r="D391" s="22">
        <v>0</v>
      </c>
      <c r="E391" s="22">
        <v>4926000</v>
      </c>
      <c r="F391" s="22">
        <v>0</v>
      </c>
      <c r="G391" s="48">
        <v>22775505</v>
      </c>
      <c r="H391" s="62"/>
      <c r="I391" s="62"/>
      <c r="J391" s="62"/>
      <c r="K391" s="62"/>
      <c r="L391" s="62"/>
      <c r="M391" s="62"/>
    </row>
    <row r="392" spans="1:13" ht="15.5" x14ac:dyDescent="0.35">
      <c r="A392" s="19" t="s">
        <v>294</v>
      </c>
      <c r="B392" s="19" t="s">
        <v>8586</v>
      </c>
      <c r="C392" s="22">
        <v>4633132</v>
      </c>
      <c r="D392" s="22">
        <v>0</v>
      </c>
      <c r="E392" s="22">
        <v>11256548</v>
      </c>
      <c r="F392" s="22">
        <v>0</v>
      </c>
      <c r="G392" s="48">
        <v>15800459</v>
      </c>
      <c r="H392" s="62"/>
      <c r="I392" s="62"/>
      <c r="J392" s="62"/>
      <c r="K392" s="62"/>
      <c r="L392" s="62"/>
      <c r="M392" s="62"/>
    </row>
    <row r="393" spans="1:13" ht="15.5" x14ac:dyDescent="0.35">
      <c r="A393" s="19" t="s">
        <v>2106</v>
      </c>
      <c r="B393" s="19" t="s">
        <v>8558</v>
      </c>
      <c r="C393" s="22">
        <v>6457241</v>
      </c>
      <c r="D393" s="22">
        <v>0</v>
      </c>
      <c r="E393" s="22">
        <v>0</v>
      </c>
      <c r="F393" s="22">
        <v>0</v>
      </c>
      <c r="G393" s="48">
        <v>18011126</v>
      </c>
      <c r="H393" s="62"/>
      <c r="I393" s="62"/>
      <c r="J393" s="62"/>
      <c r="K393" s="62"/>
      <c r="L393" s="62"/>
      <c r="M393" s="62"/>
    </row>
    <row r="394" spans="1:13" ht="15.5" x14ac:dyDescent="0.35">
      <c r="A394" s="19" t="s">
        <v>9349</v>
      </c>
      <c r="B394" s="19" t="s">
        <v>9350</v>
      </c>
      <c r="C394" s="22">
        <v>12082194</v>
      </c>
      <c r="D394" s="22">
        <v>0</v>
      </c>
      <c r="E394" s="22">
        <v>22166221</v>
      </c>
      <c r="F394" s="22">
        <v>0</v>
      </c>
      <c r="G394" s="48">
        <v>26782448</v>
      </c>
      <c r="H394" s="62"/>
      <c r="I394" s="62"/>
      <c r="J394" s="62"/>
      <c r="K394" s="62"/>
      <c r="L394" s="62"/>
      <c r="M394" s="62"/>
    </row>
    <row r="395" spans="1:13" ht="15.5" x14ac:dyDescent="0.35">
      <c r="A395" s="19" t="s">
        <v>9889</v>
      </c>
      <c r="B395" s="19" t="s">
        <v>3648</v>
      </c>
      <c r="C395" s="22">
        <v>227000</v>
      </c>
      <c r="D395" s="22">
        <v>0</v>
      </c>
      <c r="E395" s="22">
        <v>221238</v>
      </c>
      <c r="F395" s="22">
        <v>0</v>
      </c>
      <c r="G395" s="48">
        <v>484938</v>
      </c>
      <c r="H395" s="62">
        <v>2</v>
      </c>
      <c r="I395" s="62">
        <v>1</v>
      </c>
      <c r="J395" s="62">
        <v>1</v>
      </c>
      <c r="K395" s="62">
        <v>0</v>
      </c>
      <c r="L395" s="62">
        <v>0</v>
      </c>
      <c r="M395" s="62" t="s">
        <v>3500</v>
      </c>
    </row>
    <row r="396" spans="1:13" ht="15.5" x14ac:dyDescent="0.35">
      <c r="A396" s="19" t="s">
        <v>9391</v>
      </c>
      <c r="B396" s="19" t="s">
        <v>3627</v>
      </c>
      <c r="C396" s="22">
        <v>1110427</v>
      </c>
      <c r="D396" s="22">
        <v>0</v>
      </c>
      <c r="E396" s="22">
        <v>504593</v>
      </c>
      <c r="F396" s="22">
        <v>0</v>
      </c>
      <c r="G396" s="48">
        <v>1012306</v>
      </c>
      <c r="H396" s="62"/>
      <c r="I396" s="62"/>
      <c r="J396" s="62"/>
      <c r="K396" s="62"/>
      <c r="L396" s="62"/>
      <c r="M396" s="62"/>
    </row>
    <row r="397" spans="1:13" ht="15.5" x14ac:dyDescent="0.35">
      <c r="A397" s="19" t="s">
        <v>9365</v>
      </c>
      <c r="B397" s="19" t="s">
        <v>9366</v>
      </c>
      <c r="C397" s="22">
        <v>0</v>
      </c>
      <c r="D397" s="22">
        <v>0</v>
      </c>
      <c r="E397" s="22">
        <v>164331</v>
      </c>
      <c r="F397" s="22">
        <v>0</v>
      </c>
      <c r="G397" s="48">
        <v>8680955</v>
      </c>
      <c r="H397" s="62"/>
      <c r="I397" s="62"/>
      <c r="J397" s="62"/>
      <c r="K397" s="62"/>
      <c r="L397" s="62"/>
      <c r="M397" s="62"/>
    </row>
    <row r="398" spans="1:13" ht="15.5" x14ac:dyDescent="0.35">
      <c r="A398" s="19" t="s">
        <v>9545</v>
      </c>
      <c r="B398" s="19" t="s">
        <v>2205</v>
      </c>
      <c r="C398" s="22">
        <v>1507500</v>
      </c>
      <c r="D398" s="22">
        <v>0</v>
      </c>
      <c r="E398" s="22">
        <v>1040200</v>
      </c>
      <c r="F398" s="22">
        <v>0</v>
      </c>
      <c r="G398" s="48">
        <v>1507500</v>
      </c>
      <c r="H398" s="62"/>
      <c r="I398" s="62"/>
      <c r="J398" s="62"/>
      <c r="K398" s="62"/>
      <c r="L398" s="62"/>
      <c r="M398" s="62"/>
    </row>
    <row r="399" spans="1:13" ht="15.5" x14ac:dyDescent="0.35">
      <c r="A399" s="19" t="s">
        <v>5001</v>
      </c>
      <c r="B399" s="19" t="s">
        <v>100</v>
      </c>
      <c r="C399" s="22">
        <v>56334412</v>
      </c>
      <c r="D399" s="22">
        <v>0</v>
      </c>
      <c r="E399" s="22">
        <v>47159138</v>
      </c>
      <c r="F399" s="22">
        <v>0</v>
      </c>
      <c r="G399" s="48">
        <v>47159138</v>
      </c>
      <c r="H399" s="62"/>
      <c r="I399" s="62"/>
      <c r="J399" s="62"/>
      <c r="K399" s="62"/>
      <c r="L399" s="62"/>
      <c r="M399" s="62"/>
    </row>
    <row r="400" spans="1:13" ht="15.5" x14ac:dyDescent="0.35">
      <c r="A400" s="19" t="s">
        <v>9376</v>
      </c>
      <c r="B400" s="19" t="s">
        <v>3776</v>
      </c>
      <c r="C400" s="22">
        <f>492136+160000+50000</f>
        <v>702136</v>
      </c>
      <c r="D400" s="22">
        <v>0</v>
      </c>
      <c r="E400" s="22">
        <v>0</v>
      </c>
      <c r="F400" s="22">
        <v>0</v>
      </c>
      <c r="G400" s="48">
        <v>301218</v>
      </c>
      <c r="H400" s="62"/>
      <c r="I400" s="62"/>
      <c r="J400" s="62"/>
      <c r="K400" s="62"/>
      <c r="L400" s="62"/>
      <c r="M400" s="62"/>
    </row>
    <row r="401" spans="1:13" ht="15.5" x14ac:dyDescent="0.35">
      <c r="A401" s="19" t="s">
        <v>9433</v>
      </c>
      <c r="B401" s="19" t="s">
        <v>9434</v>
      </c>
      <c r="C401" s="22">
        <v>701505</v>
      </c>
      <c r="D401" s="22">
        <v>0</v>
      </c>
      <c r="E401" s="22">
        <v>598700</v>
      </c>
      <c r="F401" s="22">
        <v>0</v>
      </c>
      <c r="G401" s="48">
        <v>669820</v>
      </c>
      <c r="H401" s="62"/>
      <c r="I401" s="62"/>
      <c r="J401" s="62"/>
      <c r="K401" s="62"/>
      <c r="L401" s="62"/>
      <c r="M401" s="62"/>
    </row>
    <row r="402" spans="1:13" ht="15.5" x14ac:dyDescent="0.35">
      <c r="A402" s="19" t="s">
        <v>9518</v>
      </c>
      <c r="B402" s="19" t="s">
        <v>9519</v>
      </c>
      <c r="C402" s="22">
        <v>3915510</v>
      </c>
      <c r="D402" s="22">
        <v>0</v>
      </c>
      <c r="E402" s="22">
        <v>1234134</v>
      </c>
      <c r="F402" s="22">
        <v>0</v>
      </c>
      <c r="G402" s="48">
        <v>4223674</v>
      </c>
      <c r="H402" s="62"/>
      <c r="I402" s="62"/>
      <c r="J402" s="62"/>
      <c r="K402" s="62"/>
      <c r="L402" s="62"/>
      <c r="M402" s="62"/>
    </row>
    <row r="403" spans="1:13" ht="31" x14ac:dyDescent="0.35">
      <c r="A403" s="19" t="s">
        <v>9452</v>
      </c>
      <c r="B403" s="19" t="s">
        <v>219</v>
      </c>
      <c r="C403" s="22">
        <v>0</v>
      </c>
      <c r="D403" s="22">
        <v>0</v>
      </c>
      <c r="E403" s="22">
        <v>1727500</v>
      </c>
      <c r="F403" s="22">
        <v>0</v>
      </c>
      <c r="G403" s="48">
        <v>19994938</v>
      </c>
      <c r="H403" s="62"/>
      <c r="I403" s="62"/>
      <c r="J403" s="62"/>
      <c r="K403" s="62"/>
      <c r="L403" s="62"/>
      <c r="M403" s="62"/>
    </row>
    <row r="404" spans="1:13" ht="15.5" x14ac:dyDescent="0.35">
      <c r="A404" s="19" t="s">
        <v>9609</v>
      </c>
      <c r="B404" s="19" t="s">
        <v>3613</v>
      </c>
      <c r="C404" s="22">
        <v>0</v>
      </c>
      <c r="D404" s="22">
        <v>0</v>
      </c>
      <c r="E404" s="22">
        <v>0</v>
      </c>
      <c r="F404" s="22">
        <v>0</v>
      </c>
      <c r="G404" s="48">
        <v>0</v>
      </c>
      <c r="H404" s="62"/>
      <c r="I404" s="62"/>
      <c r="J404" s="62"/>
      <c r="K404" s="62"/>
      <c r="L404" s="62"/>
      <c r="M404" s="62"/>
    </row>
    <row r="405" spans="1:13" ht="31" x14ac:dyDescent="0.35">
      <c r="A405" s="19" t="s">
        <v>9539</v>
      </c>
      <c r="B405" s="19" t="s">
        <v>142</v>
      </c>
      <c r="C405" s="22">
        <v>42424875.840000004</v>
      </c>
      <c r="D405" s="22">
        <v>0</v>
      </c>
      <c r="E405" s="22">
        <v>25653050.219999999</v>
      </c>
      <c r="F405" s="22">
        <v>0</v>
      </c>
      <c r="G405" s="48">
        <v>36373260.079999998</v>
      </c>
      <c r="H405" s="62"/>
      <c r="I405" s="62"/>
      <c r="J405" s="62"/>
      <c r="K405" s="62"/>
      <c r="L405" s="62"/>
      <c r="M405" s="62"/>
    </row>
    <row r="406" spans="1:13" ht="15.5" x14ac:dyDescent="0.35">
      <c r="A406" s="19" t="s">
        <v>9497</v>
      </c>
      <c r="B406" s="19" t="s">
        <v>2618</v>
      </c>
      <c r="C406" s="22">
        <v>568979</v>
      </c>
      <c r="D406" s="22">
        <v>0</v>
      </c>
      <c r="E406" s="22">
        <v>403478</v>
      </c>
      <c r="F406" s="22">
        <v>0</v>
      </c>
      <c r="G406" s="48">
        <v>160618</v>
      </c>
      <c r="H406" s="62"/>
      <c r="I406" s="62"/>
      <c r="J406" s="62"/>
      <c r="K406" s="62"/>
      <c r="L406" s="62"/>
      <c r="M406" s="62"/>
    </row>
    <row r="407" spans="1:13" ht="15.5" x14ac:dyDescent="0.35">
      <c r="A407" s="19" t="s">
        <v>9310</v>
      </c>
      <c r="B407" s="19" t="s">
        <v>8224</v>
      </c>
      <c r="C407" s="22">
        <v>17063372</v>
      </c>
      <c r="D407" s="22">
        <v>0</v>
      </c>
      <c r="E407" s="22">
        <v>2417601</v>
      </c>
      <c r="F407" s="22">
        <v>0</v>
      </c>
      <c r="G407" s="48">
        <v>19307718</v>
      </c>
      <c r="H407" s="62">
        <v>963</v>
      </c>
      <c r="I407" s="62">
        <v>221</v>
      </c>
      <c r="J407" s="62">
        <v>740</v>
      </c>
      <c r="K407" s="62">
        <v>327</v>
      </c>
      <c r="L407" s="62">
        <v>10</v>
      </c>
      <c r="M407" s="62" t="s">
        <v>8222</v>
      </c>
    </row>
    <row r="408" spans="1:13" ht="15.5" x14ac:dyDescent="0.35">
      <c r="A408" s="19" t="s">
        <v>9576</v>
      </c>
      <c r="B408" s="19" t="s">
        <v>9577</v>
      </c>
      <c r="C408" s="22">
        <v>3174616</v>
      </c>
      <c r="D408" s="22">
        <v>0</v>
      </c>
      <c r="E408" s="22">
        <v>1501223</v>
      </c>
      <c r="F408" s="22">
        <v>0</v>
      </c>
      <c r="G408" s="48">
        <v>364493</v>
      </c>
      <c r="H408" s="62"/>
      <c r="I408" s="62"/>
      <c r="J408" s="62"/>
      <c r="K408" s="62"/>
      <c r="L408" s="62"/>
      <c r="M408" s="62"/>
    </row>
    <row r="409" spans="1:13" ht="15.5" x14ac:dyDescent="0.35">
      <c r="A409" s="19" t="s">
        <v>2958</v>
      </c>
      <c r="B409" s="19" t="s">
        <v>3799</v>
      </c>
      <c r="C409" s="22">
        <v>3174616</v>
      </c>
      <c r="D409" s="22">
        <v>0</v>
      </c>
      <c r="E409" s="22">
        <v>1501223</v>
      </c>
      <c r="F409" s="22">
        <v>0</v>
      </c>
      <c r="G409" s="48">
        <v>364493</v>
      </c>
      <c r="H409" s="62">
        <v>2</v>
      </c>
      <c r="I409" s="62">
        <v>1</v>
      </c>
      <c r="J409" s="62">
        <v>1</v>
      </c>
      <c r="K409" s="62">
        <v>2</v>
      </c>
      <c r="L409" s="62">
        <v>0</v>
      </c>
      <c r="M409" s="62" t="s">
        <v>3790</v>
      </c>
    </row>
    <row r="410" spans="1:13" ht="15.5" x14ac:dyDescent="0.35">
      <c r="A410" s="19" t="s">
        <v>996</v>
      </c>
      <c r="B410" s="19" t="s">
        <v>10020</v>
      </c>
      <c r="C410" s="22">
        <v>0</v>
      </c>
      <c r="D410" s="22">
        <v>0</v>
      </c>
      <c r="E410" s="22">
        <v>0</v>
      </c>
      <c r="F410" s="22">
        <v>0</v>
      </c>
      <c r="G410" s="48">
        <v>0</v>
      </c>
      <c r="H410" s="62">
        <v>2</v>
      </c>
      <c r="I410" s="62">
        <v>1</v>
      </c>
      <c r="J410" s="62">
        <v>1</v>
      </c>
      <c r="K410" s="62">
        <v>0</v>
      </c>
      <c r="L410" s="62">
        <v>0</v>
      </c>
      <c r="M410" s="62" t="s">
        <v>3790</v>
      </c>
    </row>
    <row r="411" spans="1:13" ht="27" customHeight="1" x14ac:dyDescent="0.35">
      <c r="A411" s="19" t="s">
        <v>873</v>
      </c>
      <c r="B411" s="19" t="s">
        <v>9482</v>
      </c>
      <c r="C411" s="22">
        <v>776662</v>
      </c>
      <c r="D411" s="22">
        <v>0</v>
      </c>
      <c r="E411" s="22">
        <v>939103</v>
      </c>
      <c r="F411" s="22">
        <v>0</v>
      </c>
      <c r="G411" s="48">
        <v>1027868</v>
      </c>
      <c r="H411" s="62"/>
      <c r="I411" s="62"/>
      <c r="J411" s="62"/>
      <c r="K411" s="62"/>
      <c r="L411" s="62"/>
      <c r="M411" s="62"/>
    </row>
    <row r="412" spans="1:13" ht="24" customHeight="1" x14ac:dyDescent="0.35">
      <c r="A412" s="19" t="s">
        <v>1820</v>
      </c>
      <c r="B412" s="19" t="s">
        <v>1799</v>
      </c>
      <c r="C412" s="22">
        <v>11064930.35</v>
      </c>
      <c r="D412" s="22">
        <v>0</v>
      </c>
      <c r="E412" s="22">
        <v>0</v>
      </c>
      <c r="F412" s="22">
        <v>0</v>
      </c>
      <c r="G412" s="48">
        <v>11107917.02</v>
      </c>
      <c r="H412" s="62"/>
      <c r="I412" s="62"/>
      <c r="J412" s="62"/>
      <c r="K412" s="62"/>
      <c r="L412" s="62"/>
      <c r="M412" s="62"/>
    </row>
    <row r="413" spans="1:13" ht="15.5" x14ac:dyDescent="0.35">
      <c r="A413" s="19" t="s">
        <v>8238</v>
      </c>
      <c r="B413" s="19" t="s">
        <v>9431</v>
      </c>
      <c r="C413" s="22">
        <v>146953314</v>
      </c>
      <c r="D413" s="22">
        <v>0</v>
      </c>
      <c r="E413" s="22">
        <v>39664707</v>
      </c>
      <c r="F413" s="22">
        <v>0</v>
      </c>
      <c r="G413" s="48">
        <v>564130060</v>
      </c>
      <c r="H413" s="62"/>
      <c r="I413" s="62"/>
      <c r="J413" s="62"/>
      <c r="K413" s="62"/>
      <c r="L413" s="62"/>
      <c r="M413" s="62"/>
    </row>
    <row r="414" spans="1:13" ht="15.5" x14ac:dyDescent="0.35">
      <c r="A414" s="19" t="s">
        <v>3110</v>
      </c>
      <c r="B414" s="19" t="s">
        <v>3580</v>
      </c>
      <c r="C414" s="22">
        <v>1614291.38</v>
      </c>
      <c r="D414" s="22">
        <v>0</v>
      </c>
      <c r="E414" s="22">
        <v>0</v>
      </c>
      <c r="F414" s="22">
        <v>0</v>
      </c>
      <c r="G414" s="48">
        <v>12404160.57</v>
      </c>
      <c r="H414" s="62">
        <v>5</v>
      </c>
      <c r="I414" s="62">
        <v>5</v>
      </c>
      <c r="J414" s="62">
        <v>0</v>
      </c>
      <c r="K414" s="62">
        <v>0</v>
      </c>
      <c r="L414" s="62">
        <v>1</v>
      </c>
      <c r="M414" s="62" t="s">
        <v>3790</v>
      </c>
    </row>
    <row r="415" spans="1:13" ht="15.5" x14ac:dyDescent="0.35">
      <c r="A415" s="19" t="s">
        <v>3063</v>
      </c>
      <c r="B415" s="19" t="s">
        <v>841</v>
      </c>
      <c r="C415" s="22">
        <v>24231118</v>
      </c>
      <c r="D415" s="22">
        <v>0</v>
      </c>
      <c r="E415" s="22">
        <v>839206</v>
      </c>
      <c r="F415" s="22">
        <v>0</v>
      </c>
      <c r="G415" s="48">
        <v>51642324</v>
      </c>
      <c r="H415" s="62"/>
      <c r="I415" s="62"/>
      <c r="J415" s="62"/>
      <c r="K415" s="62"/>
      <c r="L415" s="62"/>
      <c r="M415" s="62"/>
    </row>
    <row r="416" spans="1:13" ht="33.75" customHeight="1" x14ac:dyDescent="0.35">
      <c r="A416" s="19" t="s">
        <v>179</v>
      </c>
      <c r="B416" s="19" t="s">
        <v>177</v>
      </c>
      <c r="C416" s="22">
        <v>15491016</v>
      </c>
      <c r="D416" s="22">
        <v>0</v>
      </c>
      <c r="E416" s="22">
        <v>6325501</v>
      </c>
      <c r="F416" s="22">
        <v>0</v>
      </c>
      <c r="G416" s="48">
        <v>12098378</v>
      </c>
      <c r="H416" s="62"/>
      <c r="I416" s="62"/>
      <c r="J416" s="62"/>
      <c r="K416" s="62"/>
      <c r="L416" s="62"/>
      <c r="M416" s="62"/>
    </row>
    <row r="417" spans="1:13" ht="30.75" customHeight="1" x14ac:dyDescent="0.35">
      <c r="A417" s="19" t="s">
        <v>9592</v>
      </c>
      <c r="B417" s="19" t="s">
        <v>8243</v>
      </c>
      <c r="C417" s="22">
        <v>2263067</v>
      </c>
      <c r="D417" s="22">
        <v>0</v>
      </c>
      <c r="E417" s="22">
        <v>1383402</v>
      </c>
      <c r="F417" s="22">
        <v>0</v>
      </c>
      <c r="G417" s="48">
        <v>208480423</v>
      </c>
      <c r="H417" s="62"/>
      <c r="I417" s="62"/>
      <c r="J417" s="62"/>
      <c r="K417" s="62"/>
      <c r="L417" s="62"/>
      <c r="M417" s="62"/>
    </row>
    <row r="418" spans="1:13" ht="29.25" customHeight="1" x14ac:dyDescent="0.35">
      <c r="A418" s="19" t="s">
        <v>9393</v>
      </c>
      <c r="B418" s="19" t="s">
        <v>9394</v>
      </c>
      <c r="C418" s="22">
        <v>261262344</v>
      </c>
      <c r="D418" s="22">
        <v>0</v>
      </c>
      <c r="E418" s="22">
        <v>258160732</v>
      </c>
      <c r="F418" s="22">
        <v>0</v>
      </c>
      <c r="G418" s="48">
        <v>253040199</v>
      </c>
      <c r="H418" s="62"/>
      <c r="I418" s="62"/>
      <c r="J418" s="62"/>
      <c r="K418" s="62"/>
      <c r="L418" s="62"/>
      <c r="M418" s="62"/>
    </row>
    <row r="419" spans="1:13" ht="15.5" x14ac:dyDescent="0.35">
      <c r="A419" s="19" t="s">
        <v>3148</v>
      </c>
      <c r="B419" s="19" t="s">
        <v>402</v>
      </c>
      <c r="C419" s="22">
        <v>2998381</v>
      </c>
      <c r="D419" s="22">
        <v>0</v>
      </c>
      <c r="E419" s="22">
        <v>2998381</v>
      </c>
      <c r="F419" s="22">
        <v>0</v>
      </c>
      <c r="G419" s="48">
        <v>64137002</v>
      </c>
      <c r="H419" s="62"/>
      <c r="I419" s="62"/>
      <c r="J419" s="62"/>
      <c r="K419" s="62"/>
      <c r="L419" s="62"/>
      <c r="M419" s="62"/>
    </row>
    <row r="420" spans="1:13" ht="15.5" x14ac:dyDescent="0.35">
      <c r="A420" s="19" t="s">
        <v>3091</v>
      </c>
      <c r="B420" s="19" t="s">
        <v>9525</v>
      </c>
      <c r="C420" s="22">
        <v>44342432</v>
      </c>
      <c r="D420" s="22">
        <v>0</v>
      </c>
      <c r="E420" s="22">
        <v>4205547</v>
      </c>
      <c r="F420" s="22">
        <v>0</v>
      </c>
      <c r="G420" s="48">
        <v>3792999</v>
      </c>
      <c r="H420" s="62"/>
      <c r="I420" s="62"/>
      <c r="J420" s="62"/>
      <c r="K420" s="62"/>
      <c r="L420" s="62"/>
      <c r="M420" s="62"/>
    </row>
    <row r="421" spans="1:13" ht="15.5" x14ac:dyDescent="0.35">
      <c r="A421" s="19" t="s">
        <v>9467</v>
      </c>
      <c r="B421" s="19" t="s">
        <v>2630</v>
      </c>
      <c r="C421" s="22">
        <v>1200000</v>
      </c>
      <c r="D421" s="22">
        <v>0</v>
      </c>
      <c r="E421" s="22">
        <v>1678580.09</v>
      </c>
      <c r="F421" s="22">
        <v>0</v>
      </c>
      <c r="G421" s="48">
        <v>1678580.09</v>
      </c>
      <c r="H421" s="62">
        <v>1</v>
      </c>
      <c r="I421" s="62">
        <v>0</v>
      </c>
      <c r="J421" s="62">
        <v>0</v>
      </c>
      <c r="K421" s="62">
        <v>0</v>
      </c>
      <c r="L421" s="62">
        <v>0</v>
      </c>
      <c r="M421" s="62" t="s">
        <v>3790</v>
      </c>
    </row>
    <row r="422" spans="1:13" ht="15.5" x14ac:dyDescent="0.35">
      <c r="A422" s="19" t="s">
        <v>9531</v>
      </c>
      <c r="B422" s="19" t="s">
        <v>9621</v>
      </c>
      <c r="C422" s="22">
        <v>680767</v>
      </c>
      <c r="D422" s="22">
        <v>0</v>
      </c>
      <c r="E422" s="22">
        <v>3585594.2</v>
      </c>
      <c r="F422" s="22">
        <v>0</v>
      </c>
      <c r="G422" s="48">
        <v>3812534.77</v>
      </c>
      <c r="H422" s="62"/>
      <c r="I422" s="62"/>
      <c r="J422" s="62"/>
      <c r="K422" s="62"/>
      <c r="L422" s="62"/>
      <c r="M422" s="62"/>
    </row>
    <row r="423" spans="1:13" ht="36.75" customHeight="1" x14ac:dyDescent="0.35">
      <c r="A423" s="19" t="s">
        <v>9488</v>
      </c>
      <c r="B423" s="19" t="s">
        <v>3743</v>
      </c>
      <c r="C423" s="22">
        <v>0</v>
      </c>
      <c r="D423" s="22">
        <v>0</v>
      </c>
      <c r="E423" s="22">
        <v>0</v>
      </c>
      <c r="F423" s="22">
        <v>0</v>
      </c>
      <c r="G423" s="48">
        <v>0</v>
      </c>
      <c r="H423" s="62"/>
      <c r="I423" s="62"/>
      <c r="J423" s="62"/>
      <c r="K423" s="62"/>
      <c r="L423" s="62"/>
      <c r="M423" s="62"/>
    </row>
    <row r="424" spans="1:13" ht="15.5" x14ac:dyDescent="0.35">
      <c r="A424" s="19" t="s">
        <v>5109</v>
      </c>
      <c r="B424" s="19" t="s">
        <v>3911</v>
      </c>
      <c r="C424" s="22">
        <v>4938000</v>
      </c>
      <c r="D424" s="22">
        <v>0</v>
      </c>
      <c r="E424" s="22">
        <v>5685877</v>
      </c>
      <c r="F424" s="22">
        <v>0</v>
      </c>
      <c r="G424" s="48">
        <v>5853393</v>
      </c>
      <c r="H424" s="62"/>
      <c r="I424" s="62"/>
      <c r="J424" s="62"/>
      <c r="K424" s="62"/>
      <c r="L424" s="62"/>
      <c r="M424" s="62"/>
    </row>
    <row r="425" spans="1:13" ht="31" x14ac:dyDescent="0.35">
      <c r="A425" s="19" t="s">
        <v>9596</v>
      </c>
      <c r="B425" s="19" t="s">
        <v>1732</v>
      </c>
      <c r="C425" s="22">
        <v>0</v>
      </c>
      <c r="D425" s="22">
        <v>0</v>
      </c>
      <c r="E425" s="22">
        <v>0</v>
      </c>
      <c r="F425" s="22">
        <v>0</v>
      </c>
      <c r="G425" s="48">
        <v>5000</v>
      </c>
      <c r="H425" s="62"/>
      <c r="I425" s="62"/>
      <c r="J425" s="62"/>
      <c r="K425" s="62"/>
      <c r="L425" s="62"/>
      <c r="M425" s="62"/>
    </row>
    <row r="426" spans="1:13" ht="15.5" x14ac:dyDescent="0.35">
      <c r="A426" s="19" t="s">
        <v>199</v>
      </c>
      <c r="B426" s="19" t="s">
        <v>197</v>
      </c>
      <c r="C426" s="22">
        <f>379000+512000</f>
        <v>891000</v>
      </c>
      <c r="D426" s="22">
        <v>0</v>
      </c>
      <c r="E426" s="22">
        <v>92200</v>
      </c>
      <c r="F426" s="22">
        <v>0</v>
      </c>
      <c r="G426" s="48">
        <v>1035515</v>
      </c>
      <c r="H426" s="62"/>
      <c r="I426" s="62"/>
      <c r="J426" s="62"/>
      <c r="K426" s="62"/>
      <c r="L426" s="62"/>
      <c r="M426" s="62"/>
    </row>
    <row r="427" spans="1:13" ht="31" x14ac:dyDescent="0.35">
      <c r="A427" s="19" t="s">
        <v>9560</v>
      </c>
      <c r="B427" s="19" t="s">
        <v>9561</v>
      </c>
      <c r="C427" s="22">
        <v>850814</v>
      </c>
      <c r="D427" s="22">
        <v>0</v>
      </c>
      <c r="E427" s="22">
        <v>0</v>
      </c>
      <c r="F427" s="22">
        <v>0</v>
      </c>
      <c r="G427" s="48">
        <v>796873</v>
      </c>
      <c r="H427" s="62"/>
      <c r="I427" s="62"/>
      <c r="J427" s="62"/>
      <c r="K427" s="62"/>
      <c r="L427" s="62"/>
      <c r="M427" s="62"/>
    </row>
    <row r="428" spans="1:13" ht="15.5" x14ac:dyDescent="0.35">
      <c r="A428" s="19" t="s">
        <v>8420</v>
      </c>
      <c r="B428" s="19" t="s">
        <v>9124</v>
      </c>
      <c r="C428" s="22">
        <v>493835</v>
      </c>
      <c r="D428" s="22">
        <v>0</v>
      </c>
      <c r="E428" s="22">
        <v>150110</v>
      </c>
      <c r="F428" s="22">
        <v>0</v>
      </c>
      <c r="G428" s="48">
        <v>658896</v>
      </c>
      <c r="H428" s="62"/>
      <c r="I428" s="62"/>
      <c r="J428" s="62"/>
      <c r="K428" s="62"/>
      <c r="L428" s="62"/>
      <c r="M428" s="62"/>
    </row>
    <row r="429" spans="1:13" ht="15.5" x14ac:dyDescent="0.35">
      <c r="A429" s="19" t="s">
        <v>10069</v>
      </c>
      <c r="B429" s="19" t="s">
        <v>10067</v>
      </c>
      <c r="C429" s="22">
        <v>2508720</v>
      </c>
      <c r="D429" s="22">
        <v>0</v>
      </c>
      <c r="E429" s="22">
        <v>140000</v>
      </c>
      <c r="F429" s="22">
        <v>0</v>
      </c>
      <c r="G429" s="48">
        <v>2430862</v>
      </c>
      <c r="H429" s="62">
        <v>3</v>
      </c>
      <c r="I429" s="62">
        <v>1</v>
      </c>
      <c r="J429" s="62">
        <v>2</v>
      </c>
      <c r="K429" s="62">
        <v>0</v>
      </c>
      <c r="L429" s="62">
        <v>0</v>
      </c>
      <c r="M429" s="62" t="s">
        <v>3790</v>
      </c>
    </row>
    <row r="430" spans="1:13" ht="27.75" customHeight="1" x14ac:dyDescent="0.35">
      <c r="A430" s="19" t="s">
        <v>8423</v>
      </c>
      <c r="B430" s="19" t="s">
        <v>3863</v>
      </c>
      <c r="C430" s="22">
        <v>398377</v>
      </c>
      <c r="D430" s="22">
        <v>0</v>
      </c>
      <c r="E430" s="22">
        <v>4000</v>
      </c>
      <c r="F430" s="22">
        <v>0</v>
      </c>
      <c r="G430" s="48">
        <v>253736</v>
      </c>
      <c r="H430" s="62"/>
      <c r="I430" s="62"/>
      <c r="J430" s="62"/>
      <c r="K430" s="62"/>
      <c r="L430" s="62"/>
      <c r="M430" s="62"/>
    </row>
    <row r="431" spans="1:13" ht="40.5" customHeight="1" x14ac:dyDescent="0.35">
      <c r="A431" s="19" t="s">
        <v>9368</v>
      </c>
      <c r="B431" s="19" t="s">
        <v>9369</v>
      </c>
      <c r="C431" s="22">
        <v>2374457</v>
      </c>
      <c r="D431" s="22">
        <v>0</v>
      </c>
      <c r="E431" s="22">
        <f>1004214+43500+111000+24500+17575+107250+93826+8100+535450+6000+35000+71000</f>
        <v>2057415</v>
      </c>
      <c r="F431" s="22">
        <v>0</v>
      </c>
      <c r="G431" s="48">
        <v>2400927</v>
      </c>
      <c r="H431" s="62"/>
      <c r="I431" s="62"/>
      <c r="J431" s="62"/>
      <c r="K431" s="62"/>
      <c r="L431" s="62"/>
      <c r="M431" s="62"/>
    </row>
    <row r="432" spans="1:13" ht="15.5" x14ac:dyDescent="0.35">
      <c r="A432" s="19" t="s">
        <v>9605</v>
      </c>
      <c r="B432" s="19" t="s">
        <v>290</v>
      </c>
      <c r="C432" s="22">
        <v>60135170.641999997</v>
      </c>
      <c r="D432" s="22">
        <v>0</v>
      </c>
      <c r="E432" s="22">
        <v>473000</v>
      </c>
      <c r="F432" s="22">
        <v>0</v>
      </c>
      <c r="G432" s="48">
        <v>60477917.159999996</v>
      </c>
      <c r="H432" s="62"/>
      <c r="I432" s="62"/>
      <c r="J432" s="62"/>
      <c r="K432" s="62"/>
      <c r="L432" s="62"/>
      <c r="M432" s="62"/>
    </row>
    <row r="433" spans="1:13" ht="15.5" x14ac:dyDescent="0.35">
      <c r="A433" s="19" t="s">
        <v>9556</v>
      </c>
      <c r="B433" s="19" t="s">
        <v>9557</v>
      </c>
      <c r="C433" s="22">
        <v>4399794.8099999996</v>
      </c>
      <c r="D433" s="22">
        <v>0</v>
      </c>
      <c r="E433" s="22">
        <v>3324338.38</v>
      </c>
      <c r="F433" s="22">
        <v>0</v>
      </c>
      <c r="G433" s="48">
        <v>4163428.61</v>
      </c>
      <c r="H433" s="62"/>
      <c r="I433" s="62"/>
      <c r="J433" s="62"/>
      <c r="K433" s="62"/>
      <c r="L433" s="62"/>
      <c r="M433" s="62"/>
    </row>
    <row r="434" spans="1:13" ht="15.5" x14ac:dyDescent="0.35">
      <c r="A434" s="19" t="s">
        <v>8429</v>
      </c>
      <c r="B434" s="19" t="s">
        <v>2119</v>
      </c>
      <c r="C434" s="22">
        <v>1570036.31</v>
      </c>
      <c r="D434" s="22">
        <v>0</v>
      </c>
      <c r="E434" s="22">
        <v>587500</v>
      </c>
      <c r="F434" s="22">
        <v>0</v>
      </c>
      <c r="G434" s="48">
        <v>16109929.210000001</v>
      </c>
      <c r="H434" s="62"/>
      <c r="I434" s="62"/>
      <c r="J434" s="62"/>
      <c r="K434" s="62"/>
      <c r="L434" s="62"/>
      <c r="M434" s="62"/>
    </row>
    <row r="435" spans="1:13" ht="15.5" x14ac:dyDescent="0.35">
      <c r="A435" s="19" t="s">
        <v>8430</v>
      </c>
      <c r="B435" s="19" t="s">
        <v>9450</v>
      </c>
      <c r="C435" s="22">
        <v>11933693</v>
      </c>
      <c r="D435" s="22">
        <v>0</v>
      </c>
      <c r="E435" s="22">
        <v>127813</v>
      </c>
      <c r="F435" s="22">
        <v>0</v>
      </c>
      <c r="G435" s="48">
        <v>415866</v>
      </c>
      <c r="H435" s="62"/>
      <c r="I435" s="62"/>
      <c r="J435" s="62"/>
      <c r="K435" s="62"/>
      <c r="L435" s="62"/>
      <c r="M435" s="62"/>
    </row>
    <row r="436" spans="1:13" ht="15.5" x14ac:dyDescent="0.35">
      <c r="A436" s="19" t="s">
        <v>3133</v>
      </c>
      <c r="B436" s="19" t="s">
        <v>3632</v>
      </c>
      <c r="C436" s="22">
        <v>4873000</v>
      </c>
      <c r="D436" s="22">
        <v>0</v>
      </c>
      <c r="E436" s="22">
        <v>5512944</v>
      </c>
      <c r="F436" s="22">
        <v>0</v>
      </c>
      <c r="G436" s="48">
        <v>5512944</v>
      </c>
      <c r="H436" s="62"/>
      <c r="I436" s="62"/>
      <c r="J436" s="62"/>
      <c r="K436" s="62"/>
      <c r="L436" s="62"/>
      <c r="M436" s="62"/>
    </row>
    <row r="437" spans="1:13" ht="15.5" x14ac:dyDescent="0.35">
      <c r="A437" s="19" t="s">
        <v>8431</v>
      </c>
      <c r="B437" s="19" t="s">
        <v>8196</v>
      </c>
      <c r="C437" s="22">
        <v>716500</v>
      </c>
      <c r="D437" s="22">
        <v>0</v>
      </c>
      <c r="E437" s="22">
        <v>1816371</v>
      </c>
      <c r="F437" s="22">
        <v>0</v>
      </c>
      <c r="G437" s="48">
        <v>1957637</v>
      </c>
      <c r="H437" s="62"/>
      <c r="I437" s="62"/>
      <c r="J437" s="62"/>
      <c r="K437" s="62"/>
      <c r="L437" s="62"/>
      <c r="M437" s="62"/>
    </row>
    <row r="438" spans="1:13" ht="15.5" x14ac:dyDescent="0.35">
      <c r="A438" s="19" t="s">
        <v>3198</v>
      </c>
      <c r="B438" s="19" t="s">
        <v>4073</v>
      </c>
      <c r="C438" s="22">
        <v>37752469</v>
      </c>
      <c r="D438" s="22">
        <v>0</v>
      </c>
      <c r="E438" s="22">
        <v>5475886</v>
      </c>
      <c r="F438" s="22">
        <v>0</v>
      </c>
      <c r="G438" s="48">
        <v>38141897</v>
      </c>
      <c r="H438" s="62"/>
      <c r="I438" s="62"/>
      <c r="J438" s="62"/>
      <c r="K438" s="62"/>
      <c r="L438" s="62"/>
      <c r="M438" s="62"/>
    </row>
    <row r="439" spans="1:13" ht="15.5" x14ac:dyDescent="0.35">
      <c r="A439" s="19" t="s">
        <v>9427</v>
      </c>
      <c r="B439" s="19" t="s">
        <v>164</v>
      </c>
      <c r="C439" s="22">
        <v>102887967</v>
      </c>
      <c r="D439" s="22">
        <v>0</v>
      </c>
      <c r="E439" s="22">
        <v>93625104</v>
      </c>
      <c r="F439" s="22">
        <v>0</v>
      </c>
      <c r="G439" s="48">
        <v>132023248</v>
      </c>
      <c r="H439" s="62"/>
      <c r="I439" s="62"/>
      <c r="J439" s="62"/>
      <c r="K439" s="62"/>
      <c r="L439" s="62"/>
      <c r="M439" s="62"/>
    </row>
    <row r="440" spans="1:13" ht="31" x14ac:dyDescent="0.35">
      <c r="A440" s="19" t="s">
        <v>9346</v>
      </c>
      <c r="B440" s="19" t="s">
        <v>9347</v>
      </c>
      <c r="C440" s="22">
        <v>0</v>
      </c>
      <c r="D440" s="22">
        <v>0</v>
      </c>
      <c r="E440" s="22">
        <v>6447123.7599999998</v>
      </c>
      <c r="F440" s="22">
        <v>0</v>
      </c>
      <c r="G440" s="48">
        <v>1159650435.8599999</v>
      </c>
      <c r="H440" s="62"/>
      <c r="I440" s="62"/>
      <c r="J440" s="62"/>
      <c r="K440" s="62"/>
      <c r="L440" s="62"/>
      <c r="M440" s="62"/>
    </row>
    <row r="441" spans="1:13" ht="15.5" x14ac:dyDescent="0.35">
      <c r="A441" s="19" t="s">
        <v>9357</v>
      </c>
      <c r="B441" s="19" t="s">
        <v>847</v>
      </c>
      <c r="C441" s="22">
        <v>19420975</v>
      </c>
      <c r="D441" s="22">
        <v>0</v>
      </c>
      <c r="E441" s="22">
        <v>18507387</v>
      </c>
      <c r="F441" s="22">
        <v>0</v>
      </c>
      <c r="G441" s="48">
        <v>18870979</v>
      </c>
      <c r="H441" s="62"/>
      <c r="I441" s="62"/>
      <c r="J441" s="62"/>
      <c r="K441" s="62"/>
      <c r="L441" s="62"/>
      <c r="M441" s="62"/>
    </row>
    <row r="442" spans="1:13" ht="26.25" customHeight="1" x14ac:dyDescent="0.35">
      <c r="A442" s="19" t="s">
        <v>8175</v>
      </c>
      <c r="B442" s="19" t="s">
        <v>9476</v>
      </c>
      <c r="C442" s="22">
        <v>53509579</v>
      </c>
      <c r="D442" s="22">
        <v>0</v>
      </c>
      <c r="E442" s="22">
        <v>12346579</v>
      </c>
      <c r="F442" s="22">
        <v>0</v>
      </c>
      <c r="G442" s="48">
        <v>13387413</v>
      </c>
      <c r="H442" s="62"/>
      <c r="I442" s="62"/>
      <c r="J442" s="62"/>
      <c r="K442" s="62"/>
      <c r="L442" s="62"/>
      <c r="M442" s="62"/>
    </row>
    <row r="443" spans="1:13" ht="31" x14ac:dyDescent="0.35">
      <c r="A443" s="19" t="s">
        <v>9403</v>
      </c>
      <c r="B443" s="19" t="s">
        <v>810</v>
      </c>
      <c r="C443" s="22">
        <v>33256686</v>
      </c>
      <c r="D443" s="22">
        <v>0</v>
      </c>
      <c r="E443" s="22">
        <v>12950191</v>
      </c>
      <c r="F443" s="22">
        <v>0</v>
      </c>
      <c r="G443" s="48">
        <v>17944298</v>
      </c>
      <c r="H443" s="62"/>
      <c r="I443" s="62"/>
      <c r="J443" s="62"/>
      <c r="K443" s="62"/>
      <c r="L443" s="62"/>
      <c r="M443" s="62"/>
    </row>
    <row r="444" spans="1:13" ht="15.5" x14ac:dyDescent="0.35">
      <c r="A444" s="19" t="s">
        <v>9425</v>
      </c>
      <c r="B444" s="19" t="s">
        <v>9426</v>
      </c>
      <c r="C444" s="22">
        <v>64664243</v>
      </c>
      <c r="D444" s="22">
        <v>0</v>
      </c>
      <c r="E444" s="22">
        <v>42863321</v>
      </c>
      <c r="F444" s="22">
        <v>0</v>
      </c>
      <c r="G444" s="48">
        <v>63865932</v>
      </c>
      <c r="H444" s="62"/>
      <c r="I444" s="62"/>
      <c r="J444" s="62"/>
      <c r="K444" s="62"/>
      <c r="L444" s="62"/>
      <c r="M444" s="62"/>
    </row>
    <row r="445" spans="1:13" ht="15.5" x14ac:dyDescent="0.35">
      <c r="A445" s="19" t="s">
        <v>8176</v>
      </c>
      <c r="B445" s="19" t="s">
        <v>3552</v>
      </c>
      <c r="C445" s="22">
        <v>20258808</v>
      </c>
      <c r="D445" s="22">
        <v>0</v>
      </c>
      <c r="E445" s="22">
        <v>1694378</v>
      </c>
      <c r="F445" s="22">
        <v>0</v>
      </c>
      <c r="G445" s="48">
        <v>20316253</v>
      </c>
      <c r="H445" s="62"/>
      <c r="I445" s="62"/>
      <c r="J445" s="62"/>
      <c r="K445" s="62"/>
      <c r="L445" s="62"/>
      <c r="M445" s="62"/>
    </row>
    <row r="446" spans="1:13" ht="15.5" x14ac:dyDescent="0.35">
      <c r="A446" s="19" t="s">
        <v>9543</v>
      </c>
      <c r="B446" s="19" t="s">
        <v>404</v>
      </c>
      <c r="C446" s="22">
        <v>2484050</v>
      </c>
      <c r="D446" s="22">
        <v>0</v>
      </c>
      <c r="E446" s="22">
        <v>2924138</v>
      </c>
      <c r="F446" s="22">
        <v>0</v>
      </c>
      <c r="G446" s="48">
        <v>4007004</v>
      </c>
      <c r="H446" s="62"/>
      <c r="I446" s="62"/>
      <c r="J446" s="62"/>
      <c r="K446" s="62"/>
      <c r="L446" s="62"/>
      <c r="M446" s="62"/>
    </row>
    <row r="447" spans="1:13" ht="15.5" x14ac:dyDescent="0.35">
      <c r="A447" s="19" t="s">
        <v>593</v>
      </c>
      <c r="B447" s="19" t="s">
        <v>9328</v>
      </c>
      <c r="C447" s="22">
        <v>0</v>
      </c>
      <c r="D447" s="22">
        <v>0</v>
      </c>
      <c r="E447" s="22">
        <v>91173</v>
      </c>
      <c r="F447" s="22">
        <v>0</v>
      </c>
      <c r="G447" s="48">
        <v>131013</v>
      </c>
      <c r="H447" s="62"/>
      <c r="I447" s="62"/>
      <c r="J447" s="62"/>
      <c r="K447" s="62"/>
      <c r="L447" s="62"/>
      <c r="M447" s="62"/>
    </row>
    <row r="448" spans="1:13" ht="15.5" x14ac:dyDescent="0.35">
      <c r="A448" s="19" t="s">
        <v>8439</v>
      </c>
      <c r="B448" s="19" t="s">
        <v>3636</v>
      </c>
      <c r="C448" s="22">
        <v>2357627</v>
      </c>
      <c r="D448" s="22">
        <v>0</v>
      </c>
      <c r="E448" s="22">
        <v>1269138</v>
      </c>
      <c r="F448" s="22">
        <v>0</v>
      </c>
      <c r="G448" s="48">
        <v>2141314</v>
      </c>
      <c r="H448" s="62"/>
      <c r="I448" s="62"/>
      <c r="J448" s="62"/>
      <c r="K448" s="62"/>
      <c r="L448" s="62"/>
      <c r="M448" s="62"/>
    </row>
    <row r="449" spans="1:13" ht="15.5" x14ac:dyDescent="0.35">
      <c r="A449" s="19" t="s">
        <v>8440</v>
      </c>
      <c r="B449" s="19" t="s">
        <v>3811</v>
      </c>
      <c r="C449" s="22">
        <v>0</v>
      </c>
      <c r="D449" s="22">
        <v>0</v>
      </c>
      <c r="E449" s="22">
        <v>0</v>
      </c>
      <c r="F449" s="22">
        <v>0</v>
      </c>
      <c r="G449" s="48">
        <v>0</v>
      </c>
      <c r="H449" s="62"/>
      <c r="I449" s="62"/>
      <c r="J449" s="62"/>
      <c r="K449" s="62"/>
      <c r="L449" s="62"/>
      <c r="M449" s="62"/>
    </row>
    <row r="450" spans="1:13" ht="15.5" x14ac:dyDescent="0.35">
      <c r="A450" s="19" t="s">
        <v>9406</v>
      </c>
      <c r="B450" s="19" t="s">
        <v>3754</v>
      </c>
      <c r="C450" s="22">
        <v>5675353</v>
      </c>
      <c r="D450" s="22"/>
      <c r="E450" s="22">
        <v>0</v>
      </c>
      <c r="F450" s="22">
        <v>0</v>
      </c>
      <c r="G450" s="48">
        <v>1230539</v>
      </c>
      <c r="H450" s="62"/>
      <c r="I450" s="62"/>
      <c r="J450" s="62"/>
      <c r="K450" s="62"/>
      <c r="L450" s="62"/>
      <c r="M450" s="62"/>
    </row>
    <row r="451" spans="1:13" ht="15.5" x14ac:dyDescent="0.35">
      <c r="A451" s="46" t="s">
        <v>8447</v>
      </c>
      <c r="B451" s="46" t="s">
        <v>9421</v>
      </c>
      <c r="C451" s="37">
        <f>3295478+10208279</f>
        <v>13503757</v>
      </c>
      <c r="D451" s="37">
        <v>0</v>
      </c>
      <c r="E451" s="37">
        <v>0</v>
      </c>
      <c r="F451" s="22">
        <v>0</v>
      </c>
      <c r="G451" s="57">
        <f>8236278+5641978</f>
        <v>13878256</v>
      </c>
      <c r="H451" s="62"/>
      <c r="I451" s="62"/>
      <c r="J451" s="62"/>
      <c r="K451" s="62"/>
      <c r="L451" s="62"/>
      <c r="M451" s="62"/>
    </row>
    <row r="452" spans="1:13" ht="31" x14ac:dyDescent="0.35">
      <c r="A452" s="19" t="s">
        <v>9381</v>
      </c>
      <c r="B452" s="19" t="s">
        <v>3586</v>
      </c>
      <c r="C452" s="22">
        <v>82280203</v>
      </c>
      <c r="D452" s="22">
        <v>0</v>
      </c>
      <c r="E452" s="22">
        <v>29279316</v>
      </c>
      <c r="F452" s="22">
        <v>0</v>
      </c>
      <c r="G452" s="48">
        <v>81636995</v>
      </c>
      <c r="H452" s="62"/>
      <c r="I452" s="62"/>
      <c r="J452" s="62"/>
      <c r="K452" s="62"/>
      <c r="L452" s="62"/>
      <c r="M452" s="62"/>
    </row>
    <row r="453" spans="1:13" ht="18.75" customHeight="1" x14ac:dyDescent="0.35">
      <c r="A453" s="19" t="s">
        <v>9436</v>
      </c>
      <c r="B453" s="19" t="s">
        <v>9437</v>
      </c>
      <c r="C453" s="22">
        <v>209288</v>
      </c>
      <c r="D453" s="22">
        <v>0</v>
      </c>
      <c r="E453" s="22">
        <v>0</v>
      </c>
      <c r="F453" s="22">
        <v>0</v>
      </c>
      <c r="G453" s="48">
        <v>162246</v>
      </c>
      <c r="H453" s="62"/>
      <c r="I453" s="62"/>
      <c r="J453" s="62"/>
      <c r="K453" s="62"/>
      <c r="L453" s="62"/>
      <c r="M453" s="62"/>
    </row>
    <row r="454" spans="1:13" ht="18.75" customHeight="1" x14ac:dyDescent="0.35">
      <c r="A454" s="19" t="s">
        <v>9355</v>
      </c>
      <c r="B454" s="19" t="s">
        <v>9356</v>
      </c>
      <c r="C454" s="22">
        <v>1109997.47</v>
      </c>
      <c r="D454" s="22">
        <v>0</v>
      </c>
      <c r="E454" s="22">
        <v>0</v>
      </c>
      <c r="F454" s="22">
        <v>0</v>
      </c>
      <c r="G454" s="48">
        <v>82023.179999999993</v>
      </c>
      <c r="H454" s="62"/>
      <c r="I454" s="62"/>
      <c r="J454" s="62"/>
      <c r="K454" s="62"/>
      <c r="L454" s="62"/>
      <c r="M454" s="62"/>
    </row>
    <row r="455" spans="1:13" ht="18.75" customHeight="1" x14ac:dyDescent="0.35">
      <c r="A455" s="19" t="s">
        <v>8452</v>
      </c>
      <c r="B455" s="19" t="s">
        <v>2690</v>
      </c>
      <c r="C455" s="22">
        <v>541108</v>
      </c>
      <c r="D455" s="22">
        <v>0</v>
      </c>
      <c r="E455" s="22">
        <f>135000+114600+30400+51110</f>
        <v>331110</v>
      </c>
      <c r="F455" s="22">
        <v>0</v>
      </c>
      <c r="G455" s="48">
        <v>982724</v>
      </c>
      <c r="H455" s="62"/>
      <c r="I455" s="62"/>
      <c r="J455" s="62"/>
      <c r="K455" s="62"/>
      <c r="L455" s="62"/>
      <c r="M455" s="62"/>
    </row>
    <row r="456" spans="1:13" ht="18.75" customHeight="1" x14ac:dyDescent="0.35">
      <c r="A456" s="19" t="s">
        <v>8454</v>
      </c>
      <c r="B456" s="19" t="s">
        <v>10075</v>
      </c>
      <c r="C456" s="22">
        <v>0</v>
      </c>
      <c r="D456" s="22">
        <v>0</v>
      </c>
      <c r="E456" s="22">
        <v>0</v>
      </c>
      <c r="F456" s="22">
        <v>0</v>
      </c>
      <c r="G456" s="48">
        <v>0</v>
      </c>
      <c r="H456" s="62">
        <v>5</v>
      </c>
      <c r="I456" s="62">
        <v>2</v>
      </c>
      <c r="J456" s="62">
        <v>3</v>
      </c>
      <c r="K456" s="62">
        <v>0</v>
      </c>
      <c r="L456" s="62">
        <v>1</v>
      </c>
      <c r="M456" s="62" t="s">
        <v>3790</v>
      </c>
    </row>
    <row r="457" spans="1:13" ht="18.75" customHeight="1" x14ac:dyDescent="0.35">
      <c r="A457" s="19" t="s">
        <v>9324</v>
      </c>
      <c r="B457" s="19" t="s">
        <v>1397</v>
      </c>
      <c r="C457" s="22">
        <v>2369000</v>
      </c>
      <c r="D457" s="22">
        <v>0</v>
      </c>
      <c r="E457" s="22">
        <v>2068252</v>
      </c>
      <c r="F457" s="22">
        <v>0</v>
      </c>
      <c r="G457" s="48">
        <v>2328134</v>
      </c>
      <c r="H457" s="62"/>
      <c r="I457" s="62"/>
      <c r="J457" s="62"/>
      <c r="K457" s="62"/>
      <c r="L457" s="62"/>
      <c r="M457" s="62"/>
    </row>
    <row r="458" spans="1:13" ht="18.75" customHeight="1" x14ac:dyDescent="0.35">
      <c r="A458" s="19" t="s">
        <v>8856</v>
      </c>
      <c r="B458" s="19" t="s">
        <v>9373</v>
      </c>
      <c r="C458" s="22">
        <v>5792214.4900000002</v>
      </c>
      <c r="D458" s="22">
        <v>0</v>
      </c>
      <c r="E458" s="22">
        <v>6882194.3200000003</v>
      </c>
      <c r="F458" s="22">
        <v>0</v>
      </c>
      <c r="G458" s="48">
        <v>6882194.3200000003</v>
      </c>
      <c r="H458" s="62"/>
      <c r="I458" s="62"/>
      <c r="J458" s="62"/>
      <c r="K458" s="62"/>
      <c r="L458" s="62"/>
      <c r="M458" s="62"/>
    </row>
    <row r="459" spans="1:13" ht="18.75" customHeight="1" x14ac:dyDescent="0.35">
      <c r="A459" s="19" t="s">
        <v>146</v>
      </c>
      <c r="B459" s="19" t="s">
        <v>144</v>
      </c>
      <c r="C459" s="22">
        <v>16963285.84</v>
      </c>
      <c r="D459" s="22">
        <v>0</v>
      </c>
      <c r="E459" s="22">
        <v>16447454.18</v>
      </c>
      <c r="F459" s="22">
        <v>0</v>
      </c>
      <c r="G459" s="48">
        <v>25091935.050000001</v>
      </c>
      <c r="H459" s="62"/>
      <c r="I459" s="62"/>
      <c r="J459" s="62"/>
      <c r="K459" s="62"/>
      <c r="L459" s="62"/>
      <c r="M459" s="62"/>
    </row>
    <row r="460" spans="1:13" ht="18.75" customHeight="1" x14ac:dyDescent="0.35">
      <c r="A460" s="19" t="s">
        <v>8182</v>
      </c>
      <c r="B460" s="19" t="s">
        <v>156</v>
      </c>
      <c r="C460" s="22">
        <v>11243843</v>
      </c>
      <c r="D460" s="22">
        <v>0</v>
      </c>
      <c r="E460" s="22">
        <v>4730460</v>
      </c>
      <c r="F460" s="22">
        <v>0</v>
      </c>
      <c r="G460" s="48">
        <v>25040190</v>
      </c>
      <c r="H460" s="62"/>
      <c r="I460" s="62"/>
      <c r="J460" s="62"/>
      <c r="K460" s="62"/>
      <c r="L460" s="62"/>
      <c r="M460" s="62"/>
    </row>
    <row r="461" spans="1:13" ht="18.75" customHeight="1" x14ac:dyDescent="0.35">
      <c r="A461" s="19" t="s">
        <v>1440</v>
      </c>
      <c r="B461" s="19" t="s">
        <v>8915</v>
      </c>
      <c r="C461" s="22">
        <v>100000</v>
      </c>
      <c r="D461" s="22">
        <v>0</v>
      </c>
      <c r="E461" s="22">
        <v>196554</v>
      </c>
      <c r="F461" s="22">
        <v>0</v>
      </c>
      <c r="G461" s="48">
        <v>443028</v>
      </c>
      <c r="H461" s="62">
        <v>9</v>
      </c>
      <c r="I461" s="62">
        <v>6</v>
      </c>
      <c r="J461" s="62">
        <v>3</v>
      </c>
      <c r="K461" s="62">
        <v>2</v>
      </c>
      <c r="L461" s="62">
        <v>1</v>
      </c>
      <c r="M461" s="62" t="s">
        <v>3790</v>
      </c>
    </row>
    <row r="462" spans="1:13" ht="30" customHeight="1" thickBot="1" x14ac:dyDescent="0.4">
      <c r="A462" s="39"/>
      <c r="B462" s="39"/>
      <c r="C462" s="47">
        <f>SUM(C2:C453)</f>
        <v>21900472645.582001</v>
      </c>
      <c r="D462" s="51">
        <f>SUM(D2:D453)</f>
        <v>800</v>
      </c>
      <c r="E462" s="47">
        <f>SUM(E2:E453)</f>
        <v>5619261285.7200003</v>
      </c>
      <c r="F462" s="51">
        <f>SUM(F2:F454)</f>
        <v>600</v>
      </c>
      <c r="G462" s="58">
        <f>SUM(G2:G453)</f>
        <v>15809243355.480003</v>
      </c>
      <c r="H462" s="53"/>
      <c r="I462" s="53"/>
      <c r="J462" s="53"/>
      <c r="K462" s="53"/>
      <c r="L462" s="53"/>
      <c r="M462" s="53"/>
    </row>
    <row r="463" spans="1:13" ht="15.5" x14ac:dyDescent="0.35">
      <c r="D463" s="38"/>
    </row>
    <row r="464" spans="1:13" ht="15.5" x14ac:dyDescent="0.35">
      <c r="D464" s="38"/>
    </row>
  </sheetData>
  <autoFilter ref="A1:A464" xr:uid="{00000000-0009-0000-0000-00001C000000}"/>
  <conditionalFormatting sqref="A1">
    <cfRule type="duplicateValues" dxfId="2391" priority="355"/>
    <cfRule type="duplicateValues" dxfId="2390" priority="356"/>
    <cfRule type="duplicateValues" dxfId="2389" priority="357"/>
    <cfRule type="duplicateValues" dxfId="2388" priority="358"/>
  </conditionalFormatting>
  <conditionalFormatting sqref="A4">
    <cfRule type="duplicateValues" dxfId="2387" priority="2"/>
    <cfRule type="duplicateValues" dxfId="2386" priority="3"/>
    <cfRule type="duplicateValues" dxfId="2385" priority="4"/>
    <cfRule type="duplicateValues" dxfId="2384" priority="5"/>
    <cfRule type="duplicateValues" dxfId="2383" priority="6"/>
  </conditionalFormatting>
  <conditionalFormatting sqref="A5">
    <cfRule type="duplicateValues" dxfId="2382" priority="8"/>
    <cfRule type="duplicateValues" dxfId="2381" priority="9"/>
    <cfRule type="duplicateValues" dxfId="2380" priority="10"/>
    <cfRule type="duplicateValues" dxfId="2379" priority="11"/>
    <cfRule type="duplicateValues" dxfId="2378" priority="12"/>
  </conditionalFormatting>
  <conditionalFormatting sqref="A6">
    <cfRule type="duplicateValues" dxfId="2377" priority="50"/>
    <cfRule type="duplicateValues" dxfId="2376" priority="51"/>
    <cfRule type="duplicateValues" dxfId="2375" priority="52"/>
    <cfRule type="duplicateValues" dxfId="2374" priority="53"/>
    <cfRule type="duplicateValues" dxfId="2373" priority="54"/>
  </conditionalFormatting>
  <conditionalFormatting sqref="A7">
    <cfRule type="duplicateValues" dxfId="2372" priority="26"/>
    <cfRule type="duplicateValues" dxfId="2371" priority="27"/>
    <cfRule type="duplicateValues" dxfId="2370" priority="28"/>
    <cfRule type="duplicateValues" dxfId="2369" priority="29"/>
    <cfRule type="duplicateValues" dxfId="2368" priority="30"/>
  </conditionalFormatting>
  <conditionalFormatting sqref="A8">
    <cfRule type="duplicateValues" dxfId="2367" priority="14"/>
    <cfRule type="duplicateValues" dxfId="2366" priority="15"/>
    <cfRule type="duplicateValues" dxfId="2365" priority="16"/>
    <cfRule type="duplicateValues" dxfId="2364" priority="17"/>
    <cfRule type="duplicateValues" dxfId="2363" priority="18"/>
  </conditionalFormatting>
  <conditionalFormatting sqref="A9">
    <cfRule type="duplicateValues" dxfId="2362" priority="20"/>
    <cfRule type="duplicateValues" dxfId="2361" priority="21"/>
    <cfRule type="duplicateValues" dxfId="2360" priority="22"/>
    <cfRule type="duplicateValues" dxfId="2359" priority="23"/>
    <cfRule type="duplicateValues" dxfId="2358" priority="24"/>
  </conditionalFormatting>
  <conditionalFormatting sqref="A10">
    <cfRule type="duplicateValues" dxfId="2357" priority="32"/>
    <cfRule type="duplicateValues" dxfId="2356" priority="33"/>
    <cfRule type="duplicateValues" dxfId="2355" priority="34"/>
    <cfRule type="duplicateValues" dxfId="2354" priority="35"/>
    <cfRule type="duplicateValues" dxfId="2353" priority="36"/>
  </conditionalFormatting>
  <conditionalFormatting sqref="A11">
    <cfRule type="duplicateValues" dxfId="2352" priority="44"/>
    <cfRule type="duplicateValues" dxfId="2351" priority="45"/>
    <cfRule type="duplicateValues" dxfId="2350" priority="46"/>
    <cfRule type="duplicateValues" dxfId="2349" priority="47"/>
    <cfRule type="duplicateValues" dxfId="2348" priority="48"/>
  </conditionalFormatting>
  <conditionalFormatting sqref="A12">
    <cfRule type="duplicateValues" dxfId="2347" priority="38"/>
    <cfRule type="duplicateValues" dxfId="2346" priority="39"/>
    <cfRule type="duplicateValues" dxfId="2345" priority="40"/>
    <cfRule type="duplicateValues" dxfId="2344" priority="41"/>
    <cfRule type="duplicateValues" dxfId="2343" priority="42"/>
  </conditionalFormatting>
  <conditionalFormatting sqref="A14">
    <cfRule type="duplicateValues" dxfId="2342" priority="56"/>
    <cfRule type="duplicateValues" dxfId="2341" priority="57"/>
    <cfRule type="duplicateValues" dxfId="2340" priority="58"/>
    <cfRule type="duplicateValues" dxfId="2339" priority="59"/>
    <cfRule type="duplicateValues" dxfId="2338" priority="60"/>
  </conditionalFormatting>
  <conditionalFormatting sqref="A15">
    <cfRule type="duplicateValues" dxfId="2337" priority="63"/>
    <cfRule type="duplicateValues" dxfId="2336" priority="64"/>
    <cfRule type="duplicateValues" dxfId="2335" priority="65"/>
    <cfRule type="duplicateValues" dxfId="2334" priority="66"/>
    <cfRule type="duplicateValues" dxfId="2333" priority="67"/>
  </conditionalFormatting>
  <conditionalFormatting sqref="A16">
    <cfRule type="duplicateValues" dxfId="2332" priority="466"/>
    <cfRule type="duplicateValues" dxfId="2331" priority="467"/>
    <cfRule type="duplicateValues" dxfId="2330" priority="468"/>
    <cfRule type="duplicateValues" dxfId="2329" priority="469"/>
  </conditionalFormatting>
  <conditionalFormatting sqref="A17">
    <cfRule type="duplicateValues" dxfId="2328" priority="69"/>
    <cfRule type="duplicateValues" dxfId="2327" priority="70"/>
    <cfRule type="duplicateValues" dxfId="2326" priority="71"/>
    <cfRule type="duplicateValues" dxfId="2325" priority="72"/>
    <cfRule type="duplicateValues" dxfId="2324" priority="73"/>
  </conditionalFormatting>
  <conditionalFormatting sqref="A18">
    <cfRule type="duplicateValues" dxfId="2323" priority="87"/>
    <cfRule type="duplicateValues" dxfId="2322" priority="88"/>
    <cfRule type="duplicateValues" dxfId="2321" priority="89"/>
    <cfRule type="duplicateValues" dxfId="2320" priority="90"/>
    <cfRule type="duplicateValues" dxfId="2319" priority="91"/>
  </conditionalFormatting>
  <conditionalFormatting sqref="A19">
    <cfRule type="duplicateValues" dxfId="2318" priority="75"/>
    <cfRule type="duplicateValues" dxfId="2317" priority="76"/>
    <cfRule type="duplicateValues" dxfId="2316" priority="77"/>
    <cfRule type="duplicateValues" dxfId="2315" priority="78"/>
    <cfRule type="duplicateValues" dxfId="2314" priority="79"/>
  </conditionalFormatting>
  <conditionalFormatting sqref="A20">
    <cfRule type="duplicateValues" dxfId="2313" priority="81"/>
    <cfRule type="duplicateValues" dxfId="2312" priority="82"/>
    <cfRule type="duplicateValues" dxfId="2311" priority="83"/>
    <cfRule type="duplicateValues" dxfId="2310" priority="84"/>
    <cfRule type="duplicateValues" dxfId="2309" priority="85"/>
  </conditionalFormatting>
  <conditionalFormatting sqref="A21">
    <cfRule type="duplicateValues" dxfId="2308" priority="461"/>
    <cfRule type="duplicateValues" dxfId="2307" priority="462"/>
    <cfRule type="duplicateValues" dxfId="2306" priority="463"/>
    <cfRule type="duplicateValues" dxfId="2305" priority="464"/>
  </conditionalFormatting>
  <conditionalFormatting sqref="A22">
    <cfRule type="duplicateValues" dxfId="2304" priority="99"/>
    <cfRule type="duplicateValues" dxfId="2303" priority="100"/>
    <cfRule type="duplicateValues" dxfId="2302" priority="101"/>
    <cfRule type="duplicateValues" dxfId="2301" priority="102"/>
    <cfRule type="duplicateValues" dxfId="2300" priority="103"/>
  </conditionalFormatting>
  <conditionalFormatting sqref="A23:A24">
    <cfRule type="duplicateValues" dxfId="2299" priority="93"/>
    <cfRule type="duplicateValues" dxfId="2298" priority="94"/>
    <cfRule type="duplicateValues" dxfId="2297" priority="95"/>
    <cfRule type="duplicateValues" dxfId="2296" priority="96"/>
    <cfRule type="duplicateValues" dxfId="2295" priority="97"/>
  </conditionalFormatting>
  <conditionalFormatting sqref="A25">
    <cfRule type="duplicateValues" dxfId="2294" priority="105"/>
    <cfRule type="duplicateValues" dxfId="2293" priority="106"/>
    <cfRule type="duplicateValues" dxfId="2292" priority="107"/>
    <cfRule type="duplicateValues" dxfId="2291" priority="108"/>
    <cfRule type="duplicateValues" dxfId="2290" priority="109"/>
  </conditionalFormatting>
  <conditionalFormatting sqref="A26">
    <cfRule type="duplicateValues" dxfId="2289" priority="117"/>
    <cfRule type="duplicateValues" dxfId="2288" priority="118"/>
    <cfRule type="duplicateValues" dxfId="2287" priority="119"/>
    <cfRule type="duplicateValues" dxfId="2286" priority="120"/>
    <cfRule type="duplicateValues" dxfId="2285" priority="121"/>
  </conditionalFormatting>
  <conditionalFormatting sqref="A27">
    <cfRule type="duplicateValues" dxfId="2284" priority="111"/>
    <cfRule type="duplicateValues" dxfId="2283" priority="112"/>
    <cfRule type="duplicateValues" dxfId="2282" priority="113"/>
    <cfRule type="duplicateValues" dxfId="2281" priority="114"/>
    <cfRule type="duplicateValues" dxfId="2280" priority="115"/>
  </conditionalFormatting>
  <conditionalFormatting sqref="A28">
    <cfRule type="duplicateValues" dxfId="2279" priority="129"/>
    <cfRule type="duplicateValues" dxfId="2278" priority="130"/>
    <cfRule type="duplicateValues" dxfId="2277" priority="131"/>
    <cfRule type="duplicateValues" dxfId="2276" priority="132"/>
    <cfRule type="duplicateValues" dxfId="2275" priority="133"/>
  </conditionalFormatting>
  <conditionalFormatting sqref="A29">
    <cfRule type="duplicateValues" dxfId="2274" priority="123"/>
    <cfRule type="duplicateValues" dxfId="2273" priority="124"/>
    <cfRule type="duplicateValues" dxfId="2272" priority="125"/>
    <cfRule type="duplicateValues" dxfId="2271" priority="126"/>
    <cfRule type="duplicateValues" dxfId="2270" priority="127"/>
  </conditionalFormatting>
  <conditionalFormatting sqref="A30">
    <cfRule type="duplicateValues" dxfId="2269" priority="147"/>
    <cfRule type="duplicateValues" dxfId="2268" priority="148"/>
    <cfRule type="duplicateValues" dxfId="2267" priority="149"/>
    <cfRule type="duplicateValues" dxfId="2266" priority="150"/>
    <cfRule type="duplicateValues" dxfId="2265" priority="151"/>
  </conditionalFormatting>
  <conditionalFormatting sqref="A31">
    <cfRule type="duplicateValues" dxfId="2264" priority="135"/>
    <cfRule type="duplicateValues" dxfId="2263" priority="136"/>
    <cfRule type="duplicateValues" dxfId="2262" priority="137"/>
    <cfRule type="duplicateValues" dxfId="2261" priority="138"/>
    <cfRule type="duplicateValues" dxfId="2260" priority="139"/>
  </conditionalFormatting>
  <conditionalFormatting sqref="A32">
    <cfRule type="duplicateValues" dxfId="2259" priority="153"/>
    <cfRule type="duplicateValues" dxfId="2258" priority="154"/>
    <cfRule type="duplicateValues" dxfId="2257" priority="155"/>
    <cfRule type="duplicateValues" dxfId="2256" priority="156"/>
    <cfRule type="duplicateValues" dxfId="2255" priority="157"/>
  </conditionalFormatting>
  <conditionalFormatting sqref="A33">
    <cfRule type="duplicateValues" dxfId="2254" priority="141"/>
    <cfRule type="duplicateValues" dxfId="2253" priority="142"/>
    <cfRule type="duplicateValues" dxfId="2252" priority="143"/>
    <cfRule type="duplicateValues" dxfId="2251" priority="144"/>
    <cfRule type="duplicateValues" dxfId="2250" priority="145"/>
  </conditionalFormatting>
  <conditionalFormatting sqref="A34">
    <cfRule type="duplicateValues" dxfId="2249" priority="159"/>
    <cfRule type="duplicateValues" dxfId="2248" priority="160"/>
    <cfRule type="duplicateValues" dxfId="2247" priority="161"/>
    <cfRule type="duplicateValues" dxfId="2246" priority="162"/>
    <cfRule type="duplicateValues" dxfId="2245" priority="163"/>
  </conditionalFormatting>
  <conditionalFormatting sqref="A35">
    <cfRule type="duplicateValues" dxfId="2244" priority="165"/>
    <cfRule type="duplicateValues" dxfId="2243" priority="166"/>
    <cfRule type="duplicateValues" dxfId="2242" priority="167"/>
    <cfRule type="duplicateValues" dxfId="2241" priority="168"/>
    <cfRule type="duplicateValues" dxfId="2240" priority="169"/>
  </conditionalFormatting>
  <conditionalFormatting sqref="A36">
    <cfRule type="duplicateValues" dxfId="2239" priority="172"/>
    <cfRule type="duplicateValues" dxfId="2238" priority="173"/>
    <cfRule type="duplicateValues" dxfId="2237" priority="174"/>
    <cfRule type="duplicateValues" dxfId="2236" priority="175"/>
    <cfRule type="duplicateValues" dxfId="2235" priority="176"/>
  </conditionalFormatting>
  <conditionalFormatting sqref="A37:A43">
    <cfRule type="duplicateValues" dxfId="2234" priority="330"/>
    <cfRule type="duplicateValues" dxfId="2233" priority="331"/>
    <cfRule type="duplicateValues" dxfId="2232" priority="332"/>
    <cfRule type="duplicateValues" dxfId="2231" priority="333"/>
    <cfRule type="duplicateValues" dxfId="2230" priority="334"/>
  </conditionalFormatting>
  <conditionalFormatting sqref="A44:A45">
    <cfRule type="duplicateValues" dxfId="2229" priority="312"/>
    <cfRule type="duplicateValues" dxfId="2228" priority="313"/>
    <cfRule type="duplicateValues" dxfId="2227" priority="314"/>
    <cfRule type="duplicateValues" dxfId="2226" priority="315"/>
    <cfRule type="duplicateValues" dxfId="2225" priority="316"/>
  </conditionalFormatting>
  <conditionalFormatting sqref="A46:A47">
    <cfRule type="duplicateValues" dxfId="2224" priority="228"/>
    <cfRule type="duplicateValues" dxfId="2223" priority="229"/>
    <cfRule type="duplicateValues" dxfId="2222" priority="230"/>
    <cfRule type="duplicateValues" dxfId="2221" priority="231"/>
    <cfRule type="duplicateValues" dxfId="2220" priority="232"/>
  </conditionalFormatting>
  <conditionalFormatting sqref="A48:A49">
    <cfRule type="duplicateValues" dxfId="2219" priority="178"/>
    <cfRule type="duplicateValues" dxfId="2218" priority="179"/>
    <cfRule type="duplicateValues" dxfId="2217" priority="180"/>
    <cfRule type="duplicateValues" dxfId="2216" priority="181"/>
    <cfRule type="duplicateValues" dxfId="2215" priority="182"/>
  </conditionalFormatting>
  <conditionalFormatting sqref="A50">
    <cfRule type="duplicateValues" dxfId="2214" priority="188"/>
    <cfRule type="duplicateValues" dxfId="2213" priority="189"/>
    <cfRule type="duplicateValues" dxfId="2212" priority="190"/>
    <cfRule type="duplicateValues" dxfId="2211" priority="191"/>
    <cfRule type="duplicateValues" dxfId="2210" priority="192"/>
  </conditionalFormatting>
  <conditionalFormatting sqref="A51">
    <cfRule type="duplicateValues" dxfId="2209" priority="198"/>
    <cfRule type="duplicateValues" dxfId="2208" priority="199"/>
    <cfRule type="duplicateValues" dxfId="2207" priority="200"/>
    <cfRule type="duplicateValues" dxfId="2206" priority="201"/>
    <cfRule type="duplicateValues" dxfId="2205" priority="202"/>
  </conditionalFormatting>
  <conditionalFormatting sqref="A52">
    <cfRule type="duplicateValues" dxfId="2204" priority="204"/>
    <cfRule type="duplicateValues" dxfId="2203" priority="205"/>
    <cfRule type="duplicateValues" dxfId="2202" priority="206"/>
    <cfRule type="duplicateValues" dxfId="2201" priority="207"/>
    <cfRule type="duplicateValues" dxfId="2200" priority="208"/>
  </conditionalFormatting>
  <conditionalFormatting sqref="A53">
    <cfRule type="duplicateValues" dxfId="2199" priority="210"/>
    <cfRule type="duplicateValues" dxfId="2198" priority="211"/>
    <cfRule type="duplicateValues" dxfId="2197" priority="212"/>
    <cfRule type="duplicateValues" dxfId="2196" priority="213"/>
    <cfRule type="duplicateValues" dxfId="2195" priority="214"/>
  </conditionalFormatting>
  <conditionalFormatting sqref="A54">
    <cfRule type="duplicateValues" dxfId="2194" priority="216"/>
    <cfRule type="duplicateValues" dxfId="2193" priority="217"/>
    <cfRule type="duplicateValues" dxfId="2192" priority="218"/>
    <cfRule type="duplicateValues" dxfId="2191" priority="219"/>
    <cfRule type="duplicateValues" dxfId="2190" priority="220"/>
  </conditionalFormatting>
  <conditionalFormatting sqref="A55">
    <cfRule type="duplicateValues" dxfId="2189" priority="222"/>
    <cfRule type="duplicateValues" dxfId="2188" priority="223"/>
    <cfRule type="duplicateValues" dxfId="2187" priority="224"/>
    <cfRule type="duplicateValues" dxfId="2186" priority="225"/>
    <cfRule type="duplicateValues" dxfId="2185" priority="226"/>
  </conditionalFormatting>
  <conditionalFormatting sqref="A56">
    <cfRule type="duplicateValues" dxfId="2184" priority="234"/>
    <cfRule type="duplicateValues" dxfId="2183" priority="235"/>
    <cfRule type="duplicateValues" dxfId="2182" priority="236"/>
    <cfRule type="duplicateValues" dxfId="2181" priority="237"/>
    <cfRule type="duplicateValues" dxfId="2180" priority="238"/>
  </conditionalFormatting>
  <conditionalFormatting sqref="A57">
    <cfRule type="duplicateValues" dxfId="2179" priority="240"/>
    <cfRule type="duplicateValues" dxfId="2178" priority="241"/>
    <cfRule type="duplicateValues" dxfId="2177" priority="242"/>
    <cfRule type="duplicateValues" dxfId="2176" priority="243"/>
    <cfRule type="duplicateValues" dxfId="2175" priority="244"/>
  </conditionalFormatting>
  <conditionalFormatting sqref="A58">
    <cfRule type="duplicateValues" dxfId="2174" priority="246"/>
    <cfRule type="duplicateValues" dxfId="2173" priority="247"/>
    <cfRule type="duplicateValues" dxfId="2172" priority="248"/>
    <cfRule type="duplicateValues" dxfId="2171" priority="249"/>
    <cfRule type="duplicateValues" dxfId="2170" priority="250"/>
  </conditionalFormatting>
  <conditionalFormatting sqref="A59">
    <cfRule type="duplicateValues" dxfId="2169" priority="252"/>
    <cfRule type="duplicateValues" dxfId="2168" priority="253"/>
    <cfRule type="duplicateValues" dxfId="2167" priority="254"/>
    <cfRule type="duplicateValues" dxfId="2166" priority="255"/>
    <cfRule type="duplicateValues" dxfId="2165" priority="256"/>
  </conditionalFormatting>
  <conditionalFormatting sqref="A60">
    <cfRule type="duplicateValues" dxfId="2164" priority="258"/>
    <cfRule type="duplicateValues" dxfId="2163" priority="259"/>
    <cfRule type="duplicateValues" dxfId="2162" priority="260"/>
    <cfRule type="duplicateValues" dxfId="2161" priority="261"/>
    <cfRule type="duplicateValues" dxfId="2160" priority="262"/>
  </conditionalFormatting>
  <conditionalFormatting sqref="A61">
    <cfRule type="duplicateValues" dxfId="2159" priority="264"/>
    <cfRule type="duplicateValues" dxfId="2158" priority="265"/>
    <cfRule type="duplicateValues" dxfId="2157" priority="266"/>
    <cfRule type="duplicateValues" dxfId="2156" priority="267"/>
    <cfRule type="duplicateValues" dxfId="2155" priority="268"/>
  </conditionalFormatting>
  <conditionalFormatting sqref="A62">
    <cfRule type="duplicateValues" dxfId="2154" priority="270"/>
    <cfRule type="duplicateValues" dxfId="2153" priority="271"/>
    <cfRule type="duplicateValues" dxfId="2152" priority="272"/>
    <cfRule type="duplicateValues" dxfId="2151" priority="273"/>
    <cfRule type="duplicateValues" dxfId="2150" priority="274"/>
  </conditionalFormatting>
  <conditionalFormatting sqref="A63">
    <cfRule type="duplicateValues" dxfId="2149" priority="276"/>
    <cfRule type="duplicateValues" dxfId="2148" priority="277"/>
    <cfRule type="duplicateValues" dxfId="2147" priority="278"/>
    <cfRule type="duplicateValues" dxfId="2146" priority="279"/>
    <cfRule type="duplicateValues" dxfId="2145" priority="280"/>
  </conditionalFormatting>
  <conditionalFormatting sqref="A64">
    <cfRule type="duplicateValues" dxfId="2144" priority="282"/>
    <cfRule type="duplicateValues" dxfId="2143" priority="283"/>
    <cfRule type="duplicateValues" dxfId="2142" priority="284"/>
    <cfRule type="duplicateValues" dxfId="2141" priority="285"/>
    <cfRule type="duplicateValues" dxfId="2140" priority="286"/>
  </conditionalFormatting>
  <conditionalFormatting sqref="A65">
    <cfRule type="duplicateValues" dxfId="2139" priority="288"/>
    <cfRule type="duplicateValues" dxfId="2138" priority="289"/>
    <cfRule type="duplicateValues" dxfId="2137" priority="290"/>
    <cfRule type="duplicateValues" dxfId="2136" priority="291"/>
    <cfRule type="duplicateValues" dxfId="2135" priority="292"/>
  </conditionalFormatting>
  <conditionalFormatting sqref="A66">
    <cfRule type="duplicateValues" dxfId="2134" priority="294"/>
    <cfRule type="duplicateValues" dxfId="2133" priority="295"/>
    <cfRule type="duplicateValues" dxfId="2132" priority="296"/>
    <cfRule type="duplicateValues" dxfId="2131" priority="297"/>
    <cfRule type="duplicateValues" dxfId="2130" priority="298"/>
  </conditionalFormatting>
  <conditionalFormatting sqref="A67">
    <cfRule type="duplicateValues" dxfId="2129" priority="300"/>
    <cfRule type="duplicateValues" dxfId="2128" priority="301"/>
    <cfRule type="duplicateValues" dxfId="2127" priority="302"/>
    <cfRule type="duplicateValues" dxfId="2126" priority="303"/>
    <cfRule type="duplicateValues" dxfId="2125" priority="304"/>
  </conditionalFormatting>
  <conditionalFormatting sqref="A68">
    <cfRule type="duplicateValues" dxfId="2124" priority="306"/>
    <cfRule type="duplicateValues" dxfId="2123" priority="307"/>
    <cfRule type="duplicateValues" dxfId="2122" priority="308"/>
    <cfRule type="duplicateValues" dxfId="2121" priority="309"/>
    <cfRule type="duplicateValues" dxfId="2120" priority="310"/>
  </conditionalFormatting>
  <conditionalFormatting sqref="A69">
    <cfRule type="duplicateValues" dxfId="2119" priority="318"/>
    <cfRule type="duplicateValues" dxfId="2118" priority="319"/>
    <cfRule type="duplicateValues" dxfId="2117" priority="320"/>
    <cfRule type="duplicateValues" dxfId="2116" priority="321"/>
    <cfRule type="duplicateValues" dxfId="2115" priority="322"/>
  </conditionalFormatting>
  <conditionalFormatting sqref="A70">
    <cfRule type="duplicateValues" dxfId="2114" priority="324"/>
    <cfRule type="duplicateValues" dxfId="2113" priority="325"/>
    <cfRule type="duplicateValues" dxfId="2112" priority="326"/>
    <cfRule type="duplicateValues" dxfId="2111" priority="327"/>
    <cfRule type="duplicateValues" dxfId="2110" priority="328"/>
  </conditionalFormatting>
  <conditionalFormatting sqref="A71">
    <cfRule type="duplicateValues" dxfId="2109" priority="336"/>
    <cfRule type="duplicateValues" dxfId="2108" priority="337"/>
    <cfRule type="duplicateValues" dxfId="2107" priority="338"/>
    <cfRule type="duplicateValues" dxfId="2106" priority="339"/>
    <cfRule type="duplicateValues" dxfId="2105" priority="340"/>
  </conditionalFormatting>
  <conditionalFormatting sqref="A72">
    <cfRule type="duplicateValues" dxfId="2104" priority="342"/>
    <cfRule type="duplicateValues" dxfId="2103" priority="343"/>
    <cfRule type="duplicateValues" dxfId="2102" priority="344"/>
    <cfRule type="duplicateValues" dxfId="2101" priority="345"/>
    <cfRule type="duplicateValues" dxfId="2100" priority="346"/>
  </conditionalFormatting>
  <conditionalFormatting sqref="A73">
    <cfRule type="duplicateValues" dxfId="2099" priority="348"/>
    <cfRule type="duplicateValues" dxfId="2098" priority="349"/>
    <cfRule type="duplicateValues" dxfId="2097" priority="350"/>
    <cfRule type="duplicateValues" dxfId="2096" priority="351"/>
    <cfRule type="duplicateValues" dxfId="2095" priority="352"/>
  </conditionalFormatting>
  <conditionalFormatting sqref="A74">
    <cfRule type="duplicateValues" dxfId="2094" priority="401"/>
    <cfRule type="duplicateValues" dxfId="2093" priority="402"/>
    <cfRule type="duplicateValues" dxfId="2092" priority="403"/>
    <cfRule type="duplicateValues" dxfId="2091" priority="404"/>
    <cfRule type="duplicateValues" dxfId="2090" priority="405"/>
  </conditionalFormatting>
  <conditionalFormatting sqref="A75">
    <cfRule type="duplicateValues" dxfId="2089" priority="360"/>
    <cfRule type="duplicateValues" dxfId="2088" priority="361"/>
    <cfRule type="duplicateValues" dxfId="2087" priority="362"/>
    <cfRule type="duplicateValues" dxfId="2086" priority="363"/>
    <cfRule type="duplicateValues" dxfId="2085" priority="364"/>
  </conditionalFormatting>
  <conditionalFormatting sqref="A76">
    <cfRule type="duplicateValues" dxfId="2084" priority="366"/>
    <cfRule type="duplicateValues" dxfId="2083" priority="367"/>
    <cfRule type="duplicateValues" dxfId="2082" priority="368"/>
    <cfRule type="duplicateValues" dxfId="2081" priority="369"/>
    <cfRule type="duplicateValues" dxfId="2080" priority="370"/>
  </conditionalFormatting>
  <conditionalFormatting sqref="A77">
    <cfRule type="duplicateValues" dxfId="2079" priority="372"/>
    <cfRule type="duplicateValues" dxfId="2078" priority="373"/>
    <cfRule type="duplicateValues" dxfId="2077" priority="374"/>
    <cfRule type="duplicateValues" dxfId="2076" priority="375"/>
    <cfRule type="duplicateValues" dxfId="2075" priority="376"/>
  </conditionalFormatting>
  <conditionalFormatting sqref="A78">
    <cfRule type="duplicateValues" dxfId="2074" priority="378"/>
    <cfRule type="duplicateValues" dxfId="2073" priority="379"/>
    <cfRule type="duplicateValues" dxfId="2072" priority="380"/>
    <cfRule type="duplicateValues" dxfId="2071" priority="381"/>
    <cfRule type="duplicateValues" dxfId="2070" priority="382"/>
  </conditionalFormatting>
  <conditionalFormatting sqref="A79">
    <cfRule type="duplicateValues" dxfId="2069" priority="384"/>
    <cfRule type="duplicateValues" dxfId="2068" priority="385"/>
    <cfRule type="duplicateValues" dxfId="2067" priority="386"/>
    <cfRule type="duplicateValues" dxfId="2066" priority="387"/>
    <cfRule type="duplicateValues" dxfId="2065" priority="388"/>
  </conditionalFormatting>
  <conditionalFormatting sqref="A80">
    <cfRule type="duplicateValues" dxfId="2064" priority="390"/>
    <cfRule type="duplicateValues" dxfId="2063" priority="391"/>
    <cfRule type="duplicateValues" dxfId="2062" priority="392"/>
    <cfRule type="duplicateValues" dxfId="2061" priority="393"/>
    <cfRule type="duplicateValues" dxfId="2060" priority="394"/>
  </conditionalFormatting>
  <conditionalFormatting sqref="A82">
    <cfRule type="duplicateValues" dxfId="2059" priority="407"/>
    <cfRule type="duplicateValues" dxfId="2058" priority="408"/>
    <cfRule type="duplicateValues" dxfId="2057" priority="409"/>
    <cfRule type="duplicateValues" dxfId="2056" priority="410"/>
    <cfRule type="duplicateValues" dxfId="2055" priority="411"/>
  </conditionalFormatting>
  <conditionalFormatting sqref="A147">
    <cfRule type="duplicateValues" dxfId="2054" priority="395"/>
    <cfRule type="duplicateValues" dxfId="2053" priority="396"/>
    <cfRule type="duplicateValues" dxfId="2052" priority="397"/>
    <cfRule type="duplicateValues" dxfId="2051" priority="398"/>
    <cfRule type="duplicateValues" dxfId="2050" priority="399"/>
  </conditionalFormatting>
  <conditionalFormatting sqref="A148:A453 A83:A146 A2:A3 A81 A13">
    <cfRule type="duplicateValues" dxfId="2049" priority="471"/>
    <cfRule type="duplicateValues" dxfId="2048" priority="472"/>
    <cfRule type="duplicateValues" dxfId="2047" priority="473"/>
    <cfRule type="duplicateValues" dxfId="2046" priority="474"/>
  </conditionalFormatting>
  <conditionalFormatting sqref="A454">
    <cfRule type="duplicateValues" dxfId="2045" priority="455"/>
    <cfRule type="duplicateValues" dxfId="2044" priority="456"/>
    <cfRule type="duplicateValues" dxfId="2043" priority="457"/>
    <cfRule type="duplicateValues" dxfId="2042" priority="458"/>
    <cfRule type="duplicateValues" dxfId="2041" priority="459"/>
  </conditionalFormatting>
  <conditionalFormatting sqref="A455">
    <cfRule type="duplicateValues" dxfId="2040" priority="449"/>
    <cfRule type="duplicateValues" dxfId="2039" priority="450"/>
    <cfRule type="duplicateValues" dxfId="2038" priority="451"/>
    <cfRule type="duplicateValues" dxfId="2037" priority="452"/>
    <cfRule type="duplicateValues" dxfId="2036" priority="453"/>
  </conditionalFormatting>
  <conditionalFormatting sqref="A456">
    <cfRule type="duplicateValues" dxfId="2035" priority="443"/>
    <cfRule type="duplicateValues" dxfId="2034" priority="444"/>
    <cfRule type="duplicateValues" dxfId="2033" priority="445"/>
    <cfRule type="duplicateValues" dxfId="2032" priority="446"/>
    <cfRule type="duplicateValues" dxfId="2031" priority="447"/>
  </conditionalFormatting>
  <conditionalFormatting sqref="A457">
    <cfRule type="duplicateValues" dxfId="2030" priority="437"/>
    <cfRule type="duplicateValues" dxfId="2029" priority="438"/>
    <cfRule type="duplicateValues" dxfId="2028" priority="439"/>
    <cfRule type="duplicateValues" dxfId="2027" priority="440"/>
    <cfRule type="duplicateValues" dxfId="2026" priority="441"/>
  </conditionalFormatting>
  <conditionalFormatting sqref="A458">
    <cfRule type="duplicateValues" dxfId="2025" priority="431"/>
    <cfRule type="duplicateValues" dxfId="2024" priority="432"/>
    <cfRule type="duplicateValues" dxfId="2023" priority="433"/>
    <cfRule type="duplicateValues" dxfId="2022" priority="434"/>
    <cfRule type="duplicateValues" dxfId="2021" priority="435"/>
  </conditionalFormatting>
  <conditionalFormatting sqref="A459">
    <cfRule type="duplicateValues" dxfId="2020" priority="425"/>
    <cfRule type="duplicateValues" dxfId="2019" priority="426"/>
    <cfRule type="duplicateValues" dxfId="2018" priority="427"/>
    <cfRule type="duplicateValues" dxfId="2017" priority="428"/>
    <cfRule type="duplicateValues" dxfId="2016" priority="429"/>
  </conditionalFormatting>
  <conditionalFormatting sqref="A460">
    <cfRule type="duplicateValues" dxfId="2015" priority="419"/>
    <cfRule type="duplicateValues" dxfId="2014" priority="420"/>
    <cfRule type="duplicateValues" dxfId="2013" priority="421"/>
    <cfRule type="duplicateValues" dxfId="2012" priority="422"/>
    <cfRule type="duplicateValues" dxfId="2011" priority="423"/>
  </conditionalFormatting>
  <conditionalFormatting sqref="A461">
    <cfRule type="duplicateValues" dxfId="2010" priority="413"/>
    <cfRule type="duplicateValues" dxfId="2009" priority="414"/>
    <cfRule type="duplicateValues" dxfId="2008" priority="415"/>
    <cfRule type="duplicateValues" dxfId="2007" priority="416"/>
    <cfRule type="duplicateValues" dxfId="2006" priority="417"/>
  </conditionalFormatting>
  <conditionalFormatting sqref="B1">
    <cfRule type="duplicateValues" dxfId="2005" priority="353"/>
    <cfRule type="duplicateValues" dxfId="2004" priority="354"/>
  </conditionalFormatting>
  <conditionalFormatting sqref="B3">
    <cfRule type="duplicateValues" dxfId="2003" priority="61"/>
  </conditionalFormatting>
  <conditionalFormatting sqref="B4">
    <cfRule type="duplicateValues" dxfId="2002" priority="1"/>
  </conditionalFormatting>
  <conditionalFormatting sqref="B5">
    <cfRule type="duplicateValues" dxfId="2001" priority="7"/>
  </conditionalFormatting>
  <conditionalFormatting sqref="B6">
    <cfRule type="duplicateValues" dxfId="2000" priority="49"/>
  </conditionalFormatting>
  <conditionalFormatting sqref="B7">
    <cfRule type="duplicateValues" dxfId="1999" priority="25"/>
  </conditionalFormatting>
  <conditionalFormatting sqref="B8">
    <cfRule type="duplicateValues" dxfId="1998" priority="13"/>
  </conditionalFormatting>
  <conditionalFormatting sqref="B9">
    <cfRule type="duplicateValues" dxfId="1997" priority="19"/>
  </conditionalFormatting>
  <conditionalFormatting sqref="B10">
    <cfRule type="duplicateValues" dxfId="1996" priority="31"/>
  </conditionalFormatting>
  <conditionalFormatting sqref="B11">
    <cfRule type="duplicateValues" dxfId="1995" priority="43"/>
  </conditionalFormatting>
  <conditionalFormatting sqref="B12">
    <cfRule type="duplicateValues" dxfId="1994" priority="37"/>
  </conditionalFormatting>
  <conditionalFormatting sqref="B14">
    <cfRule type="duplicateValues" dxfId="1993" priority="55"/>
  </conditionalFormatting>
  <conditionalFormatting sqref="B15">
    <cfRule type="duplicateValues" dxfId="1992" priority="62"/>
  </conditionalFormatting>
  <conditionalFormatting sqref="B16">
    <cfRule type="duplicateValues" dxfId="1991" priority="470"/>
  </conditionalFormatting>
  <conditionalFormatting sqref="B17">
    <cfRule type="duplicateValues" dxfId="1990" priority="68"/>
  </conditionalFormatting>
  <conditionalFormatting sqref="B18">
    <cfRule type="duplicateValues" dxfId="1989" priority="86"/>
  </conditionalFormatting>
  <conditionalFormatting sqref="B19">
    <cfRule type="duplicateValues" dxfId="1988" priority="74"/>
  </conditionalFormatting>
  <conditionalFormatting sqref="B20">
    <cfRule type="duplicateValues" dxfId="1987" priority="80"/>
  </conditionalFormatting>
  <conditionalFormatting sqref="B21">
    <cfRule type="duplicateValues" dxfId="1986" priority="465"/>
  </conditionalFormatting>
  <conditionalFormatting sqref="B22">
    <cfRule type="duplicateValues" dxfId="1985" priority="98"/>
  </conditionalFormatting>
  <conditionalFormatting sqref="B23:B24">
    <cfRule type="duplicateValues" dxfId="1984" priority="92"/>
  </conditionalFormatting>
  <conditionalFormatting sqref="B25">
    <cfRule type="duplicateValues" dxfId="1983" priority="104"/>
  </conditionalFormatting>
  <conditionalFormatting sqref="B26">
    <cfRule type="duplicateValues" dxfId="1982" priority="116"/>
  </conditionalFormatting>
  <conditionalFormatting sqref="B27">
    <cfRule type="duplicateValues" dxfId="1981" priority="110"/>
  </conditionalFormatting>
  <conditionalFormatting sqref="B28">
    <cfRule type="duplicateValues" dxfId="1980" priority="128"/>
  </conditionalFormatting>
  <conditionalFormatting sqref="B29">
    <cfRule type="duplicateValues" dxfId="1979" priority="122"/>
  </conditionalFormatting>
  <conditionalFormatting sqref="B30">
    <cfRule type="duplicateValues" dxfId="1978" priority="146"/>
  </conditionalFormatting>
  <conditionalFormatting sqref="B31">
    <cfRule type="duplicateValues" dxfId="1977" priority="134"/>
  </conditionalFormatting>
  <conditionalFormatting sqref="B32">
    <cfRule type="duplicateValues" dxfId="1976" priority="152"/>
  </conditionalFormatting>
  <conditionalFormatting sqref="B33">
    <cfRule type="duplicateValues" dxfId="1975" priority="140"/>
  </conditionalFormatting>
  <conditionalFormatting sqref="B34">
    <cfRule type="duplicateValues" dxfId="1974" priority="158"/>
  </conditionalFormatting>
  <conditionalFormatting sqref="B35">
    <cfRule type="duplicateValues" dxfId="1973" priority="164"/>
  </conditionalFormatting>
  <conditionalFormatting sqref="B36">
    <cfRule type="duplicateValues" dxfId="1972" priority="171"/>
  </conditionalFormatting>
  <conditionalFormatting sqref="B37:B43">
    <cfRule type="duplicateValues" dxfId="1971" priority="329"/>
  </conditionalFormatting>
  <conditionalFormatting sqref="B44:B45">
    <cfRule type="duplicateValues" dxfId="1970" priority="311"/>
  </conditionalFormatting>
  <conditionalFormatting sqref="B46:B47">
    <cfRule type="duplicateValues" dxfId="1969" priority="227"/>
  </conditionalFormatting>
  <conditionalFormatting sqref="B48:B49">
    <cfRule type="duplicateValues" dxfId="1968" priority="177"/>
  </conditionalFormatting>
  <conditionalFormatting sqref="B50">
    <cfRule type="duplicateValues" dxfId="1967" priority="187"/>
  </conditionalFormatting>
  <conditionalFormatting sqref="B51">
    <cfRule type="duplicateValues" dxfId="1966" priority="197"/>
  </conditionalFormatting>
  <conditionalFormatting sqref="B52">
    <cfRule type="duplicateValues" dxfId="1965" priority="203"/>
  </conditionalFormatting>
  <conditionalFormatting sqref="B53">
    <cfRule type="duplicateValues" dxfId="1964" priority="209"/>
  </conditionalFormatting>
  <conditionalFormatting sqref="B54">
    <cfRule type="duplicateValues" dxfId="1963" priority="215"/>
  </conditionalFormatting>
  <conditionalFormatting sqref="B55">
    <cfRule type="duplicateValues" dxfId="1962" priority="221"/>
  </conditionalFormatting>
  <conditionalFormatting sqref="B56">
    <cfRule type="duplicateValues" dxfId="1961" priority="233"/>
  </conditionalFormatting>
  <conditionalFormatting sqref="B57">
    <cfRule type="duplicateValues" dxfId="1960" priority="239"/>
  </conditionalFormatting>
  <conditionalFormatting sqref="B58">
    <cfRule type="duplicateValues" dxfId="1959" priority="245"/>
  </conditionalFormatting>
  <conditionalFormatting sqref="B59">
    <cfRule type="duplicateValues" dxfId="1958" priority="251"/>
  </conditionalFormatting>
  <conditionalFormatting sqref="B60">
    <cfRule type="duplicateValues" dxfId="1957" priority="257"/>
  </conditionalFormatting>
  <conditionalFormatting sqref="B61">
    <cfRule type="duplicateValues" dxfId="1956" priority="263"/>
  </conditionalFormatting>
  <conditionalFormatting sqref="B62">
    <cfRule type="duplicateValues" dxfId="1955" priority="269"/>
  </conditionalFormatting>
  <conditionalFormatting sqref="B63">
    <cfRule type="duplicateValues" dxfId="1954" priority="275"/>
  </conditionalFormatting>
  <conditionalFormatting sqref="B64">
    <cfRule type="duplicateValues" dxfId="1953" priority="281"/>
  </conditionalFormatting>
  <conditionalFormatting sqref="B65">
    <cfRule type="duplicateValues" dxfId="1952" priority="287"/>
  </conditionalFormatting>
  <conditionalFormatting sqref="B66">
    <cfRule type="duplicateValues" dxfId="1951" priority="293"/>
  </conditionalFormatting>
  <conditionalFormatting sqref="B67">
    <cfRule type="duplicateValues" dxfId="1950" priority="299"/>
  </conditionalFormatting>
  <conditionalFormatting sqref="B68">
    <cfRule type="duplicateValues" dxfId="1949" priority="305"/>
  </conditionalFormatting>
  <conditionalFormatting sqref="B69">
    <cfRule type="duplicateValues" dxfId="1948" priority="317"/>
  </conditionalFormatting>
  <conditionalFormatting sqref="B70">
    <cfRule type="duplicateValues" dxfId="1947" priority="323"/>
  </conditionalFormatting>
  <conditionalFormatting sqref="B71">
    <cfRule type="duplicateValues" dxfId="1946" priority="335"/>
  </conditionalFormatting>
  <conditionalFormatting sqref="B72">
    <cfRule type="duplicateValues" dxfId="1945" priority="341"/>
  </conditionalFormatting>
  <conditionalFormatting sqref="B73">
    <cfRule type="duplicateValues" dxfId="1944" priority="347"/>
  </conditionalFormatting>
  <conditionalFormatting sqref="B74">
    <cfRule type="duplicateValues" dxfId="1943" priority="400"/>
  </conditionalFormatting>
  <conditionalFormatting sqref="B75">
    <cfRule type="duplicateValues" dxfId="1942" priority="359"/>
  </conditionalFormatting>
  <conditionalFormatting sqref="B76">
    <cfRule type="duplicateValues" dxfId="1941" priority="365"/>
  </conditionalFormatting>
  <conditionalFormatting sqref="B77">
    <cfRule type="duplicateValues" dxfId="1940" priority="371"/>
  </conditionalFormatting>
  <conditionalFormatting sqref="B78">
    <cfRule type="duplicateValues" dxfId="1939" priority="377"/>
  </conditionalFormatting>
  <conditionalFormatting sqref="B79">
    <cfRule type="duplicateValues" dxfId="1938" priority="383"/>
  </conditionalFormatting>
  <conditionalFormatting sqref="B80">
    <cfRule type="duplicateValues" dxfId="1937" priority="389"/>
  </conditionalFormatting>
  <conditionalFormatting sqref="B82">
    <cfRule type="duplicateValues" dxfId="1936" priority="406"/>
  </conditionalFormatting>
  <conditionalFormatting sqref="B83:B453 B2 B81 B13">
    <cfRule type="duplicateValues" dxfId="1935" priority="475"/>
  </conditionalFormatting>
  <conditionalFormatting sqref="B454">
    <cfRule type="duplicateValues" dxfId="1934" priority="454"/>
  </conditionalFormatting>
  <conditionalFormatting sqref="B455">
    <cfRule type="duplicateValues" dxfId="1933" priority="448"/>
  </conditionalFormatting>
  <conditionalFormatting sqref="B456">
    <cfRule type="duplicateValues" dxfId="1932" priority="442"/>
  </conditionalFormatting>
  <conditionalFormatting sqref="B457">
    <cfRule type="duplicateValues" dxfId="1931" priority="436"/>
  </conditionalFormatting>
  <conditionalFormatting sqref="B458">
    <cfRule type="duplicateValues" dxfId="1930" priority="430"/>
  </conditionalFormatting>
  <conditionalFormatting sqref="B459">
    <cfRule type="duplicateValues" dxfId="1929" priority="424"/>
  </conditionalFormatting>
  <conditionalFormatting sqref="B460">
    <cfRule type="duplicateValues" dxfId="1928" priority="418"/>
  </conditionalFormatting>
  <conditionalFormatting sqref="B461">
    <cfRule type="duplicateValues" dxfId="1927" priority="412"/>
  </conditionalFormatting>
  <conditionalFormatting sqref="C1:G1">
    <cfRule type="duplicateValues" dxfId="1926" priority="460"/>
  </conditionalFormatting>
  <conditionalFormatting sqref="H1:M1">
    <cfRule type="duplicateValues" dxfId="1925" priority="170"/>
  </conditionalFormatting>
  <conditionalFormatting sqref="N48:XFD49">
    <cfRule type="duplicateValues" dxfId="1924" priority="183"/>
    <cfRule type="duplicateValues" dxfId="1923" priority="184"/>
    <cfRule type="duplicateValues" dxfId="1922" priority="185"/>
    <cfRule type="duplicateValues" dxfId="1921" priority="186"/>
  </conditionalFormatting>
  <conditionalFormatting sqref="N50:XFD50">
    <cfRule type="duplicateValues" dxfId="1920" priority="193"/>
    <cfRule type="duplicateValues" dxfId="1919" priority="194"/>
    <cfRule type="duplicateValues" dxfId="1918" priority="195"/>
    <cfRule type="duplicateValues" dxfId="1917" priority="196"/>
  </conditionalFormatting>
  <pageMargins left="0.7" right="0.7" top="0.75" bottom="0.75" header="0.3" footer="0.3"/>
  <pageSetup scale="1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249977111117893"/>
  </sheetPr>
  <dimension ref="A1:M1415"/>
  <sheetViews>
    <sheetView view="pageBreakPreview" zoomScaleNormal="100" zoomScaleSheetLayoutView="100" workbookViewId="0">
      <pane ySplit="1" topLeftCell="A2" activePane="bottomLeft" state="frozen"/>
      <selection activeCell="B1" sqref="B1"/>
      <selection pane="bottomLeft" activeCell="A2" sqref="A2:A1414"/>
    </sheetView>
  </sheetViews>
  <sheetFormatPr defaultRowHeight="14.5" x14ac:dyDescent="0.35"/>
  <cols>
    <col min="1" max="1" width="50.90625" customWidth="1"/>
    <col min="2" max="2" width="26.6328125" customWidth="1"/>
    <col min="3" max="4" width="31.90625" customWidth="1"/>
    <col min="5" max="6" width="30.453125" customWidth="1"/>
    <col min="7" max="7" width="25.54296875" customWidth="1"/>
    <col min="8" max="8" width="14.54296875" customWidth="1"/>
    <col min="9" max="9" width="13.36328125" customWidth="1"/>
    <col min="10" max="10" width="16" customWidth="1"/>
    <col min="11" max="11" width="13.54296875" customWidth="1"/>
    <col min="12" max="12" width="18.54296875" customWidth="1"/>
    <col min="13" max="13" width="19" customWidth="1"/>
  </cols>
  <sheetData>
    <row r="1" spans="1:13" ht="94.5" customHeight="1" x14ac:dyDescent="0.35">
      <c r="A1" s="26" t="s">
        <v>2948</v>
      </c>
      <c r="B1" s="26" t="s">
        <v>9623</v>
      </c>
      <c r="C1" s="26" t="s">
        <v>9287</v>
      </c>
      <c r="D1" s="26" t="s">
        <v>9288</v>
      </c>
      <c r="E1" s="26" t="s">
        <v>9289</v>
      </c>
      <c r="F1" s="26" t="s">
        <v>9629</v>
      </c>
      <c r="G1" s="26" t="s">
        <v>9290</v>
      </c>
      <c r="H1" s="26" t="s">
        <v>4074</v>
      </c>
      <c r="I1" s="26" t="s">
        <v>4075</v>
      </c>
      <c r="J1" s="26" t="s">
        <v>4076</v>
      </c>
      <c r="K1" s="26" t="s">
        <v>4077</v>
      </c>
      <c r="L1" s="26" t="s">
        <v>4079</v>
      </c>
      <c r="M1" s="26" t="s">
        <v>3763</v>
      </c>
    </row>
    <row r="2" spans="1:13" ht="33" customHeight="1" x14ac:dyDescent="0.35">
      <c r="A2" s="19" t="s">
        <v>999</v>
      </c>
      <c r="B2" s="21" t="s">
        <v>997</v>
      </c>
      <c r="C2" s="22"/>
      <c r="D2" s="22"/>
      <c r="E2" s="22"/>
      <c r="F2" s="22"/>
      <c r="G2" s="43"/>
      <c r="H2" s="54"/>
      <c r="I2" s="54"/>
      <c r="J2" s="54"/>
      <c r="K2" s="54"/>
      <c r="L2" s="54"/>
      <c r="M2" s="54"/>
    </row>
    <row r="3" spans="1:13" ht="37.5" customHeight="1" x14ac:dyDescent="0.35">
      <c r="A3" s="19" t="s">
        <v>4973</v>
      </c>
      <c r="B3" s="21" t="s">
        <v>3695</v>
      </c>
      <c r="C3" s="22"/>
      <c r="D3" s="22"/>
      <c r="E3" s="22"/>
      <c r="F3" s="22"/>
      <c r="G3" s="43"/>
      <c r="H3" s="54"/>
      <c r="I3" s="54"/>
      <c r="J3" s="54"/>
      <c r="K3" s="54"/>
      <c r="L3" s="54"/>
      <c r="M3" s="54"/>
    </row>
    <row r="4" spans="1:13" ht="37.5" customHeight="1" x14ac:dyDescent="0.35">
      <c r="A4" s="19" t="s">
        <v>1323</v>
      </c>
      <c r="B4" s="21" t="s">
        <v>1303</v>
      </c>
      <c r="C4" s="22"/>
      <c r="D4" s="22"/>
      <c r="E4" s="22"/>
      <c r="F4" s="22"/>
      <c r="G4" s="43"/>
      <c r="H4" s="54"/>
      <c r="I4" s="54"/>
      <c r="J4" s="54"/>
      <c r="K4" s="54"/>
      <c r="L4" s="54"/>
      <c r="M4" s="54"/>
    </row>
    <row r="5" spans="1:13" ht="37.5" customHeight="1" x14ac:dyDescent="0.35">
      <c r="A5" s="19" t="s">
        <v>3240</v>
      </c>
      <c r="B5" s="21" t="s">
        <v>1129</v>
      </c>
      <c r="C5" s="22">
        <v>2691754</v>
      </c>
      <c r="D5" s="22">
        <v>0</v>
      </c>
      <c r="E5" s="22">
        <v>1597760</v>
      </c>
      <c r="F5" s="22"/>
      <c r="G5" s="44">
        <v>2390005</v>
      </c>
      <c r="H5" s="54"/>
      <c r="I5" s="54"/>
      <c r="J5" s="54"/>
      <c r="K5" s="54"/>
      <c r="L5" s="54"/>
      <c r="M5" s="54"/>
    </row>
    <row r="6" spans="1:13" ht="37.5" customHeight="1" x14ac:dyDescent="0.35">
      <c r="A6" s="19" t="s">
        <v>586</v>
      </c>
      <c r="B6" s="21" t="s">
        <v>584</v>
      </c>
      <c r="C6" s="22"/>
      <c r="D6" s="22"/>
      <c r="E6" s="22"/>
      <c r="F6" s="22"/>
      <c r="G6" s="43"/>
      <c r="H6" s="54"/>
      <c r="I6" s="54"/>
      <c r="J6" s="54"/>
      <c r="K6" s="54"/>
      <c r="L6" s="54"/>
      <c r="M6" s="54"/>
    </row>
    <row r="7" spans="1:13" ht="33.75" customHeight="1" x14ac:dyDescent="0.35">
      <c r="A7" s="19" t="s">
        <v>3058</v>
      </c>
      <c r="B7" s="21" t="s">
        <v>1806</v>
      </c>
      <c r="C7" s="22"/>
      <c r="D7" s="22"/>
      <c r="E7" s="22"/>
      <c r="F7" s="22"/>
      <c r="G7" s="43"/>
      <c r="H7" s="54"/>
      <c r="I7" s="54"/>
      <c r="J7" s="54"/>
      <c r="K7" s="54"/>
      <c r="L7" s="54"/>
      <c r="M7" s="54"/>
    </row>
    <row r="8" spans="1:13" ht="29.25" customHeight="1" x14ac:dyDescent="0.35">
      <c r="A8" s="19" t="s">
        <v>3005</v>
      </c>
      <c r="B8" s="21" t="s">
        <v>1498</v>
      </c>
      <c r="C8" s="22"/>
      <c r="D8" s="22"/>
      <c r="E8" s="22"/>
      <c r="F8" s="22"/>
      <c r="G8" s="43"/>
      <c r="H8" s="54"/>
      <c r="I8" s="54"/>
      <c r="J8" s="54"/>
      <c r="K8" s="54"/>
      <c r="L8" s="54"/>
      <c r="M8" s="54"/>
    </row>
    <row r="9" spans="1:13" ht="31.5" customHeight="1" x14ac:dyDescent="0.35">
      <c r="A9" s="19" t="s">
        <v>4235</v>
      </c>
      <c r="B9" s="21" t="s">
        <v>3975</v>
      </c>
      <c r="C9" s="22"/>
      <c r="D9" s="22"/>
      <c r="E9" s="22"/>
      <c r="F9" s="22"/>
      <c r="G9" s="43"/>
      <c r="H9" s="54"/>
      <c r="I9" s="54"/>
      <c r="J9" s="54"/>
      <c r="K9" s="54"/>
      <c r="L9" s="54"/>
      <c r="M9" s="54"/>
    </row>
    <row r="10" spans="1:13" ht="25.5" customHeight="1" x14ac:dyDescent="0.35">
      <c r="A10" s="19" t="s">
        <v>4395</v>
      </c>
      <c r="B10" s="21" t="s">
        <v>4394</v>
      </c>
      <c r="C10" s="22"/>
      <c r="D10" s="22"/>
      <c r="E10" s="22"/>
      <c r="F10" s="22"/>
      <c r="G10" s="43"/>
      <c r="H10" s="54"/>
      <c r="I10" s="54"/>
      <c r="J10" s="54"/>
      <c r="K10" s="54"/>
      <c r="L10" s="54"/>
      <c r="M10" s="54"/>
    </row>
    <row r="11" spans="1:13" ht="32.25" customHeight="1" x14ac:dyDescent="0.35">
      <c r="A11" s="19" t="s">
        <v>1382</v>
      </c>
      <c r="B11" s="21" t="s">
        <v>1380</v>
      </c>
      <c r="C11" s="22"/>
      <c r="D11" s="22"/>
      <c r="E11" s="22"/>
      <c r="F11" s="22"/>
      <c r="G11" s="43"/>
      <c r="H11" s="54"/>
      <c r="I11" s="54"/>
      <c r="J11" s="54"/>
      <c r="K11" s="54"/>
      <c r="L11" s="54"/>
      <c r="M11" s="54"/>
    </row>
    <row r="12" spans="1:13" ht="24.75" customHeight="1" x14ac:dyDescent="0.35">
      <c r="A12" s="19" t="s">
        <v>7942</v>
      </c>
      <c r="B12" s="21" t="s">
        <v>3326</v>
      </c>
      <c r="C12" s="22"/>
      <c r="D12" s="22"/>
      <c r="E12" s="22"/>
      <c r="F12" s="22"/>
      <c r="G12" s="43"/>
      <c r="H12" s="54"/>
      <c r="I12" s="54"/>
      <c r="J12" s="54"/>
      <c r="K12" s="54"/>
      <c r="L12" s="54"/>
      <c r="M12" s="54"/>
    </row>
    <row r="13" spans="1:13" ht="38.25" customHeight="1" x14ac:dyDescent="0.35">
      <c r="A13" s="19" t="s">
        <v>2964</v>
      </c>
      <c r="B13" s="21" t="s">
        <v>8576</v>
      </c>
      <c r="C13" s="22"/>
      <c r="D13" s="22"/>
      <c r="E13" s="22"/>
      <c r="F13" s="22"/>
      <c r="G13" s="43"/>
      <c r="H13" s="54"/>
      <c r="I13" s="54"/>
      <c r="J13" s="54"/>
      <c r="K13" s="54"/>
      <c r="L13" s="54"/>
      <c r="M13" s="54"/>
    </row>
    <row r="14" spans="1:13" ht="35.25" customHeight="1" x14ac:dyDescent="0.35">
      <c r="A14" s="19" t="s">
        <v>4236</v>
      </c>
      <c r="B14" s="21" t="s">
        <v>3936</v>
      </c>
      <c r="C14" s="22"/>
      <c r="D14" s="22"/>
      <c r="E14" s="22"/>
      <c r="F14" s="22"/>
      <c r="G14" s="43"/>
      <c r="H14" s="54"/>
      <c r="I14" s="54"/>
      <c r="J14" s="54"/>
      <c r="K14" s="54"/>
      <c r="L14" s="54"/>
      <c r="M14" s="54"/>
    </row>
    <row r="15" spans="1:13" ht="24.75" customHeight="1" x14ac:dyDescent="0.35">
      <c r="A15" s="19" t="s">
        <v>3187</v>
      </c>
      <c r="B15" s="21" t="s">
        <v>357</v>
      </c>
      <c r="C15" s="22"/>
      <c r="D15" s="22"/>
      <c r="E15" s="22"/>
      <c r="F15" s="22"/>
      <c r="G15" s="43"/>
      <c r="H15" s="54"/>
      <c r="I15" s="54"/>
      <c r="J15" s="54"/>
      <c r="K15" s="54"/>
      <c r="L15" s="54"/>
      <c r="M15" s="54"/>
    </row>
    <row r="16" spans="1:13" ht="37.5" customHeight="1" x14ac:dyDescent="0.35">
      <c r="A16" s="19" t="s">
        <v>8470</v>
      </c>
      <c r="B16" s="21" t="s">
        <v>3288</v>
      </c>
      <c r="C16" s="22"/>
      <c r="D16" s="22"/>
      <c r="E16" s="22"/>
      <c r="F16" s="22"/>
      <c r="G16" s="43"/>
      <c r="H16" s="54"/>
      <c r="I16" s="54"/>
      <c r="J16" s="54"/>
      <c r="K16" s="54"/>
      <c r="L16" s="54"/>
      <c r="M16" s="54"/>
    </row>
    <row r="17" spans="1:13" ht="31" x14ac:dyDescent="0.35">
      <c r="A17" s="19" t="s">
        <v>7944</v>
      </c>
      <c r="B17" s="21" t="s">
        <v>3312</v>
      </c>
      <c r="C17" s="22">
        <v>330000</v>
      </c>
      <c r="D17" s="22">
        <v>0</v>
      </c>
      <c r="E17" s="22">
        <v>315000</v>
      </c>
      <c r="F17" s="22">
        <v>0</v>
      </c>
      <c r="G17" s="43">
        <v>0</v>
      </c>
      <c r="H17" s="60">
        <v>29</v>
      </c>
      <c r="I17" s="60">
        <v>11</v>
      </c>
      <c r="J17" s="60">
        <v>18</v>
      </c>
      <c r="K17" s="60">
        <v>50</v>
      </c>
      <c r="L17" s="60">
        <v>0</v>
      </c>
      <c r="M17" s="60" t="s">
        <v>3790</v>
      </c>
    </row>
    <row r="18" spans="1:13" ht="31" x14ac:dyDescent="0.35">
      <c r="A18" s="19" t="s">
        <v>8663</v>
      </c>
      <c r="B18" s="21" t="s">
        <v>4398</v>
      </c>
      <c r="C18" s="22"/>
      <c r="D18" s="22"/>
      <c r="E18" s="22"/>
      <c r="F18" s="22"/>
      <c r="G18" s="43"/>
      <c r="H18" s="54"/>
      <c r="I18" s="54"/>
      <c r="J18" s="54"/>
      <c r="K18" s="54"/>
      <c r="L18" s="54"/>
      <c r="M18" s="54"/>
    </row>
    <row r="19" spans="1:13" ht="15.5" x14ac:dyDescent="0.35">
      <c r="A19" s="19" t="s">
        <v>4237</v>
      </c>
      <c r="B19" s="21" t="s">
        <v>3738</v>
      </c>
      <c r="C19" s="22"/>
      <c r="D19" s="22"/>
      <c r="E19" s="22"/>
      <c r="F19" s="22"/>
      <c r="G19" s="43"/>
      <c r="H19" s="54"/>
      <c r="I19" s="54"/>
      <c r="J19" s="54"/>
      <c r="K19" s="54"/>
      <c r="L19" s="54"/>
      <c r="M19" s="54"/>
    </row>
    <row r="20" spans="1:13" ht="31" x14ac:dyDescent="0.35">
      <c r="A20" s="19" t="s">
        <v>4922</v>
      </c>
      <c r="B20" s="21" t="s">
        <v>2680</v>
      </c>
      <c r="C20" s="22"/>
      <c r="D20" s="22"/>
      <c r="E20" s="22"/>
      <c r="F20" s="22"/>
      <c r="G20" s="43"/>
      <c r="H20" s="54"/>
      <c r="I20" s="54"/>
      <c r="J20" s="54"/>
      <c r="K20" s="54"/>
      <c r="L20" s="54"/>
      <c r="M20" s="54"/>
    </row>
    <row r="21" spans="1:13" ht="15.5" x14ac:dyDescent="0.35">
      <c r="A21" s="19" t="s">
        <v>1796</v>
      </c>
      <c r="B21" s="21" t="s">
        <v>1788</v>
      </c>
      <c r="C21" s="22"/>
      <c r="D21" s="22"/>
      <c r="E21" s="22"/>
      <c r="F21" s="22"/>
      <c r="G21" s="43"/>
      <c r="H21" s="54"/>
      <c r="I21" s="54"/>
      <c r="J21" s="54"/>
      <c r="K21" s="54"/>
      <c r="L21" s="54"/>
      <c r="M21" s="54"/>
    </row>
    <row r="22" spans="1:13" ht="15.5" x14ac:dyDescent="0.35">
      <c r="A22" s="19" t="s">
        <v>4238</v>
      </c>
      <c r="B22" s="21" t="s">
        <v>8755</v>
      </c>
      <c r="C22" s="22"/>
      <c r="D22" s="22"/>
      <c r="E22" s="22"/>
      <c r="F22" s="22"/>
      <c r="G22" s="43"/>
      <c r="H22" s="54"/>
      <c r="I22" s="54"/>
      <c r="J22" s="54"/>
      <c r="K22" s="54"/>
      <c r="L22" s="54"/>
      <c r="M22" s="54"/>
    </row>
    <row r="23" spans="1:13" ht="15.5" x14ac:dyDescent="0.35">
      <c r="A23" s="19" t="s">
        <v>4239</v>
      </c>
      <c r="B23" s="21" t="s">
        <v>2086</v>
      </c>
      <c r="C23" s="22"/>
      <c r="D23" s="22"/>
      <c r="E23" s="22"/>
      <c r="F23" s="22"/>
      <c r="G23" s="43"/>
      <c r="H23" s="54"/>
      <c r="I23" s="54"/>
      <c r="J23" s="54"/>
      <c r="K23" s="54"/>
      <c r="L23" s="54"/>
      <c r="M23" s="54"/>
    </row>
    <row r="24" spans="1:13" ht="15.5" x14ac:dyDescent="0.35">
      <c r="A24" s="19" t="s">
        <v>3206</v>
      </c>
      <c r="B24" s="21" t="s">
        <v>4042</v>
      </c>
      <c r="C24" s="22">
        <v>308673281</v>
      </c>
      <c r="D24" s="22"/>
      <c r="E24" s="22">
        <v>292501758</v>
      </c>
      <c r="F24" s="22"/>
      <c r="G24" s="43">
        <v>308673281</v>
      </c>
      <c r="H24" s="54"/>
      <c r="I24" s="54"/>
      <c r="J24" s="54"/>
      <c r="K24" s="54"/>
      <c r="L24" s="54"/>
      <c r="M24" s="54"/>
    </row>
    <row r="25" spans="1:13" ht="15.5" x14ac:dyDescent="0.35">
      <c r="A25" s="19" t="s">
        <v>8472</v>
      </c>
      <c r="B25" s="21" t="s">
        <v>858</v>
      </c>
      <c r="C25" s="22"/>
      <c r="D25" s="22"/>
      <c r="E25" s="22"/>
      <c r="F25" s="22"/>
      <c r="G25" s="43"/>
      <c r="H25" s="54"/>
      <c r="I25" s="54"/>
      <c r="J25" s="54"/>
      <c r="K25" s="54"/>
      <c r="L25" s="54"/>
      <c r="M25" s="54"/>
    </row>
    <row r="26" spans="1:13" ht="27.75" customHeight="1" x14ac:dyDescent="0.35">
      <c r="A26" s="19" t="s">
        <v>8471</v>
      </c>
      <c r="B26" s="21" t="s">
        <v>8259</v>
      </c>
      <c r="C26" s="22"/>
      <c r="D26" s="22"/>
      <c r="E26" s="22"/>
      <c r="F26" s="22"/>
      <c r="G26" s="43"/>
      <c r="H26" s="54"/>
      <c r="I26" s="54"/>
      <c r="J26" s="54"/>
      <c r="K26" s="54"/>
      <c r="L26" s="54"/>
      <c r="M26" s="54"/>
    </row>
    <row r="27" spans="1:13" ht="32.25" customHeight="1" x14ac:dyDescent="0.35">
      <c r="A27" s="19" t="s">
        <v>1855</v>
      </c>
      <c r="B27" s="21" t="s">
        <v>8324</v>
      </c>
      <c r="C27" s="22"/>
      <c r="D27" s="22"/>
      <c r="E27" s="22"/>
      <c r="F27" s="22"/>
      <c r="G27" s="43"/>
      <c r="H27" s="54"/>
      <c r="I27" s="54"/>
      <c r="J27" s="54"/>
      <c r="K27" s="54"/>
      <c r="L27" s="54"/>
      <c r="M27" s="54"/>
    </row>
    <row r="28" spans="1:13" ht="15.5" x14ac:dyDescent="0.35">
      <c r="A28" s="19" t="s">
        <v>1186</v>
      </c>
      <c r="B28" s="21" t="s">
        <v>3643</v>
      </c>
      <c r="C28" s="22"/>
      <c r="D28" s="22"/>
      <c r="E28" s="22"/>
      <c r="F28" s="22"/>
      <c r="G28" s="43"/>
      <c r="H28" s="54"/>
      <c r="I28" s="54"/>
      <c r="J28" s="54"/>
      <c r="K28" s="54"/>
      <c r="L28" s="54"/>
      <c r="M28" s="54"/>
    </row>
    <row r="29" spans="1:13" ht="26.25" customHeight="1" x14ac:dyDescent="0.35">
      <c r="A29" s="19" t="s">
        <v>7945</v>
      </c>
      <c r="B29" s="21" t="s">
        <v>1999</v>
      </c>
      <c r="C29" s="22"/>
      <c r="D29" s="22"/>
      <c r="E29" s="22"/>
      <c r="F29" s="22"/>
      <c r="G29" s="43"/>
      <c r="H29" s="54"/>
      <c r="I29" s="54"/>
      <c r="J29" s="54"/>
      <c r="K29" s="54"/>
      <c r="L29" s="54"/>
      <c r="M29" s="54"/>
    </row>
    <row r="30" spans="1:13" ht="35.25" customHeight="1" x14ac:dyDescent="0.35">
      <c r="A30" s="19" t="s">
        <v>1351</v>
      </c>
      <c r="B30" s="21" t="s">
        <v>8773</v>
      </c>
      <c r="C30" s="22"/>
      <c r="D30" s="22"/>
      <c r="E30" s="22"/>
      <c r="F30" s="22"/>
      <c r="G30" s="43"/>
      <c r="H30" s="54"/>
      <c r="I30" s="54"/>
      <c r="J30" s="54"/>
      <c r="K30" s="54"/>
      <c r="L30" s="54"/>
      <c r="M30" s="54"/>
    </row>
    <row r="31" spans="1:13" ht="15.5" x14ac:dyDescent="0.35">
      <c r="A31" s="19" t="s">
        <v>4921</v>
      </c>
      <c r="B31" s="21" t="s">
        <v>384</v>
      </c>
      <c r="C31" s="22"/>
      <c r="D31" s="22"/>
      <c r="E31" s="22"/>
      <c r="F31" s="22"/>
      <c r="G31" s="43"/>
      <c r="H31" s="54"/>
      <c r="I31" s="54"/>
      <c r="J31" s="54"/>
      <c r="K31" s="54"/>
      <c r="L31" s="54"/>
      <c r="M31" s="54"/>
    </row>
    <row r="32" spans="1:13" ht="32.25" customHeight="1" x14ac:dyDescent="0.35">
      <c r="A32" s="19" t="s">
        <v>1069</v>
      </c>
      <c r="B32" s="21" t="s">
        <v>1067</v>
      </c>
      <c r="C32" s="22"/>
      <c r="D32" s="22"/>
      <c r="E32" s="22"/>
      <c r="F32" s="22"/>
      <c r="G32" s="43"/>
      <c r="H32" s="54"/>
      <c r="I32" s="54"/>
      <c r="J32" s="54"/>
      <c r="K32" s="54"/>
      <c r="L32" s="54"/>
      <c r="M32" s="54"/>
    </row>
    <row r="33" spans="1:13" ht="15.5" x14ac:dyDescent="0.35">
      <c r="A33" s="19" t="s">
        <v>736</v>
      </c>
      <c r="B33" s="21" t="s">
        <v>734</v>
      </c>
      <c r="C33" s="22"/>
      <c r="D33" s="22"/>
      <c r="E33" s="22"/>
      <c r="F33" s="22"/>
      <c r="G33" s="43"/>
      <c r="H33" s="54"/>
      <c r="I33" s="54"/>
      <c r="J33" s="54"/>
      <c r="K33" s="54"/>
      <c r="L33" s="54"/>
      <c r="M33" s="54"/>
    </row>
    <row r="34" spans="1:13" ht="31" x14ac:dyDescent="0.35">
      <c r="A34" s="19" t="s">
        <v>8473</v>
      </c>
      <c r="B34" s="21" t="s">
        <v>4400</v>
      </c>
      <c r="C34" s="22"/>
      <c r="D34" s="22"/>
      <c r="E34" s="22"/>
      <c r="F34" s="22"/>
      <c r="G34" s="43"/>
      <c r="H34" s="54"/>
      <c r="I34" s="54"/>
      <c r="J34" s="54"/>
      <c r="K34" s="54"/>
      <c r="L34" s="54"/>
      <c r="M34" s="54"/>
    </row>
    <row r="35" spans="1:13" ht="15.5" x14ac:dyDescent="0.35">
      <c r="A35" s="19" t="s">
        <v>891</v>
      </c>
      <c r="B35" s="21" t="s">
        <v>889</v>
      </c>
      <c r="C35" s="22"/>
      <c r="D35" s="22"/>
      <c r="E35" s="22"/>
      <c r="F35" s="22"/>
      <c r="G35" s="43"/>
      <c r="H35" s="54"/>
      <c r="I35" s="54"/>
      <c r="J35" s="54"/>
      <c r="K35" s="54"/>
      <c r="L35" s="54"/>
      <c r="M35" s="54"/>
    </row>
    <row r="36" spans="1:13" ht="27.75" customHeight="1" x14ac:dyDescent="0.35">
      <c r="A36" s="19" t="s">
        <v>4240</v>
      </c>
      <c r="B36" s="21" t="s">
        <v>2712</v>
      </c>
      <c r="C36" s="22"/>
      <c r="D36" s="22"/>
      <c r="E36" s="22"/>
      <c r="F36" s="22"/>
      <c r="G36" s="43"/>
      <c r="H36" s="54"/>
      <c r="I36" s="54"/>
      <c r="J36" s="54"/>
      <c r="K36" s="54"/>
      <c r="L36" s="54"/>
      <c r="M36" s="54"/>
    </row>
    <row r="37" spans="1:13" ht="15.5" x14ac:dyDescent="0.35">
      <c r="A37" s="19" t="s">
        <v>1935</v>
      </c>
      <c r="B37" s="21" t="s">
        <v>4564</v>
      </c>
      <c r="C37" s="22"/>
      <c r="D37" s="22"/>
      <c r="E37" s="22"/>
      <c r="F37" s="22"/>
      <c r="G37" s="43"/>
      <c r="H37" s="54"/>
      <c r="I37" s="54"/>
      <c r="J37" s="54"/>
      <c r="K37" s="54"/>
      <c r="L37" s="54"/>
      <c r="M37" s="54"/>
    </row>
    <row r="38" spans="1:13" ht="31.5" customHeight="1" x14ac:dyDescent="0.35">
      <c r="A38" s="19" t="s">
        <v>3103</v>
      </c>
      <c r="B38" s="21" t="s">
        <v>4019</v>
      </c>
      <c r="C38" s="22"/>
      <c r="D38" s="22"/>
      <c r="E38" s="22"/>
      <c r="F38" s="22"/>
      <c r="G38" s="43"/>
      <c r="H38" s="54"/>
      <c r="I38" s="54"/>
      <c r="J38" s="54"/>
      <c r="K38" s="54"/>
      <c r="L38" s="54"/>
      <c r="M38" s="54"/>
    </row>
    <row r="39" spans="1:13" ht="15.5" x14ac:dyDescent="0.35">
      <c r="A39" s="19" t="s">
        <v>4923</v>
      </c>
      <c r="B39" s="21" t="s">
        <v>3678</v>
      </c>
      <c r="C39" s="22"/>
      <c r="D39" s="22"/>
      <c r="E39" s="22"/>
      <c r="F39" s="22"/>
      <c r="G39" s="43"/>
      <c r="H39" s="54"/>
      <c r="I39" s="54"/>
      <c r="J39" s="54"/>
      <c r="K39" s="54"/>
      <c r="L39" s="54"/>
      <c r="M39" s="54"/>
    </row>
    <row r="40" spans="1:13" ht="26.25" customHeight="1" x14ac:dyDescent="0.35">
      <c r="A40" s="19" t="s">
        <v>4241</v>
      </c>
      <c r="B40" s="21" t="s">
        <v>3712</v>
      </c>
      <c r="C40" s="22"/>
      <c r="D40" s="22"/>
      <c r="E40" s="22"/>
      <c r="F40" s="22"/>
      <c r="G40" s="43"/>
      <c r="H40" s="54"/>
      <c r="I40" s="54"/>
      <c r="J40" s="54"/>
      <c r="K40" s="54"/>
      <c r="L40" s="54"/>
      <c r="M40" s="54"/>
    </row>
    <row r="41" spans="1:13" ht="31.5" customHeight="1" x14ac:dyDescent="0.35">
      <c r="A41" s="19" t="s">
        <v>4242</v>
      </c>
      <c r="B41" s="21" t="s">
        <v>3723</v>
      </c>
      <c r="C41" s="22"/>
      <c r="D41" s="22"/>
      <c r="E41" s="22"/>
      <c r="F41" s="22"/>
      <c r="G41" s="43"/>
      <c r="H41" s="54"/>
      <c r="I41" s="54"/>
      <c r="J41" s="54"/>
      <c r="K41" s="54"/>
      <c r="L41" s="54"/>
      <c r="M41" s="54"/>
    </row>
    <row r="42" spans="1:13" ht="15.5" x14ac:dyDescent="0.35">
      <c r="A42" s="19" t="s">
        <v>3101</v>
      </c>
      <c r="B42" s="21" t="s">
        <v>8280</v>
      </c>
      <c r="C42" s="22"/>
      <c r="D42" s="22"/>
      <c r="E42" s="22"/>
      <c r="F42" s="22"/>
      <c r="G42" s="43"/>
      <c r="H42" s="54"/>
      <c r="I42" s="54"/>
      <c r="J42" s="54"/>
      <c r="K42" s="54"/>
      <c r="L42" s="54"/>
      <c r="M42" s="54"/>
    </row>
    <row r="43" spans="1:13" ht="15.5" x14ac:dyDescent="0.35">
      <c r="A43" s="19" t="s">
        <v>3094</v>
      </c>
      <c r="B43" s="21" t="s">
        <v>4050</v>
      </c>
      <c r="C43" s="22"/>
      <c r="D43" s="22"/>
      <c r="E43" s="22"/>
      <c r="F43" s="22"/>
      <c r="G43" s="43"/>
      <c r="H43" s="54"/>
      <c r="I43" s="54"/>
      <c r="J43" s="54"/>
      <c r="K43" s="54"/>
      <c r="L43" s="54"/>
      <c r="M43" s="54"/>
    </row>
    <row r="44" spans="1:13" ht="15.5" x14ac:dyDescent="0.35">
      <c r="A44" s="19" t="s">
        <v>4243</v>
      </c>
      <c r="B44" s="21" t="s">
        <v>2118</v>
      </c>
      <c r="C44" s="22"/>
      <c r="D44" s="22"/>
      <c r="E44" s="22"/>
      <c r="F44" s="22"/>
      <c r="G44" s="43"/>
      <c r="H44" s="54"/>
      <c r="I44" s="54"/>
      <c r="J44" s="54"/>
      <c r="K44" s="54"/>
      <c r="L44" s="54"/>
      <c r="M44" s="54"/>
    </row>
    <row r="45" spans="1:13" ht="15.5" x14ac:dyDescent="0.35">
      <c r="A45" s="19" t="s">
        <v>2465</v>
      </c>
      <c r="B45" s="21" t="s">
        <v>1745</v>
      </c>
      <c r="C45" s="22"/>
      <c r="D45" s="22"/>
      <c r="E45" s="22"/>
      <c r="F45" s="22"/>
      <c r="G45" s="43"/>
      <c r="H45" s="54"/>
      <c r="I45" s="54"/>
      <c r="J45" s="54"/>
      <c r="K45" s="54"/>
      <c r="L45" s="54"/>
      <c r="M45" s="54"/>
    </row>
    <row r="46" spans="1:13" ht="25.5" customHeight="1" x14ac:dyDescent="0.35">
      <c r="A46" s="19" t="s">
        <v>4244</v>
      </c>
      <c r="B46" s="21" t="s">
        <v>2673</v>
      </c>
      <c r="C46" s="22">
        <v>2563865</v>
      </c>
      <c r="D46" s="22"/>
      <c r="E46" s="22">
        <v>274500</v>
      </c>
      <c r="F46" s="22"/>
      <c r="G46" s="43">
        <v>2181700</v>
      </c>
      <c r="H46" s="54"/>
      <c r="I46" s="54"/>
      <c r="J46" s="54"/>
      <c r="K46" s="54"/>
      <c r="L46" s="54"/>
      <c r="M46" s="54"/>
    </row>
    <row r="47" spans="1:13" ht="29.25" customHeight="1" x14ac:dyDescent="0.35">
      <c r="A47" s="19" t="s">
        <v>1764</v>
      </c>
      <c r="B47" s="21" t="s">
        <v>1767</v>
      </c>
      <c r="C47" s="22"/>
      <c r="D47" s="22"/>
      <c r="E47" s="22"/>
      <c r="F47" s="22"/>
      <c r="G47" s="43"/>
      <c r="H47" s="54"/>
      <c r="I47" s="54"/>
      <c r="J47" s="54"/>
      <c r="K47" s="54"/>
      <c r="L47" s="54"/>
      <c r="M47" s="54"/>
    </row>
    <row r="48" spans="1:13" ht="30" customHeight="1" x14ac:dyDescent="0.35">
      <c r="A48" s="19" t="s">
        <v>1823</v>
      </c>
      <c r="B48" s="21" t="s">
        <v>1802</v>
      </c>
      <c r="C48" s="22"/>
      <c r="D48" s="22"/>
      <c r="E48" s="22"/>
      <c r="F48" s="22"/>
      <c r="G48" s="43"/>
      <c r="H48" s="54"/>
      <c r="I48" s="54"/>
      <c r="J48" s="54"/>
      <c r="K48" s="54"/>
      <c r="L48" s="54"/>
      <c r="M48" s="54"/>
    </row>
    <row r="49" spans="1:13" ht="15.5" x14ac:dyDescent="0.35">
      <c r="A49" s="19" t="s">
        <v>7946</v>
      </c>
      <c r="B49" s="21" t="s">
        <v>3824</v>
      </c>
      <c r="C49" s="22"/>
      <c r="D49" s="22"/>
      <c r="E49" s="22"/>
      <c r="F49" s="22"/>
      <c r="G49" s="43"/>
      <c r="H49" s="54"/>
      <c r="I49" s="54"/>
      <c r="J49" s="54"/>
      <c r="K49" s="54"/>
      <c r="L49" s="54"/>
      <c r="M49" s="54"/>
    </row>
    <row r="50" spans="1:13" ht="15.5" x14ac:dyDescent="0.35">
      <c r="A50" s="19" t="s">
        <v>308</v>
      </c>
      <c r="B50" s="21" t="s">
        <v>306</v>
      </c>
      <c r="C50" s="22"/>
      <c r="D50" s="22"/>
      <c r="E50" s="22"/>
      <c r="F50" s="22"/>
      <c r="G50" s="43"/>
      <c r="H50" s="54"/>
      <c r="I50" s="54"/>
      <c r="J50" s="54"/>
      <c r="K50" s="54"/>
      <c r="L50" s="54"/>
      <c r="M50" s="54"/>
    </row>
    <row r="51" spans="1:13" ht="15.5" x14ac:dyDescent="0.35">
      <c r="A51" s="19" t="s">
        <v>1763</v>
      </c>
      <c r="B51" s="21" t="s">
        <v>1766</v>
      </c>
      <c r="C51" s="22"/>
      <c r="D51" s="22"/>
      <c r="E51" s="22"/>
      <c r="F51" s="22"/>
      <c r="G51" s="43"/>
      <c r="H51" s="54"/>
      <c r="I51" s="54"/>
      <c r="J51" s="54"/>
      <c r="K51" s="54"/>
      <c r="L51" s="54"/>
      <c r="M51" s="54"/>
    </row>
    <row r="52" spans="1:13" ht="15.5" x14ac:dyDescent="0.35">
      <c r="A52" s="19" t="s">
        <v>3003</v>
      </c>
      <c r="B52" s="21" t="s">
        <v>1469</v>
      </c>
      <c r="C52" s="22"/>
      <c r="D52" s="22"/>
      <c r="E52" s="22"/>
      <c r="F52" s="22"/>
      <c r="G52" s="43"/>
      <c r="H52" s="54"/>
      <c r="I52" s="54"/>
      <c r="J52" s="54"/>
      <c r="K52" s="54"/>
      <c r="L52" s="54"/>
      <c r="M52" s="54"/>
    </row>
    <row r="53" spans="1:13" ht="31" x14ac:dyDescent="0.35">
      <c r="A53" s="19" t="s">
        <v>7947</v>
      </c>
      <c r="B53" s="21" t="s">
        <v>2068</v>
      </c>
      <c r="C53" s="22"/>
      <c r="D53" s="22"/>
      <c r="E53" s="22"/>
      <c r="F53" s="22"/>
      <c r="G53" s="43"/>
      <c r="H53" s="54"/>
      <c r="I53" s="54"/>
      <c r="J53" s="54"/>
      <c r="K53" s="54"/>
      <c r="L53" s="54"/>
      <c r="M53" s="54"/>
    </row>
    <row r="54" spans="1:13" ht="15.5" x14ac:dyDescent="0.35">
      <c r="A54" s="19" t="s">
        <v>215</v>
      </c>
      <c r="B54" s="21" t="s">
        <v>8393</v>
      </c>
      <c r="C54" s="22"/>
      <c r="D54" s="22"/>
      <c r="E54" s="22"/>
      <c r="F54" s="22"/>
      <c r="G54" s="43"/>
      <c r="H54" s="54"/>
      <c r="I54" s="54"/>
      <c r="J54" s="54"/>
      <c r="K54" s="54"/>
      <c r="L54" s="54"/>
      <c r="M54" s="54"/>
    </row>
    <row r="55" spans="1:13" ht="15.5" x14ac:dyDescent="0.35">
      <c r="A55" s="19" t="s">
        <v>2468</v>
      </c>
      <c r="B55" s="21" t="s">
        <v>2467</v>
      </c>
      <c r="C55" s="22"/>
      <c r="D55" s="22"/>
      <c r="E55" s="22"/>
      <c r="F55" s="22"/>
      <c r="G55" s="43"/>
      <c r="H55" s="54"/>
      <c r="I55" s="54"/>
      <c r="J55" s="54"/>
      <c r="K55" s="54"/>
      <c r="L55" s="54"/>
      <c r="M55" s="54"/>
    </row>
    <row r="56" spans="1:13" ht="27" customHeight="1" x14ac:dyDescent="0.35">
      <c r="A56" s="19" t="s">
        <v>3180</v>
      </c>
      <c r="B56" s="21" t="s">
        <v>8262</v>
      </c>
      <c r="C56" s="22"/>
      <c r="D56" s="22"/>
      <c r="E56" s="22"/>
      <c r="F56" s="22"/>
      <c r="G56" s="43"/>
      <c r="H56" s="54"/>
      <c r="I56" s="54"/>
      <c r="J56" s="54"/>
      <c r="K56" s="54"/>
      <c r="L56" s="54"/>
      <c r="M56" s="54"/>
    </row>
    <row r="57" spans="1:13" ht="33" customHeight="1" x14ac:dyDescent="0.35">
      <c r="A57" s="19" t="s">
        <v>7948</v>
      </c>
      <c r="B57" s="21" t="s">
        <v>3587</v>
      </c>
      <c r="C57" s="22"/>
      <c r="D57" s="22"/>
      <c r="E57" s="22"/>
      <c r="F57" s="22"/>
      <c r="G57" s="43"/>
      <c r="H57" s="54"/>
      <c r="I57" s="54"/>
      <c r="J57" s="54"/>
      <c r="K57" s="54"/>
      <c r="L57" s="54"/>
      <c r="M57" s="54"/>
    </row>
    <row r="58" spans="1:13" ht="52.5" customHeight="1" x14ac:dyDescent="0.35">
      <c r="A58" s="19" t="s">
        <v>8474</v>
      </c>
      <c r="B58" s="21" t="s">
        <v>1156</v>
      </c>
      <c r="C58" s="22"/>
      <c r="D58" s="22"/>
      <c r="E58" s="22"/>
      <c r="F58" s="22"/>
      <c r="G58" s="43"/>
      <c r="H58" s="54"/>
      <c r="I58" s="54"/>
      <c r="J58" s="54"/>
      <c r="K58" s="54"/>
      <c r="L58" s="54"/>
      <c r="M58" s="54"/>
    </row>
    <row r="59" spans="1:13" ht="15.5" x14ac:dyDescent="0.35">
      <c r="A59" s="19" t="s">
        <v>4924</v>
      </c>
      <c r="B59" s="21" t="s">
        <v>1114</v>
      </c>
      <c r="C59" s="22"/>
      <c r="D59" s="22"/>
      <c r="E59" s="22"/>
      <c r="F59" s="22"/>
      <c r="G59" s="43"/>
      <c r="H59" s="54"/>
      <c r="I59" s="54"/>
      <c r="J59" s="54"/>
      <c r="K59" s="54"/>
      <c r="L59" s="54"/>
      <c r="M59" s="54"/>
    </row>
    <row r="60" spans="1:13" ht="32.25" customHeight="1" x14ac:dyDescent="0.35">
      <c r="A60" s="19" t="s">
        <v>355</v>
      </c>
      <c r="B60" s="21" t="s">
        <v>353</v>
      </c>
      <c r="C60" s="22"/>
      <c r="D60" s="22"/>
      <c r="E60" s="22"/>
      <c r="F60" s="22"/>
      <c r="G60" s="43"/>
      <c r="H60" s="54"/>
      <c r="I60" s="54"/>
      <c r="J60" s="54"/>
      <c r="K60" s="54"/>
      <c r="L60" s="54"/>
      <c r="M60" s="54"/>
    </row>
    <row r="61" spans="1:13" ht="15.5" x14ac:dyDescent="0.35">
      <c r="A61" s="19" t="s">
        <v>4245</v>
      </c>
      <c r="B61" s="21" t="s">
        <v>2312</v>
      </c>
      <c r="C61" s="22"/>
      <c r="D61" s="22"/>
      <c r="E61" s="22"/>
      <c r="F61" s="22"/>
      <c r="G61" s="43"/>
      <c r="H61" s="54"/>
      <c r="I61" s="54"/>
      <c r="J61" s="54"/>
      <c r="K61" s="54"/>
      <c r="L61" s="54"/>
      <c r="M61" s="54"/>
    </row>
    <row r="62" spans="1:13" ht="15.5" x14ac:dyDescent="0.35">
      <c r="A62" s="19" t="s">
        <v>1322</v>
      </c>
      <c r="B62" s="21" t="s">
        <v>1302</v>
      </c>
      <c r="C62" s="22"/>
      <c r="D62" s="22"/>
      <c r="E62" s="22"/>
      <c r="F62" s="22"/>
      <c r="G62" s="43"/>
      <c r="H62" s="54"/>
      <c r="I62" s="54"/>
      <c r="J62" s="54"/>
      <c r="K62" s="54"/>
      <c r="L62" s="54"/>
      <c r="M62" s="54"/>
    </row>
    <row r="63" spans="1:13" ht="15.5" x14ac:dyDescent="0.35">
      <c r="A63" s="19" t="s">
        <v>4246</v>
      </c>
      <c r="B63" s="21" t="s">
        <v>3699</v>
      </c>
      <c r="C63" s="22"/>
      <c r="D63" s="22"/>
      <c r="E63" s="22"/>
      <c r="F63" s="22"/>
      <c r="G63" s="43"/>
      <c r="H63" s="54"/>
      <c r="I63" s="54"/>
      <c r="J63" s="54"/>
      <c r="K63" s="54"/>
      <c r="L63" s="54"/>
      <c r="M63" s="54"/>
    </row>
    <row r="64" spans="1:13" ht="15.5" x14ac:dyDescent="0.35">
      <c r="A64" s="19" t="s">
        <v>3235</v>
      </c>
      <c r="B64" s="21" t="s">
        <v>412</v>
      </c>
      <c r="C64" s="22"/>
      <c r="D64" s="22"/>
      <c r="E64" s="22"/>
      <c r="F64" s="22"/>
      <c r="G64" s="43"/>
      <c r="H64" s="54"/>
      <c r="I64" s="54"/>
      <c r="J64" s="54"/>
      <c r="K64" s="54"/>
      <c r="L64" s="54"/>
      <c r="M64" s="54"/>
    </row>
    <row r="65" spans="1:13" ht="30" customHeight="1" x14ac:dyDescent="0.35">
      <c r="A65" s="19" t="s">
        <v>4247</v>
      </c>
      <c r="B65" s="21" t="s">
        <v>2159</v>
      </c>
      <c r="C65" s="22"/>
      <c r="D65" s="22"/>
      <c r="E65" s="22"/>
      <c r="F65" s="22"/>
      <c r="G65" s="43"/>
      <c r="H65" s="54"/>
      <c r="I65" s="54"/>
      <c r="J65" s="54"/>
      <c r="K65" s="54"/>
      <c r="L65" s="54"/>
      <c r="M65" s="54"/>
    </row>
    <row r="66" spans="1:13" ht="15.5" x14ac:dyDescent="0.35">
      <c r="A66" s="19" t="s">
        <v>4925</v>
      </c>
      <c r="B66" s="21" t="s">
        <v>1411</v>
      </c>
      <c r="C66" s="22"/>
      <c r="D66" s="22"/>
      <c r="E66" s="22"/>
      <c r="F66" s="22"/>
      <c r="G66" s="43"/>
      <c r="H66" s="54"/>
      <c r="I66" s="54"/>
      <c r="J66" s="54"/>
      <c r="K66" s="54"/>
      <c r="L66" s="54"/>
      <c r="M66" s="54"/>
    </row>
    <row r="67" spans="1:13" ht="31.5" customHeight="1" x14ac:dyDescent="0.35">
      <c r="A67" s="19" t="s">
        <v>7949</v>
      </c>
      <c r="B67" s="21" t="s">
        <v>940</v>
      </c>
      <c r="C67" s="22"/>
      <c r="D67" s="22"/>
      <c r="E67" s="22"/>
      <c r="F67" s="22"/>
      <c r="G67" s="43"/>
      <c r="H67" s="54"/>
      <c r="I67" s="54"/>
      <c r="J67" s="54"/>
      <c r="K67" s="54"/>
      <c r="L67" s="54"/>
      <c r="M67" s="54"/>
    </row>
    <row r="68" spans="1:13" ht="15.5" x14ac:dyDescent="0.35">
      <c r="A68" s="19" t="s">
        <v>1888</v>
      </c>
      <c r="B68" s="21" t="s">
        <v>1886</v>
      </c>
      <c r="C68" s="22"/>
      <c r="D68" s="22"/>
      <c r="E68" s="22"/>
      <c r="F68" s="22"/>
      <c r="G68" s="43"/>
      <c r="H68" s="54"/>
      <c r="I68" s="54"/>
      <c r="J68" s="54"/>
      <c r="K68" s="54"/>
      <c r="L68" s="54"/>
      <c r="M68" s="54"/>
    </row>
    <row r="69" spans="1:13" ht="35.25" customHeight="1" x14ac:dyDescent="0.35">
      <c r="A69" s="19" t="s">
        <v>685</v>
      </c>
      <c r="B69" s="21" t="s">
        <v>684</v>
      </c>
      <c r="C69" s="22"/>
      <c r="D69" s="22"/>
      <c r="E69" s="22"/>
      <c r="F69" s="22"/>
      <c r="G69" s="43"/>
      <c r="H69" s="54"/>
      <c r="I69" s="54"/>
      <c r="J69" s="54"/>
      <c r="K69" s="54"/>
      <c r="L69" s="54"/>
      <c r="M69" s="54"/>
    </row>
    <row r="70" spans="1:13" ht="15.5" x14ac:dyDescent="0.35">
      <c r="A70" s="19" t="s">
        <v>3096</v>
      </c>
      <c r="B70" s="21" t="s">
        <v>3955</v>
      </c>
      <c r="C70" s="22">
        <v>1997690</v>
      </c>
      <c r="D70" s="22"/>
      <c r="E70" s="22">
        <v>1818257</v>
      </c>
      <c r="F70" s="22"/>
      <c r="G70" s="43">
        <v>1997690</v>
      </c>
      <c r="H70" s="54"/>
      <c r="I70" s="54"/>
      <c r="J70" s="54"/>
      <c r="K70" s="54"/>
      <c r="L70" s="54"/>
      <c r="M70" s="54"/>
    </row>
    <row r="71" spans="1:13" ht="15.5" x14ac:dyDescent="0.35">
      <c r="A71" s="19" t="s">
        <v>1650</v>
      </c>
      <c r="B71" s="21" t="s">
        <v>1615</v>
      </c>
      <c r="C71" s="22"/>
      <c r="D71" s="22"/>
      <c r="E71" s="22"/>
      <c r="F71" s="22"/>
      <c r="G71" s="43"/>
      <c r="H71" s="54"/>
      <c r="I71" s="54"/>
      <c r="J71" s="54"/>
      <c r="K71" s="54"/>
      <c r="L71" s="54"/>
      <c r="M71" s="54"/>
    </row>
    <row r="72" spans="1:13" ht="15.5" x14ac:dyDescent="0.35">
      <c r="A72" s="19" t="s">
        <v>3163</v>
      </c>
      <c r="B72" s="21" t="s">
        <v>1026</v>
      </c>
      <c r="C72" s="22"/>
      <c r="D72" s="22"/>
      <c r="E72" s="22"/>
      <c r="F72" s="22"/>
      <c r="G72" s="43"/>
      <c r="H72" s="54"/>
      <c r="I72" s="54"/>
      <c r="J72" s="54"/>
      <c r="K72" s="54"/>
      <c r="L72" s="54"/>
      <c r="M72" s="54"/>
    </row>
    <row r="73" spans="1:13" ht="31" x14ac:dyDescent="0.35">
      <c r="A73" s="19" t="s">
        <v>4248</v>
      </c>
      <c r="B73" s="21" t="s">
        <v>3724</v>
      </c>
      <c r="C73" s="22"/>
      <c r="D73" s="22"/>
      <c r="E73" s="22"/>
      <c r="F73" s="22"/>
      <c r="G73" s="43"/>
      <c r="H73" s="54"/>
      <c r="I73" s="54"/>
      <c r="J73" s="54"/>
      <c r="K73" s="54"/>
      <c r="L73" s="54"/>
      <c r="M73" s="54"/>
    </row>
    <row r="74" spans="1:13" ht="15.5" x14ac:dyDescent="0.35">
      <c r="A74" s="19" t="s">
        <v>4249</v>
      </c>
      <c r="B74" s="21" t="s">
        <v>2643</v>
      </c>
      <c r="C74" s="22"/>
      <c r="D74" s="22"/>
      <c r="E74" s="22"/>
      <c r="F74" s="22"/>
      <c r="G74" s="43"/>
      <c r="H74" s="54"/>
      <c r="I74" s="54"/>
      <c r="J74" s="54"/>
      <c r="K74" s="54"/>
      <c r="L74" s="54"/>
      <c r="M74" s="54"/>
    </row>
    <row r="75" spans="1:13" ht="15.5" x14ac:dyDescent="0.35">
      <c r="A75" s="19" t="s">
        <v>7950</v>
      </c>
      <c r="B75" s="21" t="s">
        <v>3967</v>
      </c>
      <c r="C75" s="22"/>
      <c r="D75" s="22"/>
      <c r="E75" s="22"/>
      <c r="F75" s="22"/>
      <c r="G75" s="43"/>
      <c r="H75" s="54"/>
      <c r="I75" s="54"/>
      <c r="J75" s="54"/>
      <c r="K75" s="54"/>
      <c r="L75" s="54"/>
      <c r="M75" s="54"/>
    </row>
    <row r="76" spans="1:13" ht="15.5" x14ac:dyDescent="0.35">
      <c r="A76" s="19" t="s">
        <v>400</v>
      </c>
      <c r="B76" s="21" t="s">
        <v>3989</v>
      </c>
      <c r="C76" s="22"/>
      <c r="D76" s="22"/>
      <c r="E76" s="22"/>
      <c r="F76" s="22"/>
      <c r="G76" s="43"/>
      <c r="H76" s="54"/>
      <c r="I76" s="54"/>
      <c r="J76" s="54"/>
      <c r="K76" s="54"/>
      <c r="L76" s="54"/>
      <c r="M76" s="54"/>
    </row>
    <row r="77" spans="1:13" ht="15.5" x14ac:dyDescent="0.35">
      <c r="A77" s="19" t="s">
        <v>1051</v>
      </c>
      <c r="B77" s="21" t="s">
        <v>1049</v>
      </c>
      <c r="C77" s="22"/>
      <c r="D77" s="22"/>
      <c r="E77" s="22"/>
      <c r="F77" s="22"/>
      <c r="G77" s="43"/>
      <c r="H77" s="54"/>
      <c r="I77" s="54"/>
      <c r="J77" s="54"/>
      <c r="K77" s="54"/>
      <c r="L77" s="54"/>
      <c r="M77" s="54"/>
    </row>
    <row r="78" spans="1:13" ht="15.5" x14ac:dyDescent="0.35">
      <c r="A78" s="19" t="s">
        <v>1393</v>
      </c>
      <c r="B78" s="21" t="s">
        <v>1388</v>
      </c>
      <c r="C78" s="22"/>
      <c r="D78" s="22"/>
      <c r="E78" s="22"/>
      <c r="F78" s="22"/>
      <c r="G78" s="43"/>
      <c r="H78" s="54"/>
      <c r="I78" s="54"/>
      <c r="J78" s="54"/>
      <c r="K78" s="54"/>
      <c r="L78" s="54"/>
      <c r="M78" s="54"/>
    </row>
    <row r="79" spans="1:13" ht="15.5" x14ac:dyDescent="0.35">
      <c r="A79" s="19" t="s">
        <v>4926</v>
      </c>
      <c r="B79" s="21" t="s">
        <v>2336</v>
      </c>
      <c r="C79" s="22"/>
      <c r="D79" s="22"/>
      <c r="E79" s="22"/>
      <c r="F79" s="22"/>
      <c r="G79" s="43"/>
      <c r="H79" s="54"/>
      <c r="I79" s="54"/>
      <c r="J79" s="54"/>
      <c r="K79" s="54"/>
      <c r="L79" s="54"/>
      <c r="M79" s="54"/>
    </row>
    <row r="80" spans="1:13" ht="15.5" x14ac:dyDescent="0.35">
      <c r="A80" s="19" t="s">
        <v>176</v>
      </c>
      <c r="B80" s="21" t="s">
        <v>174</v>
      </c>
      <c r="C80" s="22"/>
      <c r="D80" s="22"/>
      <c r="E80" s="22"/>
      <c r="F80" s="22"/>
      <c r="G80" s="43"/>
      <c r="H80" s="54"/>
      <c r="I80" s="54"/>
      <c r="J80" s="54"/>
      <c r="K80" s="54"/>
      <c r="L80" s="54"/>
      <c r="M80" s="54"/>
    </row>
    <row r="81" spans="1:13" ht="29.25" customHeight="1" x14ac:dyDescent="0.35">
      <c r="A81" s="19" t="s">
        <v>8475</v>
      </c>
      <c r="B81" s="21" t="s">
        <v>950</v>
      </c>
      <c r="C81" s="22"/>
      <c r="D81" s="22"/>
      <c r="E81" s="22"/>
      <c r="F81" s="22"/>
      <c r="G81" s="43"/>
      <c r="H81" s="54"/>
      <c r="I81" s="54"/>
      <c r="J81" s="54"/>
      <c r="K81" s="54"/>
      <c r="L81" s="54"/>
      <c r="M81" s="54"/>
    </row>
    <row r="82" spans="1:13" ht="15.5" x14ac:dyDescent="0.35">
      <c r="A82" s="19" t="s">
        <v>3207</v>
      </c>
      <c r="B82" s="21" t="s">
        <v>104</v>
      </c>
      <c r="C82" s="22"/>
      <c r="D82" s="22"/>
      <c r="E82" s="22"/>
      <c r="F82" s="22"/>
      <c r="G82" s="43"/>
      <c r="H82" s="54"/>
      <c r="I82" s="54"/>
      <c r="J82" s="54"/>
      <c r="K82" s="54"/>
      <c r="L82" s="54"/>
      <c r="M82" s="54"/>
    </row>
    <row r="83" spans="1:13" ht="15.5" x14ac:dyDescent="0.35">
      <c r="A83" s="19" t="s">
        <v>4251</v>
      </c>
      <c r="B83" s="21" t="s">
        <v>1514</v>
      </c>
      <c r="C83" s="22"/>
      <c r="D83" s="22"/>
      <c r="E83" s="22"/>
      <c r="F83" s="22"/>
      <c r="G83" s="43"/>
      <c r="H83" s="54"/>
      <c r="I83" s="54"/>
      <c r="J83" s="54"/>
      <c r="K83" s="54"/>
      <c r="L83" s="54"/>
      <c r="M83" s="54"/>
    </row>
    <row r="84" spans="1:13" ht="15.5" x14ac:dyDescent="0.35">
      <c r="A84" s="19" t="s">
        <v>7951</v>
      </c>
      <c r="B84" s="21" t="s">
        <v>3846</v>
      </c>
      <c r="C84" s="22"/>
      <c r="D84" s="22"/>
      <c r="E84" s="22"/>
      <c r="F84" s="22"/>
      <c r="G84" s="43"/>
      <c r="H84" s="54"/>
      <c r="I84" s="54"/>
      <c r="J84" s="54"/>
      <c r="K84" s="54"/>
      <c r="L84" s="54"/>
      <c r="M84" s="54"/>
    </row>
    <row r="85" spans="1:13" ht="15.5" x14ac:dyDescent="0.35">
      <c r="A85" s="19" t="s">
        <v>1535</v>
      </c>
      <c r="B85" s="21" t="s">
        <v>3856</v>
      </c>
      <c r="C85" s="22"/>
      <c r="D85" s="22"/>
      <c r="E85" s="22"/>
      <c r="F85" s="22"/>
      <c r="G85" s="43"/>
      <c r="H85" s="54"/>
      <c r="I85" s="54"/>
      <c r="J85" s="54"/>
      <c r="K85" s="54"/>
      <c r="L85" s="54"/>
      <c r="M85" s="54"/>
    </row>
    <row r="86" spans="1:13" ht="15.5" x14ac:dyDescent="0.35">
      <c r="A86" s="19" t="s">
        <v>2470</v>
      </c>
      <c r="B86" s="21" t="s">
        <v>2469</v>
      </c>
      <c r="C86" s="22"/>
      <c r="D86" s="22"/>
      <c r="E86" s="22"/>
      <c r="F86" s="22"/>
      <c r="G86" s="43"/>
      <c r="H86" s="54"/>
      <c r="I86" s="54"/>
      <c r="J86" s="54"/>
      <c r="K86" s="54"/>
      <c r="L86" s="54"/>
      <c r="M86" s="54"/>
    </row>
    <row r="87" spans="1:13" ht="33.75" customHeight="1" x14ac:dyDescent="0.35">
      <c r="A87" s="19" t="s">
        <v>4252</v>
      </c>
      <c r="B87" s="21" t="s">
        <v>2331</v>
      </c>
      <c r="C87" s="22"/>
      <c r="D87" s="22"/>
      <c r="E87" s="22"/>
      <c r="F87" s="22"/>
      <c r="G87" s="43"/>
      <c r="H87" s="54"/>
      <c r="I87" s="54"/>
      <c r="J87" s="54"/>
      <c r="K87" s="54"/>
      <c r="L87" s="54"/>
      <c r="M87" s="54"/>
    </row>
    <row r="88" spans="1:13" ht="39.75" customHeight="1" x14ac:dyDescent="0.35">
      <c r="A88" s="19" t="s">
        <v>1754</v>
      </c>
      <c r="B88" s="21" t="s">
        <v>1752</v>
      </c>
      <c r="C88" s="22"/>
      <c r="D88" s="22"/>
      <c r="E88" s="22"/>
      <c r="F88" s="22"/>
      <c r="G88" s="43"/>
      <c r="H88" s="54"/>
      <c r="I88" s="54"/>
      <c r="J88" s="54"/>
      <c r="K88" s="54"/>
      <c r="L88" s="54"/>
      <c r="M88" s="54"/>
    </row>
    <row r="89" spans="1:13" ht="15.5" x14ac:dyDescent="0.35">
      <c r="A89" s="19" t="s">
        <v>3127</v>
      </c>
      <c r="B89" s="21" t="s">
        <v>3819</v>
      </c>
      <c r="C89" s="22"/>
      <c r="D89" s="22"/>
      <c r="E89" s="22"/>
      <c r="F89" s="22"/>
      <c r="G89" s="43"/>
      <c r="H89" s="54"/>
      <c r="I89" s="54"/>
      <c r="J89" s="54"/>
      <c r="K89" s="54"/>
      <c r="L89" s="54"/>
      <c r="M89" s="54"/>
    </row>
    <row r="90" spans="1:13" ht="30" customHeight="1" x14ac:dyDescent="0.35">
      <c r="A90" s="19" t="s">
        <v>7952</v>
      </c>
      <c r="B90" s="21" t="s">
        <v>1651</v>
      </c>
      <c r="C90" s="22"/>
      <c r="D90" s="22"/>
      <c r="E90" s="22"/>
      <c r="F90" s="22"/>
      <c r="G90" s="43"/>
      <c r="H90" s="54"/>
      <c r="I90" s="54"/>
      <c r="J90" s="54"/>
      <c r="K90" s="54"/>
      <c r="L90" s="54"/>
      <c r="M90" s="54"/>
    </row>
    <row r="91" spans="1:13" ht="15.5" x14ac:dyDescent="0.35">
      <c r="A91" s="19" t="s">
        <v>4253</v>
      </c>
      <c r="B91" s="21" t="s">
        <v>8385</v>
      </c>
      <c r="C91" s="22"/>
      <c r="D91" s="22"/>
      <c r="E91" s="22"/>
      <c r="F91" s="22"/>
      <c r="G91" s="43"/>
      <c r="H91" s="54"/>
      <c r="I91" s="54"/>
      <c r="J91" s="54"/>
      <c r="K91" s="54"/>
      <c r="L91" s="54"/>
      <c r="M91" s="54"/>
    </row>
    <row r="92" spans="1:13" ht="31" x14ac:dyDescent="0.35">
      <c r="A92" s="19" t="s">
        <v>5007</v>
      </c>
      <c r="B92" s="21" t="s">
        <v>19</v>
      </c>
      <c r="C92" s="22"/>
      <c r="D92" s="22"/>
      <c r="E92" s="22"/>
      <c r="F92" s="22"/>
      <c r="G92" s="43"/>
      <c r="H92" s="54"/>
      <c r="I92" s="54"/>
      <c r="J92" s="54"/>
      <c r="K92" s="54"/>
      <c r="L92" s="54"/>
      <c r="M92" s="54"/>
    </row>
    <row r="93" spans="1:13" ht="15.5" x14ac:dyDescent="0.35">
      <c r="A93" s="19" t="s">
        <v>7953</v>
      </c>
      <c r="B93" s="21" t="s">
        <v>8203</v>
      </c>
      <c r="C93" s="22"/>
      <c r="D93" s="22"/>
      <c r="E93" s="22"/>
      <c r="F93" s="22"/>
      <c r="G93" s="43"/>
      <c r="H93" s="54"/>
      <c r="I93" s="54"/>
      <c r="J93" s="54"/>
      <c r="K93" s="54"/>
      <c r="L93" s="54"/>
      <c r="M93" s="54"/>
    </row>
    <row r="94" spans="1:13" ht="31" x14ac:dyDescent="0.35">
      <c r="A94" s="19" t="s">
        <v>8664</v>
      </c>
      <c r="B94" s="21" t="s">
        <v>8589</v>
      </c>
      <c r="C94" s="22"/>
      <c r="D94" s="22"/>
      <c r="E94" s="22"/>
      <c r="F94" s="22"/>
      <c r="G94" s="43"/>
      <c r="H94" s="54"/>
      <c r="I94" s="54"/>
      <c r="J94" s="54"/>
      <c r="K94" s="54"/>
      <c r="L94" s="54"/>
      <c r="M94" s="54"/>
    </row>
    <row r="95" spans="1:13" ht="15.5" x14ac:dyDescent="0.35">
      <c r="A95" s="19" t="s">
        <v>1595</v>
      </c>
      <c r="B95" s="21" t="s">
        <v>1579</v>
      </c>
      <c r="C95" s="22"/>
      <c r="D95" s="22"/>
      <c r="E95" s="22"/>
      <c r="F95" s="22"/>
      <c r="G95" s="43"/>
      <c r="H95" s="54"/>
      <c r="I95" s="54"/>
      <c r="J95" s="54"/>
      <c r="K95" s="54"/>
      <c r="L95" s="54"/>
      <c r="M95" s="54"/>
    </row>
    <row r="96" spans="1:13" ht="15.5" x14ac:dyDescent="0.35">
      <c r="A96" s="19" t="s">
        <v>904</v>
      </c>
      <c r="B96" s="21" t="s">
        <v>902</v>
      </c>
      <c r="C96" s="22"/>
      <c r="D96" s="22"/>
      <c r="E96" s="22"/>
      <c r="F96" s="22"/>
      <c r="G96" s="43"/>
      <c r="H96" s="54"/>
      <c r="I96" s="54"/>
      <c r="J96" s="54"/>
      <c r="K96" s="54"/>
      <c r="L96" s="54"/>
      <c r="M96" s="54"/>
    </row>
    <row r="97" spans="1:13" ht="15.5" x14ac:dyDescent="0.35">
      <c r="A97" s="19" t="s">
        <v>8476</v>
      </c>
      <c r="B97" s="21" t="s">
        <v>2329</v>
      </c>
      <c r="C97" s="22"/>
      <c r="D97" s="22"/>
      <c r="E97" s="22"/>
      <c r="F97" s="22"/>
      <c r="G97" s="43"/>
      <c r="H97" s="54"/>
      <c r="I97" s="54"/>
      <c r="J97" s="54"/>
      <c r="K97" s="54"/>
      <c r="L97" s="54"/>
      <c r="M97" s="54"/>
    </row>
    <row r="98" spans="1:13" ht="35.25" customHeight="1" x14ac:dyDescent="0.35">
      <c r="A98" s="19" t="s">
        <v>4254</v>
      </c>
      <c r="B98" s="21" t="s">
        <v>2622</v>
      </c>
      <c r="C98" s="22"/>
      <c r="D98" s="22"/>
      <c r="E98" s="22"/>
      <c r="F98" s="22"/>
      <c r="G98" s="43"/>
      <c r="H98" s="54"/>
      <c r="I98" s="54"/>
      <c r="J98" s="54"/>
      <c r="K98" s="54"/>
      <c r="L98" s="54"/>
      <c r="M98" s="54"/>
    </row>
    <row r="99" spans="1:13" ht="15.5" x14ac:dyDescent="0.35">
      <c r="A99" s="19" t="s">
        <v>5008</v>
      </c>
      <c r="B99" s="21" t="s">
        <v>2471</v>
      </c>
      <c r="C99" s="22"/>
      <c r="D99" s="22"/>
      <c r="E99" s="22"/>
      <c r="F99" s="22"/>
      <c r="G99" s="43"/>
      <c r="H99" s="54"/>
      <c r="I99" s="54"/>
      <c r="J99" s="54"/>
      <c r="K99" s="54"/>
      <c r="L99" s="54"/>
      <c r="M99" s="54"/>
    </row>
    <row r="100" spans="1:13" ht="15.5" x14ac:dyDescent="0.35">
      <c r="A100" s="19" t="s">
        <v>4255</v>
      </c>
      <c r="B100" s="21" t="s">
        <v>2346</v>
      </c>
      <c r="C100" s="22"/>
      <c r="D100" s="22"/>
      <c r="E100" s="22"/>
      <c r="F100" s="22"/>
      <c r="G100" s="43"/>
      <c r="H100" s="54"/>
      <c r="I100" s="54"/>
      <c r="J100" s="54"/>
      <c r="K100" s="54"/>
      <c r="L100" s="54"/>
      <c r="M100" s="54"/>
    </row>
    <row r="101" spans="1:13" ht="31" x14ac:dyDescent="0.35">
      <c r="A101" s="19" t="s">
        <v>2472</v>
      </c>
      <c r="B101" s="21" t="s">
        <v>1699</v>
      </c>
      <c r="C101" s="22"/>
      <c r="D101" s="22"/>
      <c r="E101" s="22"/>
      <c r="F101" s="22"/>
      <c r="G101" s="43"/>
      <c r="H101" s="54"/>
      <c r="I101" s="54"/>
      <c r="J101" s="54"/>
      <c r="K101" s="54"/>
      <c r="L101" s="54"/>
      <c r="M101" s="54"/>
    </row>
    <row r="102" spans="1:13" ht="15.5" x14ac:dyDescent="0.35">
      <c r="A102" s="19" t="s">
        <v>4256</v>
      </c>
      <c r="B102" s="21" t="s">
        <v>8759</v>
      </c>
      <c r="C102" s="22"/>
      <c r="D102" s="22"/>
      <c r="E102" s="22"/>
      <c r="F102" s="22"/>
      <c r="G102" s="43"/>
      <c r="H102" s="54"/>
      <c r="I102" s="54"/>
      <c r="J102" s="54"/>
      <c r="K102" s="54"/>
      <c r="L102" s="54"/>
      <c r="M102" s="54"/>
    </row>
    <row r="103" spans="1:13" ht="32.25" customHeight="1" x14ac:dyDescent="0.35">
      <c r="A103" s="19" t="s">
        <v>8477</v>
      </c>
      <c r="B103" s="21" t="s">
        <v>8617</v>
      </c>
      <c r="C103" s="22"/>
      <c r="D103" s="22"/>
      <c r="E103" s="22"/>
      <c r="F103" s="22"/>
      <c r="G103" s="43"/>
      <c r="H103" s="54"/>
      <c r="I103" s="54"/>
      <c r="J103" s="54"/>
      <c r="K103" s="54"/>
      <c r="L103" s="54"/>
      <c r="M103" s="54"/>
    </row>
    <row r="104" spans="1:13" ht="15.5" x14ac:dyDescent="0.35">
      <c r="A104" s="19" t="s">
        <v>17</v>
      </c>
      <c r="B104" s="21" t="s">
        <v>15</v>
      </c>
      <c r="C104" s="22"/>
      <c r="D104" s="22"/>
      <c r="E104" s="22"/>
      <c r="F104" s="22"/>
      <c r="G104" s="43"/>
      <c r="H104" s="54"/>
      <c r="I104" s="54"/>
      <c r="J104" s="54"/>
      <c r="K104" s="54"/>
      <c r="L104" s="54"/>
      <c r="M104" s="54"/>
    </row>
    <row r="105" spans="1:13" ht="37.5" customHeight="1" x14ac:dyDescent="0.35">
      <c r="A105" s="19" t="s">
        <v>150</v>
      </c>
      <c r="B105" s="21" t="s">
        <v>149</v>
      </c>
      <c r="C105" s="22"/>
      <c r="D105" s="22"/>
      <c r="E105" s="22"/>
      <c r="F105" s="22"/>
      <c r="G105" s="43"/>
      <c r="H105" s="54"/>
      <c r="I105" s="54"/>
      <c r="J105" s="54"/>
      <c r="K105" s="54"/>
      <c r="L105" s="54"/>
      <c r="M105" s="54"/>
    </row>
    <row r="106" spans="1:13" ht="15.5" x14ac:dyDescent="0.35">
      <c r="A106" s="19" t="s">
        <v>3139</v>
      </c>
      <c r="B106" s="21" t="s">
        <v>1088</v>
      </c>
      <c r="C106" s="22"/>
      <c r="D106" s="22"/>
      <c r="E106" s="22"/>
      <c r="F106" s="22"/>
      <c r="G106" s="43"/>
      <c r="H106" s="54"/>
      <c r="I106" s="54"/>
      <c r="J106" s="54"/>
      <c r="K106" s="54"/>
      <c r="L106" s="54"/>
      <c r="M106" s="54"/>
    </row>
    <row r="107" spans="1:13" ht="31" x14ac:dyDescent="0.35">
      <c r="A107" s="19" t="s">
        <v>4927</v>
      </c>
      <c r="B107" s="21" t="s">
        <v>2317</v>
      </c>
      <c r="C107" s="22"/>
      <c r="D107" s="22"/>
      <c r="E107" s="22"/>
      <c r="F107" s="22"/>
      <c r="G107" s="43"/>
      <c r="H107" s="54"/>
      <c r="I107" s="54"/>
      <c r="J107" s="54"/>
      <c r="K107" s="54"/>
      <c r="L107" s="54"/>
      <c r="M107" s="54"/>
    </row>
    <row r="108" spans="1:13" ht="31" x14ac:dyDescent="0.35">
      <c r="A108" s="19" t="s">
        <v>4257</v>
      </c>
      <c r="B108" s="21" t="s">
        <v>2084</v>
      </c>
      <c r="C108" s="22"/>
      <c r="D108" s="22"/>
      <c r="E108" s="22"/>
      <c r="F108" s="22"/>
      <c r="G108" s="43"/>
      <c r="H108" s="54"/>
      <c r="I108" s="54"/>
      <c r="J108" s="54"/>
      <c r="K108" s="54"/>
      <c r="L108" s="54"/>
      <c r="M108" s="54"/>
    </row>
    <row r="109" spans="1:13" ht="32.25" customHeight="1" x14ac:dyDescent="0.35">
      <c r="A109" s="19" t="s">
        <v>1314</v>
      </c>
      <c r="B109" s="21" t="s">
        <v>1291</v>
      </c>
      <c r="C109" s="22"/>
      <c r="D109" s="22"/>
      <c r="E109" s="22"/>
      <c r="F109" s="22"/>
      <c r="G109" s="43"/>
      <c r="H109" s="54"/>
      <c r="I109" s="54"/>
      <c r="J109" s="54"/>
      <c r="K109" s="54"/>
      <c r="L109" s="54"/>
      <c r="M109" s="54"/>
    </row>
    <row r="110" spans="1:13" ht="31" x14ac:dyDescent="0.35">
      <c r="A110" s="19" t="s">
        <v>4258</v>
      </c>
      <c r="B110" s="21" t="s">
        <v>2356</v>
      </c>
      <c r="C110" s="22"/>
      <c r="D110" s="22"/>
      <c r="E110" s="22"/>
      <c r="F110" s="22"/>
      <c r="G110" s="43"/>
      <c r="H110" s="54"/>
      <c r="I110" s="54"/>
      <c r="J110" s="54"/>
      <c r="K110" s="54"/>
      <c r="L110" s="54"/>
      <c r="M110" s="54"/>
    </row>
    <row r="111" spans="1:13" ht="15.5" x14ac:dyDescent="0.35">
      <c r="A111" s="19" t="s">
        <v>1189</v>
      </c>
      <c r="B111" s="21" t="s">
        <v>1184</v>
      </c>
      <c r="C111" s="22"/>
      <c r="D111" s="22"/>
      <c r="E111" s="22"/>
      <c r="F111" s="22"/>
      <c r="G111" s="43"/>
      <c r="H111" s="54"/>
      <c r="I111" s="54"/>
      <c r="J111" s="54"/>
      <c r="K111" s="54"/>
      <c r="L111" s="54"/>
      <c r="M111" s="54"/>
    </row>
    <row r="112" spans="1:13" ht="15.5" x14ac:dyDescent="0.35">
      <c r="A112" s="19" t="s">
        <v>787</v>
      </c>
      <c r="B112" s="21" t="s">
        <v>785</v>
      </c>
      <c r="C112" s="22"/>
      <c r="D112" s="22"/>
      <c r="E112" s="22"/>
      <c r="F112" s="22"/>
      <c r="G112" s="43"/>
      <c r="H112" s="54"/>
      <c r="I112" s="54"/>
      <c r="J112" s="54"/>
      <c r="K112" s="54"/>
      <c r="L112" s="54"/>
      <c r="M112" s="54"/>
    </row>
    <row r="113" spans="1:13" ht="15.5" x14ac:dyDescent="0.35">
      <c r="A113" s="19" t="s">
        <v>5009</v>
      </c>
      <c r="B113" s="21" t="s">
        <v>1694</v>
      </c>
      <c r="C113" s="22"/>
      <c r="D113" s="22"/>
      <c r="E113" s="22"/>
      <c r="F113" s="22"/>
      <c r="G113" s="43"/>
      <c r="H113" s="54"/>
      <c r="I113" s="54"/>
      <c r="J113" s="54"/>
      <c r="K113" s="54"/>
      <c r="L113" s="54"/>
      <c r="M113" s="54"/>
    </row>
    <row r="114" spans="1:13" ht="15.5" x14ac:dyDescent="0.35">
      <c r="A114" s="19" t="s">
        <v>765</v>
      </c>
      <c r="B114" s="21" t="s">
        <v>763</v>
      </c>
      <c r="C114" s="22"/>
      <c r="D114" s="22"/>
      <c r="E114" s="22"/>
      <c r="F114" s="22"/>
      <c r="G114" s="43"/>
      <c r="H114" s="54"/>
      <c r="I114" s="54"/>
      <c r="J114" s="54"/>
      <c r="K114" s="54"/>
      <c r="L114" s="54"/>
      <c r="M114" s="54"/>
    </row>
    <row r="115" spans="1:13" ht="15.5" x14ac:dyDescent="0.35">
      <c r="A115" s="19" t="s">
        <v>8478</v>
      </c>
      <c r="B115" s="21" t="s">
        <v>3630</v>
      </c>
      <c r="C115" s="22"/>
      <c r="D115" s="22"/>
      <c r="E115" s="22"/>
      <c r="F115" s="22"/>
      <c r="G115" s="43"/>
      <c r="H115" s="54"/>
      <c r="I115" s="54"/>
      <c r="J115" s="54"/>
      <c r="K115" s="54"/>
      <c r="L115" s="54"/>
      <c r="M115" s="54"/>
    </row>
    <row r="116" spans="1:13" ht="42.75" customHeight="1" x14ac:dyDescent="0.35">
      <c r="A116" s="19" t="s">
        <v>4259</v>
      </c>
      <c r="B116" s="21" t="s">
        <v>8292</v>
      </c>
      <c r="C116" s="22"/>
      <c r="D116" s="22"/>
      <c r="E116" s="22"/>
      <c r="F116" s="22"/>
      <c r="G116" s="43"/>
      <c r="H116" s="54"/>
      <c r="I116" s="54"/>
      <c r="J116" s="54"/>
      <c r="K116" s="54"/>
      <c r="L116" s="54"/>
      <c r="M116" s="54"/>
    </row>
    <row r="117" spans="1:13" ht="15.5" x14ac:dyDescent="0.35">
      <c r="A117" s="19" t="s">
        <v>8479</v>
      </c>
      <c r="B117" s="21" t="s">
        <v>2130</v>
      </c>
      <c r="C117" s="22"/>
      <c r="D117" s="22"/>
      <c r="E117" s="22"/>
      <c r="F117" s="22"/>
      <c r="G117" s="43"/>
      <c r="H117" s="54"/>
      <c r="I117" s="54"/>
      <c r="J117" s="54"/>
      <c r="K117" s="54"/>
      <c r="L117" s="54"/>
      <c r="M117" s="54"/>
    </row>
    <row r="118" spans="1:13" ht="15.5" x14ac:dyDescent="0.35">
      <c r="A118" s="19" t="s">
        <v>1403</v>
      </c>
      <c r="B118" s="21" t="s">
        <v>3904</v>
      </c>
      <c r="C118" s="22"/>
      <c r="D118" s="22"/>
      <c r="E118" s="22"/>
      <c r="F118" s="22"/>
      <c r="G118" s="43"/>
      <c r="H118" s="54"/>
      <c r="I118" s="54"/>
      <c r="J118" s="54"/>
      <c r="K118" s="54"/>
      <c r="L118" s="54"/>
      <c r="M118" s="54"/>
    </row>
    <row r="119" spans="1:13" ht="15.5" x14ac:dyDescent="0.35">
      <c r="A119" s="19" t="s">
        <v>2474</v>
      </c>
      <c r="B119" s="21" t="s">
        <v>2473</v>
      </c>
      <c r="C119" s="22"/>
      <c r="D119" s="22"/>
      <c r="E119" s="22"/>
      <c r="F119" s="22"/>
      <c r="G119" s="43"/>
      <c r="H119" s="54"/>
      <c r="I119" s="54"/>
      <c r="J119" s="54"/>
      <c r="K119" s="54"/>
      <c r="L119" s="54"/>
      <c r="M119" s="54"/>
    </row>
    <row r="120" spans="1:13" ht="15.5" x14ac:dyDescent="0.35">
      <c r="A120" s="19" t="s">
        <v>7954</v>
      </c>
      <c r="B120" s="21" t="s">
        <v>3822</v>
      </c>
      <c r="C120" s="22"/>
      <c r="D120" s="22"/>
      <c r="E120" s="22"/>
      <c r="F120" s="22"/>
      <c r="G120" s="43"/>
      <c r="H120" s="54"/>
      <c r="I120" s="54"/>
      <c r="J120" s="54"/>
      <c r="K120" s="54"/>
      <c r="L120" s="54"/>
      <c r="M120" s="54"/>
    </row>
    <row r="121" spans="1:13" ht="15.5" x14ac:dyDescent="0.35">
      <c r="A121" s="19" t="s">
        <v>8346</v>
      </c>
      <c r="B121" s="21" t="s">
        <v>3820</v>
      </c>
      <c r="C121" s="22"/>
      <c r="D121" s="22"/>
      <c r="E121" s="22"/>
      <c r="F121" s="22"/>
      <c r="G121" s="43"/>
      <c r="H121" s="54"/>
      <c r="I121" s="54"/>
      <c r="J121" s="54"/>
      <c r="K121" s="54"/>
      <c r="L121" s="54"/>
      <c r="M121" s="54"/>
    </row>
    <row r="122" spans="1:13" ht="15.5" x14ac:dyDescent="0.35">
      <c r="A122" s="19" t="s">
        <v>3004</v>
      </c>
      <c r="B122" s="21" t="s">
        <v>1468</v>
      </c>
      <c r="C122" s="22"/>
      <c r="D122" s="22"/>
      <c r="E122" s="22"/>
      <c r="F122" s="22"/>
      <c r="G122" s="43"/>
      <c r="H122" s="54"/>
      <c r="I122" s="54"/>
      <c r="J122" s="54"/>
      <c r="K122" s="54"/>
      <c r="L122" s="54"/>
      <c r="M122" s="54"/>
    </row>
    <row r="123" spans="1:13" ht="15.5" x14ac:dyDescent="0.35">
      <c r="A123" s="19" t="s">
        <v>4260</v>
      </c>
      <c r="B123" s="21" t="s">
        <v>3679</v>
      </c>
      <c r="C123" s="22"/>
      <c r="D123" s="22"/>
      <c r="E123" s="22"/>
      <c r="F123" s="22"/>
      <c r="G123" s="43"/>
      <c r="H123" s="54"/>
      <c r="I123" s="54"/>
      <c r="J123" s="54"/>
      <c r="K123" s="54"/>
      <c r="L123" s="54"/>
      <c r="M123" s="54"/>
    </row>
    <row r="124" spans="1:13" ht="15.5" x14ac:dyDescent="0.35">
      <c r="A124" s="19" t="s">
        <v>7955</v>
      </c>
      <c r="B124" s="21" t="s">
        <v>4556</v>
      </c>
      <c r="C124" s="22"/>
      <c r="D124" s="22"/>
      <c r="E124" s="22"/>
      <c r="F124" s="22"/>
      <c r="G124" s="43"/>
      <c r="H124" s="54"/>
      <c r="I124" s="54"/>
      <c r="J124" s="54"/>
      <c r="K124" s="54"/>
      <c r="L124" s="54"/>
      <c r="M124" s="54"/>
    </row>
    <row r="125" spans="1:13" ht="15.5" x14ac:dyDescent="0.35">
      <c r="A125" s="19" t="s">
        <v>4261</v>
      </c>
      <c r="B125" s="21" t="s">
        <v>3899</v>
      </c>
      <c r="C125" s="22"/>
      <c r="D125" s="22"/>
      <c r="E125" s="22"/>
      <c r="F125" s="22"/>
      <c r="G125" s="43"/>
      <c r="H125" s="54"/>
      <c r="I125" s="54"/>
      <c r="J125" s="54"/>
      <c r="K125" s="54"/>
      <c r="L125" s="54"/>
      <c r="M125" s="54"/>
    </row>
    <row r="126" spans="1:13" ht="15.5" x14ac:dyDescent="0.35">
      <c r="A126" s="19" t="s">
        <v>8480</v>
      </c>
      <c r="B126" s="21" t="s">
        <v>4218</v>
      </c>
      <c r="C126" s="22"/>
      <c r="D126" s="22"/>
      <c r="E126" s="22"/>
      <c r="F126" s="22"/>
      <c r="G126" s="43"/>
      <c r="H126" s="54"/>
      <c r="I126" s="54"/>
      <c r="J126" s="54"/>
      <c r="K126" s="54"/>
      <c r="L126" s="54"/>
      <c r="M126" s="54"/>
    </row>
    <row r="127" spans="1:13" ht="15.5" x14ac:dyDescent="0.35">
      <c r="A127" s="19" t="s">
        <v>1074</v>
      </c>
      <c r="B127" s="21" t="s">
        <v>1072</v>
      </c>
      <c r="C127" s="22"/>
      <c r="D127" s="22"/>
      <c r="E127" s="22"/>
      <c r="F127" s="22"/>
      <c r="G127" s="43"/>
      <c r="H127" s="54"/>
      <c r="I127" s="54"/>
      <c r="J127" s="54"/>
      <c r="K127" s="54"/>
      <c r="L127" s="54"/>
      <c r="M127" s="54"/>
    </row>
    <row r="128" spans="1:13" ht="33" customHeight="1" x14ac:dyDescent="0.35">
      <c r="A128" s="19" t="s">
        <v>3174</v>
      </c>
      <c r="B128" s="21" t="s">
        <v>96</v>
      </c>
      <c r="C128" s="22"/>
      <c r="D128" s="22"/>
      <c r="E128" s="22"/>
      <c r="F128" s="22"/>
      <c r="G128" s="43"/>
      <c r="H128" s="54"/>
      <c r="I128" s="54"/>
      <c r="J128" s="54"/>
      <c r="K128" s="54"/>
      <c r="L128" s="54"/>
      <c r="M128" s="54"/>
    </row>
    <row r="129" spans="1:13" ht="15.5" x14ac:dyDescent="0.35">
      <c r="A129" s="19" t="s">
        <v>4262</v>
      </c>
      <c r="B129" s="21" t="s">
        <v>4021</v>
      </c>
      <c r="C129" s="22"/>
      <c r="D129" s="22"/>
      <c r="E129" s="22"/>
      <c r="F129" s="22"/>
      <c r="G129" s="43"/>
      <c r="H129" s="54"/>
      <c r="I129" s="54"/>
      <c r="J129" s="54"/>
      <c r="K129" s="54"/>
      <c r="L129" s="54"/>
      <c r="M129" s="54"/>
    </row>
    <row r="130" spans="1:13" ht="15.5" x14ac:dyDescent="0.35">
      <c r="A130" s="19" t="s">
        <v>3183</v>
      </c>
      <c r="B130" s="21" t="s">
        <v>1202</v>
      </c>
      <c r="C130" s="22"/>
      <c r="D130" s="22"/>
      <c r="E130" s="22"/>
      <c r="F130" s="22"/>
      <c r="G130" s="43"/>
      <c r="H130" s="54"/>
      <c r="I130" s="54"/>
      <c r="J130" s="54"/>
      <c r="K130" s="54"/>
      <c r="L130" s="54"/>
      <c r="M130" s="54"/>
    </row>
    <row r="131" spans="1:13" ht="15.5" x14ac:dyDescent="0.35">
      <c r="A131" s="19" t="s">
        <v>7957</v>
      </c>
      <c r="B131" s="21" t="s">
        <v>3900</v>
      </c>
      <c r="C131" s="22"/>
      <c r="D131" s="22"/>
      <c r="E131" s="22"/>
      <c r="F131" s="22"/>
      <c r="G131" s="43"/>
      <c r="H131" s="54"/>
      <c r="I131" s="54"/>
      <c r="J131" s="54"/>
      <c r="K131" s="54"/>
      <c r="L131" s="54"/>
      <c r="M131" s="54"/>
    </row>
    <row r="132" spans="1:13" ht="26.25" customHeight="1" x14ac:dyDescent="0.35">
      <c r="A132" s="19" t="s">
        <v>8481</v>
      </c>
      <c r="B132" s="21" t="s">
        <v>3802</v>
      </c>
      <c r="C132" s="22"/>
      <c r="D132" s="22"/>
      <c r="E132" s="22"/>
      <c r="F132" s="22"/>
      <c r="G132" s="43"/>
      <c r="H132" s="54"/>
      <c r="I132" s="54"/>
      <c r="J132" s="54"/>
      <c r="K132" s="54"/>
      <c r="L132" s="54"/>
      <c r="M132" s="54"/>
    </row>
    <row r="133" spans="1:13" ht="36" customHeight="1" x14ac:dyDescent="0.35">
      <c r="A133" s="19" t="s">
        <v>8484</v>
      </c>
      <c r="B133" s="21" t="s">
        <v>403</v>
      </c>
      <c r="C133" s="22"/>
      <c r="D133" s="22"/>
      <c r="E133" s="22"/>
      <c r="F133" s="22"/>
      <c r="G133" s="43"/>
      <c r="H133" s="54"/>
      <c r="I133" s="54"/>
      <c r="J133" s="54"/>
      <c r="K133" s="54"/>
      <c r="L133" s="54"/>
      <c r="M133" s="54"/>
    </row>
    <row r="134" spans="1:13" ht="15.5" x14ac:dyDescent="0.35">
      <c r="A134" s="19" t="s">
        <v>3053</v>
      </c>
      <c r="B134" s="21" t="s">
        <v>3778</v>
      </c>
      <c r="C134" s="22"/>
      <c r="D134" s="22"/>
      <c r="E134" s="22"/>
      <c r="F134" s="22"/>
      <c r="G134" s="43"/>
      <c r="H134" s="54"/>
      <c r="I134" s="54"/>
      <c r="J134" s="54"/>
      <c r="K134" s="54"/>
      <c r="L134" s="54"/>
      <c r="M134" s="54"/>
    </row>
    <row r="135" spans="1:13" ht="31.5" customHeight="1" x14ac:dyDescent="0.35">
      <c r="A135" s="19" t="s">
        <v>4263</v>
      </c>
      <c r="B135" s="21" t="s">
        <v>4009</v>
      </c>
      <c r="C135" s="22"/>
      <c r="D135" s="22"/>
      <c r="E135" s="22"/>
      <c r="F135" s="22"/>
      <c r="G135" s="43"/>
      <c r="H135" s="54"/>
      <c r="I135" s="54"/>
      <c r="J135" s="54"/>
      <c r="K135" s="54"/>
      <c r="L135" s="54"/>
      <c r="M135" s="54"/>
    </row>
    <row r="136" spans="1:13" ht="31" x14ac:dyDescent="0.35">
      <c r="A136" s="19" t="s">
        <v>8665</v>
      </c>
      <c r="B136" s="21" t="s">
        <v>778</v>
      </c>
      <c r="C136" s="22"/>
      <c r="D136" s="22"/>
      <c r="E136" s="22"/>
      <c r="F136" s="22"/>
      <c r="G136" s="43"/>
      <c r="H136" s="54"/>
      <c r="I136" s="54"/>
      <c r="J136" s="54"/>
      <c r="K136" s="54"/>
      <c r="L136" s="54"/>
      <c r="M136" s="54"/>
    </row>
    <row r="137" spans="1:13" ht="31" x14ac:dyDescent="0.35">
      <c r="A137" s="19" t="s">
        <v>7959</v>
      </c>
      <c r="B137" s="21" t="s">
        <v>4403</v>
      </c>
      <c r="C137" s="22"/>
      <c r="D137" s="22"/>
      <c r="E137" s="22"/>
      <c r="F137" s="22"/>
      <c r="G137" s="43"/>
      <c r="H137" s="54"/>
      <c r="I137" s="54"/>
      <c r="J137" s="54"/>
      <c r="K137" s="54"/>
      <c r="L137" s="54"/>
      <c r="M137" s="54"/>
    </row>
    <row r="138" spans="1:13" ht="31" x14ac:dyDescent="0.35">
      <c r="A138" s="19" t="s">
        <v>8482</v>
      </c>
      <c r="B138" s="21" t="s">
        <v>1612</v>
      </c>
      <c r="C138" s="22"/>
      <c r="D138" s="22"/>
      <c r="E138" s="22"/>
      <c r="F138" s="22"/>
      <c r="G138" s="43"/>
      <c r="H138" s="54"/>
      <c r="I138" s="54"/>
      <c r="J138" s="54"/>
      <c r="K138" s="54"/>
      <c r="L138" s="54"/>
      <c r="M138" s="54"/>
    </row>
    <row r="139" spans="1:13" ht="15.5" x14ac:dyDescent="0.35">
      <c r="A139" s="19" t="s">
        <v>3071</v>
      </c>
      <c r="B139" s="21" t="s">
        <v>3583</v>
      </c>
      <c r="C139" s="22"/>
      <c r="D139" s="22"/>
      <c r="E139" s="22"/>
      <c r="F139" s="22"/>
      <c r="G139" s="43"/>
      <c r="H139" s="54"/>
      <c r="I139" s="54"/>
      <c r="J139" s="54"/>
      <c r="K139" s="54"/>
      <c r="L139" s="54"/>
      <c r="M139" s="54"/>
    </row>
    <row r="140" spans="1:13" ht="15.5" x14ac:dyDescent="0.35">
      <c r="A140" s="19" t="s">
        <v>1785</v>
      </c>
      <c r="B140" s="21" t="s">
        <v>3585</v>
      </c>
      <c r="C140" s="22"/>
      <c r="D140" s="22"/>
      <c r="E140" s="22"/>
      <c r="F140" s="22"/>
      <c r="G140" s="43"/>
      <c r="H140" s="54"/>
      <c r="I140" s="54"/>
      <c r="J140" s="54"/>
      <c r="K140" s="54"/>
      <c r="L140" s="54"/>
      <c r="M140" s="54"/>
    </row>
    <row r="141" spans="1:13" ht="15.5" x14ac:dyDescent="0.35">
      <c r="A141" s="19" t="s">
        <v>3209</v>
      </c>
      <c r="B141" s="21" t="s">
        <v>8661</v>
      </c>
      <c r="C141" s="22"/>
      <c r="D141" s="22"/>
      <c r="E141" s="22"/>
      <c r="F141" s="22"/>
      <c r="G141" s="43"/>
      <c r="H141" s="54"/>
      <c r="I141" s="54"/>
      <c r="J141" s="54"/>
      <c r="K141" s="54"/>
      <c r="L141" s="54"/>
      <c r="M141" s="54"/>
    </row>
    <row r="142" spans="1:13" ht="31" x14ac:dyDescent="0.35">
      <c r="A142" s="19" t="s">
        <v>8483</v>
      </c>
      <c r="B142" s="21" t="s">
        <v>2143</v>
      </c>
      <c r="C142" s="22"/>
      <c r="D142" s="22"/>
      <c r="E142" s="22"/>
      <c r="F142" s="22"/>
      <c r="G142" s="43"/>
      <c r="H142" s="54"/>
      <c r="I142" s="54"/>
      <c r="J142" s="54"/>
      <c r="K142" s="54"/>
      <c r="L142" s="54"/>
      <c r="M142" s="54"/>
    </row>
    <row r="143" spans="1:13" ht="15.5" x14ac:dyDescent="0.35">
      <c r="A143" s="19" t="s">
        <v>302</v>
      </c>
      <c r="B143" s="21" t="s">
        <v>300</v>
      </c>
      <c r="C143" s="22"/>
      <c r="D143" s="22"/>
      <c r="E143" s="22"/>
      <c r="F143" s="22"/>
      <c r="G143" s="43"/>
      <c r="H143" s="54"/>
      <c r="I143" s="54"/>
      <c r="J143" s="54"/>
      <c r="K143" s="54"/>
      <c r="L143" s="54"/>
      <c r="M143" s="54"/>
    </row>
    <row r="144" spans="1:13" ht="15.5" x14ac:dyDescent="0.35">
      <c r="A144" s="19" t="s">
        <v>1537</v>
      </c>
      <c r="B144" s="21" t="s">
        <v>1513</v>
      </c>
      <c r="C144" s="22"/>
      <c r="D144" s="22"/>
      <c r="E144" s="22"/>
      <c r="F144" s="22"/>
      <c r="G144" s="43"/>
      <c r="H144" s="54"/>
      <c r="I144" s="54"/>
      <c r="J144" s="54"/>
      <c r="K144" s="54"/>
      <c r="L144" s="54"/>
      <c r="M144" s="54"/>
    </row>
    <row r="145" spans="1:13" ht="15.5" x14ac:dyDescent="0.35">
      <c r="A145" s="19" t="s">
        <v>3371</v>
      </c>
      <c r="B145" s="21" t="s">
        <v>3370</v>
      </c>
      <c r="C145" s="22"/>
      <c r="D145" s="22"/>
      <c r="E145" s="22"/>
      <c r="F145" s="22"/>
      <c r="G145" s="43"/>
      <c r="H145" s="54"/>
      <c r="I145" s="54"/>
      <c r="J145" s="54"/>
      <c r="K145" s="54"/>
      <c r="L145" s="54"/>
      <c r="M145" s="54"/>
    </row>
    <row r="146" spans="1:13" ht="15.5" x14ac:dyDescent="0.35">
      <c r="A146" s="19" t="s">
        <v>5013</v>
      </c>
      <c r="B146" s="21" t="s">
        <v>863</v>
      </c>
      <c r="C146" s="22"/>
      <c r="D146" s="22"/>
      <c r="E146" s="22"/>
      <c r="F146" s="22"/>
      <c r="G146" s="43"/>
      <c r="H146" s="54"/>
      <c r="I146" s="54"/>
      <c r="J146" s="54"/>
      <c r="K146" s="54"/>
      <c r="L146" s="54"/>
      <c r="M146" s="54"/>
    </row>
    <row r="147" spans="1:13" ht="15.5" x14ac:dyDescent="0.35">
      <c r="A147" s="19" t="s">
        <v>4264</v>
      </c>
      <c r="B147" s="21" t="s">
        <v>2338</v>
      </c>
      <c r="C147" s="22"/>
      <c r="D147" s="22"/>
      <c r="E147" s="22"/>
      <c r="F147" s="22"/>
      <c r="G147" s="43"/>
      <c r="H147" s="54"/>
      <c r="I147" s="54"/>
      <c r="J147" s="54"/>
      <c r="K147" s="54"/>
      <c r="L147" s="54"/>
      <c r="M147" s="54"/>
    </row>
    <row r="148" spans="1:13" ht="27.75" customHeight="1" x14ac:dyDescent="0.35">
      <c r="A148" s="19" t="s">
        <v>1825</v>
      </c>
      <c r="B148" s="21" t="s">
        <v>1807</v>
      </c>
      <c r="C148" s="22"/>
      <c r="D148" s="22"/>
      <c r="E148" s="22"/>
      <c r="F148" s="22"/>
      <c r="G148" s="43"/>
      <c r="H148" s="54"/>
      <c r="I148" s="54"/>
      <c r="J148" s="54"/>
      <c r="K148" s="54"/>
      <c r="L148" s="54"/>
      <c r="M148" s="54"/>
    </row>
    <row r="149" spans="1:13" ht="33.75" customHeight="1" x14ac:dyDescent="0.35">
      <c r="A149" s="19" t="s">
        <v>5015</v>
      </c>
      <c r="B149" s="21" t="s">
        <v>3571</v>
      </c>
      <c r="C149" s="22"/>
      <c r="D149" s="22"/>
      <c r="E149" s="22"/>
      <c r="F149" s="22"/>
      <c r="G149" s="43"/>
      <c r="H149" s="54"/>
      <c r="I149" s="54"/>
      <c r="J149" s="54"/>
      <c r="K149" s="54"/>
      <c r="L149" s="54"/>
      <c r="M149" s="54"/>
    </row>
    <row r="150" spans="1:13" ht="15.5" x14ac:dyDescent="0.35">
      <c r="A150" s="19" t="s">
        <v>936</v>
      </c>
      <c r="B150" s="21" t="s">
        <v>3861</v>
      </c>
      <c r="C150" s="22"/>
      <c r="D150" s="22"/>
      <c r="E150" s="22"/>
      <c r="F150" s="22"/>
      <c r="G150" s="43"/>
      <c r="H150" s="54"/>
      <c r="I150" s="54"/>
      <c r="J150" s="54"/>
      <c r="K150" s="54"/>
      <c r="L150" s="54"/>
      <c r="M150" s="54"/>
    </row>
    <row r="151" spans="1:13" ht="15.5" x14ac:dyDescent="0.35">
      <c r="A151" s="19" t="s">
        <v>7961</v>
      </c>
      <c r="B151" s="21" t="s">
        <v>3300</v>
      </c>
      <c r="C151" s="22"/>
      <c r="D151" s="22"/>
      <c r="E151" s="22"/>
      <c r="F151" s="22"/>
      <c r="G151" s="43"/>
      <c r="H151" s="54"/>
      <c r="I151" s="54"/>
      <c r="J151" s="54"/>
      <c r="K151" s="54"/>
      <c r="L151" s="54"/>
      <c r="M151" s="54"/>
    </row>
    <row r="152" spans="1:13" ht="36.75" customHeight="1" x14ac:dyDescent="0.35">
      <c r="A152" s="19" t="s">
        <v>4928</v>
      </c>
      <c r="B152" s="21" t="s">
        <v>2682</v>
      </c>
      <c r="C152" s="22">
        <v>416086228.55000001</v>
      </c>
      <c r="D152" s="22"/>
      <c r="E152" s="22">
        <v>0</v>
      </c>
      <c r="F152" s="22"/>
      <c r="G152" s="43">
        <v>413805561.36000001</v>
      </c>
      <c r="H152" s="54"/>
      <c r="I152" s="54"/>
      <c r="J152" s="54"/>
      <c r="K152" s="54"/>
      <c r="L152" s="54"/>
      <c r="M152" s="54"/>
    </row>
    <row r="153" spans="1:13" ht="15.5" x14ac:dyDescent="0.35">
      <c r="A153" s="19" t="s">
        <v>173</v>
      </c>
      <c r="B153" s="21" t="s">
        <v>8564</v>
      </c>
      <c r="C153" s="22"/>
      <c r="D153" s="22"/>
      <c r="E153" s="22"/>
      <c r="F153" s="22"/>
      <c r="G153" s="43"/>
      <c r="H153" s="54"/>
      <c r="I153" s="54"/>
      <c r="J153" s="54"/>
      <c r="K153" s="54"/>
      <c r="L153" s="54"/>
      <c r="M153" s="54"/>
    </row>
    <row r="154" spans="1:13" ht="15.5" x14ac:dyDescent="0.35">
      <c r="A154" s="19" t="s">
        <v>4265</v>
      </c>
      <c r="B154" s="21" t="s">
        <v>3715</v>
      </c>
      <c r="C154" s="22"/>
      <c r="D154" s="22"/>
      <c r="E154" s="22"/>
      <c r="F154" s="22"/>
      <c r="G154" s="43"/>
      <c r="H154" s="54"/>
      <c r="I154" s="54"/>
      <c r="J154" s="54"/>
      <c r="K154" s="54"/>
      <c r="L154" s="54"/>
      <c r="M154" s="54"/>
    </row>
    <row r="155" spans="1:13" ht="15.5" x14ac:dyDescent="0.35">
      <c r="A155" s="19" t="s">
        <v>1009</v>
      </c>
      <c r="B155" s="21" t="s">
        <v>1007</v>
      </c>
      <c r="C155" s="22"/>
      <c r="D155" s="22"/>
      <c r="E155" s="22"/>
      <c r="F155" s="22"/>
      <c r="G155" s="43"/>
      <c r="H155" s="54"/>
      <c r="I155" s="54"/>
      <c r="J155" s="54"/>
      <c r="K155" s="54"/>
      <c r="L155" s="54"/>
      <c r="M155" s="54"/>
    </row>
    <row r="156" spans="1:13" ht="31" x14ac:dyDescent="0.35">
      <c r="A156" s="19" t="s">
        <v>1182</v>
      </c>
      <c r="B156" s="21" t="s">
        <v>1180</v>
      </c>
      <c r="C156" s="22"/>
      <c r="D156" s="22"/>
      <c r="E156" s="22"/>
      <c r="F156" s="22"/>
      <c r="G156" s="43"/>
      <c r="H156" s="54"/>
      <c r="I156" s="54"/>
      <c r="J156" s="54"/>
      <c r="K156" s="54"/>
      <c r="L156" s="54"/>
      <c r="M156" s="54"/>
    </row>
    <row r="157" spans="1:13" ht="15.5" x14ac:dyDescent="0.35">
      <c r="A157" s="19" t="s">
        <v>1949</v>
      </c>
      <c r="B157" s="21" t="s">
        <v>1947</v>
      </c>
      <c r="C157" s="22"/>
      <c r="D157" s="22"/>
      <c r="E157" s="22"/>
      <c r="F157" s="22"/>
      <c r="G157" s="43"/>
      <c r="H157" s="54"/>
      <c r="I157" s="54"/>
      <c r="J157" s="54"/>
      <c r="K157" s="54"/>
      <c r="L157" s="54"/>
      <c r="M157" s="54"/>
    </row>
    <row r="158" spans="1:13" ht="26.25" customHeight="1" x14ac:dyDescent="0.35">
      <c r="A158" s="19" t="s">
        <v>1289</v>
      </c>
      <c r="B158" s="21" t="s">
        <v>8268</v>
      </c>
      <c r="C158" s="22"/>
      <c r="D158" s="22"/>
      <c r="E158" s="22"/>
      <c r="F158" s="22"/>
      <c r="G158" s="43"/>
      <c r="H158" s="54"/>
      <c r="I158" s="54"/>
      <c r="J158" s="54"/>
      <c r="K158" s="54"/>
      <c r="L158" s="54"/>
      <c r="M158" s="54"/>
    </row>
    <row r="159" spans="1:13" ht="15.5" x14ac:dyDescent="0.35">
      <c r="A159" s="19" t="s">
        <v>3223</v>
      </c>
      <c r="B159" s="21" t="s">
        <v>222</v>
      </c>
      <c r="C159" s="22"/>
      <c r="D159" s="22"/>
      <c r="E159" s="22"/>
      <c r="F159" s="22"/>
      <c r="G159" s="43"/>
      <c r="H159" s="54"/>
      <c r="I159" s="54"/>
      <c r="J159" s="54"/>
      <c r="K159" s="54"/>
      <c r="L159" s="54"/>
      <c r="M159" s="54"/>
    </row>
    <row r="160" spans="1:13" ht="31" x14ac:dyDescent="0.35">
      <c r="A160" s="19" t="s">
        <v>7962</v>
      </c>
      <c r="B160" s="21" t="s">
        <v>1733</v>
      </c>
      <c r="C160" s="22"/>
      <c r="D160" s="22"/>
      <c r="E160" s="22"/>
      <c r="F160" s="22"/>
      <c r="G160" s="43"/>
      <c r="H160" s="54"/>
      <c r="I160" s="54"/>
      <c r="J160" s="54"/>
      <c r="K160" s="54"/>
      <c r="L160" s="54"/>
      <c r="M160" s="54"/>
    </row>
    <row r="161" spans="1:13" ht="15.5" x14ac:dyDescent="0.35">
      <c r="A161" s="19" t="s">
        <v>925</v>
      </c>
      <c r="B161" s="21" t="s">
        <v>924</v>
      </c>
      <c r="C161" s="22"/>
      <c r="D161" s="22"/>
      <c r="E161" s="22"/>
      <c r="F161" s="22"/>
      <c r="G161" s="43"/>
      <c r="H161" s="54"/>
      <c r="I161" s="54"/>
      <c r="J161" s="54"/>
      <c r="K161" s="54"/>
      <c r="L161" s="54"/>
      <c r="M161" s="54"/>
    </row>
    <row r="162" spans="1:13" ht="15.5" x14ac:dyDescent="0.35">
      <c r="A162" s="19" t="s">
        <v>7963</v>
      </c>
      <c r="B162" s="21" t="s">
        <v>3800</v>
      </c>
      <c r="C162" s="22"/>
      <c r="D162" s="22"/>
      <c r="E162" s="22"/>
      <c r="F162" s="22"/>
      <c r="G162" s="43"/>
      <c r="H162" s="54"/>
      <c r="I162" s="54"/>
      <c r="J162" s="54"/>
      <c r="K162" s="54"/>
      <c r="L162" s="54"/>
      <c r="M162" s="54"/>
    </row>
    <row r="163" spans="1:13" ht="28.5" customHeight="1" x14ac:dyDescent="0.35">
      <c r="A163" s="19" t="s">
        <v>7964</v>
      </c>
      <c r="B163" s="21" t="s">
        <v>3828</v>
      </c>
      <c r="C163" s="22"/>
      <c r="D163" s="22"/>
      <c r="E163" s="22"/>
      <c r="F163" s="22"/>
      <c r="G163" s="43"/>
      <c r="H163" s="54"/>
      <c r="I163" s="54"/>
      <c r="J163" s="54"/>
      <c r="K163" s="54"/>
      <c r="L163" s="54"/>
      <c r="M163" s="54"/>
    </row>
    <row r="164" spans="1:13" ht="36" customHeight="1" x14ac:dyDescent="0.35">
      <c r="A164" s="19" t="s">
        <v>4266</v>
      </c>
      <c r="B164" s="21" t="s">
        <v>2026</v>
      </c>
      <c r="C164" s="22"/>
      <c r="D164" s="22"/>
      <c r="E164" s="22"/>
      <c r="F164" s="22"/>
      <c r="G164" s="43"/>
      <c r="H164" s="54"/>
      <c r="I164" s="54"/>
      <c r="J164" s="54"/>
      <c r="K164" s="54"/>
      <c r="L164" s="54"/>
      <c r="M164" s="54"/>
    </row>
    <row r="165" spans="1:13" ht="15.5" x14ac:dyDescent="0.35">
      <c r="A165" s="19" t="s">
        <v>1594</v>
      </c>
      <c r="B165" s="21" t="s">
        <v>1578</v>
      </c>
      <c r="C165" s="22"/>
      <c r="D165" s="22"/>
      <c r="E165" s="22"/>
      <c r="F165" s="22"/>
      <c r="G165" s="43"/>
      <c r="H165" s="54"/>
      <c r="I165" s="54"/>
      <c r="J165" s="54"/>
      <c r="K165" s="54"/>
      <c r="L165" s="54"/>
      <c r="M165" s="54"/>
    </row>
    <row r="166" spans="1:13" ht="15.5" x14ac:dyDescent="0.35">
      <c r="A166" s="19" t="s">
        <v>4930</v>
      </c>
      <c r="B166" s="21" t="s">
        <v>1449</v>
      </c>
      <c r="C166" s="22"/>
      <c r="D166" s="22"/>
      <c r="E166" s="22"/>
      <c r="F166" s="22"/>
      <c r="G166" s="43"/>
      <c r="H166" s="54"/>
      <c r="I166" s="54"/>
      <c r="J166" s="54"/>
      <c r="K166" s="54"/>
      <c r="L166" s="54"/>
      <c r="M166" s="54"/>
    </row>
    <row r="167" spans="1:13" ht="31" x14ac:dyDescent="0.35">
      <c r="A167" s="19" t="s">
        <v>1441</v>
      </c>
      <c r="B167" s="21" t="s">
        <v>1423</v>
      </c>
      <c r="C167" s="22"/>
      <c r="D167" s="22"/>
      <c r="E167" s="22"/>
      <c r="F167" s="22"/>
      <c r="G167" s="43"/>
      <c r="H167" s="54"/>
      <c r="I167" s="54"/>
      <c r="J167" s="54"/>
      <c r="K167" s="54"/>
      <c r="L167" s="54"/>
      <c r="M167" s="54"/>
    </row>
    <row r="168" spans="1:13" ht="33" customHeight="1" x14ac:dyDescent="0.35">
      <c r="A168" s="19" t="s">
        <v>7965</v>
      </c>
      <c r="B168" s="21" t="s">
        <v>3957</v>
      </c>
      <c r="C168" s="22"/>
      <c r="D168" s="22"/>
      <c r="E168" s="22"/>
      <c r="F168" s="22"/>
      <c r="G168" s="43"/>
      <c r="H168" s="54"/>
      <c r="I168" s="54"/>
      <c r="J168" s="54"/>
      <c r="K168" s="54"/>
      <c r="L168" s="54"/>
      <c r="M168" s="54"/>
    </row>
    <row r="169" spans="1:13" ht="15.5" x14ac:dyDescent="0.35">
      <c r="A169" s="19" t="s">
        <v>4929</v>
      </c>
      <c r="B169" s="21" t="s">
        <v>1273</v>
      </c>
      <c r="C169" s="22"/>
      <c r="D169" s="22"/>
      <c r="E169" s="22"/>
      <c r="F169" s="22"/>
      <c r="G169" s="43"/>
      <c r="H169" s="54"/>
      <c r="I169" s="54"/>
      <c r="J169" s="54"/>
      <c r="K169" s="54"/>
      <c r="L169" s="54"/>
      <c r="M169" s="54"/>
    </row>
    <row r="170" spans="1:13" ht="27" customHeight="1" x14ac:dyDescent="0.35">
      <c r="A170" s="19" t="s">
        <v>805</v>
      </c>
      <c r="B170" s="21" t="s">
        <v>803</v>
      </c>
      <c r="C170" s="22"/>
      <c r="D170" s="22"/>
      <c r="E170" s="22"/>
      <c r="F170" s="22"/>
      <c r="G170" s="43"/>
      <c r="H170" s="54"/>
      <c r="I170" s="54"/>
      <c r="J170" s="54"/>
      <c r="K170" s="54"/>
      <c r="L170" s="54"/>
      <c r="M170" s="54"/>
    </row>
    <row r="171" spans="1:13" ht="36" customHeight="1" x14ac:dyDescent="0.35">
      <c r="A171" s="19" t="s">
        <v>2978</v>
      </c>
      <c r="B171" s="21" t="s">
        <v>22</v>
      </c>
      <c r="C171" s="22"/>
      <c r="D171" s="22"/>
      <c r="E171" s="22"/>
      <c r="F171" s="22"/>
      <c r="G171" s="43"/>
      <c r="H171" s="54"/>
      <c r="I171" s="54"/>
      <c r="J171" s="54"/>
      <c r="K171" s="54"/>
      <c r="L171" s="54"/>
      <c r="M171" s="54"/>
    </row>
    <row r="172" spans="1:13" ht="15.5" x14ac:dyDescent="0.35">
      <c r="A172" s="19" t="s">
        <v>1565</v>
      </c>
      <c r="B172" s="21" t="s">
        <v>3887</v>
      </c>
      <c r="C172" s="22"/>
      <c r="D172" s="22"/>
      <c r="E172" s="22"/>
      <c r="F172" s="22"/>
      <c r="G172" s="43"/>
      <c r="H172" s="54"/>
      <c r="I172" s="54"/>
      <c r="J172" s="54"/>
      <c r="K172" s="54"/>
      <c r="L172" s="54"/>
      <c r="M172" s="54"/>
    </row>
    <row r="173" spans="1:13" ht="15.5" x14ac:dyDescent="0.35">
      <c r="A173" s="19" t="s">
        <v>7966</v>
      </c>
      <c r="B173" s="21" t="s">
        <v>3792</v>
      </c>
      <c r="C173" s="22"/>
      <c r="D173" s="22"/>
      <c r="E173" s="22"/>
      <c r="F173" s="22"/>
      <c r="G173" s="43"/>
      <c r="H173" s="54"/>
      <c r="I173" s="54"/>
      <c r="J173" s="54"/>
      <c r="K173" s="54"/>
      <c r="L173" s="54"/>
      <c r="M173" s="54"/>
    </row>
    <row r="174" spans="1:13" ht="33" customHeight="1" x14ac:dyDescent="0.35">
      <c r="A174" s="19" t="s">
        <v>1023</v>
      </c>
      <c r="B174" s="21" t="s">
        <v>4060</v>
      </c>
      <c r="C174" s="22"/>
      <c r="D174" s="22"/>
      <c r="E174" s="22"/>
      <c r="F174" s="22"/>
      <c r="G174" s="43"/>
      <c r="H174" s="54"/>
      <c r="I174" s="54"/>
      <c r="J174" s="54"/>
      <c r="K174" s="54"/>
      <c r="L174" s="54"/>
      <c r="M174" s="54"/>
    </row>
    <row r="175" spans="1:13" ht="36" customHeight="1" x14ac:dyDescent="0.35">
      <c r="A175" s="19" t="s">
        <v>4931</v>
      </c>
      <c r="B175" s="21" t="s">
        <v>1902</v>
      </c>
      <c r="C175" s="22"/>
      <c r="D175" s="22"/>
      <c r="E175" s="22"/>
      <c r="F175" s="22"/>
      <c r="G175" s="43"/>
      <c r="H175" s="54"/>
      <c r="I175" s="54"/>
      <c r="J175" s="54"/>
      <c r="K175" s="54"/>
      <c r="L175" s="54"/>
      <c r="M175" s="54"/>
    </row>
    <row r="176" spans="1:13" ht="31" x14ac:dyDescent="0.35">
      <c r="A176" s="19" t="s">
        <v>4267</v>
      </c>
      <c r="B176" s="21" t="s">
        <v>3750</v>
      </c>
      <c r="C176" s="22"/>
      <c r="D176" s="22"/>
      <c r="E176" s="22"/>
      <c r="F176" s="22"/>
      <c r="G176" s="43"/>
      <c r="H176" s="54"/>
      <c r="I176" s="54"/>
      <c r="J176" s="54"/>
      <c r="K176" s="54"/>
      <c r="L176" s="54"/>
      <c r="M176" s="54"/>
    </row>
    <row r="177" spans="1:13" ht="15.5" x14ac:dyDescent="0.35">
      <c r="A177" s="19" t="s">
        <v>4268</v>
      </c>
      <c r="B177" s="21" t="s">
        <v>3921</v>
      </c>
      <c r="C177" s="22"/>
      <c r="D177" s="22"/>
      <c r="E177" s="22"/>
      <c r="F177" s="22"/>
      <c r="G177" s="43"/>
      <c r="H177" s="54"/>
      <c r="I177" s="54"/>
      <c r="J177" s="54"/>
      <c r="K177" s="54"/>
      <c r="L177" s="54"/>
      <c r="M177" s="54"/>
    </row>
    <row r="178" spans="1:13" ht="29.25" customHeight="1" x14ac:dyDescent="0.35">
      <c r="A178" s="19" t="s">
        <v>1014</v>
      </c>
      <c r="B178" s="21" t="s">
        <v>1012</v>
      </c>
      <c r="C178" s="22"/>
      <c r="D178" s="22"/>
      <c r="E178" s="22"/>
      <c r="F178" s="22"/>
      <c r="G178" s="43"/>
      <c r="H178" s="54"/>
      <c r="I178" s="54"/>
      <c r="J178" s="54"/>
      <c r="K178" s="54"/>
      <c r="L178" s="54"/>
      <c r="M178" s="54"/>
    </row>
    <row r="179" spans="1:13" ht="15.5" x14ac:dyDescent="0.35">
      <c r="A179" s="19" t="s">
        <v>1095</v>
      </c>
      <c r="B179" s="21" t="s">
        <v>1093</v>
      </c>
      <c r="C179" s="22"/>
      <c r="D179" s="22"/>
      <c r="E179" s="22"/>
      <c r="F179" s="22"/>
      <c r="G179" s="43"/>
      <c r="H179" s="54"/>
      <c r="I179" s="54"/>
      <c r="J179" s="54"/>
      <c r="K179" s="54"/>
      <c r="L179" s="54"/>
      <c r="M179" s="54"/>
    </row>
    <row r="180" spans="1:13" ht="15.5" x14ac:dyDescent="0.35">
      <c r="A180" s="19" t="s">
        <v>1092</v>
      </c>
      <c r="B180" s="21" t="s">
        <v>1090</v>
      </c>
      <c r="C180" s="22"/>
      <c r="D180" s="22"/>
      <c r="E180" s="22"/>
      <c r="F180" s="22"/>
      <c r="G180" s="43"/>
      <c r="H180" s="54"/>
      <c r="I180" s="54"/>
      <c r="J180" s="54"/>
      <c r="K180" s="54"/>
      <c r="L180" s="54"/>
      <c r="M180" s="54"/>
    </row>
    <row r="181" spans="1:13" ht="31" x14ac:dyDescent="0.35">
      <c r="A181" s="19" t="s">
        <v>4269</v>
      </c>
      <c r="B181" s="21" t="s">
        <v>4025</v>
      </c>
      <c r="C181" s="22"/>
      <c r="D181" s="22"/>
      <c r="E181" s="22"/>
      <c r="F181" s="22"/>
      <c r="G181" s="43"/>
      <c r="H181" s="54"/>
      <c r="I181" s="54"/>
      <c r="J181" s="54"/>
      <c r="K181" s="54"/>
      <c r="L181" s="54"/>
      <c r="M181" s="54"/>
    </row>
    <row r="182" spans="1:13" ht="15.5" x14ac:dyDescent="0.35">
      <c r="A182" s="19" t="s">
        <v>409</v>
      </c>
      <c r="B182" s="21" t="s">
        <v>407</v>
      </c>
      <c r="C182" s="22"/>
      <c r="D182" s="22"/>
      <c r="E182" s="22"/>
      <c r="F182" s="22"/>
      <c r="G182" s="43"/>
      <c r="H182" s="54"/>
      <c r="I182" s="54"/>
      <c r="J182" s="54"/>
      <c r="K182" s="54"/>
      <c r="L182" s="54"/>
      <c r="M182" s="54"/>
    </row>
    <row r="183" spans="1:13" ht="15.5" x14ac:dyDescent="0.35">
      <c r="A183" s="19" t="s">
        <v>383</v>
      </c>
      <c r="B183" s="21" t="s">
        <v>706</v>
      </c>
      <c r="C183" s="22"/>
      <c r="D183" s="22"/>
      <c r="E183" s="22"/>
      <c r="F183" s="22"/>
      <c r="G183" s="43"/>
      <c r="H183" s="54"/>
      <c r="I183" s="54"/>
      <c r="J183" s="54"/>
      <c r="K183" s="54"/>
      <c r="L183" s="54"/>
      <c r="M183" s="54"/>
    </row>
    <row r="184" spans="1:13" ht="15.5" x14ac:dyDescent="0.35">
      <c r="A184" s="19" t="s">
        <v>828</v>
      </c>
      <c r="B184" s="21" t="s">
        <v>826</v>
      </c>
      <c r="C184" s="22"/>
      <c r="D184" s="22"/>
      <c r="E184" s="22"/>
      <c r="F184" s="22"/>
      <c r="G184" s="43"/>
      <c r="H184" s="54"/>
      <c r="I184" s="54"/>
      <c r="J184" s="54"/>
      <c r="K184" s="54"/>
      <c r="L184" s="54"/>
      <c r="M184" s="54"/>
    </row>
    <row r="185" spans="1:13" ht="31" x14ac:dyDescent="0.35">
      <c r="A185" s="19" t="s">
        <v>7967</v>
      </c>
      <c r="B185" s="21" t="s">
        <v>2299</v>
      </c>
      <c r="C185" s="22"/>
      <c r="D185" s="22"/>
      <c r="E185" s="22"/>
      <c r="F185" s="22"/>
      <c r="G185" s="43"/>
      <c r="H185" s="54"/>
      <c r="I185" s="54"/>
      <c r="J185" s="54"/>
      <c r="K185" s="54"/>
      <c r="L185" s="54"/>
      <c r="M185" s="54"/>
    </row>
    <row r="186" spans="1:13" ht="15.5" x14ac:dyDescent="0.35">
      <c r="A186" s="19" t="s">
        <v>8485</v>
      </c>
      <c r="B186" s="21" t="s">
        <v>3883</v>
      </c>
      <c r="C186" s="22"/>
      <c r="D186" s="22"/>
      <c r="E186" s="22"/>
      <c r="F186" s="22"/>
      <c r="G186" s="43"/>
      <c r="H186" s="54"/>
      <c r="I186" s="54"/>
      <c r="J186" s="54"/>
      <c r="K186" s="54"/>
      <c r="L186" s="54"/>
      <c r="M186" s="54"/>
    </row>
    <row r="187" spans="1:13" ht="15.5" x14ac:dyDescent="0.35">
      <c r="A187" s="19" t="s">
        <v>3055</v>
      </c>
      <c r="B187" s="21" t="s">
        <v>1238</v>
      </c>
      <c r="C187" s="22"/>
      <c r="D187" s="22"/>
      <c r="E187" s="22"/>
      <c r="F187" s="22"/>
      <c r="G187" s="43"/>
      <c r="H187" s="54"/>
      <c r="I187" s="54"/>
      <c r="J187" s="54"/>
      <c r="K187" s="54"/>
      <c r="L187" s="54"/>
      <c r="M187" s="54"/>
    </row>
    <row r="188" spans="1:13" ht="15.5" x14ac:dyDescent="0.35">
      <c r="A188" s="19" t="s">
        <v>7968</v>
      </c>
      <c r="B188" s="21" t="s">
        <v>4225</v>
      </c>
      <c r="C188" s="22"/>
      <c r="D188" s="22"/>
      <c r="E188" s="22"/>
      <c r="F188" s="22"/>
      <c r="G188" s="43"/>
      <c r="H188" s="54"/>
      <c r="I188" s="54"/>
      <c r="J188" s="54"/>
      <c r="K188" s="54"/>
      <c r="L188" s="54"/>
      <c r="M188" s="54"/>
    </row>
    <row r="189" spans="1:13" ht="31" x14ac:dyDescent="0.35">
      <c r="A189" s="19" t="s">
        <v>7969</v>
      </c>
      <c r="B189" s="21" t="s">
        <v>719</v>
      </c>
      <c r="C189" s="22"/>
      <c r="D189" s="22"/>
      <c r="E189" s="22"/>
      <c r="F189" s="22"/>
      <c r="G189" s="43"/>
      <c r="H189" s="54"/>
      <c r="I189" s="54"/>
      <c r="J189" s="54"/>
      <c r="K189" s="54"/>
      <c r="L189" s="54"/>
      <c r="M189" s="54"/>
    </row>
    <row r="190" spans="1:13" ht="15.5" x14ac:dyDescent="0.35">
      <c r="A190" s="19" t="s">
        <v>4932</v>
      </c>
      <c r="B190" s="21" t="s">
        <v>3655</v>
      </c>
      <c r="C190" s="22"/>
      <c r="D190" s="22"/>
      <c r="E190" s="22"/>
      <c r="F190" s="22"/>
      <c r="G190" s="43"/>
      <c r="H190" s="54"/>
      <c r="I190" s="54"/>
      <c r="J190" s="54"/>
      <c r="K190" s="54"/>
      <c r="L190" s="54"/>
      <c r="M190" s="54"/>
    </row>
    <row r="191" spans="1:13" ht="15.5" x14ac:dyDescent="0.35">
      <c r="A191" s="19" t="s">
        <v>7970</v>
      </c>
      <c r="B191" s="21" t="s">
        <v>4536</v>
      </c>
      <c r="C191" s="22"/>
      <c r="D191" s="22"/>
      <c r="E191" s="22"/>
      <c r="F191" s="22"/>
      <c r="G191" s="43"/>
      <c r="H191" s="54"/>
      <c r="I191" s="54"/>
      <c r="J191" s="54"/>
      <c r="K191" s="54"/>
      <c r="L191" s="54"/>
      <c r="M191" s="54"/>
    </row>
    <row r="192" spans="1:13" ht="15.5" x14ac:dyDescent="0.35">
      <c r="A192" s="19" t="s">
        <v>5018</v>
      </c>
      <c r="B192" s="21" t="s">
        <v>1916</v>
      </c>
      <c r="C192" s="22"/>
      <c r="D192" s="22"/>
      <c r="E192" s="22"/>
      <c r="F192" s="22"/>
      <c r="G192" s="43"/>
      <c r="H192" s="54"/>
      <c r="I192" s="54"/>
      <c r="J192" s="54"/>
      <c r="K192" s="54"/>
      <c r="L192" s="54"/>
      <c r="M192" s="54"/>
    </row>
    <row r="193" spans="1:13" ht="31" x14ac:dyDescent="0.35">
      <c r="A193" s="19" t="s">
        <v>7971</v>
      </c>
      <c r="B193" s="21" t="s">
        <v>2475</v>
      </c>
      <c r="C193" s="22"/>
      <c r="D193" s="22"/>
      <c r="E193" s="22"/>
      <c r="F193" s="22"/>
      <c r="G193" s="43"/>
      <c r="H193" s="54"/>
      <c r="I193" s="54"/>
      <c r="J193" s="54"/>
      <c r="K193" s="54"/>
      <c r="L193" s="54"/>
      <c r="M193" s="54"/>
    </row>
    <row r="194" spans="1:13" ht="31" x14ac:dyDescent="0.35">
      <c r="A194" s="19" t="s">
        <v>4270</v>
      </c>
      <c r="B194" s="21" t="s">
        <v>3745</v>
      </c>
      <c r="C194" s="22"/>
      <c r="D194" s="22"/>
      <c r="E194" s="22"/>
      <c r="F194" s="22"/>
      <c r="G194" s="43"/>
      <c r="H194" s="54"/>
      <c r="I194" s="54"/>
      <c r="J194" s="54"/>
      <c r="K194" s="54"/>
      <c r="L194" s="54"/>
      <c r="M194" s="54"/>
    </row>
    <row r="195" spans="1:13" ht="15.5" x14ac:dyDescent="0.35">
      <c r="A195" s="19" t="s">
        <v>4271</v>
      </c>
      <c r="B195" s="21" t="s">
        <v>3823</v>
      </c>
      <c r="C195" s="22">
        <v>51943739</v>
      </c>
      <c r="D195" s="22">
        <v>0</v>
      </c>
      <c r="E195" s="22">
        <v>2284678</v>
      </c>
      <c r="F195" s="22">
        <v>0</v>
      </c>
      <c r="G195" s="43">
        <v>38087126</v>
      </c>
      <c r="H195" s="19">
        <v>2500</v>
      </c>
      <c r="I195" s="19">
        <v>500</v>
      </c>
      <c r="J195" s="19">
        <v>2000</v>
      </c>
      <c r="K195" s="19">
        <v>10</v>
      </c>
      <c r="L195" s="19">
        <v>40</v>
      </c>
      <c r="M195" s="19" t="s">
        <v>8222</v>
      </c>
    </row>
    <row r="196" spans="1:13" ht="15.5" x14ac:dyDescent="0.35">
      <c r="A196" s="19" t="s">
        <v>137</v>
      </c>
      <c r="B196" s="21" t="s">
        <v>4054</v>
      </c>
      <c r="C196" s="22"/>
      <c r="D196" s="22"/>
      <c r="E196" s="22"/>
      <c r="F196" s="22"/>
      <c r="G196" s="43"/>
      <c r="H196" s="54"/>
      <c r="I196" s="54"/>
      <c r="J196" s="54"/>
      <c r="K196" s="54"/>
      <c r="L196" s="54"/>
      <c r="M196" s="54"/>
    </row>
    <row r="197" spans="1:13" ht="15.5" x14ac:dyDescent="0.35">
      <c r="A197" s="19" t="s">
        <v>4272</v>
      </c>
      <c r="B197" s="21" t="s">
        <v>2005</v>
      </c>
      <c r="C197" s="22"/>
      <c r="D197" s="22"/>
      <c r="E197" s="22"/>
      <c r="F197" s="22"/>
      <c r="G197" s="43"/>
      <c r="H197" s="54"/>
      <c r="I197" s="54"/>
      <c r="J197" s="54"/>
      <c r="K197" s="54"/>
      <c r="L197" s="54"/>
      <c r="M197" s="54"/>
    </row>
    <row r="198" spans="1:13" ht="15.5" x14ac:dyDescent="0.35">
      <c r="A198" s="19" t="s">
        <v>4273</v>
      </c>
      <c r="B198" s="21" t="s">
        <v>2213</v>
      </c>
      <c r="C198" s="22"/>
      <c r="D198" s="22"/>
      <c r="E198" s="22"/>
      <c r="F198" s="22"/>
      <c r="G198" s="43"/>
      <c r="H198" s="54"/>
      <c r="I198" s="54"/>
      <c r="J198" s="54"/>
      <c r="K198" s="54"/>
      <c r="L198" s="54"/>
      <c r="M198" s="54"/>
    </row>
    <row r="199" spans="1:13" ht="15.5" x14ac:dyDescent="0.35">
      <c r="A199" s="19" t="s">
        <v>9624</v>
      </c>
      <c r="B199" s="21" t="s">
        <v>2196</v>
      </c>
      <c r="C199" s="22"/>
      <c r="D199" s="22"/>
      <c r="E199" s="22"/>
      <c r="F199" s="22"/>
      <c r="G199" s="43"/>
      <c r="H199" s="54"/>
      <c r="I199" s="54"/>
      <c r="J199" s="54"/>
      <c r="K199" s="54"/>
      <c r="L199" s="54"/>
      <c r="M199" s="54"/>
    </row>
    <row r="200" spans="1:13" ht="15.5" x14ac:dyDescent="0.35">
      <c r="A200" s="19" t="s">
        <v>2995</v>
      </c>
      <c r="B200" s="21" t="s">
        <v>8256</v>
      </c>
      <c r="C200" s="22"/>
      <c r="D200" s="22"/>
      <c r="E200" s="22"/>
      <c r="F200" s="22"/>
      <c r="G200" s="43"/>
      <c r="H200" s="54"/>
      <c r="I200" s="54"/>
      <c r="J200" s="54"/>
      <c r="K200" s="54"/>
      <c r="L200" s="54"/>
      <c r="M200" s="54"/>
    </row>
    <row r="201" spans="1:13" ht="15.5" x14ac:dyDescent="0.35">
      <c r="A201" s="19" t="s">
        <v>2444</v>
      </c>
      <c r="B201" s="21" t="s">
        <v>3933</v>
      </c>
      <c r="C201" s="22"/>
      <c r="D201" s="22"/>
      <c r="E201" s="22"/>
      <c r="F201" s="22"/>
      <c r="G201" s="43"/>
      <c r="H201" s="54"/>
      <c r="I201" s="54"/>
      <c r="J201" s="54"/>
      <c r="K201" s="54"/>
      <c r="L201" s="54"/>
      <c r="M201" s="54"/>
    </row>
    <row r="202" spans="1:13" ht="15.5" x14ac:dyDescent="0.35">
      <c r="A202" s="19" t="s">
        <v>4274</v>
      </c>
      <c r="B202" s="21" t="s">
        <v>3972</v>
      </c>
      <c r="C202" s="22"/>
      <c r="D202" s="22"/>
      <c r="E202" s="22"/>
      <c r="F202" s="22"/>
      <c r="G202" s="43"/>
      <c r="H202" s="54"/>
      <c r="I202" s="54"/>
      <c r="J202" s="54"/>
      <c r="K202" s="54"/>
      <c r="L202" s="54"/>
      <c r="M202" s="54"/>
    </row>
    <row r="203" spans="1:13" ht="31" x14ac:dyDescent="0.35">
      <c r="A203" s="19" t="s">
        <v>8486</v>
      </c>
      <c r="B203" s="21" t="s">
        <v>3941</v>
      </c>
      <c r="C203" s="22"/>
      <c r="D203" s="22"/>
      <c r="E203" s="22"/>
      <c r="F203" s="22"/>
      <c r="G203" s="43"/>
      <c r="H203" s="54"/>
      <c r="I203" s="54"/>
      <c r="J203" s="54"/>
      <c r="K203" s="54"/>
      <c r="L203" s="54"/>
      <c r="M203" s="54"/>
    </row>
    <row r="204" spans="1:13" ht="15.5" x14ac:dyDescent="0.35">
      <c r="A204" s="19" t="s">
        <v>4933</v>
      </c>
      <c r="B204" s="21" t="s">
        <v>3979</v>
      </c>
      <c r="C204" s="22"/>
      <c r="D204" s="22"/>
      <c r="E204" s="22"/>
      <c r="F204" s="22"/>
      <c r="G204" s="43"/>
      <c r="H204" s="54"/>
      <c r="I204" s="54"/>
      <c r="J204" s="54"/>
      <c r="K204" s="54"/>
      <c r="L204" s="54"/>
      <c r="M204" s="54"/>
    </row>
    <row r="205" spans="1:13" ht="31" x14ac:dyDescent="0.35">
      <c r="A205" s="19" t="s">
        <v>7972</v>
      </c>
      <c r="B205" s="21" t="s">
        <v>3628</v>
      </c>
      <c r="C205" s="22">
        <v>0</v>
      </c>
      <c r="D205" s="22">
        <v>0</v>
      </c>
      <c r="E205" s="22">
        <v>12950</v>
      </c>
      <c r="F205" s="22">
        <v>0</v>
      </c>
      <c r="G205" s="43">
        <v>613032</v>
      </c>
      <c r="H205" s="54"/>
      <c r="I205" s="54"/>
      <c r="J205" s="54"/>
      <c r="K205" s="54"/>
      <c r="L205" s="54"/>
      <c r="M205" s="54"/>
    </row>
    <row r="206" spans="1:13" ht="15.5" x14ac:dyDescent="0.35">
      <c r="A206" s="19" t="s">
        <v>3212</v>
      </c>
      <c r="B206" s="21" t="s">
        <v>1250</v>
      </c>
      <c r="C206" s="22"/>
      <c r="D206" s="22"/>
      <c r="E206" s="22"/>
      <c r="F206" s="22"/>
      <c r="G206" s="43"/>
      <c r="H206" s="54"/>
      <c r="I206" s="54"/>
      <c r="J206" s="54"/>
      <c r="K206" s="54"/>
      <c r="L206" s="54"/>
      <c r="M206" s="54"/>
    </row>
    <row r="207" spans="1:13" ht="15.5" x14ac:dyDescent="0.35">
      <c r="A207" s="19" t="s">
        <v>1654</v>
      </c>
      <c r="B207" s="21" t="s">
        <v>1653</v>
      </c>
      <c r="C207" s="22"/>
      <c r="D207" s="22"/>
      <c r="E207" s="22"/>
      <c r="F207" s="22"/>
      <c r="G207" s="43"/>
      <c r="H207" s="54"/>
      <c r="I207" s="54"/>
      <c r="J207" s="54"/>
      <c r="K207" s="54"/>
      <c r="L207" s="54"/>
      <c r="M207" s="54"/>
    </row>
    <row r="208" spans="1:13" ht="15.5" x14ac:dyDescent="0.35">
      <c r="A208" s="19" t="s">
        <v>7973</v>
      </c>
      <c r="B208" s="21" t="s">
        <v>1746</v>
      </c>
      <c r="C208" s="22"/>
      <c r="D208" s="22"/>
      <c r="E208" s="22"/>
      <c r="F208" s="22"/>
      <c r="G208" s="43"/>
      <c r="H208" s="54"/>
      <c r="I208" s="54"/>
      <c r="J208" s="54"/>
      <c r="K208" s="54"/>
      <c r="L208" s="54"/>
      <c r="M208" s="54"/>
    </row>
    <row r="209" spans="1:13" ht="31" x14ac:dyDescent="0.35">
      <c r="A209" s="19" t="s">
        <v>4275</v>
      </c>
      <c r="B209" s="21" t="s">
        <v>2209</v>
      </c>
      <c r="C209" s="22"/>
      <c r="D209" s="22"/>
      <c r="E209" s="22"/>
      <c r="F209" s="22"/>
      <c r="G209" s="43"/>
      <c r="H209" s="54"/>
      <c r="I209" s="54"/>
      <c r="J209" s="54"/>
      <c r="K209" s="54"/>
      <c r="L209" s="54"/>
      <c r="M209" s="54"/>
    </row>
    <row r="210" spans="1:13" ht="31" x14ac:dyDescent="0.35">
      <c r="A210" s="19" t="s">
        <v>2971</v>
      </c>
      <c r="B210" s="21" t="s">
        <v>2202</v>
      </c>
      <c r="C210" s="22"/>
      <c r="D210" s="22"/>
      <c r="E210" s="22"/>
      <c r="F210" s="22"/>
      <c r="G210" s="43"/>
      <c r="H210" s="54"/>
      <c r="I210" s="54"/>
      <c r="J210" s="54"/>
      <c r="K210" s="54"/>
      <c r="L210" s="54"/>
      <c r="M210" s="54"/>
    </row>
    <row r="211" spans="1:13" ht="15.5" x14ac:dyDescent="0.35">
      <c r="A211" s="19" t="s">
        <v>1641</v>
      </c>
      <c r="B211" s="21" t="s">
        <v>8550</v>
      </c>
      <c r="C211" s="22"/>
      <c r="D211" s="22"/>
      <c r="E211" s="22"/>
      <c r="F211" s="22"/>
      <c r="G211" s="43"/>
      <c r="H211" s="54"/>
      <c r="I211" s="54"/>
      <c r="J211" s="54"/>
      <c r="K211" s="54"/>
      <c r="L211" s="54"/>
      <c r="M211" s="54"/>
    </row>
    <row r="212" spans="1:13" ht="15.5" x14ac:dyDescent="0.35">
      <c r="A212" s="19" t="s">
        <v>7975</v>
      </c>
      <c r="B212" s="21" t="s">
        <v>3959</v>
      </c>
      <c r="C212" s="22"/>
      <c r="D212" s="22"/>
      <c r="E212" s="22"/>
      <c r="F212" s="22"/>
      <c r="G212" s="43"/>
      <c r="H212" s="54"/>
      <c r="I212" s="54"/>
      <c r="J212" s="54"/>
      <c r="K212" s="54"/>
      <c r="L212" s="54"/>
      <c r="M212" s="54"/>
    </row>
    <row r="213" spans="1:13" ht="15.5" x14ac:dyDescent="0.35">
      <c r="A213" s="19" t="s">
        <v>148</v>
      </c>
      <c r="B213" s="21" t="s">
        <v>3854</v>
      </c>
      <c r="C213" s="22"/>
      <c r="D213" s="22"/>
      <c r="E213" s="22"/>
      <c r="F213" s="22"/>
      <c r="G213" s="43"/>
      <c r="H213" s="54"/>
      <c r="I213" s="54"/>
      <c r="J213" s="54"/>
      <c r="K213" s="54"/>
      <c r="L213" s="54"/>
      <c r="M213" s="54"/>
    </row>
    <row r="214" spans="1:13" ht="15.5" x14ac:dyDescent="0.35">
      <c r="A214" s="19" t="s">
        <v>3379</v>
      </c>
      <c r="B214" s="21" t="s">
        <v>3378</v>
      </c>
      <c r="C214" s="22"/>
      <c r="D214" s="22"/>
      <c r="E214" s="22"/>
      <c r="F214" s="22"/>
      <c r="G214" s="43"/>
      <c r="H214" s="54"/>
      <c r="I214" s="54"/>
      <c r="J214" s="54"/>
      <c r="K214" s="54"/>
      <c r="L214" s="54"/>
      <c r="M214" s="54"/>
    </row>
    <row r="215" spans="1:13" ht="31" x14ac:dyDescent="0.35">
      <c r="A215" s="19" t="s">
        <v>7976</v>
      </c>
      <c r="B215" s="21" t="s">
        <v>8626</v>
      </c>
      <c r="C215" s="22"/>
      <c r="D215" s="22"/>
      <c r="E215" s="22"/>
      <c r="F215" s="22"/>
      <c r="G215" s="43"/>
      <c r="H215" s="54"/>
      <c r="I215" s="54"/>
      <c r="J215" s="54"/>
      <c r="K215" s="54"/>
      <c r="L215" s="54"/>
      <c r="M215" s="54"/>
    </row>
    <row r="216" spans="1:13" ht="31" x14ac:dyDescent="0.35">
      <c r="A216" s="19" t="s">
        <v>4276</v>
      </c>
      <c r="B216" s="21" t="s">
        <v>2303</v>
      </c>
      <c r="C216" s="22"/>
      <c r="D216" s="22"/>
      <c r="E216" s="22"/>
      <c r="F216" s="22"/>
      <c r="G216" s="43"/>
      <c r="H216" s="54"/>
      <c r="I216" s="54"/>
      <c r="J216" s="54"/>
      <c r="K216" s="54"/>
      <c r="L216" s="54"/>
      <c r="M216" s="54"/>
    </row>
    <row r="217" spans="1:13" ht="15.5" x14ac:dyDescent="0.35">
      <c r="A217" s="19" t="s">
        <v>3384</v>
      </c>
      <c r="B217" s="21" t="s">
        <v>4528</v>
      </c>
      <c r="C217" s="22"/>
      <c r="D217" s="22"/>
      <c r="E217" s="22"/>
      <c r="F217" s="22"/>
      <c r="G217" s="43"/>
      <c r="H217" s="54"/>
      <c r="I217" s="54"/>
      <c r="J217" s="54"/>
      <c r="K217" s="54"/>
      <c r="L217" s="54"/>
      <c r="M217" s="54"/>
    </row>
    <row r="218" spans="1:13" ht="31" x14ac:dyDescent="0.35">
      <c r="A218" s="19" t="s">
        <v>3074</v>
      </c>
      <c r="B218" s="19" t="s">
        <v>743</v>
      </c>
      <c r="C218" s="22"/>
      <c r="D218" s="22"/>
      <c r="E218" s="22"/>
      <c r="F218" s="22"/>
      <c r="G218" s="43"/>
      <c r="H218" s="54"/>
      <c r="I218" s="54"/>
      <c r="J218" s="54"/>
      <c r="K218" s="54"/>
      <c r="L218" s="54"/>
      <c r="M218" s="54"/>
    </row>
    <row r="219" spans="1:13" ht="15.5" x14ac:dyDescent="0.35">
      <c r="A219" s="19" t="s">
        <v>3117</v>
      </c>
      <c r="B219" s="21" t="s">
        <v>3987</v>
      </c>
      <c r="C219" s="22"/>
      <c r="D219" s="22"/>
      <c r="E219" s="22"/>
      <c r="F219" s="22"/>
      <c r="G219" s="43"/>
      <c r="H219" s="54"/>
      <c r="I219" s="54"/>
      <c r="J219" s="54"/>
      <c r="K219" s="54"/>
      <c r="L219" s="54"/>
      <c r="M219" s="54"/>
    </row>
    <row r="220" spans="1:13" ht="15.5" x14ac:dyDescent="0.35">
      <c r="A220" s="19" t="s">
        <v>263</v>
      </c>
      <c r="B220" s="21" t="s">
        <v>8560</v>
      </c>
      <c r="C220" s="22"/>
      <c r="D220" s="22"/>
      <c r="E220" s="22"/>
      <c r="F220" s="22"/>
      <c r="G220" s="43"/>
      <c r="H220" s="54"/>
      <c r="I220" s="54"/>
      <c r="J220" s="54"/>
      <c r="K220" s="54"/>
      <c r="L220" s="54"/>
      <c r="M220" s="54"/>
    </row>
    <row r="221" spans="1:13" ht="15.5" x14ac:dyDescent="0.35">
      <c r="A221" s="19" t="s">
        <v>344</v>
      </c>
      <c r="B221" s="21" t="s">
        <v>342</v>
      </c>
      <c r="C221" s="22"/>
      <c r="D221" s="22"/>
      <c r="E221" s="22"/>
      <c r="F221" s="22"/>
      <c r="G221" s="43"/>
      <c r="H221" s="54"/>
      <c r="I221" s="54"/>
      <c r="J221" s="54"/>
      <c r="K221" s="54"/>
      <c r="L221" s="54"/>
      <c r="M221" s="54"/>
    </row>
    <row r="222" spans="1:13" ht="15.5" x14ac:dyDescent="0.35">
      <c r="A222" s="19" t="s">
        <v>1649</v>
      </c>
      <c r="B222" s="21" t="s">
        <v>1614</v>
      </c>
      <c r="C222" s="22"/>
      <c r="D222" s="22"/>
      <c r="E222" s="22"/>
      <c r="F222" s="22"/>
      <c r="G222" s="43"/>
      <c r="H222" s="54"/>
      <c r="I222" s="54"/>
      <c r="J222" s="54"/>
      <c r="K222" s="54"/>
      <c r="L222" s="54"/>
      <c r="M222" s="54"/>
    </row>
    <row r="223" spans="1:13" ht="15.5" x14ac:dyDescent="0.35">
      <c r="A223" s="19" t="s">
        <v>7977</v>
      </c>
      <c r="B223" s="21" t="s">
        <v>2476</v>
      </c>
      <c r="C223" s="22"/>
      <c r="D223" s="22"/>
      <c r="E223" s="22"/>
      <c r="F223" s="22"/>
      <c r="G223" s="43"/>
      <c r="H223" s="54"/>
      <c r="I223" s="54"/>
      <c r="J223" s="54"/>
      <c r="K223" s="54"/>
      <c r="L223" s="54"/>
      <c r="M223" s="54"/>
    </row>
    <row r="224" spans="1:13" ht="31" x14ac:dyDescent="0.35">
      <c r="A224" s="19" t="s">
        <v>10013</v>
      </c>
      <c r="B224" s="19" t="s">
        <v>3818</v>
      </c>
      <c r="C224" s="22">
        <v>41530988.039999999</v>
      </c>
      <c r="D224" s="22">
        <v>0</v>
      </c>
      <c r="E224" s="22">
        <v>31648590.68</v>
      </c>
      <c r="F224" s="22">
        <v>0</v>
      </c>
      <c r="G224" s="43">
        <v>32416964.359999999</v>
      </c>
      <c r="H224" s="60">
        <v>7</v>
      </c>
      <c r="I224" s="60">
        <v>1</v>
      </c>
      <c r="J224" s="60">
        <v>6</v>
      </c>
      <c r="K224" s="60">
        <v>14</v>
      </c>
      <c r="L224" s="60">
        <v>0</v>
      </c>
      <c r="M224" s="60" t="s">
        <v>8222</v>
      </c>
    </row>
    <row r="225" spans="1:13" ht="15.5" x14ac:dyDescent="0.35">
      <c r="A225" s="19" t="s">
        <v>837</v>
      </c>
      <c r="B225" s="21" t="s">
        <v>4407</v>
      </c>
      <c r="C225" s="22"/>
      <c r="D225" s="22"/>
      <c r="E225" s="22"/>
      <c r="F225" s="22"/>
      <c r="G225" s="43"/>
      <c r="H225" s="54"/>
      <c r="I225" s="54"/>
      <c r="J225" s="54"/>
      <c r="K225" s="54"/>
      <c r="L225" s="54"/>
      <c r="M225" s="54"/>
    </row>
    <row r="226" spans="1:13" ht="31" x14ac:dyDescent="0.35">
      <c r="A226" s="19" t="s">
        <v>8666</v>
      </c>
      <c r="B226" s="21" t="s">
        <v>8384</v>
      </c>
      <c r="C226" s="22"/>
      <c r="D226" s="22"/>
      <c r="E226" s="22"/>
      <c r="F226" s="22"/>
      <c r="G226" s="43"/>
      <c r="H226" s="54"/>
      <c r="I226" s="54"/>
      <c r="J226" s="54"/>
      <c r="K226" s="54"/>
      <c r="L226" s="54"/>
      <c r="M226" s="54"/>
    </row>
    <row r="227" spans="1:13" ht="15.5" x14ac:dyDescent="0.35">
      <c r="A227" s="19" t="s">
        <v>7978</v>
      </c>
      <c r="B227" s="21" t="s">
        <v>3954</v>
      </c>
      <c r="C227" s="22"/>
      <c r="D227" s="22"/>
      <c r="E227" s="22"/>
      <c r="F227" s="22"/>
      <c r="G227" s="43"/>
      <c r="H227" s="54"/>
      <c r="I227" s="54"/>
      <c r="J227" s="54"/>
      <c r="K227" s="54"/>
      <c r="L227" s="54"/>
      <c r="M227" s="54"/>
    </row>
    <row r="228" spans="1:13" ht="15.5" x14ac:dyDescent="0.35">
      <c r="A228" s="19" t="s">
        <v>7979</v>
      </c>
      <c r="B228" s="21" t="s">
        <v>3871</v>
      </c>
      <c r="C228" s="22"/>
      <c r="D228" s="22"/>
      <c r="E228" s="22"/>
      <c r="F228" s="22"/>
      <c r="G228" s="43"/>
      <c r="H228" s="54"/>
      <c r="I228" s="54"/>
      <c r="J228" s="54"/>
      <c r="K228" s="54"/>
      <c r="L228" s="54"/>
      <c r="M228" s="54"/>
    </row>
    <row r="229" spans="1:13" ht="31" x14ac:dyDescent="0.35">
      <c r="A229" s="19" t="s">
        <v>8667</v>
      </c>
      <c r="B229" s="21" t="s">
        <v>3821</v>
      </c>
      <c r="C229" s="22"/>
      <c r="D229" s="22"/>
      <c r="E229" s="22"/>
      <c r="F229" s="22"/>
      <c r="G229" s="43"/>
      <c r="H229" s="54"/>
      <c r="I229" s="54"/>
      <c r="J229" s="54"/>
      <c r="K229" s="54"/>
      <c r="L229" s="54"/>
      <c r="M229" s="54"/>
    </row>
    <row r="230" spans="1:13" ht="15.5" x14ac:dyDescent="0.35">
      <c r="A230" s="19" t="s">
        <v>3067</v>
      </c>
      <c r="B230" s="21" t="s">
        <v>8312</v>
      </c>
      <c r="C230" s="22"/>
      <c r="D230" s="22"/>
      <c r="E230" s="22"/>
      <c r="F230" s="22"/>
      <c r="G230" s="43"/>
      <c r="H230" s="54"/>
      <c r="I230" s="54"/>
      <c r="J230" s="54"/>
      <c r="K230" s="54"/>
      <c r="L230" s="54"/>
      <c r="M230" s="54"/>
    </row>
    <row r="231" spans="1:13" ht="15.5" x14ac:dyDescent="0.35">
      <c r="A231" s="19" t="s">
        <v>7980</v>
      </c>
      <c r="B231" s="21" t="s">
        <v>3276</v>
      </c>
      <c r="C231" s="22"/>
      <c r="D231" s="22"/>
      <c r="E231" s="22"/>
      <c r="F231" s="22"/>
      <c r="G231" s="43"/>
      <c r="H231" s="54"/>
      <c r="I231" s="54"/>
      <c r="J231" s="54"/>
      <c r="K231" s="54"/>
      <c r="L231" s="54"/>
      <c r="M231" s="54"/>
    </row>
    <row r="232" spans="1:13" ht="15.5" x14ac:dyDescent="0.35">
      <c r="A232" s="19" t="s">
        <v>7981</v>
      </c>
      <c r="B232" s="21" t="s">
        <v>3814</v>
      </c>
      <c r="C232" s="22"/>
      <c r="D232" s="22"/>
      <c r="E232" s="22"/>
      <c r="F232" s="22"/>
      <c r="G232" s="43"/>
      <c r="H232" s="54"/>
      <c r="I232" s="54"/>
      <c r="J232" s="54"/>
      <c r="K232" s="54"/>
      <c r="L232" s="54"/>
      <c r="M232" s="54"/>
    </row>
    <row r="233" spans="1:13" ht="15.5" x14ac:dyDescent="0.35">
      <c r="A233" s="19" t="s">
        <v>1486</v>
      </c>
      <c r="B233" s="21" t="s">
        <v>1470</v>
      </c>
      <c r="C233" s="22"/>
      <c r="D233" s="22"/>
      <c r="E233" s="22"/>
      <c r="F233" s="22"/>
      <c r="G233" s="43"/>
      <c r="H233" s="54"/>
      <c r="I233" s="54"/>
      <c r="J233" s="54"/>
      <c r="K233" s="54"/>
      <c r="L233" s="54"/>
      <c r="M233" s="54"/>
    </row>
    <row r="234" spans="1:13" ht="15.5" x14ac:dyDescent="0.35">
      <c r="A234" s="19" t="s">
        <v>205</v>
      </c>
      <c r="B234" s="21" t="s">
        <v>203</v>
      </c>
      <c r="C234" s="22"/>
      <c r="D234" s="22"/>
      <c r="E234" s="22"/>
      <c r="F234" s="22"/>
      <c r="G234" s="43"/>
      <c r="H234" s="54"/>
      <c r="I234" s="54"/>
      <c r="J234" s="54"/>
      <c r="K234" s="54"/>
      <c r="L234" s="54"/>
      <c r="M234" s="54"/>
    </row>
    <row r="235" spans="1:13" ht="31" x14ac:dyDescent="0.35">
      <c r="A235" s="19" t="s">
        <v>4277</v>
      </c>
      <c r="B235" s="21" t="s">
        <v>8304</v>
      </c>
      <c r="C235" s="22"/>
      <c r="D235" s="22"/>
      <c r="E235" s="22"/>
      <c r="F235" s="22"/>
      <c r="G235" s="43"/>
      <c r="H235" s="54"/>
      <c r="I235" s="54"/>
      <c r="J235" s="54"/>
      <c r="K235" s="54"/>
      <c r="L235" s="54"/>
      <c r="M235" s="54"/>
    </row>
    <row r="236" spans="1:13" ht="15.5" x14ac:dyDescent="0.35">
      <c r="A236" s="19" t="s">
        <v>4278</v>
      </c>
      <c r="B236" s="21" t="s">
        <v>2113</v>
      </c>
      <c r="C236" s="22"/>
      <c r="D236" s="22"/>
      <c r="E236" s="22"/>
      <c r="F236" s="22"/>
      <c r="G236" s="43"/>
      <c r="H236" s="54"/>
      <c r="I236" s="54"/>
      <c r="J236" s="54"/>
      <c r="K236" s="54"/>
      <c r="L236" s="54"/>
      <c r="M236" s="54"/>
    </row>
    <row r="237" spans="1:13" ht="15.5" x14ac:dyDescent="0.35">
      <c r="A237" s="19" t="s">
        <v>7982</v>
      </c>
      <c r="B237" s="21" t="s">
        <v>3841</v>
      </c>
      <c r="C237" s="22"/>
      <c r="D237" s="22"/>
      <c r="E237" s="22"/>
      <c r="F237" s="22"/>
      <c r="G237" s="43"/>
      <c r="H237" s="54"/>
      <c r="I237" s="54"/>
      <c r="J237" s="54"/>
      <c r="K237" s="54"/>
      <c r="L237" s="54"/>
      <c r="M237" s="54"/>
    </row>
    <row r="238" spans="1:13" ht="15.5" x14ac:dyDescent="0.35">
      <c r="A238" s="19" t="s">
        <v>4279</v>
      </c>
      <c r="B238" s="21" t="s">
        <v>8618</v>
      </c>
      <c r="C238" s="22"/>
      <c r="D238" s="22"/>
      <c r="E238" s="22"/>
      <c r="F238" s="22"/>
      <c r="G238" s="43"/>
      <c r="H238" s="54"/>
      <c r="I238" s="54"/>
      <c r="J238" s="54"/>
      <c r="K238" s="54"/>
      <c r="L238" s="54"/>
      <c r="M238" s="54"/>
    </row>
    <row r="239" spans="1:13" ht="15.5" x14ac:dyDescent="0.35">
      <c r="A239" s="19" t="s">
        <v>742</v>
      </c>
      <c r="B239" s="21" t="s">
        <v>741</v>
      </c>
      <c r="C239" s="22"/>
      <c r="D239" s="22"/>
      <c r="E239" s="22"/>
      <c r="F239" s="22"/>
      <c r="G239" s="43"/>
      <c r="H239" s="54"/>
      <c r="I239" s="54"/>
      <c r="J239" s="54"/>
      <c r="K239" s="54"/>
      <c r="L239" s="54"/>
      <c r="M239" s="54"/>
    </row>
    <row r="240" spans="1:13" ht="31" x14ac:dyDescent="0.35">
      <c r="A240" s="19" t="s">
        <v>7983</v>
      </c>
      <c r="B240" s="21" t="s">
        <v>3970</v>
      </c>
      <c r="C240" s="23">
        <v>388578</v>
      </c>
      <c r="D240" s="23">
        <v>0</v>
      </c>
      <c r="E240" s="23">
        <v>30000</v>
      </c>
      <c r="F240" s="23">
        <v>0</v>
      </c>
      <c r="G240" s="23">
        <v>315163</v>
      </c>
      <c r="H240" s="19">
        <v>3</v>
      </c>
      <c r="I240" s="19">
        <v>0</v>
      </c>
      <c r="J240" s="19">
        <v>3</v>
      </c>
      <c r="K240" s="19">
        <v>23</v>
      </c>
      <c r="L240" s="19">
        <v>1</v>
      </c>
      <c r="M240" s="24" t="s">
        <v>3500</v>
      </c>
    </row>
    <row r="241" spans="1:13" ht="15.5" x14ac:dyDescent="0.35">
      <c r="A241" s="19" t="s">
        <v>7984</v>
      </c>
      <c r="B241" s="21" t="s">
        <v>3662</v>
      </c>
      <c r="C241" s="22">
        <v>0</v>
      </c>
      <c r="D241" s="22">
        <v>0</v>
      </c>
      <c r="E241" s="22">
        <v>0</v>
      </c>
      <c r="F241" s="22">
        <v>0</v>
      </c>
      <c r="G241" s="43">
        <v>0</v>
      </c>
      <c r="H241" s="54"/>
      <c r="I241" s="54"/>
      <c r="J241" s="54"/>
      <c r="K241" s="54"/>
      <c r="L241" s="54"/>
      <c r="M241" s="54"/>
    </row>
    <row r="242" spans="1:13" ht="15.5" x14ac:dyDescent="0.35">
      <c r="A242" s="19" t="s">
        <v>3089</v>
      </c>
      <c r="B242" s="21" t="s">
        <v>88</v>
      </c>
      <c r="C242" s="22"/>
      <c r="D242" s="22"/>
      <c r="E242" s="22"/>
      <c r="F242" s="22"/>
      <c r="G242" s="43"/>
      <c r="H242" s="54"/>
      <c r="I242" s="54"/>
      <c r="J242" s="54"/>
      <c r="K242" s="54"/>
      <c r="L242" s="54"/>
      <c r="M242" s="54"/>
    </row>
    <row r="243" spans="1:13" ht="15.5" x14ac:dyDescent="0.35">
      <c r="A243" s="19" t="s">
        <v>8487</v>
      </c>
      <c r="B243" s="21" t="s">
        <v>1897</v>
      </c>
      <c r="C243" s="22">
        <v>0</v>
      </c>
      <c r="D243" s="22">
        <v>0</v>
      </c>
      <c r="E243" s="22">
        <v>0</v>
      </c>
      <c r="F243" s="22">
        <v>0</v>
      </c>
      <c r="G243" s="43">
        <v>0</v>
      </c>
      <c r="H243" s="54"/>
      <c r="I243" s="54"/>
      <c r="J243" s="54"/>
      <c r="K243" s="54"/>
      <c r="L243" s="54"/>
      <c r="M243" s="54"/>
    </row>
    <row r="244" spans="1:13" ht="15.5" x14ac:dyDescent="0.35">
      <c r="A244" s="19" t="s">
        <v>4281</v>
      </c>
      <c r="B244" s="21" t="s">
        <v>3336</v>
      </c>
      <c r="C244" s="22"/>
      <c r="D244" s="22"/>
      <c r="E244" s="22"/>
      <c r="F244" s="22"/>
      <c r="G244" s="43"/>
      <c r="H244" s="54"/>
      <c r="I244" s="54"/>
      <c r="J244" s="54"/>
      <c r="K244" s="54"/>
      <c r="L244" s="54"/>
      <c r="M244" s="54"/>
    </row>
    <row r="245" spans="1:13" ht="15.5" x14ac:dyDescent="0.35">
      <c r="A245" s="19" t="s">
        <v>1720</v>
      </c>
      <c r="B245" s="21" t="s">
        <v>1698</v>
      </c>
      <c r="C245" s="22"/>
      <c r="D245" s="22"/>
      <c r="E245" s="22"/>
      <c r="F245" s="22"/>
      <c r="G245" s="43"/>
      <c r="H245" s="54"/>
      <c r="I245" s="54"/>
      <c r="J245" s="54"/>
      <c r="K245" s="54"/>
      <c r="L245" s="54"/>
      <c r="M245" s="54"/>
    </row>
    <row r="246" spans="1:13" ht="15.5" x14ac:dyDescent="0.35">
      <c r="A246" s="19" t="s">
        <v>4282</v>
      </c>
      <c r="B246" s="21" t="s">
        <v>2321</v>
      </c>
      <c r="C246" s="22"/>
      <c r="D246" s="22"/>
      <c r="E246" s="22"/>
      <c r="F246" s="22"/>
      <c r="G246" s="43"/>
      <c r="H246" s="54"/>
      <c r="I246" s="54"/>
      <c r="J246" s="54"/>
      <c r="K246" s="54"/>
      <c r="L246" s="54"/>
      <c r="M246" s="54"/>
    </row>
    <row r="247" spans="1:13" ht="15.5" x14ac:dyDescent="0.35">
      <c r="A247" s="19" t="s">
        <v>4283</v>
      </c>
      <c r="B247" s="21" t="s">
        <v>2359</v>
      </c>
      <c r="C247" s="22"/>
      <c r="D247" s="22"/>
      <c r="E247" s="22"/>
      <c r="F247" s="22"/>
      <c r="G247" s="43"/>
      <c r="H247" s="54"/>
      <c r="I247" s="54"/>
      <c r="J247" s="54"/>
      <c r="K247" s="54"/>
      <c r="L247" s="54"/>
      <c r="M247" s="54"/>
    </row>
    <row r="248" spans="1:13" ht="15.5" x14ac:dyDescent="0.35">
      <c r="A248" s="19" t="s">
        <v>1235</v>
      </c>
      <c r="B248" s="21" t="s">
        <v>1233</v>
      </c>
      <c r="C248" s="22"/>
      <c r="D248" s="22"/>
      <c r="E248" s="22"/>
      <c r="F248" s="22"/>
      <c r="G248" s="43"/>
      <c r="H248" s="54"/>
      <c r="I248" s="54"/>
      <c r="J248" s="54"/>
      <c r="K248" s="54"/>
      <c r="L248" s="54"/>
      <c r="M248" s="54"/>
    </row>
    <row r="249" spans="1:13" ht="46.5" x14ac:dyDescent="0.35">
      <c r="A249" s="19" t="s">
        <v>7985</v>
      </c>
      <c r="B249" s="21" t="s">
        <v>3880</v>
      </c>
      <c r="C249" s="22"/>
      <c r="D249" s="22"/>
      <c r="E249" s="22"/>
      <c r="F249" s="22"/>
      <c r="G249" s="43"/>
      <c r="H249" s="54"/>
      <c r="I249" s="54"/>
      <c r="J249" s="54"/>
      <c r="K249" s="54"/>
      <c r="L249" s="54"/>
      <c r="M249" s="54"/>
    </row>
    <row r="250" spans="1:13" ht="15.5" x14ac:dyDescent="0.35">
      <c r="A250" s="19" t="s">
        <v>1319</v>
      </c>
      <c r="B250" s="21" t="s">
        <v>8961</v>
      </c>
      <c r="C250" s="22">
        <v>81500</v>
      </c>
      <c r="D250" s="22">
        <v>0</v>
      </c>
      <c r="E250" s="22">
        <v>66200</v>
      </c>
      <c r="F250" s="22">
        <v>0</v>
      </c>
      <c r="G250" s="43">
        <v>66200</v>
      </c>
      <c r="H250" s="60">
        <v>3</v>
      </c>
      <c r="I250" s="60">
        <v>1</v>
      </c>
      <c r="J250" s="60">
        <v>2</v>
      </c>
      <c r="K250" s="60">
        <v>0</v>
      </c>
      <c r="L250" s="60">
        <v>0</v>
      </c>
      <c r="M250" s="60" t="s">
        <v>3500</v>
      </c>
    </row>
    <row r="251" spans="1:13" ht="15.5" x14ac:dyDescent="0.35">
      <c r="A251" s="19" t="s">
        <v>1724</v>
      </c>
      <c r="B251" s="21" t="s">
        <v>3930</v>
      </c>
      <c r="C251" s="22">
        <v>0</v>
      </c>
      <c r="D251" s="22"/>
      <c r="E251" s="22">
        <v>723051.5</v>
      </c>
      <c r="F251" s="22"/>
      <c r="G251" s="43">
        <v>754388.82</v>
      </c>
      <c r="H251" s="54"/>
      <c r="I251" s="54"/>
      <c r="J251" s="54"/>
      <c r="K251" s="54"/>
      <c r="L251" s="54"/>
      <c r="M251" s="54"/>
    </row>
    <row r="252" spans="1:13" ht="32.25" customHeight="1" x14ac:dyDescent="0.35">
      <c r="A252" s="19" t="s">
        <v>4935</v>
      </c>
      <c r="B252" s="21" t="s">
        <v>2705</v>
      </c>
      <c r="C252" s="22"/>
      <c r="D252" s="22"/>
      <c r="E252" s="22"/>
      <c r="F252" s="22"/>
      <c r="G252" s="43"/>
      <c r="H252" s="54"/>
      <c r="I252" s="54"/>
      <c r="J252" s="54"/>
      <c r="K252" s="54"/>
      <c r="L252" s="54"/>
      <c r="M252" s="54"/>
    </row>
    <row r="253" spans="1:13" ht="15.5" x14ac:dyDescent="0.35">
      <c r="A253" s="19" t="s">
        <v>7987</v>
      </c>
      <c r="B253" s="21" t="s">
        <v>3835</v>
      </c>
      <c r="C253" s="22"/>
      <c r="D253" s="22"/>
      <c r="E253" s="22"/>
      <c r="F253" s="22"/>
      <c r="G253" s="43"/>
      <c r="H253" s="54"/>
      <c r="I253" s="54"/>
      <c r="J253" s="54"/>
      <c r="K253" s="54"/>
      <c r="L253" s="54"/>
      <c r="M253" s="54"/>
    </row>
    <row r="254" spans="1:13" ht="15.5" x14ac:dyDescent="0.35">
      <c r="A254" s="19" t="s">
        <v>7988</v>
      </c>
      <c r="B254" s="21" t="s">
        <v>4007</v>
      </c>
      <c r="C254" s="22"/>
      <c r="D254" s="22"/>
      <c r="E254" s="22"/>
      <c r="F254" s="22"/>
      <c r="G254" s="43"/>
      <c r="H254" s="54"/>
      <c r="I254" s="54"/>
      <c r="J254" s="54"/>
      <c r="K254" s="54"/>
      <c r="L254" s="54"/>
      <c r="M254" s="54"/>
    </row>
    <row r="255" spans="1:13" ht="15.5" x14ac:dyDescent="0.35">
      <c r="A255" s="19" t="s">
        <v>2951</v>
      </c>
      <c r="B255" s="21" t="s">
        <v>1702</v>
      </c>
      <c r="C255" s="22"/>
      <c r="D255" s="22"/>
      <c r="E255" s="22"/>
      <c r="F255" s="22"/>
      <c r="G255" s="43"/>
      <c r="H255" s="54"/>
      <c r="I255" s="54"/>
      <c r="J255" s="54"/>
      <c r="K255" s="54"/>
      <c r="L255" s="54"/>
      <c r="M255" s="54"/>
    </row>
    <row r="256" spans="1:13" ht="31" x14ac:dyDescent="0.35">
      <c r="A256" s="19" t="s">
        <v>4284</v>
      </c>
      <c r="B256" s="21" t="s">
        <v>3740</v>
      </c>
      <c r="C256" s="22"/>
      <c r="D256" s="22"/>
      <c r="E256" s="22"/>
      <c r="F256" s="22"/>
      <c r="G256" s="43"/>
      <c r="H256" s="54"/>
      <c r="I256" s="54"/>
      <c r="J256" s="54"/>
      <c r="K256" s="54"/>
      <c r="L256" s="54"/>
      <c r="M256" s="54"/>
    </row>
    <row r="257" spans="1:13" ht="15.5" x14ac:dyDescent="0.35">
      <c r="A257" s="19" t="s">
        <v>7989</v>
      </c>
      <c r="B257" s="21" t="s">
        <v>3945</v>
      </c>
      <c r="C257" s="22"/>
      <c r="D257" s="22"/>
      <c r="E257" s="22"/>
      <c r="F257" s="22"/>
      <c r="G257" s="43"/>
      <c r="H257" s="54"/>
      <c r="I257" s="54"/>
      <c r="J257" s="54"/>
      <c r="K257" s="54"/>
      <c r="L257" s="54"/>
      <c r="M257" s="54"/>
    </row>
    <row r="258" spans="1:13" ht="31" x14ac:dyDescent="0.35">
      <c r="A258" s="19" t="s">
        <v>4285</v>
      </c>
      <c r="B258" s="21" t="s">
        <v>2155</v>
      </c>
      <c r="C258" s="22"/>
      <c r="D258" s="22"/>
      <c r="E258" s="22"/>
      <c r="F258" s="22"/>
      <c r="G258" s="43"/>
      <c r="H258" s="54"/>
      <c r="I258" s="54"/>
      <c r="J258" s="54"/>
      <c r="K258" s="54"/>
      <c r="L258" s="54"/>
      <c r="M258" s="54"/>
    </row>
    <row r="259" spans="1:13" ht="15.5" x14ac:dyDescent="0.35">
      <c r="A259" s="19" t="s">
        <v>4286</v>
      </c>
      <c r="B259" s="21" t="s">
        <v>3684</v>
      </c>
      <c r="C259" s="22"/>
      <c r="D259" s="22"/>
      <c r="E259" s="22"/>
      <c r="F259" s="22"/>
      <c r="G259" s="43"/>
      <c r="H259" s="54"/>
      <c r="I259" s="54"/>
      <c r="J259" s="54"/>
      <c r="K259" s="54"/>
      <c r="L259" s="54"/>
      <c r="M259" s="54"/>
    </row>
    <row r="260" spans="1:13" ht="15.5" x14ac:dyDescent="0.35">
      <c r="A260" s="19" t="s">
        <v>3064</v>
      </c>
      <c r="B260" s="21" t="s">
        <v>3978</v>
      </c>
      <c r="C260" s="22"/>
      <c r="D260" s="22"/>
      <c r="E260" s="22"/>
      <c r="F260" s="22"/>
      <c r="G260" s="43"/>
      <c r="H260" s="54"/>
      <c r="I260" s="54"/>
      <c r="J260" s="54"/>
      <c r="K260" s="54"/>
      <c r="L260" s="54"/>
      <c r="M260" s="54"/>
    </row>
    <row r="261" spans="1:13" ht="15.5" x14ac:dyDescent="0.35">
      <c r="A261" s="19" t="s">
        <v>4287</v>
      </c>
      <c r="B261" s="21" t="s">
        <v>2343</v>
      </c>
      <c r="C261" s="22"/>
      <c r="D261" s="22"/>
      <c r="E261" s="22"/>
      <c r="F261" s="22"/>
      <c r="G261" s="43"/>
      <c r="H261" s="54"/>
      <c r="I261" s="54"/>
      <c r="J261" s="54"/>
      <c r="K261" s="54"/>
      <c r="L261" s="54"/>
      <c r="M261" s="54"/>
    </row>
    <row r="262" spans="1:13" ht="15.5" x14ac:dyDescent="0.35">
      <c r="A262" s="19" t="s">
        <v>8488</v>
      </c>
      <c r="B262" s="21" t="s">
        <v>1215</v>
      </c>
      <c r="C262" s="22"/>
      <c r="D262" s="22"/>
      <c r="E262" s="22"/>
      <c r="F262" s="22"/>
      <c r="G262" s="43"/>
      <c r="H262" s="54"/>
      <c r="I262" s="54"/>
      <c r="J262" s="54"/>
      <c r="K262" s="54"/>
      <c r="L262" s="54"/>
      <c r="M262" s="54"/>
    </row>
    <row r="263" spans="1:13" ht="15.5" x14ac:dyDescent="0.35">
      <c r="A263" s="19" t="s">
        <v>559</v>
      </c>
      <c r="B263" s="21" t="s">
        <v>557</v>
      </c>
      <c r="C263" s="22"/>
      <c r="D263" s="22"/>
      <c r="E263" s="22"/>
      <c r="F263" s="22"/>
      <c r="G263" s="43"/>
      <c r="H263" s="54"/>
      <c r="I263" s="54"/>
      <c r="J263" s="54"/>
      <c r="K263" s="54"/>
      <c r="L263" s="54"/>
      <c r="M263" s="54"/>
    </row>
    <row r="264" spans="1:13" ht="31" x14ac:dyDescent="0.35">
      <c r="A264" s="19" t="s">
        <v>4288</v>
      </c>
      <c r="B264" s="21" t="s">
        <v>2658</v>
      </c>
      <c r="C264" s="22"/>
      <c r="D264" s="22"/>
      <c r="E264" s="22"/>
      <c r="F264" s="22"/>
      <c r="G264" s="43"/>
      <c r="H264" s="54"/>
      <c r="I264" s="54"/>
      <c r="J264" s="54"/>
      <c r="K264" s="54"/>
      <c r="L264" s="54"/>
      <c r="M264" s="54"/>
    </row>
    <row r="265" spans="1:13" ht="46.5" x14ac:dyDescent="0.35">
      <c r="A265" s="19" t="s">
        <v>8668</v>
      </c>
      <c r="B265" s="21" t="s">
        <v>3737</v>
      </c>
      <c r="C265" s="22"/>
      <c r="D265" s="22"/>
      <c r="E265" s="22"/>
      <c r="F265" s="22"/>
      <c r="G265" s="43"/>
      <c r="H265" s="54"/>
      <c r="I265" s="54"/>
      <c r="J265" s="54"/>
      <c r="K265" s="54"/>
      <c r="L265" s="54"/>
      <c r="M265" s="54"/>
    </row>
    <row r="266" spans="1:13" ht="15.5" x14ac:dyDescent="0.35">
      <c r="A266" s="19" t="s">
        <v>7991</v>
      </c>
      <c r="B266" s="21" t="s">
        <v>985</v>
      </c>
      <c r="C266" s="22"/>
      <c r="D266" s="22"/>
      <c r="E266" s="22"/>
      <c r="F266" s="22"/>
      <c r="G266" s="43"/>
      <c r="H266" s="54"/>
      <c r="I266" s="54"/>
      <c r="J266" s="54"/>
      <c r="K266" s="54"/>
      <c r="L266" s="54"/>
      <c r="M266" s="54"/>
    </row>
    <row r="267" spans="1:13" ht="31" x14ac:dyDescent="0.35">
      <c r="A267" s="19" t="s">
        <v>4290</v>
      </c>
      <c r="B267" s="21" t="s">
        <v>2696</v>
      </c>
      <c r="C267" s="22"/>
      <c r="D267" s="22"/>
      <c r="E267" s="22"/>
      <c r="F267" s="22"/>
      <c r="G267" s="43"/>
      <c r="H267" s="54"/>
      <c r="I267" s="54"/>
      <c r="J267" s="54"/>
      <c r="K267" s="54"/>
      <c r="L267" s="54"/>
      <c r="M267" s="54"/>
    </row>
    <row r="268" spans="1:13" ht="15.5" x14ac:dyDescent="0.35">
      <c r="A268" s="19" t="s">
        <v>1797</v>
      </c>
      <c r="B268" s="21" t="s">
        <v>8184</v>
      </c>
      <c r="C268" s="22">
        <v>5312060</v>
      </c>
      <c r="D268" s="22"/>
      <c r="E268" s="22">
        <v>873084</v>
      </c>
      <c r="F268" s="22"/>
      <c r="G268" s="43">
        <v>9786782</v>
      </c>
      <c r="H268" s="54"/>
      <c r="I268" s="54"/>
      <c r="J268" s="54"/>
      <c r="K268" s="54"/>
      <c r="L268" s="54"/>
      <c r="M268" s="54"/>
    </row>
    <row r="269" spans="1:13" ht="15.5" x14ac:dyDescent="0.35">
      <c r="A269" s="19" t="s">
        <v>3116</v>
      </c>
      <c r="B269" s="21" t="s">
        <v>3918</v>
      </c>
      <c r="C269" s="22"/>
      <c r="D269" s="22"/>
      <c r="E269" s="22"/>
      <c r="F269" s="22"/>
      <c r="G269" s="43"/>
      <c r="H269" s="54"/>
      <c r="I269" s="54"/>
      <c r="J269" s="54"/>
      <c r="K269" s="54"/>
      <c r="L269" s="54"/>
      <c r="M269" s="54"/>
    </row>
    <row r="270" spans="1:13" ht="15.5" x14ac:dyDescent="0.35">
      <c r="A270" s="19" t="s">
        <v>3007</v>
      </c>
      <c r="B270" s="21" t="s">
        <v>1499</v>
      </c>
      <c r="C270" s="22"/>
      <c r="D270" s="22"/>
      <c r="E270" s="22"/>
      <c r="F270" s="22"/>
      <c r="G270" s="43"/>
      <c r="H270" s="54"/>
      <c r="I270" s="54"/>
      <c r="J270" s="54"/>
      <c r="K270" s="54"/>
      <c r="L270" s="54"/>
      <c r="M270" s="54"/>
    </row>
    <row r="271" spans="1:13" ht="15.5" x14ac:dyDescent="0.35">
      <c r="A271" s="19" t="s">
        <v>346</v>
      </c>
      <c r="B271" s="21" t="s">
        <v>10136</v>
      </c>
      <c r="C271" s="22">
        <v>1432925</v>
      </c>
      <c r="D271" s="22">
        <v>0</v>
      </c>
      <c r="E271" s="22">
        <v>319500</v>
      </c>
      <c r="F271" s="22">
        <v>0</v>
      </c>
      <c r="G271" s="43">
        <v>1428150</v>
      </c>
      <c r="H271" s="60">
        <v>3</v>
      </c>
      <c r="I271" s="60">
        <v>2</v>
      </c>
      <c r="J271" s="60">
        <v>1</v>
      </c>
      <c r="K271" s="60">
        <v>0</v>
      </c>
      <c r="L271" s="60">
        <v>1</v>
      </c>
      <c r="M271" s="60" t="s">
        <v>3500</v>
      </c>
    </row>
    <row r="272" spans="1:13" ht="15.5" x14ac:dyDescent="0.35">
      <c r="A272" s="19" t="s">
        <v>1871</v>
      </c>
      <c r="B272" s="21" t="s">
        <v>1869</v>
      </c>
      <c r="C272" s="22"/>
      <c r="D272" s="22"/>
      <c r="E272" s="22"/>
      <c r="F272" s="22"/>
      <c r="G272" s="43"/>
      <c r="H272" s="54"/>
      <c r="I272" s="54"/>
      <c r="J272" s="54"/>
      <c r="K272" s="54"/>
      <c r="L272" s="54"/>
      <c r="M272" s="54"/>
    </row>
    <row r="273" spans="1:13" ht="15.5" x14ac:dyDescent="0.35">
      <c r="A273" s="19" t="s">
        <v>7992</v>
      </c>
      <c r="B273" s="21" t="s">
        <v>4224</v>
      </c>
      <c r="C273" s="22">
        <v>1164544</v>
      </c>
      <c r="D273" s="22"/>
      <c r="E273" s="22">
        <v>253831</v>
      </c>
      <c r="F273" s="22"/>
      <c r="G273" s="43">
        <v>253831</v>
      </c>
      <c r="H273" s="54"/>
      <c r="I273" s="54"/>
      <c r="J273" s="54"/>
      <c r="K273" s="54"/>
      <c r="L273" s="54"/>
      <c r="M273" s="54"/>
    </row>
    <row r="274" spans="1:13" ht="15.5" x14ac:dyDescent="0.35">
      <c r="A274" s="19" t="s">
        <v>9625</v>
      </c>
      <c r="B274" s="21" t="s">
        <v>944</v>
      </c>
      <c r="C274" s="22"/>
      <c r="D274" s="22"/>
      <c r="E274" s="22"/>
      <c r="F274" s="22"/>
      <c r="G274" s="43"/>
      <c r="H274" s="54"/>
      <c r="I274" s="54"/>
      <c r="J274" s="54"/>
      <c r="K274" s="54"/>
      <c r="L274" s="54"/>
      <c r="M274" s="54"/>
    </row>
    <row r="275" spans="1:13" ht="15.5" x14ac:dyDescent="0.35">
      <c r="A275" s="19" t="s">
        <v>2960</v>
      </c>
      <c r="B275" s="21" t="s">
        <v>1965</v>
      </c>
      <c r="C275" s="22"/>
      <c r="D275" s="22"/>
      <c r="E275" s="22"/>
      <c r="F275" s="22"/>
      <c r="G275" s="43"/>
      <c r="H275" s="54"/>
      <c r="I275" s="54"/>
      <c r="J275" s="54"/>
      <c r="K275" s="54"/>
      <c r="L275" s="54"/>
      <c r="M275" s="54"/>
    </row>
    <row r="276" spans="1:13" ht="15.5" x14ac:dyDescent="0.35">
      <c r="A276" s="19" t="s">
        <v>7993</v>
      </c>
      <c r="B276" s="21" t="s">
        <v>2479</v>
      </c>
      <c r="C276" s="22"/>
      <c r="D276" s="22"/>
      <c r="E276" s="22"/>
      <c r="F276" s="22"/>
      <c r="G276" s="43"/>
      <c r="H276" s="54"/>
      <c r="I276" s="54"/>
      <c r="J276" s="54"/>
      <c r="K276" s="54"/>
      <c r="L276" s="54"/>
      <c r="M276" s="54"/>
    </row>
    <row r="277" spans="1:13" ht="15.5" x14ac:dyDescent="0.35">
      <c r="A277" s="19" t="s">
        <v>1838</v>
      </c>
      <c r="B277" s="21" t="s">
        <v>3909</v>
      </c>
      <c r="C277" s="22"/>
      <c r="D277" s="22"/>
      <c r="E277" s="22"/>
      <c r="F277" s="22"/>
      <c r="G277" s="43"/>
      <c r="H277" s="54"/>
      <c r="I277" s="54"/>
      <c r="J277" s="54"/>
      <c r="K277" s="54"/>
      <c r="L277" s="54"/>
      <c r="M277" s="54"/>
    </row>
    <row r="278" spans="1:13" ht="31" x14ac:dyDescent="0.35">
      <c r="A278" s="19" t="s">
        <v>8350</v>
      </c>
      <c r="B278" s="21" t="s">
        <v>3953</v>
      </c>
      <c r="C278" s="22"/>
      <c r="D278" s="22"/>
      <c r="E278" s="22"/>
      <c r="F278" s="22"/>
      <c r="G278" s="43"/>
      <c r="H278" s="54"/>
      <c r="I278" s="54"/>
      <c r="J278" s="54"/>
      <c r="K278" s="54"/>
      <c r="L278" s="54"/>
      <c r="M278" s="54"/>
    </row>
    <row r="279" spans="1:13" ht="15.5" x14ac:dyDescent="0.35">
      <c r="A279" s="19" t="s">
        <v>1374</v>
      </c>
      <c r="B279" s="21" t="s">
        <v>1373</v>
      </c>
      <c r="C279" s="22"/>
      <c r="D279" s="22"/>
      <c r="E279" s="22"/>
      <c r="F279" s="22"/>
      <c r="G279" s="43"/>
      <c r="H279" s="54"/>
      <c r="I279" s="54"/>
      <c r="J279" s="54"/>
      <c r="K279" s="54"/>
      <c r="L279" s="54"/>
      <c r="M279" s="54"/>
    </row>
    <row r="280" spans="1:13" ht="15.5" x14ac:dyDescent="0.35">
      <c r="A280" s="19" t="s">
        <v>4291</v>
      </c>
      <c r="B280" s="21" t="s">
        <v>3722</v>
      </c>
      <c r="C280" s="22"/>
      <c r="D280" s="22"/>
      <c r="E280" s="22"/>
      <c r="F280" s="22"/>
      <c r="G280" s="43"/>
      <c r="H280" s="54"/>
      <c r="I280" s="54"/>
      <c r="J280" s="54"/>
      <c r="K280" s="54"/>
      <c r="L280" s="54"/>
      <c r="M280" s="54"/>
    </row>
    <row r="281" spans="1:13" ht="15.5" x14ac:dyDescent="0.35">
      <c r="A281" s="19" t="s">
        <v>1261</v>
      </c>
      <c r="B281" s="21" t="s">
        <v>1259</v>
      </c>
      <c r="C281" s="22"/>
      <c r="D281" s="22"/>
      <c r="E281" s="22"/>
      <c r="F281" s="22"/>
      <c r="G281" s="43"/>
      <c r="H281" s="54"/>
      <c r="I281" s="54"/>
      <c r="J281" s="54"/>
      <c r="K281" s="54"/>
      <c r="L281" s="54"/>
      <c r="M281" s="54"/>
    </row>
    <row r="282" spans="1:13" ht="15.5" x14ac:dyDescent="0.35">
      <c r="A282" s="19" t="s">
        <v>41</v>
      </c>
      <c r="B282" s="21" t="s">
        <v>8771</v>
      </c>
      <c r="C282" s="22"/>
      <c r="D282" s="22"/>
      <c r="E282" s="22"/>
      <c r="F282" s="22"/>
      <c r="G282" s="43"/>
      <c r="H282" s="54"/>
      <c r="I282" s="54"/>
      <c r="J282" s="54"/>
      <c r="K282" s="54"/>
      <c r="L282" s="54"/>
      <c r="M282" s="54"/>
    </row>
    <row r="283" spans="1:13" ht="15.5" x14ac:dyDescent="0.35">
      <c r="A283" s="19" t="s">
        <v>4292</v>
      </c>
      <c r="B283" s="21" t="s">
        <v>4059</v>
      </c>
      <c r="C283" s="22"/>
      <c r="D283" s="22"/>
      <c r="E283" s="22"/>
      <c r="F283" s="22"/>
      <c r="G283" s="43"/>
      <c r="H283" s="54"/>
      <c r="I283" s="54"/>
      <c r="J283" s="54"/>
      <c r="K283" s="54"/>
      <c r="L283" s="54"/>
      <c r="M283" s="54"/>
    </row>
    <row r="284" spans="1:13" ht="15.5" x14ac:dyDescent="0.35">
      <c r="A284" s="19" t="s">
        <v>4293</v>
      </c>
      <c r="B284" s="21" t="s">
        <v>3890</v>
      </c>
      <c r="C284" s="22"/>
      <c r="D284" s="22"/>
      <c r="E284" s="22"/>
      <c r="F284" s="22"/>
      <c r="G284" s="43"/>
      <c r="H284" s="54"/>
      <c r="I284" s="54"/>
      <c r="J284" s="54"/>
      <c r="K284" s="54"/>
      <c r="L284" s="54"/>
      <c r="M284" s="54"/>
    </row>
    <row r="285" spans="1:13" ht="31" x14ac:dyDescent="0.35">
      <c r="A285" s="19" t="s">
        <v>1444</v>
      </c>
      <c r="B285" s="21" t="s">
        <v>1426</v>
      </c>
      <c r="C285" s="22"/>
      <c r="D285" s="22"/>
      <c r="E285" s="22"/>
      <c r="F285" s="22"/>
      <c r="G285" s="43"/>
      <c r="H285" s="54"/>
      <c r="I285" s="54"/>
      <c r="J285" s="54"/>
      <c r="K285" s="54"/>
      <c r="L285" s="54"/>
      <c r="M285" s="54"/>
    </row>
    <row r="286" spans="1:13" ht="15.5" x14ac:dyDescent="0.35">
      <c r="A286" s="19" t="s">
        <v>1567</v>
      </c>
      <c r="B286" s="21" t="s">
        <v>1544</v>
      </c>
      <c r="C286" s="22"/>
      <c r="D286" s="22"/>
      <c r="E286" s="22"/>
      <c r="F286" s="22"/>
      <c r="G286" s="43"/>
      <c r="H286" s="54"/>
      <c r="I286" s="54"/>
      <c r="J286" s="54"/>
      <c r="K286" s="54"/>
      <c r="L286" s="54"/>
      <c r="M286" s="54"/>
    </row>
    <row r="287" spans="1:13" ht="31" x14ac:dyDescent="0.35">
      <c r="A287" s="19" t="s">
        <v>1826</v>
      </c>
      <c r="B287" s="21" t="s">
        <v>1808</v>
      </c>
      <c r="C287" s="22"/>
      <c r="D287" s="22"/>
      <c r="E287" s="22"/>
      <c r="F287" s="22"/>
      <c r="G287" s="43"/>
      <c r="H287" s="54"/>
      <c r="I287" s="54"/>
      <c r="J287" s="54"/>
      <c r="K287" s="54"/>
      <c r="L287" s="54"/>
      <c r="M287" s="54"/>
    </row>
    <row r="288" spans="1:13" ht="15.5" x14ac:dyDescent="0.35">
      <c r="A288" s="19" t="s">
        <v>4410</v>
      </c>
      <c r="B288" s="21" t="s">
        <v>4409</v>
      </c>
      <c r="C288" s="22"/>
      <c r="D288" s="22"/>
      <c r="E288" s="22"/>
      <c r="F288" s="22"/>
      <c r="G288" s="43"/>
      <c r="H288" s="54"/>
      <c r="I288" s="54"/>
      <c r="J288" s="54"/>
      <c r="K288" s="54"/>
      <c r="L288" s="54"/>
      <c r="M288" s="54"/>
    </row>
    <row r="289" spans="1:13" ht="15.5" x14ac:dyDescent="0.35">
      <c r="A289" s="19" t="s">
        <v>4936</v>
      </c>
      <c r="B289" s="21" t="s">
        <v>8283</v>
      </c>
      <c r="C289" s="22"/>
      <c r="D289" s="22"/>
      <c r="E289" s="22"/>
      <c r="F289" s="22"/>
      <c r="G289" s="43"/>
      <c r="H289" s="54"/>
      <c r="I289" s="54"/>
      <c r="J289" s="54"/>
      <c r="K289" s="54"/>
      <c r="L289" s="54"/>
      <c r="M289" s="54"/>
    </row>
    <row r="290" spans="1:13" ht="15.5" x14ac:dyDescent="0.35">
      <c r="A290" s="19" t="s">
        <v>589</v>
      </c>
      <c r="B290" s="21" t="s">
        <v>8539</v>
      </c>
      <c r="C290" s="22"/>
      <c r="D290" s="22"/>
      <c r="E290" s="22"/>
      <c r="F290" s="22"/>
      <c r="G290" s="43"/>
      <c r="H290" s="54"/>
      <c r="I290" s="54"/>
      <c r="J290" s="54"/>
      <c r="K290" s="54"/>
      <c r="L290" s="54"/>
      <c r="M290" s="54"/>
    </row>
    <row r="291" spans="1:13" ht="15.5" x14ac:dyDescent="0.35">
      <c r="A291" s="19" t="s">
        <v>4294</v>
      </c>
      <c r="B291" s="21" t="s">
        <v>4020</v>
      </c>
      <c r="C291" s="22"/>
      <c r="D291" s="22"/>
      <c r="E291" s="22"/>
      <c r="F291" s="22"/>
      <c r="G291" s="43"/>
      <c r="H291" s="54"/>
      <c r="I291" s="54"/>
      <c r="J291" s="54"/>
      <c r="K291" s="54"/>
      <c r="L291" s="54"/>
      <c r="M291" s="54"/>
    </row>
    <row r="292" spans="1:13" ht="31" x14ac:dyDescent="0.35">
      <c r="A292" s="19" t="s">
        <v>7994</v>
      </c>
      <c r="B292" s="21" t="s">
        <v>3869</v>
      </c>
      <c r="C292" s="22"/>
      <c r="D292" s="22"/>
      <c r="E292" s="22"/>
      <c r="F292" s="22"/>
      <c r="G292" s="43"/>
      <c r="H292" s="54"/>
      <c r="I292" s="54"/>
      <c r="J292" s="54"/>
      <c r="K292" s="54"/>
      <c r="L292" s="54"/>
      <c r="M292" s="54"/>
    </row>
    <row r="293" spans="1:13" ht="15.5" x14ac:dyDescent="0.35">
      <c r="A293" s="19" t="s">
        <v>3078</v>
      </c>
      <c r="B293" s="21" t="s">
        <v>257</v>
      </c>
      <c r="C293" s="22"/>
      <c r="D293" s="22"/>
      <c r="E293" s="22"/>
      <c r="F293" s="22"/>
      <c r="G293" s="43"/>
      <c r="H293" s="54"/>
      <c r="I293" s="54"/>
      <c r="J293" s="54"/>
      <c r="K293" s="54"/>
      <c r="L293" s="54"/>
      <c r="M293" s="54"/>
    </row>
    <row r="294" spans="1:13" ht="15.5" x14ac:dyDescent="0.35">
      <c r="A294" s="19" t="s">
        <v>3106</v>
      </c>
      <c r="B294" s="21" t="s">
        <v>3773</v>
      </c>
      <c r="C294" s="22"/>
      <c r="D294" s="22"/>
      <c r="E294" s="22"/>
      <c r="F294" s="22"/>
      <c r="G294" s="43"/>
      <c r="H294" s="54"/>
      <c r="I294" s="54"/>
      <c r="J294" s="54"/>
      <c r="K294" s="54"/>
      <c r="L294" s="54"/>
      <c r="M294" s="54"/>
    </row>
    <row r="295" spans="1:13" ht="15.5" x14ac:dyDescent="0.35">
      <c r="A295" s="19" t="s">
        <v>923</v>
      </c>
      <c r="B295" s="21" t="s">
        <v>921</v>
      </c>
      <c r="C295" s="22"/>
      <c r="D295" s="22"/>
      <c r="E295" s="22"/>
      <c r="F295" s="22"/>
      <c r="G295" s="43"/>
      <c r="H295" s="54"/>
      <c r="I295" s="54"/>
      <c r="J295" s="54"/>
      <c r="K295" s="54"/>
      <c r="L295" s="54"/>
      <c r="M295" s="54"/>
    </row>
    <row r="296" spans="1:13" ht="15.5" x14ac:dyDescent="0.35">
      <c r="A296" s="19" t="s">
        <v>4295</v>
      </c>
      <c r="B296" s="21" t="s">
        <v>3703</v>
      </c>
      <c r="C296" s="22"/>
      <c r="D296" s="22"/>
      <c r="E296" s="22"/>
      <c r="F296" s="22"/>
      <c r="G296" s="43"/>
      <c r="H296" s="54"/>
      <c r="I296" s="54"/>
      <c r="J296" s="54"/>
      <c r="K296" s="54"/>
      <c r="L296" s="54"/>
      <c r="M296" s="54"/>
    </row>
    <row r="297" spans="1:13" ht="15.5" x14ac:dyDescent="0.35">
      <c r="A297" s="19" t="s">
        <v>4296</v>
      </c>
      <c r="B297" s="21" t="s">
        <v>2003</v>
      </c>
      <c r="C297" s="22"/>
      <c r="D297" s="22"/>
      <c r="E297" s="22"/>
      <c r="F297" s="22"/>
      <c r="G297" s="43"/>
      <c r="H297" s="54"/>
      <c r="I297" s="54"/>
      <c r="J297" s="54"/>
      <c r="K297" s="54"/>
      <c r="L297" s="54"/>
      <c r="M297" s="54"/>
    </row>
    <row r="298" spans="1:13" ht="15.5" x14ac:dyDescent="0.35">
      <c r="A298" s="19" t="s">
        <v>334</v>
      </c>
      <c r="B298" s="21" t="s">
        <v>8610</v>
      </c>
      <c r="C298" s="22"/>
      <c r="D298" s="22"/>
      <c r="E298" s="22"/>
      <c r="F298" s="22"/>
      <c r="G298" s="43"/>
      <c r="H298" s="54"/>
      <c r="I298" s="54"/>
      <c r="J298" s="54"/>
      <c r="K298" s="54"/>
      <c r="L298" s="54"/>
      <c r="M298" s="54"/>
    </row>
    <row r="299" spans="1:13" ht="15.5" x14ac:dyDescent="0.35">
      <c r="A299" s="19" t="s">
        <v>3218</v>
      </c>
      <c r="B299" s="21" t="s">
        <v>3906</v>
      </c>
      <c r="C299" s="22"/>
      <c r="D299" s="22"/>
      <c r="E299" s="22"/>
      <c r="F299" s="22"/>
      <c r="G299" s="43"/>
      <c r="H299" s="54"/>
      <c r="I299" s="54"/>
      <c r="J299" s="54"/>
      <c r="K299" s="54"/>
      <c r="L299" s="54"/>
      <c r="M299" s="54"/>
    </row>
    <row r="300" spans="1:13" ht="15.5" x14ac:dyDescent="0.35">
      <c r="A300" s="19" t="s">
        <v>817</v>
      </c>
      <c r="B300" s="21" t="s">
        <v>3575</v>
      </c>
      <c r="C300" s="22"/>
      <c r="D300" s="22"/>
      <c r="E300" s="22"/>
      <c r="F300" s="22"/>
      <c r="G300" s="43"/>
      <c r="H300" s="54"/>
      <c r="I300" s="54"/>
      <c r="J300" s="54"/>
      <c r="K300" s="54"/>
      <c r="L300" s="54"/>
      <c r="M300" s="54"/>
    </row>
    <row r="301" spans="1:13" ht="15.5" x14ac:dyDescent="0.35">
      <c r="A301" s="19" t="s">
        <v>3188</v>
      </c>
      <c r="B301" s="21" t="s">
        <v>1394</v>
      </c>
      <c r="C301" s="22"/>
      <c r="D301" s="22"/>
      <c r="E301" s="22"/>
      <c r="F301" s="22"/>
      <c r="G301" s="43"/>
      <c r="H301" s="54"/>
      <c r="I301" s="54"/>
      <c r="J301" s="54"/>
      <c r="K301" s="54"/>
      <c r="L301" s="54"/>
      <c r="M301" s="54"/>
    </row>
    <row r="302" spans="1:13" ht="15.5" x14ac:dyDescent="0.35">
      <c r="A302" s="19" t="s">
        <v>2990</v>
      </c>
      <c r="B302" s="21" t="s">
        <v>1301</v>
      </c>
      <c r="C302" s="22"/>
      <c r="D302" s="22"/>
      <c r="E302" s="22"/>
      <c r="F302" s="22"/>
      <c r="G302" s="43"/>
      <c r="H302" s="54"/>
      <c r="I302" s="54"/>
      <c r="J302" s="54"/>
      <c r="K302" s="54"/>
      <c r="L302" s="54"/>
      <c r="M302" s="54"/>
    </row>
    <row r="303" spans="1:13" ht="15.5" x14ac:dyDescent="0.35">
      <c r="A303" s="19" t="s">
        <v>4297</v>
      </c>
      <c r="B303" s="21" t="s">
        <v>2707</v>
      </c>
      <c r="C303" s="22"/>
      <c r="D303" s="22"/>
      <c r="E303" s="22"/>
      <c r="F303" s="22"/>
      <c r="G303" s="43"/>
      <c r="H303" s="54"/>
      <c r="I303" s="54"/>
      <c r="J303" s="54"/>
      <c r="K303" s="54"/>
      <c r="L303" s="54"/>
      <c r="M303" s="54"/>
    </row>
    <row r="304" spans="1:13" ht="31" x14ac:dyDescent="0.35">
      <c r="A304" s="19" t="s">
        <v>8669</v>
      </c>
      <c r="B304" s="21" t="s">
        <v>1574</v>
      </c>
      <c r="C304" s="22"/>
      <c r="D304" s="22"/>
      <c r="E304" s="22"/>
      <c r="F304" s="22"/>
      <c r="G304" s="43"/>
      <c r="H304" s="54"/>
      <c r="I304" s="54"/>
      <c r="J304" s="54"/>
      <c r="K304" s="54"/>
      <c r="L304" s="54"/>
      <c r="M304" s="54"/>
    </row>
    <row r="305" spans="1:13" ht="15.5" x14ac:dyDescent="0.35">
      <c r="A305" s="19" t="s">
        <v>3002</v>
      </c>
      <c r="B305" s="21" t="s">
        <v>1519</v>
      </c>
      <c r="C305" s="22"/>
      <c r="D305" s="22"/>
      <c r="E305" s="22"/>
      <c r="F305" s="22"/>
      <c r="G305" s="43"/>
      <c r="H305" s="54"/>
      <c r="I305" s="54"/>
      <c r="J305" s="54"/>
      <c r="K305" s="54"/>
      <c r="L305" s="54"/>
      <c r="M305" s="54"/>
    </row>
    <row r="306" spans="1:13" ht="15.5" x14ac:dyDescent="0.35">
      <c r="A306" s="19" t="s">
        <v>4298</v>
      </c>
      <c r="B306" s="21" t="s">
        <v>3999</v>
      </c>
      <c r="C306" s="22"/>
      <c r="D306" s="22"/>
      <c r="E306" s="22"/>
      <c r="F306" s="22"/>
      <c r="G306" s="43"/>
      <c r="H306" s="54"/>
      <c r="I306" s="54"/>
      <c r="J306" s="54"/>
      <c r="K306" s="54"/>
      <c r="L306" s="54"/>
      <c r="M306" s="54"/>
    </row>
    <row r="307" spans="1:13" ht="15.5" x14ac:dyDescent="0.35">
      <c r="A307" s="19" t="s">
        <v>4937</v>
      </c>
      <c r="B307" s="21" t="s">
        <v>3681</v>
      </c>
      <c r="C307" s="22"/>
      <c r="D307" s="22"/>
      <c r="E307" s="22"/>
      <c r="F307" s="22"/>
      <c r="G307" s="43"/>
      <c r="H307" s="54"/>
      <c r="I307" s="54"/>
      <c r="J307" s="54"/>
      <c r="K307" s="54"/>
      <c r="L307" s="54"/>
      <c r="M307" s="54"/>
    </row>
    <row r="308" spans="1:13" ht="15.5" x14ac:dyDescent="0.35">
      <c r="A308" s="19" t="s">
        <v>7995</v>
      </c>
      <c r="B308" s="21" t="s">
        <v>2124</v>
      </c>
      <c r="C308" s="22"/>
      <c r="D308" s="22"/>
      <c r="E308" s="22"/>
      <c r="F308" s="22"/>
      <c r="G308" s="43"/>
      <c r="H308" s="54"/>
      <c r="I308" s="54"/>
      <c r="J308" s="54"/>
      <c r="K308" s="54"/>
      <c r="L308" s="54"/>
      <c r="M308" s="54"/>
    </row>
    <row r="309" spans="1:13" ht="15.5" x14ac:dyDescent="0.35">
      <c r="A309" s="19" t="s">
        <v>1286</v>
      </c>
      <c r="B309" s="21" t="s">
        <v>1274</v>
      </c>
      <c r="C309" s="22"/>
      <c r="D309" s="22"/>
      <c r="E309" s="22"/>
      <c r="F309" s="22"/>
      <c r="G309" s="43"/>
      <c r="H309" s="54"/>
      <c r="I309" s="54"/>
      <c r="J309" s="54"/>
      <c r="K309" s="54"/>
      <c r="L309" s="54"/>
      <c r="M309" s="54"/>
    </row>
    <row r="310" spans="1:13" ht="15.5" x14ac:dyDescent="0.35">
      <c r="A310" s="19" t="s">
        <v>4299</v>
      </c>
      <c r="B310" s="21" t="s">
        <v>3829</v>
      </c>
      <c r="C310" s="22"/>
      <c r="D310" s="22"/>
      <c r="E310" s="22"/>
      <c r="F310" s="22"/>
      <c r="G310" s="43"/>
      <c r="H310" s="54"/>
      <c r="I310" s="54"/>
      <c r="J310" s="54"/>
      <c r="K310" s="54"/>
      <c r="L310" s="54"/>
      <c r="M310" s="54"/>
    </row>
    <row r="311" spans="1:13" ht="15.5" x14ac:dyDescent="0.35">
      <c r="A311" s="19" t="s">
        <v>38</v>
      </c>
      <c r="B311" s="21" t="s">
        <v>36</v>
      </c>
      <c r="C311" s="22"/>
      <c r="D311" s="22"/>
      <c r="E311" s="22"/>
      <c r="F311" s="22"/>
      <c r="G311" s="43"/>
      <c r="H311" s="54"/>
      <c r="I311" s="54"/>
      <c r="J311" s="54"/>
      <c r="K311" s="54"/>
      <c r="L311" s="54"/>
      <c r="M311" s="54"/>
    </row>
    <row r="312" spans="1:13" ht="15.5" x14ac:dyDescent="0.35">
      <c r="A312" s="19" t="s">
        <v>1485</v>
      </c>
      <c r="B312" s="21" t="s">
        <v>1467</v>
      </c>
      <c r="C312" s="22"/>
      <c r="D312" s="22"/>
      <c r="E312" s="22"/>
      <c r="F312" s="22"/>
      <c r="G312" s="43"/>
      <c r="H312" s="54"/>
      <c r="I312" s="54"/>
      <c r="J312" s="54"/>
      <c r="K312" s="54"/>
      <c r="L312" s="54"/>
      <c r="M312" s="54"/>
    </row>
    <row r="313" spans="1:13" ht="15.5" x14ac:dyDescent="0.35">
      <c r="A313" s="19" t="s">
        <v>4300</v>
      </c>
      <c r="B313" s="21" t="s">
        <v>3947</v>
      </c>
      <c r="C313" s="22"/>
      <c r="D313" s="22"/>
      <c r="E313" s="22"/>
      <c r="F313" s="22"/>
      <c r="G313" s="43"/>
      <c r="H313" s="54"/>
      <c r="I313" s="54"/>
      <c r="J313" s="54"/>
      <c r="K313" s="54"/>
      <c r="L313" s="54"/>
      <c r="M313" s="54"/>
    </row>
    <row r="314" spans="1:13" ht="15.5" x14ac:dyDescent="0.35">
      <c r="A314" s="19" t="s">
        <v>4301</v>
      </c>
      <c r="B314" s="21" t="s">
        <v>2632</v>
      </c>
      <c r="C314" s="22"/>
      <c r="D314" s="22"/>
      <c r="E314" s="22"/>
      <c r="F314" s="22"/>
      <c r="G314" s="43"/>
      <c r="H314" s="54"/>
      <c r="I314" s="54"/>
      <c r="J314" s="54"/>
      <c r="K314" s="54"/>
      <c r="L314" s="54"/>
      <c r="M314" s="54"/>
    </row>
    <row r="315" spans="1:13" ht="15.5" x14ac:dyDescent="0.35">
      <c r="A315" s="19" t="s">
        <v>3168</v>
      </c>
      <c r="B315" s="21" t="s">
        <v>812</v>
      </c>
      <c r="C315" s="22"/>
      <c r="D315" s="22"/>
      <c r="E315" s="22"/>
      <c r="F315" s="22"/>
      <c r="G315" s="43"/>
      <c r="H315" s="54"/>
      <c r="I315" s="54"/>
      <c r="J315" s="54"/>
      <c r="K315" s="54"/>
      <c r="L315" s="54"/>
      <c r="M315" s="54"/>
    </row>
    <row r="316" spans="1:13" ht="15.5" x14ac:dyDescent="0.35">
      <c r="A316" s="19" t="s">
        <v>1358</v>
      </c>
      <c r="B316" s="21" t="s">
        <v>1356</v>
      </c>
      <c r="C316" s="22"/>
      <c r="D316" s="22"/>
      <c r="E316" s="22"/>
      <c r="F316" s="22"/>
      <c r="G316" s="43"/>
      <c r="H316" s="54"/>
      <c r="I316" s="54"/>
      <c r="J316" s="54"/>
      <c r="K316" s="54"/>
      <c r="L316" s="54"/>
      <c r="M316" s="54"/>
    </row>
    <row r="317" spans="1:13" ht="15.5" x14ac:dyDescent="0.35">
      <c r="A317" s="19" t="s">
        <v>5029</v>
      </c>
      <c r="B317" s="21" t="s">
        <v>2480</v>
      </c>
      <c r="C317" s="22"/>
      <c r="D317" s="22"/>
      <c r="E317" s="22"/>
      <c r="F317" s="22"/>
      <c r="G317" s="43"/>
      <c r="H317" s="54"/>
      <c r="I317" s="54"/>
      <c r="J317" s="54"/>
      <c r="K317" s="54"/>
      <c r="L317" s="54"/>
      <c r="M317" s="54"/>
    </row>
    <row r="318" spans="1:13" ht="15.5" x14ac:dyDescent="0.35">
      <c r="A318" s="19" t="s">
        <v>2275</v>
      </c>
      <c r="B318" s="21" t="s">
        <v>2349</v>
      </c>
      <c r="C318" s="22"/>
      <c r="D318" s="22"/>
      <c r="E318" s="22"/>
      <c r="F318" s="22"/>
      <c r="G318" s="43"/>
      <c r="H318" s="54"/>
      <c r="I318" s="54"/>
      <c r="J318" s="54"/>
      <c r="K318" s="54"/>
      <c r="L318" s="54"/>
      <c r="M318" s="54"/>
    </row>
    <row r="319" spans="1:13" ht="15.5" x14ac:dyDescent="0.35">
      <c r="A319" s="19" t="s">
        <v>7996</v>
      </c>
      <c r="B319" s="21" t="s">
        <v>4048</v>
      </c>
      <c r="C319" s="22"/>
      <c r="D319" s="22"/>
      <c r="E319" s="22"/>
      <c r="F319" s="22"/>
      <c r="G319" s="43"/>
      <c r="H319" s="54"/>
      <c r="I319" s="54"/>
      <c r="J319" s="54"/>
      <c r="K319" s="54"/>
      <c r="L319" s="54"/>
      <c r="M319" s="54"/>
    </row>
    <row r="320" spans="1:13" ht="15.5" x14ac:dyDescent="0.35">
      <c r="A320" s="19" t="s">
        <v>3189</v>
      </c>
      <c r="B320" s="21" t="s">
        <v>298</v>
      </c>
      <c r="C320" s="22"/>
      <c r="D320" s="22"/>
      <c r="E320" s="22"/>
      <c r="F320" s="22"/>
      <c r="G320" s="43"/>
      <c r="H320" s="54"/>
      <c r="I320" s="54"/>
      <c r="J320" s="54"/>
      <c r="K320" s="54"/>
      <c r="L320" s="54"/>
      <c r="M320" s="54"/>
    </row>
    <row r="321" spans="1:13" ht="31" x14ac:dyDescent="0.35">
      <c r="A321" s="19" t="s">
        <v>4302</v>
      </c>
      <c r="B321" s="21" t="s">
        <v>2205</v>
      </c>
      <c r="C321" s="22"/>
      <c r="D321" s="22"/>
      <c r="E321" s="22"/>
      <c r="F321" s="22"/>
      <c r="G321" s="43"/>
      <c r="H321" s="54"/>
      <c r="I321" s="54"/>
      <c r="J321" s="54"/>
      <c r="K321" s="54"/>
      <c r="L321" s="54"/>
      <c r="M321" s="54"/>
    </row>
    <row r="322" spans="1:13" ht="15.5" x14ac:dyDescent="0.35">
      <c r="A322" s="19" t="s">
        <v>8489</v>
      </c>
      <c r="B322" s="21" t="s">
        <v>3328</v>
      </c>
      <c r="C322" s="22"/>
      <c r="D322" s="22"/>
      <c r="E322" s="22"/>
      <c r="F322" s="22"/>
      <c r="G322" s="43"/>
      <c r="H322" s="54"/>
      <c r="I322" s="54"/>
      <c r="J322" s="54"/>
      <c r="K322" s="54"/>
      <c r="L322" s="54"/>
      <c r="M322" s="54"/>
    </row>
    <row r="323" spans="1:13" ht="15.5" x14ac:dyDescent="0.35">
      <c r="A323" s="19" t="s">
        <v>7997</v>
      </c>
      <c r="B323" s="21" t="s">
        <v>3341</v>
      </c>
      <c r="C323" s="22"/>
      <c r="D323" s="22"/>
      <c r="E323" s="22"/>
      <c r="F323" s="22"/>
      <c r="G323" s="43"/>
      <c r="H323" s="54"/>
      <c r="I323" s="54"/>
      <c r="J323" s="54"/>
      <c r="K323" s="54"/>
      <c r="L323" s="54"/>
      <c r="M323" s="54"/>
    </row>
    <row r="324" spans="1:13" ht="15.5" x14ac:dyDescent="0.35">
      <c r="A324" s="19" t="s">
        <v>1725</v>
      </c>
      <c r="B324" s="21" t="s">
        <v>1703</v>
      </c>
      <c r="C324" s="22"/>
      <c r="D324" s="22"/>
      <c r="E324" s="22"/>
      <c r="F324" s="22"/>
      <c r="G324" s="43"/>
      <c r="H324" s="54"/>
      <c r="I324" s="54"/>
      <c r="J324" s="54"/>
      <c r="K324" s="54"/>
      <c r="L324" s="54"/>
      <c r="M324" s="54"/>
    </row>
    <row r="325" spans="1:13" ht="15.5" x14ac:dyDescent="0.35">
      <c r="A325" s="19" t="s">
        <v>7998</v>
      </c>
      <c r="B325" s="21" t="s">
        <v>3798</v>
      </c>
      <c r="C325" s="22"/>
      <c r="D325" s="22"/>
      <c r="E325" s="22"/>
      <c r="F325" s="22"/>
      <c r="G325" s="43"/>
      <c r="H325" s="54"/>
      <c r="I325" s="54"/>
      <c r="J325" s="54"/>
      <c r="K325" s="54"/>
      <c r="L325" s="54"/>
      <c r="M325" s="54"/>
    </row>
    <row r="326" spans="1:13" ht="15.5" x14ac:dyDescent="0.35">
      <c r="A326" s="19" t="s">
        <v>4414</v>
      </c>
      <c r="B326" s="21" t="s">
        <v>4413</v>
      </c>
      <c r="C326" s="22"/>
      <c r="D326" s="22"/>
      <c r="E326" s="22"/>
      <c r="F326" s="22"/>
      <c r="G326" s="43"/>
      <c r="H326" s="54"/>
      <c r="I326" s="54"/>
      <c r="J326" s="54"/>
      <c r="K326" s="54"/>
      <c r="L326" s="54"/>
      <c r="M326" s="54"/>
    </row>
    <row r="327" spans="1:13" ht="15.5" x14ac:dyDescent="0.35">
      <c r="A327" s="19" t="s">
        <v>4303</v>
      </c>
      <c r="B327" s="21" t="s">
        <v>2684</v>
      </c>
      <c r="C327" s="22"/>
      <c r="D327" s="22"/>
      <c r="E327" s="22"/>
      <c r="F327" s="22"/>
      <c r="G327" s="43"/>
      <c r="H327" s="54"/>
      <c r="I327" s="54"/>
      <c r="J327" s="54"/>
      <c r="K327" s="54"/>
      <c r="L327" s="54"/>
      <c r="M327" s="54"/>
    </row>
    <row r="328" spans="1:13" ht="15.5" x14ac:dyDescent="0.35">
      <c r="A328" s="19" t="s">
        <v>4304</v>
      </c>
      <c r="B328" s="21" t="s">
        <v>2007</v>
      </c>
      <c r="C328" s="22"/>
      <c r="D328" s="22"/>
      <c r="E328" s="22"/>
      <c r="F328" s="22"/>
      <c r="G328" s="43"/>
      <c r="H328" s="54"/>
      <c r="I328" s="54"/>
      <c r="J328" s="54"/>
      <c r="K328" s="54"/>
      <c r="L328" s="54"/>
      <c r="M328" s="54"/>
    </row>
    <row r="329" spans="1:13" ht="15.5" x14ac:dyDescent="0.35">
      <c r="A329" s="19" t="s">
        <v>4305</v>
      </c>
      <c r="B329" s="21" t="s">
        <v>3701</v>
      </c>
      <c r="C329" s="22"/>
      <c r="D329" s="22"/>
      <c r="E329" s="22"/>
      <c r="F329" s="22"/>
      <c r="G329" s="43"/>
      <c r="H329" s="54"/>
      <c r="I329" s="54"/>
      <c r="J329" s="54"/>
      <c r="K329" s="54"/>
      <c r="L329" s="54"/>
      <c r="M329" s="54"/>
    </row>
    <row r="330" spans="1:13" ht="15.5" x14ac:dyDescent="0.35">
      <c r="A330" s="19" t="s">
        <v>3160</v>
      </c>
      <c r="B330" s="21" t="s">
        <v>979</v>
      </c>
      <c r="C330" s="22"/>
      <c r="D330" s="22"/>
      <c r="E330" s="22"/>
      <c r="F330" s="22"/>
      <c r="G330" s="43"/>
      <c r="H330" s="54"/>
      <c r="I330" s="54"/>
      <c r="J330" s="54"/>
      <c r="K330" s="54"/>
      <c r="L330" s="54"/>
      <c r="M330" s="54"/>
    </row>
    <row r="331" spans="1:13" ht="31" x14ac:dyDescent="0.35">
      <c r="A331" s="19" t="s">
        <v>1443</v>
      </c>
      <c r="B331" s="21" t="s">
        <v>1425</v>
      </c>
      <c r="C331" s="22"/>
      <c r="D331" s="22"/>
      <c r="E331" s="22"/>
      <c r="F331" s="22"/>
      <c r="G331" s="43"/>
      <c r="H331" s="54"/>
      <c r="I331" s="54"/>
      <c r="J331" s="54"/>
      <c r="K331" s="54"/>
      <c r="L331" s="54"/>
      <c r="M331" s="54"/>
    </row>
    <row r="332" spans="1:13" ht="140" x14ac:dyDescent="0.35">
      <c r="A332" s="19" t="s">
        <v>1572</v>
      </c>
      <c r="B332" s="21" t="s">
        <v>8219</v>
      </c>
      <c r="C332" s="22">
        <v>17920216</v>
      </c>
      <c r="D332" s="22">
        <v>0</v>
      </c>
      <c r="E332" s="22">
        <v>6619963</v>
      </c>
      <c r="F332" s="22">
        <v>0</v>
      </c>
      <c r="G332" s="43">
        <v>17378220</v>
      </c>
      <c r="H332" s="60">
        <v>2</v>
      </c>
      <c r="I332" s="60">
        <v>1</v>
      </c>
      <c r="J332" s="60">
        <v>1</v>
      </c>
      <c r="K332" s="61" t="s">
        <v>9873</v>
      </c>
      <c r="L332" s="60">
        <v>0</v>
      </c>
      <c r="M332" s="60" t="s">
        <v>8222</v>
      </c>
    </row>
    <row r="333" spans="1:13" ht="15.5" x14ac:dyDescent="0.35">
      <c r="A333" s="19" t="s">
        <v>1029</v>
      </c>
      <c r="B333" s="21" t="s">
        <v>3867</v>
      </c>
      <c r="C333" s="22"/>
      <c r="D333" s="22"/>
      <c r="E333" s="22"/>
      <c r="F333" s="22"/>
      <c r="G333" s="43"/>
      <c r="H333" s="54"/>
      <c r="I333" s="54"/>
      <c r="J333" s="54"/>
      <c r="K333" s="54"/>
      <c r="L333" s="54"/>
      <c r="M333" s="54"/>
    </row>
    <row r="334" spans="1:13" ht="31" x14ac:dyDescent="0.35">
      <c r="A334" s="19" t="s">
        <v>8490</v>
      </c>
      <c r="B334" s="21" t="s">
        <v>166</v>
      </c>
      <c r="C334" s="22"/>
      <c r="D334" s="22"/>
      <c r="E334" s="22"/>
      <c r="F334" s="22"/>
      <c r="G334" s="43"/>
      <c r="H334" s="54"/>
      <c r="I334" s="54"/>
      <c r="J334" s="54"/>
      <c r="K334" s="54"/>
      <c r="L334" s="54"/>
      <c r="M334" s="54"/>
    </row>
    <row r="335" spans="1:13" ht="48.75" customHeight="1" x14ac:dyDescent="0.35">
      <c r="A335" s="19" t="s">
        <v>3238</v>
      </c>
      <c r="B335" s="21" t="s">
        <v>766</v>
      </c>
      <c r="C335" s="22"/>
      <c r="D335" s="22"/>
      <c r="E335" s="22"/>
      <c r="F335" s="22"/>
      <c r="G335" s="43"/>
      <c r="H335" s="54"/>
      <c r="I335" s="54"/>
      <c r="J335" s="54"/>
      <c r="K335" s="54"/>
      <c r="L335" s="54"/>
      <c r="M335" s="54"/>
    </row>
    <row r="336" spans="1:13" ht="34.5" customHeight="1" x14ac:dyDescent="0.35">
      <c r="A336" s="19" t="s">
        <v>4306</v>
      </c>
      <c r="B336" s="21" t="s">
        <v>3676</v>
      </c>
      <c r="C336" s="22"/>
      <c r="D336" s="22"/>
      <c r="E336" s="22"/>
      <c r="F336" s="22"/>
      <c r="G336" s="43"/>
      <c r="H336" s="54"/>
      <c r="I336" s="54"/>
      <c r="J336" s="54"/>
      <c r="K336" s="54"/>
      <c r="L336" s="54"/>
      <c r="M336" s="54"/>
    </row>
    <row r="337" spans="1:13" ht="15.5" x14ac:dyDescent="0.35">
      <c r="A337" s="19" t="s">
        <v>3147</v>
      </c>
      <c r="B337" s="21" t="s">
        <v>93</v>
      </c>
      <c r="C337" s="22"/>
      <c r="D337" s="22"/>
      <c r="E337" s="22"/>
      <c r="F337" s="22"/>
      <c r="G337" s="43"/>
      <c r="H337" s="54"/>
      <c r="I337" s="54"/>
      <c r="J337" s="54"/>
      <c r="K337" s="54"/>
      <c r="L337" s="54"/>
      <c r="M337" s="54"/>
    </row>
    <row r="338" spans="1:13" ht="15.5" x14ac:dyDescent="0.35">
      <c r="A338" s="19" t="s">
        <v>8491</v>
      </c>
      <c r="B338" s="21" t="s">
        <v>2351</v>
      </c>
      <c r="C338" s="22"/>
      <c r="D338" s="22"/>
      <c r="E338" s="22"/>
      <c r="F338" s="22"/>
      <c r="G338" s="43"/>
      <c r="H338" s="54"/>
      <c r="I338" s="54"/>
      <c r="J338" s="54"/>
      <c r="K338" s="54"/>
      <c r="L338" s="54"/>
      <c r="M338" s="54"/>
    </row>
    <row r="339" spans="1:13" ht="15.5" x14ac:dyDescent="0.35">
      <c r="A339" s="19" t="s">
        <v>4307</v>
      </c>
      <c r="B339" s="21" t="s">
        <v>2142</v>
      </c>
      <c r="C339" s="22"/>
      <c r="D339" s="22"/>
      <c r="E339" s="22"/>
      <c r="F339" s="22"/>
      <c r="G339" s="43"/>
      <c r="H339" s="54"/>
      <c r="I339" s="54"/>
      <c r="J339" s="54"/>
      <c r="K339" s="54"/>
      <c r="L339" s="54"/>
      <c r="M339" s="54"/>
    </row>
    <row r="340" spans="1:13" ht="15.5" x14ac:dyDescent="0.35">
      <c r="A340" s="19" t="s">
        <v>4938</v>
      </c>
      <c r="B340" s="21" t="s">
        <v>2115</v>
      </c>
      <c r="C340" s="22"/>
      <c r="D340" s="22"/>
      <c r="E340" s="22"/>
      <c r="F340" s="22"/>
      <c r="G340" s="43"/>
      <c r="H340" s="54"/>
      <c r="I340" s="54"/>
      <c r="J340" s="54"/>
      <c r="K340" s="54"/>
      <c r="L340" s="54"/>
      <c r="M340" s="54"/>
    </row>
    <row r="341" spans="1:13" ht="15.5" x14ac:dyDescent="0.35">
      <c r="A341" s="19" t="s">
        <v>8000</v>
      </c>
      <c r="B341" s="21" t="s">
        <v>4594</v>
      </c>
      <c r="C341" s="22"/>
      <c r="D341" s="22"/>
      <c r="E341" s="22"/>
      <c r="F341" s="22"/>
      <c r="G341" s="43"/>
      <c r="H341" s="54"/>
      <c r="I341" s="54"/>
      <c r="J341" s="54"/>
      <c r="K341" s="54"/>
      <c r="L341" s="54"/>
      <c r="M341" s="54"/>
    </row>
    <row r="342" spans="1:13" ht="15.5" x14ac:dyDescent="0.35">
      <c r="A342" s="19" t="s">
        <v>4308</v>
      </c>
      <c r="B342" s="21" t="s">
        <v>2686</v>
      </c>
      <c r="C342" s="22">
        <v>10331529</v>
      </c>
      <c r="D342" s="22">
        <v>0</v>
      </c>
      <c r="E342" s="22">
        <v>2843919</v>
      </c>
      <c r="F342" s="22">
        <v>0</v>
      </c>
      <c r="G342" s="43">
        <v>6187092</v>
      </c>
      <c r="H342" s="54"/>
      <c r="I342" s="54"/>
      <c r="J342" s="54"/>
      <c r="K342" s="54"/>
      <c r="L342" s="54"/>
      <c r="M342" s="54"/>
    </row>
    <row r="343" spans="1:13" ht="15.5" x14ac:dyDescent="0.35">
      <c r="A343" s="19" t="s">
        <v>1596</v>
      </c>
      <c r="B343" s="21" t="s">
        <v>1580</v>
      </c>
      <c r="C343" s="22"/>
      <c r="D343" s="22"/>
      <c r="E343" s="22"/>
      <c r="F343" s="22"/>
      <c r="G343" s="43"/>
      <c r="H343" s="54"/>
      <c r="I343" s="54"/>
      <c r="J343" s="54"/>
      <c r="K343" s="54"/>
      <c r="L343" s="54"/>
      <c r="M343" s="54"/>
    </row>
    <row r="344" spans="1:13" ht="15.5" x14ac:dyDescent="0.35">
      <c r="A344" s="19" t="s">
        <v>4309</v>
      </c>
      <c r="B344" s="21" t="s">
        <v>2169</v>
      </c>
      <c r="C344" s="22"/>
      <c r="D344" s="22"/>
      <c r="E344" s="22"/>
      <c r="F344" s="22"/>
      <c r="G344" s="43"/>
      <c r="H344" s="54"/>
      <c r="I344" s="54"/>
      <c r="J344" s="54"/>
      <c r="K344" s="54"/>
      <c r="L344" s="54"/>
      <c r="M344" s="54"/>
    </row>
    <row r="345" spans="1:13" ht="31" x14ac:dyDescent="0.35">
      <c r="A345" s="19" t="s">
        <v>3141</v>
      </c>
      <c r="B345" s="21" t="s">
        <v>8769</v>
      </c>
      <c r="C345" s="22"/>
      <c r="D345" s="22"/>
      <c r="E345" s="22"/>
      <c r="F345" s="22"/>
      <c r="G345" s="43"/>
      <c r="H345" s="54"/>
      <c r="I345" s="54"/>
      <c r="J345" s="54"/>
      <c r="K345" s="54"/>
      <c r="L345" s="54"/>
      <c r="M345" s="54"/>
    </row>
    <row r="346" spans="1:13" ht="15.5" x14ac:dyDescent="0.35">
      <c r="A346" s="19" t="s">
        <v>8001</v>
      </c>
      <c r="B346" s="21" t="s">
        <v>3619</v>
      </c>
      <c r="C346" s="22"/>
      <c r="D346" s="22"/>
      <c r="E346" s="22"/>
      <c r="F346" s="22"/>
      <c r="G346" s="43"/>
      <c r="H346" s="54"/>
      <c r="I346" s="54"/>
      <c r="J346" s="54"/>
      <c r="K346" s="54"/>
      <c r="L346" s="54"/>
      <c r="M346" s="54"/>
    </row>
    <row r="347" spans="1:13" ht="15.5" x14ac:dyDescent="0.35">
      <c r="A347" s="19" t="s">
        <v>2954</v>
      </c>
      <c r="B347" s="21" t="s">
        <v>1776</v>
      </c>
      <c r="C347" s="22"/>
      <c r="D347" s="22"/>
      <c r="E347" s="22"/>
      <c r="F347" s="22"/>
      <c r="G347" s="43"/>
      <c r="H347" s="54"/>
      <c r="I347" s="54"/>
      <c r="J347" s="54"/>
      <c r="K347" s="54"/>
      <c r="L347" s="54"/>
      <c r="M347" s="54"/>
    </row>
    <row r="348" spans="1:13" ht="15.5" x14ac:dyDescent="0.35">
      <c r="A348" s="19" t="s">
        <v>3143</v>
      </c>
      <c r="B348" s="21" t="s">
        <v>4004</v>
      </c>
      <c r="C348" s="22"/>
      <c r="D348" s="22"/>
      <c r="E348" s="22"/>
      <c r="F348" s="22"/>
      <c r="G348" s="43"/>
      <c r="H348" s="54"/>
      <c r="I348" s="54"/>
      <c r="J348" s="54"/>
      <c r="K348" s="54"/>
      <c r="L348" s="54"/>
      <c r="M348" s="54"/>
    </row>
    <row r="349" spans="1:13" ht="15.5" x14ac:dyDescent="0.35">
      <c r="A349" s="19" t="s">
        <v>8492</v>
      </c>
      <c r="B349" s="21" t="s">
        <v>1804</v>
      </c>
      <c r="C349" s="22"/>
      <c r="D349" s="22"/>
      <c r="E349" s="22"/>
      <c r="F349" s="22"/>
      <c r="G349" s="43"/>
      <c r="H349" s="54"/>
      <c r="I349" s="54"/>
      <c r="J349" s="54"/>
      <c r="K349" s="54"/>
      <c r="L349" s="54"/>
      <c r="M349" s="54"/>
    </row>
    <row r="350" spans="1:13" ht="15.5" x14ac:dyDescent="0.35">
      <c r="A350" s="19" t="s">
        <v>4310</v>
      </c>
      <c r="B350" s="21" t="s">
        <v>3726</v>
      </c>
      <c r="C350" s="22"/>
      <c r="D350" s="22"/>
      <c r="E350" s="22"/>
      <c r="F350" s="22"/>
      <c r="G350" s="43"/>
      <c r="H350" s="54"/>
      <c r="I350" s="54"/>
      <c r="J350" s="54"/>
      <c r="K350" s="54"/>
      <c r="L350" s="54"/>
      <c r="M350" s="54"/>
    </row>
    <row r="351" spans="1:13" ht="31" x14ac:dyDescent="0.35">
      <c r="A351" s="19" t="s">
        <v>4311</v>
      </c>
      <c r="B351" s="21" t="s">
        <v>3842</v>
      </c>
      <c r="C351" s="22"/>
      <c r="D351" s="22"/>
      <c r="E351" s="22"/>
      <c r="F351" s="22"/>
      <c r="G351" s="43"/>
      <c r="H351" s="54"/>
      <c r="I351" s="54"/>
      <c r="J351" s="54"/>
      <c r="K351" s="54"/>
      <c r="L351" s="54"/>
      <c r="M351" s="54"/>
    </row>
    <row r="352" spans="1:13" ht="31" x14ac:dyDescent="0.35">
      <c r="A352" s="19" t="s">
        <v>3014</v>
      </c>
      <c r="B352" s="21" t="s">
        <v>1604</v>
      </c>
      <c r="C352" s="22"/>
      <c r="D352" s="22"/>
      <c r="E352" s="22"/>
      <c r="F352" s="22"/>
      <c r="G352" s="43"/>
      <c r="H352" s="54"/>
      <c r="I352" s="54"/>
      <c r="J352" s="54"/>
      <c r="K352" s="54"/>
      <c r="L352" s="54"/>
      <c r="M352" s="54"/>
    </row>
    <row r="353" spans="1:13" ht="15.5" x14ac:dyDescent="0.35">
      <c r="A353" s="19" t="s">
        <v>338</v>
      </c>
      <c r="B353" s="21" t="s">
        <v>3781</v>
      </c>
      <c r="C353" s="22"/>
      <c r="D353" s="22"/>
      <c r="E353" s="22"/>
      <c r="F353" s="22"/>
      <c r="G353" s="43"/>
      <c r="H353" s="54"/>
      <c r="I353" s="54"/>
      <c r="J353" s="54"/>
      <c r="K353" s="54"/>
      <c r="L353" s="54"/>
      <c r="M353" s="54"/>
    </row>
    <row r="354" spans="1:13" ht="15.5" x14ac:dyDescent="0.35">
      <c r="A354" s="19" t="s">
        <v>5032</v>
      </c>
      <c r="B354" s="21" t="s">
        <v>4036</v>
      </c>
      <c r="C354" s="22"/>
      <c r="D354" s="22"/>
      <c r="E354" s="22"/>
      <c r="F354" s="22"/>
      <c r="G354" s="43"/>
      <c r="H354" s="54"/>
      <c r="I354" s="54"/>
      <c r="J354" s="54"/>
      <c r="K354" s="54"/>
      <c r="L354" s="54"/>
      <c r="M354" s="54"/>
    </row>
    <row r="355" spans="1:13" ht="31" x14ac:dyDescent="0.35">
      <c r="A355" s="19" t="s">
        <v>4312</v>
      </c>
      <c r="B355" s="21" t="s">
        <v>3786</v>
      </c>
      <c r="C355" s="22">
        <v>650643</v>
      </c>
      <c r="D355" s="22">
        <v>0</v>
      </c>
      <c r="E355" s="22">
        <v>458486</v>
      </c>
      <c r="F355" s="22">
        <v>0</v>
      </c>
      <c r="G355" s="43">
        <v>617156</v>
      </c>
      <c r="H355" s="60">
        <v>24</v>
      </c>
      <c r="I355" s="60">
        <v>5</v>
      </c>
      <c r="J355" s="60">
        <v>19</v>
      </c>
      <c r="K355" s="60">
        <v>24</v>
      </c>
      <c r="L355" s="60">
        <v>1</v>
      </c>
      <c r="M355" s="60" t="s">
        <v>3790</v>
      </c>
    </row>
    <row r="356" spans="1:13" ht="15.5" x14ac:dyDescent="0.35">
      <c r="A356" s="19" t="s">
        <v>1025</v>
      </c>
      <c r="B356" s="21" t="s">
        <v>1024</v>
      </c>
      <c r="C356" s="22"/>
      <c r="D356" s="22"/>
      <c r="E356" s="22"/>
      <c r="F356" s="22"/>
      <c r="G356" s="43"/>
      <c r="H356" s="60"/>
      <c r="I356" s="60"/>
      <c r="J356" s="60"/>
      <c r="K356" s="60"/>
      <c r="L356" s="60"/>
      <c r="M356" s="60"/>
    </row>
    <row r="357" spans="1:13" ht="15.5" x14ac:dyDescent="0.35">
      <c r="A357" s="19" t="s">
        <v>70</v>
      </c>
      <c r="B357" s="21" t="s">
        <v>4030</v>
      </c>
      <c r="C357" s="22"/>
      <c r="D357" s="22"/>
      <c r="E357" s="22"/>
      <c r="F357" s="22"/>
      <c r="G357" s="43"/>
      <c r="H357" s="60"/>
      <c r="I357" s="60"/>
      <c r="J357" s="60"/>
      <c r="K357" s="60"/>
      <c r="L357" s="60"/>
      <c r="M357" s="60"/>
    </row>
    <row r="358" spans="1:13" ht="15.5" x14ac:dyDescent="0.35">
      <c r="A358" s="19" t="s">
        <v>4418</v>
      </c>
      <c r="B358" s="21" t="s">
        <v>2206</v>
      </c>
      <c r="C358" s="22"/>
      <c r="D358" s="22"/>
      <c r="E358" s="22"/>
      <c r="F358" s="22"/>
      <c r="G358" s="43"/>
      <c r="H358" s="60"/>
      <c r="I358" s="60"/>
      <c r="J358" s="60"/>
      <c r="K358" s="60"/>
      <c r="L358" s="60"/>
      <c r="M358" s="60"/>
    </row>
    <row r="359" spans="1:13" ht="15.5" x14ac:dyDescent="0.35">
      <c r="A359" s="19" t="s">
        <v>5033</v>
      </c>
      <c r="B359" s="21" t="s">
        <v>3663</v>
      </c>
      <c r="C359" s="22">
        <v>11156088</v>
      </c>
      <c r="D359" s="22"/>
      <c r="E359" s="22">
        <v>6820632</v>
      </c>
      <c r="F359" s="22"/>
      <c r="G359" s="43">
        <v>12536337</v>
      </c>
      <c r="H359" s="60"/>
      <c r="I359" s="60"/>
      <c r="J359" s="60"/>
      <c r="K359" s="60"/>
      <c r="L359" s="60"/>
      <c r="M359" s="60"/>
    </row>
    <row r="360" spans="1:13" ht="15.5" x14ac:dyDescent="0.35">
      <c r="A360" s="19" t="s">
        <v>251</v>
      </c>
      <c r="B360" s="21" t="s">
        <v>249</v>
      </c>
      <c r="C360" s="22"/>
      <c r="D360" s="22"/>
      <c r="E360" s="22"/>
      <c r="F360" s="22"/>
      <c r="G360" s="43"/>
      <c r="H360" s="60"/>
      <c r="I360" s="60"/>
      <c r="J360" s="60"/>
      <c r="K360" s="60"/>
      <c r="L360" s="60"/>
      <c r="M360" s="60"/>
    </row>
    <row r="361" spans="1:13" ht="15.5" x14ac:dyDescent="0.35">
      <c r="A361" s="19" t="s">
        <v>4313</v>
      </c>
      <c r="B361" s="21" t="s">
        <v>2089</v>
      </c>
      <c r="C361" s="22"/>
      <c r="D361" s="22"/>
      <c r="E361" s="22"/>
      <c r="F361" s="22"/>
      <c r="G361" s="43"/>
      <c r="H361" s="60"/>
      <c r="I361" s="60"/>
      <c r="J361" s="60"/>
      <c r="K361" s="60"/>
      <c r="L361" s="60"/>
      <c r="M361" s="60"/>
    </row>
    <row r="362" spans="1:13" ht="15.5" x14ac:dyDescent="0.35">
      <c r="A362" s="19" t="s">
        <v>7924</v>
      </c>
      <c r="B362" s="21" t="s">
        <v>7914</v>
      </c>
      <c r="C362" s="22"/>
      <c r="D362" s="22"/>
      <c r="E362" s="22"/>
      <c r="F362" s="22"/>
      <c r="G362" s="43"/>
      <c r="H362" s="60"/>
      <c r="I362" s="60"/>
      <c r="J362" s="60"/>
      <c r="K362" s="60"/>
      <c r="L362" s="60"/>
      <c r="M362" s="60"/>
    </row>
    <row r="363" spans="1:13" ht="15.5" x14ac:dyDescent="0.35">
      <c r="A363" s="19" t="s">
        <v>4314</v>
      </c>
      <c r="B363" s="21" t="s">
        <v>3698</v>
      </c>
      <c r="C363" s="22"/>
      <c r="D363" s="22"/>
      <c r="E363" s="22"/>
      <c r="F363" s="22"/>
      <c r="G363" s="43"/>
      <c r="H363" s="60"/>
      <c r="I363" s="60"/>
      <c r="J363" s="60"/>
      <c r="K363" s="60"/>
      <c r="L363" s="60"/>
      <c r="M363" s="60"/>
    </row>
    <row r="364" spans="1:13" ht="15.5" x14ac:dyDescent="0.35">
      <c r="A364" s="19" t="s">
        <v>4315</v>
      </c>
      <c r="B364" s="21" t="s">
        <v>3736</v>
      </c>
      <c r="C364" s="22"/>
      <c r="D364" s="22"/>
      <c r="E364" s="22"/>
      <c r="F364" s="22"/>
      <c r="G364" s="43"/>
      <c r="H364" s="60"/>
      <c r="I364" s="60"/>
      <c r="J364" s="60"/>
      <c r="K364" s="60"/>
      <c r="L364" s="60"/>
      <c r="M364" s="60"/>
    </row>
    <row r="365" spans="1:13" ht="15.5" x14ac:dyDescent="0.35">
      <c r="A365" s="19" t="s">
        <v>3016</v>
      </c>
      <c r="B365" s="21" t="s">
        <v>1658</v>
      </c>
      <c r="C365" s="22"/>
      <c r="D365" s="22"/>
      <c r="E365" s="22"/>
      <c r="F365" s="22"/>
      <c r="G365" s="43"/>
      <c r="H365" s="60"/>
      <c r="I365" s="60"/>
      <c r="J365" s="60"/>
      <c r="K365" s="60"/>
      <c r="L365" s="60"/>
      <c r="M365" s="60"/>
    </row>
    <row r="366" spans="1:13" ht="15.5" x14ac:dyDescent="0.35">
      <c r="A366" s="19" t="s">
        <v>4316</v>
      </c>
      <c r="B366" s="21" t="s">
        <v>3935</v>
      </c>
      <c r="C366" s="22"/>
      <c r="D366" s="22"/>
      <c r="E366" s="22"/>
      <c r="F366" s="22"/>
      <c r="G366" s="43"/>
      <c r="H366" s="60"/>
      <c r="I366" s="60"/>
      <c r="J366" s="60"/>
      <c r="K366" s="60"/>
      <c r="L366" s="60"/>
      <c r="M366" s="60"/>
    </row>
    <row r="367" spans="1:13" ht="15.5" x14ac:dyDescent="0.35">
      <c r="A367" s="19" t="s">
        <v>8002</v>
      </c>
      <c r="B367" s="21" t="s">
        <v>3604</v>
      </c>
      <c r="C367" s="22"/>
      <c r="D367" s="22"/>
      <c r="E367" s="22"/>
      <c r="F367" s="22"/>
      <c r="G367" s="43"/>
      <c r="H367" s="60"/>
      <c r="I367" s="60"/>
      <c r="J367" s="60"/>
      <c r="K367" s="60"/>
      <c r="L367" s="60"/>
      <c r="M367" s="60"/>
    </row>
    <row r="368" spans="1:13" ht="15.5" x14ac:dyDescent="0.35">
      <c r="A368" s="19" t="s">
        <v>8003</v>
      </c>
      <c r="B368" s="21" t="s">
        <v>1331</v>
      </c>
      <c r="C368" s="22"/>
      <c r="D368" s="22"/>
      <c r="E368" s="22"/>
      <c r="F368" s="22"/>
      <c r="G368" s="43"/>
      <c r="H368" s="60"/>
      <c r="I368" s="60"/>
      <c r="J368" s="60"/>
      <c r="K368" s="60"/>
      <c r="L368" s="60"/>
      <c r="M368" s="60"/>
    </row>
    <row r="369" spans="1:13" ht="15.5" x14ac:dyDescent="0.35">
      <c r="A369" s="19" t="s">
        <v>3153</v>
      </c>
      <c r="B369" s="21" t="s">
        <v>1125</v>
      </c>
      <c r="C369" s="22"/>
      <c r="D369" s="22"/>
      <c r="E369" s="22"/>
      <c r="F369" s="22"/>
      <c r="G369" s="43"/>
      <c r="H369" s="60"/>
      <c r="I369" s="60"/>
      <c r="J369" s="60"/>
      <c r="K369" s="60"/>
      <c r="L369" s="60"/>
      <c r="M369" s="60"/>
    </row>
    <row r="370" spans="1:13" ht="15.5" x14ac:dyDescent="0.35">
      <c r="A370" s="19" t="s">
        <v>3124</v>
      </c>
      <c r="B370" s="21" t="s">
        <v>116</v>
      </c>
      <c r="C370" s="22"/>
      <c r="D370" s="22"/>
      <c r="E370" s="22"/>
      <c r="F370" s="22"/>
      <c r="G370" s="43"/>
      <c r="H370" s="60"/>
      <c r="I370" s="60"/>
      <c r="J370" s="60"/>
      <c r="K370" s="60"/>
      <c r="L370" s="60"/>
      <c r="M370" s="60"/>
    </row>
    <row r="371" spans="1:13" ht="15.5" x14ac:dyDescent="0.35">
      <c r="A371" s="19" t="s">
        <v>4317</v>
      </c>
      <c r="B371" s="21" t="s">
        <v>8288</v>
      </c>
      <c r="C371" s="22"/>
      <c r="D371" s="22"/>
      <c r="E371" s="22"/>
      <c r="F371" s="22"/>
      <c r="G371" s="43"/>
      <c r="H371" s="60"/>
      <c r="I371" s="60"/>
      <c r="J371" s="60"/>
      <c r="K371" s="60"/>
      <c r="L371" s="60"/>
      <c r="M371" s="60"/>
    </row>
    <row r="372" spans="1:13" ht="15.5" x14ac:dyDescent="0.35">
      <c r="A372" s="19" t="s">
        <v>1783</v>
      </c>
      <c r="B372" s="21" t="s">
        <v>1775</v>
      </c>
      <c r="C372" s="22"/>
      <c r="D372" s="22"/>
      <c r="E372" s="22"/>
      <c r="F372" s="22"/>
      <c r="G372" s="43"/>
      <c r="H372" s="60"/>
      <c r="I372" s="60"/>
      <c r="J372" s="60"/>
      <c r="K372" s="60"/>
      <c r="L372" s="60"/>
      <c r="M372" s="60"/>
    </row>
    <row r="373" spans="1:13" ht="15.5" x14ac:dyDescent="0.35">
      <c r="A373" s="19" t="s">
        <v>8004</v>
      </c>
      <c r="B373" s="21" t="s">
        <v>3284</v>
      </c>
      <c r="C373" s="22"/>
      <c r="D373" s="22"/>
      <c r="E373" s="22"/>
      <c r="F373" s="22"/>
      <c r="G373" s="43"/>
      <c r="H373" s="60"/>
      <c r="I373" s="60"/>
      <c r="J373" s="60"/>
      <c r="K373" s="60"/>
      <c r="L373" s="60"/>
      <c r="M373" s="60"/>
    </row>
    <row r="374" spans="1:13" ht="15.5" x14ac:dyDescent="0.35">
      <c r="A374" s="19" t="s">
        <v>2987</v>
      </c>
      <c r="B374" s="21" t="s">
        <v>1158</v>
      </c>
      <c r="C374" s="22"/>
      <c r="D374" s="22"/>
      <c r="E374" s="22"/>
      <c r="F374" s="22"/>
      <c r="G374" s="43"/>
      <c r="H374" s="60"/>
      <c r="I374" s="60"/>
      <c r="J374" s="60"/>
      <c r="K374" s="60"/>
      <c r="L374" s="60"/>
      <c r="M374" s="60"/>
    </row>
    <row r="375" spans="1:13" ht="15.5" x14ac:dyDescent="0.35">
      <c r="A375" s="19" t="s">
        <v>5035</v>
      </c>
      <c r="B375" s="21" t="s">
        <v>2700</v>
      </c>
      <c r="C375" s="22"/>
      <c r="D375" s="22"/>
      <c r="E375" s="22"/>
      <c r="F375" s="22"/>
      <c r="G375" s="43"/>
      <c r="H375" s="60"/>
      <c r="I375" s="60"/>
      <c r="J375" s="60"/>
      <c r="K375" s="60"/>
      <c r="L375" s="60"/>
      <c r="M375" s="60"/>
    </row>
    <row r="376" spans="1:13" ht="15.5" x14ac:dyDescent="0.35">
      <c r="A376" s="19" t="s">
        <v>4318</v>
      </c>
      <c r="B376" s="21" t="s">
        <v>3934</v>
      </c>
      <c r="C376" s="22"/>
      <c r="D376" s="22"/>
      <c r="E376" s="22"/>
      <c r="F376" s="22"/>
      <c r="G376" s="43"/>
      <c r="H376" s="60"/>
      <c r="I376" s="60"/>
      <c r="J376" s="60"/>
      <c r="K376" s="60"/>
      <c r="L376" s="60"/>
      <c r="M376" s="60"/>
    </row>
    <row r="377" spans="1:13" ht="15.5" x14ac:dyDescent="0.35">
      <c r="A377" s="19" t="s">
        <v>3173</v>
      </c>
      <c r="B377" s="21" t="s">
        <v>1020</v>
      </c>
      <c r="C377" s="22"/>
      <c r="D377" s="22"/>
      <c r="E377" s="22"/>
      <c r="F377" s="22"/>
      <c r="G377" s="43"/>
      <c r="H377" s="60"/>
      <c r="I377" s="60"/>
      <c r="J377" s="60"/>
      <c r="K377" s="60"/>
      <c r="L377" s="60"/>
      <c r="M377" s="60"/>
    </row>
    <row r="378" spans="1:13" ht="31" x14ac:dyDescent="0.35">
      <c r="A378" s="19" t="s">
        <v>8493</v>
      </c>
      <c r="B378" s="21" t="s">
        <v>2482</v>
      </c>
      <c r="C378" s="22"/>
      <c r="D378" s="22"/>
      <c r="E378" s="22"/>
      <c r="F378" s="22"/>
      <c r="G378" s="43"/>
      <c r="H378" s="60"/>
      <c r="I378" s="60"/>
      <c r="J378" s="60"/>
      <c r="K378" s="60"/>
      <c r="L378" s="60"/>
      <c r="M378" s="60"/>
    </row>
    <row r="379" spans="1:13" ht="15.5" x14ac:dyDescent="0.35">
      <c r="A379" s="19" t="s">
        <v>4319</v>
      </c>
      <c r="B379" s="21" t="s">
        <v>8577</v>
      </c>
      <c r="C379" s="22"/>
      <c r="D379" s="22"/>
      <c r="E379" s="22"/>
      <c r="F379" s="22"/>
      <c r="G379" s="43"/>
      <c r="H379" s="60"/>
      <c r="I379" s="60"/>
      <c r="J379" s="60"/>
      <c r="K379" s="60"/>
      <c r="L379" s="60"/>
      <c r="M379" s="60"/>
    </row>
    <row r="380" spans="1:13" ht="15.5" x14ac:dyDescent="0.35">
      <c r="A380" s="19" t="s">
        <v>3402</v>
      </c>
      <c r="B380" s="21" t="s">
        <v>4420</v>
      </c>
      <c r="C380" s="22"/>
      <c r="D380" s="22"/>
      <c r="E380" s="22"/>
      <c r="F380" s="22"/>
      <c r="G380" s="43"/>
      <c r="H380" s="60"/>
      <c r="I380" s="60"/>
      <c r="J380" s="60"/>
      <c r="K380" s="60"/>
      <c r="L380" s="60"/>
      <c r="M380" s="60"/>
    </row>
    <row r="381" spans="1:13" ht="15.5" x14ac:dyDescent="0.35">
      <c r="A381" s="19" t="s">
        <v>8005</v>
      </c>
      <c r="B381" s="21" t="s">
        <v>3599</v>
      </c>
      <c r="C381" s="22"/>
      <c r="D381" s="22"/>
      <c r="E381" s="22"/>
      <c r="F381" s="22"/>
      <c r="G381" s="43"/>
      <c r="H381" s="60"/>
      <c r="I381" s="60"/>
      <c r="J381" s="60"/>
      <c r="K381" s="60"/>
      <c r="L381" s="60"/>
      <c r="M381" s="60"/>
    </row>
    <row r="382" spans="1:13" ht="15.5" x14ac:dyDescent="0.35">
      <c r="A382" s="19" t="s">
        <v>4320</v>
      </c>
      <c r="B382" s="21" t="s">
        <v>2309</v>
      </c>
      <c r="C382" s="22"/>
      <c r="D382" s="22"/>
      <c r="E382" s="22"/>
      <c r="F382" s="22"/>
      <c r="G382" s="43"/>
      <c r="H382" s="60"/>
      <c r="I382" s="60"/>
      <c r="J382" s="60"/>
      <c r="K382" s="60"/>
      <c r="L382" s="60"/>
      <c r="M382" s="60"/>
    </row>
    <row r="383" spans="1:13" ht="15.5" x14ac:dyDescent="0.35">
      <c r="A383" s="19" t="s">
        <v>4321</v>
      </c>
      <c r="B383" s="21" t="s">
        <v>2170</v>
      </c>
      <c r="C383" s="22"/>
      <c r="D383" s="22"/>
      <c r="E383" s="22"/>
      <c r="F383" s="22"/>
      <c r="G383" s="43"/>
      <c r="H383" s="60"/>
      <c r="I383" s="60"/>
      <c r="J383" s="60"/>
      <c r="K383" s="60"/>
      <c r="L383" s="60"/>
      <c r="M383" s="60"/>
    </row>
    <row r="384" spans="1:13" ht="15.5" x14ac:dyDescent="0.35">
      <c r="A384" s="19" t="s">
        <v>3762</v>
      </c>
      <c r="B384" s="21" t="s">
        <v>3641</v>
      </c>
      <c r="C384" s="22"/>
      <c r="D384" s="22"/>
      <c r="E384" s="22"/>
      <c r="F384" s="22"/>
      <c r="G384" s="43"/>
      <c r="H384" s="60"/>
      <c r="I384" s="60"/>
      <c r="J384" s="60"/>
      <c r="K384" s="60"/>
      <c r="L384" s="60"/>
      <c r="M384" s="60"/>
    </row>
    <row r="385" spans="1:13" ht="15.5" x14ac:dyDescent="0.35">
      <c r="A385" s="19" t="s">
        <v>4322</v>
      </c>
      <c r="B385" s="21" t="s">
        <v>4027</v>
      </c>
      <c r="C385" s="22"/>
      <c r="D385" s="22"/>
      <c r="E385" s="22"/>
      <c r="F385" s="22"/>
      <c r="G385" s="43"/>
      <c r="H385" s="60"/>
      <c r="I385" s="60"/>
      <c r="J385" s="60"/>
      <c r="K385" s="60"/>
      <c r="L385" s="60"/>
      <c r="M385" s="60"/>
    </row>
    <row r="386" spans="1:13" ht="15.5" x14ac:dyDescent="0.35">
      <c r="A386" s="19" t="s">
        <v>3220</v>
      </c>
      <c r="B386" s="21" t="s">
        <v>1545</v>
      </c>
      <c r="C386" s="22"/>
      <c r="D386" s="22"/>
      <c r="E386" s="22"/>
      <c r="F386" s="22"/>
      <c r="G386" s="43"/>
      <c r="H386" s="60"/>
      <c r="I386" s="60"/>
      <c r="J386" s="60"/>
      <c r="K386" s="60"/>
      <c r="L386" s="60"/>
      <c r="M386" s="60"/>
    </row>
    <row r="387" spans="1:13" ht="15.5" x14ac:dyDescent="0.35">
      <c r="A387" s="19" t="s">
        <v>8006</v>
      </c>
      <c r="B387" s="21" t="s">
        <v>1299</v>
      </c>
      <c r="C387" s="22"/>
      <c r="D387" s="22"/>
      <c r="E387" s="22"/>
      <c r="F387" s="22"/>
      <c r="G387" s="43"/>
      <c r="H387" s="60"/>
      <c r="I387" s="60"/>
      <c r="J387" s="60"/>
      <c r="K387" s="60"/>
      <c r="L387" s="60"/>
      <c r="M387" s="60"/>
    </row>
    <row r="388" spans="1:13" ht="15.5" x14ac:dyDescent="0.35">
      <c r="A388" s="19" t="s">
        <v>1940</v>
      </c>
      <c r="B388" s="21" t="s">
        <v>1938</v>
      </c>
      <c r="C388" s="22"/>
      <c r="D388" s="22"/>
      <c r="E388" s="22"/>
      <c r="F388" s="22"/>
      <c r="G388" s="43"/>
      <c r="H388" s="60"/>
      <c r="I388" s="60"/>
      <c r="J388" s="60"/>
      <c r="K388" s="60"/>
      <c r="L388" s="60"/>
      <c r="M388" s="60"/>
    </row>
    <row r="389" spans="1:13" ht="15.5" x14ac:dyDescent="0.35">
      <c r="A389" s="19" t="s">
        <v>4323</v>
      </c>
      <c r="B389" s="21" t="s">
        <v>1118</v>
      </c>
      <c r="C389" s="22"/>
      <c r="D389" s="22"/>
      <c r="E389" s="22"/>
      <c r="F389" s="22"/>
      <c r="G389" s="43"/>
      <c r="H389" s="60"/>
      <c r="I389" s="60"/>
      <c r="J389" s="60"/>
      <c r="K389" s="60"/>
      <c r="L389" s="60"/>
      <c r="M389" s="60"/>
    </row>
    <row r="390" spans="1:13" ht="15.5" x14ac:dyDescent="0.35">
      <c r="A390" s="19" t="s">
        <v>4324</v>
      </c>
      <c r="B390" s="21" t="s">
        <v>8326</v>
      </c>
      <c r="C390" s="22"/>
      <c r="D390" s="22"/>
      <c r="E390" s="22"/>
      <c r="F390" s="22"/>
      <c r="G390" s="43"/>
      <c r="H390" s="60"/>
      <c r="I390" s="60"/>
      <c r="J390" s="60"/>
      <c r="K390" s="60"/>
      <c r="L390" s="60"/>
      <c r="M390" s="60"/>
    </row>
    <row r="391" spans="1:13" ht="15.5" x14ac:dyDescent="0.35">
      <c r="A391" s="19" t="s">
        <v>4325</v>
      </c>
      <c r="B391" s="21" t="s">
        <v>2197</v>
      </c>
      <c r="C391" s="22"/>
      <c r="D391" s="22"/>
      <c r="E391" s="22"/>
      <c r="F391" s="22"/>
      <c r="G391" s="43"/>
      <c r="H391" s="60"/>
      <c r="I391" s="60"/>
      <c r="J391" s="60"/>
      <c r="K391" s="60"/>
      <c r="L391" s="60"/>
      <c r="M391" s="60"/>
    </row>
    <row r="392" spans="1:13" ht="15.5" x14ac:dyDescent="0.35">
      <c r="A392" s="19" t="s">
        <v>4326</v>
      </c>
      <c r="B392" s="21" t="s">
        <v>2620</v>
      </c>
      <c r="C392" s="22"/>
      <c r="D392" s="22"/>
      <c r="E392" s="22"/>
      <c r="F392" s="22"/>
      <c r="G392" s="43"/>
      <c r="H392" s="60"/>
      <c r="I392" s="60"/>
      <c r="J392" s="60"/>
      <c r="K392" s="60"/>
      <c r="L392" s="60"/>
      <c r="M392" s="60"/>
    </row>
    <row r="393" spans="1:13" ht="15.5" x14ac:dyDescent="0.35">
      <c r="A393" s="19" t="s">
        <v>4327</v>
      </c>
      <c r="B393" s="21" t="s">
        <v>1803</v>
      </c>
      <c r="C393" s="22"/>
      <c r="D393" s="22"/>
      <c r="E393" s="22"/>
      <c r="F393" s="22"/>
      <c r="G393" s="43"/>
      <c r="H393" s="60"/>
      <c r="I393" s="60"/>
      <c r="J393" s="60"/>
      <c r="K393" s="60"/>
      <c r="L393" s="60"/>
      <c r="M393" s="60"/>
    </row>
    <row r="394" spans="1:13" ht="15.5" x14ac:dyDescent="0.35">
      <c r="A394" s="19" t="s">
        <v>9119</v>
      </c>
      <c r="B394" s="19" t="s">
        <v>9117</v>
      </c>
      <c r="C394" s="22"/>
      <c r="D394" s="22"/>
      <c r="E394" s="22"/>
      <c r="F394" s="22"/>
      <c r="G394" s="43"/>
      <c r="H394" s="60"/>
      <c r="I394" s="60"/>
      <c r="J394" s="60"/>
      <c r="K394" s="60"/>
      <c r="L394" s="60"/>
      <c r="M394" s="60"/>
    </row>
    <row r="395" spans="1:13" ht="15.5" x14ac:dyDescent="0.35">
      <c r="A395" s="19" t="s">
        <v>2137</v>
      </c>
      <c r="B395" s="21" t="s">
        <v>2307</v>
      </c>
      <c r="C395" s="22"/>
      <c r="D395" s="22"/>
      <c r="E395" s="22"/>
      <c r="F395" s="22"/>
      <c r="G395" s="43"/>
      <c r="H395" s="60"/>
      <c r="I395" s="60"/>
      <c r="J395" s="60"/>
      <c r="K395" s="60"/>
      <c r="L395" s="60"/>
      <c r="M395" s="60"/>
    </row>
    <row r="396" spans="1:13" ht="15.5" x14ac:dyDescent="0.35">
      <c r="A396" s="19" t="s">
        <v>8007</v>
      </c>
      <c r="B396" s="21" t="s">
        <v>4069</v>
      </c>
      <c r="C396" s="22"/>
      <c r="D396" s="22"/>
      <c r="E396" s="22"/>
      <c r="F396" s="22"/>
      <c r="G396" s="43"/>
      <c r="H396" s="60"/>
      <c r="I396" s="60"/>
      <c r="J396" s="60"/>
      <c r="K396" s="60"/>
      <c r="L396" s="60"/>
      <c r="M396" s="60"/>
    </row>
    <row r="397" spans="1:13" ht="15.5" x14ac:dyDescent="0.35">
      <c r="A397" s="19" t="s">
        <v>4974</v>
      </c>
      <c r="B397" s="21" t="s">
        <v>3666</v>
      </c>
      <c r="C397" s="22"/>
      <c r="D397" s="22"/>
      <c r="E397" s="22"/>
      <c r="F397" s="22"/>
      <c r="G397" s="43"/>
      <c r="H397" s="60"/>
      <c r="I397" s="60"/>
      <c r="J397" s="60"/>
      <c r="K397" s="60"/>
      <c r="L397" s="60"/>
      <c r="M397" s="60"/>
    </row>
    <row r="398" spans="1:13" ht="15.5" x14ac:dyDescent="0.35">
      <c r="A398" s="19" t="s">
        <v>4328</v>
      </c>
      <c r="B398" s="21" t="s">
        <v>2230</v>
      </c>
      <c r="C398" s="22"/>
      <c r="D398" s="22"/>
      <c r="E398" s="22"/>
      <c r="F398" s="22"/>
      <c r="G398" s="43"/>
      <c r="H398" s="60"/>
      <c r="I398" s="60"/>
      <c r="J398" s="60"/>
      <c r="K398" s="60"/>
      <c r="L398" s="60"/>
      <c r="M398" s="60"/>
    </row>
    <row r="399" spans="1:13" ht="15.5" x14ac:dyDescent="0.35">
      <c r="A399" s="19" t="s">
        <v>8008</v>
      </c>
      <c r="B399" s="21" t="s">
        <v>3766</v>
      </c>
      <c r="C399" s="22"/>
      <c r="D399" s="22"/>
      <c r="E399" s="22"/>
      <c r="F399" s="22"/>
      <c r="G399" s="43"/>
      <c r="H399" s="60"/>
      <c r="I399" s="60"/>
      <c r="J399" s="60"/>
      <c r="K399" s="60"/>
      <c r="L399" s="60"/>
      <c r="M399" s="60"/>
    </row>
    <row r="400" spans="1:13" ht="15.5" x14ac:dyDescent="0.35">
      <c r="A400" s="19" t="s">
        <v>4329</v>
      </c>
      <c r="B400" s="21" t="s">
        <v>3886</v>
      </c>
      <c r="C400" s="22"/>
      <c r="D400" s="22"/>
      <c r="E400" s="22"/>
      <c r="F400" s="22"/>
      <c r="G400" s="43"/>
      <c r="H400" s="60"/>
      <c r="I400" s="60"/>
      <c r="J400" s="60"/>
      <c r="K400" s="60"/>
      <c r="L400" s="60"/>
      <c r="M400" s="60"/>
    </row>
    <row r="401" spans="1:13" ht="15.5" x14ac:dyDescent="0.35">
      <c r="A401" s="19" t="s">
        <v>943</v>
      </c>
      <c r="B401" s="21" t="s">
        <v>4022</v>
      </c>
      <c r="C401" s="22"/>
      <c r="D401" s="22"/>
      <c r="E401" s="22"/>
      <c r="F401" s="22"/>
      <c r="G401" s="43"/>
      <c r="H401" s="60"/>
      <c r="I401" s="60"/>
      <c r="J401" s="60"/>
      <c r="K401" s="60"/>
      <c r="L401" s="60"/>
      <c r="M401" s="60"/>
    </row>
    <row r="402" spans="1:13" ht="15.5" x14ac:dyDescent="0.35">
      <c r="A402" s="19" t="s">
        <v>8494</v>
      </c>
      <c r="B402" s="21" t="s">
        <v>1199</v>
      </c>
      <c r="C402" s="22"/>
      <c r="D402" s="22"/>
      <c r="E402" s="22"/>
      <c r="F402" s="22"/>
      <c r="G402" s="43"/>
      <c r="H402" s="60"/>
      <c r="I402" s="60"/>
      <c r="J402" s="60"/>
      <c r="K402" s="60"/>
      <c r="L402" s="60"/>
      <c r="M402" s="60"/>
    </row>
    <row r="403" spans="1:13" ht="15.5" x14ac:dyDescent="0.35">
      <c r="A403" s="19" t="s">
        <v>1404</v>
      </c>
      <c r="B403" s="21" t="s">
        <v>1395</v>
      </c>
      <c r="C403" s="22"/>
      <c r="D403" s="22"/>
      <c r="E403" s="22"/>
      <c r="F403" s="22"/>
      <c r="G403" s="43"/>
      <c r="H403" s="60"/>
      <c r="I403" s="60"/>
      <c r="J403" s="60"/>
      <c r="K403" s="60"/>
      <c r="L403" s="60"/>
      <c r="M403" s="60"/>
    </row>
    <row r="404" spans="1:13" ht="15.5" x14ac:dyDescent="0.35">
      <c r="A404" s="19" t="s">
        <v>1487</v>
      </c>
      <c r="B404" s="21" t="s">
        <v>1471</v>
      </c>
      <c r="C404" s="22"/>
      <c r="D404" s="22"/>
      <c r="E404" s="22"/>
      <c r="F404" s="22"/>
      <c r="G404" s="43"/>
      <c r="H404" s="60"/>
      <c r="I404" s="60"/>
      <c r="J404" s="60"/>
      <c r="K404" s="60"/>
      <c r="L404" s="60"/>
      <c r="M404" s="60"/>
    </row>
    <row r="405" spans="1:13" ht="15.5" x14ac:dyDescent="0.35">
      <c r="A405" s="19" t="s">
        <v>3406</v>
      </c>
      <c r="B405" s="21" t="s">
        <v>3404</v>
      </c>
      <c r="C405" s="22"/>
      <c r="D405" s="22"/>
      <c r="E405" s="22"/>
      <c r="F405" s="22"/>
      <c r="G405" s="43"/>
      <c r="H405" s="60"/>
      <c r="I405" s="60"/>
      <c r="J405" s="60"/>
      <c r="K405" s="60"/>
      <c r="L405" s="60"/>
      <c r="M405" s="60"/>
    </row>
    <row r="406" spans="1:13" ht="15.5" x14ac:dyDescent="0.35">
      <c r="A406" s="19" t="s">
        <v>4423</v>
      </c>
      <c r="B406" s="21" t="s">
        <v>4422</v>
      </c>
      <c r="C406" s="22"/>
      <c r="D406" s="22"/>
      <c r="E406" s="22"/>
      <c r="F406" s="22"/>
      <c r="G406" s="43"/>
      <c r="H406" s="60"/>
      <c r="I406" s="60"/>
      <c r="J406" s="60"/>
      <c r="K406" s="60"/>
      <c r="L406" s="60"/>
      <c r="M406" s="60"/>
    </row>
    <row r="407" spans="1:13" ht="15.5" x14ac:dyDescent="0.35">
      <c r="A407" s="19" t="s">
        <v>1268</v>
      </c>
      <c r="B407" s="21" t="s">
        <v>1266</v>
      </c>
      <c r="C407" s="22"/>
      <c r="D407" s="22"/>
      <c r="E407" s="22"/>
      <c r="F407" s="22"/>
      <c r="G407" s="43"/>
      <c r="H407" s="60"/>
      <c r="I407" s="60"/>
      <c r="J407" s="60"/>
      <c r="K407" s="60"/>
      <c r="L407" s="60"/>
      <c r="M407" s="60"/>
    </row>
    <row r="408" spans="1:13" ht="15.5" x14ac:dyDescent="0.35">
      <c r="A408" s="19" t="s">
        <v>8495</v>
      </c>
      <c r="B408" s="21" t="s">
        <v>1421</v>
      </c>
      <c r="C408" s="22"/>
      <c r="D408" s="22"/>
      <c r="E408" s="22"/>
      <c r="F408" s="22"/>
      <c r="G408" s="43"/>
      <c r="H408" s="60"/>
      <c r="I408" s="60"/>
      <c r="J408" s="60"/>
      <c r="K408" s="60"/>
      <c r="L408" s="60"/>
      <c r="M408" s="60"/>
    </row>
    <row r="409" spans="1:13" ht="15.5" x14ac:dyDescent="0.35">
      <c r="A409" s="19" t="s">
        <v>8009</v>
      </c>
      <c r="B409" s="21" t="s">
        <v>2485</v>
      </c>
      <c r="C409" s="22"/>
      <c r="D409" s="22"/>
      <c r="E409" s="22"/>
      <c r="F409" s="22"/>
      <c r="G409" s="43"/>
      <c r="H409" s="60"/>
      <c r="I409" s="60"/>
      <c r="J409" s="60"/>
      <c r="K409" s="60"/>
      <c r="L409" s="60"/>
      <c r="M409" s="60"/>
    </row>
    <row r="410" spans="1:13" ht="31" x14ac:dyDescent="0.35">
      <c r="A410" s="19" t="s">
        <v>4330</v>
      </c>
      <c r="B410" s="21" t="s">
        <v>1112</v>
      </c>
      <c r="C410" s="22"/>
      <c r="D410" s="22"/>
      <c r="E410" s="22"/>
      <c r="F410" s="22"/>
      <c r="G410" s="43"/>
      <c r="H410" s="60"/>
      <c r="I410" s="60"/>
      <c r="J410" s="60"/>
      <c r="K410" s="60"/>
      <c r="L410" s="60"/>
      <c r="M410" s="60"/>
    </row>
    <row r="411" spans="1:13" ht="15.5" x14ac:dyDescent="0.35">
      <c r="A411" s="19" t="s">
        <v>3226</v>
      </c>
      <c r="B411" s="21" t="s">
        <v>239</v>
      </c>
      <c r="C411" s="22"/>
      <c r="D411" s="22"/>
      <c r="E411" s="22"/>
      <c r="F411" s="22"/>
      <c r="G411" s="43"/>
      <c r="H411" s="60"/>
      <c r="I411" s="60"/>
      <c r="J411" s="60"/>
      <c r="K411" s="60"/>
      <c r="L411" s="60"/>
      <c r="M411" s="60"/>
    </row>
    <row r="412" spans="1:13" ht="15.5" x14ac:dyDescent="0.35">
      <c r="A412" s="19" t="s">
        <v>2484</v>
      </c>
      <c r="B412" s="21" t="s">
        <v>2483</v>
      </c>
      <c r="C412" s="22"/>
      <c r="D412" s="22"/>
      <c r="E412" s="22"/>
      <c r="F412" s="22"/>
      <c r="G412" s="43"/>
      <c r="H412" s="60"/>
      <c r="I412" s="60"/>
      <c r="J412" s="60"/>
      <c r="K412" s="60"/>
      <c r="L412" s="60"/>
      <c r="M412" s="60"/>
    </row>
    <row r="413" spans="1:13" ht="15.5" x14ac:dyDescent="0.35">
      <c r="A413" s="19" t="s">
        <v>4331</v>
      </c>
      <c r="B413" s="21" t="s">
        <v>2322</v>
      </c>
      <c r="C413" s="22"/>
      <c r="D413" s="22"/>
      <c r="E413" s="22"/>
      <c r="F413" s="22"/>
      <c r="G413" s="43"/>
      <c r="H413" s="60"/>
      <c r="I413" s="60"/>
      <c r="J413" s="60"/>
      <c r="K413" s="60"/>
      <c r="L413" s="60"/>
      <c r="M413" s="60"/>
    </row>
    <row r="414" spans="1:13" ht="15.5" x14ac:dyDescent="0.35">
      <c r="A414" s="19" t="s">
        <v>8010</v>
      </c>
      <c r="B414" s="21" t="s">
        <v>3951</v>
      </c>
      <c r="C414" s="22"/>
      <c r="D414" s="22"/>
      <c r="E414" s="22"/>
      <c r="F414" s="22"/>
      <c r="G414" s="43"/>
      <c r="H414" s="60"/>
      <c r="I414" s="60"/>
      <c r="J414" s="60"/>
      <c r="K414" s="60"/>
      <c r="L414" s="60"/>
      <c r="M414" s="60"/>
    </row>
    <row r="415" spans="1:13" ht="31" x14ac:dyDescent="0.35">
      <c r="A415" s="19" t="s">
        <v>8011</v>
      </c>
      <c r="B415" s="21" t="s">
        <v>3787</v>
      </c>
      <c r="C415" s="22"/>
      <c r="D415" s="22"/>
      <c r="E415" s="22"/>
      <c r="F415" s="22"/>
      <c r="G415" s="43"/>
      <c r="H415" s="60"/>
      <c r="I415" s="60"/>
      <c r="J415" s="60"/>
      <c r="K415" s="60"/>
      <c r="L415" s="60"/>
      <c r="M415" s="60"/>
    </row>
    <row r="416" spans="1:13" ht="31" x14ac:dyDescent="0.35">
      <c r="A416" s="19" t="s">
        <v>4939</v>
      </c>
      <c r="B416" s="21" t="s">
        <v>10085</v>
      </c>
      <c r="C416" s="22">
        <v>524220</v>
      </c>
      <c r="D416" s="22">
        <v>0</v>
      </c>
      <c r="E416" s="22">
        <v>91000</v>
      </c>
      <c r="F416" s="22">
        <v>0</v>
      </c>
      <c r="G416" s="43">
        <v>709499</v>
      </c>
      <c r="H416" s="60">
        <v>4</v>
      </c>
      <c r="I416" s="60">
        <v>1</v>
      </c>
      <c r="J416" s="60">
        <v>3</v>
      </c>
      <c r="K416" s="60">
        <v>4</v>
      </c>
      <c r="L416" s="60">
        <v>1</v>
      </c>
      <c r="M416" s="60" t="s">
        <v>3790</v>
      </c>
    </row>
    <row r="417" spans="1:13" ht="15.5" x14ac:dyDescent="0.35">
      <c r="A417" s="19" t="s">
        <v>423</v>
      </c>
      <c r="B417" s="21" t="s">
        <v>8257</v>
      </c>
      <c r="C417" s="22"/>
      <c r="D417" s="22"/>
      <c r="E417" s="22"/>
      <c r="F417" s="22"/>
      <c r="G417" s="43"/>
      <c r="H417" s="60"/>
      <c r="I417" s="60"/>
      <c r="J417" s="60"/>
      <c r="K417" s="60"/>
      <c r="L417" s="60"/>
      <c r="M417" s="60"/>
    </row>
    <row r="418" spans="1:13" ht="15.5" x14ac:dyDescent="0.35">
      <c r="A418" s="19" t="s">
        <v>8496</v>
      </c>
      <c r="B418" s="21" t="s">
        <v>2198</v>
      </c>
      <c r="C418" s="22"/>
      <c r="D418" s="22"/>
      <c r="E418" s="22"/>
      <c r="F418" s="22"/>
      <c r="G418" s="43"/>
      <c r="H418" s="60"/>
      <c r="I418" s="60"/>
      <c r="J418" s="60"/>
      <c r="K418" s="60"/>
      <c r="L418" s="60"/>
      <c r="M418" s="60"/>
    </row>
    <row r="419" spans="1:13" ht="31" x14ac:dyDescent="0.35">
      <c r="A419" s="19" t="s">
        <v>8671</v>
      </c>
      <c r="B419" s="21" t="s">
        <v>3885</v>
      </c>
      <c r="C419" s="22"/>
      <c r="D419" s="22"/>
      <c r="E419" s="22"/>
      <c r="F419" s="22"/>
      <c r="G419" s="43"/>
      <c r="H419" s="60"/>
      <c r="I419" s="60"/>
      <c r="J419" s="60"/>
      <c r="K419" s="60"/>
      <c r="L419" s="60"/>
      <c r="M419" s="60"/>
    </row>
    <row r="420" spans="1:13" ht="31" x14ac:dyDescent="0.35">
      <c r="A420" s="19" t="s">
        <v>3012</v>
      </c>
      <c r="B420" s="21" t="s">
        <v>1828</v>
      </c>
      <c r="C420" s="22"/>
      <c r="D420" s="22"/>
      <c r="E420" s="22"/>
      <c r="F420" s="22"/>
      <c r="G420" s="43"/>
      <c r="H420" s="60"/>
      <c r="I420" s="60"/>
      <c r="J420" s="60"/>
      <c r="K420" s="60"/>
      <c r="L420" s="60"/>
      <c r="M420" s="60"/>
    </row>
    <row r="421" spans="1:13" ht="31" x14ac:dyDescent="0.35">
      <c r="A421" s="19" t="s">
        <v>3169</v>
      </c>
      <c r="B421" s="21" t="s">
        <v>933</v>
      </c>
      <c r="C421" s="22"/>
      <c r="D421" s="22"/>
      <c r="E421" s="22"/>
      <c r="F421" s="22"/>
      <c r="G421" s="43"/>
      <c r="H421" s="60"/>
      <c r="I421" s="60"/>
      <c r="J421" s="60"/>
      <c r="K421" s="60"/>
      <c r="L421" s="60"/>
      <c r="M421" s="60"/>
    </row>
    <row r="422" spans="1:13" ht="15.5" x14ac:dyDescent="0.35">
      <c r="A422" s="19" t="s">
        <v>4332</v>
      </c>
      <c r="B422" s="21" t="s">
        <v>3677</v>
      </c>
      <c r="C422" s="22"/>
      <c r="D422" s="22"/>
      <c r="E422" s="22"/>
      <c r="F422" s="22"/>
      <c r="G422" s="43"/>
      <c r="H422" s="60"/>
      <c r="I422" s="60"/>
      <c r="J422" s="60"/>
      <c r="K422" s="60"/>
      <c r="L422" s="60"/>
      <c r="M422" s="60"/>
    </row>
    <row r="423" spans="1:13" ht="31" x14ac:dyDescent="0.35">
      <c r="A423" s="19" t="s">
        <v>4426</v>
      </c>
      <c r="B423" s="21" t="s">
        <v>2064</v>
      </c>
      <c r="C423" s="22"/>
      <c r="D423" s="22"/>
      <c r="E423" s="22"/>
      <c r="F423" s="22"/>
      <c r="G423" s="43"/>
      <c r="H423" s="60"/>
      <c r="I423" s="60"/>
      <c r="J423" s="60"/>
      <c r="K423" s="60"/>
      <c r="L423" s="60"/>
      <c r="M423" s="60"/>
    </row>
    <row r="424" spans="1:13" ht="15.5" x14ac:dyDescent="0.35">
      <c r="A424" s="19" t="s">
        <v>4333</v>
      </c>
      <c r="B424" s="21" t="s">
        <v>3791</v>
      </c>
      <c r="C424" s="22"/>
      <c r="D424" s="22"/>
      <c r="E424" s="22"/>
      <c r="F424" s="22"/>
      <c r="G424" s="43"/>
      <c r="H424" s="60"/>
      <c r="I424" s="60"/>
      <c r="J424" s="60"/>
      <c r="K424" s="60"/>
      <c r="L424" s="60"/>
      <c r="M424" s="60"/>
    </row>
    <row r="425" spans="1:13" ht="31" x14ac:dyDescent="0.35">
      <c r="A425" s="19" t="s">
        <v>8672</v>
      </c>
      <c r="B425" s="21" t="s">
        <v>3831</v>
      </c>
      <c r="C425" s="22">
        <v>620307</v>
      </c>
      <c r="D425" s="22">
        <v>0</v>
      </c>
      <c r="E425" s="22">
        <v>401107</v>
      </c>
      <c r="F425" s="22">
        <v>0</v>
      </c>
      <c r="G425" s="43">
        <v>401107</v>
      </c>
      <c r="H425" s="60">
        <v>2</v>
      </c>
      <c r="I425" s="60">
        <v>1</v>
      </c>
      <c r="J425" s="60">
        <v>1</v>
      </c>
      <c r="K425" s="60">
        <v>2</v>
      </c>
      <c r="L425" s="60">
        <v>1</v>
      </c>
      <c r="M425" s="60" t="s">
        <v>3790</v>
      </c>
    </row>
    <row r="426" spans="1:13" ht="15.5" x14ac:dyDescent="0.35">
      <c r="A426" s="19" t="s">
        <v>8012</v>
      </c>
      <c r="B426" s="21" t="s">
        <v>4100</v>
      </c>
      <c r="C426" s="22"/>
      <c r="D426" s="22"/>
      <c r="E426" s="22"/>
      <c r="F426" s="22"/>
      <c r="G426" s="43"/>
      <c r="H426" s="60"/>
      <c r="I426" s="60"/>
      <c r="J426" s="60"/>
      <c r="K426" s="60"/>
      <c r="L426" s="60"/>
      <c r="M426" s="60"/>
    </row>
    <row r="427" spans="1:13" ht="15.5" x14ac:dyDescent="0.35">
      <c r="A427" s="19" t="s">
        <v>2488</v>
      </c>
      <c r="B427" s="21" t="s">
        <v>2487</v>
      </c>
      <c r="C427" s="22"/>
      <c r="D427" s="22"/>
      <c r="E427" s="22"/>
      <c r="F427" s="22"/>
      <c r="G427" s="43"/>
      <c r="H427" s="60"/>
      <c r="I427" s="60"/>
      <c r="J427" s="60"/>
      <c r="K427" s="60"/>
      <c r="L427" s="60"/>
      <c r="M427" s="60"/>
    </row>
    <row r="428" spans="1:13" ht="15.5" x14ac:dyDescent="0.35">
      <c r="A428" s="19" t="s">
        <v>8013</v>
      </c>
      <c r="B428" s="21" t="s">
        <v>2489</v>
      </c>
      <c r="C428" s="22"/>
      <c r="D428" s="22"/>
      <c r="E428" s="22"/>
      <c r="F428" s="22"/>
      <c r="G428" s="43"/>
      <c r="H428" s="60"/>
      <c r="I428" s="60"/>
      <c r="J428" s="60"/>
      <c r="K428" s="60"/>
      <c r="L428" s="60"/>
      <c r="M428" s="60"/>
    </row>
    <row r="429" spans="1:13" ht="15.5" x14ac:dyDescent="0.35">
      <c r="A429" s="19" t="s">
        <v>8497</v>
      </c>
      <c r="B429" s="21" t="s">
        <v>2332</v>
      </c>
      <c r="C429" s="22"/>
      <c r="D429" s="22"/>
      <c r="E429" s="22"/>
      <c r="F429" s="22"/>
      <c r="G429" s="43"/>
      <c r="H429" s="60"/>
      <c r="I429" s="60"/>
      <c r="J429" s="60"/>
      <c r="K429" s="60"/>
      <c r="L429" s="60"/>
      <c r="M429" s="60"/>
    </row>
    <row r="430" spans="1:13" ht="46.5" x14ac:dyDescent="0.35">
      <c r="A430" s="19" t="s">
        <v>8673</v>
      </c>
      <c r="B430" s="21" t="s">
        <v>833</v>
      </c>
      <c r="C430" s="22"/>
      <c r="D430" s="22"/>
      <c r="E430" s="22"/>
      <c r="F430" s="22"/>
      <c r="G430" s="43"/>
      <c r="H430" s="60"/>
      <c r="I430" s="60"/>
      <c r="J430" s="60"/>
      <c r="K430" s="60"/>
      <c r="L430" s="60"/>
      <c r="M430" s="60"/>
    </row>
    <row r="431" spans="1:13" ht="15.5" x14ac:dyDescent="0.35">
      <c r="A431" s="19" t="s">
        <v>4940</v>
      </c>
      <c r="B431" s="21" t="s">
        <v>2344</v>
      </c>
      <c r="C431" s="22"/>
      <c r="D431" s="22"/>
      <c r="E431" s="22"/>
      <c r="F431" s="22"/>
      <c r="G431" s="43"/>
      <c r="H431" s="60"/>
      <c r="I431" s="60"/>
      <c r="J431" s="60"/>
      <c r="K431" s="60"/>
      <c r="L431" s="60"/>
      <c r="M431" s="60"/>
    </row>
    <row r="432" spans="1:13" ht="15.5" x14ac:dyDescent="0.35">
      <c r="A432" s="19" t="s">
        <v>4334</v>
      </c>
      <c r="B432" s="21" t="s">
        <v>4096</v>
      </c>
      <c r="C432" s="22"/>
      <c r="D432" s="22"/>
      <c r="E432" s="22"/>
      <c r="F432" s="22"/>
      <c r="G432" s="43"/>
      <c r="H432" s="60"/>
      <c r="I432" s="60"/>
      <c r="J432" s="60"/>
      <c r="K432" s="60"/>
      <c r="L432" s="60"/>
      <c r="M432" s="60"/>
    </row>
    <row r="433" spans="1:13" ht="15.5" x14ac:dyDescent="0.35">
      <c r="A433" s="19" t="s">
        <v>721</v>
      </c>
      <c r="B433" s="21" t="s">
        <v>720</v>
      </c>
      <c r="C433" s="22"/>
      <c r="D433" s="22"/>
      <c r="E433" s="22"/>
      <c r="F433" s="22"/>
      <c r="G433" s="43"/>
      <c r="H433" s="60"/>
      <c r="I433" s="60"/>
      <c r="J433" s="60"/>
      <c r="K433" s="60"/>
      <c r="L433" s="60"/>
      <c r="M433" s="60"/>
    </row>
    <row r="434" spans="1:13" ht="15.5" x14ac:dyDescent="0.35">
      <c r="A434" s="19" t="s">
        <v>4335</v>
      </c>
      <c r="B434" s="21" t="s">
        <v>2724</v>
      </c>
      <c r="C434" s="22"/>
      <c r="D434" s="22"/>
      <c r="E434" s="22"/>
      <c r="F434" s="22"/>
      <c r="G434" s="43"/>
      <c r="H434" s="60"/>
      <c r="I434" s="60"/>
      <c r="J434" s="60"/>
      <c r="K434" s="60"/>
      <c r="L434" s="60"/>
      <c r="M434" s="60"/>
    </row>
    <row r="435" spans="1:13" ht="15.5" x14ac:dyDescent="0.35">
      <c r="A435" s="19" t="s">
        <v>1536</v>
      </c>
      <c r="B435" s="21" t="s">
        <v>1512</v>
      </c>
      <c r="C435" s="22"/>
      <c r="D435" s="22"/>
      <c r="E435" s="22"/>
      <c r="F435" s="22"/>
      <c r="G435" s="43"/>
      <c r="H435" s="60"/>
      <c r="I435" s="60"/>
      <c r="J435" s="60"/>
      <c r="K435" s="60"/>
      <c r="L435" s="60"/>
      <c r="M435" s="60"/>
    </row>
    <row r="436" spans="1:13" ht="31" x14ac:dyDescent="0.35">
      <c r="A436" s="19" t="s">
        <v>8498</v>
      </c>
      <c r="B436" s="21" t="s">
        <v>2668</v>
      </c>
      <c r="C436" s="22">
        <v>192000</v>
      </c>
      <c r="D436" s="22">
        <v>0</v>
      </c>
      <c r="E436" s="22">
        <v>11500</v>
      </c>
      <c r="F436" s="22">
        <v>0</v>
      </c>
      <c r="G436" s="43">
        <v>192450</v>
      </c>
      <c r="H436" s="60"/>
      <c r="I436" s="60"/>
      <c r="J436" s="60"/>
      <c r="K436" s="60"/>
      <c r="L436" s="60"/>
      <c r="M436" s="60"/>
    </row>
    <row r="437" spans="1:13" ht="31" x14ac:dyDescent="0.35">
      <c r="A437" s="19" t="s">
        <v>2490</v>
      </c>
      <c r="B437" s="21" t="s">
        <v>4429</v>
      </c>
      <c r="C437" s="22"/>
      <c r="D437" s="22"/>
      <c r="E437" s="22"/>
      <c r="F437" s="22"/>
      <c r="G437" s="43"/>
      <c r="H437" s="60"/>
      <c r="I437" s="60"/>
      <c r="J437" s="60"/>
      <c r="K437" s="60"/>
      <c r="L437" s="60"/>
      <c r="M437" s="60"/>
    </row>
    <row r="438" spans="1:13" ht="15.5" x14ac:dyDescent="0.35">
      <c r="A438" s="19" t="s">
        <v>1245</v>
      </c>
      <c r="B438" s="21" t="s">
        <v>1236</v>
      </c>
      <c r="C438" s="22"/>
      <c r="D438" s="22"/>
      <c r="E438" s="22"/>
      <c r="F438" s="22"/>
      <c r="G438" s="43"/>
      <c r="H438" s="60"/>
      <c r="I438" s="60"/>
      <c r="J438" s="60"/>
      <c r="K438" s="60"/>
      <c r="L438" s="60"/>
      <c r="M438" s="60"/>
    </row>
    <row r="439" spans="1:13" ht="15.5" x14ac:dyDescent="0.35">
      <c r="A439" s="19" t="s">
        <v>4336</v>
      </c>
      <c r="B439" s="21" t="s">
        <v>2357</v>
      </c>
      <c r="C439" s="22"/>
      <c r="D439" s="22"/>
      <c r="E439" s="22"/>
      <c r="F439" s="22"/>
      <c r="G439" s="43"/>
      <c r="H439" s="60"/>
      <c r="I439" s="60"/>
      <c r="J439" s="60"/>
      <c r="K439" s="60"/>
      <c r="L439" s="60"/>
      <c r="M439" s="60"/>
    </row>
    <row r="440" spans="1:13" ht="15.5" x14ac:dyDescent="0.35">
      <c r="A440" s="19" t="s">
        <v>4337</v>
      </c>
      <c r="B440" s="21" t="s">
        <v>2172</v>
      </c>
      <c r="C440" s="22"/>
      <c r="D440" s="22"/>
      <c r="E440" s="22"/>
      <c r="F440" s="22"/>
      <c r="G440" s="43"/>
      <c r="H440" s="60"/>
      <c r="I440" s="60"/>
      <c r="J440" s="60"/>
      <c r="K440" s="60"/>
      <c r="L440" s="60"/>
      <c r="M440" s="60"/>
    </row>
    <row r="441" spans="1:13" ht="15.5" x14ac:dyDescent="0.35">
      <c r="A441" s="19" t="s">
        <v>4338</v>
      </c>
      <c r="B441" s="21" t="s">
        <v>2192</v>
      </c>
      <c r="C441" s="22"/>
      <c r="D441" s="22"/>
      <c r="E441" s="22"/>
      <c r="F441" s="22"/>
      <c r="G441" s="43"/>
      <c r="H441" s="60"/>
      <c r="I441" s="60"/>
      <c r="J441" s="60"/>
      <c r="K441" s="60"/>
      <c r="L441" s="60"/>
      <c r="M441" s="60"/>
    </row>
    <row r="442" spans="1:13" ht="15.5" x14ac:dyDescent="0.35">
      <c r="A442" s="19" t="s">
        <v>1365</v>
      </c>
      <c r="B442" s="21" t="s">
        <v>8340</v>
      </c>
      <c r="C442" s="22">
        <f>28370000+3792</f>
        <v>28373792</v>
      </c>
      <c r="D442" s="22"/>
      <c r="E442" s="22">
        <v>43648140</v>
      </c>
      <c r="F442" s="22"/>
      <c r="G442" s="43">
        <v>43869249</v>
      </c>
      <c r="H442" s="60"/>
      <c r="I442" s="60"/>
      <c r="J442" s="60"/>
      <c r="K442" s="60"/>
      <c r="L442" s="60"/>
      <c r="M442" s="60"/>
    </row>
    <row r="443" spans="1:13" ht="15.5" x14ac:dyDescent="0.35">
      <c r="A443" s="19" t="s">
        <v>1995</v>
      </c>
      <c r="B443" s="21" t="s">
        <v>1993</v>
      </c>
      <c r="C443" s="22"/>
      <c r="D443" s="22"/>
      <c r="E443" s="22"/>
      <c r="F443" s="22"/>
      <c r="G443" s="43"/>
      <c r="H443" s="60"/>
      <c r="I443" s="60"/>
      <c r="J443" s="60"/>
      <c r="K443" s="60"/>
      <c r="L443" s="60"/>
      <c r="M443" s="60"/>
    </row>
    <row r="444" spans="1:13" ht="15.5" x14ac:dyDescent="0.35">
      <c r="A444" s="19" t="s">
        <v>4339</v>
      </c>
      <c r="B444" s="21" t="s">
        <v>2651</v>
      </c>
      <c r="C444" s="22"/>
      <c r="D444" s="22"/>
      <c r="E444" s="22"/>
      <c r="F444" s="22"/>
      <c r="G444" s="43"/>
      <c r="H444" s="60"/>
      <c r="I444" s="60"/>
      <c r="J444" s="60"/>
      <c r="K444" s="60"/>
      <c r="L444" s="60"/>
      <c r="M444" s="60"/>
    </row>
    <row r="445" spans="1:13" ht="15.5" x14ac:dyDescent="0.35">
      <c r="A445" s="19" t="s">
        <v>1992</v>
      </c>
      <c r="B445" s="21" t="s">
        <v>3637</v>
      </c>
      <c r="C445" s="22"/>
      <c r="D445" s="22"/>
      <c r="E445" s="22"/>
      <c r="F445" s="22"/>
      <c r="G445" s="43"/>
      <c r="H445" s="60"/>
      <c r="I445" s="60"/>
      <c r="J445" s="60"/>
      <c r="K445" s="60"/>
      <c r="L445" s="60"/>
      <c r="M445" s="60"/>
    </row>
    <row r="446" spans="1:13" ht="31" x14ac:dyDescent="0.35">
      <c r="A446" s="19" t="s">
        <v>1321</v>
      </c>
      <c r="B446" s="21" t="s">
        <v>1298</v>
      </c>
      <c r="C446" s="22"/>
      <c r="D446" s="22"/>
      <c r="E446" s="22"/>
      <c r="F446" s="22"/>
      <c r="G446" s="43"/>
      <c r="H446" s="60"/>
      <c r="I446" s="60"/>
      <c r="J446" s="60"/>
      <c r="K446" s="60"/>
      <c r="L446" s="60"/>
      <c r="M446" s="60"/>
    </row>
    <row r="447" spans="1:13" ht="15.5" x14ac:dyDescent="0.35">
      <c r="A447" s="19" t="s">
        <v>8014</v>
      </c>
      <c r="B447" s="21" t="s">
        <v>3410</v>
      </c>
      <c r="C447" s="22"/>
      <c r="D447" s="22"/>
      <c r="E447" s="22"/>
      <c r="F447" s="22"/>
      <c r="G447" s="43"/>
      <c r="H447" s="60"/>
      <c r="I447" s="60"/>
      <c r="J447" s="60"/>
      <c r="K447" s="60"/>
      <c r="L447" s="60"/>
      <c r="M447" s="60"/>
    </row>
    <row r="448" spans="1:13" ht="15.5" x14ac:dyDescent="0.35">
      <c r="A448" s="19" t="s">
        <v>4340</v>
      </c>
      <c r="B448" s="21" t="s">
        <v>2181</v>
      </c>
      <c r="C448" s="22"/>
      <c r="D448" s="22"/>
      <c r="E448" s="22"/>
      <c r="F448" s="22"/>
      <c r="G448" s="43"/>
      <c r="H448" s="60"/>
      <c r="I448" s="60"/>
      <c r="J448" s="60"/>
      <c r="K448" s="60"/>
      <c r="L448" s="60"/>
      <c r="M448" s="60"/>
    </row>
    <row r="449" spans="1:13" ht="15.5" x14ac:dyDescent="0.35">
      <c r="A449" s="19" t="s">
        <v>3413</v>
      </c>
      <c r="B449" s="21" t="s">
        <v>3411</v>
      </c>
      <c r="C449" s="22"/>
      <c r="D449" s="22"/>
      <c r="E449" s="22"/>
      <c r="F449" s="22"/>
      <c r="G449" s="43"/>
      <c r="H449" s="60"/>
      <c r="I449" s="60"/>
      <c r="J449" s="60"/>
      <c r="K449" s="60"/>
      <c r="L449" s="60"/>
      <c r="M449" s="60"/>
    </row>
    <row r="450" spans="1:13" ht="15.5" x14ac:dyDescent="0.35">
      <c r="A450" s="19" t="s">
        <v>3416</v>
      </c>
      <c r="B450" s="21" t="s">
        <v>3414</v>
      </c>
      <c r="C450" s="22"/>
      <c r="D450" s="22"/>
      <c r="E450" s="22"/>
      <c r="F450" s="22"/>
      <c r="G450" s="43"/>
      <c r="H450" s="60"/>
      <c r="I450" s="60"/>
      <c r="J450" s="60"/>
      <c r="K450" s="60"/>
      <c r="L450" s="60"/>
      <c r="M450" s="60"/>
    </row>
    <row r="451" spans="1:13" ht="15.5" x14ac:dyDescent="0.35">
      <c r="A451" s="19" t="s">
        <v>4341</v>
      </c>
      <c r="B451" s="21" t="s">
        <v>2313</v>
      </c>
      <c r="C451" s="22"/>
      <c r="D451" s="22"/>
      <c r="E451" s="22"/>
      <c r="F451" s="22"/>
      <c r="G451" s="43"/>
      <c r="H451" s="60"/>
      <c r="I451" s="60"/>
      <c r="J451" s="60"/>
      <c r="K451" s="60"/>
      <c r="L451" s="60"/>
      <c r="M451" s="60"/>
    </row>
    <row r="452" spans="1:13" ht="31" x14ac:dyDescent="0.35">
      <c r="A452" s="19" t="s">
        <v>4342</v>
      </c>
      <c r="B452" s="21" t="s">
        <v>3727</v>
      </c>
      <c r="C452" s="22"/>
      <c r="D452" s="22"/>
      <c r="E452" s="22"/>
      <c r="F452" s="22"/>
      <c r="G452" s="43"/>
      <c r="H452" s="60"/>
      <c r="I452" s="60"/>
      <c r="J452" s="60"/>
      <c r="K452" s="60"/>
      <c r="L452" s="60"/>
      <c r="M452" s="60"/>
    </row>
    <row r="453" spans="1:13" ht="15.5" x14ac:dyDescent="0.35">
      <c r="A453" s="19" t="s">
        <v>60</v>
      </c>
      <c r="B453" s="21" t="s">
        <v>58</v>
      </c>
      <c r="C453" s="22"/>
      <c r="D453" s="22"/>
      <c r="E453" s="22"/>
      <c r="F453" s="22"/>
      <c r="G453" s="43"/>
      <c r="H453" s="60"/>
      <c r="I453" s="60"/>
      <c r="J453" s="60"/>
      <c r="K453" s="60"/>
      <c r="L453" s="60"/>
      <c r="M453" s="60"/>
    </row>
    <row r="454" spans="1:13" ht="15.5" x14ac:dyDescent="0.35">
      <c r="A454" s="19" t="s">
        <v>2611</v>
      </c>
      <c r="B454" s="21" t="s">
        <v>3741</v>
      </c>
      <c r="C454" s="22"/>
      <c r="D454" s="22"/>
      <c r="E454" s="22"/>
      <c r="F454" s="22"/>
      <c r="G454" s="43"/>
      <c r="H454" s="60"/>
      <c r="I454" s="60"/>
      <c r="J454" s="60"/>
      <c r="K454" s="60"/>
      <c r="L454" s="60"/>
      <c r="M454" s="60"/>
    </row>
    <row r="455" spans="1:13" ht="15.5" x14ac:dyDescent="0.35">
      <c r="A455" s="19" t="s">
        <v>4941</v>
      </c>
      <c r="B455" s="21" t="s">
        <v>3940</v>
      </c>
      <c r="C455" s="22"/>
      <c r="D455" s="22"/>
      <c r="E455" s="22"/>
      <c r="F455" s="22"/>
      <c r="G455" s="43"/>
      <c r="H455" s="60"/>
      <c r="I455" s="60"/>
      <c r="J455" s="60"/>
      <c r="K455" s="60"/>
      <c r="L455" s="60"/>
      <c r="M455" s="60"/>
    </row>
    <row r="456" spans="1:13" ht="31" x14ac:dyDescent="0.35">
      <c r="A456" s="19" t="s">
        <v>8674</v>
      </c>
      <c r="B456" s="21" t="s">
        <v>224</v>
      </c>
      <c r="C456" s="22"/>
      <c r="D456" s="22"/>
      <c r="E456" s="22"/>
      <c r="F456" s="22"/>
      <c r="G456" s="43"/>
      <c r="H456" s="60"/>
      <c r="I456" s="60"/>
      <c r="J456" s="60"/>
      <c r="K456" s="60"/>
      <c r="L456" s="60"/>
      <c r="M456" s="60"/>
    </row>
    <row r="457" spans="1:13" ht="31" x14ac:dyDescent="0.35">
      <c r="A457" s="19" t="s">
        <v>1642</v>
      </c>
      <c r="B457" s="21" t="s">
        <v>1608</v>
      </c>
      <c r="C457" s="22"/>
      <c r="D457" s="22"/>
      <c r="E457" s="22"/>
      <c r="F457" s="22"/>
      <c r="G457" s="43"/>
      <c r="H457" s="60"/>
      <c r="I457" s="60"/>
      <c r="J457" s="60"/>
      <c r="K457" s="60"/>
      <c r="L457" s="60"/>
      <c r="M457" s="60"/>
    </row>
    <row r="458" spans="1:13" ht="31" x14ac:dyDescent="0.35">
      <c r="A458" s="19" t="s">
        <v>8675</v>
      </c>
      <c r="B458" s="21" t="s">
        <v>1452</v>
      </c>
      <c r="C458" s="22"/>
      <c r="D458" s="22"/>
      <c r="E458" s="22"/>
      <c r="F458" s="22"/>
      <c r="G458" s="43"/>
      <c r="H458" s="60"/>
      <c r="I458" s="60"/>
      <c r="J458" s="60"/>
      <c r="K458" s="60"/>
      <c r="L458" s="60"/>
      <c r="M458" s="60"/>
    </row>
    <row r="459" spans="1:13" ht="15.5" x14ac:dyDescent="0.35">
      <c r="A459" s="19" t="s">
        <v>8015</v>
      </c>
      <c r="B459" s="21" t="s">
        <v>4431</v>
      </c>
      <c r="C459" s="22"/>
      <c r="D459" s="22"/>
      <c r="E459" s="22"/>
      <c r="F459" s="22"/>
      <c r="G459" s="43"/>
      <c r="H459" s="60"/>
      <c r="I459" s="60"/>
      <c r="J459" s="60"/>
      <c r="K459" s="60"/>
      <c r="L459" s="60"/>
      <c r="M459" s="60"/>
    </row>
    <row r="460" spans="1:13" ht="15.5" x14ac:dyDescent="0.35">
      <c r="A460" s="19" t="s">
        <v>260</v>
      </c>
      <c r="B460" s="21" t="s">
        <v>9882</v>
      </c>
      <c r="C460" s="22">
        <v>554000</v>
      </c>
      <c r="D460" s="22">
        <v>0</v>
      </c>
      <c r="E460" s="22">
        <v>738000</v>
      </c>
      <c r="F460" s="22">
        <v>0</v>
      </c>
      <c r="G460" s="43">
        <v>5651000</v>
      </c>
      <c r="H460" s="60">
        <v>43</v>
      </c>
      <c r="I460" s="60">
        <v>16</v>
      </c>
      <c r="J460" s="60">
        <v>27</v>
      </c>
      <c r="K460" s="60">
        <v>15</v>
      </c>
      <c r="L460" s="60">
        <v>0</v>
      </c>
      <c r="M460" s="60" t="s">
        <v>3517</v>
      </c>
    </row>
    <row r="461" spans="1:13" ht="31" x14ac:dyDescent="0.35">
      <c r="A461" s="19" t="s">
        <v>3088</v>
      </c>
      <c r="B461" s="21" t="s">
        <v>3</v>
      </c>
      <c r="C461" s="22"/>
      <c r="D461" s="22"/>
      <c r="E461" s="22"/>
      <c r="F461" s="22"/>
      <c r="G461" s="43"/>
      <c r="H461" s="60"/>
      <c r="I461" s="60"/>
      <c r="J461" s="60"/>
      <c r="K461" s="60"/>
      <c r="L461" s="60"/>
      <c r="M461" s="60"/>
    </row>
    <row r="462" spans="1:13" ht="31" x14ac:dyDescent="0.35">
      <c r="A462" s="19" t="s">
        <v>4343</v>
      </c>
      <c r="B462" s="21" t="s">
        <v>2158</v>
      </c>
      <c r="C462" s="22"/>
      <c r="D462" s="22"/>
      <c r="E462" s="22"/>
      <c r="F462" s="22"/>
      <c r="G462" s="43"/>
      <c r="H462" s="60"/>
      <c r="I462" s="60"/>
      <c r="J462" s="60"/>
      <c r="K462" s="60"/>
      <c r="L462" s="60"/>
      <c r="M462" s="60"/>
    </row>
    <row r="463" spans="1:13" ht="36" customHeight="1" x14ac:dyDescent="0.35">
      <c r="A463" s="19" t="s">
        <v>8017</v>
      </c>
      <c r="B463" s="21" t="s">
        <v>4435</v>
      </c>
      <c r="C463" s="22"/>
      <c r="D463" s="22"/>
      <c r="E463" s="22"/>
      <c r="F463" s="22"/>
      <c r="G463" s="43"/>
      <c r="H463" s="60"/>
      <c r="I463" s="60"/>
      <c r="J463" s="60"/>
      <c r="K463" s="60"/>
      <c r="L463" s="60"/>
      <c r="M463" s="60"/>
    </row>
    <row r="464" spans="1:13" ht="15.5" x14ac:dyDescent="0.35">
      <c r="A464" s="19" t="s">
        <v>4344</v>
      </c>
      <c r="B464" s="21" t="s">
        <v>2132</v>
      </c>
      <c r="C464" s="22"/>
      <c r="D464" s="22"/>
      <c r="E464" s="22"/>
      <c r="F464" s="22"/>
      <c r="G464" s="43"/>
      <c r="H464" s="60"/>
      <c r="I464" s="60"/>
      <c r="J464" s="60"/>
      <c r="K464" s="60"/>
      <c r="L464" s="60"/>
      <c r="M464" s="60"/>
    </row>
    <row r="465" spans="1:13" ht="31" x14ac:dyDescent="0.35">
      <c r="A465" s="19" t="s">
        <v>1837</v>
      </c>
      <c r="B465" s="21" t="s">
        <v>4026</v>
      </c>
      <c r="C465" s="22"/>
      <c r="D465" s="22"/>
      <c r="E465" s="22"/>
      <c r="F465" s="22"/>
      <c r="G465" s="43"/>
      <c r="H465" s="60"/>
      <c r="I465" s="60"/>
      <c r="J465" s="60"/>
      <c r="K465" s="60"/>
      <c r="L465" s="60"/>
      <c r="M465" s="60"/>
    </row>
    <row r="466" spans="1:13" ht="15.5" x14ac:dyDescent="0.35">
      <c r="A466" s="19" t="s">
        <v>1864</v>
      </c>
      <c r="B466" s="21" t="s">
        <v>1862</v>
      </c>
      <c r="C466" s="22"/>
      <c r="D466" s="22"/>
      <c r="E466" s="22"/>
      <c r="F466" s="22"/>
      <c r="G466" s="43"/>
      <c r="H466" s="60"/>
      <c r="I466" s="60"/>
      <c r="J466" s="60"/>
      <c r="K466" s="60"/>
      <c r="L466" s="60"/>
      <c r="M466" s="60"/>
    </row>
    <row r="467" spans="1:13" ht="15.5" x14ac:dyDescent="0.35">
      <c r="A467" s="19" t="s">
        <v>8018</v>
      </c>
      <c r="B467" s="21" t="s">
        <v>3864</v>
      </c>
      <c r="C467" s="22"/>
      <c r="D467" s="22"/>
      <c r="E467" s="22"/>
      <c r="F467" s="22"/>
      <c r="G467" s="43"/>
      <c r="H467" s="60"/>
      <c r="I467" s="60"/>
      <c r="J467" s="60"/>
      <c r="K467" s="60"/>
      <c r="L467" s="60"/>
      <c r="M467" s="60"/>
    </row>
    <row r="468" spans="1:13" ht="15.5" x14ac:dyDescent="0.35">
      <c r="A468" s="19" t="s">
        <v>2957</v>
      </c>
      <c r="B468" s="21" t="s">
        <v>4010</v>
      </c>
      <c r="C468" s="22">
        <v>628688.65</v>
      </c>
      <c r="D468" s="22"/>
      <c r="E468" s="22">
        <v>628688.65</v>
      </c>
      <c r="F468" s="22"/>
      <c r="G468" s="43">
        <v>843822.6</v>
      </c>
      <c r="H468" s="60"/>
      <c r="I468" s="60"/>
      <c r="J468" s="60"/>
      <c r="K468" s="60"/>
      <c r="L468" s="60"/>
      <c r="M468" s="60"/>
    </row>
    <row r="469" spans="1:13" ht="15.5" x14ac:dyDescent="0.35">
      <c r="A469" s="19" t="s">
        <v>8019</v>
      </c>
      <c r="B469" s="21" t="s">
        <v>885</v>
      </c>
      <c r="C469" s="22"/>
      <c r="D469" s="22"/>
      <c r="E469" s="22"/>
      <c r="F469" s="22"/>
      <c r="G469" s="43"/>
      <c r="H469" s="60"/>
      <c r="I469" s="60"/>
      <c r="J469" s="60"/>
      <c r="K469" s="60"/>
      <c r="L469" s="60"/>
      <c r="M469" s="60"/>
    </row>
    <row r="470" spans="1:13" ht="31" x14ac:dyDescent="0.35">
      <c r="A470" s="19" t="s">
        <v>1836</v>
      </c>
      <c r="B470" s="21" t="s">
        <v>1827</v>
      </c>
      <c r="C470" s="22"/>
      <c r="D470" s="22"/>
      <c r="E470" s="22"/>
      <c r="F470" s="22"/>
      <c r="G470" s="43"/>
      <c r="H470" s="60"/>
      <c r="I470" s="60"/>
      <c r="J470" s="60"/>
      <c r="K470" s="60"/>
      <c r="L470" s="60"/>
      <c r="M470" s="60"/>
    </row>
    <row r="471" spans="1:13" ht="31" x14ac:dyDescent="0.35">
      <c r="A471" s="19" t="s">
        <v>1121</v>
      </c>
      <c r="B471" s="21" t="s">
        <v>3777</v>
      </c>
      <c r="C471" s="22"/>
      <c r="D471" s="22"/>
      <c r="E471" s="22"/>
      <c r="F471" s="22"/>
      <c r="G471" s="43"/>
      <c r="H471" s="60"/>
      <c r="I471" s="60"/>
      <c r="J471" s="60"/>
      <c r="K471" s="60"/>
      <c r="L471" s="60"/>
      <c r="M471" s="60"/>
    </row>
    <row r="472" spans="1:13" ht="15.5" x14ac:dyDescent="0.35">
      <c r="A472" s="19" t="s">
        <v>8020</v>
      </c>
      <c r="B472" s="21" t="s">
        <v>144</v>
      </c>
      <c r="C472" s="22"/>
      <c r="D472" s="22"/>
      <c r="E472" s="22"/>
      <c r="F472" s="22"/>
      <c r="G472" s="43"/>
      <c r="H472" s="60"/>
      <c r="I472" s="60"/>
      <c r="J472" s="60"/>
      <c r="K472" s="60"/>
      <c r="L472" s="60"/>
      <c r="M472" s="60"/>
    </row>
    <row r="473" spans="1:13" ht="15.5" x14ac:dyDescent="0.35">
      <c r="A473" s="19" t="s">
        <v>4345</v>
      </c>
      <c r="B473" s="21" t="s">
        <v>10048</v>
      </c>
      <c r="C473" s="22">
        <v>14395</v>
      </c>
      <c r="D473" s="22">
        <v>0</v>
      </c>
      <c r="E473" s="22">
        <v>14395</v>
      </c>
      <c r="F473" s="22">
        <v>0</v>
      </c>
      <c r="G473" s="43">
        <v>14395</v>
      </c>
      <c r="H473" s="60">
        <v>5</v>
      </c>
      <c r="I473" s="60">
        <v>1</v>
      </c>
      <c r="J473" s="60">
        <v>4</v>
      </c>
      <c r="K473" s="60">
        <v>5</v>
      </c>
      <c r="L473" s="60">
        <v>1</v>
      </c>
      <c r="M473" s="60" t="s">
        <v>3790</v>
      </c>
    </row>
    <row r="474" spans="1:13" ht="15.5" x14ac:dyDescent="0.35">
      <c r="A474" s="19" t="s">
        <v>2604</v>
      </c>
      <c r="B474" s="21" t="s">
        <v>3981</v>
      </c>
      <c r="C474" s="22"/>
      <c r="D474" s="22"/>
      <c r="E474" s="22"/>
      <c r="F474" s="22"/>
      <c r="G474" s="43"/>
      <c r="H474" s="60"/>
      <c r="I474" s="60"/>
      <c r="J474" s="60"/>
      <c r="K474" s="60"/>
      <c r="L474" s="60"/>
      <c r="M474" s="60"/>
    </row>
    <row r="475" spans="1:13" ht="24" customHeight="1" x14ac:dyDescent="0.35">
      <c r="A475" s="19" t="s">
        <v>4346</v>
      </c>
      <c r="B475" s="21" t="s">
        <v>2318</v>
      </c>
      <c r="C475" s="22"/>
      <c r="D475" s="22"/>
      <c r="E475" s="22"/>
      <c r="F475" s="22"/>
      <c r="G475" s="43"/>
      <c r="H475" s="60"/>
      <c r="I475" s="60"/>
      <c r="J475" s="60"/>
      <c r="K475" s="60"/>
      <c r="L475" s="60"/>
      <c r="M475" s="60"/>
    </row>
    <row r="476" spans="1:13" ht="15.5" x14ac:dyDescent="0.35">
      <c r="A476" s="19" t="s">
        <v>4347</v>
      </c>
      <c r="B476" s="21" t="s">
        <v>3752</v>
      </c>
      <c r="C476" s="22"/>
      <c r="D476" s="22"/>
      <c r="E476" s="22"/>
      <c r="F476" s="22"/>
      <c r="G476" s="43"/>
      <c r="H476" s="60"/>
      <c r="I476" s="60"/>
      <c r="J476" s="60"/>
      <c r="K476" s="60"/>
      <c r="L476" s="60"/>
      <c r="M476" s="60"/>
    </row>
    <row r="477" spans="1:13" ht="15.5" x14ac:dyDescent="0.35">
      <c r="A477" s="19" t="s">
        <v>4348</v>
      </c>
      <c r="B477" s="21" t="s">
        <v>2626</v>
      </c>
      <c r="C477" s="22"/>
      <c r="D477" s="22"/>
      <c r="E477" s="22"/>
      <c r="F477" s="22"/>
      <c r="G477" s="43"/>
      <c r="H477" s="60"/>
      <c r="I477" s="60"/>
      <c r="J477" s="60"/>
      <c r="K477" s="60"/>
      <c r="L477" s="60"/>
      <c r="M477" s="60"/>
    </row>
    <row r="478" spans="1:13" ht="15.5" x14ac:dyDescent="0.35">
      <c r="A478" s="19" t="s">
        <v>5039</v>
      </c>
      <c r="B478" s="21" t="s">
        <v>393</v>
      </c>
      <c r="C478" s="22"/>
      <c r="D478" s="22"/>
      <c r="E478" s="22"/>
      <c r="F478" s="22"/>
      <c r="G478" s="43"/>
      <c r="H478" s="60"/>
      <c r="I478" s="60"/>
      <c r="J478" s="60"/>
      <c r="K478" s="60"/>
      <c r="L478" s="60"/>
      <c r="M478" s="60"/>
    </row>
    <row r="479" spans="1:13" ht="15.5" x14ac:dyDescent="0.35">
      <c r="A479" s="19" t="s">
        <v>2491</v>
      </c>
      <c r="B479" s="21" t="s">
        <v>1601</v>
      </c>
      <c r="C479" s="22"/>
      <c r="D479" s="22"/>
      <c r="E479" s="22"/>
      <c r="F479" s="22"/>
      <c r="G479" s="43"/>
      <c r="H479" s="60"/>
      <c r="I479" s="60"/>
      <c r="J479" s="60"/>
      <c r="K479" s="60"/>
      <c r="L479" s="60"/>
      <c r="M479" s="60"/>
    </row>
    <row r="480" spans="1:13" ht="31" x14ac:dyDescent="0.35">
      <c r="A480" s="19" t="s">
        <v>3128</v>
      </c>
      <c r="B480" s="21" t="s">
        <v>3958</v>
      </c>
      <c r="C480" s="22"/>
      <c r="D480" s="22"/>
      <c r="E480" s="22"/>
      <c r="F480" s="22"/>
      <c r="G480" s="43"/>
      <c r="H480" s="60"/>
      <c r="I480" s="60"/>
      <c r="J480" s="60"/>
      <c r="K480" s="60"/>
      <c r="L480" s="60"/>
      <c r="M480" s="60"/>
    </row>
    <row r="481" spans="1:13" ht="31" x14ac:dyDescent="0.35">
      <c r="A481" s="19" t="s">
        <v>3062</v>
      </c>
      <c r="B481" s="21" t="s">
        <v>86</v>
      </c>
      <c r="C481" s="22"/>
      <c r="D481" s="22"/>
      <c r="E481" s="22"/>
      <c r="F481" s="22"/>
      <c r="G481" s="43"/>
      <c r="H481" s="60"/>
      <c r="I481" s="60"/>
      <c r="J481" s="60"/>
      <c r="K481" s="60"/>
      <c r="L481" s="60"/>
      <c r="M481" s="60"/>
    </row>
    <row r="482" spans="1:13" ht="15.5" x14ac:dyDescent="0.35">
      <c r="A482" s="19" t="s">
        <v>1409</v>
      </c>
      <c r="B482" s="21" t="s">
        <v>1407</v>
      </c>
      <c r="C482" s="22"/>
      <c r="D482" s="22"/>
      <c r="E482" s="22"/>
      <c r="F482" s="22"/>
      <c r="G482" s="43"/>
      <c r="H482" s="60"/>
      <c r="I482" s="60"/>
      <c r="J482" s="60"/>
      <c r="K482" s="60"/>
      <c r="L482" s="60"/>
      <c r="M482" s="60"/>
    </row>
    <row r="483" spans="1:13" ht="15.5" x14ac:dyDescent="0.35">
      <c r="A483" s="19" t="s">
        <v>4349</v>
      </c>
      <c r="B483" s="21" t="s">
        <v>3652</v>
      </c>
      <c r="C483" s="22"/>
      <c r="D483" s="22"/>
      <c r="E483" s="22"/>
      <c r="F483" s="22"/>
      <c r="G483" s="43"/>
      <c r="H483" s="60"/>
      <c r="I483" s="60"/>
      <c r="J483" s="60"/>
      <c r="K483" s="60"/>
      <c r="L483" s="60"/>
      <c r="M483" s="60"/>
    </row>
    <row r="484" spans="1:13" ht="31" x14ac:dyDescent="0.35">
      <c r="A484" s="19" t="s">
        <v>4350</v>
      </c>
      <c r="B484" s="21" t="s">
        <v>8691</v>
      </c>
      <c r="C484" s="22"/>
      <c r="D484" s="22"/>
      <c r="E484" s="22"/>
      <c r="F484" s="22"/>
      <c r="G484" s="43"/>
      <c r="H484" s="60"/>
      <c r="I484" s="60"/>
      <c r="J484" s="60"/>
      <c r="K484" s="60"/>
      <c r="L484" s="60"/>
      <c r="M484" s="60"/>
    </row>
    <row r="485" spans="1:13" ht="31" x14ac:dyDescent="0.35">
      <c r="A485" s="19" t="s">
        <v>8022</v>
      </c>
      <c r="B485" s="21" t="s">
        <v>2524</v>
      </c>
      <c r="C485" s="22"/>
      <c r="D485" s="22"/>
      <c r="E485" s="22"/>
      <c r="F485" s="22"/>
      <c r="G485" s="43"/>
      <c r="H485" s="60"/>
      <c r="I485" s="60"/>
      <c r="J485" s="60"/>
      <c r="K485" s="60"/>
      <c r="L485" s="60"/>
      <c r="M485" s="60"/>
    </row>
    <row r="486" spans="1:13" ht="31" x14ac:dyDescent="0.35">
      <c r="A486" s="19" t="s">
        <v>1672</v>
      </c>
      <c r="B486" s="21" t="s">
        <v>3993</v>
      </c>
      <c r="C486" s="22"/>
      <c r="D486" s="22"/>
      <c r="E486" s="22"/>
      <c r="F486" s="22"/>
      <c r="G486" s="43"/>
      <c r="H486" s="60"/>
      <c r="I486" s="60"/>
      <c r="J486" s="60"/>
      <c r="K486" s="60"/>
      <c r="L486" s="60"/>
      <c r="M486" s="60"/>
    </row>
    <row r="487" spans="1:13" ht="15.5" x14ac:dyDescent="0.35">
      <c r="A487" s="19" t="s">
        <v>4351</v>
      </c>
      <c r="B487" s="21" t="s">
        <v>3702</v>
      </c>
      <c r="C487" s="22"/>
      <c r="D487" s="22"/>
      <c r="E487" s="22"/>
      <c r="F487" s="22"/>
      <c r="G487" s="43"/>
      <c r="H487" s="60"/>
      <c r="I487" s="60"/>
      <c r="J487" s="60"/>
      <c r="K487" s="60"/>
      <c r="L487" s="60"/>
      <c r="M487" s="60"/>
    </row>
    <row r="488" spans="1:13" ht="15.5" x14ac:dyDescent="0.35">
      <c r="A488" s="19" t="s">
        <v>4352</v>
      </c>
      <c r="B488" s="21" t="s">
        <v>3850</v>
      </c>
      <c r="C488" s="22"/>
      <c r="D488" s="22"/>
      <c r="E488" s="22"/>
      <c r="F488" s="22"/>
      <c r="G488" s="43"/>
      <c r="H488" s="60"/>
      <c r="I488" s="60"/>
      <c r="J488" s="60"/>
      <c r="K488" s="60"/>
      <c r="L488" s="60"/>
      <c r="M488" s="60"/>
    </row>
    <row r="489" spans="1:13" ht="15.5" x14ac:dyDescent="0.35">
      <c r="A489" s="19" t="s">
        <v>2985</v>
      </c>
      <c r="B489" s="21" t="s">
        <v>1251</v>
      </c>
      <c r="C489" s="22"/>
      <c r="D489" s="22"/>
      <c r="E489" s="22"/>
      <c r="F489" s="22"/>
      <c r="G489" s="43"/>
      <c r="H489" s="60"/>
      <c r="I489" s="60"/>
      <c r="J489" s="60"/>
      <c r="K489" s="60"/>
      <c r="L489" s="60"/>
      <c r="M489" s="60"/>
    </row>
    <row r="490" spans="1:13" ht="15.5" x14ac:dyDescent="0.35">
      <c r="A490" s="19" t="s">
        <v>5041</v>
      </c>
      <c r="B490" s="21" t="s">
        <v>2162</v>
      </c>
      <c r="C490" s="22"/>
      <c r="D490" s="22"/>
      <c r="E490" s="22"/>
      <c r="F490" s="22"/>
      <c r="G490" s="43"/>
      <c r="H490" s="60"/>
      <c r="I490" s="60"/>
      <c r="J490" s="60"/>
      <c r="K490" s="60"/>
      <c r="L490" s="60"/>
      <c r="M490" s="60"/>
    </row>
    <row r="491" spans="1:13" ht="15.5" x14ac:dyDescent="0.35">
      <c r="A491" s="19" t="s">
        <v>4942</v>
      </c>
      <c r="B491" s="21" t="s">
        <v>3697</v>
      </c>
      <c r="C491" s="22"/>
      <c r="D491" s="22"/>
      <c r="E491" s="22"/>
      <c r="F491" s="22"/>
      <c r="G491" s="43"/>
      <c r="H491" s="60"/>
      <c r="I491" s="60"/>
      <c r="J491" s="60"/>
      <c r="K491" s="60"/>
      <c r="L491" s="60"/>
      <c r="M491" s="60"/>
    </row>
    <row r="492" spans="1:13" ht="31" x14ac:dyDescent="0.35">
      <c r="A492" s="19" t="s">
        <v>4353</v>
      </c>
      <c r="B492" s="21" t="s">
        <v>2189</v>
      </c>
      <c r="C492" s="22"/>
      <c r="D492" s="22"/>
      <c r="E492" s="22"/>
      <c r="F492" s="22"/>
      <c r="G492" s="43"/>
      <c r="H492" s="60"/>
      <c r="I492" s="60"/>
      <c r="J492" s="60"/>
      <c r="K492" s="60"/>
      <c r="L492" s="60"/>
      <c r="M492" s="60"/>
    </row>
    <row r="493" spans="1:13" ht="15.5" x14ac:dyDescent="0.35">
      <c r="A493" s="19" t="s">
        <v>8023</v>
      </c>
      <c r="B493" s="21" t="s">
        <v>8269</v>
      </c>
      <c r="C493" s="22"/>
      <c r="D493" s="22"/>
      <c r="E493" s="22"/>
      <c r="F493" s="22"/>
      <c r="G493" s="43"/>
      <c r="H493" s="60"/>
      <c r="I493" s="60"/>
      <c r="J493" s="60"/>
      <c r="K493" s="60"/>
      <c r="L493" s="60"/>
      <c r="M493" s="60"/>
    </row>
    <row r="494" spans="1:13" ht="15.5" x14ac:dyDescent="0.35">
      <c r="A494" s="19" t="s">
        <v>8024</v>
      </c>
      <c r="B494" s="21" t="s">
        <v>2298</v>
      </c>
      <c r="C494" s="22"/>
      <c r="D494" s="22"/>
      <c r="E494" s="22"/>
      <c r="F494" s="22"/>
      <c r="G494" s="43"/>
      <c r="H494" s="60"/>
      <c r="I494" s="60"/>
      <c r="J494" s="60"/>
      <c r="K494" s="60"/>
      <c r="L494" s="60"/>
      <c r="M494" s="60"/>
    </row>
    <row r="495" spans="1:13" ht="15.5" x14ac:dyDescent="0.35">
      <c r="A495" s="19" t="s">
        <v>3065</v>
      </c>
      <c r="B495" s="21" t="s">
        <v>4044</v>
      </c>
      <c r="C495" s="22">
        <v>310300</v>
      </c>
      <c r="D495" s="22"/>
      <c r="E495" s="22">
        <v>2123450</v>
      </c>
      <c r="F495" s="22"/>
      <c r="G495" s="43">
        <v>297625</v>
      </c>
      <c r="H495" s="60"/>
      <c r="I495" s="60"/>
      <c r="J495" s="60"/>
      <c r="K495" s="60"/>
      <c r="L495" s="60"/>
      <c r="M495" s="60"/>
    </row>
    <row r="496" spans="1:13" ht="15.5" x14ac:dyDescent="0.35">
      <c r="A496" s="19" t="s">
        <v>3134</v>
      </c>
      <c r="B496" s="21" t="s">
        <v>1198</v>
      </c>
      <c r="C496" s="22"/>
      <c r="D496" s="22"/>
      <c r="E496" s="22"/>
      <c r="F496" s="22"/>
      <c r="G496" s="43"/>
      <c r="H496" s="60"/>
      <c r="I496" s="60"/>
      <c r="J496" s="60"/>
      <c r="K496" s="60"/>
      <c r="L496" s="60"/>
      <c r="M496" s="60"/>
    </row>
    <row r="497" spans="1:13" ht="31" x14ac:dyDescent="0.35">
      <c r="A497" s="19" t="s">
        <v>4354</v>
      </c>
      <c r="B497" s="21" t="s">
        <v>2101</v>
      </c>
      <c r="C497" s="22">
        <v>223176</v>
      </c>
      <c r="D497" s="22"/>
      <c r="E497" s="22">
        <v>240560</v>
      </c>
      <c r="F497" s="22"/>
      <c r="G497" s="43">
        <v>240560</v>
      </c>
      <c r="H497" s="60"/>
      <c r="I497" s="60"/>
      <c r="J497" s="60"/>
      <c r="K497" s="60"/>
      <c r="L497" s="60"/>
      <c r="M497" s="60"/>
    </row>
    <row r="498" spans="1:13" ht="15.5" x14ac:dyDescent="0.35">
      <c r="A498" s="19" t="s">
        <v>2955</v>
      </c>
      <c r="B498" s="21" t="s">
        <v>1889</v>
      </c>
      <c r="C498" s="22"/>
      <c r="D498" s="22"/>
      <c r="E498" s="22"/>
      <c r="F498" s="22"/>
      <c r="G498" s="43"/>
      <c r="H498" s="60"/>
      <c r="I498" s="60"/>
      <c r="J498" s="60"/>
      <c r="K498" s="60"/>
      <c r="L498" s="60"/>
      <c r="M498" s="60"/>
    </row>
    <row r="499" spans="1:13" ht="15.5" x14ac:dyDescent="0.35">
      <c r="A499" s="19" t="s">
        <v>31</v>
      </c>
      <c r="B499" s="21" t="s">
        <v>32</v>
      </c>
      <c r="C499" s="22"/>
      <c r="D499" s="22"/>
      <c r="E499" s="22"/>
      <c r="F499" s="22"/>
      <c r="G499" s="43"/>
      <c r="H499" s="60"/>
      <c r="I499" s="60"/>
      <c r="J499" s="60"/>
      <c r="K499" s="60"/>
      <c r="L499" s="60"/>
      <c r="M499" s="60"/>
    </row>
    <row r="500" spans="1:13" ht="31" x14ac:dyDescent="0.35">
      <c r="A500" s="19" t="s">
        <v>4355</v>
      </c>
      <c r="B500" s="21" t="s">
        <v>2323</v>
      </c>
      <c r="C500" s="22"/>
      <c r="D500" s="22"/>
      <c r="E500" s="22"/>
      <c r="F500" s="22"/>
      <c r="G500" s="43"/>
      <c r="H500" s="60"/>
      <c r="I500" s="60"/>
      <c r="J500" s="60"/>
      <c r="K500" s="60"/>
      <c r="L500" s="60"/>
      <c r="M500" s="60"/>
    </row>
    <row r="501" spans="1:13" ht="15.5" x14ac:dyDescent="0.35">
      <c r="A501" s="19" t="s">
        <v>5043</v>
      </c>
      <c r="B501" s="21" t="s">
        <v>1272</v>
      </c>
      <c r="C501" s="22"/>
      <c r="D501" s="22"/>
      <c r="E501" s="22"/>
      <c r="F501" s="22"/>
      <c r="G501" s="43"/>
      <c r="H501" s="60"/>
      <c r="I501" s="60"/>
      <c r="J501" s="60"/>
      <c r="K501" s="60"/>
      <c r="L501" s="60"/>
      <c r="M501" s="60"/>
    </row>
    <row r="502" spans="1:13" ht="15.5" x14ac:dyDescent="0.35">
      <c r="A502" s="19" t="s">
        <v>4356</v>
      </c>
      <c r="B502" s="21" t="s">
        <v>8749</v>
      </c>
      <c r="C502" s="22"/>
      <c r="D502" s="22"/>
      <c r="E502" s="22"/>
      <c r="F502" s="22"/>
      <c r="G502" s="43"/>
      <c r="H502" s="60"/>
      <c r="I502" s="60"/>
      <c r="J502" s="60"/>
      <c r="K502" s="60"/>
      <c r="L502" s="60"/>
      <c r="M502" s="60"/>
    </row>
    <row r="503" spans="1:13" ht="31" x14ac:dyDescent="0.35">
      <c r="A503" s="19" t="s">
        <v>4357</v>
      </c>
      <c r="B503" s="21" t="s">
        <v>3751</v>
      </c>
      <c r="C503" s="22"/>
      <c r="D503" s="22"/>
      <c r="E503" s="22"/>
      <c r="F503" s="22"/>
      <c r="G503" s="43"/>
      <c r="H503" s="60"/>
      <c r="I503" s="60"/>
      <c r="J503" s="60"/>
      <c r="K503" s="60"/>
      <c r="L503" s="60"/>
      <c r="M503" s="60"/>
    </row>
    <row r="504" spans="1:13" ht="31" x14ac:dyDescent="0.35">
      <c r="A504" s="19" t="s">
        <v>8025</v>
      </c>
      <c r="B504" s="21" t="s">
        <v>8546</v>
      </c>
      <c r="C504" s="22"/>
      <c r="D504" s="22"/>
      <c r="E504" s="22"/>
      <c r="F504" s="22"/>
      <c r="G504" s="43"/>
      <c r="H504" s="60"/>
      <c r="I504" s="60"/>
      <c r="J504" s="60"/>
      <c r="K504" s="60"/>
      <c r="L504" s="60"/>
      <c r="M504" s="60"/>
    </row>
    <row r="505" spans="1:13" ht="15.5" x14ac:dyDescent="0.35">
      <c r="A505" s="19" t="s">
        <v>4943</v>
      </c>
      <c r="B505" s="21" t="s">
        <v>2211</v>
      </c>
      <c r="C505" s="22"/>
      <c r="D505" s="22"/>
      <c r="E505" s="22"/>
      <c r="F505" s="22"/>
      <c r="G505" s="43"/>
      <c r="H505" s="60"/>
      <c r="I505" s="60"/>
      <c r="J505" s="60"/>
      <c r="K505" s="60"/>
      <c r="L505" s="60"/>
      <c r="M505" s="60"/>
    </row>
    <row r="506" spans="1:13" ht="15.5" x14ac:dyDescent="0.35">
      <c r="A506" s="19" t="s">
        <v>4358</v>
      </c>
      <c r="B506" s="21" t="s">
        <v>2013</v>
      </c>
      <c r="C506" s="22"/>
      <c r="D506" s="22"/>
      <c r="E506" s="22"/>
      <c r="F506" s="22"/>
      <c r="G506" s="43"/>
      <c r="H506" s="60"/>
      <c r="I506" s="60"/>
      <c r="J506" s="60"/>
      <c r="K506" s="60"/>
      <c r="L506" s="60"/>
      <c r="M506" s="60"/>
    </row>
    <row r="507" spans="1:13" ht="15.5" x14ac:dyDescent="0.35">
      <c r="A507" s="19" t="s">
        <v>8026</v>
      </c>
      <c r="B507" s="21" t="s">
        <v>3809</v>
      </c>
      <c r="C507" s="22"/>
      <c r="D507" s="22"/>
      <c r="E507" s="22"/>
      <c r="F507" s="22"/>
      <c r="G507" s="43"/>
      <c r="H507" s="60"/>
      <c r="I507" s="60"/>
      <c r="J507" s="60"/>
      <c r="K507" s="60"/>
      <c r="L507" s="60"/>
      <c r="M507" s="60"/>
    </row>
    <row r="508" spans="1:13" ht="31" x14ac:dyDescent="0.35">
      <c r="A508" s="19" t="s">
        <v>8027</v>
      </c>
      <c r="B508" s="21" t="s">
        <v>2300</v>
      </c>
      <c r="C508" s="22"/>
      <c r="D508" s="22"/>
      <c r="E508" s="22"/>
      <c r="F508" s="22"/>
      <c r="G508" s="43"/>
      <c r="H508" s="60"/>
      <c r="I508" s="60"/>
      <c r="J508" s="60"/>
      <c r="K508" s="60"/>
      <c r="L508" s="60"/>
      <c r="M508" s="60"/>
    </row>
    <row r="509" spans="1:13" ht="15.5" x14ac:dyDescent="0.35">
      <c r="A509" s="19" t="s">
        <v>2983</v>
      </c>
      <c r="B509" s="21" t="s">
        <v>4046</v>
      </c>
      <c r="C509" s="22">
        <v>4644324.18</v>
      </c>
      <c r="D509" s="22"/>
      <c r="E509" s="22">
        <v>4156403.29</v>
      </c>
      <c r="F509" s="22"/>
      <c r="G509" s="43">
        <v>5014428.2699999996</v>
      </c>
      <c r="H509" s="60"/>
      <c r="I509" s="60"/>
      <c r="J509" s="60"/>
      <c r="K509" s="60"/>
      <c r="L509" s="60"/>
      <c r="M509" s="60"/>
    </row>
    <row r="510" spans="1:13" ht="15.5" x14ac:dyDescent="0.35">
      <c r="A510" s="19" t="s">
        <v>4359</v>
      </c>
      <c r="B510" s="21" t="s">
        <v>8223</v>
      </c>
      <c r="C510" s="22"/>
      <c r="D510" s="22"/>
      <c r="E510" s="22"/>
      <c r="F510" s="22"/>
      <c r="G510" s="43"/>
      <c r="H510" s="60"/>
      <c r="I510" s="60"/>
      <c r="J510" s="60"/>
      <c r="K510" s="60"/>
      <c r="L510" s="60"/>
      <c r="M510" s="60"/>
    </row>
    <row r="511" spans="1:13" ht="15.5" x14ac:dyDescent="0.35">
      <c r="A511" s="19" t="s">
        <v>8028</v>
      </c>
      <c r="B511" s="21" t="s">
        <v>3998</v>
      </c>
      <c r="C511" s="22"/>
      <c r="D511" s="22"/>
      <c r="E511" s="22"/>
      <c r="F511" s="22"/>
      <c r="G511" s="43"/>
      <c r="H511" s="60"/>
      <c r="I511" s="60"/>
      <c r="J511" s="60"/>
      <c r="K511" s="60"/>
      <c r="L511" s="60"/>
      <c r="M511" s="60"/>
    </row>
    <row r="512" spans="1:13" ht="15.5" x14ac:dyDescent="0.35">
      <c r="A512" s="19" t="s">
        <v>3165</v>
      </c>
      <c r="B512" s="21" t="s">
        <v>8226</v>
      </c>
      <c r="C512" s="22"/>
      <c r="D512" s="22"/>
      <c r="E512" s="22"/>
      <c r="F512" s="22"/>
      <c r="G512" s="43"/>
      <c r="H512" s="60"/>
      <c r="I512" s="60"/>
      <c r="J512" s="60"/>
      <c r="K512" s="60"/>
      <c r="L512" s="60"/>
      <c r="M512" s="60"/>
    </row>
    <row r="513" spans="1:13" ht="15.5" x14ac:dyDescent="0.35">
      <c r="A513" s="19" t="s">
        <v>4360</v>
      </c>
      <c r="B513" s="21" t="s">
        <v>2112</v>
      </c>
      <c r="C513" s="22"/>
      <c r="D513" s="22"/>
      <c r="E513" s="22"/>
      <c r="F513" s="22"/>
      <c r="G513" s="43"/>
      <c r="H513" s="60"/>
      <c r="I513" s="60"/>
      <c r="J513" s="60"/>
      <c r="K513" s="60"/>
      <c r="L513" s="60"/>
      <c r="M513" s="60"/>
    </row>
    <row r="514" spans="1:13" ht="15.5" x14ac:dyDescent="0.35">
      <c r="A514" s="19" t="s">
        <v>8029</v>
      </c>
      <c r="B514" s="21" t="s">
        <v>2024</v>
      </c>
      <c r="C514" s="22"/>
      <c r="D514" s="22"/>
      <c r="E514" s="22"/>
      <c r="F514" s="22"/>
      <c r="G514" s="43"/>
      <c r="H514" s="60"/>
      <c r="I514" s="60"/>
      <c r="J514" s="60"/>
      <c r="K514" s="60"/>
      <c r="L514" s="60"/>
      <c r="M514" s="60"/>
    </row>
    <row r="515" spans="1:13" ht="31" x14ac:dyDescent="0.35">
      <c r="A515" s="19" t="s">
        <v>4361</v>
      </c>
      <c r="B515" s="21" t="s">
        <v>3654</v>
      </c>
      <c r="C515" s="22"/>
      <c r="D515" s="22"/>
      <c r="E515" s="22"/>
      <c r="F515" s="22"/>
      <c r="G515" s="43"/>
      <c r="H515" s="60"/>
      <c r="I515" s="60"/>
      <c r="J515" s="60"/>
      <c r="K515" s="60"/>
      <c r="L515" s="60"/>
      <c r="M515" s="60"/>
    </row>
    <row r="516" spans="1:13" ht="15.5" x14ac:dyDescent="0.35">
      <c r="A516" s="19" t="s">
        <v>419</v>
      </c>
      <c r="B516" s="21" t="s">
        <v>420</v>
      </c>
      <c r="C516" s="22"/>
      <c r="D516" s="22"/>
      <c r="E516" s="22"/>
      <c r="F516" s="22"/>
      <c r="G516" s="43"/>
      <c r="H516" s="60"/>
      <c r="I516" s="60"/>
      <c r="J516" s="60"/>
      <c r="K516" s="60"/>
      <c r="L516" s="60"/>
      <c r="M516" s="60"/>
    </row>
    <row r="517" spans="1:13" ht="15.5" x14ac:dyDescent="0.35">
      <c r="A517" s="19" t="s">
        <v>556</v>
      </c>
      <c r="B517" s="21" t="s">
        <v>555</v>
      </c>
      <c r="C517" s="22"/>
      <c r="D517" s="22"/>
      <c r="E517" s="22"/>
      <c r="F517" s="22"/>
      <c r="G517" s="43"/>
      <c r="H517" s="60"/>
      <c r="I517" s="60"/>
      <c r="J517" s="60"/>
      <c r="K517" s="60"/>
      <c r="L517" s="60"/>
      <c r="M517" s="60"/>
    </row>
    <row r="518" spans="1:13" ht="31" x14ac:dyDescent="0.35">
      <c r="A518" s="19" t="s">
        <v>8030</v>
      </c>
      <c r="B518" s="21" t="s">
        <v>3337</v>
      </c>
      <c r="C518" s="22"/>
      <c r="D518" s="22"/>
      <c r="E518" s="22"/>
      <c r="F518" s="22"/>
      <c r="G518" s="43"/>
      <c r="H518" s="60"/>
      <c r="I518" s="60"/>
      <c r="J518" s="60"/>
      <c r="K518" s="60"/>
      <c r="L518" s="60"/>
      <c r="M518" s="60"/>
    </row>
    <row r="519" spans="1:13" ht="46.5" x14ac:dyDescent="0.35">
      <c r="A519" s="19" t="s">
        <v>8676</v>
      </c>
      <c r="B519" s="21" t="s">
        <v>4098</v>
      </c>
      <c r="C519" s="22"/>
      <c r="D519" s="22"/>
      <c r="E519" s="22"/>
      <c r="F519" s="22"/>
      <c r="G519" s="43"/>
      <c r="H519" s="60"/>
      <c r="I519" s="60"/>
      <c r="J519" s="60"/>
      <c r="K519" s="60"/>
      <c r="L519" s="60"/>
      <c r="M519" s="60"/>
    </row>
    <row r="520" spans="1:13" ht="15.5" x14ac:dyDescent="0.35">
      <c r="A520" s="19" t="s">
        <v>3086</v>
      </c>
      <c r="B520" s="21" t="s">
        <v>1941</v>
      </c>
      <c r="C520" s="22"/>
      <c r="D520" s="22"/>
      <c r="E520" s="22"/>
      <c r="F520" s="22"/>
      <c r="G520" s="43"/>
      <c r="H520" s="60"/>
      <c r="I520" s="60"/>
      <c r="J520" s="60"/>
      <c r="K520" s="60"/>
      <c r="L520" s="60"/>
      <c r="M520" s="60"/>
    </row>
    <row r="521" spans="1:13" ht="31" x14ac:dyDescent="0.35">
      <c r="A521" s="19" t="s">
        <v>3115</v>
      </c>
      <c r="B521" s="21" t="s">
        <v>716</v>
      </c>
      <c r="C521" s="22"/>
      <c r="D521" s="22"/>
      <c r="E521" s="22"/>
      <c r="F521" s="22"/>
      <c r="G521" s="43"/>
      <c r="H521" s="60"/>
      <c r="I521" s="60"/>
      <c r="J521" s="60"/>
      <c r="K521" s="60"/>
      <c r="L521" s="60"/>
      <c r="M521" s="60"/>
    </row>
    <row r="522" spans="1:13" ht="15.5" x14ac:dyDescent="0.35">
      <c r="A522" s="19" t="s">
        <v>8031</v>
      </c>
      <c r="B522" s="21" t="s">
        <v>3896</v>
      </c>
      <c r="C522" s="22"/>
      <c r="D522" s="22"/>
      <c r="E522" s="22"/>
      <c r="F522" s="22"/>
      <c r="G522" s="43"/>
      <c r="H522" s="60"/>
      <c r="I522" s="60"/>
      <c r="J522" s="60"/>
      <c r="K522" s="60"/>
      <c r="L522" s="60"/>
      <c r="M522" s="60"/>
    </row>
    <row r="523" spans="1:13" ht="15.5" x14ac:dyDescent="0.35">
      <c r="A523" s="19" t="s">
        <v>927</v>
      </c>
      <c r="B523" s="21" t="s">
        <v>926</v>
      </c>
      <c r="C523" s="22"/>
      <c r="D523" s="22"/>
      <c r="E523" s="22"/>
      <c r="F523" s="22"/>
      <c r="G523" s="43"/>
      <c r="H523" s="60"/>
      <c r="I523" s="60"/>
      <c r="J523" s="60"/>
      <c r="K523" s="60"/>
      <c r="L523" s="60"/>
      <c r="M523" s="60"/>
    </row>
    <row r="524" spans="1:13" ht="31" x14ac:dyDescent="0.35">
      <c r="A524" s="19" t="s">
        <v>3102</v>
      </c>
      <c r="B524" s="21" t="s">
        <v>3962</v>
      </c>
      <c r="C524" s="22"/>
      <c r="D524" s="22"/>
      <c r="E524" s="22"/>
      <c r="F524" s="22"/>
      <c r="G524" s="43"/>
      <c r="H524" s="60"/>
      <c r="I524" s="60"/>
      <c r="J524" s="60"/>
      <c r="K524" s="60"/>
      <c r="L524" s="60"/>
      <c r="M524" s="60"/>
    </row>
    <row r="525" spans="1:13" ht="31" x14ac:dyDescent="0.35">
      <c r="A525" s="19" t="s">
        <v>3202</v>
      </c>
      <c r="B525" s="21" t="s">
        <v>2660</v>
      </c>
      <c r="C525" s="22"/>
      <c r="D525" s="22"/>
      <c r="E525" s="22"/>
      <c r="F525" s="22"/>
      <c r="G525" s="43"/>
      <c r="H525" s="60"/>
      <c r="I525" s="60"/>
      <c r="J525" s="60"/>
      <c r="K525" s="60"/>
      <c r="L525" s="60"/>
      <c r="M525" s="60"/>
    </row>
    <row r="526" spans="1:13" ht="15.5" x14ac:dyDescent="0.35">
      <c r="A526" s="19" t="s">
        <v>4945</v>
      </c>
      <c r="B526" s="21" t="s">
        <v>8240</v>
      </c>
      <c r="C526" s="22"/>
      <c r="D526" s="22"/>
      <c r="E526" s="22"/>
      <c r="F526" s="22"/>
      <c r="G526" s="43"/>
      <c r="H526" s="60"/>
      <c r="I526" s="60"/>
      <c r="J526" s="60"/>
      <c r="K526" s="60"/>
      <c r="L526" s="60"/>
      <c r="M526" s="60"/>
    </row>
    <row r="527" spans="1:13" ht="15.5" x14ac:dyDescent="0.35">
      <c r="A527" s="19" t="s">
        <v>994</v>
      </c>
      <c r="B527" s="21" t="s">
        <v>992</v>
      </c>
      <c r="C527" s="22"/>
      <c r="D527" s="22"/>
      <c r="E527" s="22"/>
      <c r="F527" s="22"/>
      <c r="G527" s="43"/>
      <c r="H527" s="60"/>
      <c r="I527" s="60"/>
      <c r="J527" s="60"/>
      <c r="K527" s="60"/>
      <c r="L527" s="60"/>
      <c r="M527" s="60"/>
    </row>
    <row r="528" spans="1:13" ht="31" x14ac:dyDescent="0.35">
      <c r="A528" s="19" t="s">
        <v>5048</v>
      </c>
      <c r="B528" s="21" t="s">
        <v>1330</v>
      </c>
      <c r="C528" s="22"/>
      <c r="D528" s="22"/>
      <c r="E528" s="22"/>
      <c r="F528" s="22"/>
      <c r="G528" s="43"/>
      <c r="H528" s="60"/>
      <c r="I528" s="60"/>
      <c r="J528" s="60"/>
      <c r="K528" s="60"/>
      <c r="L528" s="60"/>
      <c r="M528" s="60"/>
    </row>
    <row r="529" spans="1:13" ht="15.5" x14ac:dyDescent="0.35">
      <c r="A529" s="19" t="s">
        <v>1318</v>
      </c>
      <c r="B529" s="21" t="s">
        <v>1296</v>
      </c>
      <c r="C529" s="22"/>
      <c r="D529" s="22"/>
      <c r="E529" s="22"/>
      <c r="F529" s="22"/>
      <c r="G529" s="43"/>
      <c r="H529" s="60"/>
      <c r="I529" s="60"/>
      <c r="J529" s="60"/>
      <c r="K529" s="60"/>
      <c r="L529" s="60"/>
      <c r="M529" s="60"/>
    </row>
    <row r="530" spans="1:13" ht="31" x14ac:dyDescent="0.35">
      <c r="A530" s="19" t="s">
        <v>3113</v>
      </c>
      <c r="B530" s="21" t="s">
        <v>1212</v>
      </c>
      <c r="C530" s="22"/>
      <c r="D530" s="22"/>
      <c r="E530" s="22"/>
      <c r="F530" s="22"/>
      <c r="G530" s="43"/>
      <c r="H530" s="60"/>
      <c r="I530" s="60"/>
      <c r="J530" s="60"/>
      <c r="K530" s="60"/>
      <c r="L530" s="60"/>
      <c r="M530" s="60"/>
    </row>
    <row r="531" spans="1:13" ht="46.5" x14ac:dyDescent="0.35">
      <c r="A531" s="19" t="s">
        <v>4438</v>
      </c>
      <c r="B531" s="21" t="s">
        <v>106</v>
      </c>
      <c r="C531" s="22"/>
      <c r="D531" s="22"/>
      <c r="E531" s="22"/>
      <c r="F531" s="22"/>
      <c r="G531" s="43"/>
      <c r="H531" s="60"/>
      <c r="I531" s="60"/>
      <c r="J531" s="60"/>
      <c r="K531" s="60"/>
      <c r="L531" s="60"/>
      <c r="M531" s="60"/>
    </row>
    <row r="532" spans="1:13" ht="31" x14ac:dyDescent="0.35">
      <c r="A532" s="19" t="s">
        <v>1772</v>
      </c>
      <c r="B532" s="21" t="s">
        <v>3908</v>
      </c>
      <c r="C532" s="22"/>
      <c r="D532" s="22"/>
      <c r="E532" s="22"/>
      <c r="F532" s="22"/>
      <c r="G532" s="43"/>
      <c r="H532" s="60"/>
      <c r="I532" s="60"/>
      <c r="J532" s="60"/>
      <c r="K532" s="60"/>
      <c r="L532" s="60"/>
      <c r="M532" s="60"/>
    </row>
    <row r="533" spans="1:13" ht="15.5" x14ac:dyDescent="0.35">
      <c r="A533" s="19" t="s">
        <v>8032</v>
      </c>
      <c r="B533" s="21" t="s">
        <v>3349</v>
      </c>
      <c r="C533" s="22"/>
      <c r="D533" s="22"/>
      <c r="E533" s="22"/>
      <c r="F533" s="22"/>
      <c r="G533" s="43"/>
      <c r="H533" s="60"/>
      <c r="I533" s="60"/>
      <c r="J533" s="60"/>
      <c r="K533" s="60"/>
      <c r="L533" s="60"/>
      <c r="M533" s="60"/>
    </row>
    <row r="534" spans="1:13" ht="31" x14ac:dyDescent="0.35">
      <c r="A534" s="19" t="s">
        <v>1795</v>
      </c>
      <c r="B534" s="21" t="s">
        <v>1787</v>
      </c>
      <c r="C534" s="22"/>
      <c r="D534" s="22"/>
      <c r="E534" s="22"/>
      <c r="F534" s="22"/>
      <c r="G534" s="43"/>
      <c r="H534" s="60"/>
      <c r="I534" s="60"/>
      <c r="J534" s="60"/>
      <c r="K534" s="60"/>
      <c r="L534" s="60"/>
      <c r="M534" s="60"/>
    </row>
    <row r="535" spans="1:13" ht="15.5" x14ac:dyDescent="0.35">
      <c r="A535" s="19" t="s">
        <v>4362</v>
      </c>
      <c r="B535" s="21" t="s">
        <v>2099</v>
      </c>
      <c r="C535" s="22"/>
      <c r="D535" s="22"/>
      <c r="E535" s="22"/>
      <c r="F535" s="22"/>
      <c r="G535" s="43"/>
      <c r="H535" s="60"/>
      <c r="I535" s="60"/>
      <c r="J535" s="60"/>
      <c r="K535" s="60"/>
      <c r="L535" s="60"/>
      <c r="M535" s="60"/>
    </row>
    <row r="536" spans="1:13" ht="31" x14ac:dyDescent="0.35">
      <c r="A536" s="19" t="s">
        <v>4946</v>
      </c>
      <c r="B536" s="21" t="s">
        <v>2082</v>
      </c>
      <c r="C536" s="22"/>
      <c r="D536" s="22"/>
      <c r="E536" s="22"/>
      <c r="F536" s="22"/>
      <c r="G536" s="43"/>
      <c r="H536" s="60"/>
      <c r="I536" s="60"/>
      <c r="J536" s="60"/>
      <c r="K536" s="60"/>
      <c r="L536" s="60"/>
      <c r="M536" s="60"/>
    </row>
    <row r="537" spans="1:13" ht="31" x14ac:dyDescent="0.35">
      <c r="A537" s="19" t="s">
        <v>701</v>
      </c>
      <c r="B537" s="21" t="s">
        <v>689</v>
      </c>
      <c r="C537" s="22"/>
      <c r="D537" s="22"/>
      <c r="E537" s="22"/>
      <c r="F537" s="22"/>
      <c r="G537" s="43"/>
      <c r="H537" s="60"/>
      <c r="I537" s="60"/>
      <c r="J537" s="60"/>
      <c r="K537" s="60"/>
      <c r="L537" s="60"/>
      <c r="M537" s="60"/>
    </row>
    <row r="538" spans="1:13" ht="15.5" x14ac:dyDescent="0.35">
      <c r="A538" s="19" t="s">
        <v>236</v>
      </c>
      <c r="B538" s="21" t="s">
        <v>8258</v>
      </c>
      <c r="C538" s="22"/>
      <c r="D538" s="22"/>
      <c r="E538" s="22"/>
      <c r="F538" s="22"/>
      <c r="G538" s="43"/>
      <c r="H538" s="60"/>
      <c r="I538" s="60"/>
      <c r="J538" s="60"/>
      <c r="K538" s="60"/>
      <c r="L538" s="60"/>
      <c r="M538" s="60"/>
    </row>
    <row r="539" spans="1:13" ht="15.5" x14ac:dyDescent="0.35">
      <c r="A539" s="19" t="s">
        <v>364</v>
      </c>
      <c r="B539" s="21" t="s">
        <v>362</v>
      </c>
      <c r="C539" s="22"/>
      <c r="D539" s="22"/>
      <c r="E539" s="22"/>
      <c r="F539" s="22"/>
      <c r="G539" s="43"/>
      <c r="H539" s="60"/>
      <c r="I539" s="60"/>
      <c r="J539" s="60"/>
      <c r="K539" s="60"/>
      <c r="L539" s="60"/>
      <c r="M539" s="60"/>
    </row>
    <row r="540" spans="1:13" ht="15.5" x14ac:dyDescent="0.35">
      <c r="A540" s="19" t="s">
        <v>4363</v>
      </c>
      <c r="B540" s="21" t="s">
        <v>2310</v>
      </c>
      <c r="C540" s="22"/>
      <c r="D540" s="22"/>
      <c r="E540" s="22"/>
      <c r="F540" s="22"/>
      <c r="G540" s="43"/>
      <c r="H540" s="60"/>
      <c r="I540" s="60"/>
      <c r="J540" s="60"/>
      <c r="K540" s="60"/>
      <c r="L540" s="60"/>
      <c r="M540" s="60"/>
    </row>
    <row r="541" spans="1:13" ht="15.5" x14ac:dyDescent="0.35">
      <c r="A541" s="19" t="s">
        <v>3033</v>
      </c>
      <c r="B541" s="21" t="s">
        <v>2616</v>
      </c>
      <c r="C541" s="22"/>
      <c r="D541" s="22"/>
      <c r="E541" s="22"/>
      <c r="F541" s="22"/>
      <c r="G541" s="43"/>
      <c r="H541" s="60"/>
      <c r="I541" s="60"/>
      <c r="J541" s="60"/>
      <c r="K541" s="60"/>
      <c r="L541" s="60"/>
      <c r="M541" s="60"/>
    </row>
    <row r="542" spans="1:13" ht="31" x14ac:dyDescent="0.35">
      <c r="A542" s="19" t="s">
        <v>8033</v>
      </c>
      <c r="B542" s="21" t="s">
        <v>3708</v>
      </c>
      <c r="C542" s="22"/>
      <c r="D542" s="22"/>
      <c r="E542" s="22"/>
      <c r="F542" s="22"/>
      <c r="G542" s="43"/>
      <c r="H542" s="60"/>
      <c r="I542" s="60"/>
      <c r="J542" s="60"/>
      <c r="K542" s="60"/>
      <c r="L542" s="60"/>
      <c r="M542" s="60"/>
    </row>
    <row r="543" spans="1:13" ht="15.5" x14ac:dyDescent="0.35">
      <c r="A543" s="19" t="s">
        <v>1640</v>
      </c>
      <c r="B543" s="21" t="s">
        <v>3879</v>
      </c>
      <c r="C543" s="22"/>
      <c r="D543" s="22"/>
      <c r="E543" s="22"/>
      <c r="F543" s="22"/>
      <c r="G543" s="43"/>
      <c r="H543" s="60"/>
      <c r="I543" s="60"/>
      <c r="J543" s="60"/>
      <c r="K543" s="60"/>
      <c r="L543" s="60"/>
      <c r="M543" s="60"/>
    </row>
    <row r="544" spans="1:13" ht="15.5" x14ac:dyDescent="0.35">
      <c r="A544" s="19" t="s">
        <v>3432</v>
      </c>
      <c r="B544" s="21" t="s">
        <v>3431</v>
      </c>
      <c r="C544" s="22"/>
      <c r="D544" s="22"/>
      <c r="E544" s="22"/>
      <c r="F544" s="22"/>
      <c r="G544" s="43"/>
      <c r="H544" s="60"/>
      <c r="I544" s="60"/>
      <c r="J544" s="60"/>
      <c r="K544" s="60"/>
      <c r="L544" s="60"/>
      <c r="M544" s="60"/>
    </row>
    <row r="545" spans="1:13" ht="15.5" x14ac:dyDescent="0.35">
      <c r="A545" s="19" t="s">
        <v>3192</v>
      </c>
      <c r="B545" s="21" t="s">
        <v>8659</v>
      </c>
      <c r="C545" s="22"/>
      <c r="D545" s="22"/>
      <c r="E545" s="22"/>
      <c r="F545" s="22"/>
      <c r="G545" s="43"/>
      <c r="H545" s="60"/>
      <c r="I545" s="60"/>
      <c r="J545" s="60"/>
      <c r="K545" s="60"/>
      <c r="L545" s="60"/>
      <c r="M545" s="60"/>
    </row>
    <row r="546" spans="1:13" ht="15.5" x14ac:dyDescent="0.35">
      <c r="A546" s="19" t="s">
        <v>1861</v>
      </c>
      <c r="B546" s="21" t="s">
        <v>1859</v>
      </c>
      <c r="C546" s="22"/>
      <c r="D546" s="22"/>
      <c r="E546" s="22"/>
      <c r="F546" s="22"/>
      <c r="G546" s="43"/>
      <c r="H546" s="60"/>
      <c r="I546" s="60"/>
      <c r="J546" s="60"/>
      <c r="K546" s="60"/>
      <c r="L546" s="60"/>
      <c r="M546" s="60"/>
    </row>
    <row r="547" spans="1:13" ht="15.5" x14ac:dyDescent="0.35">
      <c r="A547" s="19" t="s">
        <v>8034</v>
      </c>
      <c r="B547" s="21" t="s">
        <v>3794</v>
      </c>
      <c r="C547" s="22"/>
      <c r="D547" s="22"/>
      <c r="E547" s="22"/>
      <c r="F547" s="22"/>
      <c r="G547" s="43"/>
      <c r="H547" s="60"/>
      <c r="I547" s="60"/>
      <c r="J547" s="60"/>
      <c r="K547" s="60"/>
      <c r="L547" s="60"/>
      <c r="M547" s="60"/>
    </row>
    <row r="548" spans="1:13" ht="15.5" x14ac:dyDescent="0.35">
      <c r="A548" s="19" t="s">
        <v>3111</v>
      </c>
      <c r="B548" s="21" t="s">
        <v>3658</v>
      </c>
      <c r="C548" s="22"/>
      <c r="D548" s="22"/>
      <c r="E548" s="22"/>
      <c r="F548" s="22"/>
      <c r="G548" s="43"/>
      <c r="H548" s="60"/>
      <c r="I548" s="60"/>
      <c r="J548" s="60"/>
      <c r="K548" s="60"/>
      <c r="L548" s="60"/>
      <c r="M548" s="60"/>
    </row>
    <row r="549" spans="1:13" ht="31" x14ac:dyDescent="0.35">
      <c r="A549" s="19" t="s">
        <v>3156</v>
      </c>
      <c r="B549" s="21" t="s">
        <v>745</v>
      </c>
      <c r="C549" s="22"/>
      <c r="D549" s="22"/>
      <c r="E549" s="22"/>
      <c r="F549" s="22"/>
      <c r="G549" s="43"/>
      <c r="H549" s="60"/>
      <c r="I549" s="60"/>
      <c r="J549" s="60"/>
      <c r="K549" s="60"/>
      <c r="L549" s="60"/>
      <c r="M549" s="60"/>
    </row>
    <row r="550" spans="1:13" ht="15.5" x14ac:dyDescent="0.35">
      <c r="A550" s="19" t="s">
        <v>8035</v>
      </c>
      <c r="B550" s="21" t="s">
        <v>3718</v>
      </c>
      <c r="C550" s="22"/>
      <c r="D550" s="22"/>
      <c r="E550" s="22"/>
      <c r="F550" s="22"/>
      <c r="G550" s="43"/>
      <c r="H550" s="60"/>
      <c r="I550" s="60"/>
      <c r="J550" s="60"/>
      <c r="K550" s="60"/>
      <c r="L550" s="60"/>
      <c r="M550" s="60"/>
    </row>
    <row r="551" spans="1:13" ht="15.5" x14ac:dyDescent="0.35">
      <c r="A551" s="19" t="s">
        <v>4364</v>
      </c>
      <c r="B551" s="21" t="s">
        <v>3974</v>
      </c>
      <c r="C551" s="22"/>
      <c r="D551" s="22"/>
      <c r="E551" s="22"/>
      <c r="F551" s="22"/>
      <c r="G551" s="43"/>
      <c r="H551" s="60"/>
      <c r="I551" s="60"/>
      <c r="J551" s="60"/>
      <c r="K551" s="60"/>
      <c r="L551" s="60"/>
      <c r="M551" s="60"/>
    </row>
    <row r="552" spans="1:13" ht="15.5" x14ac:dyDescent="0.35">
      <c r="A552" s="19" t="s">
        <v>4365</v>
      </c>
      <c r="B552" s="21" t="s">
        <v>2636</v>
      </c>
      <c r="C552" s="22"/>
      <c r="D552" s="22"/>
      <c r="E552" s="22"/>
      <c r="F552" s="22"/>
      <c r="G552" s="43"/>
      <c r="H552" s="60"/>
      <c r="I552" s="60"/>
      <c r="J552" s="60"/>
      <c r="K552" s="60"/>
      <c r="L552" s="60"/>
      <c r="M552" s="60"/>
    </row>
    <row r="553" spans="1:13" ht="15.5" x14ac:dyDescent="0.35">
      <c r="A553" s="19" t="s">
        <v>4366</v>
      </c>
      <c r="B553" s="21" t="s">
        <v>3649</v>
      </c>
      <c r="C553" s="22"/>
      <c r="D553" s="22"/>
      <c r="E553" s="22"/>
      <c r="F553" s="22"/>
      <c r="G553" s="43"/>
      <c r="H553" s="60"/>
      <c r="I553" s="60"/>
      <c r="J553" s="60"/>
      <c r="K553" s="60"/>
      <c r="L553" s="60"/>
      <c r="M553" s="60"/>
    </row>
    <row r="554" spans="1:13" ht="15.5" x14ac:dyDescent="0.35">
      <c r="A554" s="19" t="s">
        <v>4367</v>
      </c>
      <c r="B554" s="21" t="s">
        <v>3795</v>
      </c>
      <c r="C554" s="22"/>
      <c r="D554" s="22"/>
      <c r="E554" s="22"/>
      <c r="F554" s="22"/>
      <c r="G554" s="43"/>
      <c r="H554" s="60"/>
      <c r="I554" s="60"/>
      <c r="J554" s="60"/>
      <c r="K554" s="60"/>
      <c r="L554" s="60"/>
      <c r="M554" s="60"/>
    </row>
    <row r="555" spans="1:13" ht="31" x14ac:dyDescent="0.35">
      <c r="A555" s="19" t="s">
        <v>3010</v>
      </c>
      <c r="B555" s="21" t="s">
        <v>1602</v>
      </c>
      <c r="C555" s="22"/>
      <c r="D555" s="22"/>
      <c r="E555" s="22"/>
      <c r="F555" s="22"/>
      <c r="G555" s="43"/>
      <c r="H555" s="60"/>
      <c r="I555" s="60"/>
      <c r="J555" s="60"/>
      <c r="K555" s="60"/>
      <c r="L555" s="60"/>
      <c r="M555" s="60"/>
    </row>
    <row r="556" spans="1:13" ht="15.5" x14ac:dyDescent="0.35">
      <c r="A556" s="19" t="s">
        <v>2980</v>
      </c>
      <c r="B556" s="21" t="s">
        <v>10</v>
      </c>
      <c r="C556" s="22"/>
      <c r="D556" s="22"/>
      <c r="E556" s="22"/>
      <c r="F556" s="22"/>
      <c r="G556" s="43"/>
      <c r="H556" s="60"/>
      <c r="I556" s="60"/>
      <c r="J556" s="60"/>
      <c r="K556" s="60"/>
      <c r="L556" s="60"/>
      <c r="M556" s="60"/>
    </row>
    <row r="557" spans="1:13" ht="15.5" x14ac:dyDescent="0.35">
      <c r="A557" s="19" t="s">
        <v>3150</v>
      </c>
      <c r="B557" s="21" t="s">
        <v>3650</v>
      </c>
      <c r="C557" s="22"/>
      <c r="D557" s="22"/>
      <c r="E557" s="22"/>
      <c r="F557" s="22"/>
      <c r="G557" s="43"/>
      <c r="H557" s="60"/>
      <c r="I557" s="60"/>
      <c r="J557" s="60"/>
      <c r="K557" s="60"/>
      <c r="L557" s="60"/>
      <c r="M557" s="60"/>
    </row>
    <row r="558" spans="1:13" ht="15.5" x14ac:dyDescent="0.35">
      <c r="A558" s="19" t="s">
        <v>368</v>
      </c>
      <c r="B558" s="21" t="s">
        <v>8578</v>
      </c>
      <c r="C558" s="22"/>
      <c r="D558" s="22"/>
      <c r="E558" s="22"/>
      <c r="F558" s="22"/>
      <c r="G558" s="43"/>
      <c r="H558" s="60"/>
      <c r="I558" s="60"/>
      <c r="J558" s="60"/>
      <c r="K558" s="60"/>
      <c r="L558" s="60"/>
      <c r="M558" s="60"/>
    </row>
    <row r="559" spans="1:13" ht="15.5" x14ac:dyDescent="0.35">
      <c r="A559" s="19" t="s">
        <v>431</v>
      </c>
      <c r="B559" s="21" t="s">
        <v>8544</v>
      </c>
      <c r="C559" s="22"/>
      <c r="D559" s="22"/>
      <c r="E559" s="22"/>
      <c r="F559" s="22"/>
      <c r="G559" s="43"/>
      <c r="H559" s="60"/>
      <c r="I559" s="60"/>
      <c r="J559" s="60"/>
      <c r="K559" s="60"/>
      <c r="L559" s="60"/>
      <c r="M559" s="60"/>
    </row>
    <row r="560" spans="1:13" ht="15.5" x14ac:dyDescent="0.35">
      <c r="A560" s="19" t="s">
        <v>696</v>
      </c>
      <c r="B560" s="21" t="s">
        <v>4231</v>
      </c>
      <c r="C560" s="22"/>
      <c r="D560" s="22"/>
      <c r="E560" s="22"/>
      <c r="F560" s="22"/>
      <c r="G560" s="43"/>
      <c r="H560" s="60"/>
      <c r="I560" s="60"/>
      <c r="J560" s="60"/>
      <c r="K560" s="60"/>
      <c r="L560" s="60"/>
      <c r="M560" s="60"/>
    </row>
    <row r="561" spans="1:13" ht="31" x14ac:dyDescent="0.35">
      <c r="A561" s="19" t="s">
        <v>4368</v>
      </c>
      <c r="B561" s="21" t="s">
        <v>2676</v>
      </c>
      <c r="C561" s="22"/>
      <c r="D561" s="22"/>
      <c r="E561" s="22"/>
      <c r="F561" s="22"/>
      <c r="G561" s="43"/>
      <c r="H561" s="60"/>
      <c r="I561" s="60"/>
      <c r="J561" s="60"/>
      <c r="K561" s="60"/>
      <c r="L561" s="60"/>
      <c r="M561" s="60"/>
    </row>
    <row r="562" spans="1:13" ht="15.5" x14ac:dyDescent="0.35">
      <c r="A562" s="19" t="s">
        <v>45</v>
      </c>
      <c r="B562" s="21" t="s">
        <v>4015</v>
      </c>
      <c r="C562" s="22"/>
      <c r="D562" s="22"/>
      <c r="E562" s="22"/>
      <c r="F562" s="22"/>
      <c r="G562" s="43"/>
      <c r="H562" s="60"/>
      <c r="I562" s="60"/>
      <c r="J562" s="60"/>
      <c r="K562" s="60"/>
      <c r="L562" s="60"/>
      <c r="M562" s="60"/>
    </row>
    <row r="563" spans="1:13" ht="15.5" x14ac:dyDescent="0.35">
      <c r="A563" s="19" t="s">
        <v>4369</v>
      </c>
      <c r="B563" s="21" t="s">
        <v>8313</v>
      </c>
      <c r="C563" s="22"/>
      <c r="D563" s="22"/>
      <c r="E563" s="22"/>
      <c r="F563" s="22"/>
      <c r="G563" s="43"/>
      <c r="H563" s="60"/>
      <c r="I563" s="60"/>
      <c r="J563" s="60"/>
      <c r="K563" s="60"/>
      <c r="L563" s="60"/>
      <c r="M563" s="60"/>
    </row>
    <row r="564" spans="1:13" ht="15.5" x14ac:dyDescent="0.35">
      <c r="A564" s="19" t="s">
        <v>931</v>
      </c>
      <c r="B564" s="21" t="s">
        <v>3917</v>
      </c>
      <c r="C564" s="22"/>
      <c r="D564" s="22"/>
      <c r="E564" s="22"/>
      <c r="F564" s="22"/>
      <c r="G564" s="43"/>
      <c r="H564" s="60"/>
      <c r="I564" s="60"/>
      <c r="J564" s="60"/>
      <c r="K564" s="60"/>
      <c r="L564" s="60"/>
      <c r="M564" s="60"/>
    </row>
    <row r="565" spans="1:13" ht="15.5" x14ac:dyDescent="0.35">
      <c r="A565" s="19" t="s">
        <v>1673</v>
      </c>
      <c r="B565" s="21" t="s">
        <v>3853</v>
      </c>
      <c r="C565" s="22"/>
      <c r="D565" s="22"/>
      <c r="E565" s="22"/>
      <c r="F565" s="22"/>
      <c r="G565" s="43"/>
      <c r="H565" s="60"/>
      <c r="I565" s="60"/>
      <c r="J565" s="60"/>
      <c r="K565" s="60"/>
      <c r="L565" s="60"/>
      <c r="M565" s="60"/>
    </row>
    <row r="566" spans="1:13" ht="15.5" x14ac:dyDescent="0.35">
      <c r="A566" s="19" t="s">
        <v>8036</v>
      </c>
      <c r="B566" s="21" t="s">
        <v>2492</v>
      </c>
      <c r="C566" s="22"/>
      <c r="D566" s="22"/>
      <c r="E566" s="22"/>
      <c r="F566" s="22"/>
      <c r="G566" s="43"/>
      <c r="H566" s="60"/>
      <c r="I566" s="60"/>
      <c r="J566" s="60"/>
      <c r="K566" s="60"/>
      <c r="L566" s="60"/>
      <c r="M566" s="60"/>
    </row>
    <row r="567" spans="1:13" ht="15.5" x14ac:dyDescent="0.35">
      <c r="A567" s="19" t="s">
        <v>229</v>
      </c>
      <c r="B567" s="21" t="s">
        <v>8314</v>
      </c>
      <c r="C567" s="22"/>
      <c r="D567" s="22"/>
      <c r="E567" s="22"/>
      <c r="F567" s="22"/>
      <c r="G567" s="43"/>
      <c r="H567" s="60"/>
      <c r="I567" s="60"/>
      <c r="J567" s="60"/>
      <c r="K567" s="60"/>
      <c r="L567" s="60"/>
      <c r="M567" s="60"/>
    </row>
    <row r="568" spans="1:13" ht="15.5" x14ac:dyDescent="0.35">
      <c r="A568" s="19" t="s">
        <v>607</v>
      </c>
      <c r="B568" s="21" t="s">
        <v>605</v>
      </c>
      <c r="C568" s="22"/>
      <c r="D568" s="22"/>
      <c r="E568" s="22"/>
      <c r="F568" s="22"/>
      <c r="G568" s="43"/>
      <c r="H568" s="60"/>
      <c r="I568" s="60"/>
      <c r="J568" s="60"/>
      <c r="K568" s="60"/>
      <c r="L568" s="60"/>
      <c r="M568" s="60"/>
    </row>
    <row r="569" spans="1:13" ht="15.5" x14ac:dyDescent="0.35">
      <c r="A569" s="19" t="s">
        <v>4370</v>
      </c>
      <c r="B569" s="21" t="s">
        <v>1576</v>
      </c>
      <c r="C569" s="22"/>
      <c r="D569" s="22"/>
      <c r="E569" s="22"/>
      <c r="F569" s="22"/>
      <c r="G569" s="43"/>
      <c r="H569" s="60"/>
      <c r="I569" s="60"/>
      <c r="J569" s="60"/>
      <c r="K569" s="60"/>
      <c r="L569" s="60"/>
      <c r="M569" s="60"/>
    </row>
    <row r="570" spans="1:13" ht="31" x14ac:dyDescent="0.35">
      <c r="A570" s="19" t="s">
        <v>4371</v>
      </c>
      <c r="B570" s="21" t="s">
        <v>3826</v>
      </c>
      <c r="C570" s="22">
        <v>5043966</v>
      </c>
      <c r="D570" s="22">
        <v>0</v>
      </c>
      <c r="E570" s="22">
        <v>7719957</v>
      </c>
      <c r="F570" s="22">
        <v>0</v>
      </c>
      <c r="G570" s="43">
        <v>7830194</v>
      </c>
      <c r="H570" s="60">
        <v>233</v>
      </c>
      <c r="I570" s="60">
        <v>0</v>
      </c>
      <c r="J570" s="60">
        <v>233</v>
      </c>
      <c r="K570" s="60">
        <v>2</v>
      </c>
      <c r="L570" s="60">
        <v>1</v>
      </c>
      <c r="M570" s="60" t="s">
        <v>3790</v>
      </c>
    </row>
    <row r="571" spans="1:13" ht="31" x14ac:dyDescent="0.35">
      <c r="A571" s="19" t="s">
        <v>3131</v>
      </c>
      <c r="B571" s="21" t="s">
        <v>8502</v>
      </c>
      <c r="C571" s="22"/>
      <c r="D571" s="22"/>
      <c r="E571" s="22"/>
      <c r="F571" s="22"/>
      <c r="G571" s="43"/>
      <c r="H571" s="60"/>
      <c r="I571" s="60"/>
      <c r="J571" s="60"/>
      <c r="K571" s="60"/>
      <c r="L571" s="60"/>
      <c r="M571" s="60"/>
    </row>
    <row r="572" spans="1:13" ht="15.5" x14ac:dyDescent="0.35">
      <c r="A572" s="19" t="s">
        <v>8037</v>
      </c>
      <c r="B572" s="21" t="s">
        <v>2212</v>
      </c>
      <c r="C572" s="22">
        <v>11879540</v>
      </c>
      <c r="D572" s="22">
        <v>0</v>
      </c>
      <c r="E572" s="22">
        <v>1294655</v>
      </c>
      <c r="F572" s="22">
        <v>0</v>
      </c>
      <c r="G572" s="43">
        <v>8206480</v>
      </c>
      <c r="H572" s="60"/>
      <c r="I572" s="60"/>
      <c r="J572" s="60"/>
      <c r="K572" s="60"/>
      <c r="L572" s="60"/>
      <c r="M572" s="60"/>
    </row>
    <row r="573" spans="1:13" ht="31" x14ac:dyDescent="0.35">
      <c r="A573" s="19" t="s">
        <v>4991</v>
      </c>
      <c r="B573" s="21" t="s">
        <v>789</v>
      </c>
      <c r="C573" s="22"/>
      <c r="D573" s="22"/>
      <c r="E573" s="22"/>
      <c r="F573" s="22"/>
      <c r="G573" s="43"/>
      <c r="H573" s="60"/>
      <c r="I573" s="60"/>
      <c r="J573" s="60"/>
      <c r="K573" s="60"/>
      <c r="L573" s="60"/>
      <c r="M573" s="60"/>
    </row>
    <row r="574" spans="1:13" ht="15.5" x14ac:dyDescent="0.35">
      <c r="A574" s="19" t="s">
        <v>8038</v>
      </c>
      <c r="B574" s="21" t="s">
        <v>3895</v>
      </c>
      <c r="C574" s="22"/>
      <c r="D574" s="22"/>
      <c r="E574" s="22"/>
      <c r="F574" s="22"/>
      <c r="G574" s="43"/>
      <c r="H574" s="60"/>
      <c r="I574" s="60"/>
      <c r="J574" s="60"/>
      <c r="K574" s="60"/>
      <c r="L574" s="60"/>
      <c r="M574" s="60"/>
    </row>
    <row r="575" spans="1:13" ht="15.5" x14ac:dyDescent="0.35">
      <c r="A575" s="19" t="s">
        <v>4947</v>
      </c>
      <c r="B575" s="21" t="s">
        <v>4070</v>
      </c>
      <c r="C575" s="22"/>
      <c r="D575" s="22"/>
      <c r="E575" s="22"/>
      <c r="F575" s="22"/>
      <c r="G575" s="43"/>
      <c r="H575" s="60"/>
      <c r="I575" s="60"/>
      <c r="J575" s="60"/>
      <c r="K575" s="60"/>
      <c r="L575" s="60"/>
      <c r="M575" s="60"/>
    </row>
    <row r="576" spans="1:13" ht="15.5" x14ac:dyDescent="0.35">
      <c r="A576" s="19" t="s">
        <v>1491</v>
      </c>
      <c r="B576" s="21" t="s">
        <v>1474</v>
      </c>
      <c r="C576" s="22"/>
      <c r="D576" s="22"/>
      <c r="E576" s="22"/>
      <c r="F576" s="22"/>
      <c r="G576" s="43"/>
      <c r="H576" s="60"/>
      <c r="I576" s="60"/>
      <c r="J576" s="60"/>
      <c r="K576" s="60"/>
      <c r="L576" s="60"/>
      <c r="M576" s="60"/>
    </row>
    <row r="577" spans="1:13" ht="15.5" x14ac:dyDescent="0.35">
      <c r="A577" s="19" t="s">
        <v>4372</v>
      </c>
      <c r="B577" s="21" t="s">
        <v>2105</v>
      </c>
      <c r="C577" s="22"/>
      <c r="D577" s="22"/>
      <c r="E577" s="22"/>
      <c r="F577" s="22"/>
      <c r="G577" s="43"/>
      <c r="H577" s="60"/>
      <c r="I577" s="60"/>
      <c r="J577" s="60"/>
      <c r="K577" s="60"/>
      <c r="L577" s="60"/>
      <c r="M577" s="60"/>
    </row>
    <row r="578" spans="1:13" ht="15.5" x14ac:dyDescent="0.35">
      <c r="A578" s="19" t="s">
        <v>854</v>
      </c>
      <c r="B578" s="21" t="s">
        <v>852</v>
      </c>
      <c r="C578" s="22"/>
      <c r="D578" s="22"/>
      <c r="E578" s="22"/>
      <c r="F578" s="22"/>
      <c r="G578" s="43"/>
      <c r="H578" s="60"/>
      <c r="I578" s="60"/>
      <c r="J578" s="60"/>
      <c r="K578" s="60"/>
      <c r="L578" s="60"/>
      <c r="M578" s="60"/>
    </row>
    <row r="579" spans="1:13" ht="15.5" x14ac:dyDescent="0.35">
      <c r="A579" s="19" t="s">
        <v>120</v>
      </c>
      <c r="B579" s="21" t="s">
        <v>4011</v>
      </c>
      <c r="C579" s="22"/>
      <c r="D579" s="22"/>
      <c r="E579" s="22"/>
      <c r="F579" s="22"/>
      <c r="G579" s="43"/>
      <c r="H579" s="60"/>
      <c r="I579" s="60"/>
      <c r="J579" s="60"/>
      <c r="K579" s="60"/>
      <c r="L579" s="60"/>
      <c r="M579" s="60"/>
    </row>
    <row r="580" spans="1:13" ht="15.5" x14ac:dyDescent="0.35">
      <c r="A580" s="19" t="s">
        <v>1032</v>
      </c>
      <c r="B580" s="21" t="s">
        <v>1030</v>
      </c>
      <c r="C580" s="22"/>
      <c r="D580" s="22"/>
      <c r="E580" s="22"/>
      <c r="F580" s="22"/>
      <c r="G580" s="43"/>
      <c r="H580" s="60"/>
      <c r="I580" s="60"/>
      <c r="J580" s="60"/>
      <c r="K580" s="60"/>
      <c r="L580" s="60"/>
      <c r="M580" s="60"/>
    </row>
    <row r="581" spans="1:13" ht="15.5" x14ac:dyDescent="0.35">
      <c r="A581" s="19" t="s">
        <v>915</v>
      </c>
      <c r="B581" s="21" t="s">
        <v>913</v>
      </c>
      <c r="C581" s="22"/>
      <c r="D581" s="22"/>
      <c r="E581" s="22"/>
      <c r="F581" s="22"/>
      <c r="G581" s="43"/>
      <c r="H581" s="60"/>
      <c r="I581" s="60"/>
      <c r="J581" s="60"/>
      <c r="K581" s="60"/>
      <c r="L581" s="60"/>
      <c r="M581" s="60"/>
    </row>
    <row r="582" spans="1:13" ht="15.5" x14ac:dyDescent="0.35">
      <c r="A582" s="19" t="s">
        <v>390</v>
      </c>
      <c r="B582" s="21" t="s">
        <v>8339</v>
      </c>
      <c r="C582" s="22"/>
      <c r="D582" s="22"/>
      <c r="E582" s="22"/>
      <c r="F582" s="22"/>
      <c r="G582" s="43"/>
      <c r="H582" s="60"/>
      <c r="I582" s="60"/>
      <c r="J582" s="60"/>
      <c r="K582" s="60"/>
      <c r="L582" s="60"/>
      <c r="M582" s="60"/>
    </row>
    <row r="583" spans="1:13" ht="15.5" x14ac:dyDescent="0.35">
      <c r="A583" s="19" t="s">
        <v>4373</v>
      </c>
      <c r="B583" s="21" t="s">
        <v>2330</v>
      </c>
      <c r="C583" s="22"/>
      <c r="D583" s="22"/>
      <c r="E583" s="22"/>
      <c r="F583" s="22"/>
      <c r="G583" s="43"/>
      <c r="H583" s="60"/>
      <c r="I583" s="60"/>
      <c r="J583" s="60"/>
      <c r="K583" s="60"/>
      <c r="L583" s="60"/>
      <c r="M583" s="60"/>
    </row>
    <row r="584" spans="1:13" ht="31" x14ac:dyDescent="0.35">
      <c r="A584" s="19" t="s">
        <v>3087</v>
      </c>
      <c r="B584" s="21" t="s">
        <v>1213</v>
      </c>
      <c r="C584" s="22"/>
      <c r="D584" s="22"/>
      <c r="E584" s="22"/>
      <c r="F584" s="22"/>
      <c r="G584" s="43"/>
      <c r="H584" s="60"/>
      <c r="I584" s="60"/>
      <c r="J584" s="60"/>
      <c r="K584" s="60"/>
      <c r="L584" s="60"/>
      <c r="M584" s="60"/>
    </row>
    <row r="585" spans="1:13" ht="15.5" x14ac:dyDescent="0.35">
      <c r="A585" s="19" t="s">
        <v>3184</v>
      </c>
      <c r="B585" s="21" t="s">
        <v>8517</v>
      </c>
      <c r="C585" s="22">
        <v>5925155</v>
      </c>
      <c r="D585" s="22"/>
      <c r="E585" s="22">
        <v>4864179</v>
      </c>
      <c r="F585" s="22"/>
      <c r="G585" s="43">
        <v>6444216</v>
      </c>
      <c r="H585" s="60"/>
      <c r="I585" s="60"/>
      <c r="J585" s="60"/>
      <c r="K585" s="60"/>
      <c r="L585" s="60"/>
      <c r="M585" s="60"/>
    </row>
    <row r="586" spans="1:13" ht="15.5" x14ac:dyDescent="0.35">
      <c r="A586" s="19" t="s">
        <v>8039</v>
      </c>
      <c r="B586" s="21" t="s">
        <v>3266</v>
      </c>
      <c r="C586" s="22"/>
      <c r="D586" s="22"/>
      <c r="E586" s="22"/>
      <c r="F586" s="22"/>
      <c r="G586" s="43"/>
      <c r="H586" s="60"/>
      <c r="I586" s="60"/>
      <c r="J586" s="60"/>
      <c r="K586" s="60"/>
      <c r="L586" s="60"/>
      <c r="M586" s="60"/>
    </row>
    <row r="587" spans="1:13" ht="15.5" x14ac:dyDescent="0.35">
      <c r="A587" s="19" t="s">
        <v>4374</v>
      </c>
      <c r="B587" s="21" t="s">
        <v>2320</v>
      </c>
      <c r="C587" s="22"/>
      <c r="D587" s="22"/>
      <c r="E587" s="22"/>
      <c r="F587" s="22"/>
      <c r="G587" s="43"/>
      <c r="H587" s="60"/>
      <c r="I587" s="60"/>
      <c r="J587" s="60"/>
      <c r="K587" s="60"/>
      <c r="L587" s="60"/>
      <c r="M587" s="60"/>
    </row>
    <row r="588" spans="1:13" ht="15.5" x14ac:dyDescent="0.35">
      <c r="A588" s="19" t="s">
        <v>1894</v>
      </c>
      <c r="B588" s="21" t="s">
        <v>1892</v>
      </c>
      <c r="C588" s="22"/>
      <c r="D588" s="22"/>
      <c r="E588" s="22"/>
      <c r="F588" s="22"/>
      <c r="G588" s="43"/>
      <c r="H588" s="60"/>
      <c r="I588" s="60"/>
      <c r="J588" s="60"/>
      <c r="K588" s="60"/>
      <c r="L588" s="60"/>
      <c r="M588" s="60"/>
    </row>
    <row r="589" spans="1:13" ht="15.5" x14ac:dyDescent="0.35">
      <c r="A589" s="19" t="s">
        <v>3224</v>
      </c>
      <c r="B589" s="21" t="s">
        <v>4028</v>
      </c>
      <c r="C589" s="22"/>
      <c r="D589" s="22"/>
      <c r="E589" s="22"/>
      <c r="F589" s="22"/>
      <c r="G589" s="43"/>
      <c r="H589" s="60"/>
      <c r="I589" s="60"/>
      <c r="J589" s="60"/>
      <c r="K589" s="60"/>
      <c r="L589" s="60"/>
      <c r="M589" s="60"/>
    </row>
    <row r="590" spans="1:13" ht="15.5" x14ac:dyDescent="0.35">
      <c r="A590" s="19" t="s">
        <v>4375</v>
      </c>
      <c r="B590" s="21" t="s">
        <v>3874</v>
      </c>
      <c r="C590" s="22"/>
      <c r="D590" s="22"/>
      <c r="E590" s="22"/>
      <c r="F590" s="22"/>
      <c r="G590" s="43"/>
      <c r="H590" s="60"/>
      <c r="I590" s="60"/>
      <c r="J590" s="60"/>
      <c r="K590" s="60"/>
      <c r="L590" s="60"/>
      <c r="M590" s="60"/>
    </row>
    <row r="591" spans="1:13" ht="15.5" x14ac:dyDescent="0.35">
      <c r="A591" s="19" t="s">
        <v>8040</v>
      </c>
      <c r="B591" s="21" t="s">
        <v>3860</v>
      </c>
      <c r="C591" s="22"/>
      <c r="D591" s="22"/>
      <c r="E591" s="22"/>
      <c r="F591" s="22"/>
      <c r="G591" s="43"/>
      <c r="H591" s="60"/>
      <c r="I591" s="60"/>
      <c r="J591" s="60"/>
      <c r="K591" s="60"/>
      <c r="L591" s="60"/>
      <c r="M591" s="60"/>
    </row>
    <row r="592" spans="1:13" ht="15.5" x14ac:dyDescent="0.35">
      <c r="A592" s="19" t="s">
        <v>1463</v>
      </c>
      <c r="B592" s="21" t="s">
        <v>1453</v>
      </c>
      <c r="C592" s="22"/>
      <c r="D592" s="22"/>
      <c r="E592" s="22"/>
      <c r="F592" s="22"/>
      <c r="G592" s="43"/>
      <c r="H592" s="60"/>
      <c r="I592" s="60"/>
      <c r="J592" s="60"/>
      <c r="K592" s="60"/>
      <c r="L592" s="60"/>
      <c r="M592" s="60"/>
    </row>
    <row r="593" spans="1:13" ht="15.5" x14ac:dyDescent="0.35">
      <c r="A593" s="19" t="s">
        <v>3100</v>
      </c>
      <c r="B593" s="21" t="s">
        <v>8197</v>
      </c>
      <c r="C593" s="22">
        <v>50000</v>
      </c>
      <c r="D593" s="22">
        <v>0</v>
      </c>
      <c r="E593" s="22">
        <v>11000</v>
      </c>
      <c r="F593" s="22">
        <v>0</v>
      </c>
      <c r="G593" s="43">
        <v>-1148357</v>
      </c>
      <c r="H593" s="60">
        <v>14</v>
      </c>
      <c r="I593" s="60">
        <v>2</v>
      </c>
      <c r="J593" s="60">
        <v>12</v>
      </c>
      <c r="K593" s="60">
        <v>14</v>
      </c>
      <c r="L593" s="60">
        <v>0</v>
      </c>
      <c r="M593" s="60" t="s">
        <v>3790</v>
      </c>
    </row>
    <row r="594" spans="1:13" ht="32.25" customHeight="1" x14ac:dyDescent="0.35">
      <c r="A594" s="19" t="s">
        <v>284</v>
      </c>
      <c r="B594" s="21" t="s">
        <v>8186</v>
      </c>
      <c r="C594" s="22"/>
      <c r="D594" s="22"/>
      <c r="E594" s="22"/>
      <c r="F594" s="22"/>
      <c r="G594" s="43"/>
      <c r="H594" s="60"/>
      <c r="I594" s="60"/>
      <c r="J594" s="60"/>
      <c r="K594" s="60"/>
      <c r="L594" s="60"/>
      <c r="M594" s="60"/>
    </row>
    <row r="595" spans="1:13" ht="15.5" x14ac:dyDescent="0.35">
      <c r="A595" s="19" t="s">
        <v>314</v>
      </c>
      <c r="B595" s="21" t="s">
        <v>312</v>
      </c>
      <c r="C595" s="22"/>
      <c r="D595" s="22"/>
      <c r="E595" s="22"/>
      <c r="F595" s="22"/>
      <c r="G595" s="43"/>
      <c r="H595" s="60"/>
      <c r="I595" s="60"/>
      <c r="J595" s="60"/>
      <c r="K595" s="60"/>
      <c r="L595" s="60"/>
      <c r="M595" s="60"/>
    </row>
    <row r="596" spans="1:13" ht="15.5" x14ac:dyDescent="0.35">
      <c r="A596" s="19" t="s">
        <v>3125</v>
      </c>
      <c r="B596" s="21" t="s">
        <v>746</v>
      </c>
      <c r="C596" s="22"/>
      <c r="D596" s="22"/>
      <c r="E596" s="22"/>
      <c r="F596" s="22"/>
      <c r="G596" s="43"/>
      <c r="H596" s="60"/>
      <c r="I596" s="60"/>
      <c r="J596" s="60"/>
      <c r="K596" s="60"/>
      <c r="L596" s="60"/>
      <c r="M596" s="60"/>
    </row>
    <row r="597" spans="1:13" ht="15.5" x14ac:dyDescent="0.35">
      <c r="A597" s="19" t="s">
        <v>248</v>
      </c>
      <c r="B597" s="21" t="s">
        <v>8218</v>
      </c>
      <c r="C597" s="22"/>
      <c r="D597" s="22"/>
      <c r="E597" s="22"/>
      <c r="F597" s="22"/>
      <c r="G597" s="43"/>
      <c r="H597" s="60"/>
      <c r="I597" s="60"/>
      <c r="J597" s="60"/>
      <c r="K597" s="60"/>
      <c r="L597" s="60"/>
      <c r="M597" s="60"/>
    </row>
    <row r="598" spans="1:13" ht="15.5" x14ac:dyDescent="0.35">
      <c r="A598" s="19" t="s">
        <v>1445</v>
      </c>
      <c r="B598" s="21" t="s">
        <v>8266</v>
      </c>
      <c r="C598" s="22"/>
      <c r="D598" s="22"/>
      <c r="E598" s="22"/>
      <c r="F598" s="22"/>
      <c r="G598" s="43"/>
      <c r="H598" s="60"/>
      <c r="I598" s="60"/>
      <c r="J598" s="60"/>
      <c r="K598" s="60"/>
      <c r="L598" s="60"/>
      <c r="M598" s="60"/>
    </row>
    <row r="599" spans="1:13" ht="15.5" x14ac:dyDescent="0.35">
      <c r="A599" s="19" t="s">
        <v>596</v>
      </c>
      <c r="B599" s="21" t="s">
        <v>594</v>
      </c>
      <c r="C599" s="22"/>
      <c r="D599" s="22"/>
      <c r="E599" s="22"/>
      <c r="F599" s="22"/>
      <c r="G599" s="43"/>
      <c r="H599" s="60"/>
      <c r="I599" s="60"/>
      <c r="J599" s="60"/>
      <c r="K599" s="60"/>
      <c r="L599" s="60"/>
      <c r="M599" s="60"/>
    </row>
    <row r="600" spans="1:13" ht="15.5" x14ac:dyDescent="0.35">
      <c r="A600" s="19" t="s">
        <v>8041</v>
      </c>
      <c r="B600" s="21" t="s">
        <v>3317</v>
      </c>
      <c r="C600" s="22"/>
      <c r="D600" s="22"/>
      <c r="E600" s="22"/>
      <c r="F600" s="22"/>
      <c r="G600" s="43"/>
      <c r="H600" s="60"/>
      <c r="I600" s="60"/>
      <c r="J600" s="60"/>
      <c r="K600" s="60"/>
      <c r="L600" s="60"/>
      <c r="M600" s="60"/>
    </row>
    <row r="601" spans="1:13" ht="15.5" x14ac:dyDescent="0.35">
      <c r="A601" s="19" t="s">
        <v>193</v>
      </c>
      <c r="B601" s="21" t="s">
        <v>191</v>
      </c>
      <c r="C601" s="22"/>
      <c r="D601" s="22"/>
      <c r="E601" s="22"/>
      <c r="F601" s="22"/>
      <c r="G601" s="43"/>
      <c r="H601" s="60"/>
      <c r="I601" s="60"/>
      <c r="J601" s="60"/>
      <c r="K601" s="60"/>
      <c r="L601" s="60"/>
      <c r="M601" s="60"/>
    </row>
    <row r="602" spans="1:13" ht="15.5" x14ac:dyDescent="0.35">
      <c r="A602" s="19" t="s">
        <v>8252</v>
      </c>
      <c r="B602" s="21" t="s">
        <v>8251</v>
      </c>
      <c r="C602" s="22"/>
      <c r="D602" s="22"/>
      <c r="E602" s="22"/>
      <c r="F602" s="22"/>
      <c r="G602" s="43"/>
      <c r="H602" s="60"/>
      <c r="I602" s="60"/>
      <c r="J602" s="60"/>
      <c r="K602" s="60"/>
      <c r="L602" s="60"/>
      <c r="M602" s="60"/>
    </row>
    <row r="603" spans="1:13" ht="31" x14ac:dyDescent="0.35">
      <c r="A603" s="19" t="s">
        <v>4376</v>
      </c>
      <c r="B603" s="21" t="s">
        <v>2199</v>
      </c>
      <c r="C603" s="22"/>
      <c r="D603" s="22"/>
      <c r="E603" s="22"/>
      <c r="F603" s="22"/>
      <c r="G603" s="43"/>
      <c r="H603" s="60"/>
      <c r="I603" s="60"/>
      <c r="J603" s="60"/>
      <c r="K603" s="60"/>
      <c r="L603" s="60"/>
      <c r="M603" s="60"/>
    </row>
    <row r="604" spans="1:13" ht="15.5" x14ac:dyDescent="0.35">
      <c r="A604" s="19" t="s">
        <v>212</v>
      </c>
      <c r="B604" s="21" t="s">
        <v>3631</v>
      </c>
      <c r="C604" s="22"/>
      <c r="D604" s="22"/>
      <c r="E604" s="22"/>
      <c r="F604" s="22"/>
      <c r="G604" s="43"/>
      <c r="H604" s="60"/>
      <c r="I604" s="60"/>
      <c r="J604" s="60"/>
      <c r="K604" s="60"/>
      <c r="L604" s="60"/>
      <c r="M604" s="60"/>
    </row>
    <row r="605" spans="1:13" ht="15.5" x14ac:dyDescent="0.35">
      <c r="A605" s="19" t="s">
        <v>382</v>
      </c>
      <c r="B605" s="21" t="s">
        <v>380</v>
      </c>
      <c r="C605" s="22"/>
      <c r="D605" s="22"/>
      <c r="E605" s="22"/>
      <c r="F605" s="22"/>
      <c r="G605" s="43"/>
      <c r="H605" s="60"/>
      <c r="I605" s="60"/>
      <c r="J605" s="60"/>
      <c r="K605" s="60"/>
      <c r="L605" s="60"/>
      <c r="M605" s="60"/>
    </row>
    <row r="606" spans="1:13" ht="15.5" x14ac:dyDescent="0.35">
      <c r="A606" s="19" t="s">
        <v>1598</v>
      </c>
      <c r="B606" s="21" t="s">
        <v>1582</v>
      </c>
      <c r="C606" s="22"/>
      <c r="D606" s="22"/>
      <c r="E606" s="22"/>
      <c r="F606" s="22"/>
      <c r="G606" s="43"/>
      <c r="H606" s="60"/>
      <c r="I606" s="60"/>
      <c r="J606" s="60"/>
      <c r="K606" s="60"/>
      <c r="L606" s="60"/>
      <c r="M606" s="60"/>
    </row>
    <row r="607" spans="1:13" ht="15.5" x14ac:dyDescent="0.35">
      <c r="A607" s="19" t="s">
        <v>1593</v>
      </c>
      <c r="B607" s="21" t="s">
        <v>3813</v>
      </c>
      <c r="C607" s="22"/>
      <c r="D607" s="22"/>
      <c r="E607" s="22"/>
      <c r="F607" s="22"/>
      <c r="G607" s="43"/>
      <c r="H607" s="60"/>
      <c r="I607" s="60"/>
      <c r="J607" s="60"/>
      <c r="K607" s="60"/>
      <c r="L607" s="60"/>
      <c r="M607" s="60"/>
    </row>
    <row r="608" spans="1:13" ht="15.5" x14ac:dyDescent="0.35">
      <c r="A608" s="19" t="s">
        <v>3118</v>
      </c>
      <c r="B608" s="21" t="s">
        <v>1774</v>
      </c>
      <c r="C608" s="22"/>
      <c r="D608" s="22"/>
      <c r="E608" s="22"/>
      <c r="F608" s="22"/>
      <c r="G608" s="43"/>
      <c r="H608" s="60"/>
      <c r="I608" s="60"/>
      <c r="J608" s="60"/>
      <c r="K608" s="60"/>
      <c r="L608" s="60"/>
      <c r="M608" s="60"/>
    </row>
    <row r="609" spans="1:13" ht="15.5" x14ac:dyDescent="0.35">
      <c r="A609" s="19" t="s">
        <v>581</v>
      </c>
      <c r="B609" s="21" t="s">
        <v>8290</v>
      </c>
      <c r="C609" s="22"/>
      <c r="D609" s="22"/>
      <c r="E609" s="22"/>
      <c r="F609" s="22"/>
      <c r="G609" s="43"/>
      <c r="H609" s="60"/>
      <c r="I609" s="60"/>
      <c r="J609" s="60"/>
      <c r="K609" s="60"/>
      <c r="L609" s="60"/>
      <c r="M609" s="60"/>
    </row>
    <row r="610" spans="1:13" ht="15.5" x14ac:dyDescent="0.35">
      <c r="A610" s="19" t="s">
        <v>8042</v>
      </c>
      <c r="B610" s="21" t="s">
        <v>3858</v>
      </c>
      <c r="C610" s="22"/>
      <c r="D610" s="22"/>
      <c r="E610" s="22"/>
      <c r="F610" s="22"/>
      <c r="G610" s="43"/>
      <c r="H610" s="60"/>
      <c r="I610" s="60"/>
      <c r="J610" s="60"/>
      <c r="K610" s="60"/>
      <c r="L610" s="60"/>
      <c r="M610" s="60"/>
    </row>
    <row r="611" spans="1:13" ht="15.5" x14ac:dyDescent="0.35">
      <c r="A611" s="19" t="s">
        <v>336</v>
      </c>
      <c r="B611" s="21" t="s">
        <v>335</v>
      </c>
      <c r="C611" s="22"/>
      <c r="D611" s="22"/>
      <c r="E611" s="22"/>
      <c r="F611" s="22"/>
      <c r="G611" s="43"/>
      <c r="H611" s="60"/>
      <c r="I611" s="60"/>
      <c r="J611" s="60"/>
      <c r="K611" s="60"/>
      <c r="L611" s="60"/>
      <c r="M611" s="60"/>
    </row>
    <row r="612" spans="1:13" ht="15.5" x14ac:dyDescent="0.35">
      <c r="A612" s="19" t="s">
        <v>1171</v>
      </c>
      <c r="B612" s="21" t="s">
        <v>1170</v>
      </c>
      <c r="C612" s="22"/>
      <c r="D612" s="22"/>
      <c r="E612" s="22"/>
      <c r="F612" s="22"/>
      <c r="G612" s="43"/>
      <c r="H612" s="60"/>
      <c r="I612" s="60"/>
      <c r="J612" s="60"/>
      <c r="K612" s="60"/>
      <c r="L612" s="60"/>
      <c r="M612" s="60"/>
    </row>
    <row r="613" spans="1:13" ht="15.5" x14ac:dyDescent="0.35">
      <c r="A613" s="19" t="s">
        <v>1882</v>
      </c>
      <c r="B613" s="21" t="s">
        <v>1880</v>
      </c>
      <c r="C613" s="22"/>
      <c r="D613" s="22"/>
      <c r="E613" s="22"/>
      <c r="F613" s="22"/>
      <c r="G613" s="43"/>
      <c r="H613" s="60"/>
      <c r="I613" s="60"/>
      <c r="J613" s="60"/>
      <c r="K613" s="60"/>
      <c r="L613" s="60"/>
      <c r="M613" s="60"/>
    </row>
    <row r="614" spans="1:13" ht="15.5" x14ac:dyDescent="0.35">
      <c r="A614" s="19" t="s">
        <v>4377</v>
      </c>
      <c r="B614" s="21" t="s">
        <v>2358</v>
      </c>
      <c r="C614" s="22"/>
      <c r="D614" s="22"/>
      <c r="E614" s="22"/>
      <c r="F614" s="22"/>
      <c r="G614" s="43"/>
      <c r="H614" s="60"/>
      <c r="I614" s="60"/>
      <c r="J614" s="60"/>
      <c r="K614" s="60"/>
      <c r="L614" s="60"/>
      <c r="M614" s="60"/>
    </row>
    <row r="615" spans="1:13" ht="15.5" x14ac:dyDescent="0.35">
      <c r="A615" s="19" t="s">
        <v>4378</v>
      </c>
      <c r="B615" s="21" t="s">
        <v>2167</v>
      </c>
      <c r="C615" s="22"/>
      <c r="D615" s="22"/>
      <c r="E615" s="22"/>
      <c r="F615" s="22"/>
      <c r="G615" s="43"/>
      <c r="H615" s="60"/>
      <c r="I615" s="60"/>
      <c r="J615" s="60"/>
      <c r="K615" s="60"/>
      <c r="L615" s="60"/>
      <c r="M615" s="60"/>
    </row>
    <row r="616" spans="1:13" ht="15.5" x14ac:dyDescent="0.35">
      <c r="A616" s="19" t="s">
        <v>4379</v>
      </c>
      <c r="B616" s="21" t="s">
        <v>3729</v>
      </c>
      <c r="C616" s="22"/>
      <c r="D616" s="22"/>
      <c r="E616" s="22"/>
      <c r="F616" s="22"/>
      <c r="G616" s="43"/>
      <c r="H616" s="60"/>
      <c r="I616" s="60"/>
      <c r="J616" s="60"/>
      <c r="K616" s="60"/>
      <c r="L616" s="60"/>
      <c r="M616" s="60"/>
    </row>
    <row r="617" spans="1:13" ht="15.5" x14ac:dyDescent="0.35">
      <c r="A617" s="19" t="s">
        <v>3154</v>
      </c>
      <c r="B617" s="21" t="s">
        <v>572</v>
      </c>
      <c r="C617" s="22"/>
      <c r="D617" s="22"/>
      <c r="E617" s="22"/>
      <c r="F617" s="22"/>
      <c r="G617" s="43"/>
      <c r="H617" s="60"/>
      <c r="I617" s="60"/>
      <c r="J617" s="60"/>
      <c r="K617" s="60"/>
      <c r="L617" s="60"/>
      <c r="M617" s="60"/>
    </row>
    <row r="618" spans="1:13" ht="15.5" x14ac:dyDescent="0.35">
      <c r="A618" s="19" t="s">
        <v>8043</v>
      </c>
      <c r="B618" s="21" t="s">
        <v>3891</v>
      </c>
      <c r="C618" s="22"/>
      <c r="D618" s="22"/>
      <c r="E618" s="22"/>
      <c r="F618" s="22"/>
      <c r="G618" s="43"/>
      <c r="H618" s="60"/>
      <c r="I618" s="60"/>
      <c r="J618" s="60"/>
      <c r="K618" s="60"/>
      <c r="L618" s="60"/>
      <c r="M618" s="60"/>
    </row>
    <row r="619" spans="1:13" ht="15.5" x14ac:dyDescent="0.35">
      <c r="A619" s="19" t="s">
        <v>678</v>
      </c>
      <c r="B619" s="21" t="s">
        <v>8627</v>
      </c>
      <c r="C619" s="22"/>
      <c r="D619" s="22"/>
      <c r="E619" s="22"/>
      <c r="F619" s="22"/>
      <c r="G619" s="43"/>
      <c r="H619" s="60"/>
      <c r="I619" s="60"/>
      <c r="J619" s="60"/>
      <c r="K619" s="60"/>
      <c r="L619" s="60"/>
      <c r="M619" s="60"/>
    </row>
    <row r="620" spans="1:13" ht="15.5" x14ac:dyDescent="0.35">
      <c r="A620" s="19" t="s">
        <v>8044</v>
      </c>
      <c r="B620" s="21" t="s">
        <v>4008</v>
      </c>
      <c r="C620" s="22"/>
      <c r="D620" s="22"/>
      <c r="E620" s="22"/>
      <c r="F620" s="22"/>
      <c r="G620" s="43"/>
      <c r="H620" s="60"/>
      <c r="I620" s="60"/>
      <c r="J620" s="60"/>
      <c r="K620" s="60"/>
      <c r="L620" s="60"/>
      <c r="M620" s="60"/>
    </row>
    <row r="621" spans="1:13" ht="15.5" x14ac:dyDescent="0.35">
      <c r="A621" s="19" t="s">
        <v>160</v>
      </c>
      <c r="B621" s="21" t="s">
        <v>165</v>
      </c>
      <c r="C621" s="22"/>
      <c r="D621" s="22"/>
      <c r="E621" s="22"/>
      <c r="F621" s="22"/>
      <c r="G621" s="43"/>
      <c r="H621" s="60"/>
      <c r="I621" s="60"/>
      <c r="J621" s="60"/>
      <c r="K621" s="60"/>
      <c r="L621" s="60"/>
      <c r="M621" s="60"/>
    </row>
    <row r="622" spans="1:13" ht="15.5" x14ac:dyDescent="0.35">
      <c r="A622" s="19" t="s">
        <v>112</v>
      </c>
      <c r="B622" s="21" t="s">
        <v>110</v>
      </c>
      <c r="C622" s="22"/>
      <c r="D622" s="22"/>
      <c r="E622" s="22"/>
      <c r="F622" s="22"/>
      <c r="G622" s="43"/>
      <c r="H622" s="60"/>
      <c r="I622" s="60"/>
      <c r="J622" s="60"/>
      <c r="K622" s="60"/>
      <c r="L622" s="60"/>
      <c r="M622" s="60"/>
    </row>
    <row r="623" spans="1:13" ht="15.5" x14ac:dyDescent="0.35">
      <c r="A623" s="19" t="s">
        <v>9626</v>
      </c>
      <c r="B623" s="21" t="s">
        <v>639</v>
      </c>
      <c r="C623" s="22"/>
      <c r="D623" s="22"/>
      <c r="E623" s="22"/>
      <c r="F623" s="22"/>
      <c r="G623" s="43"/>
      <c r="H623" s="60"/>
      <c r="I623" s="60"/>
      <c r="J623" s="60"/>
      <c r="K623" s="60"/>
      <c r="L623" s="60"/>
      <c r="M623" s="60"/>
    </row>
    <row r="624" spans="1:13" ht="15.5" x14ac:dyDescent="0.35">
      <c r="A624" s="19" t="s">
        <v>4380</v>
      </c>
      <c r="B624" s="21" t="s">
        <v>2174</v>
      </c>
      <c r="C624" s="22"/>
      <c r="D624" s="22"/>
      <c r="E624" s="22"/>
      <c r="F624" s="22"/>
      <c r="G624" s="43"/>
      <c r="H624" s="60"/>
      <c r="I624" s="60"/>
      <c r="J624" s="60"/>
      <c r="K624" s="60"/>
      <c r="L624" s="60"/>
      <c r="M624" s="60"/>
    </row>
    <row r="625" spans="1:13" ht="15.5" x14ac:dyDescent="0.35">
      <c r="A625" s="19" t="s">
        <v>2382</v>
      </c>
      <c r="B625" s="21" t="s">
        <v>3670</v>
      </c>
      <c r="C625" s="22"/>
      <c r="D625" s="22"/>
      <c r="E625" s="22"/>
      <c r="F625" s="22"/>
      <c r="G625" s="43"/>
      <c r="H625" s="60"/>
      <c r="I625" s="60"/>
      <c r="J625" s="60"/>
      <c r="K625" s="60"/>
      <c r="L625" s="60"/>
      <c r="M625" s="60"/>
    </row>
    <row r="626" spans="1:13" ht="31" x14ac:dyDescent="0.35">
      <c r="A626" s="19" t="s">
        <v>3057</v>
      </c>
      <c r="B626" s="21" t="s">
        <v>3623</v>
      </c>
      <c r="C626" s="22"/>
      <c r="D626" s="22"/>
      <c r="E626" s="22"/>
      <c r="F626" s="22"/>
      <c r="G626" s="43"/>
      <c r="H626" s="60"/>
      <c r="I626" s="60"/>
      <c r="J626" s="60"/>
      <c r="K626" s="60"/>
      <c r="L626" s="60"/>
      <c r="M626" s="60"/>
    </row>
    <row r="627" spans="1:13" ht="15.5" x14ac:dyDescent="0.35">
      <c r="A627" s="19" t="s">
        <v>185</v>
      </c>
      <c r="B627" s="21" t="s">
        <v>180</v>
      </c>
      <c r="C627" s="22"/>
      <c r="D627" s="22"/>
      <c r="E627" s="22"/>
      <c r="F627" s="22"/>
      <c r="G627" s="43"/>
      <c r="H627" s="60"/>
      <c r="I627" s="60"/>
      <c r="J627" s="60"/>
      <c r="K627" s="60"/>
      <c r="L627" s="60"/>
      <c r="M627" s="60"/>
    </row>
    <row r="628" spans="1:13" ht="31" x14ac:dyDescent="0.35">
      <c r="A628" s="19" t="s">
        <v>8045</v>
      </c>
      <c r="B628" s="21" t="s">
        <v>8567</v>
      </c>
      <c r="C628" s="22"/>
      <c r="D628" s="22"/>
      <c r="E628" s="22"/>
      <c r="F628" s="22"/>
      <c r="G628" s="43"/>
      <c r="H628" s="60"/>
      <c r="I628" s="60"/>
      <c r="J628" s="60"/>
      <c r="K628" s="60"/>
      <c r="L628" s="60"/>
      <c r="M628" s="60"/>
    </row>
    <row r="629" spans="1:13" ht="15.5" x14ac:dyDescent="0.35">
      <c r="A629" s="19" t="s">
        <v>3107</v>
      </c>
      <c r="B629" s="21" t="s">
        <v>3990</v>
      </c>
      <c r="C629" s="22"/>
      <c r="D629" s="22"/>
      <c r="E629" s="22"/>
      <c r="F629" s="22"/>
      <c r="G629" s="43"/>
      <c r="H629" s="60"/>
      <c r="I629" s="60"/>
      <c r="J629" s="60"/>
      <c r="K629" s="60"/>
      <c r="L629" s="60"/>
      <c r="M629" s="60"/>
    </row>
    <row r="630" spans="1:13" ht="15.5" x14ac:dyDescent="0.35">
      <c r="A630" s="19" t="s">
        <v>8046</v>
      </c>
      <c r="B630" s="21" t="s">
        <v>3292</v>
      </c>
      <c r="C630" s="22"/>
      <c r="D630" s="22"/>
      <c r="E630" s="22"/>
      <c r="F630" s="22"/>
      <c r="G630" s="43"/>
      <c r="H630" s="60"/>
      <c r="I630" s="60"/>
      <c r="J630" s="60"/>
      <c r="K630" s="60"/>
      <c r="L630" s="60"/>
      <c r="M630" s="60"/>
    </row>
    <row r="631" spans="1:13" ht="15.5" x14ac:dyDescent="0.35">
      <c r="A631" s="19" t="s">
        <v>1040</v>
      </c>
      <c r="B631" s="21" t="s">
        <v>1038</v>
      </c>
      <c r="C631" s="22"/>
      <c r="D631" s="22"/>
      <c r="E631" s="22"/>
      <c r="F631" s="22"/>
      <c r="G631" s="43"/>
      <c r="H631" s="60"/>
      <c r="I631" s="60"/>
      <c r="J631" s="60"/>
      <c r="K631" s="60"/>
      <c r="L631" s="60"/>
      <c r="M631" s="60"/>
    </row>
    <row r="632" spans="1:13" ht="15.5" x14ac:dyDescent="0.35">
      <c r="A632" s="19" t="s">
        <v>3075</v>
      </c>
      <c r="B632" s="21" t="s">
        <v>3902</v>
      </c>
      <c r="C632" s="22"/>
      <c r="D632" s="22"/>
      <c r="E632" s="22"/>
      <c r="F632" s="22"/>
      <c r="G632" s="43"/>
      <c r="H632" s="60"/>
      <c r="I632" s="60"/>
      <c r="J632" s="60"/>
      <c r="K632" s="60"/>
      <c r="L632" s="60"/>
      <c r="M632" s="60"/>
    </row>
    <row r="633" spans="1:13" ht="15.5" x14ac:dyDescent="0.35">
      <c r="A633" s="19" t="s">
        <v>4381</v>
      </c>
      <c r="B633" s="21" t="s">
        <v>2335</v>
      </c>
      <c r="C633" s="22"/>
      <c r="D633" s="22"/>
      <c r="E633" s="22"/>
      <c r="F633" s="22"/>
      <c r="G633" s="43"/>
      <c r="H633" s="60"/>
      <c r="I633" s="60"/>
      <c r="J633" s="60"/>
      <c r="K633" s="60"/>
      <c r="L633" s="60"/>
      <c r="M633" s="60"/>
    </row>
    <row r="634" spans="1:13" ht="15.5" x14ac:dyDescent="0.35">
      <c r="A634" s="19" t="s">
        <v>3046</v>
      </c>
      <c r="B634" s="21" t="s">
        <v>2710</v>
      </c>
      <c r="C634" s="22"/>
      <c r="D634" s="22"/>
      <c r="E634" s="22"/>
      <c r="F634" s="22"/>
      <c r="G634" s="43"/>
      <c r="H634" s="60"/>
      <c r="I634" s="60"/>
      <c r="J634" s="60"/>
      <c r="K634" s="60"/>
      <c r="L634" s="60"/>
      <c r="M634" s="60"/>
    </row>
    <row r="635" spans="1:13" ht="15.5" x14ac:dyDescent="0.35">
      <c r="A635" s="19" t="s">
        <v>4975</v>
      </c>
      <c r="B635" s="21" t="s">
        <v>1829</v>
      </c>
      <c r="C635" s="22"/>
      <c r="D635" s="22"/>
      <c r="E635" s="22"/>
      <c r="F635" s="22"/>
      <c r="G635" s="43"/>
      <c r="H635" s="60"/>
      <c r="I635" s="60"/>
      <c r="J635" s="60"/>
      <c r="K635" s="60"/>
      <c r="L635" s="60"/>
      <c r="M635" s="60"/>
    </row>
    <row r="636" spans="1:13" ht="15.5" x14ac:dyDescent="0.35">
      <c r="A636" s="19" t="s">
        <v>1124</v>
      </c>
      <c r="B636" s="21" t="s">
        <v>1122</v>
      </c>
      <c r="C636" s="22"/>
      <c r="D636" s="22"/>
      <c r="E636" s="22"/>
      <c r="F636" s="22"/>
      <c r="G636" s="43"/>
      <c r="H636" s="60"/>
      <c r="I636" s="60"/>
      <c r="J636" s="60"/>
      <c r="K636" s="60"/>
      <c r="L636" s="60"/>
      <c r="M636" s="60"/>
    </row>
    <row r="637" spans="1:13" ht="15.5" x14ac:dyDescent="0.35">
      <c r="A637" s="19" t="s">
        <v>757</v>
      </c>
      <c r="B637" s="21" t="s">
        <v>8738</v>
      </c>
      <c r="C637" s="22"/>
      <c r="D637" s="22"/>
      <c r="E637" s="22"/>
      <c r="F637" s="22"/>
      <c r="G637" s="43"/>
      <c r="H637" s="60"/>
      <c r="I637" s="60"/>
      <c r="J637" s="60"/>
      <c r="K637" s="60"/>
      <c r="L637" s="60"/>
      <c r="M637" s="60"/>
    </row>
    <row r="638" spans="1:13" ht="15.5" x14ac:dyDescent="0.35">
      <c r="A638" s="19" t="s">
        <v>3236</v>
      </c>
      <c r="B638" s="21" t="s">
        <v>771</v>
      </c>
      <c r="C638" s="22"/>
      <c r="D638" s="22"/>
      <c r="E638" s="22"/>
      <c r="F638" s="22"/>
      <c r="G638" s="43"/>
      <c r="H638" s="60"/>
      <c r="I638" s="60"/>
      <c r="J638" s="60"/>
      <c r="K638" s="60"/>
      <c r="L638" s="60"/>
      <c r="M638" s="60"/>
    </row>
    <row r="639" spans="1:13" ht="15.5" x14ac:dyDescent="0.35">
      <c r="A639" s="19" t="s">
        <v>8047</v>
      </c>
      <c r="B639" s="21" t="s">
        <v>3634</v>
      </c>
      <c r="C639" s="22"/>
      <c r="D639" s="22"/>
      <c r="E639" s="22"/>
      <c r="F639" s="22"/>
      <c r="G639" s="43"/>
      <c r="H639" s="60"/>
      <c r="I639" s="60"/>
      <c r="J639" s="60"/>
      <c r="K639" s="60"/>
      <c r="L639" s="60"/>
      <c r="M639" s="60"/>
    </row>
    <row r="640" spans="1:13" ht="15.5" x14ac:dyDescent="0.35">
      <c r="A640" s="19" t="s">
        <v>8048</v>
      </c>
      <c r="B640" s="21" t="s">
        <v>3297</v>
      </c>
      <c r="C640" s="22"/>
      <c r="D640" s="22"/>
      <c r="E640" s="22"/>
      <c r="F640" s="22"/>
      <c r="G640" s="43"/>
      <c r="H640" s="60"/>
      <c r="I640" s="60"/>
      <c r="J640" s="60"/>
      <c r="K640" s="60"/>
      <c r="L640" s="60"/>
      <c r="M640" s="60"/>
    </row>
    <row r="641" spans="1:13" ht="15.5" x14ac:dyDescent="0.35">
      <c r="A641" s="19" t="s">
        <v>4948</v>
      </c>
      <c r="B641" s="21" t="s">
        <v>3692</v>
      </c>
      <c r="C641" s="22"/>
      <c r="D641" s="22"/>
      <c r="E641" s="22"/>
      <c r="F641" s="22"/>
      <c r="G641" s="43"/>
      <c r="H641" s="60"/>
      <c r="I641" s="60"/>
      <c r="J641" s="60"/>
      <c r="K641" s="60"/>
      <c r="L641" s="60"/>
      <c r="M641" s="60"/>
    </row>
    <row r="642" spans="1:13" ht="15.5" x14ac:dyDescent="0.35">
      <c r="A642" s="19" t="s">
        <v>8049</v>
      </c>
      <c r="B642" s="21" t="s">
        <v>4061</v>
      </c>
      <c r="C642" s="22"/>
      <c r="D642" s="22"/>
      <c r="E642" s="22"/>
      <c r="F642" s="22"/>
      <c r="G642" s="43"/>
      <c r="H642" s="60"/>
      <c r="I642" s="60"/>
      <c r="J642" s="60"/>
      <c r="K642" s="60"/>
      <c r="L642" s="60"/>
      <c r="M642" s="60"/>
    </row>
    <row r="643" spans="1:13" ht="15.5" x14ac:dyDescent="0.35">
      <c r="A643" s="19" t="s">
        <v>3195</v>
      </c>
      <c r="B643" s="21" t="s">
        <v>1697</v>
      </c>
      <c r="C643" s="22"/>
      <c r="D643" s="22"/>
      <c r="E643" s="22"/>
      <c r="F643" s="22"/>
      <c r="G643" s="43"/>
      <c r="H643" s="60"/>
      <c r="I643" s="60"/>
      <c r="J643" s="60"/>
      <c r="K643" s="60"/>
      <c r="L643" s="60"/>
      <c r="M643" s="60"/>
    </row>
    <row r="644" spans="1:13" ht="15.5" x14ac:dyDescent="0.35">
      <c r="A644" s="19" t="s">
        <v>4382</v>
      </c>
      <c r="B644" s="21" t="s">
        <v>2079</v>
      </c>
      <c r="C644" s="22"/>
      <c r="D644" s="22"/>
      <c r="E644" s="22"/>
      <c r="F644" s="22"/>
      <c r="G644" s="43"/>
      <c r="H644" s="60"/>
      <c r="I644" s="60"/>
      <c r="J644" s="60"/>
      <c r="K644" s="60"/>
      <c r="L644" s="60"/>
      <c r="M644" s="60"/>
    </row>
    <row r="645" spans="1:13" ht="31" x14ac:dyDescent="0.35">
      <c r="A645" s="19" t="s">
        <v>4383</v>
      </c>
      <c r="B645" s="21" t="s">
        <v>4023</v>
      </c>
      <c r="C645" s="22"/>
      <c r="D645" s="22"/>
      <c r="E645" s="22"/>
      <c r="F645" s="22"/>
      <c r="G645" s="43"/>
      <c r="H645" s="60"/>
      <c r="I645" s="60"/>
      <c r="J645" s="60"/>
      <c r="K645" s="60"/>
      <c r="L645" s="60"/>
      <c r="M645" s="60"/>
    </row>
    <row r="646" spans="1:13" ht="15.5" x14ac:dyDescent="0.35">
      <c r="A646" s="19" t="s">
        <v>5059</v>
      </c>
      <c r="B646" s="21" t="s">
        <v>3920</v>
      </c>
      <c r="C646" s="22"/>
      <c r="D646" s="22"/>
      <c r="E646" s="22"/>
      <c r="F646" s="22"/>
      <c r="G646" s="43"/>
      <c r="H646" s="60"/>
      <c r="I646" s="60"/>
      <c r="J646" s="60"/>
      <c r="K646" s="60"/>
      <c r="L646" s="60"/>
      <c r="M646" s="60"/>
    </row>
    <row r="647" spans="1:13" ht="15.5" x14ac:dyDescent="0.35">
      <c r="A647" s="19" t="s">
        <v>1490</v>
      </c>
      <c r="B647" s="21" t="s">
        <v>3352</v>
      </c>
      <c r="C647" s="22">
        <v>41543995</v>
      </c>
      <c r="D647" s="22">
        <v>0</v>
      </c>
      <c r="E647" s="22">
        <v>34169061</v>
      </c>
      <c r="F647" s="22">
        <v>0</v>
      </c>
      <c r="G647" s="43">
        <v>41569381</v>
      </c>
      <c r="H647" s="60">
        <v>11</v>
      </c>
      <c r="I647" s="60">
        <v>6</v>
      </c>
      <c r="J647" s="60">
        <v>5</v>
      </c>
      <c r="K647" s="60">
        <v>25</v>
      </c>
      <c r="L647" s="60">
        <v>1</v>
      </c>
      <c r="M647" s="60" t="s">
        <v>8222</v>
      </c>
    </row>
    <row r="648" spans="1:13" ht="15.5" x14ac:dyDescent="0.35">
      <c r="A648" s="19" t="s">
        <v>53</v>
      </c>
      <c r="B648" s="21" t="s">
        <v>4571</v>
      </c>
      <c r="C648" s="22"/>
      <c r="D648" s="22"/>
      <c r="E648" s="22"/>
      <c r="F648" s="22"/>
      <c r="G648" s="43"/>
      <c r="H648" s="60"/>
      <c r="I648" s="60"/>
      <c r="J648" s="60"/>
      <c r="K648" s="60"/>
      <c r="L648" s="60"/>
      <c r="M648" s="60"/>
    </row>
    <row r="649" spans="1:13" ht="15.5" x14ac:dyDescent="0.35">
      <c r="A649" s="19" t="s">
        <v>4949</v>
      </c>
      <c r="B649" s="21" t="s">
        <v>3943</v>
      </c>
      <c r="C649" s="22"/>
      <c r="D649" s="22"/>
      <c r="E649" s="22"/>
      <c r="F649" s="22"/>
      <c r="G649" s="43"/>
      <c r="H649" s="60"/>
      <c r="I649" s="60"/>
      <c r="J649" s="60"/>
      <c r="K649" s="60"/>
      <c r="L649" s="60"/>
      <c r="M649" s="60"/>
    </row>
    <row r="650" spans="1:13" ht="15.5" x14ac:dyDescent="0.35">
      <c r="A650" s="19" t="s">
        <v>4384</v>
      </c>
      <c r="B650" s="21" t="s">
        <v>2009</v>
      </c>
      <c r="C650" s="22"/>
      <c r="D650" s="22"/>
      <c r="E650" s="22"/>
      <c r="F650" s="22"/>
      <c r="G650" s="43"/>
      <c r="H650" s="60"/>
      <c r="I650" s="60"/>
      <c r="J650" s="60"/>
      <c r="K650" s="60"/>
      <c r="L650" s="60"/>
      <c r="M650" s="60"/>
    </row>
    <row r="651" spans="1:13" ht="15.5" x14ac:dyDescent="0.35">
      <c r="A651" s="19" t="s">
        <v>51</v>
      </c>
      <c r="B651" s="21" t="s">
        <v>4017</v>
      </c>
      <c r="C651" s="22"/>
      <c r="D651" s="22"/>
      <c r="E651" s="22"/>
      <c r="F651" s="22"/>
      <c r="G651" s="43"/>
      <c r="H651" s="60"/>
      <c r="I651" s="60"/>
      <c r="J651" s="60"/>
      <c r="K651" s="60"/>
      <c r="L651" s="60"/>
      <c r="M651" s="60"/>
    </row>
    <row r="652" spans="1:13" ht="31" x14ac:dyDescent="0.35">
      <c r="A652" s="19" t="s">
        <v>8225</v>
      </c>
      <c r="B652" s="21" t="s">
        <v>3804</v>
      </c>
      <c r="C652" s="22"/>
      <c r="D652" s="22"/>
      <c r="E652" s="22"/>
      <c r="F652" s="22"/>
      <c r="G652" s="43"/>
      <c r="H652" s="60"/>
      <c r="I652" s="60"/>
      <c r="J652" s="60"/>
      <c r="K652" s="60"/>
      <c r="L652" s="60"/>
      <c r="M652" s="60"/>
    </row>
    <row r="653" spans="1:13" ht="31" x14ac:dyDescent="0.35">
      <c r="A653" s="19" t="s">
        <v>3123</v>
      </c>
      <c r="B653" s="21" t="s">
        <v>8657</v>
      </c>
      <c r="C653" s="22"/>
      <c r="D653" s="22"/>
      <c r="E653" s="22"/>
      <c r="F653" s="22"/>
      <c r="G653" s="43"/>
      <c r="H653" s="60"/>
      <c r="I653" s="60"/>
      <c r="J653" s="60"/>
      <c r="K653" s="60"/>
      <c r="L653" s="60"/>
      <c r="M653" s="60"/>
    </row>
    <row r="654" spans="1:13" ht="15.5" x14ac:dyDescent="0.35">
      <c r="A654" s="19" t="s">
        <v>4385</v>
      </c>
      <c r="B654" s="21" t="s">
        <v>8241</v>
      </c>
      <c r="C654" s="22"/>
      <c r="D654" s="22"/>
      <c r="E654" s="22"/>
      <c r="F654" s="22"/>
      <c r="G654" s="43"/>
      <c r="H654" s="60"/>
      <c r="I654" s="60"/>
      <c r="J654" s="60"/>
      <c r="K654" s="60"/>
      <c r="L654" s="60"/>
      <c r="M654" s="60"/>
    </row>
    <row r="655" spans="1:13" ht="15.5" x14ac:dyDescent="0.35">
      <c r="A655" s="19" t="s">
        <v>4950</v>
      </c>
      <c r="B655" s="21" t="s">
        <v>2722</v>
      </c>
      <c r="C655" s="22"/>
      <c r="D655" s="22"/>
      <c r="E655" s="22"/>
      <c r="F655" s="22"/>
      <c r="G655" s="43"/>
      <c r="H655" s="60"/>
      <c r="I655" s="60"/>
      <c r="J655" s="60"/>
      <c r="K655" s="60"/>
      <c r="L655" s="60"/>
      <c r="M655" s="60"/>
    </row>
    <row r="656" spans="1:13" ht="15.5" x14ac:dyDescent="0.35">
      <c r="A656" s="19" t="s">
        <v>8050</v>
      </c>
      <c r="B656" s="21" t="s">
        <v>3271</v>
      </c>
      <c r="C656" s="22"/>
      <c r="D656" s="22"/>
      <c r="E656" s="22"/>
      <c r="F656" s="22"/>
      <c r="G656" s="43"/>
      <c r="H656" s="60"/>
      <c r="I656" s="60"/>
      <c r="J656" s="60"/>
      <c r="K656" s="60"/>
      <c r="L656" s="60"/>
      <c r="M656" s="60"/>
    </row>
    <row r="657" spans="1:13" ht="31" x14ac:dyDescent="0.35">
      <c r="A657" s="19" t="s">
        <v>4386</v>
      </c>
      <c r="B657" s="21" t="s">
        <v>3683</v>
      </c>
      <c r="C657" s="22"/>
      <c r="D657" s="22"/>
      <c r="E657" s="22"/>
      <c r="F657" s="22"/>
      <c r="G657" s="43"/>
      <c r="H657" s="60"/>
      <c r="I657" s="60"/>
      <c r="J657" s="60"/>
      <c r="K657" s="60"/>
      <c r="L657" s="60"/>
      <c r="M657" s="60"/>
    </row>
    <row r="658" spans="1:13" ht="15.5" x14ac:dyDescent="0.35">
      <c r="A658" s="19" t="s">
        <v>8051</v>
      </c>
      <c r="B658" s="21" t="s">
        <v>3290</v>
      </c>
      <c r="C658" s="22">
        <v>3514500</v>
      </c>
      <c r="D658" s="22">
        <v>0</v>
      </c>
      <c r="E658" s="22">
        <v>4265199</v>
      </c>
      <c r="F658" s="22">
        <v>0</v>
      </c>
      <c r="G658" s="43">
        <v>4366862</v>
      </c>
      <c r="H658" s="60">
        <v>4</v>
      </c>
      <c r="I658" s="60">
        <v>2</v>
      </c>
      <c r="J658" s="60">
        <v>2</v>
      </c>
      <c r="K658" s="60">
        <v>0</v>
      </c>
      <c r="L658" s="60">
        <v>0</v>
      </c>
      <c r="M658" s="60" t="s">
        <v>3500</v>
      </c>
    </row>
    <row r="659" spans="1:13" ht="31.5" customHeight="1" x14ac:dyDescent="0.35">
      <c r="A659" s="19" t="s">
        <v>4387</v>
      </c>
      <c r="B659" s="21" t="s">
        <v>3915</v>
      </c>
      <c r="C659" s="22">
        <v>41309</v>
      </c>
      <c r="D659" s="22"/>
      <c r="E659" s="22">
        <v>41309</v>
      </c>
      <c r="F659" s="22"/>
      <c r="G659" s="43">
        <v>76800</v>
      </c>
      <c r="H659" s="60"/>
      <c r="I659" s="60"/>
      <c r="J659" s="60"/>
      <c r="K659" s="60"/>
      <c r="L659" s="60"/>
      <c r="M659" s="60"/>
    </row>
    <row r="660" spans="1:13" ht="31" x14ac:dyDescent="0.35">
      <c r="A660" s="19" t="s">
        <v>4388</v>
      </c>
      <c r="B660" s="21" t="s">
        <v>2144</v>
      </c>
      <c r="C660" s="22"/>
      <c r="D660" s="22"/>
      <c r="E660" s="22"/>
      <c r="F660" s="22"/>
      <c r="G660" s="43"/>
      <c r="H660" s="60"/>
      <c r="I660" s="60"/>
      <c r="J660" s="60"/>
      <c r="K660" s="60"/>
      <c r="L660" s="60"/>
      <c r="M660" s="60"/>
    </row>
    <row r="661" spans="1:13" ht="15.5" x14ac:dyDescent="0.35">
      <c r="A661" s="19" t="s">
        <v>4389</v>
      </c>
      <c r="B661" s="21" t="s">
        <v>3671</v>
      </c>
      <c r="C661" s="22"/>
      <c r="D661" s="22"/>
      <c r="E661" s="22"/>
      <c r="F661" s="22"/>
      <c r="G661" s="43"/>
      <c r="H661" s="60"/>
      <c r="I661" s="60"/>
      <c r="J661" s="60"/>
      <c r="K661" s="60"/>
      <c r="L661" s="60"/>
      <c r="M661" s="60"/>
    </row>
    <row r="662" spans="1:13" ht="15.5" x14ac:dyDescent="0.35">
      <c r="A662" s="19" t="s">
        <v>2570</v>
      </c>
      <c r="B662" s="21" t="s">
        <v>4037</v>
      </c>
      <c r="C662" s="22"/>
      <c r="D662" s="22"/>
      <c r="E662" s="22"/>
      <c r="F662" s="22"/>
      <c r="G662" s="43"/>
      <c r="H662" s="60"/>
      <c r="I662" s="60"/>
      <c r="J662" s="60"/>
      <c r="K662" s="60"/>
      <c r="L662" s="60"/>
      <c r="M662" s="60"/>
    </row>
    <row r="663" spans="1:13" ht="15.5" x14ac:dyDescent="0.35">
      <c r="A663" s="19" t="s">
        <v>5062</v>
      </c>
      <c r="B663" s="21" t="s">
        <v>8762</v>
      </c>
      <c r="C663" s="22">
        <v>233750</v>
      </c>
      <c r="D663" s="22">
        <v>0</v>
      </c>
      <c r="E663" s="22">
        <v>233750</v>
      </c>
      <c r="F663" s="22">
        <v>0</v>
      </c>
      <c r="G663" s="43">
        <v>315431</v>
      </c>
      <c r="H663" s="60">
        <v>2</v>
      </c>
      <c r="I663" s="60">
        <v>1</v>
      </c>
      <c r="J663" s="60">
        <v>1</v>
      </c>
      <c r="K663" s="60">
        <v>0</v>
      </c>
      <c r="L663" s="60">
        <v>1</v>
      </c>
      <c r="M663" s="60" t="s">
        <v>3500</v>
      </c>
    </row>
    <row r="664" spans="1:13" ht="15.5" x14ac:dyDescent="0.35">
      <c r="A664" s="19" t="s">
        <v>4390</v>
      </c>
      <c r="B664" s="21" t="s">
        <v>3659</v>
      </c>
      <c r="C664" s="22"/>
      <c r="D664" s="22"/>
      <c r="E664" s="22"/>
      <c r="F664" s="22"/>
      <c r="G664" s="43"/>
      <c r="H664" s="60"/>
      <c r="I664" s="60"/>
      <c r="J664" s="60"/>
      <c r="K664" s="60"/>
      <c r="L664" s="60"/>
      <c r="M664" s="60"/>
    </row>
    <row r="665" spans="1:13" ht="30.75" customHeight="1" x14ac:dyDescent="0.35">
      <c r="A665" s="19" t="s">
        <v>5063</v>
      </c>
      <c r="B665" s="21" t="s">
        <v>10017</v>
      </c>
      <c r="C665" s="22">
        <v>0</v>
      </c>
      <c r="D665" s="22">
        <v>0</v>
      </c>
      <c r="E665" s="22">
        <v>0</v>
      </c>
      <c r="F665" s="22">
        <v>0</v>
      </c>
      <c r="G665" s="43">
        <v>0</v>
      </c>
      <c r="H665" s="60">
        <v>60</v>
      </c>
      <c r="I665" s="60">
        <v>12</v>
      </c>
      <c r="J665" s="60">
        <v>48</v>
      </c>
      <c r="K665" s="60">
        <v>0</v>
      </c>
      <c r="L665" s="60">
        <v>1</v>
      </c>
      <c r="M665" s="60" t="s">
        <v>3500</v>
      </c>
    </row>
    <row r="666" spans="1:13" ht="24.75" customHeight="1" x14ac:dyDescent="0.35">
      <c r="A666" s="19" t="s">
        <v>4391</v>
      </c>
      <c r="B666" s="21" t="s">
        <v>2179</v>
      </c>
      <c r="C666" s="22"/>
      <c r="D666" s="22"/>
      <c r="E666" s="22"/>
      <c r="F666" s="22"/>
      <c r="G666" s="43"/>
      <c r="H666" s="60"/>
      <c r="I666" s="60"/>
      <c r="J666" s="60"/>
      <c r="K666" s="60"/>
      <c r="L666" s="60"/>
      <c r="M666" s="60"/>
    </row>
    <row r="667" spans="1:13" ht="27.75" customHeight="1" x14ac:dyDescent="0.35">
      <c r="A667" s="19" t="s">
        <v>908</v>
      </c>
      <c r="B667" s="21" t="s">
        <v>3621</v>
      </c>
      <c r="C667" s="22"/>
      <c r="D667" s="22"/>
      <c r="E667" s="22"/>
      <c r="F667" s="22"/>
      <c r="G667" s="43"/>
      <c r="H667" s="60"/>
      <c r="I667" s="60"/>
      <c r="J667" s="60"/>
      <c r="K667" s="60"/>
      <c r="L667" s="60"/>
      <c r="M667" s="60"/>
    </row>
    <row r="668" spans="1:13" ht="15.5" x14ac:dyDescent="0.35">
      <c r="A668" s="19" t="s">
        <v>1570</v>
      </c>
      <c r="B668" s="21" t="s">
        <v>3946</v>
      </c>
      <c r="C668" s="22">
        <v>5546000</v>
      </c>
      <c r="D668" s="22">
        <v>0</v>
      </c>
      <c r="E668" s="22">
        <v>3914616</v>
      </c>
      <c r="F668" s="22">
        <v>0</v>
      </c>
      <c r="G668" s="43">
        <v>6663464</v>
      </c>
      <c r="H668" s="60">
        <v>5</v>
      </c>
      <c r="I668" s="60">
        <v>2</v>
      </c>
      <c r="J668" s="60">
        <v>3</v>
      </c>
      <c r="K668" s="60">
        <v>6</v>
      </c>
      <c r="L668" s="60">
        <v>1</v>
      </c>
      <c r="M668" s="60" t="s">
        <v>3500</v>
      </c>
    </row>
    <row r="669" spans="1:13" ht="33" customHeight="1" x14ac:dyDescent="0.35">
      <c r="A669" s="19" t="s">
        <v>8052</v>
      </c>
      <c r="B669" s="21" t="s">
        <v>4094</v>
      </c>
      <c r="C669" s="22"/>
      <c r="D669" s="22"/>
      <c r="E669" s="22"/>
      <c r="F669" s="22"/>
      <c r="G669" s="43"/>
      <c r="H669" s="60"/>
      <c r="I669" s="60"/>
      <c r="J669" s="60"/>
      <c r="K669" s="60"/>
      <c r="L669" s="60"/>
      <c r="M669" s="60"/>
    </row>
    <row r="670" spans="1:13" ht="15.5" x14ac:dyDescent="0.35">
      <c r="A670" s="19" t="s">
        <v>4951</v>
      </c>
      <c r="B670" s="21" t="s">
        <v>330</v>
      </c>
      <c r="C670" s="22"/>
      <c r="D670" s="22"/>
      <c r="E670" s="22"/>
      <c r="F670" s="22"/>
      <c r="G670" s="43"/>
      <c r="H670" s="60"/>
      <c r="I670" s="60"/>
      <c r="J670" s="60"/>
      <c r="K670" s="60"/>
      <c r="L670" s="60"/>
      <c r="M670" s="60"/>
    </row>
    <row r="671" spans="1:13" ht="15.5" x14ac:dyDescent="0.35">
      <c r="A671" s="19" t="s">
        <v>4952</v>
      </c>
      <c r="B671" s="21" t="s">
        <v>600</v>
      </c>
      <c r="C671" s="22"/>
      <c r="D671" s="22"/>
      <c r="E671" s="22"/>
      <c r="F671" s="22"/>
      <c r="G671" s="43"/>
      <c r="H671" s="60"/>
      <c r="I671" s="60"/>
      <c r="J671" s="60"/>
      <c r="K671" s="60"/>
      <c r="L671" s="60"/>
      <c r="M671" s="60"/>
    </row>
    <row r="672" spans="1:13" ht="31" x14ac:dyDescent="0.35">
      <c r="A672" s="19" t="s">
        <v>4392</v>
      </c>
      <c r="B672" s="21" t="s">
        <v>2062</v>
      </c>
      <c r="C672" s="22"/>
      <c r="D672" s="22"/>
      <c r="E672" s="22"/>
      <c r="F672" s="22"/>
      <c r="G672" s="43"/>
      <c r="H672" s="60"/>
      <c r="I672" s="60"/>
      <c r="J672" s="60"/>
      <c r="K672" s="60"/>
      <c r="L672" s="60"/>
      <c r="M672" s="60"/>
    </row>
    <row r="673" spans="1:13" ht="15.5" x14ac:dyDescent="0.35">
      <c r="A673" s="19" t="s">
        <v>3149</v>
      </c>
      <c r="B673" s="21" t="s">
        <v>8194</v>
      </c>
      <c r="C673" s="22"/>
      <c r="D673" s="22"/>
      <c r="E673" s="22"/>
      <c r="F673" s="22"/>
      <c r="G673" s="43"/>
      <c r="H673" s="60"/>
      <c r="I673" s="60"/>
      <c r="J673" s="60"/>
      <c r="K673" s="60"/>
      <c r="L673" s="60"/>
      <c r="M673" s="60"/>
    </row>
    <row r="674" spans="1:13" ht="15.5" x14ac:dyDescent="0.35">
      <c r="A674" s="19" t="s">
        <v>8053</v>
      </c>
      <c r="B674" s="21" t="s">
        <v>3878</v>
      </c>
      <c r="C674" s="22">
        <v>79522698</v>
      </c>
      <c r="D674" s="22"/>
      <c r="E674" s="22">
        <v>73472838</v>
      </c>
      <c r="F674" s="22"/>
      <c r="G674" s="43">
        <v>88853870</v>
      </c>
      <c r="H674" s="60"/>
      <c r="I674" s="60"/>
      <c r="J674" s="60"/>
      <c r="K674" s="60"/>
      <c r="L674" s="60"/>
      <c r="M674" s="60"/>
    </row>
    <row r="675" spans="1:13" ht="15.5" x14ac:dyDescent="0.35">
      <c r="A675" s="19" t="s">
        <v>1461</v>
      </c>
      <c r="B675" s="21" t="s">
        <v>1450</v>
      </c>
      <c r="C675" s="22"/>
      <c r="D675" s="22"/>
      <c r="E675" s="22"/>
      <c r="F675" s="22"/>
      <c r="G675" s="43"/>
      <c r="H675" s="60"/>
      <c r="I675" s="60"/>
      <c r="J675" s="60"/>
      <c r="K675" s="60"/>
      <c r="L675" s="60"/>
      <c r="M675" s="60"/>
    </row>
    <row r="676" spans="1:13" ht="15.5" x14ac:dyDescent="0.35">
      <c r="A676" s="19" t="s">
        <v>3060</v>
      </c>
      <c r="B676" s="21" t="s">
        <v>3830</v>
      </c>
      <c r="C676" s="22"/>
      <c r="D676" s="22"/>
      <c r="E676" s="22"/>
      <c r="F676" s="22"/>
      <c r="G676" s="43"/>
      <c r="H676" s="60"/>
      <c r="I676" s="60"/>
      <c r="J676" s="60"/>
      <c r="K676" s="60"/>
      <c r="L676" s="60"/>
      <c r="M676" s="60"/>
    </row>
    <row r="677" spans="1:13" ht="31" x14ac:dyDescent="0.35">
      <c r="A677" s="19" t="s">
        <v>4976</v>
      </c>
      <c r="B677" s="21" t="s">
        <v>3720</v>
      </c>
      <c r="C677" s="22"/>
      <c r="D677" s="22"/>
      <c r="E677" s="22"/>
      <c r="F677" s="22"/>
      <c r="G677" s="43"/>
      <c r="H677" s="60"/>
      <c r="I677" s="60"/>
      <c r="J677" s="60"/>
      <c r="K677" s="60"/>
      <c r="L677" s="60"/>
      <c r="M677" s="60"/>
    </row>
    <row r="678" spans="1:13" ht="31" x14ac:dyDescent="0.35">
      <c r="A678" s="19" t="s">
        <v>3031</v>
      </c>
      <c r="B678" s="21" t="s">
        <v>3744</v>
      </c>
      <c r="C678" s="22"/>
      <c r="D678" s="22"/>
      <c r="E678" s="22"/>
      <c r="F678" s="22"/>
      <c r="G678" s="43"/>
      <c r="H678" s="60"/>
      <c r="I678" s="60"/>
      <c r="J678" s="60"/>
      <c r="K678" s="60"/>
      <c r="L678" s="60"/>
      <c r="M678" s="60"/>
    </row>
    <row r="679" spans="1:13" ht="15.5" x14ac:dyDescent="0.35">
      <c r="A679" s="19" t="s">
        <v>8054</v>
      </c>
      <c r="B679" s="21" t="s">
        <v>3812</v>
      </c>
      <c r="C679" s="22"/>
      <c r="D679" s="22"/>
      <c r="E679" s="22"/>
      <c r="F679" s="22"/>
      <c r="G679" s="43"/>
      <c r="H679" s="60"/>
      <c r="I679" s="60"/>
      <c r="J679" s="60"/>
      <c r="K679" s="60"/>
      <c r="L679" s="60"/>
      <c r="M679" s="60"/>
    </row>
    <row r="680" spans="1:13" ht="31" x14ac:dyDescent="0.35">
      <c r="A680" s="19" t="s">
        <v>3216</v>
      </c>
      <c r="B680" s="21" t="s">
        <v>1396</v>
      </c>
      <c r="C680" s="22"/>
      <c r="D680" s="22"/>
      <c r="E680" s="22"/>
      <c r="F680" s="22"/>
      <c r="G680" s="43"/>
      <c r="H680" s="60"/>
      <c r="I680" s="60"/>
      <c r="J680" s="60"/>
      <c r="K680" s="60"/>
      <c r="L680" s="60"/>
      <c r="M680" s="60"/>
    </row>
    <row r="681" spans="1:13" ht="15.5" x14ac:dyDescent="0.35">
      <c r="A681" s="19" t="s">
        <v>1055</v>
      </c>
      <c r="B681" s="21" t="s">
        <v>1053</v>
      </c>
      <c r="C681" s="22"/>
      <c r="D681" s="22"/>
      <c r="E681" s="22"/>
      <c r="F681" s="22"/>
      <c r="G681" s="43"/>
      <c r="H681" s="60"/>
      <c r="I681" s="60"/>
      <c r="J681" s="60"/>
      <c r="K681" s="60"/>
      <c r="L681" s="60"/>
      <c r="M681" s="60"/>
    </row>
    <row r="682" spans="1:13" ht="15.5" x14ac:dyDescent="0.35">
      <c r="A682" s="19" t="s">
        <v>901</v>
      </c>
      <c r="B682" s="21" t="s">
        <v>899</v>
      </c>
      <c r="C682" s="22"/>
      <c r="D682" s="22"/>
      <c r="E682" s="22"/>
      <c r="F682" s="22"/>
      <c r="G682" s="43"/>
      <c r="H682" s="60"/>
      <c r="I682" s="60"/>
      <c r="J682" s="60"/>
      <c r="K682" s="60"/>
      <c r="L682" s="60"/>
      <c r="M682" s="60"/>
    </row>
    <row r="683" spans="1:13" ht="15.5" x14ac:dyDescent="0.35">
      <c r="A683" s="19" t="s">
        <v>4393</v>
      </c>
      <c r="B683" s="21" t="s">
        <v>2193</v>
      </c>
      <c r="C683" s="22"/>
      <c r="D683" s="22"/>
      <c r="E683" s="22"/>
      <c r="F683" s="22"/>
      <c r="G683" s="43"/>
      <c r="H683" s="60"/>
      <c r="I683" s="60"/>
      <c r="J683" s="60"/>
      <c r="K683" s="60"/>
      <c r="L683" s="60"/>
      <c r="M683" s="60"/>
    </row>
    <row r="684" spans="1:13" ht="15.5" x14ac:dyDescent="0.35">
      <c r="A684" s="19" t="s">
        <v>2457</v>
      </c>
      <c r="B684" s="21" t="s">
        <v>3725</v>
      </c>
      <c r="C684" s="22"/>
      <c r="D684" s="22"/>
      <c r="E684" s="22"/>
      <c r="F684" s="22"/>
      <c r="G684" s="43"/>
      <c r="H684" s="60"/>
      <c r="I684" s="60"/>
      <c r="J684" s="60"/>
      <c r="K684" s="60"/>
      <c r="L684" s="60"/>
      <c r="M684" s="60"/>
    </row>
    <row r="685" spans="1:13" ht="15.5" x14ac:dyDescent="0.35">
      <c r="A685" s="19" t="s">
        <v>1508</v>
      </c>
      <c r="B685" s="21" t="s">
        <v>1496</v>
      </c>
      <c r="C685" s="22"/>
      <c r="D685" s="22"/>
      <c r="E685" s="22"/>
      <c r="F685" s="22"/>
      <c r="G685" s="43"/>
      <c r="H685" s="60"/>
      <c r="I685" s="60"/>
      <c r="J685" s="60"/>
      <c r="K685" s="60"/>
      <c r="L685" s="60"/>
      <c r="M685" s="60"/>
    </row>
    <row r="686" spans="1:13" ht="15.5" x14ac:dyDescent="0.35">
      <c r="A686" s="19" t="s">
        <v>1643</v>
      </c>
      <c r="B686" s="21" t="s">
        <v>3944</v>
      </c>
      <c r="C686" s="22"/>
      <c r="D686" s="22"/>
      <c r="E686" s="22"/>
      <c r="F686" s="22"/>
      <c r="G686" s="43"/>
      <c r="H686" s="60"/>
      <c r="I686" s="60"/>
      <c r="J686" s="60"/>
      <c r="K686" s="60"/>
      <c r="L686" s="60"/>
      <c r="M686" s="60"/>
    </row>
    <row r="687" spans="1:13" ht="15.5" x14ac:dyDescent="0.35">
      <c r="A687" s="19" t="s">
        <v>1982</v>
      </c>
      <c r="B687" s="21" t="s">
        <v>4033</v>
      </c>
      <c r="C687" s="22"/>
      <c r="D687" s="22"/>
      <c r="E687" s="22"/>
      <c r="F687" s="22"/>
      <c r="G687" s="43"/>
      <c r="H687" s="60"/>
      <c r="I687" s="60"/>
      <c r="J687" s="60"/>
      <c r="K687" s="60"/>
      <c r="L687" s="60"/>
      <c r="M687" s="60"/>
    </row>
    <row r="688" spans="1:13" ht="15.5" x14ac:dyDescent="0.35">
      <c r="A688" s="19" t="s">
        <v>5065</v>
      </c>
      <c r="B688" s="21" t="s">
        <v>4038</v>
      </c>
      <c r="C688" s="22">
        <v>0</v>
      </c>
      <c r="D688" s="22">
        <v>0</v>
      </c>
      <c r="E688" s="22">
        <v>0</v>
      </c>
      <c r="F688" s="22">
        <v>0</v>
      </c>
      <c r="G688" s="43">
        <v>-55937143</v>
      </c>
      <c r="H688" s="60">
        <v>8</v>
      </c>
      <c r="I688" s="60">
        <v>5</v>
      </c>
      <c r="J688" s="60">
        <v>3</v>
      </c>
      <c r="K688" s="60">
        <v>0</v>
      </c>
      <c r="L688" s="60">
        <v>0</v>
      </c>
      <c r="M688" s="60" t="s">
        <v>3500</v>
      </c>
    </row>
    <row r="689" spans="1:13" ht="23.25" customHeight="1" x14ac:dyDescent="0.35">
      <c r="A689" s="19" t="s">
        <v>8055</v>
      </c>
      <c r="B689" s="21" t="s">
        <v>3888</v>
      </c>
      <c r="C689" s="22"/>
      <c r="D689" s="22"/>
      <c r="E689" s="22"/>
      <c r="F689" s="22"/>
      <c r="G689" s="43"/>
      <c r="H689" s="60"/>
      <c r="I689" s="60"/>
      <c r="J689" s="60"/>
      <c r="K689" s="60"/>
      <c r="L689" s="60"/>
      <c r="M689" s="60"/>
    </row>
    <row r="690" spans="1:13" ht="15.5" x14ac:dyDescent="0.35">
      <c r="A690" s="19" t="s">
        <v>2292</v>
      </c>
      <c r="B690" s="21" t="s">
        <v>2325</v>
      </c>
      <c r="C690" s="22"/>
      <c r="D690" s="22"/>
      <c r="E690" s="22"/>
      <c r="F690" s="22"/>
      <c r="G690" s="43"/>
      <c r="H690" s="60"/>
      <c r="I690" s="60"/>
      <c r="J690" s="60"/>
      <c r="K690" s="60"/>
      <c r="L690" s="60"/>
      <c r="M690" s="60"/>
    </row>
    <row r="691" spans="1:13" ht="15.5" x14ac:dyDescent="0.35">
      <c r="A691" s="19" t="s">
        <v>2139</v>
      </c>
      <c r="B691" s="21" t="s">
        <v>2138</v>
      </c>
      <c r="C691" s="22"/>
      <c r="D691" s="22"/>
      <c r="E691" s="22"/>
      <c r="F691" s="22"/>
      <c r="G691" s="43"/>
      <c r="H691" s="60"/>
      <c r="I691" s="60"/>
      <c r="J691" s="60"/>
      <c r="K691" s="60"/>
      <c r="L691" s="60"/>
      <c r="M691" s="60"/>
    </row>
    <row r="692" spans="1:13" ht="15.5" x14ac:dyDescent="0.35">
      <c r="A692" s="19" t="s">
        <v>2606</v>
      </c>
      <c r="B692" s="21" t="s">
        <v>3746</v>
      </c>
      <c r="C692" s="22"/>
      <c r="D692" s="22"/>
      <c r="E692" s="22"/>
      <c r="F692" s="22"/>
      <c r="G692" s="43"/>
      <c r="H692" s="60"/>
      <c r="I692" s="60"/>
      <c r="J692" s="60"/>
      <c r="K692" s="60"/>
      <c r="L692" s="60"/>
      <c r="M692" s="60"/>
    </row>
    <row r="693" spans="1:13" ht="15.5" x14ac:dyDescent="0.35">
      <c r="A693" s="19" t="s">
        <v>345</v>
      </c>
      <c r="B693" s="21" t="s">
        <v>3797</v>
      </c>
      <c r="C693" s="22"/>
      <c r="D693" s="22"/>
      <c r="E693" s="22"/>
      <c r="F693" s="22"/>
      <c r="G693" s="43"/>
      <c r="H693" s="60"/>
      <c r="I693" s="60"/>
      <c r="J693" s="60"/>
      <c r="K693" s="60"/>
      <c r="L693" s="60"/>
      <c r="M693" s="60"/>
    </row>
    <row r="694" spans="1:13" ht="15.5" x14ac:dyDescent="0.35">
      <c r="A694" s="19" t="s">
        <v>3095</v>
      </c>
      <c r="B694" s="21" t="s">
        <v>3709</v>
      </c>
      <c r="C694" s="22"/>
      <c r="D694" s="22"/>
      <c r="E694" s="22"/>
      <c r="F694" s="22"/>
      <c r="G694" s="43"/>
      <c r="H694" s="60"/>
      <c r="I694" s="60"/>
      <c r="J694" s="60"/>
      <c r="K694" s="60"/>
      <c r="L694" s="60"/>
      <c r="M694" s="60"/>
    </row>
    <row r="695" spans="1:13" ht="15.5" x14ac:dyDescent="0.35">
      <c r="A695" s="19" t="s">
        <v>3201</v>
      </c>
      <c r="B695" s="21" t="s">
        <v>8247</v>
      </c>
      <c r="C695" s="22"/>
      <c r="D695" s="22"/>
      <c r="E695" s="22"/>
      <c r="F695" s="22"/>
      <c r="G695" s="43"/>
      <c r="H695" s="60"/>
      <c r="I695" s="60"/>
      <c r="J695" s="60"/>
      <c r="K695" s="60"/>
      <c r="L695" s="60"/>
      <c r="M695" s="60"/>
    </row>
    <row r="696" spans="1:13" ht="15.5" x14ac:dyDescent="0.35">
      <c r="A696" s="19" t="s">
        <v>9888</v>
      </c>
      <c r="B696" s="21" t="s">
        <v>9887</v>
      </c>
      <c r="C696" s="22">
        <v>375000</v>
      </c>
      <c r="D696" s="22">
        <v>0</v>
      </c>
      <c r="E696" s="22">
        <v>353000</v>
      </c>
      <c r="F696" s="22">
        <v>0</v>
      </c>
      <c r="G696" s="43">
        <v>353000</v>
      </c>
      <c r="H696" s="60">
        <v>13</v>
      </c>
      <c r="I696" s="60">
        <v>1</v>
      </c>
      <c r="J696" s="60">
        <v>12</v>
      </c>
      <c r="K696" s="60">
        <v>19</v>
      </c>
      <c r="L696" s="60">
        <v>2</v>
      </c>
      <c r="M696" s="60" t="s">
        <v>3500</v>
      </c>
    </row>
    <row r="697" spans="1:13" ht="15.5" x14ac:dyDescent="0.35">
      <c r="A697" s="19" t="s">
        <v>3242</v>
      </c>
      <c r="B697" s="21" t="s">
        <v>1220</v>
      </c>
      <c r="C697" s="22"/>
      <c r="D697" s="22"/>
      <c r="E697" s="22"/>
      <c r="F697" s="22"/>
      <c r="G697" s="43"/>
      <c r="H697" s="60"/>
      <c r="I697" s="60"/>
      <c r="J697" s="60"/>
      <c r="K697" s="60"/>
      <c r="L697" s="60"/>
      <c r="M697" s="60"/>
    </row>
    <row r="698" spans="1:13" ht="31" x14ac:dyDescent="0.35">
      <c r="A698" s="19" t="s">
        <v>8056</v>
      </c>
      <c r="B698" s="21" t="s">
        <v>1747</v>
      </c>
      <c r="C698" s="22"/>
      <c r="D698" s="22"/>
      <c r="E698" s="22"/>
      <c r="F698" s="22"/>
      <c r="G698" s="43"/>
      <c r="H698" s="60"/>
      <c r="I698" s="60"/>
      <c r="J698" s="60"/>
      <c r="K698" s="60"/>
      <c r="L698" s="60"/>
      <c r="M698" s="60"/>
    </row>
    <row r="699" spans="1:13" ht="25.5" customHeight="1" x14ac:dyDescent="0.35">
      <c r="A699" s="19" t="s">
        <v>8057</v>
      </c>
      <c r="B699" s="21" t="s">
        <v>3356</v>
      </c>
      <c r="C699" s="22">
        <v>3651030</v>
      </c>
      <c r="D699" s="22">
        <v>0</v>
      </c>
      <c r="E699" s="22">
        <v>1794339</v>
      </c>
      <c r="F699" s="22">
        <v>0</v>
      </c>
      <c r="G699" s="43">
        <v>751511</v>
      </c>
      <c r="H699" s="60">
        <v>3</v>
      </c>
      <c r="I699" s="60">
        <v>2</v>
      </c>
      <c r="J699" s="60">
        <v>1</v>
      </c>
      <c r="K699" s="60">
        <v>8</v>
      </c>
      <c r="L699" s="60">
        <v>0</v>
      </c>
      <c r="M699" s="60" t="s">
        <v>3500</v>
      </c>
    </row>
    <row r="700" spans="1:13" ht="31" x14ac:dyDescent="0.35">
      <c r="A700" s="19" t="s">
        <v>8678</v>
      </c>
      <c r="B700" s="21" t="s">
        <v>1278</v>
      </c>
      <c r="C700" s="22"/>
      <c r="D700" s="22"/>
      <c r="E700" s="22"/>
      <c r="F700" s="22"/>
      <c r="G700" s="43"/>
      <c r="H700" s="60"/>
      <c r="I700" s="60"/>
      <c r="J700" s="60"/>
      <c r="K700" s="60"/>
      <c r="L700" s="60"/>
      <c r="M700" s="60"/>
    </row>
    <row r="701" spans="1:13" ht="15.5" x14ac:dyDescent="0.35">
      <c r="A701" s="19" t="s">
        <v>8059</v>
      </c>
      <c r="B701" s="21" t="s">
        <v>3774</v>
      </c>
      <c r="C701" s="22"/>
      <c r="D701" s="22"/>
      <c r="E701" s="22"/>
      <c r="F701" s="22"/>
      <c r="G701" s="43"/>
      <c r="H701" s="60"/>
      <c r="I701" s="60"/>
      <c r="J701" s="60"/>
      <c r="K701" s="60"/>
      <c r="L701" s="60"/>
      <c r="M701" s="60"/>
    </row>
    <row r="702" spans="1:13" ht="15.5" x14ac:dyDescent="0.35">
      <c r="A702" s="19" t="s">
        <v>4944</v>
      </c>
      <c r="B702" s="21" t="s">
        <v>4232</v>
      </c>
      <c r="C702" s="22"/>
      <c r="D702" s="22"/>
      <c r="E702" s="22"/>
      <c r="F702" s="22"/>
      <c r="G702" s="43"/>
      <c r="H702" s="60"/>
      <c r="I702" s="60"/>
      <c r="J702" s="60"/>
      <c r="K702" s="60"/>
      <c r="L702" s="60"/>
      <c r="M702" s="60"/>
    </row>
    <row r="703" spans="1:13" ht="15.5" x14ac:dyDescent="0.35">
      <c r="A703" s="19" t="s">
        <v>3191</v>
      </c>
      <c r="B703" s="21" t="s">
        <v>8306</v>
      </c>
      <c r="C703" s="22"/>
      <c r="D703" s="22"/>
      <c r="E703" s="22"/>
      <c r="F703" s="22"/>
      <c r="G703" s="43"/>
      <c r="H703" s="60"/>
      <c r="I703" s="60"/>
      <c r="J703" s="60"/>
      <c r="K703" s="60"/>
      <c r="L703" s="60"/>
      <c r="M703" s="60"/>
    </row>
    <row r="704" spans="1:13" ht="15.5" x14ac:dyDescent="0.35">
      <c r="A704" s="19" t="s">
        <v>2440</v>
      </c>
      <c r="B704" s="21" t="s">
        <v>8322</v>
      </c>
      <c r="C704" s="22"/>
      <c r="D704" s="22"/>
      <c r="E704" s="22"/>
      <c r="F704" s="22"/>
      <c r="G704" s="43"/>
      <c r="H704" s="60"/>
      <c r="I704" s="60"/>
      <c r="J704" s="60"/>
      <c r="K704" s="60"/>
      <c r="L704" s="60"/>
      <c r="M704" s="60"/>
    </row>
    <row r="705" spans="1:13" ht="15.5" x14ac:dyDescent="0.35">
      <c r="A705" s="19" t="s">
        <v>2117</v>
      </c>
      <c r="B705" s="21" t="s">
        <v>2116</v>
      </c>
      <c r="C705" s="22"/>
      <c r="D705" s="22"/>
      <c r="E705" s="22"/>
      <c r="F705" s="22"/>
      <c r="G705" s="43"/>
      <c r="H705" s="60"/>
      <c r="I705" s="60"/>
      <c r="J705" s="60"/>
      <c r="K705" s="60"/>
      <c r="L705" s="60"/>
      <c r="M705" s="60"/>
    </row>
    <row r="706" spans="1:13" ht="15.5" x14ac:dyDescent="0.35">
      <c r="A706" s="19" t="s">
        <v>8060</v>
      </c>
      <c r="B706" s="21" t="s">
        <v>3938</v>
      </c>
      <c r="C706" s="22"/>
      <c r="D706" s="22"/>
      <c r="E706" s="22"/>
      <c r="F706" s="22"/>
      <c r="G706" s="43"/>
      <c r="H706" s="60"/>
      <c r="I706" s="60"/>
      <c r="J706" s="60"/>
      <c r="K706" s="60"/>
      <c r="L706" s="60"/>
      <c r="M706" s="60"/>
    </row>
    <row r="707" spans="1:13" ht="15.5" x14ac:dyDescent="0.35">
      <c r="A707" s="19" t="s">
        <v>8061</v>
      </c>
      <c r="B707" s="21" t="s">
        <v>3625</v>
      </c>
      <c r="C707" s="22">
        <v>249016</v>
      </c>
      <c r="D707" s="22"/>
      <c r="E707" s="22">
        <v>220000</v>
      </c>
      <c r="F707" s="22"/>
      <c r="G707" s="43">
        <v>348179</v>
      </c>
      <c r="H707" s="60"/>
      <c r="I707" s="60"/>
      <c r="J707" s="60"/>
      <c r="K707" s="60"/>
      <c r="L707" s="60"/>
      <c r="M707" s="60"/>
    </row>
    <row r="708" spans="1:13" ht="15.5" x14ac:dyDescent="0.35">
      <c r="A708" s="19" t="s">
        <v>2589</v>
      </c>
      <c r="B708" s="21" t="s">
        <v>3755</v>
      </c>
      <c r="C708" s="22"/>
      <c r="D708" s="22"/>
      <c r="E708" s="22"/>
      <c r="F708" s="22"/>
      <c r="G708" s="43"/>
      <c r="H708" s="60"/>
      <c r="I708" s="60"/>
      <c r="J708" s="60"/>
      <c r="K708" s="60"/>
      <c r="L708" s="60"/>
      <c r="M708" s="60"/>
    </row>
    <row r="709" spans="1:13" ht="31" x14ac:dyDescent="0.35">
      <c r="A709" s="19" t="s">
        <v>320</v>
      </c>
      <c r="B709" s="21" t="s">
        <v>4043</v>
      </c>
      <c r="C709" s="22"/>
      <c r="D709" s="22"/>
      <c r="E709" s="22"/>
      <c r="F709" s="22"/>
      <c r="G709" s="43"/>
      <c r="H709" s="60"/>
      <c r="I709" s="60"/>
      <c r="J709" s="60"/>
      <c r="K709" s="60"/>
      <c r="L709" s="60"/>
      <c r="M709" s="60"/>
    </row>
    <row r="710" spans="1:13" ht="15.5" x14ac:dyDescent="0.35">
      <c r="A710" s="19" t="s">
        <v>3080</v>
      </c>
      <c r="B710" s="21" t="s">
        <v>8574</v>
      </c>
      <c r="C710" s="22"/>
      <c r="D710" s="22"/>
      <c r="E710" s="22"/>
      <c r="F710" s="22"/>
      <c r="G710" s="43"/>
      <c r="H710" s="60"/>
      <c r="I710" s="60"/>
      <c r="J710" s="60"/>
      <c r="K710" s="60"/>
      <c r="L710" s="60"/>
      <c r="M710" s="60"/>
    </row>
    <row r="711" spans="1:13" ht="15.5" x14ac:dyDescent="0.35">
      <c r="A711" s="19" t="s">
        <v>2239</v>
      </c>
      <c r="B711" s="21" t="s">
        <v>2324</v>
      </c>
      <c r="C711" s="22"/>
      <c r="D711" s="22"/>
      <c r="E711" s="22"/>
      <c r="F711" s="22"/>
      <c r="G711" s="43"/>
      <c r="H711" s="60"/>
      <c r="I711" s="60"/>
      <c r="J711" s="60"/>
      <c r="K711" s="60"/>
      <c r="L711" s="60"/>
      <c r="M711" s="60"/>
    </row>
    <row r="712" spans="1:13" ht="31" x14ac:dyDescent="0.35">
      <c r="A712" s="19" t="s">
        <v>8679</v>
      </c>
      <c r="B712" s="21" t="s">
        <v>8575</v>
      </c>
      <c r="C712" s="22"/>
      <c r="D712" s="22"/>
      <c r="E712" s="22"/>
      <c r="F712" s="22"/>
      <c r="G712" s="43"/>
      <c r="H712" s="60"/>
      <c r="I712" s="60"/>
      <c r="J712" s="60"/>
      <c r="K712" s="60"/>
      <c r="L712" s="60"/>
      <c r="M712" s="60"/>
    </row>
    <row r="713" spans="1:13" ht="15.5" x14ac:dyDescent="0.35">
      <c r="A713" s="19" t="s">
        <v>3161</v>
      </c>
      <c r="B713" s="21" t="s">
        <v>47</v>
      </c>
      <c r="C713" s="22"/>
      <c r="D713" s="22"/>
      <c r="E713" s="22"/>
      <c r="F713" s="22"/>
      <c r="G713" s="43"/>
      <c r="H713" s="60"/>
      <c r="I713" s="60"/>
      <c r="J713" s="60"/>
      <c r="K713" s="60"/>
      <c r="L713" s="60"/>
      <c r="M713" s="60"/>
    </row>
    <row r="714" spans="1:13" ht="31" x14ac:dyDescent="0.35">
      <c r="A714" s="19" t="s">
        <v>3023</v>
      </c>
      <c r="B714" s="21" t="s">
        <v>3669</v>
      </c>
      <c r="C714" s="22"/>
      <c r="D714" s="22"/>
      <c r="E714" s="22"/>
      <c r="F714" s="22"/>
      <c r="G714" s="43"/>
      <c r="H714" s="60"/>
      <c r="I714" s="60"/>
      <c r="J714" s="60"/>
      <c r="K714" s="60"/>
      <c r="L714" s="60"/>
      <c r="M714" s="60"/>
    </row>
    <row r="715" spans="1:13" ht="15.5" x14ac:dyDescent="0.35">
      <c r="A715" s="19" t="s">
        <v>2161</v>
      </c>
      <c r="B715" s="21" t="s">
        <v>2311</v>
      </c>
      <c r="C715" s="22"/>
      <c r="D715" s="22"/>
      <c r="E715" s="22"/>
      <c r="F715" s="22"/>
      <c r="G715" s="43"/>
      <c r="H715" s="60"/>
      <c r="I715" s="60"/>
      <c r="J715" s="60"/>
      <c r="K715" s="60"/>
      <c r="L715" s="60"/>
      <c r="M715" s="60"/>
    </row>
    <row r="716" spans="1:13" ht="15.5" x14ac:dyDescent="0.35">
      <c r="A716" s="19" t="s">
        <v>3175</v>
      </c>
      <c r="B716" s="21" t="s">
        <v>374</v>
      </c>
      <c r="C716" s="22"/>
      <c r="D716" s="22"/>
      <c r="E716" s="22"/>
      <c r="F716" s="22"/>
      <c r="G716" s="43"/>
      <c r="H716" s="60"/>
      <c r="I716" s="60"/>
      <c r="J716" s="60"/>
      <c r="K716" s="60"/>
      <c r="L716" s="60"/>
      <c r="M716" s="60"/>
    </row>
    <row r="717" spans="1:13" ht="15.5" x14ac:dyDescent="0.35">
      <c r="A717" s="19" t="s">
        <v>2296</v>
      </c>
      <c r="B717" s="21" t="s">
        <v>2327</v>
      </c>
      <c r="C717" s="22"/>
      <c r="D717" s="22"/>
      <c r="E717" s="22"/>
      <c r="F717" s="22"/>
      <c r="G717" s="43"/>
      <c r="H717" s="60"/>
      <c r="I717" s="60"/>
      <c r="J717" s="60"/>
      <c r="K717" s="60"/>
      <c r="L717" s="60"/>
      <c r="M717" s="60"/>
    </row>
    <row r="718" spans="1:13" ht="31" x14ac:dyDescent="0.35">
      <c r="A718" s="19" t="s">
        <v>3179</v>
      </c>
      <c r="B718" s="21" t="s">
        <v>3825</v>
      </c>
      <c r="C718" s="22"/>
      <c r="D718" s="22"/>
      <c r="E718" s="22"/>
      <c r="F718" s="22"/>
      <c r="G718" s="43"/>
      <c r="H718" s="60"/>
      <c r="I718" s="60"/>
      <c r="J718" s="60"/>
      <c r="K718" s="60"/>
      <c r="L718" s="60"/>
      <c r="M718" s="60"/>
    </row>
    <row r="719" spans="1:13" ht="15.5" x14ac:dyDescent="0.35">
      <c r="A719" s="19" t="s">
        <v>8063</v>
      </c>
      <c r="B719" s="19" t="s">
        <v>3969</v>
      </c>
      <c r="C719" s="23">
        <v>550000</v>
      </c>
      <c r="D719" s="23">
        <v>0</v>
      </c>
      <c r="E719" s="23">
        <v>550000</v>
      </c>
      <c r="F719" s="23">
        <v>0</v>
      </c>
      <c r="G719" s="23">
        <v>990132</v>
      </c>
      <c r="H719" s="19">
        <v>10</v>
      </c>
      <c r="I719" s="19">
        <v>5</v>
      </c>
      <c r="J719" s="19">
        <v>5</v>
      </c>
      <c r="K719" s="19">
        <v>45</v>
      </c>
      <c r="L719" s="19">
        <v>1</v>
      </c>
      <c r="M719" s="24" t="s">
        <v>3500</v>
      </c>
    </row>
    <row r="720" spans="1:13" ht="15.5" x14ac:dyDescent="0.35">
      <c r="A720" s="19" t="s">
        <v>275</v>
      </c>
      <c r="B720" s="21" t="s">
        <v>3581</v>
      </c>
      <c r="C720" s="22"/>
      <c r="D720" s="22"/>
      <c r="E720" s="22"/>
      <c r="F720" s="22"/>
      <c r="G720" s="43"/>
      <c r="H720" s="60"/>
      <c r="I720" s="60"/>
      <c r="J720" s="60"/>
      <c r="K720" s="60"/>
      <c r="L720" s="60"/>
      <c r="M720" s="60"/>
    </row>
    <row r="721" spans="1:13" ht="15.5" x14ac:dyDescent="0.35">
      <c r="A721" s="19" t="s">
        <v>2566</v>
      </c>
      <c r="B721" s="21" t="s">
        <v>8215</v>
      </c>
      <c r="C721" s="22"/>
      <c r="D721" s="22"/>
      <c r="E721" s="22"/>
      <c r="F721" s="22"/>
      <c r="G721" s="43"/>
      <c r="H721" s="60"/>
      <c r="I721" s="60"/>
      <c r="J721" s="60"/>
      <c r="K721" s="60"/>
      <c r="L721" s="60"/>
      <c r="M721" s="60"/>
    </row>
    <row r="722" spans="1:13" ht="15.5" x14ac:dyDescent="0.35">
      <c r="A722" s="19" t="s">
        <v>3171</v>
      </c>
      <c r="B722" s="21" t="s">
        <v>977</v>
      </c>
      <c r="C722" s="22"/>
      <c r="D722" s="22"/>
      <c r="E722" s="22"/>
      <c r="F722" s="22"/>
      <c r="G722" s="43"/>
      <c r="H722" s="60"/>
      <c r="I722" s="60"/>
      <c r="J722" s="60"/>
      <c r="K722" s="60"/>
      <c r="L722" s="60"/>
      <c r="M722" s="60"/>
    </row>
    <row r="723" spans="1:13" ht="15.5" x14ac:dyDescent="0.35">
      <c r="A723" s="19" t="s">
        <v>2959</v>
      </c>
      <c r="B723" s="21" t="s">
        <v>1945</v>
      </c>
      <c r="C723" s="22"/>
      <c r="D723" s="22"/>
      <c r="E723" s="22"/>
      <c r="F723" s="22"/>
      <c r="G723" s="43"/>
      <c r="H723" s="60"/>
      <c r="I723" s="60"/>
      <c r="J723" s="60"/>
      <c r="K723" s="60"/>
      <c r="L723" s="60"/>
      <c r="M723" s="60"/>
    </row>
    <row r="724" spans="1:13" ht="15.5" x14ac:dyDescent="0.35">
      <c r="A724" s="19" t="s">
        <v>970</v>
      </c>
      <c r="B724" s="21" t="s">
        <v>969</v>
      </c>
      <c r="C724" s="22"/>
      <c r="D724" s="22"/>
      <c r="E724" s="22"/>
      <c r="F724" s="22"/>
      <c r="G724" s="43"/>
      <c r="H724" s="60"/>
      <c r="I724" s="60"/>
      <c r="J724" s="60"/>
      <c r="K724" s="60"/>
      <c r="L724" s="60"/>
      <c r="M724" s="60"/>
    </row>
    <row r="725" spans="1:13" ht="15.5" x14ac:dyDescent="0.35">
      <c r="A725" s="19" t="s">
        <v>1316</v>
      </c>
      <c r="B725" s="21" t="s">
        <v>8261</v>
      </c>
      <c r="C725" s="22">
        <v>0</v>
      </c>
      <c r="D725" s="22"/>
      <c r="E725" s="22">
        <v>0</v>
      </c>
      <c r="F725" s="22"/>
      <c r="G725" s="43">
        <v>0</v>
      </c>
      <c r="H725" s="60"/>
      <c r="I725" s="60"/>
      <c r="J725" s="60"/>
      <c r="K725" s="60"/>
      <c r="L725" s="60"/>
      <c r="M725" s="60"/>
    </row>
    <row r="726" spans="1:13" ht="15.5" x14ac:dyDescent="0.35">
      <c r="A726" s="19" t="s">
        <v>2602</v>
      </c>
      <c r="B726" s="21" t="s">
        <v>3747</v>
      </c>
      <c r="C726" s="22"/>
      <c r="D726" s="22"/>
      <c r="E726" s="22"/>
      <c r="F726" s="22"/>
      <c r="G726" s="43"/>
      <c r="H726" s="60"/>
      <c r="I726" s="60"/>
      <c r="J726" s="60"/>
      <c r="K726" s="60"/>
      <c r="L726" s="60"/>
      <c r="M726" s="60"/>
    </row>
    <row r="727" spans="1:13" ht="15.5" x14ac:dyDescent="0.35">
      <c r="A727" s="19" t="s">
        <v>4444</v>
      </c>
      <c r="B727" s="21" t="s">
        <v>2339</v>
      </c>
      <c r="C727" s="22"/>
      <c r="D727" s="22"/>
      <c r="E727" s="22"/>
      <c r="F727" s="22"/>
      <c r="G727" s="43"/>
      <c r="H727" s="60"/>
      <c r="I727" s="60"/>
      <c r="J727" s="60"/>
      <c r="K727" s="60"/>
      <c r="L727" s="60"/>
      <c r="M727" s="60"/>
    </row>
    <row r="728" spans="1:13" ht="15.5" x14ac:dyDescent="0.35">
      <c r="A728" s="19" t="s">
        <v>4446</v>
      </c>
      <c r="B728" s="21" t="s">
        <v>4445</v>
      </c>
      <c r="C728" s="22"/>
      <c r="D728" s="22"/>
      <c r="E728" s="22"/>
      <c r="F728" s="22"/>
      <c r="G728" s="43"/>
      <c r="H728" s="60"/>
      <c r="I728" s="60"/>
      <c r="J728" s="60"/>
      <c r="K728" s="60"/>
      <c r="L728" s="60"/>
      <c r="M728" s="60"/>
    </row>
    <row r="729" spans="1:13" ht="15.5" x14ac:dyDescent="0.35">
      <c r="A729" s="19" t="s">
        <v>3129</v>
      </c>
      <c r="B729" s="21" t="s">
        <v>8212</v>
      </c>
      <c r="C729" s="22"/>
      <c r="D729" s="22"/>
      <c r="E729" s="22"/>
      <c r="F729" s="22"/>
      <c r="G729" s="43"/>
      <c r="H729" s="60"/>
      <c r="I729" s="60"/>
      <c r="J729" s="60"/>
      <c r="K729" s="60"/>
      <c r="L729" s="60"/>
      <c r="M729" s="60"/>
    </row>
    <row r="730" spans="1:13" ht="15.5" x14ac:dyDescent="0.35">
      <c r="A730" s="19" t="s">
        <v>3097</v>
      </c>
      <c r="B730" s="21" t="s">
        <v>4082</v>
      </c>
      <c r="C730" s="22"/>
      <c r="D730" s="22"/>
      <c r="E730" s="22"/>
      <c r="F730" s="22"/>
      <c r="G730" s="43"/>
      <c r="H730" s="60"/>
      <c r="I730" s="60"/>
      <c r="J730" s="60"/>
      <c r="K730" s="60"/>
      <c r="L730" s="60"/>
      <c r="M730" s="60"/>
    </row>
    <row r="731" spans="1:13" ht="31" x14ac:dyDescent="0.35">
      <c r="A731" s="19" t="s">
        <v>688</v>
      </c>
      <c r="B731" s="21" t="s">
        <v>687</v>
      </c>
      <c r="C731" s="22"/>
      <c r="D731" s="22"/>
      <c r="E731" s="22"/>
      <c r="F731" s="22"/>
      <c r="G731" s="43"/>
      <c r="H731" s="60"/>
      <c r="I731" s="60"/>
      <c r="J731" s="60"/>
      <c r="K731" s="60"/>
      <c r="L731" s="60"/>
      <c r="M731" s="60"/>
    </row>
    <row r="732" spans="1:13" ht="31" x14ac:dyDescent="0.35">
      <c r="A732" s="19" t="s">
        <v>3114</v>
      </c>
      <c r="B732" s="21" t="s">
        <v>1194</v>
      </c>
      <c r="C732" s="22"/>
      <c r="D732" s="22"/>
      <c r="E732" s="22"/>
      <c r="F732" s="22"/>
      <c r="G732" s="43"/>
      <c r="H732" s="60"/>
      <c r="I732" s="60"/>
      <c r="J732" s="60"/>
      <c r="K732" s="60"/>
      <c r="L732" s="60"/>
      <c r="M732" s="60"/>
    </row>
    <row r="733" spans="1:13" ht="15.5" x14ac:dyDescent="0.35">
      <c r="A733" s="19" t="s">
        <v>2272</v>
      </c>
      <c r="B733" s="21" t="s">
        <v>2355</v>
      </c>
      <c r="C733" s="22"/>
      <c r="D733" s="22"/>
      <c r="E733" s="22"/>
      <c r="F733" s="22"/>
      <c r="G733" s="43"/>
      <c r="H733" s="60"/>
      <c r="I733" s="60"/>
      <c r="J733" s="60"/>
      <c r="K733" s="60"/>
      <c r="L733" s="60"/>
      <c r="M733" s="60"/>
    </row>
    <row r="734" spans="1:13" ht="31" x14ac:dyDescent="0.35">
      <c r="A734" s="19" t="s">
        <v>3030</v>
      </c>
      <c r="B734" s="21" t="s">
        <v>8211</v>
      </c>
      <c r="C734" s="22"/>
      <c r="D734" s="22"/>
      <c r="E734" s="22"/>
      <c r="F734" s="22"/>
      <c r="G734" s="43"/>
      <c r="H734" s="60"/>
      <c r="I734" s="60"/>
      <c r="J734" s="60"/>
      <c r="K734" s="60"/>
      <c r="L734" s="60"/>
      <c r="M734" s="60"/>
    </row>
    <row r="735" spans="1:13" ht="15.5" x14ac:dyDescent="0.35">
      <c r="A735" s="19" t="s">
        <v>2970</v>
      </c>
      <c r="B735" s="21" t="s">
        <v>2316</v>
      </c>
      <c r="C735" s="22"/>
      <c r="D735" s="22"/>
      <c r="E735" s="22"/>
      <c r="F735" s="22"/>
      <c r="G735" s="43"/>
      <c r="H735" s="60"/>
      <c r="I735" s="60"/>
      <c r="J735" s="60"/>
      <c r="K735" s="60"/>
      <c r="L735" s="60"/>
      <c r="M735" s="60"/>
    </row>
    <row r="736" spans="1:13" ht="15.5" x14ac:dyDescent="0.35">
      <c r="A736" s="19" t="s">
        <v>2498</v>
      </c>
      <c r="B736" s="21" t="s">
        <v>2497</v>
      </c>
      <c r="C736" s="22"/>
      <c r="D736" s="22"/>
      <c r="E736" s="22"/>
      <c r="F736" s="22"/>
      <c r="G736" s="43"/>
      <c r="H736" s="60"/>
      <c r="I736" s="60"/>
      <c r="J736" s="60"/>
      <c r="K736" s="60"/>
      <c r="L736" s="60"/>
      <c r="M736" s="60"/>
    </row>
    <row r="737" spans="1:13" ht="15.5" x14ac:dyDescent="0.35">
      <c r="A737" s="19" t="s">
        <v>1362</v>
      </c>
      <c r="B737" s="21" t="s">
        <v>1361</v>
      </c>
      <c r="C737" s="22"/>
      <c r="D737" s="22"/>
      <c r="E737" s="22"/>
      <c r="F737" s="22"/>
      <c r="G737" s="43"/>
      <c r="H737" s="60"/>
      <c r="I737" s="60"/>
      <c r="J737" s="60"/>
      <c r="K737" s="60"/>
      <c r="L737" s="60"/>
      <c r="M737" s="60"/>
    </row>
    <row r="738" spans="1:13" ht="31" x14ac:dyDescent="0.35">
      <c r="A738" s="19" t="s">
        <v>4953</v>
      </c>
      <c r="B738" s="21" t="s">
        <v>928</v>
      </c>
      <c r="C738" s="22"/>
      <c r="D738" s="22"/>
      <c r="E738" s="22"/>
      <c r="F738" s="22"/>
      <c r="G738" s="43"/>
      <c r="H738" s="60"/>
      <c r="I738" s="60"/>
      <c r="J738" s="60"/>
      <c r="K738" s="60"/>
      <c r="L738" s="60"/>
      <c r="M738" s="60"/>
    </row>
    <row r="739" spans="1:13" ht="31" x14ac:dyDescent="0.35">
      <c r="A739" s="19" t="s">
        <v>1669</v>
      </c>
      <c r="B739" s="21" t="s">
        <v>1655</v>
      </c>
      <c r="C739" s="22"/>
      <c r="D739" s="22"/>
      <c r="E739" s="22"/>
      <c r="F739" s="22"/>
      <c r="G739" s="43"/>
      <c r="H739" s="60"/>
      <c r="I739" s="60"/>
      <c r="J739" s="60"/>
      <c r="K739" s="60"/>
      <c r="L739" s="60"/>
      <c r="M739" s="60"/>
    </row>
    <row r="740" spans="1:13" ht="15.5" x14ac:dyDescent="0.35">
      <c r="A740" s="19" t="s">
        <v>113</v>
      </c>
      <c r="B740" s="21" t="s">
        <v>114</v>
      </c>
      <c r="C740" s="22"/>
      <c r="D740" s="22"/>
      <c r="E740" s="22"/>
      <c r="F740" s="22"/>
      <c r="G740" s="43"/>
      <c r="H740" s="60"/>
      <c r="I740" s="60"/>
      <c r="J740" s="60"/>
      <c r="K740" s="60"/>
      <c r="L740" s="60"/>
      <c r="M740" s="60"/>
    </row>
    <row r="741" spans="1:13" ht="15.5" x14ac:dyDescent="0.35">
      <c r="A741" s="19" t="s">
        <v>2055</v>
      </c>
      <c r="B741" s="21" t="s">
        <v>2053</v>
      </c>
      <c r="C741" s="22"/>
      <c r="D741" s="22"/>
      <c r="E741" s="22"/>
      <c r="F741" s="22"/>
      <c r="G741" s="43"/>
      <c r="H741" s="60"/>
      <c r="I741" s="60"/>
      <c r="J741" s="60"/>
      <c r="K741" s="60"/>
      <c r="L741" s="60"/>
      <c r="M741" s="60"/>
    </row>
    <row r="742" spans="1:13" ht="15.5" x14ac:dyDescent="0.35">
      <c r="A742" s="19" t="s">
        <v>845</v>
      </c>
      <c r="B742" s="21" t="s">
        <v>843</v>
      </c>
      <c r="C742" s="22"/>
      <c r="D742" s="22"/>
      <c r="E742" s="22"/>
      <c r="F742" s="22"/>
      <c r="G742" s="43"/>
      <c r="H742" s="60"/>
      <c r="I742" s="60"/>
      <c r="J742" s="60"/>
      <c r="K742" s="60"/>
      <c r="L742" s="60"/>
      <c r="M742" s="60"/>
    </row>
    <row r="743" spans="1:13" ht="31" x14ac:dyDescent="0.35">
      <c r="A743" s="19" t="s">
        <v>2593</v>
      </c>
      <c r="B743" s="21" t="s">
        <v>3710</v>
      </c>
      <c r="C743" s="22"/>
      <c r="D743" s="22"/>
      <c r="E743" s="22"/>
      <c r="F743" s="22"/>
      <c r="G743" s="43"/>
      <c r="H743" s="60"/>
      <c r="I743" s="60"/>
      <c r="J743" s="60"/>
      <c r="K743" s="60"/>
      <c r="L743" s="60"/>
      <c r="M743" s="60"/>
    </row>
    <row r="744" spans="1:13" ht="15.5" x14ac:dyDescent="0.35">
      <c r="A744" s="19" t="s">
        <v>1980</v>
      </c>
      <c r="B744" s="21" t="s">
        <v>1978</v>
      </c>
      <c r="C744" s="22"/>
      <c r="D744" s="22"/>
      <c r="E744" s="22"/>
      <c r="F744" s="22"/>
      <c r="G744" s="43"/>
      <c r="H744" s="60"/>
      <c r="I744" s="60"/>
      <c r="J744" s="60"/>
      <c r="K744" s="60"/>
      <c r="L744" s="60"/>
      <c r="M744" s="60"/>
    </row>
    <row r="745" spans="1:13" ht="15.5" x14ac:dyDescent="0.35">
      <c r="A745" s="19" t="s">
        <v>920</v>
      </c>
      <c r="B745" s="21" t="s">
        <v>918</v>
      </c>
      <c r="C745" s="22"/>
      <c r="D745" s="22"/>
      <c r="E745" s="22"/>
      <c r="F745" s="22"/>
      <c r="G745" s="43"/>
      <c r="H745" s="60"/>
      <c r="I745" s="60"/>
      <c r="J745" s="60"/>
      <c r="K745" s="60"/>
      <c r="L745" s="60"/>
      <c r="M745" s="60"/>
    </row>
    <row r="746" spans="1:13" ht="15.5" x14ac:dyDescent="0.35">
      <c r="A746" s="19" t="s">
        <v>1538</v>
      </c>
      <c r="B746" s="21" t="s">
        <v>1518</v>
      </c>
      <c r="C746" s="22"/>
      <c r="D746" s="22"/>
      <c r="E746" s="22"/>
      <c r="F746" s="22"/>
      <c r="G746" s="43"/>
      <c r="H746" s="60"/>
      <c r="I746" s="60"/>
      <c r="J746" s="60"/>
      <c r="K746" s="60"/>
      <c r="L746" s="60"/>
      <c r="M746" s="60"/>
    </row>
    <row r="747" spans="1:13" ht="31" x14ac:dyDescent="0.35">
      <c r="A747" s="19" t="s">
        <v>8065</v>
      </c>
      <c r="B747" s="21" t="s">
        <v>2306</v>
      </c>
      <c r="C747" s="22"/>
      <c r="D747" s="22"/>
      <c r="E747" s="22"/>
      <c r="F747" s="22"/>
      <c r="G747" s="43"/>
      <c r="H747" s="60"/>
      <c r="I747" s="60"/>
      <c r="J747" s="60"/>
      <c r="K747" s="60"/>
      <c r="L747" s="60"/>
      <c r="M747" s="60"/>
    </row>
    <row r="748" spans="1:13" ht="15.5" x14ac:dyDescent="0.35">
      <c r="A748" s="19" t="s">
        <v>2961</v>
      </c>
      <c r="B748" s="21" t="s">
        <v>3881</v>
      </c>
      <c r="C748" s="22">
        <v>118082957</v>
      </c>
      <c r="D748" s="22">
        <v>0</v>
      </c>
      <c r="E748" s="22">
        <v>97674542</v>
      </c>
      <c r="F748" s="22">
        <v>0</v>
      </c>
      <c r="G748" s="43">
        <v>109284710</v>
      </c>
      <c r="H748" s="60">
        <v>4</v>
      </c>
      <c r="I748" s="60">
        <v>2</v>
      </c>
      <c r="J748" s="60">
        <v>2</v>
      </c>
      <c r="K748" s="60">
        <v>11</v>
      </c>
      <c r="L748" s="60">
        <v>0</v>
      </c>
      <c r="M748" s="60" t="s">
        <v>4568</v>
      </c>
    </row>
    <row r="749" spans="1:13" ht="35.25" customHeight="1" x14ac:dyDescent="0.35">
      <c r="A749" s="19" t="s">
        <v>8066</v>
      </c>
      <c r="B749" s="21" t="s">
        <v>8549</v>
      </c>
      <c r="C749" s="22">
        <v>11561521</v>
      </c>
      <c r="D749" s="22">
        <v>0</v>
      </c>
      <c r="E749" s="22">
        <v>255800</v>
      </c>
      <c r="F749" s="22">
        <v>0</v>
      </c>
      <c r="G749" s="43">
        <v>19714856</v>
      </c>
      <c r="H749" s="60">
        <v>1260</v>
      </c>
      <c r="I749" s="60">
        <v>504</v>
      </c>
      <c r="J749" s="60">
        <v>756</v>
      </c>
      <c r="K749" s="60">
        <v>8</v>
      </c>
      <c r="L749" s="60">
        <v>4</v>
      </c>
      <c r="M749" s="60" t="s">
        <v>4568</v>
      </c>
    </row>
    <row r="750" spans="1:13" ht="15.5" x14ac:dyDescent="0.35">
      <c r="A750" s="19" t="s">
        <v>2429</v>
      </c>
      <c r="B750" s="21" t="s">
        <v>3707</v>
      </c>
      <c r="C750" s="22"/>
      <c r="D750" s="22"/>
      <c r="E750" s="22"/>
      <c r="F750" s="22"/>
      <c r="G750" s="43"/>
      <c r="H750" s="60"/>
      <c r="I750" s="60"/>
      <c r="J750" s="60"/>
      <c r="K750" s="60"/>
      <c r="L750" s="60"/>
      <c r="M750" s="60"/>
    </row>
    <row r="751" spans="1:13" ht="15.5" x14ac:dyDescent="0.35">
      <c r="A751" s="19" t="s">
        <v>5068</v>
      </c>
      <c r="B751" s="21" t="s">
        <v>4451</v>
      </c>
      <c r="C751" s="22"/>
      <c r="D751" s="22"/>
      <c r="E751" s="22"/>
      <c r="F751" s="22"/>
      <c r="G751" s="43"/>
      <c r="H751" s="60"/>
      <c r="I751" s="60"/>
      <c r="J751" s="60"/>
      <c r="K751" s="60"/>
      <c r="L751" s="60"/>
      <c r="M751" s="60"/>
    </row>
    <row r="752" spans="1:13" ht="15.5" x14ac:dyDescent="0.35">
      <c r="A752" s="19" t="s">
        <v>2454</v>
      </c>
      <c r="B752" s="21" t="s">
        <v>3717</v>
      </c>
      <c r="C752" s="22"/>
      <c r="D752" s="22"/>
      <c r="E752" s="22"/>
      <c r="F752" s="22"/>
      <c r="G752" s="43"/>
      <c r="H752" s="60"/>
      <c r="I752" s="60"/>
      <c r="J752" s="60"/>
      <c r="K752" s="60"/>
      <c r="L752" s="60"/>
      <c r="M752" s="60"/>
    </row>
    <row r="753" spans="1:13" ht="31" x14ac:dyDescent="0.35">
      <c r="A753" s="19" t="s">
        <v>8067</v>
      </c>
      <c r="B753" s="21" t="s">
        <v>3865</v>
      </c>
      <c r="C753" s="22"/>
      <c r="D753" s="22"/>
      <c r="E753" s="22"/>
      <c r="F753" s="22"/>
      <c r="G753" s="43"/>
      <c r="H753" s="60"/>
      <c r="I753" s="60"/>
      <c r="J753" s="60"/>
      <c r="K753" s="60"/>
      <c r="L753" s="60"/>
      <c r="M753" s="60"/>
    </row>
    <row r="754" spans="1:13" ht="31" x14ac:dyDescent="0.35">
      <c r="A754" s="19" t="s">
        <v>8068</v>
      </c>
      <c r="B754" s="21" t="s">
        <v>8255</v>
      </c>
      <c r="C754" s="22"/>
      <c r="D754" s="22"/>
      <c r="E754" s="22"/>
      <c r="F754" s="22"/>
      <c r="G754" s="43"/>
      <c r="H754" s="60"/>
      <c r="I754" s="60"/>
      <c r="J754" s="60"/>
      <c r="K754" s="60"/>
      <c r="L754" s="60"/>
      <c r="M754" s="60"/>
    </row>
    <row r="755" spans="1:13" ht="15.5" x14ac:dyDescent="0.35">
      <c r="A755" s="19" t="s">
        <v>2986</v>
      </c>
      <c r="B755" s="21" t="s">
        <v>2304</v>
      </c>
      <c r="C755" s="22"/>
      <c r="D755" s="22"/>
      <c r="E755" s="22"/>
      <c r="F755" s="22"/>
      <c r="G755" s="43"/>
      <c r="H755" s="60"/>
      <c r="I755" s="60"/>
      <c r="J755" s="60"/>
      <c r="K755" s="60"/>
      <c r="L755" s="60"/>
      <c r="M755" s="60"/>
    </row>
    <row r="756" spans="1:13" ht="15.5" x14ac:dyDescent="0.35">
      <c r="A756" s="19" t="s">
        <v>2152</v>
      </c>
      <c r="B756" s="21" t="s">
        <v>2151</v>
      </c>
      <c r="C756" s="22"/>
      <c r="D756" s="22"/>
      <c r="E756" s="22"/>
      <c r="F756" s="22"/>
      <c r="G756" s="43"/>
      <c r="H756" s="60"/>
      <c r="I756" s="60"/>
      <c r="J756" s="60"/>
      <c r="K756" s="60"/>
      <c r="L756" s="60"/>
      <c r="M756" s="60"/>
    </row>
    <row r="757" spans="1:13" ht="15.5" x14ac:dyDescent="0.35">
      <c r="A757" s="19" t="s">
        <v>1191</v>
      </c>
      <c r="B757" s="21" t="s">
        <v>1414</v>
      </c>
      <c r="C757" s="22"/>
      <c r="D757" s="22"/>
      <c r="E757" s="22"/>
      <c r="F757" s="22"/>
      <c r="G757" s="43"/>
      <c r="H757" s="60"/>
      <c r="I757" s="60"/>
      <c r="J757" s="60"/>
      <c r="K757" s="60"/>
      <c r="L757" s="60"/>
      <c r="M757" s="60"/>
    </row>
    <row r="758" spans="1:13" ht="15.5" x14ac:dyDescent="0.35">
      <c r="A758" s="19" t="s">
        <v>3039</v>
      </c>
      <c r="B758" s="21" t="s">
        <v>2653</v>
      </c>
      <c r="C758" s="22"/>
      <c r="D758" s="22"/>
      <c r="E758" s="22"/>
      <c r="F758" s="22"/>
      <c r="G758" s="43"/>
      <c r="H758" s="60"/>
      <c r="I758" s="60"/>
      <c r="J758" s="60"/>
      <c r="K758" s="60"/>
      <c r="L758" s="60"/>
      <c r="M758" s="60"/>
    </row>
    <row r="759" spans="1:13" ht="15.5" x14ac:dyDescent="0.35">
      <c r="A759" s="19" t="s">
        <v>4954</v>
      </c>
      <c r="B759" s="21" t="s">
        <v>3948</v>
      </c>
      <c r="C759" s="22"/>
      <c r="D759" s="22"/>
      <c r="E759" s="22"/>
      <c r="F759" s="22"/>
      <c r="G759" s="43"/>
      <c r="H759" s="60"/>
      <c r="I759" s="60"/>
      <c r="J759" s="60"/>
      <c r="K759" s="60"/>
      <c r="L759" s="60"/>
      <c r="M759" s="60"/>
    </row>
    <row r="760" spans="1:13" ht="15.5" x14ac:dyDescent="0.35">
      <c r="A760" s="19" t="s">
        <v>5070</v>
      </c>
      <c r="B760" s="21" t="s">
        <v>2499</v>
      </c>
      <c r="C760" s="22"/>
      <c r="D760" s="22"/>
      <c r="E760" s="22"/>
      <c r="F760" s="22"/>
      <c r="G760" s="43"/>
      <c r="H760" s="60"/>
      <c r="I760" s="60"/>
      <c r="J760" s="60"/>
      <c r="K760" s="60"/>
      <c r="L760" s="60"/>
      <c r="M760" s="60"/>
    </row>
    <row r="761" spans="1:13" ht="31" x14ac:dyDescent="0.35">
      <c r="A761" s="19" t="s">
        <v>8069</v>
      </c>
      <c r="B761" s="21" t="s">
        <v>3286</v>
      </c>
      <c r="C761" s="22"/>
      <c r="D761" s="22"/>
      <c r="E761" s="22"/>
      <c r="F761" s="22"/>
      <c r="G761" s="43"/>
      <c r="H761" s="60"/>
      <c r="I761" s="60"/>
      <c r="J761" s="60"/>
      <c r="K761" s="60"/>
      <c r="L761" s="60"/>
      <c r="M761" s="60"/>
    </row>
    <row r="762" spans="1:13" ht="15.5" x14ac:dyDescent="0.35">
      <c r="A762" s="19" t="s">
        <v>8070</v>
      </c>
      <c r="B762" s="21" t="s">
        <v>3805</v>
      </c>
      <c r="C762" s="22">
        <v>947184</v>
      </c>
      <c r="D762" s="22"/>
      <c r="E762" s="22">
        <v>890550</v>
      </c>
      <c r="F762" s="22"/>
      <c r="G762" s="43">
        <v>890550</v>
      </c>
      <c r="H762" s="60"/>
      <c r="I762" s="60"/>
      <c r="J762" s="60"/>
      <c r="K762" s="60"/>
      <c r="L762" s="60"/>
      <c r="M762" s="60"/>
    </row>
    <row r="763" spans="1:13" ht="15.5" x14ac:dyDescent="0.35">
      <c r="A763" s="19" t="s">
        <v>1932</v>
      </c>
      <c r="B763" s="21" t="s">
        <v>1930</v>
      </c>
      <c r="C763" s="22"/>
      <c r="D763" s="22"/>
      <c r="E763" s="22"/>
      <c r="F763" s="22"/>
      <c r="G763" s="43"/>
      <c r="H763" s="60"/>
      <c r="I763" s="60"/>
      <c r="J763" s="60"/>
      <c r="K763" s="60"/>
      <c r="L763" s="60"/>
      <c r="M763" s="60"/>
    </row>
    <row r="764" spans="1:13" ht="15.5" x14ac:dyDescent="0.35">
      <c r="A764" s="19" t="s">
        <v>740</v>
      </c>
      <c r="B764" s="21" t="s">
        <v>738</v>
      </c>
      <c r="C764" s="22"/>
      <c r="D764" s="22"/>
      <c r="E764" s="22"/>
      <c r="F764" s="22"/>
      <c r="G764" s="43"/>
      <c r="H764" s="60"/>
      <c r="I764" s="60"/>
      <c r="J764" s="60"/>
      <c r="K764" s="60"/>
      <c r="L764" s="60"/>
      <c r="M764" s="60"/>
    </row>
    <row r="765" spans="1:13" ht="15.5" x14ac:dyDescent="0.35">
      <c r="A765" s="19" t="s">
        <v>3455</v>
      </c>
      <c r="B765" s="21" t="s">
        <v>3454</v>
      </c>
      <c r="C765" s="22"/>
      <c r="D765" s="22"/>
      <c r="E765" s="22"/>
      <c r="F765" s="22"/>
      <c r="G765" s="43"/>
      <c r="H765" s="60"/>
      <c r="I765" s="60"/>
      <c r="J765" s="60"/>
      <c r="K765" s="60"/>
      <c r="L765" s="60"/>
      <c r="M765" s="60"/>
    </row>
    <row r="766" spans="1:13" ht="15.5" x14ac:dyDescent="0.35">
      <c r="A766" s="19" t="s">
        <v>2984</v>
      </c>
      <c r="B766" s="21" t="s">
        <v>1150</v>
      </c>
      <c r="C766" s="22"/>
      <c r="D766" s="22"/>
      <c r="E766" s="22"/>
      <c r="F766" s="22"/>
      <c r="G766" s="43"/>
      <c r="H766" s="60"/>
      <c r="I766" s="60"/>
      <c r="J766" s="60"/>
      <c r="K766" s="60"/>
      <c r="L766" s="60"/>
      <c r="M766" s="60"/>
    </row>
    <row r="767" spans="1:13" ht="15.5" x14ac:dyDescent="0.35">
      <c r="A767" s="19" t="s">
        <v>3082</v>
      </c>
      <c r="B767" s="21" t="s">
        <v>8216</v>
      </c>
      <c r="C767" s="22"/>
      <c r="D767" s="22"/>
      <c r="E767" s="22"/>
      <c r="F767" s="22"/>
      <c r="G767" s="43"/>
      <c r="H767" s="60"/>
      <c r="I767" s="60"/>
      <c r="J767" s="60"/>
      <c r="K767" s="60"/>
      <c r="L767" s="60"/>
      <c r="M767" s="60"/>
    </row>
    <row r="768" spans="1:13" ht="15.5" x14ac:dyDescent="0.35">
      <c r="A768" s="19" t="s">
        <v>2993</v>
      </c>
      <c r="B768" s="21" t="s">
        <v>1422</v>
      </c>
      <c r="C768" s="22"/>
      <c r="D768" s="22"/>
      <c r="E768" s="22"/>
      <c r="F768" s="22"/>
      <c r="G768" s="43"/>
      <c r="H768" s="60"/>
      <c r="I768" s="60"/>
      <c r="J768" s="60"/>
      <c r="K768" s="60"/>
      <c r="L768" s="60"/>
      <c r="M768" s="60"/>
    </row>
    <row r="769" spans="1:13" ht="15.5" x14ac:dyDescent="0.35">
      <c r="A769" s="19" t="s">
        <v>562</v>
      </c>
      <c r="B769" s="21" t="s">
        <v>560</v>
      </c>
      <c r="C769" s="22"/>
      <c r="D769" s="22"/>
      <c r="E769" s="22"/>
      <c r="F769" s="22"/>
      <c r="G769" s="43"/>
      <c r="H769" s="60"/>
      <c r="I769" s="60"/>
      <c r="J769" s="60"/>
      <c r="K769" s="60"/>
      <c r="L769" s="60"/>
      <c r="M769" s="60"/>
    </row>
    <row r="770" spans="1:13" ht="31" x14ac:dyDescent="0.35">
      <c r="A770" s="19" t="s">
        <v>2966</v>
      </c>
      <c r="B770" s="21" t="s">
        <v>3873</v>
      </c>
      <c r="C770" s="22"/>
      <c r="D770" s="22"/>
      <c r="E770" s="22"/>
      <c r="F770" s="22"/>
      <c r="G770" s="43"/>
      <c r="H770" s="60"/>
      <c r="I770" s="60"/>
      <c r="J770" s="60"/>
      <c r="K770" s="60"/>
      <c r="L770" s="60"/>
      <c r="M770" s="60"/>
    </row>
    <row r="771" spans="1:13" ht="15.5" x14ac:dyDescent="0.35">
      <c r="A771" s="19" t="s">
        <v>3211</v>
      </c>
      <c r="B771" s="21" t="s">
        <v>3963</v>
      </c>
      <c r="C771" s="22"/>
      <c r="D771" s="22"/>
      <c r="E771" s="22"/>
      <c r="F771" s="22"/>
      <c r="G771" s="43"/>
      <c r="H771" s="60"/>
      <c r="I771" s="60"/>
      <c r="J771" s="60"/>
      <c r="K771" s="60"/>
      <c r="L771" s="60"/>
      <c r="M771" s="60"/>
    </row>
    <row r="772" spans="1:13" ht="15.5" x14ac:dyDescent="0.35">
      <c r="A772" s="19" t="s">
        <v>1509</v>
      </c>
      <c r="B772" s="21" t="s">
        <v>1497</v>
      </c>
      <c r="C772" s="22"/>
      <c r="D772" s="22"/>
      <c r="E772" s="22"/>
      <c r="F772" s="22"/>
      <c r="G772" s="43"/>
      <c r="H772" s="60"/>
      <c r="I772" s="60"/>
      <c r="J772" s="60"/>
      <c r="K772" s="60"/>
      <c r="L772" s="60"/>
      <c r="M772" s="60"/>
    </row>
    <row r="773" spans="1:13" ht="15.5" x14ac:dyDescent="0.35">
      <c r="A773" s="19" t="s">
        <v>2500</v>
      </c>
      <c r="B773" s="21" t="s">
        <v>1201</v>
      </c>
      <c r="C773" s="22"/>
      <c r="D773" s="22"/>
      <c r="E773" s="22"/>
      <c r="F773" s="22"/>
      <c r="G773" s="43"/>
      <c r="H773" s="60"/>
      <c r="I773" s="60"/>
      <c r="J773" s="60"/>
      <c r="K773" s="60"/>
      <c r="L773" s="60"/>
      <c r="M773" s="60"/>
    </row>
    <row r="774" spans="1:13" ht="31" x14ac:dyDescent="0.35">
      <c r="A774" s="19" t="s">
        <v>4955</v>
      </c>
      <c r="B774" s="21" t="s">
        <v>8703</v>
      </c>
      <c r="C774" s="22"/>
      <c r="D774" s="22"/>
      <c r="E774" s="22"/>
      <c r="F774" s="22"/>
      <c r="G774" s="43"/>
      <c r="H774" s="60"/>
      <c r="I774" s="60"/>
      <c r="J774" s="60"/>
      <c r="K774" s="60"/>
      <c r="L774" s="60"/>
      <c r="M774" s="60"/>
    </row>
    <row r="775" spans="1:13" ht="15.5" x14ac:dyDescent="0.35">
      <c r="A775" s="19" t="s">
        <v>1352</v>
      </c>
      <c r="B775" s="21" t="s">
        <v>1336</v>
      </c>
      <c r="C775" s="22"/>
      <c r="D775" s="22"/>
      <c r="E775" s="22"/>
      <c r="F775" s="22"/>
      <c r="G775" s="43"/>
      <c r="H775" s="60"/>
      <c r="I775" s="60"/>
      <c r="J775" s="60"/>
      <c r="K775" s="60"/>
      <c r="L775" s="60"/>
      <c r="M775" s="60"/>
    </row>
    <row r="776" spans="1:13" ht="15.5" x14ac:dyDescent="0.35">
      <c r="A776" s="19" t="s">
        <v>84</v>
      </c>
      <c r="B776" s="21" t="s">
        <v>83</v>
      </c>
      <c r="C776" s="22"/>
      <c r="D776" s="22"/>
      <c r="E776" s="22"/>
      <c r="F776" s="22"/>
      <c r="G776" s="43"/>
      <c r="H776" s="60"/>
      <c r="I776" s="60"/>
      <c r="J776" s="60"/>
      <c r="K776" s="60"/>
      <c r="L776" s="60"/>
      <c r="M776" s="60"/>
    </row>
    <row r="777" spans="1:13" ht="15.5" x14ac:dyDescent="0.35">
      <c r="A777" s="19" t="s">
        <v>1317</v>
      </c>
      <c r="B777" s="21" t="s">
        <v>1295</v>
      </c>
      <c r="C777" s="22"/>
      <c r="D777" s="22"/>
      <c r="E777" s="22"/>
      <c r="F777" s="22"/>
      <c r="G777" s="43"/>
      <c r="H777" s="60"/>
      <c r="I777" s="60"/>
      <c r="J777" s="60"/>
      <c r="K777" s="60"/>
      <c r="L777" s="60"/>
      <c r="M777" s="60"/>
    </row>
    <row r="778" spans="1:13" ht="15.5" x14ac:dyDescent="0.35">
      <c r="A778" s="19" t="s">
        <v>3208</v>
      </c>
      <c r="B778" s="21" t="s">
        <v>680</v>
      </c>
      <c r="C778" s="22"/>
      <c r="D778" s="22"/>
      <c r="E778" s="22"/>
      <c r="F778" s="22"/>
      <c r="G778" s="43"/>
      <c r="H778" s="60"/>
      <c r="I778" s="60"/>
      <c r="J778" s="60"/>
      <c r="K778" s="60"/>
      <c r="L778" s="60"/>
      <c r="M778" s="60"/>
    </row>
    <row r="779" spans="1:13" ht="15.5" x14ac:dyDescent="0.35">
      <c r="A779" s="19" t="s">
        <v>103</v>
      </c>
      <c r="B779" s="21" t="s">
        <v>102</v>
      </c>
      <c r="C779" s="22"/>
      <c r="D779" s="22"/>
      <c r="E779" s="22"/>
      <c r="F779" s="22"/>
      <c r="G779" s="43"/>
      <c r="H779" s="60"/>
      <c r="I779" s="60"/>
      <c r="J779" s="60"/>
      <c r="K779" s="60"/>
      <c r="L779" s="60"/>
      <c r="M779" s="60"/>
    </row>
    <row r="780" spans="1:13" ht="15.5" x14ac:dyDescent="0.35">
      <c r="A780" s="19" t="s">
        <v>3145</v>
      </c>
      <c r="B780" s="21" t="s">
        <v>3924</v>
      </c>
      <c r="C780" s="22"/>
      <c r="D780" s="22"/>
      <c r="E780" s="22"/>
      <c r="F780" s="22"/>
      <c r="G780" s="43"/>
      <c r="H780" s="60"/>
      <c r="I780" s="60"/>
      <c r="J780" s="60"/>
      <c r="K780" s="60"/>
      <c r="L780" s="60"/>
      <c r="M780" s="60"/>
    </row>
    <row r="781" spans="1:13" ht="15.5" x14ac:dyDescent="0.35">
      <c r="A781" s="19" t="s">
        <v>323</v>
      </c>
      <c r="B781" s="21" t="s">
        <v>322</v>
      </c>
      <c r="C781" s="22"/>
      <c r="D781" s="22"/>
      <c r="E781" s="22"/>
      <c r="F781" s="22"/>
      <c r="G781" s="43"/>
      <c r="H781" s="60"/>
      <c r="I781" s="60"/>
      <c r="J781" s="60"/>
      <c r="K781" s="60"/>
      <c r="L781" s="60"/>
      <c r="M781" s="60"/>
    </row>
    <row r="782" spans="1:13" ht="15.5" x14ac:dyDescent="0.35">
      <c r="A782" s="19" t="s">
        <v>5072</v>
      </c>
      <c r="B782" s="21" t="s">
        <v>4454</v>
      </c>
      <c r="C782" s="22"/>
      <c r="D782" s="22"/>
      <c r="E782" s="22"/>
      <c r="F782" s="22"/>
      <c r="G782" s="43"/>
      <c r="H782" s="60"/>
      <c r="I782" s="60"/>
      <c r="J782" s="60"/>
      <c r="K782" s="60"/>
      <c r="L782" s="60"/>
      <c r="M782" s="60"/>
    </row>
    <row r="783" spans="1:13" ht="15.5" x14ac:dyDescent="0.35">
      <c r="A783" s="19" t="s">
        <v>8071</v>
      </c>
      <c r="B783" s="21" t="s">
        <v>356</v>
      </c>
      <c r="C783" s="22"/>
      <c r="D783" s="22"/>
      <c r="E783" s="22"/>
      <c r="F783" s="22"/>
      <c r="G783" s="43"/>
      <c r="H783" s="60"/>
      <c r="I783" s="60"/>
      <c r="J783" s="60"/>
      <c r="K783" s="60"/>
      <c r="L783" s="60"/>
      <c r="M783" s="60"/>
    </row>
    <row r="784" spans="1:13" ht="15.5" x14ac:dyDescent="0.35">
      <c r="A784" s="19" t="s">
        <v>670</v>
      </c>
      <c r="B784" s="21" t="s">
        <v>303</v>
      </c>
      <c r="C784" s="22"/>
      <c r="D784" s="22"/>
      <c r="E784" s="22"/>
      <c r="F784" s="22"/>
      <c r="G784" s="43"/>
      <c r="H784" s="60"/>
      <c r="I784" s="60"/>
      <c r="J784" s="60"/>
      <c r="K784" s="60"/>
      <c r="L784" s="60"/>
      <c r="M784" s="60"/>
    </row>
    <row r="785" spans="1:13" ht="15.5" x14ac:dyDescent="0.35">
      <c r="A785" s="19" t="s">
        <v>1004</v>
      </c>
      <c r="B785" s="21" t="s">
        <v>3836</v>
      </c>
      <c r="C785" s="22">
        <v>20527499</v>
      </c>
      <c r="D785" s="22">
        <v>134775</v>
      </c>
      <c r="E785" s="22">
        <v>22662268</v>
      </c>
      <c r="F785" s="22">
        <v>148791</v>
      </c>
      <c r="G785" s="43">
        <v>24253597</v>
      </c>
      <c r="H785" s="60">
        <v>1</v>
      </c>
      <c r="I785" s="60">
        <v>0</v>
      </c>
      <c r="J785" s="60">
        <v>0</v>
      </c>
      <c r="K785" s="60">
        <v>0</v>
      </c>
      <c r="L785" s="60">
        <v>0</v>
      </c>
      <c r="M785" s="60" t="s">
        <v>8222</v>
      </c>
    </row>
    <row r="786" spans="1:13" ht="15.5" x14ac:dyDescent="0.35">
      <c r="A786" s="19" t="s">
        <v>1765</v>
      </c>
      <c r="B786" s="21" t="s">
        <v>3929</v>
      </c>
      <c r="C786" s="22"/>
      <c r="D786" s="22"/>
      <c r="E786" s="22"/>
      <c r="F786" s="22"/>
      <c r="G786" s="43"/>
      <c r="H786" s="60"/>
      <c r="I786" s="60"/>
      <c r="J786" s="60"/>
      <c r="K786" s="60"/>
      <c r="L786" s="60"/>
      <c r="M786" s="60"/>
    </row>
    <row r="787" spans="1:13" ht="15.5" x14ac:dyDescent="0.35">
      <c r="A787" s="19" t="s">
        <v>1566</v>
      </c>
      <c r="B787" s="21" t="s">
        <v>1543</v>
      </c>
      <c r="C787" s="22"/>
      <c r="D787" s="22"/>
      <c r="E787" s="22"/>
      <c r="F787" s="22"/>
      <c r="G787" s="43"/>
      <c r="H787" s="60"/>
      <c r="I787" s="60"/>
      <c r="J787" s="60"/>
      <c r="K787" s="60"/>
      <c r="L787" s="60"/>
      <c r="M787" s="60"/>
    </row>
    <row r="788" spans="1:13" ht="15.5" x14ac:dyDescent="0.35">
      <c r="A788" s="19" t="s">
        <v>1489</v>
      </c>
      <c r="B788" s="21" t="s">
        <v>1473</v>
      </c>
      <c r="C788" s="22"/>
      <c r="D788" s="22"/>
      <c r="E788" s="22"/>
      <c r="F788" s="22"/>
      <c r="G788" s="43"/>
      <c r="H788" s="60"/>
      <c r="I788" s="60"/>
      <c r="J788" s="60"/>
      <c r="K788" s="60"/>
      <c r="L788" s="60"/>
      <c r="M788" s="60"/>
    </row>
    <row r="789" spans="1:13" ht="15.5" x14ac:dyDescent="0.35">
      <c r="A789" s="19" t="s">
        <v>1885</v>
      </c>
      <c r="B789" s="21" t="s">
        <v>1883</v>
      </c>
      <c r="C789" s="22"/>
      <c r="D789" s="22"/>
      <c r="E789" s="22"/>
      <c r="F789" s="22"/>
      <c r="G789" s="43"/>
      <c r="H789" s="60"/>
      <c r="I789" s="60"/>
      <c r="J789" s="60"/>
      <c r="K789" s="60"/>
      <c r="L789" s="60"/>
      <c r="M789" s="60"/>
    </row>
    <row r="790" spans="1:13" ht="15.5" x14ac:dyDescent="0.35">
      <c r="A790" s="19" t="s">
        <v>8073</v>
      </c>
      <c r="B790" s="21" t="s">
        <v>3973</v>
      </c>
      <c r="C790" s="22"/>
      <c r="D790" s="22"/>
      <c r="E790" s="22"/>
      <c r="F790" s="22"/>
      <c r="G790" s="43"/>
      <c r="H790" s="60"/>
      <c r="I790" s="60"/>
      <c r="J790" s="60"/>
      <c r="K790" s="60"/>
      <c r="L790" s="60"/>
      <c r="M790" s="60"/>
    </row>
    <row r="791" spans="1:13" ht="15.5" x14ac:dyDescent="0.35">
      <c r="A791" s="19" t="s">
        <v>3056</v>
      </c>
      <c r="B791" s="21" t="s">
        <v>2046</v>
      </c>
      <c r="C791" s="22"/>
      <c r="D791" s="22"/>
      <c r="E791" s="22"/>
      <c r="F791" s="22"/>
      <c r="G791" s="43"/>
      <c r="H791" s="60"/>
      <c r="I791" s="60"/>
      <c r="J791" s="60"/>
      <c r="K791" s="60"/>
      <c r="L791" s="60"/>
      <c r="M791" s="60"/>
    </row>
    <row r="792" spans="1:13" ht="15.5" x14ac:dyDescent="0.35">
      <c r="A792" s="19" t="s">
        <v>3464</v>
      </c>
      <c r="B792" s="21" t="s">
        <v>3462</v>
      </c>
      <c r="C792" s="22"/>
      <c r="D792" s="22"/>
      <c r="E792" s="22"/>
      <c r="F792" s="22"/>
      <c r="G792" s="43"/>
      <c r="H792" s="60"/>
      <c r="I792" s="60"/>
      <c r="J792" s="60"/>
      <c r="K792" s="60"/>
      <c r="L792" s="60"/>
      <c r="M792" s="60"/>
    </row>
    <row r="793" spans="1:13" ht="15.5" x14ac:dyDescent="0.35">
      <c r="A793" s="19" t="s">
        <v>2222</v>
      </c>
      <c r="B793" s="21" t="s">
        <v>2326</v>
      </c>
      <c r="C793" s="22"/>
      <c r="D793" s="22"/>
      <c r="E793" s="22"/>
      <c r="F793" s="22"/>
      <c r="G793" s="43"/>
      <c r="H793" s="60"/>
      <c r="I793" s="60"/>
      <c r="J793" s="60"/>
      <c r="K793" s="60"/>
      <c r="L793" s="60"/>
      <c r="M793" s="60"/>
    </row>
    <row r="794" spans="1:13" ht="15.5" x14ac:dyDescent="0.35">
      <c r="A794" s="19" t="s">
        <v>3194</v>
      </c>
      <c r="B794" s="21" t="s">
        <v>3859</v>
      </c>
      <c r="C794" s="22"/>
      <c r="D794" s="22"/>
      <c r="E794" s="22"/>
      <c r="F794" s="22"/>
      <c r="G794" s="43"/>
      <c r="H794" s="60"/>
      <c r="I794" s="60"/>
      <c r="J794" s="60"/>
      <c r="K794" s="60"/>
      <c r="L794" s="60"/>
      <c r="M794" s="60"/>
    </row>
    <row r="795" spans="1:13" ht="31" x14ac:dyDescent="0.35">
      <c r="A795" s="19" t="s">
        <v>3008</v>
      </c>
      <c r="B795" s="21" t="s">
        <v>1510</v>
      </c>
      <c r="C795" s="22"/>
      <c r="D795" s="22"/>
      <c r="E795" s="22"/>
      <c r="F795" s="22"/>
      <c r="G795" s="43"/>
      <c r="H795" s="60"/>
      <c r="I795" s="60"/>
      <c r="J795" s="60"/>
      <c r="K795" s="60"/>
      <c r="L795" s="60"/>
      <c r="M795" s="60"/>
    </row>
    <row r="796" spans="1:13" ht="31" x14ac:dyDescent="0.35">
      <c r="A796" s="19" t="s">
        <v>3032</v>
      </c>
      <c r="B796" s="21" t="s">
        <v>3749</v>
      </c>
      <c r="C796" s="22"/>
      <c r="D796" s="22"/>
      <c r="E796" s="22"/>
      <c r="F796" s="22"/>
      <c r="G796" s="43"/>
      <c r="H796" s="60"/>
      <c r="I796" s="60"/>
      <c r="J796" s="60"/>
      <c r="K796" s="60"/>
      <c r="L796" s="60"/>
      <c r="M796" s="60"/>
    </row>
    <row r="797" spans="1:13" ht="31" x14ac:dyDescent="0.35">
      <c r="A797" s="19" t="s">
        <v>8074</v>
      </c>
      <c r="B797" s="21" t="s">
        <v>4531</v>
      </c>
      <c r="C797" s="22"/>
      <c r="D797" s="22"/>
      <c r="E797" s="22"/>
      <c r="F797" s="22"/>
      <c r="G797" s="43"/>
      <c r="H797" s="60"/>
      <c r="I797" s="60"/>
      <c r="J797" s="60"/>
      <c r="K797" s="60"/>
      <c r="L797" s="60"/>
      <c r="M797" s="60"/>
    </row>
    <row r="798" spans="1:13" ht="15.5" x14ac:dyDescent="0.35">
      <c r="A798" s="19" t="s">
        <v>4956</v>
      </c>
      <c r="B798" s="21" t="s">
        <v>8406</v>
      </c>
      <c r="C798" s="22"/>
      <c r="D798" s="22"/>
      <c r="E798" s="22"/>
      <c r="F798" s="22"/>
      <c r="G798" s="43"/>
      <c r="H798" s="60"/>
      <c r="I798" s="60"/>
      <c r="J798" s="60"/>
      <c r="K798" s="60"/>
      <c r="L798" s="60"/>
      <c r="M798" s="60"/>
    </row>
    <row r="799" spans="1:13" ht="15.5" x14ac:dyDescent="0.35">
      <c r="A799" s="19" t="s">
        <v>2963</v>
      </c>
      <c r="B799" s="21" t="s">
        <v>2056</v>
      </c>
      <c r="C799" s="22"/>
      <c r="D799" s="22"/>
      <c r="E799" s="22"/>
      <c r="F799" s="22"/>
      <c r="G799" s="43"/>
      <c r="H799" s="60"/>
      <c r="I799" s="60"/>
      <c r="J799" s="60"/>
      <c r="K799" s="60"/>
      <c r="L799" s="60"/>
      <c r="M799" s="60"/>
    </row>
    <row r="800" spans="1:13" ht="15.5" x14ac:dyDescent="0.35">
      <c r="A800" s="19" t="s">
        <v>311</v>
      </c>
      <c r="B800" s="21" t="s">
        <v>8515</v>
      </c>
      <c r="C800" s="22"/>
      <c r="D800" s="22"/>
      <c r="E800" s="22"/>
      <c r="F800" s="22"/>
      <c r="G800" s="43"/>
      <c r="H800" s="60"/>
      <c r="I800" s="60"/>
      <c r="J800" s="60"/>
      <c r="K800" s="60"/>
      <c r="L800" s="60"/>
      <c r="M800" s="60"/>
    </row>
    <row r="801" spans="1:13" ht="15.5" x14ac:dyDescent="0.35">
      <c r="A801" s="19" t="s">
        <v>210</v>
      </c>
      <c r="B801" s="21" t="s">
        <v>208</v>
      </c>
      <c r="C801" s="22"/>
      <c r="D801" s="22"/>
      <c r="E801" s="22"/>
      <c r="F801" s="22"/>
      <c r="G801" s="43"/>
      <c r="H801" s="60"/>
      <c r="I801" s="60"/>
      <c r="J801" s="60"/>
      <c r="K801" s="60"/>
      <c r="L801" s="60"/>
      <c r="M801" s="60"/>
    </row>
    <row r="802" spans="1:13" ht="15.5" x14ac:dyDescent="0.35">
      <c r="A802" s="19" t="s">
        <v>4957</v>
      </c>
      <c r="B802" s="21" t="s">
        <v>769</v>
      </c>
      <c r="C802" s="22"/>
      <c r="D802" s="22"/>
      <c r="E802" s="22"/>
      <c r="F802" s="22"/>
      <c r="G802" s="43"/>
      <c r="H802" s="60"/>
      <c r="I802" s="60"/>
      <c r="J802" s="60"/>
      <c r="K802" s="60"/>
      <c r="L802" s="60"/>
      <c r="M802" s="60"/>
    </row>
    <row r="803" spans="1:13" ht="15.5" x14ac:dyDescent="0.35">
      <c r="A803" s="19" t="s">
        <v>8075</v>
      </c>
      <c r="B803" s="21" t="s">
        <v>1742</v>
      </c>
      <c r="C803" s="22"/>
      <c r="D803" s="22"/>
      <c r="E803" s="22"/>
      <c r="F803" s="22"/>
      <c r="G803" s="43"/>
      <c r="H803" s="60"/>
      <c r="I803" s="60"/>
      <c r="J803" s="60"/>
      <c r="K803" s="60"/>
      <c r="L803" s="60"/>
      <c r="M803" s="60"/>
    </row>
    <row r="804" spans="1:13" ht="15.5" x14ac:dyDescent="0.35">
      <c r="A804" s="19" t="s">
        <v>1035</v>
      </c>
      <c r="B804" s="21" t="s">
        <v>1033</v>
      </c>
      <c r="C804" s="22"/>
      <c r="D804" s="22"/>
      <c r="E804" s="22"/>
      <c r="F804" s="22"/>
      <c r="G804" s="43"/>
      <c r="H804" s="60"/>
      <c r="I804" s="60"/>
      <c r="J804" s="60"/>
      <c r="K804" s="60"/>
      <c r="L804" s="60"/>
      <c r="M804" s="60"/>
    </row>
    <row r="805" spans="1:13" ht="15.5" x14ac:dyDescent="0.35">
      <c r="A805" s="19" t="s">
        <v>1868</v>
      </c>
      <c r="B805" s="21" t="s">
        <v>1866</v>
      </c>
      <c r="C805" s="22"/>
      <c r="D805" s="22"/>
      <c r="E805" s="22"/>
      <c r="F805" s="22"/>
      <c r="G805" s="43"/>
      <c r="H805" s="60"/>
      <c r="I805" s="60"/>
      <c r="J805" s="60"/>
      <c r="K805" s="60"/>
      <c r="L805" s="60"/>
      <c r="M805" s="60"/>
    </row>
    <row r="806" spans="1:13" ht="15.5" x14ac:dyDescent="0.35">
      <c r="A806" s="19" t="s">
        <v>799</v>
      </c>
      <c r="B806" s="21" t="s">
        <v>797</v>
      </c>
      <c r="C806" s="22"/>
      <c r="D806" s="22"/>
      <c r="E806" s="22"/>
      <c r="F806" s="22"/>
      <c r="G806" s="43"/>
      <c r="H806" s="60"/>
      <c r="I806" s="60"/>
      <c r="J806" s="60"/>
      <c r="K806" s="60"/>
      <c r="L806" s="60"/>
      <c r="M806" s="60"/>
    </row>
    <row r="807" spans="1:13" ht="15.5" x14ac:dyDescent="0.35">
      <c r="A807" s="19" t="s">
        <v>8076</v>
      </c>
      <c r="B807" s="21" t="s">
        <v>3608</v>
      </c>
      <c r="C807" s="22"/>
      <c r="D807" s="22"/>
      <c r="E807" s="22"/>
      <c r="F807" s="22"/>
      <c r="G807" s="43"/>
      <c r="H807" s="60"/>
      <c r="I807" s="60"/>
      <c r="J807" s="60"/>
      <c r="K807" s="60"/>
      <c r="L807" s="60"/>
      <c r="M807" s="60"/>
    </row>
    <row r="808" spans="1:13" ht="15.5" x14ac:dyDescent="0.35">
      <c r="A808" s="19" t="s">
        <v>808</v>
      </c>
      <c r="B808" s="21" t="s">
        <v>3598</v>
      </c>
      <c r="C808" s="22"/>
      <c r="D808" s="22"/>
      <c r="E808" s="22"/>
      <c r="F808" s="22"/>
      <c r="G808" s="43"/>
      <c r="H808" s="60"/>
      <c r="I808" s="60"/>
      <c r="J808" s="60"/>
      <c r="K808" s="60"/>
      <c r="L808" s="60"/>
      <c r="M808" s="60"/>
    </row>
    <row r="809" spans="1:13" ht="15.5" x14ac:dyDescent="0.35">
      <c r="A809" s="19" t="s">
        <v>3040</v>
      </c>
      <c r="B809" s="21" t="s">
        <v>2656</v>
      </c>
      <c r="C809" s="22"/>
      <c r="D809" s="22"/>
      <c r="E809" s="22"/>
      <c r="F809" s="22"/>
      <c r="G809" s="43"/>
      <c r="H809" s="60"/>
      <c r="I809" s="60"/>
      <c r="J809" s="60"/>
      <c r="K809" s="60"/>
      <c r="L809" s="60"/>
      <c r="M809" s="60"/>
    </row>
    <row r="810" spans="1:13" ht="15.5" x14ac:dyDescent="0.35">
      <c r="A810" s="19" t="s">
        <v>4958</v>
      </c>
      <c r="B810" s="21" t="s">
        <v>835</v>
      </c>
      <c r="C810" s="22"/>
      <c r="D810" s="22"/>
      <c r="E810" s="22"/>
      <c r="F810" s="22"/>
      <c r="G810" s="43"/>
      <c r="H810" s="60"/>
      <c r="I810" s="60"/>
      <c r="J810" s="60"/>
      <c r="K810" s="60"/>
      <c r="L810" s="60"/>
      <c r="M810" s="60"/>
    </row>
    <row r="811" spans="1:13" ht="15.5" x14ac:dyDescent="0.35">
      <c r="A811" s="19" t="s">
        <v>8077</v>
      </c>
      <c r="B811" s="21" t="s">
        <v>3977</v>
      </c>
      <c r="C811" s="22"/>
      <c r="D811" s="22"/>
      <c r="E811" s="22"/>
      <c r="F811" s="22"/>
      <c r="G811" s="43"/>
      <c r="H811" s="60"/>
      <c r="I811" s="60"/>
      <c r="J811" s="60"/>
      <c r="K811" s="60"/>
      <c r="L811" s="60"/>
      <c r="M811" s="60"/>
    </row>
    <row r="812" spans="1:13" ht="31" x14ac:dyDescent="0.35">
      <c r="A812" s="19" t="s">
        <v>8078</v>
      </c>
      <c r="B812" s="21" t="s">
        <v>3612</v>
      </c>
      <c r="C812" s="22"/>
      <c r="D812" s="22"/>
      <c r="E812" s="22"/>
      <c r="F812" s="22"/>
      <c r="G812" s="43"/>
      <c r="H812" s="60"/>
      <c r="I812" s="60"/>
      <c r="J812" s="60"/>
      <c r="K812" s="60"/>
      <c r="L812" s="60"/>
      <c r="M812" s="60"/>
    </row>
    <row r="813" spans="1:13" ht="15.5" x14ac:dyDescent="0.35">
      <c r="A813" s="19" t="s">
        <v>319</v>
      </c>
      <c r="B813" s="21" t="s">
        <v>8214</v>
      </c>
      <c r="C813" s="22"/>
      <c r="D813" s="22"/>
      <c r="E813" s="22"/>
      <c r="F813" s="22"/>
      <c r="G813" s="43"/>
      <c r="H813" s="60"/>
      <c r="I813" s="60"/>
      <c r="J813" s="60"/>
      <c r="K813" s="60"/>
      <c r="L813" s="60"/>
      <c r="M813" s="60"/>
    </row>
    <row r="814" spans="1:13" ht="15.5" x14ac:dyDescent="0.35">
      <c r="A814" s="19" t="s">
        <v>578</v>
      </c>
      <c r="B814" s="21" t="s">
        <v>8403</v>
      </c>
      <c r="C814" s="22">
        <v>123987729.19</v>
      </c>
      <c r="D814" s="22">
        <v>0</v>
      </c>
      <c r="E814" s="22">
        <v>0</v>
      </c>
      <c r="F814" s="22">
        <v>0</v>
      </c>
      <c r="G814" s="22">
        <v>206760491.41999999</v>
      </c>
      <c r="H814" s="60"/>
      <c r="I814" s="60"/>
      <c r="J814" s="60"/>
      <c r="K814" s="60"/>
      <c r="L814" s="60"/>
      <c r="M814" s="60"/>
    </row>
    <row r="815" spans="1:13" ht="15.5" x14ac:dyDescent="0.35">
      <c r="A815" s="19" t="s">
        <v>278</v>
      </c>
      <c r="B815" s="21" t="s">
        <v>276</v>
      </c>
      <c r="C815" s="22">
        <v>52033423.32</v>
      </c>
      <c r="D815" s="22"/>
      <c r="E815" s="22">
        <v>30067704.420000002</v>
      </c>
      <c r="F815" s="22"/>
      <c r="G815" s="43">
        <v>30064704.420000002</v>
      </c>
      <c r="H815" s="60"/>
      <c r="I815" s="60"/>
      <c r="J815" s="60"/>
      <c r="K815" s="60"/>
      <c r="L815" s="60"/>
      <c r="M815" s="60"/>
    </row>
    <row r="816" spans="1:13" ht="15.5" x14ac:dyDescent="0.35">
      <c r="A816" s="19" t="s">
        <v>989</v>
      </c>
      <c r="B816" s="19" t="s">
        <v>987</v>
      </c>
      <c r="C816" s="22"/>
      <c r="D816" s="22"/>
      <c r="E816" s="22"/>
      <c r="F816" s="22"/>
      <c r="G816" s="43"/>
      <c r="H816" s="60"/>
      <c r="I816" s="60"/>
      <c r="J816" s="60"/>
      <c r="K816" s="60"/>
      <c r="L816" s="60"/>
      <c r="M816" s="60"/>
    </row>
    <row r="817" spans="1:13" ht="15.5" x14ac:dyDescent="0.35">
      <c r="A817" s="19" t="s">
        <v>732</v>
      </c>
      <c r="B817" s="21" t="s">
        <v>730</v>
      </c>
      <c r="C817" s="22"/>
      <c r="D817" s="22"/>
      <c r="E817" s="22"/>
      <c r="F817" s="22"/>
      <c r="G817" s="43"/>
      <c r="H817" s="60"/>
      <c r="I817" s="60"/>
      <c r="J817" s="60"/>
      <c r="K817" s="60"/>
      <c r="L817" s="60"/>
      <c r="M817" s="60"/>
    </row>
    <row r="818" spans="1:13" ht="15.5" x14ac:dyDescent="0.35">
      <c r="A818" s="19" t="s">
        <v>4959</v>
      </c>
      <c r="B818" s="21" t="s">
        <v>8737</v>
      </c>
      <c r="C818" s="22"/>
      <c r="D818" s="22"/>
      <c r="E818" s="22"/>
      <c r="F818" s="22"/>
      <c r="G818" s="43"/>
      <c r="H818" s="60"/>
      <c r="I818" s="60"/>
      <c r="J818" s="60"/>
      <c r="K818" s="60"/>
      <c r="L818" s="60"/>
      <c r="M818" s="60"/>
    </row>
    <row r="819" spans="1:13" ht="15.5" x14ac:dyDescent="0.35">
      <c r="A819" s="19" t="s">
        <v>2503</v>
      </c>
      <c r="B819" s="21" t="s">
        <v>2502</v>
      </c>
      <c r="C819" s="22"/>
      <c r="D819" s="22"/>
      <c r="E819" s="22"/>
      <c r="F819" s="22"/>
      <c r="G819" s="43"/>
      <c r="H819" s="60"/>
      <c r="I819" s="60"/>
      <c r="J819" s="60"/>
      <c r="K819" s="60"/>
      <c r="L819" s="60"/>
      <c r="M819" s="60"/>
    </row>
    <row r="820" spans="1:13" ht="15.5" x14ac:dyDescent="0.35">
      <c r="A820" s="19" t="s">
        <v>3227</v>
      </c>
      <c r="B820" s="21" t="s">
        <v>285</v>
      </c>
      <c r="C820" s="22"/>
      <c r="D820" s="22"/>
      <c r="E820" s="22"/>
      <c r="F820" s="22"/>
      <c r="G820" s="43"/>
      <c r="H820" s="60"/>
      <c r="I820" s="60"/>
      <c r="J820" s="60"/>
      <c r="K820" s="60"/>
      <c r="L820" s="60"/>
      <c r="M820" s="60"/>
    </row>
    <row r="821" spans="1:13" ht="15.5" x14ac:dyDescent="0.35">
      <c r="A821" s="19" t="s">
        <v>2407</v>
      </c>
      <c r="B821" s="21" t="s">
        <v>3668</v>
      </c>
      <c r="C821" s="22"/>
      <c r="D821" s="22"/>
      <c r="E821" s="22"/>
      <c r="F821" s="22"/>
      <c r="G821" s="43"/>
      <c r="H821" s="60"/>
      <c r="I821" s="60"/>
      <c r="J821" s="60"/>
      <c r="K821" s="60"/>
      <c r="L821" s="60"/>
      <c r="M821" s="60"/>
    </row>
    <row r="822" spans="1:13" ht="15.5" x14ac:dyDescent="0.35">
      <c r="A822" s="19" t="s">
        <v>152</v>
      </c>
      <c r="B822" s="21" t="s">
        <v>4078</v>
      </c>
      <c r="C822" s="22"/>
      <c r="D822" s="22"/>
      <c r="E822" s="22"/>
      <c r="F822" s="22"/>
      <c r="G822" s="43"/>
      <c r="H822" s="60"/>
      <c r="I822" s="60"/>
      <c r="J822" s="60"/>
      <c r="K822" s="60"/>
      <c r="L822" s="60"/>
      <c r="M822" s="60"/>
    </row>
    <row r="823" spans="1:13" ht="15.5" x14ac:dyDescent="0.35">
      <c r="A823" s="19" t="s">
        <v>8079</v>
      </c>
      <c r="B823" s="21" t="s">
        <v>8571</v>
      </c>
      <c r="C823" s="22"/>
      <c r="D823" s="22"/>
      <c r="E823" s="22"/>
      <c r="F823" s="22"/>
      <c r="G823" s="43"/>
      <c r="H823" s="60"/>
      <c r="I823" s="60"/>
      <c r="J823" s="60"/>
      <c r="K823" s="60"/>
      <c r="L823" s="60"/>
      <c r="M823" s="60"/>
    </row>
    <row r="824" spans="1:13" ht="15.5" x14ac:dyDescent="0.35">
      <c r="A824" s="19" t="s">
        <v>4460</v>
      </c>
      <c r="B824" s="21" t="s">
        <v>4532</v>
      </c>
      <c r="C824" s="22"/>
      <c r="D824" s="22"/>
      <c r="E824" s="22"/>
      <c r="F824" s="22"/>
      <c r="G824" s="43"/>
      <c r="H824" s="60"/>
      <c r="I824" s="60"/>
      <c r="J824" s="60"/>
      <c r="K824" s="60"/>
      <c r="L824" s="60"/>
      <c r="M824" s="60"/>
    </row>
    <row r="825" spans="1:13" ht="15.5" x14ac:dyDescent="0.35">
      <c r="A825" s="19" t="s">
        <v>7926</v>
      </c>
      <c r="B825" s="21" t="s">
        <v>7916</v>
      </c>
      <c r="C825" s="22"/>
      <c r="D825" s="22"/>
      <c r="E825" s="22"/>
      <c r="F825" s="22"/>
      <c r="G825" s="43"/>
      <c r="H825" s="60"/>
      <c r="I825" s="60"/>
      <c r="J825" s="60"/>
      <c r="K825" s="60"/>
      <c r="L825" s="60"/>
      <c r="M825" s="60"/>
    </row>
    <row r="826" spans="1:13" ht="15.5" x14ac:dyDescent="0.35">
      <c r="A826" s="19" t="s">
        <v>4464</v>
      </c>
      <c r="B826" s="21" t="s">
        <v>4463</v>
      </c>
      <c r="C826" s="22"/>
      <c r="D826" s="22"/>
      <c r="E826" s="22"/>
      <c r="F826" s="22"/>
      <c r="G826" s="43"/>
      <c r="H826" s="60"/>
      <c r="I826" s="60"/>
      <c r="J826" s="60"/>
      <c r="K826" s="60"/>
      <c r="L826" s="60"/>
      <c r="M826" s="60"/>
    </row>
    <row r="827" spans="1:13" ht="15.5" x14ac:dyDescent="0.35">
      <c r="A827" s="19" t="s">
        <v>3043</v>
      </c>
      <c r="B827" s="21" t="s">
        <v>2670</v>
      </c>
      <c r="C827" s="22"/>
      <c r="D827" s="22"/>
      <c r="E827" s="22"/>
      <c r="F827" s="22"/>
      <c r="G827" s="43"/>
      <c r="H827" s="60"/>
      <c r="I827" s="60"/>
      <c r="J827" s="60"/>
      <c r="K827" s="60"/>
      <c r="L827" s="60"/>
      <c r="M827" s="60"/>
    </row>
    <row r="828" spans="1:13" ht="15.5" x14ac:dyDescent="0.35">
      <c r="A828" s="19" t="s">
        <v>5075</v>
      </c>
      <c r="B828" s="21" t="s">
        <v>2214</v>
      </c>
      <c r="C828" s="22"/>
      <c r="D828" s="22"/>
      <c r="E828" s="22"/>
      <c r="F828" s="22"/>
      <c r="G828" s="43"/>
      <c r="H828" s="60"/>
      <c r="I828" s="60"/>
      <c r="J828" s="60"/>
      <c r="K828" s="60"/>
      <c r="L828" s="60"/>
      <c r="M828" s="60"/>
    </row>
    <row r="829" spans="1:13" ht="15.5" x14ac:dyDescent="0.35">
      <c r="A829" s="19" t="s">
        <v>973</v>
      </c>
      <c r="B829" s="21" t="s">
        <v>971</v>
      </c>
      <c r="C829" s="22">
        <v>994092</v>
      </c>
      <c r="D829" s="22">
        <v>0</v>
      </c>
      <c r="E829" s="22">
        <v>0</v>
      </c>
      <c r="F829" s="22">
        <v>0</v>
      </c>
      <c r="G829" s="43">
        <v>3632445</v>
      </c>
      <c r="H829" s="60">
        <v>500</v>
      </c>
      <c r="I829" s="60">
        <v>0</v>
      </c>
      <c r="J829" s="60">
        <v>0</v>
      </c>
      <c r="K829" s="60">
        <v>0</v>
      </c>
      <c r="L829" s="60">
        <v>6</v>
      </c>
      <c r="M829" s="60" t="s">
        <v>8201</v>
      </c>
    </row>
    <row r="830" spans="1:13" ht="62" x14ac:dyDescent="0.35">
      <c r="A830" s="19" t="s">
        <v>3181</v>
      </c>
      <c r="B830" s="21" t="s">
        <v>568</v>
      </c>
      <c r="C830" s="22"/>
      <c r="D830" s="22"/>
      <c r="E830" s="22"/>
      <c r="F830" s="22"/>
      <c r="G830" s="43"/>
      <c r="H830" s="60"/>
      <c r="I830" s="60"/>
      <c r="J830" s="60"/>
      <c r="K830" s="60"/>
      <c r="L830" s="60"/>
      <c r="M830" s="60"/>
    </row>
    <row r="831" spans="1:13" ht="15.5" x14ac:dyDescent="0.35">
      <c r="A831" s="19" t="s">
        <v>3473</v>
      </c>
      <c r="B831" s="21" t="s">
        <v>2308</v>
      </c>
      <c r="C831" s="22"/>
      <c r="D831" s="22"/>
      <c r="E831" s="22"/>
      <c r="F831" s="22"/>
      <c r="G831" s="43"/>
      <c r="H831" s="60"/>
      <c r="I831" s="60"/>
      <c r="J831" s="60"/>
      <c r="K831" s="60"/>
      <c r="L831" s="60"/>
      <c r="M831" s="60"/>
    </row>
    <row r="832" spans="1:13" ht="15.5" x14ac:dyDescent="0.35">
      <c r="A832" s="19" t="s">
        <v>1370</v>
      </c>
      <c r="B832" s="21" t="s">
        <v>1371</v>
      </c>
      <c r="C832" s="22"/>
      <c r="D832" s="22"/>
      <c r="E832" s="22"/>
      <c r="F832" s="22"/>
      <c r="G832" s="43"/>
      <c r="H832" s="60"/>
      <c r="I832" s="60"/>
      <c r="J832" s="60"/>
      <c r="K832" s="60"/>
      <c r="L832" s="60"/>
      <c r="M832" s="60"/>
    </row>
    <row r="833" spans="1:13" ht="62" x14ac:dyDescent="0.35">
      <c r="A833" s="19" t="s">
        <v>8680</v>
      </c>
      <c r="B833" s="21" t="s">
        <v>8282</v>
      </c>
      <c r="C833" s="22"/>
      <c r="D833" s="22"/>
      <c r="E833" s="22"/>
      <c r="F833" s="22"/>
      <c r="G833" s="43"/>
      <c r="H833" s="60"/>
      <c r="I833" s="60"/>
      <c r="J833" s="60"/>
      <c r="K833" s="60"/>
      <c r="L833" s="60"/>
      <c r="M833" s="60"/>
    </row>
    <row r="834" spans="1:13" ht="15.5" x14ac:dyDescent="0.35">
      <c r="A834" s="19" t="s">
        <v>8080</v>
      </c>
      <c r="B834" s="21" t="s">
        <v>3331</v>
      </c>
      <c r="C834" s="22"/>
      <c r="D834" s="22"/>
      <c r="E834" s="22"/>
      <c r="F834" s="22"/>
      <c r="G834" s="43"/>
      <c r="H834" s="60"/>
      <c r="I834" s="60"/>
      <c r="J834" s="60"/>
      <c r="K834" s="60"/>
      <c r="L834" s="60"/>
      <c r="M834" s="60"/>
    </row>
    <row r="835" spans="1:13" ht="15.5" x14ac:dyDescent="0.35">
      <c r="A835" s="19" t="s">
        <v>273</v>
      </c>
      <c r="B835" s="21" t="s">
        <v>8248</v>
      </c>
      <c r="C835" s="22"/>
      <c r="D835" s="22"/>
      <c r="E835" s="22"/>
      <c r="F835" s="22"/>
      <c r="G835" s="43"/>
      <c r="H835" s="60"/>
      <c r="I835" s="60"/>
      <c r="J835" s="60"/>
      <c r="K835" s="60"/>
      <c r="L835" s="60"/>
      <c r="M835" s="60"/>
    </row>
    <row r="836" spans="1:13" ht="15.5" x14ac:dyDescent="0.35">
      <c r="A836" s="19" t="s">
        <v>3151</v>
      </c>
      <c r="B836" s="21" t="s">
        <v>796</v>
      </c>
      <c r="C836" s="22"/>
      <c r="D836" s="22"/>
      <c r="E836" s="22"/>
      <c r="F836" s="22"/>
      <c r="G836" s="43"/>
      <c r="H836" s="60"/>
      <c r="I836" s="60"/>
      <c r="J836" s="60"/>
      <c r="K836" s="60"/>
      <c r="L836" s="60"/>
      <c r="M836" s="60"/>
    </row>
    <row r="837" spans="1:13" ht="15.5" x14ac:dyDescent="0.35">
      <c r="A837" s="19" t="s">
        <v>4960</v>
      </c>
      <c r="B837" s="21" t="s">
        <v>1960</v>
      </c>
      <c r="C837" s="22"/>
      <c r="D837" s="22"/>
      <c r="E837" s="22"/>
      <c r="F837" s="22"/>
      <c r="G837" s="43"/>
      <c r="H837" s="60"/>
      <c r="I837" s="60"/>
      <c r="J837" s="60"/>
      <c r="K837" s="60"/>
      <c r="L837" s="60"/>
      <c r="M837" s="60"/>
    </row>
    <row r="838" spans="1:13" ht="15.5" x14ac:dyDescent="0.35">
      <c r="A838" s="19" t="s">
        <v>1166</v>
      </c>
      <c r="B838" s="21" t="s">
        <v>1164</v>
      </c>
      <c r="C838" s="22"/>
      <c r="D838" s="22"/>
      <c r="E838" s="22"/>
      <c r="F838" s="22"/>
      <c r="G838" s="43"/>
      <c r="H838" s="60"/>
      <c r="I838" s="60"/>
      <c r="J838" s="60"/>
      <c r="K838" s="60"/>
      <c r="L838" s="60"/>
      <c r="M838" s="60"/>
    </row>
    <row r="839" spans="1:13" ht="31" x14ac:dyDescent="0.35">
      <c r="A839" s="19" t="s">
        <v>8082</v>
      </c>
      <c r="B839" s="21" t="s">
        <v>3347</v>
      </c>
      <c r="C839" s="22"/>
      <c r="D839" s="22"/>
      <c r="E839" s="22"/>
      <c r="F839" s="22"/>
      <c r="G839" s="43"/>
      <c r="H839" s="60"/>
      <c r="I839" s="60"/>
      <c r="J839" s="60"/>
      <c r="K839" s="60"/>
      <c r="L839" s="60"/>
      <c r="M839" s="60"/>
    </row>
    <row r="840" spans="1:13" ht="15.5" x14ac:dyDescent="0.35">
      <c r="A840" s="19" t="s">
        <v>4468</v>
      </c>
      <c r="B840" s="21" t="s">
        <v>4467</v>
      </c>
      <c r="C840" s="22"/>
      <c r="D840" s="22"/>
      <c r="E840" s="22"/>
      <c r="F840" s="22"/>
      <c r="G840" s="43"/>
      <c r="H840" s="60"/>
      <c r="I840" s="60"/>
      <c r="J840" s="60"/>
      <c r="K840" s="60"/>
      <c r="L840" s="60"/>
      <c r="M840" s="60"/>
    </row>
    <row r="841" spans="1:13" ht="15.5" x14ac:dyDescent="0.35">
      <c r="A841" s="19" t="s">
        <v>3076</v>
      </c>
      <c r="B841" s="21" t="s">
        <v>2694</v>
      </c>
      <c r="C841" s="22"/>
      <c r="D841" s="22"/>
      <c r="E841" s="22"/>
      <c r="F841" s="22"/>
      <c r="G841" s="43"/>
      <c r="H841" s="60"/>
      <c r="I841" s="60"/>
      <c r="J841" s="60"/>
      <c r="K841" s="60"/>
      <c r="L841" s="60"/>
      <c r="M841" s="60"/>
    </row>
    <row r="842" spans="1:13" ht="15.5" x14ac:dyDescent="0.35">
      <c r="A842" s="19" t="s">
        <v>3079</v>
      </c>
      <c r="B842" s="21" t="s">
        <v>4560</v>
      </c>
      <c r="C842" s="22"/>
      <c r="D842" s="22"/>
      <c r="E842" s="22"/>
      <c r="F842" s="22"/>
      <c r="G842" s="43"/>
      <c r="H842" s="60"/>
      <c r="I842" s="60"/>
      <c r="J842" s="60"/>
      <c r="K842" s="60"/>
      <c r="L842" s="60"/>
      <c r="M842" s="60"/>
    </row>
    <row r="843" spans="1:13" ht="15.5" x14ac:dyDescent="0.35">
      <c r="A843" s="19" t="s">
        <v>884</v>
      </c>
      <c r="B843" s="21" t="s">
        <v>3870</v>
      </c>
      <c r="C843" s="22"/>
      <c r="D843" s="22"/>
      <c r="E843" s="22"/>
      <c r="F843" s="22"/>
      <c r="G843" s="43"/>
      <c r="H843" s="60"/>
      <c r="I843" s="60"/>
      <c r="J843" s="60"/>
      <c r="K843" s="60"/>
      <c r="L843" s="60"/>
      <c r="M843" s="60"/>
    </row>
    <row r="844" spans="1:13" ht="15.5" x14ac:dyDescent="0.35">
      <c r="A844" s="19" t="s">
        <v>4961</v>
      </c>
      <c r="B844" s="21" t="s">
        <v>2698</v>
      </c>
      <c r="C844" s="22"/>
      <c r="D844" s="22"/>
      <c r="E844" s="22"/>
      <c r="F844" s="22"/>
      <c r="G844" s="43"/>
      <c r="H844" s="60"/>
      <c r="I844" s="60"/>
      <c r="J844" s="60"/>
      <c r="K844" s="60"/>
      <c r="L844" s="60"/>
      <c r="M844" s="60"/>
    </row>
    <row r="845" spans="1:13" ht="31" x14ac:dyDescent="0.35">
      <c r="A845" s="19" t="s">
        <v>3112</v>
      </c>
      <c r="B845" s="21" t="s">
        <v>3964</v>
      </c>
      <c r="C845" s="22"/>
      <c r="D845" s="22"/>
      <c r="E845" s="22"/>
      <c r="F845" s="22"/>
      <c r="G845" s="43"/>
      <c r="H845" s="60"/>
      <c r="I845" s="60"/>
      <c r="J845" s="60"/>
      <c r="K845" s="60"/>
      <c r="L845" s="60"/>
      <c r="M845" s="60"/>
    </row>
    <row r="846" spans="1:13" ht="15.5" x14ac:dyDescent="0.35">
      <c r="A846" s="19" t="s">
        <v>820</v>
      </c>
      <c r="B846" s="21" t="s">
        <v>818</v>
      </c>
      <c r="C846" s="22"/>
      <c r="D846" s="22"/>
      <c r="E846" s="22"/>
      <c r="F846" s="22"/>
      <c r="G846" s="43"/>
      <c r="H846" s="60"/>
      <c r="I846" s="60"/>
      <c r="J846" s="60"/>
      <c r="K846" s="60"/>
      <c r="L846" s="60"/>
      <c r="M846" s="60"/>
    </row>
    <row r="847" spans="1:13" ht="15.5" x14ac:dyDescent="0.35">
      <c r="A847" s="19" t="s">
        <v>1920</v>
      </c>
      <c r="B847" s="21" t="s">
        <v>2305</v>
      </c>
      <c r="C847" s="22"/>
      <c r="D847" s="22"/>
      <c r="E847" s="22"/>
      <c r="F847" s="22"/>
      <c r="G847" s="43"/>
      <c r="H847" s="60"/>
      <c r="I847" s="60"/>
      <c r="J847" s="60"/>
      <c r="K847" s="60"/>
      <c r="L847" s="60"/>
      <c r="M847" s="60"/>
    </row>
    <row r="848" spans="1:13" ht="15.5" x14ac:dyDescent="0.35">
      <c r="A848" s="19" t="s">
        <v>1850</v>
      </c>
      <c r="B848" s="21" t="s">
        <v>1848</v>
      </c>
      <c r="C848" s="22"/>
      <c r="D848" s="22"/>
      <c r="E848" s="22"/>
      <c r="F848" s="22"/>
      <c r="G848" s="43"/>
      <c r="H848" s="60"/>
      <c r="I848" s="60"/>
      <c r="J848" s="60"/>
      <c r="K848" s="60"/>
      <c r="L848" s="60"/>
      <c r="M848" s="60"/>
    </row>
    <row r="849" spans="1:13" ht="15.5" x14ac:dyDescent="0.35">
      <c r="A849" s="19" t="s">
        <v>4962</v>
      </c>
      <c r="B849" s="21" t="s">
        <v>8566</v>
      </c>
      <c r="C849" s="22"/>
      <c r="D849" s="22"/>
      <c r="E849" s="22"/>
      <c r="F849" s="22"/>
      <c r="G849" s="43"/>
      <c r="H849" s="60"/>
      <c r="I849" s="60"/>
      <c r="J849" s="60"/>
      <c r="K849" s="60"/>
      <c r="L849" s="60"/>
      <c r="M849" s="60"/>
    </row>
    <row r="850" spans="1:13" ht="15.5" x14ac:dyDescent="0.35">
      <c r="A850" s="19" t="s">
        <v>1958</v>
      </c>
      <c r="B850" s="21" t="s">
        <v>1956</v>
      </c>
      <c r="C850" s="22"/>
      <c r="D850" s="22"/>
      <c r="E850" s="22"/>
      <c r="F850" s="22"/>
      <c r="G850" s="43"/>
      <c r="H850" s="60"/>
      <c r="I850" s="60"/>
      <c r="J850" s="60"/>
      <c r="K850" s="60"/>
      <c r="L850" s="60"/>
      <c r="M850" s="60"/>
    </row>
    <row r="851" spans="1:13" ht="15.5" x14ac:dyDescent="0.35">
      <c r="A851" s="19" t="s">
        <v>4963</v>
      </c>
      <c r="B851" s="21" t="s">
        <v>3939</v>
      </c>
      <c r="C851" s="22"/>
      <c r="D851" s="22"/>
      <c r="E851" s="22"/>
      <c r="F851" s="22"/>
      <c r="G851" s="43"/>
      <c r="H851" s="60"/>
      <c r="I851" s="60"/>
      <c r="J851" s="60"/>
      <c r="K851" s="60"/>
      <c r="L851" s="60"/>
      <c r="M851" s="60"/>
    </row>
    <row r="852" spans="1:13" ht="15.5" x14ac:dyDescent="0.35">
      <c r="A852" s="19" t="s">
        <v>8084</v>
      </c>
      <c r="B852" s="21" t="s">
        <v>3577</v>
      </c>
      <c r="C852" s="22"/>
      <c r="D852" s="22"/>
      <c r="E852" s="22"/>
      <c r="F852" s="22"/>
      <c r="G852" s="43"/>
      <c r="H852" s="60"/>
      <c r="I852" s="60"/>
      <c r="J852" s="60"/>
      <c r="K852" s="60"/>
      <c r="L852" s="60"/>
      <c r="M852" s="60"/>
    </row>
    <row r="853" spans="1:13" ht="31" x14ac:dyDescent="0.35">
      <c r="A853" s="19" t="s">
        <v>3001</v>
      </c>
      <c r="B853" s="21" t="s">
        <v>1605</v>
      </c>
      <c r="C853" s="22"/>
      <c r="D853" s="22"/>
      <c r="E853" s="22"/>
      <c r="F853" s="22"/>
      <c r="G853" s="43"/>
      <c r="H853" s="60"/>
      <c r="I853" s="60"/>
      <c r="J853" s="60"/>
      <c r="K853" s="60"/>
      <c r="L853" s="60"/>
      <c r="M853" s="60"/>
    </row>
    <row r="854" spans="1:13" ht="15.5" x14ac:dyDescent="0.35">
      <c r="A854" s="19" t="s">
        <v>2095</v>
      </c>
      <c r="B854" s="21" t="s">
        <v>3796</v>
      </c>
      <c r="C854" s="22"/>
      <c r="D854" s="22"/>
      <c r="E854" s="22"/>
      <c r="F854" s="22"/>
      <c r="G854" s="43"/>
      <c r="H854" s="60"/>
      <c r="I854" s="60"/>
      <c r="J854" s="60"/>
      <c r="K854" s="60"/>
      <c r="L854" s="60"/>
      <c r="M854" s="60"/>
    </row>
    <row r="855" spans="1:13" ht="31" x14ac:dyDescent="0.35">
      <c r="A855" s="19" t="s">
        <v>825</v>
      </c>
      <c r="B855" s="21" t="s">
        <v>10034</v>
      </c>
      <c r="C855" s="22">
        <v>2120278</v>
      </c>
      <c r="D855" s="22">
        <v>0</v>
      </c>
      <c r="E855" s="22">
        <v>1466000</v>
      </c>
      <c r="F855" s="22">
        <v>0</v>
      </c>
      <c r="G855" s="43">
        <v>1623848</v>
      </c>
      <c r="H855" s="60">
        <v>8</v>
      </c>
      <c r="I855" s="60">
        <v>3</v>
      </c>
      <c r="J855" s="60">
        <v>5</v>
      </c>
      <c r="K855" s="60">
        <v>8</v>
      </c>
      <c r="L855" s="60">
        <v>0</v>
      </c>
      <c r="M855" s="60" t="s">
        <v>3790</v>
      </c>
    </row>
    <row r="856" spans="1:13" ht="33" customHeight="1" x14ac:dyDescent="0.35">
      <c r="A856" s="32" t="s">
        <v>107</v>
      </c>
      <c r="B856" s="33" t="s">
        <v>10109</v>
      </c>
      <c r="C856" s="35">
        <v>0</v>
      </c>
      <c r="D856" s="35">
        <v>0</v>
      </c>
      <c r="E856" s="35">
        <v>0</v>
      </c>
      <c r="F856" s="35">
        <v>0</v>
      </c>
      <c r="G856" s="77">
        <v>0</v>
      </c>
      <c r="H856" s="78"/>
      <c r="I856" s="78"/>
      <c r="J856" s="78"/>
      <c r="K856" s="78"/>
      <c r="L856" s="78"/>
      <c r="M856" s="78"/>
    </row>
    <row r="857" spans="1:13" ht="31" x14ac:dyDescent="0.35">
      <c r="A857" s="19" t="s">
        <v>8086</v>
      </c>
      <c r="B857" s="21" t="s">
        <v>552</v>
      </c>
      <c r="C857" s="22"/>
      <c r="D857" s="22"/>
      <c r="E857" s="22"/>
      <c r="F857" s="22"/>
      <c r="G857" s="43"/>
      <c r="H857" s="60"/>
      <c r="I857" s="60"/>
      <c r="J857" s="60"/>
      <c r="K857" s="60"/>
      <c r="L857" s="60"/>
      <c r="M857" s="60"/>
    </row>
    <row r="858" spans="1:13" ht="15.5" x14ac:dyDescent="0.35">
      <c r="A858" s="19" t="s">
        <v>3027</v>
      </c>
      <c r="B858" s="21" t="s">
        <v>8278</v>
      </c>
      <c r="C858" s="22"/>
      <c r="D858" s="22"/>
      <c r="E858" s="22"/>
      <c r="F858" s="22"/>
      <c r="G858" s="43"/>
      <c r="H858" s="60"/>
      <c r="I858" s="60"/>
      <c r="J858" s="60"/>
      <c r="K858" s="60"/>
      <c r="L858" s="60"/>
      <c r="M858" s="60"/>
    </row>
    <row r="859" spans="1:13" ht="15.5" x14ac:dyDescent="0.35">
      <c r="A859" s="19" t="s">
        <v>3013</v>
      </c>
      <c r="B859" s="21" t="s">
        <v>1700</v>
      </c>
      <c r="C859" s="22"/>
      <c r="D859" s="22"/>
      <c r="E859" s="22"/>
      <c r="F859" s="22"/>
      <c r="G859" s="43"/>
      <c r="H859" s="60"/>
      <c r="I859" s="60"/>
      <c r="J859" s="60"/>
      <c r="K859" s="60"/>
      <c r="L859" s="60"/>
      <c r="M859" s="60"/>
    </row>
    <row r="860" spans="1:13" ht="15.5" x14ac:dyDescent="0.35">
      <c r="A860" s="19" t="s">
        <v>870</v>
      </c>
      <c r="B860" s="19" t="s">
        <v>3596</v>
      </c>
      <c r="C860" s="22">
        <v>0</v>
      </c>
      <c r="D860" s="22">
        <v>0</v>
      </c>
      <c r="E860" s="22">
        <v>0</v>
      </c>
      <c r="F860" s="22">
        <v>0</v>
      </c>
      <c r="G860" s="44">
        <v>-115698311</v>
      </c>
      <c r="H860" s="61">
        <v>14</v>
      </c>
      <c r="I860" s="61">
        <v>11</v>
      </c>
      <c r="J860" s="61">
        <v>3</v>
      </c>
      <c r="K860" s="61">
        <v>0</v>
      </c>
      <c r="L860" s="61">
        <v>1</v>
      </c>
      <c r="M860" s="61" t="s">
        <v>3790</v>
      </c>
    </row>
    <row r="861" spans="1:13" ht="31" x14ac:dyDescent="0.35">
      <c r="A861" s="19" t="s">
        <v>2974</v>
      </c>
      <c r="B861" s="21" t="s">
        <v>2333</v>
      </c>
      <c r="C861" s="22"/>
      <c r="D861" s="22"/>
      <c r="E861" s="22"/>
      <c r="F861" s="22"/>
      <c r="G861" s="43"/>
      <c r="H861" s="60"/>
      <c r="I861" s="60"/>
      <c r="J861" s="60"/>
      <c r="K861" s="60"/>
      <c r="L861" s="60"/>
      <c r="M861" s="60"/>
    </row>
    <row r="862" spans="1:13" ht="15.5" x14ac:dyDescent="0.35">
      <c r="A862" s="19" t="s">
        <v>2460</v>
      </c>
      <c r="B862" s="21" t="s">
        <v>3661</v>
      </c>
      <c r="C862" s="22"/>
      <c r="D862" s="22"/>
      <c r="E862" s="22"/>
      <c r="F862" s="22"/>
      <c r="G862" s="43"/>
      <c r="H862" s="60"/>
      <c r="I862" s="60"/>
      <c r="J862" s="60"/>
      <c r="K862" s="60"/>
      <c r="L862" s="60"/>
      <c r="M862" s="60"/>
    </row>
    <row r="863" spans="1:13" ht="15.5" x14ac:dyDescent="0.35">
      <c r="A863" s="19" t="s">
        <v>3197</v>
      </c>
      <c r="B863" s="21" t="s">
        <v>3961</v>
      </c>
      <c r="C863" s="22"/>
      <c r="D863" s="22"/>
      <c r="E863" s="22"/>
      <c r="F863" s="22"/>
      <c r="G863" s="43"/>
      <c r="H863" s="60"/>
      <c r="I863" s="60"/>
      <c r="J863" s="60"/>
      <c r="K863" s="60"/>
      <c r="L863" s="60"/>
      <c r="M863" s="60"/>
    </row>
    <row r="864" spans="1:13" ht="15.5" x14ac:dyDescent="0.35">
      <c r="A864" s="19" t="s">
        <v>583</v>
      </c>
      <c r="B864" s="21" t="s">
        <v>582</v>
      </c>
      <c r="C864" s="22"/>
      <c r="D864" s="22"/>
      <c r="E864" s="22"/>
      <c r="F864" s="22"/>
      <c r="G864" s="43"/>
      <c r="H864" s="60"/>
      <c r="I864" s="60"/>
      <c r="J864" s="60"/>
      <c r="K864" s="60"/>
      <c r="L864" s="60"/>
      <c r="M864" s="60"/>
    </row>
    <row r="865" spans="1:13" ht="15.5" x14ac:dyDescent="0.35">
      <c r="A865" s="19" t="s">
        <v>1571</v>
      </c>
      <c r="B865" s="21" t="s">
        <v>3931</v>
      </c>
      <c r="C865" s="22"/>
      <c r="D865" s="22"/>
      <c r="E865" s="22"/>
      <c r="F865" s="22"/>
      <c r="G865" s="43"/>
      <c r="H865" s="60"/>
      <c r="I865" s="60"/>
      <c r="J865" s="60"/>
      <c r="K865" s="60"/>
      <c r="L865" s="60"/>
      <c r="M865" s="60"/>
    </row>
    <row r="866" spans="1:13" ht="15.5" x14ac:dyDescent="0.35">
      <c r="A866" s="19" t="s">
        <v>2369</v>
      </c>
      <c r="B866" s="21" t="s">
        <v>3665</v>
      </c>
      <c r="C866" s="22"/>
      <c r="D866" s="22"/>
      <c r="E866" s="22"/>
      <c r="F866" s="22"/>
      <c r="G866" s="43"/>
      <c r="H866" s="60"/>
      <c r="I866" s="60"/>
      <c r="J866" s="60"/>
      <c r="K866" s="60"/>
      <c r="L866" s="60"/>
      <c r="M866" s="60"/>
    </row>
    <row r="867" spans="1:13" ht="15.5" x14ac:dyDescent="0.35">
      <c r="A867" s="19" t="s">
        <v>8743</v>
      </c>
      <c r="B867" s="21" t="s">
        <v>8741</v>
      </c>
      <c r="C867" s="22"/>
      <c r="D867" s="22"/>
      <c r="E867" s="22"/>
      <c r="F867" s="22"/>
      <c r="G867" s="43"/>
      <c r="H867" s="60"/>
      <c r="I867" s="60"/>
      <c r="J867" s="60"/>
      <c r="K867" s="60"/>
      <c r="L867" s="60"/>
      <c r="M867" s="60"/>
    </row>
    <row r="868" spans="1:13" ht="15.5" x14ac:dyDescent="0.35">
      <c r="A868" s="19" t="s">
        <v>4964</v>
      </c>
      <c r="B868" s="21" t="s">
        <v>2204</v>
      </c>
      <c r="C868" s="22"/>
      <c r="D868" s="22"/>
      <c r="E868" s="22"/>
      <c r="F868" s="22"/>
      <c r="G868" s="43"/>
      <c r="H868" s="60"/>
      <c r="I868" s="60"/>
      <c r="J868" s="60"/>
      <c r="K868" s="60"/>
      <c r="L868" s="60"/>
      <c r="M868" s="60"/>
    </row>
    <row r="869" spans="1:13" ht="15.5" x14ac:dyDescent="0.35">
      <c r="A869" s="19" t="s">
        <v>1384</v>
      </c>
      <c r="B869" s="21" t="s">
        <v>3806</v>
      </c>
      <c r="C869" s="22"/>
      <c r="D869" s="22"/>
      <c r="E869" s="22"/>
      <c r="F869" s="22"/>
      <c r="G869" s="43"/>
      <c r="H869" s="60"/>
      <c r="I869" s="60"/>
      <c r="J869" s="60"/>
      <c r="K869" s="60"/>
      <c r="L869" s="60"/>
      <c r="M869" s="60"/>
    </row>
    <row r="870" spans="1:13" ht="15.5" x14ac:dyDescent="0.35">
      <c r="A870" s="19" t="s">
        <v>1923</v>
      </c>
      <c r="B870" s="21" t="s">
        <v>4097</v>
      </c>
      <c r="C870" s="22"/>
      <c r="D870" s="22"/>
      <c r="E870" s="22"/>
      <c r="F870" s="22"/>
      <c r="G870" s="43"/>
      <c r="H870" s="60"/>
      <c r="I870" s="60"/>
      <c r="J870" s="60"/>
      <c r="K870" s="60"/>
      <c r="L870" s="60"/>
      <c r="M870" s="60"/>
    </row>
    <row r="871" spans="1:13" ht="15.5" x14ac:dyDescent="0.35">
      <c r="A871" s="19" t="s">
        <v>1348</v>
      </c>
      <c r="B871" s="21" t="s">
        <v>1328</v>
      </c>
      <c r="C871" s="22"/>
      <c r="D871" s="22"/>
      <c r="E871" s="22"/>
      <c r="F871" s="22"/>
      <c r="G871" s="43"/>
      <c r="H871" s="60"/>
      <c r="I871" s="60"/>
      <c r="J871" s="60"/>
      <c r="K871" s="60"/>
      <c r="L871" s="60"/>
      <c r="M871" s="60"/>
    </row>
    <row r="872" spans="1:13" ht="15.5" x14ac:dyDescent="0.35">
      <c r="A872" s="19" t="s">
        <v>1718</v>
      </c>
      <c r="B872" s="21" t="s">
        <v>1695</v>
      </c>
      <c r="C872" s="22"/>
      <c r="D872" s="22"/>
      <c r="E872" s="22"/>
      <c r="F872" s="22"/>
      <c r="G872" s="43"/>
      <c r="H872" s="60"/>
      <c r="I872" s="60"/>
      <c r="J872" s="60"/>
      <c r="K872" s="60"/>
      <c r="L872" s="60"/>
      <c r="M872" s="60"/>
    </row>
    <row r="873" spans="1:13" ht="15.5" x14ac:dyDescent="0.35">
      <c r="A873" s="19" t="s">
        <v>2997</v>
      </c>
      <c r="B873" s="21" t="s">
        <v>1398</v>
      </c>
      <c r="C873" s="22"/>
      <c r="D873" s="22"/>
      <c r="E873" s="22"/>
      <c r="F873" s="22"/>
      <c r="G873" s="43"/>
      <c r="H873" s="60"/>
      <c r="I873" s="60"/>
      <c r="J873" s="60"/>
      <c r="K873" s="60"/>
      <c r="L873" s="60"/>
      <c r="M873" s="60"/>
    </row>
    <row r="874" spans="1:13" ht="15.5" x14ac:dyDescent="0.35">
      <c r="A874" s="19" t="s">
        <v>832</v>
      </c>
      <c r="B874" s="21" t="s">
        <v>830</v>
      </c>
      <c r="C874" s="22"/>
      <c r="D874" s="22"/>
      <c r="E874" s="22"/>
      <c r="F874" s="22"/>
      <c r="G874" s="43"/>
      <c r="H874" s="60"/>
      <c r="I874" s="60"/>
      <c r="J874" s="60"/>
      <c r="K874" s="60"/>
      <c r="L874" s="60"/>
      <c r="M874" s="60"/>
    </row>
    <row r="875" spans="1:13" ht="15.5" x14ac:dyDescent="0.35">
      <c r="A875" s="19" t="s">
        <v>3477</v>
      </c>
      <c r="B875" s="21" t="s">
        <v>169</v>
      </c>
      <c r="C875" s="22"/>
      <c r="D875" s="22"/>
      <c r="E875" s="22"/>
      <c r="F875" s="22"/>
      <c r="G875" s="43"/>
      <c r="H875" s="60"/>
      <c r="I875" s="60"/>
      <c r="J875" s="60"/>
      <c r="K875" s="60"/>
      <c r="L875" s="60"/>
      <c r="M875" s="60"/>
    </row>
    <row r="876" spans="1:13" ht="15.5" x14ac:dyDescent="0.35">
      <c r="A876" s="19" t="s">
        <v>1376</v>
      </c>
      <c r="B876" s="21" t="s">
        <v>3779</v>
      </c>
      <c r="C876" s="22"/>
      <c r="D876" s="22"/>
      <c r="E876" s="22"/>
      <c r="F876" s="22"/>
      <c r="G876" s="43"/>
      <c r="H876" s="60"/>
      <c r="I876" s="60"/>
      <c r="J876" s="60"/>
      <c r="K876" s="60"/>
      <c r="L876" s="60"/>
      <c r="M876" s="60"/>
    </row>
    <row r="877" spans="1:13" ht="31" x14ac:dyDescent="0.35">
      <c r="A877" s="19" t="s">
        <v>4966</v>
      </c>
      <c r="B877" s="21" t="s">
        <v>1983</v>
      </c>
      <c r="C877" s="22"/>
      <c r="D877" s="22"/>
      <c r="E877" s="22"/>
      <c r="F877" s="22"/>
      <c r="G877" s="43"/>
      <c r="H877" s="60"/>
      <c r="I877" s="60"/>
      <c r="J877" s="60"/>
      <c r="K877" s="60"/>
      <c r="L877" s="60"/>
      <c r="M877" s="60"/>
    </row>
    <row r="878" spans="1:13" ht="15.5" x14ac:dyDescent="0.35">
      <c r="A878" s="19" t="s">
        <v>3172</v>
      </c>
      <c r="B878" s="21" t="s">
        <v>1070</v>
      </c>
      <c r="C878" s="22"/>
      <c r="D878" s="22"/>
      <c r="E878" s="22"/>
      <c r="F878" s="22"/>
      <c r="G878" s="43"/>
      <c r="H878" s="60"/>
      <c r="I878" s="60"/>
      <c r="J878" s="60"/>
      <c r="K878" s="60"/>
      <c r="L878" s="60"/>
      <c r="M878" s="60"/>
    </row>
    <row r="879" spans="1:13" ht="15.5" x14ac:dyDescent="0.35">
      <c r="A879" s="19" t="s">
        <v>8087</v>
      </c>
      <c r="B879" s="21" t="s">
        <v>1910</v>
      </c>
      <c r="C879" s="22"/>
      <c r="D879" s="22"/>
      <c r="E879" s="22"/>
      <c r="F879" s="22"/>
      <c r="G879" s="43"/>
      <c r="H879" s="60"/>
      <c r="I879" s="60"/>
      <c r="J879" s="60"/>
      <c r="K879" s="60"/>
      <c r="L879" s="60"/>
      <c r="M879" s="60"/>
    </row>
    <row r="880" spans="1:13" ht="15.5" x14ac:dyDescent="0.35">
      <c r="A880" s="19" t="s">
        <v>3221</v>
      </c>
      <c r="B880" s="21" t="s">
        <v>132</v>
      </c>
      <c r="C880" s="22"/>
      <c r="D880" s="22"/>
      <c r="E880" s="22"/>
      <c r="F880" s="22"/>
      <c r="G880" s="43"/>
      <c r="H880" s="60"/>
      <c r="I880" s="60"/>
      <c r="J880" s="60"/>
      <c r="K880" s="60"/>
      <c r="L880" s="60"/>
      <c r="M880" s="60"/>
    </row>
    <row r="881" spans="1:13" ht="15.5" x14ac:dyDescent="0.35">
      <c r="A881" s="19" t="s">
        <v>349</v>
      </c>
      <c r="B881" s="21" t="s">
        <v>347</v>
      </c>
      <c r="C881" s="22"/>
      <c r="D881" s="22"/>
      <c r="E881" s="22"/>
      <c r="F881" s="22"/>
      <c r="G881" s="43"/>
      <c r="H881" s="60"/>
      <c r="I881" s="60"/>
      <c r="J881" s="60"/>
      <c r="K881" s="60"/>
      <c r="L881" s="60"/>
      <c r="M881" s="60"/>
    </row>
    <row r="882" spans="1:13" ht="15.5" x14ac:dyDescent="0.35">
      <c r="A882" s="19" t="s">
        <v>8088</v>
      </c>
      <c r="B882" s="21" t="s">
        <v>3966</v>
      </c>
      <c r="C882" s="22"/>
      <c r="D882" s="22"/>
      <c r="E882" s="22"/>
      <c r="F882" s="22"/>
      <c r="G882" s="43"/>
      <c r="H882" s="60"/>
      <c r="I882" s="60"/>
      <c r="J882" s="60"/>
      <c r="K882" s="60"/>
      <c r="L882" s="60"/>
      <c r="M882" s="60"/>
    </row>
    <row r="883" spans="1:13" ht="15.5" x14ac:dyDescent="0.35">
      <c r="A883" s="19" t="s">
        <v>857</v>
      </c>
      <c r="B883" s="21" t="s">
        <v>855</v>
      </c>
      <c r="C883" s="22"/>
      <c r="D883" s="22"/>
      <c r="E883" s="22"/>
      <c r="F883" s="22"/>
      <c r="G883" s="43"/>
      <c r="H883" s="60"/>
      <c r="I883" s="60"/>
      <c r="J883" s="60"/>
      <c r="K883" s="60"/>
      <c r="L883" s="60"/>
      <c r="M883" s="60"/>
    </row>
    <row r="884" spans="1:13" ht="31" x14ac:dyDescent="0.35">
      <c r="A884" s="19" t="s">
        <v>1644</v>
      </c>
      <c r="B884" s="21" t="s">
        <v>1609</v>
      </c>
      <c r="C884" s="22"/>
      <c r="D884" s="22"/>
      <c r="E884" s="22"/>
      <c r="F884" s="22"/>
      <c r="G884" s="43"/>
      <c r="H884" s="60"/>
      <c r="I884" s="60"/>
      <c r="J884" s="60"/>
      <c r="K884" s="60"/>
      <c r="L884" s="60"/>
      <c r="M884" s="60"/>
    </row>
    <row r="885" spans="1:13" ht="15.5" x14ac:dyDescent="0.35">
      <c r="A885" s="19" t="s">
        <v>3006</v>
      </c>
      <c r="B885" s="21" t="s">
        <v>3851</v>
      </c>
      <c r="C885" s="22"/>
      <c r="D885" s="22"/>
      <c r="E885" s="22"/>
      <c r="F885" s="22"/>
      <c r="G885" s="43"/>
      <c r="H885" s="60"/>
      <c r="I885" s="60"/>
      <c r="J885" s="60"/>
      <c r="K885" s="60"/>
      <c r="L885" s="60"/>
      <c r="M885" s="60"/>
    </row>
    <row r="886" spans="1:13" ht="15.5" x14ac:dyDescent="0.35">
      <c r="A886" s="19" t="s">
        <v>3231</v>
      </c>
      <c r="B886" s="21" t="s">
        <v>751</v>
      </c>
      <c r="C886" s="22"/>
      <c r="D886" s="22"/>
      <c r="E886" s="22"/>
      <c r="F886" s="22"/>
      <c r="G886" s="43"/>
      <c r="H886" s="60"/>
      <c r="I886" s="60"/>
      <c r="J886" s="60"/>
      <c r="K886" s="60"/>
      <c r="L886" s="60"/>
      <c r="M886" s="60"/>
    </row>
    <row r="887" spans="1:13" ht="15.5" x14ac:dyDescent="0.35">
      <c r="A887" s="19" t="s">
        <v>8089</v>
      </c>
      <c r="B887" s="21" t="s">
        <v>1743</v>
      </c>
      <c r="C887" s="22"/>
      <c r="D887" s="22"/>
      <c r="E887" s="22"/>
      <c r="F887" s="22"/>
      <c r="G887" s="43"/>
      <c r="H887" s="60"/>
      <c r="I887" s="60"/>
      <c r="J887" s="60"/>
      <c r="K887" s="60"/>
      <c r="L887" s="60"/>
      <c r="M887" s="60"/>
    </row>
    <row r="888" spans="1:13" ht="15.5" x14ac:dyDescent="0.35">
      <c r="A888" s="19" t="s">
        <v>8090</v>
      </c>
      <c r="B888" s="21" t="s">
        <v>3268</v>
      </c>
      <c r="C888" s="22"/>
      <c r="D888" s="22"/>
      <c r="E888" s="22"/>
      <c r="F888" s="22"/>
      <c r="G888" s="43"/>
      <c r="H888" s="60"/>
      <c r="I888" s="60"/>
      <c r="J888" s="60"/>
      <c r="K888" s="60"/>
      <c r="L888" s="60"/>
      <c r="M888" s="60"/>
    </row>
    <row r="889" spans="1:13" ht="15.5" x14ac:dyDescent="0.35">
      <c r="A889" s="19" t="s">
        <v>3041</v>
      </c>
      <c r="B889" s="21" t="s">
        <v>8561</v>
      </c>
      <c r="C889" s="22">
        <v>467865</v>
      </c>
      <c r="D889" s="22">
        <v>0</v>
      </c>
      <c r="E889" s="22">
        <v>62000</v>
      </c>
      <c r="F889" s="22">
        <v>0</v>
      </c>
      <c r="G889" s="43">
        <v>385875</v>
      </c>
      <c r="H889" s="60"/>
      <c r="I889" s="60"/>
      <c r="J889" s="60"/>
      <c r="K889" s="60"/>
      <c r="L889" s="60"/>
      <c r="M889" s="60"/>
    </row>
    <row r="890" spans="1:13" ht="15.5" x14ac:dyDescent="0.35">
      <c r="A890" s="19" t="s">
        <v>1822</v>
      </c>
      <c r="B890" s="21" t="s">
        <v>1801</v>
      </c>
      <c r="C890" s="22"/>
      <c r="D890" s="22"/>
      <c r="E890" s="22"/>
      <c r="F890" s="22"/>
      <c r="G890" s="43"/>
      <c r="H890" s="60"/>
      <c r="I890" s="60"/>
      <c r="J890" s="60"/>
      <c r="K890" s="60"/>
      <c r="L890" s="60"/>
      <c r="M890" s="60"/>
    </row>
    <row r="891" spans="1:13" ht="31" x14ac:dyDescent="0.35">
      <c r="A891" s="19" t="s">
        <v>8091</v>
      </c>
      <c r="B891" s="21" t="s">
        <v>4047</v>
      </c>
      <c r="C891" s="22"/>
      <c r="D891" s="22"/>
      <c r="E891" s="22"/>
      <c r="F891" s="22"/>
      <c r="G891" s="43"/>
      <c r="H891" s="60"/>
      <c r="I891" s="60"/>
      <c r="J891" s="60"/>
      <c r="K891" s="60"/>
      <c r="L891" s="60"/>
      <c r="M891" s="60"/>
    </row>
    <row r="892" spans="1:13" ht="15.5" x14ac:dyDescent="0.35">
      <c r="A892" s="19" t="s">
        <v>8092</v>
      </c>
      <c r="B892" s="21" t="s">
        <v>3563</v>
      </c>
      <c r="C892" s="22"/>
      <c r="D892" s="22"/>
      <c r="E892" s="22"/>
      <c r="F892" s="22"/>
      <c r="G892" s="43"/>
      <c r="H892" s="60"/>
      <c r="I892" s="60"/>
      <c r="J892" s="60"/>
      <c r="K892" s="60"/>
      <c r="L892" s="60"/>
      <c r="M892" s="60"/>
    </row>
    <row r="893" spans="1:13" ht="15.5" x14ac:dyDescent="0.35">
      <c r="A893" s="19" t="s">
        <v>1639</v>
      </c>
      <c r="B893" s="21" t="s">
        <v>1603</v>
      </c>
      <c r="C893" s="22"/>
      <c r="D893" s="22"/>
      <c r="E893" s="22"/>
      <c r="F893" s="22"/>
      <c r="G893" s="43"/>
      <c r="H893" s="60"/>
      <c r="I893" s="60"/>
      <c r="J893" s="60"/>
      <c r="K893" s="60"/>
      <c r="L893" s="60"/>
      <c r="M893" s="60"/>
    </row>
    <row r="894" spans="1:13" ht="15.5" x14ac:dyDescent="0.35">
      <c r="A894" s="19" t="s">
        <v>8093</v>
      </c>
      <c r="B894" s="21" t="s">
        <v>3857</v>
      </c>
      <c r="C894" s="22"/>
      <c r="D894" s="22"/>
      <c r="E894" s="22"/>
      <c r="F894" s="22"/>
      <c r="G894" s="43"/>
      <c r="H894" s="60"/>
      <c r="I894" s="60"/>
      <c r="J894" s="60"/>
      <c r="K894" s="60"/>
      <c r="L894" s="60"/>
      <c r="M894" s="60"/>
    </row>
    <row r="895" spans="1:13" ht="31" x14ac:dyDescent="0.35">
      <c r="A895" s="19" t="s">
        <v>2436</v>
      </c>
      <c r="B895" s="21" t="s">
        <v>8279</v>
      </c>
      <c r="C895" s="22"/>
      <c r="D895" s="22"/>
      <c r="E895" s="22"/>
      <c r="F895" s="22"/>
      <c r="G895" s="43"/>
      <c r="H895" s="60"/>
      <c r="I895" s="60"/>
      <c r="J895" s="60"/>
      <c r="K895" s="60"/>
      <c r="L895" s="60"/>
      <c r="M895" s="60"/>
    </row>
    <row r="896" spans="1:13" ht="31" x14ac:dyDescent="0.35">
      <c r="A896" s="19" t="s">
        <v>2965</v>
      </c>
      <c r="B896" s="21" t="s">
        <v>2153</v>
      </c>
      <c r="C896" s="22"/>
      <c r="D896" s="22"/>
      <c r="E896" s="22"/>
      <c r="F896" s="22"/>
      <c r="G896" s="43"/>
      <c r="H896" s="60"/>
      <c r="I896" s="60"/>
      <c r="J896" s="60"/>
      <c r="K896" s="60"/>
      <c r="L896" s="60"/>
      <c r="M896" s="60"/>
    </row>
    <row r="897" spans="1:13" ht="15.5" x14ac:dyDescent="0.35">
      <c r="A897" s="19" t="s">
        <v>426</v>
      </c>
      <c r="B897" s="21" t="s">
        <v>424</v>
      </c>
      <c r="C897" s="22"/>
      <c r="D897" s="22"/>
      <c r="E897" s="22"/>
      <c r="F897" s="22"/>
      <c r="G897" s="43"/>
      <c r="H897" s="60"/>
      <c r="I897" s="60"/>
      <c r="J897" s="60"/>
      <c r="K897" s="60"/>
      <c r="L897" s="60"/>
      <c r="M897" s="60"/>
    </row>
    <row r="898" spans="1:13" ht="15.5" x14ac:dyDescent="0.35">
      <c r="A898" s="19" t="s">
        <v>4967</v>
      </c>
      <c r="B898" s="21" t="s">
        <v>4062</v>
      </c>
      <c r="C898" s="22">
        <v>1000000</v>
      </c>
      <c r="D898" s="22"/>
      <c r="E898" s="22">
        <v>0</v>
      </c>
      <c r="F898" s="22"/>
      <c r="G898" s="43">
        <v>1084255</v>
      </c>
      <c r="H898" s="60"/>
      <c r="I898" s="60"/>
      <c r="J898" s="60"/>
      <c r="K898" s="60"/>
      <c r="L898" s="60"/>
      <c r="M898" s="60"/>
    </row>
    <row r="899" spans="1:13" ht="31" x14ac:dyDescent="0.35">
      <c r="A899" s="19" t="s">
        <v>5083</v>
      </c>
      <c r="B899" s="21" t="s">
        <v>4533</v>
      </c>
      <c r="C899" s="22"/>
      <c r="D899" s="22"/>
      <c r="E899" s="22"/>
      <c r="F899" s="22"/>
      <c r="G899" s="43"/>
      <c r="H899" s="60"/>
      <c r="I899" s="60"/>
      <c r="J899" s="60"/>
      <c r="K899" s="60"/>
      <c r="L899" s="60"/>
      <c r="M899" s="60"/>
    </row>
    <row r="900" spans="1:13" ht="15.5" x14ac:dyDescent="0.35">
      <c r="A900" s="19" t="s">
        <v>4968</v>
      </c>
      <c r="B900" s="21" t="s">
        <v>3674</v>
      </c>
      <c r="C900" s="22"/>
      <c r="D900" s="22"/>
      <c r="E900" s="22"/>
      <c r="F900" s="22"/>
      <c r="G900" s="43"/>
      <c r="H900" s="60"/>
      <c r="I900" s="60"/>
      <c r="J900" s="60"/>
      <c r="K900" s="60"/>
      <c r="L900" s="60"/>
      <c r="M900" s="60"/>
    </row>
    <row r="901" spans="1:13" ht="31" x14ac:dyDescent="0.35">
      <c r="A901" s="19" t="s">
        <v>3164</v>
      </c>
      <c r="B901" s="21" t="s">
        <v>8740</v>
      </c>
      <c r="C901" s="22"/>
      <c r="D901" s="22"/>
      <c r="E901" s="22"/>
      <c r="F901" s="22"/>
      <c r="G901" s="43"/>
      <c r="H901" s="60"/>
      <c r="I901" s="60"/>
      <c r="J901" s="60"/>
      <c r="K901" s="60"/>
      <c r="L901" s="60"/>
      <c r="M901" s="60"/>
    </row>
    <row r="902" spans="1:13" ht="15.5" x14ac:dyDescent="0.35">
      <c r="A902" s="19" t="s">
        <v>8094</v>
      </c>
      <c r="B902" s="21" t="s">
        <v>3307</v>
      </c>
      <c r="C902" s="22"/>
      <c r="D902" s="22"/>
      <c r="E902" s="22"/>
      <c r="F902" s="22"/>
      <c r="G902" s="43"/>
      <c r="H902" s="60"/>
      <c r="I902" s="60"/>
      <c r="J902" s="60"/>
      <c r="K902" s="60"/>
      <c r="L902" s="60"/>
      <c r="M902" s="60"/>
    </row>
    <row r="903" spans="1:13" ht="15.5" x14ac:dyDescent="0.35">
      <c r="A903" s="19" t="s">
        <v>2030</v>
      </c>
      <c r="B903" s="21" t="s">
        <v>2028</v>
      </c>
      <c r="C903" s="22"/>
      <c r="D903" s="22"/>
      <c r="E903" s="22"/>
      <c r="F903" s="22"/>
      <c r="G903" s="43"/>
      <c r="H903" s="60"/>
      <c r="I903" s="60"/>
      <c r="J903" s="60"/>
      <c r="K903" s="60"/>
      <c r="L903" s="60"/>
      <c r="M903" s="60"/>
    </row>
    <row r="904" spans="1:13" ht="15.5" x14ac:dyDescent="0.35">
      <c r="A904" s="19" t="s">
        <v>78</v>
      </c>
      <c r="B904" s="21" t="s">
        <v>76</v>
      </c>
      <c r="C904" s="22"/>
      <c r="D904" s="22"/>
      <c r="E904" s="22"/>
      <c r="F904" s="22"/>
      <c r="G904" s="43"/>
      <c r="H904" s="60"/>
      <c r="I904" s="60"/>
      <c r="J904" s="60"/>
      <c r="K904" s="60"/>
      <c r="L904" s="60"/>
      <c r="M904" s="60"/>
    </row>
    <row r="905" spans="1:13" ht="15.5" x14ac:dyDescent="0.35">
      <c r="A905" s="19" t="s">
        <v>2245</v>
      </c>
      <c r="B905" s="21" t="s">
        <v>2340</v>
      </c>
      <c r="C905" s="22"/>
      <c r="D905" s="22"/>
      <c r="E905" s="22"/>
      <c r="F905" s="22"/>
      <c r="G905" s="43"/>
      <c r="H905" s="60"/>
      <c r="I905" s="60"/>
      <c r="J905" s="60"/>
      <c r="K905" s="60"/>
      <c r="L905" s="60"/>
      <c r="M905" s="60"/>
    </row>
    <row r="906" spans="1:13" ht="15.5" x14ac:dyDescent="0.35">
      <c r="A906" s="19" t="s">
        <v>8095</v>
      </c>
      <c r="B906" s="21" t="s">
        <v>3569</v>
      </c>
      <c r="C906" s="22"/>
      <c r="D906" s="22"/>
      <c r="E906" s="22"/>
      <c r="F906" s="22"/>
      <c r="G906" s="43"/>
      <c r="H906" s="60"/>
      <c r="I906" s="60"/>
      <c r="J906" s="60"/>
      <c r="K906" s="60"/>
      <c r="L906" s="60"/>
      <c r="M906" s="60"/>
    </row>
    <row r="907" spans="1:13" ht="31" x14ac:dyDescent="0.35">
      <c r="A907" s="19" t="s">
        <v>2164</v>
      </c>
      <c r="B907" s="21" t="s">
        <v>2163</v>
      </c>
      <c r="C907" s="22"/>
      <c r="D907" s="22"/>
      <c r="E907" s="22"/>
      <c r="F907" s="22"/>
      <c r="G907" s="43"/>
      <c r="H907" s="60"/>
      <c r="I907" s="60"/>
      <c r="J907" s="60"/>
      <c r="K907" s="60"/>
      <c r="L907" s="60"/>
      <c r="M907" s="60"/>
    </row>
    <row r="908" spans="1:13" ht="15.5" x14ac:dyDescent="0.35">
      <c r="A908" s="19" t="s">
        <v>1824</v>
      </c>
      <c r="B908" s="21" t="s">
        <v>8499</v>
      </c>
      <c r="C908" s="22"/>
      <c r="D908" s="22"/>
      <c r="E908" s="22"/>
      <c r="F908" s="22"/>
      <c r="G908" s="43"/>
      <c r="H908" s="60"/>
      <c r="I908" s="60"/>
      <c r="J908" s="60"/>
      <c r="K908" s="60"/>
      <c r="L908" s="60"/>
      <c r="M908" s="60"/>
    </row>
    <row r="909" spans="1:13" ht="15.5" x14ac:dyDescent="0.35">
      <c r="A909" s="19" t="s">
        <v>8096</v>
      </c>
      <c r="B909" s="21" t="s">
        <v>3771</v>
      </c>
      <c r="C909" s="22"/>
      <c r="D909" s="22"/>
      <c r="E909" s="22"/>
      <c r="F909" s="22"/>
      <c r="G909" s="43"/>
      <c r="H909" s="60"/>
      <c r="I909" s="60"/>
      <c r="J909" s="60"/>
      <c r="K909" s="60"/>
      <c r="L909" s="60"/>
      <c r="M909" s="60"/>
    </row>
    <row r="910" spans="1:13" ht="15.5" x14ac:dyDescent="0.35">
      <c r="A910" s="19" t="s">
        <v>2109</v>
      </c>
      <c r="B910" s="21" t="s">
        <v>2108</v>
      </c>
      <c r="C910" s="22"/>
      <c r="D910" s="22"/>
      <c r="E910" s="22"/>
      <c r="F910" s="22"/>
      <c r="G910" s="43"/>
      <c r="H910" s="60"/>
      <c r="I910" s="60"/>
      <c r="J910" s="60"/>
      <c r="K910" s="60"/>
      <c r="L910" s="60"/>
      <c r="M910" s="60"/>
    </row>
    <row r="911" spans="1:13" ht="15.5" x14ac:dyDescent="0.35">
      <c r="A911" s="19" t="s">
        <v>2549</v>
      </c>
      <c r="B911" s="21" t="s">
        <v>4051</v>
      </c>
      <c r="C911" s="22"/>
      <c r="D911" s="22"/>
      <c r="E911" s="22"/>
      <c r="F911" s="22"/>
      <c r="G911" s="43"/>
      <c r="H911" s="60"/>
      <c r="I911" s="60"/>
      <c r="J911" s="60"/>
      <c r="K911" s="60"/>
      <c r="L911" s="60"/>
      <c r="M911" s="60"/>
    </row>
    <row r="912" spans="1:13" ht="15.5" x14ac:dyDescent="0.35">
      <c r="A912" s="19" t="s">
        <v>43</v>
      </c>
      <c r="B912" s="21" t="s">
        <v>3982</v>
      </c>
      <c r="C912" s="22"/>
      <c r="D912" s="22"/>
      <c r="E912" s="22"/>
      <c r="F912" s="22"/>
      <c r="G912" s="43"/>
      <c r="H912" s="60"/>
      <c r="I912" s="60"/>
      <c r="J912" s="60"/>
      <c r="K912" s="60"/>
      <c r="L912" s="60"/>
      <c r="M912" s="60"/>
    </row>
    <row r="913" spans="1:13" ht="31" x14ac:dyDescent="0.35">
      <c r="A913" s="19" t="s">
        <v>2557</v>
      </c>
      <c r="B913" s="21" t="s">
        <v>3733</v>
      </c>
      <c r="C913" s="22"/>
      <c r="D913" s="22"/>
      <c r="E913" s="22"/>
      <c r="F913" s="22"/>
      <c r="G913" s="43"/>
      <c r="H913" s="60"/>
      <c r="I913" s="60"/>
      <c r="J913" s="60"/>
      <c r="K913" s="60"/>
      <c r="L913" s="60"/>
      <c r="M913" s="60"/>
    </row>
    <row r="914" spans="1:13" ht="15.5" x14ac:dyDescent="0.35">
      <c r="A914" s="19" t="s">
        <v>2363</v>
      </c>
      <c r="B914" s="21" t="s">
        <v>3942</v>
      </c>
      <c r="C914" s="22"/>
      <c r="D914" s="22"/>
      <c r="E914" s="22"/>
      <c r="F914" s="22"/>
      <c r="G914" s="43"/>
      <c r="H914" s="60"/>
      <c r="I914" s="60"/>
      <c r="J914" s="60"/>
      <c r="K914" s="60"/>
      <c r="L914" s="60"/>
      <c r="M914" s="60"/>
    </row>
    <row r="915" spans="1:13" ht="15.5" x14ac:dyDescent="0.35">
      <c r="A915" s="19" t="s">
        <v>8581</v>
      </c>
      <c r="B915" s="21" t="s">
        <v>8580</v>
      </c>
      <c r="C915" s="22"/>
      <c r="D915" s="22"/>
      <c r="E915" s="22"/>
      <c r="F915" s="22"/>
      <c r="G915" s="43"/>
      <c r="H915" s="60"/>
      <c r="I915" s="60"/>
      <c r="J915" s="60"/>
      <c r="K915" s="60"/>
      <c r="L915" s="60"/>
      <c r="M915" s="60"/>
    </row>
    <row r="916" spans="1:13" ht="15.5" x14ac:dyDescent="0.35">
      <c r="A916" s="19" t="s">
        <v>8097</v>
      </c>
      <c r="B916" s="21" t="s">
        <v>3988</v>
      </c>
      <c r="C916" s="22"/>
      <c r="D916" s="22"/>
      <c r="E916" s="22"/>
      <c r="F916" s="22"/>
      <c r="G916" s="43"/>
      <c r="H916" s="60"/>
      <c r="I916" s="60"/>
      <c r="J916" s="60"/>
      <c r="K916" s="60"/>
      <c r="L916" s="60"/>
      <c r="M916" s="60"/>
    </row>
    <row r="917" spans="1:13" ht="31" x14ac:dyDescent="0.35">
      <c r="A917" s="19" t="s">
        <v>694</v>
      </c>
      <c r="B917" s="21" t="s">
        <v>692</v>
      </c>
      <c r="C917" s="22"/>
      <c r="D917" s="22"/>
      <c r="E917" s="22"/>
      <c r="F917" s="22"/>
      <c r="G917" s="43"/>
      <c r="H917" s="60"/>
      <c r="I917" s="60"/>
      <c r="J917" s="60"/>
      <c r="K917" s="60"/>
      <c r="L917" s="60"/>
      <c r="M917" s="60"/>
    </row>
    <row r="918" spans="1:13" ht="15.5" x14ac:dyDescent="0.35">
      <c r="A918" s="19" t="s">
        <v>8098</v>
      </c>
      <c r="B918" s="21" t="s">
        <v>3845</v>
      </c>
      <c r="C918" s="22"/>
      <c r="D918" s="22"/>
      <c r="E918" s="22"/>
      <c r="F918" s="22"/>
      <c r="G918" s="43"/>
      <c r="H918" s="60"/>
      <c r="I918" s="60"/>
      <c r="J918" s="60"/>
      <c r="K918" s="60"/>
      <c r="L918" s="60"/>
      <c r="M918" s="60"/>
    </row>
    <row r="919" spans="1:13" ht="15.5" x14ac:dyDescent="0.35">
      <c r="A919" s="19" t="s">
        <v>3108</v>
      </c>
      <c r="B919" s="21" t="s">
        <v>2133</v>
      </c>
      <c r="C919" s="22"/>
      <c r="D919" s="22"/>
      <c r="E919" s="22"/>
      <c r="F919" s="22"/>
      <c r="G919" s="43"/>
      <c r="H919" s="60"/>
      <c r="I919" s="60"/>
      <c r="J919" s="60"/>
      <c r="K919" s="60"/>
      <c r="L919" s="60"/>
      <c r="M919" s="60"/>
    </row>
    <row r="920" spans="1:13" ht="31" x14ac:dyDescent="0.35">
      <c r="A920" s="19" t="s">
        <v>2968</v>
      </c>
      <c r="B920" s="21" t="s">
        <v>2129</v>
      </c>
      <c r="C920" s="22"/>
      <c r="D920" s="22"/>
      <c r="E920" s="22"/>
      <c r="F920" s="22"/>
      <c r="G920" s="43"/>
      <c r="H920" s="60"/>
      <c r="I920" s="60"/>
      <c r="J920" s="60"/>
      <c r="K920" s="60"/>
      <c r="L920" s="60"/>
      <c r="M920" s="60"/>
    </row>
    <row r="921" spans="1:13" ht="15.5" x14ac:dyDescent="0.35">
      <c r="A921" s="19" t="s">
        <v>8099</v>
      </c>
      <c r="B921" s="21" t="s">
        <v>3616</v>
      </c>
      <c r="C921" s="22"/>
      <c r="D921" s="22"/>
      <c r="E921" s="22"/>
      <c r="F921" s="22"/>
      <c r="G921" s="43"/>
      <c r="H921" s="60"/>
      <c r="I921" s="60"/>
      <c r="J921" s="60"/>
      <c r="K921" s="60"/>
      <c r="L921" s="60"/>
      <c r="M921" s="60"/>
    </row>
    <row r="922" spans="1:13" ht="15.5" x14ac:dyDescent="0.35">
      <c r="A922" s="19" t="s">
        <v>8100</v>
      </c>
      <c r="B922" s="21" t="s">
        <v>3868</v>
      </c>
      <c r="C922" s="22"/>
      <c r="D922" s="22"/>
      <c r="E922" s="22"/>
      <c r="F922" s="22"/>
      <c r="G922" s="43"/>
      <c r="H922" s="60"/>
      <c r="I922" s="60"/>
      <c r="J922" s="60"/>
      <c r="K922" s="60"/>
      <c r="L922" s="60"/>
      <c r="M922" s="60"/>
    </row>
    <row r="923" spans="1:13" ht="15.5" x14ac:dyDescent="0.35">
      <c r="A923" s="19" t="s">
        <v>3105</v>
      </c>
      <c r="B923" s="21" t="s">
        <v>597</v>
      </c>
      <c r="C923" s="22"/>
      <c r="D923" s="22"/>
      <c r="E923" s="22"/>
      <c r="F923" s="22"/>
      <c r="G923" s="43"/>
      <c r="H923" s="60"/>
      <c r="I923" s="60"/>
      <c r="J923" s="60"/>
      <c r="K923" s="60"/>
      <c r="L923" s="60"/>
      <c r="M923" s="60"/>
    </row>
    <row r="924" spans="1:13" ht="31" x14ac:dyDescent="0.35">
      <c r="A924" s="19" t="s">
        <v>2216</v>
      </c>
      <c r="B924" s="19" t="s">
        <v>3843</v>
      </c>
      <c r="C924" s="22"/>
      <c r="D924" s="22"/>
      <c r="E924" s="22"/>
      <c r="F924" s="22"/>
      <c r="G924" s="43"/>
      <c r="H924" s="60"/>
      <c r="I924" s="60"/>
      <c r="J924" s="60"/>
      <c r="K924" s="60"/>
      <c r="L924" s="60"/>
      <c r="M924" s="60"/>
    </row>
    <row r="925" spans="1:13" ht="15.5" x14ac:dyDescent="0.35">
      <c r="A925" s="19" t="s">
        <v>8101</v>
      </c>
      <c r="B925" s="19" t="s">
        <v>4086</v>
      </c>
      <c r="C925" s="22"/>
      <c r="D925" s="22"/>
      <c r="E925" s="22"/>
      <c r="F925" s="22"/>
      <c r="G925" s="43"/>
      <c r="H925" s="60"/>
      <c r="I925" s="60"/>
      <c r="J925" s="60"/>
      <c r="K925" s="60"/>
      <c r="L925" s="60"/>
      <c r="M925" s="60"/>
    </row>
    <row r="926" spans="1:13" ht="42" customHeight="1" x14ac:dyDescent="0.35">
      <c r="A926" s="19" t="s">
        <v>2419</v>
      </c>
      <c r="B926" s="19" t="s">
        <v>4016</v>
      </c>
      <c r="C926" s="22"/>
      <c r="D926" s="22"/>
      <c r="E926" s="22"/>
      <c r="F926" s="22"/>
      <c r="G926" s="43"/>
      <c r="H926" s="60"/>
      <c r="I926" s="60"/>
      <c r="J926" s="60"/>
      <c r="K926" s="60"/>
      <c r="L926" s="60"/>
      <c r="M926" s="60"/>
    </row>
    <row r="927" spans="1:13" ht="31" x14ac:dyDescent="0.35">
      <c r="A927" s="19" t="s">
        <v>3152</v>
      </c>
      <c r="B927" s="19" t="s">
        <v>397</v>
      </c>
      <c r="C927" s="22">
        <v>18000000</v>
      </c>
      <c r="D927" s="22"/>
      <c r="E927" s="22">
        <v>14795452</v>
      </c>
      <c r="F927" s="22"/>
      <c r="G927" s="43">
        <v>15849901</v>
      </c>
      <c r="H927" s="60"/>
      <c r="I927" s="60"/>
      <c r="J927" s="60"/>
      <c r="K927" s="60"/>
      <c r="L927" s="60"/>
      <c r="M927" s="60"/>
    </row>
    <row r="928" spans="1:13" ht="15.5" x14ac:dyDescent="0.35">
      <c r="A928" s="19" t="s">
        <v>2280</v>
      </c>
      <c r="B928" s="19" t="s">
        <v>2353</v>
      </c>
      <c r="C928" s="22"/>
      <c r="D928" s="22"/>
      <c r="E928" s="22"/>
      <c r="F928" s="22"/>
      <c r="G928" s="43"/>
      <c r="H928" s="60"/>
      <c r="I928" s="60"/>
      <c r="J928" s="60"/>
      <c r="K928" s="60"/>
      <c r="L928" s="60"/>
      <c r="M928" s="60"/>
    </row>
    <row r="929" spans="1:13" ht="15.5" x14ac:dyDescent="0.35">
      <c r="A929" s="19" t="s">
        <v>1438</v>
      </c>
      <c r="B929" s="19" t="s">
        <v>1419</v>
      </c>
      <c r="C929" s="22"/>
      <c r="D929" s="22"/>
      <c r="E929" s="22"/>
      <c r="F929" s="22"/>
      <c r="G929" s="43"/>
      <c r="H929" s="60"/>
      <c r="I929" s="60"/>
      <c r="J929" s="60"/>
      <c r="K929" s="60"/>
      <c r="L929" s="60"/>
      <c r="M929" s="60"/>
    </row>
    <row r="930" spans="1:13" ht="15.5" x14ac:dyDescent="0.35">
      <c r="A930" s="19" t="s">
        <v>73</v>
      </c>
      <c r="B930" s="19" t="s">
        <v>71</v>
      </c>
      <c r="C930" s="22"/>
      <c r="D930" s="22"/>
      <c r="E930" s="22"/>
      <c r="F930" s="22"/>
      <c r="G930" s="43"/>
      <c r="H930" s="60"/>
      <c r="I930" s="60"/>
      <c r="J930" s="60"/>
      <c r="K930" s="60"/>
      <c r="L930" s="60"/>
      <c r="M930" s="60"/>
    </row>
    <row r="931" spans="1:13" ht="31" x14ac:dyDescent="0.35">
      <c r="A931" s="19" t="s">
        <v>3009</v>
      </c>
      <c r="B931" s="19" t="s">
        <v>1607</v>
      </c>
      <c r="C931" s="22"/>
      <c r="D931" s="22"/>
      <c r="E931" s="22"/>
      <c r="F931" s="22"/>
      <c r="G931" s="43"/>
      <c r="H931" s="60"/>
      <c r="I931" s="60"/>
      <c r="J931" s="60"/>
      <c r="K931" s="60"/>
      <c r="L931" s="60"/>
      <c r="M931" s="60"/>
    </row>
    <row r="932" spans="1:13" ht="15.5" x14ac:dyDescent="0.35">
      <c r="A932" s="19" t="s">
        <v>1874</v>
      </c>
      <c r="B932" s="19" t="s">
        <v>1872</v>
      </c>
      <c r="C932" s="22"/>
      <c r="D932" s="22"/>
      <c r="E932" s="22"/>
      <c r="F932" s="22"/>
      <c r="G932" s="43"/>
      <c r="H932" s="60"/>
      <c r="I932" s="60"/>
      <c r="J932" s="60"/>
      <c r="K932" s="60"/>
      <c r="L932" s="60"/>
      <c r="M932" s="60"/>
    </row>
    <row r="933" spans="1:13" ht="15.5" x14ac:dyDescent="0.35">
      <c r="A933" s="19" t="s">
        <v>8102</v>
      </c>
      <c r="B933" s="19" t="s">
        <v>3343</v>
      </c>
      <c r="C933" s="22"/>
      <c r="D933" s="22"/>
      <c r="E933" s="22"/>
      <c r="F933" s="22"/>
      <c r="G933" s="43"/>
      <c r="H933" s="60"/>
      <c r="I933" s="60"/>
      <c r="J933" s="60"/>
      <c r="K933" s="60"/>
      <c r="L933" s="60"/>
      <c r="M933" s="60"/>
    </row>
    <row r="934" spans="1:13" ht="15.5" x14ac:dyDescent="0.35">
      <c r="A934" s="19" t="s">
        <v>7927</v>
      </c>
      <c r="B934" s="19" t="s">
        <v>7917</v>
      </c>
      <c r="C934" s="22"/>
      <c r="D934" s="22"/>
      <c r="E934" s="22"/>
      <c r="F934" s="22"/>
      <c r="G934" s="43"/>
      <c r="H934" s="60"/>
      <c r="I934" s="60"/>
      <c r="J934" s="60"/>
      <c r="K934" s="60"/>
      <c r="L934" s="60"/>
      <c r="M934" s="60"/>
    </row>
    <row r="935" spans="1:13" ht="15.5" x14ac:dyDescent="0.35">
      <c r="A935" s="19" t="s">
        <v>1439</v>
      </c>
      <c r="B935" s="19" t="s">
        <v>1420</v>
      </c>
      <c r="C935" s="22"/>
      <c r="D935" s="22"/>
      <c r="E935" s="22"/>
      <c r="F935" s="22"/>
      <c r="G935" s="43"/>
      <c r="H935" s="60"/>
      <c r="I935" s="60"/>
      <c r="J935" s="60"/>
      <c r="K935" s="60"/>
      <c r="L935" s="60"/>
      <c r="M935" s="60"/>
    </row>
    <row r="936" spans="1:13" ht="15.5" x14ac:dyDescent="0.35">
      <c r="A936" s="19" t="s">
        <v>2967</v>
      </c>
      <c r="B936" s="19" t="s">
        <v>2127</v>
      </c>
      <c r="C936" s="22"/>
      <c r="D936" s="22"/>
      <c r="E936" s="22"/>
      <c r="F936" s="22"/>
      <c r="G936" s="43"/>
      <c r="H936" s="60"/>
      <c r="I936" s="60"/>
      <c r="J936" s="60"/>
      <c r="K936" s="60"/>
      <c r="L936" s="60"/>
      <c r="M936" s="60"/>
    </row>
    <row r="937" spans="1:13" ht="15.5" x14ac:dyDescent="0.35">
      <c r="A937" s="19" t="s">
        <v>3217</v>
      </c>
      <c r="B937" s="19" t="s">
        <v>1975</v>
      </c>
      <c r="C937" s="22"/>
      <c r="D937" s="22"/>
      <c r="E937" s="22"/>
      <c r="F937" s="22"/>
      <c r="G937" s="43"/>
      <c r="H937" s="60"/>
      <c r="I937" s="60"/>
      <c r="J937" s="60"/>
      <c r="K937" s="60"/>
      <c r="L937" s="60"/>
      <c r="M937" s="60"/>
    </row>
    <row r="938" spans="1:13" ht="15.5" x14ac:dyDescent="0.35">
      <c r="A938" s="19" t="s">
        <v>8103</v>
      </c>
      <c r="B938" s="19" t="s">
        <v>3602</v>
      </c>
      <c r="C938" s="22"/>
      <c r="D938" s="22"/>
      <c r="E938" s="22"/>
      <c r="F938" s="22"/>
      <c r="G938" s="43"/>
      <c r="H938" s="60"/>
      <c r="I938" s="60"/>
      <c r="J938" s="60"/>
      <c r="K938" s="60"/>
      <c r="L938" s="60"/>
      <c r="M938" s="60"/>
    </row>
    <row r="939" spans="1:13" ht="15.5" x14ac:dyDescent="0.35">
      <c r="A939" s="19" t="s">
        <v>3048</v>
      </c>
      <c r="B939" s="19" t="s">
        <v>2720</v>
      </c>
      <c r="C939" s="22"/>
      <c r="D939" s="22"/>
      <c r="E939" s="22"/>
      <c r="F939" s="22"/>
      <c r="G939" s="43"/>
      <c r="H939" s="60"/>
      <c r="I939" s="60"/>
      <c r="J939" s="60"/>
      <c r="K939" s="60"/>
      <c r="L939" s="60"/>
      <c r="M939" s="60"/>
    </row>
    <row r="940" spans="1:13" ht="15.5" x14ac:dyDescent="0.35">
      <c r="A940" s="19" t="s">
        <v>270</v>
      </c>
      <c r="B940" s="19" t="s">
        <v>8315</v>
      </c>
      <c r="C940" s="22"/>
      <c r="D940" s="22"/>
      <c r="E940" s="22"/>
      <c r="F940" s="22"/>
      <c r="G940" s="43"/>
      <c r="H940" s="60"/>
      <c r="I940" s="60"/>
      <c r="J940" s="60"/>
      <c r="K940" s="60"/>
      <c r="L940" s="60"/>
      <c r="M940" s="60"/>
    </row>
    <row r="941" spans="1:13" ht="15.5" x14ac:dyDescent="0.35">
      <c r="A941" s="19" t="s">
        <v>8104</v>
      </c>
      <c r="B941" s="19" t="s">
        <v>3310</v>
      </c>
      <c r="C941" s="22"/>
      <c r="D941" s="22"/>
      <c r="E941" s="22"/>
      <c r="F941" s="22"/>
      <c r="G941" s="43"/>
      <c r="H941" s="60"/>
      <c r="I941" s="60"/>
      <c r="J941" s="60"/>
      <c r="K941" s="60"/>
      <c r="L941" s="60"/>
      <c r="M941" s="60"/>
    </row>
    <row r="942" spans="1:13" ht="15.5" x14ac:dyDescent="0.35">
      <c r="A942" s="19" t="s">
        <v>4473</v>
      </c>
      <c r="B942" s="19" t="s">
        <v>4472</v>
      </c>
      <c r="C942" s="22"/>
      <c r="D942" s="22"/>
      <c r="E942" s="22"/>
      <c r="F942" s="22"/>
      <c r="G942" s="43"/>
      <c r="H942" s="60"/>
      <c r="I942" s="60"/>
      <c r="J942" s="60"/>
      <c r="K942" s="60"/>
      <c r="L942" s="60"/>
      <c r="M942" s="60"/>
    </row>
    <row r="943" spans="1:13" ht="15.5" x14ac:dyDescent="0.35">
      <c r="A943" s="19" t="s">
        <v>392</v>
      </c>
      <c r="B943" s="19" t="s">
        <v>391</v>
      </c>
      <c r="C943" s="22"/>
      <c r="D943" s="22"/>
      <c r="E943" s="22"/>
      <c r="F943" s="22"/>
      <c r="G943" s="43"/>
      <c r="H943" s="60"/>
      <c r="I943" s="60"/>
      <c r="J943" s="60"/>
      <c r="K943" s="60"/>
      <c r="L943" s="60"/>
      <c r="M943" s="60"/>
    </row>
    <row r="944" spans="1:13" ht="15.5" x14ac:dyDescent="0.35">
      <c r="A944" s="19" t="s">
        <v>3026</v>
      </c>
      <c r="B944" s="19" t="s">
        <v>8302</v>
      </c>
      <c r="C944" s="22"/>
      <c r="D944" s="22"/>
      <c r="E944" s="22"/>
      <c r="F944" s="22"/>
      <c r="G944" s="43"/>
      <c r="H944" s="60"/>
      <c r="I944" s="60"/>
      <c r="J944" s="60"/>
      <c r="K944" s="60"/>
      <c r="L944" s="60"/>
      <c r="M944" s="60"/>
    </row>
    <row r="945" spans="1:13" ht="15.5" x14ac:dyDescent="0.35">
      <c r="A945" s="19" t="s">
        <v>4477</v>
      </c>
      <c r="B945" s="19" t="s">
        <v>4476</v>
      </c>
      <c r="C945" s="22"/>
      <c r="D945" s="22"/>
      <c r="E945" s="22"/>
      <c r="F945" s="22"/>
      <c r="G945" s="43"/>
      <c r="H945" s="60"/>
      <c r="I945" s="60"/>
      <c r="J945" s="60"/>
      <c r="K945" s="60"/>
      <c r="L945" s="60"/>
      <c r="M945" s="60"/>
    </row>
    <row r="946" spans="1:13" ht="15.5" x14ac:dyDescent="0.35">
      <c r="A946" s="19" t="s">
        <v>3130</v>
      </c>
      <c r="B946" s="19" t="s">
        <v>3995</v>
      </c>
      <c r="C946" s="22"/>
      <c r="D946" s="22"/>
      <c r="E946" s="22"/>
      <c r="F946" s="22"/>
      <c r="G946" s="43"/>
      <c r="H946" s="60"/>
      <c r="I946" s="60"/>
      <c r="J946" s="60"/>
      <c r="K946" s="60"/>
      <c r="L946" s="60"/>
      <c r="M946" s="60"/>
    </row>
    <row r="947" spans="1:13" ht="15.5" x14ac:dyDescent="0.35">
      <c r="A947" s="19" t="s">
        <v>8105</v>
      </c>
      <c r="B947" s="19" t="s">
        <v>1744</v>
      </c>
      <c r="C947" s="22"/>
      <c r="D947" s="22"/>
      <c r="E947" s="22"/>
      <c r="F947" s="22"/>
      <c r="G947" s="43"/>
      <c r="H947" s="60"/>
      <c r="I947" s="60"/>
      <c r="J947" s="60"/>
      <c r="K947" s="60"/>
      <c r="L947" s="60"/>
      <c r="M947" s="60"/>
    </row>
    <row r="948" spans="1:13" ht="15.5" x14ac:dyDescent="0.35">
      <c r="A948" s="19" t="s">
        <v>2218</v>
      </c>
      <c r="B948" s="19" t="s">
        <v>2217</v>
      </c>
      <c r="C948" s="22"/>
      <c r="D948" s="22"/>
      <c r="E948" s="22"/>
      <c r="F948" s="22"/>
      <c r="G948" s="43"/>
      <c r="H948" s="60"/>
      <c r="I948" s="60"/>
      <c r="J948" s="60"/>
      <c r="K948" s="60"/>
      <c r="L948" s="60"/>
      <c r="M948" s="60"/>
    </row>
    <row r="949" spans="1:13" ht="15.5" x14ac:dyDescent="0.35">
      <c r="A949" s="19" t="s">
        <v>3239</v>
      </c>
      <c r="B949" s="19" t="s">
        <v>1135</v>
      </c>
      <c r="C949" s="22"/>
      <c r="D949" s="22"/>
      <c r="E949" s="22"/>
      <c r="F949" s="22"/>
      <c r="G949" s="43"/>
      <c r="H949" s="60"/>
      <c r="I949" s="60"/>
      <c r="J949" s="60"/>
      <c r="K949" s="60"/>
      <c r="L949" s="60"/>
      <c r="M949" s="60"/>
    </row>
    <row r="950" spans="1:13" ht="31" x14ac:dyDescent="0.35">
      <c r="A950" s="19" t="s">
        <v>3021</v>
      </c>
      <c r="B950" s="19" t="s">
        <v>3682</v>
      </c>
      <c r="C950" s="22"/>
      <c r="D950" s="22"/>
      <c r="E950" s="22"/>
      <c r="F950" s="22"/>
      <c r="G950" s="43"/>
      <c r="H950" s="60"/>
      <c r="I950" s="60"/>
      <c r="J950" s="60"/>
      <c r="K950" s="60"/>
      <c r="L950" s="60"/>
      <c r="M950" s="60"/>
    </row>
    <row r="951" spans="1:13" ht="15.5" x14ac:dyDescent="0.35">
      <c r="A951" s="19" t="s">
        <v>3019</v>
      </c>
      <c r="B951" s="19" t="s">
        <v>3667</v>
      </c>
      <c r="C951" s="22"/>
      <c r="D951" s="22"/>
      <c r="E951" s="22"/>
      <c r="F951" s="22"/>
      <c r="G951" s="43"/>
      <c r="H951" s="60"/>
      <c r="I951" s="60"/>
      <c r="J951" s="60"/>
      <c r="K951" s="60"/>
      <c r="L951" s="60"/>
      <c r="M951" s="60"/>
    </row>
    <row r="952" spans="1:13" ht="15.5" x14ac:dyDescent="0.35">
      <c r="A952" s="19" t="s">
        <v>3020</v>
      </c>
      <c r="B952" s="19" t="s">
        <v>3657</v>
      </c>
      <c r="C952" s="22"/>
      <c r="D952" s="22"/>
      <c r="E952" s="22"/>
      <c r="F952" s="22"/>
      <c r="G952" s="43"/>
      <c r="H952" s="60"/>
      <c r="I952" s="60"/>
      <c r="J952" s="60"/>
      <c r="K952" s="60"/>
      <c r="L952" s="60"/>
      <c r="M952" s="60"/>
    </row>
    <row r="953" spans="1:13" ht="15.5" x14ac:dyDescent="0.35">
      <c r="A953" s="19" t="s">
        <v>3488</v>
      </c>
      <c r="B953" s="19" t="s">
        <v>4534</v>
      </c>
      <c r="C953" s="22"/>
      <c r="D953" s="22"/>
      <c r="E953" s="22"/>
      <c r="F953" s="22"/>
      <c r="G953" s="43"/>
      <c r="H953" s="60"/>
      <c r="I953" s="60"/>
      <c r="J953" s="60"/>
      <c r="K953" s="60"/>
      <c r="L953" s="60"/>
      <c r="M953" s="60"/>
    </row>
    <row r="954" spans="1:13" ht="15.5" x14ac:dyDescent="0.35">
      <c r="A954" s="19" t="s">
        <v>1970</v>
      </c>
      <c r="B954" s="19" t="s">
        <v>4193</v>
      </c>
      <c r="C954" s="22"/>
      <c r="D954" s="22"/>
      <c r="E954" s="22"/>
      <c r="F954" s="22"/>
      <c r="G954" s="43"/>
      <c r="H954" s="60"/>
      <c r="I954" s="60"/>
      <c r="J954" s="60"/>
      <c r="K954" s="60"/>
      <c r="L954" s="60"/>
      <c r="M954" s="60"/>
    </row>
    <row r="955" spans="1:13" ht="15.5" x14ac:dyDescent="0.35">
      <c r="A955" s="19" t="s">
        <v>2975</v>
      </c>
      <c r="B955" s="19" t="s">
        <v>2337</v>
      </c>
      <c r="C955" s="22"/>
      <c r="D955" s="22"/>
      <c r="E955" s="22"/>
      <c r="F955" s="22"/>
      <c r="G955" s="43"/>
      <c r="H955" s="60"/>
      <c r="I955" s="60"/>
      <c r="J955" s="60"/>
      <c r="K955" s="60"/>
      <c r="L955" s="60"/>
      <c r="M955" s="60"/>
    </row>
    <row r="956" spans="1:13" ht="15.5" x14ac:dyDescent="0.35">
      <c r="A956" s="19" t="s">
        <v>2577</v>
      </c>
      <c r="B956" s="19" t="s">
        <v>8537</v>
      </c>
      <c r="C956" s="22"/>
      <c r="D956" s="22"/>
      <c r="E956" s="22"/>
      <c r="F956" s="22"/>
      <c r="G956" s="43"/>
      <c r="H956" s="60"/>
      <c r="I956" s="60"/>
      <c r="J956" s="60"/>
      <c r="K956" s="60"/>
      <c r="L956" s="60"/>
      <c r="M956" s="60"/>
    </row>
    <row r="957" spans="1:13" ht="15.5" x14ac:dyDescent="0.35">
      <c r="A957" s="19" t="s">
        <v>1082</v>
      </c>
      <c r="B957" s="19" t="s">
        <v>3897</v>
      </c>
      <c r="C957" s="22"/>
      <c r="D957" s="22"/>
      <c r="E957" s="22"/>
      <c r="F957" s="22"/>
      <c r="G957" s="43"/>
      <c r="H957" s="60"/>
      <c r="I957" s="60"/>
      <c r="J957" s="60"/>
      <c r="K957" s="60"/>
      <c r="L957" s="60"/>
      <c r="M957" s="60"/>
    </row>
    <row r="958" spans="1:13" ht="31" x14ac:dyDescent="0.35">
      <c r="A958" s="19" t="s">
        <v>8106</v>
      </c>
      <c r="B958" s="19" t="s">
        <v>3875</v>
      </c>
      <c r="C958" s="22"/>
      <c r="D958" s="22"/>
      <c r="E958" s="22"/>
      <c r="F958" s="22"/>
      <c r="G958" s="43"/>
      <c r="H958" s="60"/>
      <c r="I958" s="60"/>
      <c r="J958" s="60"/>
      <c r="K958" s="60"/>
      <c r="L958" s="60"/>
      <c r="M958" s="60"/>
    </row>
    <row r="959" spans="1:13" ht="15.5" x14ac:dyDescent="0.35">
      <c r="A959" s="19" t="s">
        <v>1147</v>
      </c>
      <c r="B959" s="19" t="s">
        <v>1145</v>
      </c>
      <c r="C959" s="22"/>
      <c r="D959" s="22"/>
      <c r="E959" s="22"/>
      <c r="F959" s="22"/>
      <c r="G959" s="43"/>
      <c r="H959" s="60"/>
      <c r="I959" s="60"/>
      <c r="J959" s="60"/>
      <c r="K959" s="60"/>
      <c r="L959" s="60"/>
      <c r="M959" s="60"/>
    </row>
    <row r="960" spans="1:13" ht="31" x14ac:dyDescent="0.35">
      <c r="A960" s="19" t="s">
        <v>2392</v>
      </c>
      <c r="B960" s="19" t="s">
        <v>3688</v>
      </c>
      <c r="C960" s="22"/>
      <c r="D960" s="22"/>
      <c r="E960" s="22"/>
      <c r="F960" s="22"/>
      <c r="G960" s="43"/>
      <c r="H960" s="60"/>
      <c r="I960" s="60"/>
      <c r="J960" s="60"/>
      <c r="K960" s="60"/>
      <c r="L960" s="60"/>
      <c r="M960" s="60"/>
    </row>
    <row r="961" spans="1:13" ht="15.5" x14ac:dyDescent="0.35">
      <c r="A961" s="19" t="s">
        <v>8107</v>
      </c>
      <c r="B961" s="19" t="s">
        <v>3314</v>
      </c>
      <c r="C961" s="22"/>
      <c r="D961" s="22"/>
      <c r="E961" s="22"/>
      <c r="F961" s="22"/>
      <c r="G961" s="43"/>
      <c r="H961" s="60"/>
      <c r="I961" s="60"/>
      <c r="J961" s="60"/>
      <c r="K961" s="60"/>
      <c r="L961" s="60"/>
      <c r="M961" s="60"/>
    </row>
    <row r="962" spans="1:13" ht="15.5" x14ac:dyDescent="0.35">
      <c r="A962" s="19" t="s">
        <v>8108</v>
      </c>
      <c r="B962" s="19" t="s">
        <v>871</v>
      </c>
      <c r="C962" s="22"/>
      <c r="D962" s="22"/>
      <c r="E962" s="22"/>
      <c r="F962" s="22"/>
      <c r="G962" s="43"/>
      <c r="H962" s="60"/>
      <c r="I962" s="60"/>
      <c r="J962" s="60"/>
      <c r="K962" s="60"/>
      <c r="L962" s="60"/>
      <c r="M962" s="60"/>
    </row>
    <row r="963" spans="1:13" ht="31" x14ac:dyDescent="0.35">
      <c r="A963" s="19" t="s">
        <v>8109</v>
      </c>
      <c r="B963" s="19" t="s">
        <v>2066</v>
      </c>
      <c r="C963" s="22"/>
      <c r="D963" s="22"/>
      <c r="E963" s="22"/>
      <c r="F963" s="22"/>
      <c r="G963" s="43"/>
      <c r="H963" s="60"/>
      <c r="I963" s="60"/>
      <c r="J963" s="60"/>
      <c r="K963" s="60"/>
      <c r="L963" s="60"/>
      <c r="M963" s="60"/>
    </row>
    <row r="964" spans="1:13" ht="15.5" x14ac:dyDescent="0.35">
      <c r="A964" s="19" t="s">
        <v>1671</v>
      </c>
      <c r="B964" s="19" t="s">
        <v>1657</v>
      </c>
      <c r="C964" s="22"/>
      <c r="D964" s="22"/>
      <c r="E964" s="22"/>
      <c r="F964" s="22"/>
      <c r="G964" s="43"/>
      <c r="H964" s="60"/>
      <c r="I964" s="60"/>
      <c r="J964" s="60"/>
      <c r="K964" s="60"/>
      <c r="L964" s="60"/>
      <c r="M964" s="60"/>
    </row>
    <row r="965" spans="1:13" ht="15.5" x14ac:dyDescent="0.35">
      <c r="A965" s="19" t="s">
        <v>3759</v>
      </c>
      <c r="B965" s="19" t="s">
        <v>3985</v>
      </c>
      <c r="C965" s="22"/>
      <c r="D965" s="22"/>
      <c r="E965" s="22"/>
      <c r="F965" s="22"/>
      <c r="G965" s="43"/>
      <c r="H965" s="60"/>
      <c r="I965" s="60"/>
      <c r="J965" s="60"/>
      <c r="K965" s="60"/>
      <c r="L965" s="60"/>
      <c r="M965" s="60"/>
    </row>
    <row r="966" spans="1:13" ht="15.5" x14ac:dyDescent="0.35">
      <c r="A966" s="19" t="s">
        <v>8110</v>
      </c>
      <c r="B966" s="19" t="s">
        <v>3273</v>
      </c>
      <c r="C966" s="22"/>
      <c r="D966" s="22"/>
      <c r="E966" s="22"/>
      <c r="F966" s="22"/>
      <c r="G966" s="43"/>
      <c r="H966" s="60"/>
      <c r="I966" s="60"/>
      <c r="J966" s="60"/>
      <c r="K966" s="60"/>
      <c r="L966" s="60"/>
      <c r="M966" s="60"/>
    </row>
    <row r="967" spans="1:13" ht="15.5" x14ac:dyDescent="0.35">
      <c r="A967" s="19" t="s">
        <v>8111</v>
      </c>
      <c r="B967" s="19" t="s">
        <v>3808</v>
      </c>
      <c r="C967" s="22"/>
      <c r="D967" s="22"/>
      <c r="E967" s="22"/>
      <c r="F967" s="22"/>
      <c r="G967" s="43"/>
      <c r="H967" s="60"/>
      <c r="I967" s="60"/>
      <c r="J967" s="60"/>
      <c r="K967" s="60"/>
      <c r="L967" s="60"/>
      <c r="M967" s="60"/>
    </row>
    <row r="968" spans="1:13" ht="31" x14ac:dyDescent="0.35">
      <c r="A968" s="19" t="s">
        <v>2504</v>
      </c>
      <c r="B968" s="19" t="s">
        <v>2128</v>
      </c>
      <c r="C968" s="22"/>
      <c r="D968" s="22"/>
      <c r="E968" s="22"/>
      <c r="F968" s="22"/>
      <c r="G968" s="43"/>
      <c r="H968" s="60"/>
      <c r="I968" s="60"/>
      <c r="J968" s="60"/>
      <c r="K968" s="60"/>
      <c r="L968" s="60"/>
      <c r="M968" s="60"/>
    </row>
    <row r="969" spans="1:13" ht="15.5" x14ac:dyDescent="0.35">
      <c r="A969" s="19" t="s">
        <v>2225</v>
      </c>
      <c r="B969" s="19" t="s">
        <v>2314</v>
      </c>
      <c r="C969" s="22"/>
      <c r="D969" s="22"/>
      <c r="E969" s="22"/>
      <c r="F969" s="22"/>
      <c r="G969" s="43"/>
      <c r="H969" s="60"/>
      <c r="I969" s="60"/>
      <c r="J969" s="60"/>
      <c r="K969" s="60"/>
      <c r="L969" s="60"/>
      <c r="M969" s="60"/>
    </row>
    <row r="970" spans="1:13" ht="15.5" x14ac:dyDescent="0.35">
      <c r="A970" s="19" t="s">
        <v>8112</v>
      </c>
      <c r="B970" s="19" t="s">
        <v>4065</v>
      </c>
      <c r="C970" s="22"/>
      <c r="D970" s="22"/>
      <c r="E970" s="22"/>
      <c r="F970" s="22"/>
      <c r="G970" s="43"/>
      <c r="H970" s="60"/>
      <c r="I970" s="60"/>
      <c r="J970" s="60"/>
      <c r="K970" s="60"/>
      <c r="L970" s="60"/>
      <c r="M970" s="60"/>
    </row>
    <row r="971" spans="1:13" ht="15.5" x14ac:dyDescent="0.35">
      <c r="A971" s="19" t="s">
        <v>2527</v>
      </c>
      <c r="B971" s="19" t="s">
        <v>2526</v>
      </c>
      <c r="C971" s="22"/>
      <c r="D971" s="22"/>
      <c r="E971" s="22"/>
      <c r="F971" s="22"/>
      <c r="G971" s="43"/>
      <c r="H971" s="60"/>
      <c r="I971" s="60"/>
      <c r="J971" s="60"/>
      <c r="K971" s="60"/>
      <c r="L971" s="60"/>
      <c r="M971" s="60"/>
    </row>
    <row r="972" spans="1:13" ht="15.5" x14ac:dyDescent="0.35">
      <c r="A972" s="19" t="s">
        <v>5087</v>
      </c>
      <c r="B972" s="19" t="s">
        <v>8244</v>
      </c>
      <c r="C972" s="22"/>
      <c r="D972" s="22"/>
      <c r="E972" s="22"/>
      <c r="F972" s="22"/>
      <c r="G972" s="43"/>
      <c r="H972" s="60"/>
      <c r="I972" s="60"/>
      <c r="J972" s="60"/>
      <c r="K972" s="60"/>
      <c r="L972" s="60"/>
      <c r="M972" s="60"/>
    </row>
    <row r="973" spans="1:13" ht="15.5" x14ac:dyDescent="0.35">
      <c r="A973" s="19" t="s">
        <v>2201</v>
      </c>
      <c r="B973" s="19" t="s">
        <v>2200</v>
      </c>
      <c r="C973" s="22"/>
      <c r="D973" s="22"/>
      <c r="E973" s="22"/>
      <c r="F973" s="22"/>
      <c r="G973" s="43"/>
      <c r="H973" s="60"/>
      <c r="I973" s="60"/>
      <c r="J973" s="60"/>
      <c r="K973" s="60"/>
      <c r="L973" s="60"/>
      <c r="M973" s="60"/>
    </row>
    <row r="974" spans="1:13" ht="15.5" x14ac:dyDescent="0.35">
      <c r="A974" s="19" t="s">
        <v>2146</v>
      </c>
      <c r="B974" s="19" t="s">
        <v>2145</v>
      </c>
      <c r="C974" s="22"/>
      <c r="D974" s="22"/>
      <c r="E974" s="22"/>
      <c r="F974" s="22"/>
      <c r="G974" s="43"/>
      <c r="H974" s="60"/>
      <c r="I974" s="60"/>
      <c r="J974" s="60"/>
      <c r="K974" s="60"/>
      <c r="L974" s="60"/>
      <c r="M974" s="60"/>
    </row>
    <row r="975" spans="1:13" ht="15.5" x14ac:dyDescent="0.35">
      <c r="A975" s="19" t="s">
        <v>127</v>
      </c>
      <c r="B975" s="19" t="s">
        <v>8501</v>
      </c>
      <c r="C975" s="22"/>
      <c r="D975" s="22"/>
      <c r="E975" s="22"/>
      <c r="F975" s="22"/>
      <c r="G975" s="43"/>
      <c r="H975" s="60"/>
      <c r="I975" s="60"/>
      <c r="J975" s="60"/>
      <c r="K975" s="60"/>
      <c r="L975" s="60"/>
      <c r="M975" s="60"/>
    </row>
    <row r="976" spans="1:13" ht="15.5" x14ac:dyDescent="0.35">
      <c r="A976" s="19" t="s">
        <v>8113</v>
      </c>
      <c r="B976" s="19" t="s">
        <v>4550</v>
      </c>
      <c r="C976" s="22"/>
      <c r="D976" s="22"/>
      <c r="E976" s="22"/>
      <c r="F976" s="22"/>
      <c r="G976" s="43"/>
      <c r="H976" s="60"/>
      <c r="I976" s="60"/>
      <c r="J976" s="60"/>
      <c r="K976" s="60"/>
      <c r="L976" s="60"/>
      <c r="M976" s="60"/>
    </row>
    <row r="977" spans="1:13" ht="15.5" x14ac:dyDescent="0.35">
      <c r="A977" s="19" t="s">
        <v>8114</v>
      </c>
      <c r="B977" s="19" t="s">
        <v>3807</v>
      </c>
      <c r="C977" s="22"/>
      <c r="D977" s="22"/>
      <c r="E977" s="22"/>
      <c r="F977" s="22"/>
      <c r="G977" s="43"/>
      <c r="H977" s="60"/>
      <c r="I977" s="60"/>
      <c r="J977" s="60"/>
      <c r="K977" s="60"/>
      <c r="L977" s="60"/>
      <c r="M977" s="60"/>
    </row>
    <row r="978" spans="1:13" ht="15.5" x14ac:dyDescent="0.35">
      <c r="A978" s="19" t="s">
        <v>1086</v>
      </c>
      <c r="B978" s="19" t="s">
        <v>1084</v>
      </c>
      <c r="C978" s="22"/>
      <c r="D978" s="22"/>
      <c r="E978" s="22"/>
      <c r="F978" s="22"/>
      <c r="G978" s="43"/>
      <c r="H978" s="60"/>
      <c r="I978" s="60"/>
      <c r="J978" s="60"/>
      <c r="K978" s="60"/>
      <c r="L978" s="60"/>
      <c r="M978" s="60"/>
    </row>
    <row r="979" spans="1:13" ht="15.5" x14ac:dyDescent="0.35">
      <c r="A979" s="19" t="s">
        <v>406</v>
      </c>
      <c r="B979" s="19" t="s">
        <v>8611</v>
      </c>
      <c r="C979" s="22"/>
      <c r="D979" s="22"/>
      <c r="E979" s="22"/>
      <c r="F979" s="22"/>
      <c r="G979" s="43"/>
      <c r="H979" s="60"/>
      <c r="I979" s="60"/>
      <c r="J979" s="60"/>
      <c r="K979" s="60"/>
      <c r="L979" s="60"/>
      <c r="M979" s="60"/>
    </row>
    <row r="980" spans="1:13" ht="31" x14ac:dyDescent="0.35">
      <c r="A980" s="19" t="s">
        <v>2251</v>
      </c>
      <c r="B980" s="19" t="s">
        <v>2341</v>
      </c>
      <c r="C980" s="22"/>
      <c r="D980" s="22"/>
      <c r="E980" s="22"/>
      <c r="F980" s="22"/>
      <c r="G980" s="43"/>
      <c r="H980" s="60"/>
      <c r="I980" s="60"/>
      <c r="J980" s="60"/>
      <c r="K980" s="60"/>
      <c r="L980" s="60"/>
      <c r="M980" s="60"/>
    </row>
    <row r="981" spans="1:13" ht="15.5" x14ac:dyDescent="0.35">
      <c r="A981" s="19" t="s">
        <v>238</v>
      </c>
      <c r="B981" s="19" t="s">
        <v>237</v>
      </c>
      <c r="C981" s="22"/>
      <c r="D981" s="22"/>
      <c r="E981" s="22"/>
      <c r="F981" s="22"/>
      <c r="G981" s="43"/>
      <c r="H981" s="60"/>
      <c r="I981" s="60"/>
      <c r="J981" s="60"/>
      <c r="K981" s="60"/>
      <c r="L981" s="60"/>
      <c r="M981" s="60"/>
    </row>
    <row r="982" spans="1:13" ht="15.5" x14ac:dyDescent="0.35">
      <c r="A982" s="19" t="s">
        <v>3210</v>
      </c>
      <c r="B982" s="19" t="s">
        <v>3983</v>
      </c>
      <c r="C982" s="22"/>
      <c r="D982" s="22"/>
      <c r="E982" s="22"/>
      <c r="F982" s="22"/>
      <c r="G982" s="43"/>
      <c r="H982" s="60"/>
      <c r="I982" s="60"/>
      <c r="J982" s="60"/>
      <c r="K982" s="60"/>
      <c r="L982" s="60"/>
      <c r="M982" s="60"/>
    </row>
    <row r="983" spans="1:13" ht="46.5" x14ac:dyDescent="0.35">
      <c r="A983" s="19" t="s">
        <v>3120</v>
      </c>
      <c r="B983" s="19" t="s">
        <v>379</v>
      </c>
      <c r="C983" s="22"/>
      <c r="D983" s="22"/>
      <c r="E983" s="22"/>
      <c r="F983" s="22"/>
      <c r="G983" s="43"/>
      <c r="H983" s="60"/>
      <c r="I983" s="60"/>
      <c r="J983" s="60"/>
      <c r="K983" s="60"/>
      <c r="L983" s="60"/>
      <c r="M983" s="60"/>
    </row>
    <row r="984" spans="1:13" ht="31" x14ac:dyDescent="0.35">
      <c r="A984" s="19" t="s">
        <v>3167</v>
      </c>
      <c r="B984" s="19" t="s">
        <v>1248</v>
      </c>
      <c r="C984" s="22"/>
      <c r="D984" s="22"/>
      <c r="E984" s="22"/>
      <c r="F984" s="22"/>
      <c r="G984" s="43"/>
      <c r="H984" s="60"/>
      <c r="I984" s="60"/>
      <c r="J984" s="60"/>
      <c r="K984" s="60"/>
      <c r="L984" s="60"/>
      <c r="M984" s="60"/>
    </row>
    <row r="985" spans="1:13" ht="15.5" x14ac:dyDescent="0.35">
      <c r="A985" s="19" t="s">
        <v>3496</v>
      </c>
      <c r="B985" s="19" t="s">
        <v>3495</v>
      </c>
      <c r="C985" s="22"/>
      <c r="D985" s="22"/>
      <c r="E985" s="22"/>
      <c r="F985" s="22"/>
      <c r="G985" s="43"/>
      <c r="H985" s="60"/>
      <c r="I985" s="60"/>
      <c r="J985" s="60"/>
      <c r="K985" s="60"/>
      <c r="L985" s="60"/>
      <c r="M985" s="60"/>
    </row>
    <row r="986" spans="1:13" ht="31" x14ac:dyDescent="0.35">
      <c r="A986" s="19" t="s">
        <v>2949</v>
      </c>
      <c r="B986" s="19" t="s">
        <v>2122</v>
      </c>
      <c r="C986" s="22"/>
      <c r="D986" s="22"/>
      <c r="E986" s="22"/>
      <c r="F986" s="22"/>
      <c r="G986" s="43"/>
      <c r="H986" s="60"/>
      <c r="I986" s="60"/>
      <c r="J986" s="60"/>
      <c r="K986" s="60"/>
      <c r="L986" s="60"/>
      <c r="M986" s="60"/>
    </row>
    <row r="987" spans="1:13" ht="31" x14ac:dyDescent="0.35">
      <c r="A987" s="19" t="s">
        <v>3044</v>
      </c>
      <c r="B987" s="19" t="s">
        <v>4559</v>
      </c>
      <c r="C987" s="22"/>
      <c r="D987" s="22"/>
      <c r="E987" s="22"/>
      <c r="F987" s="22"/>
      <c r="G987" s="43"/>
      <c r="H987" s="60"/>
      <c r="I987" s="60"/>
      <c r="J987" s="60"/>
      <c r="K987" s="60"/>
      <c r="L987" s="60"/>
      <c r="M987" s="60"/>
    </row>
    <row r="988" spans="1:13" ht="15.5" x14ac:dyDescent="0.35">
      <c r="A988" s="19" t="s">
        <v>4977</v>
      </c>
      <c r="B988" s="19" t="s">
        <v>3910</v>
      </c>
      <c r="C988" s="22"/>
      <c r="D988" s="22"/>
      <c r="E988" s="22"/>
      <c r="F988" s="22"/>
      <c r="G988" s="43"/>
      <c r="H988" s="60"/>
      <c r="I988" s="60"/>
      <c r="J988" s="60"/>
      <c r="K988" s="60"/>
      <c r="L988" s="60"/>
      <c r="M988" s="60"/>
    </row>
    <row r="989" spans="1:13" ht="15.5" x14ac:dyDescent="0.35">
      <c r="A989" s="19" t="s">
        <v>4992</v>
      </c>
      <c r="B989" s="19" t="s">
        <v>3844</v>
      </c>
      <c r="C989" s="22"/>
      <c r="D989" s="22"/>
      <c r="E989" s="22"/>
      <c r="F989" s="22"/>
      <c r="G989" s="43"/>
      <c r="H989" s="60"/>
      <c r="I989" s="60"/>
      <c r="J989" s="60"/>
      <c r="K989" s="60"/>
      <c r="L989" s="60"/>
      <c r="M989" s="60"/>
    </row>
    <row r="990" spans="1:13" ht="15.5" x14ac:dyDescent="0.35">
      <c r="A990" s="19" t="s">
        <v>5089</v>
      </c>
      <c r="B990" s="19" t="s">
        <v>139</v>
      </c>
      <c r="C990" s="22"/>
      <c r="D990" s="22"/>
      <c r="E990" s="22"/>
      <c r="F990" s="22"/>
      <c r="G990" s="43"/>
      <c r="H990" s="60"/>
      <c r="I990" s="60"/>
      <c r="J990" s="60"/>
      <c r="K990" s="60"/>
      <c r="L990" s="60"/>
      <c r="M990" s="60"/>
    </row>
    <row r="991" spans="1:13" ht="15.5" x14ac:dyDescent="0.35">
      <c r="A991" s="19" t="s">
        <v>3081</v>
      </c>
      <c r="B991" s="19" t="s">
        <v>3893</v>
      </c>
      <c r="C991" s="22"/>
      <c r="D991" s="22"/>
      <c r="E991" s="22"/>
      <c r="F991" s="22"/>
      <c r="G991" s="43"/>
      <c r="H991" s="60"/>
      <c r="I991" s="60"/>
      <c r="J991" s="60"/>
      <c r="K991" s="60"/>
      <c r="L991" s="60"/>
      <c r="M991" s="60"/>
    </row>
    <row r="992" spans="1:13" ht="31" x14ac:dyDescent="0.35">
      <c r="A992" s="19" t="s">
        <v>3234</v>
      </c>
      <c r="B992" s="19" t="s">
        <v>4045</v>
      </c>
      <c r="C992" s="22"/>
      <c r="D992" s="22"/>
      <c r="E992" s="22"/>
      <c r="F992" s="22"/>
      <c r="G992" s="43"/>
      <c r="H992" s="60"/>
      <c r="I992" s="60"/>
      <c r="J992" s="60"/>
      <c r="K992" s="60"/>
      <c r="L992" s="60"/>
      <c r="M992" s="60"/>
    </row>
    <row r="993" spans="1:13" ht="15.5" x14ac:dyDescent="0.35">
      <c r="A993" s="19" t="s">
        <v>3232</v>
      </c>
      <c r="B993" s="19" t="s">
        <v>350</v>
      </c>
      <c r="C993" s="22"/>
      <c r="D993" s="22"/>
      <c r="E993" s="22"/>
      <c r="F993" s="22"/>
      <c r="G993" s="43"/>
      <c r="H993" s="60"/>
      <c r="I993" s="60"/>
      <c r="J993" s="60"/>
      <c r="K993" s="60"/>
      <c r="L993" s="60"/>
      <c r="M993" s="60"/>
    </row>
    <row r="994" spans="1:13" ht="15.5" x14ac:dyDescent="0.35">
      <c r="A994" s="19" t="s">
        <v>2988</v>
      </c>
      <c r="B994" s="19" t="s">
        <v>1405</v>
      </c>
      <c r="C994" s="22"/>
      <c r="D994" s="22"/>
      <c r="E994" s="22"/>
      <c r="F994" s="22"/>
      <c r="G994" s="43"/>
      <c r="H994" s="60"/>
      <c r="I994" s="60"/>
      <c r="J994" s="60"/>
      <c r="K994" s="60"/>
      <c r="L994" s="60"/>
      <c r="M994" s="60"/>
    </row>
    <row r="995" spans="1:13" ht="15.5" x14ac:dyDescent="0.35">
      <c r="A995" s="19" t="s">
        <v>1647</v>
      </c>
      <c r="B995" s="19" t="s">
        <v>1611</v>
      </c>
      <c r="C995" s="22"/>
      <c r="D995" s="22"/>
      <c r="E995" s="22"/>
      <c r="F995" s="22"/>
      <c r="G995" s="43"/>
      <c r="H995" s="60"/>
      <c r="I995" s="60"/>
      <c r="J995" s="60"/>
      <c r="K995" s="60"/>
      <c r="L995" s="60"/>
      <c r="M995" s="60"/>
    </row>
    <row r="996" spans="1:13" ht="15.5" x14ac:dyDescent="0.35">
      <c r="A996" s="19" t="s">
        <v>3028</v>
      </c>
      <c r="B996" s="19" t="s">
        <v>3656</v>
      </c>
      <c r="C996" s="22"/>
      <c r="D996" s="22"/>
      <c r="E996" s="22"/>
      <c r="F996" s="22"/>
      <c r="G996" s="43"/>
      <c r="H996" s="60"/>
      <c r="I996" s="60"/>
      <c r="J996" s="60"/>
      <c r="K996" s="60"/>
      <c r="L996" s="60"/>
      <c r="M996" s="60"/>
    </row>
    <row r="997" spans="1:13" ht="15.5" x14ac:dyDescent="0.35">
      <c r="A997" s="19" t="s">
        <v>4993</v>
      </c>
      <c r="B997" s="19" t="s">
        <v>2208</v>
      </c>
      <c r="C997" s="22"/>
      <c r="D997" s="22"/>
      <c r="E997" s="22"/>
      <c r="F997" s="22"/>
      <c r="G997" s="43"/>
      <c r="H997" s="60"/>
      <c r="I997" s="60"/>
      <c r="J997" s="60"/>
      <c r="K997" s="60"/>
      <c r="L997" s="60"/>
      <c r="M997" s="60"/>
    </row>
    <row r="998" spans="1:13" ht="31" x14ac:dyDescent="0.35">
      <c r="A998" s="19" t="s">
        <v>8116</v>
      </c>
      <c r="B998" s="19" t="s">
        <v>4084</v>
      </c>
      <c r="C998" s="22"/>
      <c r="D998" s="22"/>
      <c r="E998" s="22"/>
      <c r="F998" s="22"/>
      <c r="G998" s="43"/>
      <c r="H998" s="60"/>
      <c r="I998" s="60"/>
      <c r="J998" s="60"/>
      <c r="K998" s="60"/>
      <c r="L998" s="60"/>
      <c r="M998" s="60"/>
    </row>
    <row r="999" spans="1:13" ht="15.5" x14ac:dyDescent="0.35">
      <c r="A999" s="19" t="s">
        <v>2401</v>
      </c>
      <c r="B999" s="19" t="s">
        <v>8548</v>
      </c>
      <c r="C999" s="22"/>
      <c r="D999" s="22"/>
      <c r="E999" s="22"/>
      <c r="F999" s="22"/>
      <c r="G999" s="43"/>
      <c r="H999" s="60"/>
      <c r="I999" s="60"/>
      <c r="J999" s="60"/>
      <c r="K999" s="60"/>
      <c r="L999" s="60"/>
      <c r="M999" s="60"/>
    </row>
    <row r="1000" spans="1:13" ht="15.5" x14ac:dyDescent="0.35">
      <c r="A1000" s="19" t="s">
        <v>1161</v>
      </c>
      <c r="B1000" s="19" t="s">
        <v>8242</v>
      </c>
      <c r="C1000" s="22"/>
      <c r="D1000" s="22"/>
      <c r="E1000" s="22"/>
      <c r="F1000" s="22"/>
      <c r="G1000" s="43"/>
      <c r="H1000" s="60"/>
      <c r="I1000" s="60"/>
      <c r="J1000" s="60"/>
      <c r="K1000" s="60"/>
      <c r="L1000" s="60"/>
      <c r="M1000" s="60"/>
    </row>
    <row r="1001" spans="1:13" ht="15.5" x14ac:dyDescent="0.35">
      <c r="A1001" s="19" t="s">
        <v>1906</v>
      </c>
      <c r="B1001" s="19" t="s">
        <v>8295</v>
      </c>
      <c r="C1001" s="22"/>
      <c r="D1001" s="22"/>
      <c r="E1001" s="22"/>
      <c r="F1001" s="22"/>
      <c r="G1001" s="43"/>
      <c r="H1001" s="60"/>
      <c r="I1001" s="60"/>
      <c r="J1001" s="60"/>
      <c r="K1001" s="60"/>
      <c r="L1001" s="60"/>
      <c r="M1001" s="60"/>
    </row>
    <row r="1002" spans="1:13" ht="15.5" x14ac:dyDescent="0.35">
      <c r="A1002" s="19" t="s">
        <v>4978</v>
      </c>
      <c r="B1002" s="19" t="s">
        <v>1000</v>
      </c>
      <c r="C1002" s="22"/>
      <c r="D1002" s="22"/>
      <c r="E1002" s="22"/>
      <c r="F1002" s="22"/>
      <c r="G1002" s="43"/>
      <c r="H1002" s="60"/>
      <c r="I1002" s="60"/>
      <c r="J1002" s="60"/>
      <c r="K1002" s="60"/>
      <c r="L1002" s="60"/>
      <c r="M1002" s="60"/>
    </row>
    <row r="1003" spans="1:13" ht="15.5" x14ac:dyDescent="0.35">
      <c r="A1003" s="19" t="s">
        <v>1592</v>
      </c>
      <c r="B1003" s="19" t="s">
        <v>1577</v>
      </c>
      <c r="C1003" s="22"/>
      <c r="D1003" s="22"/>
      <c r="E1003" s="22"/>
      <c r="F1003" s="22"/>
      <c r="G1003" s="43"/>
      <c r="H1003" s="60"/>
      <c r="I1003" s="60"/>
      <c r="J1003" s="60"/>
      <c r="K1003" s="60"/>
      <c r="L1003" s="60"/>
      <c r="M1003" s="60"/>
    </row>
    <row r="1004" spans="1:13" ht="15.5" x14ac:dyDescent="0.35">
      <c r="A1004" s="19" t="s">
        <v>1046</v>
      </c>
      <c r="B1004" s="19" t="s">
        <v>3907</v>
      </c>
      <c r="C1004" s="22"/>
      <c r="D1004" s="22"/>
      <c r="E1004" s="22"/>
      <c r="F1004" s="22"/>
      <c r="G1004" s="43"/>
      <c r="H1004" s="60"/>
      <c r="I1004" s="60"/>
      <c r="J1004" s="60"/>
      <c r="K1004" s="60"/>
      <c r="L1004" s="60"/>
      <c r="M1004" s="60"/>
    </row>
    <row r="1005" spans="1:13" ht="31" x14ac:dyDescent="0.35">
      <c r="A1005" s="19" t="s">
        <v>3498</v>
      </c>
      <c r="B1005" s="19" t="s">
        <v>3497</v>
      </c>
      <c r="C1005" s="22"/>
      <c r="D1005" s="22"/>
      <c r="E1005" s="22"/>
      <c r="F1005" s="22"/>
      <c r="G1005" s="43"/>
      <c r="H1005" s="60"/>
      <c r="I1005" s="60"/>
      <c r="J1005" s="60"/>
      <c r="K1005" s="60"/>
      <c r="L1005" s="60"/>
      <c r="M1005" s="60"/>
    </row>
    <row r="1006" spans="1:13" ht="15.5" x14ac:dyDescent="0.35">
      <c r="A1006" s="19" t="s">
        <v>3049</v>
      </c>
      <c r="B1006" s="19" t="s">
        <v>2726</v>
      </c>
      <c r="C1006" s="22"/>
      <c r="D1006" s="22"/>
      <c r="E1006" s="22"/>
      <c r="F1006" s="22"/>
      <c r="G1006" s="43"/>
      <c r="H1006" s="60"/>
      <c r="I1006" s="60"/>
      <c r="J1006" s="60"/>
      <c r="K1006" s="60"/>
      <c r="L1006" s="60"/>
      <c r="M1006" s="60"/>
    </row>
    <row r="1007" spans="1:13" ht="15.5" x14ac:dyDescent="0.35">
      <c r="A1007" s="19" t="s">
        <v>2288</v>
      </c>
      <c r="B1007" s="19" t="s">
        <v>8291</v>
      </c>
      <c r="C1007" s="22"/>
      <c r="D1007" s="22"/>
      <c r="E1007" s="22"/>
      <c r="F1007" s="22"/>
      <c r="G1007" s="43"/>
      <c r="H1007" s="60"/>
      <c r="I1007" s="60"/>
      <c r="J1007" s="60"/>
      <c r="K1007" s="60"/>
      <c r="L1007" s="60"/>
      <c r="M1007" s="60"/>
    </row>
    <row r="1008" spans="1:13" ht="15.5" x14ac:dyDescent="0.35">
      <c r="A1008" s="19" t="s">
        <v>691</v>
      </c>
      <c r="B1008" s="19" t="s">
        <v>8660</v>
      </c>
      <c r="C1008" s="22"/>
      <c r="D1008" s="22"/>
      <c r="E1008" s="22"/>
      <c r="F1008" s="22"/>
      <c r="G1008" s="43"/>
      <c r="H1008" s="60"/>
      <c r="I1008" s="60"/>
      <c r="J1008" s="60"/>
      <c r="K1008" s="60"/>
      <c r="L1008" s="60"/>
      <c r="M1008" s="60"/>
    </row>
    <row r="1009" spans="1:13" ht="15.5" x14ac:dyDescent="0.35">
      <c r="A1009" s="19" t="s">
        <v>1230</v>
      </c>
      <c r="B1009" s="19" t="s">
        <v>1214</v>
      </c>
      <c r="C1009" s="22"/>
      <c r="D1009" s="22"/>
      <c r="E1009" s="22"/>
      <c r="F1009" s="22"/>
      <c r="G1009" s="43"/>
      <c r="H1009" s="60"/>
      <c r="I1009" s="60"/>
      <c r="J1009" s="60"/>
      <c r="K1009" s="60"/>
      <c r="L1009" s="60"/>
      <c r="M1009" s="60"/>
    </row>
    <row r="1010" spans="1:13" ht="15.5" x14ac:dyDescent="0.35">
      <c r="A1010" s="19" t="s">
        <v>3205</v>
      </c>
      <c r="B1010" s="19" t="s">
        <v>758</v>
      </c>
      <c r="C1010" s="22"/>
      <c r="D1010" s="22"/>
      <c r="E1010" s="22"/>
      <c r="F1010" s="22"/>
      <c r="G1010" s="43"/>
      <c r="H1010" s="60"/>
      <c r="I1010" s="60"/>
      <c r="J1010" s="60"/>
      <c r="K1010" s="60"/>
      <c r="L1010" s="60"/>
      <c r="M1010" s="60"/>
    </row>
    <row r="1011" spans="1:13" ht="31" x14ac:dyDescent="0.35">
      <c r="A1011" s="19" t="s">
        <v>8117</v>
      </c>
      <c r="B1011" s="19" t="s">
        <v>2125</v>
      </c>
      <c r="C1011" s="22"/>
      <c r="D1011" s="22"/>
      <c r="E1011" s="22"/>
      <c r="F1011" s="22"/>
      <c r="G1011" s="43"/>
      <c r="H1011" s="60"/>
      <c r="I1011" s="60"/>
      <c r="J1011" s="60"/>
      <c r="K1011" s="60"/>
      <c r="L1011" s="60"/>
      <c r="M1011" s="60"/>
    </row>
    <row r="1012" spans="1:13" ht="15.5" x14ac:dyDescent="0.35">
      <c r="A1012" s="19" t="s">
        <v>866</v>
      </c>
      <c r="B1012" s="19" t="s">
        <v>865</v>
      </c>
      <c r="C1012" s="22"/>
      <c r="D1012" s="22"/>
      <c r="E1012" s="22"/>
      <c r="F1012" s="22"/>
      <c r="G1012" s="43"/>
      <c r="H1012" s="60"/>
      <c r="I1012" s="60"/>
      <c r="J1012" s="60"/>
      <c r="K1012" s="60"/>
      <c r="L1012" s="60"/>
      <c r="M1012" s="60"/>
    </row>
    <row r="1013" spans="1:13" ht="15.5" x14ac:dyDescent="0.35">
      <c r="A1013" s="19" t="s">
        <v>243</v>
      </c>
      <c r="B1013" s="19" t="s">
        <v>241</v>
      </c>
      <c r="C1013" s="22"/>
      <c r="D1013" s="22"/>
      <c r="E1013" s="22"/>
      <c r="F1013" s="22"/>
      <c r="G1013" s="43"/>
      <c r="H1013" s="60"/>
      <c r="I1013" s="60"/>
      <c r="J1013" s="60"/>
      <c r="K1013" s="60"/>
      <c r="L1013" s="60"/>
      <c r="M1013" s="60"/>
    </row>
    <row r="1014" spans="1:13" ht="15.5" x14ac:dyDescent="0.35">
      <c r="A1014" s="19" t="s">
        <v>3214</v>
      </c>
      <c r="B1014" s="19" t="s">
        <v>3937</v>
      </c>
      <c r="C1014" s="22"/>
      <c r="D1014" s="22"/>
      <c r="E1014" s="22"/>
      <c r="F1014" s="22"/>
      <c r="G1014" s="43"/>
      <c r="H1014" s="60"/>
      <c r="I1014" s="60"/>
      <c r="J1014" s="60"/>
      <c r="K1014" s="60"/>
      <c r="L1014" s="60"/>
      <c r="M1014" s="60"/>
    </row>
    <row r="1015" spans="1:13" ht="15.5" x14ac:dyDescent="0.35">
      <c r="A1015" s="19" t="s">
        <v>2551</v>
      </c>
      <c r="B1015" s="19" t="s">
        <v>3716</v>
      </c>
      <c r="C1015" s="22"/>
      <c r="D1015" s="22"/>
      <c r="E1015" s="22"/>
      <c r="F1015" s="22"/>
      <c r="G1015" s="43"/>
      <c r="H1015" s="60"/>
      <c r="I1015" s="60"/>
      <c r="J1015" s="60"/>
      <c r="K1015" s="60"/>
      <c r="L1015" s="60"/>
      <c r="M1015" s="60"/>
    </row>
    <row r="1016" spans="1:13" ht="15.5" x14ac:dyDescent="0.35">
      <c r="A1016" s="19" t="s">
        <v>2121</v>
      </c>
      <c r="B1016" s="19" t="s">
        <v>2120</v>
      </c>
      <c r="C1016" s="22"/>
      <c r="D1016" s="22"/>
      <c r="E1016" s="22"/>
      <c r="F1016" s="22"/>
      <c r="G1016" s="43"/>
      <c r="H1016" s="60"/>
      <c r="I1016" s="60"/>
      <c r="J1016" s="60"/>
      <c r="K1016" s="60"/>
      <c r="L1016" s="60"/>
      <c r="M1016" s="60"/>
    </row>
    <row r="1017" spans="1:13" ht="15.5" x14ac:dyDescent="0.35">
      <c r="A1017" s="19" t="s">
        <v>3158</v>
      </c>
      <c r="B1017" s="19" t="s">
        <v>4000</v>
      </c>
      <c r="C1017" s="22"/>
      <c r="D1017" s="22"/>
      <c r="E1017" s="22"/>
      <c r="F1017" s="22"/>
      <c r="G1017" s="43"/>
      <c r="H1017" s="60"/>
      <c r="I1017" s="60"/>
      <c r="J1017" s="60"/>
      <c r="K1017" s="60"/>
      <c r="L1017" s="60"/>
      <c r="M1017" s="60"/>
    </row>
    <row r="1018" spans="1:13" ht="15.5" x14ac:dyDescent="0.35">
      <c r="A1018" s="19" t="s">
        <v>3178</v>
      </c>
      <c r="B1018" s="19" t="s">
        <v>3815</v>
      </c>
      <c r="C1018" s="22">
        <v>1209771</v>
      </c>
      <c r="D1018" s="22">
        <v>0</v>
      </c>
      <c r="E1018" s="22">
        <v>678750</v>
      </c>
      <c r="F1018" s="22">
        <v>0</v>
      </c>
      <c r="G1018" s="43">
        <v>921588</v>
      </c>
      <c r="H1018" s="60">
        <v>60</v>
      </c>
      <c r="I1018" s="60">
        <v>20</v>
      </c>
      <c r="J1018" s="60">
        <v>40</v>
      </c>
      <c r="K1018" s="60">
        <v>6</v>
      </c>
      <c r="L1018" s="60">
        <v>3</v>
      </c>
      <c r="M1018" s="60" t="s">
        <v>3790</v>
      </c>
    </row>
    <row r="1019" spans="1:13" ht="29.25" customHeight="1" x14ac:dyDescent="0.35">
      <c r="A1019" s="19" t="s">
        <v>8118</v>
      </c>
      <c r="B1019" s="19" t="s">
        <v>8585</v>
      </c>
      <c r="C1019" s="22"/>
      <c r="D1019" s="22"/>
      <c r="E1019" s="22"/>
      <c r="F1019" s="22"/>
      <c r="G1019" s="43"/>
      <c r="H1019" s="60"/>
      <c r="I1019" s="60"/>
      <c r="J1019" s="60"/>
      <c r="K1019" s="60"/>
      <c r="L1019" s="60"/>
      <c r="M1019" s="60"/>
    </row>
    <row r="1020" spans="1:13" ht="15.5" x14ac:dyDescent="0.35">
      <c r="A1020" s="19" t="s">
        <v>5092</v>
      </c>
      <c r="B1020" s="19" t="s">
        <v>4481</v>
      </c>
      <c r="C1020" s="22"/>
      <c r="D1020" s="22"/>
      <c r="E1020" s="22"/>
      <c r="F1020" s="22"/>
      <c r="G1020" s="43"/>
      <c r="H1020" s="60"/>
      <c r="I1020" s="60"/>
      <c r="J1020" s="60"/>
      <c r="K1020" s="60"/>
      <c r="L1020" s="60"/>
      <c r="M1020" s="60"/>
    </row>
    <row r="1021" spans="1:13" ht="15.5" x14ac:dyDescent="0.35">
      <c r="A1021" s="19" t="s">
        <v>893</v>
      </c>
      <c r="B1021" s="19" t="s">
        <v>3913</v>
      </c>
      <c r="C1021" s="22">
        <v>18000000</v>
      </c>
      <c r="D1021" s="22">
        <v>0</v>
      </c>
      <c r="E1021" s="22">
        <v>27702000</v>
      </c>
      <c r="F1021" s="22">
        <v>0</v>
      </c>
      <c r="G1021" s="43">
        <v>29083000</v>
      </c>
      <c r="H1021" s="60"/>
      <c r="I1021" s="60"/>
      <c r="J1021" s="60"/>
      <c r="K1021" s="60"/>
      <c r="L1021" s="60"/>
      <c r="M1021" s="60"/>
    </row>
    <row r="1022" spans="1:13" ht="31" x14ac:dyDescent="0.35">
      <c r="A1022" s="19" t="s">
        <v>4979</v>
      </c>
      <c r="B1022" s="19" t="s">
        <v>2662</v>
      </c>
      <c r="C1022" s="22"/>
      <c r="D1022" s="22"/>
      <c r="E1022" s="22"/>
      <c r="F1022" s="22"/>
      <c r="G1022" s="43"/>
      <c r="H1022" s="60"/>
      <c r="I1022" s="60"/>
      <c r="J1022" s="60"/>
      <c r="K1022" s="60"/>
      <c r="L1022" s="60"/>
      <c r="M1022" s="60"/>
    </row>
    <row r="1023" spans="1:13" ht="15.5" x14ac:dyDescent="0.35">
      <c r="A1023" s="19" t="s">
        <v>3185</v>
      </c>
      <c r="B1023" s="19" t="s">
        <v>2319</v>
      </c>
      <c r="C1023" s="22">
        <v>24431172</v>
      </c>
      <c r="D1023" s="22"/>
      <c r="E1023" s="22">
        <v>18825046</v>
      </c>
      <c r="F1023" s="22"/>
      <c r="G1023" s="43">
        <v>13213592</v>
      </c>
      <c r="H1023" s="60"/>
      <c r="I1023" s="60"/>
      <c r="J1023" s="60"/>
      <c r="K1023" s="60"/>
      <c r="L1023" s="60"/>
      <c r="M1023" s="60"/>
    </row>
    <row r="1024" spans="1:13" ht="15.5" x14ac:dyDescent="0.35">
      <c r="A1024" s="19" t="s">
        <v>1099</v>
      </c>
      <c r="B1024" s="19" t="s">
        <v>3847</v>
      </c>
      <c r="C1024" s="22"/>
      <c r="D1024" s="22"/>
      <c r="E1024" s="22"/>
      <c r="F1024" s="22"/>
      <c r="G1024" s="43"/>
      <c r="H1024" s="60"/>
      <c r="I1024" s="60"/>
      <c r="J1024" s="60"/>
      <c r="K1024" s="60"/>
      <c r="L1024" s="60"/>
      <c r="M1024" s="60"/>
    </row>
    <row r="1025" spans="1:13" ht="15.5" x14ac:dyDescent="0.35">
      <c r="A1025" s="19" t="s">
        <v>1350</v>
      </c>
      <c r="B1025" s="19" t="s">
        <v>1332</v>
      </c>
      <c r="C1025" s="22"/>
      <c r="D1025" s="22"/>
      <c r="E1025" s="22"/>
      <c r="F1025" s="22"/>
      <c r="G1025" s="43"/>
      <c r="H1025" s="60"/>
      <c r="I1025" s="60"/>
      <c r="J1025" s="60"/>
      <c r="K1025" s="60"/>
      <c r="L1025" s="60"/>
      <c r="M1025" s="60"/>
    </row>
    <row r="1026" spans="1:13" ht="15.5" x14ac:dyDescent="0.35">
      <c r="A1026" s="19" t="s">
        <v>8414</v>
      </c>
      <c r="B1026" s="19" t="s">
        <v>8200</v>
      </c>
      <c r="C1026" s="22"/>
      <c r="D1026" s="22"/>
      <c r="E1026" s="22"/>
      <c r="F1026" s="22"/>
      <c r="G1026" s="43"/>
      <c r="H1026" s="60"/>
      <c r="I1026" s="60"/>
      <c r="J1026" s="60"/>
      <c r="K1026" s="60"/>
      <c r="L1026" s="60"/>
      <c r="M1026" s="60"/>
    </row>
    <row r="1027" spans="1:13" ht="15.5" x14ac:dyDescent="0.35">
      <c r="A1027" s="19" t="s">
        <v>8119</v>
      </c>
      <c r="B1027" s="19" t="s">
        <v>4219</v>
      </c>
      <c r="C1027" s="22"/>
      <c r="D1027" s="22"/>
      <c r="E1027" s="22"/>
      <c r="F1027" s="22"/>
      <c r="G1027" s="43"/>
      <c r="H1027" s="60"/>
      <c r="I1027" s="60"/>
      <c r="J1027" s="60"/>
      <c r="K1027" s="60"/>
      <c r="L1027" s="60"/>
      <c r="M1027" s="60"/>
    </row>
    <row r="1028" spans="1:13" ht="15.5" x14ac:dyDescent="0.35">
      <c r="A1028" s="19" t="s">
        <v>1668</v>
      </c>
      <c r="B1028" s="19" t="s">
        <v>3839</v>
      </c>
      <c r="C1028" s="22"/>
      <c r="D1028" s="22"/>
      <c r="E1028" s="22"/>
      <c r="F1028" s="22"/>
      <c r="G1028" s="43"/>
      <c r="H1028" s="60"/>
      <c r="I1028" s="60"/>
      <c r="J1028" s="60"/>
      <c r="K1028" s="60"/>
      <c r="L1028" s="60"/>
      <c r="M1028" s="60"/>
    </row>
    <row r="1029" spans="1:13" ht="15.5" x14ac:dyDescent="0.35">
      <c r="A1029" s="19" t="s">
        <v>2973</v>
      </c>
      <c r="B1029" s="19" t="s">
        <v>4035</v>
      </c>
      <c r="C1029" s="22"/>
      <c r="D1029" s="22"/>
      <c r="E1029" s="22"/>
      <c r="F1029" s="22"/>
      <c r="G1029" s="43"/>
      <c r="H1029" s="60"/>
      <c r="I1029" s="60"/>
      <c r="J1029" s="60"/>
      <c r="K1029" s="60"/>
      <c r="L1029" s="60"/>
      <c r="M1029" s="60"/>
    </row>
    <row r="1030" spans="1:13" ht="15.5" x14ac:dyDescent="0.35">
      <c r="A1030" s="19" t="s">
        <v>8120</v>
      </c>
      <c r="B1030" s="19" t="s">
        <v>737</v>
      </c>
      <c r="C1030" s="22"/>
      <c r="D1030" s="22"/>
      <c r="E1030" s="22"/>
      <c r="F1030" s="22"/>
      <c r="G1030" s="43"/>
      <c r="H1030" s="60"/>
      <c r="I1030" s="60"/>
      <c r="J1030" s="60"/>
      <c r="K1030" s="60"/>
      <c r="L1030" s="60"/>
      <c r="M1030" s="60"/>
    </row>
    <row r="1031" spans="1:13" ht="15.5" x14ac:dyDescent="0.35">
      <c r="A1031" s="19" t="s">
        <v>55</v>
      </c>
      <c r="B1031" s="19" t="s">
        <v>4087</v>
      </c>
      <c r="C1031" s="22"/>
      <c r="D1031" s="22"/>
      <c r="E1031" s="22"/>
      <c r="F1031" s="22"/>
      <c r="G1031" s="43"/>
      <c r="H1031" s="60"/>
      <c r="I1031" s="60"/>
      <c r="J1031" s="60"/>
      <c r="K1031" s="60"/>
      <c r="L1031" s="60"/>
      <c r="M1031" s="60"/>
    </row>
    <row r="1032" spans="1:13" ht="31" x14ac:dyDescent="0.35">
      <c r="A1032" s="19" t="s">
        <v>3504</v>
      </c>
      <c r="B1032" s="19" t="s">
        <v>3503</v>
      </c>
      <c r="C1032" s="22"/>
      <c r="D1032" s="22"/>
      <c r="E1032" s="22"/>
      <c r="F1032" s="22"/>
      <c r="G1032" s="43"/>
      <c r="H1032" s="60"/>
      <c r="I1032" s="60"/>
      <c r="J1032" s="60"/>
      <c r="K1032" s="60"/>
      <c r="L1032" s="60"/>
      <c r="M1032" s="60"/>
    </row>
    <row r="1033" spans="1:13" ht="15.5" x14ac:dyDescent="0.35">
      <c r="A1033" s="19" t="s">
        <v>8121</v>
      </c>
      <c r="B1033" s="19" t="s">
        <v>1005</v>
      </c>
      <c r="C1033" s="22"/>
      <c r="D1033" s="22"/>
      <c r="E1033" s="22"/>
      <c r="F1033" s="22"/>
      <c r="G1033" s="43"/>
      <c r="H1033" s="60"/>
      <c r="I1033" s="60"/>
      <c r="J1033" s="60"/>
      <c r="K1033" s="60"/>
      <c r="L1033" s="60"/>
      <c r="M1033" s="60"/>
    </row>
    <row r="1034" spans="1:13" ht="15.5" x14ac:dyDescent="0.35">
      <c r="A1034" s="19" t="s">
        <v>8122</v>
      </c>
      <c r="B1034" s="19" t="s">
        <v>3849</v>
      </c>
      <c r="C1034" s="22"/>
      <c r="D1034" s="22"/>
      <c r="E1034" s="22"/>
      <c r="F1034" s="22"/>
      <c r="G1034" s="43"/>
      <c r="H1034" s="60"/>
      <c r="I1034" s="60"/>
      <c r="J1034" s="60"/>
      <c r="K1034" s="60"/>
      <c r="L1034" s="60"/>
      <c r="M1034" s="60"/>
    </row>
    <row r="1035" spans="1:13" ht="31" x14ac:dyDescent="0.35">
      <c r="A1035" s="19" t="s">
        <v>3084</v>
      </c>
      <c r="B1035" s="19" t="s">
        <v>8303</v>
      </c>
      <c r="C1035" s="22"/>
      <c r="D1035" s="22"/>
      <c r="E1035" s="22"/>
      <c r="F1035" s="22"/>
      <c r="G1035" s="43"/>
      <c r="H1035" s="60"/>
      <c r="I1035" s="60"/>
      <c r="J1035" s="60"/>
      <c r="K1035" s="60"/>
      <c r="L1035" s="60"/>
      <c r="M1035" s="60"/>
    </row>
    <row r="1036" spans="1:13" ht="31" x14ac:dyDescent="0.35">
      <c r="A1036" s="19" t="s">
        <v>8123</v>
      </c>
      <c r="B1036" s="19" t="s">
        <v>3810</v>
      </c>
      <c r="C1036" s="22"/>
      <c r="D1036" s="22"/>
      <c r="E1036" s="22"/>
      <c r="F1036" s="22"/>
      <c r="G1036" s="43"/>
      <c r="H1036" s="60"/>
      <c r="I1036" s="60"/>
      <c r="J1036" s="60"/>
      <c r="K1036" s="60"/>
      <c r="L1036" s="60"/>
      <c r="M1036" s="60"/>
    </row>
    <row r="1037" spans="1:13" ht="31" x14ac:dyDescent="0.35">
      <c r="A1037" s="19" t="s">
        <v>8124</v>
      </c>
      <c r="B1037" s="19" t="s">
        <v>3928</v>
      </c>
      <c r="C1037" s="22"/>
      <c r="D1037" s="22"/>
      <c r="E1037" s="22"/>
      <c r="F1037" s="22"/>
      <c r="G1037" s="43"/>
      <c r="H1037" s="60"/>
      <c r="I1037" s="60"/>
      <c r="J1037" s="60"/>
      <c r="K1037" s="60"/>
      <c r="L1037" s="60"/>
      <c r="M1037" s="60"/>
    </row>
    <row r="1038" spans="1:13" ht="15.5" x14ac:dyDescent="0.35">
      <c r="A1038" s="19" t="s">
        <v>8125</v>
      </c>
      <c r="B1038" s="19" t="s">
        <v>3932</v>
      </c>
      <c r="C1038" s="22"/>
      <c r="D1038" s="22"/>
      <c r="E1038" s="22"/>
      <c r="F1038" s="22"/>
      <c r="G1038" s="43"/>
      <c r="H1038" s="60"/>
      <c r="I1038" s="60"/>
      <c r="J1038" s="60"/>
      <c r="K1038" s="60"/>
      <c r="L1038" s="60"/>
      <c r="M1038" s="60"/>
    </row>
    <row r="1039" spans="1:13" ht="15.5" x14ac:dyDescent="0.35">
      <c r="A1039" s="19" t="s">
        <v>2554</v>
      </c>
      <c r="B1039" s="19" t="s">
        <v>8210</v>
      </c>
      <c r="C1039" s="22"/>
      <c r="D1039" s="22"/>
      <c r="E1039" s="22"/>
      <c r="F1039" s="22"/>
      <c r="G1039" s="43"/>
      <c r="H1039" s="60"/>
      <c r="I1039" s="60"/>
      <c r="J1039" s="60"/>
      <c r="K1039" s="60"/>
      <c r="L1039" s="60"/>
      <c r="M1039" s="60"/>
    </row>
    <row r="1040" spans="1:13" ht="15.5" x14ac:dyDescent="0.35">
      <c r="A1040" s="19" t="s">
        <v>8126</v>
      </c>
      <c r="B1040" s="19" t="s">
        <v>3294</v>
      </c>
      <c r="C1040" s="22"/>
      <c r="D1040" s="22"/>
      <c r="E1040" s="22"/>
      <c r="F1040" s="22"/>
      <c r="G1040" s="43"/>
      <c r="H1040" s="60"/>
      <c r="I1040" s="60"/>
      <c r="J1040" s="60"/>
      <c r="K1040" s="60"/>
      <c r="L1040" s="60"/>
      <c r="M1040" s="60"/>
    </row>
    <row r="1041" spans="1:13" ht="31" x14ac:dyDescent="0.35">
      <c r="A1041" s="19" t="s">
        <v>2041</v>
      </c>
      <c r="B1041" s="19" t="s">
        <v>2039</v>
      </c>
      <c r="C1041" s="22"/>
      <c r="D1041" s="22"/>
      <c r="E1041" s="22"/>
      <c r="F1041" s="22"/>
      <c r="G1041" s="43"/>
      <c r="H1041" s="60"/>
      <c r="I1041" s="60"/>
      <c r="J1041" s="60"/>
      <c r="K1041" s="60"/>
      <c r="L1041" s="60"/>
      <c r="M1041" s="60"/>
    </row>
    <row r="1042" spans="1:13" ht="15.5" x14ac:dyDescent="0.35">
      <c r="A1042" s="19" t="s">
        <v>8127</v>
      </c>
      <c r="B1042" s="19" t="s">
        <v>4083</v>
      </c>
      <c r="C1042" s="22"/>
      <c r="D1042" s="22"/>
      <c r="E1042" s="22"/>
      <c r="F1042" s="22"/>
      <c r="G1042" s="43"/>
      <c r="H1042" s="60"/>
      <c r="I1042" s="60"/>
      <c r="J1042" s="60"/>
      <c r="K1042" s="60"/>
      <c r="L1042" s="60"/>
      <c r="M1042" s="60"/>
    </row>
    <row r="1043" spans="1:13" ht="31" x14ac:dyDescent="0.35">
      <c r="A1043" s="19" t="s">
        <v>4980</v>
      </c>
      <c r="B1043" s="19" t="s">
        <v>1988</v>
      </c>
      <c r="C1043" s="22"/>
      <c r="D1043" s="22"/>
      <c r="E1043" s="22"/>
      <c r="F1043" s="22"/>
      <c r="G1043" s="43"/>
      <c r="H1043" s="60"/>
      <c r="I1043" s="60"/>
      <c r="J1043" s="60"/>
      <c r="K1043" s="60"/>
      <c r="L1043" s="60"/>
      <c r="M1043" s="60"/>
    </row>
    <row r="1044" spans="1:13" ht="15.5" x14ac:dyDescent="0.35">
      <c r="A1044" s="19" t="s">
        <v>289</v>
      </c>
      <c r="B1044" s="19" t="s">
        <v>287</v>
      </c>
      <c r="C1044" s="22"/>
      <c r="D1044" s="22"/>
      <c r="E1044" s="22"/>
      <c r="F1044" s="22"/>
      <c r="G1044" s="43"/>
      <c r="H1044" s="60"/>
      <c r="I1044" s="60"/>
      <c r="J1044" s="60"/>
      <c r="K1044" s="60"/>
      <c r="L1044" s="60"/>
      <c r="M1044" s="60"/>
    </row>
    <row r="1045" spans="1:13" ht="31" x14ac:dyDescent="0.35">
      <c r="A1045" s="19" t="s">
        <v>1442</v>
      </c>
      <c r="B1045" s="19" t="s">
        <v>1424</v>
      </c>
      <c r="C1045" s="22"/>
      <c r="D1045" s="22"/>
      <c r="E1045" s="22"/>
      <c r="F1045" s="22"/>
      <c r="G1045" s="43"/>
      <c r="H1045" s="60"/>
      <c r="I1045" s="60"/>
      <c r="J1045" s="60"/>
      <c r="K1045" s="60"/>
      <c r="L1045" s="60"/>
      <c r="M1045" s="60"/>
    </row>
    <row r="1046" spans="1:13" ht="31" x14ac:dyDescent="0.35">
      <c r="A1046" s="19" t="s">
        <v>8681</v>
      </c>
      <c r="B1046" s="19" t="s">
        <v>3960</v>
      </c>
      <c r="C1046" s="22"/>
      <c r="D1046" s="22"/>
      <c r="E1046" s="22"/>
      <c r="F1046" s="22"/>
      <c r="G1046" s="43"/>
      <c r="H1046" s="60"/>
      <c r="I1046" s="60"/>
      <c r="J1046" s="60"/>
      <c r="K1046" s="60"/>
      <c r="L1046" s="60"/>
      <c r="M1046" s="60"/>
    </row>
    <row r="1047" spans="1:13" ht="15.5" x14ac:dyDescent="0.35">
      <c r="A1047" s="19" t="s">
        <v>1773</v>
      </c>
      <c r="B1047" s="19" t="s">
        <v>1769</v>
      </c>
      <c r="C1047" s="22"/>
      <c r="D1047" s="22"/>
      <c r="E1047" s="22"/>
      <c r="F1047" s="22"/>
      <c r="G1047" s="43"/>
      <c r="H1047" s="60"/>
      <c r="I1047" s="60"/>
      <c r="J1047" s="60"/>
      <c r="K1047" s="60"/>
      <c r="L1047" s="60"/>
      <c r="M1047" s="60"/>
    </row>
    <row r="1048" spans="1:13" ht="15.5" x14ac:dyDescent="0.35">
      <c r="A1048" s="19" t="s">
        <v>8128</v>
      </c>
      <c r="B1048" s="19" t="s">
        <v>4081</v>
      </c>
      <c r="C1048" s="22"/>
      <c r="D1048" s="22"/>
      <c r="E1048" s="22"/>
      <c r="F1048" s="22"/>
      <c r="G1048" s="43"/>
      <c r="H1048" s="60"/>
      <c r="I1048" s="60"/>
      <c r="J1048" s="60"/>
      <c r="K1048" s="60"/>
      <c r="L1048" s="60"/>
      <c r="M1048" s="60"/>
    </row>
    <row r="1049" spans="1:13" ht="15.5" x14ac:dyDescent="0.35">
      <c r="A1049" s="19" t="s">
        <v>3155</v>
      </c>
      <c r="B1049" s="19" t="s">
        <v>3753</v>
      </c>
      <c r="C1049" s="22"/>
      <c r="D1049" s="22"/>
      <c r="E1049" s="22"/>
      <c r="F1049" s="22"/>
      <c r="G1049" s="43"/>
      <c r="H1049" s="60"/>
      <c r="I1049" s="60"/>
      <c r="J1049" s="60"/>
      <c r="K1049" s="60"/>
      <c r="L1049" s="60"/>
      <c r="M1049" s="60"/>
    </row>
    <row r="1050" spans="1:13" ht="31" x14ac:dyDescent="0.35">
      <c r="A1050" s="19" t="s">
        <v>8129</v>
      </c>
      <c r="B1050" s="19" t="s">
        <v>4056</v>
      </c>
      <c r="C1050" s="22"/>
      <c r="D1050" s="22"/>
      <c r="E1050" s="22"/>
      <c r="F1050" s="22"/>
      <c r="G1050" s="43"/>
      <c r="H1050" s="60"/>
      <c r="I1050" s="60"/>
      <c r="J1050" s="60"/>
      <c r="K1050" s="60"/>
      <c r="L1050" s="60"/>
      <c r="M1050" s="60"/>
    </row>
    <row r="1051" spans="1:13" ht="31" x14ac:dyDescent="0.35">
      <c r="A1051" s="19" t="s">
        <v>8130</v>
      </c>
      <c r="B1051" s="19" t="s">
        <v>4482</v>
      </c>
      <c r="C1051" s="22"/>
      <c r="D1051" s="22"/>
      <c r="E1051" s="22"/>
      <c r="F1051" s="22"/>
      <c r="G1051" s="43"/>
      <c r="H1051" s="60"/>
      <c r="I1051" s="60"/>
      <c r="J1051" s="60"/>
      <c r="K1051" s="60"/>
      <c r="L1051" s="60"/>
      <c r="M1051" s="60"/>
    </row>
    <row r="1052" spans="1:13" ht="15.5" x14ac:dyDescent="0.35">
      <c r="A1052" s="19" t="s">
        <v>958</v>
      </c>
      <c r="B1052" s="19" t="s">
        <v>956</v>
      </c>
      <c r="C1052" s="22"/>
      <c r="D1052" s="22"/>
      <c r="E1052" s="22"/>
      <c r="F1052" s="22"/>
      <c r="G1052" s="43"/>
      <c r="H1052" s="60"/>
      <c r="I1052" s="60"/>
      <c r="J1052" s="60"/>
      <c r="K1052" s="60"/>
      <c r="L1052" s="60"/>
      <c r="M1052" s="60"/>
    </row>
    <row r="1053" spans="1:13" ht="15.5" x14ac:dyDescent="0.35">
      <c r="A1053" s="19" t="s">
        <v>2187</v>
      </c>
      <c r="B1053" s="19" t="s">
        <v>2185</v>
      </c>
      <c r="C1053" s="22"/>
      <c r="D1053" s="22"/>
      <c r="E1053" s="22"/>
      <c r="F1053" s="22"/>
      <c r="G1053" s="43"/>
      <c r="H1053" s="60"/>
      <c r="I1053" s="60"/>
      <c r="J1053" s="60"/>
      <c r="K1053" s="60"/>
      <c r="L1053" s="60"/>
      <c r="M1053" s="60"/>
    </row>
    <row r="1054" spans="1:13" ht="15.5" x14ac:dyDescent="0.35">
      <c r="A1054" s="19" t="s">
        <v>3140</v>
      </c>
      <c r="B1054" s="19" t="s">
        <v>8233</v>
      </c>
      <c r="C1054" s="22"/>
      <c r="D1054" s="22"/>
      <c r="E1054" s="22"/>
      <c r="F1054" s="22"/>
      <c r="G1054" s="43"/>
      <c r="H1054" s="60"/>
      <c r="I1054" s="60"/>
      <c r="J1054" s="60"/>
      <c r="K1054" s="60"/>
      <c r="L1054" s="60"/>
      <c r="M1054" s="60"/>
    </row>
    <row r="1055" spans="1:13" ht="15.5" x14ac:dyDescent="0.35">
      <c r="A1055" s="19" t="s">
        <v>1539</v>
      </c>
      <c r="B1055" s="19" t="s">
        <v>8294</v>
      </c>
      <c r="C1055" s="22"/>
      <c r="D1055" s="22"/>
      <c r="E1055" s="22"/>
      <c r="F1055" s="22"/>
      <c r="G1055" s="43"/>
      <c r="H1055" s="60"/>
      <c r="I1055" s="60"/>
      <c r="J1055" s="60"/>
      <c r="K1055" s="60"/>
      <c r="L1055" s="60"/>
      <c r="M1055" s="60"/>
    </row>
    <row r="1056" spans="1:13" ht="31" x14ac:dyDescent="0.35">
      <c r="A1056" s="19" t="s">
        <v>8131</v>
      </c>
      <c r="B1056" s="19" t="s">
        <v>3783</v>
      </c>
      <c r="C1056" s="22"/>
      <c r="D1056" s="22"/>
      <c r="E1056" s="22"/>
      <c r="F1056" s="22"/>
      <c r="G1056" s="43"/>
      <c r="H1056" s="60"/>
      <c r="I1056" s="60"/>
      <c r="J1056" s="60"/>
      <c r="K1056" s="60"/>
      <c r="L1056" s="60"/>
      <c r="M1056" s="60"/>
    </row>
    <row r="1057" spans="1:13" ht="31" x14ac:dyDescent="0.35">
      <c r="A1057" s="19" t="s">
        <v>2059</v>
      </c>
      <c r="B1057" s="19" t="s">
        <v>2058</v>
      </c>
      <c r="C1057" s="22"/>
      <c r="D1057" s="22"/>
      <c r="E1057" s="22"/>
      <c r="F1057" s="22"/>
      <c r="G1057" s="43"/>
      <c r="H1057" s="60"/>
      <c r="I1057" s="60"/>
      <c r="J1057" s="60"/>
      <c r="K1057" s="60"/>
      <c r="L1057" s="60"/>
      <c r="M1057" s="60"/>
    </row>
    <row r="1058" spans="1:13" ht="15.5" x14ac:dyDescent="0.35">
      <c r="A1058" s="19" t="s">
        <v>3241</v>
      </c>
      <c r="B1058" s="19" t="s">
        <v>1138</v>
      </c>
      <c r="C1058" s="22"/>
      <c r="D1058" s="22"/>
      <c r="E1058" s="22"/>
      <c r="F1058" s="22"/>
      <c r="G1058" s="43"/>
      <c r="H1058" s="60"/>
      <c r="I1058" s="60"/>
      <c r="J1058" s="60"/>
      <c r="K1058" s="60"/>
      <c r="L1058" s="60"/>
      <c r="M1058" s="60"/>
    </row>
    <row r="1059" spans="1:13" ht="31" x14ac:dyDescent="0.35">
      <c r="A1059" s="19" t="s">
        <v>8132</v>
      </c>
      <c r="B1059" s="19" t="s">
        <v>8204</v>
      </c>
      <c r="C1059" s="22"/>
      <c r="D1059" s="22"/>
      <c r="E1059" s="22"/>
      <c r="F1059" s="22"/>
      <c r="G1059" s="43"/>
      <c r="H1059" s="60"/>
      <c r="I1059" s="60"/>
      <c r="J1059" s="60"/>
      <c r="K1059" s="60"/>
      <c r="L1059" s="60"/>
      <c r="M1059" s="60"/>
    </row>
    <row r="1060" spans="1:13" ht="15.5" x14ac:dyDescent="0.35">
      <c r="A1060" s="19" t="s">
        <v>5093</v>
      </c>
      <c r="B1060" s="19" t="s">
        <v>4535</v>
      </c>
      <c r="C1060" s="22"/>
      <c r="D1060" s="22"/>
      <c r="E1060" s="22"/>
      <c r="F1060" s="22"/>
      <c r="G1060" s="43"/>
      <c r="H1060" s="60"/>
      <c r="I1060" s="60"/>
      <c r="J1060" s="60"/>
      <c r="K1060" s="60"/>
      <c r="L1060" s="60"/>
      <c r="M1060" s="60"/>
    </row>
    <row r="1061" spans="1:13" ht="15.5" x14ac:dyDescent="0.35">
      <c r="A1061" s="19" t="s">
        <v>1909</v>
      </c>
      <c r="B1061" s="19" t="s">
        <v>1907</v>
      </c>
      <c r="C1061" s="22"/>
      <c r="D1061" s="22"/>
      <c r="E1061" s="22"/>
      <c r="F1061" s="22"/>
      <c r="G1061" s="43"/>
      <c r="H1061" s="60"/>
      <c r="I1061" s="60"/>
      <c r="J1061" s="60"/>
      <c r="K1061" s="60"/>
      <c r="L1061" s="60"/>
      <c r="M1061" s="60"/>
    </row>
    <row r="1062" spans="1:13" ht="15.5" x14ac:dyDescent="0.35">
      <c r="A1062" s="19" t="s">
        <v>2994</v>
      </c>
      <c r="B1062" s="19" t="s">
        <v>3852</v>
      </c>
      <c r="C1062" s="22"/>
      <c r="D1062" s="22"/>
      <c r="E1062" s="22"/>
      <c r="F1062" s="22"/>
      <c r="G1062" s="43"/>
      <c r="H1062" s="60"/>
      <c r="I1062" s="60"/>
      <c r="J1062" s="60"/>
      <c r="K1062" s="60"/>
      <c r="L1062" s="60"/>
      <c r="M1062" s="60"/>
    </row>
    <row r="1063" spans="1:13" ht="15.5" x14ac:dyDescent="0.35">
      <c r="A1063" s="19" t="s">
        <v>8133</v>
      </c>
      <c r="B1063" s="19" t="s">
        <v>295</v>
      </c>
      <c r="C1063" s="22"/>
      <c r="D1063" s="22"/>
      <c r="E1063" s="22"/>
      <c r="F1063" s="22"/>
      <c r="G1063" s="43"/>
      <c r="H1063" s="60"/>
      <c r="I1063" s="60"/>
      <c r="J1063" s="60"/>
      <c r="K1063" s="60"/>
      <c r="L1063" s="60"/>
      <c r="M1063" s="60"/>
    </row>
    <row r="1064" spans="1:13" ht="15.5" x14ac:dyDescent="0.35">
      <c r="A1064" s="19" t="s">
        <v>3514</v>
      </c>
      <c r="B1064" s="19" t="s">
        <v>3513</v>
      </c>
      <c r="C1064" s="22"/>
      <c r="D1064" s="22"/>
      <c r="E1064" s="22"/>
      <c r="F1064" s="22"/>
      <c r="G1064" s="43"/>
      <c r="H1064" s="60"/>
      <c r="I1064" s="60"/>
      <c r="J1064" s="60"/>
      <c r="K1064" s="60"/>
      <c r="L1064" s="60"/>
      <c r="M1064" s="60"/>
    </row>
    <row r="1065" spans="1:13" ht="15.5" x14ac:dyDescent="0.35">
      <c r="A1065" s="19" t="s">
        <v>1723</v>
      </c>
      <c r="B1065" s="19" t="s">
        <v>1701</v>
      </c>
      <c r="C1065" s="22"/>
      <c r="D1065" s="22"/>
      <c r="E1065" s="22"/>
      <c r="F1065" s="22"/>
      <c r="G1065" s="43"/>
      <c r="H1065" s="60"/>
      <c r="I1065" s="60"/>
      <c r="J1065" s="60"/>
      <c r="K1065" s="60"/>
      <c r="L1065" s="60"/>
      <c r="M1065" s="60"/>
    </row>
    <row r="1066" spans="1:13" ht="15.5" x14ac:dyDescent="0.35">
      <c r="A1066" s="19" t="s">
        <v>2141</v>
      </c>
      <c r="B1066" s="19" t="s">
        <v>2140</v>
      </c>
      <c r="C1066" s="22"/>
      <c r="D1066" s="22"/>
      <c r="E1066" s="22"/>
      <c r="F1066" s="22"/>
      <c r="G1066" s="43"/>
      <c r="H1066" s="60"/>
      <c r="I1066" s="60"/>
      <c r="J1066" s="60"/>
      <c r="K1066" s="60"/>
      <c r="L1066" s="60"/>
      <c r="M1066" s="60"/>
    </row>
    <row r="1067" spans="1:13" ht="15.5" x14ac:dyDescent="0.35">
      <c r="A1067" s="19" t="s">
        <v>1955</v>
      </c>
      <c r="B1067" s="19" t="s">
        <v>1953</v>
      </c>
      <c r="C1067" s="22"/>
      <c r="D1067" s="22"/>
      <c r="E1067" s="22"/>
      <c r="F1067" s="22"/>
      <c r="G1067" s="43"/>
      <c r="H1067" s="60"/>
      <c r="I1067" s="60"/>
      <c r="J1067" s="60"/>
      <c r="K1067" s="60"/>
      <c r="L1067" s="60"/>
      <c r="M1067" s="60"/>
    </row>
    <row r="1068" spans="1:13" ht="15.5" x14ac:dyDescent="0.35">
      <c r="A1068" s="19" t="s">
        <v>9627</v>
      </c>
      <c r="B1068" s="19" t="s">
        <v>1065</v>
      </c>
      <c r="C1068" s="22"/>
      <c r="D1068" s="22"/>
      <c r="E1068" s="22"/>
      <c r="F1068" s="22"/>
      <c r="G1068" s="43"/>
      <c r="H1068" s="60"/>
      <c r="I1068" s="60"/>
      <c r="J1068" s="60"/>
      <c r="K1068" s="60"/>
      <c r="L1068" s="60"/>
      <c r="M1068" s="60"/>
    </row>
    <row r="1069" spans="1:13" ht="15.5" x14ac:dyDescent="0.35">
      <c r="A1069" s="19" t="s">
        <v>888</v>
      </c>
      <c r="B1069" s="19" t="s">
        <v>886</v>
      </c>
      <c r="C1069" s="22"/>
      <c r="D1069" s="22"/>
      <c r="E1069" s="22"/>
      <c r="F1069" s="22"/>
      <c r="G1069" s="43"/>
      <c r="H1069" s="60"/>
      <c r="I1069" s="60"/>
      <c r="J1069" s="60"/>
      <c r="K1069" s="60"/>
      <c r="L1069" s="60"/>
      <c r="M1069" s="60"/>
    </row>
    <row r="1070" spans="1:13" ht="31" x14ac:dyDescent="0.35">
      <c r="A1070" s="19" t="s">
        <v>1177</v>
      </c>
      <c r="B1070" s="19" t="s">
        <v>1175</v>
      </c>
      <c r="C1070" s="22"/>
      <c r="D1070" s="22"/>
      <c r="E1070" s="22"/>
      <c r="F1070" s="22"/>
      <c r="G1070" s="43"/>
      <c r="H1070" s="60"/>
      <c r="I1070" s="60"/>
      <c r="J1070" s="60"/>
      <c r="K1070" s="60"/>
      <c r="L1070" s="60"/>
      <c r="M1070" s="60"/>
    </row>
    <row r="1071" spans="1:13" ht="15.5" x14ac:dyDescent="0.35">
      <c r="A1071" s="19" t="s">
        <v>1315</v>
      </c>
      <c r="B1071" s="19" t="s">
        <v>1292</v>
      </c>
      <c r="C1071" s="22"/>
      <c r="D1071" s="22"/>
      <c r="E1071" s="22"/>
      <c r="F1071" s="22"/>
      <c r="G1071" s="43"/>
      <c r="H1071" s="60"/>
      <c r="I1071" s="60"/>
      <c r="J1071" s="60"/>
      <c r="K1071" s="60"/>
      <c r="L1071" s="60"/>
      <c r="M1071" s="60"/>
    </row>
    <row r="1072" spans="1:13" ht="15.5" x14ac:dyDescent="0.35">
      <c r="A1072" s="19" t="s">
        <v>1048</v>
      </c>
      <c r="B1072" s="19" t="s">
        <v>3862</v>
      </c>
      <c r="C1072" s="22"/>
      <c r="D1072" s="22"/>
      <c r="E1072" s="22"/>
      <c r="F1072" s="22"/>
      <c r="G1072" s="43"/>
      <c r="H1072" s="60"/>
      <c r="I1072" s="60"/>
      <c r="J1072" s="60"/>
      <c r="K1072" s="60"/>
      <c r="L1072" s="60"/>
      <c r="M1072" s="60"/>
    </row>
    <row r="1073" spans="1:13" ht="31" x14ac:dyDescent="0.35">
      <c r="A1073" s="19" t="s">
        <v>8134</v>
      </c>
      <c r="B1073" s="19" t="s">
        <v>3323</v>
      </c>
      <c r="C1073" s="22"/>
      <c r="D1073" s="22"/>
      <c r="E1073" s="22"/>
      <c r="F1073" s="22"/>
      <c r="G1073" s="43"/>
      <c r="H1073" s="60"/>
      <c r="I1073" s="60"/>
      <c r="J1073" s="60"/>
      <c r="K1073" s="60"/>
      <c r="L1073" s="60"/>
      <c r="M1073" s="60"/>
    </row>
    <row r="1074" spans="1:13" ht="15.5" x14ac:dyDescent="0.35">
      <c r="A1074" s="19" t="s">
        <v>82</v>
      </c>
      <c r="B1074" s="19" t="s">
        <v>4005</v>
      </c>
      <c r="C1074" s="22">
        <v>667948000</v>
      </c>
      <c r="D1074" s="22">
        <v>0</v>
      </c>
      <c r="E1074" s="22">
        <v>673933000</v>
      </c>
      <c r="F1074" s="22">
        <v>0</v>
      </c>
      <c r="G1074" s="22">
        <v>792641000</v>
      </c>
      <c r="H1074" s="60"/>
      <c r="I1074" s="60"/>
      <c r="J1074" s="60"/>
      <c r="K1074" s="60"/>
      <c r="L1074" s="60"/>
      <c r="M1074" s="60"/>
    </row>
    <row r="1075" spans="1:13" ht="31" x14ac:dyDescent="0.35">
      <c r="A1075" s="19" t="s">
        <v>8135</v>
      </c>
      <c r="B1075" s="19" t="s">
        <v>3589</v>
      </c>
      <c r="C1075" s="22"/>
      <c r="D1075" s="22"/>
      <c r="E1075" s="22"/>
      <c r="F1075" s="22"/>
      <c r="G1075" s="43"/>
      <c r="H1075" s="60"/>
      <c r="I1075" s="60"/>
      <c r="J1075" s="60"/>
      <c r="K1075" s="60"/>
      <c r="L1075" s="60"/>
      <c r="M1075" s="60"/>
    </row>
    <row r="1076" spans="1:13" ht="31" x14ac:dyDescent="0.35">
      <c r="A1076" s="19" t="s">
        <v>1353</v>
      </c>
      <c r="B1076" s="19" t="s">
        <v>1337</v>
      </c>
      <c r="C1076" s="22"/>
      <c r="D1076" s="22"/>
      <c r="E1076" s="22"/>
      <c r="F1076" s="22"/>
      <c r="G1076" s="43"/>
      <c r="H1076" s="60"/>
      <c r="I1076" s="60"/>
      <c r="J1076" s="60"/>
      <c r="K1076" s="60"/>
      <c r="L1076" s="60"/>
      <c r="M1076" s="60"/>
    </row>
    <row r="1077" spans="1:13" ht="15.5" x14ac:dyDescent="0.35">
      <c r="A1077" s="19" t="s">
        <v>3119</v>
      </c>
      <c r="B1077" s="19" t="s">
        <v>1511</v>
      </c>
      <c r="C1077" s="22"/>
      <c r="D1077" s="22"/>
      <c r="E1077" s="22"/>
      <c r="F1077" s="22"/>
      <c r="G1077" s="43"/>
      <c r="H1077" s="60"/>
      <c r="I1077" s="60"/>
      <c r="J1077" s="60"/>
      <c r="K1077" s="60"/>
      <c r="L1077" s="60"/>
      <c r="M1077" s="60"/>
    </row>
    <row r="1078" spans="1:13" ht="15.5" x14ac:dyDescent="0.35">
      <c r="A1078" s="19" t="s">
        <v>8136</v>
      </c>
      <c r="B1078" s="19" t="s">
        <v>4006</v>
      </c>
      <c r="C1078" s="22"/>
      <c r="D1078" s="22"/>
      <c r="E1078" s="22"/>
      <c r="F1078" s="22"/>
      <c r="G1078" s="43"/>
      <c r="H1078" s="60"/>
      <c r="I1078" s="60"/>
      <c r="J1078" s="60"/>
      <c r="K1078" s="60"/>
      <c r="L1078" s="60"/>
      <c r="M1078" s="60"/>
    </row>
    <row r="1079" spans="1:13" ht="15.5" x14ac:dyDescent="0.35">
      <c r="A1079" s="19" t="s">
        <v>416</v>
      </c>
      <c r="B1079" s="19" t="s">
        <v>414</v>
      </c>
      <c r="C1079" s="22"/>
      <c r="D1079" s="22"/>
      <c r="E1079" s="22"/>
      <c r="F1079" s="22"/>
      <c r="G1079" s="43"/>
      <c r="H1079" s="60"/>
      <c r="I1079" s="60"/>
      <c r="J1079" s="60"/>
      <c r="K1079" s="60"/>
      <c r="L1079" s="60"/>
      <c r="M1079" s="60"/>
    </row>
    <row r="1080" spans="1:13" ht="15.5" x14ac:dyDescent="0.35">
      <c r="A1080" s="19" t="s">
        <v>8137</v>
      </c>
      <c r="B1080" s="19" t="s">
        <v>4548</v>
      </c>
      <c r="C1080" s="22"/>
      <c r="D1080" s="22"/>
      <c r="E1080" s="22"/>
      <c r="F1080" s="22"/>
      <c r="G1080" s="43"/>
      <c r="H1080" s="60"/>
      <c r="I1080" s="60"/>
      <c r="J1080" s="60"/>
      <c r="K1080" s="60"/>
      <c r="L1080" s="60"/>
      <c r="M1080" s="60"/>
    </row>
    <row r="1081" spans="1:13" ht="15.5" x14ac:dyDescent="0.35">
      <c r="A1081" s="19" t="s">
        <v>370</v>
      </c>
      <c r="B1081" s="19" t="s">
        <v>3784</v>
      </c>
      <c r="C1081" s="22"/>
      <c r="D1081" s="22"/>
      <c r="E1081" s="22"/>
      <c r="F1081" s="22"/>
      <c r="G1081" s="43"/>
      <c r="H1081" s="60"/>
      <c r="I1081" s="60"/>
      <c r="J1081" s="60"/>
      <c r="K1081" s="60"/>
      <c r="L1081" s="60"/>
      <c r="M1081" s="60"/>
    </row>
    <row r="1082" spans="1:13" ht="15.5" x14ac:dyDescent="0.35">
      <c r="A1082" s="19" t="s">
        <v>3142</v>
      </c>
      <c r="B1082" s="19" t="s">
        <v>1197</v>
      </c>
      <c r="C1082" s="22"/>
      <c r="D1082" s="22"/>
      <c r="E1082" s="22"/>
      <c r="F1082" s="22"/>
      <c r="G1082" s="43"/>
      <c r="H1082" s="60"/>
      <c r="I1082" s="60"/>
      <c r="J1082" s="60"/>
      <c r="K1082" s="60"/>
      <c r="L1082" s="60"/>
      <c r="M1082" s="60"/>
    </row>
    <row r="1083" spans="1:13" ht="31" x14ac:dyDescent="0.35">
      <c r="A1083" s="19" t="s">
        <v>1843</v>
      </c>
      <c r="B1083" s="19" t="s">
        <v>1841</v>
      </c>
      <c r="C1083" s="22"/>
      <c r="D1083" s="22"/>
      <c r="E1083" s="22"/>
      <c r="F1083" s="22"/>
      <c r="G1083" s="43"/>
      <c r="H1083" s="60"/>
      <c r="I1083" s="60"/>
      <c r="J1083" s="60"/>
      <c r="K1083" s="60"/>
      <c r="L1083" s="60"/>
      <c r="M1083" s="60"/>
    </row>
    <row r="1084" spans="1:13" ht="15.5" x14ac:dyDescent="0.35">
      <c r="A1084" s="19" t="s">
        <v>851</v>
      </c>
      <c r="B1084" s="19" t="s">
        <v>850</v>
      </c>
      <c r="C1084" s="22"/>
      <c r="D1084" s="22"/>
      <c r="E1084" s="22"/>
      <c r="F1084" s="22"/>
      <c r="G1084" s="43"/>
      <c r="H1084" s="60"/>
      <c r="I1084" s="60"/>
      <c r="J1084" s="60"/>
      <c r="K1084" s="60"/>
      <c r="L1084" s="60"/>
      <c r="M1084" s="60"/>
    </row>
    <row r="1085" spans="1:13" ht="15.5" x14ac:dyDescent="0.35">
      <c r="A1085" s="19" t="s">
        <v>4981</v>
      </c>
      <c r="B1085" s="19" t="s">
        <v>1018</v>
      </c>
      <c r="C1085" s="22"/>
      <c r="D1085" s="22"/>
      <c r="E1085" s="22"/>
      <c r="F1085" s="22"/>
      <c r="G1085" s="43"/>
      <c r="H1085" s="60"/>
      <c r="I1085" s="60"/>
      <c r="J1085" s="60"/>
      <c r="K1085" s="60"/>
      <c r="L1085" s="60"/>
      <c r="M1085" s="60"/>
    </row>
    <row r="1086" spans="1:13" ht="15.5" x14ac:dyDescent="0.35">
      <c r="A1086" s="19" t="s">
        <v>4995</v>
      </c>
      <c r="B1086" s="19" t="s">
        <v>2612</v>
      </c>
      <c r="C1086" s="22"/>
      <c r="D1086" s="22"/>
      <c r="E1086" s="22"/>
      <c r="F1086" s="22"/>
      <c r="G1086" s="43"/>
      <c r="H1086" s="60"/>
      <c r="I1086" s="60"/>
      <c r="J1086" s="60"/>
      <c r="K1086" s="60"/>
      <c r="L1086" s="60"/>
      <c r="M1086" s="60"/>
    </row>
    <row r="1087" spans="1:13" ht="15.5" x14ac:dyDescent="0.35">
      <c r="A1087" s="19" t="s">
        <v>2422</v>
      </c>
      <c r="B1087" s="19" t="s">
        <v>3664</v>
      </c>
      <c r="C1087" s="22"/>
      <c r="D1087" s="22"/>
      <c r="E1087" s="22"/>
      <c r="F1087" s="22"/>
      <c r="G1087" s="43"/>
      <c r="H1087" s="60"/>
      <c r="I1087" s="60"/>
      <c r="J1087" s="60"/>
      <c r="K1087" s="60"/>
      <c r="L1087" s="60"/>
      <c r="M1087" s="60"/>
    </row>
    <row r="1088" spans="1:13" ht="15.5" x14ac:dyDescent="0.35">
      <c r="A1088" s="19" t="s">
        <v>723</v>
      </c>
      <c r="B1088" s="19" t="s">
        <v>722</v>
      </c>
      <c r="C1088" s="22"/>
      <c r="D1088" s="22"/>
      <c r="E1088" s="22"/>
      <c r="F1088" s="22"/>
      <c r="G1088" s="43"/>
      <c r="H1088" s="60"/>
      <c r="I1088" s="60"/>
      <c r="J1088" s="60"/>
      <c r="K1088" s="60"/>
      <c r="L1088" s="60"/>
      <c r="M1088" s="60"/>
    </row>
    <row r="1089" spans="1:13" ht="15.5" x14ac:dyDescent="0.35">
      <c r="A1089" s="19" t="s">
        <v>4982</v>
      </c>
      <c r="B1089" s="19" t="s">
        <v>2302</v>
      </c>
      <c r="C1089" s="22"/>
      <c r="D1089" s="22"/>
      <c r="E1089" s="22"/>
      <c r="F1089" s="22"/>
      <c r="G1089" s="43"/>
      <c r="H1089" s="60"/>
      <c r="I1089" s="60"/>
      <c r="J1089" s="60"/>
      <c r="K1089" s="60"/>
      <c r="L1089" s="60"/>
      <c r="M1089" s="60"/>
    </row>
    <row r="1090" spans="1:13" ht="15.5" x14ac:dyDescent="0.35">
      <c r="A1090" s="19" t="s">
        <v>3213</v>
      </c>
      <c r="B1090" s="19" t="s">
        <v>427</v>
      </c>
      <c r="C1090" s="22"/>
      <c r="D1090" s="22"/>
      <c r="E1090" s="22"/>
      <c r="F1090" s="22"/>
      <c r="G1090" s="43"/>
      <c r="H1090" s="60"/>
      <c r="I1090" s="60"/>
      <c r="J1090" s="60"/>
      <c r="K1090" s="60"/>
      <c r="L1090" s="60"/>
      <c r="M1090" s="60"/>
    </row>
    <row r="1091" spans="1:13" ht="30.75" customHeight="1" x14ac:dyDescent="0.35">
      <c r="A1091" s="19" t="s">
        <v>4983</v>
      </c>
      <c r="B1091" s="19" t="s">
        <v>10073</v>
      </c>
      <c r="C1091" s="22">
        <v>772273.37</v>
      </c>
      <c r="D1091" s="22">
        <v>0</v>
      </c>
      <c r="E1091" s="22">
        <v>1017261</v>
      </c>
      <c r="F1091" s="22">
        <v>0</v>
      </c>
      <c r="G1091" s="43">
        <v>1024041.86</v>
      </c>
      <c r="H1091" s="60">
        <v>9</v>
      </c>
      <c r="I1091" s="60">
        <v>0</v>
      </c>
      <c r="J1091" s="60">
        <v>9</v>
      </c>
      <c r="K1091" s="60">
        <v>9</v>
      </c>
      <c r="L1091" s="60">
        <v>0</v>
      </c>
      <c r="M1091" s="60" t="s">
        <v>3790</v>
      </c>
    </row>
    <row r="1092" spans="1:13" ht="15.5" x14ac:dyDescent="0.35">
      <c r="A1092" s="19" t="s">
        <v>676</v>
      </c>
      <c r="B1092" s="19" t="s">
        <v>8270</v>
      </c>
      <c r="C1092" s="22"/>
      <c r="D1092" s="22"/>
      <c r="E1092" s="22"/>
      <c r="F1092" s="22"/>
      <c r="G1092" s="43"/>
      <c r="H1092" s="60"/>
      <c r="I1092" s="60"/>
      <c r="J1092" s="60"/>
      <c r="K1092" s="60"/>
      <c r="L1092" s="60"/>
      <c r="M1092" s="60"/>
    </row>
    <row r="1093" spans="1:13" ht="15.5" x14ac:dyDescent="0.35">
      <c r="A1093" s="19" t="s">
        <v>8138</v>
      </c>
      <c r="B1093" s="19" t="s">
        <v>4223</v>
      </c>
      <c r="C1093" s="22"/>
      <c r="D1093" s="22"/>
      <c r="E1093" s="22"/>
      <c r="F1093" s="22"/>
      <c r="G1093" s="43"/>
      <c r="H1093" s="60"/>
      <c r="I1093" s="60"/>
      <c r="J1093" s="60"/>
      <c r="K1093" s="60"/>
      <c r="L1093" s="60"/>
      <c r="M1093" s="60"/>
    </row>
    <row r="1094" spans="1:13" ht="15.5" x14ac:dyDescent="0.35">
      <c r="A1094" s="19" t="s">
        <v>4970</v>
      </c>
      <c r="B1094" s="19" t="s">
        <v>410</v>
      </c>
      <c r="C1094" s="22"/>
      <c r="D1094" s="22"/>
      <c r="E1094" s="22"/>
      <c r="F1094" s="22"/>
      <c r="G1094" s="43"/>
      <c r="H1094" s="60"/>
      <c r="I1094" s="60"/>
      <c r="J1094" s="60"/>
      <c r="K1094" s="60"/>
      <c r="L1094" s="60"/>
      <c r="M1094" s="60"/>
    </row>
    <row r="1095" spans="1:13" ht="15.5" x14ac:dyDescent="0.35">
      <c r="A1095" s="19" t="s">
        <v>4971</v>
      </c>
      <c r="B1095" s="19" t="s">
        <v>791</v>
      </c>
      <c r="C1095" s="22"/>
      <c r="D1095" s="22"/>
      <c r="E1095" s="22"/>
      <c r="F1095" s="22"/>
      <c r="G1095" s="43"/>
      <c r="H1095" s="60"/>
      <c r="I1095" s="60"/>
      <c r="J1095" s="60"/>
      <c r="K1095" s="60"/>
      <c r="L1095" s="60"/>
      <c r="M1095" s="60"/>
    </row>
    <row r="1096" spans="1:13" ht="15.5" x14ac:dyDescent="0.35">
      <c r="A1096" s="19" t="s">
        <v>4972</v>
      </c>
      <c r="B1096" s="19" t="s">
        <v>1141</v>
      </c>
      <c r="C1096" s="22"/>
      <c r="D1096" s="22"/>
      <c r="E1096" s="22"/>
      <c r="F1096" s="22"/>
      <c r="G1096" s="43"/>
      <c r="H1096" s="60"/>
      <c r="I1096" s="60"/>
      <c r="J1096" s="60"/>
      <c r="K1096" s="60"/>
      <c r="L1096" s="60"/>
      <c r="M1096" s="60"/>
    </row>
    <row r="1097" spans="1:13" ht="15.5" x14ac:dyDescent="0.35">
      <c r="A1097" s="19" t="s">
        <v>3042</v>
      </c>
      <c r="B1097" s="19" t="s">
        <v>2666</v>
      </c>
      <c r="C1097" s="22"/>
      <c r="D1097" s="22"/>
      <c r="E1097" s="22"/>
      <c r="F1097" s="22"/>
      <c r="G1097" s="43"/>
      <c r="H1097" s="60"/>
      <c r="I1097" s="60"/>
      <c r="J1097" s="60"/>
      <c r="K1097" s="60"/>
      <c r="L1097" s="60"/>
      <c r="M1097" s="60"/>
    </row>
    <row r="1098" spans="1:13" ht="15.5" x14ac:dyDescent="0.35">
      <c r="A1098" s="19" t="s">
        <v>2394</v>
      </c>
      <c r="B1098" s="19" t="s">
        <v>3690</v>
      </c>
      <c r="C1098" s="22"/>
      <c r="D1098" s="22"/>
      <c r="E1098" s="22"/>
      <c r="F1098" s="22"/>
      <c r="G1098" s="43"/>
      <c r="H1098" s="60"/>
      <c r="I1098" s="60"/>
      <c r="J1098" s="60"/>
      <c r="K1098" s="60"/>
      <c r="L1098" s="60"/>
      <c r="M1098" s="60"/>
    </row>
    <row r="1099" spans="1:13" ht="15.5" x14ac:dyDescent="0.35">
      <c r="A1099" s="19" t="s">
        <v>729</v>
      </c>
      <c r="B1099" s="19" t="s">
        <v>728</v>
      </c>
      <c r="C1099" s="22"/>
      <c r="D1099" s="22"/>
      <c r="E1099" s="22"/>
      <c r="F1099" s="22"/>
      <c r="G1099" s="43"/>
      <c r="H1099" s="60"/>
      <c r="I1099" s="60"/>
      <c r="J1099" s="60"/>
      <c r="K1099" s="60"/>
      <c r="L1099" s="60"/>
      <c r="M1099" s="60"/>
    </row>
    <row r="1100" spans="1:13" ht="15.5" x14ac:dyDescent="0.35">
      <c r="A1100" s="19" t="s">
        <v>4984</v>
      </c>
      <c r="B1100" s="19" t="s">
        <v>130</v>
      </c>
      <c r="C1100" s="22"/>
      <c r="D1100" s="22"/>
      <c r="E1100" s="22"/>
      <c r="F1100" s="22"/>
      <c r="G1100" s="43"/>
      <c r="H1100" s="60"/>
      <c r="I1100" s="60"/>
      <c r="J1100" s="60"/>
      <c r="K1100" s="60"/>
      <c r="L1100" s="60"/>
      <c r="M1100" s="60"/>
    </row>
    <row r="1101" spans="1:13" ht="31" x14ac:dyDescent="0.35">
      <c r="A1101" s="19" t="s">
        <v>8139</v>
      </c>
      <c r="B1101" s="19" t="s">
        <v>2505</v>
      </c>
      <c r="C1101" s="22"/>
      <c r="D1101" s="22"/>
      <c r="E1101" s="22"/>
      <c r="F1101" s="22"/>
      <c r="G1101" s="43"/>
      <c r="H1101" s="60"/>
      <c r="I1101" s="60"/>
      <c r="J1101" s="60"/>
      <c r="K1101" s="60"/>
      <c r="L1101" s="60"/>
      <c r="M1101" s="60"/>
    </row>
    <row r="1102" spans="1:13" ht="15.5" x14ac:dyDescent="0.35">
      <c r="A1102" s="19" t="s">
        <v>4985</v>
      </c>
      <c r="B1102" s="19" t="s">
        <v>1200</v>
      </c>
      <c r="C1102" s="22"/>
      <c r="D1102" s="22"/>
      <c r="E1102" s="22"/>
      <c r="F1102" s="22"/>
      <c r="G1102" s="43"/>
      <c r="H1102" s="60"/>
      <c r="I1102" s="60"/>
      <c r="J1102" s="60"/>
      <c r="K1102" s="60"/>
      <c r="L1102" s="60"/>
      <c r="M1102" s="60"/>
    </row>
    <row r="1103" spans="1:13" ht="15.5" x14ac:dyDescent="0.35">
      <c r="A1103" s="19" t="s">
        <v>2579</v>
      </c>
      <c r="B1103" s="19" t="s">
        <v>3696</v>
      </c>
      <c r="C1103" s="22"/>
      <c r="D1103" s="22"/>
      <c r="E1103" s="22"/>
      <c r="F1103" s="22"/>
      <c r="G1103" s="43"/>
      <c r="H1103" s="60"/>
      <c r="I1103" s="60"/>
      <c r="J1103" s="60"/>
      <c r="K1103" s="60"/>
      <c r="L1103" s="60"/>
      <c r="M1103" s="60"/>
    </row>
    <row r="1104" spans="1:13" ht="15.5" x14ac:dyDescent="0.35">
      <c r="A1104" s="19" t="s">
        <v>823</v>
      </c>
      <c r="B1104" s="19" t="s">
        <v>822</v>
      </c>
      <c r="C1104" s="22"/>
      <c r="D1104" s="22"/>
      <c r="E1104" s="22"/>
      <c r="F1104" s="22"/>
      <c r="G1104" s="43"/>
      <c r="H1104" s="60"/>
      <c r="I1104" s="60"/>
      <c r="J1104" s="60"/>
      <c r="K1104" s="60"/>
      <c r="L1104" s="60"/>
      <c r="M1104" s="60"/>
    </row>
    <row r="1105" spans="1:13" ht="15.5" x14ac:dyDescent="0.35">
      <c r="A1105" s="19" t="s">
        <v>1368</v>
      </c>
      <c r="B1105" s="19" t="s">
        <v>1369</v>
      </c>
      <c r="C1105" s="22"/>
      <c r="D1105" s="22"/>
      <c r="E1105" s="22"/>
      <c r="F1105" s="22"/>
      <c r="G1105" s="43"/>
      <c r="H1105" s="60"/>
      <c r="I1105" s="60"/>
      <c r="J1105" s="60"/>
      <c r="K1105" s="60"/>
      <c r="L1105" s="60"/>
      <c r="M1105" s="60"/>
    </row>
    <row r="1106" spans="1:13" ht="15.5" x14ac:dyDescent="0.35">
      <c r="A1106" s="19" t="s">
        <v>8140</v>
      </c>
      <c r="B1106" s="19" t="s">
        <v>2522</v>
      </c>
      <c r="C1106" s="22"/>
      <c r="D1106" s="22"/>
      <c r="E1106" s="22"/>
      <c r="F1106" s="22"/>
      <c r="G1106" s="43"/>
      <c r="H1106" s="60"/>
      <c r="I1106" s="60"/>
      <c r="J1106" s="60"/>
      <c r="K1106" s="60"/>
      <c r="L1106" s="60"/>
      <c r="M1106" s="60"/>
    </row>
    <row r="1107" spans="1:13" ht="15.5" x14ac:dyDescent="0.35">
      <c r="A1107" s="19" t="s">
        <v>4996</v>
      </c>
      <c r="B1107" s="19" t="s">
        <v>3672</v>
      </c>
      <c r="C1107" s="22"/>
      <c r="D1107" s="22"/>
      <c r="E1107" s="22"/>
      <c r="F1107" s="22"/>
      <c r="G1107" s="43"/>
      <c r="H1107" s="60"/>
      <c r="I1107" s="60"/>
      <c r="J1107" s="60"/>
      <c r="K1107" s="60"/>
      <c r="L1107" s="60"/>
      <c r="M1107" s="60"/>
    </row>
    <row r="1108" spans="1:13" ht="31" x14ac:dyDescent="0.35">
      <c r="A1108" s="19" t="s">
        <v>3162</v>
      </c>
      <c r="B1108" s="19" t="s">
        <v>801</v>
      </c>
      <c r="C1108" s="22"/>
      <c r="D1108" s="22"/>
      <c r="E1108" s="22"/>
      <c r="F1108" s="22"/>
      <c r="G1108" s="43"/>
      <c r="H1108" s="60"/>
      <c r="I1108" s="60"/>
      <c r="J1108" s="60"/>
      <c r="K1108" s="60"/>
      <c r="L1108" s="60"/>
      <c r="M1108" s="60"/>
    </row>
    <row r="1109" spans="1:13" ht="15.5" x14ac:dyDescent="0.35">
      <c r="A1109" s="19" t="s">
        <v>2104</v>
      </c>
      <c r="B1109" s="19" t="s">
        <v>2301</v>
      </c>
      <c r="C1109" s="22"/>
      <c r="D1109" s="22"/>
      <c r="E1109" s="22"/>
      <c r="F1109" s="22"/>
      <c r="G1109" s="43"/>
      <c r="H1109" s="60"/>
      <c r="I1109" s="60"/>
      <c r="J1109" s="60"/>
      <c r="K1109" s="60"/>
      <c r="L1109" s="60"/>
      <c r="M1109" s="60"/>
    </row>
    <row r="1110" spans="1:13" ht="15.5" x14ac:dyDescent="0.35">
      <c r="A1110" s="19" t="s">
        <v>8141</v>
      </c>
      <c r="B1110" s="19" t="s">
        <v>3949</v>
      </c>
      <c r="C1110" s="22"/>
      <c r="D1110" s="22"/>
      <c r="E1110" s="22"/>
      <c r="F1110" s="22"/>
      <c r="G1110" s="43"/>
      <c r="H1110" s="60"/>
      <c r="I1110" s="60"/>
      <c r="J1110" s="60"/>
      <c r="K1110" s="60"/>
      <c r="L1110" s="60"/>
      <c r="M1110" s="60"/>
    </row>
    <row r="1111" spans="1:13" ht="15.5" x14ac:dyDescent="0.35">
      <c r="A1111" s="19" t="s">
        <v>4986</v>
      </c>
      <c r="B1111" s="19" t="s">
        <v>9893</v>
      </c>
      <c r="C1111" s="22">
        <v>27622999</v>
      </c>
      <c r="D1111" s="22">
        <v>0</v>
      </c>
      <c r="E1111" s="22">
        <v>6612980</v>
      </c>
      <c r="F1111" s="22">
        <v>0</v>
      </c>
      <c r="G1111" s="22">
        <v>28098502</v>
      </c>
      <c r="H1111" s="60">
        <v>5</v>
      </c>
      <c r="I1111" s="60">
        <v>4</v>
      </c>
      <c r="J1111" s="60">
        <v>1</v>
      </c>
      <c r="K1111" s="60">
        <v>8</v>
      </c>
      <c r="L1111" s="60">
        <v>0</v>
      </c>
      <c r="M1111" s="60" t="s">
        <v>8222</v>
      </c>
    </row>
    <row r="1112" spans="1:13" ht="15.5" x14ac:dyDescent="0.35">
      <c r="A1112" s="19" t="s">
        <v>1163</v>
      </c>
      <c r="B1112" s="19" t="s">
        <v>3965</v>
      </c>
      <c r="C1112" s="22"/>
      <c r="D1112" s="22"/>
      <c r="E1112" s="22"/>
      <c r="F1112" s="22"/>
      <c r="G1112" s="43"/>
      <c r="H1112" s="60"/>
      <c r="I1112" s="60"/>
      <c r="J1112" s="60"/>
      <c r="K1112" s="60"/>
      <c r="L1112" s="60"/>
      <c r="M1112" s="60"/>
    </row>
    <row r="1113" spans="1:13" ht="31" x14ac:dyDescent="0.35">
      <c r="A1113" s="19" t="s">
        <v>8142</v>
      </c>
      <c r="B1113" s="19" t="s">
        <v>4539</v>
      </c>
      <c r="C1113" s="22"/>
      <c r="D1113" s="22"/>
      <c r="E1113" s="22"/>
      <c r="F1113" s="22"/>
      <c r="G1113" s="43"/>
      <c r="H1113" s="60"/>
      <c r="I1113" s="60"/>
      <c r="J1113" s="60"/>
      <c r="K1113" s="60"/>
      <c r="L1113" s="60"/>
      <c r="M1113" s="60"/>
    </row>
    <row r="1114" spans="1:13" ht="15.5" x14ac:dyDescent="0.35">
      <c r="A1114" s="19" t="s">
        <v>98</v>
      </c>
      <c r="B1114" s="19" t="s">
        <v>4029</v>
      </c>
      <c r="C1114" s="22"/>
      <c r="D1114" s="22"/>
      <c r="E1114" s="22"/>
      <c r="F1114" s="22"/>
      <c r="G1114" s="43"/>
      <c r="H1114" s="60"/>
      <c r="I1114" s="60"/>
      <c r="J1114" s="60"/>
      <c r="K1114" s="60"/>
      <c r="L1114" s="60"/>
      <c r="M1114" s="60"/>
    </row>
    <row r="1115" spans="1:13" ht="15.5" x14ac:dyDescent="0.35">
      <c r="A1115" s="19" t="s">
        <v>2150</v>
      </c>
      <c r="B1115" s="19" t="s">
        <v>2148</v>
      </c>
      <c r="C1115" s="22"/>
      <c r="D1115" s="22"/>
      <c r="E1115" s="22"/>
      <c r="F1115" s="22"/>
      <c r="G1115" s="43"/>
      <c r="H1115" s="60"/>
      <c r="I1115" s="60"/>
      <c r="J1115" s="60"/>
      <c r="K1115" s="60"/>
      <c r="L1115" s="60"/>
      <c r="M1115" s="60"/>
    </row>
    <row r="1116" spans="1:13" ht="31" x14ac:dyDescent="0.35">
      <c r="A1116" s="19" t="s">
        <v>8143</v>
      </c>
      <c r="B1116" s="19" t="s">
        <v>3903</v>
      </c>
      <c r="C1116" s="22"/>
      <c r="D1116" s="22"/>
      <c r="E1116" s="22"/>
      <c r="F1116" s="22"/>
      <c r="G1116" s="43"/>
      <c r="H1116" s="60"/>
      <c r="I1116" s="60"/>
      <c r="J1116" s="60"/>
      <c r="K1116" s="60"/>
      <c r="L1116" s="60"/>
      <c r="M1116" s="60"/>
    </row>
    <row r="1117" spans="1:13" ht="15.5" x14ac:dyDescent="0.35">
      <c r="A1117" s="19" t="s">
        <v>991</v>
      </c>
      <c r="B1117" s="19" t="s">
        <v>3817</v>
      </c>
      <c r="C1117" s="22"/>
      <c r="D1117" s="22"/>
      <c r="E1117" s="22"/>
      <c r="F1117" s="22"/>
      <c r="G1117" s="43"/>
      <c r="H1117" s="60"/>
      <c r="I1117" s="60"/>
      <c r="J1117" s="60"/>
      <c r="K1117" s="60"/>
      <c r="L1117" s="60"/>
      <c r="M1117" s="60"/>
    </row>
    <row r="1118" spans="1:13" ht="15.5" x14ac:dyDescent="0.35">
      <c r="A1118" s="19" t="s">
        <v>255</v>
      </c>
      <c r="B1118" s="19" t="s">
        <v>8198</v>
      </c>
      <c r="C1118" s="22"/>
      <c r="D1118" s="22"/>
      <c r="E1118" s="22"/>
      <c r="F1118" s="22"/>
      <c r="G1118" s="43"/>
      <c r="H1118" s="60"/>
      <c r="I1118" s="60"/>
      <c r="J1118" s="60"/>
      <c r="K1118" s="60"/>
      <c r="L1118" s="60"/>
      <c r="M1118" s="60"/>
    </row>
    <row r="1119" spans="1:13" ht="15.5" x14ac:dyDescent="0.35">
      <c r="A1119" s="19" t="s">
        <v>1569</v>
      </c>
      <c r="B1119" s="19" t="s">
        <v>1548</v>
      </c>
      <c r="C1119" s="22"/>
      <c r="D1119" s="22"/>
      <c r="E1119" s="22"/>
      <c r="F1119" s="22"/>
      <c r="G1119" s="43"/>
      <c r="H1119" s="60"/>
      <c r="I1119" s="60"/>
      <c r="J1119" s="60"/>
      <c r="K1119" s="60"/>
      <c r="L1119" s="60"/>
      <c r="M1119" s="60"/>
    </row>
    <row r="1120" spans="1:13" ht="15.5" x14ac:dyDescent="0.35">
      <c r="A1120" s="19" t="s">
        <v>8144</v>
      </c>
      <c r="B1120" s="19" t="s">
        <v>3827</v>
      </c>
      <c r="C1120" s="22"/>
      <c r="D1120" s="22"/>
      <c r="E1120" s="22"/>
      <c r="F1120" s="22"/>
      <c r="G1120" s="43"/>
      <c r="H1120" s="60"/>
      <c r="I1120" s="60"/>
      <c r="J1120" s="60"/>
      <c r="K1120" s="60"/>
      <c r="L1120" s="60"/>
      <c r="M1120" s="60"/>
    </row>
    <row r="1121" spans="1:13" ht="15.5" x14ac:dyDescent="0.35">
      <c r="A1121" s="19" t="s">
        <v>1179</v>
      </c>
      <c r="B1121" s="19" t="s">
        <v>4014</v>
      </c>
      <c r="C1121" s="22"/>
      <c r="D1121" s="22"/>
      <c r="E1121" s="22"/>
      <c r="F1121" s="22"/>
      <c r="G1121" s="43"/>
      <c r="H1121" s="60"/>
      <c r="I1121" s="60"/>
      <c r="J1121" s="60"/>
      <c r="K1121" s="60"/>
      <c r="L1121" s="60"/>
      <c r="M1121" s="60"/>
    </row>
    <row r="1122" spans="1:13" ht="15.5" x14ac:dyDescent="0.35">
      <c r="A1122" s="19" t="s">
        <v>8145</v>
      </c>
      <c r="B1122" s="19" t="s">
        <v>4483</v>
      </c>
      <c r="C1122" s="22"/>
      <c r="D1122" s="22"/>
      <c r="E1122" s="22"/>
      <c r="F1122" s="22"/>
      <c r="G1122" s="43"/>
      <c r="H1122" s="60"/>
      <c r="I1122" s="60"/>
      <c r="J1122" s="60"/>
      <c r="K1122" s="60"/>
      <c r="L1122" s="60"/>
      <c r="M1122" s="60"/>
    </row>
    <row r="1123" spans="1:13" ht="15.5" x14ac:dyDescent="0.35">
      <c r="A1123" s="19" t="s">
        <v>2507</v>
      </c>
      <c r="B1123" s="19" t="s">
        <v>2506</v>
      </c>
      <c r="C1123" s="22"/>
      <c r="D1123" s="22"/>
      <c r="E1123" s="22"/>
      <c r="F1123" s="22"/>
      <c r="G1123" s="43"/>
      <c r="H1123" s="60"/>
      <c r="I1123" s="60"/>
      <c r="J1123" s="60"/>
      <c r="K1123" s="60"/>
      <c r="L1123" s="60"/>
      <c r="M1123" s="60"/>
    </row>
    <row r="1124" spans="1:13" ht="15.5" x14ac:dyDescent="0.35">
      <c r="A1124" s="19" t="s">
        <v>378</v>
      </c>
      <c r="B1124" s="19" t="s">
        <v>376</v>
      </c>
      <c r="C1124" s="22"/>
      <c r="D1124" s="22"/>
      <c r="E1124" s="22"/>
      <c r="F1124" s="22"/>
      <c r="G1124" s="43"/>
      <c r="H1124" s="60"/>
      <c r="I1124" s="60"/>
      <c r="J1124" s="60"/>
      <c r="K1124" s="60"/>
      <c r="L1124" s="60"/>
      <c r="M1124" s="60"/>
    </row>
    <row r="1125" spans="1:13" ht="15.5" x14ac:dyDescent="0.35">
      <c r="A1125" s="19" t="s">
        <v>3222</v>
      </c>
      <c r="B1125" s="19" t="s">
        <v>186</v>
      </c>
      <c r="C1125" s="22"/>
      <c r="D1125" s="22"/>
      <c r="E1125" s="22"/>
      <c r="F1125" s="22"/>
      <c r="G1125" s="43"/>
      <c r="H1125" s="60"/>
      <c r="I1125" s="60"/>
      <c r="J1125" s="60"/>
      <c r="K1125" s="60"/>
      <c r="L1125" s="60"/>
      <c r="M1125" s="60"/>
    </row>
    <row r="1126" spans="1:13" ht="15.5" x14ac:dyDescent="0.35">
      <c r="A1126" s="19" t="s">
        <v>8147</v>
      </c>
      <c r="B1126" s="19" t="s">
        <v>4052</v>
      </c>
      <c r="C1126" s="22"/>
      <c r="D1126" s="22"/>
      <c r="E1126" s="22"/>
      <c r="F1126" s="22"/>
      <c r="G1126" s="43"/>
      <c r="H1126" s="60"/>
      <c r="I1126" s="60"/>
      <c r="J1126" s="60"/>
      <c r="K1126" s="60"/>
      <c r="L1126" s="60"/>
      <c r="M1126" s="60"/>
    </row>
    <row r="1127" spans="1:13" ht="31" x14ac:dyDescent="0.35">
      <c r="A1127" s="19" t="s">
        <v>3038</v>
      </c>
      <c r="B1127" s="19" t="s">
        <v>8565</v>
      </c>
      <c r="C1127" s="22"/>
      <c r="D1127" s="22"/>
      <c r="E1127" s="22"/>
      <c r="F1127" s="22"/>
      <c r="G1127" s="43"/>
      <c r="H1127" s="60"/>
      <c r="I1127" s="60"/>
      <c r="J1127" s="60"/>
      <c r="K1127" s="60"/>
      <c r="L1127" s="60"/>
      <c r="M1127" s="60"/>
    </row>
    <row r="1128" spans="1:13" ht="15.5" x14ac:dyDescent="0.35">
      <c r="A1128" s="19" t="s">
        <v>183</v>
      </c>
      <c r="B1128" s="19" t="s">
        <v>181</v>
      </c>
      <c r="C1128" s="22"/>
      <c r="D1128" s="22"/>
      <c r="E1128" s="22"/>
      <c r="F1128" s="22"/>
      <c r="G1128" s="43"/>
      <c r="H1128" s="60"/>
      <c r="I1128" s="60"/>
      <c r="J1128" s="60"/>
      <c r="K1128" s="60"/>
      <c r="L1128" s="60"/>
      <c r="M1128" s="60"/>
    </row>
    <row r="1129" spans="1:13" ht="15.5" x14ac:dyDescent="0.35">
      <c r="A1129" s="19" t="s">
        <v>325</v>
      </c>
      <c r="B1129" s="19" t="s">
        <v>324</v>
      </c>
      <c r="C1129" s="22"/>
      <c r="D1129" s="22"/>
      <c r="E1129" s="22"/>
      <c r="F1129" s="22"/>
      <c r="G1129" s="43"/>
      <c r="H1129" s="60"/>
      <c r="I1129" s="60"/>
      <c r="J1129" s="60"/>
      <c r="K1129" s="60"/>
      <c r="L1129" s="60"/>
      <c r="M1129" s="60"/>
    </row>
    <row r="1130" spans="1:13" ht="31" x14ac:dyDescent="0.35">
      <c r="A1130" s="19" t="s">
        <v>8148</v>
      </c>
      <c r="B1130" s="19" t="s">
        <v>3837</v>
      </c>
      <c r="C1130" s="22"/>
      <c r="D1130" s="22"/>
      <c r="E1130" s="22"/>
      <c r="F1130" s="22"/>
      <c r="G1130" s="43"/>
      <c r="H1130" s="60"/>
      <c r="I1130" s="60"/>
      <c r="J1130" s="60"/>
      <c r="K1130" s="60"/>
      <c r="L1130" s="60"/>
      <c r="M1130" s="60"/>
    </row>
    <row r="1131" spans="1:13" ht="15.5" x14ac:dyDescent="0.35">
      <c r="A1131" s="19" t="s">
        <v>9729</v>
      </c>
      <c r="B1131" s="21" t="s">
        <v>3780</v>
      </c>
      <c r="C1131" s="22">
        <v>321896.37</v>
      </c>
      <c r="D1131" s="22">
        <v>0</v>
      </c>
      <c r="E1131" s="22">
        <v>3311.56</v>
      </c>
      <c r="F1131" s="22">
        <v>0</v>
      </c>
      <c r="G1131" s="44">
        <v>17338.810000000001</v>
      </c>
      <c r="H1131" s="60"/>
      <c r="I1131" s="60"/>
      <c r="J1131" s="60"/>
      <c r="K1131" s="60"/>
      <c r="L1131" s="60"/>
      <c r="M1131" s="60"/>
    </row>
    <row r="1132" spans="1:13" ht="31" x14ac:dyDescent="0.35">
      <c r="A1132" s="19" t="s">
        <v>5002</v>
      </c>
      <c r="B1132" s="19" t="s">
        <v>2352</v>
      </c>
      <c r="C1132" s="22"/>
      <c r="D1132" s="22"/>
      <c r="E1132" s="22"/>
      <c r="F1132" s="22"/>
      <c r="G1132" s="43"/>
      <c r="H1132" s="60"/>
      <c r="I1132" s="60"/>
      <c r="J1132" s="60"/>
      <c r="K1132" s="60"/>
      <c r="L1132" s="60"/>
      <c r="M1132" s="60"/>
    </row>
    <row r="1133" spans="1:13" ht="62" x14ac:dyDescent="0.35">
      <c r="A1133" s="19" t="s">
        <v>8149</v>
      </c>
      <c r="B1133" s="19" t="s">
        <v>3579</v>
      </c>
      <c r="C1133" s="22"/>
      <c r="D1133" s="22"/>
      <c r="E1133" s="22"/>
      <c r="F1133" s="22"/>
      <c r="G1133" s="43"/>
      <c r="H1133" s="60"/>
      <c r="I1133" s="60"/>
      <c r="J1133" s="60"/>
      <c r="K1133" s="60"/>
      <c r="L1133" s="60"/>
      <c r="M1133" s="60"/>
    </row>
    <row r="1134" spans="1:13" ht="15.5" x14ac:dyDescent="0.35">
      <c r="A1134" s="19" t="s">
        <v>136</v>
      </c>
      <c r="B1134" s="19" t="s">
        <v>140</v>
      </c>
      <c r="C1134" s="22"/>
      <c r="D1134" s="22"/>
      <c r="E1134" s="22"/>
      <c r="F1134" s="22"/>
      <c r="G1134" s="43"/>
      <c r="H1134" s="60"/>
      <c r="I1134" s="60"/>
      <c r="J1134" s="60"/>
      <c r="K1134" s="60"/>
      <c r="L1134" s="60"/>
      <c r="M1134" s="60"/>
    </row>
    <row r="1135" spans="1:13" ht="15.5" x14ac:dyDescent="0.35">
      <c r="A1135" s="19" t="s">
        <v>3022</v>
      </c>
      <c r="B1135" s="19" t="s">
        <v>3685</v>
      </c>
      <c r="C1135" s="22"/>
      <c r="D1135" s="22"/>
      <c r="E1135" s="22"/>
      <c r="F1135" s="22"/>
      <c r="G1135" s="43"/>
      <c r="H1135" s="60"/>
      <c r="I1135" s="60"/>
      <c r="J1135" s="60"/>
      <c r="K1135" s="60"/>
      <c r="L1135" s="60"/>
      <c r="M1135" s="60"/>
    </row>
    <row r="1136" spans="1:13" ht="15.5" x14ac:dyDescent="0.35">
      <c r="A1136" s="19" t="s">
        <v>2998</v>
      </c>
      <c r="B1136" s="19" t="s">
        <v>1515</v>
      </c>
      <c r="C1136" s="22"/>
      <c r="D1136" s="22"/>
      <c r="E1136" s="22"/>
      <c r="F1136" s="22"/>
      <c r="G1136" s="43"/>
      <c r="H1136" s="60"/>
      <c r="I1136" s="60"/>
      <c r="J1136" s="60"/>
      <c r="K1136" s="60"/>
      <c r="L1136" s="60"/>
      <c r="M1136" s="60"/>
    </row>
    <row r="1137" spans="1:13" ht="15.5" x14ac:dyDescent="0.35">
      <c r="A1137" s="19" t="s">
        <v>1079</v>
      </c>
      <c r="B1137" s="19" t="s">
        <v>1077</v>
      </c>
      <c r="C1137" s="22"/>
      <c r="D1137" s="22"/>
      <c r="E1137" s="22"/>
      <c r="F1137" s="22"/>
      <c r="G1137" s="43"/>
      <c r="H1137" s="60"/>
      <c r="I1137" s="60"/>
      <c r="J1137" s="60"/>
      <c r="K1137" s="60"/>
      <c r="L1137" s="60"/>
      <c r="M1137" s="60"/>
    </row>
    <row r="1138" spans="1:13" ht="15.5" x14ac:dyDescent="0.35">
      <c r="A1138" s="19" t="s">
        <v>3035</v>
      </c>
      <c r="B1138" s="19" t="s">
        <v>2628</v>
      </c>
      <c r="C1138" s="22"/>
      <c r="D1138" s="22"/>
      <c r="E1138" s="22"/>
      <c r="F1138" s="22"/>
      <c r="G1138" s="43"/>
      <c r="H1138" s="60"/>
      <c r="I1138" s="60"/>
      <c r="J1138" s="60"/>
      <c r="K1138" s="60"/>
      <c r="L1138" s="60"/>
      <c r="M1138" s="60"/>
    </row>
    <row r="1139" spans="1:13" ht="15.5" x14ac:dyDescent="0.35">
      <c r="A1139" s="19" t="s">
        <v>3098</v>
      </c>
      <c r="B1139" s="19" t="s">
        <v>4002</v>
      </c>
      <c r="C1139" s="22"/>
      <c r="D1139" s="22"/>
      <c r="E1139" s="22"/>
      <c r="F1139" s="22"/>
      <c r="G1139" s="43"/>
      <c r="H1139" s="60"/>
      <c r="I1139" s="60"/>
      <c r="J1139" s="60"/>
      <c r="K1139" s="60"/>
      <c r="L1139" s="60"/>
      <c r="M1139" s="60"/>
    </row>
    <row r="1140" spans="1:13" ht="15.5" x14ac:dyDescent="0.35">
      <c r="A1140" s="19" t="s">
        <v>3233</v>
      </c>
      <c r="B1140" s="19" t="s">
        <v>3997</v>
      </c>
      <c r="C1140" s="22"/>
      <c r="D1140" s="22"/>
      <c r="E1140" s="22"/>
      <c r="F1140" s="22"/>
      <c r="G1140" s="43"/>
      <c r="H1140" s="60"/>
      <c r="I1140" s="60"/>
      <c r="J1140" s="60"/>
      <c r="K1140" s="60"/>
      <c r="L1140" s="60"/>
      <c r="M1140" s="60"/>
    </row>
    <row r="1141" spans="1:13" ht="15.5" x14ac:dyDescent="0.35">
      <c r="A1141" s="19" t="s">
        <v>3132</v>
      </c>
      <c r="B1141" s="19" t="s">
        <v>773</v>
      </c>
      <c r="C1141" s="22"/>
      <c r="D1141" s="22"/>
      <c r="E1141" s="22"/>
      <c r="F1141" s="22"/>
      <c r="G1141" s="43"/>
      <c r="H1141" s="60"/>
      <c r="I1141" s="60"/>
      <c r="J1141" s="60"/>
      <c r="K1141" s="60"/>
      <c r="L1141" s="60"/>
      <c r="M1141" s="60"/>
    </row>
    <row r="1142" spans="1:13" ht="15.5" x14ac:dyDescent="0.35">
      <c r="A1142" s="19" t="s">
        <v>1928</v>
      </c>
      <c r="B1142" s="19" t="s">
        <v>1926</v>
      </c>
      <c r="C1142" s="22"/>
      <c r="D1142" s="22"/>
      <c r="E1142" s="22"/>
      <c r="F1142" s="22"/>
      <c r="G1142" s="43"/>
      <c r="H1142" s="60"/>
      <c r="I1142" s="60"/>
      <c r="J1142" s="60"/>
      <c r="K1142" s="60"/>
      <c r="L1142" s="60"/>
      <c r="M1142" s="60"/>
    </row>
    <row r="1143" spans="1:13" ht="31" x14ac:dyDescent="0.35">
      <c r="A1143" s="19" t="s">
        <v>3061</v>
      </c>
      <c r="B1143" s="19" t="s">
        <v>1552</v>
      </c>
      <c r="C1143" s="22"/>
      <c r="D1143" s="22"/>
      <c r="E1143" s="22"/>
      <c r="F1143" s="22"/>
      <c r="G1143" s="43"/>
      <c r="H1143" s="60"/>
      <c r="I1143" s="60"/>
      <c r="J1143" s="60"/>
      <c r="K1143" s="60"/>
      <c r="L1143" s="60"/>
      <c r="M1143" s="60"/>
    </row>
    <row r="1144" spans="1:13" ht="15.5" x14ac:dyDescent="0.35">
      <c r="A1144" s="19" t="s">
        <v>1320</v>
      </c>
      <c r="B1144" s="19" t="s">
        <v>1297</v>
      </c>
      <c r="C1144" s="22"/>
      <c r="D1144" s="22"/>
      <c r="E1144" s="22"/>
      <c r="F1144" s="22"/>
      <c r="G1144" s="43"/>
      <c r="H1144" s="60"/>
      <c r="I1144" s="60"/>
      <c r="J1144" s="60"/>
      <c r="K1144" s="60"/>
      <c r="L1144" s="60"/>
      <c r="M1144" s="60"/>
    </row>
    <row r="1145" spans="1:13" ht="31" x14ac:dyDescent="0.35">
      <c r="A1145" s="19" t="s">
        <v>8191</v>
      </c>
      <c r="B1145" s="19" t="s">
        <v>8192</v>
      </c>
      <c r="C1145" s="22"/>
      <c r="D1145" s="22"/>
      <c r="E1145" s="22"/>
      <c r="F1145" s="22"/>
      <c r="G1145" s="43"/>
      <c r="H1145" s="60"/>
      <c r="I1145" s="60"/>
      <c r="J1145" s="60"/>
      <c r="K1145" s="60"/>
      <c r="L1145" s="60"/>
      <c r="M1145" s="60"/>
    </row>
    <row r="1146" spans="1:13" ht="15.5" x14ac:dyDescent="0.35">
      <c r="A1146" s="19" t="s">
        <v>2017</v>
      </c>
      <c r="B1146" s="19" t="s">
        <v>2015</v>
      </c>
      <c r="C1146" s="22"/>
      <c r="D1146" s="22"/>
      <c r="E1146" s="22"/>
      <c r="F1146" s="22"/>
      <c r="G1146" s="43"/>
      <c r="H1146" s="60"/>
      <c r="I1146" s="60"/>
      <c r="J1146" s="60"/>
      <c r="K1146" s="60"/>
      <c r="L1146" s="60"/>
      <c r="M1146" s="60"/>
    </row>
    <row r="1147" spans="1:13" ht="15.5" x14ac:dyDescent="0.35">
      <c r="A1147" s="19" t="s">
        <v>3024</v>
      </c>
      <c r="B1147" s="19" t="s">
        <v>3848</v>
      </c>
      <c r="C1147" s="22"/>
      <c r="D1147" s="22"/>
      <c r="E1147" s="22"/>
      <c r="F1147" s="22"/>
      <c r="G1147" s="43"/>
      <c r="H1147" s="60"/>
      <c r="I1147" s="60"/>
      <c r="J1147" s="60"/>
      <c r="K1147" s="60"/>
      <c r="L1147" s="60"/>
      <c r="M1147" s="60"/>
    </row>
    <row r="1148" spans="1:13" ht="15.5" x14ac:dyDescent="0.35">
      <c r="A1148" s="19" t="s">
        <v>2510</v>
      </c>
      <c r="B1148" s="19" t="s">
        <v>2509</v>
      </c>
      <c r="C1148" s="22"/>
      <c r="D1148" s="22"/>
      <c r="E1148" s="22"/>
      <c r="F1148" s="22"/>
      <c r="G1148" s="43"/>
      <c r="H1148" s="60"/>
      <c r="I1148" s="60"/>
      <c r="J1148" s="60"/>
      <c r="K1148" s="60"/>
      <c r="L1148" s="60"/>
      <c r="M1148" s="60"/>
    </row>
    <row r="1149" spans="1:13" ht="46.5" x14ac:dyDescent="0.35">
      <c r="A1149" s="19" t="s">
        <v>4997</v>
      </c>
      <c r="B1149" s="19" t="s">
        <v>3597</v>
      </c>
      <c r="C1149" s="22"/>
      <c r="D1149" s="22"/>
      <c r="E1149" s="22"/>
      <c r="F1149" s="22"/>
      <c r="G1149" s="43"/>
      <c r="H1149" s="60"/>
      <c r="I1149" s="60"/>
      <c r="J1149" s="60"/>
      <c r="K1149" s="60"/>
      <c r="L1149" s="60"/>
      <c r="M1149" s="60"/>
    </row>
    <row r="1150" spans="1:13" ht="15.5" x14ac:dyDescent="0.35">
      <c r="A1150" s="19" t="s">
        <v>815</v>
      </c>
      <c r="B1150" s="19" t="s">
        <v>4031</v>
      </c>
      <c r="C1150" s="22"/>
      <c r="D1150" s="22"/>
      <c r="E1150" s="22"/>
      <c r="F1150" s="22"/>
      <c r="G1150" s="43"/>
      <c r="H1150" s="60"/>
      <c r="I1150" s="60"/>
      <c r="J1150" s="60"/>
      <c r="K1150" s="60"/>
      <c r="L1150" s="60"/>
      <c r="M1150" s="60"/>
    </row>
    <row r="1151" spans="1:13" ht="31" x14ac:dyDescent="0.35">
      <c r="A1151" s="19" t="s">
        <v>3177</v>
      </c>
      <c r="B1151" s="19" t="s">
        <v>200</v>
      </c>
      <c r="C1151" s="22"/>
      <c r="D1151" s="22"/>
      <c r="E1151" s="22"/>
      <c r="F1151" s="22"/>
      <c r="G1151" s="43"/>
      <c r="H1151" s="60"/>
      <c r="I1151" s="60"/>
      <c r="J1151" s="60"/>
      <c r="K1151" s="60"/>
      <c r="L1151" s="60"/>
      <c r="M1151" s="60"/>
    </row>
    <row r="1152" spans="1:13" ht="15.5" x14ac:dyDescent="0.35">
      <c r="A1152" s="19" t="s">
        <v>788</v>
      </c>
      <c r="B1152" s="19" t="s">
        <v>4492</v>
      </c>
      <c r="C1152" s="22"/>
      <c r="D1152" s="22"/>
      <c r="E1152" s="22"/>
      <c r="F1152" s="22"/>
      <c r="G1152" s="43"/>
      <c r="H1152" s="60"/>
      <c r="I1152" s="60"/>
      <c r="J1152" s="60"/>
      <c r="K1152" s="60"/>
      <c r="L1152" s="60"/>
      <c r="M1152" s="60"/>
    </row>
    <row r="1153" spans="1:13" ht="15.5" x14ac:dyDescent="0.35">
      <c r="A1153" s="19" t="s">
        <v>8171</v>
      </c>
      <c r="B1153" s="19" t="s">
        <v>3905</v>
      </c>
      <c r="C1153" s="22"/>
      <c r="D1153" s="22"/>
      <c r="E1153" s="22"/>
      <c r="F1153" s="22"/>
      <c r="G1153" s="43"/>
      <c r="H1153" s="60"/>
      <c r="I1153" s="60"/>
      <c r="J1153" s="60"/>
      <c r="K1153" s="60"/>
      <c r="L1153" s="60"/>
      <c r="M1153" s="60"/>
    </row>
    <row r="1154" spans="1:13" ht="15.5" x14ac:dyDescent="0.35">
      <c r="A1154" s="19" t="s">
        <v>587</v>
      </c>
      <c r="B1154" s="19" t="s">
        <v>3638</v>
      </c>
      <c r="C1154" s="22"/>
      <c r="D1154" s="22"/>
      <c r="E1154" s="22"/>
      <c r="F1154" s="22"/>
      <c r="G1154" s="43"/>
      <c r="H1154" s="60"/>
      <c r="I1154" s="60"/>
      <c r="J1154" s="60"/>
      <c r="K1154" s="60"/>
      <c r="L1154" s="60"/>
      <c r="M1154" s="60"/>
    </row>
    <row r="1155" spans="1:13" ht="31" x14ac:dyDescent="0.35">
      <c r="A1155" s="19" t="s">
        <v>3126</v>
      </c>
      <c r="B1155" s="19" t="s">
        <v>1217</v>
      </c>
      <c r="C1155" s="22"/>
      <c r="D1155" s="22"/>
      <c r="E1155" s="22"/>
      <c r="F1155" s="22"/>
      <c r="G1155" s="43"/>
      <c r="H1155" s="60"/>
      <c r="I1155" s="60"/>
      <c r="J1155" s="60"/>
      <c r="K1155" s="60"/>
      <c r="L1155" s="60"/>
      <c r="M1155" s="60"/>
    </row>
    <row r="1156" spans="1:13" ht="15.5" x14ac:dyDescent="0.35">
      <c r="A1156" s="19" t="s">
        <v>373</v>
      </c>
      <c r="B1156" s="19" t="s">
        <v>371</v>
      </c>
      <c r="C1156" s="22"/>
      <c r="D1156" s="22"/>
      <c r="E1156" s="22"/>
      <c r="F1156" s="22"/>
      <c r="G1156" s="43"/>
      <c r="H1156" s="60"/>
      <c r="I1156" s="60"/>
      <c r="J1156" s="60"/>
      <c r="K1156" s="60"/>
      <c r="L1156" s="60"/>
      <c r="M1156" s="60"/>
    </row>
    <row r="1157" spans="1:13" ht="31" x14ac:dyDescent="0.35">
      <c r="A1157" s="19" t="s">
        <v>3760</v>
      </c>
      <c r="B1157" s="19" t="s">
        <v>3991</v>
      </c>
      <c r="C1157" s="22">
        <v>575000</v>
      </c>
      <c r="D1157" s="22"/>
      <c r="E1157" s="22">
        <v>69000</v>
      </c>
      <c r="F1157" s="22"/>
      <c r="G1157" s="43">
        <v>288611.71999999997</v>
      </c>
      <c r="H1157" s="60"/>
      <c r="I1157" s="60"/>
      <c r="J1157" s="60"/>
      <c r="K1157" s="60"/>
      <c r="L1157" s="60"/>
      <c r="M1157" s="60"/>
    </row>
    <row r="1158" spans="1:13" ht="15.5" x14ac:dyDescent="0.35">
      <c r="A1158" s="19" t="s">
        <v>554</v>
      </c>
      <c r="B1158" s="19" t="s">
        <v>553</v>
      </c>
      <c r="C1158" s="22"/>
      <c r="D1158" s="22"/>
      <c r="E1158" s="22"/>
      <c r="F1158" s="22"/>
      <c r="G1158" s="43"/>
      <c r="H1158" s="60"/>
      <c r="I1158" s="60"/>
      <c r="J1158" s="60"/>
      <c r="K1158" s="60"/>
      <c r="L1158" s="60"/>
      <c r="M1158" s="60"/>
    </row>
    <row r="1159" spans="1:13" ht="15.5" x14ac:dyDescent="0.35">
      <c r="A1159" s="19" t="s">
        <v>1017</v>
      </c>
      <c r="B1159" s="19" t="s">
        <v>1015</v>
      </c>
      <c r="C1159" s="22"/>
      <c r="D1159" s="22"/>
      <c r="E1159" s="22"/>
      <c r="F1159" s="22"/>
      <c r="G1159" s="43"/>
      <c r="H1159" s="60"/>
      <c r="I1159" s="60"/>
      <c r="J1159" s="60"/>
      <c r="K1159" s="60"/>
      <c r="L1159" s="60"/>
      <c r="M1159" s="60"/>
    </row>
    <row r="1160" spans="1:13" ht="31" x14ac:dyDescent="0.35">
      <c r="A1160" s="19" t="s">
        <v>2425</v>
      </c>
      <c r="B1160" s="19" t="s">
        <v>3714</v>
      </c>
      <c r="C1160" s="22"/>
      <c r="D1160" s="22"/>
      <c r="E1160" s="22"/>
      <c r="F1160" s="22"/>
      <c r="G1160" s="43"/>
      <c r="H1160" s="60"/>
      <c r="I1160" s="60"/>
      <c r="J1160" s="60"/>
      <c r="K1160" s="60"/>
      <c r="L1160" s="60"/>
      <c r="M1160" s="60"/>
    </row>
    <row r="1161" spans="1:13" ht="15.5" x14ac:dyDescent="0.35">
      <c r="A1161" s="19" t="s">
        <v>939</v>
      </c>
      <c r="B1161" s="19" t="s">
        <v>937</v>
      </c>
      <c r="C1161" s="22"/>
      <c r="D1161" s="22"/>
      <c r="E1161" s="22"/>
      <c r="F1161" s="22"/>
      <c r="G1161" s="43"/>
      <c r="H1161" s="60"/>
      <c r="I1161" s="60"/>
      <c r="J1161" s="60"/>
      <c r="K1161" s="60"/>
      <c r="L1161" s="60"/>
      <c r="M1161" s="60"/>
    </row>
    <row r="1162" spans="1:13" ht="15.5" x14ac:dyDescent="0.35">
      <c r="A1162" s="19" t="s">
        <v>8151</v>
      </c>
      <c r="B1162" s="19" t="s">
        <v>3279</v>
      </c>
      <c r="C1162" s="22"/>
      <c r="D1162" s="22"/>
      <c r="E1162" s="22"/>
      <c r="F1162" s="22"/>
      <c r="G1162" s="43"/>
      <c r="H1162" s="60"/>
      <c r="I1162" s="60"/>
      <c r="J1162" s="60"/>
      <c r="K1162" s="60"/>
      <c r="L1162" s="60"/>
      <c r="M1162" s="60"/>
    </row>
    <row r="1163" spans="1:13" ht="31" x14ac:dyDescent="0.35">
      <c r="A1163" s="19" t="s">
        <v>3109</v>
      </c>
      <c r="B1163" s="19" t="s">
        <v>1269</v>
      </c>
      <c r="C1163" s="22"/>
      <c r="D1163" s="22"/>
      <c r="E1163" s="22"/>
      <c r="F1163" s="22"/>
      <c r="G1163" s="43"/>
      <c r="H1163" s="60"/>
      <c r="I1163" s="60"/>
      <c r="J1163" s="60"/>
      <c r="K1163" s="60"/>
      <c r="L1163" s="60"/>
      <c r="M1163" s="60"/>
    </row>
    <row r="1164" spans="1:13" ht="15.5" x14ac:dyDescent="0.35">
      <c r="A1164" s="19" t="s">
        <v>8152</v>
      </c>
      <c r="B1164" s="19" t="s">
        <v>3531</v>
      </c>
      <c r="C1164" s="22"/>
      <c r="D1164" s="22"/>
      <c r="E1164" s="22"/>
      <c r="F1164" s="22"/>
      <c r="G1164" s="43"/>
      <c r="H1164" s="60"/>
      <c r="I1164" s="60"/>
      <c r="J1164" s="60"/>
      <c r="K1164" s="60"/>
      <c r="L1164" s="60"/>
      <c r="M1164" s="60"/>
    </row>
    <row r="1165" spans="1:13" ht="15.5" x14ac:dyDescent="0.35">
      <c r="A1165" s="19" t="s">
        <v>3050</v>
      </c>
      <c r="B1165" s="19" t="s">
        <v>2070</v>
      </c>
      <c r="C1165" s="22"/>
      <c r="D1165" s="22"/>
      <c r="E1165" s="22"/>
      <c r="F1165" s="22"/>
      <c r="G1165" s="43"/>
      <c r="H1165" s="60"/>
      <c r="I1165" s="60"/>
      <c r="J1165" s="60"/>
      <c r="K1165" s="60"/>
      <c r="L1165" s="60"/>
      <c r="M1165" s="60"/>
    </row>
    <row r="1166" spans="1:13" ht="15.5" x14ac:dyDescent="0.35">
      <c r="A1166" s="19" t="s">
        <v>2962</v>
      </c>
      <c r="B1166" s="19" t="s">
        <v>2011</v>
      </c>
      <c r="C1166" s="22"/>
      <c r="D1166" s="22"/>
      <c r="E1166" s="22"/>
      <c r="F1166" s="22"/>
      <c r="G1166" s="43"/>
      <c r="H1166" s="60"/>
      <c r="I1166" s="60"/>
      <c r="J1166" s="60"/>
      <c r="K1166" s="60"/>
      <c r="L1166" s="60"/>
      <c r="M1166" s="60"/>
    </row>
    <row r="1167" spans="1:13" ht="31" x14ac:dyDescent="0.35">
      <c r="A1167" s="19" t="s">
        <v>8153</v>
      </c>
      <c r="B1167" s="19" t="s">
        <v>8272</v>
      </c>
      <c r="C1167" s="22"/>
      <c r="D1167" s="22"/>
      <c r="E1167" s="22"/>
      <c r="F1167" s="22"/>
      <c r="G1167" s="43"/>
      <c r="H1167" s="60"/>
      <c r="I1167" s="60"/>
      <c r="J1167" s="60"/>
      <c r="K1167" s="60"/>
      <c r="L1167" s="60"/>
      <c r="M1167" s="60"/>
    </row>
    <row r="1168" spans="1:13" ht="15.5" x14ac:dyDescent="0.35">
      <c r="A1168" s="19" t="s">
        <v>3066</v>
      </c>
      <c r="B1168" s="19" t="s">
        <v>8505</v>
      </c>
      <c r="C1168" s="22">
        <v>14538762</v>
      </c>
      <c r="D1168" s="22">
        <v>0</v>
      </c>
      <c r="E1168" s="22">
        <v>14538762</v>
      </c>
      <c r="F1168" s="22">
        <v>0</v>
      </c>
      <c r="G1168" s="22">
        <v>22355059</v>
      </c>
      <c r="H1168" s="60"/>
      <c r="I1168" s="60"/>
      <c r="J1168" s="60"/>
      <c r="K1168" s="60"/>
      <c r="L1168" s="60"/>
      <c r="M1168" s="60"/>
    </row>
    <row r="1169" spans="1:13" ht="46.5" x14ac:dyDescent="0.35">
      <c r="A1169" s="19" t="s">
        <v>8683</v>
      </c>
      <c r="B1169" s="19" t="s">
        <v>3651</v>
      </c>
      <c r="C1169" s="22"/>
      <c r="D1169" s="22"/>
      <c r="E1169" s="22"/>
      <c r="F1169" s="22"/>
      <c r="G1169" s="43"/>
      <c r="H1169" s="60"/>
      <c r="I1169" s="60"/>
      <c r="J1169" s="60"/>
      <c r="K1169" s="60"/>
      <c r="L1169" s="60"/>
      <c r="M1169" s="60"/>
    </row>
    <row r="1170" spans="1:13" ht="15.5" x14ac:dyDescent="0.35">
      <c r="A1170" s="19" t="s">
        <v>1349</v>
      </c>
      <c r="B1170" s="19" t="s">
        <v>1329</v>
      </c>
      <c r="C1170" s="22"/>
      <c r="D1170" s="22"/>
      <c r="E1170" s="22"/>
      <c r="F1170" s="22"/>
      <c r="G1170" s="43"/>
      <c r="H1170" s="60"/>
      <c r="I1170" s="60"/>
      <c r="J1170" s="60"/>
      <c r="K1170" s="60"/>
      <c r="L1170" s="60"/>
      <c r="M1170" s="60"/>
    </row>
    <row r="1171" spans="1:13" ht="15.5" x14ac:dyDescent="0.35">
      <c r="A1171" s="19" t="s">
        <v>8415</v>
      </c>
      <c r="B1171" s="19" t="s">
        <v>3927</v>
      </c>
      <c r="C1171" s="22"/>
      <c r="D1171" s="22"/>
      <c r="E1171" s="22"/>
      <c r="F1171" s="22"/>
      <c r="G1171" s="43"/>
      <c r="H1171" s="60"/>
      <c r="I1171" s="60"/>
      <c r="J1171" s="60"/>
      <c r="K1171" s="60"/>
      <c r="L1171" s="60"/>
      <c r="M1171" s="60"/>
    </row>
    <row r="1172" spans="1:13" ht="15.5" x14ac:dyDescent="0.35">
      <c r="A1172" s="19" t="s">
        <v>2023</v>
      </c>
      <c r="B1172" s="19" t="s">
        <v>2021</v>
      </c>
      <c r="C1172" s="22"/>
      <c r="D1172" s="22"/>
      <c r="E1172" s="22"/>
      <c r="F1172" s="22"/>
      <c r="G1172" s="43"/>
      <c r="H1172" s="60"/>
      <c r="I1172" s="60"/>
      <c r="J1172" s="60"/>
      <c r="K1172" s="60"/>
      <c r="L1172" s="60"/>
      <c r="M1172" s="60"/>
    </row>
    <row r="1173" spans="1:13" ht="15.5" x14ac:dyDescent="0.35">
      <c r="A1173" s="19" t="s">
        <v>567</v>
      </c>
      <c r="B1173" s="19" t="s">
        <v>565</v>
      </c>
      <c r="C1173" s="22"/>
      <c r="D1173" s="22"/>
      <c r="E1173" s="22"/>
      <c r="F1173" s="22"/>
      <c r="G1173" s="43"/>
      <c r="H1173" s="60"/>
      <c r="I1173" s="60"/>
      <c r="J1173" s="60"/>
      <c r="K1173" s="60"/>
      <c r="L1173" s="60"/>
      <c r="M1173" s="60"/>
    </row>
    <row r="1174" spans="1:13" ht="15.5" x14ac:dyDescent="0.35">
      <c r="A1174" s="19" t="s">
        <v>8416</v>
      </c>
      <c r="B1174" s="19" t="s">
        <v>3660</v>
      </c>
      <c r="C1174" s="22"/>
      <c r="D1174" s="22"/>
      <c r="E1174" s="22"/>
      <c r="F1174" s="22"/>
      <c r="G1174" s="43"/>
      <c r="H1174" s="60"/>
      <c r="I1174" s="60"/>
      <c r="J1174" s="60"/>
      <c r="K1174" s="60"/>
      <c r="L1174" s="60"/>
      <c r="M1174" s="60"/>
    </row>
    <row r="1175" spans="1:13" ht="15.5" x14ac:dyDescent="0.35">
      <c r="A1175" s="19" t="s">
        <v>8417</v>
      </c>
      <c r="B1175" s="19" t="s">
        <v>3693</v>
      </c>
      <c r="C1175" s="22"/>
      <c r="D1175" s="22"/>
      <c r="E1175" s="22"/>
      <c r="F1175" s="22"/>
      <c r="G1175" s="43"/>
      <c r="H1175" s="60"/>
      <c r="I1175" s="60"/>
      <c r="J1175" s="60"/>
      <c r="K1175" s="60"/>
      <c r="L1175" s="60"/>
      <c r="M1175" s="60"/>
    </row>
    <row r="1176" spans="1:13" ht="15.5" x14ac:dyDescent="0.35">
      <c r="A1176" s="19" t="s">
        <v>8418</v>
      </c>
      <c r="B1176" s="19" t="s">
        <v>4067</v>
      </c>
      <c r="C1176" s="22"/>
      <c r="D1176" s="22"/>
      <c r="E1176" s="22"/>
      <c r="F1176" s="22"/>
      <c r="G1176" s="43"/>
      <c r="H1176" s="60"/>
      <c r="I1176" s="60"/>
      <c r="J1176" s="60"/>
      <c r="K1176" s="60"/>
      <c r="L1176" s="60"/>
      <c r="M1176" s="60"/>
    </row>
    <row r="1177" spans="1:13" ht="15.5" x14ac:dyDescent="0.35">
      <c r="A1177" s="19" t="s">
        <v>8419</v>
      </c>
      <c r="B1177" s="19" t="s">
        <v>2692</v>
      </c>
      <c r="C1177" s="22"/>
      <c r="D1177" s="22"/>
      <c r="E1177" s="22"/>
      <c r="F1177" s="22"/>
      <c r="G1177" s="43"/>
      <c r="H1177" s="60"/>
      <c r="I1177" s="60"/>
      <c r="J1177" s="60"/>
      <c r="K1177" s="60"/>
      <c r="L1177" s="60"/>
      <c r="M1177" s="60"/>
    </row>
    <row r="1178" spans="1:13" ht="15.5" x14ac:dyDescent="0.35">
      <c r="A1178" s="19" t="s">
        <v>2521</v>
      </c>
      <c r="B1178" s="19" t="s">
        <v>2520</v>
      </c>
      <c r="C1178" s="22"/>
      <c r="D1178" s="22"/>
      <c r="E1178" s="22"/>
      <c r="F1178" s="22"/>
      <c r="G1178" s="43"/>
      <c r="H1178" s="60"/>
      <c r="I1178" s="60"/>
      <c r="J1178" s="60"/>
      <c r="K1178" s="60"/>
      <c r="L1178" s="60"/>
      <c r="M1178" s="60"/>
    </row>
    <row r="1179" spans="1:13" ht="15.5" x14ac:dyDescent="0.35">
      <c r="A1179" s="19" t="s">
        <v>69</v>
      </c>
      <c r="B1179" s="19" t="s">
        <v>67</v>
      </c>
      <c r="C1179" s="22"/>
      <c r="D1179" s="22"/>
      <c r="E1179" s="22"/>
      <c r="F1179" s="22"/>
      <c r="G1179" s="43"/>
      <c r="H1179" s="60"/>
      <c r="I1179" s="60"/>
      <c r="J1179" s="60"/>
      <c r="K1179" s="60"/>
      <c r="L1179" s="60"/>
      <c r="M1179" s="60"/>
    </row>
    <row r="1180" spans="1:13" ht="15.5" x14ac:dyDescent="0.35">
      <c r="A1180" s="19" t="s">
        <v>1246</v>
      </c>
      <c r="B1180" s="19" t="s">
        <v>1237</v>
      </c>
      <c r="C1180" s="22"/>
      <c r="D1180" s="22"/>
      <c r="E1180" s="22"/>
      <c r="F1180" s="22"/>
      <c r="G1180" s="43"/>
      <c r="H1180" s="60"/>
      <c r="I1180" s="60"/>
      <c r="J1180" s="60"/>
      <c r="K1180" s="60"/>
      <c r="L1180" s="60"/>
      <c r="M1180" s="60"/>
    </row>
    <row r="1181" spans="1:13" ht="31" x14ac:dyDescent="0.35">
      <c r="A1181" s="19" t="s">
        <v>3190</v>
      </c>
      <c r="B1181" s="19" t="s">
        <v>916</v>
      </c>
      <c r="C1181" s="22"/>
      <c r="D1181" s="22"/>
      <c r="E1181" s="22"/>
      <c r="F1181" s="22"/>
      <c r="G1181" s="43"/>
      <c r="H1181" s="60"/>
      <c r="I1181" s="60"/>
      <c r="J1181" s="60"/>
      <c r="K1181" s="60"/>
      <c r="L1181" s="60"/>
      <c r="M1181" s="60"/>
    </row>
    <row r="1182" spans="1:13" ht="15.5" x14ac:dyDescent="0.35">
      <c r="A1182" s="19" t="s">
        <v>1231</v>
      </c>
      <c r="B1182" s="19" t="s">
        <v>1218</v>
      </c>
      <c r="C1182" s="22"/>
      <c r="D1182" s="22"/>
      <c r="E1182" s="22"/>
      <c r="F1182" s="22"/>
      <c r="G1182" s="43"/>
      <c r="H1182" s="60"/>
      <c r="I1182" s="60"/>
      <c r="J1182" s="60"/>
      <c r="K1182" s="60"/>
      <c r="L1182" s="60"/>
      <c r="M1182" s="60"/>
    </row>
    <row r="1183" spans="1:13" ht="31" x14ac:dyDescent="0.35">
      <c r="A1183" s="19" t="s">
        <v>1670</v>
      </c>
      <c r="B1183" s="19" t="s">
        <v>3976</v>
      </c>
      <c r="C1183" s="22"/>
      <c r="D1183" s="22"/>
      <c r="E1183" s="22"/>
      <c r="F1183" s="22"/>
      <c r="G1183" s="43"/>
      <c r="H1183" s="60"/>
      <c r="I1183" s="60"/>
      <c r="J1183" s="60"/>
      <c r="K1183" s="60"/>
      <c r="L1183" s="60"/>
      <c r="M1183" s="60"/>
    </row>
    <row r="1184" spans="1:13" ht="15.5" x14ac:dyDescent="0.35">
      <c r="A1184" s="19" t="s">
        <v>267</v>
      </c>
      <c r="B1184" s="19" t="s">
        <v>265</v>
      </c>
      <c r="C1184" s="22"/>
      <c r="D1184" s="22"/>
      <c r="E1184" s="22"/>
      <c r="F1184" s="22"/>
      <c r="G1184" s="43"/>
      <c r="H1184" s="60"/>
      <c r="I1184" s="60"/>
      <c r="J1184" s="60"/>
      <c r="K1184" s="60"/>
      <c r="L1184" s="60"/>
      <c r="M1184" s="60"/>
    </row>
    <row r="1185" spans="1:13" ht="31" x14ac:dyDescent="0.35">
      <c r="A1185" s="19" t="s">
        <v>8154</v>
      </c>
      <c r="B1185" s="21" t="s">
        <v>4597</v>
      </c>
      <c r="C1185" s="22"/>
      <c r="D1185" s="22"/>
      <c r="E1185" s="22"/>
      <c r="F1185" s="22"/>
      <c r="G1185" s="43"/>
      <c r="H1185" s="60"/>
      <c r="I1185" s="60"/>
      <c r="J1185" s="60"/>
      <c r="K1185" s="60"/>
      <c r="L1185" s="60"/>
      <c r="M1185" s="60"/>
    </row>
    <row r="1186" spans="1:13" ht="15.5" x14ac:dyDescent="0.35">
      <c r="A1186" s="19" t="s">
        <v>1719</v>
      </c>
      <c r="B1186" s="19" t="s">
        <v>1696</v>
      </c>
      <c r="C1186" s="22"/>
      <c r="D1186" s="22"/>
      <c r="E1186" s="22"/>
      <c r="F1186" s="22"/>
      <c r="G1186" s="43"/>
      <c r="H1186" s="60"/>
      <c r="I1186" s="60"/>
      <c r="J1186" s="60"/>
      <c r="K1186" s="60"/>
      <c r="L1186" s="60"/>
      <c r="M1186" s="60"/>
    </row>
    <row r="1187" spans="1:13" ht="31" x14ac:dyDescent="0.35">
      <c r="A1187" s="19" t="s">
        <v>3193</v>
      </c>
      <c r="B1187" s="19" t="s">
        <v>3996</v>
      </c>
      <c r="C1187" s="22"/>
      <c r="D1187" s="22"/>
      <c r="E1187" s="22"/>
      <c r="F1187" s="22"/>
      <c r="G1187" s="43"/>
      <c r="H1187" s="60"/>
      <c r="I1187" s="60"/>
      <c r="J1187" s="60"/>
      <c r="K1187" s="60"/>
      <c r="L1187" s="60"/>
      <c r="M1187" s="60"/>
    </row>
    <row r="1188" spans="1:13" ht="15.5" x14ac:dyDescent="0.35">
      <c r="A1188" s="19" t="s">
        <v>2259</v>
      </c>
      <c r="B1188" s="19" t="s">
        <v>3877</v>
      </c>
      <c r="C1188" s="22"/>
      <c r="D1188" s="22"/>
      <c r="E1188" s="22"/>
      <c r="F1188" s="22"/>
      <c r="G1188" s="43"/>
      <c r="H1188" s="60"/>
      <c r="I1188" s="60"/>
      <c r="J1188" s="60"/>
      <c r="K1188" s="60"/>
      <c r="L1188" s="60"/>
      <c r="M1188" s="60"/>
    </row>
    <row r="1189" spans="1:13" ht="15.5" x14ac:dyDescent="0.35">
      <c r="A1189" s="19" t="s">
        <v>281</v>
      </c>
      <c r="B1189" s="19" t="s">
        <v>279</v>
      </c>
      <c r="C1189" s="22"/>
      <c r="D1189" s="22"/>
      <c r="E1189" s="22"/>
      <c r="F1189" s="22"/>
      <c r="G1189" s="43"/>
      <c r="H1189" s="60"/>
      <c r="I1189" s="60"/>
      <c r="J1189" s="60"/>
      <c r="K1189" s="60"/>
      <c r="L1189" s="60"/>
      <c r="M1189" s="60"/>
    </row>
    <row r="1190" spans="1:13" ht="15.5" x14ac:dyDescent="0.35">
      <c r="A1190" s="19" t="s">
        <v>3182</v>
      </c>
      <c r="B1190" s="19" t="s">
        <v>8332</v>
      </c>
      <c r="C1190" s="22"/>
      <c r="D1190" s="22"/>
      <c r="E1190" s="22"/>
      <c r="F1190" s="22"/>
      <c r="G1190" s="43"/>
      <c r="H1190" s="60"/>
      <c r="I1190" s="60"/>
      <c r="J1190" s="60"/>
      <c r="K1190" s="60"/>
      <c r="L1190" s="60"/>
      <c r="M1190" s="60"/>
    </row>
    <row r="1191" spans="1:13" ht="31" x14ac:dyDescent="0.35">
      <c r="A1191" s="19" t="s">
        <v>9663</v>
      </c>
      <c r="B1191" s="19" t="s">
        <v>3832</v>
      </c>
      <c r="C1191" s="22">
        <v>9250995</v>
      </c>
      <c r="D1191" s="22">
        <v>0</v>
      </c>
      <c r="E1191" s="22">
        <v>8239284</v>
      </c>
      <c r="F1191" s="22">
        <v>0</v>
      </c>
      <c r="G1191" s="43">
        <v>9083026</v>
      </c>
      <c r="H1191" s="60"/>
      <c r="I1191" s="60"/>
      <c r="J1191" s="60"/>
      <c r="K1191" s="60"/>
      <c r="L1191" s="60"/>
      <c r="M1191" s="60"/>
    </row>
    <row r="1192" spans="1:13" ht="15.5" x14ac:dyDescent="0.35">
      <c r="A1192" s="19" t="s">
        <v>328</v>
      </c>
      <c r="B1192" s="19" t="s">
        <v>8249</v>
      </c>
      <c r="C1192" s="22"/>
      <c r="D1192" s="22"/>
      <c r="E1192" s="22"/>
      <c r="F1192" s="22"/>
      <c r="G1192" s="43"/>
      <c r="H1192" s="60"/>
      <c r="I1192" s="60"/>
      <c r="J1192" s="60"/>
      <c r="K1192" s="60"/>
      <c r="L1192" s="60"/>
      <c r="M1192" s="60"/>
    </row>
    <row r="1193" spans="1:13" ht="15.5" x14ac:dyDescent="0.35">
      <c r="A1193" s="19" t="s">
        <v>3054</v>
      </c>
      <c r="B1193" s="19" t="s">
        <v>1553</v>
      </c>
      <c r="C1193" s="22"/>
      <c r="D1193" s="22"/>
      <c r="E1193" s="22"/>
      <c r="F1193" s="22"/>
      <c r="G1193" s="43"/>
      <c r="H1193" s="60"/>
      <c r="I1193" s="60"/>
      <c r="J1193" s="60"/>
      <c r="K1193" s="60"/>
      <c r="L1193" s="60"/>
      <c r="M1193" s="60"/>
    </row>
    <row r="1194" spans="1:13" ht="31" x14ac:dyDescent="0.35">
      <c r="A1194" s="19" t="s">
        <v>2981</v>
      </c>
      <c r="B1194" s="19" t="s">
        <v>3922</v>
      </c>
      <c r="C1194" s="22"/>
      <c r="D1194" s="22"/>
      <c r="E1194" s="22"/>
      <c r="F1194" s="22"/>
      <c r="G1194" s="43"/>
      <c r="H1194" s="60"/>
      <c r="I1194" s="60"/>
      <c r="J1194" s="60"/>
      <c r="K1194" s="60"/>
      <c r="L1194" s="60"/>
      <c r="M1194" s="60"/>
    </row>
    <row r="1195" spans="1:13" ht="15.5" x14ac:dyDescent="0.35">
      <c r="A1195" s="19" t="s">
        <v>3069</v>
      </c>
      <c r="B1195" s="19" t="s">
        <v>4018</v>
      </c>
      <c r="C1195" s="22"/>
      <c r="D1195" s="22"/>
      <c r="E1195" s="22"/>
      <c r="F1195" s="22"/>
      <c r="G1195" s="43"/>
      <c r="H1195" s="60"/>
      <c r="I1195" s="60"/>
      <c r="J1195" s="60"/>
      <c r="K1195" s="60"/>
      <c r="L1195" s="60"/>
      <c r="M1195" s="60"/>
    </row>
    <row r="1196" spans="1:13" ht="31" x14ac:dyDescent="0.35">
      <c r="A1196" s="19" t="s">
        <v>3166</v>
      </c>
      <c r="B1196" s="19" t="s">
        <v>4032</v>
      </c>
      <c r="C1196" s="22"/>
      <c r="D1196" s="22"/>
      <c r="E1196" s="22"/>
      <c r="F1196" s="22"/>
      <c r="G1196" s="43"/>
      <c r="H1196" s="60"/>
      <c r="I1196" s="60"/>
      <c r="J1196" s="60"/>
      <c r="K1196" s="60"/>
      <c r="L1196" s="60"/>
      <c r="M1196" s="60"/>
    </row>
    <row r="1197" spans="1:13" ht="15.5" x14ac:dyDescent="0.35">
      <c r="A1197" s="19" t="s">
        <v>3099</v>
      </c>
      <c r="B1197" s="19" t="s">
        <v>128</v>
      </c>
      <c r="C1197" s="22"/>
      <c r="D1197" s="22"/>
      <c r="E1197" s="22"/>
      <c r="F1197" s="22"/>
      <c r="G1197" s="43"/>
      <c r="H1197" s="60"/>
      <c r="I1197" s="60"/>
      <c r="J1197" s="60"/>
      <c r="K1197" s="60"/>
      <c r="L1197" s="60"/>
      <c r="M1197" s="60"/>
    </row>
    <row r="1198" spans="1:13" ht="31" x14ac:dyDescent="0.35">
      <c r="A1198" s="19" t="s">
        <v>8156</v>
      </c>
      <c r="B1198" s="19" t="s">
        <v>2183</v>
      </c>
      <c r="C1198" s="22"/>
      <c r="D1198" s="22"/>
      <c r="E1198" s="22"/>
      <c r="F1198" s="22"/>
      <c r="G1198" s="43"/>
      <c r="H1198" s="60"/>
      <c r="I1198" s="60"/>
      <c r="J1198" s="60"/>
      <c r="K1198" s="60"/>
      <c r="L1198" s="60"/>
      <c r="M1198" s="60"/>
    </row>
    <row r="1199" spans="1:13" ht="31" x14ac:dyDescent="0.35">
      <c r="A1199" s="19" t="s">
        <v>3072</v>
      </c>
      <c r="B1199" s="19" t="s">
        <v>3901</v>
      </c>
      <c r="C1199" s="22">
        <v>1680790</v>
      </c>
      <c r="D1199" s="22">
        <v>0</v>
      </c>
      <c r="E1199" s="22">
        <v>0</v>
      </c>
      <c r="F1199" s="22">
        <v>0</v>
      </c>
      <c r="G1199" s="22">
        <v>16365000</v>
      </c>
      <c r="H1199" s="60"/>
      <c r="I1199" s="60"/>
      <c r="J1199" s="60"/>
      <c r="K1199" s="60"/>
      <c r="L1199" s="60"/>
      <c r="M1199" s="60"/>
    </row>
    <row r="1200" spans="1:13" ht="31" x14ac:dyDescent="0.35">
      <c r="A1200" s="19" t="s">
        <v>3083</v>
      </c>
      <c r="B1200" s="19" t="s">
        <v>1219</v>
      </c>
      <c r="C1200" s="22"/>
      <c r="D1200" s="22"/>
      <c r="E1200" s="22"/>
      <c r="F1200" s="22"/>
      <c r="G1200" s="43"/>
      <c r="H1200" s="60"/>
      <c r="I1200" s="60"/>
      <c r="J1200" s="60"/>
      <c r="K1200" s="60"/>
      <c r="L1200" s="60"/>
      <c r="M1200" s="60"/>
    </row>
    <row r="1201" spans="1:13" ht="46.5" x14ac:dyDescent="0.35">
      <c r="A1201" s="19" t="s">
        <v>695</v>
      </c>
      <c r="B1201" s="19" t="s">
        <v>8307</v>
      </c>
      <c r="C1201" s="22"/>
      <c r="D1201" s="22"/>
      <c r="E1201" s="22"/>
      <c r="F1201" s="22"/>
      <c r="G1201" s="43"/>
      <c r="H1201" s="60"/>
      <c r="I1201" s="60"/>
      <c r="J1201" s="60"/>
      <c r="K1201" s="60"/>
      <c r="L1201" s="60"/>
      <c r="M1201" s="60"/>
    </row>
    <row r="1202" spans="1:13" ht="31" x14ac:dyDescent="0.35">
      <c r="A1202" s="19" t="s">
        <v>8157</v>
      </c>
      <c r="B1202" s="19" t="s">
        <v>3345</v>
      </c>
      <c r="C1202" s="22"/>
      <c r="D1202" s="22"/>
      <c r="E1202" s="22"/>
      <c r="F1202" s="22"/>
      <c r="G1202" s="43"/>
      <c r="H1202" s="60"/>
      <c r="I1202" s="60"/>
      <c r="J1202" s="60"/>
      <c r="K1202" s="60"/>
      <c r="L1202" s="60"/>
      <c r="M1202" s="60"/>
    </row>
    <row r="1203" spans="1:13" ht="31" x14ac:dyDescent="0.35">
      <c r="A1203" s="19" t="s">
        <v>3135</v>
      </c>
      <c r="B1203" s="19" t="s">
        <v>8305</v>
      </c>
      <c r="C1203" s="22"/>
      <c r="D1203" s="22"/>
      <c r="E1203" s="22"/>
      <c r="F1203" s="22"/>
      <c r="G1203" s="43"/>
      <c r="H1203" s="60"/>
      <c r="I1203" s="60"/>
      <c r="J1203" s="60"/>
      <c r="K1203" s="60"/>
      <c r="L1203" s="60"/>
      <c r="M1203" s="60"/>
    </row>
    <row r="1204" spans="1:13" ht="15.5" x14ac:dyDescent="0.35">
      <c r="A1204" s="19" t="s">
        <v>3761</v>
      </c>
      <c r="B1204" s="19" t="s">
        <v>1936</v>
      </c>
      <c r="C1204" s="22"/>
      <c r="D1204" s="22"/>
      <c r="E1204" s="22"/>
      <c r="F1204" s="22"/>
      <c r="G1204" s="43"/>
      <c r="H1204" s="60"/>
      <c r="I1204" s="60"/>
      <c r="J1204" s="60"/>
      <c r="K1204" s="60"/>
      <c r="L1204" s="60"/>
      <c r="M1204" s="60"/>
    </row>
    <row r="1205" spans="1:13" ht="15.5" x14ac:dyDescent="0.35">
      <c r="A1205" s="19" t="s">
        <v>3138</v>
      </c>
      <c r="B1205" s="19" t="s">
        <v>8535</v>
      </c>
      <c r="C1205" s="22"/>
      <c r="D1205" s="22"/>
      <c r="E1205" s="22"/>
      <c r="F1205" s="22"/>
      <c r="G1205" s="43"/>
      <c r="H1205" s="60"/>
      <c r="I1205" s="60"/>
      <c r="J1205" s="60"/>
      <c r="K1205" s="60"/>
      <c r="L1205" s="60"/>
      <c r="M1205" s="60"/>
    </row>
    <row r="1206" spans="1:13" ht="15.5" x14ac:dyDescent="0.35">
      <c r="A1206" s="19" t="s">
        <v>1287</v>
      </c>
      <c r="B1206" s="19" t="s">
        <v>1275</v>
      </c>
      <c r="C1206" s="22"/>
      <c r="D1206" s="22"/>
      <c r="E1206" s="22"/>
      <c r="F1206" s="22"/>
      <c r="G1206" s="43"/>
      <c r="H1206" s="60"/>
      <c r="I1206" s="60"/>
      <c r="J1206" s="60"/>
      <c r="K1206" s="60"/>
      <c r="L1206" s="60"/>
      <c r="M1206" s="60"/>
    </row>
    <row r="1207" spans="1:13" ht="31" x14ac:dyDescent="0.35">
      <c r="A1207" s="19" t="s">
        <v>2267</v>
      </c>
      <c r="B1207" s="19" t="s">
        <v>2347</v>
      </c>
      <c r="C1207" s="22"/>
      <c r="D1207" s="22"/>
      <c r="E1207" s="22"/>
      <c r="F1207" s="22"/>
      <c r="G1207" s="43"/>
      <c r="H1207" s="60"/>
      <c r="I1207" s="60"/>
      <c r="J1207" s="60"/>
      <c r="K1207" s="60"/>
      <c r="L1207" s="60"/>
      <c r="M1207" s="60"/>
    </row>
    <row r="1208" spans="1:13" ht="15.5" x14ac:dyDescent="0.35">
      <c r="A1208" s="19" t="s">
        <v>1174</v>
      </c>
      <c r="B1208" s="19" t="s">
        <v>1172</v>
      </c>
      <c r="C1208" s="22"/>
      <c r="D1208" s="22"/>
      <c r="E1208" s="22"/>
      <c r="F1208" s="22"/>
      <c r="G1208" s="43"/>
      <c r="H1208" s="60"/>
      <c r="I1208" s="60"/>
      <c r="J1208" s="60"/>
      <c r="K1208" s="60"/>
      <c r="L1208" s="60"/>
      <c r="M1208" s="60"/>
    </row>
    <row r="1209" spans="1:13" ht="15.5" x14ac:dyDescent="0.35">
      <c r="A1209" s="19" t="s">
        <v>715</v>
      </c>
      <c r="B1209" s="19" t="s">
        <v>8559</v>
      </c>
      <c r="C1209" s="22"/>
      <c r="D1209" s="22"/>
      <c r="E1209" s="22"/>
      <c r="F1209" s="22"/>
      <c r="G1209" s="43"/>
      <c r="H1209" s="60"/>
      <c r="I1209" s="60"/>
      <c r="J1209" s="60"/>
      <c r="K1209" s="60"/>
      <c r="L1209" s="60"/>
      <c r="M1209" s="60"/>
    </row>
    <row r="1210" spans="1:13" ht="15.5" x14ac:dyDescent="0.35">
      <c r="A1210" s="19" t="s">
        <v>2035</v>
      </c>
      <c r="B1210" s="19" t="s">
        <v>2033</v>
      </c>
      <c r="C1210" s="22"/>
      <c r="D1210" s="22"/>
      <c r="E1210" s="22"/>
      <c r="F1210" s="22"/>
      <c r="G1210" s="43"/>
      <c r="H1210" s="60"/>
      <c r="I1210" s="60"/>
      <c r="J1210" s="60"/>
      <c r="K1210" s="60"/>
      <c r="L1210" s="60"/>
      <c r="M1210" s="60"/>
    </row>
    <row r="1211" spans="1:13" ht="15.5" x14ac:dyDescent="0.35">
      <c r="A1211" s="19" t="s">
        <v>3186</v>
      </c>
      <c r="B1211" s="19" t="s">
        <v>4053</v>
      </c>
      <c r="C1211" s="22"/>
      <c r="D1211" s="22"/>
      <c r="E1211" s="22"/>
      <c r="F1211" s="22"/>
      <c r="G1211" s="43"/>
      <c r="H1211" s="60"/>
      <c r="I1211" s="60"/>
      <c r="J1211" s="60"/>
      <c r="K1211" s="60"/>
      <c r="L1211" s="60"/>
      <c r="M1211" s="60"/>
    </row>
    <row r="1212" spans="1:13" ht="31" x14ac:dyDescent="0.35">
      <c r="A1212" s="19" t="s">
        <v>2977</v>
      </c>
      <c r="B1212" s="19" t="s">
        <v>590</v>
      </c>
      <c r="C1212" s="22"/>
      <c r="D1212" s="22"/>
      <c r="E1212" s="22"/>
      <c r="F1212" s="22"/>
      <c r="G1212" s="43"/>
      <c r="H1212" s="60"/>
      <c r="I1212" s="60"/>
      <c r="J1212" s="60"/>
      <c r="K1212" s="60"/>
      <c r="L1212" s="60"/>
      <c r="M1212" s="60"/>
    </row>
    <row r="1213" spans="1:13" ht="31" x14ac:dyDescent="0.35">
      <c r="A1213" s="19" t="s">
        <v>8158</v>
      </c>
      <c r="B1213" s="19" t="s">
        <v>3321</v>
      </c>
      <c r="C1213" s="22"/>
      <c r="D1213" s="22"/>
      <c r="E1213" s="22"/>
      <c r="F1213" s="22"/>
      <c r="G1213" s="43"/>
      <c r="H1213" s="60"/>
      <c r="I1213" s="60"/>
      <c r="J1213" s="60"/>
      <c r="K1213" s="60"/>
      <c r="L1213" s="60"/>
      <c r="M1213" s="60"/>
    </row>
    <row r="1214" spans="1:13" ht="15.5" x14ac:dyDescent="0.35">
      <c r="A1214" s="19" t="s">
        <v>783</v>
      </c>
      <c r="B1214" s="19" t="s">
        <v>781</v>
      </c>
      <c r="C1214" s="22"/>
      <c r="D1214" s="22"/>
      <c r="E1214" s="22"/>
      <c r="F1214" s="22"/>
      <c r="G1214" s="43"/>
      <c r="H1214" s="60"/>
      <c r="I1214" s="60"/>
      <c r="J1214" s="60"/>
      <c r="K1214" s="60"/>
      <c r="L1214" s="60"/>
      <c r="M1214" s="60"/>
    </row>
    <row r="1215" spans="1:13" ht="15.5" x14ac:dyDescent="0.35">
      <c r="A1215" s="19" t="s">
        <v>1003</v>
      </c>
      <c r="B1215" s="19" t="s">
        <v>3610</v>
      </c>
      <c r="C1215" s="22"/>
      <c r="D1215" s="22"/>
      <c r="E1215" s="22"/>
      <c r="F1215" s="22"/>
      <c r="G1215" s="43"/>
      <c r="H1215" s="60"/>
      <c r="I1215" s="60"/>
      <c r="J1215" s="60"/>
      <c r="K1215" s="60"/>
      <c r="L1215" s="60"/>
      <c r="M1215" s="60"/>
    </row>
    <row r="1216" spans="1:13" ht="15.5" x14ac:dyDescent="0.35">
      <c r="A1216" s="19" t="s">
        <v>1721</v>
      </c>
      <c r="B1216" s="19" t="s">
        <v>3912</v>
      </c>
      <c r="C1216" s="22"/>
      <c r="D1216" s="22"/>
      <c r="E1216" s="22"/>
      <c r="F1216" s="22"/>
      <c r="G1216" s="43"/>
      <c r="H1216" s="60"/>
      <c r="I1216" s="60"/>
      <c r="J1216" s="60"/>
      <c r="K1216" s="60"/>
      <c r="L1216" s="60"/>
      <c r="M1216" s="60"/>
    </row>
    <row r="1217" spans="1:13" ht="15.5" x14ac:dyDescent="0.35">
      <c r="A1217" s="19" t="s">
        <v>5000</v>
      </c>
      <c r="B1217" s="19" t="s">
        <v>1183</v>
      </c>
      <c r="C1217" s="22"/>
      <c r="D1217" s="22"/>
      <c r="E1217" s="22"/>
      <c r="F1217" s="22"/>
      <c r="G1217" s="43"/>
      <c r="H1217" s="60"/>
      <c r="I1217" s="60"/>
      <c r="J1217" s="60"/>
      <c r="K1217" s="60"/>
      <c r="L1217" s="60"/>
      <c r="M1217" s="60"/>
    </row>
    <row r="1218" spans="1:13" ht="15.5" x14ac:dyDescent="0.35">
      <c r="A1218" s="19" t="s">
        <v>294</v>
      </c>
      <c r="B1218" s="19" t="s">
        <v>8586</v>
      </c>
      <c r="C1218" s="22"/>
      <c r="D1218" s="22"/>
      <c r="E1218" s="22"/>
      <c r="F1218" s="22"/>
      <c r="G1218" s="43"/>
      <c r="H1218" s="60"/>
      <c r="I1218" s="60"/>
      <c r="J1218" s="60"/>
      <c r="K1218" s="60"/>
      <c r="L1218" s="60"/>
      <c r="M1218" s="60"/>
    </row>
    <row r="1219" spans="1:13" ht="15.5" x14ac:dyDescent="0.35">
      <c r="A1219" s="19" t="s">
        <v>2286</v>
      </c>
      <c r="B1219" s="19" t="s">
        <v>2354</v>
      </c>
      <c r="C1219" s="22"/>
      <c r="D1219" s="22"/>
      <c r="E1219" s="22"/>
      <c r="F1219" s="22"/>
      <c r="G1219" s="43"/>
      <c r="H1219" s="60"/>
      <c r="I1219" s="60"/>
      <c r="J1219" s="60"/>
      <c r="K1219" s="60"/>
      <c r="L1219" s="60"/>
      <c r="M1219" s="60"/>
    </row>
    <row r="1220" spans="1:13" ht="15.5" x14ac:dyDescent="0.35">
      <c r="A1220" s="19" t="s">
        <v>2106</v>
      </c>
      <c r="B1220" s="19" t="s">
        <v>8558</v>
      </c>
      <c r="C1220" s="22"/>
      <c r="D1220" s="22"/>
      <c r="E1220" s="22"/>
      <c r="F1220" s="22"/>
      <c r="G1220" s="43"/>
      <c r="H1220" s="60"/>
      <c r="I1220" s="60"/>
      <c r="J1220" s="60"/>
      <c r="K1220" s="60"/>
      <c r="L1220" s="60"/>
      <c r="M1220" s="60"/>
    </row>
    <row r="1221" spans="1:13" ht="15.5" x14ac:dyDescent="0.35">
      <c r="A1221" s="19" t="s">
        <v>3090</v>
      </c>
      <c r="B1221" s="19" t="s">
        <v>3633</v>
      </c>
      <c r="C1221" s="22"/>
      <c r="D1221" s="22"/>
      <c r="E1221" s="22"/>
      <c r="F1221" s="22"/>
      <c r="G1221" s="43"/>
      <c r="H1221" s="60"/>
      <c r="I1221" s="60"/>
      <c r="J1221" s="60"/>
      <c r="K1221" s="60"/>
      <c r="L1221" s="60"/>
      <c r="M1221" s="60"/>
    </row>
    <row r="1222" spans="1:13" ht="15.5" x14ac:dyDescent="0.35">
      <c r="A1222" s="19" t="s">
        <v>3642</v>
      </c>
      <c r="B1222" s="19" t="s">
        <v>3648</v>
      </c>
      <c r="C1222" s="22">
        <v>0</v>
      </c>
      <c r="D1222" s="22">
        <v>0</v>
      </c>
      <c r="E1222" s="22">
        <v>0</v>
      </c>
      <c r="F1222" s="22">
        <v>0</v>
      </c>
      <c r="G1222" s="22">
        <v>149020</v>
      </c>
      <c r="H1222" s="60">
        <v>2</v>
      </c>
      <c r="I1222" s="60">
        <v>1</v>
      </c>
      <c r="J1222" s="60">
        <v>1</v>
      </c>
      <c r="K1222" s="60">
        <v>0</v>
      </c>
      <c r="L1222" s="60">
        <v>0</v>
      </c>
      <c r="M1222" s="60" t="s">
        <v>3767</v>
      </c>
    </row>
    <row r="1223" spans="1:13" ht="15.5" x14ac:dyDescent="0.35">
      <c r="A1223" s="19" t="s">
        <v>1037</v>
      </c>
      <c r="B1223" s="19" t="s">
        <v>1042</v>
      </c>
      <c r="C1223" s="22"/>
      <c r="D1223" s="22"/>
      <c r="E1223" s="22"/>
      <c r="F1223" s="22"/>
      <c r="G1223" s="43"/>
      <c r="H1223" s="60"/>
      <c r="I1223" s="60"/>
      <c r="J1223" s="60"/>
      <c r="K1223" s="60"/>
      <c r="L1223" s="60"/>
      <c r="M1223" s="60"/>
    </row>
    <row r="1224" spans="1:13" ht="15.5" x14ac:dyDescent="0.35">
      <c r="A1224" s="19" t="s">
        <v>8159</v>
      </c>
      <c r="B1224" s="19" t="s">
        <v>3627</v>
      </c>
      <c r="C1224" s="22"/>
      <c r="D1224" s="22"/>
      <c r="E1224" s="22"/>
      <c r="F1224" s="22"/>
      <c r="G1224" s="43"/>
      <c r="H1224" s="60"/>
      <c r="I1224" s="60"/>
      <c r="J1224" s="60"/>
      <c r="K1224" s="60"/>
      <c r="L1224" s="60"/>
      <c r="M1224" s="60"/>
    </row>
    <row r="1225" spans="1:13" ht="15.5" x14ac:dyDescent="0.35">
      <c r="A1225" s="19" t="s">
        <v>2173</v>
      </c>
      <c r="B1225" s="19" t="s">
        <v>3595</v>
      </c>
      <c r="C1225" s="22"/>
      <c r="D1225" s="22"/>
      <c r="E1225" s="22"/>
      <c r="F1225" s="22"/>
      <c r="G1225" s="43"/>
      <c r="H1225" s="60"/>
      <c r="I1225" s="60"/>
      <c r="J1225" s="60"/>
      <c r="K1225" s="60"/>
      <c r="L1225" s="60"/>
      <c r="M1225" s="60"/>
    </row>
    <row r="1226" spans="1:13" ht="31" x14ac:dyDescent="0.35">
      <c r="A1226" s="19" t="s">
        <v>3073</v>
      </c>
      <c r="B1226" s="19" t="s">
        <v>754</v>
      </c>
      <c r="C1226" s="22"/>
      <c r="D1226" s="22"/>
      <c r="E1226" s="22"/>
      <c r="F1226" s="22"/>
      <c r="G1226" s="43"/>
      <c r="H1226" s="60"/>
      <c r="I1226" s="60"/>
      <c r="J1226" s="60"/>
      <c r="K1226" s="60"/>
      <c r="L1226" s="60"/>
      <c r="M1226" s="60"/>
    </row>
    <row r="1227" spans="1:13" ht="15.5" x14ac:dyDescent="0.35">
      <c r="A1227" s="19" t="s">
        <v>1258</v>
      </c>
      <c r="B1227" s="19" t="s">
        <v>1252</v>
      </c>
      <c r="C1227" s="22"/>
      <c r="D1227" s="22"/>
      <c r="E1227" s="22"/>
      <c r="F1227" s="22"/>
      <c r="G1227" s="43"/>
      <c r="H1227" s="60"/>
      <c r="I1227" s="60"/>
      <c r="J1227" s="60"/>
      <c r="K1227" s="60"/>
      <c r="L1227" s="60"/>
      <c r="M1227" s="60"/>
    </row>
    <row r="1228" spans="1:13" ht="15.5" x14ac:dyDescent="0.35">
      <c r="A1228" s="19" t="s">
        <v>1169</v>
      </c>
      <c r="B1228" s="19" t="s">
        <v>1167</v>
      </c>
      <c r="C1228" s="22"/>
      <c r="D1228" s="22"/>
      <c r="E1228" s="22"/>
      <c r="F1228" s="22"/>
      <c r="G1228" s="43"/>
      <c r="H1228" s="60"/>
      <c r="I1228" s="60"/>
      <c r="J1228" s="60"/>
      <c r="K1228" s="60"/>
      <c r="L1228" s="60"/>
      <c r="M1228" s="60"/>
    </row>
    <row r="1229" spans="1:13" ht="15.5" x14ac:dyDescent="0.35">
      <c r="A1229" s="19" t="s">
        <v>1149</v>
      </c>
      <c r="B1229" s="19" t="s">
        <v>3624</v>
      </c>
      <c r="C1229" s="22"/>
      <c r="D1229" s="22"/>
      <c r="E1229" s="22"/>
      <c r="F1229" s="22"/>
      <c r="G1229" s="43"/>
      <c r="H1229" s="60"/>
      <c r="I1229" s="60"/>
      <c r="J1229" s="60"/>
      <c r="K1229" s="60"/>
      <c r="L1229" s="60"/>
      <c r="M1229" s="60"/>
    </row>
    <row r="1230" spans="1:13" ht="15.5" x14ac:dyDescent="0.35">
      <c r="A1230" s="19" t="s">
        <v>3045</v>
      </c>
      <c r="B1230" s="19" t="s">
        <v>2678</v>
      </c>
      <c r="C1230" s="22"/>
      <c r="D1230" s="22"/>
      <c r="E1230" s="22"/>
      <c r="F1230" s="22"/>
      <c r="G1230" s="43"/>
      <c r="H1230" s="60"/>
      <c r="I1230" s="60"/>
      <c r="J1230" s="60"/>
      <c r="K1230" s="60"/>
      <c r="L1230" s="60"/>
      <c r="M1230" s="60"/>
    </row>
    <row r="1231" spans="1:13" ht="15.5" x14ac:dyDescent="0.35">
      <c r="A1231" s="19" t="s">
        <v>2195</v>
      </c>
      <c r="B1231" s="19" t="s">
        <v>2194</v>
      </c>
      <c r="C1231" s="22"/>
      <c r="D1231" s="22"/>
      <c r="E1231" s="22"/>
      <c r="F1231" s="22"/>
      <c r="G1231" s="43"/>
      <c r="H1231" s="60"/>
      <c r="I1231" s="60"/>
      <c r="J1231" s="60"/>
      <c r="K1231" s="60"/>
      <c r="L1231" s="60"/>
      <c r="M1231" s="60"/>
    </row>
    <row r="1232" spans="1:13" ht="31" x14ac:dyDescent="0.35">
      <c r="A1232" s="19" t="s">
        <v>2956</v>
      </c>
      <c r="B1232" s="19" t="s">
        <v>2060</v>
      </c>
      <c r="C1232" s="22"/>
      <c r="D1232" s="22"/>
      <c r="E1232" s="22"/>
      <c r="F1232" s="22"/>
      <c r="G1232" s="43"/>
      <c r="H1232" s="60"/>
      <c r="I1232" s="60"/>
      <c r="J1232" s="60"/>
      <c r="K1232" s="60"/>
      <c r="L1232" s="60"/>
      <c r="M1232" s="60"/>
    </row>
    <row r="1233" spans="1:13" ht="15.5" x14ac:dyDescent="0.35">
      <c r="A1233" s="19" t="s">
        <v>3757</v>
      </c>
      <c r="B1233" s="19" t="s">
        <v>3785</v>
      </c>
      <c r="C1233" s="22"/>
      <c r="D1233" s="22"/>
      <c r="E1233" s="22"/>
      <c r="F1233" s="22"/>
      <c r="G1233" s="43"/>
      <c r="H1233" s="60"/>
      <c r="I1233" s="60"/>
      <c r="J1233" s="60"/>
      <c r="K1233" s="60"/>
      <c r="L1233" s="60"/>
      <c r="M1233" s="60"/>
    </row>
    <row r="1234" spans="1:13" ht="31" x14ac:dyDescent="0.35">
      <c r="A1234" s="19" t="s">
        <v>8685</v>
      </c>
      <c r="B1234" s="19" t="s">
        <v>686</v>
      </c>
      <c r="C1234" s="22"/>
      <c r="D1234" s="22"/>
      <c r="E1234" s="22"/>
      <c r="F1234" s="22"/>
      <c r="G1234" s="43"/>
      <c r="H1234" s="60"/>
      <c r="I1234" s="60"/>
      <c r="J1234" s="60"/>
      <c r="K1234" s="60"/>
      <c r="L1234" s="60"/>
      <c r="M1234" s="60"/>
    </row>
    <row r="1235" spans="1:13" ht="31" x14ac:dyDescent="0.35">
      <c r="A1235" s="19" t="s">
        <v>2991</v>
      </c>
      <c r="B1235" s="19" t="s">
        <v>1216</v>
      </c>
      <c r="C1235" s="22"/>
      <c r="D1235" s="22"/>
      <c r="E1235" s="22"/>
      <c r="F1235" s="22"/>
      <c r="G1235" s="43"/>
      <c r="H1235" s="60"/>
      <c r="I1235" s="60"/>
      <c r="J1235" s="60"/>
      <c r="K1235" s="60"/>
      <c r="L1235" s="60"/>
      <c r="M1235" s="60"/>
    </row>
    <row r="1236" spans="1:13" ht="15.5" x14ac:dyDescent="0.35">
      <c r="A1236" s="19" t="s">
        <v>1784</v>
      </c>
      <c r="B1236" s="19" t="s">
        <v>1777</v>
      </c>
      <c r="C1236" s="22"/>
      <c r="D1236" s="22"/>
      <c r="E1236" s="22"/>
      <c r="F1236" s="22"/>
      <c r="G1236" s="43"/>
      <c r="H1236" s="60"/>
      <c r="I1236" s="60"/>
      <c r="J1236" s="60"/>
      <c r="K1236" s="60"/>
      <c r="L1236" s="60"/>
      <c r="M1236" s="60"/>
    </row>
    <row r="1237" spans="1:13" ht="15.5" x14ac:dyDescent="0.35">
      <c r="A1237" s="19" t="s">
        <v>5001</v>
      </c>
      <c r="B1237" s="19" t="s">
        <v>8289</v>
      </c>
      <c r="C1237" s="22"/>
      <c r="D1237" s="22"/>
      <c r="E1237" s="22"/>
      <c r="F1237" s="22"/>
      <c r="G1237" s="43"/>
      <c r="H1237" s="60"/>
      <c r="I1237" s="60"/>
      <c r="J1237" s="60"/>
      <c r="K1237" s="60"/>
      <c r="L1237" s="60"/>
      <c r="M1237" s="60"/>
    </row>
    <row r="1238" spans="1:13" ht="15.5" x14ac:dyDescent="0.35">
      <c r="A1238" s="19" t="s">
        <v>92</v>
      </c>
      <c r="B1238" s="19" t="s">
        <v>90</v>
      </c>
      <c r="C1238" s="22"/>
      <c r="D1238" s="22"/>
      <c r="E1238" s="22"/>
      <c r="F1238" s="22"/>
      <c r="G1238" s="43"/>
      <c r="H1238" s="60"/>
      <c r="I1238" s="60"/>
      <c r="J1238" s="60"/>
      <c r="K1238" s="60"/>
      <c r="L1238" s="60"/>
      <c r="M1238" s="60"/>
    </row>
    <row r="1239" spans="1:13" ht="31" x14ac:dyDescent="0.35">
      <c r="A1239" s="19" t="s">
        <v>2979</v>
      </c>
      <c r="B1239" s="19" t="s">
        <v>602</v>
      </c>
      <c r="C1239" s="22">
        <v>0</v>
      </c>
      <c r="D1239" s="22">
        <v>0</v>
      </c>
      <c r="E1239" s="22">
        <v>153000</v>
      </c>
      <c r="F1239" s="22">
        <v>0</v>
      </c>
      <c r="G1239" s="22">
        <v>3535000</v>
      </c>
      <c r="H1239" s="60"/>
      <c r="I1239" s="60"/>
      <c r="J1239" s="60"/>
      <c r="K1239" s="60"/>
      <c r="L1239" s="60"/>
      <c r="M1239" s="60"/>
    </row>
    <row r="1240" spans="1:13" ht="31" x14ac:dyDescent="0.35">
      <c r="A1240" s="19" t="s">
        <v>8160</v>
      </c>
      <c r="B1240" s="19" t="s">
        <v>3776</v>
      </c>
      <c r="C1240" s="22"/>
      <c r="D1240" s="22"/>
      <c r="E1240" s="22"/>
      <c r="F1240" s="22"/>
      <c r="G1240" s="43"/>
      <c r="H1240" s="60"/>
      <c r="I1240" s="60"/>
      <c r="J1240" s="60"/>
      <c r="K1240" s="60"/>
      <c r="L1240" s="60"/>
      <c r="M1240" s="60"/>
    </row>
    <row r="1241" spans="1:13" ht="15.5" x14ac:dyDescent="0.35">
      <c r="A1241" s="19" t="s">
        <v>8161</v>
      </c>
      <c r="B1241" s="19" t="s">
        <v>3892</v>
      </c>
      <c r="C1241" s="22"/>
      <c r="D1241" s="22"/>
      <c r="E1241" s="22"/>
      <c r="F1241" s="22"/>
      <c r="G1241" s="43"/>
      <c r="H1241" s="60"/>
      <c r="I1241" s="60"/>
      <c r="J1241" s="60"/>
      <c r="K1241" s="60"/>
      <c r="L1241" s="60"/>
      <c r="M1241" s="60"/>
    </row>
    <row r="1242" spans="1:13" ht="15.5" x14ac:dyDescent="0.35">
      <c r="A1242" s="19" t="s">
        <v>3122</v>
      </c>
      <c r="B1242" s="21" t="s">
        <v>230</v>
      </c>
      <c r="C1242" s="22"/>
      <c r="D1242" s="22"/>
      <c r="E1242" s="22"/>
      <c r="F1242" s="22"/>
      <c r="G1242" s="43"/>
      <c r="H1242" s="60"/>
      <c r="I1242" s="60"/>
      <c r="J1242" s="60"/>
      <c r="K1242" s="60"/>
      <c r="L1242" s="60"/>
      <c r="M1242" s="60"/>
    </row>
    <row r="1243" spans="1:13" ht="31" x14ac:dyDescent="0.35">
      <c r="A1243" s="19" t="s">
        <v>2950</v>
      </c>
      <c r="B1243" s="19" t="s">
        <v>3952</v>
      </c>
      <c r="C1243" s="22"/>
      <c r="D1243" s="22"/>
      <c r="E1243" s="22"/>
      <c r="F1243" s="22"/>
      <c r="G1243" s="43"/>
      <c r="H1243" s="60"/>
      <c r="I1243" s="60"/>
      <c r="J1243" s="60"/>
      <c r="K1243" s="60"/>
      <c r="L1243" s="60"/>
      <c r="M1243" s="60"/>
    </row>
    <row r="1244" spans="1:13" ht="15.5" x14ac:dyDescent="0.35">
      <c r="A1244" s="19" t="s">
        <v>1638</v>
      </c>
      <c r="B1244" s="19" t="s">
        <v>3840</v>
      </c>
      <c r="C1244" s="22"/>
      <c r="D1244" s="22"/>
      <c r="E1244" s="22"/>
      <c r="F1244" s="22"/>
      <c r="G1244" s="43"/>
      <c r="H1244" s="60"/>
      <c r="I1244" s="60"/>
      <c r="J1244" s="60"/>
      <c r="K1244" s="60"/>
      <c r="L1244" s="60"/>
      <c r="M1244" s="60"/>
    </row>
    <row r="1245" spans="1:13" ht="31" x14ac:dyDescent="0.35">
      <c r="A1245" s="19" t="s">
        <v>8686</v>
      </c>
      <c r="B1245" s="19" t="s">
        <v>264</v>
      </c>
      <c r="C1245" s="22"/>
      <c r="D1245" s="22"/>
      <c r="E1245" s="22"/>
      <c r="F1245" s="22"/>
      <c r="G1245" s="43"/>
      <c r="H1245" s="60"/>
      <c r="I1245" s="60"/>
      <c r="J1245" s="60"/>
      <c r="K1245" s="60"/>
      <c r="L1245" s="60"/>
      <c r="M1245" s="60"/>
    </row>
    <row r="1246" spans="1:13" ht="15.5" x14ac:dyDescent="0.35">
      <c r="A1246" s="19" t="s">
        <v>3270</v>
      </c>
      <c r="B1246" s="19" t="s">
        <v>8390</v>
      </c>
      <c r="C1246" s="22"/>
      <c r="D1246" s="22"/>
      <c r="E1246" s="22"/>
      <c r="F1246" s="22"/>
      <c r="G1246" s="43"/>
      <c r="H1246" s="60"/>
      <c r="I1246" s="60"/>
      <c r="J1246" s="60"/>
      <c r="K1246" s="60"/>
      <c r="L1246" s="60"/>
      <c r="M1246" s="60"/>
    </row>
    <row r="1247" spans="1:13" ht="31" x14ac:dyDescent="0.35">
      <c r="A1247" s="19" t="s">
        <v>3204</v>
      </c>
      <c r="B1247" s="19" t="s">
        <v>8205</v>
      </c>
      <c r="C1247" s="22"/>
      <c r="D1247" s="22"/>
      <c r="E1247" s="22"/>
      <c r="F1247" s="22"/>
      <c r="G1247" s="43"/>
      <c r="H1247" s="60"/>
      <c r="I1247" s="60"/>
      <c r="J1247" s="60"/>
      <c r="K1247" s="60"/>
      <c r="L1247" s="60"/>
      <c r="M1247" s="60"/>
    </row>
    <row r="1248" spans="1:13" ht="15.5" x14ac:dyDescent="0.35">
      <c r="A1248" s="19" t="s">
        <v>8162</v>
      </c>
      <c r="B1248" s="19" t="s">
        <v>3613</v>
      </c>
      <c r="C1248" s="25">
        <v>368074</v>
      </c>
      <c r="D1248" s="22">
        <v>0</v>
      </c>
      <c r="E1248" s="25">
        <v>240560</v>
      </c>
      <c r="F1248" s="22">
        <v>0</v>
      </c>
      <c r="G1248" s="25">
        <v>240560</v>
      </c>
      <c r="H1248" s="60"/>
      <c r="I1248" s="60"/>
      <c r="J1248" s="60"/>
      <c r="K1248" s="60"/>
      <c r="L1248" s="60"/>
      <c r="M1248" s="60"/>
    </row>
    <row r="1249" spans="1:13" ht="15.5" x14ac:dyDescent="0.35">
      <c r="A1249" s="19" t="s">
        <v>3034</v>
      </c>
      <c r="B1249" s="19" t="s">
        <v>8329</v>
      </c>
      <c r="C1249" s="22"/>
      <c r="D1249" s="22"/>
      <c r="E1249" s="22"/>
      <c r="F1249" s="22"/>
      <c r="G1249" s="43"/>
      <c r="H1249" s="60"/>
      <c r="I1249" s="60"/>
      <c r="J1249" s="60"/>
      <c r="K1249" s="60"/>
      <c r="L1249" s="60"/>
      <c r="M1249" s="60"/>
    </row>
    <row r="1250" spans="1:13" ht="15.5" x14ac:dyDescent="0.35">
      <c r="A1250" s="19" t="s">
        <v>2599</v>
      </c>
      <c r="B1250" s="19" t="s">
        <v>3653</v>
      </c>
      <c r="C1250" s="22"/>
      <c r="D1250" s="22"/>
      <c r="E1250" s="22"/>
      <c r="F1250" s="22"/>
      <c r="G1250" s="43"/>
      <c r="H1250" s="60"/>
      <c r="I1250" s="60"/>
      <c r="J1250" s="60"/>
      <c r="K1250" s="60"/>
      <c r="L1250" s="60"/>
      <c r="M1250" s="60"/>
    </row>
    <row r="1251" spans="1:13" ht="46.5" x14ac:dyDescent="0.35">
      <c r="A1251" s="19" t="s">
        <v>8687</v>
      </c>
      <c r="B1251" s="19" t="s">
        <v>202</v>
      </c>
      <c r="C1251" s="22"/>
      <c r="D1251" s="22"/>
      <c r="E1251" s="22"/>
      <c r="F1251" s="22"/>
      <c r="G1251" s="43"/>
      <c r="H1251" s="60"/>
      <c r="I1251" s="60"/>
      <c r="J1251" s="60"/>
      <c r="K1251" s="60"/>
      <c r="L1251" s="60"/>
      <c r="M1251" s="60"/>
    </row>
    <row r="1252" spans="1:13" ht="15.5" x14ac:dyDescent="0.35">
      <c r="A1252" s="19" t="s">
        <v>4987</v>
      </c>
      <c r="B1252" s="19" t="s">
        <v>895</v>
      </c>
      <c r="C1252" s="22"/>
      <c r="D1252" s="22"/>
      <c r="E1252" s="22"/>
      <c r="F1252" s="22"/>
      <c r="G1252" s="43"/>
      <c r="H1252" s="60"/>
      <c r="I1252" s="60"/>
      <c r="J1252" s="60"/>
      <c r="K1252" s="60"/>
      <c r="L1252" s="60"/>
      <c r="M1252" s="60"/>
    </row>
    <row r="1253" spans="1:13" ht="15.5" x14ac:dyDescent="0.35">
      <c r="A1253" s="19" t="s">
        <v>3228</v>
      </c>
      <c r="B1253" s="19" t="s">
        <v>304</v>
      </c>
      <c r="C1253" s="22"/>
      <c r="D1253" s="22"/>
      <c r="E1253" s="22"/>
      <c r="F1253" s="22"/>
      <c r="G1253" s="43"/>
      <c r="H1253" s="60"/>
      <c r="I1253" s="60"/>
      <c r="J1253" s="60"/>
      <c r="K1253" s="60"/>
      <c r="L1253" s="60"/>
      <c r="M1253" s="60"/>
    </row>
    <row r="1254" spans="1:13" ht="15.5" x14ac:dyDescent="0.35">
      <c r="A1254" s="19" t="s">
        <v>3137</v>
      </c>
      <c r="B1254" s="19" t="s">
        <v>8224</v>
      </c>
      <c r="C1254" s="22">
        <v>22157408</v>
      </c>
      <c r="D1254" s="22">
        <v>0</v>
      </c>
      <c r="E1254" s="22">
        <v>8197230</v>
      </c>
      <c r="F1254" s="22">
        <v>0</v>
      </c>
      <c r="G1254" s="43">
        <v>22260016</v>
      </c>
      <c r="H1254" s="60">
        <v>12</v>
      </c>
      <c r="I1254" s="60">
        <v>6</v>
      </c>
      <c r="J1254" s="60">
        <v>6</v>
      </c>
      <c r="K1254" s="60">
        <v>327</v>
      </c>
      <c r="L1254" s="60">
        <v>10</v>
      </c>
      <c r="M1254" s="60" t="s">
        <v>4568</v>
      </c>
    </row>
    <row r="1255" spans="1:13" ht="25.5" customHeight="1" x14ac:dyDescent="0.35">
      <c r="A1255" s="19" t="s">
        <v>8163</v>
      </c>
      <c r="B1255" s="19" t="s">
        <v>2525</v>
      </c>
      <c r="C1255" s="22"/>
      <c r="D1255" s="22"/>
      <c r="E1255" s="22"/>
      <c r="F1255" s="22"/>
      <c r="G1255" s="43"/>
      <c r="H1255" s="60"/>
      <c r="I1255" s="60"/>
      <c r="J1255" s="60"/>
      <c r="K1255" s="60"/>
      <c r="L1255" s="60"/>
      <c r="M1255" s="60"/>
    </row>
    <row r="1256" spans="1:13" ht="15.5" x14ac:dyDescent="0.35">
      <c r="A1256" s="19" t="s">
        <v>2958</v>
      </c>
      <c r="B1256" s="19" t="s">
        <v>3799</v>
      </c>
      <c r="C1256" s="22">
        <v>1720000</v>
      </c>
      <c r="D1256" s="22">
        <v>0</v>
      </c>
      <c r="E1256" s="22">
        <v>1395000</v>
      </c>
      <c r="F1256" s="22">
        <v>0</v>
      </c>
      <c r="G1256" s="43">
        <v>1627000</v>
      </c>
      <c r="H1256" s="60">
        <v>2</v>
      </c>
      <c r="I1256" s="60">
        <v>1</v>
      </c>
      <c r="J1256" s="60">
        <v>1</v>
      </c>
      <c r="K1256" s="60">
        <v>2</v>
      </c>
      <c r="L1256" s="60">
        <v>0</v>
      </c>
      <c r="M1256" s="60" t="s">
        <v>3790</v>
      </c>
    </row>
    <row r="1257" spans="1:13" ht="30" customHeight="1" x14ac:dyDescent="0.35">
      <c r="A1257" s="19" t="s">
        <v>2976</v>
      </c>
      <c r="B1257" s="19" t="s">
        <v>3618</v>
      </c>
      <c r="C1257" s="22"/>
      <c r="D1257" s="22"/>
      <c r="E1257" s="22"/>
      <c r="F1257" s="22"/>
      <c r="G1257" s="43"/>
      <c r="H1257" s="60"/>
      <c r="I1257" s="60"/>
      <c r="J1257" s="60"/>
      <c r="K1257" s="60"/>
      <c r="L1257" s="60"/>
      <c r="M1257" s="60"/>
    </row>
    <row r="1258" spans="1:13" ht="15.5" x14ac:dyDescent="0.35">
      <c r="A1258" s="19" t="s">
        <v>2111</v>
      </c>
      <c r="B1258" s="19" t="s">
        <v>2110</v>
      </c>
      <c r="C1258" s="22"/>
      <c r="D1258" s="22"/>
      <c r="E1258" s="22"/>
      <c r="F1258" s="22"/>
      <c r="G1258" s="43"/>
      <c r="H1258" s="60"/>
      <c r="I1258" s="60"/>
      <c r="J1258" s="60"/>
      <c r="K1258" s="60"/>
      <c r="L1258" s="60"/>
      <c r="M1258" s="60"/>
    </row>
    <row r="1259" spans="1:13" ht="28.5" customHeight="1" x14ac:dyDescent="0.35">
      <c r="A1259" s="19" t="s">
        <v>3025</v>
      </c>
      <c r="B1259" s="19" t="s">
        <v>4055</v>
      </c>
      <c r="C1259" s="22"/>
      <c r="D1259" s="22"/>
      <c r="E1259" s="22"/>
      <c r="F1259" s="22"/>
      <c r="G1259" s="43"/>
      <c r="H1259" s="60"/>
      <c r="I1259" s="60"/>
      <c r="J1259" s="60"/>
      <c r="K1259" s="60"/>
      <c r="L1259" s="60"/>
      <c r="M1259" s="60"/>
    </row>
    <row r="1260" spans="1:13" ht="15.5" x14ac:dyDescent="0.35">
      <c r="A1260" s="19" t="s">
        <v>9618</v>
      </c>
      <c r="B1260" s="19" t="s">
        <v>10020</v>
      </c>
      <c r="C1260" s="22">
        <v>0</v>
      </c>
      <c r="D1260" s="22"/>
      <c r="E1260" s="22">
        <v>0</v>
      </c>
      <c r="F1260" s="22"/>
      <c r="G1260" s="43">
        <v>0</v>
      </c>
      <c r="H1260" s="60">
        <v>2</v>
      </c>
      <c r="I1260" s="60">
        <v>1</v>
      </c>
      <c r="J1260" s="60">
        <v>1</v>
      </c>
      <c r="K1260" s="60">
        <v>2</v>
      </c>
      <c r="L1260" s="60">
        <v>0</v>
      </c>
      <c r="M1260" s="60" t="s">
        <v>3500</v>
      </c>
    </row>
    <row r="1261" spans="1:13" ht="40.5" customHeight="1" x14ac:dyDescent="0.35">
      <c r="A1261" s="19" t="s">
        <v>3170</v>
      </c>
      <c r="B1261" s="19" t="s">
        <v>911</v>
      </c>
      <c r="C1261" s="22"/>
      <c r="D1261" s="22"/>
      <c r="E1261" s="22"/>
      <c r="F1261" s="22"/>
      <c r="G1261" s="43"/>
      <c r="H1261" s="60"/>
      <c r="I1261" s="60"/>
      <c r="J1261" s="60"/>
      <c r="K1261" s="60"/>
      <c r="L1261" s="60"/>
      <c r="M1261" s="60"/>
    </row>
    <row r="1262" spans="1:13" ht="31" x14ac:dyDescent="0.35">
      <c r="A1262" s="19" t="s">
        <v>3011</v>
      </c>
      <c r="B1262" s="19" t="s">
        <v>1551</v>
      </c>
      <c r="C1262" s="22"/>
      <c r="D1262" s="22"/>
      <c r="E1262" s="22"/>
      <c r="F1262" s="22"/>
      <c r="G1262" s="43"/>
      <c r="H1262" s="60"/>
      <c r="I1262" s="60"/>
      <c r="J1262" s="60"/>
      <c r="K1262" s="60"/>
      <c r="L1262" s="60"/>
      <c r="M1262" s="60"/>
    </row>
    <row r="1263" spans="1:13" ht="15.5" x14ac:dyDescent="0.35">
      <c r="A1263" s="19" t="s">
        <v>2992</v>
      </c>
      <c r="B1263" s="19" t="s">
        <v>1240</v>
      </c>
      <c r="C1263" s="22"/>
      <c r="D1263" s="22"/>
      <c r="E1263" s="22"/>
      <c r="F1263" s="22"/>
      <c r="G1263" s="43"/>
      <c r="H1263" s="60"/>
      <c r="I1263" s="60"/>
      <c r="J1263" s="60"/>
      <c r="K1263" s="60"/>
      <c r="L1263" s="60"/>
      <c r="M1263" s="60"/>
    </row>
    <row r="1264" spans="1:13" ht="15.5" x14ac:dyDescent="0.35">
      <c r="A1264" s="19" t="s">
        <v>3037</v>
      </c>
      <c r="B1264" s="19" t="s">
        <v>2645</v>
      </c>
      <c r="C1264" s="22"/>
      <c r="D1264" s="22"/>
      <c r="E1264" s="22"/>
      <c r="F1264" s="22"/>
      <c r="G1264" s="43"/>
      <c r="H1264" s="60"/>
      <c r="I1264" s="60"/>
      <c r="J1264" s="60"/>
      <c r="K1264" s="60"/>
      <c r="L1264" s="60"/>
      <c r="M1264" s="60"/>
    </row>
    <row r="1265" spans="1:13" ht="15.5" x14ac:dyDescent="0.35">
      <c r="A1265" s="19" t="s">
        <v>2996</v>
      </c>
      <c r="B1265" s="19" t="s">
        <v>2360</v>
      </c>
      <c r="C1265" s="22"/>
      <c r="D1265" s="22"/>
      <c r="E1265" s="22"/>
      <c r="F1265" s="22"/>
      <c r="G1265" s="43"/>
      <c r="H1265" s="60"/>
      <c r="I1265" s="60"/>
      <c r="J1265" s="60"/>
      <c r="K1265" s="60"/>
      <c r="L1265" s="60"/>
      <c r="M1265" s="60"/>
    </row>
    <row r="1266" spans="1:13" ht="15.5" x14ac:dyDescent="0.35">
      <c r="A1266" s="19" t="s">
        <v>4040</v>
      </c>
      <c r="B1266" s="19" t="s">
        <v>4039</v>
      </c>
      <c r="C1266" s="22"/>
      <c r="D1266" s="22"/>
      <c r="E1266" s="22"/>
      <c r="F1266" s="22"/>
      <c r="G1266" s="43"/>
      <c r="H1266" s="60"/>
      <c r="I1266" s="60"/>
      <c r="J1266" s="60"/>
      <c r="K1266" s="60"/>
      <c r="L1266" s="60"/>
      <c r="M1266" s="60"/>
    </row>
    <row r="1267" spans="1:13" ht="15.5" x14ac:dyDescent="0.35">
      <c r="A1267" s="19" t="s">
        <v>8238</v>
      </c>
      <c r="B1267" s="19" t="s">
        <v>9628</v>
      </c>
      <c r="C1267" s="22"/>
      <c r="D1267" s="22"/>
      <c r="E1267" s="22"/>
      <c r="F1267" s="22"/>
      <c r="G1267" s="43"/>
      <c r="H1267" s="60"/>
      <c r="I1267" s="60"/>
      <c r="J1267" s="60"/>
      <c r="K1267" s="60"/>
      <c r="L1267" s="60"/>
      <c r="M1267" s="60"/>
    </row>
    <row r="1268" spans="1:13" ht="15.5" x14ac:dyDescent="0.35">
      <c r="A1268" s="19" t="s">
        <v>3110</v>
      </c>
      <c r="B1268" s="19" t="s">
        <v>3580</v>
      </c>
      <c r="C1268" s="22">
        <v>637988.41</v>
      </c>
      <c r="D1268" s="22">
        <v>0</v>
      </c>
      <c r="E1268" s="22">
        <v>400000</v>
      </c>
      <c r="F1268" s="22">
        <v>0</v>
      </c>
      <c r="G1268" s="22">
        <v>20009954.539999999</v>
      </c>
      <c r="H1268" s="60">
        <v>5</v>
      </c>
      <c r="I1268" s="60">
        <v>5</v>
      </c>
      <c r="J1268" s="60">
        <v>0</v>
      </c>
      <c r="K1268" s="60">
        <v>0</v>
      </c>
      <c r="L1268" s="60">
        <v>1</v>
      </c>
      <c r="M1268" s="60" t="s">
        <v>3790</v>
      </c>
    </row>
    <row r="1269" spans="1:13" ht="15.5" x14ac:dyDescent="0.35">
      <c r="A1269" s="19" t="s">
        <v>3063</v>
      </c>
      <c r="B1269" s="19" t="s">
        <v>841</v>
      </c>
      <c r="C1269" s="22"/>
      <c r="D1269" s="22"/>
      <c r="E1269" s="22"/>
      <c r="F1269" s="22"/>
      <c r="G1269" s="75"/>
      <c r="H1269" s="60"/>
      <c r="I1269" s="60"/>
      <c r="J1269" s="60"/>
      <c r="K1269" s="60"/>
      <c r="L1269" s="60"/>
      <c r="M1269" s="60"/>
    </row>
    <row r="1270" spans="1:13" ht="15.5" x14ac:dyDescent="0.35">
      <c r="A1270" s="19" t="s">
        <v>179</v>
      </c>
      <c r="B1270" s="19" t="s">
        <v>177</v>
      </c>
      <c r="C1270" s="22"/>
      <c r="D1270" s="22"/>
      <c r="E1270" s="22"/>
      <c r="F1270" s="22"/>
      <c r="G1270" s="43"/>
      <c r="H1270" s="60"/>
      <c r="I1270" s="60"/>
      <c r="J1270" s="60"/>
      <c r="K1270" s="60"/>
      <c r="L1270" s="60"/>
      <c r="M1270" s="60"/>
    </row>
    <row r="1271" spans="1:13" ht="31" x14ac:dyDescent="0.35">
      <c r="A1271" s="19" t="s">
        <v>3157</v>
      </c>
      <c r="B1271" s="19" t="s">
        <v>795</v>
      </c>
      <c r="C1271" s="22"/>
      <c r="D1271" s="22"/>
      <c r="E1271" s="22"/>
      <c r="F1271" s="22"/>
      <c r="G1271" s="43"/>
      <c r="H1271" s="60"/>
      <c r="I1271" s="60"/>
      <c r="J1271" s="60"/>
      <c r="K1271" s="60"/>
      <c r="L1271" s="60"/>
      <c r="M1271" s="60"/>
    </row>
    <row r="1272" spans="1:13" ht="15.5" x14ac:dyDescent="0.35">
      <c r="A1272" s="19" t="s">
        <v>3017</v>
      </c>
      <c r="B1272" s="19" t="s">
        <v>3673</v>
      </c>
      <c r="C1272" s="22"/>
      <c r="D1272" s="22"/>
      <c r="E1272" s="22"/>
      <c r="F1272" s="22"/>
      <c r="G1272" s="43"/>
      <c r="H1272" s="60"/>
      <c r="I1272" s="60"/>
      <c r="J1272" s="60"/>
      <c r="K1272" s="60"/>
      <c r="L1272" s="60"/>
      <c r="M1272" s="60"/>
    </row>
    <row r="1273" spans="1:13" ht="31" x14ac:dyDescent="0.35">
      <c r="A1273" s="19" t="s">
        <v>8166</v>
      </c>
      <c r="B1273" s="19" t="s">
        <v>4034</v>
      </c>
      <c r="C1273" s="22"/>
      <c r="D1273" s="22"/>
      <c r="E1273" s="22"/>
      <c r="F1273" s="22"/>
      <c r="G1273" s="43"/>
      <c r="H1273" s="60"/>
      <c r="I1273" s="60"/>
      <c r="J1273" s="60"/>
      <c r="K1273" s="60"/>
      <c r="L1273" s="60"/>
      <c r="M1273" s="60"/>
    </row>
    <row r="1274" spans="1:13" ht="15.5" x14ac:dyDescent="0.35">
      <c r="A1274" s="19" t="s">
        <v>2952</v>
      </c>
      <c r="B1274" s="19" t="s">
        <v>3980</v>
      </c>
      <c r="C1274" s="22"/>
      <c r="D1274" s="22"/>
      <c r="E1274" s="22"/>
      <c r="F1274" s="22"/>
      <c r="G1274" s="43"/>
      <c r="H1274" s="60"/>
      <c r="I1274" s="60"/>
      <c r="J1274" s="60"/>
      <c r="K1274" s="60"/>
      <c r="L1274" s="60"/>
      <c r="M1274" s="60"/>
    </row>
    <row r="1275" spans="1:13" ht="15.5" x14ac:dyDescent="0.35">
      <c r="A1275" s="19" t="s">
        <v>3225</v>
      </c>
      <c r="B1275" s="19" t="s">
        <v>232</v>
      </c>
      <c r="C1275" s="22"/>
      <c r="D1275" s="22"/>
      <c r="E1275" s="22"/>
      <c r="F1275" s="22"/>
      <c r="G1275" s="43"/>
      <c r="H1275" s="60"/>
      <c r="I1275" s="60"/>
      <c r="J1275" s="60"/>
      <c r="K1275" s="60"/>
      <c r="L1275" s="60"/>
      <c r="M1275" s="60"/>
    </row>
    <row r="1276" spans="1:13" ht="15.5" x14ac:dyDescent="0.35">
      <c r="A1276" s="19" t="s">
        <v>3219</v>
      </c>
      <c r="B1276" s="19" t="s">
        <v>959</v>
      </c>
      <c r="C1276" s="22"/>
      <c r="D1276" s="22"/>
      <c r="E1276" s="22"/>
      <c r="F1276" s="22"/>
      <c r="G1276" s="43"/>
      <c r="H1276" s="60"/>
      <c r="I1276" s="60"/>
      <c r="J1276" s="60"/>
      <c r="K1276" s="60"/>
      <c r="L1276" s="60"/>
      <c r="M1276" s="60"/>
    </row>
    <row r="1277" spans="1:13" ht="31" x14ac:dyDescent="0.35">
      <c r="A1277" s="19" t="s">
        <v>3199</v>
      </c>
      <c r="B1277" s="19" t="s">
        <v>1378</v>
      </c>
      <c r="C1277" s="22"/>
      <c r="D1277" s="22"/>
      <c r="E1277" s="22"/>
      <c r="F1277" s="22"/>
      <c r="G1277" s="43"/>
      <c r="H1277" s="60"/>
      <c r="I1277" s="60"/>
      <c r="J1277" s="60"/>
      <c r="K1277" s="60"/>
      <c r="L1277" s="60"/>
      <c r="M1277" s="60"/>
    </row>
    <row r="1278" spans="1:13" ht="15.5" x14ac:dyDescent="0.35">
      <c r="A1278" s="19" t="s">
        <v>2969</v>
      </c>
      <c r="B1278" s="19" t="s">
        <v>4001</v>
      </c>
      <c r="C1278" s="22"/>
      <c r="D1278" s="22"/>
      <c r="E1278" s="22"/>
      <c r="F1278" s="22"/>
      <c r="G1278" s="43"/>
      <c r="H1278" s="60"/>
      <c r="I1278" s="60"/>
      <c r="J1278" s="60"/>
      <c r="K1278" s="60"/>
      <c r="L1278" s="60"/>
      <c r="M1278" s="60"/>
    </row>
    <row r="1279" spans="1:13" ht="15.5" x14ac:dyDescent="0.35">
      <c r="A1279" s="19" t="s">
        <v>3176</v>
      </c>
      <c r="B1279" s="19" t="s">
        <v>4066</v>
      </c>
      <c r="C1279" s="22"/>
      <c r="D1279" s="22"/>
      <c r="E1279" s="22"/>
      <c r="F1279" s="22"/>
      <c r="G1279" s="43"/>
      <c r="H1279" s="60"/>
      <c r="I1279" s="60"/>
      <c r="J1279" s="60"/>
      <c r="K1279" s="60"/>
      <c r="L1279" s="60"/>
      <c r="M1279" s="60"/>
    </row>
    <row r="1280" spans="1:13" ht="15.5" x14ac:dyDescent="0.35">
      <c r="A1280" s="19" t="s">
        <v>3200</v>
      </c>
      <c r="B1280" s="19" t="s">
        <v>3968</v>
      </c>
      <c r="C1280" s="22">
        <v>42704047</v>
      </c>
      <c r="D1280" s="22">
        <v>0</v>
      </c>
      <c r="E1280" s="22">
        <v>118264590</v>
      </c>
      <c r="F1280" s="22">
        <v>0</v>
      </c>
      <c r="G1280" s="22">
        <v>282935294</v>
      </c>
      <c r="H1280" s="60"/>
      <c r="I1280" s="60"/>
      <c r="J1280" s="60"/>
      <c r="K1280" s="60"/>
      <c r="L1280" s="60"/>
      <c r="M1280" s="60"/>
    </row>
    <row r="1281" spans="1:13" ht="15.5" x14ac:dyDescent="0.35">
      <c r="A1281" s="19" t="s">
        <v>3148</v>
      </c>
      <c r="B1281" s="19" t="s">
        <v>8503</v>
      </c>
      <c r="C1281" s="22"/>
      <c r="D1281" s="22"/>
      <c r="E1281" s="22"/>
      <c r="F1281" s="22"/>
      <c r="G1281" s="43"/>
      <c r="H1281" s="60"/>
      <c r="I1281" s="60"/>
      <c r="J1281" s="60"/>
      <c r="K1281" s="60"/>
      <c r="L1281" s="60"/>
      <c r="M1281" s="60"/>
    </row>
    <row r="1282" spans="1:13" ht="15.5" x14ac:dyDescent="0.35">
      <c r="A1282" s="19" t="s">
        <v>3091</v>
      </c>
      <c r="B1282" s="19" t="s">
        <v>4041</v>
      </c>
      <c r="C1282" s="22"/>
      <c r="D1282" s="22"/>
      <c r="E1282" s="22"/>
      <c r="F1282" s="22"/>
      <c r="G1282" s="43"/>
      <c r="H1282" s="60"/>
      <c r="I1282" s="60"/>
      <c r="J1282" s="60"/>
      <c r="K1282" s="60"/>
      <c r="L1282" s="60"/>
      <c r="M1282" s="60"/>
    </row>
    <row r="1283" spans="1:13" ht="15.5" x14ac:dyDescent="0.35">
      <c r="A1283" s="19" t="s">
        <v>3036</v>
      </c>
      <c r="B1283" s="19" t="s">
        <v>8542</v>
      </c>
      <c r="C1283" s="22"/>
      <c r="D1283" s="22"/>
      <c r="E1283" s="22"/>
      <c r="F1283" s="22"/>
      <c r="G1283" s="43"/>
      <c r="H1283" s="60"/>
      <c r="I1283" s="60"/>
      <c r="J1283" s="60"/>
      <c r="K1283" s="60"/>
      <c r="L1283" s="60"/>
      <c r="M1283" s="60"/>
    </row>
    <row r="1284" spans="1:13" ht="31" x14ac:dyDescent="0.35">
      <c r="A1284" s="19" t="s">
        <v>2989</v>
      </c>
      <c r="B1284" s="19" t="s">
        <v>1549</v>
      </c>
      <c r="C1284" s="22"/>
      <c r="D1284" s="22"/>
      <c r="E1284" s="22"/>
      <c r="F1284" s="22"/>
      <c r="G1284" s="43"/>
      <c r="H1284" s="60"/>
      <c r="I1284" s="60"/>
      <c r="J1284" s="60"/>
      <c r="K1284" s="60"/>
      <c r="L1284" s="60"/>
      <c r="M1284" s="60"/>
    </row>
    <row r="1285" spans="1:13" ht="15.5" x14ac:dyDescent="0.35">
      <c r="A1285" s="19" t="s">
        <v>8168</v>
      </c>
      <c r="B1285" s="19" t="s">
        <v>3319</v>
      </c>
      <c r="C1285" s="22"/>
      <c r="D1285" s="22"/>
      <c r="E1285" s="22"/>
      <c r="F1285" s="22"/>
      <c r="G1285" s="43"/>
      <c r="H1285" s="60"/>
      <c r="I1285" s="60"/>
      <c r="J1285" s="60"/>
      <c r="K1285" s="60"/>
      <c r="L1285" s="60"/>
      <c r="M1285" s="60"/>
    </row>
    <row r="1286" spans="1:13" ht="15.5" x14ac:dyDescent="0.35">
      <c r="A1286" s="19" t="s">
        <v>3051</v>
      </c>
      <c r="B1286" s="19" t="s">
        <v>3914</v>
      </c>
      <c r="C1286" s="22"/>
      <c r="D1286" s="22"/>
      <c r="E1286" s="22"/>
      <c r="F1286" s="22"/>
      <c r="G1286" s="43"/>
      <c r="H1286" s="60"/>
      <c r="I1286" s="60"/>
      <c r="J1286" s="60"/>
      <c r="K1286" s="60"/>
      <c r="L1286" s="60"/>
      <c r="M1286" s="60"/>
    </row>
    <row r="1287" spans="1:13" ht="15.5" x14ac:dyDescent="0.35">
      <c r="A1287" s="19" t="s">
        <v>8170</v>
      </c>
      <c r="B1287" s="19" t="s">
        <v>2511</v>
      </c>
      <c r="C1287" s="22"/>
      <c r="D1287" s="22"/>
      <c r="E1287" s="22"/>
      <c r="F1287" s="22"/>
      <c r="G1287" s="43"/>
      <c r="H1287" s="60"/>
      <c r="I1287" s="60"/>
      <c r="J1287" s="60"/>
      <c r="K1287" s="60"/>
      <c r="L1287" s="60"/>
      <c r="M1287" s="60"/>
    </row>
    <row r="1288" spans="1:13" ht="31" x14ac:dyDescent="0.35">
      <c r="A1288" s="19" t="s">
        <v>4988</v>
      </c>
      <c r="B1288" s="19" t="s">
        <v>8316</v>
      </c>
      <c r="C1288" s="22"/>
      <c r="D1288" s="22"/>
      <c r="E1288" s="22"/>
      <c r="F1288" s="22"/>
      <c r="G1288" s="43"/>
      <c r="H1288" s="60"/>
      <c r="I1288" s="60"/>
      <c r="J1288" s="60"/>
      <c r="K1288" s="60"/>
      <c r="L1288" s="60"/>
      <c r="M1288" s="60"/>
    </row>
    <row r="1289" spans="1:13" ht="15.5" x14ac:dyDescent="0.35">
      <c r="A1289" s="19" t="s">
        <v>8172</v>
      </c>
      <c r="B1289" s="19" t="s">
        <v>3894</v>
      </c>
      <c r="C1289" s="22"/>
      <c r="D1289" s="22"/>
      <c r="E1289" s="22"/>
      <c r="F1289" s="22"/>
      <c r="G1289" s="43"/>
      <c r="H1289" s="60"/>
      <c r="I1289" s="60"/>
      <c r="J1289" s="60"/>
      <c r="K1289" s="60"/>
      <c r="L1289" s="60"/>
      <c r="M1289" s="60"/>
    </row>
    <row r="1290" spans="1:13" ht="15.5" x14ac:dyDescent="0.35">
      <c r="A1290" s="19" t="s">
        <v>3093</v>
      </c>
      <c r="B1290" s="19" t="s">
        <v>2315</v>
      </c>
      <c r="C1290" s="22"/>
      <c r="D1290" s="22"/>
      <c r="E1290" s="22"/>
      <c r="F1290" s="22"/>
      <c r="G1290" s="43"/>
      <c r="H1290" s="60"/>
      <c r="I1290" s="60"/>
      <c r="J1290" s="60"/>
      <c r="K1290" s="60"/>
      <c r="L1290" s="60"/>
      <c r="M1290" s="60"/>
    </row>
    <row r="1291" spans="1:13" ht="15.5" x14ac:dyDescent="0.35">
      <c r="A1291" s="19" t="s">
        <v>949</v>
      </c>
      <c r="B1291" s="19" t="s">
        <v>947</v>
      </c>
      <c r="C1291" s="22"/>
      <c r="D1291" s="22"/>
      <c r="E1291" s="22"/>
      <c r="F1291" s="22"/>
      <c r="G1291" s="43"/>
      <c r="H1291" s="60"/>
      <c r="I1291" s="60"/>
      <c r="J1291" s="60"/>
      <c r="K1291" s="60"/>
      <c r="L1291" s="60"/>
      <c r="M1291" s="60"/>
    </row>
    <row r="1292" spans="1:13" ht="15.5" x14ac:dyDescent="0.35">
      <c r="A1292" s="19" t="s">
        <v>5109</v>
      </c>
      <c r="B1292" s="19" t="s">
        <v>3911</v>
      </c>
      <c r="C1292" s="22"/>
      <c r="D1292" s="22"/>
      <c r="E1292" s="22"/>
      <c r="F1292" s="22"/>
      <c r="G1292" s="43"/>
      <c r="H1292" s="60"/>
      <c r="I1292" s="60"/>
      <c r="J1292" s="60"/>
      <c r="K1292" s="60"/>
      <c r="L1292" s="60"/>
      <c r="M1292" s="60"/>
    </row>
    <row r="1293" spans="1:13" ht="15.5" x14ac:dyDescent="0.35">
      <c r="A1293" s="19" t="s">
        <v>1722</v>
      </c>
      <c r="B1293" s="19" t="s">
        <v>1732</v>
      </c>
      <c r="C1293" s="22"/>
      <c r="D1293" s="22"/>
      <c r="E1293" s="22"/>
      <c r="F1293" s="22"/>
      <c r="G1293" s="43"/>
      <c r="H1293" s="60"/>
      <c r="I1293" s="60"/>
      <c r="J1293" s="60"/>
      <c r="K1293" s="60"/>
      <c r="L1293" s="60"/>
      <c r="M1293" s="60"/>
    </row>
    <row r="1294" spans="1:13" ht="15.5" x14ac:dyDescent="0.35">
      <c r="A1294" s="19" t="s">
        <v>199</v>
      </c>
      <c r="B1294" s="19" t="s">
        <v>8195</v>
      </c>
      <c r="C1294" s="22">
        <v>1728650</v>
      </c>
      <c r="D1294" s="22">
        <v>0</v>
      </c>
      <c r="E1294" s="22">
        <v>1439450</v>
      </c>
      <c r="F1294" s="22">
        <v>0</v>
      </c>
      <c r="G1294" s="22">
        <v>1574256</v>
      </c>
      <c r="H1294" s="60"/>
      <c r="I1294" s="60"/>
      <c r="J1294" s="60"/>
      <c r="K1294" s="60"/>
      <c r="L1294" s="60"/>
      <c r="M1294" s="60"/>
    </row>
    <row r="1295" spans="1:13" ht="15.5" x14ac:dyDescent="0.35">
      <c r="A1295" s="19" t="s">
        <v>2953</v>
      </c>
      <c r="B1295" s="19" t="s">
        <v>1768</v>
      </c>
      <c r="C1295" s="22"/>
      <c r="D1295" s="22"/>
      <c r="E1295" s="22"/>
      <c r="F1295" s="22"/>
      <c r="G1295" s="43"/>
      <c r="H1295" s="60"/>
      <c r="I1295" s="60"/>
      <c r="J1295" s="60"/>
      <c r="K1295" s="60"/>
      <c r="L1295" s="60"/>
      <c r="M1295" s="60"/>
    </row>
    <row r="1296" spans="1:13" ht="15.5" x14ac:dyDescent="0.35">
      <c r="A1296" s="19" t="s">
        <v>3047</v>
      </c>
      <c r="B1296" s="19" t="s">
        <v>2718</v>
      </c>
      <c r="C1296" s="22"/>
      <c r="D1296" s="22"/>
      <c r="E1296" s="22"/>
      <c r="F1296" s="22"/>
      <c r="G1296" s="43"/>
      <c r="H1296" s="60"/>
      <c r="I1296" s="60"/>
      <c r="J1296" s="60"/>
      <c r="K1296" s="60"/>
      <c r="L1296" s="60"/>
      <c r="M1296" s="60"/>
    </row>
    <row r="1297" spans="1:13" ht="15.5" x14ac:dyDescent="0.35">
      <c r="A1297" s="19" t="s">
        <v>953</v>
      </c>
      <c r="B1297" s="19" t="s">
        <v>3816</v>
      </c>
      <c r="C1297" s="22"/>
      <c r="D1297" s="22"/>
      <c r="E1297" s="22"/>
      <c r="F1297" s="22"/>
      <c r="G1297" s="43"/>
      <c r="H1297" s="60"/>
      <c r="I1297" s="60"/>
      <c r="J1297" s="60"/>
      <c r="K1297" s="60"/>
      <c r="L1297" s="60"/>
      <c r="M1297" s="60"/>
    </row>
    <row r="1298" spans="1:13" ht="31" x14ac:dyDescent="0.35">
      <c r="A1298" s="19" t="s">
        <v>8173</v>
      </c>
      <c r="B1298" s="19" t="s">
        <v>4507</v>
      </c>
      <c r="C1298" s="22"/>
      <c r="D1298" s="22"/>
      <c r="E1298" s="22"/>
      <c r="F1298" s="22"/>
      <c r="G1298" s="43"/>
      <c r="H1298" s="60"/>
      <c r="I1298" s="60"/>
      <c r="J1298" s="60"/>
      <c r="K1298" s="60"/>
      <c r="L1298" s="60"/>
      <c r="M1298" s="60"/>
    </row>
    <row r="1299" spans="1:13" ht="15.5" x14ac:dyDescent="0.35">
      <c r="A1299" s="19" t="s">
        <v>1106</v>
      </c>
      <c r="B1299" s="19" t="s">
        <v>1105</v>
      </c>
      <c r="C1299" s="22"/>
      <c r="D1299" s="22"/>
      <c r="E1299" s="22"/>
      <c r="F1299" s="22"/>
      <c r="G1299" s="43"/>
      <c r="H1299" s="60"/>
      <c r="I1299" s="60"/>
      <c r="J1299" s="60"/>
      <c r="K1299" s="60"/>
      <c r="L1299" s="60"/>
      <c r="M1299" s="60"/>
    </row>
    <row r="1300" spans="1:13" ht="31" x14ac:dyDescent="0.35">
      <c r="A1300" s="19" t="s">
        <v>2513</v>
      </c>
      <c r="B1300" s="19" t="s">
        <v>4509</v>
      </c>
      <c r="C1300" s="22"/>
      <c r="D1300" s="22"/>
      <c r="E1300" s="22"/>
      <c r="F1300" s="22"/>
      <c r="G1300" s="43"/>
      <c r="H1300" s="60"/>
      <c r="I1300" s="60"/>
      <c r="J1300" s="60"/>
      <c r="K1300" s="60"/>
      <c r="L1300" s="60"/>
      <c r="M1300" s="60"/>
    </row>
    <row r="1301" spans="1:13" ht="15.5" x14ac:dyDescent="0.35">
      <c r="A1301" s="19" t="s">
        <v>1600</v>
      </c>
      <c r="B1301" s="19" t="s">
        <v>4510</v>
      </c>
      <c r="C1301" s="22"/>
      <c r="D1301" s="22"/>
      <c r="E1301" s="22"/>
      <c r="F1301" s="22"/>
      <c r="G1301" s="43"/>
      <c r="H1301" s="60"/>
      <c r="I1301" s="60"/>
      <c r="J1301" s="60"/>
      <c r="K1301" s="60"/>
      <c r="L1301" s="60"/>
      <c r="M1301" s="60"/>
    </row>
    <row r="1302" spans="1:13" ht="31" x14ac:dyDescent="0.35">
      <c r="A1302" s="19" t="s">
        <v>1794</v>
      </c>
      <c r="B1302" s="19" t="s">
        <v>1786</v>
      </c>
      <c r="C1302" s="22"/>
      <c r="D1302" s="22"/>
      <c r="E1302" s="22"/>
      <c r="F1302" s="22"/>
      <c r="G1302" s="43"/>
      <c r="H1302" s="60"/>
      <c r="I1302" s="60"/>
      <c r="J1302" s="60"/>
      <c r="K1302" s="60"/>
      <c r="L1302" s="60"/>
      <c r="M1302" s="60"/>
    </row>
    <row r="1303" spans="1:13" ht="15.5" x14ac:dyDescent="0.35">
      <c r="A1303" s="19" t="s">
        <v>1821</v>
      </c>
      <c r="B1303" s="19" t="s">
        <v>1800</v>
      </c>
      <c r="C1303" s="22"/>
      <c r="D1303" s="22"/>
      <c r="E1303" s="22"/>
      <c r="F1303" s="22"/>
      <c r="G1303" s="43"/>
      <c r="H1303" s="60"/>
      <c r="I1303" s="60"/>
      <c r="J1303" s="60"/>
      <c r="K1303" s="60"/>
      <c r="L1303" s="60"/>
      <c r="M1303" s="60"/>
    </row>
    <row r="1304" spans="1:13" ht="15.5" x14ac:dyDescent="0.35">
      <c r="A1304" s="19" t="s">
        <v>750</v>
      </c>
      <c r="B1304" s="19" t="s">
        <v>748</v>
      </c>
      <c r="C1304" s="22"/>
      <c r="D1304" s="22"/>
      <c r="E1304" s="22"/>
      <c r="F1304" s="22"/>
      <c r="G1304" s="43"/>
      <c r="H1304" s="60"/>
      <c r="I1304" s="60"/>
      <c r="J1304" s="60"/>
      <c r="K1304" s="60"/>
      <c r="L1304" s="60"/>
      <c r="M1304" s="60"/>
    </row>
    <row r="1305" spans="1:13" ht="15.5" x14ac:dyDescent="0.35">
      <c r="A1305" s="19" t="s">
        <v>8421</v>
      </c>
      <c r="B1305" s="19" t="s">
        <v>2334</v>
      </c>
      <c r="C1305" s="22"/>
      <c r="D1305" s="22"/>
      <c r="E1305" s="22"/>
      <c r="F1305" s="22"/>
      <c r="G1305" s="43"/>
      <c r="H1305" s="60"/>
      <c r="I1305" s="60"/>
      <c r="J1305" s="60"/>
      <c r="K1305" s="60"/>
      <c r="L1305" s="60"/>
      <c r="M1305" s="60"/>
    </row>
    <row r="1306" spans="1:13" ht="15.5" x14ac:dyDescent="0.35">
      <c r="A1306" s="19" t="s">
        <v>1646</v>
      </c>
      <c r="B1306" s="19" t="s">
        <v>3984</v>
      </c>
      <c r="C1306" s="22"/>
      <c r="D1306" s="22"/>
      <c r="E1306" s="22"/>
      <c r="F1306" s="22"/>
      <c r="G1306" s="43"/>
      <c r="H1306" s="60"/>
      <c r="I1306" s="60"/>
      <c r="J1306" s="60"/>
      <c r="K1306" s="60"/>
      <c r="L1306" s="60"/>
      <c r="M1306" s="60"/>
    </row>
    <row r="1307" spans="1:13" ht="31" x14ac:dyDescent="0.35">
      <c r="A1307" s="19" t="s">
        <v>8422</v>
      </c>
      <c r="B1307" s="19" t="s">
        <v>2342</v>
      </c>
      <c r="C1307" s="22"/>
      <c r="D1307" s="22"/>
      <c r="E1307" s="22"/>
      <c r="F1307" s="22"/>
      <c r="G1307" s="43"/>
      <c r="H1307" s="60"/>
      <c r="I1307" s="60"/>
      <c r="J1307" s="60"/>
      <c r="K1307" s="60"/>
      <c r="L1307" s="60"/>
      <c r="M1307" s="60"/>
    </row>
    <row r="1308" spans="1:13" ht="15.5" x14ac:dyDescent="0.35">
      <c r="A1308" s="19" t="s">
        <v>10069</v>
      </c>
      <c r="B1308" s="19" t="s">
        <v>10067</v>
      </c>
      <c r="C1308" s="22">
        <v>2551250</v>
      </c>
      <c r="D1308" s="22">
        <v>0</v>
      </c>
      <c r="E1308" s="22">
        <v>180000</v>
      </c>
      <c r="F1308" s="22">
        <v>0</v>
      </c>
      <c r="G1308" s="22">
        <v>2981627</v>
      </c>
      <c r="H1308" s="59">
        <v>3</v>
      </c>
      <c r="I1308" s="59">
        <v>1</v>
      </c>
      <c r="J1308" s="59">
        <v>2</v>
      </c>
      <c r="K1308" s="59">
        <v>0</v>
      </c>
      <c r="L1308" s="59">
        <v>0</v>
      </c>
      <c r="M1308" s="59" t="s">
        <v>3790</v>
      </c>
    </row>
    <row r="1309" spans="1:13" ht="31" x14ac:dyDescent="0.35">
      <c r="A1309" s="19" t="s">
        <v>8423</v>
      </c>
      <c r="B1309" s="19" t="s">
        <v>3863</v>
      </c>
      <c r="C1309" s="22"/>
      <c r="D1309" s="22"/>
      <c r="E1309" s="22"/>
      <c r="F1309" s="22"/>
      <c r="G1309" s="43"/>
      <c r="H1309" s="60"/>
      <c r="I1309" s="60"/>
      <c r="J1309" s="60"/>
      <c r="K1309" s="60"/>
      <c r="L1309" s="60"/>
      <c r="M1309" s="60"/>
    </row>
    <row r="1310" spans="1:13" ht="15.5" x14ac:dyDescent="0.35">
      <c r="A1310" s="19" t="s">
        <v>3085</v>
      </c>
      <c r="B1310" s="19" t="s">
        <v>1063</v>
      </c>
      <c r="C1310" s="22"/>
      <c r="D1310" s="22"/>
      <c r="E1310" s="22"/>
      <c r="F1310" s="22"/>
      <c r="G1310" s="43"/>
      <c r="H1310" s="60"/>
      <c r="I1310" s="60"/>
      <c r="J1310" s="60"/>
      <c r="K1310" s="60"/>
      <c r="L1310" s="60"/>
      <c r="M1310" s="60"/>
    </row>
    <row r="1311" spans="1:13" ht="31" x14ac:dyDescent="0.35">
      <c r="A1311" s="19" t="s">
        <v>8424</v>
      </c>
      <c r="B1311" s="19" t="s">
        <v>3889</v>
      </c>
      <c r="C1311" s="22"/>
      <c r="D1311" s="22"/>
      <c r="E1311" s="22"/>
      <c r="F1311" s="22"/>
      <c r="G1311" s="43"/>
      <c r="H1311" s="60"/>
      <c r="I1311" s="60"/>
      <c r="J1311" s="60"/>
      <c r="K1311" s="60"/>
      <c r="L1311" s="60"/>
      <c r="M1311" s="60"/>
    </row>
    <row r="1312" spans="1:13" ht="15.5" x14ac:dyDescent="0.35">
      <c r="A1312" s="19" t="s">
        <v>8425</v>
      </c>
      <c r="B1312" s="19" t="s">
        <v>3782</v>
      </c>
      <c r="C1312" s="22"/>
      <c r="D1312" s="22"/>
      <c r="E1312" s="22"/>
      <c r="F1312" s="22"/>
      <c r="G1312" s="43"/>
      <c r="H1312" s="60"/>
      <c r="I1312" s="60"/>
      <c r="J1312" s="60"/>
      <c r="K1312" s="60"/>
      <c r="L1312" s="60"/>
      <c r="M1312" s="60"/>
    </row>
    <row r="1313" spans="1:13" ht="15.5" x14ac:dyDescent="0.35">
      <c r="A1313" s="19" t="s">
        <v>292</v>
      </c>
      <c r="B1313" s="19" t="s">
        <v>290</v>
      </c>
      <c r="C1313" s="22"/>
      <c r="D1313" s="22"/>
      <c r="E1313" s="22"/>
      <c r="F1313" s="22"/>
      <c r="G1313" s="43"/>
      <c r="H1313" s="60"/>
      <c r="I1313" s="60"/>
      <c r="J1313" s="60"/>
      <c r="K1313" s="60"/>
      <c r="L1313" s="60"/>
      <c r="M1313" s="60"/>
    </row>
    <row r="1314" spans="1:13" ht="15.5" x14ac:dyDescent="0.35">
      <c r="A1314" s="19" t="s">
        <v>8426</v>
      </c>
      <c r="B1314" s="19" t="s">
        <v>2688</v>
      </c>
      <c r="C1314" s="22"/>
      <c r="D1314" s="22"/>
      <c r="E1314" s="22"/>
      <c r="F1314" s="22"/>
      <c r="G1314" s="43"/>
      <c r="H1314" s="60"/>
      <c r="I1314" s="60"/>
      <c r="J1314" s="60"/>
      <c r="K1314" s="60"/>
      <c r="L1314" s="60"/>
      <c r="M1314" s="60"/>
    </row>
    <row r="1315" spans="1:13" ht="15.5" x14ac:dyDescent="0.35">
      <c r="A1315" s="19" t="s">
        <v>8427</v>
      </c>
      <c r="B1315" s="19" t="s">
        <v>9557</v>
      </c>
      <c r="C1315" s="22">
        <v>6890061</v>
      </c>
      <c r="D1315" s="22">
        <v>0</v>
      </c>
      <c r="E1315" s="22">
        <v>6117826</v>
      </c>
      <c r="F1315" s="22">
        <v>0</v>
      </c>
      <c r="G1315" s="43">
        <v>7037987</v>
      </c>
      <c r="H1315" s="60"/>
      <c r="I1315" s="60"/>
      <c r="J1315" s="60"/>
      <c r="K1315" s="60"/>
      <c r="L1315" s="60"/>
      <c r="M1315" s="60"/>
    </row>
    <row r="1316" spans="1:13" ht="15.5" x14ac:dyDescent="0.35">
      <c r="A1316" s="19" t="s">
        <v>8428</v>
      </c>
      <c r="B1316" s="19" t="s">
        <v>3742</v>
      </c>
      <c r="C1316" s="22"/>
      <c r="D1316" s="22"/>
      <c r="E1316" s="22"/>
      <c r="F1316" s="22"/>
      <c r="G1316" s="43"/>
      <c r="H1316" s="60"/>
      <c r="I1316" s="60"/>
      <c r="J1316" s="60"/>
      <c r="K1316" s="60"/>
      <c r="L1316" s="60"/>
      <c r="M1316" s="60"/>
    </row>
    <row r="1317" spans="1:13" ht="15.5" x14ac:dyDescent="0.35">
      <c r="A1317" s="19" t="s">
        <v>8174</v>
      </c>
      <c r="B1317" s="19" t="s">
        <v>3923</v>
      </c>
      <c r="C1317" s="22"/>
      <c r="D1317" s="22"/>
      <c r="E1317" s="22"/>
      <c r="F1317" s="22"/>
      <c r="G1317" s="43"/>
      <c r="H1317" s="60"/>
      <c r="I1317" s="60"/>
      <c r="J1317" s="60"/>
      <c r="K1317" s="60"/>
      <c r="L1317" s="60"/>
      <c r="M1317" s="60"/>
    </row>
    <row r="1318" spans="1:13" ht="15.5" x14ac:dyDescent="0.35">
      <c r="A1318" s="19" t="s">
        <v>862</v>
      </c>
      <c r="B1318" s="19" t="s">
        <v>3872</v>
      </c>
      <c r="C1318" s="22"/>
      <c r="D1318" s="22"/>
      <c r="E1318" s="22"/>
      <c r="F1318" s="22"/>
      <c r="G1318" s="43"/>
      <c r="H1318" s="60"/>
      <c r="I1318" s="60"/>
      <c r="J1318" s="60"/>
      <c r="K1318" s="60"/>
      <c r="L1318" s="60"/>
      <c r="M1318" s="60"/>
    </row>
    <row r="1319" spans="1:13" ht="15.5" x14ac:dyDescent="0.35">
      <c r="A1319" s="19" t="s">
        <v>3104</v>
      </c>
      <c r="B1319" s="19" t="s">
        <v>8620</v>
      </c>
      <c r="C1319" s="22"/>
      <c r="D1319" s="22"/>
      <c r="E1319" s="22"/>
      <c r="F1319" s="22"/>
      <c r="G1319" s="43"/>
      <c r="H1319" s="60"/>
      <c r="I1319" s="60"/>
      <c r="J1319" s="60"/>
      <c r="K1319" s="60"/>
      <c r="L1319" s="60"/>
      <c r="M1319" s="60"/>
    </row>
    <row r="1320" spans="1:13" ht="31" x14ac:dyDescent="0.35">
      <c r="A1320" s="19" t="s">
        <v>3068</v>
      </c>
      <c r="B1320" s="19" t="s">
        <v>8243</v>
      </c>
      <c r="C1320" s="22"/>
      <c r="D1320" s="22"/>
      <c r="E1320" s="22"/>
      <c r="F1320" s="22"/>
      <c r="G1320" s="43"/>
      <c r="H1320" s="60"/>
      <c r="I1320" s="60"/>
      <c r="J1320" s="60"/>
      <c r="K1320" s="60"/>
      <c r="L1320" s="60"/>
      <c r="M1320" s="60"/>
    </row>
    <row r="1321" spans="1:13" ht="15.5" x14ac:dyDescent="0.35">
      <c r="A1321" s="19" t="s">
        <v>8429</v>
      </c>
      <c r="B1321" s="19" t="s">
        <v>2119</v>
      </c>
      <c r="C1321" s="22"/>
      <c r="D1321" s="22"/>
      <c r="E1321" s="22"/>
      <c r="F1321" s="22"/>
      <c r="G1321" s="43"/>
      <c r="H1321" s="60"/>
      <c r="I1321" s="60"/>
      <c r="J1321" s="60"/>
      <c r="K1321" s="60"/>
      <c r="L1321" s="60"/>
      <c r="M1321" s="60"/>
    </row>
    <row r="1322" spans="1:13" ht="15.5" x14ac:dyDescent="0.35">
      <c r="A1322" s="19" t="s">
        <v>8430</v>
      </c>
      <c r="B1322" s="19" t="s">
        <v>3582</v>
      </c>
      <c r="C1322" s="22"/>
      <c r="D1322" s="22"/>
      <c r="E1322" s="22"/>
      <c r="F1322" s="22"/>
      <c r="G1322" s="43"/>
      <c r="H1322" s="60"/>
      <c r="I1322" s="60"/>
      <c r="J1322" s="60"/>
      <c r="K1322" s="60"/>
      <c r="L1322" s="60"/>
      <c r="M1322" s="60"/>
    </row>
    <row r="1323" spans="1:13" ht="15.5" x14ac:dyDescent="0.35">
      <c r="A1323" s="19" t="s">
        <v>3133</v>
      </c>
      <c r="B1323" s="19" t="s">
        <v>3632</v>
      </c>
      <c r="C1323" s="22"/>
      <c r="D1323" s="22"/>
      <c r="E1323" s="22"/>
      <c r="F1323" s="22"/>
      <c r="G1323" s="43"/>
      <c r="H1323" s="60"/>
      <c r="I1323" s="60"/>
      <c r="J1323" s="60"/>
      <c r="K1323" s="60"/>
      <c r="L1323" s="60"/>
      <c r="M1323" s="60"/>
    </row>
    <row r="1324" spans="1:13" ht="15.5" x14ac:dyDescent="0.35">
      <c r="A1324" s="19" t="s">
        <v>8431</v>
      </c>
      <c r="B1324" s="19" t="s">
        <v>8196</v>
      </c>
      <c r="C1324" s="22"/>
      <c r="D1324" s="22"/>
      <c r="E1324" s="22"/>
      <c r="F1324" s="22"/>
      <c r="G1324" s="43"/>
      <c r="H1324" s="60"/>
      <c r="I1324" s="60"/>
      <c r="J1324" s="60"/>
      <c r="K1324" s="60"/>
      <c r="L1324" s="60"/>
      <c r="M1324" s="60"/>
    </row>
    <row r="1325" spans="1:13" ht="15.5" x14ac:dyDescent="0.35">
      <c r="A1325" s="19" t="s">
        <v>3198</v>
      </c>
      <c r="B1325" s="19" t="s">
        <v>4073</v>
      </c>
      <c r="C1325" s="22"/>
      <c r="D1325" s="22"/>
      <c r="E1325" s="22"/>
      <c r="F1325" s="22"/>
      <c r="G1325" s="43"/>
      <c r="H1325" s="60"/>
      <c r="I1325" s="60"/>
      <c r="J1325" s="60"/>
      <c r="K1325" s="60"/>
      <c r="L1325" s="60"/>
      <c r="M1325" s="60"/>
    </row>
    <row r="1326" spans="1:13" ht="31" x14ac:dyDescent="0.35">
      <c r="A1326" s="19" t="s">
        <v>1117</v>
      </c>
      <c r="B1326" s="19" t="s">
        <v>3994</v>
      </c>
      <c r="C1326" s="22"/>
      <c r="D1326" s="22"/>
      <c r="E1326" s="22"/>
      <c r="F1326" s="22"/>
      <c r="G1326" s="43"/>
      <c r="H1326" s="60"/>
      <c r="I1326" s="60"/>
      <c r="J1326" s="60"/>
      <c r="K1326" s="60"/>
      <c r="L1326" s="60"/>
      <c r="M1326" s="60"/>
    </row>
    <row r="1327" spans="1:13" ht="15.5" x14ac:dyDescent="0.35">
      <c r="A1327" s="19" t="s">
        <v>8432</v>
      </c>
      <c r="B1327" s="19" t="s">
        <v>1363</v>
      </c>
      <c r="C1327" s="22"/>
      <c r="D1327" s="22"/>
      <c r="E1327" s="22"/>
      <c r="F1327" s="22"/>
      <c r="G1327" s="43"/>
      <c r="H1327" s="60"/>
      <c r="I1327" s="60"/>
      <c r="J1327" s="60"/>
      <c r="K1327" s="60"/>
      <c r="L1327" s="60"/>
      <c r="M1327" s="60"/>
    </row>
    <row r="1328" spans="1:13" ht="31" x14ac:dyDescent="0.35">
      <c r="A1328" s="19" t="s">
        <v>3229</v>
      </c>
      <c r="B1328" s="19" t="s">
        <v>4068</v>
      </c>
      <c r="C1328" s="22"/>
      <c r="D1328" s="22"/>
      <c r="E1328" s="22"/>
      <c r="F1328" s="22"/>
      <c r="G1328" s="43"/>
      <c r="H1328" s="60"/>
      <c r="I1328" s="60"/>
      <c r="J1328" s="60"/>
      <c r="K1328" s="60"/>
      <c r="L1328" s="60"/>
      <c r="M1328" s="60"/>
    </row>
    <row r="1329" spans="1:13" ht="31" x14ac:dyDescent="0.35">
      <c r="A1329" s="19" t="s">
        <v>8433</v>
      </c>
      <c r="B1329" s="19" t="s">
        <v>1973</v>
      </c>
      <c r="C1329" s="22"/>
      <c r="D1329" s="22"/>
      <c r="E1329" s="22"/>
      <c r="F1329" s="22"/>
      <c r="G1329" s="43"/>
      <c r="H1329" s="60"/>
      <c r="I1329" s="60"/>
      <c r="J1329" s="60"/>
      <c r="K1329" s="60"/>
      <c r="L1329" s="60"/>
      <c r="M1329" s="60"/>
    </row>
    <row r="1330" spans="1:13" ht="15.5" x14ac:dyDescent="0.35">
      <c r="A1330" s="19" t="s">
        <v>8434</v>
      </c>
      <c r="B1330" s="19" t="s">
        <v>3926</v>
      </c>
      <c r="C1330" s="22"/>
      <c r="D1330" s="22"/>
      <c r="E1330" s="22"/>
      <c r="F1330" s="22"/>
      <c r="G1330" s="43"/>
      <c r="H1330" s="60"/>
      <c r="I1330" s="60"/>
      <c r="J1330" s="60"/>
      <c r="K1330" s="60"/>
      <c r="L1330" s="60"/>
      <c r="M1330" s="60"/>
    </row>
    <row r="1331" spans="1:13" ht="15.5" x14ac:dyDescent="0.35">
      <c r="A1331" s="19" t="s">
        <v>1568</v>
      </c>
      <c r="B1331" s="19" t="s">
        <v>1547</v>
      </c>
      <c r="C1331" s="22"/>
      <c r="D1331" s="22"/>
      <c r="E1331" s="22"/>
      <c r="F1331" s="22"/>
      <c r="G1331" s="43"/>
      <c r="H1331" s="60"/>
      <c r="I1331" s="60"/>
      <c r="J1331" s="60"/>
      <c r="K1331" s="60"/>
      <c r="L1331" s="60"/>
      <c r="M1331" s="60"/>
    </row>
    <row r="1332" spans="1:13" ht="15.5" x14ac:dyDescent="0.35">
      <c r="A1332" s="19" t="s">
        <v>1288</v>
      </c>
      <c r="B1332" s="19" t="s">
        <v>1276</v>
      </c>
      <c r="C1332" s="22"/>
      <c r="D1332" s="22"/>
      <c r="E1332" s="22"/>
      <c r="F1332" s="22"/>
      <c r="G1332" s="43"/>
      <c r="H1332" s="60"/>
      <c r="I1332" s="60"/>
      <c r="J1332" s="60"/>
      <c r="K1332" s="60"/>
      <c r="L1332" s="60"/>
      <c r="M1332" s="60"/>
    </row>
    <row r="1333" spans="1:13" ht="30.75" customHeight="1" x14ac:dyDescent="0.35">
      <c r="A1333" s="19" t="s">
        <v>849</v>
      </c>
      <c r="B1333" s="19" t="s">
        <v>847</v>
      </c>
      <c r="C1333" s="22">
        <v>12164719</v>
      </c>
      <c r="D1333" s="22">
        <v>0</v>
      </c>
      <c r="E1333" s="22">
        <v>17856291</v>
      </c>
      <c r="F1333" s="22">
        <v>0</v>
      </c>
      <c r="G1333" s="43">
        <v>18120281</v>
      </c>
      <c r="H1333" s="60"/>
      <c r="I1333" s="60"/>
      <c r="J1333" s="60"/>
      <c r="K1333" s="60"/>
      <c r="L1333" s="60"/>
      <c r="M1333" s="60"/>
    </row>
    <row r="1334" spans="1:13" ht="27.75" customHeight="1" x14ac:dyDescent="0.35">
      <c r="A1334" s="19" t="s">
        <v>3146</v>
      </c>
      <c r="B1334" s="19" t="s">
        <v>4013</v>
      </c>
      <c r="C1334" s="22"/>
      <c r="D1334" s="22"/>
      <c r="E1334" s="22"/>
      <c r="F1334" s="22"/>
      <c r="G1334" s="43"/>
      <c r="H1334" s="60"/>
      <c r="I1334" s="60"/>
      <c r="J1334" s="60"/>
      <c r="K1334" s="60"/>
      <c r="L1334" s="60"/>
      <c r="M1334" s="60"/>
    </row>
    <row r="1335" spans="1:13" ht="15.5" x14ac:dyDescent="0.35">
      <c r="A1335" s="19" t="s">
        <v>3144</v>
      </c>
      <c r="B1335" s="19" t="s">
        <v>206</v>
      </c>
      <c r="C1335" s="22"/>
      <c r="D1335" s="22"/>
      <c r="E1335" s="22"/>
      <c r="F1335" s="22"/>
      <c r="G1335" s="43"/>
      <c r="H1335" s="60"/>
      <c r="I1335" s="60"/>
      <c r="J1335" s="60"/>
      <c r="K1335" s="60"/>
      <c r="L1335" s="60"/>
      <c r="M1335" s="60"/>
    </row>
    <row r="1336" spans="1:13" ht="15.5" x14ac:dyDescent="0.35">
      <c r="A1336" s="19" t="s">
        <v>8175</v>
      </c>
      <c r="B1336" s="19" t="s">
        <v>3898</v>
      </c>
      <c r="C1336" s="22"/>
      <c r="D1336" s="22"/>
      <c r="E1336" s="22"/>
      <c r="F1336" s="22"/>
      <c r="G1336" s="43"/>
      <c r="H1336" s="60"/>
      <c r="I1336" s="60"/>
      <c r="J1336" s="60"/>
      <c r="K1336" s="60"/>
      <c r="L1336" s="60"/>
      <c r="M1336" s="60"/>
    </row>
    <row r="1337" spans="1:13" ht="15.5" x14ac:dyDescent="0.35">
      <c r="A1337" s="19" t="s">
        <v>3092</v>
      </c>
      <c r="B1337" s="19" t="s">
        <v>810</v>
      </c>
      <c r="C1337" s="22"/>
      <c r="D1337" s="22"/>
      <c r="E1337" s="22"/>
      <c r="F1337" s="22"/>
      <c r="G1337" s="43"/>
      <c r="H1337" s="60"/>
      <c r="I1337" s="60"/>
      <c r="J1337" s="60"/>
      <c r="K1337" s="60"/>
      <c r="L1337" s="60"/>
      <c r="M1337" s="60"/>
    </row>
    <row r="1338" spans="1:13" ht="15.5" x14ac:dyDescent="0.35">
      <c r="A1338" s="19" t="s">
        <v>8245</v>
      </c>
      <c r="B1338" s="19" t="s">
        <v>3992</v>
      </c>
      <c r="C1338" s="22"/>
      <c r="D1338" s="22"/>
      <c r="E1338" s="22"/>
      <c r="F1338" s="22"/>
      <c r="G1338" s="43"/>
      <c r="H1338" s="60"/>
      <c r="I1338" s="60"/>
      <c r="J1338" s="60"/>
      <c r="K1338" s="60"/>
      <c r="L1338" s="60"/>
      <c r="M1338" s="60"/>
    </row>
    <row r="1339" spans="1:13" ht="15.5" x14ac:dyDescent="0.35">
      <c r="A1339" s="19" t="s">
        <v>8435</v>
      </c>
      <c r="B1339" s="19" t="s">
        <v>4049</v>
      </c>
      <c r="C1339" s="22"/>
      <c r="D1339" s="22"/>
      <c r="E1339" s="22"/>
      <c r="F1339" s="22"/>
      <c r="G1339" s="43"/>
      <c r="H1339" s="60"/>
      <c r="I1339" s="60"/>
      <c r="J1339" s="60"/>
      <c r="K1339" s="60"/>
      <c r="L1339" s="60"/>
      <c r="M1339" s="60"/>
    </row>
    <row r="1340" spans="1:13" ht="15.5" x14ac:dyDescent="0.35">
      <c r="A1340" s="19" t="s">
        <v>3546</v>
      </c>
      <c r="B1340" s="19" t="s">
        <v>3545</v>
      </c>
      <c r="C1340" s="22"/>
      <c r="D1340" s="22"/>
      <c r="E1340" s="22"/>
      <c r="F1340" s="22"/>
      <c r="G1340" s="43"/>
      <c r="H1340" s="60"/>
      <c r="I1340" s="60"/>
      <c r="J1340" s="60"/>
      <c r="K1340" s="60"/>
      <c r="L1340" s="60"/>
      <c r="M1340" s="60"/>
    </row>
    <row r="1341" spans="1:13" ht="15.5" x14ac:dyDescent="0.35">
      <c r="A1341" s="19" t="s">
        <v>1964</v>
      </c>
      <c r="B1341" s="19" t="s">
        <v>1962</v>
      </c>
      <c r="C1341" s="22"/>
      <c r="D1341" s="22"/>
      <c r="E1341" s="22"/>
      <c r="F1341" s="22"/>
      <c r="G1341" s="43"/>
      <c r="H1341" s="60"/>
      <c r="I1341" s="60"/>
      <c r="J1341" s="60"/>
      <c r="K1341" s="60"/>
      <c r="L1341" s="60"/>
      <c r="M1341" s="60"/>
    </row>
    <row r="1342" spans="1:13" ht="15.5" x14ac:dyDescent="0.35">
      <c r="A1342" s="19" t="s">
        <v>5116</v>
      </c>
      <c r="B1342" s="19" t="s">
        <v>4194</v>
      </c>
      <c r="C1342" s="22"/>
      <c r="D1342" s="22"/>
      <c r="E1342" s="22"/>
      <c r="F1342" s="22"/>
      <c r="G1342" s="43"/>
      <c r="H1342" s="60"/>
      <c r="I1342" s="60"/>
      <c r="J1342" s="60"/>
      <c r="K1342" s="60"/>
      <c r="L1342" s="60"/>
      <c r="M1342" s="60"/>
    </row>
    <row r="1343" spans="1:13" ht="31" x14ac:dyDescent="0.35">
      <c r="A1343" s="19" t="s">
        <v>8436</v>
      </c>
      <c r="B1343" s="19" t="s">
        <v>1971</v>
      </c>
      <c r="C1343" s="22"/>
      <c r="D1343" s="22"/>
      <c r="E1343" s="22"/>
      <c r="F1343" s="22"/>
      <c r="G1343" s="43"/>
      <c r="H1343" s="60"/>
      <c r="I1343" s="60"/>
      <c r="J1343" s="60"/>
      <c r="K1343" s="60"/>
      <c r="L1343" s="60"/>
      <c r="M1343" s="60"/>
    </row>
    <row r="1344" spans="1:13" ht="15.5" x14ac:dyDescent="0.35">
      <c r="A1344" s="19" t="s">
        <v>1392</v>
      </c>
      <c r="B1344" s="19" t="s">
        <v>1386</v>
      </c>
      <c r="C1344" s="22"/>
      <c r="D1344" s="22"/>
      <c r="E1344" s="22"/>
      <c r="F1344" s="22"/>
      <c r="G1344" s="43"/>
      <c r="H1344" s="60"/>
      <c r="I1344" s="60"/>
      <c r="J1344" s="60"/>
      <c r="K1344" s="60"/>
      <c r="L1344" s="60"/>
      <c r="M1344" s="60"/>
    </row>
    <row r="1345" spans="1:13" ht="15.5" x14ac:dyDescent="0.35">
      <c r="A1345" s="19" t="s">
        <v>8176</v>
      </c>
      <c r="B1345" s="19" t="s">
        <v>3552</v>
      </c>
      <c r="C1345" s="22"/>
      <c r="D1345" s="22"/>
      <c r="E1345" s="22"/>
      <c r="F1345" s="22"/>
      <c r="G1345" s="43"/>
      <c r="H1345" s="60"/>
      <c r="I1345" s="60"/>
      <c r="J1345" s="60"/>
      <c r="K1345" s="60"/>
      <c r="L1345" s="60"/>
      <c r="M1345" s="60"/>
    </row>
    <row r="1346" spans="1:13" ht="15.5" x14ac:dyDescent="0.35">
      <c r="A1346" s="19" t="s">
        <v>8437</v>
      </c>
      <c r="B1346" s="19" t="s">
        <v>3281</v>
      </c>
      <c r="C1346" s="22"/>
      <c r="D1346" s="22"/>
      <c r="E1346" s="22"/>
      <c r="F1346" s="22"/>
      <c r="G1346" s="43"/>
      <c r="H1346" s="60"/>
      <c r="I1346" s="60"/>
      <c r="J1346" s="60"/>
      <c r="K1346" s="60"/>
      <c r="L1346" s="60"/>
      <c r="M1346" s="60"/>
    </row>
    <row r="1347" spans="1:13" ht="15.5" x14ac:dyDescent="0.35">
      <c r="A1347" s="19" t="s">
        <v>2999</v>
      </c>
      <c r="B1347" s="19" t="s">
        <v>1581</v>
      </c>
      <c r="C1347" s="22"/>
      <c r="D1347" s="22"/>
      <c r="E1347" s="22"/>
      <c r="F1347" s="22"/>
      <c r="G1347" s="43"/>
      <c r="H1347" s="60"/>
      <c r="I1347" s="60"/>
      <c r="J1347" s="60"/>
      <c r="K1347" s="60"/>
      <c r="L1347" s="60"/>
      <c r="M1347" s="60"/>
    </row>
    <row r="1348" spans="1:13" ht="15.5" x14ac:dyDescent="0.35">
      <c r="A1348" s="19" t="s">
        <v>868</v>
      </c>
      <c r="B1348" s="19" t="s">
        <v>3838</v>
      </c>
      <c r="C1348" s="22"/>
      <c r="D1348" s="22"/>
      <c r="E1348" s="22"/>
      <c r="F1348" s="22"/>
      <c r="G1348" s="43"/>
      <c r="H1348" s="60"/>
      <c r="I1348" s="60"/>
      <c r="J1348" s="60"/>
      <c r="K1348" s="60"/>
      <c r="L1348" s="60"/>
      <c r="M1348" s="60"/>
    </row>
    <row r="1349" spans="1:13" ht="15.5" x14ac:dyDescent="0.35">
      <c r="A1349" s="19" t="s">
        <v>1011</v>
      </c>
      <c r="B1349" s="19" t="s">
        <v>1845</v>
      </c>
      <c r="C1349" s="22"/>
      <c r="D1349" s="22"/>
      <c r="E1349" s="22"/>
      <c r="F1349" s="22"/>
      <c r="G1349" s="43"/>
      <c r="H1349" s="60"/>
      <c r="I1349" s="60"/>
      <c r="J1349" s="60"/>
      <c r="K1349" s="60"/>
      <c r="L1349" s="60"/>
      <c r="M1349" s="60"/>
    </row>
    <row r="1350" spans="1:13" ht="46.5" x14ac:dyDescent="0.35">
      <c r="A1350" s="19" t="s">
        <v>8177</v>
      </c>
      <c r="B1350" s="19" t="s">
        <v>563</v>
      </c>
      <c r="C1350" s="22"/>
      <c r="D1350" s="22"/>
      <c r="E1350" s="22"/>
      <c r="F1350" s="22"/>
      <c r="G1350" s="43"/>
      <c r="H1350" s="60"/>
      <c r="I1350" s="60"/>
      <c r="J1350" s="60"/>
      <c r="K1350" s="60"/>
      <c r="L1350" s="60"/>
      <c r="M1350" s="60"/>
    </row>
    <row r="1351" spans="1:13" ht="15.5" x14ac:dyDescent="0.35">
      <c r="A1351" s="19" t="s">
        <v>8614</v>
      </c>
      <c r="B1351" s="19" t="s">
        <v>8612</v>
      </c>
      <c r="C1351" s="22"/>
      <c r="D1351" s="22"/>
      <c r="E1351" s="22"/>
      <c r="F1351" s="22"/>
      <c r="G1351" s="43"/>
      <c r="H1351" s="60"/>
      <c r="I1351" s="60"/>
      <c r="J1351" s="60"/>
      <c r="K1351" s="60"/>
      <c r="L1351" s="60"/>
      <c r="M1351" s="60"/>
    </row>
    <row r="1352" spans="1:13" ht="15.5" x14ac:dyDescent="0.35">
      <c r="A1352" s="19" t="s">
        <v>1417</v>
      </c>
      <c r="B1352" s="19" t="s">
        <v>1416</v>
      </c>
      <c r="C1352" s="22"/>
      <c r="D1352" s="22"/>
      <c r="E1352" s="22"/>
      <c r="F1352" s="22"/>
      <c r="G1352" s="43"/>
      <c r="H1352" s="60"/>
      <c r="I1352" s="60"/>
      <c r="J1352" s="60"/>
      <c r="K1352" s="60"/>
      <c r="L1352" s="60"/>
      <c r="M1352" s="60"/>
    </row>
    <row r="1353" spans="1:13" ht="15.5" x14ac:dyDescent="0.35">
      <c r="A1353" s="19" t="s">
        <v>593</v>
      </c>
      <c r="B1353" s="19" t="s">
        <v>4563</v>
      </c>
      <c r="C1353" s="22"/>
      <c r="D1353" s="22"/>
      <c r="E1353" s="22"/>
      <c r="F1353" s="22"/>
      <c r="G1353" s="43"/>
      <c r="H1353" s="60"/>
      <c r="I1353" s="60"/>
      <c r="J1353" s="60"/>
      <c r="K1353" s="60"/>
      <c r="L1353" s="60"/>
      <c r="M1353" s="60"/>
    </row>
    <row r="1354" spans="1:13" ht="15.5" x14ac:dyDescent="0.35">
      <c r="A1354" s="19" t="s">
        <v>8438</v>
      </c>
      <c r="B1354" s="19" t="s">
        <v>4058</v>
      </c>
      <c r="C1354" s="22"/>
      <c r="D1354" s="22"/>
      <c r="E1354" s="22"/>
      <c r="F1354" s="22"/>
      <c r="G1354" s="43"/>
      <c r="H1354" s="60"/>
      <c r="I1354" s="60"/>
      <c r="J1354" s="60"/>
      <c r="K1354" s="60"/>
      <c r="L1354" s="60"/>
      <c r="M1354" s="60"/>
    </row>
    <row r="1355" spans="1:13" ht="15.5" x14ac:dyDescent="0.35">
      <c r="A1355" s="19" t="s">
        <v>1573</v>
      </c>
      <c r="B1355" s="19" t="s">
        <v>1740</v>
      </c>
      <c r="C1355" s="22"/>
      <c r="D1355" s="22"/>
      <c r="E1355" s="22"/>
      <c r="F1355" s="22"/>
      <c r="G1355" s="43"/>
      <c r="H1355" s="60"/>
      <c r="I1355" s="60"/>
      <c r="J1355" s="60"/>
      <c r="K1355" s="60"/>
      <c r="L1355" s="60"/>
      <c r="M1355" s="60"/>
    </row>
    <row r="1356" spans="1:13" ht="15.5" x14ac:dyDescent="0.35">
      <c r="A1356" s="19" t="s">
        <v>8439</v>
      </c>
      <c r="B1356" s="19" t="s">
        <v>3636</v>
      </c>
      <c r="C1356" s="22"/>
      <c r="D1356" s="22"/>
      <c r="E1356" s="22"/>
      <c r="F1356" s="22"/>
      <c r="G1356" s="43"/>
      <c r="H1356" s="60"/>
      <c r="I1356" s="60"/>
      <c r="J1356" s="60"/>
      <c r="K1356" s="60"/>
      <c r="L1356" s="60"/>
      <c r="M1356" s="60"/>
    </row>
    <row r="1357" spans="1:13" ht="15.5" x14ac:dyDescent="0.35">
      <c r="A1357" s="19" t="s">
        <v>8440</v>
      </c>
      <c r="B1357" s="19" t="s">
        <v>3811</v>
      </c>
      <c r="C1357" s="22"/>
      <c r="D1357" s="22"/>
      <c r="E1357" s="22"/>
      <c r="F1357" s="22"/>
      <c r="G1357" s="43"/>
      <c r="H1357" s="60"/>
      <c r="I1357" s="60"/>
      <c r="J1357" s="60"/>
      <c r="K1357" s="60"/>
      <c r="L1357" s="60"/>
      <c r="M1357" s="60"/>
    </row>
    <row r="1358" spans="1:13" ht="15.5" x14ac:dyDescent="0.35">
      <c r="A1358" s="19" t="s">
        <v>8441</v>
      </c>
      <c r="B1358" s="19" t="s">
        <v>3339</v>
      </c>
      <c r="C1358" s="22"/>
      <c r="D1358" s="22"/>
      <c r="E1358" s="22"/>
      <c r="F1358" s="22"/>
      <c r="G1358" s="43"/>
      <c r="H1358" s="60"/>
      <c r="I1358" s="60"/>
      <c r="J1358" s="60"/>
      <c r="K1358" s="60"/>
      <c r="L1358" s="60"/>
      <c r="M1358" s="60"/>
    </row>
    <row r="1359" spans="1:13" ht="15.5" x14ac:dyDescent="0.35">
      <c r="A1359" s="19" t="s">
        <v>8442</v>
      </c>
      <c r="B1359" s="19" t="s">
        <v>3601</v>
      </c>
      <c r="C1359" s="22"/>
      <c r="D1359" s="22"/>
      <c r="E1359" s="22"/>
      <c r="F1359" s="22"/>
      <c r="G1359" s="43"/>
      <c r="H1359" s="60"/>
      <c r="I1359" s="60"/>
      <c r="J1359" s="60"/>
      <c r="K1359" s="60"/>
      <c r="L1359" s="60"/>
      <c r="M1359" s="60"/>
    </row>
    <row r="1360" spans="1:13" ht="15.5" x14ac:dyDescent="0.35">
      <c r="A1360" s="19" t="s">
        <v>984</v>
      </c>
      <c r="B1360" s="19" t="s">
        <v>982</v>
      </c>
      <c r="C1360" s="22"/>
      <c r="D1360" s="22"/>
      <c r="E1360" s="22"/>
      <c r="F1360" s="22"/>
      <c r="G1360" s="43"/>
      <c r="H1360" s="60"/>
      <c r="I1360" s="60"/>
      <c r="J1360" s="60"/>
      <c r="K1360" s="60"/>
      <c r="L1360" s="60"/>
      <c r="M1360" s="60"/>
    </row>
    <row r="1361" spans="1:13" ht="15.5" x14ac:dyDescent="0.35">
      <c r="A1361" s="19" t="s">
        <v>8443</v>
      </c>
      <c r="B1361" s="19" t="s">
        <v>2044</v>
      </c>
      <c r="C1361" s="22"/>
      <c r="D1361" s="22"/>
      <c r="E1361" s="22"/>
      <c r="F1361" s="22"/>
      <c r="G1361" s="43"/>
      <c r="H1361" s="60"/>
      <c r="I1361" s="60"/>
      <c r="J1361" s="60"/>
      <c r="K1361" s="60"/>
      <c r="L1361" s="60"/>
      <c r="M1361" s="60"/>
    </row>
    <row r="1362" spans="1:13" ht="15.5" x14ac:dyDescent="0.35">
      <c r="A1362" s="19" t="s">
        <v>8444</v>
      </c>
      <c r="B1362" s="19" t="s">
        <v>3834</v>
      </c>
      <c r="C1362" s="22"/>
      <c r="D1362" s="22"/>
      <c r="E1362" s="22"/>
      <c r="F1362" s="22"/>
      <c r="G1362" s="43"/>
      <c r="H1362" s="60"/>
      <c r="I1362" s="60"/>
      <c r="J1362" s="60"/>
      <c r="K1362" s="60"/>
      <c r="L1362" s="60"/>
      <c r="M1362" s="60"/>
    </row>
    <row r="1363" spans="1:13" ht="31" x14ac:dyDescent="0.35">
      <c r="A1363" s="19" t="s">
        <v>8445</v>
      </c>
      <c r="B1363" s="19" t="s">
        <v>2131</v>
      </c>
      <c r="C1363" s="22"/>
      <c r="D1363" s="22"/>
      <c r="E1363" s="22"/>
      <c r="F1363" s="22"/>
      <c r="G1363" s="43"/>
      <c r="H1363" s="60"/>
      <c r="I1363" s="60"/>
      <c r="J1363" s="60"/>
      <c r="K1363" s="60"/>
      <c r="L1363" s="60"/>
      <c r="M1363" s="60"/>
    </row>
    <row r="1364" spans="1:13" ht="15.5" x14ac:dyDescent="0.35">
      <c r="A1364" s="19" t="s">
        <v>341</v>
      </c>
      <c r="B1364" s="19" t="s">
        <v>339</v>
      </c>
      <c r="C1364" s="22"/>
      <c r="D1364" s="22"/>
      <c r="E1364" s="22"/>
      <c r="F1364" s="22"/>
      <c r="G1364" s="43"/>
      <c r="H1364" s="60"/>
      <c r="I1364" s="60"/>
      <c r="J1364" s="60"/>
      <c r="K1364" s="60"/>
      <c r="L1364" s="60"/>
      <c r="M1364" s="60"/>
    </row>
    <row r="1365" spans="1:13" ht="31" x14ac:dyDescent="0.35">
      <c r="A1365" s="19" t="s">
        <v>8178</v>
      </c>
      <c r="B1365" s="19" t="s">
        <v>244</v>
      </c>
      <c r="C1365" s="22"/>
      <c r="D1365" s="22"/>
      <c r="E1365" s="22"/>
      <c r="F1365" s="22"/>
      <c r="G1365" s="43"/>
      <c r="H1365" s="60"/>
      <c r="I1365" s="60"/>
      <c r="J1365" s="60"/>
      <c r="K1365" s="60"/>
      <c r="L1365" s="60"/>
      <c r="M1365" s="60"/>
    </row>
    <row r="1366" spans="1:13" ht="15.5" x14ac:dyDescent="0.35">
      <c r="A1366" s="19" t="s">
        <v>8</v>
      </c>
      <c r="B1366" s="19" t="s">
        <v>8271</v>
      </c>
      <c r="C1366" s="22"/>
      <c r="D1366" s="22"/>
      <c r="E1366" s="22"/>
      <c r="F1366" s="22"/>
      <c r="G1366" s="43"/>
      <c r="H1366" s="60"/>
      <c r="I1366" s="60"/>
      <c r="J1366" s="60"/>
      <c r="K1366" s="60"/>
      <c r="L1366" s="60"/>
      <c r="M1366" s="60"/>
    </row>
    <row r="1367" spans="1:13" ht="15.5" x14ac:dyDescent="0.35">
      <c r="A1367" s="19" t="s">
        <v>8446</v>
      </c>
      <c r="B1367" s="19" t="s">
        <v>3754</v>
      </c>
      <c r="C1367" s="22"/>
      <c r="D1367" s="22"/>
      <c r="E1367" s="22"/>
      <c r="F1367" s="22"/>
      <c r="G1367" s="43"/>
      <c r="H1367" s="60"/>
      <c r="I1367" s="60"/>
      <c r="J1367" s="60"/>
      <c r="K1367" s="60"/>
      <c r="L1367" s="60"/>
      <c r="M1367" s="60"/>
    </row>
    <row r="1368" spans="1:13" ht="15.5" x14ac:dyDescent="0.35">
      <c r="A1368" s="19" t="s">
        <v>8447</v>
      </c>
      <c r="B1368" s="19" t="s">
        <v>3916</v>
      </c>
      <c r="C1368" s="22"/>
      <c r="D1368" s="22"/>
      <c r="E1368" s="22"/>
      <c r="F1368" s="22"/>
      <c r="G1368" s="43"/>
      <c r="H1368" s="60"/>
      <c r="I1368" s="60"/>
      <c r="J1368" s="60"/>
      <c r="K1368" s="60"/>
      <c r="L1368" s="60"/>
      <c r="M1368" s="60"/>
    </row>
    <row r="1369" spans="1:13" ht="15.5" x14ac:dyDescent="0.35">
      <c r="A1369" s="19" t="s">
        <v>155</v>
      </c>
      <c r="B1369" s="19" t="s">
        <v>153</v>
      </c>
      <c r="C1369" s="22"/>
      <c r="D1369" s="22"/>
      <c r="E1369" s="22"/>
      <c r="F1369" s="22"/>
      <c r="G1369" s="43"/>
      <c r="H1369" s="60"/>
      <c r="I1369" s="60"/>
      <c r="J1369" s="60"/>
      <c r="K1369" s="60"/>
      <c r="L1369" s="60"/>
      <c r="M1369" s="60"/>
    </row>
    <row r="1370" spans="1:13" ht="15.5" x14ac:dyDescent="0.35">
      <c r="A1370" s="19" t="s">
        <v>8448</v>
      </c>
      <c r="B1370" s="19" t="s">
        <v>2001</v>
      </c>
      <c r="C1370" s="22"/>
      <c r="D1370" s="22"/>
      <c r="E1370" s="22"/>
      <c r="F1370" s="22"/>
      <c r="G1370" s="43"/>
      <c r="H1370" s="60"/>
      <c r="I1370" s="60"/>
      <c r="J1370" s="60"/>
      <c r="K1370" s="60"/>
      <c r="L1370" s="60"/>
      <c r="M1370" s="60"/>
    </row>
    <row r="1371" spans="1:13" ht="31" x14ac:dyDescent="0.35">
      <c r="A1371" s="19" t="s">
        <v>3029</v>
      </c>
      <c r="B1371" s="19" t="s">
        <v>3739</v>
      </c>
      <c r="C1371" s="22"/>
      <c r="D1371" s="22"/>
      <c r="E1371" s="22"/>
      <c r="F1371" s="22"/>
      <c r="G1371" s="43"/>
      <c r="H1371" s="60"/>
      <c r="I1371" s="60"/>
      <c r="J1371" s="60"/>
      <c r="K1371" s="60"/>
      <c r="L1371" s="60"/>
      <c r="M1371" s="60"/>
    </row>
    <row r="1372" spans="1:13" ht="31" x14ac:dyDescent="0.35">
      <c r="A1372" s="19" t="s">
        <v>8449</v>
      </c>
      <c r="B1372" s="19" t="s">
        <v>2123</v>
      </c>
      <c r="C1372" s="22"/>
      <c r="D1372" s="22"/>
      <c r="E1372" s="22"/>
      <c r="F1372" s="22"/>
      <c r="G1372" s="43"/>
      <c r="H1372" s="60"/>
      <c r="I1372" s="60"/>
      <c r="J1372" s="60"/>
      <c r="K1372" s="60"/>
      <c r="L1372" s="60"/>
      <c r="M1372" s="60"/>
    </row>
    <row r="1373" spans="1:13" ht="15.5" x14ac:dyDescent="0.35">
      <c r="A1373" s="19" t="s">
        <v>1648</v>
      </c>
      <c r="B1373" s="19" t="s">
        <v>1613</v>
      </c>
      <c r="C1373" s="22"/>
      <c r="D1373" s="22"/>
      <c r="E1373" s="22"/>
      <c r="F1373" s="22"/>
      <c r="G1373" s="43"/>
      <c r="H1373" s="60"/>
      <c r="I1373" s="60"/>
      <c r="J1373" s="60"/>
      <c r="K1373" s="60"/>
      <c r="L1373" s="60"/>
      <c r="M1373" s="60"/>
    </row>
    <row r="1374" spans="1:13" ht="31" x14ac:dyDescent="0.35">
      <c r="A1374" s="19" t="s">
        <v>3121</v>
      </c>
      <c r="B1374" s="19" t="s">
        <v>3586</v>
      </c>
      <c r="C1374" s="22"/>
      <c r="D1374" s="22"/>
      <c r="E1374" s="22"/>
      <c r="F1374" s="22"/>
      <c r="G1374" s="43"/>
      <c r="H1374" s="60"/>
      <c r="I1374" s="60"/>
      <c r="J1374" s="60"/>
      <c r="K1374" s="60"/>
      <c r="L1374" s="60"/>
      <c r="M1374" s="60"/>
    </row>
    <row r="1375" spans="1:13" ht="15.5" x14ac:dyDescent="0.35">
      <c r="A1375" s="19" t="s">
        <v>5117</v>
      </c>
      <c r="B1375" s="19" t="s">
        <v>134</v>
      </c>
      <c r="C1375" s="22"/>
      <c r="D1375" s="22"/>
      <c r="E1375" s="22"/>
      <c r="F1375" s="22"/>
      <c r="G1375" s="43"/>
      <c r="H1375" s="60"/>
      <c r="I1375" s="60"/>
      <c r="J1375" s="60"/>
      <c r="K1375" s="60"/>
      <c r="L1375" s="60"/>
      <c r="M1375" s="60"/>
    </row>
    <row r="1376" spans="1:13" ht="15.5" x14ac:dyDescent="0.35">
      <c r="A1376" s="19" t="s">
        <v>4990</v>
      </c>
      <c r="B1376" s="19" t="s">
        <v>8250</v>
      </c>
      <c r="C1376" s="22"/>
      <c r="D1376" s="22"/>
      <c r="E1376" s="22"/>
      <c r="F1376" s="22"/>
      <c r="G1376" s="43"/>
      <c r="H1376" s="60"/>
      <c r="I1376" s="60"/>
      <c r="J1376" s="60"/>
      <c r="K1376" s="60"/>
      <c r="L1376" s="60"/>
      <c r="M1376" s="60"/>
    </row>
    <row r="1377" spans="1:13" ht="15.5" x14ac:dyDescent="0.35">
      <c r="A1377" s="19" t="s">
        <v>1232</v>
      </c>
      <c r="B1377" s="19" t="s">
        <v>1221</v>
      </c>
      <c r="C1377" s="22"/>
      <c r="D1377" s="22"/>
      <c r="E1377" s="22"/>
      <c r="F1377" s="22"/>
      <c r="G1377" s="43"/>
      <c r="H1377" s="60"/>
      <c r="I1377" s="60"/>
      <c r="J1377" s="60"/>
      <c r="K1377" s="60"/>
      <c r="L1377" s="60"/>
      <c r="M1377" s="60"/>
    </row>
    <row r="1378" spans="1:13" ht="15.5" x14ac:dyDescent="0.35">
      <c r="A1378" s="19" t="s">
        <v>8180</v>
      </c>
      <c r="B1378" s="19" t="s">
        <v>4518</v>
      </c>
      <c r="C1378" s="22"/>
      <c r="D1378" s="22"/>
      <c r="E1378" s="22"/>
      <c r="F1378" s="22"/>
      <c r="G1378" s="43"/>
      <c r="H1378" s="60"/>
      <c r="I1378" s="60"/>
      <c r="J1378" s="60"/>
      <c r="K1378" s="60"/>
      <c r="L1378" s="60"/>
      <c r="M1378" s="60"/>
    </row>
    <row r="1379" spans="1:13" ht="15.5" x14ac:dyDescent="0.35">
      <c r="A1379" s="19" t="s">
        <v>8450</v>
      </c>
      <c r="B1379" s="19" t="s">
        <v>3635</v>
      </c>
      <c r="C1379" s="22"/>
      <c r="D1379" s="22"/>
      <c r="E1379" s="22"/>
      <c r="F1379" s="22"/>
      <c r="G1379" s="43"/>
      <c r="H1379" s="60"/>
      <c r="I1379" s="60"/>
      <c r="J1379" s="60"/>
      <c r="K1379" s="60"/>
      <c r="L1379" s="60"/>
      <c r="M1379" s="60"/>
    </row>
    <row r="1380" spans="1:13" ht="15.5" x14ac:dyDescent="0.35">
      <c r="A1380" s="19" t="s">
        <v>8451</v>
      </c>
      <c r="B1380" s="19" t="s">
        <v>2714</v>
      </c>
      <c r="C1380" s="22"/>
      <c r="D1380" s="22"/>
      <c r="E1380" s="22"/>
      <c r="F1380" s="22"/>
      <c r="G1380" s="43"/>
      <c r="H1380" s="60"/>
      <c r="I1380" s="60"/>
      <c r="J1380" s="60"/>
      <c r="K1380" s="60"/>
      <c r="L1380" s="60"/>
      <c r="M1380" s="60"/>
    </row>
    <row r="1381" spans="1:13" ht="31" x14ac:dyDescent="0.35">
      <c r="A1381" s="19" t="s">
        <v>8452</v>
      </c>
      <c r="B1381" s="19" t="s">
        <v>8757</v>
      </c>
      <c r="C1381" s="22"/>
      <c r="D1381" s="22"/>
      <c r="E1381" s="22"/>
      <c r="F1381" s="22"/>
      <c r="G1381" s="43"/>
      <c r="H1381" s="60"/>
      <c r="I1381" s="60"/>
      <c r="J1381" s="60"/>
      <c r="K1381" s="60"/>
      <c r="L1381" s="60"/>
      <c r="M1381" s="60"/>
    </row>
    <row r="1382" spans="1:13" ht="15.5" x14ac:dyDescent="0.35">
      <c r="A1382" s="19" t="s">
        <v>8453</v>
      </c>
      <c r="B1382" s="19" t="s">
        <v>4088</v>
      </c>
      <c r="C1382" s="22"/>
      <c r="D1382" s="22"/>
      <c r="E1382" s="22"/>
      <c r="F1382" s="22"/>
      <c r="G1382" s="43"/>
      <c r="H1382" s="60"/>
      <c r="I1382" s="60"/>
      <c r="J1382" s="60"/>
      <c r="K1382" s="60"/>
      <c r="L1382" s="60"/>
      <c r="M1382" s="60"/>
    </row>
    <row r="1383" spans="1:13" ht="15.5" x14ac:dyDescent="0.35">
      <c r="A1383" s="19" t="s">
        <v>3215</v>
      </c>
      <c r="B1383" s="19" t="s">
        <v>3562</v>
      </c>
      <c r="C1383" s="22"/>
      <c r="D1383" s="22"/>
      <c r="E1383" s="22"/>
      <c r="F1383" s="22"/>
      <c r="G1383" s="43"/>
      <c r="H1383" s="60"/>
      <c r="I1383" s="60"/>
      <c r="J1383" s="60"/>
      <c r="K1383" s="60"/>
      <c r="L1383" s="60"/>
      <c r="M1383" s="60"/>
    </row>
    <row r="1384" spans="1:13" ht="15.5" x14ac:dyDescent="0.35">
      <c r="A1384" s="19" t="s">
        <v>8454</v>
      </c>
      <c r="B1384" s="19" t="s">
        <v>2703</v>
      </c>
      <c r="C1384" s="22"/>
      <c r="D1384" s="22"/>
      <c r="E1384" s="22"/>
      <c r="F1384" s="22"/>
      <c r="G1384" s="43"/>
      <c r="H1384" s="60"/>
      <c r="I1384" s="60"/>
      <c r="J1384" s="60"/>
      <c r="K1384" s="60"/>
      <c r="L1384" s="60"/>
      <c r="M1384" s="60"/>
    </row>
    <row r="1385" spans="1:13" ht="31" x14ac:dyDescent="0.35">
      <c r="A1385" s="19" t="s">
        <v>8455</v>
      </c>
      <c r="B1385" s="19" t="s">
        <v>3833</v>
      </c>
      <c r="C1385" s="22"/>
      <c r="D1385" s="22"/>
      <c r="E1385" s="22"/>
      <c r="F1385" s="22"/>
      <c r="G1385" s="43"/>
      <c r="H1385" s="60"/>
      <c r="I1385" s="60"/>
      <c r="J1385" s="60"/>
      <c r="K1385" s="60"/>
      <c r="L1385" s="60"/>
      <c r="M1385" s="60"/>
    </row>
    <row r="1386" spans="1:13" ht="15.5" x14ac:dyDescent="0.35">
      <c r="A1386" s="19" t="s">
        <v>8456</v>
      </c>
      <c r="B1386" s="19" t="s">
        <v>3770</v>
      </c>
      <c r="C1386" s="22"/>
      <c r="D1386" s="22"/>
      <c r="E1386" s="22"/>
      <c r="F1386" s="22"/>
      <c r="G1386" s="43"/>
      <c r="H1386" s="60"/>
      <c r="I1386" s="60"/>
      <c r="J1386" s="60"/>
      <c r="K1386" s="60"/>
      <c r="L1386" s="60"/>
      <c r="M1386" s="60"/>
    </row>
    <row r="1387" spans="1:13" ht="15.5" x14ac:dyDescent="0.35">
      <c r="A1387" s="19" t="s">
        <v>8181</v>
      </c>
      <c r="B1387" s="19" t="s">
        <v>4523</v>
      </c>
      <c r="C1387" s="22"/>
      <c r="D1387" s="22"/>
      <c r="E1387" s="22"/>
      <c r="F1387" s="22"/>
      <c r="G1387" s="43"/>
      <c r="H1387" s="60"/>
      <c r="I1387" s="60"/>
      <c r="J1387" s="60"/>
      <c r="K1387" s="60"/>
      <c r="L1387" s="60"/>
      <c r="M1387" s="60"/>
    </row>
    <row r="1388" spans="1:13" ht="31" x14ac:dyDescent="0.35">
      <c r="A1388" s="19" t="s">
        <v>2982</v>
      </c>
      <c r="B1388" s="19" t="s">
        <v>1333</v>
      </c>
      <c r="C1388" s="22"/>
      <c r="D1388" s="22"/>
      <c r="E1388" s="22"/>
      <c r="F1388" s="22"/>
      <c r="G1388" s="43"/>
      <c r="H1388" s="60"/>
      <c r="I1388" s="60"/>
      <c r="J1388" s="60"/>
      <c r="K1388" s="60"/>
      <c r="L1388" s="60"/>
      <c r="M1388" s="60"/>
    </row>
    <row r="1389" spans="1:13" ht="31" x14ac:dyDescent="0.35">
      <c r="A1389" s="19" t="s">
        <v>8457</v>
      </c>
      <c r="B1389" s="19" t="s">
        <v>3925</v>
      </c>
      <c r="C1389" s="22"/>
      <c r="D1389" s="22"/>
      <c r="E1389" s="22"/>
      <c r="F1389" s="22"/>
      <c r="G1389" s="43"/>
      <c r="H1389" s="60"/>
      <c r="I1389" s="60"/>
      <c r="J1389" s="60"/>
      <c r="K1389" s="60"/>
      <c r="L1389" s="60"/>
      <c r="M1389" s="60"/>
    </row>
    <row r="1390" spans="1:13" ht="15.5" x14ac:dyDescent="0.35">
      <c r="A1390" s="19" t="s">
        <v>190</v>
      </c>
      <c r="B1390" s="19" t="s">
        <v>188</v>
      </c>
      <c r="C1390" s="22"/>
      <c r="D1390" s="22"/>
      <c r="E1390" s="22"/>
      <c r="F1390" s="22"/>
      <c r="G1390" s="43"/>
      <c r="H1390" s="60"/>
      <c r="I1390" s="60"/>
      <c r="J1390" s="60"/>
      <c r="K1390" s="60"/>
      <c r="L1390" s="60"/>
      <c r="M1390" s="60"/>
    </row>
    <row r="1391" spans="1:13" ht="31" x14ac:dyDescent="0.35">
      <c r="A1391" s="19" t="s">
        <v>3159</v>
      </c>
      <c r="B1391" s="19" t="s">
        <v>8654</v>
      </c>
      <c r="C1391" s="22"/>
      <c r="D1391" s="22"/>
      <c r="E1391" s="22"/>
      <c r="F1391" s="22"/>
      <c r="G1391" s="43"/>
      <c r="H1391" s="60"/>
      <c r="I1391" s="60"/>
      <c r="J1391" s="60"/>
      <c r="K1391" s="60"/>
      <c r="L1391" s="60"/>
      <c r="M1391" s="60"/>
    </row>
    <row r="1392" spans="1:13" ht="15.5" x14ac:dyDescent="0.35">
      <c r="A1392" s="19" t="s">
        <v>8459</v>
      </c>
      <c r="B1392" s="19" t="s">
        <v>3687</v>
      </c>
      <c r="C1392" s="22"/>
      <c r="D1392" s="22"/>
      <c r="E1392" s="22"/>
      <c r="F1392" s="22"/>
      <c r="G1392" s="43"/>
      <c r="H1392" s="60"/>
      <c r="I1392" s="60"/>
      <c r="J1392" s="60"/>
      <c r="K1392" s="60"/>
      <c r="L1392" s="60"/>
      <c r="M1392" s="60"/>
    </row>
    <row r="1393" spans="1:13" ht="15.5" x14ac:dyDescent="0.35">
      <c r="A1393" s="19" t="s">
        <v>8460</v>
      </c>
      <c r="B1393" s="19" t="s">
        <v>3882</v>
      </c>
      <c r="C1393" s="22"/>
      <c r="D1393" s="22"/>
      <c r="E1393" s="22"/>
      <c r="F1393" s="22"/>
      <c r="G1393" s="43"/>
      <c r="H1393" s="60"/>
      <c r="I1393" s="60"/>
      <c r="J1393" s="60"/>
      <c r="K1393" s="60"/>
      <c r="L1393" s="60"/>
      <c r="M1393" s="60"/>
    </row>
    <row r="1394" spans="1:13" ht="15.5" x14ac:dyDescent="0.35">
      <c r="A1394" s="19" t="s">
        <v>8461</v>
      </c>
      <c r="B1394" s="19" t="s">
        <v>3731</v>
      </c>
      <c r="C1394" s="22"/>
      <c r="D1394" s="22"/>
      <c r="E1394" s="22"/>
      <c r="F1394" s="22"/>
      <c r="G1394" s="43"/>
      <c r="H1394" s="60"/>
      <c r="I1394" s="60"/>
      <c r="J1394" s="60"/>
      <c r="K1394" s="60"/>
      <c r="L1394" s="60"/>
      <c r="M1394" s="60"/>
    </row>
    <row r="1395" spans="1:13" ht="15.5" x14ac:dyDescent="0.35">
      <c r="A1395" s="19" t="s">
        <v>8462</v>
      </c>
      <c r="B1395" s="19" t="s">
        <v>2328</v>
      </c>
      <c r="C1395" s="22"/>
      <c r="D1395" s="22"/>
      <c r="E1395" s="22"/>
      <c r="F1395" s="22"/>
      <c r="G1395" s="43"/>
      <c r="H1395" s="60"/>
      <c r="I1395" s="60"/>
      <c r="J1395" s="60"/>
      <c r="K1395" s="60"/>
      <c r="L1395" s="60"/>
      <c r="M1395" s="60"/>
    </row>
    <row r="1396" spans="1:13" ht="15.5" x14ac:dyDescent="0.35">
      <c r="A1396" s="19" t="s">
        <v>2972</v>
      </c>
      <c r="B1396" s="19" t="s">
        <v>2210</v>
      </c>
      <c r="C1396" s="22"/>
      <c r="D1396" s="22"/>
      <c r="E1396" s="22"/>
      <c r="F1396" s="22"/>
      <c r="G1396" s="43"/>
      <c r="H1396" s="60"/>
      <c r="I1396" s="60"/>
      <c r="J1396" s="60"/>
      <c r="K1396" s="60"/>
      <c r="L1396" s="60"/>
      <c r="M1396" s="60"/>
    </row>
    <row r="1397" spans="1:13" ht="15.5" x14ac:dyDescent="0.35">
      <c r="A1397" s="19" t="s">
        <v>8463</v>
      </c>
      <c r="B1397" s="19" t="s">
        <v>2641</v>
      </c>
      <c r="C1397" s="22"/>
      <c r="D1397" s="22"/>
      <c r="E1397" s="22"/>
      <c r="F1397" s="22"/>
      <c r="G1397" s="43"/>
      <c r="H1397" s="60"/>
      <c r="I1397" s="60"/>
      <c r="J1397" s="60"/>
      <c r="K1397" s="60"/>
      <c r="L1397" s="60"/>
      <c r="M1397" s="60"/>
    </row>
    <row r="1398" spans="1:13" ht="31" x14ac:dyDescent="0.35">
      <c r="A1398" s="19" t="s">
        <v>8464</v>
      </c>
      <c r="B1398" s="19" t="s">
        <v>2031</v>
      </c>
      <c r="C1398" s="22"/>
      <c r="D1398" s="22"/>
      <c r="E1398" s="22"/>
      <c r="F1398" s="22"/>
      <c r="G1398" s="43"/>
      <c r="H1398" s="60"/>
      <c r="I1398" s="60"/>
      <c r="J1398" s="60"/>
      <c r="K1398" s="60"/>
      <c r="L1398" s="60"/>
      <c r="M1398" s="60"/>
    </row>
    <row r="1399" spans="1:13" ht="31" x14ac:dyDescent="0.35">
      <c r="A1399" s="19" t="s">
        <v>8465</v>
      </c>
      <c r="B1399" s="19" t="s">
        <v>3591</v>
      </c>
      <c r="C1399" s="22"/>
      <c r="D1399" s="22"/>
      <c r="E1399" s="22"/>
      <c r="F1399" s="22"/>
      <c r="G1399" s="43"/>
      <c r="H1399" s="60"/>
      <c r="I1399" s="60"/>
      <c r="J1399" s="60"/>
      <c r="K1399" s="60"/>
      <c r="L1399" s="60"/>
      <c r="M1399" s="60"/>
    </row>
    <row r="1400" spans="1:13" ht="15.5" x14ac:dyDescent="0.35">
      <c r="A1400" s="19" t="s">
        <v>8466</v>
      </c>
      <c r="B1400" s="19" t="s">
        <v>3803</v>
      </c>
      <c r="C1400" s="22"/>
      <c r="D1400" s="22"/>
      <c r="E1400" s="22"/>
      <c r="F1400" s="22"/>
      <c r="G1400" s="43"/>
      <c r="H1400" s="60"/>
      <c r="I1400" s="60"/>
      <c r="J1400" s="60"/>
      <c r="K1400" s="60"/>
      <c r="L1400" s="60"/>
      <c r="M1400" s="60"/>
    </row>
    <row r="1401" spans="1:13" ht="15.5" x14ac:dyDescent="0.35">
      <c r="A1401" s="19" t="s">
        <v>1488</v>
      </c>
      <c r="B1401" s="19" t="s">
        <v>1472</v>
      </c>
      <c r="C1401" s="22"/>
      <c r="D1401" s="22"/>
      <c r="E1401" s="22"/>
      <c r="F1401" s="22"/>
      <c r="G1401" s="43"/>
      <c r="H1401" s="60"/>
      <c r="I1401" s="60"/>
      <c r="J1401" s="60"/>
      <c r="K1401" s="60"/>
      <c r="L1401" s="60"/>
      <c r="M1401" s="60"/>
    </row>
    <row r="1402" spans="1:13" ht="15.5" x14ac:dyDescent="0.35">
      <c r="A1402" s="19" t="s">
        <v>5120</v>
      </c>
      <c r="B1402" s="19" t="s">
        <v>1127</v>
      </c>
      <c r="C1402" s="22"/>
      <c r="D1402" s="22"/>
      <c r="E1402" s="22"/>
      <c r="F1402" s="22"/>
      <c r="G1402" s="43"/>
      <c r="H1402" s="60"/>
      <c r="I1402" s="60"/>
      <c r="J1402" s="60"/>
      <c r="K1402" s="60"/>
      <c r="L1402" s="60"/>
      <c r="M1402" s="60"/>
    </row>
    <row r="1403" spans="1:13" ht="15.5" x14ac:dyDescent="0.35">
      <c r="A1403" s="19" t="s">
        <v>146</v>
      </c>
      <c r="B1403" s="19" t="s">
        <v>4024</v>
      </c>
      <c r="C1403" s="22">
        <v>13508265.300000001</v>
      </c>
      <c r="D1403" s="22"/>
      <c r="E1403" s="22">
        <v>3170422.55</v>
      </c>
      <c r="F1403" s="22"/>
      <c r="G1403" s="43">
        <v>28652606.879999999</v>
      </c>
      <c r="H1403" s="60"/>
      <c r="I1403" s="60"/>
      <c r="J1403" s="60"/>
      <c r="K1403" s="60"/>
      <c r="L1403" s="60"/>
      <c r="M1403" s="60"/>
    </row>
    <row r="1404" spans="1:13" ht="31" x14ac:dyDescent="0.35">
      <c r="A1404" s="19" t="s">
        <v>3237</v>
      </c>
      <c r="B1404" s="19" t="s">
        <v>63</v>
      </c>
      <c r="C1404" s="22"/>
      <c r="D1404" s="22"/>
      <c r="E1404" s="22"/>
      <c r="F1404" s="22"/>
      <c r="G1404" s="43"/>
      <c r="H1404" s="60"/>
      <c r="I1404" s="60"/>
      <c r="J1404" s="60"/>
      <c r="K1404" s="60"/>
      <c r="L1404" s="60"/>
      <c r="M1404" s="60"/>
    </row>
    <row r="1405" spans="1:13" ht="15.5" x14ac:dyDescent="0.35">
      <c r="A1405" s="19" t="s">
        <v>8182</v>
      </c>
      <c r="B1405" s="19" t="s">
        <v>8413</v>
      </c>
      <c r="C1405" s="22"/>
      <c r="D1405" s="22"/>
      <c r="E1405" s="22"/>
      <c r="F1405" s="22"/>
      <c r="G1405" s="43"/>
      <c r="H1405" s="60"/>
      <c r="I1405" s="60"/>
      <c r="J1405" s="60"/>
      <c r="K1405" s="60"/>
      <c r="L1405" s="60"/>
      <c r="M1405" s="60"/>
    </row>
    <row r="1406" spans="1:13" ht="15.5" x14ac:dyDescent="0.35">
      <c r="A1406" s="19" t="s">
        <v>777</v>
      </c>
      <c r="B1406" s="19" t="s">
        <v>775</v>
      </c>
      <c r="C1406" s="22"/>
      <c r="D1406" s="22"/>
      <c r="E1406" s="22"/>
      <c r="F1406" s="22"/>
      <c r="G1406" s="43"/>
      <c r="H1406" s="60"/>
      <c r="I1406" s="60"/>
      <c r="J1406" s="60"/>
      <c r="K1406" s="60"/>
      <c r="L1406" s="60"/>
      <c r="M1406" s="60"/>
    </row>
    <row r="1407" spans="1:13" ht="15.5" x14ac:dyDescent="0.35">
      <c r="A1407" s="19" t="s">
        <v>976</v>
      </c>
      <c r="B1407" s="19" t="s">
        <v>8591</v>
      </c>
      <c r="C1407" s="22"/>
      <c r="D1407" s="22"/>
      <c r="E1407" s="22"/>
      <c r="F1407" s="22"/>
      <c r="G1407" s="43"/>
      <c r="H1407" s="60"/>
      <c r="I1407" s="60"/>
      <c r="J1407" s="60"/>
      <c r="K1407" s="60"/>
      <c r="L1407" s="60"/>
      <c r="M1407" s="60"/>
    </row>
    <row r="1408" spans="1:13" ht="15.5" x14ac:dyDescent="0.35">
      <c r="A1408" s="19" t="s">
        <v>8467</v>
      </c>
      <c r="B1408" s="19" t="s">
        <v>3728</v>
      </c>
      <c r="C1408" s="22"/>
      <c r="D1408" s="22"/>
      <c r="E1408" s="22"/>
      <c r="F1408" s="22"/>
      <c r="G1408" s="43"/>
      <c r="H1408" s="60"/>
      <c r="I1408" s="60"/>
      <c r="J1408" s="60"/>
      <c r="K1408" s="60"/>
      <c r="L1408" s="60"/>
      <c r="M1408" s="60"/>
    </row>
    <row r="1409" spans="1:13" ht="15.5" x14ac:dyDescent="0.35">
      <c r="A1409" s="19" t="s">
        <v>8183</v>
      </c>
      <c r="B1409" s="19" t="s">
        <v>1075</v>
      </c>
      <c r="C1409" s="22"/>
      <c r="D1409" s="22"/>
      <c r="E1409" s="22"/>
      <c r="F1409" s="22"/>
      <c r="G1409" s="43"/>
      <c r="H1409" s="60"/>
      <c r="I1409" s="60"/>
      <c r="J1409" s="60"/>
      <c r="K1409" s="60"/>
      <c r="L1409" s="60"/>
      <c r="M1409" s="60"/>
    </row>
    <row r="1410" spans="1:13" ht="15.5" x14ac:dyDescent="0.35">
      <c r="A1410" s="19" t="s">
        <v>1462</v>
      </c>
      <c r="B1410" s="19" t="s">
        <v>1451</v>
      </c>
      <c r="C1410" s="22"/>
      <c r="D1410" s="22"/>
      <c r="E1410" s="22"/>
      <c r="F1410" s="22"/>
      <c r="G1410" s="43"/>
      <c r="H1410" s="60"/>
      <c r="I1410" s="60"/>
      <c r="J1410" s="60"/>
      <c r="K1410" s="60"/>
      <c r="L1410" s="60"/>
      <c r="M1410" s="60"/>
    </row>
    <row r="1411" spans="1:13" ht="15.5" x14ac:dyDescent="0.35">
      <c r="A1411" s="19" t="s">
        <v>968</v>
      </c>
      <c r="B1411" s="19" t="s">
        <v>3855</v>
      </c>
      <c r="C1411" s="22"/>
      <c r="D1411" s="22"/>
      <c r="E1411" s="22"/>
      <c r="F1411" s="22"/>
      <c r="G1411" s="43"/>
      <c r="H1411" s="60"/>
      <c r="I1411" s="60"/>
      <c r="J1411" s="60"/>
      <c r="K1411" s="60"/>
      <c r="L1411" s="60"/>
      <c r="M1411" s="60"/>
    </row>
    <row r="1412" spans="1:13" ht="46.5" x14ac:dyDescent="0.35">
      <c r="A1412" s="19" t="s">
        <v>8468</v>
      </c>
      <c r="B1412" s="19" t="s">
        <v>3694</v>
      </c>
      <c r="C1412" s="22"/>
      <c r="D1412" s="22"/>
      <c r="E1412" s="22"/>
      <c r="F1412" s="22"/>
      <c r="G1412" s="43"/>
      <c r="H1412" s="60"/>
      <c r="I1412" s="60"/>
      <c r="J1412" s="60"/>
      <c r="K1412" s="60"/>
      <c r="L1412" s="60"/>
      <c r="M1412" s="60"/>
    </row>
    <row r="1413" spans="1:13" ht="30" customHeight="1" x14ac:dyDescent="0.35">
      <c r="A1413" s="19" t="s">
        <v>1440</v>
      </c>
      <c r="B1413" s="19" t="s">
        <v>9879</v>
      </c>
      <c r="C1413" s="22">
        <v>24205</v>
      </c>
      <c r="D1413" s="22">
        <v>0</v>
      </c>
      <c r="E1413" s="22">
        <v>102760</v>
      </c>
      <c r="F1413" s="22">
        <v>0</v>
      </c>
      <c r="G1413" s="43">
        <v>160009</v>
      </c>
      <c r="H1413" s="60">
        <v>9</v>
      </c>
      <c r="I1413" s="60">
        <v>6</v>
      </c>
      <c r="J1413" s="60">
        <v>3</v>
      </c>
      <c r="K1413" s="60">
        <v>2</v>
      </c>
      <c r="L1413" s="60">
        <v>1</v>
      </c>
      <c r="M1413" s="60" t="s">
        <v>3790</v>
      </c>
    </row>
    <row r="1414" spans="1:13" ht="15.5" x14ac:dyDescent="0.35">
      <c r="A1414" s="19" t="s">
        <v>8469</v>
      </c>
      <c r="B1414" s="19" t="s">
        <v>2073</v>
      </c>
      <c r="C1414" s="22"/>
      <c r="D1414" s="22"/>
      <c r="E1414" s="22"/>
      <c r="F1414" s="22"/>
      <c r="G1414" s="43"/>
      <c r="H1414" s="60"/>
      <c r="I1414" s="60"/>
      <c r="J1414" s="60"/>
      <c r="K1414" s="60"/>
      <c r="L1414" s="60"/>
      <c r="M1414" s="60"/>
    </row>
    <row r="1415" spans="1:13" ht="29.25" customHeight="1" x14ac:dyDescent="0.35">
      <c r="A1415" s="40"/>
      <c r="B1415" s="41"/>
      <c r="C1415" s="42">
        <f>SUM(C2:C1414)</f>
        <v>2288995665.3799996</v>
      </c>
      <c r="D1415" s="22">
        <f>SUM(D2:D1414)</f>
        <v>134775</v>
      </c>
      <c r="E1415" s="42">
        <f>SUM(E2:E1414)</f>
        <v>1611430147.6499999</v>
      </c>
      <c r="F1415" s="22"/>
      <c r="G1415" s="50">
        <f>SUM(G2:G1414)</f>
        <v>2616628128.0599999</v>
      </c>
      <c r="H1415" s="53"/>
      <c r="I1415" s="53"/>
      <c r="J1415" s="53"/>
      <c r="K1415" s="53"/>
      <c r="L1415" s="53"/>
      <c r="M1415" s="53"/>
    </row>
  </sheetData>
  <autoFilter ref="A1:A1415" xr:uid="{00000000-0009-0000-0000-00001D000000}"/>
  <conditionalFormatting sqref="A1">
    <cfRule type="duplicateValues" dxfId="1916" priority="31"/>
    <cfRule type="duplicateValues" dxfId="1915" priority="32"/>
    <cfRule type="duplicateValues" dxfId="1914" priority="33"/>
    <cfRule type="duplicateValues" dxfId="1913" priority="34"/>
  </conditionalFormatting>
  <conditionalFormatting sqref="A4">
    <cfRule type="duplicateValues" dxfId="1912" priority="14"/>
    <cfRule type="duplicateValues" dxfId="1911" priority="15"/>
    <cfRule type="duplicateValues" dxfId="1910" priority="16"/>
    <cfRule type="duplicateValues" dxfId="1909" priority="17"/>
    <cfRule type="duplicateValues" dxfId="1908" priority="18"/>
  </conditionalFormatting>
  <conditionalFormatting sqref="A5">
    <cfRule type="duplicateValues" dxfId="1907" priority="8"/>
    <cfRule type="duplicateValues" dxfId="1906" priority="9"/>
    <cfRule type="duplicateValues" dxfId="1905" priority="10"/>
    <cfRule type="duplicateValues" dxfId="1904" priority="11"/>
    <cfRule type="duplicateValues" dxfId="1903" priority="12"/>
  </conditionalFormatting>
  <conditionalFormatting sqref="A6">
    <cfRule type="duplicateValues" dxfId="1902" priority="2"/>
    <cfRule type="duplicateValues" dxfId="1901" priority="3"/>
    <cfRule type="duplicateValues" dxfId="1900" priority="4"/>
    <cfRule type="duplicateValues" dxfId="1899" priority="5"/>
    <cfRule type="duplicateValues" dxfId="1898" priority="6"/>
  </conditionalFormatting>
  <conditionalFormatting sqref="A9">
    <cfRule type="duplicateValues" dxfId="1897" priority="20"/>
    <cfRule type="duplicateValues" dxfId="1896" priority="21"/>
    <cfRule type="duplicateValues" dxfId="1895" priority="22"/>
    <cfRule type="duplicateValues" dxfId="1894" priority="23"/>
    <cfRule type="duplicateValues" dxfId="1893" priority="24"/>
  </conditionalFormatting>
  <conditionalFormatting sqref="A1269">
    <cfRule type="duplicateValues" dxfId="1892" priority="25"/>
    <cfRule type="duplicateValues" dxfId="1891" priority="26"/>
    <cfRule type="duplicateValues" dxfId="1890" priority="27"/>
    <cfRule type="duplicateValues" dxfId="1889" priority="28"/>
  </conditionalFormatting>
  <conditionalFormatting sqref="A1413">
    <cfRule type="duplicateValues" dxfId="1888" priority="35"/>
    <cfRule type="duplicateValues" dxfId="1887" priority="36"/>
    <cfRule type="duplicateValues" dxfId="1886" priority="37"/>
    <cfRule type="duplicateValues" dxfId="1885" priority="38"/>
  </conditionalFormatting>
  <conditionalFormatting sqref="A1414:A1415 A2:A3 A1270:A1412 A10:A1268 A7:A8">
    <cfRule type="duplicateValues" dxfId="1884" priority="40"/>
    <cfRule type="duplicateValues" dxfId="1883" priority="41"/>
    <cfRule type="duplicateValues" dxfId="1882" priority="42"/>
    <cfRule type="duplicateValues" dxfId="1881" priority="43"/>
  </conditionalFormatting>
  <conditionalFormatting sqref="B4">
    <cfRule type="duplicateValues" dxfId="1880" priority="13"/>
  </conditionalFormatting>
  <conditionalFormatting sqref="B5">
    <cfRule type="duplicateValues" dxfId="1879" priority="7"/>
  </conditionalFormatting>
  <conditionalFormatting sqref="B6">
    <cfRule type="duplicateValues" dxfId="1878" priority="1"/>
  </conditionalFormatting>
  <conditionalFormatting sqref="B9">
    <cfRule type="duplicateValues" dxfId="1877" priority="19"/>
  </conditionalFormatting>
  <conditionalFormatting sqref="B927:B1268 B1270:B1414">
    <cfRule type="duplicateValues" dxfId="1876" priority="44"/>
  </conditionalFormatting>
  <conditionalFormatting sqref="B1269">
    <cfRule type="duplicateValues" dxfId="1875" priority="29"/>
  </conditionalFormatting>
  <conditionalFormatting sqref="B1:G1">
    <cfRule type="duplicateValues" dxfId="1874" priority="39"/>
  </conditionalFormatting>
  <conditionalFormatting sqref="H1:M1">
    <cfRule type="duplicateValues" dxfId="1873" priority="30"/>
  </conditionalFormatting>
  <pageMargins left="0.7" right="0.7" top="0.75" bottom="0.75" header="0.3" footer="0.3"/>
  <pageSetup scale="10" orientation="portrait" horizontalDpi="300" verticalDpi="300" r:id="rId1"/>
  <customProperties>
    <customPr name="AblebitsBackupSheet"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249977111117893"/>
  </sheetPr>
  <dimension ref="A1:M1415"/>
  <sheetViews>
    <sheetView view="pageBreakPreview" zoomScaleNormal="100" zoomScaleSheetLayoutView="100" workbookViewId="0">
      <pane ySplit="1" topLeftCell="A2" activePane="bottomLeft" state="frozen"/>
      <selection activeCell="B1" sqref="B1"/>
      <selection pane="bottomLeft" activeCell="A2" sqref="A2:A1414"/>
    </sheetView>
  </sheetViews>
  <sheetFormatPr defaultRowHeight="14.5" x14ac:dyDescent="0.35"/>
  <cols>
    <col min="1" max="1" width="50.90625" customWidth="1"/>
    <col min="2" max="2" width="26.6328125" customWidth="1"/>
    <col min="3" max="4" width="31.90625" customWidth="1"/>
    <col min="5" max="6" width="30.453125" customWidth="1"/>
    <col min="7" max="7" width="25.54296875" customWidth="1"/>
    <col min="8" max="8" width="14.54296875" customWidth="1"/>
    <col min="9" max="9" width="13.36328125" customWidth="1"/>
    <col min="10" max="10" width="16" customWidth="1"/>
    <col min="11" max="11" width="13.54296875" customWidth="1"/>
    <col min="12" max="12" width="18.54296875" customWidth="1"/>
    <col min="13" max="13" width="19" customWidth="1"/>
  </cols>
  <sheetData>
    <row r="1" spans="1:13" ht="94.5" customHeight="1" x14ac:dyDescent="0.35">
      <c r="A1" s="26" t="s">
        <v>2948</v>
      </c>
      <c r="B1" s="26" t="s">
        <v>9623</v>
      </c>
      <c r="C1" s="26" t="s">
        <v>9287</v>
      </c>
      <c r="D1" s="26" t="s">
        <v>9288</v>
      </c>
      <c r="E1" s="26" t="s">
        <v>9289</v>
      </c>
      <c r="F1" s="26" t="s">
        <v>9629</v>
      </c>
      <c r="G1" s="26" t="s">
        <v>9290</v>
      </c>
      <c r="H1" s="26" t="s">
        <v>4074</v>
      </c>
      <c r="I1" s="26" t="s">
        <v>4075</v>
      </c>
      <c r="J1" s="26" t="s">
        <v>4076</v>
      </c>
      <c r="K1" s="26" t="s">
        <v>4077</v>
      </c>
      <c r="L1" s="26" t="s">
        <v>4079</v>
      </c>
      <c r="M1" s="26" t="s">
        <v>3763</v>
      </c>
    </row>
    <row r="2" spans="1:13" ht="33" customHeight="1" x14ac:dyDescent="0.35">
      <c r="A2" s="19" t="s">
        <v>999</v>
      </c>
      <c r="B2" s="21" t="s">
        <v>997</v>
      </c>
      <c r="C2" s="22"/>
      <c r="D2" s="22"/>
      <c r="E2" s="22"/>
      <c r="F2" s="22"/>
      <c r="G2" s="43"/>
      <c r="H2" s="54"/>
      <c r="I2" s="54"/>
      <c r="J2" s="54"/>
      <c r="K2" s="54"/>
      <c r="L2" s="54"/>
      <c r="M2" s="54"/>
    </row>
    <row r="3" spans="1:13" ht="37.5" customHeight="1" x14ac:dyDescent="0.35">
      <c r="A3" s="19" t="s">
        <v>4973</v>
      </c>
      <c r="B3" s="21" t="s">
        <v>3695</v>
      </c>
      <c r="C3" s="22"/>
      <c r="D3" s="22"/>
      <c r="E3" s="22"/>
      <c r="F3" s="22"/>
      <c r="G3" s="43"/>
      <c r="H3" s="54"/>
      <c r="I3" s="54"/>
      <c r="J3" s="54"/>
      <c r="K3" s="54"/>
      <c r="L3" s="54"/>
      <c r="M3" s="54"/>
    </row>
    <row r="4" spans="1:13" ht="37.5" customHeight="1" x14ac:dyDescent="0.35">
      <c r="A4" s="19" t="s">
        <v>1323</v>
      </c>
      <c r="B4" s="21" t="s">
        <v>1303</v>
      </c>
      <c r="C4" s="22"/>
      <c r="D4" s="22"/>
      <c r="E4" s="22"/>
      <c r="F4" s="22"/>
      <c r="G4" s="43"/>
      <c r="H4" s="54"/>
      <c r="I4" s="54"/>
      <c r="J4" s="54"/>
      <c r="K4" s="54"/>
      <c r="L4" s="54"/>
      <c r="M4" s="54"/>
    </row>
    <row r="5" spans="1:13" ht="37.5" customHeight="1" x14ac:dyDescent="0.35">
      <c r="A5" s="19" t="s">
        <v>3240</v>
      </c>
      <c r="B5" s="21" t="s">
        <v>1129</v>
      </c>
      <c r="C5" s="22">
        <v>2691754</v>
      </c>
      <c r="D5" s="22">
        <v>0</v>
      </c>
      <c r="E5" s="22">
        <v>1597760</v>
      </c>
      <c r="F5" s="22"/>
      <c r="G5" s="44">
        <v>2390005</v>
      </c>
      <c r="H5" s="54"/>
      <c r="I5" s="54"/>
      <c r="J5" s="54"/>
      <c r="K5" s="54"/>
      <c r="L5" s="54"/>
      <c r="M5" s="54"/>
    </row>
    <row r="6" spans="1:13" ht="37.5" customHeight="1" x14ac:dyDescent="0.35">
      <c r="A6" s="19" t="s">
        <v>586</v>
      </c>
      <c r="B6" s="21" t="s">
        <v>584</v>
      </c>
      <c r="C6" s="22"/>
      <c r="D6" s="22"/>
      <c r="E6" s="22"/>
      <c r="F6" s="22"/>
      <c r="G6" s="43"/>
      <c r="H6" s="54"/>
      <c r="I6" s="54"/>
      <c r="J6" s="54"/>
      <c r="K6" s="54"/>
      <c r="L6" s="54"/>
      <c r="M6" s="54"/>
    </row>
    <row r="7" spans="1:13" ht="33.75" customHeight="1" x14ac:dyDescent="0.35">
      <c r="A7" s="19" t="s">
        <v>3058</v>
      </c>
      <c r="B7" s="21" t="s">
        <v>1806</v>
      </c>
      <c r="C7" s="22"/>
      <c r="D7" s="22"/>
      <c r="E7" s="22"/>
      <c r="F7" s="22"/>
      <c r="G7" s="43"/>
      <c r="H7" s="54"/>
      <c r="I7" s="54"/>
      <c r="J7" s="54"/>
      <c r="K7" s="54"/>
      <c r="L7" s="54"/>
      <c r="M7" s="54"/>
    </row>
    <row r="8" spans="1:13" ht="29.25" customHeight="1" x14ac:dyDescent="0.35">
      <c r="A8" s="19" t="s">
        <v>3005</v>
      </c>
      <c r="B8" s="21" t="s">
        <v>1498</v>
      </c>
      <c r="C8" s="22"/>
      <c r="D8" s="22"/>
      <c r="E8" s="22"/>
      <c r="F8" s="22"/>
      <c r="G8" s="43"/>
      <c r="H8" s="54"/>
      <c r="I8" s="54"/>
      <c r="J8" s="54"/>
      <c r="K8" s="54"/>
      <c r="L8" s="54"/>
      <c r="M8" s="54"/>
    </row>
    <row r="9" spans="1:13" ht="31.5" customHeight="1" x14ac:dyDescent="0.35">
      <c r="A9" s="19" t="s">
        <v>4235</v>
      </c>
      <c r="B9" s="21" t="s">
        <v>3975</v>
      </c>
      <c r="C9" s="22"/>
      <c r="D9" s="22"/>
      <c r="E9" s="22"/>
      <c r="F9" s="22"/>
      <c r="G9" s="43"/>
      <c r="H9" s="54"/>
      <c r="I9" s="54"/>
      <c r="J9" s="54"/>
      <c r="K9" s="54"/>
      <c r="L9" s="54"/>
      <c r="M9" s="54"/>
    </row>
    <row r="10" spans="1:13" ht="25.5" customHeight="1" x14ac:dyDescent="0.35">
      <c r="A10" s="19" t="s">
        <v>4395</v>
      </c>
      <c r="B10" s="21" t="s">
        <v>4394</v>
      </c>
      <c r="C10" s="22"/>
      <c r="D10" s="22"/>
      <c r="E10" s="22"/>
      <c r="F10" s="22"/>
      <c r="G10" s="43"/>
      <c r="H10" s="54"/>
      <c r="I10" s="54"/>
      <c r="J10" s="54"/>
      <c r="K10" s="54"/>
      <c r="L10" s="54"/>
      <c r="M10" s="54"/>
    </row>
    <row r="11" spans="1:13" ht="32.25" customHeight="1" x14ac:dyDescent="0.35">
      <c r="A11" s="19" t="s">
        <v>1382</v>
      </c>
      <c r="B11" s="21" t="s">
        <v>1380</v>
      </c>
      <c r="C11" s="22"/>
      <c r="D11" s="22"/>
      <c r="E11" s="22"/>
      <c r="F11" s="22"/>
      <c r="G11" s="43"/>
      <c r="H11" s="54"/>
      <c r="I11" s="54"/>
      <c r="J11" s="54"/>
      <c r="K11" s="54"/>
      <c r="L11" s="54"/>
      <c r="M11" s="54"/>
    </row>
    <row r="12" spans="1:13" ht="24.75" customHeight="1" x14ac:dyDescent="0.35">
      <c r="A12" s="19" t="s">
        <v>7942</v>
      </c>
      <c r="B12" s="21" t="s">
        <v>3326</v>
      </c>
      <c r="C12" s="22"/>
      <c r="D12" s="22"/>
      <c r="E12" s="22"/>
      <c r="F12" s="22"/>
      <c r="G12" s="43"/>
      <c r="H12" s="54"/>
      <c r="I12" s="54"/>
      <c r="J12" s="54"/>
      <c r="K12" s="54"/>
      <c r="L12" s="54"/>
      <c r="M12" s="54"/>
    </row>
    <row r="13" spans="1:13" ht="38.25" customHeight="1" x14ac:dyDescent="0.35">
      <c r="A13" s="19" t="s">
        <v>2964</v>
      </c>
      <c r="B13" s="21" t="s">
        <v>8576</v>
      </c>
      <c r="C13" s="22"/>
      <c r="D13" s="22"/>
      <c r="E13" s="22"/>
      <c r="F13" s="22"/>
      <c r="G13" s="43"/>
      <c r="H13" s="54"/>
      <c r="I13" s="54"/>
      <c r="J13" s="54"/>
      <c r="K13" s="54"/>
      <c r="L13" s="54"/>
      <c r="M13" s="54"/>
    </row>
    <row r="14" spans="1:13" ht="35.25" customHeight="1" x14ac:dyDescent="0.35">
      <c r="A14" s="19" t="s">
        <v>4236</v>
      </c>
      <c r="B14" s="21" t="s">
        <v>3936</v>
      </c>
      <c r="C14" s="22"/>
      <c r="D14" s="22"/>
      <c r="E14" s="22"/>
      <c r="F14" s="22"/>
      <c r="G14" s="43"/>
      <c r="H14" s="54"/>
      <c r="I14" s="54"/>
      <c r="J14" s="54"/>
      <c r="K14" s="54"/>
      <c r="L14" s="54"/>
      <c r="M14" s="54"/>
    </row>
    <row r="15" spans="1:13" ht="24.75" customHeight="1" x14ac:dyDescent="0.35">
      <c r="A15" s="19" t="s">
        <v>3187</v>
      </c>
      <c r="B15" s="21" t="s">
        <v>357</v>
      </c>
      <c r="C15" s="22"/>
      <c r="D15" s="22"/>
      <c r="E15" s="22"/>
      <c r="F15" s="22"/>
      <c r="G15" s="43"/>
      <c r="H15" s="54"/>
      <c r="I15" s="54"/>
      <c r="J15" s="54"/>
      <c r="K15" s="54"/>
      <c r="L15" s="54"/>
      <c r="M15" s="54"/>
    </row>
    <row r="16" spans="1:13" ht="37.5" customHeight="1" x14ac:dyDescent="0.35">
      <c r="A16" s="19" t="s">
        <v>8470</v>
      </c>
      <c r="B16" s="21" t="s">
        <v>3288</v>
      </c>
      <c r="C16" s="22"/>
      <c r="D16" s="22"/>
      <c r="E16" s="22"/>
      <c r="F16" s="22"/>
      <c r="G16" s="43"/>
      <c r="H16" s="54"/>
      <c r="I16" s="54"/>
      <c r="J16" s="54"/>
      <c r="K16" s="54"/>
      <c r="L16" s="54"/>
      <c r="M16" s="54"/>
    </row>
    <row r="17" spans="1:13" ht="31" x14ac:dyDescent="0.35">
      <c r="A17" s="19" t="s">
        <v>7944</v>
      </c>
      <c r="B17" s="21" t="s">
        <v>3312</v>
      </c>
      <c r="C17" s="22">
        <v>330000</v>
      </c>
      <c r="D17" s="22">
        <v>0</v>
      </c>
      <c r="E17" s="22">
        <v>315000</v>
      </c>
      <c r="F17" s="22">
        <v>0</v>
      </c>
      <c r="G17" s="43">
        <v>0</v>
      </c>
      <c r="H17" s="60">
        <v>29</v>
      </c>
      <c r="I17" s="60">
        <v>11</v>
      </c>
      <c r="J17" s="60">
        <v>18</v>
      </c>
      <c r="K17" s="60">
        <v>50</v>
      </c>
      <c r="L17" s="60">
        <v>0</v>
      </c>
      <c r="M17" s="60" t="s">
        <v>3790</v>
      </c>
    </row>
    <row r="18" spans="1:13" ht="31" x14ac:dyDescent="0.35">
      <c r="A18" s="19" t="s">
        <v>8663</v>
      </c>
      <c r="B18" s="21" t="s">
        <v>4398</v>
      </c>
      <c r="C18" s="22"/>
      <c r="D18" s="22"/>
      <c r="E18" s="22"/>
      <c r="F18" s="22"/>
      <c r="G18" s="43"/>
      <c r="H18" s="54"/>
      <c r="I18" s="54"/>
      <c r="J18" s="54"/>
      <c r="K18" s="54"/>
      <c r="L18" s="54"/>
      <c r="M18" s="54"/>
    </row>
    <row r="19" spans="1:13" ht="15.5" x14ac:dyDescent="0.35">
      <c r="A19" s="19" t="s">
        <v>4237</v>
      </c>
      <c r="B19" s="21" t="s">
        <v>3738</v>
      </c>
      <c r="C19" s="22"/>
      <c r="D19" s="22"/>
      <c r="E19" s="22"/>
      <c r="F19" s="22"/>
      <c r="G19" s="43"/>
      <c r="H19" s="54"/>
      <c r="I19" s="54"/>
      <c r="J19" s="54"/>
      <c r="K19" s="54"/>
      <c r="L19" s="54"/>
      <c r="M19" s="54"/>
    </row>
    <row r="20" spans="1:13" ht="31" x14ac:dyDescent="0.35">
      <c r="A20" s="19" t="s">
        <v>4922</v>
      </c>
      <c r="B20" s="21" t="s">
        <v>2680</v>
      </c>
      <c r="C20" s="22"/>
      <c r="D20" s="22"/>
      <c r="E20" s="22"/>
      <c r="F20" s="22"/>
      <c r="G20" s="43"/>
      <c r="H20" s="54"/>
      <c r="I20" s="54"/>
      <c r="J20" s="54"/>
      <c r="K20" s="54"/>
      <c r="L20" s="54"/>
      <c r="M20" s="54"/>
    </row>
    <row r="21" spans="1:13" ht="15.5" x14ac:dyDescent="0.35">
      <c r="A21" s="19" t="s">
        <v>1796</v>
      </c>
      <c r="B21" s="21" t="s">
        <v>1788</v>
      </c>
      <c r="C21" s="22"/>
      <c r="D21" s="22"/>
      <c r="E21" s="22"/>
      <c r="F21" s="22"/>
      <c r="G21" s="43"/>
      <c r="H21" s="54"/>
      <c r="I21" s="54"/>
      <c r="J21" s="54"/>
      <c r="K21" s="54"/>
      <c r="L21" s="54"/>
      <c r="M21" s="54"/>
    </row>
    <row r="22" spans="1:13" ht="15.5" x14ac:dyDescent="0.35">
      <c r="A22" s="19" t="s">
        <v>4238</v>
      </c>
      <c r="B22" s="21" t="s">
        <v>8755</v>
      </c>
      <c r="C22" s="22"/>
      <c r="D22" s="22"/>
      <c r="E22" s="22"/>
      <c r="F22" s="22"/>
      <c r="G22" s="43"/>
      <c r="H22" s="54"/>
      <c r="I22" s="54"/>
      <c r="J22" s="54"/>
      <c r="K22" s="54"/>
      <c r="L22" s="54"/>
      <c r="M22" s="54"/>
    </row>
    <row r="23" spans="1:13" ht="15.5" x14ac:dyDescent="0.35">
      <c r="A23" s="19" t="s">
        <v>4239</v>
      </c>
      <c r="B23" s="21" t="s">
        <v>2086</v>
      </c>
      <c r="C23" s="22"/>
      <c r="D23" s="22"/>
      <c r="E23" s="22"/>
      <c r="F23" s="22"/>
      <c r="G23" s="43"/>
      <c r="H23" s="54"/>
      <c r="I23" s="54"/>
      <c r="J23" s="54"/>
      <c r="K23" s="54"/>
      <c r="L23" s="54"/>
      <c r="M23" s="54"/>
    </row>
    <row r="24" spans="1:13" ht="15.5" x14ac:dyDescent="0.35">
      <c r="A24" s="19" t="s">
        <v>3206</v>
      </c>
      <c r="B24" s="21" t="s">
        <v>4042</v>
      </c>
      <c r="C24" s="22">
        <v>308673281</v>
      </c>
      <c r="D24" s="22"/>
      <c r="E24" s="22">
        <v>292501758</v>
      </c>
      <c r="F24" s="22"/>
      <c r="G24" s="43">
        <v>308673281</v>
      </c>
      <c r="H24" s="54"/>
      <c r="I24" s="54"/>
      <c r="J24" s="54"/>
      <c r="K24" s="54"/>
      <c r="L24" s="54"/>
      <c r="M24" s="54"/>
    </row>
    <row r="25" spans="1:13" ht="15.5" x14ac:dyDescent="0.35">
      <c r="A25" s="19" t="s">
        <v>8472</v>
      </c>
      <c r="B25" s="21" t="s">
        <v>858</v>
      </c>
      <c r="C25" s="22"/>
      <c r="D25" s="22"/>
      <c r="E25" s="22"/>
      <c r="F25" s="22"/>
      <c r="G25" s="43"/>
      <c r="H25" s="54"/>
      <c r="I25" s="54"/>
      <c r="J25" s="54"/>
      <c r="K25" s="54"/>
      <c r="L25" s="54"/>
      <c r="M25" s="54"/>
    </row>
    <row r="26" spans="1:13" ht="27.75" customHeight="1" x14ac:dyDescent="0.35">
      <c r="A26" s="19" t="s">
        <v>8471</v>
      </c>
      <c r="B26" s="21" t="s">
        <v>8259</v>
      </c>
      <c r="C26" s="22"/>
      <c r="D26" s="22"/>
      <c r="E26" s="22"/>
      <c r="F26" s="22"/>
      <c r="G26" s="43"/>
      <c r="H26" s="54"/>
      <c r="I26" s="54"/>
      <c r="J26" s="54"/>
      <c r="K26" s="54"/>
      <c r="L26" s="54"/>
      <c r="M26" s="54"/>
    </row>
    <row r="27" spans="1:13" ht="32.25" customHeight="1" x14ac:dyDescent="0.35">
      <c r="A27" s="19" t="s">
        <v>1855</v>
      </c>
      <c r="B27" s="21" t="s">
        <v>8324</v>
      </c>
      <c r="C27" s="22"/>
      <c r="D27" s="22"/>
      <c r="E27" s="22"/>
      <c r="F27" s="22"/>
      <c r="G27" s="43"/>
      <c r="H27" s="54"/>
      <c r="I27" s="54"/>
      <c r="J27" s="54"/>
      <c r="K27" s="54"/>
      <c r="L27" s="54"/>
      <c r="M27" s="54"/>
    </row>
    <row r="28" spans="1:13" ht="15.5" x14ac:dyDescent="0.35">
      <c r="A28" s="19" t="s">
        <v>1186</v>
      </c>
      <c r="B28" s="21" t="s">
        <v>3643</v>
      </c>
      <c r="C28" s="22"/>
      <c r="D28" s="22"/>
      <c r="E28" s="22"/>
      <c r="F28" s="22"/>
      <c r="G28" s="43"/>
      <c r="H28" s="54"/>
      <c r="I28" s="54"/>
      <c r="J28" s="54"/>
      <c r="K28" s="54"/>
      <c r="L28" s="54"/>
      <c r="M28" s="54"/>
    </row>
    <row r="29" spans="1:13" ht="26.25" customHeight="1" x14ac:dyDescent="0.35">
      <c r="A29" s="19" t="s">
        <v>7945</v>
      </c>
      <c r="B29" s="21" t="s">
        <v>1999</v>
      </c>
      <c r="C29" s="22"/>
      <c r="D29" s="22"/>
      <c r="E29" s="22"/>
      <c r="F29" s="22"/>
      <c r="G29" s="43"/>
      <c r="H29" s="54"/>
      <c r="I29" s="54"/>
      <c r="J29" s="54"/>
      <c r="K29" s="54"/>
      <c r="L29" s="54"/>
      <c r="M29" s="54"/>
    </row>
    <row r="30" spans="1:13" ht="35.25" customHeight="1" x14ac:dyDescent="0.35">
      <c r="A30" s="19" t="s">
        <v>1351</v>
      </c>
      <c r="B30" s="21" t="s">
        <v>8773</v>
      </c>
      <c r="C30" s="22"/>
      <c r="D30" s="22"/>
      <c r="E30" s="22"/>
      <c r="F30" s="22"/>
      <c r="G30" s="43"/>
      <c r="H30" s="54"/>
      <c r="I30" s="54"/>
      <c r="J30" s="54"/>
      <c r="K30" s="54"/>
      <c r="L30" s="54"/>
      <c r="M30" s="54"/>
    </row>
    <row r="31" spans="1:13" ht="15.5" x14ac:dyDescent="0.35">
      <c r="A31" s="19" t="s">
        <v>4921</v>
      </c>
      <c r="B31" s="21" t="s">
        <v>384</v>
      </c>
      <c r="C31" s="22"/>
      <c r="D31" s="22"/>
      <c r="E31" s="22"/>
      <c r="F31" s="22"/>
      <c r="G31" s="43"/>
      <c r="H31" s="54"/>
      <c r="I31" s="54"/>
      <c r="J31" s="54"/>
      <c r="K31" s="54"/>
      <c r="L31" s="54"/>
      <c r="M31" s="54"/>
    </row>
    <row r="32" spans="1:13" ht="32.25" customHeight="1" x14ac:dyDescent="0.35">
      <c r="A32" s="19" t="s">
        <v>1069</v>
      </c>
      <c r="B32" s="21" t="s">
        <v>1067</v>
      </c>
      <c r="C32" s="22"/>
      <c r="D32" s="22"/>
      <c r="E32" s="22"/>
      <c r="F32" s="22"/>
      <c r="G32" s="43"/>
      <c r="H32" s="54"/>
      <c r="I32" s="54"/>
      <c r="J32" s="54"/>
      <c r="K32" s="54"/>
      <c r="L32" s="54"/>
      <c r="M32" s="54"/>
    </row>
    <row r="33" spans="1:13" ht="15.5" x14ac:dyDescent="0.35">
      <c r="A33" s="19" t="s">
        <v>736</v>
      </c>
      <c r="B33" s="21" t="s">
        <v>734</v>
      </c>
      <c r="C33" s="22"/>
      <c r="D33" s="22"/>
      <c r="E33" s="22"/>
      <c r="F33" s="22"/>
      <c r="G33" s="43"/>
      <c r="H33" s="54"/>
      <c r="I33" s="54"/>
      <c r="J33" s="54"/>
      <c r="K33" s="54"/>
      <c r="L33" s="54"/>
      <c r="M33" s="54"/>
    </row>
    <row r="34" spans="1:13" ht="31" x14ac:dyDescent="0.35">
      <c r="A34" s="19" t="s">
        <v>8473</v>
      </c>
      <c r="B34" s="21" t="s">
        <v>4400</v>
      </c>
      <c r="C34" s="22"/>
      <c r="D34" s="22"/>
      <c r="E34" s="22"/>
      <c r="F34" s="22"/>
      <c r="G34" s="43"/>
      <c r="H34" s="54"/>
      <c r="I34" s="54"/>
      <c r="J34" s="54"/>
      <c r="K34" s="54"/>
      <c r="L34" s="54"/>
      <c r="M34" s="54"/>
    </row>
    <row r="35" spans="1:13" ht="15.5" x14ac:dyDescent="0.35">
      <c r="A35" s="19" t="s">
        <v>891</v>
      </c>
      <c r="B35" s="21" t="s">
        <v>889</v>
      </c>
      <c r="C35" s="22"/>
      <c r="D35" s="22"/>
      <c r="E35" s="22"/>
      <c r="F35" s="22"/>
      <c r="G35" s="43"/>
      <c r="H35" s="54"/>
      <c r="I35" s="54"/>
      <c r="J35" s="54"/>
      <c r="K35" s="54"/>
      <c r="L35" s="54"/>
      <c r="M35" s="54"/>
    </row>
    <row r="36" spans="1:13" ht="27.75" customHeight="1" x14ac:dyDescent="0.35">
      <c r="A36" s="19" t="s">
        <v>4240</v>
      </c>
      <c r="B36" s="21" t="s">
        <v>2712</v>
      </c>
      <c r="C36" s="22"/>
      <c r="D36" s="22"/>
      <c r="E36" s="22"/>
      <c r="F36" s="22"/>
      <c r="G36" s="43"/>
      <c r="H36" s="54"/>
      <c r="I36" s="54"/>
      <c r="J36" s="54"/>
      <c r="K36" s="54"/>
      <c r="L36" s="54"/>
      <c r="M36" s="54"/>
    </row>
    <row r="37" spans="1:13" ht="15.5" x14ac:dyDescent="0.35">
      <c r="A37" s="19" t="s">
        <v>1935</v>
      </c>
      <c r="B37" s="21" t="s">
        <v>4564</v>
      </c>
      <c r="C37" s="22"/>
      <c r="D37" s="22"/>
      <c r="E37" s="22"/>
      <c r="F37" s="22"/>
      <c r="G37" s="43"/>
      <c r="H37" s="54"/>
      <c r="I37" s="54"/>
      <c r="J37" s="54"/>
      <c r="K37" s="54"/>
      <c r="L37" s="54"/>
      <c r="M37" s="54"/>
    </row>
    <row r="38" spans="1:13" ht="31.5" customHeight="1" x14ac:dyDescent="0.35">
      <c r="A38" s="19" t="s">
        <v>3103</v>
      </c>
      <c r="B38" s="21" t="s">
        <v>4019</v>
      </c>
      <c r="C38" s="22"/>
      <c r="D38" s="22"/>
      <c r="E38" s="22"/>
      <c r="F38" s="22"/>
      <c r="G38" s="43"/>
      <c r="H38" s="54"/>
      <c r="I38" s="54"/>
      <c r="J38" s="54"/>
      <c r="K38" s="54"/>
      <c r="L38" s="54"/>
      <c r="M38" s="54"/>
    </row>
    <row r="39" spans="1:13" ht="15.5" x14ac:dyDescent="0.35">
      <c r="A39" s="19" t="s">
        <v>4923</v>
      </c>
      <c r="B39" s="21" t="s">
        <v>3678</v>
      </c>
      <c r="C39" s="22"/>
      <c r="D39" s="22"/>
      <c r="E39" s="22"/>
      <c r="F39" s="22"/>
      <c r="G39" s="43"/>
      <c r="H39" s="54"/>
      <c r="I39" s="54"/>
      <c r="J39" s="54"/>
      <c r="K39" s="54"/>
      <c r="L39" s="54"/>
      <c r="M39" s="54"/>
    </row>
    <row r="40" spans="1:13" ht="26.25" customHeight="1" x14ac:dyDescent="0.35">
      <c r="A40" s="19" t="s">
        <v>4241</v>
      </c>
      <c r="B40" s="21" t="s">
        <v>3712</v>
      </c>
      <c r="C40" s="22"/>
      <c r="D40" s="22"/>
      <c r="E40" s="22"/>
      <c r="F40" s="22"/>
      <c r="G40" s="43"/>
      <c r="H40" s="54"/>
      <c r="I40" s="54"/>
      <c r="J40" s="54"/>
      <c r="K40" s="54"/>
      <c r="L40" s="54"/>
      <c r="M40" s="54"/>
    </row>
    <row r="41" spans="1:13" ht="31.5" customHeight="1" x14ac:dyDescent="0.35">
      <c r="A41" s="19" t="s">
        <v>4242</v>
      </c>
      <c r="B41" s="21" t="s">
        <v>3723</v>
      </c>
      <c r="C41" s="22"/>
      <c r="D41" s="22"/>
      <c r="E41" s="22"/>
      <c r="F41" s="22"/>
      <c r="G41" s="43"/>
      <c r="H41" s="54"/>
      <c r="I41" s="54"/>
      <c r="J41" s="54"/>
      <c r="K41" s="54"/>
      <c r="L41" s="54"/>
      <c r="M41" s="54"/>
    </row>
    <row r="42" spans="1:13" ht="15.5" x14ac:dyDescent="0.35">
      <c r="A42" s="19" t="s">
        <v>3101</v>
      </c>
      <c r="B42" s="21" t="s">
        <v>8280</v>
      </c>
      <c r="C42" s="22"/>
      <c r="D42" s="22"/>
      <c r="E42" s="22"/>
      <c r="F42" s="22"/>
      <c r="G42" s="43"/>
      <c r="H42" s="54"/>
      <c r="I42" s="54"/>
      <c r="J42" s="54"/>
      <c r="K42" s="54"/>
      <c r="L42" s="54"/>
      <c r="M42" s="54"/>
    </row>
    <row r="43" spans="1:13" ht="15.5" x14ac:dyDescent="0.35">
      <c r="A43" s="19" t="s">
        <v>3094</v>
      </c>
      <c r="B43" s="21" t="s">
        <v>4050</v>
      </c>
      <c r="C43" s="22"/>
      <c r="D43" s="22"/>
      <c r="E43" s="22"/>
      <c r="F43" s="22"/>
      <c r="G43" s="43"/>
      <c r="H43" s="54"/>
      <c r="I43" s="54"/>
      <c r="J43" s="54"/>
      <c r="K43" s="54"/>
      <c r="L43" s="54"/>
      <c r="M43" s="54"/>
    </row>
    <row r="44" spans="1:13" ht="15.5" x14ac:dyDescent="0.35">
      <c r="A44" s="19" t="s">
        <v>4243</v>
      </c>
      <c r="B44" s="21" t="s">
        <v>2118</v>
      </c>
      <c r="C44" s="22"/>
      <c r="D44" s="22"/>
      <c r="E44" s="22"/>
      <c r="F44" s="22"/>
      <c r="G44" s="43"/>
      <c r="H44" s="54"/>
      <c r="I44" s="54"/>
      <c r="J44" s="54"/>
      <c r="K44" s="54"/>
      <c r="L44" s="54"/>
      <c r="M44" s="54"/>
    </row>
    <row r="45" spans="1:13" ht="15.5" x14ac:dyDescent="0.35">
      <c r="A45" s="19" t="s">
        <v>2465</v>
      </c>
      <c r="B45" s="21" t="s">
        <v>1745</v>
      </c>
      <c r="C45" s="22"/>
      <c r="D45" s="22"/>
      <c r="E45" s="22"/>
      <c r="F45" s="22"/>
      <c r="G45" s="43"/>
      <c r="H45" s="54"/>
      <c r="I45" s="54"/>
      <c r="J45" s="54"/>
      <c r="K45" s="54"/>
      <c r="L45" s="54"/>
      <c r="M45" s="54"/>
    </row>
    <row r="46" spans="1:13" ht="25.5" customHeight="1" x14ac:dyDescent="0.35">
      <c r="A46" s="19" t="s">
        <v>4244</v>
      </c>
      <c r="B46" s="21" t="s">
        <v>2673</v>
      </c>
      <c r="C46" s="22">
        <v>2563865</v>
      </c>
      <c r="D46" s="22"/>
      <c r="E46" s="22">
        <v>274500</v>
      </c>
      <c r="F46" s="22"/>
      <c r="G46" s="43">
        <v>2181700</v>
      </c>
      <c r="H46" s="54"/>
      <c r="I46" s="54"/>
      <c r="J46" s="54"/>
      <c r="K46" s="54"/>
      <c r="L46" s="54"/>
      <c r="M46" s="54"/>
    </row>
    <row r="47" spans="1:13" ht="29.25" customHeight="1" x14ac:dyDescent="0.35">
      <c r="A47" s="19" t="s">
        <v>1764</v>
      </c>
      <c r="B47" s="21" t="s">
        <v>1767</v>
      </c>
      <c r="C47" s="22"/>
      <c r="D47" s="22"/>
      <c r="E47" s="22"/>
      <c r="F47" s="22"/>
      <c r="G47" s="43"/>
      <c r="H47" s="54"/>
      <c r="I47" s="54"/>
      <c r="J47" s="54"/>
      <c r="K47" s="54"/>
      <c r="L47" s="54"/>
      <c r="M47" s="54"/>
    </row>
    <row r="48" spans="1:13" ht="30" customHeight="1" x14ac:dyDescent="0.35">
      <c r="A48" s="19" t="s">
        <v>1823</v>
      </c>
      <c r="B48" s="21" t="s">
        <v>1802</v>
      </c>
      <c r="C48" s="22"/>
      <c r="D48" s="22"/>
      <c r="E48" s="22"/>
      <c r="F48" s="22"/>
      <c r="G48" s="43"/>
      <c r="H48" s="54"/>
      <c r="I48" s="54"/>
      <c r="J48" s="54"/>
      <c r="K48" s="54"/>
      <c r="L48" s="54"/>
      <c r="M48" s="54"/>
    </row>
    <row r="49" spans="1:13" ht="15.5" x14ac:dyDescent="0.35">
      <c r="A49" s="19" t="s">
        <v>7946</v>
      </c>
      <c r="B49" s="21" t="s">
        <v>3824</v>
      </c>
      <c r="C49" s="22"/>
      <c r="D49" s="22"/>
      <c r="E49" s="22"/>
      <c r="F49" s="22"/>
      <c r="G49" s="43"/>
      <c r="H49" s="54"/>
      <c r="I49" s="54"/>
      <c r="J49" s="54"/>
      <c r="K49" s="54"/>
      <c r="L49" s="54"/>
      <c r="M49" s="54"/>
    </row>
    <row r="50" spans="1:13" ht="15.5" x14ac:dyDescent="0.35">
      <c r="A50" s="19" t="s">
        <v>308</v>
      </c>
      <c r="B50" s="21" t="s">
        <v>306</v>
      </c>
      <c r="C50" s="22"/>
      <c r="D50" s="22"/>
      <c r="E50" s="22"/>
      <c r="F50" s="22"/>
      <c r="G50" s="43"/>
      <c r="H50" s="54"/>
      <c r="I50" s="54"/>
      <c r="J50" s="54"/>
      <c r="K50" s="54"/>
      <c r="L50" s="54"/>
      <c r="M50" s="54"/>
    </row>
    <row r="51" spans="1:13" ht="15.5" x14ac:dyDescent="0.35">
      <c r="A51" s="19" t="s">
        <v>1763</v>
      </c>
      <c r="B51" s="21" t="s">
        <v>1766</v>
      </c>
      <c r="C51" s="22"/>
      <c r="D51" s="22"/>
      <c r="E51" s="22"/>
      <c r="F51" s="22"/>
      <c r="G51" s="43"/>
      <c r="H51" s="54"/>
      <c r="I51" s="54"/>
      <c r="J51" s="54"/>
      <c r="K51" s="54"/>
      <c r="L51" s="54"/>
      <c r="M51" s="54"/>
    </row>
    <row r="52" spans="1:13" ht="15.5" x14ac:dyDescent="0.35">
      <c r="A52" s="19" t="s">
        <v>3003</v>
      </c>
      <c r="B52" s="21" t="s">
        <v>1469</v>
      </c>
      <c r="C52" s="22"/>
      <c r="D52" s="22"/>
      <c r="E52" s="22"/>
      <c r="F52" s="22"/>
      <c r="G52" s="43"/>
      <c r="H52" s="54"/>
      <c r="I52" s="54"/>
      <c r="J52" s="54"/>
      <c r="K52" s="54"/>
      <c r="L52" s="54"/>
      <c r="M52" s="54"/>
    </row>
    <row r="53" spans="1:13" ht="31" x14ac:dyDescent="0.35">
      <c r="A53" s="19" t="s">
        <v>7947</v>
      </c>
      <c r="B53" s="21" t="s">
        <v>2068</v>
      </c>
      <c r="C53" s="22"/>
      <c r="D53" s="22"/>
      <c r="E53" s="22"/>
      <c r="F53" s="22"/>
      <c r="G53" s="43"/>
      <c r="H53" s="54"/>
      <c r="I53" s="54"/>
      <c r="J53" s="54"/>
      <c r="K53" s="54"/>
      <c r="L53" s="54"/>
      <c r="M53" s="54"/>
    </row>
    <row r="54" spans="1:13" ht="15.5" x14ac:dyDescent="0.35">
      <c r="A54" s="19" t="s">
        <v>215</v>
      </c>
      <c r="B54" s="21" t="s">
        <v>8393</v>
      </c>
      <c r="C54" s="22"/>
      <c r="D54" s="22"/>
      <c r="E54" s="22"/>
      <c r="F54" s="22"/>
      <c r="G54" s="43"/>
      <c r="H54" s="54"/>
      <c r="I54" s="54"/>
      <c r="J54" s="54"/>
      <c r="K54" s="54"/>
      <c r="L54" s="54"/>
      <c r="M54" s="54"/>
    </row>
    <row r="55" spans="1:13" ht="15.5" x14ac:dyDescent="0.35">
      <c r="A55" s="19" t="s">
        <v>2468</v>
      </c>
      <c r="B55" s="21" t="s">
        <v>2467</v>
      </c>
      <c r="C55" s="22"/>
      <c r="D55" s="22"/>
      <c r="E55" s="22"/>
      <c r="F55" s="22"/>
      <c r="G55" s="43"/>
      <c r="H55" s="54"/>
      <c r="I55" s="54"/>
      <c r="J55" s="54"/>
      <c r="K55" s="54"/>
      <c r="L55" s="54"/>
      <c r="M55" s="54"/>
    </row>
    <row r="56" spans="1:13" ht="27" customHeight="1" x14ac:dyDescent="0.35">
      <c r="A56" s="19" t="s">
        <v>3180</v>
      </c>
      <c r="B56" s="21" t="s">
        <v>8262</v>
      </c>
      <c r="C56" s="22"/>
      <c r="D56" s="22"/>
      <c r="E56" s="22"/>
      <c r="F56" s="22"/>
      <c r="G56" s="43"/>
      <c r="H56" s="54"/>
      <c r="I56" s="54"/>
      <c r="J56" s="54"/>
      <c r="K56" s="54"/>
      <c r="L56" s="54"/>
      <c r="M56" s="54"/>
    </row>
    <row r="57" spans="1:13" ht="33" customHeight="1" x14ac:dyDescent="0.35">
      <c r="A57" s="19" t="s">
        <v>7948</v>
      </c>
      <c r="B57" s="21" t="s">
        <v>3587</v>
      </c>
      <c r="C57" s="22"/>
      <c r="D57" s="22"/>
      <c r="E57" s="22"/>
      <c r="F57" s="22"/>
      <c r="G57" s="43"/>
      <c r="H57" s="54"/>
      <c r="I57" s="54"/>
      <c r="J57" s="54"/>
      <c r="K57" s="54"/>
      <c r="L57" s="54"/>
      <c r="M57" s="54"/>
    </row>
    <row r="58" spans="1:13" ht="52.5" customHeight="1" x14ac:dyDescent="0.35">
      <c r="A58" s="19" t="s">
        <v>8474</v>
      </c>
      <c r="B58" s="21" t="s">
        <v>1156</v>
      </c>
      <c r="C58" s="22"/>
      <c r="D58" s="22"/>
      <c r="E58" s="22"/>
      <c r="F58" s="22"/>
      <c r="G58" s="43"/>
      <c r="H58" s="54"/>
      <c r="I58" s="54"/>
      <c r="J58" s="54"/>
      <c r="K58" s="54"/>
      <c r="L58" s="54"/>
      <c r="M58" s="54"/>
    </row>
    <row r="59" spans="1:13" ht="15.5" x14ac:dyDescent="0.35">
      <c r="A59" s="19" t="s">
        <v>4924</v>
      </c>
      <c r="B59" s="21" t="s">
        <v>1114</v>
      </c>
      <c r="C59" s="22"/>
      <c r="D59" s="22"/>
      <c r="E59" s="22"/>
      <c r="F59" s="22"/>
      <c r="G59" s="43"/>
      <c r="H59" s="54"/>
      <c r="I59" s="54"/>
      <c r="J59" s="54"/>
      <c r="K59" s="54"/>
      <c r="L59" s="54"/>
      <c r="M59" s="54"/>
    </row>
    <row r="60" spans="1:13" ht="32.25" customHeight="1" x14ac:dyDescent="0.35">
      <c r="A60" s="19" t="s">
        <v>355</v>
      </c>
      <c r="B60" s="21" t="s">
        <v>353</v>
      </c>
      <c r="C60" s="22"/>
      <c r="D60" s="22"/>
      <c r="E60" s="22"/>
      <c r="F60" s="22"/>
      <c r="G60" s="43"/>
      <c r="H60" s="54"/>
      <c r="I60" s="54"/>
      <c r="J60" s="54"/>
      <c r="K60" s="54"/>
      <c r="L60" s="54"/>
      <c r="M60" s="54"/>
    </row>
    <row r="61" spans="1:13" ht="15.5" x14ac:dyDescent="0.35">
      <c r="A61" s="19" t="s">
        <v>4245</v>
      </c>
      <c r="B61" s="21" t="s">
        <v>2312</v>
      </c>
      <c r="C61" s="22"/>
      <c r="D61" s="22"/>
      <c r="E61" s="22"/>
      <c r="F61" s="22"/>
      <c r="G61" s="43"/>
      <c r="H61" s="54"/>
      <c r="I61" s="54"/>
      <c r="J61" s="54"/>
      <c r="K61" s="54"/>
      <c r="L61" s="54"/>
      <c r="M61" s="54"/>
    </row>
    <row r="62" spans="1:13" ht="15.5" x14ac:dyDescent="0.35">
      <c r="A62" s="19" t="s">
        <v>1322</v>
      </c>
      <c r="B62" s="21" t="s">
        <v>1302</v>
      </c>
      <c r="C62" s="22"/>
      <c r="D62" s="22"/>
      <c r="E62" s="22"/>
      <c r="F62" s="22"/>
      <c r="G62" s="43"/>
      <c r="H62" s="54"/>
      <c r="I62" s="54"/>
      <c r="J62" s="54"/>
      <c r="K62" s="54"/>
      <c r="L62" s="54"/>
      <c r="M62" s="54"/>
    </row>
    <row r="63" spans="1:13" ht="15.5" x14ac:dyDescent="0.35">
      <c r="A63" s="19" t="s">
        <v>4246</v>
      </c>
      <c r="B63" s="21" t="s">
        <v>3699</v>
      </c>
      <c r="C63" s="22"/>
      <c r="D63" s="22"/>
      <c r="E63" s="22"/>
      <c r="F63" s="22"/>
      <c r="G63" s="43"/>
      <c r="H63" s="54"/>
      <c r="I63" s="54"/>
      <c r="J63" s="54"/>
      <c r="K63" s="54"/>
      <c r="L63" s="54"/>
      <c r="M63" s="54"/>
    </row>
    <row r="64" spans="1:13" ht="15.5" x14ac:dyDescent="0.35">
      <c r="A64" s="19" t="s">
        <v>3235</v>
      </c>
      <c r="B64" s="21" t="s">
        <v>412</v>
      </c>
      <c r="C64" s="22"/>
      <c r="D64" s="22"/>
      <c r="E64" s="22"/>
      <c r="F64" s="22"/>
      <c r="G64" s="43"/>
      <c r="H64" s="54"/>
      <c r="I64" s="54"/>
      <c r="J64" s="54"/>
      <c r="K64" s="54"/>
      <c r="L64" s="54"/>
      <c r="M64" s="54"/>
    </row>
    <row r="65" spans="1:13" ht="30" customHeight="1" x14ac:dyDescent="0.35">
      <c r="A65" s="19" t="s">
        <v>4247</v>
      </c>
      <c r="B65" s="21" t="s">
        <v>2159</v>
      </c>
      <c r="C65" s="22"/>
      <c r="D65" s="22"/>
      <c r="E65" s="22"/>
      <c r="F65" s="22"/>
      <c r="G65" s="43"/>
      <c r="H65" s="54"/>
      <c r="I65" s="54"/>
      <c r="J65" s="54"/>
      <c r="K65" s="54"/>
      <c r="L65" s="54"/>
      <c r="M65" s="54"/>
    </row>
    <row r="66" spans="1:13" ht="15.5" x14ac:dyDescent="0.35">
      <c r="A66" s="19" t="s">
        <v>4925</v>
      </c>
      <c r="B66" s="21" t="s">
        <v>1411</v>
      </c>
      <c r="C66" s="22"/>
      <c r="D66" s="22"/>
      <c r="E66" s="22"/>
      <c r="F66" s="22"/>
      <c r="G66" s="43"/>
      <c r="H66" s="54"/>
      <c r="I66" s="54"/>
      <c r="J66" s="54"/>
      <c r="K66" s="54"/>
      <c r="L66" s="54"/>
      <c r="M66" s="54"/>
    </row>
    <row r="67" spans="1:13" ht="31.5" customHeight="1" x14ac:dyDescent="0.35">
      <c r="A67" s="19" t="s">
        <v>7949</v>
      </c>
      <c r="B67" s="21" t="s">
        <v>940</v>
      </c>
      <c r="C67" s="22"/>
      <c r="D67" s="22"/>
      <c r="E67" s="22"/>
      <c r="F67" s="22"/>
      <c r="G67" s="43"/>
      <c r="H67" s="54"/>
      <c r="I67" s="54"/>
      <c r="J67" s="54"/>
      <c r="K67" s="54"/>
      <c r="L67" s="54"/>
      <c r="M67" s="54"/>
    </row>
    <row r="68" spans="1:13" ht="15.5" x14ac:dyDescent="0.35">
      <c r="A68" s="19" t="s">
        <v>1888</v>
      </c>
      <c r="B68" s="21" t="s">
        <v>1886</v>
      </c>
      <c r="C68" s="22"/>
      <c r="D68" s="22"/>
      <c r="E68" s="22"/>
      <c r="F68" s="22"/>
      <c r="G68" s="43"/>
      <c r="H68" s="54"/>
      <c r="I68" s="54"/>
      <c r="J68" s="54"/>
      <c r="K68" s="54"/>
      <c r="L68" s="54"/>
      <c r="M68" s="54"/>
    </row>
    <row r="69" spans="1:13" ht="35.25" customHeight="1" x14ac:dyDescent="0.35">
      <c r="A69" s="19" t="s">
        <v>685</v>
      </c>
      <c r="B69" s="21" t="s">
        <v>684</v>
      </c>
      <c r="C69" s="22"/>
      <c r="D69" s="22"/>
      <c r="E69" s="22"/>
      <c r="F69" s="22"/>
      <c r="G69" s="43"/>
      <c r="H69" s="54"/>
      <c r="I69" s="54"/>
      <c r="J69" s="54"/>
      <c r="K69" s="54"/>
      <c r="L69" s="54"/>
      <c r="M69" s="54"/>
    </row>
    <row r="70" spans="1:13" ht="15.5" x14ac:dyDescent="0.35">
      <c r="A70" s="19" t="s">
        <v>3096</v>
      </c>
      <c r="B70" s="21" t="s">
        <v>3955</v>
      </c>
      <c r="C70" s="22">
        <v>1997690</v>
      </c>
      <c r="D70" s="22"/>
      <c r="E70" s="22">
        <v>1818257</v>
      </c>
      <c r="F70" s="22"/>
      <c r="G70" s="43">
        <v>1997690</v>
      </c>
      <c r="H70" s="54"/>
      <c r="I70" s="54"/>
      <c r="J70" s="54"/>
      <c r="K70" s="54"/>
      <c r="L70" s="54"/>
      <c r="M70" s="54"/>
    </row>
    <row r="71" spans="1:13" ht="15.5" x14ac:dyDescent="0.35">
      <c r="A71" s="19" t="s">
        <v>1650</v>
      </c>
      <c r="B71" s="21" t="s">
        <v>1615</v>
      </c>
      <c r="C71" s="22"/>
      <c r="D71" s="22"/>
      <c r="E71" s="22"/>
      <c r="F71" s="22"/>
      <c r="G71" s="43"/>
      <c r="H71" s="54"/>
      <c r="I71" s="54"/>
      <c r="J71" s="54"/>
      <c r="K71" s="54"/>
      <c r="L71" s="54"/>
      <c r="M71" s="54"/>
    </row>
    <row r="72" spans="1:13" ht="15.5" x14ac:dyDescent="0.35">
      <c r="A72" s="19" t="s">
        <v>3163</v>
      </c>
      <c r="B72" s="21" t="s">
        <v>1026</v>
      </c>
      <c r="C72" s="22"/>
      <c r="D72" s="22"/>
      <c r="E72" s="22"/>
      <c r="F72" s="22"/>
      <c r="G72" s="43"/>
      <c r="H72" s="54"/>
      <c r="I72" s="54"/>
      <c r="J72" s="54"/>
      <c r="K72" s="54"/>
      <c r="L72" s="54"/>
      <c r="M72" s="54"/>
    </row>
    <row r="73" spans="1:13" ht="31" x14ac:dyDescent="0.35">
      <c r="A73" s="19" t="s">
        <v>4248</v>
      </c>
      <c r="B73" s="21" t="s">
        <v>3724</v>
      </c>
      <c r="C73" s="22"/>
      <c r="D73" s="22"/>
      <c r="E73" s="22"/>
      <c r="F73" s="22"/>
      <c r="G73" s="43"/>
      <c r="H73" s="54"/>
      <c r="I73" s="54"/>
      <c r="J73" s="54"/>
      <c r="K73" s="54"/>
      <c r="L73" s="54"/>
      <c r="M73" s="54"/>
    </row>
    <row r="74" spans="1:13" ht="15.5" x14ac:dyDescent="0.35">
      <c r="A74" s="19" t="s">
        <v>4249</v>
      </c>
      <c r="B74" s="21" t="s">
        <v>2643</v>
      </c>
      <c r="C74" s="22"/>
      <c r="D74" s="22"/>
      <c r="E74" s="22"/>
      <c r="F74" s="22"/>
      <c r="G74" s="43"/>
      <c r="H74" s="54"/>
      <c r="I74" s="54"/>
      <c r="J74" s="54"/>
      <c r="K74" s="54"/>
      <c r="L74" s="54"/>
      <c r="M74" s="54"/>
    </row>
    <row r="75" spans="1:13" ht="15.5" x14ac:dyDescent="0.35">
      <c r="A75" s="19" t="s">
        <v>7950</v>
      </c>
      <c r="B75" s="21" t="s">
        <v>3967</v>
      </c>
      <c r="C75" s="22"/>
      <c r="D75" s="22"/>
      <c r="E75" s="22"/>
      <c r="F75" s="22"/>
      <c r="G75" s="43"/>
      <c r="H75" s="54"/>
      <c r="I75" s="54"/>
      <c r="J75" s="54"/>
      <c r="K75" s="54"/>
      <c r="L75" s="54"/>
      <c r="M75" s="54"/>
    </row>
    <row r="76" spans="1:13" ht="15.5" x14ac:dyDescent="0.35">
      <c r="A76" s="19" t="s">
        <v>400</v>
      </c>
      <c r="B76" s="21" t="s">
        <v>3989</v>
      </c>
      <c r="C76" s="22"/>
      <c r="D76" s="22"/>
      <c r="E76" s="22"/>
      <c r="F76" s="22"/>
      <c r="G76" s="43"/>
      <c r="H76" s="54"/>
      <c r="I76" s="54"/>
      <c r="J76" s="54"/>
      <c r="K76" s="54"/>
      <c r="L76" s="54"/>
      <c r="M76" s="54"/>
    </row>
    <row r="77" spans="1:13" ht="15.5" x14ac:dyDescent="0.35">
      <c r="A77" s="19" t="s">
        <v>1051</v>
      </c>
      <c r="B77" s="21" t="s">
        <v>1049</v>
      </c>
      <c r="C77" s="22"/>
      <c r="D77" s="22"/>
      <c r="E77" s="22"/>
      <c r="F77" s="22"/>
      <c r="G77" s="43"/>
      <c r="H77" s="54"/>
      <c r="I77" s="54"/>
      <c r="J77" s="54"/>
      <c r="K77" s="54"/>
      <c r="L77" s="54"/>
      <c r="M77" s="54"/>
    </row>
    <row r="78" spans="1:13" ht="15.5" x14ac:dyDescent="0.35">
      <c r="A78" s="19" t="s">
        <v>1393</v>
      </c>
      <c r="B78" s="21" t="s">
        <v>1388</v>
      </c>
      <c r="C78" s="22"/>
      <c r="D78" s="22"/>
      <c r="E78" s="22"/>
      <c r="F78" s="22"/>
      <c r="G78" s="43"/>
      <c r="H78" s="54"/>
      <c r="I78" s="54"/>
      <c r="J78" s="54"/>
      <c r="K78" s="54"/>
      <c r="L78" s="54"/>
      <c r="M78" s="54"/>
    </row>
    <row r="79" spans="1:13" ht="15.5" x14ac:dyDescent="0.35">
      <c r="A79" s="19" t="s">
        <v>4926</v>
      </c>
      <c r="B79" s="21" t="s">
        <v>2336</v>
      </c>
      <c r="C79" s="22"/>
      <c r="D79" s="22"/>
      <c r="E79" s="22"/>
      <c r="F79" s="22"/>
      <c r="G79" s="43"/>
      <c r="H79" s="54"/>
      <c r="I79" s="54"/>
      <c r="J79" s="54"/>
      <c r="K79" s="54"/>
      <c r="L79" s="54"/>
      <c r="M79" s="54"/>
    </row>
    <row r="80" spans="1:13" ht="15.5" x14ac:dyDescent="0.35">
      <c r="A80" s="19" t="s">
        <v>176</v>
      </c>
      <c r="B80" s="21" t="s">
        <v>174</v>
      </c>
      <c r="C80" s="22"/>
      <c r="D80" s="22"/>
      <c r="E80" s="22"/>
      <c r="F80" s="22"/>
      <c r="G80" s="43"/>
      <c r="H80" s="54"/>
      <c r="I80" s="54"/>
      <c r="J80" s="54"/>
      <c r="K80" s="54"/>
      <c r="L80" s="54"/>
      <c r="M80" s="54"/>
    </row>
    <row r="81" spans="1:13" ht="29.25" customHeight="1" x14ac:dyDescent="0.35">
      <c r="A81" s="19" t="s">
        <v>8475</v>
      </c>
      <c r="B81" s="21" t="s">
        <v>950</v>
      </c>
      <c r="C81" s="22"/>
      <c r="D81" s="22"/>
      <c r="E81" s="22"/>
      <c r="F81" s="22"/>
      <c r="G81" s="43"/>
      <c r="H81" s="54"/>
      <c r="I81" s="54"/>
      <c r="J81" s="54"/>
      <c r="K81" s="54"/>
      <c r="L81" s="54"/>
      <c r="M81" s="54"/>
    </row>
    <row r="82" spans="1:13" ht="15.5" x14ac:dyDescent="0.35">
      <c r="A82" s="19" t="s">
        <v>3207</v>
      </c>
      <c r="B82" s="21" t="s">
        <v>104</v>
      </c>
      <c r="C82" s="22"/>
      <c r="D82" s="22"/>
      <c r="E82" s="22"/>
      <c r="F82" s="22"/>
      <c r="G82" s="43"/>
      <c r="H82" s="54"/>
      <c r="I82" s="54"/>
      <c r="J82" s="54"/>
      <c r="K82" s="54"/>
      <c r="L82" s="54"/>
      <c r="M82" s="54"/>
    </row>
    <row r="83" spans="1:13" ht="15.5" x14ac:dyDescent="0.35">
      <c r="A83" s="19" t="s">
        <v>4251</v>
      </c>
      <c r="B83" s="21" t="s">
        <v>1514</v>
      </c>
      <c r="C83" s="22"/>
      <c r="D83" s="22"/>
      <c r="E83" s="22"/>
      <c r="F83" s="22"/>
      <c r="G83" s="43"/>
      <c r="H83" s="54"/>
      <c r="I83" s="54"/>
      <c r="J83" s="54"/>
      <c r="K83" s="54"/>
      <c r="L83" s="54"/>
      <c r="M83" s="54"/>
    </row>
    <row r="84" spans="1:13" ht="15.5" x14ac:dyDescent="0.35">
      <c r="A84" s="19" t="s">
        <v>7951</v>
      </c>
      <c r="B84" s="21" t="s">
        <v>3846</v>
      </c>
      <c r="C84" s="22"/>
      <c r="D84" s="22"/>
      <c r="E84" s="22"/>
      <c r="F84" s="22"/>
      <c r="G84" s="43"/>
      <c r="H84" s="54"/>
      <c r="I84" s="54"/>
      <c r="J84" s="54"/>
      <c r="K84" s="54"/>
      <c r="L84" s="54"/>
      <c r="M84" s="54"/>
    </row>
    <row r="85" spans="1:13" ht="15.5" x14ac:dyDescent="0.35">
      <c r="A85" s="19" t="s">
        <v>1535</v>
      </c>
      <c r="B85" s="21" t="s">
        <v>3856</v>
      </c>
      <c r="C85" s="22"/>
      <c r="D85" s="22"/>
      <c r="E85" s="22"/>
      <c r="F85" s="22"/>
      <c r="G85" s="43"/>
      <c r="H85" s="54"/>
      <c r="I85" s="54"/>
      <c r="J85" s="54"/>
      <c r="K85" s="54"/>
      <c r="L85" s="54"/>
      <c r="M85" s="54"/>
    </row>
    <row r="86" spans="1:13" ht="15.5" x14ac:dyDescent="0.35">
      <c r="A86" s="19" t="s">
        <v>2470</v>
      </c>
      <c r="B86" s="21" t="s">
        <v>2469</v>
      </c>
      <c r="C86" s="22"/>
      <c r="D86" s="22"/>
      <c r="E86" s="22"/>
      <c r="F86" s="22"/>
      <c r="G86" s="43"/>
      <c r="H86" s="54"/>
      <c r="I86" s="54"/>
      <c r="J86" s="54"/>
      <c r="K86" s="54"/>
      <c r="L86" s="54"/>
      <c r="M86" s="54"/>
    </row>
    <row r="87" spans="1:13" ht="33.75" customHeight="1" x14ac:dyDescent="0.35">
      <c r="A87" s="19" t="s">
        <v>4252</v>
      </c>
      <c r="B87" s="21" t="s">
        <v>2331</v>
      </c>
      <c r="C87" s="22"/>
      <c r="D87" s="22"/>
      <c r="E87" s="22"/>
      <c r="F87" s="22"/>
      <c r="G87" s="43"/>
      <c r="H87" s="54"/>
      <c r="I87" s="54"/>
      <c r="J87" s="54"/>
      <c r="K87" s="54"/>
      <c r="L87" s="54"/>
      <c r="M87" s="54"/>
    </row>
    <row r="88" spans="1:13" ht="39.75" customHeight="1" x14ac:dyDescent="0.35">
      <c r="A88" s="19" t="s">
        <v>1754</v>
      </c>
      <c r="B88" s="21" t="s">
        <v>1752</v>
      </c>
      <c r="C88" s="22"/>
      <c r="D88" s="22"/>
      <c r="E88" s="22"/>
      <c r="F88" s="22"/>
      <c r="G88" s="43"/>
      <c r="H88" s="54"/>
      <c r="I88" s="54"/>
      <c r="J88" s="54"/>
      <c r="K88" s="54"/>
      <c r="L88" s="54"/>
      <c r="M88" s="54"/>
    </row>
    <row r="89" spans="1:13" ht="15.5" x14ac:dyDescent="0.35">
      <c r="A89" s="19" t="s">
        <v>3127</v>
      </c>
      <c r="B89" s="21" t="s">
        <v>3819</v>
      </c>
      <c r="C89" s="22"/>
      <c r="D89" s="22"/>
      <c r="E89" s="22"/>
      <c r="F89" s="22"/>
      <c r="G89" s="43"/>
      <c r="H89" s="54"/>
      <c r="I89" s="54"/>
      <c r="J89" s="54"/>
      <c r="K89" s="54"/>
      <c r="L89" s="54"/>
      <c r="M89" s="54"/>
    </row>
    <row r="90" spans="1:13" ht="30" customHeight="1" x14ac:dyDescent="0.35">
      <c r="A90" s="19" t="s">
        <v>7952</v>
      </c>
      <c r="B90" s="21" t="s">
        <v>1651</v>
      </c>
      <c r="C90" s="22"/>
      <c r="D90" s="22"/>
      <c r="E90" s="22"/>
      <c r="F90" s="22"/>
      <c r="G90" s="43"/>
      <c r="H90" s="54"/>
      <c r="I90" s="54"/>
      <c r="J90" s="54"/>
      <c r="K90" s="54"/>
      <c r="L90" s="54"/>
      <c r="M90" s="54"/>
    </row>
    <row r="91" spans="1:13" ht="15.5" x14ac:dyDescent="0.35">
      <c r="A91" s="19" t="s">
        <v>4253</v>
      </c>
      <c r="B91" s="21" t="s">
        <v>8385</v>
      </c>
      <c r="C91" s="22"/>
      <c r="D91" s="22"/>
      <c r="E91" s="22"/>
      <c r="F91" s="22"/>
      <c r="G91" s="43"/>
      <c r="H91" s="54"/>
      <c r="I91" s="54"/>
      <c r="J91" s="54"/>
      <c r="K91" s="54"/>
      <c r="L91" s="54"/>
      <c r="M91" s="54"/>
    </row>
    <row r="92" spans="1:13" ht="31" x14ac:dyDescent="0.35">
      <c r="A92" s="19" t="s">
        <v>5007</v>
      </c>
      <c r="B92" s="21" t="s">
        <v>19</v>
      </c>
      <c r="C92" s="22"/>
      <c r="D92" s="22"/>
      <c r="E92" s="22"/>
      <c r="F92" s="22"/>
      <c r="G92" s="43"/>
      <c r="H92" s="54"/>
      <c r="I92" s="54"/>
      <c r="J92" s="54"/>
      <c r="K92" s="54"/>
      <c r="L92" s="54"/>
      <c r="M92" s="54"/>
    </row>
    <row r="93" spans="1:13" ht="15.5" x14ac:dyDescent="0.35">
      <c r="A93" s="19" t="s">
        <v>7953</v>
      </c>
      <c r="B93" s="21" t="s">
        <v>8203</v>
      </c>
      <c r="C93" s="22"/>
      <c r="D93" s="22"/>
      <c r="E93" s="22"/>
      <c r="F93" s="22"/>
      <c r="G93" s="43"/>
      <c r="H93" s="54"/>
      <c r="I93" s="54"/>
      <c r="J93" s="54"/>
      <c r="K93" s="54"/>
      <c r="L93" s="54"/>
      <c r="M93" s="54"/>
    </row>
    <row r="94" spans="1:13" ht="31" x14ac:dyDescent="0.35">
      <c r="A94" s="19" t="s">
        <v>8664</v>
      </c>
      <c r="B94" s="21" t="s">
        <v>8589</v>
      </c>
      <c r="C94" s="22"/>
      <c r="D94" s="22"/>
      <c r="E94" s="22"/>
      <c r="F94" s="22"/>
      <c r="G94" s="43"/>
      <c r="H94" s="54"/>
      <c r="I94" s="54"/>
      <c r="J94" s="54"/>
      <c r="K94" s="54"/>
      <c r="L94" s="54"/>
      <c r="M94" s="54"/>
    </row>
    <row r="95" spans="1:13" ht="15.5" x14ac:dyDescent="0.35">
      <c r="A95" s="19" t="s">
        <v>1595</v>
      </c>
      <c r="B95" s="21" t="s">
        <v>1579</v>
      </c>
      <c r="C95" s="22"/>
      <c r="D95" s="22"/>
      <c r="E95" s="22"/>
      <c r="F95" s="22"/>
      <c r="G95" s="43"/>
      <c r="H95" s="54"/>
      <c r="I95" s="54"/>
      <c r="J95" s="54"/>
      <c r="K95" s="54"/>
      <c r="L95" s="54"/>
      <c r="M95" s="54"/>
    </row>
    <row r="96" spans="1:13" ht="15.5" x14ac:dyDescent="0.35">
      <c r="A96" s="19" t="s">
        <v>904</v>
      </c>
      <c r="B96" s="21" t="s">
        <v>902</v>
      </c>
      <c r="C96" s="22"/>
      <c r="D96" s="22"/>
      <c r="E96" s="22"/>
      <c r="F96" s="22"/>
      <c r="G96" s="43"/>
      <c r="H96" s="54"/>
      <c r="I96" s="54"/>
      <c r="J96" s="54"/>
      <c r="K96" s="54"/>
      <c r="L96" s="54"/>
      <c r="M96" s="54"/>
    </row>
    <row r="97" spans="1:13" ht="15.5" x14ac:dyDescent="0.35">
      <c r="A97" s="19" t="s">
        <v>8476</v>
      </c>
      <c r="B97" s="21" t="s">
        <v>2329</v>
      </c>
      <c r="C97" s="22"/>
      <c r="D97" s="22"/>
      <c r="E97" s="22"/>
      <c r="F97" s="22"/>
      <c r="G97" s="43"/>
      <c r="H97" s="54"/>
      <c r="I97" s="54"/>
      <c r="J97" s="54"/>
      <c r="K97" s="54"/>
      <c r="L97" s="54"/>
      <c r="M97" s="54"/>
    </row>
    <row r="98" spans="1:13" ht="35.25" customHeight="1" x14ac:dyDescent="0.35">
      <c r="A98" s="19" t="s">
        <v>4254</v>
      </c>
      <c r="B98" s="21" t="s">
        <v>2622</v>
      </c>
      <c r="C98" s="22"/>
      <c r="D98" s="22"/>
      <c r="E98" s="22"/>
      <c r="F98" s="22"/>
      <c r="G98" s="43"/>
      <c r="H98" s="54"/>
      <c r="I98" s="54"/>
      <c r="J98" s="54"/>
      <c r="K98" s="54"/>
      <c r="L98" s="54"/>
      <c r="M98" s="54"/>
    </row>
    <row r="99" spans="1:13" ht="15.5" x14ac:dyDescent="0.35">
      <c r="A99" s="19" t="s">
        <v>5008</v>
      </c>
      <c r="B99" s="21" t="s">
        <v>2471</v>
      </c>
      <c r="C99" s="22"/>
      <c r="D99" s="22"/>
      <c r="E99" s="22"/>
      <c r="F99" s="22"/>
      <c r="G99" s="43"/>
      <c r="H99" s="54"/>
      <c r="I99" s="54"/>
      <c r="J99" s="54"/>
      <c r="K99" s="54"/>
      <c r="L99" s="54"/>
      <c r="M99" s="54"/>
    </row>
    <row r="100" spans="1:13" ht="15.5" x14ac:dyDescent="0.35">
      <c r="A100" s="19" t="s">
        <v>4255</v>
      </c>
      <c r="B100" s="21" t="s">
        <v>2346</v>
      </c>
      <c r="C100" s="22"/>
      <c r="D100" s="22"/>
      <c r="E100" s="22"/>
      <c r="F100" s="22"/>
      <c r="G100" s="43"/>
      <c r="H100" s="54"/>
      <c r="I100" s="54"/>
      <c r="J100" s="54"/>
      <c r="K100" s="54"/>
      <c r="L100" s="54"/>
      <c r="M100" s="54"/>
    </row>
    <row r="101" spans="1:13" ht="31" x14ac:dyDescent="0.35">
      <c r="A101" s="19" t="s">
        <v>2472</v>
      </c>
      <c r="B101" s="21" t="s">
        <v>1699</v>
      </c>
      <c r="C101" s="22"/>
      <c r="D101" s="22"/>
      <c r="E101" s="22"/>
      <c r="F101" s="22"/>
      <c r="G101" s="43"/>
      <c r="H101" s="54"/>
      <c r="I101" s="54"/>
      <c r="J101" s="54"/>
      <c r="K101" s="54"/>
      <c r="L101" s="54"/>
      <c r="M101" s="54"/>
    </row>
    <row r="102" spans="1:13" ht="15.5" x14ac:dyDescent="0.35">
      <c r="A102" s="19" t="s">
        <v>4256</v>
      </c>
      <c r="B102" s="21" t="s">
        <v>8759</v>
      </c>
      <c r="C102" s="22"/>
      <c r="D102" s="22"/>
      <c r="E102" s="22"/>
      <c r="F102" s="22"/>
      <c r="G102" s="43"/>
      <c r="H102" s="54"/>
      <c r="I102" s="54"/>
      <c r="J102" s="54"/>
      <c r="K102" s="54"/>
      <c r="L102" s="54"/>
      <c r="M102" s="54"/>
    </row>
    <row r="103" spans="1:13" ht="32.25" customHeight="1" x14ac:dyDescent="0.35">
      <c r="A103" s="19" t="s">
        <v>8477</v>
      </c>
      <c r="B103" s="21" t="s">
        <v>8617</v>
      </c>
      <c r="C103" s="22"/>
      <c r="D103" s="22"/>
      <c r="E103" s="22"/>
      <c r="F103" s="22"/>
      <c r="G103" s="43"/>
      <c r="H103" s="54"/>
      <c r="I103" s="54"/>
      <c r="J103" s="54"/>
      <c r="K103" s="54"/>
      <c r="L103" s="54"/>
      <c r="M103" s="54"/>
    </row>
    <row r="104" spans="1:13" ht="15.5" x14ac:dyDescent="0.35">
      <c r="A104" s="19" t="s">
        <v>17</v>
      </c>
      <c r="B104" s="21" t="s">
        <v>15</v>
      </c>
      <c r="C104" s="22"/>
      <c r="D104" s="22"/>
      <c r="E104" s="22"/>
      <c r="F104" s="22"/>
      <c r="G104" s="43"/>
      <c r="H104" s="54"/>
      <c r="I104" s="54"/>
      <c r="J104" s="54"/>
      <c r="K104" s="54"/>
      <c r="L104" s="54"/>
      <c r="M104" s="54"/>
    </row>
    <row r="105" spans="1:13" ht="37.5" customHeight="1" x14ac:dyDescent="0.35">
      <c r="A105" s="19" t="s">
        <v>150</v>
      </c>
      <c r="B105" s="21" t="s">
        <v>149</v>
      </c>
      <c r="C105" s="22"/>
      <c r="D105" s="22"/>
      <c r="E105" s="22"/>
      <c r="F105" s="22"/>
      <c r="G105" s="43"/>
      <c r="H105" s="54"/>
      <c r="I105" s="54"/>
      <c r="J105" s="54"/>
      <c r="K105" s="54"/>
      <c r="L105" s="54"/>
      <c r="M105" s="54"/>
    </row>
    <row r="106" spans="1:13" ht="15.5" x14ac:dyDescent="0.35">
      <c r="A106" s="19" t="s">
        <v>3139</v>
      </c>
      <c r="B106" s="21" t="s">
        <v>1088</v>
      </c>
      <c r="C106" s="22"/>
      <c r="D106" s="22"/>
      <c r="E106" s="22"/>
      <c r="F106" s="22"/>
      <c r="G106" s="43"/>
      <c r="H106" s="54"/>
      <c r="I106" s="54"/>
      <c r="J106" s="54"/>
      <c r="K106" s="54"/>
      <c r="L106" s="54"/>
      <c r="M106" s="54"/>
    </row>
    <row r="107" spans="1:13" ht="31" x14ac:dyDescent="0.35">
      <c r="A107" s="19" t="s">
        <v>4927</v>
      </c>
      <c r="B107" s="21" t="s">
        <v>2317</v>
      </c>
      <c r="C107" s="22"/>
      <c r="D107" s="22"/>
      <c r="E107" s="22"/>
      <c r="F107" s="22"/>
      <c r="G107" s="43"/>
      <c r="H107" s="54"/>
      <c r="I107" s="54"/>
      <c r="J107" s="54"/>
      <c r="K107" s="54"/>
      <c r="L107" s="54"/>
      <c r="M107" s="54"/>
    </row>
    <row r="108" spans="1:13" ht="31" x14ac:dyDescent="0.35">
      <c r="A108" s="19" t="s">
        <v>4257</v>
      </c>
      <c r="B108" s="21" t="s">
        <v>2084</v>
      </c>
      <c r="C108" s="22"/>
      <c r="D108" s="22"/>
      <c r="E108" s="22"/>
      <c r="F108" s="22"/>
      <c r="G108" s="43"/>
      <c r="H108" s="54"/>
      <c r="I108" s="54"/>
      <c r="J108" s="54"/>
      <c r="K108" s="54"/>
      <c r="L108" s="54"/>
      <c r="M108" s="54"/>
    </row>
    <row r="109" spans="1:13" ht="32.25" customHeight="1" x14ac:dyDescent="0.35">
      <c r="A109" s="19" t="s">
        <v>1314</v>
      </c>
      <c r="B109" s="21" t="s">
        <v>1291</v>
      </c>
      <c r="C109" s="22"/>
      <c r="D109" s="22"/>
      <c r="E109" s="22"/>
      <c r="F109" s="22"/>
      <c r="G109" s="43"/>
      <c r="H109" s="54"/>
      <c r="I109" s="54"/>
      <c r="J109" s="54"/>
      <c r="K109" s="54"/>
      <c r="L109" s="54"/>
      <c r="M109" s="54"/>
    </row>
    <row r="110" spans="1:13" ht="31" x14ac:dyDescent="0.35">
      <c r="A110" s="19" t="s">
        <v>4258</v>
      </c>
      <c r="B110" s="21" t="s">
        <v>2356</v>
      </c>
      <c r="C110" s="22"/>
      <c r="D110" s="22"/>
      <c r="E110" s="22"/>
      <c r="F110" s="22"/>
      <c r="G110" s="43"/>
      <c r="H110" s="54"/>
      <c r="I110" s="54"/>
      <c r="J110" s="54"/>
      <c r="K110" s="54"/>
      <c r="L110" s="54"/>
      <c r="M110" s="54"/>
    </row>
    <row r="111" spans="1:13" ht="15.5" x14ac:dyDescent="0.35">
      <c r="A111" s="19" t="s">
        <v>1189</v>
      </c>
      <c r="B111" s="21" t="s">
        <v>1184</v>
      </c>
      <c r="C111" s="22"/>
      <c r="D111" s="22"/>
      <c r="E111" s="22"/>
      <c r="F111" s="22"/>
      <c r="G111" s="43"/>
      <c r="H111" s="54"/>
      <c r="I111" s="54"/>
      <c r="J111" s="54"/>
      <c r="K111" s="54"/>
      <c r="L111" s="54"/>
      <c r="M111" s="54"/>
    </row>
    <row r="112" spans="1:13" ht="15.5" x14ac:dyDescent="0.35">
      <c r="A112" s="19" t="s">
        <v>787</v>
      </c>
      <c r="B112" s="21" t="s">
        <v>785</v>
      </c>
      <c r="C112" s="22"/>
      <c r="D112" s="22"/>
      <c r="E112" s="22"/>
      <c r="F112" s="22"/>
      <c r="G112" s="43"/>
      <c r="H112" s="54"/>
      <c r="I112" s="54"/>
      <c r="J112" s="54"/>
      <c r="K112" s="54"/>
      <c r="L112" s="54"/>
      <c r="M112" s="54"/>
    </row>
    <row r="113" spans="1:13" ht="15.5" x14ac:dyDescent="0.35">
      <c r="A113" s="19" t="s">
        <v>5009</v>
      </c>
      <c r="B113" s="21" t="s">
        <v>1694</v>
      </c>
      <c r="C113" s="22"/>
      <c r="D113" s="22"/>
      <c r="E113" s="22"/>
      <c r="F113" s="22"/>
      <c r="G113" s="43"/>
      <c r="H113" s="54"/>
      <c r="I113" s="54"/>
      <c r="J113" s="54"/>
      <c r="K113" s="54"/>
      <c r="L113" s="54"/>
      <c r="M113" s="54"/>
    </row>
    <row r="114" spans="1:13" ht="15.5" x14ac:dyDescent="0.35">
      <c r="A114" s="19" t="s">
        <v>765</v>
      </c>
      <c r="B114" s="21" t="s">
        <v>763</v>
      </c>
      <c r="C114" s="22"/>
      <c r="D114" s="22"/>
      <c r="E114" s="22"/>
      <c r="F114" s="22"/>
      <c r="G114" s="43"/>
      <c r="H114" s="54"/>
      <c r="I114" s="54"/>
      <c r="J114" s="54"/>
      <c r="K114" s="54"/>
      <c r="L114" s="54"/>
      <c r="M114" s="54"/>
    </row>
    <row r="115" spans="1:13" ht="15.5" x14ac:dyDescent="0.35">
      <c r="A115" s="19" t="s">
        <v>8478</v>
      </c>
      <c r="B115" s="21" t="s">
        <v>3630</v>
      </c>
      <c r="C115" s="22"/>
      <c r="D115" s="22"/>
      <c r="E115" s="22"/>
      <c r="F115" s="22"/>
      <c r="G115" s="43"/>
      <c r="H115" s="54"/>
      <c r="I115" s="54"/>
      <c r="J115" s="54"/>
      <c r="K115" s="54"/>
      <c r="L115" s="54"/>
      <c r="M115" s="54"/>
    </row>
    <row r="116" spans="1:13" ht="42.75" customHeight="1" x14ac:dyDescent="0.35">
      <c r="A116" s="19" t="s">
        <v>4259</v>
      </c>
      <c r="B116" s="21" t="s">
        <v>8292</v>
      </c>
      <c r="C116" s="22"/>
      <c r="D116" s="22"/>
      <c r="E116" s="22"/>
      <c r="F116" s="22"/>
      <c r="G116" s="43"/>
      <c r="H116" s="54"/>
      <c r="I116" s="54"/>
      <c r="J116" s="54"/>
      <c r="K116" s="54"/>
      <c r="L116" s="54"/>
      <c r="M116" s="54"/>
    </row>
    <row r="117" spans="1:13" ht="15.5" x14ac:dyDescent="0.35">
      <c r="A117" s="19" t="s">
        <v>8479</v>
      </c>
      <c r="B117" s="21" t="s">
        <v>2130</v>
      </c>
      <c r="C117" s="22"/>
      <c r="D117" s="22"/>
      <c r="E117" s="22"/>
      <c r="F117" s="22"/>
      <c r="G117" s="43"/>
      <c r="H117" s="54"/>
      <c r="I117" s="54"/>
      <c r="J117" s="54"/>
      <c r="K117" s="54"/>
      <c r="L117" s="54"/>
      <c r="M117" s="54"/>
    </row>
    <row r="118" spans="1:13" ht="15.5" x14ac:dyDescent="0.35">
      <c r="A118" s="19" t="s">
        <v>1403</v>
      </c>
      <c r="B118" s="21" t="s">
        <v>3904</v>
      </c>
      <c r="C118" s="22"/>
      <c r="D118" s="22"/>
      <c r="E118" s="22"/>
      <c r="F118" s="22"/>
      <c r="G118" s="43"/>
      <c r="H118" s="54"/>
      <c r="I118" s="54"/>
      <c r="J118" s="54"/>
      <c r="K118" s="54"/>
      <c r="L118" s="54"/>
      <c r="M118" s="54"/>
    </row>
    <row r="119" spans="1:13" ht="15.5" x14ac:dyDescent="0.35">
      <c r="A119" s="19" t="s">
        <v>2474</v>
      </c>
      <c r="B119" s="21" t="s">
        <v>2473</v>
      </c>
      <c r="C119" s="22"/>
      <c r="D119" s="22"/>
      <c r="E119" s="22"/>
      <c r="F119" s="22"/>
      <c r="G119" s="43"/>
      <c r="H119" s="54"/>
      <c r="I119" s="54"/>
      <c r="J119" s="54"/>
      <c r="K119" s="54"/>
      <c r="L119" s="54"/>
      <c r="M119" s="54"/>
    </row>
    <row r="120" spans="1:13" ht="15.5" x14ac:dyDescent="0.35">
      <c r="A120" s="19" t="s">
        <v>7954</v>
      </c>
      <c r="B120" s="21" t="s">
        <v>3822</v>
      </c>
      <c r="C120" s="22"/>
      <c r="D120" s="22"/>
      <c r="E120" s="22"/>
      <c r="F120" s="22"/>
      <c r="G120" s="43"/>
      <c r="H120" s="54"/>
      <c r="I120" s="54"/>
      <c r="J120" s="54"/>
      <c r="K120" s="54"/>
      <c r="L120" s="54"/>
      <c r="M120" s="54"/>
    </row>
    <row r="121" spans="1:13" ht="15.5" x14ac:dyDescent="0.35">
      <c r="A121" s="19" t="s">
        <v>8346</v>
      </c>
      <c r="B121" s="21" t="s">
        <v>3820</v>
      </c>
      <c r="C121" s="22"/>
      <c r="D121" s="22"/>
      <c r="E121" s="22"/>
      <c r="F121" s="22"/>
      <c r="G121" s="43"/>
      <c r="H121" s="54"/>
      <c r="I121" s="54"/>
      <c r="J121" s="54"/>
      <c r="K121" s="54"/>
      <c r="L121" s="54"/>
      <c r="M121" s="54"/>
    </row>
    <row r="122" spans="1:13" ht="15.5" x14ac:dyDescent="0.35">
      <c r="A122" s="19" t="s">
        <v>3004</v>
      </c>
      <c r="B122" s="21" t="s">
        <v>1468</v>
      </c>
      <c r="C122" s="22"/>
      <c r="D122" s="22"/>
      <c r="E122" s="22"/>
      <c r="F122" s="22"/>
      <c r="G122" s="43"/>
      <c r="H122" s="54"/>
      <c r="I122" s="54"/>
      <c r="J122" s="54"/>
      <c r="K122" s="54"/>
      <c r="L122" s="54"/>
      <c r="M122" s="54"/>
    </row>
    <row r="123" spans="1:13" ht="15.5" x14ac:dyDescent="0.35">
      <c r="A123" s="19" t="s">
        <v>4260</v>
      </c>
      <c r="B123" s="21" t="s">
        <v>3679</v>
      </c>
      <c r="C123" s="22"/>
      <c r="D123" s="22"/>
      <c r="E123" s="22"/>
      <c r="F123" s="22"/>
      <c r="G123" s="43"/>
      <c r="H123" s="54"/>
      <c r="I123" s="54"/>
      <c r="J123" s="54"/>
      <c r="K123" s="54"/>
      <c r="L123" s="54"/>
      <c r="M123" s="54"/>
    </row>
    <row r="124" spans="1:13" ht="15.5" x14ac:dyDescent="0.35">
      <c r="A124" s="19" t="s">
        <v>7955</v>
      </c>
      <c r="B124" s="21" t="s">
        <v>4556</v>
      </c>
      <c r="C124" s="22"/>
      <c r="D124" s="22"/>
      <c r="E124" s="22"/>
      <c r="F124" s="22"/>
      <c r="G124" s="43"/>
      <c r="H124" s="54"/>
      <c r="I124" s="54"/>
      <c r="J124" s="54"/>
      <c r="K124" s="54"/>
      <c r="L124" s="54"/>
      <c r="M124" s="54"/>
    </row>
    <row r="125" spans="1:13" ht="15.5" x14ac:dyDescent="0.35">
      <c r="A125" s="19" t="s">
        <v>4261</v>
      </c>
      <c r="B125" s="21" t="s">
        <v>3899</v>
      </c>
      <c r="C125" s="22"/>
      <c r="D125" s="22"/>
      <c r="E125" s="22"/>
      <c r="F125" s="22"/>
      <c r="G125" s="43"/>
      <c r="H125" s="54"/>
      <c r="I125" s="54"/>
      <c r="J125" s="54"/>
      <c r="K125" s="54"/>
      <c r="L125" s="54"/>
      <c r="M125" s="54"/>
    </row>
    <row r="126" spans="1:13" ht="15.5" x14ac:dyDescent="0.35">
      <c r="A126" s="19" t="s">
        <v>8480</v>
      </c>
      <c r="B126" s="21" t="s">
        <v>4218</v>
      </c>
      <c r="C126" s="22"/>
      <c r="D126" s="22"/>
      <c r="E126" s="22"/>
      <c r="F126" s="22"/>
      <c r="G126" s="43"/>
      <c r="H126" s="54"/>
      <c r="I126" s="54"/>
      <c r="J126" s="54"/>
      <c r="K126" s="54"/>
      <c r="L126" s="54"/>
      <c r="M126" s="54"/>
    </row>
    <row r="127" spans="1:13" ht="15.5" x14ac:dyDescent="0.35">
      <c r="A127" s="19" t="s">
        <v>1074</v>
      </c>
      <c r="B127" s="21" t="s">
        <v>1072</v>
      </c>
      <c r="C127" s="22"/>
      <c r="D127" s="22"/>
      <c r="E127" s="22"/>
      <c r="F127" s="22"/>
      <c r="G127" s="43"/>
      <c r="H127" s="54"/>
      <c r="I127" s="54"/>
      <c r="J127" s="54"/>
      <c r="K127" s="54"/>
      <c r="L127" s="54"/>
      <c r="M127" s="54"/>
    </row>
    <row r="128" spans="1:13" ht="33" customHeight="1" x14ac:dyDescent="0.35">
      <c r="A128" s="19" t="s">
        <v>3174</v>
      </c>
      <c r="B128" s="21" t="s">
        <v>96</v>
      </c>
      <c r="C128" s="22"/>
      <c r="D128" s="22"/>
      <c r="E128" s="22"/>
      <c r="F128" s="22"/>
      <c r="G128" s="43"/>
      <c r="H128" s="54"/>
      <c r="I128" s="54"/>
      <c r="J128" s="54"/>
      <c r="K128" s="54"/>
      <c r="L128" s="54"/>
      <c r="M128" s="54"/>
    </row>
    <row r="129" spans="1:13" ht="15.5" x14ac:dyDescent="0.35">
      <c r="A129" s="19" t="s">
        <v>4262</v>
      </c>
      <c r="B129" s="21" t="s">
        <v>4021</v>
      </c>
      <c r="C129" s="22"/>
      <c r="D129" s="22"/>
      <c r="E129" s="22"/>
      <c r="F129" s="22"/>
      <c r="G129" s="43"/>
      <c r="H129" s="54"/>
      <c r="I129" s="54"/>
      <c r="J129" s="54"/>
      <c r="K129" s="54"/>
      <c r="L129" s="54"/>
      <c r="M129" s="54"/>
    </row>
    <row r="130" spans="1:13" ht="15.5" x14ac:dyDescent="0.35">
      <c r="A130" s="19" t="s">
        <v>3183</v>
      </c>
      <c r="B130" s="21" t="s">
        <v>1202</v>
      </c>
      <c r="C130" s="22"/>
      <c r="D130" s="22"/>
      <c r="E130" s="22"/>
      <c r="F130" s="22"/>
      <c r="G130" s="43"/>
      <c r="H130" s="54"/>
      <c r="I130" s="54"/>
      <c r="J130" s="54"/>
      <c r="K130" s="54"/>
      <c r="L130" s="54"/>
      <c r="M130" s="54"/>
    </row>
    <row r="131" spans="1:13" ht="15.5" x14ac:dyDescent="0.35">
      <c r="A131" s="19" t="s">
        <v>7957</v>
      </c>
      <c r="B131" s="21" t="s">
        <v>3900</v>
      </c>
      <c r="C131" s="22"/>
      <c r="D131" s="22"/>
      <c r="E131" s="22"/>
      <c r="F131" s="22"/>
      <c r="G131" s="43"/>
      <c r="H131" s="54"/>
      <c r="I131" s="54"/>
      <c r="J131" s="54"/>
      <c r="K131" s="54"/>
      <c r="L131" s="54"/>
      <c r="M131" s="54"/>
    </row>
    <row r="132" spans="1:13" ht="26.25" customHeight="1" x14ac:dyDescent="0.35">
      <c r="A132" s="19" t="s">
        <v>8481</v>
      </c>
      <c r="B132" s="21" t="s">
        <v>3802</v>
      </c>
      <c r="C132" s="22"/>
      <c r="D132" s="22"/>
      <c r="E132" s="22"/>
      <c r="F132" s="22"/>
      <c r="G132" s="43"/>
      <c r="H132" s="54"/>
      <c r="I132" s="54"/>
      <c r="J132" s="54"/>
      <c r="K132" s="54"/>
      <c r="L132" s="54"/>
      <c r="M132" s="54"/>
    </row>
    <row r="133" spans="1:13" ht="36" customHeight="1" x14ac:dyDescent="0.35">
      <c r="A133" s="19" t="s">
        <v>8484</v>
      </c>
      <c r="B133" s="21" t="s">
        <v>403</v>
      </c>
      <c r="C133" s="22"/>
      <c r="D133" s="22"/>
      <c r="E133" s="22"/>
      <c r="F133" s="22"/>
      <c r="G133" s="43"/>
      <c r="H133" s="54"/>
      <c r="I133" s="54"/>
      <c r="J133" s="54"/>
      <c r="K133" s="54"/>
      <c r="L133" s="54"/>
      <c r="M133" s="54"/>
    </row>
    <row r="134" spans="1:13" ht="15.5" x14ac:dyDescent="0.35">
      <c r="A134" s="19" t="s">
        <v>3053</v>
      </c>
      <c r="B134" s="21" t="s">
        <v>3778</v>
      </c>
      <c r="C134" s="22"/>
      <c r="D134" s="22"/>
      <c r="E134" s="22"/>
      <c r="F134" s="22"/>
      <c r="G134" s="43"/>
      <c r="H134" s="54"/>
      <c r="I134" s="54"/>
      <c r="J134" s="54"/>
      <c r="K134" s="54"/>
      <c r="L134" s="54"/>
      <c r="M134" s="54"/>
    </row>
    <row r="135" spans="1:13" ht="31.5" customHeight="1" x14ac:dyDescent="0.35">
      <c r="A135" s="19" t="s">
        <v>4263</v>
      </c>
      <c r="B135" s="21" t="s">
        <v>4009</v>
      </c>
      <c r="C135" s="22"/>
      <c r="D135" s="22"/>
      <c r="E135" s="22"/>
      <c r="F135" s="22"/>
      <c r="G135" s="43"/>
      <c r="H135" s="54"/>
      <c r="I135" s="54"/>
      <c r="J135" s="54"/>
      <c r="K135" s="54"/>
      <c r="L135" s="54"/>
      <c r="M135" s="54"/>
    </row>
    <row r="136" spans="1:13" ht="31" x14ac:dyDescent="0.35">
      <c r="A136" s="19" t="s">
        <v>8665</v>
      </c>
      <c r="B136" s="21" t="s">
        <v>778</v>
      </c>
      <c r="C136" s="22"/>
      <c r="D136" s="22"/>
      <c r="E136" s="22"/>
      <c r="F136" s="22"/>
      <c r="G136" s="43"/>
      <c r="H136" s="54"/>
      <c r="I136" s="54"/>
      <c r="J136" s="54"/>
      <c r="K136" s="54"/>
      <c r="L136" s="54"/>
      <c r="M136" s="54"/>
    </row>
    <row r="137" spans="1:13" ht="31" x14ac:dyDescent="0.35">
      <c r="A137" s="19" t="s">
        <v>7959</v>
      </c>
      <c r="B137" s="21" t="s">
        <v>4403</v>
      </c>
      <c r="C137" s="22"/>
      <c r="D137" s="22"/>
      <c r="E137" s="22"/>
      <c r="F137" s="22"/>
      <c r="G137" s="43"/>
      <c r="H137" s="54"/>
      <c r="I137" s="54"/>
      <c r="J137" s="54"/>
      <c r="K137" s="54"/>
      <c r="L137" s="54"/>
      <c r="M137" s="54"/>
    </row>
    <row r="138" spans="1:13" ht="31" x14ac:dyDescent="0.35">
      <c r="A138" s="19" t="s">
        <v>8482</v>
      </c>
      <c r="B138" s="21" t="s">
        <v>1612</v>
      </c>
      <c r="C138" s="22"/>
      <c r="D138" s="22"/>
      <c r="E138" s="22"/>
      <c r="F138" s="22"/>
      <c r="G138" s="43"/>
      <c r="H138" s="54"/>
      <c r="I138" s="54"/>
      <c r="J138" s="54"/>
      <c r="K138" s="54"/>
      <c r="L138" s="54"/>
      <c r="M138" s="54"/>
    </row>
    <row r="139" spans="1:13" ht="15.5" x14ac:dyDescent="0.35">
      <c r="A139" s="19" t="s">
        <v>3071</v>
      </c>
      <c r="B139" s="21" t="s">
        <v>3583</v>
      </c>
      <c r="C139" s="22"/>
      <c r="D139" s="22"/>
      <c r="E139" s="22"/>
      <c r="F139" s="22"/>
      <c r="G139" s="43"/>
      <c r="H139" s="54"/>
      <c r="I139" s="54"/>
      <c r="J139" s="54"/>
      <c r="K139" s="54"/>
      <c r="L139" s="54"/>
      <c r="M139" s="54"/>
    </row>
    <row r="140" spans="1:13" ht="15.5" x14ac:dyDescent="0.35">
      <c r="A140" s="19" t="s">
        <v>1785</v>
      </c>
      <c r="B140" s="21" t="s">
        <v>3585</v>
      </c>
      <c r="C140" s="22"/>
      <c r="D140" s="22"/>
      <c r="E140" s="22"/>
      <c r="F140" s="22"/>
      <c r="G140" s="43"/>
      <c r="H140" s="54"/>
      <c r="I140" s="54"/>
      <c r="J140" s="54"/>
      <c r="K140" s="54"/>
      <c r="L140" s="54"/>
      <c r="M140" s="54"/>
    </row>
    <row r="141" spans="1:13" ht="15.5" x14ac:dyDescent="0.35">
      <c r="A141" s="19" t="s">
        <v>3209</v>
      </c>
      <c r="B141" s="21" t="s">
        <v>8661</v>
      </c>
      <c r="C141" s="22"/>
      <c r="D141" s="22"/>
      <c r="E141" s="22"/>
      <c r="F141" s="22"/>
      <c r="G141" s="43"/>
      <c r="H141" s="54"/>
      <c r="I141" s="54"/>
      <c r="J141" s="54"/>
      <c r="K141" s="54"/>
      <c r="L141" s="54"/>
      <c r="M141" s="54"/>
    </row>
    <row r="142" spans="1:13" ht="31" x14ac:dyDescent="0.35">
      <c r="A142" s="19" t="s">
        <v>8483</v>
      </c>
      <c r="B142" s="21" t="s">
        <v>2143</v>
      </c>
      <c r="C142" s="22"/>
      <c r="D142" s="22"/>
      <c r="E142" s="22"/>
      <c r="F142" s="22"/>
      <c r="G142" s="43"/>
      <c r="H142" s="54"/>
      <c r="I142" s="54"/>
      <c r="J142" s="54"/>
      <c r="K142" s="54"/>
      <c r="L142" s="54"/>
      <c r="M142" s="54"/>
    </row>
    <row r="143" spans="1:13" ht="15.5" x14ac:dyDescent="0.35">
      <c r="A143" s="19" t="s">
        <v>302</v>
      </c>
      <c r="B143" s="21" t="s">
        <v>300</v>
      </c>
      <c r="C143" s="22"/>
      <c r="D143" s="22"/>
      <c r="E143" s="22"/>
      <c r="F143" s="22"/>
      <c r="G143" s="43"/>
      <c r="H143" s="54"/>
      <c r="I143" s="54"/>
      <c r="J143" s="54"/>
      <c r="K143" s="54"/>
      <c r="L143" s="54"/>
      <c r="M143" s="54"/>
    </row>
    <row r="144" spans="1:13" ht="15.5" x14ac:dyDescent="0.35">
      <c r="A144" s="19" t="s">
        <v>1537</v>
      </c>
      <c r="B144" s="21" t="s">
        <v>1513</v>
      </c>
      <c r="C144" s="22"/>
      <c r="D144" s="22"/>
      <c r="E144" s="22"/>
      <c r="F144" s="22"/>
      <c r="G144" s="43"/>
      <c r="H144" s="54"/>
      <c r="I144" s="54"/>
      <c r="J144" s="54"/>
      <c r="K144" s="54"/>
      <c r="L144" s="54"/>
      <c r="M144" s="54"/>
    </row>
    <row r="145" spans="1:13" ht="15.5" x14ac:dyDescent="0.35">
      <c r="A145" s="19" t="s">
        <v>3371</v>
      </c>
      <c r="B145" s="21" t="s">
        <v>3370</v>
      </c>
      <c r="C145" s="22"/>
      <c r="D145" s="22"/>
      <c r="E145" s="22"/>
      <c r="F145" s="22"/>
      <c r="G145" s="43"/>
      <c r="H145" s="54"/>
      <c r="I145" s="54"/>
      <c r="J145" s="54"/>
      <c r="K145" s="54"/>
      <c r="L145" s="54"/>
      <c r="M145" s="54"/>
    </row>
    <row r="146" spans="1:13" ht="15.5" x14ac:dyDescent="0.35">
      <c r="A146" s="19" t="s">
        <v>5013</v>
      </c>
      <c r="B146" s="21" t="s">
        <v>863</v>
      </c>
      <c r="C146" s="22"/>
      <c r="D146" s="22"/>
      <c r="E146" s="22"/>
      <c r="F146" s="22"/>
      <c r="G146" s="43"/>
      <c r="H146" s="54"/>
      <c r="I146" s="54"/>
      <c r="J146" s="54"/>
      <c r="K146" s="54"/>
      <c r="L146" s="54"/>
      <c r="M146" s="54"/>
    </row>
    <row r="147" spans="1:13" ht="15.5" x14ac:dyDescent="0.35">
      <c r="A147" s="19" t="s">
        <v>4264</v>
      </c>
      <c r="B147" s="21" t="s">
        <v>2338</v>
      </c>
      <c r="C147" s="22"/>
      <c r="D147" s="22"/>
      <c r="E147" s="22"/>
      <c r="F147" s="22"/>
      <c r="G147" s="43"/>
      <c r="H147" s="54"/>
      <c r="I147" s="54"/>
      <c r="J147" s="54"/>
      <c r="K147" s="54"/>
      <c r="L147" s="54"/>
      <c r="M147" s="54"/>
    </row>
    <row r="148" spans="1:13" ht="27.75" customHeight="1" x14ac:dyDescent="0.35">
      <c r="A148" s="19" t="s">
        <v>1825</v>
      </c>
      <c r="B148" s="21" t="s">
        <v>1807</v>
      </c>
      <c r="C148" s="22"/>
      <c r="D148" s="22"/>
      <c r="E148" s="22"/>
      <c r="F148" s="22"/>
      <c r="G148" s="43"/>
      <c r="H148" s="54"/>
      <c r="I148" s="54"/>
      <c r="J148" s="54"/>
      <c r="K148" s="54"/>
      <c r="L148" s="54"/>
      <c r="M148" s="54"/>
    </row>
    <row r="149" spans="1:13" ht="33.75" customHeight="1" x14ac:dyDescent="0.35">
      <c r="A149" s="19" t="s">
        <v>5015</v>
      </c>
      <c r="B149" s="21" t="s">
        <v>3571</v>
      </c>
      <c r="C149" s="22"/>
      <c r="D149" s="22"/>
      <c r="E149" s="22"/>
      <c r="F149" s="22"/>
      <c r="G149" s="43"/>
      <c r="H149" s="54"/>
      <c r="I149" s="54"/>
      <c r="J149" s="54"/>
      <c r="K149" s="54"/>
      <c r="L149" s="54"/>
      <c r="M149" s="54"/>
    </row>
    <row r="150" spans="1:13" ht="15.5" x14ac:dyDescent="0.35">
      <c r="A150" s="19" t="s">
        <v>936</v>
      </c>
      <c r="B150" s="21" t="s">
        <v>3861</v>
      </c>
      <c r="C150" s="22"/>
      <c r="D150" s="22"/>
      <c r="E150" s="22"/>
      <c r="F150" s="22"/>
      <c r="G150" s="43"/>
      <c r="H150" s="54"/>
      <c r="I150" s="54"/>
      <c r="J150" s="54"/>
      <c r="K150" s="54"/>
      <c r="L150" s="54"/>
      <c r="M150" s="54"/>
    </row>
    <row r="151" spans="1:13" ht="15.5" x14ac:dyDescent="0.35">
      <c r="A151" s="19" t="s">
        <v>7961</v>
      </c>
      <c r="B151" s="21" t="s">
        <v>3300</v>
      </c>
      <c r="C151" s="22"/>
      <c r="D151" s="22"/>
      <c r="E151" s="22"/>
      <c r="F151" s="22"/>
      <c r="G151" s="43"/>
      <c r="H151" s="54"/>
      <c r="I151" s="54"/>
      <c r="J151" s="54"/>
      <c r="K151" s="54"/>
      <c r="L151" s="54"/>
      <c r="M151" s="54"/>
    </row>
    <row r="152" spans="1:13" ht="36.75" customHeight="1" x14ac:dyDescent="0.35">
      <c r="A152" s="19" t="s">
        <v>4928</v>
      </c>
      <c r="B152" s="21" t="s">
        <v>2682</v>
      </c>
      <c r="C152" s="22">
        <v>416086228.55000001</v>
      </c>
      <c r="D152" s="22"/>
      <c r="E152" s="22">
        <v>0</v>
      </c>
      <c r="F152" s="22"/>
      <c r="G152" s="43">
        <v>413805561.36000001</v>
      </c>
      <c r="H152" s="54"/>
      <c r="I152" s="54"/>
      <c r="J152" s="54"/>
      <c r="K152" s="54"/>
      <c r="L152" s="54"/>
      <c r="M152" s="54"/>
    </row>
    <row r="153" spans="1:13" ht="15.5" x14ac:dyDescent="0.35">
      <c r="A153" s="19" t="s">
        <v>173</v>
      </c>
      <c r="B153" s="21" t="s">
        <v>8564</v>
      </c>
      <c r="C153" s="22"/>
      <c r="D153" s="22"/>
      <c r="E153" s="22"/>
      <c r="F153" s="22"/>
      <c r="G153" s="43"/>
      <c r="H153" s="54"/>
      <c r="I153" s="54"/>
      <c r="J153" s="54"/>
      <c r="K153" s="54"/>
      <c r="L153" s="54"/>
      <c r="M153" s="54"/>
    </row>
    <row r="154" spans="1:13" ht="15.5" x14ac:dyDescent="0.35">
      <c r="A154" s="19" t="s">
        <v>4265</v>
      </c>
      <c r="B154" s="21" t="s">
        <v>3715</v>
      </c>
      <c r="C154" s="22"/>
      <c r="D154" s="22"/>
      <c r="E154" s="22"/>
      <c r="F154" s="22"/>
      <c r="G154" s="43"/>
      <c r="H154" s="54"/>
      <c r="I154" s="54"/>
      <c r="J154" s="54"/>
      <c r="K154" s="54"/>
      <c r="L154" s="54"/>
      <c r="M154" s="54"/>
    </row>
    <row r="155" spans="1:13" ht="15.5" x14ac:dyDescent="0.35">
      <c r="A155" s="19" t="s">
        <v>1009</v>
      </c>
      <c r="B155" s="21" t="s">
        <v>1007</v>
      </c>
      <c r="C155" s="22"/>
      <c r="D155" s="22"/>
      <c r="E155" s="22"/>
      <c r="F155" s="22"/>
      <c r="G155" s="43"/>
      <c r="H155" s="54"/>
      <c r="I155" s="54"/>
      <c r="J155" s="54"/>
      <c r="K155" s="54"/>
      <c r="L155" s="54"/>
      <c r="M155" s="54"/>
    </row>
    <row r="156" spans="1:13" ht="31" x14ac:dyDescent="0.35">
      <c r="A156" s="19" t="s">
        <v>1182</v>
      </c>
      <c r="B156" s="21" t="s">
        <v>1180</v>
      </c>
      <c r="C156" s="22"/>
      <c r="D156" s="22"/>
      <c r="E156" s="22"/>
      <c r="F156" s="22"/>
      <c r="G156" s="43"/>
      <c r="H156" s="54"/>
      <c r="I156" s="54"/>
      <c r="J156" s="54"/>
      <c r="K156" s="54"/>
      <c r="L156" s="54"/>
      <c r="M156" s="54"/>
    </row>
    <row r="157" spans="1:13" ht="15.5" x14ac:dyDescent="0.35">
      <c r="A157" s="19" t="s">
        <v>1949</v>
      </c>
      <c r="B157" s="21" t="s">
        <v>1947</v>
      </c>
      <c r="C157" s="22"/>
      <c r="D157" s="22"/>
      <c r="E157" s="22"/>
      <c r="F157" s="22"/>
      <c r="G157" s="43"/>
      <c r="H157" s="54"/>
      <c r="I157" s="54"/>
      <c r="J157" s="54"/>
      <c r="K157" s="54"/>
      <c r="L157" s="54"/>
      <c r="M157" s="54"/>
    </row>
    <row r="158" spans="1:13" ht="26.25" customHeight="1" x14ac:dyDescent="0.35">
      <c r="A158" s="19" t="s">
        <v>1289</v>
      </c>
      <c r="B158" s="21" t="s">
        <v>8268</v>
      </c>
      <c r="C158" s="22"/>
      <c r="D158" s="22"/>
      <c r="E158" s="22"/>
      <c r="F158" s="22"/>
      <c r="G158" s="43"/>
      <c r="H158" s="54"/>
      <c r="I158" s="54"/>
      <c r="J158" s="54"/>
      <c r="K158" s="54"/>
      <c r="L158" s="54"/>
      <c r="M158" s="54"/>
    </row>
    <row r="159" spans="1:13" ht="15.5" x14ac:dyDescent="0.35">
      <c r="A159" s="19" t="s">
        <v>3223</v>
      </c>
      <c r="B159" s="21" t="s">
        <v>222</v>
      </c>
      <c r="C159" s="22"/>
      <c r="D159" s="22"/>
      <c r="E159" s="22"/>
      <c r="F159" s="22"/>
      <c r="G159" s="43"/>
      <c r="H159" s="54"/>
      <c r="I159" s="54"/>
      <c r="J159" s="54"/>
      <c r="K159" s="54"/>
      <c r="L159" s="54"/>
      <c r="M159" s="54"/>
    </row>
    <row r="160" spans="1:13" ht="31" x14ac:dyDescent="0.35">
      <c r="A160" s="19" t="s">
        <v>7962</v>
      </c>
      <c r="B160" s="21" t="s">
        <v>1733</v>
      </c>
      <c r="C160" s="22"/>
      <c r="D160" s="22"/>
      <c r="E160" s="22"/>
      <c r="F160" s="22"/>
      <c r="G160" s="43"/>
      <c r="H160" s="54"/>
      <c r="I160" s="54"/>
      <c r="J160" s="54"/>
      <c r="K160" s="54"/>
      <c r="L160" s="54"/>
      <c r="M160" s="54"/>
    </row>
    <row r="161" spans="1:13" ht="15.5" x14ac:dyDescent="0.35">
      <c r="A161" s="19" t="s">
        <v>925</v>
      </c>
      <c r="B161" s="21" t="s">
        <v>924</v>
      </c>
      <c r="C161" s="22"/>
      <c r="D161" s="22"/>
      <c r="E161" s="22"/>
      <c r="F161" s="22"/>
      <c r="G161" s="43"/>
      <c r="H161" s="54"/>
      <c r="I161" s="54"/>
      <c r="J161" s="54"/>
      <c r="K161" s="54"/>
      <c r="L161" s="54"/>
      <c r="M161" s="54"/>
    </row>
    <row r="162" spans="1:13" ht="15.5" x14ac:dyDescent="0.35">
      <c r="A162" s="19" t="s">
        <v>7963</v>
      </c>
      <c r="B162" s="21" t="s">
        <v>3800</v>
      </c>
      <c r="C162" s="22"/>
      <c r="D162" s="22"/>
      <c r="E162" s="22"/>
      <c r="F162" s="22"/>
      <c r="G162" s="43"/>
      <c r="H162" s="54"/>
      <c r="I162" s="54"/>
      <c r="J162" s="54"/>
      <c r="K162" s="54"/>
      <c r="L162" s="54"/>
      <c r="M162" s="54"/>
    </row>
    <row r="163" spans="1:13" ht="28.5" customHeight="1" x14ac:dyDescent="0.35">
      <c r="A163" s="19" t="s">
        <v>7964</v>
      </c>
      <c r="B163" s="21" t="s">
        <v>3828</v>
      </c>
      <c r="C163" s="22"/>
      <c r="D163" s="22"/>
      <c r="E163" s="22"/>
      <c r="F163" s="22"/>
      <c r="G163" s="43"/>
      <c r="H163" s="54"/>
      <c r="I163" s="54"/>
      <c r="J163" s="54"/>
      <c r="K163" s="54"/>
      <c r="L163" s="54"/>
      <c r="M163" s="54"/>
    </row>
    <row r="164" spans="1:13" ht="36" customHeight="1" x14ac:dyDescent="0.35">
      <c r="A164" s="19" t="s">
        <v>4266</v>
      </c>
      <c r="B164" s="21" t="s">
        <v>2026</v>
      </c>
      <c r="C164" s="22"/>
      <c r="D164" s="22"/>
      <c r="E164" s="22"/>
      <c r="F164" s="22"/>
      <c r="G164" s="43"/>
      <c r="H164" s="54"/>
      <c r="I164" s="54"/>
      <c r="J164" s="54"/>
      <c r="K164" s="54"/>
      <c r="L164" s="54"/>
      <c r="M164" s="54"/>
    </row>
    <row r="165" spans="1:13" ht="15.5" x14ac:dyDescent="0.35">
      <c r="A165" s="19" t="s">
        <v>1594</v>
      </c>
      <c r="B165" s="21" t="s">
        <v>1578</v>
      </c>
      <c r="C165" s="22"/>
      <c r="D165" s="22"/>
      <c r="E165" s="22"/>
      <c r="F165" s="22"/>
      <c r="G165" s="43"/>
      <c r="H165" s="54"/>
      <c r="I165" s="54"/>
      <c r="J165" s="54"/>
      <c r="K165" s="54"/>
      <c r="L165" s="54"/>
      <c r="M165" s="54"/>
    </row>
    <row r="166" spans="1:13" ht="15.5" x14ac:dyDescent="0.35">
      <c r="A166" s="19" t="s">
        <v>4930</v>
      </c>
      <c r="B166" s="21" t="s">
        <v>1449</v>
      </c>
      <c r="C166" s="22"/>
      <c r="D166" s="22"/>
      <c r="E166" s="22"/>
      <c r="F166" s="22"/>
      <c r="G166" s="43"/>
      <c r="H166" s="54"/>
      <c r="I166" s="54"/>
      <c r="J166" s="54"/>
      <c r="K166" s="54"/>
      <c r="L166" s="54"/>
      <c r="M166" s="54"/>
    </row>
    <row r="167" spans="1:13" ht="31" x14ac:dyDescent="0.35">
      <c r="A167" s="19" t="s">
        <v>1441</v>
      </c>
      <c r="B167" s="21" t="s">
        <v>1423</v>
      </c>
      <c r="C167" s="22"/>
      <c r="D167" s="22"/>
      <c r="E167" s="22"/>
      <c r="F167" s="22"/>
      <c r="G167" s="43"/>
      <c r="H167" s="54"/>
      <c r="I167" s="54"/>
      <c r="J167" s="54"/>
      <c r="K167" s="54"/>
      <c r="L167" s="54"/>
      <c r="M167" s="54"/>
    </row>
    <row r="168" spans="1:13" ht="33" customHeight="1" x14ac:dyDescent="0.35">
      <c r="A168" s="19" t="s">
        <v>7965</v>
      </c>
      <c r="B168" s="21" t="s">
        <v>3957</v>
      </c>
      <c r="C168" s="22"/>
      <c r="D168" s="22"/>
      <c r="E168" s="22"/>
      <c r="F168" s="22"/>
      <c r="G168" s="43"/>
      <c r="H168" s="54"/>
      <c r="I168" s="54"/>
      <c r="J168" s="54"/>
      <c r="K168" s="54"/>
      <c r="L168" s="54"/>
      <c r="M168" s="54"/>
    </row>
    <row r="169" spans="1:13" ht="15.5" x14ac:dyDescent="0.35">
      <c r="A169" s="19" t="s">
        <v>4929</v>
      </c>
      <c r="B169" s="21" t="s">
        <v>1273</v>
      </c>
      <c r="C169" s="22"/>
      <c r="D169" s="22"/>
      <c r="E169" s="22"/>
      <c r="F169" s="22"/>
      <c r="G169" s="43"/>
      <c r="H169" s="54"/>
      <c r="I169" s="54"/>
      <c r="J169" s="54"/>
      <c r="K169" s="54"/>
      <c r="L169" s="54"/>
      <c r="M169" s="54"/>
    </row>
    <row r="170" spans="1:13" ht="27" customHeight="1" x14ac:dyDescent="0.35">
      <c r="A170" s="19" t="s">
        <v>805</v>
      </c>
      <c r="B170" s="21" t="s">
        <v>803</v>
      </c>
      <c r="C170" s="22"/>
      <c r="D170" s="22"/>
      <c r="E170" s="22"/>
      <c r="F170" s="22"/>
      <c r="G170" s="43"/>
      <c r="H170" s="54"/>
      <c r="I170" s="54"/>
      <c r="J170" s="54"/>
      <c r="K170" s="54"/>
      <c r="L170" s="54"/>
      <c r="M170" s="54"/>
    </row>
    <row r="171" spans="1:13" ht="36" customHeight="1" x14ac:dyDescent="0.35">
      <c r="A171" s="19" t="s">
        <v>2978</v>
      </c>
      <c r="B171" s="21" t="s">
        <v>22</v>
      </c>
      <c r="C171" s="22"/>
      <c r="D171" s="22"/>
      <c r="E171" s="22"/>
      <c r="F171" s="22"/>
      <c r="G171" s="43"/>
      <c r="H171" s="54"/>
      <c r="I171" s="54"/>
      <c r="J171" s="54"/>
      <c r="K171" s="54"/>
      <c r="L171" s="54"/>
      <c r="M171" s="54"/>
    </row>
    <row r="172" spans="1:13" ht="15.5" x14ac:dyDescent="0.35">
      <c r="A172" s="19" t="s">
        <v>1565</v>
      </c>
      <c r="B172" s="21" t="s">
        <v>3887</v>
      </c>
      <c r="C172" s="22"/>
      <c r="D172" s="22"/>
      <c r="E172" s="22"/>
      <c r="F172" s="22"/>
      <c r="G172" s="43"/>
      <c r="H172" s="54"/>
      <c r="I172" s="54"/>
      <c r="J172" s="54"/>
      <c r="K172" s="54"/>
      <c r="L172" s="54"/>
      <c r="M172" s="54"/>
    </row>
    <row r="173" spans="1:13" ht="15.5" x14ac:dyDescent="0.35">
      <c r="A173" s="19" t="s">
        <v>7966</v>
      </c>
      <c r="B173" s="21" t="s">
        <v>3792</v>
      </c>
      <c r="C173" s="22"/>
      <c r="D173" s="22"/>
      <c r="E173" s="22"/>
      <c r="F173" s="22"/>
      <c r="G173" s="43"/>
      <c r="H173" s="54"/>
      <c r="I173" s="54"/>
      <c r="J173" s="54"/>
      <c r="K173" s="54"/>
      <c r="L173" s="54"/>
      <c r="M173" s="54"/>
    </row>
    <row r="174" spans="1:13" ht="33" customHeight="1" x14ac:dyDescent="0.35">
      <c r="A174" s="19" t="s">
        <v>1023</v>
      </c>
      <c r="B174" s="21" t="s">
        <v>4060</v>
      </c>
      <c r="C174" s="22"/>
      <c r="D174" s="22"/>
      <c r="E174" s="22"/>
      <c r="F174" s="22"/>
      <c r="G174" s="43"/>
      <c r="H174" s="54"/>
      <c r="I174" s="54"/>
      <c r="J174" s="54"/>
      <c r="K174" s="54"/>
      <c r="L174" s="54"/>
      <c r="M174" s="54"/>
    </row>
    <row r="175" spans="1:13" ht="36" customHeight="1" x14ac:dyDescent="0.35">
      <c r="A175" s="19" t="s">
        <v>4931</v>
      </c>
      <c r="B175" s="21" t="s">
        <v>1902</v>
      </c>
      <c r="C175" s="22"/>
      <c r="D175" s="22"/>
      <c r="E175" s="22"/>
      <c r="F175" s="22"/>
      <c r="G175" s="43"/>
      <c r="H175" s="54"/>
      <c r="I175" s="54"/>
      <c r="J175" s="54"/>
      <c r="K175" s="54"/>
      <c r="L175" s="54"/>
      <c r="M175" s="54"/>
    </row>
    <row r="176" spans="1:13" ht="31" x14ac:dyDescent="0.35">
      <c r="A176" s="19" t="s">
        <v>4267</v>
      </c>
      <c r="B176" s="21" t="s">
        <v>3750</v>
      </c>
      <c r="C176" s="22"/>
      <c r="D176" s="22"/>
      <c r="E176" s="22"/>
      <c r="F176" s="22"/>
      <c r="G176" s="43"/>
      <c r="H176" s="54"/>
      <c r="I176" s="54"/>
      <c r="J176" s="54"/>
      <c r="K176" s="54"/>
      <c r="L176" s="54"/>
      <c r="M176" s="54"/>
    </row>
    <row r="177" spans="1:13" ht="15.5" x14ac:dyDescent="0.35">
      <c r="A177" s="19" t="s">
        <v>4268</v>
      </c>
      <c r="B177" s="21" t="s">
        <v>3921</v>
      </c>
      <c r="C177" s="22"/>
      <c r="D177" s="22"/>
      <c r="E177" s="22"/>
      <c r="F177" s="22"/>
      <c r="G177" s="43"/>
      <c r="H177" s="54"/>
      <c r="I177" s="54"/>
      <c r="J177" s="54"/>
      <c r="K177" s="54"/>
      <c r="L177" s="54"/>
      <c r="M177" s="54"/>
    </row>
    <row r="178" spans="1:13" ht="29.25" customHeight="1" x14ac:dyDescent="0.35">
      <c r="A178" s="19" t="s">
        <v>1014</v>
      </c>
      <c r="B178" s="21" t="s">
        <v>1012</v>
      </c>
      <c r="C178" s="22"/>
      <c r="D178" s="22"/>
      <c r="E178" s="22"/>
      <c r="F178" s="22"/>
      <c r="G178" s="43"/>
      <c r="H178" s="54"/>
      <c r="I178" s="54"/>
      <c r="J178" s="54"/>
      <c r="K178" s="54"/>
      <c r="L178" s="54"/>
      <c r="M178" s="54"/>
    </row>
    <row r="179" spans="1:13" ht="15.5" x14ac:dyDescent="0.35">
      <c r="A179" s="19" t="s">
        <v>1095</v>
      </c>
      <c r="B179" s="21" t="s">
        <v>1093</v>
      </c>
      <c r="C179" s="22"/>
      <c r="D179" s="22"/>
      <c r="E179" s="22"/>
      <c r="F179" s="22"/>
      <c r="G179" s="43"/>
      <c r="H179" s="54"/>
      <c r="I179" s="54"/>
      <c r="J179" s="54"/>
      <c r="K179" s="54"/>
      <c r="L179" s="54"/>
      <c r="M179" s="54"/>
    </row>
    <row r="180" spans="1:13" ht="15.5" x14ac:dyDescent="0.35">
      <c r="A180" s="19" t="s">
        <v>1092</v>
      </c>
      <c r="B180" s="21" t="s">
        <v>1090</v>
      </c>
      <c r="C180" s="22"/>
      <c r="D180" s="22"/>
      <c r="E180" s="22"/>
      <c r="F180" s="22"/>
      <c r="G180" s="43"/>
      <c r="H180" s="54"/>
      <c r="I180" s="54"/>
      <c r="J180" s="54"/>
      <c r="K180" s="54"/>
      <c r="L180" s="54"/>
      <c r="M180" s="54"/>
    </row>
    <row r="181" spans="1:13" ht="31" x14ac:dyDescent="0.35">
      <c r="A181" s="19" t="s">
        <v>4269</v>
      </c>
      <c r="B181" s="21" t="s">
        <v>4025</v>
      </c>
      <c r="C181" s="22"/>
      <c r="D181" s="22"/>
      <c r="E181" s="22"/>
      <c r="F181" s="22"/>
      <c r="G181" s="43"/>
      <c r="H181" s="54"/>
      <c r="I181" s="54"/>
      <c r="J181" s="54"/>
      <c r="K181" s="54"/>
      <c r="L181" s="54"/>
      <c r="M181" s="54"/>
    </row>
    <row r="182" spans="1:13" ht="15.5" x14ac:dyDescent="0.35">
      <c r="A182" s="19" t="s">
        <v>409</v>
      </c>
      <c r="B182" s="21" t="s">
        <v>407</v>
      </c>
      <c r="C182" s="22"/>
      <c r="D182" s="22"/>
      <c r="E182" s="22"/>
      <c r="F182" s="22"/>
      <c r="G182" s="43"/>
      <c r="H182" s="54"/>
      <c r="I182" s="54"/>
      <c r="J182" s="54"/>
      <c r="K182" s="54"/>
      <c r="L182" s="54"/>
      <c r="M182" s="54"/>
    </row>
    <row r="183" spans="1:13" ht="15.5" x14ac:dyDescent="0.35">
      <c r="A183" s="19" t="s">
        <v>383</v>
      </c>
      <c r="B183" s="21" t="s">
        <v>706</v>
      </c>
      <c r="C183" s="22"/>
      <c r="D183" s="22"/>
      <c r="E183" s="22"/>
      <c r="F183" s="22"/>
      <c r="G183" s="43"/>
      <c r="H183" s="54"/>
      <c r="I183" s="54"/>
      <c r="J183" s="54"/>
      <c r="K183" s="54"/>
      <c r="L183" s="54"/>
      <c r="M183" s="54"/>
    </row>
    <row r="184" spans="1:13" ht="15.5" x14ac:dyDescent="0.35">
      <c r="A184" s="19" t="s">
        <v>828</v>
      </c>
      <c r="B184" s="21" t="s">
        <v>826</v>
      </c>
      <c r="C184" s="22"/>
      <c r="D184" s="22"/>
      <c r="E184" s="22"/>
      <c r="F184" s="22"/>
      <c r="G184" s="43"/>
      <c r="H184" s="54"/>
      <c r="I184" s="54"/>
      <c r="J184" s="54"/>
      <c r="K184" s="54"/>
      <c r="L184" s="54"/>
      <c r="M184" s="54"/>
    </row>
    <row r="185" spans="1:13" ht="31" x14ac:dyDescent="0.35">
      <c r="A185" s="19" t="s">
        <v>7967</v>
      </c>
      <c r="B185" s="21" t="s">
        <v>2299</v>
      </c>
      <c r="C185" s="22"/>
      <c r="D185" s="22"/>
      <c r="E185" s="22"/>
      <c r="F185" s="22"/>
      <c r="G185" s="43"/>
      <c r="H185" s="54"/>
      <c r="I185" s="54"/>
      <c r="J185" s="54"/>
      <c r="K185" s="54"/>
      <c r="L185" s="54"/>
      <c r="M185" s="54"/>
    </row>
    <row r="186" spans="1:13" ht="15.5" x14ac:dyDescent="0.35">
      <c r="A186" s="19" t="s">
        <v>8485</v>
      </c>
      <c r="B186" s="21" t="s">
        <v>3883</v>
      </c>
      <c r="C186" s="22"/>
      <c r="D186" s="22"/>
      <c r="E186" s="22"/>
      <c r="F186" s="22"/>
      <c r="G186" s="43"/>
      <c r="H186" s="54"/>
      <c r="I186" s="54"/>
      <c r="J186" s="54"/>
      <c r="K186" s="54"/>
      <c r="L186" s="54"/>
      <c r="M186" s="54"/>
    </row>
    <row r="187" spans="1:13" ht="15.5" x14ac:dyDescent="0.35">
      <c r="A187" s="19" t="s">
        <v>3055</v>
      </c>
      <c r="B187" s="21" t="s">
        <v>1238</v>
      </c>
      <c r="C187" s="22"/>
      <c r="D187" s="22"/>
      <c r="E187" s="22"/>
      <c r="F187" s="22"/>
      <c r="G187" s="43"/>
      <c r="H187" s="54"/>
      <c r="I187" s="54"/>
      <c r="J187" s="54"/>
      <c r="K187" s="54"/>
      <c r="L187" s="54"/>
      <c r="M187" s="54"/>
    </row>
    <row r="188" spans="1:13" ht="15.5" x14ac:dyDescent="0.35">
      <c r="A188" s="19" t="s">
        <v>7968</v>
      </c>
      <c r="B188" s="21" t="s">
        <v>4225</v>
      </c>
      <c r="C188" s="22"/>
      <c r="D188" s="22"/>
      <c r="E188" s="22"/>
      <c r="F188" s="22"/>
      <c r="G188" s="43"/>
      <c r="H188" s="54"/>
      <c r="I188" s="54"/>
      <c r="J188" s="54"/>
      <c r="K188" s="54"/>
      <c r="L188" s="54"/>
      <c r="M188" s="54"/>
    </row>
    <row r="189" spans="1:13" ht="31" x14ac:dyDescent="0.35">
      <c r="A189" s="19" t="s">
        <v>7969</v>
      </c>
      <c r="B189" s="21" t="s">
        <v>719</v>
      </c>
      <c r="C189" s="22"/>
      <c r="D189" s="22"/>
      <c r="E189" s="22"/>
      <c r="F189" s="22"/>
      <c r="G189" s="43"/>
      <c r="H189" s="54"/>
      <c r="I189" s="54"/>
      <c r="J189" s="54"/>
      <c r="K189" s="54"/>
      <c r="L189" s="54"/>
      <c r="M189" s="54"/>
    </row>
    <row r="190" spans="1:13" ht="15.5" x14ac:dyDescent="0.35">
      <c r="A190" s="19" t="s">
        <v>4932</v>
      </c>
      <c r="B190" s="21" t="s">
        <v>3655</v>
      </c>
      <c r="C190" s="22"/>
      <c r="D190" s="22"/>
      <c r="E190" s="22"/>
      <c r="F190" s="22"/>
      <c r="G190" s="43"/>
      <c r="H190" s="54"/>
      <c r="I190" s="54"/>
      <c r="J190" s="54"/>
      <c r="K190" s="54"/>
      <c r="L190" s="54"/>
      <c r="M190" s="54"/>
    </row>
    <row r="191" spans="1:13" ht="15.5" x14ac:dyDescent="0.35">
      <c r="A191" s="19" t="s">
        <v>7970</v>
      </c>
      <c r="B191" s="21" t="s">
        <v>4536</v>
      </c>
      <c r="C191" s="22"/>
      <c r="D191" s="22"/>
      <c r="E191" s="22"/>
      <c r="F191" s="22"/>
      <c r="G191" s="43"/>
      <c r="H191" s="54"/>
      <c r="I191" s="54"/>
      <c r="J191" s="54"/>
      <c r="K191" s="54"/>
      <c r="L191" s="54"/>
      <c r="M191" s="54"/>
    </row>
    <row r="192" spans="1:13" ht="15.5" x14ac:dyDescent="0.35">
      <c r="A192" s="19" t="s">
        <v>5018</v>
      </c>
      <c r="B192" s="21" t="s">
        <v>1916</v>
      </c>
      <c r="C192" s="22"/>
      <c r="D192" s="22"/>
      <c r="E192" s="22"/>
      <c r="F192" s="22"/>
      <c r="G192" s="43"/>
      <c r="H192" s="54"/>
      <c r="I192" s="54"/>
      <c r="J192" s="54"/>
      <c r="K192" s="54"/>
      <c r="L192" s="54"/>
      <c r="M192" s="54"/>
    </row>
    <row r="193" spans="1:13" ht="31" x14ac:dyDescent="0.35">
      <c r="A193" s="19" t="s">
        <v>7971</v>
      </c>
      <c r="B193" s="21" t="s">
        <v>2475</v>
      </c>
      <c r="C193" s="22"/>
      <c r="D193" s="22"/>
      <c r="E193" s="22"/>
      <c r="F193" s="22"/>
      <c r="G193" s="43"/>
      <c r="H193" s="54"/>
      <c r="I193" s="54"/>
      <c r="J193" s="54"/>
      <c r="K193" s="54"/>
      <c r="L193" s="54"/>
      <c r="M193" s="54"/>
    </row>
    <row r="194" spans="1:13" ht="31" x14ac:dyDescent="0.35">
      <c r="A194" s="19" t="s">
        <v>4270</v>
      </c>
      <c r="B194" s="21" t="s">
        <v>3745</v>
      </c>
      <c r="C194" s="22"/>
      <c r="D194" s="22"/>
      <c r="E194" s="22"/>
      <c r="F194" s="22"/>
      <c r="G194" s="43"/>
      <c r="H194" s="54"/>
      <c r="I194" s="54"/>
      <c r="J194" s="54"/>
      <c r="K194" s="54"/>
      <c r="L194" s="54"/>
      <c r="M194" s="54"/>
    </row>
    <row r="195" spans="1:13" ht="15.5" x14ac:dyDescent="0.35">
      <c r="A195" s="19" t="s">
        <v>4271</v>
      </c>
      <c r="B195" s="21" t="s">
        <v>3823</v>
      </c>
      <c r="C195" s="22">
        <v>51943739</v>
      </c>
      <c r="D195" s="22">
        <v>0</v>
      </c>
      <c r="E195" s="22">
        <v>2284678</v>
      </c>
      <c r="F195" s="22">
        <v>0</v>
      </c>
      <c r="G195" s="43">
        <v>38087126</v>
      </c>
      <c r="H195" s="19">
        <v>2500</v>
      </c>
      <c r="I195" s="19">
        <v>500</v>
      </c>
      <c r="J195" s="19">
        <v>2000</v>
      </c>
      <c r="K195" s="19">
        <v>10</v>
      </c>
      <c r="L195" s="19">
        <v>40</v>
      </c>
      <c r="M195" s="19" t="s">
        <v>8222</v>
      </c>
    </row>
    <row r="196" spans="1:13" ht="15.5" x14ac:dyDescent="0.35">
      <c r="A196" s="19" t="s">
        <v>137</v>
      </c>
      <c r="B196" s="21" t="s">
        <v>4054</v>
      </c>
      <c r="C196" s="22"/>
      <c r="D196" s="22"/>
      <c r="E196" s="22"/>
      <c r="F196" s="22"/>
      <c r="G196" s="43"/>
      <c r="H196" s="54"/>
      <c r="I196" s="54"/>
      <c r="J196" s="54"/>
      <c r="K196" s="54"/>
      <c r="L196" s="54"/>
      <c r="M196" s="54"/>
    </row>
    <row r="197" spans="1:13" ht="15.5" x14ac:dyDescent="0.35">
      <c r="A197" s="19" t="s">
        <v>4272</v>
      </c>
      <c r="B197" s="21" t="s">
        <v>2005</v>
      </c>
      <c r="C197" s="22"/>
      <c r="D197" s="22"/>
      <c r="E197" s="22"/>
      <c r="F197" s="22"/>
      <c r="G197" s="43"/>
      <c r="H197" s="54"/>
      <c r="I197" s="54"/>
      <c r="J197" s="54"/>
      <c r="K197" s="54"/>
      <c r="L197" s="54"/>
      <c r="M197" s="54"/>
    </row>
    <row r="198" spans="1:13" ht="15.5" x14ac:dyDescent="0.35">
      <c r="A198" s="19" t="s">
        <v>4273</v>
      </c>
      <c r="B198" s="21" t="s">
        <v>2213</v>
      </c>
      <c r="C198" s="22"/>
      <c r="D198" s="22"/>
      <c r="E198" s="22"/>
      <c r="F198" s="22"/>
      <c r="G198" s="43"/>
      <c r="H198" s="54"/>
      <c r="I198" s="54"/>
      <c r="J198" s="54"/>
      <c r="K198" s="54"/>
      <c r="L198" s="54"/>
      <c r="M198" s="54"/>
    </row>
    <row r="199" spans="1:13" ht="15.5" x14ac:dyDescent="0.35">
      <c r="A199" s="19" t="s">
        <v>9624</v>
      </c>
      <c r="B199" s="21" t="s">
        <v>2196</v>
      </c>
      <c r="C199" s="22"/>
      <c r="D199" s="22"/>
      <c r="E199" s="22"/>
      <c r="F199" s="22"/>
      <c r="G199" s="43"/>
      <c r="H199" s="54"/>
      <c r="I199" s="54"/>
      <c r="J199" s="54"/>
      <c r="K199" s="54"/>
      <c r="L199" s="54"/>
      <c r="M199" s="54"/>
    </row>
    <row r="200" spans="1:13" ht="15.5" x14ac:dyDescent="0.35">
      <c r="A200" s="19" t="s">
        <v>2995</v>
      </c>
      <c r="B200" s="21" t="s">
        <v>8256</v>
      </c>
      <c r="C200" s="22"/>
      <c r="D200" s="22"/>
      <c r="E200" s="22"/>
      <c r="F200" s="22"/>
      <c r="G200" s="43"/>
      <c r="H200" s="54"/>
      <c r="I200" s="54"/>
      <c r="J200" s="54"/>
      <c r="K200" s="54"/>
      <c r="L200" s="54"/>
      <c r="M200" s="54"/>
    </row>
    <row r="201" spans="1:13" ht="15.5" x14ac:dyDescent="0.35">
      <c r="A201" s="19" t="s">
        <v>2444</v>
      </c>
      <c r="B201" s="21" t="s">
        <v>3933</v>
      </c>
      <c r="C201" s="22"/>
      <c r="D201" s="22"/>
      <c r="E201" s="22"/>
      <c r="F201" s="22"/>
      <c r="G201" s="43"/>
      <c r="H201" s="54"/>
      <c r="I201" s="54"/>
      <c r="J201" s="54"/>
      <c r="K201" s="54"/>
      <c r="L201" s="54"/>
      <c r="M201" s="54"/>
    </row>
    <row r="202" spans="1:13" ht="15.5" x14ac:dyDescent="0.35">
      <c r="A202" s="19" t="s">
        <v>4274</v>
      </c>
      <c r="B202" s="21" t="s">
        <v>3972</v>
      </c>
      <c r="C202" s="22"/>
      <c r="D202" s="22"/>
      <c r="E202" s="22"/>
      <c r="F202" s="22"/>
      <c r="G202" s="43"/>
      <c r="H202" s="54"/>
      <c r="I202" s="54"/>
      <c r="J202" s="54"/>
      <c r="K202" s="54"/>
      <c r="L202" s="54"/>
      <c r="M202" s="54"/>
    </row>
    <row r="203" spans="1:13" ht="31" x14ac:dyDescent="0.35">
      <c r="A203" s="19" t="s">
        <v>8486</v>
      </c>
      <c r="B203" s="21" t="s">
        <v>3941</v>
      </c>
      <c r="C203" s="22"/>
      <c r="D203" s="22"/>
      <c r="E203" s="22"/>
      <c r="F203" s="22"/>
      <c r="G203" s="43"/>
      <c r="H203" s="54"/>
      <c r="I203" s="54"/>
      <c r="J203" s="54"/>
      <c r="K203" s="54"/>
      <c r="L203" s="54"/>
      <c r="M203" s="54"/>
    </row>
    <row r="204" spans="1:13" ht="15.5" x14ac:dyDescent="0.35">
      <c r="A204" s="19" t="s">
        <v>4933</v>
      </c>
      <c r="B204" s="21" t="s">
        <v>3979</v>
      </c>
      <c r="C204" s="22"/>
      <c r="D204" s="22"/>
      <c r="E204" s="22"/>
      <c r="F204" s="22"/>
      <c r="G204" s="43"/>
      <c r="H204" s="54"/>
      <c r="I204" s="54"/>
      <c r="J204" s="54"/>
      <c r="K204" s="54"/>
      <c r="L204" s="54"/>
      <c r="M204" s="54"/>
    </row>
    <row r="205" spans="1:13" ht="31" x14ac:dyDescent="0.35">
      <c r="A205" s="19" t="s">
        <v>7972</v>
      </c>
      <c r="B205" s="21" t="s">
        <v>3628</v>
      </c>
      <c r="C205" s="22">
        <v>0</v>
      </c>
      <c r="D205" s="22">
        <v>0</v>
      </c>
      <c r="E205" s="22">
        <v>12950</v>
      </c>
      <c r="F205" s="22">
        <v>0</v>
      </c>
      <c r="G205" s="43">
        <v>613032</v>
      </c>
      <c r="H205" s="54"/>
      <c r="I205" s="54"/>
      <c r="J205" s="54"/>
      <c r="K205" s="54"/>
      <c r="L205" s="54"/>
      <c r="M205" s="54"/>
    </row>
    <row r="206" spans="1:13" ht="15.5" x14ac:dyDescent="0.35">
      <c r="A206" s="19" t="s">
        <v>3212</v>
      </c>
      <c r="B206" s="21" t="s">
        <v>1250</v>
      </c>
      <c r="C206" s="22"/>
      <c r="D206" s="22"/>
      <c r="E206" s="22"/>
      <c r="F206" s="22"/>
      <c r="G206" s="43"/>
      <c r="H206" s="54"/>
      <c r="I206" s="54"/>
      <c r="J206" s="54"/>
      <c r="K206" s="54"/>
      <c r="L206" s="54"/>
      <c r="M206" s="54"/>
    </row>
    <row r="207" spans="1:13" ht="15.5" x14ac:dyDescent="0.35">
      <c r="A207" s="19" t="s">
        <v>1654</v>
      </c>
      <c r="B207" s="21" t="s">
        <v>1653</v>
      </c>
      <c r="C207" s="22"/>
      <c r="D207" s="22"/>
      <c r="E207" s="22"/>
      <c r="F207" s="22"/>
      <c r="G207" s="43"/>
      <c r="H207" s="54"/>
      <c r="I207" s="54"/>
      <c r="J207" s="54"/>
      <c r="K207" s="54"/>
      <c r="L207" s="54"/>
      <c r="M207" s="54"/>
    </row>
    <row r="208" spans="1:13" ht="15.5" x14ac:dyDescent="0.35">
      <c r="A208" s="19" t="s">
        <v>7973</v>
      </c>
      <c r="B208" s="21" t="s">
        <v>1746</v>
      </c>
      <c r="C208" s="22"/>
      <c r="D208" s="22"/>
      <c r="E208" s="22"/>
      <c r="F208" s="22"/>
      <c r="G208" s="43"/>
      <c r="H208" s="54"/>
      <c r="I208" s="54"/>
      <c r="J208" s="54"/>
      <c r="K208" s="54"/>
      <c r="L208" s="54"/>
      <c r="M208" s="54"/>
    </row>
    <row r="209" spans="1:13" ht="31" x14ac:dyDescent="0.35">
      <c r="A209" s="19" t="s">
        <v>4275</v>
      </c>
      <c r="B209" s="21" t="s">
        <v>2209</v>
      </c>
      <c r="C209" s="22"/>
      <c r="D209" s="22"/>
      <c r="E209" s="22"/>
      <c r="F209" s="22"/>
      <c r="G209" s="43"/>
      <c r="H209" s="54"/>
      <c r="I209" s="54"/>
      <c r="J209" s="54"/>
      <c r="K209" s="54"/>
      <c r="L209" s="54"/>
      <c r="M209" s="54"/>
    </row>
    <row r="210" spans="1:13" ht="31" x14ac:dyDescent="0.35">
      <c r="A210" s="19" t="s">
        <v>2971</v>
      </c>
      <c r="B210" s="21" t="s">
        <v>2202</v>
      </c>
      <c r="C210" s="22"/>
      <c r="D210" s="22"/>
      <c r="E210" s="22"/>
      <c r="F210" s="22"/>
      <c r="G210" s="43"/>
      <c r="H210" s="54"/>
      <c r="I210" s="54"/>
      <c r="J210" s="54"/>
      <c r="K210" s="54"/>
      <c r="L210" s="54"/>
      <c r="M210" s="54"/>
    </row>
    <row r="211" spans="1:13" ht="15.5" x14ac:dyDescent="0.35">
      <c r="A211" s="19" t="s">
        <v>1641</v>
      </c>
      <c r="B211" s="21" t="s">
        <v>8550</v>
      </c>
      <c r="C211" s="22"/>
      <c r="D211" s="22"/>
      <c r="E211" s="22"/>
      <c r="F211" s="22"/>
      <c r="G211" s="43"/>
      <c r="H211" s="54"/>
      <c r="I211" s="54"/>
      <c r="J211" s="54"/>
      <c r="K211" s="54"/>
      <c r="L211" s="54"/>
      <c r="M211" s="54"/>
    </row>
    <row r="212" spans="1:13" ht="15.5" x14ac:dyDescent="0.35">
      <c r="A212" s="19" t="s">
        <v>7975</v>
      </c>
      <c r="B212" s="21" t="s">
        <v>3959</v>
      </c>
      <c r="C212" s="22"/>
      <c r="D212" s="22"/>
      <c r="E212" s="22"/>
      <c r="F212" s="22"/>
      <c r="G212" s="43"/>
      <c r="H212" s="54"/>
      <c r="I212" s="54"/>
      <c r="J212" s="54"/>
      <c r="K212" s="54"/>
      <c r="L212" s="54"/>
      <c r="M212" s="54"/>
    </row>
    <row r="213" spans="1:13" ht="15.5" x14ac:dyDescent="0.35">
      <c r="A213" s="19" t="s">
        <v>148</v>
      </c>
      <c r="B213" s="21" t="s">
        <v>3854</v>
      </c>
      <c r="C213" s="22"/>
      <c r="D213" s="22"/>
      <c r="E213" s="22"/>
      <c r="F213" s="22"/>
      <c r="G213" s="43"/>
      <c r="H213" s="54"/>
      <c r="I213" s="54"/>
      <c r="J213" s="54"/>
      <c r="K213" s="54"/>
      <c r="L213" s="54"/>
      <c r="M213" s="54"/>
    </row>
    <row r="214" spans="1:13" ht="15.5" x14ac:dyDescent="0.35">
      <c r="A214" s="19" t="s">
        <v>3379</v>
      </c>
      <c r="B214" s="21" t="s">
        <v>3378</v>
      </c>
      <c r="C214" s="22"/>
      <c r="D214" s="22"/>
      <c r="E214" s="22"/>
      <c r="F214" s="22"/>
      <c r="G214" s="43"/>
      <c r="H214" s="54"/>
      <c r="I214" s="54"/>
      <c r="J214" s="54"/>
      <c r="K214" s="54"/>
      <c r="L214" s="54"/>
      <c r="M214" s="54"/>
    </row>
    <row r="215" spans="1:13" ht="31" x14ac:dyDescent="0.35">
      <c r="A215" s="19" t="s">
        <v>7976</v>
      </c>
      <c r="B215" s="21" t="s">
        <v>8626</v>
      </c>
      <c r="C215" s="22"/>
      <c r="D215" s="22"/>
      <c r="E215" s="22"/>
      <c r="F215" s="22"/>
      <c r="G215" s="43"/>
      <c r="H215" s="54"/>
      <c r="I215" s="54"/>
      <c r="J215" s="54"/>
      <c r="K215" s="54"/>
      <c r="L215" s="54"/>
      <c r="M215" s="54"/>
    </row>
    <row r="216" spans="1:13" ht="31" x14ac:dyDescent="0.35">
      <c r="A216" s="19" t="s">
        <v>4276</v>
      </c>
      <c r="B216" s="21" t="s">
        <v>2303</v>
      </c>
      <c r="C216" s="22"/>
      <c r="D216" s="22"/>
      <c r="E216" s="22"/>
      <c r="F216" s="22"/>
      <c r="G216" s="43"/>
      <c r="H216" s="54"/>
      <c r="I216" s="54"/>
      <c r="J216" s="54"/>
      <c r="K216" s="54"/>
      <c r="L216" s="54"/>
      <c r="M216" s="54"/>
    </row>
    <row r="217" spans="1:13" ht="15.5" x14ac:dyDescent="0.35">
      <c r="A217" s="19" t="s">
        <v>3384</v>
      </c>
      <c r="B217" s="21" t="s">
        <v>4528</v>
      </c>
      <c r="C217" s="22"/>
      <c r="D217" s="22"/>
      <c r="E217" s="22"/>
      <c r="F217" s="22"/>
      <c r="G217" s="43"/>
      <c r="H217" s="54"/>
      <c r="I217" s="54"/>
      <c r="J217" s="54"/>
      <c r="K217" s="54"/>
      <c r="L217" s="54"/>
      <c r="M217" s="54"/>
    </row>
    <row r="218" spans="1:13" ht="31" x14ac:dyDescent="0.35">
      <c r="A218" s="19" t="s">
        <v>3074</v>
      </c>
      <c r="B218" s="19" t="s">
        <v>743</v>
      </c>
      <c r="C218" s="22"/>
      <c r="D218" s="22"/>
      <c r="E218" s="22"/>
      <c r="F218" s="22"/>
      <c r="G218" s="43"/>
      <c r="H218" s="54"/>
      <c r="I218" s="54"/>
      <c r="J218" s="54"/>
      <c r="K218" s="54"/>
      <c r="L218" s="54"/>
      <c r="M218" s="54"/>
    </row>
    <row r="219" spans="1:13" ht="15.5" x14ac:dyDescent="0.35">
      <c r="A219" s="19" t="s">
        <v>3117</v>
      </c>
      <c r="B219" s="21" t="s">
        <v>3987</v>
      </c>
      <c r="C219" s="22"/>
      <c r="D219" s="22"/>
      <c r="E219" s="22"/>
      <c r="F219" s="22"/>
      <c r="G219" s="43"/>
      <c r="H219" s="54"/>
      <c r="I219" s="54"/>
      <c r="J219" s="54"/>
      <c r="K219" s="54"/>
      <c r="L219" s="54"/>
      <c r="M219" s="54"/>
    </row>
    <row r="220" spans="1:13" ht="15.5" x14ac:dyDescent="0.35">
      <c r="A220" s="19" t="s">
        <v>263</v>
      </c>
      <c r="B220" s="21" t="s">
        <v>8560</v>
      </c>
      <c r="C220" s="22"/>
      <c r="D220" s="22"/>
      <c r="E220" s="22"/>
      <c r="F220" s="22"/>
      <c r="G220" s="43"/>
      <c r="H220" s="54"/>
      <c r="I220" s="54"/>
      <c r="J220" s="54"/>
      <c r="K220" s="54"/>
      <c r="L220" s="54"/>
      <c r="M220" s="54"/>
    </row>
    <row r="221" spans="1:13" ht="15.5" x14ac:dyDescent="0.35">
      <c r="A221" s="19" t="s">
        <v>344</v>
      </c>
      <c r="B221" s="21" t="s">
        <v>342</v>
      </c>
      <c r="C221" s="22"/>
      <c r="D221" s="22"/>
      <c r="E221" s="22"/>
      <c r="F221" s="22"/>
      <c r="G221" s="43"/>
      <c r="H221" s="54"/>
      <c r="I221" s="54"/>
      <c r="J221" s="54"/>
      <c r="K221" s="54"/>
      <c r="L221" s="54"/>
      <c r="M221" s="54"/>
    </row>
    <row r="222" spans="1:13" ht="15.5" x14ac:dyDescent="0.35">
      <c r="A222" s="19" t="s">
        <v>1649</v>
      </c>
      <c r="B222" s="21" t="s">
        <v>1614</v>
      </c>
      <c r="C222" s="22"/>
      <c r="D222" s="22"/>
      <c r="E222" s="22"/>
      <c r="F222" s="22"/>
      <c r="G222" s="43"/>
      <c r="H222" s="54"/>
      <c r="I222" s="54"/>
      <c r="J222" s="54"/>
      <c r="K222" s="54"/>
      <c r="L222" s="54"/>
      <c r="M222" s="54"/>
    </row>
    <row r="223" spans="1:13" ht="15.5" x14ac:dyDescent="0.35">
      <c r="A223" s="19" t="s">
        <v>7977</v>
      </c>
      <c r="B223" s="21" t="s">
        <v>2476</v>
      </c>
      <c r="C223" s="22"/>
      <c r="D223" s="22"/>
      <c r="E223" s="22"/>
      <c r="F223" s="22"/>
      <c r="G223" s="43"/>
      <c r="H223" s="54"/>
      <c r="I223" s="54"/>
      <c r="J223" s="54"/>
      <c r="K223" s="54"/>
      <c r="L223" s="54"/>
      <c r="M223" s="54"/>
    </row>
    <row r="224" spans="1:13" ht="31" x14ac:dyDescent="0.35">
      <c r="A224" s="19" t="s">
        <v>4934</v>
      </c>
      <c r="B224" s="19" t="s">
        <v>3818</v>
      </c>
      <c r="C224" s="22">
        <v>41530988.039999999</v>
      </c>
      <c r="D224" s="22">
        <v>0</v>
      </c>
      <c r="E224" s="22">
        <v>31648590.68</v>
      </c>
      <c r="F224" s="22">
        <v>0</v>
      </c>
      <c r="G224" s="43">
        <v>32416964.359999999</v>
      </c>
      <c r="H224" s="60">
        <v>7</v>
      </c>
      <c r="I224" s="60">
        <v>1</v>
      </c>
      <c r="J224" s="60">
        <v>6</v>
      </c>
      <c r="K224" s="60">
        <v>14</v>
      </c>
      <c r="L224" s="60">
        <v>0</v>
      </c>
      <c r="M224" s="60" t="s">
        <v>8222</v>
      </c>
    </row>
    <row r="225" spans="1:13" ht="15.5" x14ac:dyDescent="0.35">
      <c r="A225" s="19" t="s">
        <v>837</v>
      </c>
      <c r="B225" s="21" t="s">
        <v>4407</v>
      </c>
      <c r="C225" s="22"/>
      <c r="D225" s="22"/>
      <c r="E225" s="22"/>
      <c r="F225" s="22"/>
      <c r="G225" s="43"/>
      <c r="H225" s="54"/>
      <c r="I225" s="54"/>
      <c r="J225" s="54"/>
      <c r="K225" s="54"/>
      <c r="L225" s="54"/>
      <c r="M225" s="54"/>
    </row>
    <row r="226" spans="1:13" ht="31" x14ac:dyDescent="0.35">
      <c r="A226" s="19" t="s">
        <v>8666</v>
      </c>
      <c r="B226" s="21" t="s">
        <v>8384</v>
      </c>
      <c r="C226" s="22"/>
      <c r="D226" s="22"/>
      <c r="E226" s="22"/>
      <c r="F226" s="22"/>
      <c r="G226" s="43"/>
      <c r="H226" s="54"/>
      <c r="I226" s="54"/>
      <c r="J226" s="54"/>
      <c r="K226" s="54"/>
      <c r="L226" s="54"/>
      <c r="M226" s="54"/>
    </row>
    <row r="227" spans="1:13" ht="15.5" x14ac:dyDescent="0.35">
      <c r="A227" s="19" t="s">
        <v>7978</v>
      </c>
      <c r="B227" s="21" t="s">
        <v>3954</v>
      </c>
      <c r="C227" s="22"/>
      <c r="D227" s="22"/>
      <c r="E227" s="22"/>
      <c r="F227" s="22"/>
      <c r="G227" s="43"/>
      <c r="H227" s="54"/>
      <c r="I227" s="54"/>
      <c r="J227" s="54"/>
      <c r="K227" s="54"/>
      <c r="L227" s="54"/>
      <c r="M227" s="54"/>
    </row>
    <row r="228" spans="1:13" ht="15.5" x14ac:dyDescent="0.35">
      <c r="A228" s="19" t="s">
        <v>7979</v>
      </c>
      <c r="B228" s="21" t="s">
        <v>3871</v>
      </c>
      <c r="C228" s="22"/>
      <c r="D228" s="22"/>
      <c r="E228" s="22"/>
      <c r="F228" s="22"/>
      <c r="G228" s="43"/>
      <c r="H228" s="54"/>
      <c r="I228" s="54"/>
      <c r="J228" s="54"/>
      <c r="K228" s="54"/>
      <c r="L228" s="54"/>
      <c r="M228" s="54"/>
    </row>
    <row r="229" spans="1:13" ht="31" x14ac:dyDescent="0.35">
      <c r="A229" s="19" t="s">
        <v>8667</v>
      </c>
      <c r="B229" s="21" t="s">
        <v>3821</v>
      </c>
      <c r="C229" s="22"/>
      <c r="D229" s="22"/>
      <c r="E229" s="22"/>
      <c r="F229" s="22"/>
      <c r="G229" s="43"/>
      <c r="H229" s="54"/>
      <c r="I229" s="54"/>
      <c r="J229" s="54"/>
      <c r="K229" s="54"/>
      <c r="L229" s="54"/>
      <c r="M229" s="54"/>
    </row>
    <row r="230" spans="1:13" ht="15.5" x14ac:dyDescent="0.35">
      <c r="A230" s="19" t="s">
        <v>3067</v>
      </c>
      <c r="B230" s="21" t="s">
        <v>8312</v>
      </c>
      <c r="C230" s="22"/>
      <c r="D230" s="22"/>
      <c r="E230" s="22"/>
      <c r="F230" s="22"/>
      <c r="G230" s="43"/>
      <c r="H230" s="54"/>
      <c r="I230" s="54"/>
      <c r="J230" s="54"/>
      <c r="K230" s="54"/>
      <c r="L230" s="54"/>
      <c r="M230" s="54"/>
    </row>
    <row r="231" spans="1:13" ht="15.5" x14ac:dyDescent="0.35">
      <c r="A231" s="19" t="s">
        <v>7980</v>
      </c>
      <c r="B231" s="21" t="s">
        <v>3276</v>
      </c>
      <c r="C231" s="22"/>
      <c r="D231" s="22"/>
      <c r="E231" s="22"/>
      <c r="F231" s="22"/>
      <c r="G231" s="43"/>
      <c r="H231" s="54"/>
      <c r="I231" s="54"/>
      <c r="J231" s="54"/>
      <c r="K231" s="54"/>
      <c r="L231" s="54"/>
      <c r="M231" s="54"/>
    </row>
    <row r="232" spans="1:13" ht="15.5" x14ac:dyDescent="0.35">
      <c r="A232" s="19" t="s">
        <v>7981</v>
      </c>
      <c r="B232" s="21" t="s">
        <v>3814</v>
      </c>
      <c r="C232" s="22"/>
      <c r="D232" s="22"/>
      <c r="E232" s="22"/>
      <c r="F232" s="22"/>
      <c r="G232" s="43"/>
      <c r="H232" s="54"/>
      <c r="I232" s="54"/>
      <c r="J232" s="54"/>
      <c r="K232" s="54"/>
      <c r="L232" s="54"/>
      <c r="M232" s="54"/>
    </row>
    <row r="233" spans="1:13" ht="15.5" x14ac:dyDescent="0.35">
      <c r="A233" s="19" t="s">
        <v>1486</v>
      </c>
      <c r="B233" s="21" t="s">
        <v>1470</v>
      </c>
      <c r="C233" s="22"/>
      <c r="D233" s="22"/>
      <c r="E233" s="22"/>
      <c r="F233" s="22"/>
      <c r="G233" s="43"/>
      <c r="H233" s="54"/>
      <c r="I233" s="54"/>
      <c r="J233" s="54"/>
      <c r="K233" s="54"/>
      <c r="L233" s="54"/>
      <c r="M233" s="54"/>
    </row>
    <row r="234" spans="1:13" ht="15.5" x14ac:dyDescent="0.35">
      <c r="A234" s="19" t="s">
        <v>205</v>
      </c>
      <c r="B234" s="21" t="s">
        <v>203</v>
      </c>
      <c r="C234" s="22"/>
      <c r="D234" s="22"/>
      <c r="E234" s="22"/>
      <c r="F234" s="22"/>
      <c r="G234" s="43"/>
      <c r="H234" s="54"/>
      <c r="I234" s="54"/>
      <c r="J234" s="54"/>
      <c r="K234" s="54"/>
      <c r="L234" s="54"/>
      <c r="M234" s="54"/>
    </row>
    <row r="235" spans="1:13" ht="31" x14ac:dyDescent="0.35">
      <c r="A235" s="19" t="s">
        <v>4277</v>
      </c>
      <c r="B235" s="21" t="s">
        <v>8304</v>
      </c>
      <c r="C235" s="22"/>
      <c r="D235" s="22"/>
      <c r="E235" s="22"/>
      <c r="F235" s="22"/>
      <c r="G235" s="43"/>
      <c r="H235" s="54"/>
      <c r="I235" s="54"/>
      <c r="J235" s="54"/>
      <c r="K235" s="54"/>
      <c r="L235" s="54"/>
      <c r="M235" s="54"/>
    </row>
    <row r="236" spans="1:13" ht="15.5" x14ac:dyDescent="0.35">
      <c r="A236" s="19" t="s">
        <v>4278</v>
      </c>
      <c r="B236" s="21" t="s">
        <v>2113</v>
      </c>
      <c r="C236" s="22"/>
      <c r="D236" s="22"/>
      <c r="E236" s="22"/>
      <c r="F236" s="22"/>
      <c r="G236" s="43"/>
      <c r="H236" s="54"/>
      <c r="I236" s="54"/>
      <c r="J236" s="54"/>
      <c r="K236" s="54"/>
      <c r="L236" s="54"/>
      <c r="M236" s="54"/>
    </row>
    <row r="237" spans="1:13" ht="15.5" x14ac:dyDescent="0.35">
      <c r="A237" s="19" t="s">
        <v>7982</v>
      </c>
      <c r="B237" s="21" t="s">
        <v>3841</v>
      </c>
      <c r="C237" s="22"/>
      <c r="D237" s="22"/>
      <c r="E237" s="22"/>
      <c r="F237" s="22"/>
      <c r="G237" s="43"/>
      <c r="H237" s="54"/>
      <c r="I237" s="54"/>
      <c r="J237" s="54"/>
      <c r="K237" s="54"/>
      <c r="L237" s="54"/>
      <c r="M237" s="54"/>
    </row>
    <row r="238" spans="1:13" ht="15.5" x14ac:dyDescent="0.35">
      <c r="A238" s="19" t="s">
        <v>4279</v>
      </c>
      <c r="B238" s="21" t="s">
        <v>8618</v>
      </c>
      <c r="C238" s="22"/>
      <c r="D238" s="22"/>
      <c r="E238" s="22"/>
      <c r="F238" s="22"/>
      <c r="G238" s="43"/>
      <c r="H238" s="54"/>
      <c r="I238" s="54"/>
      <c r="J238" s="54"/>
      <c r="K238" s="54"/>
      <c r="L238" s="54"/>
      <c r="M238" s="54"/>
    </row>
    <row r="239" spans="1:13" ht="15.5" x14ac:dyDescent="0.35">
      <c r="A239" s="19" t="s">
        <v>742</v>
      </c>
      <c r="B239" s="21" t="s">
        <v>741</v>
      </c>
      <c r="C239" s="22"/>
      <c r="D239" s="22"/>
      <c r="E239" s="22"/>
      <c r="F239" s="22"/>
      <c r="G239" s="43"/>
      <c r="H239" s="54"/>
      <c r="I239" s="54"/>
      <c r="J239" s="54"/>
      <c r="K239" s="54"/>
      <c r="L239" s="54"/>
      <c r="M239" s="54"/>
    </row>
    <row r="240" spans="1:13" ht="31" x14ac:dyDescent="0.35">
      <c r="A240" s="19" t="s">
        <v>7983</v>
      </c>
      <c r="B240" s="21" t="s">
        <v>3970</v>
      </c>
      <c r="C240" s="23">
        <v>388578</v>
      </c>
      <c r="D240" s="23">
        <v>0</v>
      </c>
      <c r="E240" s="23">
        <v>30000</v>
      </c>
      <c r="F240" s="23">
        <v>0</v>
      </c>
      <c r="G240" s="23">
        <v>315163</v>
      </c>
      <c r="H240" s="19">
        <v>3</v>
      </c>
      <c r="I240" s="19">
        <v>0</v>
      </c>
      <c r="J240" s="19">
        <v>3</v>
      </c>
      <c r="K240" s="19">
        <v>23</v>
      </c>
      <c r="L240" s="19">
        <v>1</v>
      </c>
      <c r="M240" s="24" t="s">
        <v>3500</v>
      </c>
    </row>
    <row r="241" spans="1:13" ht="15.5" x14ac:dyDescent="0.35">
      <c r="A241" s="19" t="s">
        <v>7984</v>
      </c>
      <c r="B241" s="21" t="s">
        <v>3662</v>
      </c>
      <c r="C241" s="22">
        <v>0</v>
      </c>
      <c r="D241" s="22">
        <v>0</v>
      </c>
      <c r="E241" s="22">
        <v>0</v>
      </c>
      <c r="F241" s="22">
        <v>0</v>
      </c>
      <c r="G241" s="43">
        <v>0</v>
      </c>
      <c r="H241" s="54"/>
      <c r="I241" s="54"/>
      <c r="J241" s="54"/>
      <c r="K241" s="54"/>
      <c r="L241" s="54"/>
      <c r="M241" s="54"/>
    </row>
    <row r="242" spans="1:13" ht="15.5" x14ac:dyDescent="0.35">
      <c r="A242" s="19" t="s">
        <v>3089</v>
      </c>
      <c r="B242" s="21" t="s">
        <v>88</v>
      </c>
      <c r="C242" s="22"/>
      <c r="D242" s="22"/>
      <c r="E242" s="22"/>
      <c r="F242" s="22"/>
      <c r="G242" s="43"/>
      <c r="H242" s="54"/>
      <c r="I242" s="54"/>
      <c r="J242" s="54"/>
      <c r="K242" s="54"/>
      <c r="L242" s="54"/>
      <c r="M242" s="54"/>
    </row>
    <row r="243" spans="1:13" ht="15.5" x14ac:dyDescent="0.35">
      <c r="A243" s="19" t="s">
        <v>8487</v>
      </c>
      <c r="B243" s="21" t="s">
        <v>1897</v>
      </c>
      <c r="C243" s="22">
        <v>0</v>
      </c>
      <c r="D243" s="22">
        <v>0</v>
      </c>
      <c r="E243" s="22">
        <v>0</v>
      </c>
      <c r="F243" s="22">
        <v>0</v>
      </c>
      <c r="G243" s="43">
        <v>0</v>
      </c>
      <c r="H243" s="54"/>
      <c r="I243" s="54"/>
      <c r="J243" s="54"/>
      <c r="K243" s="54"/>
      <c r="L243" s="54"/>
      <c r="M243" s="54"/>
    </row>
    <row r="244" spans="1:13" ht="15.5" x14ac:dyDescent="0.35">
      <c r="A244" s="19" t="s">
        <v>4281</v>
      </c>
      <c r="B244" s="21" t="s">
        <v>3336</v>
      </c>
      <c r="C244" s="22"/>
      <c r="D244" s="22"/>
      <c r="E244" s="22"/>
      <c r="F244" s="22"/>
      <c r="G244" s="43"/>
      <c r="H244" s="54"/>
      <c r="I244" s="54"/>
      <c r="J244" s="54"/>
      <c r="K244" s="54"/>
      <c r="L244" s="54"/>
      <c r="M244" s="54"/>
    </row>
    <row r="245" spans="1:13" ht="15.5" x14ac:dyDescent="0.35">
      <c r="A245" s="19" t="s">
        <v>1720</v>
      </c>
      <c r="B245" s="21" t="s">
        <v>1698</v>
      </c>
      <c r="C245" s="22"/>
      <c r="D245" s="22"/>
      <c r="E245" s="22"/>
      <c r="F245" s="22"/>
      <c r="G245" s="43"/>
      <c r="H245" s="54"/>
      <c r="I245" s="54"/>
      <c r="J245" s="54"/>
      <c r="K245" s="54"/>
      <c r="L245" s="54"/>
      <c r="M245" s="54"/>
    </row>
    <row r="246" spans="1:13" ht="15.5" x14ac:dyDescent="0.35">
      <c r="A246" s="19" t="s">
        <v>4282</v>
      </c>
      <c r="B246" s="21" t="s">
        <v>2321</v>
      </c>
      <c r="C246" s="22"/>
      <c r="D246" s="22"/>
      <c r="E246" s="22"/>
      <c r="F246" s="22"/>
      <c r="G246" s="43"/>
      <c r="H246" s="54"/>
      <c r="I246" s="54"/>
      <c r="J246" s="54"/>
      <c r="K246" s="54"/>
      <c r="L246" s="54"/>
      <c r="M246" s="54"/>
    </row>
    <row r="247" spans="1:13" ht="15.5" x14ac:dyDescent="0.35">
      <c r="A247" s="19" t="s">
        <v>4283</v>
      </c>
      <c r="B247" s="21" t="s">
        <v>2359</v>
      </c>
      <c r="C247" s="22"/>
      <c r="D247" s="22"/>
      <c r="E247" s="22"/>
      <c r="F247" s="22"/>
      <c r="G247" s="43"/>
      <c r="H247" s="54"/>
      <c r="I247" s="54"/>
      <c r="J247" s="54"/>
      <c r="K247" s="54"/>
      <c r="L247" s="54"/>
      <c r="M247" s="54"/>
    </row>
    <row r="248" spans="1:13" ht="15.5" x14ac:dyDescent="0.35">
      <c r="A248" s="19" t="s">
        <v>1235</v>
      </c>
      <c r="B248" s="21" t="s">
        <v>1233</v>
      </c>
      <c r="C248" s="22"/>
      <c r="D248" s="22"/>
      <c r="E248" s="22"/>
      <c r="F248" s="22"/>
      <c r="G248" s="43"/>
      <c r="H248" s="54"/>
      <c r="I248" s="54"/>
      <c r="J248" s="54"/>
      <c r="K248" s="54"/>
      <c r="L248" s="54"/>
      <c r="M248" s="54"/>
    </row>
    <row r="249" spans="1:13" ht="46.5" x14ac:dyDescent="0.35">
      <c r="A249" s="19" t="s">
        <v>7985</v>
      </c>
      <c r="B249" s="21" t="s">
        <v>3880</v>
      </c>
      <c r="C249" s="22"/>
      <c r="D249" s="22"/>
      <c r="E249" s="22"/>
      <c r="F249" s="22"/>
      <c r="G249" s="43"/>
      <c r="H249" s="54"/>
      <c r="I249" s="54"/>
      <c r="J249" s="54"/>
      <c r="K249" s="54"/>
      <c r="L249" s="54"/>
      <c r="M249" s="54"/>
    </row>
    <row r="250" spans="1:13" ht="15.5" x14ac:dyDescent="0.35">
      <c r="A250" s="19" t="s">
        <v>1319</v>
      </c>
      <c r="B250" s="21" t="s">
        <v>8961</v>
      </c>
      <c r="C250" s="22">
        <v>81500</v>
      </c>
      <c r="D250" s="22">
        <v>0</v>
      </c>
      <c r="E250" s="22">
        <v>66200</v>
      </c>
      <c r="F250" s="22">
        <v>0</v>
      </c>
      <c r="G250" s="43">
        <v>66200</v>
      </c>
      <c r="H250" s="60">
        <v>3</v>
      </c>
      <c r="I250" s="60">
        <v>1</v>
      </c>
      <c r="J250" s="60">
        <v>2</v>
      </c>
      <c r="K250" s="60">
        <v>0</v>
      </c>
      <c r="L250" s="60">
        <v>0</v>
      </c>
      <c r="M250" s="60" t="s">
        <v>3500</v>
      </c>
    </row>
    <row r="251" spans="1:13" ht="15.5" x14ac:dyDescent="0.35">
      <c r="A251" s="19" t="s">
        <v>1724</v>
      </c>
      <c r="B251" s="21" t="s">
        <v>3930</v>
      </c>
      <c r="C251" s="22">
        <v>0</v>
      </c>
      <c r="D251" s="22"/>
      <c r="E251" s="22">
        <v>723051.5</v>
      </c>
      <c r="F251" s="22"/>
      <c r="G251" s="43">
        <v>754388.82</v>
      </c>
      <c r="H251" s="54"/>
      <c r="I251" s="54"/>
      <c r="J251" s="54"/>
      <c r="K251" s="54"/>
      <c r="L251" s="54"/>
      <c r="M251" s="54"/>
    </row>
    <row r="252" spans="1:13" ht="32.25" customHeight="1" x14ac:dyDescent="0.35">
      <c r="A252" s="19" t="s">
        <v>4935</v>
      </c>
      <c r="B252" s="21" t="s">
        <v>2705</v>
      </c>
      <c r="C252" s="22"/>
      <c r="D252" s="22"/>
      <c r="E252" s="22"/>
      <c r="F252" s="22"/>
      <c r="G252" s="43"/>
      <c r="H252" s="54"/>
      <c r="I252" s="54"/>
      <c r="J252" s="54"/>
      <c r="K252" s="54"/>
      <c r="L252" s="54"/>
      <c r="M252" s="54"/>
    </row>
    <row r="253" spans="1:13" ht="15.5" x14ac:dyDescent="0.35">
      <c r="A253" s="19" t="s">
        <v>7987</v>
      </c>
      <c r="B253" s="21" t="s">
        <v>3835</v>
      </c>
      <c r="C253" s="22"/>
      <c r="D253" s="22"/>
      <c r="E253" s="22"/>
      <c r="F253" s="22"/>
      <c r="G253" s="43"/>
      <c r="H253" s="54"/>
      <c r="I253" s="54"/>
      <c r="J253" s="54"/>
      <c r="K253" s="54"/>
      <c r="L253" s="54"/>
      <c r="M253" s="54"/>
    </row>
    <row r="254" spans="1:13" ht="15.5" x14ac:dyDescent="0.35">
      <c r="A254" s="19" t="s">
        <v>7988</v>
      </c>
      <c r="B254" s="21" t="s">
        <v>4007</v>
      </c>
      <c r="C254" s="22"/>
      <c r="D254" s="22"/>
      <c r="E254" s="22"/>
      <c r="F254" s="22"/>
      <c r="G254" s="43"/>
      <c r="H254" s="54"/>
      <c r="I254" s="54"/>
      <c r="J254" s="54"/>
      <c r="K254" s="54"/>
      <c r="L254" s="54"/>
      <c r="M254" s="54"/>
    </row>
    <row r="255" spans="1:13" ht="15.5" x14ac:dyDescent="0.35">
      <c r="A255" s="19" t="s">
        <v>2951</v>
      </c>
      <c r="B255" s="21" t="s">
        <v>1702</v>
      </c>
      <c r="C255" s="22"/>
      <c r="D255" s="22"/>
      <c r="E255" s="22"/>
      <c r="F255" s="22"/>
      <c r="G255" s="43"/>
      <c r="H255" s="54"/>
      <c r="I255" s="54"/>
      <c r="J255" s="54"/>
      <c r="K255" s="54"/>
      <c r="L255" s="54"/>
      <c r="M255" s="54"/>
    </row>
    <row r="256" spans="1:13" ht="31" x14ac:dyDescent="0.35">
      <c r="A256" s="19" t="s">
        <v>4284</v>
      </c>
      <c r="B256" s="21" t="s">
        <v>3740</v>
      </c>
      <c r="C256" s="22"/>
      <c r="D256" s="22"/>
      <c r="E256" s="22"/>
      <c r="F256" s="22"/>
      <c r="G256" s="43"/>
      <c r="H256" s="54"/>
      <c r="I256" s="54"/>
      <c r="J256" s="54"/>
      <c r="K256" s="54"/>
      <c r="L256" s="54"/>
      <c r="M256" s="54"/>
    </row>
    <row r="257" spans="1:13" ht="15.5" x14ac:dyDescent="0.35">
      <c r="A257" s="19" t="s">
        <v>7989</v>
      </c>
      <c r="B257" s="21" t="s">
        <v>3945</v>
      </c>
      <c r="C257" s="22"/>
      <c r="D257" s="22"/>
      <c r="E257" s="22"/>
      <c r="F257" s="22"/>
      <c r="G257" s="43"/>
      <c r="H257" s="54"/>
      <c r="I257" s="54"/>
      <c r="J257" s="54"/>
      <c r="K257" s="54"/>
      <c r="L257" s="54"/>
      <c r="M257" s="54"/>
    </row>
    <row r="258" spans="1:13" ht="31" x14ac:dyDescent="0.35">
      <c r="A258" s="19" t="s">
        <v>4285</v>
      </c>
      <c r="B258" s="21" t="s">
        <v>2155</v>
      </c>
      <c r="C258" s="22"/>
      <c r="D258" s="22"/>
      <c r="E258" s="22"/>
      <c r="F258" s="22"/>
      <c r="G258" s="43"/>
      <c r="H258" s="54"/>
      <c r="I258" s="54"/>
      <c r="J258" s="54"/>
      <c r="K258" s="54"/>
      <c r="L258" s="54"/>
      <c r="M258" s="54"/>
    </row>
    <row r="259" spans="1:13" ht="15.5" x14ac:dyDescent="0.35">
      <c r="A259" s="19" t="s">
        <v>4286</v>
      </c>
      <c r="B259" s="21" t="s">
        <v>3684</v>
      </c>
      <c r="C259" s="22"/>
      <c r="D259" s="22"/>
      <c r="E259" s="22"/>
      <c r="F259" s="22"/>
      <c r="G259" s="43"/>
      <c r="H259" s="54"/>
      <c r="I259" s="54"/>
      <c r="J259" s="54"/>
      <c r="K259" s="54"/>
      <c r="L259" s="54"/>
      <c r="M259" s="54"/>
    </row>
    <row r="260" spans="1:13" ht="15.5" x14ac:dyDescent="0.35">
      <c r="A260" s="19" t="s">
        <v>3064</v>
      </c>
      <c r="B260" s="21" t="s">
        <v>3978</v>
      </c>
      <c r="C260" s="22"/>
      <c r="D260" s="22"/>
      <c r="E260" s="22"/>
      <c r="F260" s="22"/>
      <c r="G260" s="43"/>
      <c r="H260" s="54"/>
      <c r="I260" s="54"/>
      <c r="J260" s="54"/>
      <c r="K260" s="54"/>
      <c r="L260" s="54"/>
      <c r="M260" s="54"/>
    </row>
    <row r="261" spans="1:13" ht="15.5" x14ac:dyDescent="0.35">
      <c r="A261" s="19" t="s">
        <v>4287</v>
      </c>
      <c r="B261" s="21" t="s">
        <v>2343</v>
      </c>
      <c r="C261" s="22"/>
      <c r="D261" s="22"/>
      <c r="E261" s="22"/>
      <c r="F261" s="22"/>
      <c r="G261" s="43"/>
      <c r="H261" s="54"/>
      <c r="I261" s="54"/>
      <c r="J261" s="54"/>
      <c r="K261" s="54"/>
      <c r="L261" s="54"/>
      <c r="M261" s="54"/>
    </row>
    <row r="262" spans="1:13" ht="15.5" x14ac:dyDescent="0.35">
      <c r="A262" s="19" t="s">
        <v>8488</v>
      </c>
      <c r="B262" s="21" t="s">
        <v>1215</v>
      </c>
      <c r="C262" s="22"/>
      <c r="D262" s="22"/>
      <c r="E262" s="22"/>
      <c r="F262" s="22"/>
      <c r="G262" s="43"/>
      <c r="H262" s="54"/>
      <c r="I262" s="54"/>
      <c r="J262" s="54"/>
      <c r="K262" s="54"/>
      <c r="L262" s="54"/>
      <c r="M262" s="54"/>
    </row>
    <row r="263" spans="1:13" ht="15.5" x14ac:dyDescent="0.35">
      <c r="A263" s="19" t="s">
        <v>559</v>
      </c>
      <c r="B263" s="21" t="s">
        <v>557</v>
      </c>
      <c r="C263" s="22"/>
      <c r="D263" s="22"/>
      <c r="E263" s="22"/>
      <c r="F263" s="22"/>
      <c r="G263" s="43"/>
      <c r="H263" s="54"/>
      <c r="I263" s="54"/>
      <c r="J263" s="54"/>
      <c r="K263" s="54"/>
      <c r="L263" s="54"/>
      <c r="M263" s="54"/>
    </row>
    <row r="264" spans="1:13" ht="31" x14ac:dyDescent="0.35">
      <c r="A264" s="19" t="s">
        <v>4288</v>
      </c>
      <c r="B264" s="21" t="s">
        <v>2658</v>
      </c>
      <c r="C264" s="22"/>
      <c r="D264" s="22"/>
      <c r="E264" s="22"/>
      <c r="F264" s="22"/>
      <c r="G264" s="43"/>
      <c r="H264" s="54"/>
      <c r="I264" s="54"/>
      <c r="J264" s="54"/>
      <c r="K264" s="54"/>
      <c r="L264" s="54"/>
      <c r="M264" s="54"/>
    </row>
    <row r="265" spans="1:13" ht="46.5" x14ac:dyDescent="0.35">
      <c r="A265" s="19" t="s">
        <v>8668</v>
      </c>
      <c r="B265" s="21" t="s">
        <v>3737</v>
      </c>
      <c r="C265" s="22"/>
      <c r="D265" s="22"/>
      <c r="E265" s="22"/>
      <c r="F265" s="22"/>
      <c r="G265" s="43"/>
      <c r="H265" s="54"/>
      <c r="I265" s="54"/>
      <c r="J265" s="54"/>
      <c r="K265" s="54"/>
      <c r="L265" s="54"/>
      <c r="M265" s="54"/>
    </row>
    <row r="266" spans="1:13" ht="15.5" x14ac:dyDescent="0.35">
      <c r="A266" s="19" t="s">
        <v>7991</v>
      </c>
      <c r="B266" s="21" t="s">
        <v>985</v>
      </c>
      <c r="C266" s="22"/>
      <c r="D266" s="22"/>
      <c r="E266" s="22"/>
      <c r="F266" s="22"/>
      <c r="G266" s="43"/>
      <c r="H266" s="54"/>
      <c r="I266" s="54"/>
      <c r="J266" s="54"/>
      <c r="K266" s="54"/>
      <c r="L266" s="54"/>
      <c r="M266" s="54"/>
    </row>
    <row r="267" spans="1:13" ht="31" x14ac:dyDescent="0.35">
      <c r="A267" s="19" t="s">
        <v>4290</v>
      </c>
      <c r="B267" s="21" t="s">
        <v>2696</v>
      </c>
      <c r="C267" s="22"/>
      <c r="D267" s="22"/>
      <c r="E267" s="22"/>
      <c r="F267" s="22"/>
      <c r="G267" s="43"/>
      <c r="H267" s="54"/>
      <c r="I267" s="54"/>
      <c r="J267" s="54"/>
      <c r="K267" s="54"/>
      <c r="L267" s="54"/>
      <c r="M267" s="54"/>
    </row>
    <row r="268" spans="1:13" ht="15.5" x14ac:dyDescent="0.35">
      <c r="A268" s="19" t="s">
        <v>1797</v>
      </c>
      <c r="B268" s="21" t="s">
        <v>8184</v>
      </c>
      <c r="C268" s="22">
        <v>5312060</v>
      </c>
      <c r="D268" s="22"/>
      <c r="E268" s="22">
        <v>873084</v>
      </c>
      <c r="F268" s="22"/>
      <c r="G268" s="43">
        <v>9786782</v>
      </c>
      <c r="H268" s="54"/>
      <c r="I268" s="54"/>
      <c r="J268" s="54"/>
      <c r="K268" s="54"/>
      <c r="L268" s="54"/>
      <c r="M268" s="54"/>
    </row>
    <row r="269" spans="1:13" ht="15.5" x14ac:dyDescent="0.35">
      <c r="A269" s="19" t="s">
        <v>3116</v>
      </c>
      <c r="B269" s="21" t="s">
        <v>3918</v>
      </c>
      <c r="C269" s="22"/>
      <c r="D269" s="22"/>
      <c r="E269" s="22"/>
      <c r="F269" s="22"/>
      <c r="G269" s="43"/>
      <c r="H269" s="54"/>
      <c r="I269" s="54"/>
      <c r="J269" s="54"/>
      <c r="K269" s="54"/>
      <c r="L269" s="54"/>
      <c r="M269" s="54"/>
    </row>
    <row r="270" spans="1:13" ht="15.5" x14ac:dyDescent="0.35">
      <c r="A270" s="19" t="s">
        <v>3007</v>
      </c>
      <c r="B270" s="21" t="s">
        <v>1499</v>
      </c>
      <c r="C270" s="22"/>
      <c r="D270" s="22"/>
      <c r="E270" s="22"/>
      <c r="F270" s="22"/>
      <c r="G270" s="43"/>
      <c r="H270" s="54"/>
      <c r="I270" s="54"/>
      <c r="J270" s="54"/>
      <c r="K270" s="54"/>
      <c r="L270" s="54"/>
      <c r="M270" s="54"/>
    </row>
    <row r="271" spans="1:13" ht="15.5" x14ac:dyDescent="0.35">
      <c r="A271" s="19" t="s">
        <v>346</v>
      </c>
      <c r="B271" s="21" t="s">
        <v>10136</v>
      </c>
      <c r="C271" s="22">
        <v>1432925</v>
      </c>
      <c r="D271" s="22">
        <v>0</v>
      </c>
      <c r="E271" s="22">
        <v>319500</v>
      </c>
      <c r="F271" s="22">
        <v>0</v>
      </c>
      <c r="G271" s="43">
        <v>1428150</v>
      </c>
      <c r="H271" s="60">
        <v>3</v>
      </c>
      <c r="I271" s="60">
        <v>2</v>
      </c>
      <c r="J271" s="60">
        <v>1</v>
      </c>
      <c r="K271" s="60">
        <v>0</v>
      </c>
      <c r="L271" s="60">
        <v>1</v>
      </c>
      <c r="M271" s="60" t="s">
        <v>3500</v>
      </c>
    </row>
    <row r="272" spans="1:13" ht="15.5" x14ac:dyDescent="0.35">
      <c r="A272" s="19" t="s">
        <v>1871</v>
      </c>
      <c r="B272" s="21" t="s">
        <v>1869</v>
      </c>
      <c r="C272" s="22"/>
      <c r="D272" s="22"/>
      <c r="E272" s="22"/>
      <c r="F272" s="22"/>
      <c r="G272" s="43"/>
      <c r="H272" s="54"/>
      <c r="I272" s="54"/>
      <c r="J272" s="54"/>
      <c r="K272" s="54"/>
      <c r="L272" s="54"/>
      <c r="M272" s="54"/>
    </row>
    <row r="273" spans="1:13" ht="15.5" x14ac:dyDescent="0.35">
      <c r="A273" s="19" t="s">
        <v>7992</v>
      </c>
      <c r="B273" s="21" t="s">
        <v>4224</v>
      </c>
      <c r="C273" s="22">
        <v>1164544</v>
      </c>
      <c r="D273" s="22"/>
      <c r="E273" s="22">
        <v>253831</v>
      </c>
      <c r="F273" s="22"/>
      <c r="G273" s="43">
        <v>253831</v>
      </c>
      <c r="H273" s="54"/>
      <c r="I273" s="54"/>
      <c r="J273" s="54"/>
      <c r="K273" s="54"/>
      <c r="L273" s="54"/>
      <c r="M273" s="54"/>
    </row>
    <row r="274" spans="1:13" ht="15.5" x14ac:dyDescent="0.35">
      <c r="A274" s="19" t="s">
        <v>946</v>
      </c>
      <c r="B274" s="21" t="s">
        <v>944</v>
      </c>
      <c r="C274" s="22"/>
      <c r="D274" s="22"/>
      <c r="E274" s="22"/>
      <c r="F274" s="22"/>
      <c r="G274" s="43"/>
      <c r="H274" s="54"/>
      <c r="I274" s="54"/>
      <c r="J274" s="54"/>
      <c r="K274" s="54"/>
      <c r="L274" s="54"/>
      <c r="M274" s="54"/>
    </row>
    <row r="275" spans="1:13" ht="15.5" x14ac:dyDescent="0.35">
      <c r="A275" s="19" t="s">
        <v>2960</v>
      </c>
      <c r="B275" s="21" t="s">
        <v>1965</v>
      </c>
      <c r="C275" s="22"/>
      <c r="D275" s="22"/>
      <c r="E275" s="22"/>
      <c r="F275" s="22"/>
      <c r="G275" s="43"/>
      <c r="H275" s="54"/>
      <c r="I275" s="54"/>
      <c r="J275" s="54"/>
      <c r="K275" s="54"/>
      <c r="L275" s="54"/>
      <c r="M275" s="54"/>
    </row>
    <row r="276" spans="1:13" ht="15.5" x14ac:dyDescent="0.35">
      <c r="A276" s="19" t="s">
        <v>7993</v>
      </c>
      <c r="B276" s="21" t="s">
        <v>2479</v>
      </c>
      <c r="C276" s="22"/>
      <c r="D276" s="22"/>
      <c r="E276" s="22"/>
      <c r="F276" s="22"/>
      <c r="G276" s="43"/>
      <c r="H276" s="54"/>
      <c r="I276" s="54"/>
      <c r="J276" s="54"/>
      <c r="K276" s="54"/>
      <c r="L276" s="54"/>
      <c r="M276" s="54"/>
    </row>
    <row r="277" spans="1:13" ht="15.5" x14ac:dyDescent="0.35">
      <c r="A277" s="19" t="s">
        <v>1838</v>
      </c>
      <c r="B277" s="21" t="s">
        <v>3909</v>
      </c>
      <c r="C277" s="22"/>
      <c r="D277" s="22"/>
      <c r="E277" s="22"/>
      <c r="F277" s="22"/>
      <c r="G277" s="43"/>
      <c r="H277" s="54"/>
      <c r="I277" s="54"/>
      <c r="J277" s="54"/>
      <c r="K277" s="54"/>
      <c r="L277" s="54"/>
      <c r="M277" s="54"/>
    </row>
    <row r="278" spans="1:13" ht="31" x14ac:dyDescent="0.35">
      <c r="A278" s="19" t="s">
        <v>8350</v>
      </c>
      <c r="B278" s="21" t="s">
        <v>3953</v>
      </c>
      <c r="C278" s="22"/>
      <c r="D278" s="22"/>
      <c r="E278" s="22"/>
      <c r="F278" s="22"/>
      <c r="G278" s="43"/>
      <c r="H278" s="54"/>
      <c r="I278" s="54"/>
      <c r="J278" s="54"/>
      <c r="K278" s="54"/>
      <c r="L278" s="54"/>
      <c r="M278" s="54"/>
    </row>
    <row r="279" spans="1:13" ht="15.5" x14ac:dyDescent="0.35">
      <c r="A279" s="19" t="s">
        <v>1374</v>
      </c>
      <c r="B279" s="21" t="s">
        <v>1373</v>
      </c>
      <c r="C279" s="22"/>
      <c r="D279" s="22"/>
      <c r="E279" s="22"/>
      <c r="F279" s="22"/>
      <c r="G279" s="43"/>
      <c r="H279" s="54"/>
      <c r="I279" s="54"/>
      <c r="J279" s="54"/>
      <c r="K279" s="54"/>
      <c r="L279" s="54"/>
      <c r="M279" s="54"/>
    </row>
    <row r="280" spans="1:13" ht="15.5" x14ac:dyDescent="0.35">
      <c r="A280" s="19" t="s">
        <v>4291</v>
      </c>
      <c r="B280" s="21" t="s">
        <v>3722</v>
      </c>
      <c r="C280" s="22"/>
      <c r="D280" s="22"/>
      <c r="E280" s="22"/>
      <c r="F280" s="22"/>
      <c r="G280" s="43"/>
      <c r="H280" s="54"/>
      <c r="I280" s="54"/>
      <c r="J280" s="54"/>
      <c r="K280" s="54"/>
      <c r="L280" s="54"/>
      <c r="M280" s="54"/>
    </row>
    <row r="281" spans="1:13" ht="15.5" x14ac:dyDescent="0.35">
      <c r="A281" s="19" t="s">
        <v>1261</v>
      </c>
      <c r="B281" s="21" t="s">
        <v>1259</v>
      </c>
      <c r="C281" s="22"/>
      <c r="D281" s="22"/>
      <c r="E281" s="22"/>
      <c r="F281" s="22"/>
      <c r="G281" s="43"/>
      <c r="H281" s="54"/>
      <c r="I281" s="54"/>
      <c r="J281" s="54"/>
      <c r="K281" s="54"/>
      <c r="L281" s="54"/>
      <c r="M281" s="54"/>
    </row>
    <row r="282" spans="1:13" ht="15.5" x14ac:dyDescent="0.35">
      <c r="A282" s="19" t="s">
        <v>41</v>
      </c>
      <c r="B282" s="21" t="s">
        <v>8771</v>
      </c>
      <c r="C282" s="22"/>
      <c r="D282" s="22"/>
      <c r="E282" s="22"/>
      <c r="F282" s="22"/>
      <c r="G282" s="43"/>
      <c r="H282" s="54"/>
      <c r="I282" s="54"/>
      <c r="J282" s="54"/>
      <c r="K282" s="54"/>
      <c r="L282" s="54"/>
      <c r="M282" s="54"/>
    </row>
    <row r="283" spans="1:13" ht="15.5" x14ac:dyDescent="0.35">
      <c r="A283" s="19" t="s">
        <v>4292</v>
      </c>
      <c r="B283" s="21" t="s">
        <v>4059</v>
      </c>
      <c r="C283" s="22"/>
      <c r="D283" s="22"/>
      <c r="E283" s="22"/>
      <c r="F283" s="22"/>
      <c r="G283" s="43"/>
      <c r="H283" s="54"/>
      <c r="I283" s="54"/>
      <c r="J283" s="54"/>
      <c r="K283" s="54"/>
      <c r="L283" s="54"/>
      <c r="M283" s="54"/>
    </row>
    <row r="284" spans="1:13" ht="15.5" x14ac:dyDescent="0.35">
      <c r="A284" s="19" t="s">
        <v>4293</v>
      </c>
      <c r="B284" s="21" t="s">
        <v>3890</v>
      </c>
      <c r="C284" s="22"/>
      <c r="D284" s="22"/>
      <c r="E284" s="22"/>
      <c r="F284" s="22"/>
      <c r="G284" s="43"/>
      <c r="H284" s="54"/>
      <c r="I284" s="54"/>
      <c r="J284" s="54"/>
      <c r="K284" s="54"/>
      <c r="L284" s="54"/>
      <c r="M284" s="54"/>
    </row>
    <row r="285" spans="1:13" ht="31" x14ac:dyDescent="0.35">
      <c r="A285" s="19" t="s">
        <v>1444</v>
      </c>
      <c r="B285" s="21" t="s">
        <v>1426</v>
      </c>
      <c r="C285" s="22"/>
      <c r="D285" s="22"/>
      <c r="E285" s="22"/>
      <c r="F285" s="22"/>
      <c r="G285" s="43"/>
      <c r="H285" s="54"/>
      <c r="I285" s="54"/>
      <c r="J285" s="54"/>
      <c r="K285" s="54"/>
      <c r="L285" s="54"/>
      <c r="M285" s="54"/>
    </row>
    <row r="286" spans="1:13" ht="15.5" x14ac:dyDescent="0.35">
      <c r="A286" s="19" t="s">
        <v>1567</v>
      </c>
      <c r="B286" s="21" t="s">
        <v>1544</v>
      </c>
      <c r="C286" s="22"/>
      <c r="D286" s="22"/>
      <c r="E286" s="22"/>
      <c r="F286" s="22"/>
      <c r="G286" s="43"/>
      <c r="H286" s="54"/>
      <c r="I286" s="54"/>
      <c r="J286" s="54"/>
      <c r="K286" s="54"/>
      <c r="L286" s="54"/>
      <c r="M286" s="54"/>
    </row>
    <row r="287" spans="1:13" ht="31" x14ac:dyDescent="0.35">
      <c r="A287" s="19" t="s">
        <v>1826</v>
      </c>
      <c r="B287" s="21" t="s">
        <v>1808</v>
      </c>
      <c r="C287" s="22"/>
      <c r="D287" s="22"/>
      <c r="E287" s="22"/>
      <c r="F287" s="22"/>
      <c r="G287" s="43"/>
      <c r="H287" s="54"/>
      <c r="I287" s="54"/>
      <c r="J287" s="54"/>
      <c r="K287" s="54"/>
      <c r="L287" s="54"/>
      <c r="M287" s="54"/>
    </row>
    <row r="288" spans="1:13" ht="15.5" x14ac:dyDescent="0.35">
      <c r="A288" s="19" t="s">
        <v>4410</v>
      </c>
      <c r="B288" s="21" t="s">
        <v>4409</v>
      </c>
      <c r="C288" s="22"/>
      <c r="D288" s="22"/>
      <c r="E288" s="22"/>
      <c r="F288" s="22"/>
      <c r="G288" s="43"/>
      <c r="H288" s="54"/>
      <c r="I288" s="54"/>
      <c r="J288" s="54"/>
      <c r="K288" s="54"/>
      <c r="L288" s="54"/>
      <c r="M288" s="54"/>
    </row>
    <row r="289" spans="1:13" ht="15.5" x14ac:dyDescent="0.35">
      <c r="A289" s="19" t="s">
        <v>4936</v>
      </c>
      <c r="B289" s="21" t="s">
        <v>8283</v>
      </c>
      <c r="C289" s="22"/>
      <c r="D289" s="22"/>
      <c r="E289" s="22"/>
      <c r="F289" s="22"/>
      <c r="G289" s="43"/>
      <c r="H289" s="54"/>
      <c r="I289" s="54"/>
      <c r="J289" s="54"/>
      <c r="K289" s="54"/>
      <c r="L289" s="54"/>
      <c r="M289" s="54"/>
    </row>
    <row r="290" spans="1:13" ht="15.5" x14ac:dyDescent="0.35">
      <c r="A290" s="19" t="s">
        <v>589</v>
      </c>
      <c r="B290" s="21" t="s">
        <v>8539</v>
      </c>
      <c r="C290" s="22"/>
      <c r="D290" s="22"/>
      <c r="E290" s="22"/>
      <c r="F290" s="22"/>
      <c r="G290" s="43"/>
      <c r="H290" s="54"/>
      <c r="I290" s="54"/>
      <c r="J290" s="54"/>
      <c r="K290" s="54"/>
      <c r="L290" s="54"/>
      <c r="M290" s="54"/>
    </row>
    <row r="291" spans="1:13" ht="15.5" x14ac:dyDescent="0.35">
      <c r="A291" s="19" t="s">
        <v>4294</v>
      </c>
      <c r="B291" s="21" t="s">
        <v>4020</v>
      </c>
      <c r="C291" s="22"/>
      <c r="D291" s="22"/>
      <c r="E291" s="22"/>
      <c r="F291" s="22"/>
      <c r="G291" s="43"/>
      <c r="H291" s="54"/>
      <c r="I291" s="54"/>
      <c r="J291" s="54"/>
      <c r="K291" s="54"/>
      <c r="L291" s="54"/>
      <c r="M291" s="54"/>
    </row>
    <row r="292" spans="1:13" ht="31" x14ac:dyDescent="0.35">
      <c r="A292" s="19" t="s">
        <v>7994</v>
      </c>
      <c r="B292" s="21" t="s">
        <v>3869</v>
      </c>
      <c r="C292" s="22"/>
      <c r="D292" s="22"/>
      <c r="E292" s="22"/>
      <c r="F292" s="22"/>
      <c r="G292" s="43"/>
      <c r="H292" s="54"/>
      <c r="I292" s="54"/>
      <c r="J292" s="54"/>
      <c r="K292" s="54"/>
      <c r="L292" s="54"/>
      <c r="M292" s="54"/>
    </row>
    <row r="293" spans="1:13" ht="15.5" x14ac:dyDescent="0.35">
      <c r="A293" s="19" t="s">
        <v>3078</v>
      </c>
      <c r="B293" s="21" t="s">
        <v>257</v>
      </c>
      <c r="C293" s="22"/>
      <c r="D293" s="22"/>
      <c r="E293" s="22"/>
      <c r="F293" s="22"/>
      <c r="G293" s="43"/>
      <c r="H293" s="54"/>
      <c r="I293" s="54"/>
      <c r="J293" s="54"/>
      <c r="K293" s="54"/>
      <c r="L293" s="54"/>
      <c r="M293" s="54"/>
    </row>
    <row r="294" spans="1:13" ht="15.5" x14ac:dyDescent="0.35">
      <c r="A294" s="19" t="s">
        <v>3106</v>
      </c>
      <c r="B294" s="21" t="s">
        <v>3773</v>
      </c>
      <c r="C294" s="22"/>
      <c r="D294" s="22"/>
      <c r="E294" s="22"/>
      <c r="F294" s="22"/>
      <c r="G294" s="43"/>
      <c r="H294" s="54"/>
      <c r="I294" s="54"/>
      <c r="J294" s="54"/>
      <c r="K294" s="54"/>
      <c r="L294" s="54"/>
      <c r="M294" s="54"/>
    </row>
    <row r="295" spans="1:13" ht="15.5" x14ac:dyDescent="0.35">
      <c r="A295" s="19" t="s">
        <v>923</v>
      </c>
      <c r="B295" s="21" t="s">
        <v>921</v>
      </c>
      <c r="C295" s="22"/>
      <c r="D295" s="22"/>
      <c r="E295" s="22"/>
      <c r="F295" s="22"/>
      <c r="G295" s="43"/>
      <c r="H295" s="54"/>
      <c r="I295" s="54"/>
      <c r="J295" s="54"/>
      <c r="K295" s="54"/>
      <c r="L295" s="54"/>
      <c r="M295" s="54"/>
    </row>
    <row r="296" spans="1:13" ht="15.5" x14ac:dyDescent="0.35">
      <c r="A296" s="19" t="s">
        <v>4295</v>
      </c>
      <c r="B296" s="21" t="s">
        <v>3703</v>
      </c>
      <c r="C296" s="22"/>
      <c r="D296" s="22"/>
      <c r="E296" s="22"/>
      <c r="F296" s="22"/>
      <c r="G296" s="43"/>
      <c r="H296" s="54"/>
      <c r="I296" s="54"/>
      <c r="J296" s="54"/>
      <c r="K296" s="54"/>
      <c r="L296" s="54"/>
      <c r="M296" s="54"/>
    </row>
    <row r="297" spans="1:13" ht="15.5" x14ac:dyDescent="0.35">
      <c r="A297" s="19" t="s">
        <v>4296</v>
      </c>
      <c r="B297" s="21" t="s">
        <v>2003</v>
      </c>
      <c r="C297" s="22"/>
      <c r="D297" s="22"/>
      <c r="E297" s="22"/>
      <c r="F297" s="22"/>
      <c r="G297" s="43"/>
      <c r="H297" s="54"/>
      <c r="I297" s="54"/>
      <c r="J297" s="54"/>
      <c r="K297" s="54"/>
      <c r="L297" s="54"/>
      <c r="M297" s="54"/>
    </row>
    <row r="298" spans="1:13" ht="15.5" x14ac:dyDescent="0.35">
      <c r="A298" s="19" t="s">
        <v>334</v>
      </c>
      <c r="B298" s="21" t="s">
        <v>8610</v>
      </c>
      <c r="C298" s="22"/>
      <c r="D298" s="22"/>
      <c r="E298" s="22"/>
      <c r="F298" s="22"/>
      <c r="G298" s="43"/>
      <c r="H298" s="54"/>
      <c r="I298" s="54"/>
      <c r="J298" s="54"/>
      <c r="K298" s="54"/>
      <c r="L298" s="54"/>
      <c r="M298" s="54"/>
    </row>
    <row r="299" spans="1:13" ht="15.5" x14ac:dyDescent="0.35">
      <c r="A299" s="19" t="s">
        <v>3218</v>
      </c>
      <c r="B299" s="21" t="s">
        <v>3906</v>
      </c>
      <c r="C299" s="22"/>
      <c r="D299" s="22"/>
      <c r="E299" s="22"/>
      <c r="F299" s="22"/>
      <c r="G299" s="43"/>
      <c r="H299" s="54"/>
      <c r="I299" s="54"/>
      <c r="J299" s="54"/>
      <c r="K299" s="54"/>
      <c r="L299" s="54"/>
      <c r="M299" s="54"/>
    </row>
    <row r="300" spans="1:13" ht="15.5" x14ac:dyDescent="0.35">
      <c r="A300" s="19" t="s">
        <v>817</v>
      </c>
      <c r="B300" s="21" t="s">
        <v>3575</v>
      </c>
      <c r="C300" s="22"/>
      <c r="D300" s="22"/>
      <c r="E300" s="22"/>
      <c r="F300" s="22"/>
      <c r="G300" s="43"/>
      <c r="H300" s="54"/>
      <c r="I300" s="54"/>
      <c r="J300" s="54"/>
      <c r="K300" s="54"/>
      <c r="L300" s="54"/>
      <c r="M300" s="54"/>
    </row>
    <row r="301" spans="1:13" ht="15.5" x14ac:dyDescent="0.35">
      <c r="A301" s="19" t="s">
        <v>3188</v>
      </c>
      <c r="B301" s="21" t="s">
        <v>1394</v>
      </c>
      <c r="C301" s="22"/>
      <c r="D301" s="22"/>
      <c r="E301" s="22"/>
      <c r="F301" s="22"/>
      <c r="G301" s="43"/>
      <c r="H301" s="54"/>
      <c r="I301" s="54"/>
      <c r="J301" s="54"/>
      <c r="K301" s="54"/>
      <c r="L301" s="54"/>
      <c r="M301" s="54"/>
    </row>
    <row r="302" spans="1:13" ht="15.5" x14ac:dyDescent="0.35">
      <c r="A302" s="19" t="s">
        <v>2990</v>
      </c>
      <c r="B302" s="21" t="s">
        <v>1301</v>
      </c>
      <c r="C302" s="22"/>
      <c r="D302" s="22"/>
      <c r="E302" s="22"/>
      <c r="F302" s="22"/>
      <c r="G302" s="43"/>
      <c r="H302" s="54"/>
      <c r="I302" s="54"/>
      <c r="J302" s="54"/>
      <c r="K302" s="54"/>
      <c r="L302" s="54"/>
      <c r="M302" s="54"/>
    </row>
    <row r="303" spans="1:13" ht="15.5" x14ac:dyDescent="0.35">
      <c r="A303" s="19" t="s">
        <v>4297</v>
      </c>
      <c r="B303" s="21" t="s">
        <v>2707</v>
      </c>
      <c r="C303" s="22"/>
      <c r="D303" s="22"/>
      <c r="E303" s="22"/>
      <c r="F303" s="22"/>
      <c r="G303" s="43"/>
      <c r="H303" s="54"/>
      <c r="I303" s="54"/>
      <c r="J303" s="54"/>
      <c r="K303" s="54"/>
      <c r="L303" s="54"/>
      <c r="M303" s="54"/>
    </row>
    <row r="304" spans="1:13" ht="31" x14ac:dyDescent="0.35">
      <c r="A304" s="19" t="s">
        <v>8669</v>
      </c>
      <c r="B304" s="21" t="s">
        <v>1574</v>
      </c>
      <c r="C304" s="22"/>
      <c r="D304" s="22"/>
      <c r="E304" s="22"/>
      <c r="F304" s="22"/>
      <c r="G304" s="43"/>
      <c r="H304" s="54"/>
      <c r="I304" s="54"/>
      <c r="J304" s="54"/>
      <c r="K304" s="54"/>
      <c r="L304" s="54"/>
      <c r="M304" s="54"/>
    </row>
    <row r="305" spans="1:13" ht="15.5" x14ac:dyDescent="0.35">
      <c r="A305" s="19" t="s">
        <v>3002</v>
      </c>
      <c r="B305" s="21" t="s">
        <v>1519</v>
      </c>
      <c r="C305" s="22"/>
      <c r="D305" s="22"/>
      <c r="E305" s="22"/>
      <c r="F305" s="22"/>
      <c r="G305" s="43"/>
      <c r="H305" s="54"/>
      <c r="I305" s="54"/>
      <c r="J305" s="54"/>
      <c r="K305" s="54"/>
      <c r="L305" s="54"/>
      <c r="M305" s="54"/>
    </row>
    <row r="306" spans="1:13" ht="15.5" x14ac:dyDescent="0.35">
      <c r="A306" s="19" t="s">
        <v>4298</v>
      </c>
      <c r="B306" s="21" t="s">
        <v>3999</v>
      </c>
      <c r="C306" s="22"/>
      <c r="D306" s="22"/>
      <c r="E306" s="22"/>
      <c r="F306" s="22"/>
      <c r="G306" s="43"/>
      <c r="H306" s="54"/>
      <c r="I306" s="54"/>
      <c r="J306" s="54"/>
      <c r="K306" s="54"/>
      <c r="L306" s="54"/>
      <c r="M306" s="54"/>
    </row>
    <row r="307" spans="1:13" ht="15.5" x14ac:dyDescent="0.35">
      <c r="A307" s="19" t="s">
        <v>4937</v>
      </c>
      <c r="B307" s="21" t="s">
        <v>3681</v>
      </c>
      <c r="C307" s="22"/>
      <c r="D307" s="22"/>
      <c r="E307" s="22"/>
      <c r="F307" s="22"/>
      <c r="G307" s="43"/>
      <c r="H307" s="54"/>
      <c r="I307" s="54"/>
      <c r="J307" s="54"/>
      <c r="K307" s="54"/>
      <c r="L307" s="54"/>
      <c r="M307" s="54"/>
    </row>
    <row r="308" spans="1:13" ht="15.5" x14ac:dyDescent="0.35">
      <c r="A308" s="19" t="s">
        <v>7995</v>
      </c>
      <c r="B308" s="21" t="s">
        <v>2124</v>
      </c>
      <c r="C308" s="22"/>
      <c r="D308" s="22"/>
      <c r="E308" s="22"/>
      <c r="F308" s="22"/>
      <c r="G308" s="43"/>
      <c r="H308" s="54"/>
      <c r="I308" s="54"/>
      <c r="J308" s="54"/>
      <c r="K308" s="54"/>
      <c r="L308" s="54"/>
      <c r="M308" s="54"/>
    </row>
    <row r="309" spans="1:13" ht="15.5" x14ac:dyDescent="0.35">
      <c r="A309" s="19" t="s">
        <v>1286</v>
      </c>
      <c r="B309" s="21" t="s">
        <v>1274</v>
      </c>
      <c r="C309" s="22"/>
      <c r="D309" s="22"/>
      <c r="E309" s="22"/>
      <c r="F309" s="22"/>
      <c r="G309" s="43"/>
      <c r="H309" s="54"/>
      <c r="I309" s="54"/>
      <c r="J309" s="54"/>
      <c r="K309" s="54"/>
      <c r="L309" s="54"/>
      <c r="M309" s="54"/>
    </row>
    <row r="310" spans="1:13" ht="15.5" x14ac:dyDescent="0.35">
      <c r="A310" s="19" t="s">
        <v>4299</v>
      </c>
      <c r="B310" s="21" t="s">
        <v>3829</v>
      </c>
      <c r="C310" s="22"/>
      <c r="D310" s="22"/>
      <c r="E310" s="22"/>
      <c r="F310" s="22"/>
      <c r="G310" s="43"/>
      <c r="H310" s="54"/>
      <c r="I310" s="54"/>
      <c r="J310" s="54"/>
      <c r="K310" s="54"/>
      <c r="L310" s="54"/>
      <c r="M310" s="54"/>
    </row>
    <row r="311" spans="1:13" ht="15.5" x14ac:dyDescent="0.35">
      <c r="A311" s="19" t="s">
        <v>38</v>
      </c>
      <c r="B311" s="21" t="s">
        <v>36</v>
      </c>
      <c r="C311" s="22"/>
      <c r="D311" s="22"/>
      <c r="E311" s="22"/>
      <c r="F311" s="22"/>
      <c r="G311" s="43"/>
      <c r="H311" s="54"/>
      <c r="I311" s="54"/>
      <c r="J311" s="54"/>
      <c r="K311" s="54"/>
      <c r="L311" s="54"/>
      <c r="M311" s="54"/>
    </row>
    <row r="312" spans="1:13" ht="15.5" x14ac:dyDescent="0.35">
      <c r="A312" s="19" t="s">
        <v>1485</v>
      </c>
      <c r="B312" s="21" t="s">
        <v>1467</v>
      </c>
      <c r="C312" s="22"/>
      <c r="D312" s="22"/>
      <c r="E312" s="22"/>
      <c r="F312" s="22"/>
      <c r="G312" s="43"/>
      <c r="H312" s="54"/>
      <c r="I312" s="54"/>
      <c r="J312" s="54"/>
      <c r="K312" s="54"/>
      <c r="L312" s="54"/>
      <c r="M312" s="54"/>
    </row>
    <row r="313" spans="1:13" ht="15.5" x14ac:dyDescent="0.35">
      <c r="A313" s="19" t="s">
        <v>4300</v>
      </c>
      <c r="B313" s="21" t="s">
        <v>3947</v>
      </c>
      <c r="C313" s="22"/>
      <c r="D313" s="22"/>
      <c r="E313" s="22"/>
      <c r="F313" s="22"/>
      <c r="G313" s="43"/>
      <c r="H313" s="54"/>
      <c r="I313" s="54"/>
      <c r="J313" s="54"/>
      <c r="K313" s="54"/>
      <c r="L313" s="54"/>
      <c r="M313" s="54"/>
    </row>
    <row r="314" spans="1:13" ht="15.5" x14ac:dyDescent="0.35">
      <c r="A314" s="19" t="s">
        <v>4301</v>
      </c>
      <c r="B314" s="21" t="s">
        <v>2632</v>
      </c>
      <c r="C314" s="22"/>
      <c r="D314" s="22"/>
      <c r="E314" s="22"/>
      <c r="F314" s="22"/>
      <c r="G314" s="43"/>
      <c r="H314" s="54"/>
      <c r="I314" s="54"/>
      <c r="J314" s="54"/>
      <c r="K314" s="54"/>
      <c r="L314" s="54"/>
      <c r="M314" s="54"/>
    </row>
    <row r="315" spans="1:13" ht="15.5" x14ac:dyDescent="0.35">
      <c r="A315" s="19" t="s">
        <v>3168</v>
      </c>
      <c r="B315" s="21" t="s">
        <v>812</v>
      </c>
      <c r="C315" s="22"/>
      <c r="D315" s="22"/>
      <c r="E315" s="22"/>
      <c r="F315" s="22"/>
      <c r="G315" s="43"/>
      <c r="H315" s="54"/>
      <c r="I315" s="54"/>
      <c r="J315" s="54"/>
      <c r="K315" s="54"/>
      <c r="L315" s="54"/>
      <c r="M315" s="54"/>
    </row>
    <row r="316" spans="1:13" ht="15.5" x14ac:dyDescent="0.35">
      <c r="A316" s="19" t="s">
        <v>1358</v>
      </c>
      <c r="B316" s="21" t="s">
        <v>1356</v>
      </c>
      <c r="C316" s="22"/>
      <c r="D316" s="22"/>
      <c r="E316" s="22"/>
      <c r="F316" s="22"/>
      <c r="G316" s="43"/>
      <c r="H316" s="54"/>
      <c r="I316" s="54"/>
      <c r="J316" s="54"/>
      <c r="K316" s="54"/>
      <c r="L316" s="54"/>
      <c r="M316" s="54"/>
    </row>
    <row r="317" spans="1:13" ht="15.5" x14ac:dyDescent="0.35">
      <c r="A317" s="19" t="s">
        <v>5029</v>
      </c>
      <c r="B317" s="21" t="s">
        <v>2480</v>
      </c>
      <c r="C317" s="22"/>
      <c r="D317" s="22"/>
      <c r="E317" s="22"/>
      <c r="F317" s="22"/>
      <c r="G317" s="43"/>
      <c r="H317" s="54"/>
      <c r="I317" s="54"/>
      <c r="J317" s="54"/>
      <c r="K317" s="54"/>
      <c r="L317" s="54"/>
      <c r="M317" s="54"/>
    </row>
    <row r="318" spans="1:13" ht="15.5" x14ac:dyDescent="0.35">
      <c r="A318" s="19" t="s">
        <v>2275</v>
      </c>
      <c r="B318" s="21" t="s">
        <v>2349</v>
      </c>
      <c r="C318" s="22"/>
      <c r="D318" s="22"/>
      <c r="E318" s="22"/>
      <c r="F318" s="22"/>
      <c r="G318" s="43"/>
      <c r="H318" s="54"/>
      <c r="I318" s="54"/>
      <c r="J318" s="54"/>
      <c r="K318" s="54"/>
      <c r="L318" s="54"/>
      <c r="M318" s="54"/>
    </row>
    <row r="319" spans="1:13" ht="15.5" x14ac:dyDescent="0.35">
      <c r="A319" s="19" t="s">
        <v>7996</v>
      </c>
      <c r="B319" s="21" t="s">
        <v>4048</v>
      </c>
      <c r="C319" s="22"/>
      <c r="D319" s="22"/>
      <c r="E319" s="22"/>
      <c r="F319" s="22"/>
      <c r="G319" s="43"/>
      <c r="H319" s="54"/>
      <c r="I319" s="54"/>
      <c r="J319" s="54"/>
      <c r="K319" s="54"/>
      <c r="L319" s="54"/>
      <c r="M319" s="54"/>
    </row>
    <row r="320" spans="1:13" ht="15.5" x14ac:dyDescent="0.35">
      <c r="A320" s="19" t="s">
        <v>3189</v>
      </c>
      <c r="B320" s="21" t="s">
        <v>298</v>
      </c>
      <c r="C320" s="22"/>
      <c r="D320" s="22"/>
      <c r="E320" s="22"/>
      <c r="F320" s="22"/>
      <c r="G320" s="43"/>
      <c r="H320" s="54"/>
      <c r="I320" s="54"/>
      <c r="J320" s="54"/>
      <c r="K320" s="54"/>
      <c r="L320" s="54"/>
      <c r="M320" s="54"/>
    </row>
    <row r="321" spans="1:13" ht="31" x14ac:dyDescent="0.35">
      <c r="A321" s="19" t="s">
        <v>4302</v>
      </c>
      <c r="B321" s="21" t="s">
        <v>2205</v>
      </c>
      <c r="C321" s="22"/>
      <c r="D321" s="22"/>
      <c r="E321" s="22"/>
      <c r="F321" s="22"/>
      <c r="G321" s="43"/>
      <c r="H321" s="54"/>
      <c r="I321" s="54"/>
      <c r="J321" s="54"/>
      <c r="K321" s="54"/>
      <c r="L321" s="54"/>
      <c r="M321" s="54"/>
    </row>
    <row r="322" spans="1:13" ht="15.5" x14ac:dyDescent="0.35">
      <c r="A322" s="19" t="s">
        <v>8489</v>
      </c>
      <c r="B322" s="21" t="s">
        <v>3328</v>
      </c>
      <c r="C322" s="22"/>
      <c r="D322" s="22"/>
      <c r="E322" s="22"/>
      <c r="F322" s="22"/>
      <c r="G322" s="43"/>
      <c r="H322" s="54"/>
      <c r="I322" s="54"/>
      <c r="J322" s="54"/>
      <c r="K322" s="54"/>
      <c r="L322" s="54"/>
      <c r="M322" s="54"/>
    </row>
    <row r="323" spans="1:13" ht="15.5" x14ac:dyDescent="0.35">
      <c r="A323" s="19" t="s">
        <v>7997</v>
      </c>
      <c r="B323" s="21" t="s">
        <v>3341</v>
      </c>
      <c r="C323" s="22"/>
      <c r="D323" s="22"/>
      <c r="E323" s="22"/>
      <c r="F323" s="22"/>
      <c r="G323" s="43"/>
      <c r="H323" s="54"/>
      <c r="I323" s="54"/>
      <c r="J323" s="54"/>
      <c r="K323" s="54"/>
      <c r="L323" s="54"/>
      <c r="M323" s="54"/>
    </row>
    <row r="324" spans="1:13" ht="15.5" x14ac:dyDescent="0.35">
      <c r="A324" s="19" t="s">
        <v>1725</v>
      </c>
      <c r="B324" s="21" t="s">
        <v>1703</v>
      </c>
      <c r="C324" s="22"/>
      <c r="D324" s="22"/>
      <c r="E324" s="22"/>
      <c r="F324" s="22"/>
      <c r="G324" s="43"/>
      <c r="H324" s="54"/>
      <c r="I324" s="54"/>
      <c r="J324" s="54"/>
      <c r="K324" s="54"/>
      <c r="L324" s="54"/>
      <c r="M324" s="54"/>
    </row>
    <row r="325" spans="1:13" ht="15.5" x14ac:dyDescent="0.35">
      <c r="A325" s="19" t="s">
        <v>7998</v>
      </c>
      <c r="B325" s="21" t="s">
        <v>3798</v>
      </c>
      <c r="C325" s="22"/>
      <c r="D325" s="22"/>
      <c r="E325" s="22"/>
      <c r="F325" s="22"/>
      <c r="G325" s="43"/>
      <c r="H325" s="54"/>
      <c r="I325" s="54"/>
      <c r="J325" s="54"/>
      <c r="K325" s="54"/>
      <c r="L325" s="54"/>
      <c r="M325" s="54"/>
    </row>
    <row r="326" spans="1:13" ht="15.5" x14ac:dyDescent="0.35">
      <c r="A326" s="19" t="s">
        <v>4414</v>
      </c>
      <c r="B326" s="21" t="s">
        <v>4413</v>
      </c>
      <c r="C326" s="22"/>
      <c r="D326" s="22"/>
      <c r="E326" s="22"/>
      <c r="F326" s="22"/>
      <c r="G326" s="43"/>
      <c r="H326" s="54"/>
      <c r="I326" s="54"/>
      <c r="J326" s="54"/>
      <c r="K326" s="54"/>
      <c r="L326" s="54"/>
      <c r="M326" s="54"/>
    </row>
    <row r="327" spans="1:13" ht="15.5" x14ac:dyDescent="0.35">
      <c r="A327" s="19" t="s">
        <v>4303</v>
      </c>
      <c r="B327" s="21" t="s">
        <v>2684</v>
      </c>
      <c r="C327" s="22"/>
      <c r="D327" s="22"/>
      <c r="E327" s="22"/>
      <c r="F327" s="22"/>
      <c r="G327" s="43"/>
      <c r="H327" s="54"/>
      <c r="I327" s="54"/>
      <c r="J327" s="54"/>
      <c r="K327" s="54"/>
      <c r="L327" s="54"/>
      <c r="M327" s="54"/>
    </row>
    <row r="328" spans="1:13" ht="15.5" x14ac:dyDescent="0.35">
      <c r="A328" s="19" t="s">
        <v>4304</v>
      </c>
      <c r="B328" s="21" t="s">
        <v>2007</v>
      </c>
      <c r="C328" s="22"/>
      <c r="D328" s="22"/>
      <c r="E328" s="22"/>
      <c r="F328" s="22"/>
      <c r="G328" s="43"/>
      <c r="H328" s="54"/>
      <c r="I328" s="54"/>
      <c r="J328" s="54"/>
      <c r="K328" s="54"/>
      <c r="L328" s="54"/>
      <c r="M328" s="54"/>
    </row>
    <row r="329" spans="1:13" ht="15.5" x14ac:dyDescent="0.35">
      <c r="A329" s="19" t="s">
        <v>4305</v>
      </c>
      <c r="B329" s="21" t="s">
        <v>3701</v>
      </c>
      <c r="C329" s="22"/>
      <c r="D329" s="22"/>
      <c r="E329" s="22"/>
      <c r="F329" s="22"/>
      <c r="G329" s="43"/>
      <c r="H329" s="54"/>
      <c r="I329" s="54"/>
      <c r="J329" s="54"/>
      <c r="K329" s="54"/>
      <c r="L329" s="54"/>
      <c r="M329" s="54"/>
    </row>
    <row r="330" spans="1:13" ht="15.5" x14ac:dyDescent="0.35">
      <c r="A330" s="19" t="s">
        <v>3160</v>
      </c>
      <c r="B330" s="21" t="s">
        <v>979</v>
      </c>
      <c r="C330" s="22"/>
      <c r="D330" s="22"/>
      <c r="E330" s="22"/>
      <c r="F330" s="22"/>
      <c r="G330" s="43"/>
      <c r="H330" s="54"/>
      <c r="I330" s="54"/>
      <c r="J330" s="54"/>
      <c r="K330" s="54"/>
      <c r="L330" s="54"/>
      <c r="M330" s="54"/>
    </row>
    <row r="331" spans="1:13" ht="31" x14ac:dyDescent="0.35">
      <c r="A331" s="19" t="s">
        <v>1443</v>
      </c>
      <c r="B331" s="21" t="s">
        <v>1425</v>
      </c>
      <c r="C331" s="22"/>
      <c r="D331" s="22"/>
      <c r="E331" s="22"/>
      <c r="F331" s="22"/>
      <c r="G331" s="43"/>
      <c r="H331" s="54"/>
      <c r="I331" s="54"/>
      <c r="J331" s="54"/>
      <c r="K331" s="54"/>
      <c r="L331" s="54"/>
      <c r="M331" s="54"/>
    </row>
    <row r="332" spans="1:13" ht="140" x14ac:dyDescent="0.35">
      <c r="A332" s="19" t="s">
        <v>1572</v>
      </c>
      <c r="B332" s="21" t="s">
        <v>8219</v>
      </c>
      <c r="C332" s="22">
        <v>17920216</v>
      </c>
      <c r="D332" s="22">
        <v>0</v>
      </c>
      <c r="E332" s="22">
        <v>6619963</v>
      </c>
      <c r="F332" s="22">
        <v>0</v>
      </c>
      <c r="G332" s="43">
        <v>17378220</v>
      </c>
      <c r="H332" s="60">
        <v>2</v>
      </c>
      <c r="I332" s="60">
        <v>1</v>
      </c>
      <c r="J332" s="60">
        <v>1</v>
      </c>
      <c r="K332" s="61" t="s">
        <v>9873</v>
      </c>
      <c r="L332" s="60">
        <v>0</v>
      </c>
      <c r="M332" s="60" t="s">
        <v>8222</v>
      </c>
    </row>
    <row r="333" spans="1:13" ht="15.5" x14ac:dyDescent="0.35">
      <c r="A333" s="19" t="s">
        <v>1029</v>
      </c>
      <c r="B333" s="21" t="s">
        <v>3867</v>
      </c>
      <c r="C333" s="22"/>
      <c r="D333" s="22"/>
      <c r="E333" s="22"/>
      <c r="F333" s="22"/>
      <c r="G333" s="43"/>
      <c r="H333" s="54"/>
      <c r="I333" s="54"/>
      <c r="J333" s="54"/>
      <c r="K333" s="54"/>
      <c r="L333" s="54"/>
      <c r="M333" s="54"/>
    </row>
    <row r="334" spans="1:13" ht="31" x14ac:dyDescent="0.35">
      <c r="A334" s="19" t="s">
        <v>8490</v>
      </c>
      <c r="B334" s="21" t="s">
        <v>166</v>
      </c>
      <c r="C334" s="22"/>
      <c r="D334" s="22"/>
      <c r="E334" s="22"/>
      <c r="F334" s="22"/>
      <c r="G334" s="43"/>
      <c r="H334" s="54"/>
      <c r="I334" s="54"/>
      <c r="J334" s="54"/>
      <c r="K334" s="54"/>
      <c r="L334" s="54"/>
      <c r="M334" s="54"/>
    </row>
    <row r="335" spans="1:13" ht="48.75" customHeight="1" x14ac:dyDescent="0.35">
      <c r="A335" s="19" t="s">
        <v>3238</v>
      </c>
      <c r="B335" s="21" t="s">
        <v>766</v>
      </c>
      <c r="C335" s="22"/>
      <c r="D335" s="22"/>
      <c r="E335" s="22"/>
      <c r="F335" s="22"/>
      <c r="G335" s="43"/>
      <c r="H335" s="54"/>
      <c r="I335" s="54"/>
      <c r="J335" s="54"/>
      <c r="K335" s="54"/>
      <c r="L335" s="54"/>
      <c r="M335" s="54"/>
    </row>
    <row r="336" spans="1:13" ht="34.5" customHeight="1" x14ac:dyDescent="0.35">
      <c r="A336" s="19" t="s">
        <v>4306</v>
      </c>
      <c r="B336" s="21" t="s">
        <v>3676</v>
      </c>
      <c r="C336" s="22"/>
      <c r="D336" s="22"/>
      <c r="E336" s="22"/>
      <c r="F336" s="22"/>
      <c r="G336" s="43"/>
      <c r="H336" s="54"/>
      <c r="I336" s="54"/>
      <c r="J336" s="54"/>
      <c r="K336" s="54"/>
      <c r="L336" s="54"/>
      <c r="M336" s="54"/>
    </row>
    <row r="337" spans="1:13" ht="15.5" x14ac:dyDescent="0.35">
      <c r="A337" s="19" t="s">
        <v>3147</v>
      </c>
      <c r="B337" s="21" t="s">
        <v>93</v>
      </c>
      <c r="C337" s="22"/>
      <c r="D337" s="22"/>
      <c r="E337" s="22"/>
      <c r="F337" s="22"/>
      <c r="G337" s="43"/>
      <c r="H337" s="54"/>
      <c r="I337" s="54"/>
      <c r="J337" s="54"/>
      <c r="K337" s="54"/>
      <c r="L337" s="54"/>
      <c r="M337" s="54"/>
    </row>
    <row r="338" spans="1:13" ht="15.5" x14ac:dyDescent="0.35">
      <c r="A338" s="19" t="s">
        <v>8491</v>
      </c>
      <c r="B338" s="21" t="s">
        <v>2351</v>
      </c>
      <c r="C338" s="22"/>
      <c r="D338" s="22"/>
      <c r="E338" s="22"/>
      <c r="F338" s="22"/>
      <c r="G338" s="43"/>
      <c r="H338" s="54"/>
      <c r="I338" s="54"/>
      <c r="J338" s="54"/>
      <c r="K338" s="54"/>
      <c r="L338" s="54"/>
      <c r="M338" s="54"/>
    </row>
    <row r="339" spans="1:13" ht="15.5" x14ac:dyDescent="0.35">
      <c r="A339" s="19" t="s">
        <v>4307</v>
      </c>
      <c r="B339" s="21" t="s">
        <v>2142</v>
      </c>
      <c r="C339" s="22"/>
      <c r="D339" s="22"/>
      <c r="E339" s="22"/>
      <c r="F339" s="22"/>
      <c r="G339" s="43"/>
      <c r="H339" s="54"/>
      <c r="I339" s="54"/>
      <c r="J339" s="54"/>
      <c r="K339" s="54"/>
      <c r="L339" s="54"/>
      <c r="M339" s="54"/>
    </row>
    <row r="340" spans="1:13" ht="15.5" x14ac:dyDescent="0.35">
      <c r="A340" s="19" t="s">
        <v>4938</v>
      </c>
      <c r="B340" s="21" t="s">
        <v>2115</v>
      </c>
      <c r="C340" s="22"/>
      <c r="D340" s="22"/>
      <c r="E340" s="22"/>
      <c r="F340" s="22"/>
      <c r="G340" s="43"/>
      <c r="H340" s="54"/>
      <c r="I340" s="54"/>
      <c r="J340" s="54"/>
      <c r="K340" s="54"/>
      <c r="L340" s="54"/>
      <c r="M340" s="54"/>
    </row>
    <row r="341" spans="1:13" ht="15.5" x14ac:dyDescent="0.35">
      <c r="A341" s="19" t="s">
        <v>8000</v>
      </c>
      <c r="B341" s="21" t="s">
        <v>4594</v>
      </c>
      <c r="C341" s="22"/>
      <c r="D341" s="22"/>
      <c r="E341" s="22"/>
      <c r="F341" s="22"/>
      <c r="G341" s="43"/>
      <c r="H341" s="54"/>
      <c r="I341" s="54"/>
      <c r="J341" s="54"/>
      <c r="K341" s="54"/>
      <c r="L341" s="54"/>
      <c r="M341" s="54"/>
    </row>
    <row r="342" spans="1:13" ht="15.5" x14ac:dyDescent="0.35">
      <c r="A342" s="19" t="s">
        <v>4308</v>
      </c>
      <c r="B342" s="21" t="s">
        <v>2686</v>
      </c>
      <c r="C342" s="22">
        <v>10331529</v>
      </c>
      <c r="D342" s="22">
        <v>0</v>
      </c>
      <c r="E342" s="22">
        <v>2843919</v>
      </c>
      <c r="F342" s="22">
        <v>0</v>
      </c>
      <c r="G342" s="43">
        <v>6187092</v>
      </c>
      <c r="H342" s="54"/>
      <c r="I342" s="54"/>
      <c r="J342" s="54"/>
      <c r="K342" s="54"/>
      <c r="L342" s="54"/>
      <c r="M342" s="54"/>
    </row>
    <row r="343" spans="1:13" ht="15.5" x14ac:dyDescent="0.35">
      <c r="A343" s="19" t="s">
        <v>1596</v>
      </c>
      <c r="B343" s="21" t="s">
        <v>1580</v>
      </c>
      <c r="C343" s="22"/>
      <c r="D343" s="22"/>
      <c r="E343" s="22"/>
      <c r="F343" s="22"/>
      <c r="G343" s="43"/>
      <c r="H343" s="54"/>
      <c r="I343" s="54"/>
      <c r="J343" s="54"/>
      <c r="K343" s="54"/>
      <c r="L343" s="54"/>
      <c r="M343" s="54"/>
    </row>
    <row r="344" spans="1:13" ht="15.5" x14ac:dyDescent="0.35">
      <c r="A344" s="19" t="s">
        <v>4309</v>
      </c>
      <c r="B344" s="21" t="s">
        <v>2169</v>
      </c>
      <c r="C344" s="22"/>
      <c r="D344" s="22"/>
      <c r="E344" s="22"/>
      <c r="F344" s="22"/>
      <c r="G344" s="43"/>
      <c r="H344" s="54"/>
      <c r="I344" s="54"/>
      <c r="J344" s="54"/>
      <c r="K344" s="54"/>
      <c r="L344" s="54"/>
      <c r="M344" s="54"/>
    </row>
    <row r="345" spans="1:13" ht="31" x14ac:dyDescent="0.35">
      <c r="A345" s="19" t="s">
        <v>3141</v>
      </c>
      <c r="B345" s="21" t="s">
        <v>8769</v>
      </c>
      <c r="C345" s="22"/>
      <c r="D345" s="22"/>
      <c r="E345" s="22"/>
      <c r="F345" s="22"/>
      <c r="G345" s="43"/>
      <c r="H345" s="54"/>
      <c r="I345" s="54"/>
      <c r="J345" s="54"/>
      <c r="K345" s="54"/>
      <c r="L345" s="54"/>
      <c r="M345" s="54"/>
    </row>
    <row r="346" spans="1:13" ht="15.5" x14ac:dyDescent="0.35">
      <c r="A346" s="19" t="s">
        <v>8001</v>
      </c>
      <c r="B346" s="21" t="s">
        <v>3619</v>
      </c>
      <c r="C346" s="22"/>
      <c r="D346" s="22"/>
      <c r="E346" s="22"/>
      <c r="F346" s="22"/>
      <c r="G346" s="43"/>
      <c r="H346" s="54"/>
      <c r="I346" s="54"/>
      <c r="J346" s="54"/>
      <c r="K346" s="54"/>
      <c r="L346" s="54"/>
      <c r="M346" s="54"/>
    </row>
    <row r="347" spans="1:13" ht="15.5" x14ac:dyDescent="0.35">
      <c r="A347" s="19" t="s">
        <v>2954</v>
      </c>
      <c r="B347" s="21" t="s">
        <v>1776</v>
      </c>
      <c r="C347" s="22"/>
      <c r="D347" s="22"/>
      <c r="E347" s="22"/>
      <c r="F347" s="22"/>
      <c r="G347" s="43"/>
      <c r="H347" s="54"/>
      <c r="I347" s="54"/>
      <c r="J347" s="54"/>
      <c r="K347" s="54"/>
      <c r="L347" s="54"/>
      <c r="M347" s="54"/>
    </row>
    <row r="348" spans="1:13" ht="15.5" x14ac:dyDescent="0.35">
      <c r="A348" s="19" t="s">
        <v>3143</v>
      </c>
      <c r="B348" s="21" t="s">
        <v>4004</v>
      </c>
      <c r="C348" s="22"/>
      <c r="D348" s="22"/>
      <c r="E348" s="22"/>
      <c r="F348" s="22"/>
      <c r="G348" s="43"/>
      <c r="H348" s="54"/>
      <c r="I348" s="54"/>
      <c r="J348" s="54"/>
      <c r="K348" s="54"/>
      <c r="L348" s="54"/>
      <c r="M348" s="54"/>
    </row>
    <row r="349" spans="1:13" ht="15.5" x14ac:dyDescent="0.35">
      <c r="A349" s="19" t="s">
        <v>8492</v>
      </c>
      <c r="B349" s="21" t="s">
        <v>1804</v>
      </c>
      <c r="C349" s="22"/>
      <c r="D349" s="22"/>
      <c r="E349" s="22"/>
      <c r="F349" s="22"/>
      <c r="G349" s="43"/>
      <c r="H349" s="54"/>
      <c r="I349" s="54"/>
      <c r="J349" s="54"/>
      <c r="K349" s="54"/>
      <c r="L349" s="54"/>
      <c r="M349" s="54"/>
    </row>
    <row r="350" spans="1:13" ht="15.5" x14ac:dyDescent="0.35">
      <c r="A350" s="19" t="s">
        <v>4310</v>
      </c>
      <c r="B350" s="21" t="s">
        <v>3726</v>
      </c>
      <c r="C350" s="22"/>
      <c r="D350" s="22"/>
      <c r="E350" s="22"/>
      <c r="F350" s="22"/>
      <c r="G350" s="43"/>
      <c r="H350" s="54"/>
      <c r="I350" s="54"/>
      <c r="J350" s="54"/>
      <c r="K350" s="54"/>
      <c r="L350" s="54"/>
      <c r="M350" s="54"/>
    </row>
    <row r="351" spans="1:13" ht="31" x14ac:dyDescent="0.35">
      <c r="A351" s="19" t="s">
        <v>4311</v>
      </c>
      <c r="B351" s="21" t="s">
        <v>3842</v>
      </c>
      <c r="C351" s="22"/>
      <c r="D351" s="22"/>
      <c r="E351" s="22"/>
      <c r="F351" s="22"/>
      <c r="G351" s="43"/>
      <c r="H351" s="54"/>
      <c r="I351" s="54"/>
      <c r="J351" s="54"/>
      <c r="K351" s="54"/>
      <c r="L351" s="54"/>
      <c r="M351" s="54"/>
    </row>
    <row r="352" spans="1:13" ht="31" x14ac:dyDescent="0.35">
      <c r="A352" s="19" t="s">
        <v>3014</v>
      </c>
      <c r="B352" s="21" t="s">
        <v>1604</v>
      </c>
      <c r="C352" s="22"/>
      <c r="D352" s="22"/>
      <c r="E352" s="22"/>
      <c r="F352" s="22"/>
      <c r="G352" s="43"/>
      <c r="H352" s="54"/>
      <c r="I352" s="54"/>
      <c r="J352" s="54"/>
      <c r="K352" s="54"/>
      <c r="L352" s="54"/>
      <c r="M352" s="54"/>
    </row>
    <row r="353" spans="1:13" ht="15.5" x14ac:dyDescent="0.35">
      <c r="A353" s="19" t="s">
        <v>338</v>
      </c>
      <c r="B353" s="21" t="s">
        <v>3781</v>
      </c>
      <c r="C353" s="22"/>
      <c r="D353" s="22"/>
      <c r="E353" s="22"/>
      <c r="F353" s="22"/>
      <c r="G353" s="43"/>
      <c r="H353" s="54"/>
      <c r="I353" s="54"/>
      <c r="J353" s="54"/>
      <c r="K353" s="54"/>
      <c r="L353" s="54"/>
      <c r="M353" s="54"/>
    </row>
    <row r="354" spans="1:13" ht="15.5" x14ac:dyDescent="0.35">
      <c r="A354" s="19" t="s">
        <v>5032</v>
      </c>
      <c r="B354" s="21" t="s">
        <v>4036</v>
      </c>
      <c r="C354" s="22"/>
      <c r="D354" s="22"/>
      <c r="E354" s="22"/>
      <c r="F354" s="22"/>
      <c r="G354" s="43"/>
      <c r="H354" s="54"/>
      <c r="I354" s="54"/>
      <c r="J354" s="54"/>
      <c r="K354" s="54"/>
      <c r="L354" s="54"/>
      <c r="M354" s="54"/>
    </row>
    <row r="355" spans="1:13" ht="31" x14ac:dyDescent="0.35">
      <c r="A355" s="19" t="s">
        <v>4312</v>
      </c>
      <c r="B355" s="21" t="s">
        <v>3786</v>
      </c>
      <c r="C355" s="22">
        <v>650643</v>
      </c>
      <c r="D355" s="22">
        <v>0</v>
      </c>
      <c r="E355" s="22">
        <v>458486</v>
      </c>
      <c r="F355" s="22">
        <v>0</v>
      </c>
      <c r="G355" s="43">
        <v>617156</v>
      </c>
      <c r="H355" s="60">
        <v>24</v>
      </c>
      <c r="I355" s="60">
        <v>5</v>
      </c>
      <c r="J355" s="60">
        <v>19</v>
      </c>
      <c r="K355" s="60">
        <v>24</v>
      </c>
      <c r="L355" s="60">
        <v>1</v>
      </c>
      <c r="M355" s="60" t="s">
        <v>3790</v>
      </c>
    </row>
    <row r="356" spans="1:13" ht="15.5" x14ac:dyDescent="0.35">
      <c r="A356" s="19" t="s">
        <v>1025</v>
      </c>
      <c r="B356" s="21" t="s">
        <v>1024</v>
      </c>
      <c r="C356" s="22"/>
      <c r="D356" s="22"/>
      <c r="E356" s="22"/>
      <c r="F356" s="22"/>
      <c r="G356" s="43"/>
      <c r="H356" s="60"/>
      <c r="I356" s="60"/>
      <c r="J356" s="60"/>
      <c r="K356" s="60"/>
      <c r="L356" s="60"/>
      <c r="M356" s="60"/>
    </row>
    <row r="357" spans="1:13" ht="15.5" x14ac:dyDescent="0.35">
      <c r="A357" s="19" t="s">
        <v>70</v>
      </c>
      <c r="B357" s="21" t="s">
        <v>4030</v>
      </c>
      <c r="C357" s="22"/>
      <c r="D357" s="22"/>
      <c r="E357" s="22"/>
      <c r="F357" s="22"/>
      <c r="G357" s="43"/>
      <c r="H357" s="60"/>
      <c r="I357" s="60"/>
      <c r="J357" s="60"/>
      <c r="K357" s="60"/>
      <c r="L357" s="60"/>
      <c r="M357" s="60"/>
    </row>
    <row r="358" spans="1:13" ht="15.5" x14ac:dyDescent="0.35">
      <c r="A358" s="19" t="s">
        <v>4418</v>
      </c>
      <c r="B358" s="21" t="s">
        <v>2206</v>
      </c>
      <c r="C358" s="22"/>
      <c r="D358" s="22"/>
      <c r="E358" s="22"/>
      <c r="F358" s="22"/>
      <c r="G358" s="43"/>
      <c r="H358" s="60"/>
      <c r="I358" s="60"/>
      <c r="J358" s="60"/>
      <c r="K358" s="60"/>
      <c r="L358" s="60"/>
      <c r="M358" s="60"/>
    </row>
    <row r="359" spans="1:13" ht="15.5" x14ac:dyDescent="0.35">
      <c r="A359" s="19" t="s">
        <v>5033</v>
      </c>
      <c r="B359" s="21" t="s">
        <v>3663</v>
      </c>
      <c r="C359" s="22">
        <v>11156088</v>
      </c>
      <c r="D359" s="22"/>
      <c r="E359" s="22">
        <v>6820632</v>
      </c>
      <c r="F359" s="22"/>
      <c r="G359" s="43">
        <v>12536337</v>
      </c>
      <c r="H359" s="60"/>
      <c r="I359" s="60"/>
      <c r="J359" s="60"/>
      <c r="K359" s="60"/>
      <c r="L359" s="60"/>
      <c r="M359" s="60"/>
    </row>
    <row r="360" spans="1:13" ht="15.5" x14ac:dyDescent="0.35">
      <c r="A360" s="19" t="s">
        <v>251</v>
      </c>
      <c r="B360" s="21" t="s">
        <v>249</v>
      </c>
      <c r="C360" s="22"/>
      <c r="D360" s="22"/>
      <c r="E360" s="22"/>
      <c r="F360" s="22"/>
      <c r="G360" s="43"/>
      <c r="H360" s="60"/>
      <c r="I360" s="60"/>
      <c r="J360" s="60"/>
      <c r="K360" s="60"/>
      <c r="L360" s="60"/>
      <c r="M360" s="60"/>
    </row>
    <row r="361" spans="1:13" ht="15.5" x14ac:dyDescent="0.35">
      <c r="A361" s="19" t="s">
        <v>4313</v>
      </c>
      <c r="B361" s="21" t="s">
        <v>2089</v>
      </c>
      <c r="C361" s="22"/>
      <c r="D361" s="22"/>
      <c r="E361" s="22"/>
      <c r="F361" s="22"/>
      <c r="G361" s="43"/>
      <c r="H361" s="60"/>
      <c r="I361" s="60"/>
      <c r="J361" s="60"/>
      <c r="K361" s="60"/>
      <c r="L361" s="60"/>
      <c r="M361" s="60"/>
    </row>
    <row r="362" spans="1:13" ht="15.5" x14ac:dyDescent="0.35">
      <c r="A362" s="19" t="s">
        <v>7924</v>
      </c>
      <c r="B362" s="21" t="s">
        <v>7914</v>
      </c>
      <c r="C362" s="22"/>
      <c r="D362" s="22"/>
      <c r="E362" s="22"/>
      <c r="F362" s="22"/>
      <c r="G362" s="43"/>
      <c r="H362" s="60"/>
      <c r="I362" s="60"/>
      <c r="J362" s="60"/>
      <c r="K362" s="60"/>
      <c r="L362" s="60"/>
      <c r="M362" s="60"/>
    </row>
    <row r="363" spans="1:13" ht="15.5" x14ac:dyDescent="0.35">
      <c r="A363" s="19" t="s">
        <v>4314</v>
      </c>
      <c r="B363" s="21" t="s">
        <v>3698</v>
      </c>
      <c r="C363" s="22"/>
      <c r="D363" s="22"/>
      <c r="E363" s="22"/>
      <c r="F363" s="22"/>
      <c r="G363" s="43"/>
      <c r="H363" s="60"/>
      <c r="I363" s="60"/>
      <c r="J363" s="60"/>
      <c r="K363" s="60"/>
      <c r="L363" s="60"/>
      <c r="M363" s="60"/>
    </row>
    <row r="364" spans="1:13" ht="15.5" x14ac:dyDescent="0.35">
      <c r="A364" s="19" t="s">
        <v>4315</v>
      </c>
      <c r="B364" s="21" t="s">
        <v>3736</v>
      </c>
      <c r="C364" s="22"/>
      <c r="D364" s="22"/>
      <c r="E364" s="22"/>
      <c r="F364" s="22"/>
      <c r="G364" s="43"/>
      <c r="H364" s="60"/>
      <c r="I364" s="60"/>
      <c r="J364" s="60"/>
      <c r="K364" s="60"/>
      <c r="L364" s="60"/>
      <c r="M364" s="60"/>
    </row>
    <row r="365" spans="1:13" ht="15.5" x14ac:dyDescent="0.35">
      <c r="A365" s="19" t="s">
        <v>3016</v>
      </c>
      <c r="B365" s="21" t="s">
        <v>1658</v>
      </c>
      <c r="C365" s="22"/>
      <c r="D365" s="22"/>
      <c r="E365" s="22"/>
      <c r="F365" s="22"/>
      <c r="G365" s="43"/>
      <c r="H365" s="60"/>
      <c r="I365" s="60"/>
      <c r="J365" s="60"/>
      <c r="K365" s="60"/>
      <c r="L365" s="60"/>
      <c r="M365" s="60"/>
    </row>
    <row r="366" spans="1:13" ht="15.5" x14ac:dyDescent="0.35">
      <c r="A366" s="19" t="s">
        <v>4316</v>
      </c>
      <c r="B366" s="21" t="s">
        <v>3935</v>
      </c>
      <c r="C366" s="22"/>
      <c r="D366" s="22"/>
      <c r="E366" s="22"/>
      <c r="F366" s="22"/>
      <c r="G366" s="43"/>
      <c r="H366" s="60"/>
      <c r="I366" s="60"/>
      <c r="J366" s="60"/>
      <c r="K366" s="60"/>
      <c r="L366" s="60"/>
      <c r="M366" s="60"/>
    </row>
    <row r="367" spans="1:13" ht="15.5" x14ac:dyDescent="0.35">
      <c r="A367" s="19" t="s">
        <v>8002</v>
      </c>
      <c r="B367" s="21" t="s">
        <v>3604</v>
      </c>
      <c r="C367" s="22"/>
      <c r="D367" s="22"/>
      <c r="E367" s="22"/>
      <c r="F367" s="22"/>
      <c r="G367" s="43"/>
      <c r="H367" s="60"/>
      <c r="I367" s="60"/>
      <c r="J367" s="60"/>
      <c r="K367" s="60"/>
      <c r="L367" s="60"/>
      <c r="M367" s="60"/>
    </row>
    <row r="368" spans="1:13" ht="15.5" x14ac:dyDescent="0.35">
      <c r="A368" s="19" t="s">
        <v>8003</v>
      </c>
      <c r="B368" s="21" t="s">
        <v>1331</v>
      </c>
      <c r="C368" s="22"/>
      <c r="D368" s="22"/>
      <c r="E368" s="22"/>
      <c r="F368" s="22"/>
      <c r="G368" s="43"/>
      <c r="H368" s="60"/>
      <c r="I368" s="60"/>
      <c r="J368" s="60"/>
      <c r="K368" s="60"/>
      <c r="L368" s="60"/>
      <c r="M368" s="60"/>
    </row>
    <row r="369" spans="1:13" ht="15.5" x14ac:dyDescent="0.35">
      <c r="A369" s="19" t="s">
        <v>3153</v>
      </c>
      <c r="B369" s="21" t="s">
        <v>1125</v>
      </c>
      <c r="C369" s="22"/>
      <c r="D369" s="22"/>
      <c r="E369" s="22"/>
      <c r="F369" s="22"/>
      <c r="G369" s="43"/>
      <c r="H369" s="60"/>
      <c r="I369" s="60"/>
      <c r="J369" s="60"/>
      <c r="K369" s="60"/>
      <c r="L369" s="60"/>
      <c r="M369" s="60"/>
    </row>
    <row r="370" spans="1:13" ht="15.5" x14ac:dyDescent="0.35">
      <c r="A370" s="19" t="s">
        <v>3124</v>
      </c>
      <c r="B370" s="21" t="s">
        <v>116</v>
      </c>
      <c r="C370" s="22"/>
      <c r="D370" s="22"/>
      <c r="E370" s="22"/>
      <c r="F370" s="22"/>
      <c r="G370" s="43"/>
      <c r="H370" s="60"/>
      <c r="I370" s="60"/>
      <c r="J370" s="60"/>
      <c r="K370" s="60"/>
      <c r="L370" s="60"/>
      <c r="M370" s="60"/>
    </row>
    <row r="371" spans="1:13" ht="15.5" x14ac:dyDescent="0.35">
      <c r="A371" s="19" t="s">
        <v>4317</v>
      </c>
      <c r="B371" s="21" t="s">
        <v>8288</v>
      </c>
      <c r="C371" s="22"/>
      <c r="D371" s="22"/>
      <c r="E371" s="22"/>
      <c r="F371" s="22"/>
      <c r="G371" s="43"/>
      <c r="H371" s="60"/>
      <c r="I371" s="60"/>
      <c r="J371" s="60"/>
      <c r="K371" s="60"/>
      <c r="L371" s="60"/>
      <c r="M371" s="60"/>
    </row>
    <row r="372" spans="1:13" ht="15.5" x14ac:dyDescent="0.35">
      <c r="A372" s="19" t="s">
        <v>1783</v>
      </c>
      <c r="B372" s="21" t="s">
        <v>1775</v>
      </c>
      <c r="C372" s="22"/>
      <c r="D372" s="22"/>
      <c r="E372" s="22"/>
      <c r="F372" s="22"/>
      <c r="G372" s="43"/>
      <c r="H372" s="60"/>
      <c r="I372" s="60"/>
      <c r="J372" s="60"/>
      <c r="K372" s="60"/>
      <c r="L372" s="60"/>
      <c r="M372" s="60"/>
    </row>
    <row r="373" spans="1:13" ht="15.5" x14ac:dyDescent="0.35">
      <c r="A373" s="19" t="s">
        <v>8004</v>
      </c>
      <c r="B373" s="21" t="s">
        <v>3284</v>
      </c>
      <c r="C373" s="22"/>
      <c r="D373" s="22"/>
      <c r="E373" s="22"/>
      <c r="F373" s="22"/>
      <c r="G373" s="43"/>
      <c r="H373" s="60"/>
      <c r="I373" s="60"/>
      <c r="J373" s="60"/>
      <c r="K373" s="60"/>
      <c r="L373" s="60"/>
      <c r="M373" s="60"/>
    </row>
    <row r="374" spans="1:13" ht="15.5" x14ac:dyDescent="0.35">
      <c r="A374" s="19" t="s">
        <v>2987</v>
      </c>
      <c r="B374" s="21" t="s">
        <v>1158</v>
      </c>
      <c r="C374" s="22"/>
      <c r="D374" s="22"/>
      <c r="E374" s="22"/>
      <c r="F374" s="22"/>
      <c r="G374" s="43"/>
      <c r="H374" s="60"/>
      <c r="I374" s="60"/>
      <c r="J374" s="60"/>
      <c r="K374" s="60"/>
      <c r="L374" s="60"/>
      <c r="M374" s="60"/>
    </row>
    <row r="375" spans="1:13" ht="15.5" x14ac:dyDescent="0.35">
      <c r="A375" s="19" t="s">
        <v>5035</v>
      </c>
      <c r="B375" s="21" t="s">
        <v>2700</v>
      </c>
      <c r="C375" s="22"/>
      <c r="D375" s="22"/>
      <c r="E375" s="22"/>
      <c r="F375" s="22"/>
      <c r="G375" s="43"/>
      <c r="H375" s="60"/>
      <c r="I375" s="60"/>
      <c r="J375" s="60"/>
      <c r="K375" s="60"/>
      <c r="L375" s="60"/>
      <c r="M375" s="60"/>
    </row>
    <row r="376" spans="1:13" ht="15.5" x14ac:dyDescent="0.35">
      <c r="A376" s="19" t="s">
        <v>4318</v>
      </c>
      <c r="B376" s="21" t="s">
        <v>3934</v>
      </c>
      <c r="C376" s="22"/>
      <c r="D376" s="22"/>
      <c r="E376" s="22"/>
      <c r="F376" s="22"/>
      <c r="G376" s="43"/>
      <c r="H376" s="60"/>
      <c r="I376" s="60"/>
      <c r="J376" s="60"/>
      <c r="K376" s="60"/>
      <c r="L376" s="60"/>
      <c r="M376" s="60"/>
    </row>
    <row r="377" spans="1:13" ht="15.5" x14ac:dyDescent="0.35">
      <c r="A377" s="19" t="s">
        <v>3173</v>
      </c>
      <c r="B377" s="21" t="s">
        <v>1020</v>
      </c>
      <c r="C377" s="22"/>
      <c r="D377" s="22"/>
      <c r="E377" s="22"/>
      <c r="F377" s="22"/>
      <c r="G377" s="43"/>
      <c r="H377" s="60"/>
      <c r="I377" s="60"/>
      <c r="J377" s="60"/>
      <c r="K377" s="60"/>
      <c r="L377" s="60"/>
      <c r="M377" s="60"/>
    </row>
    <row r="378" spans="1:13" ht="31" x14ac:dyDescent="0.35">
      <c r="A378" s="19" t="s">
        <v>8493</v>
      </c>
      <c r="B378" s="21" t="s">
        <v>2482</v>
      </c>
      <c r="C378" s="22"/>
      <c r="D378" s="22"/>
      <c r="E378" s="22"/>
      <c r="F378" s="22"/>
      <c r="G378" s="43"/>
      <c r="H378" s="60"/>
      <c r="I378" s="60"/>
      <c r="J378" s="60"/>
      <c r="K378" s="60"/>
      <c r="L378" s="60"/>
      <c r="M378" s="60"/>
    </row>
    <row r="379" spans="1:13" ht="15.5" x14ac:dyDescent="0.35">
      <c r="A379" s="19" t="s">
        <v>4319</v>
      </c>
      <c r="B379" s="21" t="s">
        <v>8577</v>
      </c>
      <c r="C379" s="22"/>
      <c r="D379" s="22"/>
      <c r="E379" s="22"/>
      <c r="F379" s="22"/>
      <c r="G379" s="43"/>
      <c r="H379" s="60"/>
      <c r="I379" s="60"/>
      <c r="J379" s="60"/>
      <c r="K379" s="60"/>
      <c r="L379" s="60"/>
      <c r="M379" s="60"/>
    </row>
    <row r="380" spans="1:13" ht="15.5" x14ac:dyDescent="0.35">
      <c r="A380" s="19" t="s">
        <v>3402</v>
      </c>
      <c r="B380" s="21" t="s">
        <v>4420</v>
      </c>
      <c r="C380" s="22"/>
      <c r="D380" s="22"/>
      <c r="E380" s="22"/>
      <c r="F380" s="22"/>
      <c r="G380" s="43"/>
      <c r="H380" s="60"/>
      <c r="I380" s="60"/>
      <c r="J380" s="60"/>
      <c r="K380" s="60"/>
      <c r="L380" s="60"/>
      <c r="M380" s="60"/>
    </row>
    <row r="381" spans="1:13" ht="15.5" x14ac:dyDescent="0.35">
      <c r="A381" s="19" t="s">
        <v>8005</v>
      </c>
      <c r="B381" s="21" t="s">
        <v>3599</v>
      </c>
      <c r="C381" s="22"/>
      <c r="D381" s="22"/>
      <c r="E381" s="22"/>
      <c r="F381" s="22"/>
      <c r="G381" s="43"/>
      <c r="H381" s="60"/>
      <c r="I381" s="60"/>
      <c r="J381" s="60"/>
      <c r="K381" s="60"/>
      <c r="L381" s="60"/>
      <c r="M381" s="60"/>
    </row>
    <row r="382" spans="1:13" ht="15.5" x14ac:dyDescent="0.35">
      <c r="A382" s="19" t="s">
        <v>4320</v>
      </c>
      <c r="B382" s="21" t="s">
        <v>2309</v>
      </c>
      <c r="C382" s="22"/>
      <c r="D382" s="22"/>
      <c r="E382" s="22"/>
      <c r="F382" s="22"/>
      <c r="G382" s="43"/>
      <c r="H382" s="60"/>
      <c r="I382" s="60"/>
      <c r="J382" s="60"/>
      <c r="K382" s="60"/>
      <c r="L382" s="60"/>
      <c r="M382" s="60"/>
    </row>
    <row r="383" spans="1:13" ht="15.5" x14ac:dyDescent="0.35">
      <c r="A383" s="19" t="s">
        <v>4321</v>
      </c>
      <c r="B383" s="21" t="s">
        <v>2170</v>
      </c>
      <c r="C383" s="22"/>
      <c r="D383" s="22"/>
      <c r="E383" s="22"/>
      <c r="F383" s="22"/>
      <c r="G383" s="43"/>
      <c r="H383" s="60"/>
      <c r="I383" s="60"/>
      <c r="J383" s="60"/>
      <c r="K383" s="60"/>
      <c r="L383" s="60"/>
      <c r="M383" s="60"/>
    </row>
    <row r="384" spans="1:13" ht="15.5" x14ac:dyDescent="0.35">
      <c r="A384" s="19" t="s">
        <v>3762</v>
      </c>
      <c r="B384" s="21" t="s">
        <v>3641</v>
      </c>
      <c r="C384" s="22"/>
      <c r="D384" s="22"/>
      <c r="E384" s="22"/>
      <c r="F384" s="22"/>
      <c r="G384" s="43"/>
      <c r="H384" s="60"/>
      <c r="I384" s="60"/>
      <c r="J384" s="60"/>
      <c r="K384" s="60"/>
      <c r="L384" s="60"/>
      <c r="M384" s="60"/>
    </row>
    <row r="385" spans="1:13" ht="15.5" x14ac:dyDescent="0.35">
      <c r="A385" s="19" t="s">
        <v>4322</v>
      </c>
      <c r="B385" s="21" t="s">
        <v>4027</v>
      </c>
      <c r="C385" s="22"/>
      <c r="D385" s="22"/>
      <c r="E385" s="22"/>
      <c r="F385" s="22"/>
      <c r="G385" s="43"/>
      <c r="H385" s="60"/>
      <c r="I385" s="60"/>
      <c r="J385" s="60"/>
      <c r="K385" s="60"/>
      <c r="L385" s="60"/>
      <c r="M385" s="60"/>
    </row>
    <row r="386" spans="1:13" ht="15.5" x14ac:dyDescent="0.35">
      <c r="A386" s="19" t="s">
        <v>3220</v>
      </c>
      <c r="B386" s="21" t="s">
        <v>1545</v>
      </c>
      <c r="C386" s="22"/>
      <c r="D386" s="22"/>
      <c r="E386" s="22"/>
      <c r="F386" s="22"/>
      <c r="G386" s="43"/>
      <c r="H386" s="60"/>
      <c r="I386" s="60"/>
      <c r="J386" s="60"/>
      <c r="K386" s="60"/>
      <c r="L386" s="60"/>
      <c r="M386" s="60"/>
    </row>
    <row r="387" spans="1:13" ht="15.5" x14ac:dyDescent="0.35">
      <c r="A387" s="19" t="s">
        <v>8006</v>
      </c>
      <c r="B387" s="21" t="s">
        <v>1299</v>
      </c>
      <c r="C387" s="22"/>
      <c r="D387" s="22"/>
      <c r="E387" s="22"/>
      <c r="F387" s="22"/>
      <c r="G387" s="43"/>
      <c r="H387" s="60"/>
      <c r="I387" s="60"/>
      <c r="J387" s="60"/>
      <c r="K387" s="60"/>
      <c r="L387" s="60"/>
      <c r="M387" s="60"/>
    </row>
    <row r="388" spans="1:13" ht="15.5" x14ac:dyDescent="0.35">
      <c r="A388" s="19" t="s">
        <v>1940</v>
      </c>
      <c r="B388" s="21" t="s">
        <v>1938</v>
      </c>
      <c r="C388" s="22"/>
      <c r="D388" s="22"/>
      <c r="E388" s="22"/>
      <c r="F388" s="22"/>
      <c r="G388" s="43"/>
      <c r="H388" s="60"/>
      <c r="I388" s="60"/>
      <c r="J388" s="60"/>
      <c r="K388" s="60"/>
      <c r="L388" s="60"/>
      <c r="M388" s="60"/>
    </row>
    <row r="389" spans="1:13" ht="15.5" x14ac:dyDescent="0.35">
      <c r="A389" s="19" t="s">
        <v>4323</v>
      </c>
      <c r="B389" s="21" t="s">
        <v>1118</v>
      </c>
      <c r="C389" s="22"/>
      <c r="D389" s="22"/>
      <c r="E389" s="22"/>
      <c r="F389" s="22"/>
      <c r="G389" s="43"/>
      <c r="H389" s="60"/>
      <c r="I389" s="60"/>
      <c r="J389" s="60"/>
      <c r="K389" s="60"/>
      <c r="L389" s="60"/>
      <c r="M389" s="60"/>
    </row>
    <row r="390" spans="1:13" ht="15.5" x14ac:dyDescent="0.35">
      <c r="A390" s="19" t="s">
        <v>4324</v>
      </c>
      <c r="B390" s="21" t="s">
        <v>8326</v>
      </c>
      <c r="C390" s="22"/>
      <c r="D390" s="22"/>
      <c r="E390" s="22"/>
      <c r="F390" s="22"/>
      <c r="G390" s="43"/>
      <c r="H390" s="60"/>
      <c r="I390" s="60"/>
      <c r="J390" s="60"/>
      <c r="K390" s="60"/>
      <c r="L390" s="60"/>
      <c r="M390" s="60"/>
    </row>
    <row r="391" spans="1:13" ht="15.5" x14ac:dyDescent="0.35">
      <c r="A391" s="19" t="s">
        <v>4325</v>
      </c>
      <c r="B391" s="21" t="s">
        <v>2197</v>
      </c>
      <c r="C391" s="22"/>
      <c r="D391" s="22"/>
      <c r="E391" s="22"/>
      <c r="F391" s="22"/>
      <c r="G391" s="43"/>
      <c r="H391" s="60"/>
      <c r="I391" s="60"/>
      <c r="J391" s="60"/>
      <c r="K391" s="60"/>
      <c r="L391" s="60"/>
      <c r="M391" s="60"/>
    </row>
    <row r="392" spans="1:13" ht="15.5" x14ac:dyDescent="0.35">
      <c r="A392" s="19" t="s">
        <v>4326</v>
      </c>
      <c r="B392" s="21" t="s">
        <v>2620</v>
      </c>
      <c r="C392" s="22"/>
      <c r="D392" s="22"/>
      <c r="E392" s="22"/>
      <c r="F392" s="22"/>
      <c r="G392" s="43"/>
      <c r="H392" s="60"/>
      <c r="I392" s="60"/>
      <c r="J392" s="60"/>
      <c r="K392" s="60"/>
      <c r="L392" s="60"/>
      <c r="M392" s="60"/>
    </row>
    <row r="393" spans="1:13" ht="15.5" x14ac:dyDescent="0.35">
      <c r="A393" s="19" t="s">
        <v>4327</v>
      </c>
      <c r="B393" s="21" t="s">
        <v>1803</v>
      </c>
      <c r="C393" s="22"/>
      <c r="D393" s="22"/>
      <c r="E393" s="22"/>
      <c r="F393" s="22"/>
      <c r="G393" s="43"/>
      <c r="H393" s="60"/>
      <c r="I393" s="60"/>
      <c r="J393" s="60"/>
      <c r="K393" s="60"/>
      <c r="L393" s="60"/>
      <c r="M393" s="60"/>
    </row>
    <row r="394" spans="1:13" ht="15.5" x14ac:dyDescent="0.35">
      <c r="A394" s="19" t="s">
        <v>11714</v>
      </c>
      <c r="B394" s="19" t="s">
        <v>9117</v>
      </c>
      <c r="C394" s="22"/>
      <c r="D394" s="22"/>
      <c r="E394" s="22"/>
      <c r="F394" s="22"/>
      <c r="G394" s="43"/>
      <c r="H394" s="60"/>
      <c r="I394" s="60"/>
      <c r="J394" s="60"/>
      <c r="K394" s="60"/>
      <c r="L394" s="60"/>
      <c r="M394" s="60"/>
    </row>
    <row r="395" spans="1:13" ht="15.5" x14ac:dyDescent="0.35">
      <c r="A395" s="19" t="s">
        <v>2137</v>
      </c>
      <c r="B395" s="21" t="s">
        <v>2307</v>
      </c>
      <c r="C395" s="22"/>
      <c r="D395" s="22"/>
      <c r="E395" s="22"/>
      <c r="F395" s="22"/>
      <c r="G395" s="43"/>
      <c r="H395" s="60"/>
      <c r="I395" s="60"/>
      <c r="J395" s="60"/>
      <c r="K395" s="60"/>
      <c r="L395" s="60"/>
      <c r="M395" s="60"/>
    </row>
    <row r="396" spans="1:13" ht="15.5" x14ac:dyDescent="0.35">
      <c r="A396" s="19" t="s">
        <v>8007</v>
      </c>
      <c r="B396" s="21" t="s">
        <v>4069</v>
      </c>
      <c r="C396" s="22"/>
      <c r="D396" s="22"/>
      <c r="E396" s="22"/>
      <c r="F396" s="22"/>
      <c r="G396" s="43"/>
      <c r="H396" s="60"/>
      <c r="I396" s="60"/>
      <c r="J396" s="60"/>
      <c r="K396" s="60"/>
      <c r="L396" s="60"/>
      <c r="M396" s="60"/>
    </row>
    <row r="397" spans="1:13" ht="15.5" x14ac:dyDescent="0.35">
      <c r="A397" s="19" t="s">
        <v>4974</v>
      </c>
      <c r="B397" s="21" t="s">
        <v>3666</v>
      </c>
      <c r="C397" s="22"/>
      <c r="D397" s="22"/>
      <c r="E397" s="22"/>
      <c r="F397" s="22"/>
      <c r="G397" s="43"/>
      <c r="H397" s="60"/>
      <c r="I397" s="60"/>
      <c r="J397" s="60"/>
      <c r="K397" s="60"/>
      <c r="L397" s="60"/>
      <c r="M397" s="60"/>
    </row>
    <row r="398" spans="1:13" ht="15.5" x14ac:dyDescent="0.35">
      <c r="A398" s="19" t="s">
        <v>4328</v>
      </c>
      <c r="B398" s="21" t="s">
        <v>2230</v>
      </c>
      <c r="C398" s="22"/>
      <c r="D398" s="22"/>
      <c r="E398" s="22"/>
      <c r="F398" s="22"/>
      <c r="G398" s="43"/>
      <c r="H398" s="60"/>
      <c r="I398" s="60"/>
      <c r="J398" s="60"/>
      <c r="K398" s="60"/>
      <c r="L398" s="60"/>
      <c r="M398" s="60"/>
    </row>
    <row r="399" spans="1:13" ht="15.5" x14ac:dyDescent="0.35">
      <c r="A399" s="19" t="s">
        <v>8008</v>
      </c>
      <c r="B399" s="21" t="s">
        <v>3766</v>
      </c>
      <c r="C399" s="22"/>
      <c r="D399" s="22"/>
      <c r="E399" s="22"/>
      <c r="F399" s="22"/>
      <c r="G399" s="43"/>
      <c r="H399" s="60"/>
      <c r="I399" s="60"/>
      <c r="J399" s="60"/>
      <c r="K399" s="60"/>
      <c r="L399" s="60"/>
      <c r="M399" s="60"/>
    </row>
    <row r="400" spans="1:13" ht="15.5" x14ac:dyDescent="0.35">
      <c r="A400" s="19" t="s">
        <v>4329</v>
      </c>
      <c r="B400" s="21" t="s">
        <v>3886</v>
      </c>
      <c r="C400" s="22"/>
      <c r="D400" s="22"/>
      <c r="E400" s="22"/>
      <c r="F400" s="22"/>
      <c r="G400" s="43"/>
      <c r="H400" s="60"/>
      <c r="I400" s="60"/>
      <c r="J400" s="60"/>
      <c r="K400" s="60"/>
      <c r="L400" s="60"/>
      <c r="M400" s="60"/>
    </row>
    <row r="401" spans="1:13" ht="15.5" x14ac:dyDescent="0.35">
      <c r="A401" s="19" t="s">
        <v>943</v>
      </c>
      <c r="B401" s="21" t="s">
        <v>4022</v>
      </c>
      <c r="C401" s="22"/>
      <c r="D401" s="22"/>
      <c r="E401" s="22"/>
      <c r="F401" s="22"/>
      <c r="G401" s="43"/>
      <c r="H401" s="60"/>
      <c r="I401" s="60"/>
      <c r="J401" s="60"/>
      <c r="K401" s="60"/>
      <c r="L401" s="60"/>
      <c r="M401" s="60"/>
    </row>
    <row r="402" spans="1:13" ht="15.5" x14ac:dyDescent="0.35">
      <c r="A402" s="19" t="s">
        <v>8494</v>
      </c>
      <c r="B402" s="21" t="s">
        <v>1199</v>
      </c>
      <c r="C402" s="22"/>
      <c r="D402" s="22"/>
      <c r="E402" s="22"/>
      <c r="F402" s="22"/>
      <c r="G402" s="43"/>
      <c r="H402" s="60"/>
      <c r="I402" s="60"/>
      <c r="J402" s="60"/>
      <c r="K402" s="60"/>
      <c r="L402" s="60"/>
      <c r="M402" s="60"/>
    </row>
    <row r="403" spans="1:13" ht="15.5" x14ac:dyDescent="0.35">
      <c r="A403" s="19" t="s">
        <v>1404</v>
      </c>
      <c r="B403" s="21" t="s">
        <v>1395</v>
      </c>
      <c r="C403" s="22"/>
      <c r="D403" s="22"/>
      <c r="E403" s="22"/>
      <c r="F403" s="22"/>
      <c r="G403" s="43"/>
      <c r="H403" s="60"/>
      <c r="I403" s="60"/>
      <c r="J403" s="60"/>
      <c r="K403" s="60"/>
      <c r="L403" s="60"/>
      <c r="M403" s="60"/>
    </row>
    <row r="404" spans="1:13" ht="15.5" x14ac:dyDescent="0.35">
      <c r="A404" s="19" t="s">
        <v>1487</v>
      </c>
      <c r="B404" s="21" t="s">
        <v>1471</v>
      </c>
      <c r="C404" s="22"/>
      <c r="D404" s="22"/>
      <c r="E404" s="22"/>
      <c r="F404" s="22"/>
      <c r="G404" s="43"/>
      <c r="H404" s="60"/>
      <c r="I404" s="60"/>
      <c r="J404" s="60"/>
      <c r="K404" s="60"/>
      <c r="L404" s="60"/>
      <c r="M404" s="60"/>
    </row>
    <row r="405" spans="1:13" ht="15.5" x14ac:dyDescent="0.35">
      <c r="A405" s="19" t="s">
        <v>3406</v>
      </c>
      <c r="B405" s="21" t="s">
        <v>3404</v>
      </c>
      <c r="C405" s="22"/>
      <c r="D405" s="22"/>
      <c r="E405" s="22"/>
      <c r="F405" s="22"/>
      <c r="G405" s="43"/>
      <c r="H405" s="60"/>
      <c r="I405" s="60"/>
      <c r="J405" s="60"/>
      <c r="K405" s="60"/>
      <c r="L405" s="60"/>
      <c r="M405" s="60"/>
    </row>
    <row r="406" spans="1:13" ht="15.5" x14ac:dyDescent="0.35">
      <c r="A406" s="19" t="s">
        <v>4423</v>
      </c>
      <c r="B406" s="21" t="s">
        <v>4422</v>
      </c>
      <c r="C406" s="22"/>
      <c r="D406" s="22"/>
      <c r="E406" s="22"/>
      <c r="F406" s="22"/>
      <c r="G406" s="43"/>
      <c r="H406" s="60"/>
      <c r="I406" s="60"/>
      <c r="J406" s="60"/>
      <c r="K406" s="60"/>
      <c r="L406" s="60"/>
      <c r="M406" s="60"/>
    </row>
    <row r="407" spans="1:13" ht="15.5" x14ac:dyDescent="0.35">
      <c r="A407" s="19" t="s">
        <v>1268</v>
      </c>
      <c r="B407" s="21" t="s">
        <v>1266</v>
      </c>
      <c r="C407" s="22"/>
      <c r="D407" s="22"/>
      <c r="E407" s="22"/>
      <c r="F407" s="22"/>
      <c r="G407" s="43"/>
      <c r="H407" s="60"/>
      <c r="I407" s="60"/>
      <c r="J407" s="60"/>
      <c r="K407" s="60"/>
      <c r="L407" s="60"/>
      <c r="M407" s="60"/>
    </row>
    <row r="408" spans="1:13" ht="15.5" x14ac:dyDescent="0.35">
      <c r="A408" s="19" t="s">
        <v>8495</v>
      </c>
      <c r="B408" s="21" t="s">
        <v>1421</v>
      </c>
      <c r="C408" s="22"/>
      <c r="D408" s="22"/>
      <c r="E408" s="22"/>
      <c r="F408" s="22"/>
      <c r="G408" s="43"/>
      <c r="H408" s="60"/>
      <c r="I408" s="60"/>
      <c r="J408" s="60"/>
      <c r="K408" s="60"/>
      <c r="L408" s="60"/>
      <c r="M408" s="60"/>
    </row>
    <row r="409" spans="1:13" ht="15.5" x14ac:dyDescent="0.35">
      <c r="A409" s="19" t="s">
        <v>8009</v>
      </c>
      <c r="B409" s="21" t="s">
        <v>2485</v>
      </c>
      <c r="C409" s="22"/>
      <c r="D409" s="22"/>
      <c r="E409" s="22"/>
      <c r="F409" s="22"/>
      <c r="G409" s="43"/>
      <c r="H409" s="60"/>
      <c r="I409" s="60"/>
      <c r="J409" s="60"/>
      <c r="K409" s="60"/>
      <c r="L409" s="60"/>
      <c r="M409" s="60"/>
    </row>
    <row r="410" spans="1:13" ht="31" x14ac:dyDescent="0.35">
      <c r="A410" s="19" t="s">
        <v>4330</v>
      </c>
      <c r="B410" s="21" t="s">
        <v>1112</v>
      </c>
      <c r="C410" s="22"/>
      <c r="D410" s="22"/>
      <c r="E410" s="22"/>
      <c r="F410" s="22"/>
      <c r="G410" s="43"/>
      <c r="H410" s="60"/>
      <c r="I410" s="60"/>
      <c r="J410" s="60"/>
      <c r="K410" s="60"/>
      <c r="L410" s="60"/>
      <c r="M410" s="60"/>
    </row>
    <row r="411" spans="1:13" ht="15.5" x14ac:dyDescent="0.35">
      <c r="A411" s="19" t="s">
        <v>3226</v>
      </c>
      <c r="B411" s="21" t="s">
        <v>239</v>
      </c>
      <c r="C411" s="22"/>
      <c r="D411" s="22"/>
      <c r="E411" s="22"/>
      <c r="F411" s="22"/>
      <c r="G411" s="43"/>
      <c r="H411" s="60"/>
      <c r="I411" s="60"/>
      <c r="J411" s="60"/>
      <c r="K411" s="60"/>
      <c r="L411" s="60"/>
      <c r="M411" s="60"/>
    </row>
    <row r="412" spans="1:13" ht="15.5" x14ac:dyDescent="0.35">
      <c r="A412" s="19" t="s">
        <v>2484</v>
      </c>
      <c r="B412" s="21" t="s">
        <v>2483</v>
      </c>
      <c r="C412" s="22"/>
      <c r="D412" s="22"/>
      <c r="E412" s="22"/>
      <c r="F412" s="22"/>
      <c r="G412" s="43"/>
      <c r="H412" s="60"/>
      <c r="I412" s="60"/>
      <c r="J412" s="60"/>
      <c r="K412" s="60"/>
      <c r="L412" s="60"/>
      <c r="M412" s="60"/>
    </row>
    <row r="413" spans="1:13" ht="15.5" x14ac:dyDescent="0.35">
      <c r="A413" s="19" t="s">
        <v>4331</v>
      </c>
      <c r="B413" s="21" t="s">
        <v>2322</v>
      </c>
      <c r="C413" s="22"/>
      <c r="D413" s="22"/>
      <c r="E413" s="22"/>
      <c r="F413" s="22"/>
      <c r="G413" s="43"/>
      <c r="H413" s="60"/>
      <c r="I413" s="60"/>
      <c r="J413" s="60"/>
      <c r="K413" s="60"/>
      <c r="L413" s="60"/>
      <c r="M413" s="60"/>
    </row>
    <row r="414" spans="1:13" ht="15.5" x14ac:dyDescent="0.35">
      <c r="A414" s="19" t="s">
        <v>8010</v>
      </c>
      <c r="B414" s="21" t="s">
        <v>3951</v>
      </c>
      <c r="C414" s="22"/>
      <c r="D414" s="22"/>
      <c r="E414" s="22"/>
      <c r="F414" s="22"/>
      <c r="G414" s="43"/>
      <c r="H414" s="60"/>
      <c r="I414" s="60"/>
      <c r="J414" s="60"/>
      <c r="K414" s="60"/>
      <c r="L414" s="60"/>
      <c r="M414" s="60"/>
    </row>
    <row r="415" spans="1:13" ht="31" x14ac:dyDescent="0.35">
      <c r="A415" s="19" t="s">
        <v>8011</v>
      </c>
      <c r="B415" s="21" t="s">
        <v>3787</v>
      </c>
      <c r="C415" s="22"/>
      <c r="D415" s="22"/>
      <c r="E415" s="22"/>
      <c r="F415" s="22"/>
      <c r="G415" s="43"/>
      <c r="H415" s="60"/>
      <c r="I415" s="60"/>
      <c r="J415" s="60"/>
      <c r="K415" s="60"/>
      <c r="L415" s="60"/>
      <c r="M415" s="60"/>
    </row>
    <row r="416" spans="1:13" ht="31" x14ac:dyDescent="0.35">
      <c r="A416" s="19" t="s">
        <v>4939</v>
      </c>
      <c r="B416" s="21" t="s">
        <v>10085</v>
      </c>
      <c r="C416" s="22">
        <v>524220</v>
      </c>
      <c r="D416" s="22">
        <v>0</v>
      </c>
      <c r="E416" s="22">
        <v>91000</v>
      </c>
      <c r="F416" s="22">
        <v>0</v>
      </c>
      <c r="G416" s="43">
        <v>709499</v>
      </c>
      <c r="H416" s="60">
        <v>4</v>
      </c>
      <c r="I416" s="60">
        <v>1</v>
      </c>
      <c r="J416" s="60">
        <v>3</v>
      </c>
      <c r="K416" s="60">
        <v>4</v>
      </c>
      <c r="L416" s="60">
        <v>1</v>
      </c>
      <c r="M416" s="60" t="s">
        <v>3790</v>
      </c>
    </row>
    <row r="417" spans="1:13" ht="15.5" x14ac:dyDescent="0.35">
      <c r="A417" s="19" t="s">
        <v>423</v>
      </c>
      <c r="B417" s="21" t="s">
        <v>8257</v>
      </c>
      <c r="C417" s="22"/>
      <c r="D417" s="22"/>
      <c r="E417" s="22"/>
      <c r="F417" s="22"/>
      <c r="G417" s="43"/>
      <c r="H417" s="60"/>
      <c r="I417" s="60"/>
      <c r="J417" s="60"/>
      <c r="K417" s="60"/>
      <c r="L417" s="60"/>
      <c r="M417" s="60"/>
    </row>
    <row r="418" spans="1:13" ht="15.5" x14ac:dyDescent="0.35">
      <c r="A418" s="19" t="s">
        <v>8496</v>
      </c>
      <c r="B418" s="21" t="s">
        <v>2198</v>
      </c>
      <c r="C418" s="22"/>
      <c r="D418" s="22"/>
      <c r="E418" s="22"/>
      <c r="F418" s="22"/>
      <c r="G418" s="43"/>
      <c r="H418" s="60"/>
      <c r="I418" s="60"/>
      <c r="J418" s="60"/>
      <c r="K418" s="60"/>
      <c r="L418" s="60"/>
      <c r="M418" s="60"/>
    </row>
    <row r="419" spans="1:13" ht="31" x14ac:dyDescent="0.35">
      <c r="A419" s="19" t="s">
        <v>8671</v>
      </c>
      <c r="B419" s="21" t="s">
        <v>3885</v>
      </c>
      <c r="C419" s="22"/>
      <c r="D419" s="22"/>
      <c r="E419" s="22"/>
      <c r="F419" s="22"/>
      <c r="G419" s="43"/>
      <c r="H419" s="60"/>
      <c r="I419" s="60"/>
      <c r="J419" s="60"/>
      <c r="K419" s="60"/>
      <c r="L419" s="60"/>
      <c r="M419" s="60"/>
    </row>
    <row r="420" spans="1:13" ht="31" x14ac:dyDescent="0.35">
      <c r="A420" s="19" t="s">
        <v>3012</v>
      </c>
      <c r="B420" s="21" t="s">
        <v>1828</v>
      </c>
      <c r="C420" s="22"/>
      <c r="D420" s="22"/>
      <c r="E420" s="22"/>
      <c r="F420" s="22"/>
      <c r="G420" s="43"/>
      <c r="H420" s="60"/>
      <c r="I420" s="60"/>
      <c r="J420" s="60"/>
      <c r="K420" s="60"/>
      <c r="L420" s="60"/>
      <c r="M420" s="60"/>
    </row>
    <row r="421" spans="1:13" ht="31" x14ac:dyDescent="0.35">
      <c r="A421" s="19" t="s">
        <v>3169</v>
      </c>
      <c r="B421" s="21" t="s">
        <v>933</v>
      </c>
      <c r="C421" s="22"/>
      <c r="D421" s="22"/>
      <c r="E421" s="22"/>
      <c r="F421" s="22"/>
      <c r="G421" s="43"/>
      <c r="H421" s="60"/>
      <c r="I421" s="60"/>
      <c r="J421" s="60"/>
      <c r="K421" s="60"/>
      <c r="L421" s="60"/>
      <c r="M421" s="60"/>
    </row>
    <row r="422" spans="1:13" ht="15.5" x14ac:dyDescent="0.35">
      <c r="A422" s="19" t="s">
        <v>4332</v>
      </c>
      <c r="B422" s="21" t="s">
        <v>3677</v>
      </c>
      <c r="C422" s="22"/>
      <c r="D422" s="22"/>
      <c r="E422" s="22"/>
      <c r="F422" s="22"/>
      <c r="G422" s="43"/>
      <c r="H422" s="60"/>
      <c r="I422" s="60"/>
      <c r="J422" s="60"/>
      <c r="K422" s="60"/>
      <c r="L422" s="60"/>
      <c r="M422" s="60"/>
    </row>
    <row r="423" spans="1:13" ht="31" x14ac:dyDescent="0.35">
      <c r="A423" s="19" t="s">
        <v>4426</v>
      </c>
      <c r="B423" s="21" t="s">
        <v>2064</v>
      </c>
      <c r="C423" s="22"/>
      <c r="D423" s="22"/>
      <c r="E423" s="22"/>
      <c r="F423" s="22"/>
      <c r="G423" s="43"/>
      <c r="H423" s="60"/>
      <c r="I423" s="60"/>
      <c r="J423" s="60"/>
      <c r="K423" s="60"/>
      <c r="L423" s="60"/>
      <c r="M423" s="60"/>
    </row>
    <row r="424" spans="1:13" ht="15.5" x14ac:dyDescent="0.35">
      <c r="A424" s="19" t="s">
        <v>4333</v>
      </c>
      <c r="B424" s="21" t="s">
        <v>3791</v>
      </c>
      <c r="C424" s="22"/>
      <c r="D424" s="22"/>
      <c r="E424" s="22"/>
      <c r="F424" s="22"/>
      <c r="G424" s="43"/>
      <c r="H424" s="60"/>
      <c r="I424" s="60"/>
      <c r="J424" s="60"/>
      <c r="K424" s="60"/>
      <c r="L424" s="60"/>
      <c r="M424" s="60"/>
    </row>
    <row r="425" spans="1:13" ht="31" x14ac:dyDescent="0.35">
      <c r="A425" s="19" t="s">
        <v>8672</v>
      </c>
      <c r="B425" s="21" t="s">
        <v>3831</v>
      </c>
      <c r="C425" s="22">
        <v>620307</v>
      </c>
      <c r="D425" s="22">
        <v>0</v>
      </c>
      <c r="E425" s="22">
        <v>401107</v>
      </c>
      <c r="F425" s="22">
        <v>0</v>
      </c>
      <c r="G425" s="43">
        <v>401107</v>
      </c>
      <c r="H425" s="60">
        <v>2</v>
      </c>
      <c r="I425" s="60">
        <v>1</v>
      </c>
      <c r="J425" s="60">
        <v>1</v>
      </c>
      <c r="K425" s="60">
        <v>2</v>
      </c>
      <c r="L425" s="60">
        <v>1</v>
      </c>
      <c r="M425" s="60" t="s">
        <v>3790</v>
      </c>
    </row>
    <row r="426" spans="1:13" ht="15.5" x14ac:dyDescent="0.35">
      <c r="A426" s="19" t="s">
        <v>8012</v>
      </c>
      <c r="B426" s="21" t="s">
        <v>4100</v>
      </c>
      <c r="C426" s="22"/>
      <c r="D426" s="22"/>
      <c r="E426" s="22"/>
      <c r="F426" s="22"/>
      <c r="G426" s="43"/>
      <c r="H426" s="60"/>
      <c r="I426" s="60"/>
      <c r="J426" s="60"/>
      <c r="K426" s="60"/>
      <c r="L426" s="60"/>
      <c r="M426" s="60"/>
    </row>
    <row r="427" spans="1:13" ht="15.5" x14ac:dyDescent="0.35">
      <c r="A427" s="19" t="s">
        <v>2488</v>
      </c>
      <c r="B427" s="21" t="s">
        <v>2487</v>
      </c>
      <c r="C427" s="22"/>
      <c r="D427" s="22"/>
      <c r="E427" s="22"/>
      <c r="F427" s="22"/>
      <c r="G427" s="43"/>
      <c r="H427" s="60"/>
      <c r="I427" s="60"/>
      <c r="J427" s="60"/>
      <c r="K427" s="60"/>
      <c r="L427" s="60"/>
      <c r="M427" s="60"/>
    </row>
    <row r="428" spans="1:13" ht="15.5" x14ac:dyDescent="0.35">
      <c r="A428" s="19" t="s">
        <v>8013</v>
      </c>
      <c r="B428" s="21" t="s">
        <v>2489</v>
      </c>
      <c r="C428" s="22"/>
      <c r="D428" s="22"/>
      <c r="E428" s="22"/>
      <c r="F428" s="22"/>
      <c r="G428" s="43"/>
      <c r="H428" s="60"/>
      <c r="I428" s="60"/>
      <c r="J428" s="60"/>
      <c r="K428" s="60"/>
      <c r="L428" s="60"/>
      <c r="M428" s="60"/>
    </row>
    <row r="429" spans="1:13" ht="15.5" x14ac:dyDescent="0.35">
      <c r="A429" s="19" t="s">
        <v>8497</v>
      </c>
      <c r="B429" s="21" t="s">
        <v>2332</v>
      </c>
      <c r="C429" s="22"/>
      <c r="D429" s="22"/>
      <c r="E429" s="22"/>
      <c r="F429" s="22"/>
      <c r="G429" s="43"/>
      <c r="H429" s="60"/>
      <c r="I429" s="60"/>
      <c r="J429" s="60"/>
      <c r="K429" s="60"/>
      <c r="L429" s="60"/>
      <c r="M429" s="60"/>
    </row>
    <row r="430" spans="1:13" ht="46.5" x14ac:dyDescent="0.35">
      <c r="A430" s="19" t="s">
        <v>8673</v>
      </c>
      <c r="B430" s="21" t="s">
        <v>833</v>
      </c>
      <c r="C430" s="22"/>
      <c r="D430" s="22"/>
      <c r="E430" s="22"/>
      <c r="F430" s="22"/>
      <c r="G430" s="43"/>
      <c r="H430" s="60"/>
      <c r="I430" s="60"/>
      <c r="J430" s="60"/>
      <c r="K430" s="60"/>
      <c r="L430" s="60"/>
      <c r="M430" s="60"/>
    </row>
    <row r="431" spans="1:13" ht="15.5" x14ac:dyDescent="0.35">
      <c r="A431" s="19" t="s">
        <v>4940</v>
      </c>
      <c r="B431" s="21" t="s">
        <v>2344</v>
      </c>
      <c r="C431" s="22"/>
      <c r="D431" s="22"/>
      <c r="E431" s="22"/>
      <c r="F431" s="22"/>
      <c r="G431" s="43"/>
      <c r="H431" s="60"/>
      <c r="I431" s="60"/>
      <c r="J431" s="60"/>
      <c r="K431" s="60"/>
      <c r="L431" s="60"/>
      <c r="M431" s="60"/>
    </row>
    <row r="432" spans="1:13" ht="15.5" x14ac:dyDescent="0.35">
      <c r="A432" s="19" t="s">
        <v>4334</v>
      </c>
      <c r="B432" s="21" t="s">
        <v>4096</v>
      </c>
      <c r="C432" s="22"/>
      <c r="D432" s="22"/>
      <c r="E432" s="22"/>
      <c r="F432" s="22"/>
      <c r="G432" s="43"/>
      <c r="H432" s="60"/>
      <c r="I432" s="60"/>
      <c r="J432" s="60"/>
      <c r="K432" s="60"/>
      <c r="L432" s="60"/>
      <c r="M432" s="60"/>
    </row>
    <row r="433" spans="1:13" ht="15.5" x14ac:dyDescent="0.35">
      <c r="A433" s="19" t="s">
        <v>721</v>
      </c>
      <c r="B433" s="21" t="s">
        <v>720</v>
      </c>
      <c r="C433" s="22"/>
      <c r="D433" s="22"/>
      <c r="E433" s="22"/>
      <c r="F433" s="22"/>
      <c r="G433" s="43"/>
      <c r="H433" s="60"/>
      <c r="I433" s="60"/>
      <c r="J433" s="60"/>
      <c r="K433" s="60"/>
      <c r="L433" s="60"/>
      <c r="M433" s="60"/>
    </row>
    <row r="434" spans="1:13" ht="15.5" x14ac:dyDescent="0.35">
      <c r="A434" s="19" t="s">
        <v>4335</v>
      </c>
      <c r="B434" s="21" t="s">
        <v>2724</v>
      </c>
      <c r="C434" s="22"/>
      <c r="D434" s="22"/>
      <c r="E434" s="22"/>
      <c r="F434" s="22"/>
      <c r="G434" s="43"/>
      <c r="H434" s="60"/>
      <c r="I434" s="60"/>
      <c r="J434" s="60"/>
      <c r="K434" s="60"/>
      <c r="L434" s="60"/>
      <c r="M434" s="60"/>
    </row>
    <row r="435" spans="1:13" ht="15.5" x14ac:dyDescent="0.35">
      <c r="A435" s="19" t="s">
        <v>1536</v>
      </c>
      <c r="B435" s="21" t="s">
        <v>1512</v>
      </c>
      <c r="C435" s="22"/>
      <c r="D435" s="22"/>
      <c r="E435" s="22"/>
      <c r="F435" s="22"/>
      <c r="G435" s="43"/>
      <c r="H435" s="60"/>
      <c r="I435" s="60"/>
      <c r="J435" s="60"/>
      <c r="K435" s="60"/>
      <c r="L435" s="60"/>
      <c r="M435" s="60"/>
    </row>
    <row r="436" spans="1:13" ht="31" x14ac:dyDescent="0.35">
      <c r="A436" s="19" t="s">
        <v>8498</v>
      </c>
      <c r="B436" s="21" t="s">
        <v>2668</v>
      </c>
      <c r="C436" s="22">
        <v>192000</v>
      </c>
      <c r="D436" s="22">
        <v>0</v>
      </c>
      <c r="E436" s="22">
        <v>11500</v>
      </c>
      <c r="F436" s="22">
        <v>0</v>
      </c>
      <c r="G436" s="43">
        <v>192450</v>
      </c>
      <c r="H436" s="60"/>
      <c r="I436" s="60"/>
      <c r="J436" s="60"/>
      <c r="K436" s="60"/>
      <c r="L436" s="60"/>
      <c r="M436" s="60"/>
    </row>
    <row r="437" spans="1:13" ht="31" x14ac:dyDescent="0.35">
      <c r="A437" s="19" t="s">
        <v>2490</v>
      </c>
      <c r="B437" s="21" t="s">
        <v>4429</v>
      </c>
      <c r="C437" s="22"/>
      <c r="D437" s="22"/>
      <c r="E437" s="22"/>
      <c r="F437" s="22"/>
      <c r="G437" s="43"/>
      <c r="H437" s="60"/>
      <c r="I437" s="60"/>
      <c r="J437" s="60"/>
      <c r="K437" s="60"/>
      <c r="L437" s="60"/>
      <c r="M437" s="60"/>
    </row>
    <row r="438" spans="1:13" ht="15.5" x14ac:dyDescent="0.35">
      <c r="A438" s="19" t="s">
        <v>1245</v>
      </c>
      <c r="B438" s="21" t="s">
        <v>1236</v>
      </c>
      <c r="C438" s="22"/>
      <c r="D438" s="22"/>
      <c r="E438" s="22"/>
      <c r="F438" s="22"/>
      <c r="G438" s="43"/>
      <c r="H438" s="60"/>
      <c r="I438" s="60"/>
      <c r="J438" s="60"/>
      <c r="K438" s="60"/>
      <c r="L438" s="60"/>
      <c r="M438" s="60"/>
    </row>
    <row r="439" spans="1:13" ht="15.5" x14ac:dyDescent="0.35">
      <c r="A439" s="19" t="s">
        <v>4336</v>
      </c>
      <c r="B439" s="21" t="s">
        <v>2357</v>
      </c>
      <c r="C439" s="22"/>
      <c r="D439" s="22"/>
      <c r="E439" s="22"/>
      <c r="F439" s="22"/>
      <c r="G439" s="43"/>
      <c r="H439" s="60"/>
      <c r="I439" s="60"/>
      <c r="J439" s="60"/>
      <c r="K439" s="60"/>
      <c r="L439" s="60"/>
      <c r="M439" s="60"/>
    </row>
    <row r="440" spans="1:13" ht="15.5" x14ac:dyDescent="0.35">
      <c r="A440" s="19" t="s">
        <v>4337</v>
      </c>
      <c r="B440" s="21" t="s">
        <v>2172</v>
      </c>
      <c r="C440" s="22"/>
      <c r="D440" s="22"/>
      <c r="E440" s="22"/>
      <c r="F440" s="22"/>
      <c r="G440" s="43"/>
      <c r="H440" s="60"/>
      <c r="I440" s="60"/>
      <c r="J440" s="60"/>
      <c r="K440" s="60"/>
      <c r="L440" s="60"/>
      <c r="M440" s="60"/>
    </row>
    <row r="441" spans="1:13" ht="15.5" x14ac:dyDescent="0.35">
      <c r="A441" s="19" t="s">
        <v>4338</v>
      </c>
      <c r="B441" s="21" t="s">
        <v>2192</v>
      </c>
      <c r="C441" s="22"/>
      <c r="D441" s="22"/>
      <c r="E441" s="22"/>
      <c r="F441" s="22"/>
      <c r="G441" s="43"/>
      <c r="H441" s="60"/>
      <c r="I441" s="60"/>
      <c r="J441" s="60"/>
      <c r="K441" s="60"/>
      <c r="L441" s="60"/>
      <c r="M441" s="60"/>
    </row>
    <row r="442" spans="1:13" ht="15.5" x14ac:dyDescent="0.35">
      <c r="A442" s="19" t="s">
        <v>1365</v>
      </c>
      <c r="B442" s="21" t="s">
        <v>8340</v>
      </c>
      <c r="C442" s="22">
        <f>28370000+3792</f>
        <v>28373792</v>
      </c>
      <c r="D442" s="22"/>
      <c r="E442" s="22">
        <v>43648140</v>
      </c>
      <c r="F442" s="22"/>
      <c r="G442" s="43">
        <v>43869249</v>
      </c>
      <c r="H442" s="60"/>
      <c r="I442" s="60"/>
      <c r="J442" s="60"/>
      <c r="K442" s="60"/>
      <c r="L442" s="60"/>
      <c r="M442" s="60"/>
    </row>
    <row r="443" spans="1:13" ht="15.5" x14ac:dyDescent="0.35">
      <c r="A443" s="19" t="s">
        <v>1995</v>
      </c>
      <c r="B443" s="21" t="s">
        <v>1993</v>
      </c>
      <c r="C443" s="22"/>
      <c r="D443" s="22"/>
      <c r="E443" s="22"/>
      <c r="F443" s="22"/>
      <c r="G443" s="43"/>
      <c r="H443" s="60"/>
      <c r="I443" s="60"/>
      <c r="J443" s="60"/>
      <c r="K443" s="60"/>
      <c r="L443" s="60"/>
      <c r="M443" s="60"/>
    </row>
    <row r="444" spans="1:13" ht="15.5" x14ac:dyDescent="0.35">
      <c r="A444" s="19" t="s">
        <v>4339</v>
      </c>
      <c r="B444" s="21" t="s">
        <v>2651</v>
      </c>
      <c r="C444" s="22"/>
      <c r="D444" s="22"/>
      <c r="E444" s="22"/>
      <c r="F444" s="22"/>
      <c r="G444" s="43"/>
      <c r="H444" s="60"/>
      <c r="I444" s="60"/>
      <c r="J444" s="60"/>
      <c r="K444" s="60"/>
      <c r="L444" s="60"/>
      <c r="M444" s="60"/>
    </row>
    <row r="445" spans="1:13" ht="15.5" x14ac:dyDescent="0.35">
      <c r="A445" s="19" t="s">
        <v>1992</v>
      </c>
      <c r="B445" s="21" t="s">
        <v>3637</v>
      </c>
      <c r="C445" s="22"/>
      <c r="D445" s="22"/>
      <c r="E445" s="22"/>
      <c r="F445" s="22"/>
      <c r="G445" s="43"/>
      <c r="H445" s="60"/>
      <c r="I445" s="60"/>
      <c r="J445" s="60"/>
      <c r="K445" s="60"/>
      <c r="L445" s="60"/>
      <c r="M445" s="60"/>
    </row>
    <row r="446" spans="1:13" ht="31" x14ac:dyDescent="0.35">
      <c r="A446" s="19" t="s">
        <v>1321</v>
      </c>
      <c r="B446" s="21" t="s">
        <v>1298</v>
      </c>
      <c r="C446" s="22"/>
      <c r="D446" s="22"/>
      <c r="E446" s="22"/>
      <c r="F446" s="22"/>
      <c r="G446" s="43"/>
      <c r="H446" s="60"/>
      <c r="I446" s="60"/>
      <c r="J446" s="60"/>
      <c r="K446" s="60"/>
      <c r="L446" s="60"/>
      <c r="M446" s="60"/>
    </row>
    <row r="447" spans="1:13" ht="15.5" x14ac:dyDescent="0.35">
      <c r="A447" s="19" t="s">
        <v>8014</v>
      </c>
      <c r="B447" s="21" t="s">
        <v>3410</v>
      </c>
      <c r="C447" s="22"/>
      <c r="D447" s="22"/>
      <c r="E447" s="22"/>
      <c r="F447" s="22"/>
      <c r="G447" s="43"/>
      <c r="H447" s="60"/>
      <c r="I447" s="60"/>
      <c r="J447" s="60"/>
      <c r="K447" s="60"/>
      <c r="L447" s="60"/>
      <c r="M447" s="60"/>
    </row>
    <row r="448" spans="1:13" ht="15.5" x14ac:dyDescent="0.35">
      <c r="A448" s="19" t="s">
        <v>4340</v>
      </c>
      <c r="B448" s="21" t="s">
        <v>2181</v>
      </c>
      <c r="C448" s="22"/>
      <c r="D448" s="22"/>
      <c r="E448" s="22"/>
      <c r="F448" s="22"/>
      <c r="G448" s="43"/>
      <c r="H448" s="60"/>
      <c r="I448" s="60"/>
      <c r="J448" s="60"/>
      <c r="K448" s="60"/>
      <c r="L448" s="60"/>
      <c r="M448" s="60"/>
    </row>
    <row r="449" spans="1:13" ht="15.5" x14ac:dyDescent="0.35">
      <c r="A449" s="19" t="s">
        <v>3413</v>
      </c>
      <c r="B449" s="21" t="s">
        <v>3411</v>
      </c>
      <c r="C449" s="22"/>
      <c r="D449" s="22"/>
      <c r="E449" s="22"/>
      <c r="F449" s="22"/>
      <c r="G449" s="43"/>
      <c r="H449" s="60"/>
      <c r="I449" s="60"/>
      <c r="J449" s="60"/>
      <c r="K449" s="60"/>
      <c r="L449" s="60"/>
      <c r="M449" s="60"/>
    </row>
    <row r="450" spans="1:13" ht="15.5" x14ac:dyDescent="0.35">
      <c r="A450" s="19" t="s">
        <v>3416</v>
      </c>
      <c r="B450" s="21" t="s">
        <v>3414</v>
      </c>
      <c r="C450" s="22"/>
      <c r="D450" s="22"/>
      <c r="E450" s="22"/>
      <c r="F450" s="22"/>
      <c r="G450" s="43"/>
      <c r="H450" s="60"/>
      <c r="I450" s="60"/>
      <c r="J450" s="60"/>
      <c r="K450" s="60"/>
      <c r="L450" s="60"/>
      <c r="M450" s="60"/>
    </row>
    <row r="451" spans="1:13" ht="15.5" x14ac:dyDescent="0.35">
      <c r="A451" s="19" t="s">
        <v>4341</v>
      </c>
      <c r="B451" s="21" t="s">
        <v>2313</v>
      </c>
      <c r="C451" s="22"/>
      <c r="D451" s="22"/>
      <c r="E451" s="22"/>
      <c r="F451" s="22"/>
      <c r="G451" s="43"/>
      <c r="H451" s="60"/>
      <c r="I451" s="60"/>
      <c r="J451" s="60"/>
      <c r="K451" s="60"/>
      <c r="L451" s="60"/>
      <c r="M451" s="60"/>
    </row>
    <row r="452" spans="1:13" ht="31" x14ac:dyDescent="0.35">
      <c r="A452" s="19" t="s">
        <v>4342</v>
      </c>
      <c r="B452" s="21" t="s">
        <v>3727</v>
      </c>
      <c r="C452" s="22"/>
      <c r="D452" s="22"/>
      <c r="E452" s="22"/>
      <c r="F452" s="22"/>
      <c r="G452" s="43"/>
      <c r="H452" s="60"/>
      <c r="I452" s="60"/>
      <c r="J452" s="60"/>
      <c r="K452" s="60"/>
      <c r="L452" s="60"/>
      <c r="M452" s="60"/>
    </row>
    <row r="453" spans="1:13" ht="15.5" x14ac:dyDescent="0.35">
      <c r="A453" s="19" t="s">
        <v>60</v>
      </c>
      <c r="B453" s="21" t="s">
        <v>58</v>
      </c>
      <c r="C453" s="22"/>
      <c r="D453" s="22"/>
      <c r="E453" s="22"/>
      <c r="F453" s="22"/>
      <c r="G453" s="43"/>
      <c r="H453" s="60"/>
      <c r="I453" s="60"/>
      <c r="J453" s="60"/>
      <c r="K453" s="60"/>
      <c r="L453" s="60"/>
      <c r="M453" s="60"/>
    </row>
    <row r="454" spans="1:13" ht="15.5" x14ac:dyDescent="0.35">
      <c r="A454" s="19" t="s">
        <v>2611</v>
      </c>
      <c r="B454" s="21" t="s">
        <v>3741</v>
      </c>
      <c r="C454" s="22"/>
      <c r="D454" s="22"/>
      <c r="E454" s="22"/>
      <c r="F454" s="22"/>
      <c r="G454" s="43"/>
      <c r="H454" s="60"/>
      <c r="I454" s="60"/>
      <c r="J454" s="60"/>
      <c r="K454" s="60"/>
      <c r="L454" s="60"/>
      <c r="M454" s="60"/>
    </row>
    <row r="455" spans="1:13" ht="15.5" x14ac:dyDescent="0.35">
      <c r="A455" s="19" t="s">
        <v>4941</v>
      </c>
      <c r="B455" s="21" t="s">
        <v>3940</v>
      </c>
      <c r="C455" s="22"/>
      <c r="D455" s="22"/>
      <c r="E455" s="22"/>
      <c r="F455" s="22"/>
      <c r="G455" s="43"/>
      <c r="H455" s="60"/>
      <c r="I455" s="60"/>
      <c r="J455" s="60"/>
      <c r="K455" s="60"/>
      <c r="L455" s="60"/>
      <c r="M455" s="60"/>
    </row>
    <row r="456" spans="1:13" ht="31" x14ac:dyDescent="0.35">
      <c r="A456" s="19" t="s">
        <v>8674</v>
      </c>
      <c r="B456" s="21" t="s">
        <v>224</v>
      </c>
      <c r="C456" s="22"/>
      <c r="D456" s="22"/>
      <c r="E456" s="22"/>
      <c r="F456" s="22"/>
      <c r="G456" s="43"/>
      <c r="H456" s="60"/>
      <c r="I456" s="60"/>
      <c r="J456" s="60"/>
      <c r="K456" s="60"/>
      <c r="L456" s="60"/>
      <c r="M456" s="60"/>
    </row>
    <row r="457" spans="1:13" ht="31" x14ac:dyDescent="0.35">
      <c r="A457" s="19" t="s">
        <v>1642</v>
      </c>
      <c r="B457" s="21" t="s">
        <v>1608</v>
      </c>
      <c r="C457" s="22"/>
      <c r="D457" s="22"/>
      <c r="E457" s="22"/>
      <c r="F457" s="22"/>
      <c r="G457" s="43"/>
      <c r="H457" s="60"/>
      <c r="I457" s="60"/>
      <c r="J457" s="60"/>
      <c r="K457" s="60"/>
      <c r="L457" s="60"/>
      <c r="M457" s="60"/>
    </row>
    <row r="458" spans="1:13" ht="31" x14ac:dyDescent="0.35">
      <c r="A458" s="19" t="s">
        <v>8675</v>
      </c>
      <c r="B458" s="21" t="s">
        <v>1452</v>
      </c>
      <c r="C458" s="22"/>
      <c r="D458" s="22"/>
      <c r="E458" s="22"/>
      <c r="F458" s="22"/>
      <c r="G458" s="43"/>
      <c r="H458" s="60"/>
      <c r="I458" s="60"/>
      <c r="J458" s="60"/>
      <c r="K458" s="60"/>
      <c r="L458" s="60"/>
      <c r="M458" s="60"/>
    </row>
    <row r="459" spans="1:13" ht="15.5" x14ac:dyDescent="0.35">
      <c r="A459" s="19" t="s">
        <v>8015</v>
      </c>
      <c r="B459" s="21" t="s">
        <v>4431</v>
      </c>
      <c r="C459" s="22"/>
      <c r="D459" s="22"/>
      <c r="E459" s="22"/>
      <c r="F459" s="22"/>
      <c r="G459" s="43"/>
      <c r="H459" s="60"/>
      <c r="I459" s="60"/>
      <c r="J459" s="60"/>
      <c r="K459" s="60"/>
      <c r="L459" s="60"/>
      <c r="M459" s="60"/>
    </row>
    <row r="460" spans="1:13" ht="15.5" x14ac:dyDescent="0.35">
      <c r="A460" s="19" t="s">
        <v>260</v>
      </c>
      <c r="B460" s="21" t="s">
        <v>9882</v>
      </c>
      <c r="C460" s="22">
        <v>554000</v>
      </c>
      <c r="D460" s="22">
        <v>0</v>
      </c>
      <c r="E460" s="22">
        <v>738000</v>
      </c>
      <c r="F460" s="22">
        <v>0</v>
      </c>
      <c r="G460" s="43">
        <v>5651000</v>
      </c>
      <c r="H460" s="60">
        <v>43</v>
      </c>
      <c r="I460" s="60">
        <v>16</v>
      </c>
      <c r="J460" s="60">
        <v>27</v>
      </c>
      <c r="K460" s="60">
        <v>15</v>
      </c>
      <c r="L460" s="60">
        <v>0</v>
      </c>
      <c r="M460" s="60" t="s">
        <v>3517</v>
      </c>
    </row>
    <row r="461" spans="1:13" ht="31" x14ac:dyDescent="0.35">
      <c r="A461" s="19" t="s">
        <v>3088</v>
      </c>
      <c r="B461" s="21" t="s">
        <v>3</v>
      </c>
      <c r="C461" s="22"/>
      <c r="D461" s="22"/>
      <c r="E461" s="22"/>
      <c r="F461" s="22"/>
      <c r="G461" s="43"/>
      <c r="H461" s="60"/>
      <c r="I461" s="60"/>
      <c r="J461" s="60"/>
      <c r="K461" s="60"/>
      <c r="L461" s="60"/>
      <c r="M461" s="60"/>
    </row>
    <row r="462" spans="1:13" ht="31" x14ac:dyDescent="0.35">
      <c r="A462" s="19" t="s">
        <v>4343</v>
      </c>
      <c r="B462" s="21" t="s">
        <v>2158</v>
      </c>
      <c r="C462" s="22"/>
      <c r="D462" s="22"/>
      <c r="E462" s="22"/>
      <c r="F462" s="22"/>
      <c r="G462" s="43"/>
      <c r="H462" s="60"/>
      <c r="I462" s="60"/>
      <c r="J462" s="60"/>
      <c r="K462" s="60"/>
      <c r="L462" s="60"/>
      <c r="M462" s="60"/>
    </row>
    <row r="463" spans="1:13" ht="36" customHeight="1" x14ac:dyDescent="0.35">
      <c r="A463" s="19" t="s">
        <v>8017</v>
      </c>
      <c r="B463" s="21" t="s">
        <v>4435</v>
      </c>
      <c r="C463" s="22"/>
      <c r="D463" s="22"/>
      <c r="E463" s="22"/>
      <c r="F463" s="22"/>
      <c r="G463" s="43"/>
      <c r="H463" s="60"/>
      <c r="I463" s="60"/>
      <c r="J463" s="60"/>
      <c r="K463" s="60"/>
      <c r="L463" s="60"/>
      <c r="M463" s="60"/>
    </row>
    <row r="464" spans="1:13" ht="15.5" x14ac:dyDescent="0.35">
      <c r="A464" s="19" t="s">
        <v>4344</v>
      </c>
      <c r="B464" s="21" t="s">
        <v>2132</v>
      </c>
      <c r="C464" s="22"/>
      <c r="D464" s="22"/>
      <c r="E464" s="22"/>
      <c r="F464" s="22"/>
      <c r="G464" s="43"/>
      <c r="H464" s="60"/>
      <c r="I464" s="60"/>
      <c r="J464" s="60"/>
      <c r="K464" s="60"/>
      <c r="L464" s="60"/>
      <c r="M464" s="60"/>
    </row>
    <row r="465" spans="1:13" ht="31" x14ac:dyDescent="0.35">
      <c r="A465" s="19" t="s">
        <v>1837</v>
      </c>
      <c r="B465" s="21" t="s">
        <v>4026</v>
      </c>
      <c r="C465" s="22"/>
      <c r="D465" s="22"/>
      <c r="E465" s="22"/>
      <c r="F465" s="22"/>
      <c r="G465" s="43"/>
      <c r="H465" s="60"/>
      <c r="I465" s="60"/>
      <c r="J465" s="60"/>
      <c r="K465" s="60"/>
      <c r="L465" s="60"/>
      <c r="M465" s="60"/>
    </row>
    <row r="466" spans="1:13" ht="15.5" x14ac:dyDescent="0.35">
      <c r="A466" s="19" t="s">
        <v>1864</v>
      </c>
      <c r="B466" s="21" t="s">
        <v>1862</v>
      </c>
      <c r="C466" s="22"/>
      <c r="D466" s="22"/>
      <c r="E466" s="22"/>
      <c r="F466" s="22"/>
      <c r="G466" s="43"/>
      <c r="H466" s="60"/>
      <c r="I466" s="60"/>
      <c r="J466" s="60"/>
      <c r="K466" s="60"/>
      <c r="L466" s="60"/>
      <c r="M466" s="60"/>
    </row>
    <row r="467" spans="1:13" ht="15.5" x14ac:dyDescent="0.35">
      <c r="A467" s="19" t="s">
        <v>8018</v>
      </c>
      <c r="B467" s="21" t="s">
        <v>3864</v>
      </c>
      <c r="C467" s="22"/>
      <c r="D467" s="22"/>
      <c r="E467" s="22"/>
      <c r="F467" s="22"/>
      <c r="G467" s="43"/>
      <c r="H467" s="60"/>
      <c r="I467" s="60"/>
      <c r="J467" s="60"/>
      <c r="K467" s="60"/>
      <c r="L467" s="60"/>
      <c r="M467" s="60"/>
    </row>
    <row r="468" spans="1:13" ht="15.5" x14ac:dyDescent="0.35">
      <c r="A468" s="19" t="s">
        <v>2957</v>
      </c>
      <c r="B468" s="21" t="s">
        <v>4010</v>
      </c>
      <c r="C468" s="22">
        <v>628688.65</v>
      </c>
      <c r="D468" s="22"/>
      <c r="E468" s="22">
        <v>628688.65</v>
      </c>
      <c r="F468" s="22"/>
      <c r="G468" s="43">
        <v>843822.6</v>
      </c>
      <c r="H468" s="60"/>
      <c r="I468" s="60"/>
      <c r="J468" s="60"/>
      <c r="K468" s="60"/>
      <c r="L468" s="60"/>
      <c r="M468" s="60"/>
    </row>
    <row r="469" spans="1:13" ht="15.5" x14ac:dyDescent="0.35">
      <c r="A469" s="19" t="s">
        <v>8019</v>
      </c>
      <c r="B469" s="21" t="s">
        <v>885</v>
      </c>
      <c r="C469" s="22"/>
      <c r="D469" s="22"/>
      <c r="E469" s="22"/>
      <c r="F469" s="22"/>
      <c r="G469" s="43"/>
      <c r="H469" s="60"/>
      <c r="I469" s="60"/>
      <c r="J469" s="60"/>
      <c r="K469" s="60"/>
      <c r="L469" s="60"/>
      <c r="M469" s="60"/>
    </row>
    <row r="470" spans="1:13" ht="31" x14ac:dyDescent="0.35">
      <c r="A470" s="19" t="s">
        <v>1836</v>
      </c>
      <c r="B470" s="21" t="s">
        <v>1827</v>
      </c>
      <c r="C470" s="22"/>
      <c r="D470" s="22"/>
      <c r="E470" s="22"/>
      <c r="F470" s="22"/>
      <c r="G470" s="43"/>
      <c r="H470" s="60"/>
      <c r="I470" s="60"/>
      <c r="J470" s="60"/>
      <c r="K470" s="60"/>
      <c r="L470" s="60"/>
      <c r="M470" s="60"/>
    </row>
    <row r="471" spans="1:13" ht="31" x14ac:dyDescent="0.35">
      <c r="A471" s="19" t="s">
        <v>1121</v>
      </c>
      <c r="B471" s="21" t="s">
        <v>3777</v>
      </c>
      <c r="C471" s="22"/>
      <c r="D471" s="22"/>
      <c r="E471" s="22"/>
      <c r="F471" s="22"/>
      <c r="G471" s="43"/>
      <c r="H471" s="60"/>
      <c r="I471" s="60"/>
      <c r="J471" s="60"/>
      <c r="K471" s="60"/>
      <c r="L471" s="60"/>
      <c r="M471" s="60"/>
    </row>
    <row r="472" spans="1:13" ht="15.5" x14ac:dyDescent="0.35">
      <c r="A472" s="19" t="s">
        <v>8020</v>
      </c>
      <c r="B472" s="21" t="s">
        <v>144</v>
      </c>
      <c r="C472" s="22"/>
      <c r="D472" s="22"/>
      <c r="E472" s="22"/>
      <c r="F472" s="22"/>
      <c r="G472" s="43"/>
      <c r="H472" s="60"/>
      <c r="I472" s="60"/>
      <c r="J472" s="60"/>
      <c r="K472" s="60"/>
      <c r="L472" s="60"/>
      <c r="M472" s="60"/>
    </row>
    <row r="473" spans="1:13" ht="15.5" x14ac:dyDescent="0.35">
      <c r="A473" s="19" t="s">
        <v>4345</v>
      </c>
      <c r="B473" s="21" t="s">
        <v>10048</v>
      </c>
      <c r="C473" s="22">
        <v>14395</v>
      </c>
      <c r="D473" s="22">
        <v>0</v>
      </c>
      <c r="E473" s="22">
        <v>14395</v>
      </c>
      <c r="F473" s="22">
        <v>0</v>
      </c>
      <c r="G473" s="43">
        <v>14395</v>
      </c>
      <c r="H473" s="60">
        <v>5</v>
      </c>
      <c r="I473" s="60">
        <v>1</v>
      </c>
      <c r="J473" s="60">
        <v>4</v>
      </c>
      <c r="K473" s="60">
        <v>5</v>
      </c>
      <c r="L473" s="60">
        <v>1</v>
      </c>
      <c r="M473" s="60" t="s">
        <v>3790</v>
      </c>
    </row>
    <row r="474" spans="1:13" ht="15.5" x14ac:dyDescent="0.35">
      <c r="A474" s="19" t="s">
        <v>2604</v>
      </c>
      <c r="B474" s="21" t="s">
        <v>3981</v>
      </c>
      <c r="C474" s="22"/>
      <c r="D474" s="22"/>
      <c r="E474" s="22"/>
      <c r="F474" s="22"/>
      <c r="G474" s="43"/>
      <c r="H474" s="60"/>
      <c r="I474" s="60"/>
      <c r="J474" s="60"/>
      <c r="K474" s="60"/>
      <c r="L474" s="60"/>
      <c r="M474" s="60"/>
    </row>
    <row r="475" spans="1:13" ht="24" customHeight="1" x14ac:dyDescent="0.35">
      <c r="A475" s="19" t="s">
        <v>4346</v>
      </c>
      <c r="B475" s="21" t="s">
        <v>2318</v>
      </c>
      <c r="C475" s="22"/>
      <c r="D475" s="22"/>
      <c r="E475" s="22"/>
      <c r="F475" s="22"/>
      <c r="G475" s="43"/>
      <c r="H475" s="60"/>
      <c r="I475" s="60"/>
      <c r="J475" s="60"/>
      <c r="K475" s="60"/>
      <c r="L475" s="60"/>
      <c r="M475" s="60"/>
    </row>
    <row r="476" spans="1:13" ht="15.5" x14ac:dyDescent="0.35">
      <c r="A476" s="19" t="s">
        <v>4347</v>
      </c>
      <c r="B476" s="21" t="s">
        <v>3752</v>
      </c>
      <c r="C476" s="22"/>
      <c r="D476" s="22"/>
      <c r="E476" s="22"/>
      <c r="F476" s="22"/>
      <c r="G476" s="43"/>
      <c r="H476" s="60"/>
      <c r="I476" s="60"/>
      <c r="J476" s="60"/>
      <c r="K476" s="60"/>
      <c r="L476" s="60"/>
      <c r="M476" s="60"/>
    </row>
    <row r="477" spans="1:13" ht="15.5" x14ac:dyDescent="0.35">
      <c r="A477" s="19" t="s">
        <v>4348</v>
      </c>
      <c r="B477" s="21" t="s">
        <v>2626</v>
      </c>
      <c r="C477" s="22"/>
      <c r="D477" s="22"/>
      <c r="E477" s="22"/>
      <c r="F477" s="22"/>
      <c r="G477" s="43"/>
      <c r="H477" s="60"/>
      <c r="I477" s="60"/>
      <c r="J477" s="60"/>
      <c r="K477" s="60"/>
      <c r="L477" s="60"/>
      <c r="M477" s="60"/>
    </row>
    <row r="478" spans="1:13" ht="15.5" x14ac:dyDescent="0.35">
      <c r="A478" s="19" t="s">
        <v>5039</v>
      </c>
      <c r="B478" s="21" t="s">
        <v>393</v>
      </c>
      <c r="C478" s="22"/>
      <c r="D478" s="22"/>
      <c r="E478" s="22"/>
      <c r="F478" s="22"/>
      <c r="G478" s="43"/>
      <c r="H478" s="60"/>
      <c r="I478" s="60"/>
      <c r="J478" s="60"/>
      <c r="K478" s="60"/>
      <c r="L478" s="60"/>
      <c r="M478" s="60"/>
    </row>
    <row r="479" spans="1:13" ht="15.5" x14ac:dyDescent="0.35">
      <c r="A479" s="19" t="s">
        <v>2491</v>
      </c>
      <c r="B479" s="21" t="s">
        <v>1601</v>
      </c>
      <c r="C479" s="22"/>
      <c r="D479" s="22"/>
      <c r="E479" s="22"/>
      <c r="F479" s="22"/>
      <c r="G479" s="43"/>
      <c r="H479" s="60"/>
      <c r="I479" s="60"/>
      <c r="J479" s="60"/>
      <c r="K479" s="60"/>
      <c r="L479" s="60"/>
      <c r="M479" s="60"/>
    </row>
    <row r="480" spans="1:13" ht="31" x14ac:dyDescent="0.35">
      <c r="A480" s="19" t="s">
        <v>3128</v>
      </c>
      <c r="B480" s="21" t="s">
        <v>3958</v>
      </c>
      <c r="C480" s="22"/>
      <c r="D480" s="22"/>
      <c r="E480" s="22"/>
      <c r="F480" s="22"/>
      <c r="G480" s="43"/>
      <c r="H480" s="60"/>
      <c r="I480" s="60"/>
      <c r="J480" s="60"/>
      <c r="K480" s="60"/>
      <c r="L480" s="60"/>
      <c r="M480" s="60"/>
    </row>
    <row r="481" spans="1:13" ht="31" x14ac:dyDescent="0.35">
      <c r="A481" s="19" t="s">
        <v>3062</v>
      </c>
      <c r="B481" s="21" t="s">
        <v>86</v>
      </c>
      <c r="C481" s="22"/>
      <c r="D481" s="22"/>
      <c r="E481" s="22"/>
      <c r="F481" s="22"/>
      <c r="G481" s="43"/>
      <c r="H481" s="60"/>
      <c r="I481" s="60"/>
      <c r="J481" s="60"/>
      <c r="K481" s="60"/>
      <c r="L481" s="60"/>
      <c r="M481" s="60"/>
    </row>
    <row r="482" spans="1:13" ht="15.5" x14ac:dyDescent="0.35">
      <c r="A482" s="19" t="s">
        <v>1409</v>
      </c>
      <c r="B482" s="21" t="s">
        <v>1407</v>
      </c>
      <c r="C482" s="22"/>
      <c r="D482" s="22"/>
      <c r="E482" s="22"/>
      <c r="F482" s="22"/>
      <c r="G482" s="43"/>
      <c r="H482" s="60"/>
      <c r="I482" s="60"/>
      <c r="J482" s="60"/>
      <c r="K482" s="60"/>
      <c r="L482" s="60"/>
      <c r="M482" s="60"/>
    </row>
    <row r="483" spans="1:13" ht="15.5" x14ac:dyDescent="0.35">
      <c r="A483" s="19" t="s">
        <v>4349</v>
      </c>
      <c r="B483" s="21" t="s">
        <v>3652</v>
      </c>
      <c r="C483" s="22"/>
      <c r="D483" s="22"/>
      <c r="E483" s="22"/>
      <c r="F483" s="22"/>
      <c r="G483" s="43"/>
      <c r="H483" s="60"/>
      <c r="I483" s="60"/>
      <c r="J483" s="60"/>
      <c r="K483" s="60"/>
      <c r="L483" s="60"/>
      <c r="M483" s="60"/>
    </row>
    <row r="484" spans="1:13" ht="31" x14ac:dyDescent="0.35">
      <c r="A484" s="19" t="s">
        <v>4350</v>
      </c>
      <c r="B484" s="21" t="s">
        <v>8691</v>
      </c>
      <c r="C484" s="22"/>
      <c r="D484" s="22"/>
      <c r="E484" s="22"/>
      <c r="F484" s="22"/>
      <c r="G484" s="43"/>
      <c r="H484" s="60"/>
      <c r="I484" s="60"/>
      <c r="J484" s="60"/>
      <c r="K484" s="60"/>
      <c r="L484" s="60"/>
      <c r="M484" s="60"/>
    </row>
    <row r="485" spans="1:13" ht="31" x14ac:dyDescent="0.35">
      <c r="A485" s="19" t="s">
        <v>8022</v>
      </c>
      <c r="B485" s="21" t="s">
        <v>2524</v>
      </c>
      <c r="C485" s="22"/>
      <c r="D485" s="22"/>
      <c r="E485" s="22"/>
      <c r="F485" s="22"/>
      <c r="G485" s="43"/>
      <c r="H485" s="60"/>
      <c r="I485" s="60"/>
      <c r="J485" s="60"/>
      <c r="K485" s="60"/>
      <c r="L485" s="60"/>
      <c r="M485" s="60"/>
    </row>
    <row r="486" spans="1:13" ht="31" x14ac:dyDescent="0.35">
      <c r="A486" s="19" t="s">
        <v>1672</v>
      </c>
      <c r="B486" s="21" t="s">
        <v>3993</v>
      </c>
      <c r="C486" s="22"/>
      <c r="D486" s="22"/>
      <c r="E486" s="22"/>
      <c r="F486" s="22"/>
      <c r="G486" s="43"/>
      <c r="H486" s="60"/>
      <c r="I486" s="60"/>
      <c r="J486" s="60"/>
      <c r="K486" s="60"/>
      <c r="L486" s="60"/>
      <c r="M486" s="60"/>
    </row>
    <row r="487" spans="1:13" ht="15.5" x14ac:dyDescent="0.35">
      <c r="A487" s="19" t="s">
        <v>4351</v>
      </c>
      <c r="B487" s="21" t="s">
        <v>3702</v>
      </c>
      <c r="C487" s="22"/>
      <c r="D487" s="22"/>
      <c r="E487" s="22"/>
      <c r="F487" s="22"/>
      <c r="G487" s="43"/>
      <c r="H487" s="60"/>
      <c r="I487" s="60"/>
      <c r="J487" s="60"/>
      <c r="K487" s="60"/>
      <c r="L487" s="60"/>
      <c r="M487" s="60"/>
    </row>
    <row r="488" spans="1:13" ht="15.5" x14ac:dyDescent="0.35">
      <c r="A488" s="19" t="s">
        <v>4352</v>
      </c>
      <c r="B488" s="21" t="s">
        <v>3850</v>
      </c>
      <c r="C488" s="22"/>
      <c r="D488" s="22"/>
      <c r="E488" s="22"/>
      <c r="F488" s="22"/>
      <c r="G488" s="43"/>
      <c r="H488" s="60"/>
      <c r="I488" s="60"/>
      <c r="J488" s="60"/>
      <c r="K488" s="60"/>
      <c r="L488" s="60"/>
      <c r="M488" s="60"/>
    </row>
    <row r="489" spans="1:13" ht="15.5" x14ac:dyDescent="0.35">
      <c r="A489" s="19" t="s">
        <v>2985</v>
      </c>
      <c r="B489" s="21" t="s">
        <v>1251</v>
      </c>
      <c r="C489" s="22"/>
      <c r="D489" s="22"/>
      <c r="E489" s="22"/>
      <c r="F489" s="22"/>
      <c r="G489" s="43"/>
      <c r="H489" s="60"/>
      <c r="I489" s="60"/>
      <c r="J489" s="60"/>
      <c r="K489" s="60"/>
      <c r="L489" s="60"/>
      <c r="M489" s="60"/>
    </row>
    <row r="490" spans="1:13" ht="15.5" x14ac:dyDescent="0.35">
      <c r="A490" s="19" t="s">
        <v>5041</v>
      </c>
      <c r="B490" s="21" t="s">
        <v>2162</v>
      </c>
      <c r="C490" s="22"/>
      <c r="D490" s="22"/>
      <c r="E490" s="22"/>
      <c r="F490" s="22"/>
      <c r="G490" s="43"/>
      <c r="H490" s="60"/>
      <c r="I490" s="60"/>
      <c r="J490" s="60"/>
      <c r="K490" s="60"/>
      <c r="L490" s="60"/>
      <c r="M490" s="60"/>
    </row>
    <row r="491" spans="1:13" ht="15.5" x14ac:dyDescent="0.35">
      <c r="A491" s="19" t="s">
        <v>4942</v>
      </c>
      <c r="B491" s="21" t="s">
        <v>3697</v>
      </c>
      <c r="C491" s="22"/>
      <c r="D491" s="22"/>
      <c r="E491" s="22"/>
      <c r="F491" s="22"/>
      <c r="G491" s="43"/>
      <c r="H491" s="60"/>
      <c r="I491" s="60"/>
      <c r="J491" s="60"/>
      <c r="K491" s="60"/>
      <c r="L491" s="60"/>
      <c r="M491" s="60"/>
    </row>
    <row r="492" spans="1:13" ht="31" x14ac:dyDescent="0.35">
      <c r="A492" s="19" t="s">
        <v>4353</v>
      </c>
      <c r="B492" s="21" t="s">
        <v>2189</v>
      </c>
      <c r="C492" s="22"/>
      <c r="D492" s="22"/>
      <c r="E492" s="22"/>
      <c r="F492" s="22"/>
      <c r="G492" s="43"/>
      <c r="H492" s="60"/>
      <c r="I492" s="60"/>
      <c r="J492" s="60"/>
      <c r="K492" s="60"/>
      <c r="L492" s="60"/>
      <c r="M492" s="60"/>
    </row>
    <row r="493" spans="1:13" ht="15.5" x14ac:dyDescent="0.35">
      <c r="A493" s="19" t="s">
        <v>8023</v>
      </c>
      <c r="B493" s="21" t="s">
        <v>8269</v>
      </c>
      <c r="C493" s="22"/>
      <c r="D493" s="22"/>
      <c r="E493" s="22"/>
      <c r="F493" s="22"/>
      <c r="G493" s="43"/>
      <c r="H493" s="60"/>
      <c r="I493" s="60"/>
      <c r="J493" s="60"/>
      <c r="K493" s="60"/>
      <c r="L493" s="60"/>
      <c r="M493" s="60"/>
    </row>
    <row r="494" spans="1:13" ht="15.5" x14ac:dyDescent="0.35">
      <c r="A494" s="19" t="s">
        <v>8024</v>
      </c>
      <c r="B494" s="21" t="s">
        <v>2298</v>
      </c>
      <c r="C494" s="22"/>
      <c r="D494" s="22"/>
      <c r="E494" s="22"/>
      <c r="F494" s="22"/>
      <c r="G494" s="43"/>
      <c r="H494" s="60"/>
      <c r="I494" s="60"/>
      <c r="J494" s="60"/>
      <c r="K494" s="60"/>
      <c r="L494" s="60"/>
      <c r="M494" s="60"/>
    </row>
    <row r="495" spans="1:13" ht="15.5" x14ac:dyDescent="0.35">
      <c r="A495" s="19" t="s">
        <v>3065</v>
      </c>
      <c r="B495" s="21" t="s">
        <v>4044</v>
      </c>
      <c r="C495" s="22">
        <v>310300</v>
      </c>
      <c r="D495" s="22"/>
      <c r="E495" s="22">
        <v>2123450</v>
      </c>
      <c r="F495" s="22"/>
      <c r="G495" s="43">
        <v>297625</v>
      </c>
      <c r="H495" s="60"/>
      <c r="I495" s="60"/>
      <c r="J495" s="60"/>
      <c r="K495" s="60"/>
      <c r="L495" s="60"/>
      <c r="M495" s="60"/>
    </row>
    <row r="496" spans="1:13" ht="15.5" x14ac:dyDescent="0.35">
      <c r="A496" s="19" t="s">
        <v>3134</v>
      </c>
      <c r="B496" s="21" t="s">
        <v>1198</v>
      </c>
      <c r="C496" s="22"/>
      <c r="D496" s="22"/>
      <c r="E496" s="22"/>
      <c r="F496" s="22"/>
      <c r="G496" s="43"/>
      <c r="H496" s="60"/>
      <c r="I496" s="60"/>
      <c r="J496" s="60"/>
      <c r="K496" s="60"/>
      <c r="L496" s="60"/>
      <c r="M496" s="60"/>
    </row>
    <row r="497" spans="1:13" ht="31" x14ac:dyDescent="0.35">
      <c r="A497" s="19" t="s">
        <v>4354</v>
      </c>
      <c r="B497" s="21" t="s">
        <v>2101</v>
      </c>
      <c r="C497" s="22">
        <v>223176</v>
      </c>
      <c r="D497" s="22"/>
      <c r="E497" s="22">
        <v>240560</v>
      </c>
      <c r="F497" s="22"/>
      <c r="G497" s="43">
        <v>240560</v>
      </c>
      <c r="H497" s="60"/>
      <c r="I497" s="60"/>
      <c r="J497" s="60"/>
      <c r="K497" s="60"/>
      <c r="L497" s="60"/>
      <c r="M497" s="60"/>
    </row>
    <row r="498" spans="1:13" ht="15.5" x14ac:dyDescent="0.35">
      <c r="A498" s="19" t="s">
        <v>2955</v>
      </c>
      <c r="B498" s="21" t="s">
        <v>1889</v>
      </c>
      <c r="C498" s="22"/>
      <c r="D498" s="22"/>
      <c r="E498" s="22"/>
      <c r="F498" s="22"/>
      <c r="G498" s="43"/>
      <c r="H498" s="60"/>
      <c r="I498" s="60"/>
      <c r="J498" s="60"/>
      <c r="K498" s="60"/>
      <c r="L498" s="60"/>
      <c r="M498" s="60"/>
    </row>
    <row r="499" spans="1:13" ht="15.5" x14ac:dyDescent="0.35">
      <c r="A499" s="19" t="s">
        <v>31</v>
      </c>
      <c r="B499" s="21" t="s">
        <v>32</v>
      </c>
      <c r="C499" s="22"/>
      <c r="D499" s="22"/>
      <c r="E499" s="22"/>
      <c r="F499" s="22"/>
      <c r="G499" s="43"/>
      <c r="H499" s="60"/>
      <c r="I499" s="60"/>
      <c r="J499" s="60"/>
      <c r="K499" s="60"/>
      <c r="L499" s="60"/>
      <c r="M499" s="60"/>
    </row>
    <row r="500" spans="1:13" ht="31" x14ac:dyDescent="0.35">
      <c r="A500" s="19" t="s">
        <v>4355</v>
      </c>
      <c r="B500" s="21" t="s">
        <v>2323</v>
      </c>
      <c r="C500" s="22"/>
      <c r="D500" s="22"/>
      <c r="E500" s="22"/>
      <c r="F500" s="22"/>
      <c r="G500" s="43"/>
      <c r="H500" s="60"/>
      <c r="I500" s="60"/>
      <c r="J500" s="60"/>
      <c r="K500" s="60"/>
      <c r="L500" s="60"/>
      <c r="M500" s="60"/>
    </row>
    <row r="501" spans="1:13" ht="15.5" x14ac:dyDescent="0.35">
      <c r="A501" s="19" t="s">
        <v>5043</v>
      </c>
      <c r="B501" s="21" t="s">
        <v>1272</v>
      </c>
      <c r="C501" s="22"/>
      <c r="D501" s="22"/>
      <c r="E501" s="22"/>
      <c r="F501" s="22"/>
      <c r="G501" s="43"/>
      <c r="H501" s="60"/>
      <c r="I501" s="60"/>
      <c r="J501" s="60"/>
      <c r="K501" s="60"/>
      <c r="L501" s="60"/>
      <c r="M501" s="60"/>
    </row>
    <row r="502" spans="1:13" ht="15.5" x14ac:dyDescent="0.35">
      <c r="A502" s="19" t="s">
        <v>4356</v>
      </c>
      <c r="B502" s="21" t="s">
        <v>8749</v>
      </c>
      <c r="C502" s="22"/>
      <c r="D502" s="22"/>
      <c r="E502" s="22"/>
      <c r="F502" s="22"/>
      <c r="G502" s="43"/>
      <c r="H502" s="60"/>
      <c r="I502" s="60"/>
      <c r="J502" s="60"/>
      <c r="K502" s="60"/>
      <c r="L502" s="60"/>
      <c r="M502" s="60"/>
    </row>
    <row r="503" spans="1:13" ht="31" x14ac:dyDescent="0.35">
      <c r="A503" s="19" t="s">
        <v>4357</v>
      </c>
      <c r="B503" s="21" t="s">
        <v>3751</v>
      </c>
      <c r="C503" s="22"/>
      <c r="D503" s="22"/>
      <c r="E503" s="22"/>
      <c r="F503" s="22"/>
      <c r="G503" s="43"/>
      <c r="H503" s="60"/>
      <c r="I503" s="60"/>
      <c r="J503" s="60"/>
      <c r="K503" s="60"/>
      <c r="L503" s="60"/>
      <c r="M503" s="60"/>
    </row>
    <row r="504" spans="1:13" ht="31" x14ac:dyDescent="0.35">
      <c r="A504" s="19" t="s">
        <v>8025</v>
      </c>
      <c r="B504" s="21" t="s">
        <v>8546</v>
      </c>
      <c r="C504" s="22"/>
      <c r="D504" s="22"/>
      <c r="E504" s="22"/>
      <c r="F504" s="22"/>
      <c r="G504" s="43"/>
      <c r="H504" s="60"/>
      <c r="I504" s="60"/>
      <c r="J504" s="60"/>
      <c r="K504" s="60"/>
      <c r="L504" s="60"/>
      <c r="M504" s="60"/>
    </row>
    <row r="505" spans="1:13" ht="15.5" x14ac:dyDescent="0.35">
      <c r="A505" s="19" t="s">
        <v>4943</v>
      </c>
      <c r="B505" s="21" t="s">
        <v>2211</v>
      </c>
      <c r="C505" s="22"/>
      <c r="D505" s="22"/>
      <c r="E505" s="22"/>
      <c r="F505" s="22"/>
      <c r="G505" s="43"/>
      <c r="H505" s="60"/>
      <c r="I505" s="60"/>
      <c r="J505" s="60"/>
      <c r="K505" s="60"/>
      <c r="L505" s="60"/>
      <c r="M505" s="60"/>
    </row>
    <row r="506" spans="1:13" ht="15.5" x14ac:dyDescent="0.35">
      <c r="A506" s="19" t="s">
        <v>4358</v>
      </c>
      <c r="B506" s="21" t="s">
        <v>2013</v>
      </c>
      <c r="C506" s="22"/>
      <c r="D506" s="22"/>
      <c r="E506" s="22"/>
      <c r="F506" s="22"/>
      <c r="G506" s="43"/>
      <c r="H506" s="60"/>
      <c r="I506" s="60"/>
      <c r="J506" s="60"/>
      <c r="K506" s="60"/>
      <c r="L506" s="60"/>
      <c r="M506" s="60"/>
    </row>
    <row r="507" spans="1:13" ht="15.5" x14ac:dyDescent="0.35">
      <c r="A507" s="19" t="s">
        <v>8026</v>
      </c>
      <c r="B507" s="21" t="s">
        <v>3809</v>
      </c>
      <c r="C507" s="22"/>
      <c r="D507" s="22"/>
      <c r="E507" s="22"/>
      <c r="F507" s="22"/>
      <c r="G507" s="43"/>
      <c r="H507" s="60"/>
      <c r="I507" s="60"/>
      <c r="J507" s="60"/>
      <c r="K507" s="60"/>
      <c r="L507" s="60"/>
      <c r="M507" s="60"/>
    </row>
    <row r="508" spans="1:13" ht="31" x14ac:dyDescent="0.35">
      <c r="A508" s="19" t="s">
        <v>8027</v>
      </c>
      <c r="B508" s="21" t="s">
        <v>2300</v>
      </c>
      <c r="C508" s="22"/>
      <c r="D508" s="22"/>
      <c r="E508" s="22"/>
      <c r="F508" s="22"/>
      <c r="G508" s="43"/>
      <c r="H508" s="60"/>
      <c r="I508" s="60"/>
      <c r="J508" s="60"/>
      <c r="K508" s="60"/>
      <c r="L508" s="60"/>
      <c r="M508" s="60"/>
    </row>
    <row r="509" spans="1:13" ht="15.5" x14ac:dyDescent="0.35">
      <c r="A509" s="19" t="s">
        <v>2983</v>
      </c>
      <c r="B509" s="21" t="s">
        <v>4046</v>
      </c>
      <c r="C509" s="22">
        <v>4644324.18</v>
      </c>
      <c r="D509" s="22"/>
      <c r="E509" s="22">
        <v>4156403.29</v>
      </c>
      <c r="F509" s="22"/>
      <c r="G509" s="43">
        <v>5014428.2699999996</v>
      </c>
      <c r="H509" s="60"/>
      <c r="I509" s="60"/>
      <c r="J509" s="60"/>
      <c r="K509" s="60"/>
      <c r="L509" s="60"/>
      <c r="M509" s="60"/>
    </row>
    <row r="510" spans="1:13" ht="15.5" x14ac:dyDescent="0.35">
      <c r="A510" s="19" t="s">
        <v>4359</v>
      </c>
      <c r="B510" s="21" t="s">
        <v>8223</v>
      </c>
      <c r="C510" s="22"/>
      <c r="D510" s="22"/>
      <c r="E510" s="22"/>
      <c r="F510" s="22"/>
      <c r="G510" s="43"/>
      <c r="H510" s="60"/>
      <c r="I510" s="60"/>
      <c r="J510" s="60"/>
      <c r="K510" s="60"/>
      <c r="L510" s="60"/>
      <c r="M510" s="60"/>
    </row>
    <row r="511" spans="1:13" ht="15.5" x14ac:dyDescent="0.35">
      <c r="A511" s="19" t="s">
        <v>8028</v>
      </c>
      <c r="B511" s="21" t="s">
        <v>3998</v>
      </c>
      <c r="C511" s="22"/>
      <c r="D511" s="22"/>
      <c r="E511" s="22"/>
      <c r="F511" s="22"/>
      <c r="G511" s="43"/>
      <c r="H511" s="60"/>
      <c r="I511" s="60"/>
      <c r="J511" s="60"/>
      <c r="K511" s="60"/>
      <c r="L511" s="60"/>
      <c r="M511" s="60"/>
    </row>
    <row r="512" spans="1:13" ht="15.5" x14ac:dyDescent="0.35">
      <c r="A512" s="19" t="s">
        <v>3165</v>
      </c>
      <c r="B512" s="21" t="s">
        <v>8226</v>
      </c>
      <c r="C512" s="22"/>
      <c r="D512" s="22"/>
      <c r="E512" s="22"/>
      <c r="F512" s="22"/>
      <c r="G512" s="43"/>
      <c r="H512" s="60"/>
      <c r="I512" s="60"/>
      <c r="J512" s="60"/>
      <c r="K512" s="60"/>
      <c r="L512" s="60"/>
      <c r="M512" s="60"/>
    </row>
    <row r="513" spans="1:13" ht="15.5" x14ac:dyDescent="0.35">
      <c r="A513" s="19" t="s">
        <v>4360</v>
      </c>
      <c r="B513" s="21" t="s">
        <v>2112</v>
      </c>
      <c r="C513" s="22"/>
      <c r="D513" s="22"/>
      <c r="E513" s="22"/>
      <c r="F513" s="22"/>
      <c r="G513" s="43"/>
      <c r="H513" s="60"/>
      <c r="I513" s="60"/>
      <c r="J513" s="60"/>
      <c r="K513" s="60"/>
      <c r="L513" s="60"/>
      <c r="M513" s="60"/>
    </row>
    <row r="514" spans="1:13" ht="15.5" x14ac:dyDescent="0.35">
      <c r="A514" s="19" t="s">
        <v>8029</v>
      </c>
      <c r="B514" s="21" t="s">
        <v>2024</v>
      </c>
      <c r="C514" s="22"/>
      <c r="D514" s="22"/>
      <c r="E514" s="22"/>
      <c r="F514" s="22"/>
      <c r="G514" s="43"/>
      <c r="H514" s="60"/>
      <c r="I514" s="60"/>
      <c r="J514" s="60"/>
      <c r="K514" s="60"/>
      <c r="L514" s="60"/>
      <c r="M514" s="60"/>
    </row>
    <row r="515" spans="1:13" ht="31" x14ac:dyDescent="0.35">
      <c r="A515" s="19" t="s">
        <v>4361</v>
      </c>
      <c r="B515" s="21" t="s">
        <v>3654</v>
      </c>
      <c r="C515" s="22"/>
      <c r="D515" s="22"/>
      <c r="E515" s="22"/>
      <c r="F515" s="22"/>
      <c r="G515" s="43"/>
      <c r="H515" s="60"/>
      <c r="I515" s="60"/>
      <c r="J515" s="60"/>
      <c r="K515" s="60"/>
      <c r="L515" s="60"/>
      <c r="M515" s="60"/>
    </row>
    <row r="516" spans="1:13" ht="15.5" x14ac:dyDescent="0.35">
      <c r="A516" s="19" t="s">
        <v>419</v>
      </c>
      <c r="B516" s="21" t="s">
        <v>420</v>
      </c>
      <c r="C516" s="22"/>
      <c r="D516" s="22"/>
      <c r="E516" s="22"/>
      <c r="F516" s="22"/>
      <c r="G516" s="43"/>
      <c r="H516" s="60"/>
      <c r="I516" s="60"/>
      <c r="J516" s="60"/>
      <c r="K516" s="60"/>
      <c r="L516" s="60"/>
      <c r="M516" s="60"/>
    </row>
    <row r="517" spans="1:13" ht="15.5" x14ac:dyDescent="0.35">
      <c r="A517" s="19" t="s">
        <v>556</v>
      </c>
      <c r="B517" s="21" t="s">
        <v>555</v>
      </c>
      <c r="C517" s="22"/>
      <c r="D517" s="22"/>
      <c r="E517" s="22"/>
      <c r="F517" s="22"/>
      <c r="G517" s="43"/>
      <c r="H517" s="60"/>
      <c r="I517" s="60"/>
      <c r="J517" s="60"/>
      <c r="K517" s="60"/>
      <c r="L517" s="60"/>
      <c r="M517" s="60"/>
    </row>
    <row r="518" spans="1:13" ht="31" x14ac:dyDescent="0.35">
      <c r="A518" s="19" t="s">
        <v>8030</v>
      </c>
      <c r="B518" s="21" t="s">
        <v>3337</v>
      </c>
      <c r="C518" s="22"/>
      <c r="D518" s="22"/>
      <c r="E518" s="22"/>
      <c r="F518" s="22"/>
      <c r="G518" s="43"/>
      <c r="H518" s="60"/>
      <c r="I518" s="60"/>
      <c r="J518" s="60"/>
      <c r="K518" s="60"/>
      <c r="L518" s="60"/>
      <c r="M518" s="60"/>
    </row>
    <row r="519" spans="1:13" ht="46.5" x14ac:dyDescent="0.35">
      <c r="A519" s="19" t="s">
        <v>8676</v>
      </c>
      <c r="B519" s="21" t="s">
        <v>4098</v>
      </c>
      <c r="C519" s="22"/>
      <c r="D519" s="22"/>
      <c r="E519" s="22"/>
      <c r="F519" s="22"/>
      <c r="G519" s="43"/>
      <c r="H519" s="60"/>
      <c r="I519" s="60"/>
      <c r="J519" s="60"/>
      <c r="K519" s="60"/>
      <c r="L519" s="60"/>
      <c r="M519" s="60"/>
    </row>
    <row r="520" spans="1:13" ht="15.5" x14ac:dyDescent="0.35">
      <c r="A520" s="19" t="s">
        <v>3086</v>
      </c>
      <c r="B520" s="21" t="s">
        <v>1941</v>
      </c>
      <c r="C520" s="22"/>
      <c r="D520" s="22"/>
      <c r="E520" s="22"/>
      <c r="F520" s="22"/>
      <c r="G520" s="43"/>
      <c r="H520" s="60"/>
      <c r="I520" s="60"/>
      <c r="J520" s="60"/>
      <c r="K520" s="60"/>
      <c r="L520" s="60"/>
      <c r="M520" s="60"/>
    </row>
    <row r="521" spans="1:13" ht="31" x14ac:dyDescent="0.35">
      <c r="A521" s="19" t="s">
        <v>3115</v>
      </c>
      <c r="B521" s="21" t="s">
        <v>716</v>
      </c>
      <c r="C521" s="22"/>
      <c r="D521" s="22"/>
      <c r="E521" s="22"/>
      <c r="F521" s="22"/>
      <c r="G521" s="43"/>
      <c r="H521" s="60"/>
      <c r="I521" s="60"/>
      <c r="J521" s="60"/>
      <c r="K521" s="60"/>
      <c r="L521" s="60"/>
      <c r="M521" s="60"/>
    </row>
    <row r="522" spans="1:13" ht="15.5" x14ac:dyDescent="0.35">
      <c r="A522" s="19" t="s">
        <v>8031</v>
      </c>
      <c r="B522" s="21" t="s">
        <v>3896</v>
      </c>
      <c r="C522" s="22"/>
      <c r="D522" s="22"/>
      <c r="E522" s="22"/>
      <c r="F522" s="22"/>
      <c r="G522" s="43"/>
      <c r="H522" s="60"/>
      <c r="I522" s="60"/>
      <c r="J522" s="60"/>
      <c r="K522" s="60"/>
      <c r="L522" s="60"/>
      <c r="M522" s="60"/>
    </row>
    <row r="523" spans="1:13" ht="15.5" x14ac:dyDescent="0.35">
      <c r="A523" s="19" t="s">
        <v>927</v>
      </c>
      <c r="B523" s="21" t="s">
        <v>926</v>
      </c>
      <c r="C523" s="22"/>
      <c r="D523" s="22"/>
      <c r="E523" s="22"/>
      <c r="F523" s="22"/>
      <c r="G523" s="43"/>
      <c r="H523" s="60"/>
      <c r="I523" s="60"/>
      <c r="J523" s="60"/>
      <c r="K523" s="60"/>
      <c r="L523" s="60"/>
      <c r="M523" s="60"/>
    </row>
    <row r="524" spans="1:13" ht="31" x14ac:dyDescent="0.35">
      <c r="A524" s="19" t="s">
        <v>3102</v>
      </c>
      <c r="B524" s="21" t="s">
        <v>3962</v>
      </c>
      <c r="C524" s="22"/>
      <c r="D524" s="22"/>
      <c r="E524" s="22"/>
      <c r="F524" s="22"/>
      <c r="G524" s="43"/>
      <c r="H524" s="60"/>
      <c r="I524" s="60"/>
      <c r="J524" s="60"/>
      <c r="K524" s="60"/>
      <c r="L524" s="60"/>
      <c r="M524" s="60"/>
    </row>
    <row r="525" spans="1:13" ht="31" x14ac:dyDescent="0.35">
      <c r="A525" s="19" t="s">
        <v>3202</v>
      </c>
      <c r="B525" s="21" t="s">
        <v>2660</v>
      </c>
      <c r="C525" s="22"/>
      <c r="D525" s="22"/>
      <c r="E525" s="22"/>
      <c r="F525" s="22"/>
      <c r="G525" s="43"/>
      <c r="H525" s="60"/>
      <c r="I525" s="60"/>
      <c r="J525" s="60"/>
      <c r="K525" s="60"/>
      <c r="L525" s="60"/>
      <c r="M525" s="60"/>
    </row>
    <row r="526" spans="1:13" ht="15.5" x14ac:dyDescent="0.35">
      <c r="A526" s="19" t="s">
        <v>4945</v>
      </c>
      <c r="B526" s="21" t="s">
        <v>8240</v>
      </c>
      <c r="C526" s="22"/>
      <c r="D526" s="22"/>
      <c r="E526" s="22"/>
      <c r="F526" s="22"/>
      <c r="G526" s="43"/>
      <c r="H526" s="60"/>
      <c r="I526" s="60"/>
      <c r="J526" s="60"/>
      <c r="K526" s="60"/>
      <c r="L526" s="60"/>
      <c r="M526" s="60"/>
    </row>
    <row r="527" spans="1:13" ht="15.5" x14ac:dyDescent="0.35">
      <c r="A527" s="19" t="s">
        <v>994</v>
      </c>
      <c r="B527" s="21" t="s">
        <v>992</v>
      </c>
      <c r="C527" s="22"/>
      <c r="D527" s="22"/>
      <c r="E527" s="22"/>
      <c r="F527" s="22"/>
      <c r="G527" s="43"/>
      <c r="H527" s="60"/>
      <c r="I527" s="60"/>
      <c r="J527" s="60"/>
      <c r="K527" s="60"/>
      <c r="L527" s="60"/>
      <c r="M527" s="60"/>
    </row>
    <row r="528" spans="1:13" ht="31" x14ac:dyDescent="0.35">
      <c r="A528" s="19" t="s">
        <v>5048</v>
      </c>
      <c r="B528" s="21" t="s">
        <v>1330</v>
      </c>
      <c r="C528" s="22"/>
      <c r="D528" s="22"/>
      <c r="E528" s="22"/>
      <c r="F528" s="22"/>
      <c r="G528" s="43"/>
      <c r="H528" s="60"/>
      <c r="I528" s="60"/>
      <c r="J528" s="60"/>
      <c r="K528" s="60"/>
      <c r="L528" s="60"/>
      <c r="M528" s="60"/>
    </row>
    <row r="529" spans="1:13" ht="15.5" x14ac:dyDescent="0.35">
      <c r="A529" s="19" t="s">
        <v>1318</v>
      </c>
      <c r="B529" s="21" t="s">
        <v>1296</v>
      </c>
      <c r="C529" s="22"/>
      <c r="D529" s="22"/>
      <c r="E529" s="22"/>
      <c r="F529" s="22"/>
      <c r="G529" s="43"/>
      <c r="H529" s="60"/>
      <c r="I529" s="60"/>
      <c r="J529" s="60"/>
      <c r="K529" s="60"/>
      <c r="L529" s="60"/>
      <c r="M529" s="60"/>
    </row>
    <row r="530" spans="1:13" ht="31" x14ac:dyDescent="0.35">
      <c r="A530" s="19" t="s">
        <v>3113</v>
      </c>
      <c r="B530" s="21" t="s">
        <v>1212</v>
      </c>
      <c r="C530" s="22"/>
      <c r="D530" s="22"/>
      <c r="E530" s="22"/>
      <c r="F530" s="22"/>
      <c r="G530" s="43"/>
      <c r="H530" s="60"/>
      <c r="I530" s="60"/>
      <c r="J530" s="60"/>
      <c r="K530" s="60"/>
      <c r="L530" s="60"/>
      <c r="M530" s="60"/>
    </row>
    <row r="531" spans="1:13" ht="46.5" x14ac:dyDescent="0.35">
      <c r="A531" s="19" t="s">
        <v>4438</v>
      </c>
      <c r="B531" s="21" t="s">
        <v>106</v>
      </c>
      <c r="C531" s="22"/>
      <c r="D531" s="22"/>
      <c r="E531" s="22"/>
      <c r="F531" s="22"/>
      <c r="G531" s="43"/>
      <c r="H531" s="60"/>
      <c r="I531" s="60"/>
      <c r="J531" s="60"/>
      <c r="K531" s="60"/>
      <c r="L531" s="60"/>
      <c r="M531" s="60"/>
    </row>
    <row r="532" spans="1:13" ht="31" x14ac:dyDescent="0.35">
      <c r="A532" s="19" t="s">
        <v>1772</v>
      </c>
      <c r="B532" s="21" t="s">
        <v>3908</v>
      </c>
      <c r="C532" s="22"/>
      <c r="D532" s="22"/>
      <c r="E532" s="22"/>
      <c r="F532" s="22"/>
      <c r="G532" s="43"/>
      <c r="H532" s="60"/>
      <c r="I532" s="60"/>
      <c r="J532" s="60"/>
      <c r="K532" s="60"/>
      <c r="L532" s="60"/>
      <c r="M532" s="60"/>
    </row>
    <row r="533" spans="1:13" ht="15.5" x14ac:dyDescent="0.35">
      <c r="A533" s="19" t="s">
        <v>8032</v>
      </c>
      <c r="B533" s="21" t="s">
        <v>3349</v>
      </c>
      <c r="C533" s="22"/>
      <c r="D533" s="22"/>
      <c r="E533" s="22"/>
      <c r="F533" s="22"/>
      <c r="G533" s="43"/>
      <c r="H533" s="60"/>
      <c r="I533" s="60"/>
      <c r="J533" s="60"/>
      <c r="K533" s="60"/>
      <c r="L533" s="60"/>
      <c r="M533" s="60"/>
    </row>
    <row r="534" spans="1:13" ht="31" x14ac:dyDescent="0.35">
      <c r="A534" s="19" t="s">
        <v>1795</v>
      </c>
      <c r="B534" s="21" t="s">
        <v>1787</v>
      </c>
      <c r="C534" s="22"/>
      <c r="D534" s="22"/>
      <c r="E534" s="22"/>
      <c r="F534" s="22"/>
      <c r="G534" s="43"/>
      <c r="H534" s="60"/>
      <c r="I534" s="60"/>
      <c r="J534" s="60"/>
      <c r="K534" s="60"/>
      <c r="L534" s="60"/>
      <c r="M534" s="60"/>
    </row>
    <row r="535" spans="1:13" ht="15.5" x14ac:dyDescent="0.35">
      <c r="A535" s="19" t="s">
        <v>4362</v>
      </c>
      <c r="B535" s="21" t="s">
        <v>2099</v>
      </c>
      <c r="C535" s="22"/>
      <c r="D535" s="22"/>
      <c r="E535" s="22"/>
      <c r="F535" s="22"/>
      <c r="G535" s="43"/>
      <c r="H535" s="60"/>
      <c r="I535" s="60"/>
      <c r="J535" s="60"/>
      <c r="K535" s="60"/>
      <c r="L535" s="60"/>
      <c r="M535" s="60"/>
    </row>
    <row r="536" spans="1:13" ht="31" x14ac:dyDescent="0.35">
      <c r="A536" s="19" t="s">
        <v>4946</v>
      </c>
      <c r="B536" s="21" t="s">
        <v>2082</v>
      </c>
      <c r="C536" s="22"/>
      <c r="D536" s="22"/>
      <c r="E536" s="22"/>
      <c r="F536" s="22"/>
      <c r="G536" s="43"/>
      <c r="H536" s="60"/>
      <c r="I536" s="60"/>
      <c r="J536" s="60"/>
      <c r="K536" s="60"/>
      <c r="L536" s="60"/>
      <c r="M536" s="60"/>
    </row>
    <row r="537" spans="1:13" ht="31" x14ac:dyDescent="0.35">
      <c r="A537" s="19" t="s">
        <v>701</v>
      </c>
      <c r="B537" s="21" t="s">
        <v>689</v>
      </c>
      <c r="C537" s="22"/>
      <c r="D537" s="22"/>
      <c r="E537" s="22"/>
      <c r="F537" s="22"/>
      <c r="G537" s="43"/>
      <c r="H537" s="60"/>
      <c r="I537" s="60"/>
      <c r="J537" s="60"/>
      <c r="K537" s="60"/>
      <c r="L537" s="60"/>
      <c r="M537" s="60"/>
    </row>
    <row r="538" spans="1:13" ht="15.5" x14ac:dyDescent="0.35">
      <c r="A538" s="19" t="s">
        <v>236</v>
      </c>
      <c r="B538" s="21" t="s">
        <v>8258</v>
      </c>
      <c r="C538" s="22"/>
      <c r="D538" s="22"/>
      <c r="E538" s="22"/>
      <c r="F538" s="22"/>
      <c r="G538" s="43"/>
      <c r="H538" s="60"/>
      <c r="I538" s="60"/>
      <c r="J538" s="60"/>
      <c r="K538" s="60"/>
      <c r="L538" s="60"/>
      <c r="M538" s="60"/>
    </row>
    <row r="539" spans="1:13" ht="15.5" x14ac:dyDescent="0.35">
      <c r="A539" s="19" t="s">
        <v>364</v>
      </c>
      <c r="B539" s="21" t="s">
        <v>362</v>
      </c>
      <c r="C539" s="22"/>
      <c r="D539" s="22"/>
      <c r="E539" s="22"/>
      <c r="F539" s="22"/>
      <c r="G539" s="43"/>
      <c r="H539" s="60"/>
      <c r="I539" s="60"/>
      <c r="J539" s="60"/>
      <c r="K539" s="60"/>
      <c r="L539" s="60"/>
      <c r="M539" s="60"/>
    </row>
    <row r="540" spans="1:13" ht="15.5" x14ac:dyDescent="0.35">
      <c r="A540" s="19" t="s">
        <v>4363</v>
      </c>
      <c r="B540" s="21" t="s">
        <v>2310</v>
      </c>
      <c r="C540" s="22"/>
      <c r="D540" s="22"/>
      <c r="E540" s="22"/>
      <c r="F540" s="22"/>
      <c r="G540" s="43"/>
      <c r="H540" s="60"/>
      <c r="I540" s="60"/>
      <c r="J540" s="60"/>
      <c r="K540" s="60"/>
      <c r="L540" s="60"/>
      <c r="M540" s="60"/>
    </row>
    <row r="541" spans="1:13" ht="15.5" x14ac:dyDescent="0.35">
      <c r="A541" s="19" t="s">
        <v>3033</v>
      </c>
      <c r="B541" s="21" t="s">
        <v>2616</v>
      </c>
      <c r="C541" s="22"/>
      <c r="D541" s="22"/>
      <c r="E541" s="22"/>
      <c r="F541" s="22"/>
      <c r="G541" s="43"/>
      <c r="H541" s="60"/>
      <c r="I541" s="60"/>
      <c r="J541" s="60"/>
      <c r="K541" s="60"/>
      <c r="L541" s="60"/>
      <c r="M541" s="60"/>
    </row>
    <row r="542" spans="1:13" ht="31" x14ac:dyDescent="0.35">
      <c r="A542" s="19" t="s">
        <v>8033</v>
      </c>
      <c r="B542" s="21" t="s">
        <v>3708</v>
      </c>
      <c r="C542" s="22"/>
      <c r="D542" s="22"/>
      <c r="E542" s="22"/>
      <c r="F542" s="22"/>
      <c r="G542" s="43"/>
      <c r="H542" s="60"/>
      <c r="I542" s="60"/>
      <c r="J542" s="60"/>
      <c r="K542" s="60"/>
      <c r="L542" s="60"/>
      <c r="M542" s="60"/>
    </row>
    <row r="543" spans="1:13" ht="15.5" x14ac:dyDescent="0.35">
      <c r="A543" s="19" t="s">
        <v>1640</v>
      </c>
      <c r="B543" s="21" t="s">
        <v>3879</v>
      </c>
      <c r="C543" s="22"/>
      <c r="D543" s="22"/>
      <c r="E543" s="22"/>
      <c r="F543" s="22"/>
      <c r="G543" s="43"/>
      <c r="H543" s="60"/>
      <c r="I543" s="60"/>
      <c r="J543" s="60"/>
      <c r="K543" s="60"/>
      <c r="L543" s="60"/>
      <c r="M543" s="60"/>
    </row>
    <row r="544" spans="1:13" ht="15.5" x14ac:dyDescent="0.35">
      <c r="A544" s="19" t="s">
        <v>3432</v>
      </c>
      <c r="B544" s="21" t="s">
        <v>3431</v>
      </c>
      <c r="C544" s="22"/>
      <c r="D544" s="22"/>
      <c r="E544" s="22"/>
      <c r="F544" s="22"/>
      <c r="G544" s="43"/>
      <c r="H544" s="60"/>
      <c r="I544" s="60"/>
      <c r="J544" s="60"/>
      <c r="K544" s="60"/>
      <c r="L544" s="60"/>
      <c r="M544" s="60"/>
    </row>
    <row r="545" spans="1:13" ht="15.5" x14ac:dyDescent="0.35">
      <c r="A545" s="19" t="s">
        <v>3192</v>
      </c>
      <c r="B545" s="21" t="s">
        <v>8659</v>
      </c>
      <c r="C545" s="22"/>
      <c r="D545" s="22"/>
      <c r="E545" s="22"/>
      <c r="F545" s="22"/>
      <c r="G545" s="43"/>
      <c r="H545" s="60"/>
      <c r="I545" s="60"/>
      <c r="J545" s="60"/>
      <c r="K545" s="60"/>
      <c r="L545" s="60"/>
      <c r="M545" s="60"/>
    </row>
    <row r="546" spans="1:13" ht="15.5" x14ac:dyDescent="0.35">
      <c r="A546" s="19" t="s">
        <v>1861</v>
      </c>
      <c r="B546" s="21" t="s">
        <v>1859</v>
      </c>
      <c r="C546" s="22"/>
      <c r="D546" s="22"/>
      <c r="E546" s="22"/>
      <c r="F546" s="22"/>
      <c r="G546" s="43"/>
      <c r="H546" s="60"/>
      <c r="I546" s="60"/>
      <c r="J546" s="60"/>
      <c r="K546" s="60"/>
      <c r="L546" s="60"/>
      <c r="M546" s="60"/>
    </row>
    <row r="547" spans="1:13" ht="15.5" x14ac:dyDescent="0.35">
      <c r="A547" s="19" t="s">
        <v>8034</v>
      </c>
      <c r="B547" s="21" t="s">
        <v>3794</v>
      </c>
      <c r="C547" s="22"/>
      <c r="D547" s="22"/>
      <c r="E547" s="22"/>
      <c r="F547" s="22"/>
      <c r="G547" s="43"/>
      <c r="H547" s="60"/>
      <c r="I547" s="60"/>
      <c r="J547" s="60"/>
      <c r="K547" s="60"/>
      <c r="L547" s="60"/>
      <c r="M547" s="60"/>
    </row>
    <row r="548" spans="1:13" ht="15.5" x14ac:dyDescent="0.35">
      <c r="A548" s="19" t="s">
        <v>3111</v>
      </c>
      <c r="B548" s="21" t="s">
        <v>3658</v>
      </c>
      <c r="C548" s="22"/>
      <c r="D548" s="22"/>
      <c r="E548" s="22"/>
      <c r="F548" s="22"/>
      <c r="G548" s="43"/>
      <c r="H548" s="60"/>
      <c r="I548" s="60"/>
      <c r="J548" s="60"/>
      <c r="K548" s="60"/>
      <c r="L548" s="60"/>
      <c r="M548" s="60"/>
    </row>
    <row r="549" spans="1:13" ht="31" x14ac:dyDescent="0.35">
      <c r="A549" s="19" t="s">
        <v>3156</v>
      </c>
      <c r="B549" s="21" t="s">
        <v>745</v>
      </c>
      <c r="C549" s="22"/>
      <c r="D549" s="22"/>
      <c r="E549" s="22"/>
      <c r="F549" s="22"/>
      <c r="G549" s="43"/>
      <c r="H549" s="60"/>
      <c r="I549" s="60"/>
      <c r="J549" s="60"/>
      <c r="K549" s="60"/>
      <c r="L549" s="60"/>
      <c r="M549" s="60"/>
    </row>
    <row r="550" spans="1:13" ht="15.5" x14ac:dyDescent="0.35">
      <c r="A550" s="19" t="s">
        <v>8035</v>
      </c>
      <c r="B550" s="21" t="s">
        <v>3718</v>
      </c>
      <c r="C550" s="22"/>
      <c r="D550" s="22"/>
      <c r="E550" s="22"/>
      <c r="F550" s="22"/>
      <c r="G550" s="43"/>
      <c r="H550" s="60"/>
      <c r="I550" s="60"/>
      <c r="J550" s="60"/>
      <c r="K550" s="60"/>
      <c r="L550" s="60"/>
      <c r="M550" s="60"/>
    </row>
    <row r="551" spans="1:13" ht="15.5" x14ac:dyDescent="0.35">
      <c r="A551" s="19" t="s">
        <v>4364</v>
      </c>
      <c r="B551" s="21" t="s">
        <v>3974</v>
      </c>
      <c r="C551" s="22"/>
      <c r="D551" s="22"/>
      <c r="E551" s="22"/>
      <c r="F551" s="22"/>
      <c r="G551" s="43"/>
      <c r="H551" s="60"/>
      <c r="I551" s="60"/>
      <c r="J551" s="60"/>
      <c r="K551" s="60"/>
      <c r="L551" s="60"/>
      <c r="M551" s="60"/>
    </row>
    <row r="552" spans="1:13" ht="15.5" x14ac:dyDescent="0.35">
      <c r="A552" s="19" t="s">
        <v>4365</v>
      </c>
      <c r="B552" s="21" t="s">
        <v>2636</v>
      </c>
      <c r="C552" s="22"/>
      <c r="D552" s="22"/>
      <c r="E552" s="22"/>
      <c r="F552" s="22"/>
      <c r="G552" s="43"/>
      <c r="H552" s="60"/>
      <c r="I552" s="60"/>
      <c r="J552" s="60"/>
      <c r="K552" s="60"/>
      <c r="L552" s="60"/>
      <c r="M552" s="60"/>
    </row>
    <row r="553" spans="1:13" ht="15.5" x14ac:dyDescent="0.35">
      <c r="A553" s="19" t="s">
        <v>4366</v>
      </c>
      <c r="B553" s="21" t="s">
        <v>3649</v>
      </c>
      <c r="C553" s="22"/>
      <c r="D553" s="22"/>
      <c r="E553" s="22"/>
      <c r="F553" s="22"/>
      <c r="G553" s="43"/>
      <c r="H553" s="60"/>
      <c r="I553" s="60"/>
      <c r="J553" s="60"/>
      <c r="K553" s="60"/>
      <c r="L553" s="60"/>
      <c r="M553" s="60"/>
    </row>
    <row r="554" spans="1:13" ht="15.5" x14ac:dyDescent="0.35">
      <c r="A554" s="19" t="s">
        <v>4367</v>
      </c>
      <c r="B554" s="21" t="s">
        <v>3795</v>
      </c>
      <c r="C554" s="22"/>
      <c r="D554" s="22"/>
      <c r="E554" s="22"/>
      <c r="F554" s="22"/>
      <c r="G554" s="43"/>
      <c r="H554" s="60"/>
      <c r="I554" s="60"/>
      <c r="J554" s="60"/>
      <c r="K554" s="60"/>
      <c r="L554" s="60"/>
      <c r="M554" s="60"/>
    </row>
    <row r="555" spans="1:13" ht="31" x14ac:dyDescent="0.35">
      <c r="A555" s="19" t="s">
        <v>3010</v>
      </c>
      <c r="B555" s="21" t="s">
        <v>1602</v>
      </c>
      <c r="C555" s="22"/>
      <c r="D555" s="22"/>
      <c r="E555" s="22"/>
      <c r="F555" s="22"/>
      <c r="G555" s="43"/>
      <c r="H555" s="60"/>
      <c r="I555" s="60"/>
      <c r="J555" s="60"/>
      <c r="K555" s="60"/>
      <c r="L555" s="60"/>
      <c r="M555" s="60"/>
    </row>
    <row r="556" spans="1:13" ht="15.5" x14ac:dyDescent="0.35">
      <c r="A556" s="19" t="s">
        <v>2980</v>
      </c>
      <c r="B556" s="21" t="s">
        <v>10</v>
      </c>
      <c r="C556" s="22"/>
      <c r="D556" s="22"/>
      <c r="E556" s="22"/>
      <c r="F556" s="22"/>
      <c r="G556" s="43"/>
      <c r="H556" s="60"/>
      <c r="I556" s="60"/>
      <c r="J556" s="60"/>
      <c r="K556" s="60"/>
      <c r="L556" s="60"/>
      <c r="M556" s="60"/>
    </row>
    <row r="557" spans="1:13" ht="15.5" x14ac:dyDescent="0.35">
      <c r="A557" s="19" t="s">
        <v>3150</v>
      </c>
      <c r="B557" s="21" t="s">
        <v>3650</v>
      </c>
      <c r="C557" s="22"/>
      <c r="D557" s="22"/>
      <c r="E557" s="22"/>
      <c r="F557" s="22"/>
      <c r="G557" s="43"/>
      <c r="H557" s="60"/>
      <c r="I557" s="60"/>
      <c r="J557" s="60"/>
      <c r="K557" s="60"/>
      <c r="L557" s="60"/>
      <c r="M557" s="60"/>
    </row>
    <row r="558" spans="1:13" ht="15.5" x14ac:dyDescent="0.35">
      <c r="A558" s="19" t="s">
        <v>368</v>
      </c>
      <c r="B558" s="21" t="s">
        <v>8578</v>
      </c>
      <c r="C558" s="22"/>
      <c r="D558" s="22"/>
      <c r="E558" s="22"/>
      <c r="F558" s="22"/>
      <c r="G558" s="43"/>
      <c r="H558" s="60"/>
      <c r="I558" s="60"/>
      <c r="J558" s="60"/>
      <c r="K558" s="60"/>
      <c r="L558" s="60"/>
      <c r="M558" s="60"/>
    </row>
    <row r="559" spans="1:13" ht="15.5" x14ac:dyDescent="0.35">
      <c r="A559" s="19" t="s">
        <v>431</v>
      </c>
      <c r="B559" s="21" t="s">
        <v>8544</v>
      </c>
      <c r="C559" s="22"/>
      <c r="D559" s="22"/>
      <c r="E559" s="22"/>
      <c r="F559" s="22"/>
      <c r="G559" s="43"/>
      <c r="H559" s="60"/>
      <c r="I559" s="60"/>
      <c r="J559" s="60"/>
      <c r="K559" s="60"/>
      <c r="L559" s="60"/>
      <c r="M559" s="60"/>
    </row>
    <row r="560" spans="1:13" ht="15.5" x14ac:dyDescent="0.35">
      <c r="A560" s="19" t="s">
        <v>696</v>
      </c>
      <c r="B560" s="21" t="s">
        <v>4231</v>
      </c>
      <c r="C560" s="22"/>
      <c r="D560" s="22"/>
      <c r="E560" s="22"/>
      <c r="F560" s="22"/>
      <c r="G560" s="43"/>
      <c r="H560" s="60"/>
      <c r="I560" s="60"/>
      <c r="J560" s="60"/>
      <c r="K560" s="60"/>
      <c r="L560" s="60"/>
      <c r="M560" s="60"/>
    </row>
    <row r="561" spans="1:13" ht="31" x14ac:dyDescent="0.35">
      <c r="A561" s="19" t="s">
        <v>4368</v>
      </c>
      <c r="B561" s="21" t="s">
        <v>2676</v>
      </c>
      <c r="C561" s="22"/>
      <c r="D561" s="22"/>
      <c r="E561" s="22"/>
      <c r="F561" s="22"/>
      <c r="G561" s="43"/>
      <c r="H561" s="60"/>
      <c r="I561" s="60"/>
      <c r="J561" s="60"/>
      <c r="K561" s="60"/>
      <c r="L561" s="60"/>
      <c r="M561" s="60"/>
    </row>
    <row r="562" spans="1:13" ht="15.5" x14ac:dyDescent="0.35">
      <c r="A562" s="19" t="s">
        <v>45</v>
      </c>
      <c r="B562" s="21" t="s">
        <v>4015</v>
      </c>
      <c r="C562" s="22"/>
      <c r="D562" s="22"/>
      <c r="E562" s="22"/>
      <c r="F562" s="22"/>
      <c r="G562" s="43"/>
      <c r="H562" s="60"/>
      <c r="I562" s="60"/>
      <c r="J562" s="60"/>
      <c r="K562" s="60"/>
      <c r="L562" s="60"/>
      <c r="M562" s="60"/>
    </row>
    <row r="563" spans="1:13" ht="15.5" x14ac:dyDescent="0.35">
      <c r="A563" s="19" t="s">
        <v>4369</v>
      </c>
      <c r="B563" s="21" t="s">
        <v>8313</v>
      </c>
      <c r="C563" s="22"/>
      <c r="D563" s="22"/>
      <c r="E563" s="22"/>
      <c r="F563" s="22"/>
      <c r="G563" s="43"/>
      <c r="H563" s="60"/>
      <c r="I563" s="60"/>
      <c r="J563" s="60"/>
      <c r="K563" s="60"/>
      <c r="L563" s="60"/>
      <c r="M563" s="60"/>
    </row>
    <row r="564" spans="1:13" ht="15.5" x14ac:dyDescent="0.35">
      <c r="A564" s="19" t="s">
        <v>931</v>
      </c>
      <c r="B564" s="21" t="s">
        <v>3917</v>
      </c>
      <c r="C564" s="22"/>
      <c r="D564" s="22"/>
      <c r="E564" s="22"/>
      <c r="F564" s="22"/>
      <c r="G564" s="43"/>
      <c r="H564" s="60"/>
      <c r="I564" s="60"/>
      <c r="J564" s="60"/>
      <c r="K564" s="60"/>
      <c r="L564" s="60"/>
      <c r="M564" s="60"/>
    </row>
    <row r="565" spans="1:13" ht="15.5" x14ac:dyDescent="0.35">
      <c r="A565" s="19" t="s">
        <v>1673</v>
      </c>
      <c r="B565" s="21" t="s">
        <v>3853</v>
      </c>
      <c r="C565" s="22"/>
      <c r="D565" s="22"/>
      <c r="E565" s="22"/>
      <c r="F565" s="22"/>
      <c r="G565" s="43"/>
      <c r="H565" s="60"/>
      <c r="I565" s="60"/>
      <c r="J565" s="60"/>
      <c r="K565" s="60"/>
      <c r="L565" s="60"/>
      <c r="M565" s="60"/>
    </row>
    <row r="566" spans="1:13" ht="15.5" x14ac:dyDescent="0.35">
      <c r="A566" s="19" t="s">
        <v>8036</v>
      </c>
      <c r="B566" s="21" t="s">
        <v>2492</v>
      </c>
      <c r="C566" s="22"/>
      <c r="D566" s="22"/>
      <c r="E566" s="22"/>
      <c r="F566" s="22"/>
      <c r="G566" s="43"/>
      <c r="H566" s="60"/>
      <c r="I566" s="60"/>
      <c r="J566" s="60"/>
      <c r="K566" s="60"/>
      <c r="L566" s="60"/>
      <c r="M566" s="60"/>
    </row>
    <row r="567" spans="1:13" ht="15.5" x14ac:dyDescent="0.35">
      <c r="A567" s="19" t="s">
        <v>229</v>
      </c>
      <c r="B567" s="21" t="s">
        <v>8314</v>
      </c>
      <c r="C567" s="22"/>
      <c r="D567" s="22"/>
      <c r="E567" s="22"/>
      <c r="F567" s="22"/>
      <c r="G567" s="43"/>
      <c r="H567" s="60"/>
      <c r="I567" s="60"/>
      <c r="J567" s="60"/>
      <c r="K567" s="60"/>
      <c r="L567" s="60"/>
      <c r="M567" s="60"/>
    </row>
    <row r="568" spans="1:13" ht="15.5" x14ac:dyDescent="0.35">
      <c r="A568" s="19" t="s">
        <v>607</v>
      </c>
      <c r="B568" s="21" t="s">
        <v>605</v>
      </c>
      <c r="C568" s="22"/>
      <c r="D568" s="22"/>
      <c r="E568" s="22"/>
      <c r="F568" s="22"/>
      <c r="G568" s="43"/>
      <c r="H568" s="60"/>
      <c r="I568" s="60"/>
      <c r="J568" s="60"/>
      <c r="K568" s="60"/>
      <c r="L568" s="60"/>
      <c r="M568" s="60"/>
    </row>
    <row r="569" spans="1:13" ht="15.5" x14ac:dyDescent="0.35">
      <c r="A569" s="19" t="s">
        <v>4370</v>
      </c>
      <c r="B569" s="21" t="s">
        <v>1576</v>
      </c>
      <c r="C569" s="22"/>
      <c r="D569" s="22"/>
      <c r="E569" s="22"/>
      <c r="F569" s="22"/>
      <c r="G569" s="43"/>
      <c r="H569" s="60"/>
      <c r="I569" s="60"/>
      <c r="J569" s="60"/>
      <c r="K569" s="60"/>
      <c r="L569" s="60"/>
      <c r="M569" s="60"/>
    </row>
    <row r="570" spans="1:13" ht="31" x14ac:dyDescent="0.35">
      <c r="A570" s="19" t="s">
        <v>4371</v>
      </c>
      <c r="B570" s="21" t="s">
        <v>3826</v>
      </c>
      <c r="C570" s="22">
        <v>5043966</v>
      </c>
      <c r="D570" s="22">
        <v>0</v>
      </c>
      <c r="E570" s="22">
        <v>7719957</v>
      </c>
      <c r="F570" s="22">
        <v>0</v>
      </c>
      <c r="G570" s="43">
        <v>7830194</v>
      </c>
      <c r="H570" s="60">
        <v>233</v>
      </c>
      <c r="I570" s="60">
        <v>0</v>
      </c>
      <c r="J570" s="60">
        <v>233</v>
      </c>
      <c r="K570" s="60">
        <v>2</v>
      </c>
      <c r="L570" s="60">
        <v>1</v>
      </c>
      <c r="M570" s="60" t="s">
        <v>3790</v>
      </c>
    </row>
    <row r="571" spans="1:13" ht="31" x14ac:dyDescent="0.35">
      <c r="A571" s="19" t="s">
        <v>3131</v>
      </c>
      <c r="B571" s="21" t="s">
        <v>8502</v>
      </c>
      <c r="C571" s="22"/>
      <c r="D571" s="22"/>
      <c r="E571" s="22"/>
      <c r="F571" s="22"/>
      <c r="G571" s="43"/>
      <c r="H571" s="60"/>
      <c r="I571" s="60"/>
      <c r="J571" s="60"/>
      <c r="K571" s="60"/>
      <c r="L571" s="60"/>
      <c r="M571" s="60"/>
    </row>
    <row r="572" spans="1:13" ht="15.5" x14ac:dyDescent="0.35">
      <c r="A572" s="19" t="s">
        <v>8037</v>
      </c>
      <c r="B572" s="21" t="s">
        <v>2212</v>
      </c>
      <c r="C572" s="22">
        <v>11879540</v>
      </c>
      <c r="D572" s="22">
        <v>0</v>
      </c>
      <c r="E572" s="22">
        <v>1294655</v>
      </c>
      <c r="F572" s="22">
        <v>0</v>
      </c>
      <c r="G572" s="43">
        <v>8206480</v>
      </c>
      <c r="H572" s="60"/>
      <c r="I572" s="60"/>
      <c r="J572" s="60"/>
      <c r="K572" s="60"/>
      <c r="L572" s="60"/>
      <c r="M572" s="60"/>
    </row>
    <row r="573" spans="1:13" ht="31" x14ac:dyDescent="0.35">
      <c r="A573" s="19" t="s">
        <v>4991</v>
      </c>
      <c r="B573" s="21" t="s">
        <v>789</v>
      </c>
      <c r="C573" s="22"/>
      <c r="D573" s="22"/>
      <c r="E573" s="22"/>
      <c r="F573" s="22"/>
      <c r="G573" s="43"/>
      <c r="H573" s="60"/>
      <c r="I573" s="60"/>
      <c r="J573" s="60"/>
      <c r="K573" s="60"/>
      <c r="L573" s="60"/>
      <c r="M573" s="60"/>
    </row>
    <row r="574" spans="1:13" ht="15.5" x14ac:dyDescent="0.35">
      <c r="A574" s="19" t="s">
        <v>8038</v>
      </c>
      <c r="B574" s="21" t="s">
        <v>3895</v>
      </c>
      <c r="C574" s="22"/>
      <c r="D574" s="22"/>
      <c r="E574" s="22"/>
      <c r="F574" s="22"/>
      <c r="G574" s="43"/>
      <c r="H574" s="60"/>
      <c r="I574" s="60"/>
      <c r="J574" s="60"/>
      <c r="K574" s="60"/>
      <c r="L574" s="60"/>
      <c r="M574" s="60"/>
    </row>
    <row r="575" spans="1:13" ht="15.5" x14ac:dyDescent="0.35">
      <c r="A575" s="19" t="s">
        <v>4947</v>
      </c>
      <c r="B575" s="21" t="s">
        <v>4070</v>
      </c>
      <c r="C575" s="22"/>
      <c r="D575" s="22"/>
      <c r="E575" s="22"/>
      <c r="F575" s="22"/>
      <c r="G575" s="43"/>
      <c r="H575" s="60"/>
      <c r="I575" s="60"/>
      <c r="J575" s="60"/>
      <c r="K575" s="60"/>
      <c r="L575" s="60"/>
      <c r="M575" s="60"/>
    </row>
    <row r="576" spans="1:13" ht="15.5" x14ac:dyDescent="0.35">
      <c r="A576" s="19" t="s">
        <v>1491</v>
      </c>
      <c r="B576" s="21" t="s">
        <v>1474</v>
      </c>
      <c r="C576" s="22"/>
      <c r="D576" s="22"/>
      <c r="E576" s="22"/>
      <c r="F576" s="22"/>
      <c r="G576" s="43"/>
      <c r="H576" s="60"/>
      <c r="I576" s="60"/>
      <c r="J576" s="60"/>
      <c r="K576" s="60"/>
      <c r="L576" s="60"/>
      <c r="M576" s="60"/>
    </row>
    <row r="577" spans="1:13" ht="15.5" x14ac:dyDescent="0.35">
      <c r="A577" s="19" t="s">
        <v>4372</v>
      </c>
      <c r="B577" s="21" t="s">
        <v>2105</v>
      </c>
      <c r="C577" s="22"/>
      <c r="D577" s="22"/>
      <c r="E577" s="22"/>
      <c r="F577" s="22"/>
      <c r="G577" s="43"/>
      <c r="H577" s="60"/>
      <c r="I577" s="60"/>
      <c r="J577" s="60"/>
      <c r="K577" s="60"/>
      <c r="L577" s="60"/>
      <c r="M577" s="60"/>
    </row>
    <row r="578" spans="1:13" ht="15.5" x14ac:dyDescent="0.35">
      <c r="A578" s="19" t="s">
        <v>854</v>
      </c>
      <c r="B578" s="21" t="s">
        <v>852</v>
      </c>
      <c r="C578" s="22"/>
      <c r="D578" s="22"/>
      <c r="E578" s="22"/>
      <c r="F578" s="22"/>
      <c r="G578" s="43"/>
      <c r="H578" s="60"/>
      <c r="I578" s="60"/>
      <c r="J578" s="60"/>
      <c r="K578" s="60"/>
      <c r="L578" s="60"/>
      <c r="M578" s="60"/>
    </row>
    <row r="579" spans="1:13" ht="15.5" x14ac:dyDescent="0.35">
      <c r="A579" s="19" t="s">
        <v>120</v>
      </c>
      <c r="B579" s="21" t="s">
        <v>4011</v>
      </c>
      <c r="C579" s="22"/>
      <c r="D579" s="22"/>
      <c r="E579" s="22"/>
      <c r="F579" s="22"/>
      <c r="G579" s="43"/>
      <c r="H579" s="60"/>
      <c r="I579" s="60"/>
      <c r="J579" s="60"/>
      <c r="K579" s="60"/>
      <c r="L579" s="60"/>
      <c r="M579" s="60"/>
    </row>
    <row r="580" spans="1:13" ht="15.5" x14ac:dyDescent="0.35">
      <c r="A580" s="19" t="s">
        <v>1032</v>
      </c>
      <c r="B580" s="21" t="s">
        <v>1030</v>
      </c>
      <c r="C580" s="22"/>
      <c r="D580" s="22"/>
      <c r="E580" s="22"/>
      <c r="F580" s="22"/>
      <c r="G580" s="43"/>
      <c r="H580" s="60"/>
      <c r="I580" s="60"/>
      <c r="J580" s="60"/>
      <c r="K580" s="60"/>
      <c r="L580" s="60"/>
      <c r="M580" s="60"/>
    </row>
    <row r="581" spans="1:13" ht="15.5" x14ac:dyDescent="0.35">
      <c r="A581" s="19" t="s">
        <v>915</v>
      </c>
      <c r="B581" s="21" t="s">
        <v>913</v>
      </c>
      <c r="C581" s="22"/>
      <c r="D581" s="22"/>
      <c r="E581" s="22"/>
      <c r="F581" s="22"/>
      <c r="G581" s="43"/>
      <c r="H581" s="60"/>
      <c r="I581" s="60"/>
      <c r="J581" s="60"/>
      <c r="K581" s="60"/>
      <c r="L581" s="60"/>
      <c r="M581" s="60"/>
    </row>
    <row r="582" spans="1:13" ht="15.5" x14ac:dyDescent="0.35">
      <c r="A582" s="19" t="s">
        <v>390</v>
      </c>
      <c r="B582" s="21" t="s">
        <v>8339</v>
      </c>
      <c r="C582" s="22"/>
      <c r="D582" s="22"/>
      <c r="E582" s="22"/>
      <c r="F582" s="22"/>
      <c r="G582" s="43"/>
      <c r="H582" s="60"/>
      <c r="I582" s="60"/>
      <c r="J582" s="60"/>
      <c r="K582" s="60"/>
      <c r="L582" s="60"/>
      <c r="M582" s="60"/>
    </row>
    <row r="583" spans="1:13" ht="15.5" x14ac:dyDescent="0.35">
      <c r="A583" s="19" t="s">
        <v>4373</v>
      </c>
      <c r="B583" s="21" t="s">
        <v>2330</v>
      </c>
      <c r="C583" s="22"/>
      <c r="D583" s="22"/>
      <c r="E583" s="22"/>
      <c r="F583" s="22"/>
      <c r="G583" s="43"/>
      <c r="H583" s="60"/>
      <c r="I583" s="60"/>
      <c r="J583" s="60"/>
      <c r="K583" s="60"/>
      <c r="L583" s="60"/>
      <c r="M583" s="60"/>
    </row>
    <row r="584" spans="1:13" ht="31" x14ac:dyDescent="0.35">
      <c r="A584" s="19" t="s">
        <v>3087</v>
      </c>
      <c r="B584" s="21" t="s">
        <v>1213</v>
      </c>
      <c r="C584" s="22"/>
      <c r="D584" s="22"/>
      <c r="E584" s="22"/>
      <c r="F584" s="22"/>
      <c r="G584" s="43"/>
      <c r="H584" s="60"/>
      <c r="I584" s="60"/>
      <c r="J584" s="60"/>
      <c r="K584" s="60"/>
      <c r="L584" s="60"/>
      <c r="M584" s="60"/>
    </row>
    <row r="585" spans="1:13" ht="15.5" x14ac:dyDescent="0.35">
      <c r="A585" s="19" t="s">
        <v>3184</v>
      </c>
      <c r="B585" s="21" t="s">
        <v>8517</v>
      </c>
      <c r="C585" s="22">
        <v>5925155</v>
      </c>
      <c r="D585" s="22"/>
      <c r="E585" s="22">
        <v>4864179</v>
      </c>
      <c r="F585" s="22"/>
      <c r="G585" s="43">
        <v>6444216</v>
      </c>
      <c r="H585" s="60"/>
      <c r="I585" s="60"/>
      <c r="J585" s="60"/>
      <c r="K585" s="60"/>
      <c r="L585" s="60"/>
      <c r="M585" s="60"/>
    </row>
    <row r="586" spans="1:13" ht="15.5" x14ac:dyDescent="0.35">
      <c r="A586" s="19" t="s">
        <v>8039</v>
      </c>
      <c r="B586" s="21" t="s">
        <v>3266</v>
      </c>
      <c r="C586" s="22"/>
      <c r="D586" s="22"/>
      <c r="E586" s="22"/>
      <c r="F586" s="22"/>
      <c r="G586" s="43"/>
      <c r="H586" s="60"/>
      <c r="I586" s="60"/>
      <c r="J586" s="60"/>
      <c r="K586" s="60"/>
      <c r="L586" s="60"/>
      <c r="M586" s="60"/>
    </row>
    <row r="587" spans="1:13" ht="15.5" x14ac:dyDescent="0.35">
      <c r="A587" s="19" t="s">
        <v>4374</v>
      </c>
      <c r="B587" s="21" t="s">
        <v>2320</v>
      </c>
      <c r="C587" s="22"/>
      <c r="D587" s="22"/>
      <c r="E587" s="22"/>
      <c r="F587" s="22"/>
      <c r="G587" s="43"/>
      <c r="H587" s="60"/>
      <c r="I587" s="60"/>
      <c r="J587" s="60"/>
      <c r="K587" s="60"/>
      <c r="L587" s="60"/>
      <c r="M587" s="60"/>
    </row>
    <row r="588" spans="1:13" ht="15.5" x14ac:dyDescent="0.35">
      <c r="A588" s="19" t="s">
        <v>1894</v>
      </c>
      <c r="B588" s="21" t="s">
        <v>1892</v>
      </c>
      <c r="C588" s="22"/>
      <c r="D588" s="22"/>
      <c r="E588" s="22"/>
      <c r="F588" s="22"/>
      <c r="G588" s="43"/>
      <c r="H588" s="60"/>
      <c r="I588" s="60"/>
      <c r="J588" s="60"/>
      <c r="K588" s="60"/>
      <c r="L588" s="60"/>
      <c r="M588" s="60"/>
    </row>
    <row r="589" spans="1:13" ht="15.5" x14ac:dyDescent="0.35">
      <c r="A589" s="19" t="s">
        <v>3224</v>
      </c>
      <c r="B589" s="21" t="s">
        <v>4028</v>
      </c>
      <c r="C589" s="22"/>
      <c r="D589" s="22"/>
      <c r="E589" s="22"/>
      <c r="F589" s="22"/>
      <c r="G589" s="43"/>
      <c r="H589" s="60"/>
      <c r="I589" s="60"/>
      <c r="J589" s="60"/>
      <c r="K589" s="60"/>
      <c r="L589" s="60"/>
      <c r="M589" s="60"/>
    </row>
    <row r="590" spans="1:13" ht="15.5" x14ac:dyDescent="0.35">
      <c r="A590" s="19" t="s">
        <v>4375</v>
      </c>
      <c r="B590" s="21" t="s">
        <v>3874</v>
      </c>
      <c r="C590" s="22"/>
      <c r="D590" s="22"/>
      <c r="E590" s="22"/>
      <c r="F590" s="22"/>
      <c r="G590" s="43"/>
      <c r="H590" s="60"/>
      <c r="I590" s="60"/>
      <c r="J590" s="60"/>
      <c r="K590" s="60"/>
      <c r="L590" s="60"/>
      <c r="M590" s="60"/>
    </row>
    <row r="591" spans="1:13" ht="15.5" x14ac:dyDescent="0.35">
      <c r="A591" s="19" t="s">
        <v>8040</v>
      </c>
      <c r="B591" s="21" t="s">
        <v>3860</v>
      </c>
      <c r="C591" s="22"/>
      <c r="D591" s="22"/>
      <c r="E591" s="22"/>
      <c r="F591" s="22"/>
      <c r="G591" s="43"/>
      <c r="H591" s="60"/>
      <c r="I591" s="60"/>
      <c r="J591" s="60"/>
      <c r="K591" s="60"/>
      <c r="L591" s="60"/>
      <c r="M591" s="60"/>
    </row>
    <row r="592" spans="1:13" ht="15.5" x14ac:dyDescent="0.35">
      <c r="A592" s="19" t="s">
        <v>1463</v>
      </c>
      <c r="B592" s="21" t="s">
        <v>1453</v>
      </c>
      <c r="C592" s="22"/>
      <c r="D592" s="22"/>
      <c r="E592" s="22"/>
      <c r="F592" s="22"/>
      <c r="G592" s="43"/>
      <c r="H592" s="60"/>
      <c r="I592" s="60"/>
      <c r="J592" s="60"/>
      <c r="K592" s="60"/>
      <c r="L592" s="60"/>
      <c r="M592" s="60"/>
    </row>
    <row r="593" spans="1:13" ht="15.5" x14ac:dyDescent="0.35">
      <c r="A593" s="19" t="s">
        <v>3100</v>
      </c>
      <c r="B593" s="21" t="s">
        <v>8197</v>
      </c>
      <c r="C593" s="22">
        <v>50000</v>
      </c>
      <c r="D593" s="22">
        <v>0</v>
      </c>
      <c r="E593" s="22">
        <v>11000</v>
      </c>
      <c r="F593" s="22">
        <v>0</v>
      </c>
      <c r="G593" s="43">
        <v>-1148357</v>
      </c>
      <c r="H593" s="60">
        <v>14</v>
      </c>
      <c r="I593" s="60">
        <v>2</v>
      </c>
      <c r="J593" s="60">
        <v>12</v>
      </c>
      <c r="K593" s="60">
        <v>14</v>
      </c>
      <c r="L593" s="60">
        <v>0</v>
      </c>
      <c r="M593" s="60" t="s">
        <v>3790</v>
      </c>
    </row>
    <row r="594" spans="1:13" ht="32.25" customHeight="1" x14ac:dyDescent="0.35">
      <c r="A594" s="19" t="s">
        <v>284</v>
      </c>
      <c r="B594" s="21" t="s">
        <v>8186</v>
      </c>
      <c r="C594" s="22"/>
      <c r="D594" s="22"/>
      <c r="E594" s="22"/>
      <c r="F594" s="22"/>
      <c r="G594" s="43"/>
      <c r="H594" s="60"/>
      <c r="I594" s="60"/>
      <c r="J594" s="60"/>
      <c r="K594" s="60"/>
      <c r="L594" s="60"/>
      <c r="M594" s="60"/>
    </row>
    <row r="595" spans="1:13" ht="15.5" x14ac:dyDescent="0.35">
      <c r="A595" s="19" t="s">
        <v>314</v>
      </c>
      <c r="B595" s="21" t="s">
        <v>312</v>
      </c>
      <c r="C595" s="22"/>
      <c r="D595" s="22"/>
      <c r="E595" s="22"/>
      <c r="F595" s="22"/>
      <c r="G595" s="43"/>
      <c r="H595" s="60"/>
      <c r="I595" s="60"/>
      <c r="J595" s="60"/>
      <c r="K595" s="60"/>
      <c r="L595" s="60"/>
      <c r="M595" s="60"/>
    </row>
    <row r="596" spans="1:13" ht="15.5" x14ac:dyDescent="0.35">
      <c r="A596" s="19" t="s">
        <v>3125</v>
      </c>
      <c r="B596" s="21" t="s">
        <v>746</v>
      </c>
      <c r="C596" s="22"/>
      <c r="D596" s="22"/>
      <c r="E596" s="22"/>
      <c r="F596" s="22"/>
      <c r="G596" s="43"/>
      <c r="H596" s="60"/>
      <c r="I596" s="60"/>
      <c r="J596" s="60"/>
      <c r="K596" s="60"/>
      <c r="L596" s="60"/>
      <c r="M596" s="60"/>
    </row>
    <row r="597" spans="1:13" ht="15.5" x14ac:dyDescent="0.35">
      <c r="A597" s="19" t="s">
        <v>248</v>
      </c>
      <c r="B597" s="21" t="s">
        <v>8218</v>
      </c>
      <c r="C597" s="22"/>
      <c r="D597" s="22"/>
      <c r="E597" s="22"/>
      <c r="F597" s="22"/>
      <c r="G597" s="43"/>
      <c r="H597" s="60"/>
      <c r="I597" s="60"/>
      <c r="J597" s="60"/>
      <c r="K597" s="60"/>
      <c r="L597" s="60"/>
      <c r="M597" s="60"/>
    </row>
    <row r="598" spans="1:13" ht="15.5" x14ac:dyDescent="0.35">
      <c r="A598" s="19" t="s">
        <v>1445</v>
      </c>
      <c r="B598" s="21" t="s">
        <v>8266</v>
      </c>
      <c r="C598" s="22"/>
      <c r="D598" s="22"/>
      <c r="E598" s="22"/>
      <c r="F598" s="22"/>
      <c r="G598" s="43"/>
      <c r="H598" s="60"/>
      <c r="I598" s="60"/>
      <c r="J598" s="60"/>
      <c r="K598" s="60"/>
      <c r="L598" s="60"/>
      <c r="M598" s="60"/>
    </row>
    <row r="599" spans="1:13" ht="15.5" x14ac:dyDescent="0.35">
      <c r="A599" s="19" t="s">
        <v>596</v>
      </c>
      <c r="B599" s="21" t="s">
        <v>594</v>
      </c>
      <c r="C599" s="22"/>
      <c r="D599" s="22"/>
      <c r="E599" s="22"/>
      <c r="F599" s="22"/>
      <c r="G599" s="43"/>
      <c r="H599" s="60"/>
      <c r="I599" s="60"/>
      <c r="J599" s="60"/>
      <c r="K599" s="60"/>
      <c r="L599" s="60"/>
      <c r="M599" s="60"/>
    </row>
    <row r="600" spans="1:13" ht="15.5" x14ac:dyDescent="0.35">
      <c r="A600" s="19" t="s">
        <v>8041</v>
      </c>
      <c r="B600" s="21" t="s">
        <v>3317</v>
      </c>
      <c r="C600" s="22"/>
      <c r="D600" s="22"/>
      <c r="E600" s="22"/>
      <c r="F600" s="22"/>
      <c r="G600" s="43"/>
      <c r="H600" s="60"/>
      <c r="I600" s="60"/>
      <c r="J600" s="60"/>
      <c r="K600" s="60"/>
      <c r="L600" s="60"/>
      <c r="M600" s="60"/>
    </row>
    <row r="601" spans="1:13" ht="15.5" x14ac:dyDescent="0.35">
      <c r="A601" s="19" t="s">
        <v>193</v>
      </c>
      <c r="B601" s="21" t="s">
        <v>191</v>
      </c>
      <c r="C601" s="22"/>
      <c r="D601" s="22"/>
      <c r="E601" s="22"/>
      <c r="F601" s="22"/>
      <c r="G601" s="43"/>
      <c r="H601" s="60"/>
      <c r="I601" s="60"/>
      <c r="J601" s="60"/>
      <c r="K601" s="60"/>
      <c r="L601" s="60"/>
      <c r="M601" s="60"/>
    </row>
    <row r="602" spans="1:13" ht="15.5" x14ac:dyDescent="0.35">
      <c r="A602" s="19" t="s">
        <v>8252</v>
      </c>
      <c r="B602" s="21" t="s">
        <v>8251</v>
      </c>
      <c r="C602" s="22"/>
      <c r="D602" s="22"/>
      <c r="E602" s="22"/>
      <c r="F602" s="22"/>
      <c r="G602" s="43"/>
      <c r="H602" s="60"/>
      <c r="I602" s="60"/>
      <c r="J602" s="60"/>
      <c r="K602" s="60"/>
      <c r="L602" s="60"/>
      <c r="M602" s="60"/>
    </row>
    <row r="603" spans="1:13" ht="31" x14ac:dyDescent="0.35">
      <c r="A603" s="19" t="s">
        <v>4376</v>
      </c>
      <c r="B603" s="21" t="s">
        <v>2199</v>
      </c>
      <c r="C603" s="22"/>
      <c r="D603" s="22"/>
      <c r="E603" s="22"/>
      <c r="F603" s="22"/>
      <c r="G603" s="43"/>
      <c r="H603" s="60"/>
      <c r="I603" s="60"/>
      <c r="J603" s="60"/>
      <c r="K603" s="60"/>
      <c r="L603" s="60"/>
      <c r="M603" s="60"/>
    </row>
    <row r="604" spans="1:13" ht="15.5" x14ac:dyDescent="0.35">
      <c r="A604" s="19" t="s">
        <v>212</v>
      </c>
      <c r="B604" s="21" t="s">
        <v>3631</v>
      </c>
      <c r="C604" s="22"/>
      <c r="D604" s="22"/>
      <c r="E604" s="22"/>
      <c r="F604" s="22"/>
      <c r="G604" s="43"/>
      <c r="H604" s="60"/>
      <c r="I604" s="60"/>
      <c r="J604" s="60"/>
      <c r="K604" s="60"/>
      <c r="L604" s="60"/>
      <c r="M604" s="60"/>
    </row>
    <row r="605" spans="1:13" ht="15.5" x14ac:dyDescent="0.35">
      <c r="A605" s="19" t="s">
        <v>382</v>
      </c>
      <c r="B605" s="21" t="s">
        <v>380</v>
      </c>
      <c r="C605" s="22"/>
      <c r="D605" s="22"/>
      <c r="E605" s="22"/>
      <c r="F605" s="22"/>
      <c r="G605" s="43"/>
      <c r="H605" s="60"/>
      <c r="I605" s="60"/>
      <c r="J605" s="60"/>
      <c r="K605" s="60"/>
      <c r="L605" s="60"/>
      <c r="M605" s="60"/>
    </row>
    <row r="606" spans="1:13" ht="15.5" x14ac:dyDescent="0.35">
      <c r="A606" s="19" t="s">
        <v>1598</v>
      </c>
      <c r="B606" s="21" t="s">
        <v>1582</v>
      </c>
      <c r="C606" s="22"/>
      <c r="D606" s="22"/>
      <c r="E606" s="22"/>
      <c r="F606" s="22"/>
      <c r="G606" s="43"/>
      <c r="H606" s="60"/>
      <c r="I606" s="60"/>
      <c r="J606" s="60"/>
      <c r="K606" s="60"/>
      <c r="L606" s="60"/>
      <c r="M606" s="60"/>
    </row>
    <row r="607" spans="1:13" ht="15.5" x14ac:dyDescent="0.35">
      <c r="A607" s="19" t="s">
        <v>1593</v>
      </c>
      <c r="B607" s="21" t="s">
        <v>3813</v>
      </c>
      <c r="C607" s="22"/>
      <c r="D607" s="22"/>
      <c r="E607" s="22"/>
      <c r="F607" s="22"/>
      <c r="G607" s="43"/>
      <c r="H607" s="60"/>
      <c r="I607" s="60"/>
      <c r="J607" s="60"/>
      <c r="K607" s="60"/>
      <c r="L607" s="60"/>
      <c r="M607" s="60"/>
    </row>
    <row r="608" spans="1:13" ht="15.5" x14ac:dyDescent="0.35">
      <c r="A608" s="19" t="s">
        <v>3118</v>
      </c>
      <c r="B608" s="21" t="s">
        <v>1774</v>
      </c>
      <c r="C608" s="22"/>
      <c r="D608" s="22"/>
      <c r="E608" s="22"/>
      <c r="F608" s="22"/>
      <c r="G608" s="43"/>
      <c r="H608" s="60"/>
      <c r="I608" s="60"/>
      <c r="J608" s="60"/>
      <c r="K608" s="60"/>
      <c r="L608" s="60"/>
      <c r="M608" s="60"/>
    </row>
    <row r="609" spans="1:13" ht="15.5" x14ac:dyDescent="0.35">
      <c r="A609" s="19" t="s">
        <v>581</v>
      </c>
      <c r="B609" s="21" t="s">
        <v>8290</v>
      </c>
      <c r="C609" s="22"/>
      <c r="D609" s="22"/>
      <c r="E609" s="22"/>
      <c r="F609" s="22"/>
      <c r="G609" s="43"/>
      <c r="H609" s="60"/>
      <c r="I609" s="60"/>
      <c r="J609" s="60"/>
      <c r="K609" s="60"/>
      <c r="L609" s="60"/>
      <c r="M609" s="60"/>
    </row>
    <row r="610" spans="1:13" ht="15.5" x14ac:dyDescent="0.35">
      <c r="A610" s="19" t="s">
        <v>8042</v>
      </c>
      <c r="B610" s="21" t="s">
        <v>3858</v>
      </c>
      <c r="C610" s="22"/>
      <c r="D610" s="22"/>
      <c r="E610" s="22"/>
      <c r="F610" s="22"/>
      <c r="G610" s="43"/>
      <c r="H610" s="60"/>
      <c r="I610" s="60"/>
      <c r="J610" s="60"/>
      <c r="K610" s="60"/>
      <c r="L610" s="60"/>
      <c r="M610" s="60"/>
    </row>
    <row r="611" spans="1:13" ht="15.5" x14ac:dyDescent="0.35">
      <c r="A611" s="19" t="s">
        <v>336</v>
      </c>
      <c r="B611" s="21" t="s">
        <v>335</v>
      </c>
      <c r="C611" s="22"/>
      <c r="D611" s="22"/>
      <c r="E611" s="22"/>
      <c r="F611" s="22"/>
      <c r="G611" s="43"/>
      <c r="H611" s="60"/>
      <c r="I611" s="60"/>
      <c r="J611" s="60"/>
      <c r="K611" s="60"/>
      <c r="L611" s="60"/>
      <c r="M611" s="60"/>
    </row>
    <row r="612" spans="1:13" ht="15.5" x14ac:dyDescent="0.35">
      <c r="A612" s="19" t="s">
        <v>1171</v>
      </c>
      <c r="B612" s="21" t="s">
        <v>1170</v>
      </c>
      <c r="C612" s="22"/>
      <c r="D612" s="22"/>
      <c r="E612" s="22"/>
      <c r="F612" s="22"/>
      <c r="G612" s="43"/>
      <c r="H612" s="60"/>
      <c r="I612" s="60"/>
      <c r="J612" s="60"/>
      <c r="K612" s="60"/>
      <c r="L612" s="60"/>
      <c r="M612" s="60"/>
    </row>
    <row r="613" spans="1:13" ht="15.5" x14ac:dyDescent="0.35">
      <c r="A613" s="19" t="s">
        <v>1882</v>
      </c>
      <c r="B613" s="21" t="s">
        <v>1880</v>
      </c>
      <c r="C613" s="22"/>
      <c r="D613" s="22"/>
      <c r="E613" s="22"/>
      <c r="F613" s="22"/>
      <c r="G613" s="43"/>
      <c r="H613" s="60"/>
      <c r="I613" s="60"/>
      <c r="J613" s="60"/>
      <c r="K613" s="60"/>
      <c r="L613" s="60"/>
      <c r="M613" s="60"/>
    </row>
    <row r="614" spans="1:13" ht="15.5" x14ac:dyDescent="0.35">
      <c r="A614" s="19" t="s">
        <v>4377</v>
      </c>
      <c r="B614" s="21" t="s">
        <v>2358</v>
      </c>
      <c r="C614" s="22"/>
      <c r="D614" s="22"/>
      <c r="E614" s="22"/>
      <c r="F614" s="22"/>
      <c r="G614" s="43"/>
      <c r="H614" s="60"/>
      <c r="I614" s="60"/>
      <c r="J614" s="60"/>
      <c r="K614" s="60"/>
      <c r="L614" s="60"/>
      <c r="M614" s="60"/>
    </row>
    <row r="615" spans="1:13" ht="15.5" x14ac:dyDescent="0.35">
      <c r="A615" s="19" t="s">
        <v>4378</v>
      </c>
      <c r="B615" s="21" t="s">
        <v>2167</v>
      </c>
      <c r="C615" s="22"/>
      <c r="D615" s="22"/>
      <c r="E615" s="22"/>
      <c r="F615" s="22"/>
      <c r="G615" s="43"/>
      <c r="H615" s="60"/>
      <c r="I615" s="60"/>
      <c r="J615" s="60"/>
      <c r="K615" s="60"/>
      <c r="L615" s="60"/>
      <c r="M615" s="60"/>
    </row>
    <row r="616" spans="1:13" ht="15.5" x14ac:dyDescent="0.35">
      <c r="A616" s="19" t="s">
        <v>4379</v>
      </c>
      <c r="B616" s="21" t="s">
        <v>3729</v>
      </c>
      <c r="C616" s="22"/>
      <c r="D616" s="22"/>
      <c r="E616" s="22"/>
      <c r="F616" s="22"/>
      <c r="G616" s="43"/>
      <c r="H616" s="60"/>
      <c r="I616" s="60"/>
      <c r="J616" s="60"/>
      <c r="K616" s="60"/>
      <c r="L616" s="60"/>
      <c r="M616" s="60"/>
    </row>
    <row r="617" spans="1:13" ht="15.5" x14ac:dyDescent="0.35">
      <c r="A617" s="19" t="s">
        <v>3154</v>
      </c>
      <c r="B617" s="21" t="s">
        <v>572</v>
      </c>
      <c r="C617" s="22"/>
      <c r="D617" s="22"/>
      <c r="E617" s="22"/>
      <c r="F617" s="22"/>
      <c r="G617" s="43"/>
      <c r="H617" s="60"/>
      <c r="I617" s="60"/>
      <c r="J617" s="60"/>
      <c r="K617" s="60"/>
      <c r="L617" s="60"/>
      <c r="M617" s="60"/>
    </row>
    <row r="618" spans="1:13" ht="15.5" x14ac:dyDescent="0.35">
      <c r="A618" s="19" t="s">
        <v>8043</v>
      </c>
      <c r="B618" s="21" t="s">
        <v>3891</v>
      </c>
      <c r="C618" s="22"/>
      <c r="D618" s="22"/>
      <c r="E618" s="22"/>
      <c r="F618" s="22"/>
      <c r="G618" s="43"/>
      <c r="H618" s="60"/>
      <c r="I618" s="60"/>
      <c r="J618" s="60"/>
      <c r="K618" s="60"/>
      <c r="L618" s="60"/>
      <c r="M618" s="60"/>
    </row>
    <row r="619" spans="1:13" ht="15.5" x14ac:dyDescent="0.35">
      <c r="A619" s="19" t="s">
        <v>678</v>
      </c>
      <c r="B619" s="21" t="s">
        <v>8627</v>
      </c>
      <c r="C619" s="22"/>
      <c r="D619" s="22"/>
      <c r="E619" s="22"/>
      <c r="F619" s="22"/>
      <c r="G619" s="43"/>
      <c r="H619" s="60"/>
      <c r="I619" s="60"/>
      <c r="J619" s="60"/>
      <c r="K619" s="60"/>
      <c r="L619" s="60"/>
      <c r="M619" s="60"/>
    </row>
    <row r="620" spans="1:13" ht="15.5" x14ac:dyDescent="0.35">
      <c r="A620" s="19" t="s">
        <v>8044</v>
      </c>
      <c r="B620" s="21" t="s">
        <v>4008</v>
      </c>
      <c r="C620" s="22"/>
      <c r="D620" s="22"/>
      <c r="E620" s="22"/>
      <c r="F620" s="22"/>
      <c r="G620" s="43"/>
      <c r="H620" s="60"/>
      <c r="I620" s="60"/>
      <c r="J620" s="60"/>
      <c r="K620" s="60"/>
      <c r="L620" s="60"/>
      <c r="M620" s="60"/>
    </row>
    <row r="621" spans="1:13" ht="15.5" x14ac:dyDescent="0.35">
      <c r="A621" s="19" t="s">
        <v>160</v>
      </c>
      <c r="B621" s="21" t="s">
        <v>165</v>
      </c>
      <c r="C621" s="22"/>
      <c r="D621" s="22"/>
      <c r="E621" s="22"/>
      <c r="F621" s="22"/>
      <c r="G621" s="43"/>
      <c r="H621" s="60"/>
      <c r="I621" s="60"/>
      <c r="J621" s="60"/>
      <c r="K621" s="60"/>
      <c r="L621" s="60"/>
      <c r="M621" s="60"/>
    </row>
    <row r="622" spans="1:13" ht="15.5" x14ac:dyDescent="0.35">
      <c r="A622" s="19" t="s">
        <v>112</v>
      </c>
      <c r="B622" s="21" t="s">
        <v>110</v>
      </c>
      <c r="C622" s="22"/>
      <c r="D622" s="22"/>
      <c r="E622" s="22"/>
      <c r="F622" s="22"/>
      <c r="G622" s="43"/>
      <c r="H622" s="60"/>
      <c r="I622" s="60"/>
      <c r="J622" s="60"/>
      <c r="K622" s="60"/>
      <c r="L622" s="60"/>
      <c r="M622" s="60"/>
    </row>
    <row r="623" spans="1:13" ht="15.5" x14ac:dyDescent="0.35">
      <c r="A623" s="19" t="s">
        <v>9626</v>
      </c>
      <c r="B623" s="21" t="s">
        <v>639</v>
      </c>
      <c r="C623" s="22"/>
      <c r="D623" s="22"/>
      <c r="E623" s="22"/>
      <c r="F623" s="22"/>
      <c r="G623" s="43"/>
      <c r="H623" s="60"/>
      <c r="I623" s="60"/>
      <c r="J623" s="60"/>
      <c r="K623" s="60"/>
      <c r="L623" s="60"/>
      <c r="M623" s="60"/>
    </row>
    <row r="624" spans="1:13" ht="15.5" x14ac:dyDescent="0.35">
      <c r="A624" s="19" t="s">
        <v>4380</v>
      </c>
      <c r="B624" s="21" t="s">
        <v>2174</v>
      </c>
      <c r="C624" s="22"/>
      <c r="D624" s="22"/>
      <c r="E624" s="22"/>
      <c r="F624" s="22"/>
      <c r="G624" s="43"/>
      <c r="H624" s="60"/>
      <c r="I624" s="60"/>
      <c r="J624" s="60"/>
      <c r="K624" s="60"/>
      <c r="L624" s="60"/>
      <c r="M624" s="60"/>
    </row>
    <row r="625" spans="1:13" ht="15.5" x14ac:dyDescent="0.35">
      <c r="A625" s="19" t="s">
        <v>2382</v>
      </c>
      <c r="B625" s="21" t="s">
        <v>3670</v>
      </c>
      <c r="C625" s="22"/>
      <c r="D625" s="22"/>
      <c r="E625" s="22"/>
      <c r="F625" s="22"/>
      <c r="G625" s="43"/>
      <c r="H625" s="60"/>
      <c r="I625" s="60"/>
      <c r="J625" s="60"/>
      <c r="K625" s="60"/>
      <c r="L625" s="60"/>
      <c r="M625" s="60"/>
    </row>
    <row r="626" spans="1:13" ht="31" x14ac:dyDescent="0.35">
      <c r="A626" s="19" t="s">
        <v>3057</v>
      </c>
      <c r="B626" s="21" t="s">
        <v>3623</v>
      </c>
      <c r="C626" s="22"/>
      <c r="D626" s="22"/>
      <c r="E626" s="22"/>
      <c r="F626" s="22"/>
      <c r="G626" s="43"/>
      <c r="H626" s="60"/>
      <c r="I626" s="60"/>
      <c r="J626" s="60"/>
      <c r="K626" s="60"/>
      <c r="L626" s="60"/>
      <c r="M626" s="60"/>
    </row>
    <row r="627" spans="1:13" ht="15.5" x14ac:dyDescent="0.35">
      <c r="A627" s="19" t="s">
        <v>185</v>
      </c>
      <c r="B627" s="21" t="s">
        <v>180</v>
      </c>
      <c r="C627" s="22"/>
      <c r="D627" s="22"/>
      <c r="E627" s="22"/>
      <c r="F627" s="22"/>
      <c r="G627" s="43"/>
      <c r="H627" s="60"/>
      <c r="I627" s="60"/>
      <c r="J627" s="60"/>
      <c r="K627" s="60"/>
      <c r="L627" s="60"/>
      <c r="M627" s="60"/>
    </row>
    <row r="628" spans="1:13" ht="31" x14ac:dyDescent="0.35">
      <c r="A628" s="19" t="s">
        <v>8045</v>
      </c>
      <c r="B628" s="21" t="s">
        <v>8567</v>
      </c>
      <c r="C628" s="22"/>
      <c r="D628" s="22"/>
      <c r="E628" s="22"/>
      <c r="F628" s="22"/>
      <c r="G628" s="43"/>
      <c r="H628" s="60"/>
      <c r="I628" s="60"/>
      <c r="J628" s="60"/>
      <c r="K628" s="60"/>
      <c r="L628" s="60"/>
      <c r="M628" s="60"/>
    </row>
    <row r="629" spans="1:13" ht="15.5" x14ac:dyDescent="0.35">
      <c r="A629" s="19" t="s">
        <v>3107</v>
      </c>
      <c r="B629" s="21" t="s">
        <v>3990</v>
      </c>
      <c r="C629" s="22"/>
      <c r="D629" s="22"/>
      <c r="E629" s="22"/>
      <c r="F629" s="22"/>
      <c r="G629" s="43"/>
      <c r="H629" s="60"/>
      <c r="I629" s="60"/>
      <c r="J629" s="60"/>
      <c r="K629" s="60"/>
      <c r="L629" s="60"/>
      <c r="M629" s="60"/>
    </row>
    <row r="630" spans="1:13" ht="15.5" x14ac:dyDescent="0.35">
      <c r="A630" s="19" t="s">
        <v>8046</v>
      </c>
      <c r="B630" s="21" t="s">
        <v>3292</v>
      </c>
      <c r="C630" s="22"/>
      <c r="D630" s="22"/>
      <c r="E630" s="22"/>
      <c r="F630" s="22"/>
      <c r="G630" s="43"/>
      <c r="H630" s="60"/>
      <c r="I630" s="60"/>
      <c r="J630" s="60"/>
      <c r="K630" s="60"/>
      <c r="L630" s="60"/>
      <c r="M630" s="60"/>
    </row>
    <row r="631" spans="1:13" ht="15.5" x14ac:dyDescent="0.35">
      <c r="A631" s="19" t="s">
        <v>1040</v>
      </c>
      <c r="B631" s="21" t="s">
        <v>1038</v>
      </c>
      <c r="C631" s="22"/>
      <c r="D631" s="22"/>
      <c r="E631" s="22"/>
      <c r="F631" s="22"/>
      <c r="G631" s="43"/>
      <c r="H631" s="60"/>
      <c r="I631" s="60"/>
      <c r="J631" s="60"/>
      <c r="K631" s="60"/>
      <c r="L631" s="60"/>
      <c r="M631" s="60"/>
    </row>
    <row r="632" spans="1:13" ht="15.5" x14ac:dyDescent="0.35">
      <c r="A632" s="19" t="s">
        <v>3075</v>
      </c>
      <c r="B632" s="21" t="s">
        <v>3902</v>
      </c>
      <c r="C632" s="22"/>
      <c r="D632" s="22"/>
      <c r="E632" s="22"/>
      <c r="F632" s="22"/>
      <c r="G632" s="43"/>
      <c r="H632" s="60"/>
      <c r="I632" s="60"/>
      <c r="J632" s="60"/>
      <c r="K632" s="60"/>
      <c r="L632" s="60"/>
      <c r="M632" s="60"/>
    </row>
    <row r="633" spans="1:13" ht="15.5" x14ac:dyDescent="0.35">
      <c r="A633" s="19" t="s">
        <v>4381</v>
      </c>
      <c r="B633" s="21" t="s">
        <v>2335</v>
      </c>
      <c r="C633" s="22"/>
      <c r="D633" s="22"/>
      <c r="E633" s="22"/>
      <c r="F633" s="22"/>
      <c r="G633" s="43"/>
      <c r="H633" s="60"/>
      <c r="I633" s="60"/>
      <c r="J633" s="60"/>
      <c r="K633" s="60"/>
      <c r="L633" s="60"/>
      <c r="M633" s="60"/>
    </row>
    <row r="634" spans="1:13" ht="15.5" x14ac:dyDescent="0.35">
      <c r="A634" s="19" t="s">
        <v>3046</v>
      </c>
      <c r="B634" s="21" t="s">
        <v>2710</v>
      </c>
      <c r="C634" s="22"/>
      <c r="D634" s="22"/>
      <c r="E634" s="22"/>
      <c r="F634" s="22"/>
      <c r="G634" s="43"/>
      <c r="H634" s="60"/>
      <c r="I634" s="60"/>
      <c r="J634" s="60"/>
      <c r="K634" s="60"/>
      <c r="L634" s="60"/>
      <c r="M634" s="60"/>
    </row>
    <row r="635" spans="1:13" ht="15.5" x14ac:dyDescent="0.35">
      <c r="A635" s="19" t="s">
        <v>4975</v>
      </c>
      <c r="B635" s="21" t="s">
        <v>1829</v>
      </c>
      <c r="C635" s="22"/>
      <c r="D635" s="22"/>
      <c r="E635" s="22"/>
      <c r="F635" s="22"/>
      <c r="G635" s="43"/>
      <c r="H635" s="60"/>
      <c r="I635" s="60"/>
      <c r="J635" s="60"/>
      <c r="K635" s="60"/>
      <c r="L635" s="60"/>
      <c r="M635" s="60"/>
    </row>
    <row r="636" spans="1:13" ht="15.5" x14ac:dyDescent="0.35">
      <c r="A636" s="19" t="s">
        <v>1124</v>
      </c>
      <c r="B636" s="21" t="s">
        <v>1122</v>
      </c>
      <c r="C636" s="22"/>
      <c r="D636" s="22"/>
      <c r="E636" s="22"/>
      <c r="F636" s="22"/>
      <c r="G636" s="43"/>
      <c r="H636" s="60"/>
      <c r="I636" s="60"/>
      <c r="J636" s="60"/>
      <c r="K636" s="60"/>
      <c r="L636" s="60"/>
      <c r="M636" s="60"/>
    </row>
    <row r="637" spans="1:13" ht="15.5" x14ac:dyDescent="0.35">
      <c r="A637" s="19" t="s">
        <v>757</v>
      </c>
      <c r="B637" s="21" t="s">
        <v>8738</v>
      </c>
      <c r="C637" s="22"/>
      <c r="D637" s="22"/>
      <c r="E637" s="22"/>
      <c r="F637" s="22"/>
      <c r="G637" s="43"/>
      <c r="H637" s="60"/>
      <c r="I637" s="60"/>
      <c r="J637" s="60"/>
      <c r="K637" s="60"/>
      <c r="L637" s="60"/>
      <c r="M637" s="60"/>
    </row>
    <row r="638" spans="1:13" ht="15.5" x14ac:dyDescent="0.35">
      <c r="A638" s="19" t="s">
        <v>3236</v>
      </c>
      <c r="B638" s="21" t="s">
        <v>771</v>
      </c>
      <c r="C638" s="22"/>
      <c r="D638" s="22"/>
      <c r="E638" s="22"/>
      <c r="F638" s="22"/>
      <c r="G638" s="43"/>
      <c r="H638" s="60"/>
      <c r="I638" s="60"/>
      <c r="J638" s="60"/>
      <c r="K638" s="60"/>
      <c r="L638" s="60"/>
      <c r="M638" s="60"/>
    </row>
    <row r="639" spans="1:13" ht="15.5" x14ac:dyDescent="0.35">
      <c r="A639" s="19" t="s">
        <v>8047</v>
      </c>
      <c r="B639" s="21" t="s">
        <v>3634</v>
      </c>
      <c r="C639" s="22"/>
      <c r="D639" s="22"/>
      <c r="E639" s="22"/>
      <c r="F639" s="22"/>
      <c r="G639" s="43"/>
      <c r="H639" s="60"/>
      <c r="I639" s="60"/>
      <c r="J639" s="60"/>
      <c r="K639" s="60"/>
      <c r="L639" s="60"/>
      <c r="M639" s="60"/>
    </row>
    <row r="640" spans="1:13" ht="15.5" x14ac:dyDescent="0.35">
      <c r="A640" s="19" t="s">
        <v>8048</v>
      </c>
      <c r="B640" s="21" t="s">
        <v>3297</v>
      </c>
      <c r="C640" s="22"/>
      <c r="D640" s="22"/>
      <c r="E640" s="22"/>
      <c r="F640" s="22"/>
      <c r="G640" s="43"/>
      <c r="H640" s="60"/>
      <c r="I640" s="60"/>
      <c r="J640" s="60"/>
      <c r="K640" s="60"/>
      <c r="L640" s="60"/>
      <c r="M640" s="60"/>
    </row>
    <row r="641" spans="1:13" ht="15.5" x14ac:dyDescent="0.35">
      <c r="A641" s="19" t="s">
        <v>4948</v>
      </c>
      <c r="B641" s="21" t="s">
        <v>3692</v>
      </c>
      <c r="C641" s="22"/>
      <c r="D641" s="22"/>
      <c r="E641" s="22"/>
      <c r="F641" s="22"/>
      <c r="G641" s="43"/>
      <c r="H641" s="60"/>
      <c r="I641" s="60"/>
      <c r="J641" s="60"/>
      <c r="K641" s="60"/>
      <c r="L641" s="60"/>
      <c r="M641" s="60"/>
    </row>
    <row r="642" spans="1:13" ht="15.5" x14ac:dyDescent="0.35">
      <c r="A642" s="19" t="s">
        <v>8049</v>
      </c>
      <c r="B642" s="21" t="s">
        <v>4061</v>
      </c>
      <c r="C642" s="22"/>
      <c r="D642" s="22"/>
      <c r="E642" s="22"/>
      <c r="F642" s="22"/>
      <c r="G642" s="43"/>
      <c r="H642" s="60"/>
      <c r="I642" s="60"/>
      <c r="J642" s="60"/>
      <c r="K642" s="60"/>
      <c r="L642" s="60"/>
      <c r="M642" s="60"/>
    </row>
    <row r="643" spans="1:13" ht="15.5" x14ac:dyDescent="0.35">
      <c r="A643" s="19" t="s">
        <v>3195</v>
      </c>
      <c r="B643" s="21" t="s">
        <v>1697</v>
      </c>
      <c r="C643" s="22"/>
      <c r="D643" s="22"/>
      <c r="E643" s="22"/>
      <c r="F643" s="22"/>
      <c r="G643" s="43"/>
      <c r="H643" s="60"/>
      <c r="I643" s="60"/>
      <c r="J643" s="60"/>
      <c r="K643" s="60"/>
      <c r="L643" s="60"/>
      <c r="M643" s="60"/>
    </row>
    <row r="644" spans="1:13" ht="15.5" x14ac:dyDescent="0.35">
      <c r="A644" s="19" t="s">
        <v>4382</v>
      </c>
      <c r="B644" s="21" t="s">
        <v>2079</v>
      </c>
      <c r="C644" s="22"/>
      <c r="D644" s="22"/>
      <c r="E644" s="22"/>
      <c r="F644" s="22"/>
      <c r="G644" s="43"/>
      <c r="H644" s="60"/>
      <c r="I644" s="60"/>
      <c r="J644" s="60"/>
      <c r="K644" s="60"/>
      <c r="L644" s="60"/>
      <c r="M644" s="60"/>
    </row>
    <row r="645" spans="1:13" ht="31" x14ac:dyDescent="0.35">
      <c r="A645" s="19" t="s">
        <v>4383</v>
      </c>
      <c r="B645" s="21" t="s">
        <v>4023</v>
      </c>
      <c r="C645" s="22"/>
      <c r="D645" s="22"/>
      <c r="E645" s="22"/>
      <c r="F645" s="22"/>
      <c r="G645" s="43"/>
      <c r="H645" s="60"/>
      <c r="I645" s="60"/>
      <c r="J645" s="60"/>
      <c r="K645" s="60"/>
      <c r="L645" s="60"/>
      <c r="M645" s="60"/>
    </row>
    <row r="646" spans="1:13" ht="15.5" x14ac:dyDescent="0.35">
      <c r="A646" s="19" t="s">
        <v>5059</v>
      </c>
      <c r="B646" s="21" t="s">
        <v>3920</v>
      </c>
      <c r="C646" s="22"/>
      <c r="D646" s="22"/>
      <c r="E646" s="22"/>
      <c r="F646" s="22"/>
      <c r="G646" s="43"/>
      <c r="H646" s="60"/>
      <c r="I646" s="60"/>
      <c r="J646" s="60"/>
      <c r="K646" s="60"/>
      <c r="L646" s="60"/>
      <c r="M646" s="60"/>
    </row>
    <row r="647" spans="1:13" ht="15.5" x14ac:dyDescent="0.35">
      <c r="A647" s="19" t="s">
        <v>1490</v>
      </c>
      <c r="B647" s="21" t="s">
        <v>3352</v>
      </c>
      <c r="C647" s="22">
        <v>41543995</v>
      </c>
      <c r="D647" s="22">
        <v>0</v>
      </c>
      <c r="E647" s="22">
        <v>34169061</v>
      </c>
      <c r="F647" s="22">
        <v>0</v>
      </c>
      <c r="G647" s="43">
        <v>41569381</v>
      </c>
      <c r="H647" s="60">
        <v>11</v>
      </c>
      <c r="I647" s="60">
        <v>6</v>
      </c>
      <c r="J647" s="60">
        <v>5</v>
      </c>
      <c r="K647" s="60">
        <v>25</v>
      </c>
      <c r="L647" s="60">
        <v>1</v>
      </c>
      <c r="M647" s="60" t="s">
        <v>8222</v>
      </c>
    </row>
    <row r="648" spans="1:13" ht="15.5" x14ac:dyDescent="0.35">
      <c r="A648" s="19" t="s">
        <v>53</v>
      </c>
      <c r="B648" s="21" t="s">
        <v>4571</v>
      </c>
      <c r="C648" s="22"/>
      <c r="D648" s="22"/>
      <c r="E648" s="22"/>
      <c r="F648" s="22"/>
      <c r="G648" s="43"/>
      <c r="H648" s="60"/>
      <c r="I648" s="60"/>
      <c r="J648" s="60"/>
      <c r="K648" s="60"/>
      <c r="L648" s="60"/>
      <c r="M648" s="60"/>
    </row>
    <row r="649" spans="1:13" ht="15.5" x14ac:dyDescent="0.35">
      <c r="A649" s="19" t="s">
        <v>4949</v>
      </c>
      <c r="B649" s="21" t="s">
        <v>3943</v>
      </c>
      <c r="C649" s="22"/>
      <c r="D649" s="22"/>
      <c r="E649" s="22"/>
      <c r="F649" s="22"/>
      <c r="G649" s="43"/>
      <c r="H649" s="60"/>
      <c r="I649" s="60"/>
      <c r="J649" s="60"/>
      <c r="K649" s="60"/>
      <c r="L649" s="60"/>
      <c r="M649" s="60"/>
    </row>
    <row r="650" spans="1:13" ht="15.5" x14ac:dyDescent="0.35">
      <c r="A650" s="19" t="s">
        <v>4384</v>
      </c>
      <c r="B650" s="21" t="s">
        <v>2009</v>
      </c>
      <c r="C650" s="22"/>
      <c r="D650" s="22"/>
      <c r="E650" s="22"/>
      <c r="F650" s="22"/>
      <c r="G650" s="43"/>
      <c r="H650" s="60"/>
      <c r="I650" s="60"/>
      <c r="J650" s="60"/>
      <c r="K650" s="60"/>
      <c r="L650" s="60"/>
      <c r="M650" s="60"/>
    </row>
    <row r="651" spans="1:13" ht="15.5" x14ac:dyDescent="0.35">
      <c r="A651" s="19" t="s">
        <v>51</v>
      </c>
      <c r="B651" s="21" t="s">
        <v>4017</v>
      </c>
      <c r="C651" s="22"/>
      <c r="D651" s="22"/>
      <c r="E651" s="22"/>
      <c r="F651" s="22"/>
      <c r="G651" s="43"/>
      <c r="H651" s="60"/>
      <c r="I651" s="60"/>
      <c r="J651" s="60"/>
      <c r="K651" s="60"/>
      <c r="L651" s="60"/>
      <c r="M651" s="60"/>
    </row>
    <row r="652" spans="1:13" ht="31" x14ac:dyDescent="0.35">
      <c r="A652" s="19" t="s">
        <v>8225</v>
      </c>
      <c r="B652" s="21" t="s">
        <v>3804</v>
      </c>
      <c r="C652" s="22"/>
      <c r="D652" s="22"/>
      <c r="E652" s="22"/>
      <c r="F652" s="22"/>
      <c r="G652" s="43"/>
      <c r="H652" s="60"/>
      <c r="I652" s="60"/>
      <c r="J652" s="60"/>
      <c r="K652" s="60"/>
      <c r="L652" s="60"/>
      <c r="M652" s="60"/>
    </row>
    <row r="653" spans="1:13" ht="31" x14ac:dyDescent="0.35">
      <c r="A653" s="19" t="s">
        <v>3123</v>
      </c>
      <c r="B653" s="21" t="s">
        <v>8657</v>
      </c>
      <c r="C653" s="22"/>
      <c r="D653" s="22"/>
      <c r="E653" s="22"/>
      <c r="F653" s="22"/>
      <c r="G653" s="43"/>
      <c r="H653" s="60"/>
      <c r="I653" s="60"/>
      <c r="J653" s="60"/>
      <c r="K653" s="60"/>
      <c r="L653" s="60"/>
      <c r="M653" s="60"/>
    </row>
    <row r="654" spans="1:13" ht="15.5" x14ac:dyDescent="0.35">
      <c r="A654" s="19" t="s">
        <v>4385</v>
      </c>
      <c r="B654" s="21" t="s">
        <v>8241</v>
      </c>
      <c r="C654" s="22"/>
      <c r="D654" s="22"/>
      <c r="E654" s="22"/>
      <c r="F654" s="22"/>
      <c r="G654" s="43"/>
      <c r="H654" s="60"/>
      <c r="I654" s="60"/>
      <c r="J654" s="60"/>
      <c r="K654" s="60"/>
      <c r="L654" s="60"/>
      <c r="M654" s="60"/>
    </row>
    <row r="655" spans="1:13" ht="15.5" x14ac:dyDescent="0.35">
      <c r="A655" s="19" t="s">
        <v>4950</v>
      </c>
      <c r="B655" s="21" t="s">
        <v>2722</v>
      </c>
      <c r="C655" s="22"/>
      <c r="D655" s="22"/>
      <c r="E655" s="22"/>
      <c r="F655" s="22"/>
      <c r="G655" s="43"/>
      <c r="H655" s="60"/>
      <c r="I655" s="60"/>
      <c r="J655" s="60"/>
      <c r="K655" s="60"/>
      <c r="L655" s="60"/>
      <c r="M655" s="60"/>
    </row>
    <row r="656" spans="1:13" ht="15.5" x14ac:dyDescent="0.35">
      <c r="A656" s="19" t="s">
        <v>8050</v>
      </c>
      <c r="B656" s="21" t="s">
        <v>3271</v>
      </c>
      <c r="C656" s="22"/>
      <c r="D656" s="22"/>
      <c r="E656" s="22"/>
      <c r="F656" s="22"/>
      <c r="G656" s="43"/>
      <c r="H656" s="60"/>
      <c r="I656" s="60"/>
      <c r="J656" s="60"/>
      <c r="K656" s="60"/>
      <c r="L656" s="60"/>
      <c r="M656" s="60"/>
    </row>
    <row r="657" spans="1:13" ht="31" x14ac:dyDescent="0.35">
      <c r="A657" s="19" t="s">
        <v>4386</v>
      </c>
      <c r="B657" s="21" t="s">
        <v>3683</v>
      </c>
      <c r="C657" s="22"/>
      <c r="D657" s="22"/>
      <c r="E657" s="22"/>
      <c r="F657" s="22"/>
      <c r="G657" s="43"/>
      <c r="H657" s="60"/>
      <c r="I657" s="60"/>
      <c r="J657" s="60"/>
      <c r="K657" s="60"/>
      <c r="L657" s="60"/>
      <c r="M657" s="60"/>
    </row>
    <row r="658" spans="1:13" ht="15.5" x14ac:dyDescent="0.35">
      <c r="A658" s="19" t="s">
        <v>8051</v>
      </c>
      <c r="B658" s="21" t="s">
        <v>3290</v>
      </c>
      <c r="C658" s="22">
        <v>3514500</v>
      </c>
      <c r="D658" s="22">
        <v>0</v>
      </c>
      <c r="E658" s="22">
        <v>4265199</v>
      </c>
      <c r="F658" s="22">
        <v>0</v>
      </c>
      <c r="G658" s="43">
        <v>4366862</v>
      </c>
      <c r="H658" s="60">
        <v>4</v>
      </c>
      <c r="I658" s="60">
        <v>2</v>
      </c>
      <c r="J658" s="60">
        <v>2</v>
      </c>
      <c r="K658" s="60">
        <v>0</v>
      </c>
      <c r="L658" s="60">
        <v>0</v>
      </c>
      <c r="M658" s="60" t="s">
        <v>3500</v>
      </c>
    </row>
    <row r="659" spans="1:13" ht="31.5" customHeight="1" x14ac:dyDescent="0.35">
      <c r="A659" s="19" t="s">
        <v>4387</v>
      </c>
      <c r="B659" s="21" t="s">
        <v>3915</v>
      </c>
      <c r="C659" s="22">
        <v>41309</v>
      </c>
      <c r="D659" s="22"/>
      <c r="E659" s="22">
        <v>41309</v>
      </c>
      <c r="F659" s="22"/>
      <c r="G659" s="43">
        <v>76800</v>
      </c>
      <c r="H659" s="60"/>
      <c r="I659" s="60"/>
      <c r="J659" s="60"/>
      <c r="K659" s="60"/>
      <c r="L659" s="60"/>
      <c r="M659" s="60"/>
    </row>
    <row r="660" spans="1:13" ht="31" x14ac:dyDescent="0.35">
      <c r="A660" s="19" t="s">
        <v>4388</v>
      </c>
      <c r="B660" s="21" t="s">
        <v>2144</v>
      </c>
      <c r="C660" s="22"/>
      <c r="D660" s="22"/>
      <c r="E660" s="22"/>
      <c r="F660" s="22"/>
      <c r="G660" s="43"/>
      <c r="H660" s="60"/>
      <c r="I660" s="60"/>
      <c r="J660" s="60"/>
      <c r="K660" s="60"/>
      <c r="L660" s="60"/>
      <c r="M660" s="60"/>
    </row>
    <row r="661" spans="1:13" ht="15.5" x14ac:dyDescent="0.35">
      <c r="A661" s="19" t="s">
        <v>4389</v>
      </c>
      <c r="B661" s="21" t="s">
        <v>3671</v>
      </c>
      <c r="C661" s="22"/>
      <c r="D661" s="22"/>
      <c r="E661" s="22"/>
      <c r="F661" s="22"/>
      <c r="G661" s="43"/>
      <c r="H661" s="60"/>
      <c r="I661" s="60"/>
      <c r="J661" s="60"/>
      <c r="K661" s="60"/>
      <c r="L661" s="60"/>
      <c r="M661" s="60"/>
    </row>
    <row r="662" spans="1:13" ht="15.5" x14ac:dyDescent="0.35">
      <c r="A662" s="19" t="s">
        <v>2570</v>
      </c>
      <c r="B662" s="21" t="s">
        <v>4037</v>
      </c>
      <c r="C662" s="22"/>
      <c r="D662" s="22"/>
      <c r="E662" s="22"/>
      <c r="F662" s="22"/>
      <c r="G662" s="43"/>
      <c r="H662" s="60"/>
      <c r="I662" s="60"/>
      <c r="J662" s="60"/>
      <c r="K662" s="60"/>
      <c r="L662" s="60"/>
      <c r="M662" s="60"/>
    </row>
    <row r="663" spans="1:13" ht="15.5" x14ac:dyDescent="0.35">
      <c r="A663" s="19" t="s">
        <v>5062</v>
      </c>
      <c r="B663" s="21" t="s">
        <v>8762</v>
      </c>
      <c r="C663" s="22">
        <v>233750</v>
      </c>
      <c r="D663" s="22">
        <v>0</v>
      </c>
      <c r="E663" s="22">
        <v>233750</v>
      </c>
      <c r="F663" s="22">
        <v>0</v>
      </c>
      <c r="G663" s="43">
        <v>315431</v>
      </c>
      <c r="H663" s="60">
        <v>2</v>
      </c>
      <c r="I663" s="60">
        <v>1</v>
      </c>
      <c r="J663" s="60">
        <v>1</v>
      </c>
      <c r="K663" s="60">
        <v>0</v>
      </c>
      <c r="L663" s="60">
        <v>1</v>
      </c>
      <c r="M663" s="60" t="s">
        <v>3500</v>
      </c>
    </row>
    <row r="664" spans="1:13" ht="15.5" x14ac:dyDescent="0.35">
      <c r="A664" s="19" t="s">
        <v>4390</v>
      </c>
      <c r="B664" s="21" t="s">
        <v>3659</v>
      </c>
      <c r="C664" s="22"/>
      <c r="D664" s="22"/>
      <c r="E664" s="22"/>
      <c r="F664" s="22"/>
      <c r="G664" s="43"/>
      <c r="H664" s="60"/>
      <c r="I664" s="60"/>
      <c r="J664" s="60"/>
      <c r="K664" s="60"/>
      <c r="L664" s="60"/>
      <c r="M664" s="60"/>
    </row>
    <row r="665" spans="1:13" ht="30.75" customHeight="1" x14ac:dyDescent="0.35">
      <c r="A665" s="19" t="s">
        <v>5063</v>
      </c>
      <c r="B665" s="21" t="s">
        <v>10017</v>
      </c>
      <c r="C665" s="22">
        <v>0</v>
      </c>
      <c r="D665" s="22">
        <v>0</v>
      </c>
      <c r="E665" s="22">
        <v>0</v>
      </c>
      <c r="F665" s="22">
        <v>0</v>
      </c>
      <c r="G665" s="43">
        <v>0</v>
      </c>
      <c r="H665" s="60">
        <v>60</v>
      </c>
      <c r="I665" s="60">
        <v>12</v>
      </c>
      <c r="J665" s="60">
        <v>48</v>
      </c>
      <c r="K665" s="60">
        <v>0</v>
      </c>
      <c r="L665" s="60">
        <v>1</v>
      </c>
      <c r="M665" s="60" t="s">
        <v>3500</v>
      </c>
    </row>
    <row r="666" spans="1:13" ht="24.75" customHeight="1" x14ac:dyDescent="0.35">
      <c r="A666" s="19" t="s">
        <v>4391</v>
      </c>
      <c r="B666" s="21" t="s">
        <v>2179</v>
      </c>
      <c r="C666" s="22"/>
      <c r="D666" s="22"/>
      <c r="E666" s="22"/>
      <c r="F666" s="22"/>
      <c r="G666" s="43"/>
      <c r="H666" s="60"/>
      <c r="I666" s="60"/>
      <c r="J666" s="60"/>
      <c r="K666" s="60"/>
      <c r="L666" s="60"/>
      <c r="M666" s="60"/>
    </row>
    <row r="667" spans="1:13" ht="27.75" customHeight="1" x14ac:dyDescent="0.35">
      <c r="A667" s="19" t="s">
        <v>908</v>
      </c>
      <c r="B667" s="21" t="s">
        <v>3621</v>
      </c>
      <c r="C667" s="22"/>
      <c r="D667" s="22"/>
      <c r="E667" s="22"/>
      <c r="F667" s="22"/>
      <c r="G667" s="43"/>
      <c r="H667" s="60"/>
      <c r="I667" s="60"/>
      <c r="J667" s="60"/>
      <c r="K667" s="60"/>
      <c r="L667" s="60"/>
      <c r="M667" s="60"/>
    </row>
    <row r="668" spans="1:13" ht="15.5" x14ac:dyDescent="0.35">
      <c r="A668" s="19" t="s">
        <v>1570</v>
      </c>
      <c r="B668" s="21" t="s">
        <v>3946</v>
      </c>
      <c r="C668" s="22">
        <v>5546000</v>
      </c>
      <c r="D668" s="22">
        <v>0</v>
      </c>
      <c r="E668" s="22">
        <v>3914616</v>
      </c>
      <c r="F668" s="22">
        <v>0</v>
      </c>
      <c r="G668" s="43">
        <v>6663464</v>
      </c>
      <c r="H668" s="60">
        <v>5</v>
      </c>
      <c r="I668" s="60">
        <v>2</v>
      </c>
      <c r="J668" s="60">
        <v>3</v>
      </c>
      <c r="K668" s="60">
        <v>6</v>
      </c>
      <c r="L668" s="60">
        <v>1</v>
      </c>
      <c r="M668" s="60" t="s">
        <v>3500</v>
      </c>
    </row>
    <row r="669" spans="1:13" ht="33" customHeight="1" x14ac:dyDescent="0.35">
      <c r="A669" s="19" t="s">
        <v>8052</v>
      </c>
      <c r="B669" s="21" t="s">
        <v>4094</v>
      </c>
      <c r="C669" s="22"/>
      <c r="D669" s="22"/>
      <c r="E669" s="22"/>
      <c r="F669" s="22"/>
      <c r="G669" s="43"/>
      <c r="H669" s="60"/>
      <c r="I669" s="60"/>
      <c r="J669" s="60"/>
      <c r="K669" s="60"/>
      <c r="L669" s="60"/>
      <c r="M669" s="60"/>
    </row>
    <row r="670" spans="1:13" ht="15.5" x14ac:dyDescent="0.35">
      <c r="A670" s="19" t="s">
        <v>4951</v>
      </c>
      <c r="B670" s="21" t="s">
        <v>330</v>
      </c>
      <c r="C670" s="22"/>
      <c r="D670" s="22"/>
      <c r="E670" s="22"/>
      <c r="F670" s="22"/>
      <c r="G670" s="43"/>
      <c r="H670" s="60"/>
      <c r="I670" s="60"/>
      <c r="J670" s="60"/>
      <c r="K670" s="60"/>
      <c r="L670" s="60"/>
      <c r="M670" s="60"/>
    </row>
    <row r="671" spans="1:13" ht="15.5" x14ac:dyDescent="0.35">
      <c r="A671" s="19" t="s">
        <v>4952</v>
      </c>
      <c r="B671" s="21" t="s">
        <v>600</v>
      </c>
      <c r="C671" s="22"/>
      <c r="D671" s="22"/>
      <c r="E671" s="22"/>
      <c r="F671" s="22"/>
      <c r="G671" s="43"/>
      <c r="H671" s="60"/>
      <c r="I671" s="60"/>
      <c r="J671" s="60"/>
      <c r="K671" s="60"/>
      <c r="L671" s="60"/>
      <c r="M671" s="60"/>
    </row>
    <row r="672" spans="1:13" ht="31" x14ac:dyDescent="0.35">
      <c r="A672" s="19" t="s">
        <v>4392</v>
      </c>
      <c r="B672" s="21" t="s">
        <v>2062</v>
      </c>
      <c r="C672" s="22"/>
      <c r="D672" s="22"/>
      <c r="E672" s="22"/>
      <c r="F672" s="22"/>
      <c r="G672" s="43"/>
      <c r="H672" s="60"/>
      <c r="I672" s="60"/>
      <c r="J672" s="60"/>
      <c r="K672" s="60"/>
      <c r="L672" s="60"/>
      <c r="M672" s="60"/>
    </row>
    <row r="673" spans="1:13" ht="15.5" x14ac:dyDescent="0.35">
      <c r="A673" s="19" t="s">
        <v>3149</v>
      </c>
      <c r="B673" s="21" t="s">
        <v>8194</v>
      </c>
      <c r="C673" s="22"/>
      <c r="D673" s="22"/>
      <c r="E673" s="22"/>
      <c r="F673" s="22"/>
      <c r="G673" s="43"/>
      <c r="H673" s="60"/>
      <c r="I673" s="60"/>
      <c r="J673" s="60"/>
      <c r="K673" s="60"/>
      <c r="L673" s="60"/>
      <c r="M673" s="60"/>
    </row>
    <row r="674" spans="1:13" ht="15.5" x14ac:dyDescent="0.35">
      <c r="A674" s="19" t="s">
        <v>8053</v>
      </c>
      <c r="B674" s="21" t="s">
        <v>3878</v>
      </c>
      <c r="C674" s="22">
        <v>79522698</v>
      </c>
      <c r="D674" s="22"/>
      <c r="E674" s="22">
        <v>73472838</v>
      </c>
      <c r="F674" s="22"/>
      <c r="G674" s="43">
        <v>88853870</v>
      </c>
      <c r="H674" s="60"/>
      <c r="I674" s="60"/>
      <c r="J674" s="60"/>
      <c r="K674" s="60"/>
      <c r="L674" s="60"/>
      <c r="M674" s="60"/>
    </row>
    <row r="675" spans="1:13" ht="15.5" x14ac:dyDescent="0.35">
      <c r="A675" s="19" t="s">
        <v>1461</v>
      </c>
      <c r="B675" s="21" t="s">
        <v>1450</v>
      </c>
      <c r="C675" s="22"/>
      <c r="D675" s="22"/>
      <c r="E675" s="22"/>
      <c r="F675" s="22"/>
      <c r="G675" s="43"/>
      <c r="H675" s="60"/>
      <c r="I675" s="60"/>
      <c r="J675" s="60"/>
      <c r="K675" s="60"/>
      <c r="L675" s="60"/>
      <c r="M675" s="60"/>
    </row>
    <row r="676" spans="1:13" ht="15.5" x14ac:dyDescent="0.35">
      <c r="A676" s="19" t="s">
        <v>3060</v>
      </c>
      <c r="B676" s="21" t="s">
        <v>3830</v>
      </c>
      <c r="C676" s="22"/>
      <c r="D676" s="22"/>
      <c r="E676" s="22"/>
      <c r="F676" s="22"/>
      <c r="G676" s="43"/>
      <c r="H676" s="60"/>
      <c r="I676" s="60"/>
      <c r="J676" s="60"/>
      <c r="K676" s="60"/>
      <c r="L676" s="60"/>
      <c r="M676" s="60"/>
    </row>
    <row r="677" spans="1:13" ht="31" x14ac:dyDescent="0.35">
      <c r="A677" s="19" t="s">
        <v>4976</v>
      </c>
      <c r="B677" s="21" t="s">
        <v>3720</v>
      </c>
      <c r="C677" s="22"/>
      <c r="D677" s="22"/>
      <c r="E677" s="22"/>
      <c r="F677" s="22"/>
      <c r="G677" s="43"/>
      <c r="H677" s="60"/>
      <c r="I677" s="60"/>
      <c r="J677" s="60"/>
      <c r="K677" s="60"/>
      <c r="L677" s="60"/>
      <c r="M677" s="60"/>
    </row>
    <row r="678" spans="1:13" ht="31" x14ac:dyDescent="0.35">
      <c r="A678" s="19" t="s">
        <v>3031</v>
      </c>
      <c r="B678" s="21" t="s">
        <v>3744</v>
      </c>
      <c r="C678" s="22"/>
      <c r="D678" s="22"/>
      <c r="E678" s="22"/>
      <c r="F678" s="22"/>
      <c r="G678" s="43"/>
      <c r="H678" s="60"/>
      <c r="I678" s="60"/>
      <c r="J678" s="60"/>
      <c r="K678" s="60"/>
      <c r="L678" s="60"/>
      <c r="M678" s="60"/>
    </row>
    <row r="679" spans="1:13" ht="15.5" x14ac:dyDescent="0.35">
      <c r="A679" s="19" t="s">
        <v>8054</v>
      </c>
      <c r="B679" s="21" t="s">
        <v>3812</v>
      </c>
      <c r="C679" s="22"/>
      <c r="D679" s="22"/>
      <c r="E679" s="22"/>
      <c r="F679" s="22"/>
      <c r="G679" s="43"/>
      <c r="H679" s="60"/>
      <c r="I679" s="60"/>
      <c r="J679" s="60"/>
      <c r="K679" s="60"/>
      <c r="L679" s="60"/>
      <c r="M679" s="60"/>
    </row>
    <row r="680" spans="1:13" ht="31" x14ac:dyDescent="0.35">
      <c r="A680" s="19" t="s">
        <v>3216</v>
      </c>
      <c r="B680" s="21" t="s">
        <v>1396</v>
      </c>
      <c r="C680" s="22"/>
      <c r="D680" s="22"/>
      <c r="E680" s="22"/>
      <c r="F680" s="22"/>
      <c r="G680" s="43"/>
      <c r="H680" s="60"/>
      <c r="I680" s="60"/>
      <c r="J680" s="60"/>
      <c r="K680" s="60"/>
      <c r="L680" s="60"/>
      <c r="M680" s="60"/>
    </row>
    <row r="681" spans="1:13" ht="15.5" x14ac:dyDescent="0.35">
      <c r="A681" s="19" t="s">
        <v>1055</v>
      </c>
      <c r="B681" s="21" t="s">
        <v>1053</v>
      </c>
      <c r="C681" s="22"/>
      <c r="D681" s="22"/>
      <c r="E681" s="22"/>
      <c r="F681" s="22"/>
      <c r="G681" s="43"/>
      <c r="H681" s="60"/>
      <c r="I681" s="60"/>
      <c r="J681" s="60"/>
      <c r="K681" s="60"/>
      <c r="L681" s="60"/>
      <c r="M681" s="60"/>
    </row>
    <row r="682" spans="1:13" ht="15.5" x14ac:dyDescent="0.35">
      <c r="A682" s="19" t="s">
        <v>901</v>
      </c>
      <c r="B682" s="21" t="s">
        <v>899</v>
      </c>
      <c r="C682" s="22"/>
      <c r="D682" s="22"/>
      <c r="E682" s="22"/>
      <c r="F682" s="22"/>
      <c r="G682" s="43"/>
      <c r="H682" s="60"/>
      <c r="I682" s="60"/>
      <c r="J682" s="60"/>
      <c r="K682" s="60"/>
      <c r="L682" s="60"/>
      <c r="M682" s="60"/>
    </row>
    <row r="683" spans="1:13" ht="15.5" x14ac:dyDescent="0.35">
      <c r="A683" s="19" t="s">
        <v>4393</v>
      </c>
      <c r="B683" s="21" t="s">
        <v>2193</v>
      </c>
      <c r="C683" s="22"/>
      <c r="D683" s="22"/>
      <c r="E683" s="22"/>
      <c r="F683" s="22"/>
      <c r="G683" s="43"/>
      <c r="H683" s="60"/>
      <c r="I683" s="60"/>
      <c r="J683" s="60"/>
      <c r="K683" s="60"/>
      <c r="L683" s="60"/>
      <c r="M683" s="60"/>
    </row>
    <row r="684" spans="1:13" ht="15.5" x14ac:dyDescent="0.35">
      <c r="A684" s="19" t="s">
        <v>2457</v>
      </c>
      <c r="B684" s="21" t="s">
        <v>3725</v>
      </c>
      <c r="C684" s="22"/>
      <c r="D684" s="22"/>
      <c r="E684" s="22"/>
      <c r="F684" s="22"/>
      <c r="G684" s="43"/>
      <c r="H684" s="60"/>
      <c r="I684" s="60"/>
      <c r="J684" s="60"/>
      <c r="K684" s="60"/>
      <c r="L684" s="60"/>
      <c r="M684" s="60"/>
    </row>
    <row r="685" spans="1:13" ht="15.5" x14ac:dyDescent="0.35">
      <c r="A685" s="19" t="s">
        <v>1508</v>
      </c>
      <c r="B685" s="21" t="s">
        <v>1496</v>
      </c>
      <c r="C685" s="22"/>
      <c r="D685" s="22"/>
      <c r="E685" s="22"/>
      <c r="F685" s="22"/>
      <c r="G685" s="43"/>
      <c r="H685" s="60"/>
      <c r="I685" s="60"/>
      <c r="J685" s="60"/>
      <c r="K685" s="60"/>
      <c r="L685" s="60"/>
      <c r="M685" s="60"/>
    </row>
    <row r="686" spans="1:13" ht="15.5" x14ac:dyDescent="0.35">
      <c r="A686" s="19" t="s">
        <v>1643</v>
      </c>
      <c r="B686" s="21" t="s">
        <v>3944</v>
      </c>
      <c r="C686" s="22"/>
      <c r="D686" s="22"/>
      <c r="E686" s="22"/>
      <c r="F686" s="22"/>
      <c r="G686" s="43"/>
      <c r="H686" s="60"/>
      <c r="I686" s="60"/>
      <c r="J686" s="60"/>
      <c r="K686" s="60"/>
      <c r="L686" s="60"/>
      <c r="M686" s="60"/>
    </row>
    <row r="687" spans="1:13" ht="15.5" x14ac:dyDescent="0.35">
      <c r="A687" s="19" t="s">
        <v>1982</v>
      </c>
      <c r="B687" s="21" t="s">
        <v>4033</v>
      </c>
      <c r="C687" s="22"/>
      <c r="D687" s="22"/>
      <c r="E687" s="22"/>
      <c r="F687" s="22"/>
      <c r="G687" s="43"/>
      <c r="H687" s="60"/>
      <c r="I687" s="60"/>
      <c r="J687" s="60"/>
      <c r="K687" s="60"/>
      <c r="L687" s="60"/>
      <c r="M687" s="60"/>
    </row>
    <row r="688" spans="1:13" ht="15.5" x14ac:dyDescent="0.35">
      <c r="A688" s="19" t="s">
        <v>5065</v>
      </c>
      <c r="B688" s="21" t="s">
        <v>4038</v>
      </c>
      <c r="C688" s="22">
        <v>0</v>
      </c>
      <c r="D688" s="22">
        <v>0</v>
      </c>
      <c r="E688" s="22">
        <v>0</v>
      </c>
      <c r="F688" s="22">
        <v>0</v>
      </c>
      <c r="G688" s="43">
        <v>-55937143</v>
      </c>
      <c r="H688" s="60">
        <v>8</v>
      </c>
      <c r="I688" s="60">
        <v>5</v>
      </c>
      <c r="J688" s="60">
        <v>3</v>
      </c>
      <c r="K688" s="60">
        <v>0</v>
      </c>
      <c r="L688" s="60">
        <v>0</v>
      </c>
      <c r="M688" s="60" t="s">
        <v>3500</v>
      </c>
    </row>
    <row r="689" spans="1:13" ht="23.25" customHeight="1" x14ac:dyDescent="0.35">
      <c r="A689" s="19" t="s">
        <v>8055</v>
      </c>
      <c r="B689" s="21" t="s">
        <v>3888</v>
      </c>
      <c r="C689" s="22"/>
      <c r="D689" s="22"/>
      <c r="E689" s="22"/>
      <c r="F689" s="22"/>
      <c r="G689" s="43"/>
      <c r="H689" s="60"/>
      <c r="I689" s="60"/>
      <c r="J689" s="60"/>
      <c r="K689" s="60"/>
      <c r="L689" s="60"/>
      <c r="M689" s="60"/>
    </row>
    <row r="690" spans="1:13" ht="15.5" x14ac:dyDescent="0.35">
      <c r="A690" s="19" t="s">
        <v>2292</v>
      </c>
      <c r="B690" s="21" t="s">
        <v>2325</v>
      </c>
      <c r="C690" s="22"/>
      <c r="D690" s="22"/>
      <c r="E690" s="22"/>
      <c r="F690" s="22"/>
      <c r="G690" s="43"/>
      <c r="H690" s="60"/>
      <c r="I690" s="60"/>
      <c r="J690" s="60"/>
      <c r="K690" s="60"/>
      <c r="L690" s="60"/>
      <c r="M690" s="60"/>
    </row>
    <row r="691" spans="1:13" ht="15.5" x14ac:dyDescent="0.35">
      <c r="A691" s="19" t="s">
        <v>2139</v>
      </c>
      <c r="B691" s="21" t="s">
        <v>2138</v>
      </c>
      <c r="C691" s="22"/>
      <c r="D691" s="22"/>
      <c r="E691" s="22"/>
      <c r="F691" s="22"/>
      <c r="G691" s="43"/>
      <c r="H691" s="60"/>
      <c r="I691" s="60"/>
      <c r="J691" s="60"/>
      <c r="K691" s="60"/>
      <c r="L691" s="60"/>
      <c r="M691" s="60"/>
    </row>
    <row r="692" spans="1:13" ht="15.5" x14ac:dyDescent="0.35">
      <c r="A692" s="19" t="s">
        <v>2606</v>
      </c>
      <c r="B692" s="21" t="s">
        <v>3746</v>
      </c>
      <c r="C692" s="22"/>
      <c r="D692" s="22"/>
      <c r="E692" s="22"/>
      <c r="F692" s="22"/>
      <c r="G692" s="43"/>
      <c r="H692" s="60"/>
      <c r="I692" s="60"/>
      <c r="J692" s="60"/>
      <c r="K692" s="60"/>
      <c r="L692" s="60"/>
      <c r="M692" s="60"/>
    </row>
    <row r="693" spans="1:13" ht="15.5" x14ac:dyDescent="0.35">
      <c r="A693" s="19" t="s">
        <v>345</v>
      </c>
      <c r="B693" s="21" t="s">
        <v>3797</v>
      </c>
      <c r="C693" s="22"/>
      <c r="D693" s="22"/>
      <c r="E693" s="22"/>
      <c r="F693" s="22"/>
      <c r="G693" s="43"/>
      <c r="H693" s="60"/>
      <c r="I693" s="60"/>
      <c r="J693" s="60"/>
      <c r="K693" s="60"/>
      <c r="L693" s="60"/>
      <c r="M693" s="60"/>
    </row>
    <row r="694" spans="1:13" ht="15.5" x14ac:dyDescent="0.35">
      <c r="A694" s="19" t="s">
        <v>3095</v>
      </c>
      <c r="B694" s="21" t="s">
        <v>3709</v>
      </c>
      <c r="C694" s="22"/>
      <c r="D694" s="22"/>
      <c r="E694" s="22"/>
      <c r="F694" s="22"/>
      <c r="G694" s="43"/>
      <c r="H694" s="60"/>
      <c r="I694" s="60"/>
      <c r="J694" s="60"/>
      <c r="K694" s="60"/>
      <c r="L694" s="60"/>
      <c r="M694" s="60"/>
    </row>
    <row r="695" spans="1:13" ht="15.5" x14ac:dyDescent="0.35">
      <c r="A695" s="19" t="s">
        <v>3201</v>
      </c>
      <c r="B695" s="21" t="s">
        <v>8247</v>
      </c>
      <c r="C695" s="22"/>
      <c r="D695" s="22"/>
      <c r="E695" s="22"/>
      <c r="F695" s="22"/>
      <c r="G695" s="43"/>
      <c r="H695" s="60"/>
      <c r="I695" s="60"/>
      <c r="J695" s="60"/>
      <c r="K695" s="60"/>
      <c r="L695" s="60"/>
      <c r="M695" s="60"/>
    </row>
    <row r="696" spans="1:13" ht="15.5" x14ac:dyDescent="0.35">
      <c r="A696" s="19" t="s">
        <v>9888</v>
      </c>
      <c r="B696" s="21" t="s">
        <v>9887</v>
      </c>
      <c r="C696" s="22">
        <v>375000</v>
      </c>
      <c r="D696" s="22">
        <v>0</v>
      </c>
      <c r="E696" s="22">
        <v>353000</v>
      </c>
      <c r="F696" s="22">
        <v>0</v>
      </c>
      <c r="G696" s="43">
        <v>353000</v>
      </c>
      <c r="H696" s="60">
        <v>13</v>
      </c>
      <c r="I696" s="60">
        <v>1</v>
      </c>
      <c r="J696" s="60">
        <v>12</v>
      </c>
      <c r="K696" s="60">
        <v>19</v>
      </c>
      <c r="L696" s="60">
        <v>2</v>
      </c>
      <c r="M696" s="60" t="s">
        <v>3500</v>
      </c>
    </row>
    <row r="697" spans="1:13" ht="15.5" x14ac:dyDescent="0.35">
      <c r="A697" s="19" t="s">
        <v>3242</v>
      </c>
      <c r="B697" s="21" t="s">
        <v>1220</v>
      </c>
      <c r="C697" s="22"/>
      <c r="D697" s="22"/>
      <c r="E697" s="22"/>
      <c r="F697" s="22"/>
      <c r="G697" s="43"/>
      <c r="H697" s="60"/>
      <c r="I697" s="60"/>
      <c r="J697" s="60"/>
      <c r="K697" s="60"/>
      <c r="L697" s="60"/>
      <c r="M697" s="60"/>
    </row>
    <row r="698" spans="1:13" ht="31" x14ac:dyDescent="0.35">
      <c r="A698" s="19" t="s">
        <v>8056</v>
      </c>
      <c r="B698" s="21" t="s">
        <v>1747</v>
      </c>
      <c r="C698" s="22"/>
      <c r="D698" s="22"/>
      <c r="E698" s="22"/>
      <c r="F698" s="22"/>
      <c r="G698" s="43"/>
      <c r="H698" s="60"/>
      <c r="I698" s="60"/>
      <c r="J698" s="60"/>
      <c r="K698" s="60"/>
      <c r="L698" s="60"/>
      <c r="M698" s="60"/>
    </row>
    <row r="699" spans="1:13" ht="25.5" customHeight="1" x14ac:dyDescent="0.35">
      <c r="A699" s="19" t="s">
        <v>8057</v>
      </c>
      <c r="B699" s="21" t="s">
        <v>3356</v>
      </c>
      <c r="C699" s="22">
        <v>3651030</v>
      </c>
      <c r="D699" s="22">
        <v>0</v>
      </c>
      <c r="E699" s="22">
        <v>1794339</v>
      </c>
      <c r="F699" s="22">
        <v>0</v>
      </c>
      <c r="G699" s="43">
        <v>751511</v>
      </c>
      <c r="H699" s="60">
        <v>3</v>
      </c>
      <c r="I699" s="60">
        <v>2</v>
      </c>
      <c r="J699" s="60">
        <v>1</v>
      </c>
      <c r="K699" s="60">
        <v>8</v>
      </c>
      <c r="L699" s="60">
        <v>0</v>
      </c>
      <c r="M699" s="60" t="s">
        <v>3500</v>
      </c>
    </row>
    <row r="700" spans="1:13" ht="31" x14ac:dyDescent="0.35">
      <c r="A700" s="19" t="s">
        <v>8678</v>
      </c>
      <c r="B700" s="21" t="s">
        <v>1278</v>
      </c>
      <c r="C700" s="22"/>
      <c r="D700" s="22"/>
      <c r="E700" s="22"/>
      <c r="F700" s="22"/>
      <c r="G700" s="43"/>
      <c r="H700" s="60"/>
      <c r="I700" s="60"/>
      <c r="J700" s="60"/>
      <c r="K700" s="60"/>
      <c r="L700" s="60"/>
      <c r="M700" s="60"/>
    </row>
    <row r="701" spans="1:13" ht="15.5" x14ac:dyDescent="0.35">
      <c r="A701" s="19" t="s">
        <v>8059</v>
      </c>
      <c r="B701" s="21" t="s">
        <v>3774</v>
      </c>
      <c r="C701" s="22"/>
      <c r="D701" s="22"/>
      <c r="E701" s="22"/>
      <c r="F701" s="22"/>
      <c r="G701" s="43"/>
      <c r="H701" s="60"/>
      <c r="I701" s="60"/>
      <c r="J701" s="60"/>
      <c r="K701" s="60"/>
      <c r="L701" s="60"/>
      <c r="M701" s="60"/>
    </row>
    <row r="702" spans="1:13" ht="15.5" x14ac:dyDescent="0.35">
      <c r="A702" s="19" t="s">
        <v>4944</v>
      </c>
      <c r="B702" s="21" t="s">
        <v>4232</v>
      </c>
      <c r="C702" s="22"/>
      <c r="D702" s="22"/>
      <c r="E702" s="22"/>
      <c r="F702" s="22"/>
      <c r="G702" s="43"/>
      <c r="H702" s="60"/>
      <c r="I702" s="60"/>
      <c r="J702" s="60"/>
      <c r="K702" s="60"/>
      <c r="L702" s="60"/>
      <c r="M702" s="60"/>
    </row>
    <row r="703" spans="1:13" ht="15.5" x14ac:dyDescent="0.35">
      <c r="A703" s="19" t="s">
        <v>3191</v>
      </c>
      <c r="B703" s="21" t="s">
        <v>8306</v>
      </c>
      <c r="C703" s="22"/>
      <c r="D703" s="22"/>
      <c r="E703" s="22"/>
      <c r="F703" s="22"/>
      <c r="G703" s="43"/>
      <c r="H703" s="60"/>
      <c r="I703" s="60"/>
      <c r="J703" s="60"/>
      <c r="K703" s="60"/>
      <c r="L703" s="60"/>
      <c r="M703" s="60"/>
    </row>
    <row r="704" spans="1:13" ht="15.5" x14ac:dyDescent="0.35">
      <c r="A704" s="19" t="s">
        <v>2440</v>
      </c>
      <c r="B704" s="21" t="s">
        <v>8322</v>
      </c>
      <c r="C704" s="22"/>
      <c r="D704" s="22"/>
      <c r="E704" s="22"/>
      <c r="F704" s="22"/>
      <c r="G704" s="43"/>
      <c r="H704" s="60"/>
      <c r="I704" s="60"/>
      <c r="J704" s="60"/>
      <c r="K704" s="60"/>
      <c r="L704" s="60"/>
      <c r="M704" s="60"/>
    </row>
    <row r="705" spans="1:13" ht="15.5" x14ac:dyDescent="0.35">
      <c r="A705" s="19" t="s">
        <v>2117</v>
      </c>
      <c r="B705" s="21" t="s">
        <v>2116</v>
      </c>
      <c r="C705" s="22"/>
      <c r="D705" s="22"/>
      <c r="E705" s="22"/>
      <c r="F705" s="22"/>
      <c r="G705" s="43"/>
      <c r="H705" s="60"/>
      <c r="I705" s="60"/>
      <c r="J705" s="60"/>
      <c r="K705" s="60"/>
      <c r="L705" s="60"/>
      <c r="M705" s="60"/>
    </row>
    <row r="706" spans="1:13" ht="15.5" x14ac:dyDescent="0.35">
      <c r="A706" s="19" t="s">
        <v>8060</v>
      </c>
      <c r="B706" s="21" t="s">
        <v>3938</v>
      </c>
      <c r="C706" s="22"/>
      <c r="D706" s="22"/>
      <c r="E706" s="22"/>
      <c r="F706" s="22"/>
      <c r="G706" s="43"/>
      <c r="H706" s="60"/>
      <c r="I706" s="60"/>
      <c r="J706" s="60"/>
      <c r="K706" s="60"/>
      <c r="L706" s="60"/>
      <c r="M706" s="60"/>
    </row>
    <row r="707" spans="1:13" ht="15.5" x14ac:dyDescent="0.35">
      <c r="A707" s="19" t="s">
        <v>8061</v>
      </c>
      <c r="B707" s="21" t="s">
        <v>3625</v>
      </c>
      <c r="C707" s="22">
        <v>249016</v>
      </c>
      <c r="D707" s="22"/>
      <c r="E707" s="22">
        <v>220000</v>
      </c>
      <c r="F707" s="22"/>
      <c r="G707" s="43">
        <v>348179</v>
      </c>
      <c r="H707" s="60"/>
      <c r="I707" s="60"/>
      <c r="J707" s="60"/>
      <c r="K707" s="60"/>
      <c r="L707" s="60"/>
      <c r="M707" s="60"/>
    </row>
    <row r="708" spans="1:13" ht="15.5" x14ac:dyDescent="0.35">
      <c r="A708" s="19" t="s">
        <v>2589</v>
      </c>
      <c r="B708" s="21" t="s">
        <v>3755</v>
      </c>
      <c r="C708" s="22"/>
      <c r="D708" s="22"/>
      <c r="E708" s="22"/>
      <c r="F708" s="22"/>
      <c r="G708" s="43"/>
      <c r="H708" s="60"/>
      <c r="I708" s="60"/>
      <c r="J708" s="60"/>
      <c r="K708" s="60"/>
      <c r="L708" s="60"/>
      <c r="M708" s="60"/>
    </row>
    <row r="709" spans="1:13" ht="31" x14ac:dyDescent="0.35">
      <c r="A709" s="19" t="s">
        <v>320</v>
      </c>
      <c r="B709" s="21" t="s">
        <v>4043</v>
      </c>
      <c r="C709" s="22"/>
      <c r="D709" s="22"/>
      <c r="E709" s="22"/>
      <c r="F709" s="22"/>
      <c r="G709" s="43"/>
      <c r="H709" s="60"/>
      <c r="I709" s="60"/>
      <c r="J709" s="60"/>
      <c r="K709" s="60"/>
      <c r="L709" s="60"/>
      <c r="M709" s="60"/>
    </row>
    <row r="710" spans="1:13" ht="15.5" x14ac:dyDescent="0.35">
      <c r="A710" s="19" t="s">
        <v>3080</v>
      </c>
      <c r="B710" s="21" t="s">
        <v>8574</v>
      </c>
      <c r="C710" s="22"/>
      <c r="D710" s="22"/>
      <c r="E710" s="22"/>
      <c r="F710" s="22"/>
      <c r="G710" s="43"/>
      <c r="H710" s="60"/>
      <c r="I710" s="60"/>
      <c r="J710" s="60"/>
      <c r="K710" s="60"/>
      <c r="L710" s="60"/>
      <c r="M710" s="60"/>
    </row>
    <row r="711" spans="1:13" ht="15.5" x14ac:dyDescent="0.35">
      <c r="A711" s="19" t="s">
        <v>2239</v>
      </c>
      <c r="B711" s="21" t="s">
        <v>2324</v>
      </c>
      <c r="C711" s="22"/>
      <c r="D711" s="22"/>
      <c r="E711" s="22"/>
      <c r="F711" s="22"/>
      <c r="G711" s="43"/>
      <c r="H711" s="60"/>
      <c r="I711" s="60"/>
      <c r="J711" s="60"/>
      <c r="K711" s="60"/>
      <c r="L711" s="60"/>
      <c r="M711" s="60"/>
    </row>
    <row r="712" spans="1:13" ht="31" x14ac:dyDescent="0.35">
      <c r="A712" s="19" t="s">
        <v>8679</v>
      </c>
      <c r="B712" s="21" t="s">
        <v>8575</v>
      </c>
      <c r="C712" s="22"/>
      <c r="D712" s="22"/>
      <c r="E712" s="22"/>
      <c r="F712" s="22"/>
      <c r="G712" s="43"/>
      <c r="H712" s="60"/>
      <c r="I712" s="60"/>
      <c r="J712" s="60"/>
      <c r="K712" s="60"/>
      <c r="L712" s="60"/>
      <c r="M712" s="60"/>
    </row>
    <row r="713" spans="1:13" ht="15.5" x14ac:dyDescent="0.35">
      <c r="A713" s="19" t="s">
        <v>3161</v>
      </c>
      <c r="B713" s="21" t="s">
        <v>47</v>
      </c>
      <c r="C713" s="22"/>
      <c r="D713" s="22"/>
      <c r="E713" s="22"/>
      <c r="F713" s="22"/>
      <c r="G713" s="43"/>
      <c r="H713" s="60"/>
      <c r="I713" s="60"/>
      <c r="J713" s="60"/>
      <c r="K713" s="60"/>
      <c r="L713" s="60"/>
      <c r="M713" s="60"/>
    </row>
    <row r="714" spans="1:13" ht="31" x14ac:dyDescent="0.35">
      <c r="A714" s="19" t="s">
        <v>3023</v>
      </c>
      <c r="B714" s="21" t="s">
        <v>3669</v>
      </c>
      <c r="C714" s="22"/>
      <c r="D714" s="22"/>
      <c r="E714" s="22"/>
      <c r="F714" s="22"/>
      <c r="G714" s="43"/>
      <c r="H714" s="60"/>
      <c r="I714" s="60"/>
      <c r="J714" s="60"/>
      <c r="K714" s="60"/>
      <c r="L714" s="60"/>
      <c r="M714" s="60"/>
    </row>
    <row r="715" spans="1:13" ht="15.5" x14ac:dyDescent="0.35">
      <c r="A715" s="19" t="s">
        <v>2161</v>
      </c>
      <c r="B715" s="21" t="s">
        <v>2311</v>
      </c>
      <c r="C715" s="22"/>
      <c r="D715" s="22"/>
      <c r="E715" s="22"/>
      <c r="F715" s="22"/>
      <c r="G715" s="43"/>
      <c r="H715" s="60"/>
      <c r="I715" s="60"/>
      <c r="J715" s="60"/>
      <c r="K715" s="60"/>
      <c r="L715" s="60"/>
      <c r="M715" s="60"/>
    </row>
    <row r="716" spans="1:13" ht="15.5" x14ac:dyDescent="0.35">
      <c r="A716" s="19" t="s">
        <v>3175</v>
      </c>
      <c r="B716" s="21" t="s">
        <v>374</v>
      </c>
      <c r="C716" s="22"/>
      <c r="D716" s="22"/>
      <c r="E716" s="22"/>
      <c r="F716" s="22"/>
      <c r="G716" s="43"/>
      <c r="H716" s="60"/>
      <c r="I716" s="60"/>
      <c r="J716" s="60"/>
      <c r="K716" s="60"/>
      <c r="L716" s="60"/>
      <c r="M716" s="60"/>
    </row>
    <row r="717" spans="1:13" ht="15.5" x14ac:dyDescent="0.35">
      <c r="A717" s="19" t="s">
        <v>2296</v>
      </c>
      <c r="B717" s="21" t="s">
        <v>2327</v>
      </c>
      <c r="C717" s="22"/>
      <c r="D717" s="22"/>
      <c r="E717" s="22"/>
      <c r="F717" s="22"/>
      <c r="G717" s="43"/>
      <c r="H717" s="60"/>
      <c r="I717" s="60"/>
      <c r="J717" s="60"/>
      <c r="K717" s="60"/>
      <c r="L717" s="60"/>
      <c r="M717" s="60"/>
    </row>
    <row r="718" spans="1:13" ht="31" x14ac:dyDescent="0.35">
      <c r="A718" s="19" t="s">
        <v>3179</v>
      </c>
      <c r="B718" s="21" t="s">
        <v>3825</v>
      </c>
      <c r="C718" s="22"/>
      <c r="D718" s="22"/>
      <c r="E718" s="22"/>
      <c r="F718" s="22"/>
      <c r="G718" s="43"/>
      <c r="H718" s="60"/>
      <c r="I718" s="60"/>
      <c r="J718" s="60"/>
      <c r="K718" s="60"/>
      <c r="L718" s="60"/>
      <c r="M718" s="60"/>
    </row>
    <row r="719" spans="1:13" ht="15.5" x14ac:dyDescent="0.35">
      <c r="A719" s="19" t="s">
        <v>8063</v>
      </c>
      <c r="B719" s="19" t="s">
        <v>3969</v>
      </c>
      <c r="C719" s="23">
        <v>550000</v>
      </c>
      <c r="D719" s="23">
        <v>0</v>
      </c>
      <c r="E719" s="23">
        <v>550000</v>
      </c>
      <c r="F719" s="23">
        <v>0</v>
      </c>
      <c r="G719" s="23">
        <v>990132</v>
      </c>
      <c r="H719" s="19">
        <v>10</v>
      </c>
      <c r="I719" s="19">
        <v>5</v>
      </c>
      <c r="J719" s="19">
        <v>5</v>
      </c>
      <c r="K719" s="19">
        <v>45</v>
      </c>
      <c r="L719" s="19">
        <v>1</v>
      </c>
      <c r="M719" s="24" t="s">
        <v>3500</v>
      </c>
    </row>
    <row r="720" spans="1:13" ht="15.5" x14ac:dyDescent="0.35">
      <c r="A720" s="19" t="s">
        <v>275</v>
      </c>
      <c r="B720" s="21" t="s">
        <v>3581</v>
      </c>
      <c r="C720" s="22"/>
      <c r="D720" s="22"/>
      <c r="E720" s="22"/>
      <c r="F720" s="22"/>
      <c r="G720" s="43"/>
      <c r="H720" s="60"/>
      <c r="I720" s="60"/>
      <c r="J720" s="60"/>
      <c r="K720" s="60"/>
      <c r="L720" s="60"/>
      <c r="M720" s="60"/>
    </row>
    <row r="721" spans="1:13" ht="15.5" x14ac:dyDescent="0.35">
      <c r="A721" s="19" t="s">
        <v>2566</v>
      </c>
      <c r="B721" s="21" t="s">
        <v>8215</v>
      </c>
      <c r="C721" s="22"/>
      <c r="D721" s="22"/>
      <c r="E721" s="22"/>
      <c r="F721" s="22"/>
      <c r="G721" s="43"/>
      <c r="H721" s="60"/>
      <c r="I721" s="60"/>
      <c r="J721" s="60"/>
      <c r="K721" s="60"/>
      <c r="L721" s="60"/>
      <c r="M721" s="60"/>
    </row>
    <row r="722" spans="1:13" ht="15.5" x14ac:dyDescent="0.35">
      <c r="A722" s="19" t="s">
        <v>3171</v>
      </c>
      <c r="B722" s="21" t="s">
        <v>977</v>
      </c>
      <c r="C722" s="22"/>
      <c r="D722" s="22"/>
      <c r="E722" s="22"/>
      <c r="F722" s="22"/>
      <c r="G722" s="43"/>
      <c r="H722" s="60"/>
      <c r="I722" s="60"/>
      <c r="J722" s="60"/>
      <c r="K722" s="60"/>
      <c r="L722" s="60"/>
      <c r="M722" s="60"/>
    </row>
    <row r="723" spans="1:13" ht="15.5" x14ac:dyDescent="0.35">
      <c r="A723" s="19" t="s">
        <v>2959</v>
      </c>
      <c r="B723" s="21" t="s">
        <v>1945</v>
      </c>
      <c r="C723" s="22"/>
      <c r="D723" s="22"/>
      <c r="E723" s="22"/>
      <c r="F723" s="22"/>
      <c r="G723" s="43"/>
      <c r="H723" s="60"/>
      <c r="I723" s="60"/>
      <c r="J723" s="60"/>
      <c r="K723" s="60"/>
      <c r="L723" s="60"/>
      <c r="M723" s="60"/>
    </row>
    <row r="724" spans="1:13" ht="15.5" x14ac:dyDescent="0.35">
      <c r="A724" s="19" t="s">
        <v>970</v>
      </c>
      <c r="B724" s="21" t="s">
        <v>969</v>
      </c>
      <c r="C724" s="22"/>
      <c r="D724" s="22"/>
      <c r="E724" s="22"/>
      <c r="F724" s="22"/>
      <c r="G724" s="43"/>
      <c r="H724" s="60"/>
      <c r="I724" s="60"/>
      <c r="J724" s="60"/>
      <c r="K724" s="60"/>
      <c r="L724" s="60"/>
      <c r="M724" s="60"/>
    </row>
    <row r="725" spans="1:13" ht="15.5" x14ac:dyDescent="0.35">
      <c r="A725" s="19" t="s">
        <v>1316</v>
      </c>
      <c r="B725" s="21" t="s">
        <v>8261</v>
      </c>
      <c r="C725" s="22">
        <v>0</v>
      </c>
      <c r="D725" s="22"/>
      <c r="E725" s="22">
        <v>0</v>
      </c>
      <c r="F725" s="22"/>
      <c r="G725" s="43">
        <v>0</v>
      </c>
      <c r="H725" s="60"/>
      <c r="I725" s="60"/>
      <c r="J725" s="60"/>
      <c r="K725" s="60"/>
      <c r="L725" s="60"/>
      <c r="M725" s="60"/>
    </row>
    <row r="726" spans="1:13" ht="15.5" x14ac:dyDescent="0.35">
      <c r="A726" s="19" t="s">
        <v>2602</v>
      </c>
      <c r="B726" s="21" t="s">
        <v>3747</v>
      </c>
      <c r="C726" s="22"/>
      <c r="D726" s="22"/>
      <c r="E726" s="22"/>
      <c r="F726" s="22"/>
      <c r="G726" s="43"/>
      <c r="H726" s="60"/>
      <c r="I726" s="60"/>
      <c r="J726" s="60"/>
      <c r="K726" s="60"/>
      <c r="L726" s="60"/>
      <c r="M726" s="60"/>
    </row>
    <row r="727" spans="1:13" ht="15.5" x14ac:dyDescent="0.35">
      <c r="A727" s="19" t="s">
        <v>4444</v>
      </c>
      <c r="B727" s="21" t="s">
        <v>2339</v>
      </c>
      <c r="C727" s="22"/>
      <c r="D727" s="22"/>
      <c r="E727" s="22"/>
      <c r="F727" s="22"/>
      <c r="G727" s="43"/>
      <c r="H727" s="60"/>
      <c r="I727" s="60"/>
      <c r="J727" s="60"/>
      <c r="K727" s="60"/>
      <c r="L727" s="60"/>
      <c r="M727" s="60"/>
    </row>
    <row r="728" spans="1:13" ht="15.5" x14ac:dyDescent="0.35">
      <c r="A728" s="19" t="s">
        <v>4446</v>
      </c>
      <c r="B728" s="21" t="s">
        <v>4445</v>
      </c>
      <c r="C728" s="22"/>
      <c r="D728" s="22"/>
      <c r="E728" s="22"/>
      <c r="F728" s="22"/>
      <c r="G728" s="43"/>
      <c r="H728" s="60"/>
      <c r="I728" s="60"/>
      <c r="J728" s="60"/>
      <c r="K728" s="60"/>
      <c r="L728" s="60"/>
      <c r="M728" s="60"/>
    </row>
    <row r="729" spans="1:13" ht="15.5" x14ac:dyDescent="0.35">
      <c r="A729" s="19" t="s">
        <v>3129</v>
      </c>
      <c r="B729" s="21" t="s">
        <v>8212</v>
      </c>
      <c r="C729" s="22"/>
      <c r="D729" s="22"/>
      <c r="E729" s="22"/>
      <c r="F729" s="22"/>
      <c r="G729" s="43"/>
      <c r="H729" s="60"/>
      <c r="I729" s="60"/>
      <c r="J729" s="60"/>
      <c r="K729" s="60"/>
      <c r="L729" s="60"/>
      <c r="M729" s="60"/>
    </row>
    <row r="730" spans="1:13" ht="15.5" x14ac:dyDescent="0.35">
      <c r="A730" s="19" t="s">
        <v>3097</v>
      </c>
      <c r="B730" s="21" t="s">
        <v>4082</v>
      </c>
      <c r="C730" s="22"/>
      <c r="D730" s="22"/>
      <c r="E730" s="22"/>
      <c r="F730" s="22"/>
      <c r="G730" s="43"/>
      <c r="H730" s="60"/>
      <c r="I730" s="60"/>
      <c r="J730" s="60"/>
      <c r="K730" s="60"/>
      <c r="L730" s="60"/>
      <c r="M730" s="60"/>
    </row>
    <row r="731" spans="1:13" ht="31" x14ac:dyDescent="0.35">
      <c r="A731" s="19" t="s">
        <v>688</v>
      </c>
      <c r="B731" s="21" t="s">
        <v>687</v>
      </c>
      <c r="C731" s="22"/>
      <c r="D731" s="22"/>
      <c r="E731" s="22"/>
      <c r="F731" s="22"/>
      <c r="G731" s="43"/>
      <c r="H731" s="60"/>
      <c r="I731" s="60"/>
      <c r="J731" s="60"/>
      <c r="K731" s="60"/>
      <c r="L731" s="60"/>
      <c r="M731" s="60"/>
    </row>
    <row r="732" spans="1:13" ht="31" x14ac:dyDescent="0.35">
      <c r="A732" s="19" t="s">
        <v>3114</v>
      </c>
      <c r="B732" s="21" t="s">
        <v>1194</v>
      </c>
      <c r="C732" s="22"/>
      <c r="D732" s="22"/>
      <c r="E732" s="22"/>
      <c r="F732" s="22"/>
      <c r="G732" s="43"/>
      <c r="H732" s="60"/>
      <c r="I732" s="60"/>
      <c r="J732" s="60"/>
      <c r="K732" s="60"/>
      <c r="L732" s="60"/>
      <c r="M732" s="60"/>
    </row>
    <row r="733" spans="1:13" ht="15.5" x14ac:dyDescent="0.35">
      <c r="A733" s="19" t="s">
        <v>2272</v>
      </c>
      <c r="B733" s="21" t="s">
        <v>2355</v>
      </c>
      <c r="C733" s="22"/>
      <c r="D733" s="22"/>
      <c r="E733" s="22"/>
      <c r="F733" s="22"/>
      <c r="G733" s="43"/>
      <c r="H733" s="60"/>
      <c r="I733" s="60"/>
      <c r="J733" s="60"/>
      <c r="K733" s="60"/>
      <c r="L733" s="60"/>
      <c r="M733" s="60"/>
    </row>
    <row r="734" spans="1:13" ht="31" x14ac:dyDescent="0.35">
      <c r="A734" s="19" t="s">
        <v>3030</v>
      </c>
      <c r="B734" s="21" t="s">
        <v>8211</v>
      </c>
      <c r="C734" s="22"/>
      <c r="D734" s="22"/>
      <c r="E734" s="22"/>
      <c r="F734" s="22"/>
      <c r="G734" s="43"/>
      <c r="H734" s="60"/>
      <c r="I734" s="60"/>
      <c r="J734" s="60"/>
      <c r="K734" s="60"/>
      <c r="L734" s="60"/>
      <c r="M734" s="60"/>
    </row>
    <row r="735" spans="1:13" ht="15.5" x14ac:dyDescent="0.35">
      <c r="A735" s="19" t="s">
        <v>2970</v>
      </c>
      <c r="B735" s="21" t="s">
        <v>2316</v>
      </c>
      <c r="C735" s="22"/>
      <c r="D735" s="22"/>
      <c r="E735" s="22"/>
      <c r="F735" s="22"/>
      <c r="G735" s="43"/>
      <c r="H735" s="60"/>
      <c r="I735" s="60"/>
      <c r="J735" s="60"/>
      <c r="K735" s="60"/>
      <c r="L735" s="60"/>
      <c r="M735" s="60"/>
    </row>
    <row r="736" spans="1:13" ht="15.5" x14ac:dyDescent="0.35">
      <c r="A736" s="19" t="s">
        <v>2498</v>
      </c>
      <c r="B736" s="21" t="s">
        <v>2497</v>
      </c>
      <c r="C736" s="22"/>
      <c r="D736" s="22"/>
      <c r="E736" s="22"/>
      <c r="F736" s="22"/>
      <c r="G736" s="43"/>
      <c r="H736" s="60"/>
      <c r="I736" s="60"/>
      <c r="J736" s="60"/>
      <c r="K736" s="60"/>
      <c r="L736" s="60"/>
      <c r="M736" s="60"/>
    </row>
    <row r="737" spans="1:13" ht="15.5" x14ac:dyDescent="0.35">
      <c r="A737" s="19" t="s">
        <v>1362</v>
      </c>
      <c r="B737" s="21" t="s">
        <v>1361</v>
      </c>
      <c r="C737" s="22"/>
      <c r="D737" s="22"/>
      <c r="E737" s="22"/>
      <c r="F737" s="22"/>
      <c r="G737" s="43"/>
      <c r="H737" s="60"/>
      <c r="I737" s="60"/>
      <c r="J737" s="60"/>
      <c r="K737" s="60"/>
      <c r="L737" s="60"/>
      <c r="M737" s="60"/>
    </row>
    <row r="738" spans="1:13" ht="31" x14ac:dyDescent="0.35">
      <c r="A738" s="19" t="s">
        <v>4953</v>
      </c>
      <c r="B738" s="21" t="s">
        <v>928</v>
      </c>
      <c r="C738" s="22"/>
      <c r="D738" s="22"/>
      <c r="E738" s="22"/>
      <c r="F738" s="22"/>
      <c r="G738" s="43"/>
      <c r="H738" s="60"/>
      <c r="I738" s="60"/>
      <c r="J738" s="60"/>
      <c r="K738" s="60"/>
      <c r="L738" s="60"/>
      <c r="M738" s="60"/>
    </row>
    <row r="739" spans="1:13" ht="31" x14ac:dyDescent="0.35">
      <c r="A739" s="19" t="s">
        <v>1669</v>
      </c>
      <c r="B739" s="21" t="s">
        <v>1655</v>
      </c>
      <c r="C739" s="22"/>
      <c r="D739" s="22"/>
      <c r="E739" s="22"/>
      <c r="F739" s="22"/>
      <c r="G739" s="43"/>
      <c r="H739" s="60"/>
      <c r="I739" s="60"/>
      <c r="J739" s="60"/>
      <c r="K739" s="60"/>
      <c r="L739" s="60"/>
      <c r="M739" s="60"/>
    </row>
    <row r="740" spans="1:13" ht="15.5" x14ac:dyDescent="0.35">
      <c r="A740" s="19" t="s">
        <v>113</v>
      </c>
      <c r="B740" s="21" t="s">
        <v>114</v>
      </c>
      <c r="C740" s="22"/>
      <c r="D740" s="22"/>
      <c r="E740" s="22"/>
      <c r="F740" s="22"/>
      <c r="G740" s="43"/>
      <c r="H740" s="60"/>
      <c r="I740" s="60"/>
      <c r="J740" s="60"/>
      <c r="K740" s="60"/>
      <c r="L740" s="60"/>
      <c r="M740" s="60"/>
    </row>
    <row r="741" spans="1:13" ht="15.5" x14ac:dyDescent="0.35">
      <c r="A741" s="19" t="s">
        <v>2055</v>
      </c>
      <c r="B741" s="21" t="s">
        <v>2053</v>
      </c>
      <c r="C741" s="22"/>
      <c r="D741" s="22"/>
      <c r="E741" s="22"/>
      <c r="F741" s="22"/>
      <c r="G741" s="43"/>
      <c r="H741" s="60"/>
      <c r="I741" s="60"/>
      <c r="J741" s="60"/>
      <c r="K741" s="60"/>
      <c r="L741" s="60"/>
      <c r="M741" s="60"/>
    </row>
    <row r="742" spans="1:13" ht="15.5" x14ac:dyDescent="0.35">
      <c r="A742" s="19" t="s">
        <v>845</v>
      </c>
      <c r="B742" s="21" t="s">
        <v>843</v>
      </c>
      <c r="C742" s="22"/>
      <c r="D742" s="22"/>
      <c r="E742" s="22"/>
      <c r="F742" s="22"/>
      <c r="G742" s="43"/>
      <c r="H742" s="60"/>
      <c r="I742" s="60"/>
      <c r="J742" s="60"/>
      <c r="K742" s="60"/>
      <c r="L742" s="60"/>
      <c r="M742" s="60"/>
    </row>
    <row r="743" spans="1:13" ht="31" x14ac:dyDescent="0.35">
      <c r="A743" s="19" t="s">
        <v>2593</v>
      </c>
      <c r="B743" s="21" t="s">
        <v>3710</v>
      </c>
      <c r="C743" s="22"/>
      <c r="D743" s="22"/>
      <c r="E743" s="22"/>
      <c r="F743" s="22"/>
      <c r="G743" s="43"/>
      <c r="H743" s="60"/>
      <c r="I743" s="60"/>
      <c r="J743" s="60"/>
      <c r="K743" s="60"/>
      <c r="L743" s="60"/>
      <c r="M743" s="60"/>
    </row>
    <row r="744" spans="1:13" ht="15.5" x14ac:dyDescent="0.35">
      <c r="A744" s="19" t="s">
        <v>1980</v>
      </c>
      <c r="B744" s="21" t="s">
        <v>1978</v>
      </c>
      <c r="C744" s="22"/>
      <c r="D744" s="22"/>
      <c r="E744" s="22"/>
      <c r="F744" s="22"/>
      <c r="G744" s="43"/>
      <c r="H744" s="60"/>
      <c r="I744" s="60"/>
      <c r="J744" s="60"/>
      <c r="K744" s="60"/>
      <c r="L744" s="60"/>
      <c r="M744" s="60"/>
    </row>
    <row r="745" spans="1:13" ht="15.5" x14ac:dyDescent="0.35">
      <c r="A745" s="19" t="s">
        <v>920</v>
      </c>
      <c r="B745" s="21" t="s">
        <v>918</v>
      </c>
      <c r="C745" s="22"/>
      <c r="D745" s="22"/>
      <c r="E745" s="22"/>
      <c r="F745" s="22"/>
      <c r="G745" s="43"/>
      <c r="H745" s="60"/>
      <c r="I745" s="60"/>
      <c r="J745" s="60"/>
      <c r="K745" s="60"/>
      <c r="L745" s="60"/>
      <c r="M745" s="60"/>
    </row>
    <row r="746" spans="1:13" ht="15.5" x14ac:dyDescent="0.35">
      <c r="A746" s="19" t="s">
        <v>1538</v>
      </c>
      <c r="B746" s="21" t="s">
        <v>1518</v>
      </c>
      <c r="C746" s="22"/>
      <c r="D746" s="22"/>
      <c r="E746" s="22"/>
      <c r="F746" s="22"/>
      <c r="G746" s="43"/>
      <c r="H746" s="60"/>
      <c r="I746" s="60"/>
      <c r="J746" s="60"/>
      <c r="K746" s="60"/>
      <c r="L746" s="60"/>
      <c r="M746" s="60"/>
    </row>
    <row r="747" spans="1:13" ht="31" x14ac:dyDescent="0.35">
      <c r="A747" s="19" t="s">
        <v>8065</v>
      </c>
      <c r="B747" s="21" t="s">
        <v>2306</v>
      </c>
      <c r="C747" s="22"/>
      <c r="D747" s="22"/>
      <c r="E747" s="22"/>
      <c r="F747" s="22"/>
      <c r="G747" s="43"/>
      <c r="H747" s="60"/>
      <c r="I747" s="60"/>
      <c r="J747" s="60"/>
      <c r="K747" s="60"/>
      <c r="L747" s="60"/>
      <c r="M747" s="60"/>
    </row>
    <row r="748" spans="1:13" ht="15.5" x14ac:dyDescent="0.35">
      <c r="A748" s="19" t="s">
        <v>2961</v>
      </c>
      <c r="B748" s="21" t="s">
        <v>3881</v>
      </c>
      <c r="C748" s="22">
        <v>118082957</v>
      </c>
      <c r="D748" s="22">
        <v>0</v>
      </c>
      <c r="E748" s="22">
        <v>97674542</v>
      </c>
      <c r="F748" s="22">
        <v>0</v>
      </c>
      <c r="G748" s="43">
        <v>109284710</v>
      </c>
      <c r="H748" s="60">
        <v>4</v>
      </c>
      <c r="I748" s="60">
        <v>2</v>
      </c>
      <c r="J748" s="60">
        <v>2</v>
      </c>
      <c r="K748" s="60">
        <v>11</v>
      </c>
      <c r="L748" s="60">
        <v>0</v>
      </c>
      <c r="M748" s="60" t="s">
        <v>4568</v>
      </c>
    </row>
    <row r="749" spans="1:13" ht="35.25" customHeight="1" x14ac:dyDescent="0.35">
      <c r="A749" s="19" t="s">
        <v>8066</v>
      </c>
      <c r="B749" s="21" t="s">
        <v>8549</v>
      </c>
      <c r="C749" s="22">
        <v>11561521</v>
      </c>
      <c r="D749" s="22">
        <v>0</v>
      </c>
      <c r="E749" s="22">
        <v>255800</v>
      </c>
      <c r="F749" s="22">
        <v>0</v>
      </c>
      <c r="G749" s="43">
        <v>19714856</v>
      </c>
      <c r="H749" s="60">
        <v>1260</v>
      </c>
      <c r="I749" s="60">
        <v>504</v>
      </c>
      <c r="J749" s="60">
        <v>756</v>
      </c>
      <c r="K749" s="60">
        <v>8</v>
      </c>
      <c r="L749" s="60">
        <v>4</v>
      </c>
      <c r="M749" s="60" t="s">
        <v>4568</v>
      </c>
    </row>
    <row r="750" spans="1:13" ht="15.5" x14ac:dyDescent="0.35">
      <c r="A750" s="19" t="s">
        <v>2429</v>
      </c>
      <c r="B750" s="21" t="s">
        <v>3707</v>
      </c>
      <c r="C750" s="22"/>
      <c r="D750" s="22"/>
      <c r="E750" s="22"/>
      <c r="F750" s="22"/>
      <c r="G750" s="43"/>
      <c r="H750" s="60"/>
      <c r="I750" s="60"/>
      <c r="J750" s="60"/>
      <c r="K750" s="60"/>
      <c r="L750" s="60"/>
      <c r="M750" s="60"/>
    </row>
    <row r="751" spans="1:13" ht="15.5" x14ac:dyDescent="0.35">
      <c r="A751" s="19" t="s">
        <v>5068</v>
      </c>
      <c r="B751" s="21" t="s">
        <v>4451</v>
      </c>
      <c r="C751" s="22"/>
      <c r="D751" s="22"/>
      <c r="E751" s="22"/>
      <c r="F751" s="22"/>
      <c r="G751" s="43"/>
      <c r="H751" s="60"/>
      <c r="I751" s="60"/>
      <c r="J751" s="60"/>
      <c r="K751" s="60"/>
      <c r="L751" s="60"/>
      <c r="M751" s="60"/>
    </row>
    <row r="752" spans="1:13" ht="15.5" x14ac:dyDescent="0.35">
      <c r="A752" s="19" t="s">
        <v>2454</v>
      </c>
      <c r="B752" s="21" t="s">
        <v>3717</v>
      </c>
      <c r="C752" s="22"/>
      <c r="D752" s="22"/>
      <c r="E752" s="22"/>
      <c r="F752" s="22"/>
      <c r="G752" s="43"/>
      <c r="H752" s="60"/>
      <c r="I752" s="60"/>
      <c r="J752" s="60"/>
      <c r="K752" s="60"/>
      <c r="L752" s="60"/>
      <c r="M752" s="60"/>
    </row>
    <row r="753" spans="1:13" ht="31" x14ac:dyDescent="0.35">
      <c r="A753" s="19" t="s">
        <v>8067</v>
      </c>
      <c r="B753" s="21" t="s">
        <v>3865</v>
      </c>
      <c r="C753" s="22"/>
      <c r="D753" s="22"/>
      <c r="E753" s="22"/>
      <c r="F753" s="22"/>
      <c r="G753" s="43"/>
      <c r="H753" s="60"/>
      <c r="I753" s="60"/>
      <c r="J753" s="60"/>
      <c r="K753" s="60"/>
      <c r="L753" s="60"/>
      <c r="M753" s="60"/>
    </row>
    <row r="754" spans="1:13" ht="31" x14ac:dyDescent="0.35">
      <c r="A754" s="19" t="s">
        <v>8068</v>
      </c>
      <c r="B754" s="21" t="s">
        <v>8255</v>
      </c>
      <c r="C754" s="22"/>
      <c r="D754" s="22"/>
      <c r="E754" s="22"/>
      <c r="F754" s="22"/>
      <c r="G754" s="43"/>
      <c r="H754" s="60"/>
      <c r="I754" s="60"/>
      <c r="J754" s="60"/>
      <c r="K754" s="60"/>
      <c r="L754" s="60"/>
      <c r="M754" s="60"/>
    </row>
    <row r="755" spans="1:13" ht="15.5" x14ac:dyDescent="0.35">
      <c r="A755" s="19" t="s">
        <v>2986</v>
      </c>
      <c r="B755" s="21" t="s">
        <v>2304</v>
      </c>
      <c r="C755" s="22"/>
      <c r="D755" s="22"/>
      <c r="E755" s="22"/>
      <c r="F755" s="22"/>
      <c r="G755" s="43"/>
      <c r="H755" s="60"/>
      <c r="I755" s="60"/>
      <c r="J755" s="60"/>
      <c r="K755" s="60"/>
      <c r="L755" s="60"/>
      <c r="M755" s="60"/>
    </row>
    <row r="756" spans="1:13" ht="15.5" x14ac:dyDescent="0.35">
      <c r="A756" s="19" t="s">
        <v>2152</v>
      </c>
      <c r="B756" s="21" t="s">
        <v>2151</v>
      </c>
      <c r="C756" s="22"/>
      <c r="D756" s="22"/>
      <c r="E756" s="22"/>
      <c r="F756" s="22"/>
      <c r="G756" s="43"/>
      <c r="H756" s="60"/>
      <c r="I756" s="60"/>
      <c r="J756" s="60"/>
      <c r="K756" s="60"/>
      <c r="L756" s="60"/>
      <c r="M756" s="60"/>
    </row>
    <row r="757" spans="1:13" ht="15.5" x14ac:dyDescent="0.35">
      <c r="A757" s="19" t="s">
        <v>1191</v>
      </c>
      <c r="B757" s="21" t="s">
        <v>1414</v>
      </c>
      <c r="C757" s="22"/>
      <c r="D757" s="22"/>
      <c r="E757" s="22"/>
      <c r="F757" s="22"/>
      <c r="G757" s="43"/>
      <c r="H757" s="60"/>
      <c r="I757" s="60"/>
      <c r="J757" s="60"/>
      <c r="K757" s="60"/>
      <c r="L757" s="60"/>
      <c r="M757" s="60"/>
    </row>
    <row r="758" spans="1:13" ht="15.5" x14ac:dyDescent="0.35">
      <c r="A758" s="19" t="s">
        <v>3039</v>
      </c>
      <c r="B758" s="21" t="s">
        <v>2653</v>
      </c>
      <c r="C758" s="22"/>
      <c r="D758" s="22"/>
      <c r="E758" s="22"/>
      <c r="F758" s="22"/>
      <c r="G758" s="43"/>
      <c r="H758" s="60"/>
      <c r="I758" s="60"/>
      <c r="J758" s="60"/>
      <c r="K758" s="60"/>
      <c r="L758" s="60"/>
      <c r="M758" s="60"/>
    </row>
    <row r="759" spans="1:13" ht="15.5" x14ac:dyDescent="0.35">
      <c r="A759" s="19" t="s">
        <v>4954</v>
      </c>
      <c r="B759" s="21" t="s">
        <v>3948</v>
      </c>
      <c r="C759" s="22"/>
      <c r="D759" s="22"/>
      <c r="E759" s="22"/>
      <c r="F759" s="22"/>
      <c r="G759" s="43"/>
      <c r="H759" s="60"/>
      <c r="I759" s="60"/>
      <c r="J759" s="60"/>
      <c r="K759" s="60"/>
      <c r="L759" s="60"/>
      <c r="M759" s="60"/>
    </row>
    <row r="760" spans="1:13" ht="15.5" x14ac:dyDescent="0.35">
      <c r="A760" s="19" t="s">
        <v>5070</v>
      </c>
      <c r="B760" s="21" t="s">
        <v>2499</v>
      </c>
      <c r="C760" s="22"/>
      <c r="D760" s="22"/>
      <c r="E760" s="22"/>
      <c r="F760" s="22"/>
      <c r="G760" s="43"/>
      <c r="H760" s="60"/>
      <c r="I760" s="60"/>
      <c r="J760" s="60"/>
      <c r="K760" s="60"/>
      <c r="L760" s="60"/>
      <c r="M760" s="60"/>
    </row>
    <row r="761" spans="1:13" ht="31" x14ac:dyDescent="0.35">
      <c r="A761" s="19" t="s">
        <v>8069</v>
      </c>
      <c r="B761" s="21" t="s">
        <v>3286</v>
      </c>
      <c r="C761" s="22"/>
      <c r="D761" s="22"/>
      <c r="E761" s="22"/>
      <c r="F761" s="22"/>
      <c r="G761" s="43"/>
      <c r="H761" s="60"/>
      <c r="I761" s="60"/>
      <c r="J761" s="60"/>
      <c r="K761" s="60"/>
      <c r="L761" s="60"/>
      <c r="M761" s="60"/>
    </row>
    <row r="762" spans="1:13" ht="15.5" x14ac:dyDescent="0.35">
      <c r="A762" s="19" t="s">
        <v>8070</v>
      </c>
      <c r="B762" s="21" t="s">
        <v>3805</v>
      </c>
      <c r="C762" s="22">
        <v>947184</v>
      </c>
      <c r="D762" s="22"/>
      <c r="E762" s="22">
        <v>890550</v>
      </c>
      <c r="F762" s="22"/>
      <c r="G762" s="43">
        <v>890550</v>
      </c>
      <c r="H762" s="60"/>
      <c r="I762" s="60"/>
      <c r="J762" s="60"/>
      <c r="K762" s="60"/>
      <c r="L762" s="60"/>
      <c r="M762" s="60"/>
    </row>
    <row r="763" spans="1:13" ht="15.5" x14ac:dyDescent="0.35">
      <c r="A763" s="19" t="s">
        <v>1932</v>
      </c>
      <c r="B763" s="21" t="s">
        <v>1930</v>
      </c>
      <c r="C763" s="22"/>
      <c r="D763" s="22"/>
      <c r="E763" s="22"/>
      <c r="F763" s="22"/>
      <c r="G763" s="43"/>
      <c r="H763" s="60"/>
      <c r="I763" s="60"/>
      <c r="J763" s="60"/>
      <c r="K763" s="60"/>
      <c r="L763" s="60"/>
      <c r="M763" s="60"/>
    </row>
    <row r="764" spans="1:13" ht="15.5" x14ac:dyDescent="0.35">
      <c r="A764" s="19" t="s">
        <v>740</v>
      </c>
      <c r="B764" s="21" t="s">
        <v>738</v>
      </c>
      <c r="C764" s="22"/>
      <c r="D764" s="22"/>
      <c r="E764" s="22"/>
      <c r="F764" s="22"/>
      <c r="G764" s="43"/>
      <c r="H764" s="60"/>
      <c r="I764" s="60"/>
      <c r="J764" s="60"/>
      <c r="K764" s="60"/>
      <c r="L764" s="60"/>
      <c r="M764" s="60"/>
    </row>
    <row r="765" spans="1:13" ht="15.5" x14ac:dyDescent="0.35">
      <c r="A765" s="19" t="s">
        <v>3455</v>
      </c>
      <c r="B765" s="21" t="s">
        <v>3454</v>
      </c>
      <c r="C765" s="22"/>
      <c r="D765" s="22"/>
      <c r="E765" s="22"/>
      <c r="F765" s="22"/>
      <c r="G765" s="43"/>
      <c r="H765" s="60"/>
      <c r="I765" s="60"/>
      <c r="J765" s="60"/>
      <c r="K765" s="60"/>
      <c r="L765" s="60"/>
      <c r="M765" s="60"/>
    </row>
    <row r="766" spans="1:13" ht="15.5" x14ac:dyDescent="0.35">
      <c r="A766" s="19" t="s">
        <v>2984</v>
      </c>
      <c r="B766" s="21" t="s">
        <v>1150</v>
      </c>
      <c r="C766" s="22"/>
      <c r="D766" s="22"/>
      <c r="E766" s="22"/>
      <c r="F766" s="22"/>
      <c r="G766" s="43"/>
      <c r="H766" s="60"/>
      <c r="I766" s="60"/>
      <c r="J766" s="60"/>
      <c r="K766" s="60"/>
      <c r="L766" s="60"/>
      <c r="M766" s="60"/>
    </row>
    <row r="767" spans="1:13" ht="15.5" x14ac:dyDescent="0.35">
      <c r="A767" s="19" t="s">
        <v>3082</v>
      </c>
      <c r="B767" s="21" t="s">
        <v>8216</v>
      </c>
      <c r="C767" s="22"/>
      <c r="D767" s="22"/>
      <c r="E767" s="22"/>
      <c r="F767" s="22"/>
      <c r="G767" s="43"/>
      <c r="H767" s="60"/>
      <c r="I767" s="60"/>
      <c r="J767" s="60"/>
      <c r="K767" s="60"/>
      <c r="L767" s="60"/>
      <c r="M767" s="60"/>
    </row>
    <row r="768" spans="1:13" ht="15.5" x14ac:dyDescent="0.35">
      <c r="A768" s="19" t="s">
        <v>2993</v>
      </c>
      <c r="B768" s="21" t="s">
        <v>1422</v>
      </c>
      <c r="C768" s="22"/>
      <c r="D768" s="22"/>
      <c r="E768" s="22"/>
      <c r="F768" s="22"/>
      <c r="G768" s="43"/>
      <c r="H768" s="60"/>
      <c r="I768" s="60"/>
      <c r="J768" s="60"/>
      <c r="K768" s="60"/>
      <c r="L768" s="60"/>
      <c r="M768" s="60"/>
    </row>
    <row r="769" spans="1:13" ht="15.5" x14ac:dyDescent="0.35">
      <c r="A769" s="19" t="s">
        <v>562</v>
      </c>
      <c r="B769" s="21" t="s">
        <v>560</v>
      </c>
      <c r="C769" s="22"/>
      <c r="D769" s="22"/>
      <c r="E769" s="22"/>
      <c r="F769" s="22"/>
      <c r="G769" s="43"/>
      <c r="H769" s="60"/>
      <c r="I769" s="60"/>
      <c r="J769" s="60"/>
      <c r="K769" s="60"/>
      <c r="L769" s="60"/>
      <c r="M769" s="60"/>
    </row>
    <row r="770" spans="1:13" ht="31" x14ac:dyDescent="0.35">
      <c r="A770" s="19" t="s">
        <v>2966</v>
      </c>
      <c r="B770" s="21" t="s">
        <v>3873</v>
      </c>
      <c r="C770" s="22"/>
      <c r="D770" s="22"/>
      <c r="E770" s="22"/>
      <c r="F770" s="22"/>
      <c r="G770" s="43"/>
      <c r="H770" s="60"/>
      <c r="I770" s="60"/>
      <c r="J770" s="60"/>
      <c r="K770" s="60"/>
      <c r="L770" s="60"/>
      <c r="M770" s="60"/>
    </row>
    <row r="771" spans="1:13" ht="15.5" x14ac:dyDescent="0.35">
      <c r="A771" s="19" t="s">
        <v>3211</v>
      </c>
      <c r="B771" s="21" t="s">
        <v>3963</v>
      </c>
      <c r="C771" s="22"/>
      <c r="D771" s="22"/>
      <c r="E771" s="22"/>
      <c r="F771" s="22"/>
      <c r="G771" s="43"/>
      <c r="H771" s="60"/>
      <c r="I771" s="60"/>
      <c r="J771" s="60"/>
      <c r="K771" s="60"/>
      <c r="L771" s="60"/>
      <c r="M771" s="60"/>
    </row>
    <row r="772" spans="1:13" ht="15.5" x14ac:dyDescent="0.35">
      <c r="A772" s="19" t="s">
        <v>1509</v>
      </c>
      <c r="B772" s="21" t="s">
        <v>1497</v>
      </c>
      <c r="C772" s="22"/>
      <c r="D772" s="22"/>
      <c r="E772" s="22"/>
      <c r="F772" s="22"/>
      <c r="G772" s="43"/>
      <c r="H772" s="60"/>
      <c r="I772" s="60"/>
      <c r="J772" s="60"/>
      <c r="K772" s="60"/>
      <c r="L772" s="60"/>
      <c r="M772" s="60"/>
    </row>
    <row r="773" spans="1:13" ht="15.5" x14ac:dyDescent="0.35">
      <c r="A773" s="19" t="s">
        <v>2500</v>
      </c>
      <c r="B773" s="21" t="s">
        <v>1201</v>
      </c>
      <c r="C773" s="22"/>
      <c r="D773" s="22"/>
      <c r="E773" s="22"/>
      <c r="F773" s="22"/>
      <c r="G773" s="43"/>
      <c r="H773" s="60"/>
      <c r="I773" s="60"/>
      <c r="J773" s="60"/>
      <c r="K773" s="60"/>
      <c r="L773" s="60"/>
      <c r="M773" s="60"/>
    </row>
    <row r="774" spans="1:13" ht="31" x14ac:dyDescent="0.35">
      <c r="A774" s="19" t="s">
        <v>4955</v>
      </c>
      <c r="B774" s="21" t="s">
        <v>8703</v>
      </c>
      <c r="C774" s="22"/>
      <c r="D774" s="22"/>
      <c r="E774" s="22"/>
      <c r="F774" s="22"/>
      <c r="G774" s="43"/>
      <c r="H774" s="60"/>
      <c r="I774" s="60"/>
      <c r="J774" s="60"/>
      <c r="K774" s="60"/>
      <c r="L774" s="60"/>
      <c r="M774" s="60"/>
    </row>
    <row r="775" spans="1:13" ht="15.5" x14ac:dyDescent="0.35">
      <c r="A775" s="19" t="s">
        <v>1352</v>
      </c>
      <c r="B775" s="21" t="s">
        <v>1336</v>
      </c>
      <c r="C775" s="22"/>
      <c r="D775" s="22"/>
      <c r="E775" s="22"/>
      <c r="F775" s="22"/>
      <c r="G775" s="43"/>
      <c r="H775" s="60"/>
      <c r="I775" s="60"/>
      <c r="J775" s="60"/>
      <c r="K775" s="60"/>
      <c r="L775" s="60"/>
      <c r="M775" s="60"/>
    </row>
    <row r="776" spans="1:13" ht="15.5" x14ac:dyDescent="0.35">
      <c r="A776" s="19" t="s">
        <v>84</v>
      </c>
      <c r="B776" s="21" t="s">
        <v>83</v>
      </c>
      <c r="C776" s="22"/>
      <c r="D776" s="22"/>
      <c r="E776" s="22"/>
      <c r="F776" s="22"/>
      <c r="G776" s="43"/>
      <c r="H776" s="60"/>
      <c r="I776" s="60"/>
      <c r="J776" s="60"/>
      <c r="K776" s="60"/>
      <c r="L776" s="60"/>
      <c r="M776" s="60"/>
    </row>
    <row r="777" spans="1:13" ht="15.5" x14ac:dyDescent="0.35">
      <c r="A777" s="19" t="s">
        <v>1317</v>
      </c>
      <c r="B777" s="21" t="s">
        <v>1295</v>
      </c>
      <c r="C777" s="22"/>
      <c r="D777" s="22"/>
      <c r="E777" s="22"/>
      <c r="F777" s="22"/>
      <c r="G777" s="43"/>
      <c r="H777" s="60"/>
      <c r="I777" s="60"/>
      <c r="J777" s="60"/>
      <c r="K777" s="60"/>
      <c r="L777" s="60"/>
      <c r="M777" s="60"/>
    </row>
    <row r="778" spans="1:13" ht="15.5" x14ac:dyDescent="0.35">
      <c r="A778" s="19" t="s">
        <v>3208</v>
      </c>
      <c r="B778" s="21" t="s">
        <v>680</v>
      </c>
      <c r="C778" s="22"/>
      <c r="D778" s="22"/>
      <c r="E778" s="22"/>
      <c r="F778" s="22"/>
      <c r="G778" s="43"/>
      <c r="H778" s="60"/>
      <c r="I778" s="60"/>
      <c r="J778" s="60"/>
      <c r="K778" s="60"/>
      <c r="L778" s="60"/>
      <c r="M778" s="60"/>
    </row>
    <row r="779" spans="1:13" ht="15.5" x14ac:dyDescent="0.35">
      <c r="A779" s="19" t="s">
        <v>103</v>
      </c>
      <c r="B779" s="21" t="s">
        <v>102</v>
      </c>
      <c r="C779" s="22"/>
      <c r="D779" s="22"/>
      <c r="E779" s="22"/>
      <c r="F779" s="22"/>
      <c r="G779" s="43"/>
      <c r="H779" s="60"/>
      <c r="I779" s="60"/>
      <c r="J779" s="60"/>
      <c r="K779" s="60"/>
      <c r="L779" s="60"/>
      <c r="M779" s="60"/>
    </row>
    <row r="780" spans="1:13" ht="15.5" x14ac:dyDescent="0.35">
      <c r="A780" s="19" t="s">
        <v>3145</v>
      </c>
      <c r="B780" s="21" t="s">
        <v>3924</v>
      </c>
      <c r="C780" s="22"/>
      <c r="D780" s="22"/>
      <c r="E780" s="22"/>
      <c r="F780" s="22"/>
      <c r="G780" s="43"/>
      <c r="H780" s="60"/>
      <c r="I780" s="60"/>
      <c r="J780" s="60"/>
      <c r="K780" s="60"/>
      <c r="L780" s="60"/>
      <c r="M780" s="60"/>
    </row>
    <row r="781" spans="1:13" ht="15.5" x14ac:dyDescent="0.35">
      <c r="A781" s="19" t="s">
        <v>323</v>
      </c>
      <c r="B781" s="21" t="s">
        <v>322</v>
      </c>
      <c r="C781" s="22"/>
      <c r="D781" s="22"/>
      <c r="E781" s="22"/>
      <c r="F781" s="22"/>
      <c r="G781" s="43"/>
      <c r="H781" s="60"/>
      <c r="I781" s="60"/>
      <c r="J781" s="60"/>
      <c r="K781" s="60"/>
      <c r="L781" s="60"/>
      <c r="M781" s="60"/>
    </row>
    <row r="782" spans="1:13" ht="15.5" x14ac:dyDescent="0.35">
      <c r="A782" s="19" t="s">
        <v>5072</v>
      </c>
      <c r="B782" s="21" t="s">
        <v>4454</v>
      </c>
      <c r="C782" s="22"/>
      <c r="D782" s="22"/>
      <c r="E782" s="22"/>
      <c r="F782" s="22"/>
      <c r="G782" s="43"/>
      <c r="H782" s="60"/>
      <c r="I782" s="60"/>
      <c r="J782" s="60"/>
      <c r="K782" s="60"/>
      <c r="L782" s="60"/>
      <c r="M782" s="60"/>
    </row>
    <row r="783" spans="1:13" ht="15.5" x14ac:dyDescent="0.35">
      <c r="A783" s="19" t="s">
        <v>8071</v>
      </c>
      <c r="B783" s="21" t="s">
        <v>356</v>
      </c>
      <c r="C783" s="22"/>
      <c r="D783" s="22"/>
      <c r="E783" s="22"/>
      <c r="F783" s="22"/>
      <c r="G783" s="43"/>
      <c r="H783" s="60"/>
      <c r="I783" s="60"/>
      <c r="J783" s="60"/>
      <c r="K783" s="60"/>
      <c r="L783" s="60"/>
      <c r="M783" s="60"/>
    </row>
    <row r="784" spans="1:13" ht="15.5" x14ac:dyDescent="0.35">
      <c r="A784" s="19" t="s">
        <v>670</v>
      </c>
      <c r="B784" s="21" t="s">
        <v>303</v>
      </c>
      <c r="C784" s="22"/>
      <c r="D784" s="22"/>
      <c r="E784" s="22"/>
      <c r="F784" s="22"/>
      <c r="G784" s="43"/>
      <c r="H784" s="60"/>
      <c r="I784" s="60"/>
      <c r="J784" s="60"/>
      <c r="K784" s="60"/>
      <c r="L784" s="60"/>
      <c r="M784" s="60"/>
    </row>
    <row r="785" spans="1:13" ht="15.5" x14ac:dyDescent="0.35">
      <c r="A785" s="19" t="s">
        <v>1004</v>
      </c>
      <c r="B785" s="21" t="s">
        <v>3836</v>
      </c>
      <c r="C785" s="22">
        <v>20527499</v>
      </c>
      <c r="D785" s="22">
        <v>134775</v>
      </c>
      <c r="E785" s="22">
        <v>22662268</v>
      </c>
      <c r="F785" s="22">
        <v>148791</v>
      </c>
      <c r="G785" s="43">
        <v>24253597</v>
      </c>
      <c r="H785" s="60">
        <v>1</v>
      </c>
      <c r="I785" s="60">
        <v>0</v>
      </c>
      <c r="J785" s="60">
        <v>0</v>
      </c>
      <c r="K785" s="60">
        <v>0</v>
      </c>
      <c r="L785" s="60">
        <v>0</v>
      </c>
      <c r="M785" s="60" t="s">
        <v>8222</v>
      </c>
    </row>
    <row r="786" spans="1:13" ht="15.5" x14ac:dyDescent="0.35">
      <c r="A786" s="19" t="s">
        <v>1765</v>
      </c>
      <c r="B786" s="21" t="s">
        <v>3929</v>
      </c>
      <c r="C786" s="22"/>
      <c r="D786" s="22"/>
      <c r="E786" s="22"/>
      <c r="F786" s="22"/>
      <c r="G786" s="43"/>
      <c r="H786" s="60"/>
      <c r="I786" s="60"/>
      <c r="J786" s="60"/>
      <c r="K786" s="60"/>
      <c r="L786" s="60"/>
      <c r="M786" s="60"/>
    </row>
    <row r="787" spans="1:13" ht="15.5" x14ac:dyDescent="0.35">
      <c r="A787" s="19" t="s">
        <v>1566</v>
      </c>
      <c r="B787" s="21" t="s">
        <v>1543</v>
      </c>
      <c r="C787" s="22"/>
      <c r="D787" s="22"/>
      <c r="E787" s="22"/>
      <c r="F787" s="22"/>
      <c r="G787" s="43"/>
      <c r="H787" s="60"/>
      <c r="I787" s="60"/>
      <c r="J787" s="60"/>
      <c r="K787" s="60"/>
      <c r="L787" s="60"/>
      <c r="M787" s="60"/>
    </row>
    <row r="788" spans="1:13" ht="15.5" x14ac:dyDescent="0.35">
      <c r="A788" s="19" t="s">
        <v>1489</v>
      </c>
      <c r="B788" s="21" t="s">
        <v>1473</v>
      </c>
      <c r="C788" s="22"/>
      <c r="D788" s="22"/>
      <c r="E788" s="22"/>
      <c r="F788" s="22"/>
      <c r="G788" s="43"/>
      <c r="H788" s="60"/>
      <c r="I788" s="60"/>
      <c r="J788" s="60"/>
      <c r="K788" s="60"/>
      <c r="L788" s="60"/>
      <c r="M788" s="60"/>
    </row>
    <row r="789" spans="1:13" ht="15.5" x14ac:dyDescent="0.35">
      <c r="A789" s="19" t="s">
        <v>1885</v>
      </c>
      <c r="B789" s="21" t="s">
        <v>1883</v>
      </c>
      <c r="C789" s="22"/>
      <c r="D789" s="22"/>
      <c r="E789" s="22"/>
      <c r="F789" s="22"/>
      <c r="G789" s="43"/>
      <c r="H789" s="60"/>
      <c r="I789" s="60"/>
      <c r="J789" s="60"/>
      <c r="K789" s="60"/>
      <c r="L789" s="60"/>
      <c r="M789" s="60"/>
    </row>
    <row r="790" spans="1:13" ht="15.5" x14ac:dyDescent="0.35">
      <c r="A790" s="19" t="s">
        <v>8073</v>
      </c>
      <c r="B790" s="21" t="s">
        <v>3973</v>
      </c>
      <c r="C790" s="22"/>
      <c r="D790" s="22"/>
      <c r="E790" s="22"/>
      <c r="F790" s="22"/>
      <c r="G790" s="43"/>
      <c r="H790" s="60"/>
      <c r="I790" s="60"/>
      <c r="J790" s="60"/>
      <c r="K790" s="60"/>
      <c r="L790" s="60"/>
      <c r="M790" s="60"/>
    </row>
    <row r="791" spans="1:13" ht="15.5" x14ac:dyDescent="0.35">
      <c r="A791" s="19" t="s">
        <v>3056</v>
      </c>
      <c r="B791" s="21" t="s">
        <v>2046</v>
      </c>
      <c r="C791" s="22"/>
      <c r="D791" s="22"/>
      <c r="E791" s="22"/>
      <c r="F791" s="22"/>
      <c r="G791" s="43"/>
      <c r="H791" s="60"/>
      <c r="I791" s="60"/>
      <c r="J791" s="60"/>
      <c r="K791" s="60"/>
      <c r="L791" s="60"/>
      <c r="M791" s="60"/>
    </row>
    <row r="792" spans="1:13" ht="15.5" x14ac:dyDescent="0.35">
      <c r="A792" s="19" t="s">
        <v>3464</v>
      </c>
      <c r="B792" s="21" t="s">
        <v>3462</v>
      </c>
      <c r="C792" s="22"/>
      <c r="D792" s="22"/>
      <c r="E792" s="22"/>
      <c r="F792" s="22"/>
      <c r="G792" s="43"/>
      <c r="H792" s="60"/>
      <c r="I792" s="60"/>
      <c r="J792" s="60"/>
      <c r="K792" s="60"/>
      <c r="L792" s="60"/>
      <c r="M792" s="60"/>
    </row>
    <row r="793" spans="1:13" ht="15.5" x14ac:dyDescent="0.35">
      <c r="A793" s="19" t="s">
        <v>2222</v>
      </c>
      <c r="B793" s="21" t="s">
        <v>2326</v>
      </c>
      <c r="C793" s="22"/>
      <c r="D793" s="22"/>
      <c r="E793" s="22"/>
      <c r="F793" s="22"/>
      <c r="G793" s="43"/>
      <c r="H793" s="60"/>
      <c r="I793" s="60"/>
      <c r="J793" s="60"/>
      <c r="K793" s="60"/>
      <c r="L793" s="60"/>
      <c r="M793" s="60"/>
    </row>
    <row r="794" spans="1:13" ht="15.5" x14ac:dyDescent="0.35">
      <c r="A794" s="19" t="s">
        <v>3194</v>
      </c>
      <c r="B794" s="21" t="s">
        <v>3859</v>
      </c>
      <c r="C794" s="22"/>
      <c r="D794" s="22"/>
      <c r="E794" s="22"/>
      <c r="F794" s="22"/>
      <c r="G794" s="43"/>
      <c r="H794" s="60"/>
      <c r="I794" s="60"/>
      <c r="J794" s="60"/>
      <c r="K794" s="60"/>
      <c r="L794" s="60"/>
      <c r="M794" s="60"/>
    </row>
    <row r="795" spans="1:13" ht="31" x14ac:dyDescent="0.35">
      <c r="A795" s="19" t="s">
        <v>3008</v>
      </c>
      <c r="B795" s="21" t="s">
        <v>1510</v>
      </c>
      <c r="C795" s="22"/>
      <c r="D795" s="22"/>
      <c r="E795" s="22"/>
      <c r="F795" s="22"/>
      <c r="G795" s="43"/>
      <c r="H795" s="60"/>
      <c r="I795" s="60"/>
      <c r="J795" s="60"/>
      <c r="K795" s="60"/>
      <c r="L795" s="60"/>
      <c r="M795" s="60"/>
    </row>
    <row r="796" spans="1:13" ht="31" x14ac:dyDescent="0.35">
      <c r="A796" s="19" t="s">
        <v>3032</v>
      </c>
      <c r="B796" s="21" t="s">
        <v>3749</v>
      </c>
      <c r="C796" s="22"/>
      <c r="D796" s="22"/>
      <c r="E796" s="22"/>
      <c r="F796" s="22"/>
      <c r="G796" s="43"/>
      <c r="H796" s="60"/>
      <c r="I796" s="60"/>
      <c r="J796" s="60"/>
      <c r="K796" s="60"/>
      <c r="L796" s="60"/>
      <c r="M796" s="60"/>
    </row>
    <row r="797" spans="1:13" ht="31" x14ac:dyDescent="0.35">
      <c r="A797" s="19" t="s">
        <v>8074</v>
      </c>
      <c r="B797" s="21" t="s">
        <v>4531</v>
      </c>
      <c r="C797" s="22"/>
      <c r="D797" s="22"/>
      <c r="E797" s="22"/>
      <c r="F797" s="22"/>
      <c r="G797" s="43"/>
      <c r="H797" s="60"/>
      <c r="I797" s="60"/>
      <c r="J797" s="60"/>
      <c r="K797" s="60"/>
      <c r="L797" s="60"/>
      <c r="M797" s="60"/>
    </row>
    <row r="798" spans="1:13" ht="15.5" x14ac:dyDescent="0.35">
      <c r="A798" s="19" t="s">
        <v>4956</v>
      </c>
      <c r="B798" s="21" t="s">
        <v>8406</v>
      </c>
      <c r="C798" s="22"/>
      <c r="D798" s="22"/>
      <c r="E798" s="22"/>
      <c r="F798" s="22"/>
      <c r="G798" s="43"/>
      <c r="H798" s="60"/>
      <c r="I798" s="60"/>
      <c r="J798" s="60"/>
      <c r="K798" s="60"/>
      <c r="L798" s="60"/>
      <c r="M798" s="60"/>
    </row>
    <row r="799" spans="1:13" ht="15.5" x14ac:dyDescent="0.35">
      <c r="A799" s="19" t="s">
        <v>2963</v>
      </c>
      <c r="B799" s="21" t="s">
        <v>2056</v>
      </c>
      <c r="C799" s="22"/>
      <c r="D799" s="22"/>
      <c r="E799" s="22"/>
      <c r="F799" s="22"/>
      <c r="G799" s="43"/>
      <c r="H799" s="60"/>
      <c r="I799" s="60"/>
      <c r="J799" s="60"/>
      <c r="K799" s="60"/>
      <c r="L799" s="60"/>
      <c r="M799" s="60"/>
    </row>
    <row r="800" spans="1:13" ht="15.5" x14ac:dyDescent="0.35">
      <c r="A800" s="19" t="s">
        <v>311</v>
      </c>
      <c r="B800" s="21" t="s">
        <v>8515</v>
      </c>
      <c r="C800" s="22"/>
      <c r="D800" s="22"/>
      <c r="E800" s="22"/>
      <c r="F800" s="22"/>
      <c r="G800" s="43"/>
      <c r="H800" s="60"/>
      <c r="I800" s="60"/>
      <c r="J800" s="60"/>
      <c r="K800" s="60"/>
      <c r="L800" s="60"/>
      <c r="M800" s="60"/>
    </row>
    <row r="801" spans="1:13" ht="15.5" x14ac:dyDescent="0.35">
      <c r="A801" s="19" t="s">
        <v>210</v>
      </c>
      <c r="B801" s="21" t="s">
        <v>208</v>
      </c>
      <c r="C801" s="22"/>
      <c r="D801" s="22"/>
      <c r="E801" s="22"/>
      <c r="F801" s="22"/>
      <c r="G801" s="43"/>
      <c r="H801" s="60"/>
      <c r="I801" s="60"/>
      <c r="J801" s="60"/>
      <c r="K801" s="60"/>
      <c r="L801" s="60"/>
      <c r="M801" s="60"/>
    </row>
    <row r="802" spans="1:13" ht="15.5" x14ac:dyDescent="0.35">
      <c r="A802" s="19" t="s">
        <v>4957</v>
      </c>
      <c r="B802" s="21" t="s">
        <v>769</v>
      </c>
      <c r="C802" s="22"/>
      <c r="D802" s="22"/>
      <c r="E802" s="22"/>
      <c r="F802" s="22"/>
      <c r="G802" s="43"/>
      <c r="H802" s="60"/>
      <c r="I802" s="60"/>
      <c r="J802" s="60"/>
      <c r="K802" s="60"/>
      <c r="L802" s="60"/>
      <c r="M802" s="60"/>
    </row>
    <row r="803" spans="1:13" ht="15.5" x14ac:dyDescent="0.35">
      <c r="A803" s="19" t="s">
        <v>8075</v>
      </c>
      <c r="B803" s="21" t="s">
        <v>1742</v>
      </c>
      <c r="C803" s="22"/>
      <c r="D803" s="22"/>
      <c r="E803" s="22"/>
      <c r="F803" s="22"/>
      <c r="G803" s="43"/>
      <c r="H803" s="60"/>
      <c r="I803" s="60"/>
      <c r="J803" s="60"/>
      <c r="K803" s="60"/>
      <c r="L803" s="60"/>
      <c r="M803" s="60"/>
    </row>
    <row r="804" spans="1:13" ht="15.5" x14ac:dyDescent="0.35">
      <c r="A804" s="19" t="s">
        <v>1035</v>
      </c>
      <c r="B804" s="21" t="s">
        <v>1033</v>
      </c>
      <c r="C804" s="22"/>
      <c r="D804" s="22"/>
      <c r="E804" s="22"/>
      <c r="F804" s="22"/>
      <c r="G804" s="43"/>
      <c r="H804" s="60"/>
      <c r="I804" s="60"/>
      <c r="J804" s="60"/>
      <c r="K804" s="60"/>
      <c r="L804" s="60"/>
      <c r="M804" s="60"/>
    </row>
    <row r="805" spans="1:13" ht="15.5" x14ac:dyDescent="0.35">
      <c r="A805" s="19" t="s">
        <v>1868</v>
      </c>
      <c r="B805" s="21" t="s">
        <v>1866</v>
      </c>
      <c r="C805" s="22"/>
      <c r="D805" s="22"/>
      <c r="E805" s="22"/>
      <c r="F805" s="22"/>
      <c r="G805" s="43"/>
      <c r="H805" s="60"/>
      <c r="I805" s="60"/>
      <c r="J805" s="60"/>
      <c r="K805" s="60"/>
      <c r="L805" s="60"/>
      <c r="M805" s="60"/>
    </row>
    <row r="806" spans="1:13" ht="15.5" x14ac:dyDescent="0.35">
      <c r="A806" s="19" t="s">
        <v>799</v>
      </c>
      <c r="B806" s="21" t="s">
        <v>797</v>
      </c>
      <c r="C806" s="22"/>
      <c r="D806" s="22"/>
      <c r="E806" s="22"/>
      <c r="F806" s="22"/>
      <c r="G806" s="43"/>
      <c r="H806" s="60"/>
      <c r="I806" s="60"/>
      <c r="J806" s="60"/>
      <c r="K806" s="60"/>
      <c r="L806" s="60"/>
      <c r="M806" s="60"/>
    </row>
    <row r="807" spans="1:13" ht="15.5" x14ac:dyDescent="0.35">
      <c r="A807" s="19" t="s">
        <v>8076</v>
      </c>
      <c r="B807" s="21" t="s">
        <v>3608</v>
      </c>
      <c r="C807" s="22"/>
      <c r="D807" s="22"/>
      <c r="E807" s="22"/>
      <c r="F807" s="22"/>
      <c r="G807" s="43"/>
      <c r="H807" s="60"/>
      <c r="I807" s="60"/>
      <c r="J807" s="60"/>
      <c r="K807" s="60"/>
      <c r="L807" s="60"/>
      <c r="M807" s="60"/>
    </row>
    <row r="808" spans="1:13" ht="15.5" x14ac:dyDescent="0.35">
      <c r="A808" s="19" t="s">
        <v>808</v>
      </c>
      <c r="B808" s="21" t="s">
        <v>3598</v>
      </c>
      <c r="C808" s="22"/>
      <c r="D808" s="22"/>
      <c r="E808" s="22"/>
      <c r="F808" s="22"/>
      <c r="G808" s="43"/>
      <c r="H808" s="60"/>
      <c r="I808" s="60"/>
      <c r="J808" s="60"/>
      <c r="K808" s="60"/>
      <c r="L808" s="60"/>
      <c r="M808" s="60"/>
    </row>
    <row r="809" spans="1:13" ht="15.5" x14ac:dyDescent="0.35">
      <c r="A809" s="19" t="s">
        <v>3040</v>
      </c>
      <c r="B809" s="21" t="s">
        <v>2656</v>
      </c>
      <c r="C809" s="22"/>
      <c r="D809" s="22"/>
      <c r="E809" s="22"/>
      <c r="F809" s="22"/>
      <c r="G809" s="43"/>
      <c r="H809" s="60"/>
      <c r="I809" s="60"/>
      <c r="J809" s="60"/>
      <c r="K809" s="60"/>
      <c r="L809" s="60"/>
      <c r="M809" s="60"/>
    </row>
    <row r="810" spans="1:13" ht="15.5" x14ac:dyDescent="0.35">
      <c r="A810" s="19" t="s">
        <v>4958</v>
      </c>
      <c r="B810" s="21" t="s">
        <v>835</v>
      </c>
      <c r="C810" s="22"/>
      <c r="D810" s="22"/>
      <c r="E810" s="22"/>
      <c r="F810" s="22"/>
      <c r="G810" s="43"/>
      <c r="H810" s="60"/>
      <c r="I810" s="60"/>
      <c r="J810" s="60"/>
      <c r="K810" s="60"/>
      <c r="L810" s="60"/>
      <c r="M810" s="60"/>
    </row>
    <row r="811" spans="1:13" ht="15.5" x14ac:dyDescent="0.35">
      <c r="A811" s="19" t="s">
        <v>8077</v>
      </c>
      <c r="B811" s="21" t="s">
        <v>3977</v>
      </c>
      <c r="C811" s="22"/>
      <c r="D811" s="22"/>
      <c r="E811" s="22"/>
      <c r="F811" s="22"/>
      <c r="G811" s="43"/>
      <c r="H811" s="60"/>
      <c r="I811" s="60"/>
      <c r="J811" s="60"/>
      <c r="K811" s="60"/>
      <c r="L811" s="60"/>
      <c r="M811" s="60"/>
    </row>
    <row r="812" spans="1:13" ht="31" x14ac:dyDescent="0.35">
      <c r="A812" s="19" t="s">
        <v>8078</v>
      </c>
      <c r="B812" s="21" t="s">
        <v>3612</v>
      </c>
      <c r="C812" s="22"/>
      <c r="D812" s="22"/>
      <c r="E812" s="22"/>
      <c r="F812" s="22"/>
      <c r="G812" s="43"/>
      <c r="H812" s="60"/>
      <c r="I812" s="60"/>
      <c r="J812" s="60"/>
      <c r="K812" s="60"/>
      <c r="L812" s="60"/>
      <c r="M812" s="60"/>
    </row>
    <row r="813" spans="1:13" ht="15.5" x14ac:dyDescent="0.35">
      <c r="A813" s="19" t="s">
        <v>319</v>
      </c>
      <c r="B813" s="21" t="s">
        <v>8214</v>
      </c>
      <c r="C813" s="22"/>
      <c r="D813" s="22"/>
      <c r="E813" s="22"/>
      <c r="F813" s="22"/>
      <c r="G813" s="43"/>
      <c r="H813" s="60"/>
      <c r="I813" s="60"/>
      <c r="J813" s="60"/>
      <c r="K813" s="60"/>
      <c r="L813" s="60"/>
      <c r="M813" s="60"/>
    </row>
    <row r="814" spans="1:13" ht="15.5" x14ac:dyDescent="0.35">
      <c r="A814" s="19" t="s">
        <v>578</v>
      </c>
      <c r="B814" s="21" t="s">
        <v>8403</v>
      </c>
      <c r="C814" s="22">
        <v>123987729.19</v>
      </c>
      <c r="D814" s="22">
        <v>0</v>
      </c>
      <c r="E814" s="22">
        <v>0</v>
      </c>
      <c r="F814" s="22">
        <v>0</v>
      </c>
      <c r="G814" s="22">
        <v>206760491.41999999</v>
      </c>
      <c r="H814" s="60"/>
      <c r="I814" s="60"/>
      <c r="J814" s="60"/>
      <c r="K814" s="60"/>
      <c r="L814" s="60"/>
      <c r="M814" s="60"/>
    </row>
    <row r="815" spans="1:13" ht="15.5" x14ac:dyDescent="0.35">
      <c r="A815" s="19" t="s">
        <v>278</v>
      </c>
      <c r="B815" s="21" t="s">
        <v>276</v>
      </c>
      <c r="C815" s="22">
        <v>52033423.32</v>
      </c>
      <c r="D815" s="22"/>
      <c r="E815" s="22">
        <v>30067704.420000002</v>
      </c>
      <c r="F815" s="22"/>
      <c r="G815" s="43">
        <v>30064704.420000002</v>
      </c>
      <c r="H815" s="60"/>
      <c r="I815" s="60"/>
      <c r="J815" s="60"/>
      <c r="K815" s="60"/>
      <c r="L815" s="60"/>
      <c r="M815" s="60"/>
    </row>
    <row r="816" spans="1:13" ht="15.5" x14ac:dyDescent="0.35">
      <c r="A816" s="19" t="s">
        <v>989</v>
      </c>
      <c r="B816" s="19" t="s">
        <v>987</v>
      </c>
      <c r="C816" s="22"/>
      <c r="D816" s="22"/>
      <c r="E816" s="22"/>
      <c r="F816" s="22"/>
      <c r="G816" s="43"/>
      <c r="H816" s="60"/>
      <c r="I816" s="60"/>
      <c r="J816" s="60"/>
      <c r="K816" s="60"/>
      <c r="L816" s="60"/>
      <c r="M816" s="60"/>
    </row>
    <row r="817" spans="1:13" ht="15.5" x14ac:dyDescent="0.35">
      <c r="A817" s="19" t="s">
        <v>732</v>
      </c>
      <c r="B817" s="21" t="s">
        <v>730</v>
      </c>
      <c r="C817" s="22"/>
      <c r="D817" s="22"/>
      <c r="E817" s="22"/>
      <c r="F817" s="22"/>
      <c r="G817" s="43"/>
      <c r="H817" s="60"/>
      <c r="I817" s="60"/>
      <c r="J817" s="60"/>
      <c r="K817" s="60"/>
      <c r="L817" s="60"/>
      <c r="M817" s="60"/>
    </row>
    <row r="818" spans="1:13" ht="15.5" x14ac:dyDescent="0.35">
      <c r="A818" s="19" t="s">
        <v>4959</v>
      </c>
      <c r="B818" s="21" t="s">
        <v>8737</v>
      </c>
      <c r="C818" s="22"/>
      <c r="D818" s="22"/>
      <c r="E818" s="22"/>
      <c r="F818" s="22"/>
      <c r="G818" s="43"/>
      <c r="H818" s="60"/>
      <c r="I818" s="60"/>
      <c r="J818" s="60"/>
      <c r="K818" s="60"/>
      <c r="L818" s="60"/>
      <c r="M818" s="60"/>
    </row>
    <row r="819" spans="1:13" ht="15.5" x14ac:dyDescent="0.35">
      <c r="A819" s="19" t="s">
        <v>2503</v>
      </c>
      <c r="B819" s="21" t="s">
        <v>2502</v>
      </c>
      <c r="C819" s="22"/>
      <c r="D819" s="22"/>
      <c r="E819" s="22"/>
      <c r="F819" s="22"/>
      <c r="G819" s="43"/>
      <c r="H819" s="60"/>
      <c r="I819" s="60"/>
      <c r="J819" s="60"/>
      <c r="K819" s="60"/>
      <c r="L819" s="60"/>
      <c r="M819" s="60"/>
    </row>
    <row r="820" spans="1:13" ht="15.5" x14ac:dyDescent="0.35">
      <c r="A820" s="19" t="s">
        <v>3227</v>
      </c>
      <c r="B820" s="21" t="s">
        <v>285</v>
      </c>
      <c r="C820" s="22"/>
      <c r="D820" s="22"/>
      <c r="E820" s="22"/>
      <c r="F820" s="22"/>
      <c r="G820" s="43"/>
      <c r="H820" s="60"/>
      <c r="I820" s="60"/>
      <c r="J820" s="60"/>
      <c r="K820" s="60"/>
      <c r="L820" s="60"/>
      <c r="M820" s="60"/>
    </row>
    <row r="821" spans="1:13" ht="15.5" x14ac:dyDescent="0.35">
      <c r="A821" s="19" t="s">
        <v>2407</v>
      </c>
      <c r="B821" s="21" t="s">
        <v>3668</v>
      </c>
      <c r="C821" s="22"/>
      <c r="D821" s="22"/>
      <c r="E821" s="22"/>
      <c r="F821" s="22"/>
      <c r="G821" s="43"/>
      <c r="H821" s="60"/>
      <c r="I821" s="60"/>
      <c r="J821" s="60"/>
      <c r="K821" s="60"/>
      <c r="L821" s="60"/>
      <c r="M821" s="60"/>
    </row>
    <row r="822" spans="1:13" ht="15.5" x14ac:dyDescent="0.35">
      <c r="A822" s="19" t="s">
        <v>152</v>
      </c>
      <c r="B822" s="21" t="s">
        <v>4078</v>
      </c>
      <c r="C822" s="22"/>
      <c r="D822" s="22"/>
      <c r="E822" s="22"/>
      <c r="F822" s="22"/>
      <c r="G822" s="43"/>
      <c r="H822" s="60"/>
      <c r="I822" s="60"/>
      <c r="J822" s="60"/>
      <c r="K822" s="60"/>
      <c r="L822" s="60"/>
      <c r="M822" s="60"/>
    </row>
    <row r="823" spans="1:13" ht="15.5" x14ac:dyDescent="0.35">
      <c r="A823" s="19" t="s">
        <v>8079</v>
      </c>
      <c r="B823" s="21" t="s">
        <v>8571</v>
      </c>
      <c r="C823" s="22"/>
      <c r="D823" s="22"/>
      <c r="E823" s="22"/>
      <c r="F823" s="22"/>
      <c r="G823" s="43"/>
      <c r="H823" s="60"/>
      <c r="I823" s="60"/>
      <c r="J823" s="60"/>
      <c r="K823" s="60"/>
      <c r="L823" s="60"/>
      <c r="M823" s="60"/>
    </row>
    <row r="824" spans="1:13" ht="15.5" x14ac:dyDescent="0.35">
      <c r="A824" s="19" t="s">
        <v>4460</v>
      </c>
      <c r="B824" s="21" t="s">
        <v>4532</v>
      </c>
      <c r="C824" s="22"/>
      <c r="D824" s="22"/>
      <c r="E824" s="22"/>
      <c r="F824" s="22"/>
      <c r="G824" s="43"/>
      <c r="H824" s="60"/>
      <c r="I824" s="60"/>
      <c r="J824" s="60"/>
      <c r="K824" s="60"/>
      <c r="L824" s="60"/>
      <c r="M824" s="60"/>
    </row>
    <row r="825" spans="1:13" ht="15.5" x14ac:dyDescent="0.35">
      <c r="A825" s="19" t="s">
        <v>7926</v>
      </c>
      <c r="B825" s="21" t="s">
        <v>7916</v>
      </c>
      <c r="C825" s="22"/>
      <c r="D825" s="22"/>
      <c r="E825" s="22"/>
      <c r="F825" s="22"/>
      <c r="G825" s="43"/>
      <c r="H825" s="60"/>
      <c r="I825" s="60"/>
      <c r="J825" s="60"/>
      <c r="K825" s="60"/>
      <c r="L825" s="60"/>
      <c r="M825" s="60"/>
    </row>
    <row r="826" spans="1:13" ht="15.5" x14ac:dyDescent="0.35">
      <c r="A826" s="19" t="s">
        <v>4464</v>
      </c>
      <c r="B826" s="21" t="s">
        <v>4463</v>
      </c>
      <c r="C826" s="22"/>
      <c r="D826" s="22"/>
      <c r="E826" s="22"/>
      <c r="F826" s="22"/>
      <c r="G826" s="43"/>
      <c r="H826" s="60"/>
      <c r="I826" s="60"/>
      <c r="J826" s="60"/>
      <c r="K826" s="60"/>
      <c r="L826" s="60"/>
      <c r="M826" s="60"/>
    </row>
    <row r="827" spans="1:13" ht="15.5" x14ac:dyDescent="0.35">
      <c r="A827" s="19" t="s">
        <v>3043</v>
      </c>
      <c r="B827" s="21" t="s">
        <v>2670</v>
      </c>
      <c r="C827" s="22"/>
      <c r="D827" s="22"/>
      <c r="E827" s="22"/>
      <c r="F827" s="22"/>
      <c r="G827" s="43"/>
      <c r="H827" s="60"/>
      <c r="I827" s="60"/>
      <c r="J827" s="60"/>
      <c r="K827" s="60"/>
      <c r="L827" s="60"/>
      <c r="M827" s="60"/>
    </row>
    <row r="828" spans="1:13" ht="15.5" x14ac:dyDescent="0.35">
      <c r="A828" s="19" t="s">
        <v>5075</v>
      </c>
      <c r="B828" s="21" t="s">
        <v>2214</v>
      </c>
      <c r="C828" s="22"/>
      <c r="D828" s="22"/>
      <c r="E828" s="22"/>
      <c r="F828" s="22"/>
      <c r="G828" s="43"/>
      <c r="H828" s="60"/>
      <c r="I828" s="60"/>
      <c r="J828" s="60"/>
      <c r="K828" s="60"/>
      <c r="L828" s="60"/>
      <c r="M828" s="60"/>
    </row>
    <row r="829" spans="1:13" ht="15.5" x14ac:dyDescent="0.35">
      <c r="A829" s="19" t="s">
        <v>973</v>
      </c>
      <c r="B829" s="21" t="s">
        <v>971</v>
      </c>
      <c r="C829" s="22">
        <v>994092</v>
      </c>
      <c r="D829" s="22">
        <v>0</v>
      </c>
      <c r="E829" s="22">
        <v>0</v>
      </c>
      <c r="F829" s="22">
        <v>0</v>
      </c>
      <c r="G829" s="43">
        <v>3632445</v>
      </c>
      <c r="H829" s="60">
        <v>500</v>
      </c>
      <c r="I829" s="60">
        <v>0</v>
      </c>
      <c r="J829" s="60">
        <v>0</v>
      </c>
      <c r="K829" s="60">
        <v>0</v>
      </c>
      <c r="L829" s="60">
        <v>6</v>
      </c>
      <c r="M829" s="60" t="s">
        <v>8201</v>
      </c>
    </row>
    <row r="830" spans="1:13" ht="62" x14ac:dyDescent="0.35">
      <c r="A830" s="19" t="s">
        <v>3181</v>
      </c>
      <c r="B830" s="21" t="s">
        <v>568</v>
      </c>
      <c r="C830" s="22"/>
      <c r="D830" s="22"/>
      <c r="E830" s="22"/>
      <c r="F830" s="22"/>
      <c r="G830" s="43"/>
      <c r="H830" s="60"/>
      <c r="I830" s="60"/>
      <c r="J830" s="60"/>
      <c r="K830" s="60"/>
      <c r="L830" s="60"/>
      <c r="M830" s="60"/>
    </row>
    <row r="831" spans="1:13" ht="15.5" x14ac:dyDescent="0.35">
      <c r="A831" s="19" t="s">
        <v>3473</v>
      </c>
      <c r="B831" s="21" t="s">
        <v>2308</v>
      </c>
      <c r="C831" s="22"/>
      <c r="D831" s="22"/>
      <c r="E831" s="22"/>
      <c r="F831" s="22"/>
      <c r="G831" s="43"/>
      <c r="H831" s="60"/>
      <c r="I831" s="60"/>
      <c r="J831" s="60"/>
      <c r="K831" s="60"/>
      <c r="L831" s="60"/>
      <c r="M831" s="60"/>
    </row>
    <row r="832" spans="1:13" ht="15.5" x14ac:dyDescent="0.35">
      <c r="A832" s="19" t="s">
        <v>1370</v>
      </c>
      <c r="B832" s="21" t="s">
        <v>1371</v>
      </c>
      <c r="C832" s="22"/>
      <c r="D832" s="22"/>
      <c r="E832" s="22"/>
      <c r="F832" s="22"/>
      <c r="G832" s="43"/>
      <c r="H832" s="60"/>
      <c r="I832" s="60"/>
      <c r="J832" s="60"/>
      <c r="K832" s="60"/>
      <c r="L832" s="60"/>
      <c r="M832" s="60"/>
    </row>
    <row r="833" spans="1:13" ht="62" x14ac:dyDescent="0.35">
      <c r="A833" s="19" t="s">
        <v>8680</v>
      </c>
      <c r="B833" s="21" t="s">
        <v>8282</v>
      </c>
      <c r="C833" s="22"/>
      <c r="D833" s="22"/>
      <c r="E833" s="22"/>
      <c r="F833" s="22"/>
      <c r="G833" s="43"/>
      <c r="H833" s="60"/>
      <c r="I833" s="60"/>
      <c r="J833" s="60"/>
      <c r="K833" s="60"/>
      <c r="L833" s="60"/>
      <c r="M833" s="60"/>
    </row>
    <row r="834" spans="1:13" ht="15.5" x14ac:dyDescent="0.35">
      <c r="A834" s="19" t="s">
        <v>8080</v>
      </c>
      <c r="B834" s="21" t="s">
        <v>3331</v>
      </c>
      <c r="C834" s="22"/>
      <c r="D834" s="22"/>
      <c r="E834" s="22"/>
      <c r="F834" s="22"/>
      <c r="G834" s="43"/>
      <c r="H834" s="60"/>
      <c r="I834" s="60"/>
      <c r="J834" s="60"/>
      <c r="K834" s="60"/>
      <c r="L834" s="60"/>
      <c r="M834" s="60"/>
    </row>
    <row r="835" spans="1:13" ht="15.5" x14ac:dyDescent="0.35">
      <c r="A835" s="19" t="s">
        <v>273</v>
      </c>
      <c r="B835" s="21" t="s">
        <v>8248</v>
      </c>
      <c r="C835" s="22"/>
      <c r="D835" s="22"/>
      <c r="E835" s="22"/>
      <c r="F835" s="22"/>
      <c r="G835" s="43"/>
      <c r="H835" s="60"/>
      <c r="I835" s="60"/>
      <c r="J835" s="60"/>
      <c r="K835" s="60"/>
      <c r="L835" s="60"/>
      <c r="M835" s="60"/>
    </row>
    <row r="836" spans="1:13" ht="15.5" x14ac:dyDescent="0.35">
      <c r="A836" s="19" t="s">
        <v>3151</v>
      </c>
      <c r="B836" s="21" t="s">
        <v>796</v>
      </c>
      <c r="C836" s="22"/>
      <c r="D836" s="22"/>
      <c r="E836" s="22"/>
      <c r="F836" s="22"/>
      <c r="G836" s="43"/>
      <c r="H836" s="60"/>
      <c r="I836" s="60"/>
      <c r="J836" s="60"/>
      <c r="K836" s="60"/>
      <c r="L836" s="60"/>
      <c r="M836" s="60"/>
    </row>
    <row r="837" spans="1:13" ht="15.5" x14ac:dyDescent="0.35">
      <c r="A837" s="19" t="s">
        <v>4960</v>
      </c>
      <c r="B837" s="21" t="s">
        <v>1960</v>
      </c>
      <c r="C837" s="22"/>
      <c r="D837" s="22"/>
      <c r="E837" s="22"/>
      <c r="F837" s="22"/>
      <c r="G837" s="43"/>
      <c r="H837" s="60"/>
      <c r="I837" s="60"/>
      <c r="J837" s="60"/>
      <c r="K837" s="60"/>
      <c r="L837" s="60"/>
      <c r="M837" s="60"/>
    </row>
    <row r="838" spans="1:13" ht="15.5" x14ac:dyDescent="0.35">
      <c r="A838" s="19" t="s">
        <v>1166</v>
      </c>
      <c r="B838" s="21" t="s">
        <v>1164</v>
      </c>
      <c r="C838" s="22"/>
      <c r="D838" s="22"/>
      <c r="E838" s="22"/>
      <c r="F838" s="22"/>
      <c r="G838" s="43"/>
      <c r="H838" s="60"/>
      <c r="I838" s="60"/>
      <c r="J838" s="60"/>
      <c r="K838" s="60"/>
      <c r="L838" s="60"/>
      <c r="M838" s="60"/>
    </row>
    <row r="839" spans="1:13" ht="31" x14ac:dyDescent="0.35">
      <c r="A839" s="19" t="s">
        <v>8082</v>
      </c>
      <c r="B839" s="21" t="s">
        <v>3347</v>
      </c>
      <c r="C839" s="22"/>
      <c r="D839" s="22"/>
      <c r="E839" s="22"/>
      <c r="F839" s="22"/>
      <c r="G839" s="43"/>
      <c r="H839" s="60"/>
      <c r="I839" s="60"/>
      <c r="J839" s="60"/>
      <c r="K839" s="60"/>
      <c r="L839" s="60"/>
      <c r="M839" s="60"/>
    </row>
    <row r="840" spans="1:13" ht="15.5" x14ac:dyDescent="0.35">
      <c r="A840" s="19" t="s">
        <v>4468</v>
      </c>
      <c r="B840" s="21" t="s">
        <v>4467</v>
      </c>
      <c r="C840" s="22"/>
      <c r="D840" s="22"/>
      <c r="E840" s="22"/>
      <c r="F840" s="22"/>
      <c r="G840" s="43"/>
      <c r="H840" s="60"/>
      <c r="I840" s="60"/>
      <c r="J840" s="60"/>
      <c r="K840" s="60"/>
      <c r="L840" s="60"/>
      <c r="M840" s="60"/>
    </row>
    <row r="841" spans="1:13" ht="15.5" x14ac:dyDescent="0.35">
      <c r="A841" s="19" t="s">
        <v>3076</v>
      </c>
      <c r="B841" s="21" t="s">
        <v>2694</v>
      </c>
      <c r="C841" s="22"/>
      <c r="D841" s="22"/>
      <c r="E841" s="22"/>
      <c r="F841" s="22"/>
      <c r="G841" s="43"/>
      <c r="H841" s="60"/>
      <c r="I841" s="60"/>
      <c r="J841" s="60"/>
      <c r="K841" s="60"/>
      <c r="L841" s="60"/>
      <c r="M841" s="60"/>
    </row>
    <row r="842" spans="1:13" ht="15.5" x14ac:dyDescent="0.35">
      <c r="A842" s="19" t="s">
        <v>3079</v>
      </c>
      <c r="B842" s="21" t="s">
        <v>4560</v>
      </c>
      <c r="C842" s="22"/>
      <c r="D842" s="22"/>
      <c r="E842" s="22"/>
      <c r="F842" s="22"/>
      <c r="G842" s="43"/>
      <c r="H842" s="60"/>
      <c r="I842" s="60"/>
      <c r="J842" s="60"/>
      <c r="K842" s="60"/>
      <c r="L842" s="60"/>
      <c r="M842" s="60"/>
    </row>
    <row r="843" spans="1:13" ht="15.5" x14ac:dyDescent="0.35">
      <c r="A843" s="19" t="s">
        <v>884</v>
      </c>
      <c r="B843" s="21" t="s">
        <v>3870</v>
      </c>
      <c r="C843" s="22"/>
      <c r="D843" s="22"/>
      <c r="E843" s="22"/>
      <c r="F843" s="22"/>
      <c r="G843" s="43"/>
      <c r="H843" s="60"/>
      <c r="I843" s="60"/>
      <c r="J843" s="60"/>
      <c r="K843" s="60"/>
      <c r="L843" s="60"/>
      <c r="M843" s="60"/>
    </row>
    <row r="844" spans="1:13" ht="15.5" x14ac:dyDescent="0.35">
      <c r="A844" s="19" t="s">
        <v>4961</v>
      </c>
      <c r="B844" s="21" t="s">
        <v>2698</v>
      </c>
      <c r="C844" s="22"/>
      <c r="D844" s="22"/>
      <c r="E844" s="22"/>
      <c r="F844" s="22"/>
      <c r="G844" s="43"/>
      <c r="H844" s="60"/>
      <c r="I844" s="60"/>
      <c r="J844" s="60"/>
      <c r="K844" s="60"/>
      <c r="L844" s="60"/>
      <c r="M844" s="60"/>
    </row>
    <row r="845" spans="1:13" ht="31" x14ac:dyDescent="0.35">
      <c r="A845" s="19" t="s">
        <v>3112</v>
      </c>
      <c r="B845" s="21" t="s">
        <v>3964</v>
      </c>
      <c r="C845" s="22"/>
      <c r="D845" s="22"/>
      <c r="E845" s="22"/>
      <c r="F845" s="22"/>
      <c r="G845" s="43"/>
      <c r="H845" s="60"/>
      <c r="I845" s="60"/>
      <c r="J845" s="60"/>
      <c r="K845" s="60"/>
      <c r="L845" s="60"/>
      <c r="M845" s="60"/>
    </row>
    <row r="846" spans="1:13" ht="15.5" x14ac:dyDescent="0.35">
      <c r="A846" s="19" t="s">
        <v>820</v>
      </c>
      <c r="B846" s="21" t="s">
        <v>818</v>
      </c>
      <c r="C846" s="22"/>
      <c r="D846" s="22"/>
      <c r="E846" s="22"/>
      <c r="F846" s="22"/>
      <c r="G846" s="43"/>
      <c r="H846" s="60"/>
      <c r="I846" s="60"/>
      <c r="J846" s="60"/>
      <c r="K846" s="60"/>
      <c r="L846" s="60"/>
      <c r="M846" s="60"/>
    </row>
    <row r="847" spans="1:13" ht="15.5" x14ac:dyDescent="0.35">
      <c r="A847" s="19" t="s">
        <v>1920</v>
      </c>
      <c r="B847" s="21" t="s">
        <v>2305</v>
      </c>
      <c r="C847" s="22"/>
      <c r="D847" s="22"/>
      <c r="E847" s="22"/>
      <c r="F847" s="22"/>
      <c r="G847" s="43"/>
      <c r="H847" s="60"/>
      <c r="I847" s="60"/>
      <c r="J847" s="60"/>
      <c r="K847" s="60"/>
      <c r="L847" s="60"/>
      <c r="M847" s="60"/>
    </row>
    <row r="848" spans="1:13" ht="15.5" x14ac:dyDescent="0.35">
      <c r="A848" s="19" t="s">
        <v>1850</v>
      </c>
      <c r="B848" s="21" t="s">
        <v>1848</v>
      </c>
      <c r="C848" s="22"/>
      <c r="D848" s="22"/>
      <c r="E848" s="22"/>
      <c r="F848" s="22"/>
      <c r="G848" s="43"/>
      <c r="H848" s="60"/>
      <c r="I848" s="60"/>
      <c r="J848" s="60"/>
      <c r="K848" s="60"/>
      <c r="L848" s="60"/>
      <c r="M848" s="60"/>
    </row>
    <row r="849" spans="1:13" ht="15.5" x14ac:dyDescent="0.35">
      <c r="A849" s="19" t="s">
        <v>4962</v>
      </c>
      <c r="B849" s="21" t="s">
        <v>8566</v>
      </c>
      <c r="C849" s="22"/>
      <c r="D849" s="22"/>
      <c r="E849" s="22"/>
      <c r="F849" s="22"/>
      <c r="G849" s="43"/>
      <c r="H849" s="60"/>
      <c r="I849" s="60"/>
      <c r="J849" s="60"/>
      <c r="K849" s="60"/>
      <c r="L849" s="60"/>
      <c r="M849" s="60"/>
    </row>
    <row r="850" spans="1:13" ht="15.5" x14ac:dyDescent="0.35">
      <c r="A850" s="19" t="s">
        <v>1958</v>
      </c>
      <c r="B850" s="21" t="s">
        <v>1956</v>
      </c>
      <c r="C850" s="22"/>
      <c r="D850" s="22"/>
      <c r="E850" s="22"/>
      <c r="F850" s="22"/>
      <c r="G850" s="43"/>
      <c r="H850" s="60"/>
      <c r="I850" s="60"/>
      <c r="J850" s="60"/>
      <c r="K850" s="60"/>
      <c r="L850" s="60"/>
      <c r="M850" s="60"/>
    </row>
    <row r="851" spans="1:13" ht="15.5" x14ac:dyDescent="0.35">
      <c r="A851" s="19" t="s">
        <v>4963</v>
      </c>
      <c r="B851" s="21" t="s">
        <v>3939</v>
      </c>
      <c r="C851" s="22"/>
      <c r="D851" s="22"/>
      <c r="E851" s="22"/>
      <c r="F851" s="22"/>
      <c r="G851" s="43"/>
      <c r="H851" s="60"/>
      <c r="I851" s="60"/>
      <c r="J851" s="60"/>
      <c r="K851" s="60"/>
      <c r="L851" s="60"/>
      <c r="M851" s="60"/>
    </row>
    <row r="852" spans="1:13" ht="15.5" x14ac:dyDescent="0.35">
      <c r="A852" s="19" t="s">
        <v>8084</v>
      </c>
      <c r="B852" s="21" t="s">
        <v>3577</v>
      </c>
      <c r="C852" s="22"/>
      <c r="D852" s="22"/>
      <c r="E852" s="22"/>
      <c r="F852" s="22"/>
      <c r="G852" s="43"/>
      <c r="H852" s="60"/>
      <c r="I852" s="60"/>
      <c r="J852" s="60"/>
      <c r="K852" s="60"/>
      <c r="L852" s="60"/>
      <c r="M852" s="60"/>
    </row>
    <row r="853" spans="1:13" ht="31" x14ac:dyDescent="0.35">
      <c r="A853" s="19" t="s">
        <v>3001</v>
      </c>
      <c r="B853" s="21" t="s">
        <v>1605</v>
      </c>
      <c r="C853" s="22"/>
      <c r="D853" s="22"/>
      <c r="E853" s="22"/>
      <c r="F853" s="22"/>
      <c r="G853" s="43"/>
      <c r="H853" s="60"/>
      <c r="I853" s="60"/>
      <c r="J853" s="60"/>
      <c r="K853" s="60"/>
      <c r="L853" s="60"/>
      <c r="M853" s="60"/>
    </row>
    <row r="854" spans="1:13" ht="15.5" x14ac:dyDescent="0.35">
      <c r="A854" s="19" t="s">
        <v>2095</v>
      </c>
      <c r="B854" s="21" t="s">
        <v>3796</v>
      </c>
      <c r="C854" s="22"/>
      <c r="D854" s="22"/>
      <c r="E854" s="22"/>
      <c r="F854" s="22"/>
      <c r="G854" s="43"/>
      <c r="H854" s="60"/>
      <c r="I854" s="60"/>
      <c r="J854" s="60"/>
      <c r="K854" s="60"/>
      <c r="L854" s="60"/>
      <c r="M854" s="60"/>
    </row>
    <row r="855" spans="1:13" ht="31" x14ac:dyDescent="0.35">
      <c r="A855" s="19" t="s">
        <v>825</v>
      </c>
      <c r="B855" s="21" t="s">
        <v>10034</v>
      </c>
      <c r="C855" s="22">
        <v>2120278</v>
      </c>
      <c r="D855" s="22">
        <v>0</v>
      </c>
      <c r="E855" s="22">
        <v>1466000</v>
      </c>
      <c r="F855" s="22">
        <v>0</v>
      </c>
      <c r="G855" s="43">
        <v>1623848</v>
      </c>
      <c r="H855" s="60">
        <v>8</v>
      </c>
      <c r="I855" s="60">
        <v>3</v>
      </c>
      <c r="J855" s="60">
        <v>5</v>
      </c>
      <c r="K855" s="60">
        <v>8</v>
      </c>
      <c r="L855" s="60">
        <v>0</v>
      </c>
      <c r="M855" s="60" t="s">
        <v>3790</v>
      </c>
    </row>
    <row r="856" spans="1:13" ht="33" customHeight="1" x14ac:dyDescent="0.35">
      <c r="A856" s="32" t="s">
        <v>107</v>
      </c>
      <c r="B856" s="33" t="s">
        <v>10109</v>
      </c>
      <c r="C856" s="35">
        <v>0</v>
      </c>
      <c r="D856" s="35">
        <v>0</v>
      </c>
      <c r="E856" s="35">
        <v>0</v>
      </c>
      <c r="F856" s="35">
        <v>0</v>
      </c>
      <c r="G856" s="77">
        <v>0</v>
      </c>
      <c r="H856" s="78"/>
      <c r="I856" s="78"/>
      <c r="J856" s="78"/>
      <c r="K856" s="78"/>
      <c r="L856" s="78"/>
      <c r="M856" s="78"/>
    </row>
    <row r="857" spans="1:13" ht="31" x14ac:dyDescent="0.35">
      <c r="A857" s="19" t="s">
        <v>8086</v>
      </c>
      <c r="B857" s="21" t="s">
        <v>552</v>
      </c>
      <c r="C857" s="22"/>
      <c r="D857" s="22"/>
      <c r="E857" s="22"/>
      <c r="F857" s="22"/>
      <c r="G857" s="43"/>
      <c r="H857" s="60"/>
      <c r="I857" s="60"/>
      <c r="J857" s="60"/>
      <c r="K857" s="60"/>
      <c r="L857" s="60"/>
      <c r="M857" s="60"/>
    </row>
    <row r="858" spans="1:13" ht="15.5" x14ac:dyDescent="0.35">
      <c r="A858" s="19" t="s">
        <v>3027</v>
      </c>
      <c r="B858" s="21" t="s">
        <v>8278</v>
      </c>
      <c r="C858" s="22"/>
      <c r="D858" s="22"/>
      <c r="E858" s="22"/>
      <c r="F858" s="22"/>
      <c r="G858" s="43"/>
      <c r="H858" s="60"/>
      <c r="I858" s="60"/>
      <c r="J858" s="60"/>
      <c r="K858" s="60"/>
      <c r="L858" s="60"/>
      <c r="M858" s="60"/>
    </row>
    <row r="859" spans="1:13" ht="15.5" x14ac:dyDescent="0.35">
      <c r="A859" s="19" t="s">
        <v>3013</v>
      </c>
      <c r="B859" s="21" t="s">
        <v>1700</v>
      </c>
      <c r="C859" s="22"/>
      <c r="D859" s="22"/>
      <c r="E859" s="22"/>
      <c r="F859" s="22"/>
      <c r="G859" s="43"/>
      <c r="H859" s="60"/>
      <c r="I859" s="60"/>
      <c r="J859" s="60"/>
      <c r="K859" s="60"/>
      <c r="L859" s="60"/>
      <c r="M859" s="60"/>
    </row>
    <row r="860" spans="1:13" ht="15.5" x14ac:dyDescent="0.35">
      <c r="A860" s="19" t="s">
        <v>870</v>
      </c>
      <c r="B860" s="19" t="s">
        <v>3596</v>
      </c>
      <c r="C860" s="22">
        <v>0</v>
      </c>
      <c r="D860" s="22">
        <v>0</v>
      </c>
      <c r="E860" s="22">
        <v>0</v>
      </c>
      <c r="F860" s="22">
        <v>0</v>
      </c>
      <c r="G860" s="44">
        <v>-115698311</v>
      </c>
      <c r="H860" s="61">
        <v>14</v>
      </c>
      <c r="I860" s="61">
        <v>11</v>
      </c>
      <c r="J860" s="61">
        <v>3</v>
      </c>
      <c r="K860" s="61">
        <v>0</v>
      </c>
      <c r="L860" s="61">
        <v>1</v>
      </c>
      <c r="M860" s="61" t="s">
        <v>3790</v>
      </c>
    </row>
    <row r="861" spans="1:13" ht="31" x14ac:dyDescent="0.35">
      <c r="A861" s="19" t="s">
        <v>2974</v>
      </c>
      <c r="B861" s="21" t="s">
        <v>2333</v>
      </c>
      <c r="C861" s="22"/>
      <c r="D861" s="22"/>
      <c r="E861" s="22"/>
      <c r="F861" s="22"/>
      <c r="G861" s="43"/>
      <c r="H861" s="60"/>
      <c r="I861" s="60"/>
      <c r="J861" s="60"/>
      <c r="K861" s="60"/>
      <c r="L861" s="60"/>
      <c r="M861" s="60"/>
    </row>
    <row r="862" spans="1:13" ht="15.5" x14ac:dyDescent="0.35">
      <c r="A862" s="19" t="s">
        <v>2460</v>
      </c>
      <c r="B862" s="21" t="s">
        <v>3661</v>
      </c>
      <c r="C862" s="22"/>
      <c r="D862" s="22"/>
      <c r="E862" s="22"/>
      <c r="F862" s="22"/>
      <c r="G862" s="43"/>
      <c r="H862" s="60"/>
      <c r="I862" s="60"/>
      <c r="J862" s="60"/>
      <c r="K862" s="60"/>
      <c r="L862" s="60"/>
      <c r="M862" s="60"/>
    </row>
    <row r="863" spans="1:13" ht="15.5" x14ac:dyDescent="0.35">
      <c r="A863" s="19" t="s">
        <v>3197</v>
      </c>
      <c r="B863" s="21" t="s">
        <v>3961</v>
      </c>
      <c r="C863" s="22"/>
      <c r="D863" s="22"/>
      <c r="E863" s="22"/>
      <c r="F863" s="22"/>
      <c r="G863" s="43"/>
      <c r="H863" s="60"/>
      <c r="I863" s="60"/>
      <c r="J863" s="60"/>
      <c r="K863" s="60"/>
      <c r="L863" s="60"/>
      <c r="M863" s="60"/>
    </row>
    <row r="864" spans="1:13" ht="15.5" x14ac:dyDescent="0.35">
      <c r="A864" s="19" t="s">
        <v>583</v>
      </c>
      <c r="B864" s="21" t="s">
        <v>582</v>
      </c>
      <c r="C864" s="22"/>
      <c r="D864" s="22"/>
      <c r="E864" s="22"/>
      <c r="F864" s="22"/>
      <c r="G864" s="43"/>
      <c r="H864" s="60"/>
      <c r="I864" s="60"/>
      <c r="J864" s="60"/>
      <c r="K864" s="60"/>
      <c r="L864" s="60"/>
      <c r="M864" s="60"/>
    </row>
    <row r="865" spans="1:13" ht="15.5" x14ac:dyDescent="0.35">
      <c r="A865" s="19" t="s">
        <v>1571</v>
      </c>
      <c r="B865" s="21" t="s">
        <v>3931</v>
      </c>
      <c r="C865" s="22"/>
      <c r="D865" s="22"/>
      <c r="E865" s="22"/>
      <c r="F865" s="22"/>
      <c r="G865" s="43"/>
      <c r="H865" s="60"/>
      <c r="I865" s="60"/>
      <c r="J865" s="60"/>
      <c r="K865" s="60"/>
      <c r="L865" s="60"/>
      <c r="M865" s="60"/>
    </row>
    <row r="866" spans="1:13" ht="15.5" x14ac:dyDescent="0.35">
      <c r="A866" s="19" t="s">
        <v>2369</v>
      </c>
      <c r="B866" s="21" t="s">
        <v>3665</v>
      </c>
      <c r="C866" s="22"/>
      <c r="D866" s="22"/>
      <c r="E866" s="22"/>
      <c r="F866" s="22"/>
      <c r="G866" s="43"/>
      <c r="H866" s="60"/>
      <c r="I866" s="60"/>
      <c r="J866" s="60"/>
      <c r="K866" s="60"/>
      <c r="L866" s="60"/>
      <c r="M866" s="60"/>
    </row>
    <row r="867" spans="1:13" ht="15.5" x14ac:dyDescent="0.35">
      <c r="A867" s="19" t="s">
        <v>11715</v>
      </c>
      <c r="B867" s="21" t="s">
        <v>8741</v>
      </c>
      <c r="C867" s="22"/>
      <c r="D867" s="22"/>
      <c r="E867" s="22"/>
      <c r="F867" s="22"/>
      <c r="G867" s="43"/>
      <c r="H867" s="60"/>
      <c r="I867" s="60"/>
      <c r="J867" s="60"/>
      <c r="K867" s="60"/>
      <c r="L867" s="60"/>
      <c r="M867" s="60"/>
    </row>
    <row r="868" spans="1:13" ht="15.5" x14ac:dyDescent="0.35">
      <c r="A868" s="19" t="s">
        <v>4964</v>
      </c>
      <c r="B868" s="21" t="s">
        <v>2204</v>
      </c>
      <c r="C868" s="22"/>
      <c r="D868" s="22"/>
      <c r="E868" s="22"/>
      <c r="F868" s="22"/>
      <c r="G868" s="43"/>
      <c r="H868" s="60"/>
      <c r="I868" s="60"/>
      <c r="J868" s="60"/>
      <c r="K868" s="60"/>
      <c r="L868" s="60"/>
      <c r="M868" s="60"/>
    </row>
    <row r="869" spans="1:13" ht="15.5" x14ac:dyDescent="0.35">
      <c r="A869" s="19" t="s">
        <v>1384</v>
      </c>
      <c r="B869" s="21" t="s">
        <v>3806</v>
      </c>
      <c r="C869" s="22"/>
      <c r="D869" s="22"/>
      <c r="E869" s="22"/>
      <c r="F869" s="22"/>
      <c r="G869" s="43"/>
      <c r="H869" s="60"/>
      <c r="I869" s="60"/>
      <c r="J869" s="60"/>
      <c r="K869" s="60"/>
      <c r="L869" s="60"/>
      <c r="M869" s="60"/>
    </row>
    <row r="870" spans="1:13" ht="15.5" x14ac:dyDescent="0.35">
      <c r="A870" s="19" t="s">
        <v>1923</v>
      </c>
      <c r="B870" s="21" t="s">
        <v>4097</v>
      </c>
      <c r="C870" s="22"/>
      <c r="D870" s="22"/>
      <c r="E870" s="22"/>
      <c r="F870" s="22"/>
      <c r="G870" s="43"/>
      <c r="H870" s="60"/>
      <c r="I870" s="60"/>
      <c r="J870" s="60"/>
      <c r="K870" s="60"/>
      <c r="L870" s="60"/>
      <c r="M870" s="60"/>
    </row>
    <row r="871" spans="1:13" ht="15.5" x14ac:dyDescent="0.35">
      <c r="A871" s="19" t="s">
        <v>1348</v>
      </c>
      <c r="B871" s="21" t="s">
        <v>1328</v>
      </c>
      <c r="C871" s="22"/>
      <c r="D871" s="22"/>
      <c r="E871" s="22"/>
      <c r="F871" s="22"/>
      <c r="G871" s="43"/>
      <c r="H871" s="60"/>
      <c r="I871" s="60"/>
      <c r="J871" s="60"/>
      <c r="K871" s="60"/>
      <c r="L871" s="60"/>
      <c r="M871" s="60"/>
    </row>
    <row r="872" spans="1:13" ht="15.5" x14ac:dyDescent="0.35">
      <c r="A872" s="19" t="s">
        <v>1718</v>
      </c>
      <c r="B872" s="21" t="s">
        <v>1695</v>
      </c>
      <c r="C872" s="22"/>
      <c r="D872" s="22"/>
      <c r="E872" s="22"/>
      <c r="F872" s="22"/>
      <c r="G872" s="43"/>
      <c r="H872" s="60"/>
      <c r="I872" s="60"/>
      <c r="J872" s="60"/>
      <c r="K872" s="60"/>
      <c r="L872" s="60"/>
      <c r="M872" s="60"/>
    </row>
    <row r="873" spans="1:13" ht="15.5" x14ac:dyDescent="0.35">
      <c r="A873" s="19" t="s">
        <v>2997</v>
      </c>
      <c r="B873" s="21" t="s">
        <v>1398</v>
      </c>
      <c r="C873" s="22"/>
      <c r="D873" s="22"/>
      <c r="E873" s="22"/>
      <c r="F873" s="22"/>
      <c r="G873" s="43"/>
      <c r="H873" s="60"/>
      <c r="I873" s="60"/>
      <c r="J873" s="60"/>
      <c r="K873" s="60"/>
      <c r="L873" s="60"/>
      <c r="M873" s="60"/>
    </row>
    <row r="874" spans="1:13" ht="15.5" x14ac:dyDescent="0.35">
      <c r="A874" s="19" t="s">
        <v>832</v>
      </c>
      <c r="B874" s="21" t="s">
        <v>830</v>
      </c>
      <c r="C874" s="22"/>
      <c r="D874" s="22"/>
      <c r="E874" s="22"/>
      <c r="F874" s="22"/>
      <c r="G874" s="43"/>
      <c r="H874" s="60"/>
      <c r="I874" s="60"/>
      <c r="J874" s="60"/>
      <c r="K874" s="60"/>
      <c r="L874" s="60"/>
      <c r="M874" s="60"/>
    </row>
    <row r="875" spans="1:13" ht="15.5" x14ac:dyDescent="0.35">
      <c r="A875" s="19" t="s">
        <v>3477</v>
      </c>
      <c r="B875" s="21" t="s">
        <v>169</v>
      </c>
      <c r="C875" s="22"/>
      <c r="D875" s="22"/>
      <c r="E875" s="22"/>
      <c r="F875" s="22"/>
      <c r="G875" s="43"/>
      <c r="H875" s="60"/>
      <c r="I875" s="60"/>
      <c r="J875" s="60"/>
      <c r="K875" s="60"/>
      <c r="L875" s="60"/>
      <c r="M875" s="60"/>
    </row>
    <row r="876" spans="1:13" ht="15.5" x14ac:dyDescent="0.35">
      <c r="A876" s="19" t="s">
        <v>1376</v>
      </c>
      <c r="B876" s="21" t="s">
        <v>3779</v>
      </c>
      <c r="C876" s="22"/>
      <c r="D876" s="22"/>
      <c r="E876" s="22"/>
      <c r="F876" s="22"/>
      <c r="G876" s="43"/>
      <c r="H876" s="60"/>
      <c r="I876" s="60"/>
      <c r="J876" s="60"/>
      <c r="K876" s="60"/>
      <c r="L876" s="60"/>
      <c r="M876" s="60"/>
    </row>
    <row r="877" spans="1:13" ht="31" x14ac:dyDescent="0.35">
      <c r="A877" s="19" t="s">
        <v>4966</v>
      </c>
      <c r="B877" s="21" t="s">
        <v>1983</v>
      </c>
      <c r="C877" s="22"/>
      <c r="D877" s="22"/>
      <c r="E877" s="22"/>
      <c r="F877" s="22"/>
      <c r="G877" s="43"/>
      <c r="H877" s="60"/>
      <c r="I877" s="60"/>
      <c r="J877" s="60"/>
      <c r="K877" s="60"/>
      <c r="L877" s="60"/>
      <c r="M877" s="60"/>
    </row>
    <row r="878" spans="1:13" ht="15.5" x14ac:dyDescent="0.35">
      <c r="A878" s="19" t="s">
        <v>3172</v>
      </c>
      <c r="B878" s="21" t="s">
        <v>1070</v>
      </c>
      <c r="C878" s="22"/>
      <c r="D878" s="22"/>
      <c r="E878" s="22"/>
      <c r="F878" s="22"/>
      <c r="G878" s="43"/>
      <c r="H878" s="60"/>
      <c r="I878" s="60"/>
      <c r="J878" s="60"/>
      <c r="K878" s="60"/>
      <c r="L878" s="60"/>
      <c r="M878" s="60"/>
    </row>
    <row r="879" spans="1:13" ht="15.5" x14ac:dyDescent="0.35">
      <c r="A879" s="19" t="s">
        <v>8087</v>
      </c>
      <c r="B879" s="21" t="s">
        <v>1910</v>
      </c>
      <c r="C879" s="22"/>
      <c r="D879" s="22"/>
      <c r="E879" s="22"/>
      <c r="F879" s="22"/>
      <c r="G879" s="43"/>
      <c r="H879" s="60"/>
      <c r="I879" s="60"/>
      <c r="J879" s="60"/>
      <c r="K879" s="60"/>
      <c r="L879" s="60"/>
      <c r="M879" s="60"/>
    </row>
    <row r="880" spans="1:13" ht="15.5" x14ac:dyDescent="0.35">
      <c r="A880" s="19" t="s">
        <v>3221</v>
      </c>
      <c r="B880" s="21" t="s">
        <v>132</v>
      </c>
      <c r="C880" s="22"/>
      <c r="D880" s="22"/>
      <c r="E880" s="22"/>
      <c r="F880" s="22"/>
      <c r="G880" s="43"/>
      <c r="H880" s="60"/>
      <c r="I880" s="60"/>
      <c r="J880" s="60"/>
      <c r="K880" s="60"/>
      <c r="L880" s="60"/>
      <c r="M880" s="60"/>
    </row>
    <row r="881" spans="1:13" ht="15.5" x14ac:dyDescent="0.35">
      <c r="A881" s="19" t="s">
        <v>349</v>
      </c>
      <c r="B881" s="21" t="s">
        <v>347</v>
      </c>
      <c r="C881" s="22"/>
      <c r="D881" s="22"/>
      <c r="E881" s="22"/>
      <c r="F881" s="22"/>
      <c r="G881" s="43"/>
      <c r="H881" s="60"/>
      <c r="I881" s="60"/>
      <c r="J881" s="60"/>
      <c r="K881" s="60"/>
      <c r="L881" s="60"/>
      <c r="M881" s="60"/>
    </row>
    <row r="882" spans="1:13" ht="15.5" x14ac:dyDescent="0.35">
      <c r="A882" s="19" t="s">
        <v>8088</v>
      </c>
      <c r="B882" s="21" t="s">
        <v>3966</v>
      </c>
      <c r="C882" s="22"/>
      <c r="D882" s="22"/>
      <c r="E882" s="22"/>
      <c r="F882" s="22"/>
      <c r="G882" s="43"/>
      <c r="H882" s="60"/>
      <c r="I882" s="60"/>
      <c r="J882" s="60"/>
      <c r="K882" s="60"/>
      <c r="L882" s="60"/>
      <c r="M882" s="60"/>
    </row>
    <row r="883" spans="1:13" ht="15.5" x14ac:dyDescent="0.35">
      <c r="A883" s="19" t="s">
        <v>857</v>
      </c>
      <c r="B883" s="21" t="s">
        <v>855</v>
      </c>
      <c r="C883" s="22"/>
      <c r="D883" s="22"/>
      <c r="E883" s="22"/>
      <c r="F883" s="22"/>
      <c r="G883" s="43"/>
      <c r="H883" s="60"/>
      <c r="I883" s="60"/>
      <c r="J883" s="60"/>
      <c r="K883" s="60"/>
      <c r="L883" s="60"/>
      <c r="M883" s="60"/>
    </row>
    <row r="884" spans="1:13" ht="31" x14ac:dyDescent="0.35">
      <c r="A884" s="19" t="s">
        <v>1644</v>
      </c>
      <c r="B884" s="21" t="s">
        <v>1609</v>
      </c>
      <c r="C884" s="22"/>
      <c r="D884" s="22"/>
      <c r="E884" s="22"/>
      <c r="F884" s="22"/>
      <c r="G884" s="43"/>
      <c r="H884" s="60"/>
      <c r="I884" s="60"/>
      <c r="J884" s="60"/>
      <c r="K884" s="60"/>
      <c r="L884" s="60"/>
      <c r="M884" s="60"/>
    </row>
    <row r="885" spans="1:13" ht="15.5" x14ac:dyDescent="0.35">
      <c r="A885" s="19" t="s">
        <v>3006</v>
      </c>
      <c r="B885" s="21" t="s">
        <v>3851</v>
      </c>
      <c r="C885" s="22"/>
      <c r="D885" s="22"/>
      <c r="E885" s="22"/>
      <c r="F885" s="22"/>
      <c r="G885" s="43"/>
      <c r="H885" s="60"/>
      <c r="I885" s="60"/>
      <c r="J885" s="60"/>
      <c r="K885" s="60"/>
      <c r="L885" s="60"/>
      <c r="M885" s="60"/>
    </row>
    <row r="886" spans="1:13" ht="15.5" x14ac:dyDescent="0.35">
      <c r="A886" s="19" t="s">
        <v>3231</v>
      </c>
      <c r="B886" s="21" t="s">
        <v>751</v>
      </c>
      <c r="C886" s="22"/>
      <c r="D886" s="22"/>
      <c r="E886" s="22"/>
      <c r="F886" s="22"/>
      <c r="G886" s="43"/>
      <c r="H886" s="60"/>
      <c r="I886" s="60"/>
      <c r="J886" s="60"/>
      <c r="K886" s="60"/>
      <c r="L886" s="60"/>
      <c r="M886" s="60"/>
    </row>
    <row r="887" spans="1:13" ht="15.5" x14ac:dyDescent="0.35">
      <c r="A887" s="19" t="s">
        <v>8089</v>
      </c>
      <c r="B887" s="21" t="s">
        <v>1743</v>
      </c>
      <c r="C887" s="22"/>
      <c r="D887" s="22"/>
      <c r="E887" s="22"/>
      <c r="F887" s="22"/>
      <c r="G887" s="43"/>
      <c r="H887" s="60"/>
      <c r="I887" s="60"/>
      <c r="J887" s="60"/>
      <c r="K887" s="60"/>
      <c r="L887" s="60"/>
      <c r="M887" s="60"/>
    </row>
    <row r="888" spans="1:13" ht="15.5" x14ac:dyDescent="0.35">
      <c r="A888" s="19" t="s">
        <v>8090</v>
      </c>
      <c r="B888" s="21" t="s">
        <v>3268</v>
      </c>
      <c r="C888" s="22"/>
      <c r="D888" s="22"/>
      <c r="E888" s="22"/>
      <c r="F888" s="22"/>
      <c r="G888" s="43"/>
      <c r="H888" s="60"/>
      <c r="I888" s="60"/>
      <c r="J888" s="60"/>
      <c r="K888" s="60"/>
      <c r="L888" s="60"/>
      <c r="M888" s="60"/>
    </row>
    <row r="889" spans="1:13" ht="15.5" x14ac:dyDescent="0.35">
      <c r="A889" s="19" t="s">
        <v>3041</v>
      </c>
      <c r="B889" s="21" t="s">
        <v>8561</v>
      </c>
      <c r="C889" s="22">
        <v>467865</v>
      </c>
      <c r="D889" s="22">
        <v>0</v>
      </c>
      <c r="E889" s="22">
        <v>62000</v>
      </c>
      <c r="F889" s="22">
        <v>0</v>
      </c>
      <c r="G889" s="43">
        <v>385875</v>
      </c>
      <c r="H889" s="60"/>
      <c r="I889" s="60"/>
      <c r="J889" s="60"/>
      <c r="K889" s="60"/>
      <c r="L889" s="60"/>
      <c r="M889" s="60"/>
    </row>
    <row r="890" spans="1:13" ht="15.5" x14ac:dyDescent="0.35">
      <c r="A890" s="19" t="s">
        <v>1822</v>
      </c>
      <c r="B890" s="21" t="s">
        <v>1801</v>
      </c>
      <c r="C890" s="22"/>
      <c r="D890" s="22"/>
      <c r="E890" s="22"/>
      <c r="F890" s="22"/>
      <c r="G890" s="43"/>
      <c r="H890" s="60"/>
      <c r="I890" s="60"/>
      <c r="J890" s="60"/>
      <c r="K890" s="60"/>
      <c r="L890" s="60"/>
      <c r="M890" s="60"/>
    </row>
    <row r="891" spans="1:13" ht="31" x14ac:dyDescent="0.35">
      <c r="A891" s="19" t="s">
        <v>8091</v>
      </c>
      <c r="B891" s="21" t="s">
        <v>4047</v>
      </c>
      <c r="C891" s="22"/>
      <c r="D891" s="22"/>
      <c r="E891" s="22"/>
      <c r="F891" s="22"/>
      <c r="G891" s="43"/>
      <c r="H891" s="60"/>
      <c r="I891" s="60"/>
      <c r="J891" s="60"/>
      <c r="K891" s="60"/>
      <c r="L891" s="60"/>
      <c r="M891" s="60"/>
    </row>
    <row r="892" spans="1:13" ht="15.5" x14ac:dyDescent="0.35">
      <c r="A892" s="19" t="s">
        <v>8092</v>
      </c>
      <c r="B892" s="21" t="s">
        <v>3563</v>
      </c>
      <c r="C892" s="22"/>
      <c r="D892" s="22"/>
      <c r="E892" s="22"/>
      <c r="F892" s="22"/>
      <c r="G892" s="43"/>
      <c r="H892" s="60"/>
      <c r="I892" s="60"/>
      <c r="J892" s="60"/>
      <c r="K892" s="60"/>
      <c r="L892" s="60"/>
      <c r="M892" s="60"/>
    </row>
    <row r="893" spans="1:13" ht="15.5" x14ac:dyDescent="0.35">
      <c r="A893" s="19" t="s">
        <v>1639</v>
      </c>
      <c r="B893" s="21" t="s">
        <v>1603</v>
      </c>
      <c r="C893" s="22"/>
      <c r="D893" s="22"/>
      <c r="E893" s="22"/>
      <c r="F893" s="22"/>
      <c r="G893" s="43"/>
      <c r="H893" s="60"/>
      <c r="I893" s="60"/>
      <c r="J893" s="60"/>
      <c r="K893" s="60"/>
      <c r="L893" s="60"/>
      <c r="M893" s="60"/>
    </row>
    <row r="894" spans="1:13" ht="15.5" x14ac:dyDescent="0.35">
      <c r="A894" s="19" t="s">
        <v>8093</v>
      </c>
      <c r="B894" s="21" t="s">
        <v>3857</v>
      </c>
      <c r="C894" s="22"/>
      <c r="D894" s="22"/>
      <c r="E894" s="22"/>
      <c r="F894" s="22"/>
      <c r="G894" s="43"/>
      <c r="H894" s="60"/>
      <c r="I894" s="60"/>
      <c r="J894" s="60"/>
      <c r="K894" s="60"/>
      <c r="L894" s="60"/>
      <c r="M894" s="60"/>
    </row>
    <row r="895" spans="1:13" ht="31" x14ac:dyDescent="0.35">
      <c r="A895" s="19" t="s">
        <v>2436</v>
      </c>
      <c r="B895" s="21" t="s">
        <v>8279</v>
      </c>
      <c r="C895" s="22"/>
      <c r="D895" s="22"/>
      <c r="E895" s="22"/>
      <c r="F895" s="22"/>
      <c r="G895" s="43"/>
      <c r="H895" s="60"/>
      <c r="I895" s="60"/>
      <c r="J895" s="60"/>
      <c r="K895" s="60"/>
      <c r="L895" s="60"/>
      <c r="M895" s="60"/>
    </row>
    <row r="896" spans="1:13" ht="31" x14ac:dyDescent="0.35">
      <c r="A896" s="19" t="s">
        <v>2965</v>
      </c>
      <c r="B896" s="21" t="s">
        <v>2153</v>
      </c>
      <c r="C896" s="22"/>
      <c r="D896" s="22"/>
      <c r="E896" s="22"/>
      <c r="F896" s="22"/>
      <c r="G896" s="43"/>
      <c r="H896" s="60"/>
      <c r="I896" s="60"/>
      <c r="J896" s="60"/>
      <c r="K896" s="60"/>
      <c r="L896" s="60"/>
      <c r="M896" s="60"/>
    </row>
    <row r="897" spans="1:13" ht="15.5" x14ac:dyDescent="0.35">
      <c r="A897" s="19" t="s">
        <v>426</v>
      </c>
      <c r="B897" s="21" t="s">
        <v>424</v>
      </c>
      <c r="C897" s="22"/>
      <c r="D897" s="22"/>
      <c r="E897" s="22"/>
      <c r="F897" s="22"/>
      <c r="G897" s="43"/>
      <c r="H897" s="60"/>
      <c r="I897" s="60"/>
      <c r="J897" s="60"/>
      <c r="K897" s="60"/>
      <c r="L897" s="60"/>
      <c r="M897" s="60"/>
    </row>
    <row r="898" spans="1:13" ht="15.5" x14ac:dyDescent="0.35">
      <c r="A898" s="19" t="s">
        <v>4967</v>
      </c>
      <c r="B898" s="21" t="s">
        <v>4062</v>
      </c>
      <c r="C898" s="22">
        <v>1000000</v>
      </c>
      <c r="D898" s="22"/>
      <c r="E898" s="22">
        <v>0</v>
      </c>
      <c r="F898" s="22"/>
      <c r="G898" s="43">
        <v>1084255</v>
      </c>
      <c r="H898" s="60"/>
      <c r="I898" s="60"/>
      <c r="J898" s="60"/>
      <c r="K898" s="60"/>
      <c r="L898" s="60"/>
      <c r="M898" s="60"/>
    </row>
    <row r="899" spans="1:13" ht="31" x14ac:dyDescent="0.35">
      <c r="A899" s="19" t="s">
        <v>5083</v>
      </c>
      <c r="B899" s="21" t="s">
        <v>4533</v>
      </c>
      <c r="C899" s="22"/>
      <c r="D899" s="22"/>
      <c r="E899" s="22"/>
      <c r="F899" s="22"/>
      <c r="G899" s="43"/>
      <c r="H899" s="60"/>
      <c r="I899" s="60"/>
      <c r="J899" s="60"/>
      <c r="K899" s="60"/>
      <c r="L899" s="60"/>
      <c r="M899" s="60"/>
    </row>
    <row r="900" spans="1:13" ht="15.5" x14ac:dyDescent="0.35">
      <c r="A900" s="19" t="s">
        <v>4968</v>
      </c>
      <c r="B900" s="21" t="s">
        <v>3674</v>
      </c>
      <c r="C900" s="22"/>
      <c r="D900" s="22"/>
      <c r="E900" s="22"/>
      <c r="F900" s="22"/>
      <c r="G900" s="43"/>
      <c r="H900" s="60"/>
      <c r="I900" s="60"/>
      <c r="J900" s="60"/>
      <c r="K900" s="60"/>
      <c r="L900" s="60"/>
      <c r="M900" s="60"/>
    </row>
    <row r="901" spans="1:13" ht="31" x14ac:dyDescent="0.35">
      <c r="A901" s="19" t="s">
        <v>3164</v>
      </c>
      <c r="B901" s="21" t="s">
        <v>8740</v>
      </c>
      <c r="C901" s="22"/>
      <c r="D901" s="22"/>
      <c r="E901" s="22"/>
      <c r="F901" s="22"/>
      <c r="G901" s="43"/>
      <c r="H901" s="60"/>
      <c r="I901" s="60"/>
      <c r="J901" s="60"/>
      <c r="K901" s="60"/>
      <c r="L901" s="60"/>
      <c r="M901" s="60"/>
    </row>
    <row r="902" spans="1:13" ht="15.5" x14ac:dyDescent="0.35">
      <c r="A902" s="19" t="s">
        <v>8094</v>
      </c>
      <c r="B902" s="21" t="s">
        <v>3307</v>
      </c>
      <c r="C902" s="22"/>
      <c r="D902" s="22"/>
      <c r="E902" s="22"/>
      <c r="F902" s="22"/>
      <c r="G902" s="43"/>
      <c r="H902" s="60"/>
      <c r="I902" s="60"/>
      <c r="J902" s="60"/>
      <c r="K902" s="60"/>
      <c r="L902" s="60"/>
      <c r="M902" s="60"/>
    </row>
    <row r="903" spans="1:13" ht="15.5" x14ac:dyDescent="0.35">
      <c r="A903" s="19" t="s">
        <v>2030</v>
      </c>
      <c r="B903" s="21" t="s">
        <v>2028</v>
      </c>
      <c r="C903" s="22"/>
      <c r="D903" s="22"/>
      <c r="E903" s="22"/>
      <c r="F903" s="22"/>
      <c r="G903" s="43"/>
      <c r="H903" s="60"/>
      <c r="I903" s="60"/>
      <c r="J903" s="60"/>
      <c r="K903" s="60"/>
      <c r="L903" s="60"/>
      <c r="M903" s="60"/>
    </row>
    <row r="904" spans="1:13" ht="15.5" x14ac:dyDescent="0.35">
      <c r="A904" s="19" t="s">
        <v>78</v>
      </c>
      <c r="B904" s="21" t="s">
        <v>76</v>
      </c>
      <c r="C904" s="22"/>
      <c r="D904" s="22"/>
      <c r="E904" s="22"/>
      <c r="F904" s="22"/>
      <c r="G904" s="43"/>
      <c r="H904" s="60"/>
      <c r="I904" s="60"/>
      <c r="J904" s="60"/>
      <c r="K904" s="60"/>
      <c r="L904" s="60"/>
      <c r="M904" s="60"/>
    </row>
    <row r="905" spans="1:13" ht="15.5" x14ac:dyDescent="0.35">
      <c r="A905" s="19" t="s">
        <v>2245</v>
      </c>
      <c r="B905" s="21" t="s">
        <v>2340</v>
      </c>
      <c r="C905" s="22"/>
      <c r="D905" s="22"/>
      <c r="E905" s="22"/>
      <c r="F905" s="22"/>
      <c r="G905" s="43"/>
      <c r="H905" s="60"/>
      <c r="I905" s="60"/>
      <c r="J905" s="60"/>
      <c r="K905" s="60"/>
      <c r="L905" s="60"/>
      <c r="M905" s="60"/>
    </row>
    <row r="906" spans="1:13" ht="15.5" x14ac:dyDescent="0.35">
      <c r="A906" s="19" t="s">
        <v>8095</v>
      </c>
      <c r="B906" s="21" t="s">
        <v>3569</v>
      </c>
      <c r="C906" s="22"/>
      <c r="D906" s="22"/>
      <c r="E906" s="22"/>
      <c r="F906" s="22"/>
      <c r="G906" s="43"/>
      <c r="H906" s="60"/>
      <c r="I906" s="60"/>
      <c r="J906" s="60"/>
      <c r="K906" s="60"/>
      <c r="L906" s="60"/>
      <c r="M906" s="60"/>
    </row>
    <row r="907" spans="1:13" ht="31" x14ac:dyDescent="0.35">
      <c r="A907" s="19" t="s">
        <v>2164</v>
      </c>
      <c r="B907" s="21" t="s">
        <v>2163</v>
      </c>
      <c r="C907" s="22"/>
      <c r="D907" s="22"/>
      <c r="E907" s="22"/>
      <c r="F907" s="22"/>
      <c r="G907" s="43"/>
      <c r="H907" s="60"/>
      <c r="I907" s="60"/>
      <c r="J907" s="60"/>
      <c r="K907" s="60"/>
      <c r="L907" s="60"/>
      <c r="M907" s="60"/>
    </row>
    <row r="908" spans="1:13" ht="15.5" x14ac:dyDescent="0.35">
      <c r="A908" s="19" t="s">
        <v>1824</v>
      </c>
      <c r="B908" s="21" t="s">
        <v>8499</v>
      </c>
      <c r="C908" s="22"/>
      <c r="D908" s="22"/>
      <c r="E908" s="22"/>
      <c r="F908" s="22"/>
      <c r="G908" s="43"/>
      <c r="H908" s="60"/>
      <c r="I908" s="60"/>
      <c r="J908" s="60"/>
      <c r="K908" s="60"/>
      <c r="L908" s="60"/>
      <c r="M908" s="60"/>
    </row>
    <row r="909" spans="1:13" ht="15.5" x14ac:dyDescent="0.35">
      <c r="A909" s="19" t="s">
        <v>8096</v>
      </c>
      <c r="B909" s="21" t="s">
        <v>3771</v>
      </c>
      <c r="C909" s="22"/>
      <c r="D909" s="22"/>
      <c r="E909" s="22"/>
      <c r="F909" s="22"/>
      <c r="G909" s="43"/>
      <c r="H909" s="60"/>
      <c r="I909" s="60"/>
      <c r="J909" s="60"/>
      <c r="K909" s="60"/>
      <c r="L909" s="60"/>
      <c r="M909" s="60"/>
    </row>
    <row r="910" spans="1:13" ht="15.5" x14ac:dyDescent="0.35">
      <c r="A910" s="19" t="s">
        <v>2109</v>
      </c>
      <c r="B910" s="21" t="s">
        <v>2108</v>
      </c>
      <c r="C910" s="22"/>
      <c r="D910" s="22"/>
      <c r="E910" s="22"/>
      <c r="F910" s="22"/>
      <c r="G910" s="43"/>
      <c r="H910" s="60"/>
      <c r="I910" s="60"/>
      <c r="J910" s="60"/>
      <c r="K910" s="60"/>
      <c r="L910" s="60"/>
      <c r="M910" s="60"/>
    </row>
    <row r="911" spans="1:13" ht="15.5" x14ac:dyDescent="0.35">
      <c r="A911" s="19" t="s">
        <v>2549</v>
      </c>
      <c r="B911" s="21" t="s">
        <v>4051</v>
      </c>
      <c r="C911" s="22"/>
      <c r="D911" s="22"/>
      <c r="E911" s="22"/>
      <c r="F911" s="22"/>
      <c r="G911" s="43"/>
      <c r="H911" s="60"/>
      <c r="I911" s="60"/>
      <c r="J911" s="60"/>
      <c r="K911" s="60"/>
      <c r="L911" s="60"/>
      <c r="M911" s="60"/>
    </row>
    <row r="912" spans="1:13" ht="15.5" x14ac:dyDescent="0.35">
      <c r="A912" s="19" t="s">
        <v>43</v>
      </c>
      <c r="B912" s="21" t="s">
        <v>3982</v>
      </c>
      <c r="C912" s="22"/>
      <c r="D912" s="22"/>
      <c r="E912" s="22"/>
      <c r="F912" s="22"/>
      <c r="G912" s="43"/>
      <c r="H912" s="60"/>
      <c r="I912" s="60"/>
      <c r="J912" s="60"/>
      <c r="K912" s="60"/>
      <c r="L912" s="60"/>
      <c r="M912" s="60"/>
    </row>
    <row r="913" spans="1:13" ht="31" x14ac:dyDescent="0.35">
      <c r="A913" s="19" t="s">
        <v>2557</v>
      </c>
      <c r="B913" s="21" t="s">
        <v>3733</v>
      </c>
      <c r="C913" s="22"/>
      <c r="D913" s="22"/>
      <c r="E913" s="22"/>
      <c r="F913" s="22"/>
      <c r="G913" s="43"/>
      <c r="H913" s="60"/>
      <c r="I913" s="60"/>
      <c r="J913" s="60"/>
      <c r="K913" s="60"/>
      <c r="L913" s="60"/>
      <c r="M913" s="60"/>
    </row>
    <row r="914" spans="1:13" ht="15.5" x14ac:dyDescent="0.35">
      <c r="A914" s="19" t="s">
        <v>2363</v>
      </c>
      <c r="B914" s="21" t="s">
        <v>3942</v>
      </c>
      <c r="C914" s="22"/>
      <c r="D914" s="22"/>
      <c r="E914" s="22"/>
      <c r="F914" s="22"/>
      <c r="G914" s="43"/>
      <c r="H914" s="60"/>
      <c r="I914" s="60"/>
      <c r="J914" s="60"/>
      <c r="K914" s="60"/>
      <c r="L914" s="60"/>
      <c r="M914" s="60"/>
    </row>
    <row r="915" spans="1:13" ht="15.5" x14ac:dyDescent="0.35">
      <c r="A915" s="19" t="s">
        <v>8581</v>
      </c>
      <c r="B915" s="21" t="s">
        <v>8580</v>
      </c>
      <c r="C915" s="22"/>
      <c r="D915" s="22"/>
      <c r="E915" s="22"/>
      <c r="F915" s="22"/>
      <c r="G915" s="43"/>
      <c r="H915" s="60"/>
      <c r="I915" s="60"/>
      <c r="J915" s="60"/>
      <c r="K915" s="60"/>
      <c r="L915" s="60"/>
      <c r="M915" s="60"/>
    </row>
    <row r="916" spans="1:13" ht="15.5" x14ac:dyDescent="0.35">
      <c r="A916" s="19" t="s">
        <v>8097</v>
      </c>
      <c r="B916" s="21" t="s">
        <v>3988</v>
      </c>
      <c r="C916" s="22"/>
      <c r="D916" s="22"/>
      <c r="E916" s="22"/>
      <c r="F916" s="22"/>
      <c r="G916" s="43"/>
      <c r="H916" s="60"/>
      <c r="I916" s="60"/>
      <c r="J916" s="60"/>
      <c r="K916" s="60"/>
      <c r="L916" s="60"/>
      <c r="M916" s="60"/>
    </row>
    <row r="917" spans="1:13" ht="31" x14ac:dyDescent="0.35">
      <c r="A917" s="19" t="s">
        <v>694</v>
      </c>
      <c r="B917" s="21" t="s">
        <v>692</v>
      </c>
      <c r="C917" s="22"/>
      <c r="D917" s="22"/>
      <c r="E917" s="22"/>
      <c r="F917" s="22"/>
      <c r="G917" s="43"/>
      <c r="H917" s="60"/>
      <c r="I917" s="60"/>
      <c r="J917" s="60"/>
      <c r="K917" s="60"/>
      <c r="L917" s="60"/>
      <c r="M917" s="60"/>
    </row>
    <row r="918" spans="1:13" ht="15.5" x14ac:dyDescent="0.35">
      <c r="A918" s="19" t="s">
        <v>8098</v>
      </c>
      <c r="B918" s="21" t="s">
        <v>3845</v>
      </c>
      <c r="C918" s="22"/>
      <c r="D918" s="22"/>
      <c r="E918" s="22"/>
      <c r="F918" s="22"/>
      <c r="G918" s="43"/>
      <c r="H918" s="60"/>
      <c r="I918" s="60"/>
      <c r="J918" s="60"/>
      <c r="K918" s="60"/>
      <c r="L918" s="60"/>
      <c r="M918" s="60"/>
    </row>
    <row r="919" spans="1:13" ht="15.5" x14ac:dyDescent="0.35">
      <c r="A919" s="19" t="s">
        <v>3108</v>
      </c>
      <c r="B919" s="21" t="s">
        <v>2133</v>
      </c>
      <c r="C919" s="22"/>
      <c r="D919" s="22"/>
      <c r="E919" s="22"/>
      <c r="F919" s="22"/>
      <c r="G919" s="43"/>
      <c r="H919" s="60"/>
      <c r="I919" s="60"/>
      <c r="J919" s="60"/>
      <c r="K919" s="60"/>
      <c r="L919" s="60"/>
      <c r="M919" s="60"/>
    </row>
    <row r="920" spans="1:13" ht="31" x14ac:dyDescent="0.35">
      <c r="A920" s="19" t="s">
        <v>2968</v>
      </c>
      <c r="B920" s="21" t="s">
        <v>2129</v>
      </c>
      <c r="C920" s="22"/>
      <c r="D920" s="22"/>
      <c r="E920" s="22"/>
      <c r="F920" s="22"/>
      <c r="G920" s="43"/>
      <c r="H920" s="60"/>
      <c r="I920" s="60"/>
      <c r="J920" s="60"/>
      <c r="K920" s="60"/>
      <c r="L920" s="60"/>
      <c r="M920" s="60"/>
    </row>
    <row r="921" spans="1:13" ht="15.5" x14ac:dyDescent="0.35">
      <c r="A921" s="19" t="s">
        <v>8099</v>
      </c>
      <c r="B921" s="21" t="s">
        <v>3616</v>
      </c>
      <c r="C921" s="22"/>
      <c r="D921" s="22"/>
      <c r="E921" s="22"/>
      <c r="F921" s="22"/>
      <c r="G921" s="43"/>
      <c r="H921" s="60"/>
      <c r="I921" s="60"/>
      <c r="J921" s="60"/>
      <c r="K921" s="60"/>
      <c r="L921" s="60"/>
      <c r="M921" s="60"/>
    </row>
    <row r="922" spans="1:13" ht="15.5" x14ac:dyDescent="0.35">
      <c r="A922" s="19" t="s">
        <v>8100</v>
      </c>
      <c r="B922" s="21" t="s">
        <v>3868</v>
      </c>
      <c r="C922" s="22"/>
      <c r="D922" s="22"/>
      <c r="E922" s="22"/>
      <c r="F922" s="22"/>
      <c r="G922" s="43"/>
      <c r="H922" s="60"/>
      <c r="I922" s="60"/>
      <c r="J922" s="60"/>
      <c r="K922" s="60"/>
      <c r="L922" s="60"/>
      <c r="M922" s="60"/>
    </row>
    <row r="923" spans="1:13" ht="15.5" x14ac:dyDescent="0.35">
      <c r="A923" s="19" t="s">
        <v>3105</v>
      </c>
      <c r="B923" s="21" t="s">
        <v>597</v>
      </c>
      <c r="C923" s="22"/>
      <c r="D923" s="22"/>
      <c r="E923" s="22"/>
      <c r="F923" s="22"/>
      <c r="G923" s="43"/>
      <c r="H923" s="60"/>
      <c r="I923" s="60"/>
      <c r="J923" s="60"/>
      <c r="K923" s="60"/>
      <c r="L923" s="60"/>
      <c r="M923" s="60"/>
    </row>
    <row r="924" spans="1:13" ht="31" x14ac:dyDescent="0.35">
      <c r="A924" s="19" t="s">
        <v>2216</v>
      </c>
      <c r="B924" s="19" t="s">
        <v>3843</v>
      </c>
      <c r="C924" s="22"/>
      <c r="D924" s="22"/>
      <c r="E924" s="22"/>
      <c r="F924" s="22"/>
      <c r="G924" s="43"/>
      <c r="H924" s="60"/>
      <c r="I924" s="60"/>
      <c r="J924" s="60"/>
      <c r="K924" s="60"/>
      <c r="L924" s="60"/>
      <c r="M924" s="60"/>
    </row>
    <row r="925" spans="1:13" ht="15.5" x14ac:dyDescent="0.35">
      <c r="A925" s="19" t="s">
        <v>8101</v>
      </c>
      <c r="B925" s="19" t="s">
        <v>4086</v>
      </c>
      <c r="C925" s="22"/>
      <c r="D925" s="22"/>
      <c r="E925" s="22"/>
      <c r="F925" s="22"/>
      <c r="G925" s="43"/>
      <c r="H925" s="60"/>
      <c r="I925" s="60"/>
      <c r="J925" s="60"/>
      <c r="K925" s="60"/>
      <c r="L925" s="60"/>
      <c r="M925" s="60"/>
    </row>
    <row r="926" spans="1:13" ht="42" customHeight="1" x14ac:dyDescent="0.35">
      <c r="A926" s="19" t="s">
        <v>2419</v>
      </c>
      <c r="B926" s="19" t="s">
        <v>4016</v>
      </c>
      <c r="C926" s="22"/>
      <c r="D926" s="22"/>
      <c r="E926" s="22"/>
      <c r="F926" s="22"/>
      <c r="G926" s="43"/>
      <c r="H926" s="60"/>
      <c r="I926" s="60"/>
      <c r="J926" s="60"/>
      <c r="K926" s="60"/>
      <c r="L926" s="60"/>
      <c r="M926" s="60"/>
    </row>
    <row r="927" spans="1:13" ht="31" x14ac:dyDescent="0.35">
      <c r="A927" s="19" t="s">
        <v>3152</v>
      </c>
      <c r="B927" s="19" t="s">
        <v>397</v>
      </c>
      <c r="C927" s="22">
        <v>18000000</v>
      </c>
      <c r="D927" s="22"/>
      <c r="E927" s="22">
        <v>14795452</v>
      </c>
      <c r="F927" s="22"/>
      <c r="G927" s="43">
        <v>15849901</v>
      </c>
      <c r="H927" s="60"/>
      <c r="I927" s="60"/>
      <c r="J927" s="60"/>
      <c r="K927" s="60"/>
      <c r="L927" s="60"/>
      <c r="M927" s="60"/>
    </row>
    <row r="928" spans="1:13" ht="15.5" x14ac:dyDescent="0.35">
      <c r="A928" s="19" t="s">
        <v>2280</v>
      </c>
      <c r="B928" s="19" t="s">
        <v>2353</v>
      </c>
      <c r="C928" s="22"/>
      <c r="D928" s="22"/>
      <c r="E928" s="22"/>
      <c r="F928" s="22"/>
      <c r="G928" s="43"/>
      <c r="H928" s="60"/>
      <c r="I928" s="60"/>
      <c r="J928" s="60"/>
      <c r="K928" s="60"/>
      <c r="L928" s="60"/>
      <c r="M928" s="60"/>
    </row>
    <row r="929" spans="1:13" ht="15.5" x14ac:dyDescent="0.35">
      <c r="A929" s="19" t="s">
        <v>1438</v>
      </c>
      <c r="B929" s="19" t="s">
        <v>1419</v>
      </c>
      <c r="C929" s="22"/>
      <c r="D929" s="22"/>
      <c r="E929" s="22"/>
      <c r="F929" s="22"/>
      <c r="G929" s="43"/>
      <c r="H929" s="60"/>
      <c r="I929" s="60"/>
      <c r="J929" s="60"/>
      <c r="K929" s="60"/>
      <c r="L929" s="60"/>
      <c r="M929" s="60"/>
    </row>
    <row r="930" spans="1:13" ht="15.5" x14ac:dyDescent="0.35">
      <c r="A930" s="19" t="s">
        <v>73</v>
      </c>
      <c r="B930" s="19" t="s">
        <v>71</v>
      </c>
      <c r="C930" s="22"/>
      <c r="D930" s="22"/>
      <c r="E930" s="22"/>
      <c r="F930" s="22"/>
      <c r="G930" s="43"/>
      <c r="H930" s="60"/>
      <c r="I930" s="60"/>
      <c r="J930" s="60"/>
      <c r="K930" s="60"/>
      <c r="L930" s="60"/>
      <c r="M930" s="60"/>
    </row>
    <row r="931" spans="1:13" ht="31" x14ac:dyDescent="0.35">
      <c r="A931" s="19" t="s">
        <v>3009</v>
      </c>
      <c r="B931" s="19" t="s">
        <v>1607</v>
      </c>
      <c r="C931" s="22"/>
      <c r="D931" s="22"/>
      <c r="E931" s="22"/>
      <c r="F931" s="22"/>
      <c r="G931" s="43"/>
      <c r="H931" s="60"/>
      <c r="I931" s="60"/>
      <c r="J931" s="60"/>
      <c r="K931" s="60"/>
      <c r="L931" s="60"/>
      <c r="M931" s="60"/>
    </row>
    <row r="932" spans="1:13" ht="15.5" x14ac:dyDescent="0.35">
      <c r="A932" s="19" t="s">
        <v>1874</v>
      </c>
      <c r="B932" s="19" t="s">
        <v>1872</v>
      </c>
      <c r="C932" s="22"/>
      <c r="D932" s="22"/>
      <c r="E932" s="22"/>
      <c r="F932" s="22"/>
      <c r="G932" s="43"/>
      <c r="H932" s="60"/>
      <c r="I932" s="60"/>
      <c r="J932" s="60"/>
      <c r="K932" s="60"/>
      <c r="L932" s="60"/>
      <c r="M932" s="60"/>
    </row>
    <row r="933" spans="1:13" ht="15.5" x14ac:dyDescent="0.35">
      <c r="A933" s="19" t="s">
        <v>8102</v>
      </c>
      <c r="B933" s="19" t="s">
        <v>3343</v>
      </c>
      <c r="C933" s="22"/>
      <c r="D933" s="22"/>
      <c r="E933" s="22"/>
      <c r="F933" s="22"/>
      <c r="G933" s="43"/>
      <c r="H933" s="60"/>
      <c r="I933" s="60"/>
      <c r="J933" s="60"/>
      <c r="K933" s="60"/>
      <c r="L933" s="60"/>
      <c r="M933" s="60"/>
    </row>
    <row r="934" spans="1:13" ht="15.5" x14ac:dyDescent="0.35">
      <c r="A934" s="19" t="s">
        <v>7927</v>
      </c>
      <c r="B934" s="19" t="s">
        <v>7917</v>
      </c>
      <c r="C934" s="22"/>
      <c r="D934" s="22"/>
      <c r="E934" s="22"/>
      <c r="F934" s="22"/>
      <c r="G934" s="43"/>
      <c r="H934" s="60"/>
      <c r="I934" s="60"/>
      <c r="J934" s="60"/>
      <c r="K934" s="60"/>
      <c r="L934" s="60"/>
      <c r="M934" s="60"/>
    </row>
    <row r="935" spans="1:13" ht="15.5" x14ac:dyDescent="0.35">
      <c r="A935" s="19" t="s">
        <v>1439</v>
      </c>
      <c r="B935" s="19" t="s">
        <v>1420</v>
      </c>
      <c r="C935" s="22"/>
      <c r="D935" s="22"/>
      <c r="E935" s="22"/>
      <c r="F935" s="22"/>
      <c r="G935" s="43"/>
      <c r="H935" s="60"/>
      <c r="I935" s="60"/>
      <c r="J935" s="60"/>
      <c r="K935" s="60"/>
      <c r="L935" s="60"/>
      <c r="M935" s="60"/>
    </row>
    <row r="936" spans="1:13" ht="15.5" x14ac:dyDescent="0.35">
      <c r="A936" s="19" t="s">
        <v>2967</v>
      </c>
      <c r="B936" s="19" t="s">
        <v>2127</v>
      </c>
      <c r="C936" s="22"/>
      <c r="D936" s="22"/>
      <c r="E936" s="22"/>
      <c r="F936" s="22"/>
      <c r="G936" s="43"/>
      <c r="H936" s="60"/>
      <c r="I936" s="60"/>
      <c r="J936" s="60"/>
      <c r="K936" s="60"/>
      <c r="L936" s="60"/>
      <c r="M936" s="60"/>
    </row>
    <row r="937" spans="1:13" ht="15.5" x14ac:dyDescent="0.35">
      <c r="A937" s="19" t="s">
        <v>3217</v>
      </c>
      <c r="B937" s="19" t="s">
        <v>1975</v>
      </c>
      <c r="C937" s="22"/>
      <c r="D937" s="22"/>
      <c r="E937" s="22"/>
      <c r="F937" s="22"/>
      <c r="G937" s="43"/>
      <c r="H937" s="60"/>
      <c r="I937" s="60"/>
      <c r="J937" s="60"/>
      <c r="K937" s="60"/>
      <c r="L937" s="60"/>
      <c r="M937" s="60"/>
    </row>
    <row r="938" spans="1:13" ht="15.5" x14ac:dyDescent="0.35">
      <c r="A938" s="19" t="s">
        <v>8103</v>
      </c>
      <c r="B938" s="19" t="s">
        <v>3602</v>
      </c>
      <c r="C938" s="22"/>
      <c r="D938" s="22"/>
      <c r="E938" s="22"/>
      <c r="F938" s="22"/>
      <c r="G938" s="43"/>
      <c r="H938" s="60"/>
      <c r="I938" s="60"/>
      <c r="J938" s="60"/>
      <c r="K938" s="60"/>
      <c r="L938" s="60"/>
      <c r="M938" s="60"/>
    </row>
    <row r="939" spans="1:13" ht="15.5" x14ac:dyDescent="0.35">
      <c r="A939" s="19" t="s">
        <v>3048</v>
      </c>
      <c r="B939" s="19" t="s">
        <v>2720</v>
      </c>
      <c r="C939" s="22"/>
      <c r="D939" s="22"/>
      <c r="E939" s="22"/>
      <c r="F939" s="22"/>
      <c r="G939" s="43"/>
      <c r="H939" s="60"/>
      <c r="I939" s="60"/>
      <c r="J939" s="60"/>
      <c r="K939" s="60"/>
      <c r="L939" s="60"/>
      <c r="M939" s="60"/>
    </row>
    <row r="940" spans="1:13" ht="15.5" x14ac:dyDescent="0.35">
      <c r="A940" s="19" t="s">
        <v>270</v>
      </c>
      <c r="B940" s="19" t="s">
        <v>8315</v>
      </c>
      <c r="C940" s="22"/>
      <c r="D940" s="22"/>
      <c r="E940" s="22"/>
      <c r="F940" s="22"/>
      <c r="G940" s="43"/>
      <c r="H940" s="60"/>
      <c r="I940" s="60"/>
      <c r="J940" s="60"/>
      <c r="K940" s="60"/>
      <c r="L940" s="60"/>
      <c r="M940" s="60"/>
    </row>
    <row r="941" spans="1:13" ht="15.5" x14ac:dyDescent="0.35">
      <c r="A941" s="19" t="s">
        <v>8104</v>
      </c>
      <c r="B941" s="19" t="s">
        <v>3310</v>
      </c>
      <c r="C941" s="22"/>
      <c r="D941" s="22"/>
      <c r="E941" s="22"/>
      <c r="F941" s="22"/>
      <c r="G941" s="43"/>
      <c r="H941" s="60"/>
      <c r="I941" s="60"/>
      <c r="J941" s="60"/>
      <c r="K941" s="60"/>
      <c r="L941" s="60"/>
      <c r="M941" s="60"/>
    </row>
    <row r="942" spans="1:13" ht="15.5" x14ac:dyDescent="0.35">
      <c r="A942" s="19" t="s">
        <v>4473</v>
      </c>
      <c r="B942" s="19" t="s">
        <v>4472</v>
      </c>
      <c r="C942" s="22"/>
      <c r="D942" s="22"/>
      <c r="E942" s="22"/>
      <c r="F942" s="22"/>
      <c r="G942" s="43"/>
      <c r="H942" s="60"/>
      <c r="I942" s="60"/>
      <c r="J942" s="60"/>
      <c r="K942" s="60"/>
      <c r="L942" s="60"/>
      <c r="M942" s="60"/>
    </row>
    <row r="943" spans="1:13" ht="15.5" x14ac:dyDescent="0.35">
      <c r="A943" s="19" t="s">
        <v>392</v>
      </c>
      <c r="B943" s="19" t="s">
        <v>391</v>
      </c>
      <c r="C943" s="22"/>
      <c r="D943" s="22"/>
      <c r="E943" s="22"/>
      <c r="F943" s="22"/>
      <c r="G943" s="43"/>
      <c r="H943" s="60"/>
      <c r="I943" s="60"/>
      <c r="J943" s="60"/>
      <c r="K943" s="60"/>
      <c r="L943" s="60"/>
      <c r="M943" s="60"/>
    </row>
    <row r="944" spans="1:13" ht="15.5" x14ac:dyDescent="0.35">
      <c r="A944" s="19" t="s">
        <v>3026</v>
      </c>
      <c r="B944" s="19" t="s">
        <v>8302</v>
      </c>
      <c r="C944" s="22"/>
      <c r="D944" s="22"/>
      <c r="E944" s="22"/>
      <c r="F944" s="22"/>
      <c r="G944" s="43"/>
      <c r="H944" s="60"/>
      <c r="I944" s="60"/>
      <c r="J944" s="60"/>
      <c r="K944" s="60"/>
      <c r="L944" s="60"/>
      <c r="M944" s="60"/>
    </row>
    <row r="945" spans="1:13" ht="15.5" x14ac:dyDescent="0.35">
      <c r="A945" s="19" t="s">
        <v>4477</v>
      </c>
      <c r="B945" s="19" t="s">
        <v>4476</v>
      </c>
      <c r="C945" s="22"/>
      <c r="D945" s="22"/>
      <c r="E945" s="22"/>
      <c r="F945" s="22"/>
      <c r="G945" s="43"/>
      <c r="H945" s="60"/>
      <c r="I945" s="60"/>
      <c r="J945" s="60"/>
      <c r="K945" s="60"/>
      <c r="L945" s="60"/>
      <c r="M945" s="60"/>
    </row>
    <row r="946" spans="1:13" ht="15.5" x14ac:dyDescent="0.35">
      <c r="A946" s="19" t="s">
        <v>3130</v>
      </c>
      <c r="B946" s="19" t="s">
        <v>3995</v>
      </c>
      <c r="C946" s="22"/>
      <c r="D946" s="22"/>
      <c r="E946" s="22"/>
      <c r="F946" s="22"/>
      <c r="G946" s="43"/>
      <c r="H946" s="60"/>
      <c r="I946" s="60"/>
      <c r="J946" s="60"/>
      <c r="K946" s="60"/>
      <c r="L946" s="60"/>
      <c r="M946" s="60"/>
    </row>
    <row r="947" spans="1:13" ht="15.5" x14ac:dyDescent="0.35">
      <c r="A947" s="19" t="s">
        <v>8105</v>
      </c>
      <c r="B947" s="19" t="s">
        <v>1744</v>
      </c>
      <c r="C947" s="22"/>
      <c r="D947" s="22"/>
      <c r="E947" s="22"/>
      <c r="F947" s="22"/>
      <c r="G947" s="43"/>
      <c r="H947" s="60"/>
      <c r="I947" s="60"/>
      <c r="J947" s="60"/>
      <c r="K947" s="60"/>
      <c r="L947" s="60"/>
      <c r="M947" s="60"/>
    </row>
    <row r="948" spans="1:13" ht="15.5" x14ac:dyDescent="0.35">
      <c r="A948" s="19" t="s">
        <v>2218</v>
      </c>
      <c r="B948" s="19" t="s">
        <v>2217</v>
      </c>
      <c r="C948" s="22"/>
      <c r="D948" s="22"/>
      <c r="E948" s="22"/>
      <c r="F948" s="22"/>
      <c r="G948" s="43"/>
      <c r="H948" s="60"/>
      <c r="I948" s="60"/>
      <c r="J948" s="60"/>
      <c r="K948" s="60"/>
      <c r="L948" s="60"/>
      <c r="M948" s="60"/>
    </row>
    <row r="949" spans="1:13" ht="15.5" x14ac:dyDescent="0.35">
      <c r="A949" s="19" t="s">
        <v>3239</v>
      </c>
      <c r="B949" s="19" t="s">
        <v>1135</v>
      </c>
      <c r="C949" s="22"/>
      <c r="D949" s="22"/>
      <c r="E949" s="22"/>
      <c r="F949" s="22"/>
      <c r="G949" s="43"/>
      <c r="H949" s="60"/>
      <c r="I949" s="60"/>
      <c r="J949" s="60"/>
      <c r="K949" s="60"/>
      <c r="L949" s="60"/>
      <c r="M949" s="60"/>
    </row>
    <row r="950" spans="1:13" ht="31" x14ac:dyDescent="0.35">
      <c r="A950" s="19" t="s">
        <v>3021</v>
      </c>
      <c r="B950" s="19" t="s">
        <v>3682</v>
      </c>
      <c r="C950" s="22"/>
      <c r="D950" s="22"/>
      <c r="E950" s="22"/>
      <c r="F950" s="22"/>
      <c r="G950" s="43"/>
      <c r="H950" s="60"/>
      <c r="I950" s="60"/>
      <c r="J950" s="60"/>
      <c r="K950" s="60"/>
      <c r="L950" s="60"/>
      <c r="M950" s="60"/>
    </row>
    <row r="951" spans="1:13" ht="15.5" x14ac:dyDescent="0.35">
      <c r="A951" s="19" t="s">
        <v>3019</v>
      </c>
      <c r="B951" s="19" t="s">
        <v>3667</v>
      </c>
      <c r="C951" s="22"/>
      <c r="D951" s="22"/>
      <c r="E951" s="22"/>
      <c r="F951" s="22"/>
      <c r="G951" s="43"/>
      <c r="H951" s="60"/>
      <c r="I951" s="60"/>
      <c r="J951" s="60"/>
      <c r="K951" s="60"/>
      <c r="L951" s="60"/>
      <c r="M951" s="60"/>
    </row>
    <row r="952" spans="1:13" ht="15.5" x14ac:dyDescent="0.35">
      <c r="A952" s="19" t="s">
        <v>3020</v>
      </c>
      <c r="B952" s="19" t="s">
        <v>3657</v>
      </c>
      <c r="C952" s="22"/>
      <c r="D952" s="22"/>
      <c r="E952" s="22"/>
      <c r="F952" s="22"/>
      <c r="G952" s="43"/>
      <c r="H952" s="60"/>
      <c r="I952" s="60"/>
      <c r="J952" s="60"/>
      <c r="K952" s="60"/>
      <c r="L952" s="60"/>
      <c r="M952" s="60"/>
    </row>
    <row r="953" spans="1:13" ht="15.5" x14ac:dyDescent="0.35">
      <c r="A953" s="19" t="s">
        <v>3488</v>
      </c>
      <c r="B953" s="19" t="s">
        <v>4534</v>
      </c>
      <c r="C953" s="22"/>
      <c r="D953" s="22"/>
      <c r="E953" s="22"/>
      <c r="F953" s="22"/>
      <c r="G953" s="43"/>
      <c r="H953" s="60"/>
      <c r="I953" s="60"/>
      <c r="J953" s="60"/>
      <c r="K953" s="60"/>
      <c r="L953" s="60"/>
      <c r="M953" s="60"/>
    </row>
    <row r="954" spans="1:13" ht="15.5" x14ac:dyDescent="0.35">
      <c r="A954" s="19" t="s">
        <v>1970</v>
      </c>
      <c r="B954" s="19" t="s">
        <v>4193</v>
      </c>
      <c r="C954" s="22"/>
      <c r="D954" s="22"/>
      <c r="E954" s="22"/>
      <c r="F954" s="22"/>
      <c r="G954" s="43"/>
      <c r="H954" s="60"/>
      <c r="I954" s="60"/>
      <c r="J954" s="60"/>
      <c r="K954" s="60"/>
      <c r="L954" s="60"/>
      <c r="M954" s="60"/>
    </row>
    <row r="955" spans="1:13" ht="15.5" x14ac:dyDescent="0.35">
      <c r="A955" s="19" t="s">
        <v>2975</v>
      </c>
      <c r="B955" s="19" t="s">
        <v>2337</v>
      </c>
      <c r="C955" s="22"/>
      <c r="D955" s="22"/>
      <c r="E955" s="22"/>
      <c r="F955" s="22"/>
      <c r="G955" s="43"/>
      <c r="H955" s="60"/>
      <c r="I955" s="60"/>
      <c r="J955" s="60"/>
      <c r="K955" s="60"/>
      <c r="L955" s="60"/>
      <c r="M955" s="60"/>
    </row>
    <row r="956" spans="1:13" ht="15.5" x14ac:dyDescent="0.35">
      <c r="A956" s="19" t="s">
        <v>2577</v>
      </c>
      <c r="B956" s="19" t="s">
        <v>8537</v>
      </c>
      <c r="C956" s="22"/>
      <c r="D956" s="22"/>
      <c r="E956" s="22"/>
      <c r="F956" s="22"/>
      <c r="G956" s="43"/>
      <c r="H956" s="60"/>
      <c r="I956" s="60"/>
      <c r="J956" s="60"/>
      <c r="K956" s="60"/>
      <c r="L956" s="60"/>
      <c r="M956" s="60"/>
    </row>
    <row r="957" spans="1:13" ht="15.5" x14ac:dyDescent="0.35">
      <c r="A957" s="19" t="s">
        <v>1082</v>
      </c>
      <c r="B957" s="19" t="s">
        <v>3897</v>
      </c>
      <c r="C957" s="22"/>
      <c r="D957" s="22"/>
      <c r="E957" s="22"/>
      <c r="F957" s="22"/>
      <c r="G957" s="43"/>
      <c r="H957" s="60"/>
      <c r="I957" s="60"/>
      <c r="J957" s="60"/>
      <c r="K957" s="60"/>
      <c r="L957" s="60"/>
      <c r="M957" s="60"/>
    </row>
    <row r="958" spans="1:13" ht="31" x14ac:dyDescent="0.35">
      <c r="A958" s="19" t="s">
        <v>8106</v>
      </c>
      <c r="B958" s="19" t="s">
        <v>3875</v>
      </c>
      <c r="C958" s="22"/>
      <c r="D958" s="22"/>
      <c r="E958" s="22"/>
      <c r="F958" s="22"/>
      <c r="G958" s="43"/>
      <c r="H958" s="60"/>
      <c r="I958" s="60"/>
      <c r="J958" s="60"/>
      <c r="K958" s="60"/>
      <c r="L958" s="60"/>
      <c r="M958" s="60"/>
    </row>
    <row r="959" spans="1:13" ht="15.5" x14ac:dyDescent="0.35">
      <c r="A959" s="19" t="s">
        <v>1147</v>
      </c>
      <c r="B959" s="19" t="s">
        <v>1145</v>
      </c>
      <c r="C959" s="22"/>
      <c r="D959" s="22"/>
      <c r="E959" s="22"/>
      <c r="F959" s="22"/>
      <c r="G959" s="43"/>
      <c r="H959" s="60"/>
      <c r="I959" s="60"/>
      <c r="J959" s="60"/>
      <c r="K959" s="60"/>
      <c r="L959" s="60"/>
      <c r="M959" s="60"/>
    </row>
    <row r="960" spans="1:13" ht="31" x14ac:dyDescent="0.35">
      <c r="A960" s="19" t="s">
        <v>2392</v>
      </c>
      <c r="B960" s="19" t="s">
        <v>3688</v>
      </c>
      <c r="C960" s="22"/>
      <c r="D960" s="22"/>
      <c r="E960" s="22"/>
      <c r="F960" s="22"/>
      <c r="G960" s="43"/>
      <c r="H960" s="60"/>
      <c r="I960" s="60"/>
      <c r="J960" s="60"/>
      <c r="K960" s="60"/>
      <c r="L960" s="60"/>
      <c r="M960" s="60"/>
    </row>
    <row r="961" spans="1:13" ht="15.5" x14ac:dyDescent="0.35">
      <c r="A961" s="19" t="s">
        <v>8107</v>
      </c>
      <c r="B961" s="19" t="s">
        <v>3314</v>
      </c>
      <c r="C961" s="22"/>
      <c r="D961" s="22"/>
      <c r="E961" s="22"/>
      <c r="F961" s="22"/>
      <c r="G961" s="43"/>
      <c r="H961" s="60"/>
      <c r="I961" s="60"/>
      <c r="J961" s="60"/>
      <c r="K961" s="60"/>
      <c r="L961" s="60"/>
      <c r="M961" s="60"/>
    </row>
    <row r="962" spans="1:13" ht="15.5" x14ac:dyDescent="0.35">
      <c r="A962" s="19" t="s">
        <v>8108</v>
      </c>
      <c r="B962" s="19" t="s">
        <v>871</v>
      </c>
      <c r="C962" s="22"/>
      <c r="D962" s="22"/>
      <c r="E962" s="22"/>
      <c r="F962" s="22"/>
      <c r="G962" s="43"/>
      <c r="H962" s="60"/>
      <c r="I962" s="60"/>
      <c r="J962" s="60"/>
      <c r="K962" s="60"/>
      <c r="L962" s="60"/>
      <c r="M962" s="60"/>
    </row>
    <row r="963" spans="1:13" ht="31" x14ac:dyDescent="0.35">
      <c r="A963" s="19" t="s">
        <v>8109</v>
      </c>
      <c r="B963" s="19" t="s">
        <v>2066</v>
      </c>
      <c r="C963" s="22"/>
      <c r="D963" s="22"/>
      <c r="E963" s="22"/>
      <c r="F963" s="22"/>
      <c r="G963" s="43"/>
      <c r="H963" s="60"/>
      <c r="I963" s="60"/>
      <c r="J963" s="60"/>
      <c r="K963" s="60"/>
      <c r="L963" s="60"/>
      <c r="M963" s="60"/>
    </row>
    <row r="964" spans="1:13" ht="15.5" x14ac:dyDescent="0.35">
      <c r="A964" s="19" t="s">
        <v>1671</v>
      </c>
      <c r="B964" s="19" t="s">
        <v>1657</v>
      </c>
      <c r="C964" s="22"/>
      <c r="D964" s="22"/>
      <c r="E964" s="22"/>
      <c r="F964" s="22"/>
      <c r="G964" s="43"/>
      <c r="H964" s="60"/>
      <c r="I964" s="60"/>
      <c r="J964" s="60"/>
      <c r="K964" s="60"/>
      <c r="L964" s="60"/>
      <c r="M964" s="60"/>
    </row>
    <row r="965" spans="1:13" ht="15.5" x14ac:dyDescent="0.35">
      <c r="A965" s="19" t="s">
        <v>3759</v>
      </c>
      <c r="B965" s="19" t="s">
        <v>3985</v>
      </c>
      <c r="C965" s="22"/>
      <c r="D965" s="22"/>
      <c r="E965" s="22"/>
      <c r="F965" s="22"/>
      <c r="G965" s="43"/>
      <c r="H965" s="60"/>
      <c r="I965" s="60"/>
      <c r="J965" s="60"/>
      <c r="K965" s="60"/>
      <c r="L965" s="60"/>
      <c r="M965" s="60"/>
    </row>
    <row r="966" spans="1:13" ht="15.5" x14ac:dyDescent="0.35">
      <c r="A966" s="19" t="s">
        <v>8110</v>
      </c>
      <c r="B966" s="19" t="s">
        <v>3273</v>
      </c>
      <c r="C966" s="22"/>
      <c r="D966" s="22"/>
      <c r="E966" s="22"/>
      <c r="F966" s="22"/>
      <c r="G966" s="43"/>
      <c r="H966" s="60"/>
      <c r="I966" s="60"/>
      <c r="J966" s="60"/>
      <c r="K966" s="60"/>
      <c r="L966" s="60"/>
      <c r="M966" s="60"/>
    </row>
    <row r="967" spans="1:13" ht="15.5" x14ac:dyDescent="0.35">
      <c r="A967" s="19" t="s">
        <v>8111</v>
      </c>
      <c r="B967" s="19" t="s">
        <v>3808</v>
      </c>
      <c r="C967" s="22"/>
      <c r="D967" s="22"/>
      <c r="E967" s="22"/>
      <c r="F967" s="22"/>
      <c r="G967" s="43"/>
      <c r="H967" s="60"/>
      <c r="I967" s="60"/>
      <c r="J967" s="60"/>
      <c r="K967" s="60"/>
      <c r="L967" s="60"/>
      <c r="M967" s="60"/>
    </row>
    <row r="968" spans="1:13" ht="31" x14ac:dyDescent="0.35">
      <c r="A968" s="19" t="s">
        <v>2504</v>
      </c>
      <c r="B968" s="19" t="s">
        <v>2128</v>
      </c>
      <c r="C968" s="22"/>
      <c r="D968" s="22"/>
      <c r="E968" s="22"/>
      <c r="F968" s="22"/>
      <c r="G968" s="43"/>
      <c r="H968" s="60"/>
      <c r="I968" s="60"/>
      <c r="J968" s="60"/>
      <c r="K968" s="60"/>
      <c r="L968" s="60"/>
      <c r="M968" s="60"/>
    </row>
    <row r="969" spans="1:13" ht="15.5" x14ac:dyDescent="0.35">
      <c r="A969" s="19" t="s">
        <v>2225</v>
      </c>
      <c r="B969" s="19" t="s">
        <v>2314</v>
      </c>
      <c r="C969" s="22"/>
      <c r="D969" s="22"/>
      <c r="E969" s="22"/>
      <c r="F969" s="22"/>
      <c r="G969" s="43"/>
      <c r="H969" s="60"/>
      <c r="I969" s="60"/>
      <c r="J969" s="60"/>
      <c r="K969" s="60"/>
      <c r="L969" s="60"/>
      <c r="M969" s="60"/>
    </row>
    <row r="970" spans="1:13" ht="15.5" x14ac:dyDescent="0.35">
      <c r="A970" s="19" t="s">
        <v>8112</v>
      </c>
      <c r="B970" s="19" t="s">
        <v>4065</v>
      </c>
      <c r="C970" s="22"/>
      <c r="D970" s="22"/>
      <c r="E970" s="22"/>
      <c r="F970" s="22"/>
      <c r="G970" s="43"/>
      <c r="H970" s="60"/>
      <c r="I970" s="60"/>
      <c r="J970" s="60"/>
      <c r="K970" s="60"/>
      <c r="L970" s="60"/>
      <c r="M970" s="60"/>
    </row>
    <row r="971" spans="1:13" ht="15.5" x14ac:dyDescent="0.35">
      <c r="A971" s="19" t="s">
        <v>2527</v>
      </c>
      <c r="B971" s="19" t="s">
        <v>2526</v>
      </c>
      <c r="C971" s="22"/>
      <c r="D971" s="22"/>
      <c r="E971" s="22"/>
      <c r="F971" s="22"/>
      <c r="G971" s="43"/>
      <c r="H971" s="60"/>
      <c r="I971" s="60"/>
      <c r="J971" s="60"/>
      <c r="K971" s="60"/>
      <c r="L971" s="60"/>
      <c r="M971" s="60"/>
    </row>
    <row r="972" spans="1:13" ht="15.5" x14ac:dyDescent="0.35">
      <c r="A972" s="19" t="s">
        <v>5087</v>
      </c>
      <c r="B972" s="19" t="s">
        <v>8244</v>
      </c>
      <c r="C972" s="22"/>
      <c r="D972" s="22"/>
      <c r="E972" s="22"/>
      <c r="F972" s="22"/>
      <c r="G972" s="43"/>
      <c r="H972" s="60"/>
      <c r="I972" s="60"/>
      <c r="J972" s="60"/>
      <c r="K972" s="60"/>
      <c r="L972" s="60"/>
      <c r="M972" s="60"/>
    </row>
    <row r="973" spans="1:13" ht="15.5" x14ac:dyDescent="0.35">
      <c r="A973" s="19" t="s">
        <v>2201</v>
      </c>
      <c r="B973" s="19" t="s">
        <v>2200</v>
      </c>
      <c r="C973" s="22"/>
      <c r="D973" s="22"/>
      <c r="E973" s="22"/>
      <c r="F973" s="22"/>
      <c r="G973" s="43"/>
      <c r="H973" s="60"/>
      <c r="I973" s="60"/>
      <c r="J973" s="60"/>
      <c r="K973" s="60"/>
      <c r="L973" s="60"/>
      <c r="M973" s="60"/>
    </row>
    <row r="974" spans="1:13" ht="15.5" x14ac:dyDescent="0.35">
      <c r="A974" s="19" t="s">
        <v>2146</v>
      </c>
      <c r="B974" s="19" t="s">
        <v>2145</v>
      </c>
      <c r="C974" s="22"/>
      <c r="D974" s="22"/>
      <c r="E974" s="22"/>
      <c r="F974" s="22"/>
      <c r="G974" s="43"/>
      <c r="H974" s="60"/>
      <c r="I974" s="60"/>
      <c r="J974" s="60"/>
      <c r="K974" s="60"/>
      <c r="L974" s="60"/>
      <c r="M974" s="60"/>
    </row>
    <row r="975" spans="1:13" ht="15.5" x14ac:dyDescent="0.35">
      <c r="A975" s="19" t="s">
        <v>127</v>
      </c>
      <c r="B975" s="19" t="s">
        <v>8501</v>
      </c>
      <c r="C975" s="22"/>
      <c r="D975" s="22"/>
      <c r="E975" s="22"/>
      <c r="F975" s="22"/>
      <c r="G975" s="43"/>
      <c r="H975" s="60"/>
      <c r="I975" s="60"/>
      <c r="J975" s="60"/>
      <c r="K975" s="60"/>
      <c r="L975" s="60"/>
      <c r="M975" s="60"/>
    </row>
    <row r="976" spans="1:13" ht="15.5" x14ac:dyDescent="0.35">
      <c r="A976" s="19" t="s">
        <v>8113</v>
      </c>
      <c r="B976" s="19" t="s">
        <v>4550</v>
      </c>
      <c r="C976" s="22"/>
      <c r="D976" s="22"/>
      <c r="E976" s="22"/>
      <c r="F976" s="22"/>
      <c r="G976" s="43"/>
      <c r="H976" s="60"/>
      <c r="I976" s="60"/>
      <c r="J976" s="60"/>
      <c r="K976" s="60"/>
      <c r="L976" s="60"/>
      <c r="M976" s="60"/>
    </row>
    <row r="977" spans="1:13" ht="15.5" x14ac:dyDescent="0.35">
      <c r="A977" s="19" t="s">
        <v>8114</v>
      </c>
      <c r="B977" s="19" t="s">
        <v>3807</v>
      </c>
      <c r="C977" s="22"/>
      <c r="D977" s="22"/>
      <c r="E977" s="22"/>
      <c r="F977" s="22"/>
      <c r="G977" s="43"/>
      <c r="H977" s="60"/>
      <c r="I977" s="60"/>
      <c r="J977" s="60"/>
      <c r="K977" s="60"/>
      <c r="L977" s="60"/>
      <c r="M977" s="60"/>
    </row>
    <row r="978" spans="1:13" ht="15.5" x14ac:dyDescent="0.35">
      <c r="A978" s="19" t="s">
        <v>1086</v>
      </c>
      <c r="B978" s="19" t="s">
        <v>1084</v>
      </c>
      <c r="C978" s="22"/>
      <c r="D978" s="22"/>
      <c r="E978" s="22"/>
      <c r="F978" s="22"/>
      <c r="G978" s="43"/>
      <c r="H978" s="60"/>
      <c r="I978" s="60"/>
      <c r="J978" s="60"/>
      <c r="K978" s="60"/>
      <c r="L978" s="60"/>
      <c r="M978" s="60"/>
    </row>
    <row r="979" spans="1:13" ht="15.5" x14ac:dyDescent="0.35">
      <c r="A979" s="19" t="s">
        <v>406</v>
      </c>
      <c r="B979" s="19" t="s">
        <v>8611</v>
      </c>
      <c r="C979" s="22"/>
      <c r="D979" s="22"/>
      <c r="E979" s="22"/>
      <c r="F979" s="22"/>
      <c r="G979" s="43"/>
      <c r="H979" s="60"/>
      <c r="I979" s="60"/>
      <c r="J979" s="60"/>
      <c r="K979" s="60"/>
      <c r="L979" s="60"/>
      <c r="M979" s="60"/>
    </row>
    <row r="980" spans="1:13" ht="31" x14ac:dyDescent="0.35">
      <c r="A980" s="19" t="s">
        <v>2251</v>
      </c>
      <c r="B980" s="19" t="s">
        <v>2341</v>
      </c>
      <c r="C980" s="22"/>
      <c r="D980" s="22"/>
      <c r="E980" s="22"/>
      <c r="F980" s="22"/>
      <c r="G980" s="43"/>
      <c r="H980" s="60"/>
      <c r="I980" s="60"/>
      <c r="J980" s="60"/>
      <c r="K980" s="60"/>
      <c r="L980" s="60"/>
      <c r="M980" s="60"/>
    </row>
    <row r="981" spans="1:13" ht="15.5" x14ac:dyDescent="0.35">
      <c r="A981" s="19" t="s">
        <v>238</v>
      </c>
      <c r="B981" s="19" t="s">
        <v>237</v>
      </c>
      <c r="C981" s="22"/>
      <c r="D981" s="22"/>
      <c r="E981" s="22"/>
      <c r="F981" s="22"/>
      <c r="G981" s="43"/>
      <c r="H981" s="60"/>
      <c r="I981" s="60"/>
      <c r="J981" s="60"/>
      <c r="K981" s="60"/>
      <c r="L981" s="60"/>
      <c r="M981" s="60"/>
    </row>
    <row r="982" spans="1:13" ht="15.5" x14ac:dyDescent="0.35">
      <c r="A982" s="19" t="s">
        <v>3210</v>
      </c>
      <c r="B982" s="19" t="s">
        <v>3983</v>
      </c>
      <c r="C982" s="22"/>
      <c r="D982" s="22"/>
      <c r="E982" s="22"/>
      <c r="F982" s="22"/>
      <c r="G982" s="43"/>
      <c r="H982" s="60"/>
      <c r="I982" s="60"/>
      <c r="J982" s="60"/>
      <c r="K982" s="60"/>
      <c r="L982" s="60"/>
      <c r="M982" s="60"/>
    </row>
    <row r="983" spans="1:13" ht="46.5" x14ac:dyDescent="0.35">
      <c r="A983" s="19" t="s">
        <v>3120</v>
      </c>
      <c r="B983" s="19" t="s">
        <v>379</v>
      </c>
      <c r="C983" s="22"/>
      <c r="D983" s="22"/>
      <c r="E983" s="22"/>
      <c r="F983" s="22"/>
      <c r="G983" s="43"/>
      <c r="H983" s="60"/>
      <c r="I983" s="60"/>
      <c r="J983" s="60"/>
      <c r="K983" s="60"/>
      <c r="L983" s="60"/>
      <c r="M983" s="60"/>
    </row>
    <row r="984" spans="1:13" ht="31" x14ac:dyDescent="0.35">
      <c r="A984" s="19" t="s">
        <v>3167</v>
      </c>
      <c r="B984" s="19" t="s">
        <v>1248</v>
      </c>
      <c r="C984" s="22"/>
      <c r="D984" s="22"/>
      <c r="E984" s="22"/>
      <c r="F984" s="22"/>
      <c r="G984" s="43"/>
      <c r="H984" s="60"/>
      <c r="I984" s="60"/>
      <c r="J984" s="60"/>
      <c r="K984" s="60"/>
      <c r="L984" s="60"/>
      <c r="M984" s="60"/>
    </row>
    <row r="985" spans="1:13" ht="15.5" x14ac:dyDescent="0.35">
      <c r="A985" s="19" t="s">
        <v>3496</v>
      </c>
      <c r="B985" s="19" t="s">
        <v>3495</v>
      </c>
      <c r="C985" s="22"/>
      <c r="D985" s="22"/>
      <c r="E985" s="22"/>
      <c r="F985" s="22"/>
      <c r="G985" s="43"/>
      <c r="H985" s="60"/>
      <c r="I985" s="60"/>
      <c r="J985" s="60"/>
      <c r="K985" s="60"/>
      <c r="L985" s="60"/>
      <c r="M985" s="60"/>
    </row>
    <row r="986" spans="1:13" ht="31" x14ac:dyDescent="0.35">
      <c r="A986" s="19" t="s">
        <v>2949</v>
      </c>
      <c r="B986" s="19" t="s">
        <v>2122</v>
      </c>
      <c r="C986" s="22"/>
      <c r="D986" s="22"/>
      <c r="E986" s="22"/>
      <c r="F986" s="22"/>
      <c r="G986" s="43"/>
      <c r="H986" s="60"/>
      <c r="I986" s="60"/>
      <c r="J986" s="60"/>
      <c r="K986" s="60"/>
      <c r="L986" s="60"/>
      <c r="M986" s="60"/>
    </row>
    <row r="987" spans="1:13" ht="31" x14ac:dyDescent="0.35">
      <c r="A987" s="19" t="s">
        <v>3044</v>
      </c>
      <c r="B987" s="19" t="s">
        <v>4559</v>
      </c>
      <c r="C987" s="22"/>
      <c r="D987" s="22"/>
      <c r="E987" s="22"/>
      <c r="F987" s="22"/>
      <c r="G987" s="43"/>
      <c r="H987" s="60"/>
      <c r="I987" s="60"/>
      <c r="J987" s="60"/>
      <c r="K987" s="60"/>
      <c r="L987" s="60"/>
      <c r="M987" s="60"/>
    </row>
    <row r="988" spans="1:13" ht="15.5" x14ac:dyDescent="0.35">
      <c r="A988" s="19" t="s">
        <v>4977</v>
      </c>
      <c r="B988" s="19" t="s">
        <v>3910</v>
      </c>
      <c r="C988" s="22"/>
      <c r="D988" s="22"/>
      <c r="E988" s="22"/>
      <c r="F988" s="22"/>
      <c r="G988" s="43"/>
      <c r="H988" s="60"/>
      <c r="I988" s="60"/>
      <c r="J988" s="60"/>
      <c r="K988" s="60"/>
      <c r="L988" s="60"/>
      <c r="M988" s="60"/>
    </row>
    <row r="989" spans="1:13" ht="15.5" x14ac:dyDescent="0.35">
      <c r="A989" s="19" t="s">
        <v>4992</v>
      </c>
      <c r="B989" s="19" t="s">
        <v>3844</v>
      </c>
      <c r="C989" s="22"/>
      <c r="D989" s="22"/>
      <c r="E989" s="22"/>
      <c r="F989" s="22"/>
      <c r="G989" s="43"/>
      <c r="H989" s="60"/>
      <c r="I989" s="60"/>
      <c r="J989" s="60"/>
      <c r="K989" s="60"/>
      <c r="L989" s="60"/>
      <c r="M989" s="60"/>
    </row>
    <row r="990" spans="1:13" ht="15.5" x14ac:dyDescent="0.35">
      <c r="A990" s="19" t="s">
        <v>5089</v>
      </c>
      <c r="B990" s="19" t="s">
        <v>139</v>
      </c>
      <c r="C990" s="22"/>
      <c r="D990" s="22"/>
      <c r="E990" s="22"/>
      <c r="F990" s="22"/>
      <c r="G990" s="43"/>
      <c r="H990" s="60"/>
      <c r="I990" s="60"/>
      <c r="J990" s="60"/>
      <c r="K990" s="60"/>
      <c r="L990" s="60"/>
      <c r="M990" s="60"/>
    </row>
    <row r="991" spans="1:13" ht="15.5" x14ac:dyDescent="0.35">
      <c r="A991" s="19" t="s">
        <v>3081</v>
      </c>
      <c r="B991" s="19" t="s">
        <v>3893</v>
      </c>
      <c r="C991" s="22"/>
      <c r="D991" s="22"/>
      <c r="E991" s="22"/>
      <c r="F991" s="22"/>
      <c r="G991" s="43"/>
      <c r="H991" s="60"/>
      <c r="I991" s="60"/>
      <c r="J991" s="60"/>
      <c r="K991" s="60"/>
      <c r="L991" s="60"/>
      <c r="M991" s="60"/>
    </row>
    <row r="992" spans="1:13" ht="31" x14ac:dyDescent="0.35">
      <c r="A992" s="19" t="s">
        <v>3234</v>
      </c>
      <c r="B992" s="19" t="s">
        <v>4045</v>
      </c>
      <c r="C992" s="22"/>
      <c r="D992" s="22"/>
      <c r="E992" s="22"/>
      <c r="F992" s="22"/>
      <c r="G992" s="43"/>
      <c r="H992" s="60"/>
      <c r="I992" s="60"/>
      <c r="J992" s="60"/>
      <c r="K992" s="60"/>
      <c r="L992" s="60"/>
      <c r="M992" s="60"/>
    </row>
    <row r="993" spans="1:13" ht="15.5" x14ac:dyDescent="0.35">
      <c r="A993" s="19" t="s">
        <v>3232</v>
      </c>
      <c r="B993" s="19" t="s">
        <v>350</v>
      </c>
      <c r="C993" s="22"/>
      <c r="D993" s="22"/>
      <c r="E993" s="22"/>
      <c r="F993" s="22"/>
      <c r="G993" s="43"/>
      <c r="H993" s="60"/>
      <c r="I993" s="60"/>
      <c r="J993" s="60"/>
      <c r="K993" s="60"/>
      <c r="L993" s="60"/>
      <c r="M993" s="60"/>
    </row>
    <row r="994" spans="1:13" ht="15.5" x14ac:dyDescent="0.35">
      <c r="A994" s="19" t="s">
        <v>2988</v>
      </c>
      <c r="B994" s="19" t="s">
        <v>1405</v>
      </c>
      <c r="C994" s="22"/>
      <c r="D994" s="22"/>
      <c r="E994" s="22"/>
      <c r="F994" s="22"/>
      <c r="G994" s="43"/>
      <c r="H994" s="60"/>
      <c r="I994" s="60"/>
      <c r="J994" s="60"/>
      <c r="K994" s="60"/>
      <c r="L994" s="60"/>
      <c r="M994" s="60"/>
    </row>
    <row r="995" spans="1:13" ht="15.5" x14ac:dyDescent="0.35">
      <c r="A995" s="19" t="s">
        <v>1647</v>
      </c>
      <c r="B995" s="19" t="s">
        <v>1611</v>
      </c>
      <c r="C995" s="22"/>
      <c r="D995" s="22"/>
      <c r="E995" s="22"/>
      <c r="F995" s="22"/>
      <c r="G995" s="43"/>
      <c r="H995" s="60"/>
      <c r="I995" s="60"/>
      <c r="J995" s="60"/>
      <c r="K995" s="60"/>
      <c r="L995" s="60"/>
      <c r="M995" s="60"/>
    </row>
    <row r="996" spans="1:13" ht="15.5" x14ac:dyDescent="0.35">
      <c r="A996" s="19" t="s">
        <v>3028</v>
      </c>
      <c r="B996" s="19" t="s">
        <v>3656</v>
      </c>
      <c r="C996" s="22"/>
      <c r="D996" s="22"/>
      <c r="E996" s="22"/>
      <c r="F996" s="22"/>
      <c r="G996" s="43"/>
      <c r="H996" s="60"/>
      <c r="I996" s="60"/>
      <c r="J996" s="60"/>
      <c r="K996" s="60"/>
      <c r="L996" s="60"/>
      <c r="M996" s="60"/>
    </row>
    <row r="997" spans="1:13" ht="15.5" x14ac:dyDescent="0.35">
      <c r="A997" s="19" t="s">
        <v>4993</v>
      </c>
      <c r="B997" s="19" t="s">
        <v>2208</v>
      </c>
      <c r="C997" s="22"/>
      <c r="D997" s="22"/>
      <c r="E997" s="22"/>
      <c r="F997" s="22"/>
      <c r="G997" s="43"/>
      <c r="H997" s="60"/>
      <c r="I997" s="60"/>
      <c r="J997" s="60"/>
      <c r="K997" s="60"/>
      <c r="L997" s="60"/>
      <c r="M997" s="60"/>
    </row>
    <row r="998" spans="1:13" ht="31" x14ac:dyDescent="0.35">
      <c r="A998" s="19" t="s">
        <v>8116</v>
      </c>
      <c r="B998" s="19" t="s">
        <v>4084</v>
      </c>
      <c r="C998" s="22"/>
      <c r="D998" s="22"/>
      <c r="E998" s="22"/>
      <c r="F998" s="22"/>
      <c r="G998" s="43"/>
      <c r="H998" s="60"/>
      <c r="I998" s="60"/>
      <c r="J998" s="60"/>
      <c r="K998" s="60"/>
      <c r="L998" s="60"/>
      <c r="M998" s="60"/>
    </row>
    <row r="999" spans="1:13" ht="15.5" x14ac:dyDescent="0.35">
      <c r="A999" s="19" t="s">
        <v>2401</v>
      </c>
      <c r="B999" s="19" t="s">
        <v>8548</v>
      </c>
      <c r="C999" s="22"/>
      <c r="D999" s="22"/>
      <c r="E999" s="22"/>
      <c r="F999" s="22"/>
      <c r="G999" s="43"/>
      <c r="H999" s="60"/>
      <c r="I999" s="60"/>
      <c r="J999" s="60"/>
      <c r="K999" s="60"/>
      <c r="L999" s="60"/>
      <c r="M999" s="60"/>
    </row>
    <row r="1000" spans="1:13" ht="15.5" x14ac:dyDescent="0.35">
      <c r="A1000" s="19" t="s">
        <v>1161</v>
      </c>
      <c r="B1000" s="19" t="s">
        <v>8242</v>
      </c>
      <c r="C1000" s="22"/>
      <c r="D1000" s="22"/>
      <c r="E1000" s="22"/>
      <c r="F1000" s="22"/>
      <c r="G1000" s="43"/>
      <c r="H1000" s="60"/>
      <c r="I1000" s="60"/>
      <c r="J1000" s="60"/>
      <c r="K1000" s="60"/>
      <c r="L1000" s="60"/>
      <c r="M1000" s="60"/>
    </row>
    <row r="1001" spans="1:13" ht="15.5" x14ac:dyDescent="0.35">
      <c r="A1001" s="19" t="s">
        <v>1906</v>
      </c>
      <c r="B1001" s="19" t="s">
        <v>8295</v>
      </c>
      <c r="C1001" s="22"/>
      <c r="D1001" s="22"/>
      <c r="E1001" s="22"/>
      <c r="F1001" s="22"/>
      <c r="G1001" s="43"/>
      <c r="H1001" s="60"/>
      <c r="I1001" s="60"/>
      <c r="J1001" s="60"/>
      <c r="K1001" s="60"/>
      <c r="L1001" s="60"/>
      <c r="M1001" s="60"/>
    </row>
    <row r="1002" spans="1:13" ht="15.5" x14ac:dyDescent="0.35">
      <c r="A1002" s="19" t="s">
        <v>4978</v>
      </c>
      <c r="B1002" s="19" t="s">
        <v>1000</v>
      </c>
      <c r="C1002" s="22"/>
      <c r="D1002" s="22"/>
      <c r="E1002" s="22"/>
      <c r="F1002" s="22"/>
      <c r="G1002" s="43"/>
      <c r="H1002" s="60"/>
      <c r="I1002" s="60"/>
      <c r="J1002" s="60"/>
      <c r="K1002" s="60"/>
      <c r="L1002" s="60"/>
      <c r="M1002" s="60"/>
    </row>
    <row r="1003" spans="1:13" ht="15.5" x14ac:dyDescent="0.35">
      <c r="A1003" s="19" t="s">
        <v>1592</v>
      </c>
      <c r="B1003" s="19" t="s">
        <v>1577</v>
      </c>
      <c r="C1003" s="22"/>
      <c r="D1003" s="22"/>
      <c r="E1003" s="22"/>
      <c r="F1003" s="22"/>
      <c r="G1003" s="43"/>
      <c r="H1003" s="60"/>
      <c r="I1003" s="60"/>
      <c r="J1003" s="60"/>
      <c r="K1003" s="60"/>
      <c r="L1003" s="60"/>
      <c r="M1003" s="60"/>
    </row>
    <row r="1004" spans="1:13" ht="15.5" x14ac:dyDescent="0.35">
      <c r="A1004" s="19" t="s">
        <v>1046</v>
      </c>
      <c r="B1004" s="19" t="s">
        <v>3907</v>
      </c>
      <c r="C1004" s="22"/>
      <c r="D1004" s="22"/>
      <c r="E1004" s="22"/>
      <c r="F1004" s="22"/>
      <c r="G1004" s="43"/>
      <c r="H1004" s="60"/>
      <c r="I1004" s="60"/>
      <c r="J1004" s="60"/>
      <c r="K1004" s="60"/>
      <c r="L1004" s="60"/>
      <c r="M1004" s="60"/>
    </row>
    <row r="1005" spans="1:13" ht="31" x14ac:dyDescent="0.35">
      <c r="A1005" s="19" t="s">
        <v>3498</v>
      </c>
      <c r="B1005" s="19" t="s">
        <v>3497</v>
      </c>
      <c r="C1005" s="22"/>
      <c r="D1005" s="22"/>
      <c r="E1005" s="22"/>
      <c r="F1005" s="22"/>
      <c r="G1005" s="43"/>
      <c r="H1005" s="60"/>
      <c r="I1005" s="60"/>
      <c r="J1005" s="60"/>
      <c r="K1005" s="60"/>
      <c r="L1005" s="60"/>
      <c r="M1005" s="60"/>
    </row>
    <row r="1006" spans="1:13" ht="15.5" x14ac:dyDescent="0.35">
      <c r="A1006" s="19" t="s">
        <v>3049</v>
      </c>
      <c r="B1006" s="19" t="s">
        <v>2726</v>
      </c>
      <c r="C1006" s="22"/>
      <c r="D1006" s="22"/>
      <c r="E1006" s="22"/>
      <c r="F1006" s="22"/>
      <c r="G1006" s="43"/>
      <c r="H1006" s="60"/>
      <c r="I1006" s="60"/>
      <c r="J1006" s="60"/>
      <c r="K1006" s="60"/>
      <c r="L1006" s="60"/>
      <c r="M1006" s="60"/>
    </row>
    <row r="1007" spans="1:13" ht="15.5" x14ac:dyDescent="0.35">
      <c r="A1007" s="19" t="s">
        <v>2288</v>
      </c>
      <c r="B1007" s="19" t="s">
        <v>8291</v>
      </c>
      <c r="C1007" s="22"/>
      <c r="D1007" s="22"/>
      <c r="E1007" s="22"/>
      <c r="F1007" s="22"/>
      <c r="G1007" s="43"/>
      <c r="H1007" s="60"/>
      <c r="I1007" s="60"/>
      <c r="J1007" s="60"/>
      <c r="K1007" s="60"/>
      <c r="L1007" s="60"/>
      <c r="M1007" s="60"/>
    </row>
    <row r="1008" spans="1:13" ht="15.5" x14ac:dyDescent="0.35">
      <c r="A1008" s="19" t="s">
        <v>691</v>
      </c>
      <c r="B1008" s="19" t="s">
        <v>8660</v>
      </c>
      <c r="C1008" s="22"/>
      <c r="D1008" s="22"/>
      <c r="E1008" s="22"/>
      <c r="F1008" s="22"/>
      <c r="G1008" s="43"/>
      <c r="H1008" s="60"/>
      <c r="I1008" s="60"/>
      <c r="J1008" s="60"/>
      <c r="K1008" s="60"/>
      <c r="L1008" s="60"/>
      <c r="M1008" s="60"/>
    </row>
    <row r="1009" spans="1:13" ht="15.5" x14ac:dyDescent="0.35">
      <c r="A1009" s="19" t="s">
        <v>1230</v>
      </c>
      <c r="B1009" s="19" t="s">
        <v>1214</v>
      </c>
      <c r="C1009" s="22"/>
      <c r="D1009" s="22"/>
      <c r="E1009" s="22"/>
      <c r="F1009" s="22"/>
      <c r="G1009" s="43"/>
      <c r="H1009" s="60"/>
      <c r="I1009" s="60"/>
      <c r="J1009" s="60"/>
      <c r="K1009" s="60"/>
      <c r="L1009" s="60"/>
      <c r="M1009" s="60"/>
    </row>
    <row r="1010" spans="1:13" ht="15.5" x14ac:dyDescent="0.35">
      <c r="A1010" s="19" t="s">
        <v>3205</v>
      </c>
      <c r="B1010" s="19" t="s">
        <v>758</v>
      </c>
      <c r="C1010" s="22"/>
      <c r="D1010" s="22"/>
      <c r="E1010" s="22"/>
      <c r="F1010" s="22"/>
      <c r="G1010" s="43"/>
      <c r="H1010" s="60"/>
      <c r="I1010" s="60"/>
      <c r="J1010" s="60"/>
      <c r="K1010" s="60"/>
      <c r="L1010" s="60"/>
      <c r="M1010" s="60"/>
    </row>
    <row r="1011" spans="1:13" ht="31" x14ac:dyDescent="0.35">
      <c r="A1011" s="19" t="s">
        <v>8117</v>
      </c>
      <c r="B1011" s="19" t="s">
        <v>2125</v>
      </c>
      <c r="C1011" s="22"/>
      <c r="D1011" s="22"/>
      <c r="E1011" s="22"/>
      <c r="F1011" s="22"/>
      <c r="G1011" s="43"/>
      <c r="H1011" s="60"/>
      <c r="I1011" s="60"/>
      <c r="J1011" s="60"/>
      <c r="K1011" s="60"/>
      <c r="L1011" s="60"/>
      <c r="M1011" s="60"/>
    </row>
    <row r="1012" spans="1:13" ht="15.5" x14ac:dyDescent="0.35">
      <c r="A1012" s="19" t="s">
        <v>866</v>
      </c>
      <c r="B1012" s="19" t="s">
        <v>865</v>
      </c>
      <c r="C1012" s="22"/>
      <c r="D1012" s="22"/>
      <c r="E1012" s="22"/>
      <c r="F1012" s="22"/>
      <c r="G1012" s="43"/>
      <c r="H1012" s="60"/>
      <c r="I1012" s="60"/>
      <c r="J1012" s="60"/>
      <c r="K1012" s="60"/>
      <c r="L1012" s="60"/>
      <c r="M1012" s="60"/>
    </row>
    <row r="1013" spans="1:13" ht="15.5" x14ac:dyDescent="0.35">
      <c r="A1013" s="19" t="s">
        <v>243</v>
      </c>
      <c r="B1013" s="19" t="s">
        <v>241</v>
      </c>
      <c r="C1013" s="22"/>
      <c r="D1013" s="22"/>
      <c r="E1013" s="22"/>
      <c r="F1013" s="22"/>
      <c r="G1013" s="43"/>
      <c r="H1013" s="60"/>
      <c r="I1013" s="60"/>
      <c r="J1013" s="60"/>
      <c r="K1013" s="60"/>
      <c r="L1013" s="60"/>
      <c r="M1013" s="60"/>
    </row>
    <row r="1014" spans="1:13" ht="15.5" x14ac:dyDescent="0.35">
      <c r="A1014" s="19" t="s">
        <v>3214</v>
      </c>
      <c r="B1014" s="19" t="s">
        <v>3937</v>
      </c>
      <c r="C1014" s="22"/>
      <c r="D1014" s="22"/>
      <c r="E1014" s="22"/>
      <c r="F1014" s="22"/>
      <c r="G1014" s="43"/>
      <c r="H1014" s="60"/>
      <c r="I1014" s="60"/>
      <c r="J1014" s="60"/>
      <c r="K1014" s="60"/>
      <c r="L1014" s="60"/>
      <c r="M1014" s="60"/>
    </row>
    <row r="1015" spans="1:13" ht="15.5" x14ac:dyDescent="0.35">
      <c r="A1015" s="19" t="s">
        <v>2551</v>
      </c>
      <c r="B1015" s="19" t="s">
        <v>3716</v>
      </c>
      <c r="C1015" s="22"/>
      <c r="D1015" s="22"/>
      <c r="E1015" s="22"/>
      <c r="F1015" s="22"/>
      <c r="G1015" s="43"/>
      <c r="H1015" s="60"/>
      <c r="I1015" s="60"/>
      <c r="J1015" s="60"/>
      <c r="K1015" s="60"/>
      <c r="L1015" s="60"/>
      <c r="M1015" s="60"/>
    </row>
    <row r="1016" spans="1:13" ht="15.5" x14ac:dyDescent="0.35">
      <c r="A1016" s="19" t="s">
        <v>2121</v>
      </c>
      <c r="B1016" s="19" t="s">
        <v>2120</v>
      </c>
      <c r="C1016" s="22"/>
      <c r="D1016" s="22"/>
      <c r="E1016" s="22"/>
      <c r="F1016" s="22"/>
      <c r="G1016" s="43"/>
      <c r="H1016" s="60"/>
      <c r="I1016" s="60"/>
      <c r="J1016" s="60"/>
      <c r="K1016" s="60"/>
      <c r="L1016" s="60"/>
      <c r="M1016" s="60"/>
    </row>
    <row r="1017" spans="1:13" ht="15.5" x14ac:dyDescent="0.35">
      <c r="A1017" s="19" t="s">
        <v>3158</v>
      </c>
      <c r="B1017" s="19" t="s">
        <v>4000</v>
      </c>
      <c r="C1017" s="22"/>
      <c r="D1017" s="22"/>
      <c r="E1017" s="22"/>
      <c r="F1017" s="22"/>
      <c r="G1017" s="43"/>
      <c r="H1017" s="60"/>
      <c r="I1017" s="60"/>
      <c r="J1017" s="60"/>
      <c r="K1017" s="60"/>
      <c r="L1017" s="60"/>
      <c r="M1017" s="60"/>
    </row>
    <row r="1018" spans="1:13" ht="15.5" x14ac:dyDescent="0.35">
      <c r="A1018" s="19" t="s">
        <v>3178</v>
      </c>
      <c r="B1018" s="19" t="s">
        <v>3815</v>
      </c>
      <c r="C1018" s="22">
        <v>1209771</v>
      </c>
      <c r="D1018" s="22">
        <v>0</v>
      </c>
      <c r="E1018" s="22">
        <v>678750</v>
      </c>
      <c r="F1018" s="22">
        <v>0</v>
      </c>
      <c r="G1018" s="43">
        <v>921588</v>
      </c>
      <c r="H1018" s="60">
        <v>60</v>
      </c>
      <c r="I1018" s="60">
        <v>20</v>
      </c>
      <c r="J1018" s="60">
        <v>40</v>
      </c>
      <c r="K1018" s="60">
        <v>6</v>
      </c>
      <c r="L1018" s="60">
        <v>3</v>
      </c>
      <c r="M1018" s="60" t="s">
        <v>3790</v>
      </c>
    </row>
    <row r="1019" spans="1:13" ht="29.25" customHeight="1" x14ac:dyDescent="0.35">
      <c r="A1019" s="19" t="s">
        <v>8118</v>
      </c>
      <c r="B1019" s="19" t="s">
        <v>8585</v>
      </c>
      <c r="C1019" s="22"/>
      <c r="D1019" s="22"/>
      <c r="E1019" s="22"/>
      <c r="F1019" s="22"/>
      <c r="G1019" s="43"/>
      <c r="H1019" s="60"/>
      <c r="I1019" s="60"/>
      <c r="J1019" s="60"/>
      <c r="K1019" s="60"/>
      <c r="L1019" s="60"/>
      <c r="M1019" s="60"/>
    </row>
    <row r="1020" spans="1:13" ht="15.5" x14ac:dyDescent="0.35">
      <c r="A1020" s="19" t="s">
        <v>5092</v>
      </c>
      <c r="B1020" s="19" t="s">
        <v>4481</v>
      </c>
      <c r="C1020" s="22"/>
      <c r="D1020" s="22"/>
      <c r="E1020" s="22"/>
      <c r="F1020" s="22"/>
      <c r="G1020" s="43"/>
      <c r="H1020" s="60"/>
      <c r="I1020" s="60"/>
      <c r="J1020" s="60"/>
      <c r="K1020" s="60"/>
      <c r="L1020" s="60"/>
      <c r="M1020" s="60"/>
    </row>
    <row r="1021" spans="1:13" ht="15.5" x14ac:dyDescent="0.35">
      <c r="A1021" s="19" t="s">
        <v>893</v>
      </c>
      <c r="B1021" s="19" t="s">
        <v>3913</v>
      </c>
      <c r="C1021" s="22">
        <v>18000000</v>
      </c>
      <c r="D1021" s="22">
        <v>0</v>
      </c>
      <c r="E1021" s="22">
        <v>27702000</v>
      </c>
      <c r="F1021" s="22">
        <v>0</v>
      </c>
      <c r="G1021" s="43">
        <v>29083000</v>
      </c>
      <c r="H1021" s="60"/>
      <c r="I1021" s="60"/>
      <c r="J1021" s="60"/>
      <c r="K1021" s="60"/>
      <c r="L1021" s="60"/>
      <c r="M1021" s="60"/>
    </row>
    <row r="1022" spans="1:13" ht="31" x14ac:dyDescent="0.35">
      <c r="A1022" s="19" t="s">
        <v>4979</v>
      </c>
      <c r="B1022" s="19" t="s">
        <v>2662</v>
      </c>
      <c r="C1022" s="22"/>
      <c r="D1022" s="22"/>
      <c r="E1022" s="22"/>
      <c r="F1022" s="22"/>
      <c r="G1022" s="43"/>
      <c r="H1022" s="60"/>
      <c r="I1022" s="60"/>
      <c r="J1022" s="60"/>
      <c r="K1022" s="60"/>
      <c r="L1022" s="60"/>
      <c r="M1022" s="60"/>
    </row>
    <row r="1023" spans="1:13" ht="15.5" x14ac:dyDescent="0.35">
      <c r="A1023" s="19" t="s">
        <v>3185</v>
      </c>
      <c r="B1023" s="19" t="s">
        <v>2319</v>
      </c>
      <c r="C1023" s="22">
        <v>24431172</v>
      </c>
      <c r="D1023" s="22"/>
      <c r="E1023" s="22">
        <v>18825046</v>
      </c>
      <c r="F1023" s="22"/>
      <c r="G1023" s="43">
        <v>13213592</v>
      </c>
      <c r="H1023" s="60"/>
      <c r="I1023" s="60"/>
      <c r="J1023" s="60"/>
      <c r="K1023" s="60"/>
      <c r="L1023" s="60"/>
      <c r="M1023" s="60"/>
    </row>
    <row r="1024" spans="1:13" ht="15.5" x14ac:dyDescent="0.35">
      <c r="A1024" s="19" t="s">
        <v>1099</v>
      </c>
      <c r="B1024" s="19" t="s">
        <v>3847</v>
      </c>
      <c r="C1024" s="22"/>
      <c r="D1024" s="22"/>
      <c r="E1024" s="22"/>
      <c r="F1024" s="22"/>
      <c r="G1024" s="43"/>
      <c r="H1024" s="60"/>
      <c r="I1024" s="60"/>
      <c r="J1024" s="60"/>
      <c r="K1024" s="60"/>
      <c r="L1024" s="60"/>
      <c r="M1024" s="60"/>
    </row>
    <row r="1025" spans="1:13" ht="15.5" x14ac:dyDescent="0.35">
      <c r="A1025" s="19" t="s">
        <v>1350</v>
      </c>
      <c r="B1025" s="19" t="s">
        <v>1332</v>
      </c>
      <c r="C1025" s="22"/>
      <c r="D1025" s="22"/>
      <c r="E1025" s="22"/>
      <c r="F1025" s="22"/>
      <c r="G1025" s="43"/>
      <c r="H1025" s="60"/>
      <c r="I1025" s="60"/>
      <c r="J1025" s="60"/>
      <c r="K1025" s="60"/>
      <c r="L1025" s="60"/>
      <c r="M1025" s="60"/>
    </row>
    <row r="1026" spans="1:13" ht="15.5" x14ac:dyDescent="0.35">
      <c r="A1026" s="19" t="s">
        <v>8414</v>
      </c>
      <c r="B1026" s="19" t="s">
        <v>8200</v>
      </c>
      <c r="C1026" s="22"/>
      <c r="D1026" s="22"/>
      <c r="E1026" s="22"/>
      <c r="F1026" s="22"/>
      <c r="G1026" s="43"/>
      <c r="H1026" s="60"/>
      <c r="I1026" s="60"/>
      <c r="J1026" s="60"/>
      <c r="K1026" s="60"/>
      <c r="L1026" s="60"/>
      <c r="M1026" s="60"/>
    </row>
    <row r="1027" spans="1:13" ht="15.5" x14ac:dyDescent="0.35">
      <c r="A1027" s="19" t="s">
        <v>8119</v>
      </c>
      <c r="B1027" s="19" t="s">
        <v>4219</v>
      </c>
      <c r="C1027" s="22"/>
      <c r="D1027" s="22"/>
      <c r="E1027" s="22"/>
      <c r="F1027" s="22"/>
      <c r="G1027" s="43"/>
      <c r="H1027" s="60"/>
      <c r="I1027" s="60"/>
      <c r="J1027" s="60"/>
      <c r="K1027" s="60"/>
      <c r="L1027" s="60"/>
      <c r="M1027" s="60"/>
    </row>
    <row r="1028" spans="1:13" ht="15.5" x14ac:dyDescent="0.35">
      <c r="A1028" s="19" t="s">
        <v>1668</v>
      </c>
      <c r="B1028" s="19" t="s">
        <v>3839</v>
      </c>
      <c r="C1028" s="22"/>
      <c r="D1028" s="22"/>
      <c r="E1028" s="22"/>
      <c r="F1028" s="22"/>
      <c r="G1028" s="43"/>
      <c r="H1028" s="60"/>
      <c r="I1028" s="60"/>
      <c r="J1028" s="60"/>
      <c r="K1028" s="60"/>
      <c r="L1028" s="60"/>
      <c r="M1028" s="60"/>
    </row>
    <row r="1029" spans="1:13" ht="15.5" x14ac:dyDescent="0.35">
      <c r="A1029" s="19" t="s">
        <v>2973</v>
      </c>
      <c r="B1029" s="19" t="s">
        <v>4035</v>
      </c>
      <c r="C1029" s="22"/>
      <c r="D1029" s="22"/>
      <c r="E1029" s="22"/>
      <c r="F1029" s="22"/>
      <c r="G1029" s="43"/>
      <c r="H1029" s="60"/>
      <c r="I1029" s="60"/>
      <c r="J1029" s="60"/>
      <c r="K1029" s="60"/>
      <c r="L1029" s="60"/>
      <c r="M1029" s="60"/>
    </row>
    <row r="1030" spans="1:13" ht="15.5" x14ac:dyDescent="0.35">
      <c r="A1030" s="19" t="s">
        <v>8120</v>
      </c>
      <c r="B1030" s="19" t="s">
        <v>737</v>
      </c>
      <c r="C1030" s="22"/>
      <c r="D1030" s="22"/>
      <c r="E1030" s="22"/>
      <c r="F1030" s="22"/>
      <c r="G1030" s="43"/>
      <c r="H1030" s="60"/>
      <c r="I1030" s="60"/>
      <c r="J1030" s="60"/>
      <c r="K1030" s="60"/>
      <c r="L1030" s="60"/>
      <c r="M1030" s="60"/>
    </row>
    <row r="1031" spans="1:13" ht="15.5" x14ac:dyDescent="0.35">
      <c r="A1031" s="19" t="s">
        <v>55</v>
      </c>
      <c r="B1031" s="19" t="s">
        <v>4087</v>
      </c>
      <c r="C1031" s="22"/>
      <c r="D1031" s="22"/>
      <c r="E1031" s="22"/>
      <c r="F1031" s="22"/>
      <c r="G1031" s="43"/>
      <c r="H1031" s="60"/>
      <c r="I1031" s="60"/>
      <c r="J1031" s="60"/>
      <c r="K1031" s="60"/>
      <c r="L1031" s="60"/>
      <c r="M1031" s="60"/>
    </row>
    <row r="1032" spans="1:13" ht="31" x14ac:dyDescent="0.35">
      <c r="A1032" s="19" t="s">
        <v>3504</v>
      </c>
      <c r="B1032" s="19" t="s">
        <v>3503</v>
      </c>
      <c r="C1032" s="22"/>
      <c r="D1032" s="22"/>
      <c r="E1032" s="22"/>
      <c r="F1032" s="22"/>
      <c r="G1032" s="43"/>
      <c r="H1032" s="60"/>
      <c r="I1032" s="60"/>
      <c r="J1032" s="60"/>
      <c r="K1032" s="60"/>
      <c r="L1032" s="60"/>
      <c r="M1032" s="60"/>
    </row>
    <row r="1033" spans="1:13" ht="15.5" x14ac:dyDescent="0.35">
      <c r="A1033" s="19" t="s">
        <v>8121</v>
      </c>
      <c r="B1033" s="19" t="s">
        <v>1005</v>
      </c>
      <c r="C1033" s="22"/>
      <c r="D1033" s="22"/>
      <c r="E1033" s="22"/>
      <c r="F1033" s="22"/>
      <c r="G1033" s="43"/>
      <c r="H1033" s="60"/>
      <c r="I1033" s="60"/>
      <c r="J1033" s="60"/>
      <c r="K1033" s="60"/>
      <c r="L1033" s="60"/>
      <c r="M1033" s="60"/>
    </row>
    <row r="1034" spans="1:13" ht="15.5" x14ac:dyDescent="0.35">
      <c r="A1034" s="19" t="s">
        <v>8122</v>
      </c>
      <c r="B1034" s="19" t="s">
        <v>3849</v>
      </c>
      <c r="C1034" s="22"/>
      <c r="D1034" s="22"/>
      <c r="E1034" s="22"/>
      <c r="F1034" s="22"/>
      <c r="G1034" s="43"/>
      <c r="H1034" s="60"/>
      <c r="I1034" s="60"/>
      <c r="J1034" s="60"/>
      <c r="K1034" s="60"/>
      <c r="L1034" s="60"/>
      <c r="M1034" s="60"/>
    </row>
    <row r="1035" spans="1:13" ht="31" x14ac:dyDescent="0.35">
      <c r="A1035" s="19" t="s">
        <v>3084</v>
      </c>
      <c r="B1035" s="19" t="s">
        <v>8303</v>
      </c>
      <c r="C1035" s="22"/>
      <c r="D1035" s="22"/>
      <c r="E1035" s="22"/>
      <c r="F1035" s="22"/>
      <c r="G1035" s="43"/>
      <c r="H1035" s="60"/>
      <c r="I1035" s="60"/>
      <c r="J1035" s="60"/>
      <c r="K1035" s="60"/>
      <c r="L1035" s="60"/>
      <c r="M1035" s="60"/>
    </row>
    <row r="1036" spans="1:13" ht="31" x14ac:dyDescent="0.35">
      <c r="A1036" s="19" t="s">
        <v>8123</v>
      </c>
      <c r="B1036" s="19" t="s">
        <v>3810</v>
      </c>
      <c r="C1036" s="22"/>
      <c r="D1036" s="22"/>
      <c r="E1036" s="22"/>
      <c r="F1036" s="22"/>
      <c r="G1036" s="43"/>
      <c r="H1036" s="60"/>
      <c r="I1036" s="60"/>
      <c r="J1036" s="60"/>
      <c r="K1036" s="60"/>
      <c r="L1036" s="60"/>
      <c r="M1036" s="60"/>
    </row>
    <row r="1037" spans="1:13" ht="31" x14ac:dyDescent="0.35">
      <c r="A1037" s="19" t="s">
        <v>8124</v>
      </c>
      <c r="B1037" s="19" t="s">
        <v>3928</v>
      </c>
      <c r="C1037" s="22"/>
      <c r="D1037" s="22"/>
      <c r="E1037" s="22"/>
      <c r="F1037" s="22"/>
      <c r="G1037" s="43"/>
      <c r="H1037" s="60"/>
      <c r="I1037" s="60"/>
      <c r="J1037" s="60"/>
      <c r="K1037" s="60"/>
      <c r="L1037" s="60"/>
      <c r="M1037" s="60"/>
    </row>
    <row r="1038" spans="1:13" ht="15.5" x14ac:dyDescent="0.35">
      <c r="A1038" s="19" t="s">
        <v>8125</v>
      </c>
      <c r="B1038" s="19" t="s">
        <v>3932</v>
      </c>
      <c r="C1038" s="22"/>
      <c r="D1038" s="22"/>
      <c r="E1038" s="22"/>
      <c r="F1038" s="22"/>
      <c r="G1038" s="43"/>
      <c r="H1038" s="60"/>
      <c r="I1038" s="60"/>
      <c r="J1038" s="60"/>
      <c r="K1038" s="60"/>
      <c r="L1038" s="60"/>
      <c r="M1038" s="60"/>
    </row>
    <row r="1039" spans="1:13" ht="15.5" x14ac:dyDescent="0.35">
      <c r="A1039" s="19" t="s">
        <v>2554</v>
      </c>
      <c r="B1039" s="19" t="s">
        <v>8210</v>
      </c>
      <c r="C1039" s="22"/>
      <c r="D1039" s="22"/>
      <c r="E1039" s="22"/>
      <c r="F1039" s="22"/>
      <c r="G1039" s="43"/>
      <c r="H1039" s="60"/>
      <c r="I1039" s="60"/>
      <c r="J1039" s="60"/>
      <c r="K1039" s="60"/>
      <c r="L1039" s="60"/>
      <c r="M1039" s="60"/>
    </row>
    <row r="1040" spans="1:13" ht="15.5" x14ac:dyDescent="0.35">
      <c r="A1040" s="19" t="s">
        <v>8126</v>
      </c>
      <c r="B1040" s="19" t="s">
        <v>3294</v>
      </c>
      <c r="C1040" s="22"/>
      <c r="D1040" s="22"/>
      <c r="E1040" s="22"/>
      <c r="F1040" s="22"/>
      <c r="G1040" s="43"/>
      <c r="H1040" s="60"/>
      <c r="I1040" s="60"/>
      <c r="J1040" s="60"/>
      <c r="K1040" s="60"/>
      <c r="L1040" s="60"/>
      <c r="M1040" s="60"/>
    </row>
    <row r="1041" spans="1:13" ht="31" x14ac:dyDescent="0.35">
      <c r="A1041" s="19" t="s">
        <v>2041</v>
      </c>
      <c r="B1041" s="19" t="s">
        <v>2039</v>
      </c>
      <c r="C1041" s="22"/>
      <c r="D1041" s="22"/>
      <c r="E1041" s="22"/>
      <c r="F1041" s="22"/>
      <c r="G1041" s="43"/>
      <c r="H1041" s="60"/>
      <c r="I1041" s="60"/>
      <c r="J1041" s="60"/>
      <c r="K1041" s="60"/>
      <c r="L1041" s="60"/>
      <c r="M1041" s="60"/>
    </row>
    <row r="1042" spans="1:13" ht="15.5" x14ac:dyDescent="0.35">
      <c r="A1042" s="19" t="s">
        <v>8127</v>
      </c>
      <c r="B1042" s="19" t="s">
        <v>4083</v>
      </c>
      <c r="C1042" s="22"/>
      <c r="D1042" s="22"/>
      <c r="E1042" s="22"/>
      <c r="F1042" s="22"/>
      <c r="G1042" s="43"/>
      <c r="H1042" s="60"/>
      <c r="I1042" s="60"/>
      <c r="J1042" s="60"/>
      <c r="K1042" s="60"/>
      <c r="L1042" s="60"/>
      <c r="M1042" s="60"/>
    </row>
    <row r="1043" spans="1:13" ht="31" x14ac:dyDescent="0.35">
      <c r="A1043" s="19" t="s">
        <v>4980</v>
      </c>
      <c r="B1043" s="19" t="s">
        <v>1988</v>
      </c>
      <c r="C1043" s="22"/>
      <c r="D1043" s="22"/>
      <c r="E1043" s="22"/>
      <c r="F1043" s="22"/>
      <c r="G1043" s="43"/>
      <c r="H1043" s="60"/>
      <c r="I1043" s="60"/>
      <c r="J1043" s="60"/>
      <c r="K1043" s="60"/>
      <c r="L1043" s="60"/>
      <c r="M1043" s="60"/>
    </row>
    <row r="1044" spans="1:13" ht="15.5" x14ac:dyDescent="0.35">
      <c r="A1044" s="19" t="s">
        <v>289</v>
      </c>
      <c r="B1044" s="19" t="s">
        <v>287</v>
      </c>
      <c r="C1044" s="22"/>
      <c r="D1044" s="22"/>
      <c r="E1044" s="22"/>
      <c r="F1044" s="22"/>
      <c r="G1044" s="43"/>
      <c r="H1044" s="60"/>
      <c r="I1044" s="60"/>
      <c r="J1044" s="60"/>
      <c r="K1044" s="60"/>
      <c r="L1044" s="60"/>
      <c r="M1044" s="60"/>
    </row>
    <row r="1045" spans="1:13" ht="31" x14ac:dyDescent="0.35">
      <c r="A1045" s="19" t="s">
        <v>1442</v>
      </c>
      <c r="B1045" s="19" t="s">
        <v>1424</v>
      </c>
      <c r="C1045" s="22"/>
      <c r="D1045" s="22"/>
      <c r="E1045" s="22"/>
      <c r="F1045" s="22"/>
      <c r="G1045" s="43"/>
      <c r="H1045" s="60"/>
      <c r="I1045" s="60"/>
      <c r="J1045" s="60"/>
      <c r="K1045" s="60"/>
      <c r="L1045" s="60"/>
      <c r="M1045" s="60"/>
    </row>
    <row r="1046" spans="1:13" ht="31" x14ac:dyDescent="0.35">
      <c r="A1046" s="19" t="s">
        <v>8681</v>
      </c>
      <c r="B1046" s="19" t="s">
        <v>3960</v>
      </c>
      <c r="C1046" s="22"/>
      <c r="D1046" s="22"/>
      <c r="E1046" s="22"/>
      <c r="F1046" s="22"/>
      <c r="G1046" s="43"/>
      <c r="H1046" s="60"/>
      <c r="I1046" s="60"/>
      <c r="J1046" s="60"/>
      <c r="K1046" s="60"/>
      <c r="L1046" s="60"/>
      <c r="M1046" s="60"/>
    </row>
    <row r="1047" spans="1:13" ht="15.5" x14ac:dyDescent="0.35">
      <c r="A1047" s="19" t="s">
        <v>1773</v>
      </c>
      <c r="B1047" s="19" t="s">
        <v>1769</v>
      </c>
      <c r="C1047" s="22"/>
      <c r="D1047" s="22"/>
      <c r="E1047" s="22"/>
      <c r="F1047" s="22"/>
      <c r="G1047" s="43"/>
      <c r="H1047" s="60"/>
      <c r="I1047" s="60"/>
      <c r="J1047" s="60"/>
      <c r="K1047" s="60"/>
      <c r="L1047" s="60"/>
      <c r="M1047" s="60"/>
    </row>
    <row r="1048" spans="1:13" ht="15.5" x14ac:dyDescent="0.35">
      <c r="A1048" s="19" t="s">
        <v>8128</v>
      </c>
      <c r="B1048" s="19" t="s">
        <v>4081</v>
      </c>
      <c r="C1048" s="22"/>
      <c r="D1048" s="22"/>
      <c r="E1048" s="22"/>
      <c r="F1048" s="22"/>
      <c r="G1048" s="43"/>
      <c r="H1048" s="60"/>
      <c r="I1048" s="60"/>
      <c r="J1048" s="60"/>
      <c r="K1048" s="60"/>
      <c r="L1048" s="60"/>
      <c r="M1048" s="60"/>
    </row>
    <row r="1049" spans="1:13" ht="15.5" x14ac:dyDescent="0.35">
      <c r="A1049" s="19" t="s">
        <v>3155</v>
      </c>
      <c r="B1049" s="19" t="s">
        <v>3753</v>
      </c>
      <c r="C1049" s="22"/>
      <c r="D1049" s="22"/>
      <c r="E1049" s="22"/>
      <c r="F1049" s="22"/>
      <c r="G1049" s="43"/>
      <c r="H1049" s="60"/>
      <c r="I1049" s="60"/>
      <c r="J1049" s="60"/>
      <c r="K1049" s="60"/>
      <c r="L1049" s="60"/>
      <c r="M1049" s="60"/>
    </row>
    <row r="1050" spans="1:13" ht="31" x14ac:dyDescent="0.35">
      <c r="A1050" s="19" t="s">
        <v>8129</v>
      </c>
      <c r="B1050" s="19" t="s">
        <v>4056</v>
      </c>
      <c r="C1050" s="22"/>
      <c r="D1050" s="22"/>
      <c r="E1050" s="22"/>
      <c r="F1050" s="22"/>
      <c r="G1050" s="43"/>
      <c r="H1050" s="60"/>
      <c r="I1050" s="60"/>
      <c r="J1050" s="60"/>
      <c r="K1050" s="60"/>
      <c r="L1050" s="60"/>
      <c r="M1050" s="60"/>
    </row>
    <row r="1051" spans="1:13" ht="31" x14ac:dyDescent="0.35">
      <c r="A1051" s="19" t="s">
        <v>8130</v>
      </c>
      <c r="B1051" s="19" t="s">
        <v>4482</v>
      </c>
      <c r="C1051" s="22"/>
      <c r="D1051" s="22"/>
      <c r="E1051" s="22"/>
      <c r="F1051" s="22"/>
      <c r="G1051" s="43"/>
      <c r="H1051" s="60"/>
      <c r="I1051" s="60"/>
      <c r="J1051" s="60"/>
      <c r="K1051" s="60"/>
      <c r="L1051" s="60"/>
      <c r="M1051" s="60"/>
    </row>
    <row r="1052" spans="1:13" ht="15.5" x14ac:dyDescent="0.35">
      <c r="A1052" s="19" t="s">
        <v>958</v>
      </c>
      <c r="B1052" s="19" t="s">
        <v>956</v>
      </c>
      <c r="C1052" s="22"/>
      <c r="D1052" s="22"/>
      <c r="E1052" s="22"/>
      <c r="F1052" s="22"/>
      <c r="G1052" s="43"/>
      <c r="H1052" s="60"/>
      <c r="I1052" s="60"/>
      <c r="J1052" s="60"/>
      <c r="K1052" s="60"/>
      <c r="L1052" s="60"/>
      <c r="M1052" s="60"/>
    </row>
    <row r="1053" spans="1:13" ht="15.5" x14ac:dyDescent="0.35">
      <c r="A1053" s="19" t="s">
        <v>2187</v>
      </c>
      <c r="B1053" s="19" t="s">
        <v>2185</v>
      </c>
      <c r="C1053" s="22"/>
      <c r="D1053" s="22"/>
      <c r="E1053" s="22"/>
      <c r="F1053" s="22"/>
      <c r="G1053" s="43"/>
      <c r="H1053" s="60"/>
      <c r="I1053" s="60"/>
      <c r="J1053" s="60"/>
      <c r="K1053" s="60"/>
      <c r="L1053" s="60"/>
      <c r="M1053" s="60"/>
    </row>
    <row r="1054" spans="1:13" ht="15.5" x14ac:dyDescent="0.35">
      <c r="A1054" s="19" t="s">
        <v>3140</v>
      </c>
      <c r="B1054" s="19" t="s">
        <v>8233</v>
      </c>
      <c r="C1054" s="22"/>
      <c r="D1054" s="22"/>
      <c r="E1054" s="22"/>
      <c r="F1054" s="22"/>
      <c r="G1054" s="43"/>
      <c r="H1054" s="60"/>
      <c r="I1054" s="60"/>
      <c r="J1054" s="60"/>
      <c r="K1054" s="60"/>
      <c r="L1054" s="60"/>
      <c r="M1054" s="60"/>
    </row>
    <row r="1055" spans="1:13" ht="15.5" x14ac:dyDescent="0.35">
      <c r="A1055" s="19" t="s">
        <v>1539</v>
      </c>
      <c r="B1055" s="19" t="s">
        <v>8294</v>
      </c>
      <c r="C1055" s="22"/>
      <c r="D1055" s="22"/>
      <c r="E1055" s="22"/>
      <c r="F1055" s="22"/>
      <c r="G1055" s="43"/>
      <c r="H1055" s="60"/>
      <c r="I1055" s="60"/>
      <c r="J1055" s="60"/>
      <c r="K1055" s="60"/>
      <c r="L1055" s="60"/>
      <c r="M1055" s="60"/>
    </row>
    <row r="1056" spans="1:13" ht="31" x14ac:dyDescent="0.35">
      <c r="A1056" s="19" t="s">
        <v>8131</v>
      </c>
      <c r="B1056" s="19" t="s">
        <v>3783</v>
      </c>
      <c r="C1056" s="22"/>
      <c r="D1056" s="22"/>
      <c r="E1056" s="22"/>
      <c r="F1056" s="22"/>
      <c r="G1056" s="43"/>
      <c r="H1056" s="60"/>
      <c r="I1056" s="60"/>
      <c r="J1056" s="60"/>
      <c r="K1056" s="60"/>
      <c r="L1056" s="60"/>
      <c r="M1056" s="60"/>
    </row>
    <row r="1057" spans="1:13" ht="31" x14ac:dyDescent="0.35">
      <c r="A1057" s="19" t="s">
        <v>2059</v>
      </c>
      <c r="B1057" s="19" t="s">
        <v>2058</v>
      </c>
      <c r="C1057" s="22"/>
      <c r="D1057" s="22"/>
      <c r="E1057" s="22"/>
      <c r="F1057" s="22"/>
      <c r="G1057" s="43"/>
      <c r="H1057" s="60"/>
      <c r="I1057" s="60"/>
      <c r="J1057" s="60"/>
      <c r="K1057" s="60"/>
      <c r="L1057" s="60"/>
      <c r="M1057" s="60"/>
    </row>
    <row r="1058" spans="1:13" ht="15.5" x14ac:dyDescent="0.35">
      <c r="A1058" s="19" t="s">
        <v>3241</v>
      </c>
      <c r="B1058" s="19" t="s">
        <v>1138</v>
      </c>
      <c r="C1058" s="22"/>
      <c r="D1058" s="22"/>
      <c r="E1058" s="22"/>
      <c r="F1058" s="22"/>
      <c r="G1058" s="43"/>
      <c r="H1058" s="60"/>
      <c r="I1058" s="60"/>
      <c r="J1058" s="60"/>
      <c r="K1058" s="60"/>
      <c r="L1058" s="60"/>
      <c r="M1058" s="60"/>
    </row>
    <row r="1059" spans="1:13" ht="31" x14ac:dyDescent="0.35">
      <c r="A1059" s="19" t="s">
        <v>8132</v>
      </c>
      <c r="B1059" s="19" t="s">
        <v>8204</v>
      </c>
      <c r="C1059" s="22"/>
      <c r="D1059" s="22"/>
      <c r="E1059" s="22"/>
      <c r="F1059" s="22"/>
      <c r="G1059" s="43"/>
      <c r="H1059" s="60"/>
      <c r="I1059" s="60"/>
      <c r="J1059" s="60"/>
      <c r="K1059" s="60"/>
      <c r="L1059" s="60"/>
      <c r="M1059" s="60"/>
    </row>
    <row r="1060" spans="1:13" ht="15.5" x14ac:dyDescent="0.35">
      <c r="A1060" s="19" t="s">
        <v>5093</v>
      </c>
      <c r="B1060" s="19" t="s">
        <v>4535</v>
      </c>
      <c r="C1060" s="22"/>
      <c r="D1060" s="22"/>
      <c r="E1060" s="22"/>
      <c r="F1060" s="22"/>
      <c r="G1060" s="43"/>
      <c r="H1060" s="60"/>
      <c r="I1060" s="60"/>
      <c r="J1060" s="60"/>
      <c r="K1060" s="60"/>
      <c r="L1060" s="60"/>
      <c r="M1060" s="60"/>
    </row>
    <row r="1061" spans="1:13" ht="15.5" x14ac:dyDescent="0.35">
      <c r="A1061" s="19" t="s">
        <v>1909</v>
      </c>
      <c r="B1061" s="19" t="s">
        <v>1907</v>
      </c>
      <c r="C1061" s="22"/>
      <c r="D1061" s="22"/>
      <c r="E1061" s="22"/>
      <c r="F1061" s="22"/>
      <c r="G1061" s="43"/>
      <c r="H1061" s="60"/>
      <c r="I1061" s="60"/>
      <c r="J1061" s="60"/>
      <c r="K1061" s="60"/>
      <c r="L1061" s="60"/>
      <c r="M1061" s="60"/>
    </row>
    <row r="1062" spans="1:13" ht="15.5" x14ac:dyDescent="0.35">
      <c r="A1062" s="19" t="s">
        <v>2994</v>
      </c>
      <c r="B1062" s="19" t="s">
        <v>3852</v>
      </c>
      <c r="C1062" s="22"/>
      <c r="D1062" s="22"/>
      <c r="E1062" s="22"/>
      <c r="F1062" s="22"/>
      <c r="G1062" s="43"/>
      <c r="H1062" s="60"/>
      <c r="I1062" s="60"/>
      <c r="J1062" s="60"/>
      <c r="K1062" s="60"/>
      <c r="L1062" s="60"/>
      <c r="M1062" s="60"/>
    </row>
    <row r="1063" spans="1:13" ht="15.5" x14ac:dyDescent="0.35">
      <c r="A1063" s="19" t="s">
        <v>8133</v>
      </c>
      <c r="B1063" s="19" t="s">
        <v>295</v>
      </c>
      <c r="C1063" s="22"/>
      <c r="D1063" s="22"/>
      <c r="E1063" s="22"/>
      <c r="F1063" s="22"/>
      <c r="G1063" s="43"/>
      <c r="H1063" s="60"/>
      <c r="I1063" s="60"/>
      <c r="J1063" s="60"/>
      <c r="K1063" s="60"/>
      <c r="L1063" s="60"/>
      <c r="M1063" s="60"/>
    </row>
    <row r="1064" spans="1:13" ht="15.5" x14ac:dyDescent="0.35">
      <c r="A1064" s="19" t="s">
        <v>3514</v>
      </c>
      <c r="B1064" s="19" t="s">
        <v>3513</v>
      </c>
      <c r="C1064" s="22"/>
      <c r="D1064" s="22"/>
      <c r="E1064" s="22"/>
      <c r="F1064" s="22"/>
      <c r="G1064" s="43"/>
      <c r="H1064" s="60"/>
      <c r="I1064" s="60"/>
      <c r="J1064" s="60"/>
      <c r="K1064" s="60"/>
      <c r="L1064" s="60"/>
      <c r="M1064" s="60"/>
    </row>
    <row r="1065" spans="1:13" ht="15.5" x14ac:dyDescent="0.35">
      <c r="A1065" s="19" t="s">
        <v>1723</v>
      </c>
      <c r="B1065" s="19" t="s">
        <v>1701</v>
      </c>
      <c r="C1065" s="22"/>
      <c r="D1065" s="22"/>
      <c r="E1065" s="22"/>
      <c r="F1065" s="22"/>
      <c r="G1065" s="43"/>
      <c r="H1065" s="60"/>
      <c r="I1065" s="60"/>
      <c r="J1065" s="60"/>
      <c r="K1065" s="60"/>
      <c r="L1065" s="60"/>
      <c r="M1065" s="60"/>
    </row>
    <row r="1066" spans="1:13" ht="15.5" x14ac:dyDescent="0.35">
      <c r="A1066" s="19" t="s">
        <v>2141</v>
      </c>
      <c r="B1066" s="19" t="s">
        <v>2140</v>
      </c>
      <c r="C1066" s="22"/>
      <c r="D1066" s="22"/>
      <c r="E1066" s="22"/>
      <c r="F1066" s="22"/>
      <c r="G1066" s="43"/>
      <c r="H1066" s="60"/>
      <c r="I1066" s="60"/>
      <c r="J1066" s="60"/>
      <c r="K1066" s="60"/>
      <c r="L1066" s="60"/>
      <c r="M1066" s="60"/>
    </row>
    <row r="1067" spans="1:13" ht="15.5" x14ac:dyDescent="0.35">
      <c r="A1067" s="19" t="s">
        <v>1955</v>
      </c>
      <c r="B1067" s="19" t="s">
        <v>1953</v>
      </c>
      <c r="C1067" s="22"/>
      <c r="D1067" s="22"/>
      <c r="E1067" s="22"/>
      <c r="F1067" s="22"/>
      <c r="G1067" s="43"/>
      <c r="H1067" s="60"/>
      <c r="I1067" s="60"/>
      <c r="J1067" s="60"/>
      <c r="K1067" s="60"/>
      <c r="L1067" s="60"/>
      <c r="M1067" s="60"/>
    </row>
    <row r="1068" spans="1:13" ht="15.5" x14ac:dyDescent="0.35">
      <c r="A1068" s="19" t="s">
        <v>9627</v>
      </c>
      <c r="B1068" s="19" t="s">
        <v>1065</v>
      </c>
      <c r="C1068" s="22"/>
      <c r="D1068" s="22"/>
      <c r="E1068" s="22"/>
      <c r="F1068" s="22"/>
      <c r="G1068" s="43"/>
      <c r="H1068" s="60"/>
      <c r="I1068" s="60"/>
      <c r="J1068" s="60"/>
      <c r="K1068" s="60"/>
      <c r="L1068" s="60"/>
      <c r="M1068" s="60"/>
    </row>
    <row r="1069" spans="1:13" ht="15.5" x14ac:dyDescent="0.35">
      <c r="A1069" s="19" t="s">
        <v>888</v>
      </c>
      <c r="B1069" s="19" t="s">
        <v>886</v>
      </c>
      <c r="C1069" s="22"/>
      <c r="D1069" s="22"/>
      <c r="E1069" s="22"/>
      <c r="F1069" s="22"/>
      <c r="G1069" s="43"/>
      <c r="H1069" s="60"/>
      <c r="I1069" s="60"/>
      <c r="J1069" s="60"/>
      <c r="K1069" s="60"/>
      <c r="L1069" s="60"/>
      <c r="M1069" s="60"/>
    </row>
    <row r="1070" spans="1:13" ht="31" x14ac:dyDescent="0.35">
      <c r="A1070" s="19" t="s">
        <v>1177</v>
      </c>
      <c r="B1070" s="19" t="s">
        <v>1175</v>
      </c>
      <c r="C1070" s="22"/>
      <c r="D1070" s="22"/>
      <c r="E1070" s="22"/>
      <c r="F1070" s="22"/>
      <c r="G1070" s="43"/>
      <c r="H1070" s="60"/>
      <c r="I1070" s="60"/>
      <c r="J1070" s="60"/>
      <c r="K1070" s="60"/>
      <c r="L1070" s="60"/>
      <c r="M1070" s="60"/>
    </row>
    <row r="1071" spans="1:13" ht="15.5" x14ac:dyDescent="0.35">
      <c r="A1071" s="19" t="s">
        <v>1315</v>
      </c>
      <c r="B1071" s="19" t="s">
        <v>1292</v>
      </c>
      <c r="C1071" s="22"/>
      <c r="D1071" s="22"/>
      <c r="E1071" s="22"/>
      <c r="F1071" s="22"/>
      <c r="G1071" s="43"/>
      <c r="H1071" s="60"/>
      <c r="I1071" s="60"/>
      <c r="J1071" s="60"/>
      <c r="K1071" s="60"/>
      <c r="L1071" s="60"/>
      <c r="M1071" s="60"/>
    </row>
    <row r="1072" spans="1:13" ht="15.5" x14ac:dyDescent="0.35">
      <c r="A1072" s="19" t="s">
        <v>1048</v>
      </c>
      <c r="B1072" s="19" t="s">
        <v>3862</v>
      </c>
      <c r="C1072" s="22"/>
      <c r="D1072" s="22"/>
      <c r="E1072" s="22"/>
      <c r="F1072" s="22"/>
      <c r="G1072" s="43"/>
      <c r="H1072" s="60"/>
      <c r="I1072" s="60"/>
      <c r="J1072" s="60"/>
      <c r="K1072" s="60"/>
      <c r="L1072" s="60"/>
      <c r="M1072" s="60"/>
    </row>
    <row r="1073" spans="1:13" ht="31" x14ac:dyDescent="0.35">
      <c r="A1073" s="19" t="s">
        <v>8134</v>
      </c>
      <c r="B1073" s="19" t="s">
        <v>3323</v>
      </c>
      <c r="C1073" s="22"/>
      <c r="D1073" s="22"/>
      <c r="E1073" s="22"/>
      <c r="F1073" s="22"/>
      <c r="G1073" s="43"/>
      <c r="H1073" s="60"/>
      <c r="I1073" s="60"/>
      <c r="J1073" s="60"/>
      <c r="K1073" s="60"/>
      <c r="L1073" s="60"/>
      <c r="M1073" s="60"/>
    </row>
    <row r="1074" spans="1:13" ht="15.5" x14ac:dyDescent="0.35">
      <c r="A1074" s="19" t="s">
        <v>82</v>
      </c>
      <c r="B1074" s="19" t="s">
        <v>4005</v>
      </c>
      <c r="C1074" s="22">
        <v>667948000</v>
      </c>
      <c r="D1074" s="22">
        <v>0</v>
      </c>
      <c r="E1074" s="22">
        <v>673933000</v>
      </c>
      <c r="F1074" s="22">
        <v>0</v>
      </c>
      <c r="G1074" s="22">
        <v>792641000</v>
      </c>
      <c r="H1074" s="60"/>
      <c r="I1074" s="60"/>
      <c r="J1074" s="60"/>
      <c r="K1074" s="60"/>
      <c r="L1074" s="60"/>
      <c r="M1074" s="60"/>
    </row>
    <row r="1075" spans="1:13" ht="31" x14ac:dyDescent="0.35">
      <c r="A1075" s="19" t="s">
        <v>8135</v>
      </c>
      <c r="B1075" s="19" t="s">
        <v>3589</v>
      </c>
      <c r="C1075" s="22"/>
      <c r="D1075" s="22"/>
      <c r="E1075" s="22"/>
      <c r="F1075" s="22"/>
      <c r="G1075" s="43"/>
      <c r="H1075" s="60"/>
      <c r="I1075" s="60"/>
      <c r="J1075" s="60"/>
      <c r="K1075" s="60"/>
      <c r="L1075" s="60"/>
      <c r="M1075" s="60"/>
    </row>
    <row r="1076" spans="1:13" ht="31" x14ac:dyDescent="0.35">
      <c r="A1076" s="19" t="s">
        <v>1353</v>
      </c>
      <c r="B1076" s="19" t="s">
        <v>1337</v>
      </c>
      <c r="C1076" s="22"/>
      <c r="D1076" s="22"/>
      <c r="E1076" s="22"/>
      <c r="F1076" s="22"/>
      <c r="G1076" s="43"/>
      <c r="H1076" s="60"/>
      <c r="I1076" s="60"/>
      <c r="J1076" s="60"/>
      <c r="K1076" s="60"/>
      <c r="L1076" s="60"/>
      <c r="M1076" s="60"/>
    </row>
    <row r="1077" spans="1:13" ht="15.5" x14ac:dyDescent="0.35">
      <c r="A1077" s="19" t="s">
        <v>3119</v>
      </c>
      <c r="B1077" s="19" t="s">
        <v>1511</v>
      </c>
      <c r="C1077" s="22"/>
      <c r="D1077" s="22"/>
      <c r="E1077" s="22"/>
      <c r="F1077" s="22"/>
      <c r="G1077" s="43"/>
      <c r="H1077" s="60"/>
      <c r="I1077" s="60"/>
      <c r="J1077" s="60"/>
      <c r="K1077" s="60"/>
      <c r="L1077" s="60"/>
      <c r="M1077" s="60"/>
    </row>
    <row r="1078" spans="1:13" ht="15.5" x14ac:dyDescent="0.35">
      <c r="A1078" s="19" t="s">
        <v>8136</v>
      </c>
      <c r="B1078" s="19" t="s">
        <v>4006</v>
      </c>
      <c r="C1078" s="22"/>
      <c r="D1078" s="22"/>
      <c r="E1078" s="22"/>
      <c r="F1078" s="22"/>
      <c r="G1078" s="43"/>
      <c r="H1078" s="60"/>
      <c r="I1078" s="60"/>
      <c r="J1078" s="60"/>
      <c r="K1078" s="60"/>
      <c r="L1078" s="60"/>
      <c r="M1078" s="60"/>
    </row>
    <row r="1079" spans="1:13" ht="15.5" x14ac:dyDescent="0.35">
      <c r="A1079" s="19" t="s">
        <v>416</v>
      </c>
      <c r="B1079" s="19" t="s">
        <v>414</v>
      </c>
      <c r="C1079" s="22"/>
      <c r="D1079" s="22"/>
      <c r="E1079" s="22"/>
      <c r="F1079" s="22"/>
      <c r="G1079" s="43"/>
      <c r="H1079" s="60"/>
      <c r="I1079" s="60"/>
      <c r="J1079" s="60"/>
      <c r="K1079" s="60"/>
      <c r="L1079" s="60"/>
      <c r="M1079" s="60"/>
    </row>
    <row r="1080" spans="1:13" ht="15.5" x14ac:dyDescent="0.35">
      <c r="A1080" s="19" t="s">
        <v>8137</v>
      </c>
      <c r="B1080" s="19" t="s">
        <v>4548</v>
      </c>
      <c r="C1080" s="22"/>
      <c r="D1080" s="22"/>
      <c r="E1080" s="22"/>
      <c r="F1080" s="22"/>
      <c r="G1080" s="43"/>
      <c r="H1080" s="60"/>
      <c r="I1080" s="60"/>
      <c r="J1080" s="60"/>
      <c r="K1080" s="60"/>
      <c r="L1080" s="60"/>
      <c r="M1080" s="60"/>
    </row>
    <row r="1081" spans="1:13" ht="15.5" x14ac:dyDescent="0.35">
      <c r="A1081" s="19" t="s">
        <v>370</v>
      </c>
      <c r="B1081" s="19" t="s">
        <v>3784</v>
      </c>
      <c r="C1081" s="22"/>
      <c r="D1081" s="22"/>
      <c r="E1081" s="22"/>
      <c r="F1081" s="22"/>
      <c r="G1081" s="43"/>
      <c r="H1081" s="60"/>
      <c r="I1081" s="60"/>
      <c r="J1081" s="60"/>
      <c r="K1081" s="60"/>
      <c r="L1081" s="60"/>
      <c r="M1081" s="60"/>
    </row>
    <row r="1082" spans="1:13" ht="15.5" x14ac:dyDescent="0.35">
      <c r="A1082" s="19" t="s">
        <v>3142</v>
      </c>
      <c r="B1082" s="19" t="s">
        <v>1197</v>
      </c>
      <c r="C1082" s="22"/>
      <c r="D1082" s="22"/>
      <c r="E1082" s="22"/>
      <c r="F1082" s="22"/>
      <c r="G1082" s="43"/>
      <c r="H1082" s="60"/>
      <c r="I1082" s="60"/>
      <c r="J1082" s="60"/>
      <c r="K1082" s="60"/>
      <c r="L1082" s="60"/>
      <c r="M1082" s="60"/>
    </row>
    <row r="1083" spans="1:13" ht="31" x14ac:dyDescent="0.35">
      <c r="A1083" s="19" t="s">
        <v>1843</v>
      </c>
      <c r="B1083" s="19" t="s">
        <v>1841</v>
      </c>
      <c r="C1083" s="22"/>
      <c r="D1083" s="22"/>
      <c r="E1083" s="22"/>
      <c r="F1083" s="22"/>
      <c r="G1083" s="43"/>
      <c r="H1083" s="60"/>
      <c r="I1083" s="60"/>
      <c r="J1083" s="60"/>
      <c r="K1083" s="60"/>
      <c r="L1083" s="60"/>
      <c r="M1083" s="60"/>
    </row>
    <row r="1084" spans="1:13" ht="15.5" x14ac:dyDescent="0.35">
      <c r="A1084" s="19" t="s">
        <v>851</v>
      </c>
      <c r="B1084" s="19" t="s">
        <v>850</v>
      </c>
      <c r="C1084" s="22"/>
      <c r="D1084" s="22"/>
      <c r="E1084" s="22"/>
      <c r="F1084" s="22"/>
      <c r="G1084" s="43"/>
      <c r="H1084" s="60"/>
      <c r="I1084" s="60"/>
      <c r="J1084" s="60"/>
      <c r="K1084" s="60"/>
      <c r="L1084" s="60"/>
      <c r="M1084" s="60"/>
    </row>
    <row r="1085" spans="1:13" ht="15.5" x14ac:dyDescent="0.35">
      <c r="A1085" s="19" t="s">
        <v>4981</v>
      </c>
      <c r="B1085" s="19" t="s">
        <v>1018</v>
      </c>
      <c r="C1085" s="22"/>
      <c r="D1085" s="22"/>
      <c r="E1085" s="22"/>
      <c r="F1085" s="22"/>
      <c r="G1085" s="43"/>
      <c r="H1085" s="60"/>
      <c r="I1085" s="60"/>
      <c r="J1085" s="60"/>
      <c r="K1085" s="60"/>
      <c r="L1085" s="60"/>
      <c r="M1085" s="60"/>
    </row>
    <row r="1086" spans="1:13" ht="15.5" x14ac:dyDescent="0.35">
      <c r="A1086" s="19" t="s">
        <v>4995</v>
      </c>
      <c r="B1086" s="19" t="s">
        <v>2612</v>
      </c>
      <c r="C1086" s="22"/>
      <c r="D1086" s="22"/>
      <c r="E1086" s="22"/>
      <c r="F1086" s="22"/>
      <c r="G1086" s="43"/>
      <c r="H1086" s="60"/>
      <c r="I1086" s="60"/>
      <c r="J1086" s="60"/>
      <c r="K1086" s="60"/>
      <c r="L1086" s="60"/>
      <c r="M1086" s="60"/>
    </row>
    <row r="1087" spans="1:13" ht="15.5" x14ac:dyDescent="0.35">
      <c r="A1087" s="19" t="s">
        <v>2422</v>
      </c>
      <c r="B1087" s="19" t="s">
        <v>3664</v>
      </c>
      <c r="C1087" s="22"/>
      <c r="D1087" s="22"/>
      <c r="E1087" s="22"/>
      <c r="F1087" s="22"/>
      <c r="G1087" s="43"/>
      <c r="H1087" s="60"/>
      <c r="I1087" s="60"/>
      <c r="J1087" s="60"/>
      <c r="K1087" s="60"/>
      <c r="L1087" s="60"/>
      <c r="M1087" s="60"/>
    </row>
    <row r="1088" spans="1:13" ht="15.5" x14ac:dyDescent="0.35">
      <c r="A1088" s="19" t="s">
        <v>723</v>
      </c>
      <c r="B1088" s="19" t="s">
        <v>722</v>
      </c>
      <c r="C1088" s="22"/>
      <c r="D1088" s="22"/>
      <c r="E1088" s="22"/>
      <c r="F1088" s="22"/>
      <c r="G1088" s="43"/>
      <c r="H1088" s="60"/>
      <c r="I1088" s="60"/>
      <c r="J1088" s="60"/>
      <c r="K1088" s="60"/>
      <c r="L1088" s="60"/>
      <c r="M1088" s="60"/>
    </row>
    <row r="1089" spans="1:13" ht="15.5" x14ac:dyDescent="0.35">
      <c r="A1089" s="19" t="s">
        <v>4982</v>
      </c>
      <c r="B1089" s="19" t="s">
        <v>2302</v>
      </c>
      <c r="C1089" s="22"/>
      <c r="D1089" s="22"/>
      <c r="E1089" s="22"/>
      <c r="F1089" s="22"/>
      <c r="G1089" s="43"/>
      <c r="H1089" s="60"/>
      <c r="I1089" s="60"/>
      <c r="J1089" s="60"/>
      <c r="K1089" s="60"/>
      <c r="L1089" s="60"/>
      <c r="M1089" s="60"/>
    </row>
    <row r="1090" spans="1:13" ht="15.5" x14ac:dyDescent="0.35">
      <c r="A1090" s="19" t="s">
        <v>3213</v>
      </c>
      <c r="B1090" s="19" t="s">
        <v>427</v>
      </c>
      <c r="C1090" s="22"/>
      <c r="D1090" s="22"/>
      <c r="E1090" s="22"/>
      <c r="F1090" s="22"/>
      <c r="G1090" s="43"/>
      <c r="H1090" s="60"/>
      <c r="I1090" s="60"/>
      <c r="J1090" s="60"/>
      <c r="K1090" s="60"/>
      <c r="L1090" s="60"/>
      <c r="M1090" s="60"/>
    </row>
    <row r="1091" spans="1:13" ht="30.75" customHeight="1" x14ac:dyDescent="0.35">
      <c r="A1091" s="19" t="s">
        <v>4983</v>
      </c>
      <c r="B1091" s="19" t="s">
        <v>10073</v>
      </c>
      <c r="C1091" s="22">
        <v>772273.37</v>
      </c>
      <c r="D1091" s="22">
        <v>0</v>
      </c>
      <c r="E1091" s="22">
        <v>1017261</v>
      </c>
      <c r="F1091" s="22">
        <v>0</v>
      </c>
      <c r="G1091" s="43">
        <v>1024041.86</v>
      </c>
      <c r="H1091" s="60">
        <v>9</v>
      </c>
      <c r="I1091" s="60">
        <v>0</v>
      </c>
      <c r="J1091" s="60">
        <v>9</v>
      </c>
      <c r="K1091" s="60">
        <v>9</v>
      </c>
      <c r="L1091" s="60">
        <v>0</v>
      </c>
      <c r="M1091" s="60" t="s">
        <v>3790</v>
      </c>
    </row>
    <row r="1092" spans="1:13" ht="15.5" x14ac:dyDescent="0.35">
      <c r="A1092" s="19" t="s">
        <v>676</v>
      </c>
      <c r="B1092" s="19" t="s">
        <v>8270</v>
      </c>
      <c r="C1092" s="22"/>
      <c r="D1092" s="22"/>
      <c r="E1092" s="22"/>
      <c r="F1092" s="22"/>
      <c r="G1092" s="43"/>
      <c r="H1092" s="60"/>
      <c r="I1092" s="60"/>
      <c r="J1092" s="60"/>
      <c r="K1092" s="60"/>
      <c r="L1092" s="60"/>
      <c r="M1092" s="60"/>
    </row>
    <row r="1093" spans="1:13" ht="15.5" x14ac:dyDescent="0.35">
      <c r="A1093" s="19" t="s">
        <v>8138</v>
      </c>
      <c r="B1093" s="19" t="s">
        <v>4223</v>
      </c>
      <c r="C1093" s="22"/>
      <c r="D1093" s="22"/>
      <c r="E1093" s="22"/>
      <c r="F1093" s="22"/>
      <c r="G1093" s="43"/>
      <c r="H1093" s="60"/>
      <c r="I1093" s="60"/>
      <c r="J1093" s="60"/>
      <c r="K1093" s="60"/>
      <c r="L1093" s="60"/>
      <c r="M1093" s="60"/>
    </row>
    <row r="1094" spans="1:13" ht="15.5" x14ac:dyDescent="0.35">
      <c r="A1094" s="19" t="s">
        <v>4970</v>
      </c>
      <c r="B1094" s="19" t="s">
        <v>410</v>
      </c>
      <c r="C1094" s="22"/>
      <c r="D1094" s="22"/>
      <c r="E1094" s="22"/>
      <c r="F1094" s="22"/>
      <c r="G1094" s="43"/>
      <c r="H1094" s="60"/>
      <c r="I1094" s="60"/>
      <c r="J1094" s="60"/>
      <c r="K1094" s="60"/>
      <c r="L1094" s="60"/>
      <c r="M1094" s="60"/>
    </row>
    <row r="1095" spans="1:13" ht="15.5" x14ac:dyDescent="0.35">
      <c r="A1095" s="19" t="s">
        <v>4971</v>
      </c>
      <c r="B1095" s="19" t="s">
        <v>791</v>
      </c>
      <c r="C1095" s="22"/>
      <c r="D1095" s="22"/>
      <c r="E1095" s="22"/>
      <c r="F1095" s="22"/>
      <c r="G1095" s="43"/>
      <c r="H1095" s="60"/>
      <c r="I1095" s="60"/>
      <c r="J1095" s="60"/>
      <c r="K1095" s="60"/>
      <c r="L1095" s="60"/>
      <c r="M1095" s="60"/>
    </row>
    <row r="1096" spans="1:13" ht="15.5" x14ac:dyDescent="0.35">
      <c r="A1096" s="19" t="s">
        <v>4972</v>
      </c>
      <c r="B1096" s="19" t="s">
        <v>1141</v>
      </c>
      <c r="C1096" s="22"/>
      <c r="D1096" s="22"/>
      <c r="E1096" s="22"/>
      <c r="F1096" s="22"/>
      <c r="G1096" s="43"/>
      <c r="H1096" s="60"/>
      <c r="I1096" s="60"/>
      <c r="J1096" s="60"/>
      <c r="K1096" s="60"/>
      <c r="L1096" s="60"/>
      <c r="M1096" s="60"/>
    </row>
    <row r="1097" spans="1:13" ht="15.5" x14ac:dyDescent="0.35">
      <c r="A1097" s="19" t="s">
        <v>3042</v>
      </c>
      <c r="B1097" s="19" t="s">
        <v>2666</v>
      </c>
      <c r="C1097" s="22"/>
      <c r="D1097" s="22"/>
      <c r="E1097" s="22"/>
      <c r="F1097" s="22"/>
      <c r="G1097" s="43"/>
      <c r="H1097" s="60"/>
      <c r="I1097" s="60"/>
      <c r="J1097" s="60"/>
      <c r="K1097" s="60"/>
      <c r="L1097" s="60"/>
      <c r="M1097" s="60"/>
    </row>
    <row r="1098" spans="1:13" ht="15.5" x14ac:dyDescent="0.35">
      <c r="A1098" s="19" t="s">
        <v>2394</v>
      </c>
      <c r="B1098" s="19" t="s">
        <v>3690</v>
      </c>
      <c r="C1098" s="22"/>
      <c r="D1098" s="22"/>
      <c r="E1098" s="22"/>
      <c r="F1098" s="22"/>
      <c r="G1098" s="43"/>
      <c r="H1098" s="60"/>
      <c r="I1098" s="60"/>
      <c r="J1098" s="60"/>
      <c r="K1098" s="60"/>
      <c r="L1098" s="60"/>
      <c r="M1098" s="60"/>
    </row>
    <row r="1099" spans="1:13" ht="15.5" x14ac:dyDescent="0.35">
      <c r="A1099" s="19" t="s">
        <v>729</v>
      </c>
      <c r="B1099" s="19" t="s">
        <v>728</v>
      </c>
      <c r="C1099" s="22"/>
      <c r="D1099" s="22"/>
      <c r="E1099" s="22"/>
      <c r="F1099" s="22"/>
      <c r="G1099" s="43"/>
      <c r="H1099" s="60"/>
      <c r="I1099" s="60"/>
      <c r="J1099" s="60"/>
      <c r="K1099" s="60"/>
      <c r="L1099" s="60"/>
      <c r="M1099" s="60"/>
    </row>
    <row r="1100" spans="1:13" ht="15.5" x14ac:dyDescent="0.35">
      <c r="A1100" s="19" t="s">
        <v>4984</v>
      </c>
      <c r="B1100" s="19" t="s">
        <v>130</v>
      </c>
      <c r="C1100" s="22"/>
      <c r="D1100" s="22"/>
      <c r="E1100" s="22"/>
      <c r="F1100" s="22"/>
      <c r="G1100" s="43"/>
      <c r="H1100" s="60"/>
      <c r="I1100" s="60"/>
      <c r="J1100" s="60"/>
      <c r="K1100" s="60"/>
      <c r="L1100" s="60"/>
      <c r="M1100" s="60"/>
    </row>
    <row r="1101" spans="1:13" ht="31" x14ac:dyDescent="0.35">
      <c r="A1101" s="19" t="s">
        <v>8139</v>
      </c>
      <c r="B1101" s="19" t="s">
        <v>2505</v>
      </c>
      <c r="C1101" s="22"/>
      <c r="D1101" s="22"/>
      <c r="E1101" s="22"/>
      <c r="F1101" s="22"/>
      <c r="G1101" s="43"/>
      <c r="H1101" s="60"/>
      <c r="I1101" s="60"/>
      <c r="J1101" s="60"/>
      <c r="K1101" s="60"/>
      <c r="L1101" s="60"/>
      <c r="M1101" s="60"/>
    </row>
    <row r="1102" spans="1:13" ht="15.5" x14ac:dyDescent="0.35">
      <c r="A1102" s="19" t="s">
        <v>4985</v>
      </c>
      <c r="B1102" s="19" t="s">
        <v>1200</v>
      </c>
      <c r="C1102" s="22"/>
      <c r="D1102" s="22"/>
      <c r="E1102" s="22"/>
      <c r="F1102" s="22"/>
      <c r="G1102" s="43"/>
      <c r="H1102" s="60"/>
      <c r="I1102" s="60"/>
      <c r="J1102" s="60"/>
      <c r="K1102" s="60"/>
      <c r="L1102" s="60"/>
      <c r="M1102" s="60"/>
    </row>
    <row r="1103" spans="1:13" ht="15.5" x14ac:dyDescent="0.35">
      <c r="A1103" s="19" t="s">
        <v>2579</v>
      </c>
      <c r="B1103" s="19" t="s">
        <v>3696</v>
      </c>
      <c r="C1103" s="22"/>
      <c r="D1103" s="22"/>
      <c r="E1103" s="22"/>
      <c r="F1103" s="22"/>
      <c r="G1103" s="43"/>
      <c r="H1103" s="60"/>
      <c r="I1103" s="60"/>
      <c r="J1103" s="60"/>
      <c r="K1103" s="60"/>
      <c r="L1103" s="60"/>
      <c r="M1103" s="60"/>
    </row>
    <row r="1104" spans="1:13" ht="15.5" x14ac:dyDescent="0.35">
      <c r="A1104" s="19" t="s">
        <v>823</v>
      </c>
      <c r="B1104" s="19" t="s">
        <v>822</v>
      </c>
      <c r="C1104" s="22"/>
      <c r="D1104" s="22"/>
      <c r="E1104" s="22"/>
      <c r="F1104" s="22"/>
      <c r="G1104" s="43"/>
      <c r="H1104" s="60"/>
      <c r="I1104" s="60"/>
      <c r="J1104" s="60"/>
      <c r="K1104" s="60"/>
      <c r="L1104" s="60"/>
      <c r="M1104" s="60"/>
    </row>
    <row r="1105" spans="1:13" ht="15.5" x14ac:dyDescent="0.35">
      <c r="A1105" s="19" t="s">
        <v>1368</v>
      </c>
      <c r="B1105" s="19" t="s">
        <v>1369</v>
      </c>
      <c r="C1105" s="22"/>
      <c r="D1105" s="22"/>
      <c r="E1105" s="22"/>
      <c r="F1105" s="22"/>
      <c r="G1105" s="43"/>
      <c r="H1105" s="60"/>
      <c r="I1105" s="60"/>
      <c r="J1105" s="60"/>
      <c r="K1105" s="60"/>
      <c r="L1105" s="60"/>
      <c r="M1105" s="60"/>
    </row>
    <row r="1106" spans="1:13" ht="15.5" x14ac:dyDescent="0.35">
      <c r="A1106" s="19" t="s">
        <v>8140</v>
      </c>
      <c r="B1106" s="19" t="s">
        <v>2522</v>
      </c>
      <c r="C1106" s="22"/>
      <c r="D1106" s="22"/>
      <c r="E1106" s="22"/>
      <c r="F1106" s="22"/>
      <c r="G1106" s="43"/>
      <c r="H1106" s="60"/>
      <c r="I1106" s="60"/>
      <c r="J1106" s="60"/>
      <c r="K1106" s="60"/>
      <c r="L1106" s="60"/>
      <c r="M1106" s="60"/>
    </row>
    <row r="1107" spans="1:13" ht="15.5" x14ac:dyDescent="0.35">
      <c r="A1107" s="19" t="s">
        <v>4996</v>
      </c>
      <c r="B1107" s="19" t="s">
        <v>3672</v>
      </c>
      <c r="C1107" s="22"/>
      <c r="D1107" s="22"/>
      <c r="E1107" s="22"/>
      <c r="F1107" s="22"/>
      <c r="G1107" s="43"/>
      <c r="H1107" s="60"/>
      <c r="I1107" s="60"/>
      <c r="J1107" s="60"/>
      <c r="K1107" s="60"/>
      <c r="L1107" s="60"/>
      <c r="M1107" s="60"/>
    </row>
    <row r="1108" spans="1:13" ht="31" x14ac:dyDescent="0.35">
      <c r="A1108" s="19" t="s">
        <v>3162</v>
      </c>
      <c r="B1108" s="19" t="s">
        <v>801</v>
      </c>
      <c r="C1108" s="22"/>
      <c r="D1108" s="22"/>
      <c r="E1108" s="22"/>
      <c r="F1108" s="22"/>
      <c r="G1108" s="43"/>
      <c r="H1108" s="60"/>
      <c r="I1108" s="60"/>
      <c r="J1108" s="60"/>
      <c r="K1108" s="60"/>
      <c r="L1108" s="60"/>
      <c r="M1108" s="60"/>
    </row>
    <row r="1109" spans="1:13" ht="15.5" x14ac:dyDescent="0.35">
      <c r="A1109" s="19" t="s">
        <v>2104</v>
      </c>
      <c r="B1109" s="19" t="s">
        <v>2301</v>
      </c>
      <c r="C1109" s="22"/>
      <c r="D1109" s="22"/>
      <c r="E1109" s="22"/>
      <c r="F1109" s="22"/>
      <c r="G1109" s="43"/>
      <c r="H1109" s="60"/>
      <c r="I1109" s="60"/>
      <c r="J1109" s="60"/>
      <c r="K1109" s="60"/>
      <c r="L1109" s="60"/>
      <c r="M1109" s="60"/>
    </row>
    <row r="1110" spans="1:13" ht="15.5" x14ac:dyDescent="0.35">
      <c r="A1110" s="19" t="s">
        <v>8141</v>
      </c>
      <c r="B1110" s="19" t="s">
        <v>3949</v>
      </c>
      <c r="C1110" s="22"/>
      <c r="D1110" s="22"/>
      <c r="E1110" s="22"/>
      <c r="F1110" s="22"/>
      <c r="G1110" s="43"/>
      <c r="H1110" s="60"/>
      <c r="I1110" s="60"/>
      <c r="J1110" s="60"/>
      <c r="K1110" s="60"/>
      <c r="L1110" s="60"/>
      <c r="M1110" s="60"/>
    </row>
    <row r="1111" spans="1:13" ht="15.5" x14ac:dyDescent="0.35">
      <c r="A1111" s="19" t="s">
        <v>4986</v>
      </c>
      <c r="B1111" s="19" t="s">
        <v>9893</v>
      </c>
      <c r="C1111" s="22">
        <v>27622999</v>
      </c>
      <c r="D1111" s="22">
        <v>0</v>
      </c>
      <c r="E1111" s="22">
        <v>6612980</v>
      </c>
      <c r="F1111" s="22">
        <v>0</v>
      </c>
      <c r="G1111" s="22">
        <v>28098502</v>
      </c>
      <c r="H1111" s="60">
        <v>5</v>
      </c>
      <c r="I1111" s="60">
        <v>4</v>
      </c>
      <c r="J1111" s="60">
        <v>1</v>
      </c>
      <c r="K1111" s="60">
        <v>8</v>
      </c>
      <c r="L1111" s="60">
        <v>0</v>
      </c>
      <c r="M1111" s="60" t="s">
        <v>8222</v>
      </c>
    </row>
    <row r="1112" spans="1:13" ht="15.5" x14ac:dyDescent="0.35">
      <c r="A1112" s="19" t="s">
        <v>1163</v>
      </c>
      <c r="B1112" s="19" t="s">
        <v>3965</v>
      </c>
      <c r="C1112" s="22"/>
      <c r="D1112" s="22"/>
      <c r="E1112" s="22"/>
      <c r="F1112" s="22"/>
      <c r="G1112" s="43"/>
      <c r="H1112" s="60"/>
      <c r="I1112" s="60"/>
      <c r="J1112" s="60"/>
      <c r="K1112" s="60"/>
      <c r="L1112" s="60"/>
      <c r="M1112" s="60"/>
    </row>
    <row r="1113" spans="1:13" ht="31" x14ac:dyDescent="0.35">
      <c r="A1113" s="19" t="s">
        <v>8142</v>
      </c>
      <c r="B1113" s="19" t="s">
        <v>4539</v>
      </c>
      <c r="C1113" s="22"/>
      <c r="D1113" s="22"/>
      <c r="E1113" s="22"/>
      <c r="F1113" s="22"/>
      <c r="G1113" s="43"/>
      <c r="H1113" s="60"/>
      <c r="I1113" s="60"/>
      <c r="J1113" s="60"/>
      <c r="K1113" s="60"/>
      <c r="L1113" s="60"/>
      <c r="M1113" s="60"/>
    </row>
    <row r="1114" spans="1:13" ht="15.5" x14ac:dyDescent="0.35">
      <c r="A1114" s="19" t="s">
        <v>98</v>
      </c>
      <c r="B1114" s="19" t="s">
        <v>4029</v>
      </c>
      <c r="C1114" s="22"/>
      <c r="D1114" s="22"/>
      <c r="E1114" s="22"/>
      <c r="F1114" s="22"/>
      <c r="G1114" s="43"/>
      <c r="H1114" s="60"/>
      <c r="I1114" s="60"/>
      <c r="J1114" s="60"/>
      <c r="K1114" s="60"/>
      <c r="L1114" s="60"/>
      <c r="M1114" s="60"/>
    </row>
    <row r="1115" spans="1:13" ht="15.5" x14ac:dyDescent="0.35">
      <c r="A1115" s="19" t="s">
        <v>2150</v>
      </c>
      <c r="B1115" s="19" t="s">
        <v>2148</v>
      </c>
      <c r="C1115" s="22"/>
      <c r="D1115" s="22"/>
      <c r="E1115" s="22"/>
      <c r="F1115" s="22"/>
      <c r="G1115" s="43"/>
      <c r="H1115" s="60"/>
      <c r="I1115" s="60"/>
      <c r="J1115" s="60"/>
      <c r="K1115" s="60"/>
      <c r="L1115" s="60"/>
      <c r="M1115" s="60"/>
    </row>
    <row r="1116" spans="1:13" ht="31" x14ac:dyDescent="0.35">
      <c r="A1116" s="19" t="s">
        <v>8143</v>
      </c>
      <c r="B1116" s="19" t="s">
        <v>3903</v>
      </c>
      <c r="C1116" s="22"/>
      <c r="D1116" s="22"/>
      <c r="E1116" s="22"/>
      <c r="F1116" s="22"/>
      <c r="G1116" s="43"/>
      <c r="H1116" s="60"/>
      <c r="I1116" s="60"/>
      <c r="J1116" s="60"/>
      <c r="K1116" s="60"/>
      <c r="L1116" s="60"/>
      <c r="M1116" s="60"/>
    </row>
    <row r="1117" spans="1:13" ht="15.5" x14ac:dyDescent="0.35">
      <c r="A1117" s="19" t="s">
        <v>991</v>
      </c>
      <c r="B1117" s="19" t="s">
        <v>3817</v>
      </c>
      <c r="C1117" s="22"/>
      <c r="D1117" s="22"/>
      <c r="E1117" s="22"/>
      <c r="F1117" s="22"/>
      <c r="G1117" s="43"/>
      <c r="H1117" s="60"/>
      <c r="I1117" s="60"/>
      <c r="J1117" s="60"/>
      <c r="K1117" s="60"/>
      <c r="L1117" s="60"/>
      <c r="M1117" s="60"/>
    </row>
    <row r="1118" spans="1:13" ht="15.5" x14ac:dyDescent="0.35">
      <c r="A1118" s="19" t="s">
        <v>255</v>
      </c>
      <c r="B1118" s="19" t="s">
        <v>8198</v>
      </c>
      <c r="C1118" s="22"/>
      <c r="D1118" s="22"/>
      <c r="E1118" s="22"/>
      <c r="F1118" s="22"/>
      <c r="G1118" s="43"/>
      <c r="H1118" s="60"/>
      <c r="I1118" s="60"/>
      <c r="J1118" s="60"/>
      <c r="K1118" s="60"/>
      <c r="L1118" s="60"/>
      <c r="M1118" s="60"/>
    </row>
    <row r="1119" spans="1:13" ht="15.5" x14ac:dyDescent="0.35">
      <c r="A1119" s="19" t="s">
        <v>1569</v>
      </c>
      <c r="B1119" s="19" t="s">
        <v>1548</v>
      </c>
      <c r="C1119" s="22"/>
      <c r="D1119" s="22"/>
      <c r="E1119" s="22"/>
      <c r="F1119" s="22"/>
      <c r="G1119" s="43"/>
      <c r="H1119" s="60"/>
      <c r="I1119" s="60"/>
      <c r="J1119" s="60"/>
      <c r="K1119" s="60"/>
      <c r="L1119" s="60"/>
      <c r="M1119" s="60"/>
    </row>
    <row r="1120" spans="1:13" ht="15.5" x14ac:dyDescent="0.35">
      <c r="A1120" s="19" t="s">
        <v>8144</v>
      </c>
      <c r="B1120" s="19" t="s">
        <v>3827</v>
      </c>
      <c r="C1120" s="22"/>
      <c r="D1120" s="22"/>
      <c r="E1120" s="22"/>
      <c r="F1120" s="22"/>
      <c r="G1120" s="43"/>
      <c r="H1120" s="60"/>
      <c r="I1120" s="60"/>
      <c r="J1120" s="60"/>
      <c r="K1120" s="60"/>
      <c r="L1120" s="60"/>
      <c r="M1120" s="60"/>
    </row>
    <row r="1121" spans="1:13" ht="15.5" x14ac:dyDescent="0.35">
      <c r="A1121" s="19" t="s">
        <v>1179</v>
      </c>
      <c r="B1121" s="19" t="s">
        <v>4014</v>
      </c>
      <c r="C1121" s="22"/>
      <c r="D1121" s="22"/>
      <c r="E1121" s="22"/>
      <c r="F1121" s="22"/>
      <c r="G1121" s="43"/>
      <c r="H1121" s="60"/>
      <c r="I1121" s="60"/>
      <c r="J1121" s="60"/>
      <c r="K1121" s="60"/>
      <c r="L1121" s="60"/>
      <c r="M1121" s="60"/>
    </row>
    <row r="1122" spans="1:13" ht="15.5" x14ac:dyDescent="0.35">
      <c r="A1122" s="19" t="s">
        <v>8145</v>
      </c>
      <c r="B1122" s="19" t="s">
        <v>4483</v>
      </c>
      <c r="C1122" s="22"/>
      <c r="D1122" s="22"/>
      <c r="E1122" s="22"/>
      <c r="F1122" s="22"/>
      <c r="G1122" s="43"/>
      <c r="H1122" s="60"/>
      <c r="I1122" s="60"/>
      <c r="J1122" s="60"/>
      <c r="K1122" s="60"/>
      <c r="L1122" s="60"/>
      <c r="M1122" s="60"/>
    </row>
    <row r="1123" spans="1:13" ht="15.5" x14ac:dyDescent="0.35">
      <c r="A1123" s="19" t="s">
        <v>2507</v>
      </c>
      <c r="B1123" s="19" t="s">
        <v>2506</v>
      </c>
      <c r="C1123" s="22"/>
      <c r="D1123" s="22"/>
      <c r="E1123" s="22"/>
      <c r="F1123" s="22"/>
      <c r="G1123" s="43"/>
      <c r="H1123" s="60"/>
      <c r="I1123" s="60"/>
      <c r="J1123" s="60"/>
      <c r="K1123" s="60"/>
      <c r="L1123" s="60"/>
      <c r="M1123" s="60"/>
    </row>
    <row r="1124" spans="1:13" ht="15.5" x14ac:dyDescent="0.35">
      <c r="A1124" s="19" t="s">
        <v>378</v>
      </c>
      <c r="B1124" s="19" t="s">
        <v>376</v>
      </c>
      <c r="C1124" s="22"/>
      <c r="D1124" s="22"/>
      <c r="E1124" s="22"/>
      <c r="F1124" s="22"/>
      <c r="G1124" s="43"/>
      <c r="H1124" s="60"/>
      <c r="I1124" s="60"/>
      <c r="J1124" s="60"/>
      <c r="K1124" s="60"/>
      <c r="L1124" s="60"/>
      <c r="M1124" s="60"/>
    </row>
    <row r="1125" spans="1:13" ht="15.5" x14ac:dyDescent="0.35">
      <c r="A1125" s="19" t="s">
        <v>3222</v>
      </c>
      <c r="B1125" s="19" t="s">
        <v>186</v>
      </c>
      <c r="C1125" s="22"/>
      <c r="D1125" s="22"/>
      <c r="E1125" s="22"/>
      <c r="F1125" s="22"/>
      <c r="G1125" s="43"/>
      <c r="H1125" s="60"/>
      <c r="I1125" s="60"/>
      <c r="J1125" s="60"/>
      <c r="K1125" s="60"/>
      <c r="L1125" s="60"/>
      <c r="M1125" s="60"/>
    </row>
    <row r="1126" spans="1:13" ht="15.5" x14ac:dyDescent="0.35">
      <c r="A1126" s="19" t="s">
        <v>8147</v>
      </c>
      <c r="B1126" s="19" t="s">
        <v>4052</v>
      </c>
      <c r="C1126" s="22"/>
      <c r="D1126" s="22"/>
      <c r="E1126" s="22"/>
      <c r="F1126" s="22"/>
      <c r="G1126" s="43"/>
      <c r="H1126" s="60"/>
      <c r="I1126" s="60"/>
      <c r="J1126" s="60"/>
      <c r="K1126" s="60"/>
      <c r="L1126" s="60"/>
      <c r="M1126" s="60"/>
    </row>
    <row r="1127" spans="1:13" ht="31" x14ac:dyDescent="0.35">
      <c r="A1127" s="19" t="s">
        <v>3038</v>
      </c>
      <c r="B1127" s="19" t="s">
        <v>8565</v>
      </c>
      <c r="C1127" s="22"/>
      <c r="D1127" s="22"/>
      <c r="E1127" s="22"/>
      <c r="F1127" s="22"/>
      <c r="G1127" s="43"/>
      <c r="H1127" s="60"/>
      <c r="I1127" s="60"/>
      <c r="J1127" s="60"/>
      <c r="K1127" s="60"/>
      <c r="L1127" s="60"/>
      <c r="M1127" s="60"/>
    </row>
    <row r="1128" spans="1:13" ht="15.5" x14ac:dyDescent="0.35">
      <c r="A1128" s="19" t="s">
        <v>183</v>
      </c>
      <c r="B1128" s="19" t="s">
        <v>181</v>
      </c>
      <c r="C1128" s="22"/>
      <c r="D1128" s="22"/>
      <c r="E1128" s="22"/>
      <c r="F1128" s="22"/>
      <c r="G1128" s="43"/>
      <c r="H1128" s="60"/>
      <c r="I1128" s="60"/>
      <c r="J1128" s="60"/>
      <c r="K1128" s="60"/>
      <c r="L1128" s="60"/>
      <c r="M1128" s="60"/>
    </row>
    <row r="1129" spans="1:13" ht="15.5" x14ac:dyDescent="0.35">
      <c r="A1129" s="19" t="s">
        <v>325</v>
      </c>
      <c r="B1129" s="19" t="s">
        <v>324</v>
      </c>
      <c r="C1129" s="22"/>
      <c r="D1129" s="22"/>
      <c r="E1129" s="22"/>
      <c r="F1129" s="22"/>
      <c r="G1129" s="43"/>
      <c r="H1129" s="60"/>
      <c r="I1129" s="60"/>
      <c r="J1129" s="60"/>
      <c r="K1129" s="60"/>
      <c r="L1129" s="60"/>
      <c r="M1129" s="60"/>
    </row>
    <row r="1130" spans="1:13" ht="31" x14ac:dyDescent="0.35">
      <c r="A1130" s="19" t="s">
        <v>8148</v>
      </c>
      <c r="B1130" s="19" t="s">
        <v>3837</v>
      </c>
      <c r="C1130" s="22"/>
      <c r="D1130" s="22"/>
      <c r="E1130" s="22"/>
      <c r="F1130" s="22"/>
      <c r="G1130" s="43"/>
      <c r="H1130" s="60"/>
      <c r="I1130" s="60"/>
      <c r="J1130" s="60"/>
      <c r="K1130" s="60"/>
      <c r="L1130" s="60"/>
      <c r="M1130" s="60"/>
    </row>
    <row r="1131" spans="1:13" ht="15.5" x14ac:dyDescent="0.35">
      <c r="A1131" s="19" t="s">
        <v>9729</v>
      </c>
      <c r="B1131" s="21" t="s">
        <v>3780</v>
      </c>
      <c r="C1131" s="22">
        <v>321896.37</v>
      </c>
      <c r="D1131" s="22">
        <v>0</v>
      </c>
      <c r="E1131" s="22">
        <v>3311.56</v>
      </c>
      <c r="F1131" s="22">
        <v>0</v>
      </c>
      <c r="G1131" s="44">
        <v>17338.810000000001</v>
      </c>
      <c r="H1131" s="60"/>
      <c r="I1131" s="60"/>
      <c r="J1131" s="60"/>
      <c r="K1131" s="60"/>
      <c r="L1131" s="60"/>
      <c r="M1131" s="60"/>
    </row>
    <row r="1132" spans="1:13" ht="31" x14ac:dyDescent="0.35">
      <c r="A1132" s="19" t="s">
        <v>5002</v>
      </c>
      <c r="B1132" s="19" t="s">
        <v>2352</v>
      </c>
      <c r="C1132" s="22"/>
      <c r="D1132" s="22"/>
      <c r="E1132" s="22"/>
      <c r="F1132" s="22"/>
      <c r="G1132" s="43"/>
      <c r="H1132" s="60"/>
      <c r="I1132" s="60"/>
      <c r="J1132" s="60"/>
      <c r="K1132" s="60"/>
      <c r="L1132" s="60"/>
      <c r="M1132" s="60"/>
    </row>
    <row r="1133" spans="1:13" ht="62" x14ac:dyDescent="0.35">
      <c r="A1133" s="19" t="s">
        <v>8149</v>
      </c>
      <c r="B1133" s="19" t="s">
        <v>3579</v>
      </c>
      <c r="C1133" s="22"/>
      <c r="D1133" s="22"/>
      <c r="E1133" s="22"/>
      <c r="F1133" s="22"/>
      <c r="G1133" s="43"/>
      <c r="H1133" s="60"/>
      <c r="I1133" s="60"/>
      <c r="J1133" s="60"/>
      <c r="K1133" s="60"/>
      <c r="L1133" s="60"/>
      <c r="M1133" s="60"/>
    </row>
    <row r="1134" spans="1:13" ht="15.5" x14ac:dyDescent="0.35">
      <c r="A1134" s="19" t="s">
        <v>136</v>
      </c>
      <c r="B1134" s="19" t="s">
        <v>140</v>
      </c>
      <c r="C1134" s="22"/>
      <c r="D1134" s="22"/>
      <c r="E1134" s="22"/>
      <c r="F1134" s="22"/>
      <c r="G1134" s="43"/>
      <c r="H1134" s="60"/>
      <c r="I1134" s="60"/>
      <c r="J1134" s="60"/>
      <c r="K1134" s="60"/>
      <c r="L1134" s="60"/>
      <c r="M1134" s="60"/>
    </row>
    <row r="1135" spans="1:13" ht="15.5" x14ac:dyDescent="0.35">
      <c r="A1135" s="19" t="s">
        <v>3022</v>
      </c>
      <c r="B1135" s="19" t="s">
        <v>3685</v>
      </c>
      <c r="C1135" s="22"/>
      <c r="D1135" s="22"/>
      <c r="E1135" s="22"/>
      <c r="F1135" s="22"/>
      <c r="G1135" s="43"/>
      <c r="H1135" s="60"/>
      <c r="I1135" s="60"/>
      <c r="J1135" s="60"/>
      <c r="K1135" s="60"/>
      <c r="L1135" s="60"/>
      <c r="M1135" s="60"/>
    </row>
    <row r="1136" spans="1:13" ht="15.5" x14ac:dyDescent="0.35">
      <c r="A1136" s="19" t="s">
        <v>2998</v>
      </c>
      <c r="B1136" s="19" t="s">
        <v>1515</v>
      </c>
      <c r="C1136" s="22"/>
      <c r="D1136" s="22"/>
      <c r="E1136" s="22"/>
      <c r="F1136" s="22"/>
      <c r="G1136" s="43"/>
      <c r="H1136" s="60"/>
      <c r="I1136" s="60"/>
      <c r="J1136" s="60"/>
      <c r="K1136" s="60"/>
      <c r="L1136" s="60"/>
      <c r="M1136" s="60"/>
    </row>
    <row r="1137" spans="1:13" ht="15.5" x14ac:dyDescent="0.35">
      <c r="A1137" s="19" t="s">
        <v>1079</v>
      </c>
      <c r="B1137" s="19" t="s">
        <v>1077</v>
      </c>
      <c r="C1137" s="22"/>
      <c r="D1137" s="22"/>
      <c r="E1137" s="22"/>
      <c r="F1137" s="22"/>
      <c r="G1137" s="43"/>
      <c r="H1137" s="60"/>
      <c r="I1137" s="60"/>
      <c r="J1137" s="60"/>
      <c r="K1137" s="60"/>
      <c r="L1137" s="60"/>
      <c r="M1137" s="60"/>
    </row>
    <row r="1138" spans="1:13" ht="15.5" x14ac:dyDescent="0.35">
      <c r="A1138" s="19" t="s">
        <v>3035</v>
      </c>
      <c r="B1138" s="19" t="s">
        <v>2628</v>
      </c>
      <c r="C1138" s="22"/>
      <c r="D1138" s="22"/>
      <c r="E1138" s="22"/>
      <c r="F1138" s="22"/>
      <c r="G1138" s="43"/>
      <c r="H1138" s="60"/>
      <c r="I1138" s="60"/>
      <c r="J1138" s="60"/>
      <c r="K1138" s="60"/>
      <c r="L1138" s="60"/>
      <c r="M1138" s="60"/>
    </row>
    <row r="1139" spans="1:13" ht="15.5" x14ac:dyDescent="0.35">
      <c r="A1139" s="19" t="s">
        <v>3098</v>
      </c>
      <c r="B1139" s="19" t="s">
        <v>4002</v>
      </c>
      <c r="C1139" s="22"/>
      <c r="D1139" s="22"/>
      <c r="E1139" s="22"/>
      <c r="F1139" s="22"/>
      <c r="G1139" s="43"/>
      <c r="H1139" s="60"/>
      <c r="I1139" s="60"/>
      <c r="J1139" s="60"/>
      <c r="K1139" s="60"/>
      <c r="L1139" s="60"/>
      <c r="M1139" s="60"/>
    </row>
    <row r="1140" spans="1:13" ht="15.5" x14ac:dyDescent="0.35">
      <c r="A1140" s="19" t="s">
        <v>3233</v>
      </c>
      <c r="B1140" s="19" t="s">
        <v>3997</v>
      </c>
      <c r="C1140" s="22"/>
      <c r="D1140" s="22"/>
      <c r="E1140" s="22"/>
      <c r="F1140" s="22"/>
      <c r="G1140" s="43"/>
      <c r="H1140" s="60"/>
      <c r="I1140" s="60"/>
      <c r="J1140" s="60"/>
      <c r="K1140" s="60"/>
      <c r="L1140" s="60"/>
      <c r="M1140" s="60"/>
    </row>
    <row r="1141" spans="1:13" ht="15.5" x14ac:dyDescent="0.35">
      <c r="A1141" s="19" t="s">
        <v>3132</v>
      </c>
      <c r="B1141" s="19" t="s">
        <v>773</v>
      </c>
      <c r="C1141" s="22"/>
      <c r="D1141" s="22"/>
      <c r="E1141" s="22"/>
      <c r="F1141" s="22"/>
      <c r="G1141" s="43"/>
      <c r="H1141" s="60"/>
      <c r="I1141" s="60"/>
      <c r="J1141" s="60"/>
      <c r="K1141" s="60"/>
      <c r="L1141" s="60"/>
      <c r="M1141" s="60"/>
    </row>
    <row r="1142" spans="1:13" ht="15.5" x14ac:dyDescent="0.35">
      <c r="A1142" s="19" t="s">
        <v>1928</v>
      </c>
      <c r="B1142" s="19" t="s">
        <v>1926</v>
      </c>
      <c r="C1142" s="22"/>
      <c r="D1142" s="22"/>
      <c r="E1142" s="22"/>
      <c r="F1142" s="22"/>
      <c r="G1142" s="43"/>
      <c r="H1142" s="60"/>
      <c r="I1142" s="60"/>
      <c r="J1142" s="60"/>
      <c r="K1142" s="60"/>
      <c r="L1142" s="60"/>
      <c r="M1142" s="60"/>
    </row>
    <row r="1143" spans="1:13" ht="31" x14ac:dyDescent="0.35">
      <c r="A1143" s="19" t="s">
        <v>3061</v>
      </c>
      <c r="B1143" s="19" t="s">
        <v>1552</v>
      </c>
      <c r="C1143" s="22"/>
      <c r="D1143" s="22"/>
      <c r="E1143" s="22"/>
      <c r="F1143" s="22"/>
      <c r="G1143" s="43"/>
      <c r="H1143" s="60"/>
      <c r="I1143" s="60"/>
      <c r="J1143" s="60"/>
      <c r="K1143" s="60"/>
      <c r="L1143" s="60"/>
      <c r="M1143" s="60"/>
    </row>
    <row r="1144" spans="1:13" ht="15.5" x14ac:dyDescent="0.35">
      <c r="A1144" s="19" t="s">
        <v>1320</v>
      </c>
      <c r="B1144" s="19" t="s">
        <v>1297</v>
      </c>
      <c r="C1144" s="22"/>
      <c r="D1144" s="22"/>
      <c r="E1144" s="22"/>
      <c r="F1144" s="22"/>
      <c r="G1144" s="43"/>
      <c r="H1144" s="60"/>
      <c r="I1144" s="60"/>
      <c r="J1144" s="60"/>
      <c r="K1144" s="60"/>
      <c r="L1144" s="60"/>
      <c r="M1144" s="60"/>
    </row>
    <row r="1145" spans="1:13" ht="31" x14ac:dyDescent="0.35">
      <c r="A1145" s="19" t="s">
        <v>8191</v>
      </c>
      <c r="B1145" s="19" t="s">
        <v>8192</v>
      </c>
      <c r="C1145" s="22"/>
      <c r="D1145" s="22"/>
      <c r="E1145" s="22"/>
      <c r="F1145" s="22"/>
      <c r="G1145" s="43"/>
      <c r="H1145" s="60"/>
      <c r="I1145" s="60"/>
      <c r="J1145" s="60"/>
      <c r="K1145" s="60"/>
      <c r="L1145" s="60"/>
      <c r="M1145" s="60"/>
    </row>
    <row r="1146" spans="1:13" ht="15.5" x14ac:dyDescent="0.35">
      <c r="A1146" s="19" t="s">
        <v>2017</v>
      </c>
      <c r="B1146" s="19" t="s">
        <v>2015</v>
      </c>
      <c r="C1146" s="22"/>
      <c r="D1146" s="22"/>
      <c r="E1146" s="22"/>
      <c r="F1146" s="22"/>
      <c r="G1146" s="43"/>
      <c r="H1146" s="60"/>
      <c r="I1146" s="60"/>
      <c r="J1146" s="60"/>
      <c r="K1146" s="60"/>
      <c r="L1146" s="60"/>
      <c r="M1146" s="60"/>
    </row>
    <row r="1147" spans="1:13" ht="15.5" x14ac:dyDescent="0.35">
      <c r="A1147" s="19" t="s">
        <v>3024</v>
      </c>
      <c r="B1147" s="19" t="s">
        <v>3848</v>
      </c>
      <c r="C1147" s="22"/>
      <c r="D1147" s="22"/>
      <c r="E1147" s="22"/>
      <c r="F1147" s="22"/>
      <c r="G1147" s="43"/>
      <c r="H1147" s="60"/>
      <c r="I1147" s="60"/>
      <c r="J1147" s="60"/>
      <c r="K1147" s="60"/>
      <c r="L1147" s="60"/>
      <c r="M1147" s="60"/>
    </row>
    <row r="1148" spans="1:13" ht="15.5" x14ac:dyDescent="0.35">
      <c r="A1148" s="19" t="s">
        <v>2510</v>
      </c>
      <c r="B1148" s="19" t="s">
        <v>2509</v>
      </c>
      <c r="C1148" s="22"/>
      <c r="D1148" s="22"/>
      <c r="E1148" s="22"/>
      <c r="F1148" s="22"/>
      <c r="G1148" s="43"/>
      <c r="H1148" s="60"/>
      <c r="I1148" s="60"/>
      <c r="J1148" s="60"/>
      <c r="K1148" s="60"/>
      <c r="L1148" s="60"/>
      <c r="M1148" s="60"/>
    </row>
    <row r="1149" spans="1:13" ht="46.5" x14ac:dyDescent="0.35">
      <c r="A1149" s="19" t="s">
        <v>4997</v>
      </c>
      <c r="B1149" s="19" t="s">
        <v>3597</v>
      </c>
      <c r="C1149" s="22"/>
      <c r="D1149" s="22"/>
      <c r="E1149" s="22"/>
      <c r="F1149" s="22"/>
      <c r="G1149" s="43"/>
      <c r="H1149" s="60"/>
      <c r="I1149" s="60"/>
      <c r="J1149" s="60"/>
      <c r="K1149" s="60"/>
      <c r="L1149" s="60"/>
      <c r="M1149" s="60"/>
    </row>
    <row r="1150" spans="1:13" ht="15.5" x14ac:dyDescent="0.35">
      <c r="A1150" s="19" t="s">
        <v>815</v>
      </c>
      <c r="B1150" s="19" t="s">
        <v>4031</v>
      </c>
      <c r="C1150" s="22"/>
      <c r="D1150" s="22"/>
      <c r="E1150" s="22"/>
      <c r="F1150" s="22"/>
      <c r="G1150" s="43"/>
      <c r="H1150" s="60"/>
      <c r="I1150" s="60"/>
      <c r="J1150" s="60"/>
      <c r="K1150" s="60"/>
      <c r="L1150" s="60"/>
      <c r="M1150" s="60"/>
    </row>
    <row r="1151" spans="1:13" ht="31" x14ac:dyDescent="0.35">
      <c r="A1151" s="19" t="s">
        <v>3177</v>
      </c>
      <c r="B1151" s="19" t="s">
        <v>200</v>
      </c>
      <c r="C1151" s="22"/>
      <c r="D1151" s="22"/>
      <c r="E1151" s="22"/>
      <c r="F1151" s="22"/>
      <c r="G1151" s="43"/>
      <c r="H1151" s="60"/>
      <c r="I1151" s="60"/>
      <c r="J1151" s="60"/>
      <c r="K1151" s="60"/>
      <c r="L1151" s="60"/>
      <c r="M1151" s="60"/>
    </row>
    <row r="1152" spans="1:13" ht="15.5" x14ac:dyDescent="0.35">
      <c r="A1152" s="19" t="s">
        <v>788</v>
      </c>
      <c r="B1152" s="19" t="s">
        <v>4492</v>
      </c>
      <c r="C1152" s="22"/>
      <c r="D1152" s="22"/>
      <c r="E1152" s="22"/>
      <c r="F1152" s="22"/>
      <c r="G1152" s="43"/>
      <c r="H1152" s="60"/>
      <c r="I1152" s="60"/>
      <c r="J1152" s="60"/>
      <c r="K1152" s="60"/>
      <c r="L1152" s="60"/>
      <c r="M1152" s="60"/>
    </row>
    <row r="1153" spans="1:13" ht="15.5" x14ac:dyDescent="0.35">
      <c r="A1153" s="19" t="s">
        <v>8171</v>
      </c>
      <c r="B1153" s="19" t="s">
        <v>3905</v>
      </c>
      <c r="C1153" s="22"/>
      <c r="D1153" s="22"/>
      <c r="E1153" s="22"/>
      <c r="F1153" s="22"/>
      <c r="G1153" s="43"/>
      <c r="H1153" s="60"/>
      <c r="I1153" s="60"/>
      <c r="J1153" s="60"/>
      <c r="K1153" s="60"/>
      <c r="L1153" s="60"/>
      <c r="M1153" s="60"/>
    </row>
    <row r="1154" spans="1:13" ht="15.5" x14ac:dyDescent="0.35">
      <c r="A1154" s="19" t="s">
        <v>587</v>
      </c>
      <c r="B1154" s="19" t="s">
        <v>3638</v>
      </c>
      <c r="C1154" s="22"/>
      <c r="D1154" s="22"/>
      <c r="E1154" s="22"/>
      <c r="F1154" s="22"/>
      <c r="G1154" s="43"/>
      <c r="H1154" s="60"/>
      <c r="I1154" s="60"/>
      <c r="J1154" s="60"/>
      <c r="K1154" s="60"/>
      <c r="L1154" s="60"/>
      <c r="M1154" s="60"/>
    </row>
    <row r="1155" spans="1:13" ht="31" x14ac:dyDescent="0.35">
      <c r="A1155" s="19" t="s">
        <v>3126</v>
      </c>
      <c r="B1155" s="19" t="s">
        <v>1217</v>
      </c>
      <c r="C1155" s="22"/>
      <c r="D1155" s="22"/>
      <c r="E1155" s="22"/>
      <c r="F1155" s="22"/>
      <c r="G1155" s="43"/>
      <c r="H1155" s="60"/>
      <c r="I1155" s="60"/>
      <c r="J1155" s="60"/>
      <c r="K1155" s="60"/>
      <c r="L1155" s="60"/>
      <c r="M1155" s="60"/>
    </row>
    <row r="1156" spans="1:13" ht="15.5" x14ac:dyDescent="0.35">
      <c r="A1156" s="19" t="s">
        <v>373</v>
      </c>
      <c r="B1156" s="19" t="s">
        <v>371</v>
      </c>
      <c r="C1156" s="22"/>
      <c r="D1156" s="22"/>
      <c r="E1156" s="22"/>
      <c r="F1156" s="22"/>
      <c r="G1156" s="43"/>
      <c r="H1156" s="60"/>
      <c r="I1156" s="60"/>
      <c r="J1156" s="60"/>
      <c r="K1156" s="60"/>
      <c r="L1156" s="60"/>
      <c r="M1156" s="60"/>
    </row>
    <row r="1157" spans="1:13" ht="31" x14ac:dyDescent="0.35">
      <c r="A1157" s="19" t="s">
        <v>3760</v>
      </c>
      <c r="B1157" s="19" t="s">
        <v>3991</v>
      </c>
      <c r="C1157" s="22">
        <v>575000</v>
      </c>
      <c r="D1157" s="22"/>
      <c r="E1157" s="22">
        <v>69000</v>
      </c>
      <c r="F1157" s="22"/>
      <c r="G1157" s="43">
        <v>288611.71999999997</v>
      </c>
      <c r="H1157" s="60"/>
      <c r="I1157" s="60"/>
      <c r="J1157" s="60"/>
      <c r="K1157" s="60"/>
      <c r="L1157" s="60"/>
      <c r="M1157" s="60"/>
    </row>
    <row r="1158" spans="1:13" ht="15.5" x14ac:dyDescent="0.35">
      <c r="A1158" s="19" t="s">
        <v>554</v>
      </c>
      <c r="B1158" s="19" t="s">
        <v>553</v>
      </c>
      <c r="C1158" s="22"/>
      <c r="D1158" s="22"/>
      <c r="E1158" s="22"/>
      <c r="F1158" s="22"/>
      <c r="G1158" s="43"/>
      <c r="H1158" s="60"/>
      <c r="I1158" s="60"/>
      <c r="J1158" s="60"/>
      <c r="K1158" s="60"/>
      <c r="L1158" s="60"/>
      <c r="M1158" s="60"/>
    </row>
    <row r="1159" spans="1:13" ht="15.5" x14ac:dyDescent="0.35">
      <c r="A1159" s="19" t="s">
        <v>1017</v>
      </c>
      <c r="B1159" s="19" t="s">
        <v>1015</v>
      </c>
      <c r="C1159" s="22"/>
      <c r="D1159" s="22"/>
      <c r="E1159" s="22"/>
      <c r="F1159" s="22"/>
      <c r="G1159" s="43"/>
      <c r="H1159" s="60"/>
      <c r="I1159" s="60"/>
      <c r="J1159" s="60"/>
      <c r="K1159" s="60"/>
      <c r="L1159" s="60"/>
      <c r="M1159" s="60"/>
    </row>
    <row r="1160" spans="1:13" ht="31" x14ac:dyDescent="0.35">
      <c r="A1160" s="19" t="s">
        <v>2425</v>
      </c>
      <c r="B1160" s="19" t="s">
        <v>3714</v>
      </c>
      <c r="C1160" s="22"/>
      <c r="D1160" s="22"/>
      <c r="E1160" s="22"/>
      <c r="F1160" s="22"/>
      <c r="G1160" s="43"/>
      <c r="H1160" s="60"/>
      <c r="I1160" s="60"/>
      <c r="J1160" s="60"/>
      <c r="K1160" s="60"/>
      <c r="L1160" s="60"/>
      <c r="M1160" s="60"/>
    </row>
    <row r="1161" spans="1:13" ht="15.5" x14ac:dyDescent="0.35">
      <c r="A1161" s="19" t="s">
        <v>939</v>
      </c>
      <c r="B1161" s="19" t="s">
        <v>937</v>
      </c>
      <c r="C1161" s="22"/>
      <c r="D1161" s="22"/>
      <c r="E1161" s="22"/>
      <c r="F1161" s="22"/>
      <c r="G1161" s="43"/>
      <c r="H1161" s="60"/>
      <c r="I1161" s="60"/>
      <c r="J1161" s="60"/>
      <c r="K1161" s="60"/>
      <c r="L1161" s="60"/>
      <c r="M1161" s="60"/>
    </row>
    <row r="1162" spans="1:13" ht="15.5" x14ac:dyDescent="0.35">
      <c r="A1162" s="19" t="s">
        <v>8151</v>
      </c>
      <c r="B1162" s="19" t="s">
        <v>3279</v>
      </c>
      <c r="C1162" s="22"/>
      <c r="D1162" s="22"/>
      <c r="E1162" s="22"/>
      <c r="F1162" s="22"/>
      <c r="G1162" s="43"/>
      <c r="H1162" s="60"/>
      <c r="I1162" s="60"/>
      <c r="J1162" s="60"/>
      <c r="K1162" s="60"/>
      <c r="L1162" s="60"/>
      <c r="M1162" s="60"/>
    </row>
    <row r="1163" spans="1:13" ht="31" x14ac:dyDescent="0.35">
      <c r="A1163" s="19" t="s">
        <v>3109</v>
      </c>
      <c r="B1163" s="19" t="s">
        <v>1269</v>
      </c>
      <c r="C1163" s="22"/>
      <c r="D1163" s="22"/>
      <c r="E1163" s="22"/>
      <c r="F1163" s="22"/>
      <c r="G1163" s="43"/>
      <c r="H1163" s="60"/>
      <c r="I1163" s="60"/>
      <c r="J1163" s="60"/>
      <c r="K1163" s="60"/>
      <c r="L1163" s="60"/>
      <c r="M1163" s="60"/>
    </row>
    <row r="1164" spans="1:13" ht="15.5" x14ac:dyDescent="0.35">
      <c r="A1164" s="19" t="s">
        <v>8152</v>
      </c>
      <c r="B1164" s="19" t="s">
        <v>3531</v>
      </c>
      <c r="C1164" s="22"/>
      <c r="D1164" s="22"/>
      <c r="E1164" s="22"/>
      <c r="F1164" s="22"/>
      <c r="G1164" s="43"/>
      <c r="H1164" s="60"/>
      <c r="I1164" s="60"/>
      <c r="J1164" s="60"/>
      <c r="K1164" s="60"/>
      <c r="L1164" s="60"/>
      <c r="M1164" s="60"/>
    </row>
    <row r="1165" spans="1:13" ht="15.5" x14ac:dyDescent="0.35">
      <c r="A1165" s="19" t="s">
        <v>3050</v>
      </c>
      <c r="B1165" s="19" t="s">
        <v>2070</v>
      </c>
      <c r="C1165" s="22"/>
      <c r="D1165" s="22"/>
      <c r="E1165" s="22"/>
      <c r="F1165" s="22"/>
      <c r="G1165" s="43"/>
      <c r="H1165" s="60"/>
      <c r="I1165" s="60"/>
      <c r="J1165" s="60"/>
      <c r="K1165" s="60"/>
      <c r="L1165" s="60"/>
      <c r="M1165" s="60"/>
    </row>
    <row r="1166" spans="1:13" ht="15.5" x14ac:dyDescent="0.35">
      <c r="A1166" s="19" t="s">
        <v>2962</v>
      </c>
      <c r="B1166" s="19" t="s">
        <v>2011</v>
      </c>
      <c r="C1166" s="22"/>
      <c r="D1166" s="22"/>
      <c r="E1166" s="22"/>
      <c r="F1166" s="22"/>
      <c r="G1166" s="43"/>
      <c r="H1166" s="60"/>
      <c r="I1166" s="60"/>
      <c r="J1166" s="60"/>
      <c r="K1166" s="60"/>
      <c r="L1166" s="60"/>
      <c r="M1166" s="60"/>
    </row>
    <row r="1167" spans="1:13" ht="31" x14ac:dyDescent="0.35">
      <c r="A1167" s="19" t="s">
        <v>8153</v>
      </c>
      <c r="B1167" s="19" t="s">
        <v>8272</v>
      </c>
      <c r="C1167" s="22"/>
      <c r="D1167" s="22"/>
      <c r="E1167" s="22"/>
      <c r="F1167" s="22"/>
      <c r="G1167" s="43"/>
      <c r="H1167" s="60"/>
      <c r="I1167" s="60"/>
      <c r="J1167" s="60"/>
      <c r="K1167" s="60"/>
      <c r="L1167" s="60"/>
      <c r="M1167" s="60"/>
    </row>
    <row r="1168" spans="1:13" ht="15.5" x14ac:dyDescent="0.35">
      <c r="A1168" s="19" t="s">
        <v>3066</v>
      </c>
      <c r="B1168" s="19" t="s">
        <v>8505</v>
      </c>
      <c r="C1168" s="22">
        <v>14538762</v>
      </c>
      <c r="D1168" s="22">
        <v>0</v>
      </c>
      <c r="E1168" s="22">
        <v>14538762</v>
      </c>
      <c r="F1168" s="22">
        <v>0</v>
      </c>
      <c r="G1168" s="22">
        <v>22355059</v>
      </c>
      <c r="H1168" s="60"/>
      <c r="I1168" s="60"/>
      <c r="J1168" s="60"/>
      <c r="K1168" s="60"/>
      <c r="L1168" s="60"/>
      <c r="M1168" s="60"/>
    </row>
    <row r="1169" spans="1:13" ht="46.5" x14ac:dyDescent="0.35">
      <c r="A1169" s="19" t="s">
        <v>8683</v>
      </c>
      <c r="B1169" s="19" t="s">
        <v>3651</v>
      </c>
      <c r="C1169" s="22"/>
      <c r="D1169" s="22"/>
      <c r="E1169" s="22"/>
      <c r="F1169" s="22"/>
      <c r="G1169" s="43"/>
      <c r="H1169" s="60"/>
      <c r="I1169" s="60"/>
      <c r="J1169" s="60"/>
      <c r="K1169" s="60"/>
      <c r="L1169" s="60"/>
      <c r="M1169" s="60"/>
    </row>
    <row r="1170" spans="1:13" ht="15.5" x14ac:dyDescent="0.35">
      <c r="A1170" s="19" t="s">
        <v>1349</v>
      </c>
      <c r="B1170" s="19" t="s">
        <v>1329</v>
      </c>
      <c r="C1170" s="22"/>
      <c r="D1170" s="22"/>
      <c r="E1170" s="22"/>
      <c r="F1170" s="22"/>
      <c r="G1170" s="43"/>
      <c r="H1170" s="60"/>
      <c r="I1170" s="60"/>
      <c r="J1170" s="60"/>
      <c r="K1170" s="60"/>
      <c r="L1170" s="60"/>
      <c r="M1170" s="60"/>
    </row>
    <row r="1171" spans="1:13" ht="15.5" x14ac:dyDescent="0.35">
      <c r="A1171" s="19" t="s">
        <v>8415</v>
      </c>
      <c r="B1171" s="19" t="s">
        <v>3927</v>
      </c>
      <c r="C1171" s="22"/>
      <c r="D1171" s="22"/>
      <c r="E1171" s="22"/>
      <c r="F1171" s="22"/>
      <c r="G1171" s="43"/>
      <c r="H1171" s="60"/>
      <c r="I1171" s="60"/>
      <c r="J1171" s="60"/>
      <c r="K1171" s="60"/>
      <c r="L1171" s="60"/>
      <c r="M1171" s="60"/>
    </row>
    <row r="1172" spans="1:13" ht="15.5" x14ac:dyDescent="0.35">
      <c r="A1172" s="19" t="s">
        <v>2023</v>
      </c>
      <c r="B1172" s="19" t="s">
        <v>2021</v>
      </c>
      <c r="C1172" s="22"/>
      <c r="D1172" s="22"/>
      <c r="E1172" s="22"/>
      <c r="F1172" s="22"/>
      <c r="G1172" s="43"/>
      <c r="H1172" s="60"/>
      <c r="I1172" s="60"/>
      <c r="J1172" s="60"/>
      <c r="K1172" s="60"/>
      <c r="L1172" s="60"/>
      <c r="M1172" s="60"/>
    </row>
    <row r="1173" spans="1:13" ht="15.5" x14ac:dyDescent="0.35">
      <c r="A1173" s="19" t="s">
        <v>567</v>
      </c>
      <c r="B1173" s="19" t="s">
        <v>565</v>
      </c>
      <c r="C1173" s="22"/>
      <c r="D1173" s="22"/>
      <c r="E1173" s="22"/>
      <c r="F1173" s="22"/>
      <c r="G1173" s="43"/>
      <c r="H1173" s="60"/>
      <c r="I1173" s="60"/>
      <c r="J1173" s="60"/>
      <c r="K1173" s="60"/>
      <c r="L1173" s="60"/>
      <c r="M1173" s="60"/>
    </row>
    <row r="1174" spans="1:13" ht="15.5" x14ac:dyDescent="0.35">
      <c r="A1174" s="19" t="s">
        <v>8416</v>
      </c>
      <c r="B1174" s="19" t="s">
        <v>3660</v>
      </c>
      <c r="C1174" s="22"/>
      <c r="D1174" s="22"/>
      <c r="E1174" s="22"/>
      <c r="F1174" s="22"/>
      <c r="G1174" s="43"/>
      <c r="H1174" s="60"/>
      <c r="I1174" s="60"/>
      <c r="J1174" s="60"/>
      <c r="K1174" s="60"/>
      <c r="L1174" s="60"/>
      <c r="M1174" s="60"/>
    </row>
    <row r="1175" spans="1:13" ht="15.5" x14ac:dyDescent="0.35">
      <c r="A1175" s="19" t="s">
        <v>8417</v>
      </c>
      <c r="B1175" s="19" t="s">
        <v>3693</v>
      </c>
      <c r="C1175" s="22"/>
      <c r="D1175" s="22"/>
      <c r="E1175" s="22"/>
      <c r="F1175" s="22"/>
      <c r="G1175" s="43"/>
      <c r="H1175" s="60"/>
      <c r="I1175" s="60"/>
      <c r="J1175" s="60"/>
      <c r="K1175" s="60"/>
      <c r="L1175" s="60"/>
      <c r="M1175" s="60"/>
    </row>
    <row r="1176" spans="1:13" ht="15.5" x14ac:dyDescent="0.35">
      <c r="A1176" s="19" t="s">
        <v>8418</v>
      </c>
      <c r="B1176" s="19" t="s">
        <v>4067</v>
      </c>
      <c r="C1176" s="22"/>
      <c r="D1176" s="22"/>
      <c r="E1176" s="22"/>
      <c r="F1176" s="22"/>
      <c r="G1176" s="43"/>
      <c r="H1176" s="60"/>
      <c r="I1176" s="60"/>
      <c r="J1176" s="60"/>
      <c r="K1176" s="60"/>
      <c r="L1176" s="60"/>
      <c r="M1176" s="60"/>
    </row>
    <row r="1177" spans="1:13" ht="15.5" x14ac:dyDescent="0.35">
      <c r="A1177" s="19" t="s">
        <v>8419</v>
      </c>
      <c r="B1177" s="19" t="s">
        <v>2692</v>
      </c>
      <c r="C1177" s="22"/>
      <c r="D1177" s="22"/>
      <c r="E1177" s="22"/>
      <c r="F1177" s="22"/>
      <c r="G1177" s="43"/>
      <c r="H1177" s="60"/>
      <c r="I1177" s="60"/>
      <c r="J1177" s="60"/>
      <c r="K1177" s="60"/>
      <c r="L1177" s="60"/>
      <c r="M1177" s="60"/>
    </row>
    <row r="1178" spans="1:13" ht="15.5" x14ac:dyDescent="0.35">
      <c r="A1178" s="19" t="s">
        <v>2521</v>
      </c>
      <c r="B1178" s="19" t="s">
        <v>2520</v>
      </c>
      <c r="C1178" s="22"/>
      <c r="D1178" s="22"/>
      <c r="E1178" s="22"/>
      <c r="F1178" s="22"/>
      <c r="G1178" s="43"/>
      <c r="H1178" s="60"/>
      <c r="I1178" s="60"/>
      <c r="J1178" s="60"/>
      <c r="K1178" s="60"/>
      <c r="L1178" s="60"/>
      <c r="M1178" s="60"/>
    </row>
    <row r="1179" spans="1:13" ht="15.5" x14ac:dyDescent="0.35">
      <c r="A1179" s="19" t="s">
        <v>69</v>
      </c>
      <c r="B1179" s="19" t="s">
        <v>67</v>
      </c>
      <c r="C1179" s="22"/>
      <c r="D1179" s="22"/>
      <c r="E1179" s="22"/>
      <c r="F1179" s="22"/>
      <c r="G1179" s="43"/>
      <c r="H1179" s="60"/>
      <c r="I1179" s="60"/>
      <c r="J1179" s="60"/>
      <c r="K1179" s="60"/>
      <c r="L1179" s="60"/>
      <c r="M1179" s="60"/>
    </row>
    <row r="1180" spans="1:13" ht="15.5" x14ac:dyDescent="0.35">
      <c r="A1180" s="19" t="s">
        <v>1246</v>
      </c>
      <c r="B1180" s="19" t="s">
        <v>1237</v>
      </c>
      <c r="C1180" s="22"/>
      <c r="D1180" s="22"/>
      <c r="E1180" s="22"/>
      <c r="F1180" s="22"/>
      <c r="G1180" s="43"/>
      <c r="H1180" s="60"/>
      <c r="I1180" s="60"/>
      <c r="J1180" s="60"/>
      <c r="K1180" s="60"/>
      <c r="L1180" s="60"/>
      <c r="M1180" s="60"/>
    </row>
    <row r="1181" spans="1:13" ht="31" x14ac:dyDescent="0.35">
      <c r="A1181" s="19" t="s">
        <v>3190</v>
      </c>
      <c r="B1181" s="19" t="s">
        <v>916</v>
      </c>
      <c r="C1181" s="22"/>
      <c r="D1181" s="22"/>
      <c r="E1181" s="22"/>
      <c r="F1181" s="22"/>
      <c r="G1181" s="43"/>
      <c r="H1181" s="60"/>
      <c r="I1181" s="60"/>
      <c r="J1181" s="60"/>
      <c r="K1181" s="60"/>
      <c r="L1181" s="60"/>
      <c r="M1181" s="60"/>
    </row>
    <row r="1182" spans="1:13" ht="15.5" x14ac:dyDescent="0.35">
      <c r="A1182" s="19" t="s">
        <v>1231</v>
      </c>
      <c r="B1182" s="19" t="s">
        <v>1218</v>
      </c>
      <c r="C1182" s="22"/>
      <c r="D1182" s="22"/>
      <c r="E1182" s="22"/>
      <c r="F1182" s="22"/>
      <c r="G1182" s="43"/>
      <c r="H1182" s="60"/>
      <c r="I1182" s="60"/>
      <c r="J1182" s="60"/>
      <c r="K1182" s="60"/>
      <c r="L1182" s="60"/>
      <c r="M1182" s="60"/>
    </row>
    <row r="1183" spans="1:13" ht="31" x14ac:dyDescent="0.35">
      <c r="A1183" s="19" t="s">
        <v>1670</v>
      </c>
      <c r="B1183" s="19" t="s">
        <v>3976</v>
      </c>
      <c r="C1183" s="22"/>
      <c r="D1183" s="22"/>
      <c r="E1183" s="22"/>
      <c r="F1183" s="22"/>
      <c r="G1183" s="43"/>
      <c r="H1183" s="60"/>
      <c r="I1183" s="60"/>
      <c r="J1183" s="60"/>
      <c r="K1183" s="60"/>
      <c r="L1183" s="60"/>
      <c r="M1183" s="60"/>
    </row>
    <row r="1184" spans="1:13" ht="15.5" x14ac:dyDescent="0.35">
      <c r="A1184" s="19" t="s">
        <v>267</v>
      </c>
      <c r="B1184" s="19" t="s">
        <v>265</v>
      </c>
      <c r="C1184" s="22"/>
      <c r="D1184" s="22"/>
      <c r="E1184" s="22"/>
      <c r="F1184" s="22"/>
      <c r="G1184" s="43"/>
      <c r="H1184" s="60"/>
      <c r="I1184" s="60"/>
      <c r="J1184" s="60"/>
      <c r="K1184" s="60"/>
      <c r="L1184" s="60"/>
      <c r="M1184" s="60"/>
    </row>
    <row r="1185" spans="1:13" ht="31" x14ac:dyDescent="0.35">
      <c r="A1185" s="19" t="s">
        <v>8154</v>
      </c>
      <c r="B1185" s="21" t="s">
        <v>4597</v>
      </c>
      <c r="C1185" s="22"/>
      <c r="D1185" s="22"/>
      <c r="E1185" s="22"/>
      <c r="F1185" s="22"/>
      <c r="G1185" s="43"/>
      <c r="H1185" s="60"/>
      <c r="I1185" s="60"/>
      <c r="J1185" s="60"/>
      <c r="K1185" s="60"/>
      <c r="L1185" s="60"/>
      <c r="M1185" s="60"/>
    </row>
    <row r="1186" spans="1:13" ht="15.5" x14ac:dyDescent="0.35">
      <c r="A1186" s="19" t="s">
        <v>1719</v>
      </c>
      <c r="B1186" s="19" t="s">
        <v>1696</v>
      </c>
      <c r="C1186" s="22"/>
      <c r="D1186" s="22"/>
      <c r="E1186" s="22"/>
      <c r="F1186" s="22"/>
      <c r="G1186" s="43"/>
      <c r="H1186" s="60"/>
      <c r="I1186" s="60"/>
      <c r="J1186" s="60"/>
      <c r="K1186" s="60"/>
      <c r="L1186" s="60"/>
      <c r="M1186" s="60"/>
    </row>
    <row r="1187" spans="1:13" ht="31" x14ac:dyDescent="0.35">
      <c r="A1187" s="19" t="s">
        <v>3193</v>
      </c>
      <c r="B1187" s="19" t="s">
        <v>3996</v>
      </c>
      <c r="C1187" s="22"/>
      <c r="D1187" s="22"/>
      <c r="E1187" s="22"/>
      <c r="F1187" s="22"/>
      <c r="G1187" s="43"/>
      <c r="H1187" s="60"/>
      <c r="I1187" s="60"/>
      <c r="J1187" s="60"/>
      <c r="K1187" s="60"/>
      <c r="L1187" s="60"/>
      <c r="M1187" s="60"/>
    </row>
    <row r="1188" spans="1:13" ht="15.5" x14ac:dyDescent="0.35">
      <c r="A1188" s="19" t="s">
        <v>2259</v>
      </c>
      <c r="B1188" s="19" t="s">
        <v>3877</v>
      </c>
      <c r="C1188" s="22"/>
      <c r="D1188" s="22"/>
      <c r="E1188" s="22"/>
      <c r="F1188" s="22"/>
      <c r="G1188" s="43"/>
      <c r="H1188" s="60"/>
      <c r="I1188" s="60"/>
      <c r="J1188" s="60"/>
      <c r="K1188" s="60"/>
      <c r="L1188" s="60"/>
      <c r="M1188" s="60"/>
    </row>
    <row r="1189" spans="1:13" ht="15.5" x14ac:dyDescent="0.35">
      <c r="A1189" s="19" t="s">
        <v>281</v>
      </c>
      <c r="B1189" s="19" t="s">
        <v>279</v>
      </c>
      <c r="C1189" s="22"/>
      <c r="D1189" s="22"/>
      <c r="E1189" s="22"/>
      <c r="F1189" s="22"/>
      <c r="G1189" s="43"/>
      <c r="H1189" s="60"/>
      <c r="I1189" s="60"/>
      <c r="J1189" s="60"/>
      <c r="K1189" s="60"/>
      <c r="L1189" s="60"/>
      <c r="M1189" s="60"/>
    </row>
    <row r="1190" spans="1:13" ht="15.5" x14ac:dyDescent="0.35">
      <c r="A1190" s="19" t="s">
        <v>3182</v>
      </c>
      <c r="B1190" s="19" t="s">
        <v>8332</v>
      </c>
      <c r="C1190" s="22"/>
      <c r="D1190" s="22"/>
      <c r="E1190" s="22"/>
      <c r="F1190" s="22"/>
      <c r="G1190" s="43"/>
      <c r="H1190" s="60"/>
      <c r="I1190" s="60"/>
      <c r="J1190" s="60"/>
      <c r="K1190" s="60"/>
      <c r="L1190" s="60"/>
      <c r="M1190" s="60"/>
    </row>
    <row r="1191" spans="1:13" ht="31" x14ac:dyDescent="0.35">
      <c r="A1191" s="19" t="s">
        <v>8155</v>
      </c>
      <c r="B1191" s="19" t="s">
        <v>3832</v>
      </c>
      <c r="C1191" s="22">
        <v>9250995</v>
      </c>
      <c r="D1191" s="22">
        <v>0</v>
      </c>
      <c r="E1191" s="22">
        <v>8239284</v>
      </c>
      <c r="F1191" s="22">
        <v>0</v>
      </c>
      <c r="G1191" s="43">
        <v>9083026</v>
      </c>
      <c r="H1191" s="60"/>
      <c r="I1191" s="60"/>
      <c r="J1191" s="60"/>
      <c r="K1191" s="60"/>
      <c r="L1191" s="60"/>
      <c r="M1191" s="60"/>
    </row>
    <row r="1192" spans="1:13" ht="15.5" x14ac:dyDescent="0.35">
      <c r="A1192" s="19" t="s">
        <v>328</v>
      </c>
      <c r="B1192" s="19" t="s">
        <v>8249</v>
      </c>
      <c r="C1192" s="22"/>
      <c r="D1192" s="22"/>
      <c r="E1192" s="22"/>
      <c r="F1192" s="22"/>
      <c r="G1192" s="43"/>
      <c r="H1192" s="60"/>
      <c r="I1192" s="60"/>
      <c r="J1192" s="60"/>
      <c r="K1192" s="60"/>
      <c r="L1192" s="60"/>
      <c r="M1192" s="60"/>
    </row>
    <row r="1193" spans="1:13" ht="15.5" x14ac:dyDescent="0.35">
      <c r="A1193" s="19" t="s">
        <v>3054</v>
      </c>
      <c r="B1193" s="19" t="s">
        <v>1553</v>
      </c>
      <c r="C1193" s="22"/>
      <c r="D1193" s="22"/>
      <c r="E1193" s="22"/>
      <c r="F1193" s="22"/>
      <c r="G1193" s="43"/>
      <c r="H1193" s="60"/>
      <c r="I1193" s="60"/>
      <c r="J1193" s="60"/>
      <c r="K1193" s="60"/>
      <c r="L1193" s="60"/>
      <c r="M1193" s="60"/>
    </row>
    <row r="1194" spans="1:13" ht="31" x14ac:dyDescent="0.35">
      <c r="A1194" s="19" t="s">
        <v>2981</v>
      </c>
      <c r="B1194" s="19" t="s">
        <v>3922</v>
      </c>
      <c r="C1194" s="22"/>
      <c r="D1194" s="22"/>
      <c r="E1194" s="22"/>
      <c r="F1194" s="22"/>
      <c r="G1194" s="43"/>
      <c r="H1194" s="60"/>
      <c r="I1194" s="60"/>
      <c r="J1194" s="60"/>
      <c r="K1194" s="60"/>
      <c r="L1194" s="60"/>
      <c r="M1194" s="60"/>
    </row>
    <row r="1195" spans="1:13" ht="15.5" x14ac:dyDescent="0.35">
      <c r="A1195" s="19" t="s">
        <v>3069</v>
      </c>
      <c r="B1195" s="19" t="s">
        <v>4018</v>
      </c>
      <c r="C1195" s="22"/>
      <c r="D1195" s="22"/>
      <c r="E1195" s="22"/>
      <c r="F1195" s="22"/>
      <c r="G1195" s="43"/>
      <c r="H1195" s="60"/>
      <c r="I1195" s="60"/>
      <c r="J1195" s="60"/>
      <c r="K1195" s="60"/>
      <c r="L1195" s="60"/>
      <c r="M1195" s="60"/>
    </row>
    <row r="1196" spans="1:13" ht="31" x14ac:dyDescent="0.35">
      <c r="A1196" s="19" t="s">
        <v>3166</v>
      </c>
      <c r="B1196" s="19" t="s">
        <v>4032</v>
      </c>
      <c r="C1196" s="22"/>
      <c r="D1196" s="22"/>
      <c r="E1196" s="22"/>
      <c r="F1196" s="22"/>
      <c r="G1196" s="43"/>
      <c r="H1196" s="60"/>
      <c r="I1196" s="60"/>
      <c r="J1196" s="60"/>
      <c r="K1196" s="60"/>
      <c r="L1196" s="60"/>
      <c r="M1196" s="60"/>
    </row>
    <row r="1197" spans="1:13" ht="15.5" x14ac:dyDescent="0.35">
      <c r="A1197" s="19" t="s">
        <v>3099</v>
      </c>
      <c r="B1197" s="19" t="s">
        <v>128</v>
      </c>
      <c r="C1197" s="22"/>
      <c r="D1197" s="22"/>
      <c r="E1197" s="22"/>
      <c r="F1197" s="22"/>
      <c r="G1197" s="43"/>
      <c r="H1197" s="60"/>
      <c r="I1197" s="60"/>
      <c r="J1197" s="60"/>
      <c r="K1197" s="60"/>
      <c r="L1197" s="60"/>
      <c r="M1197" s="60"/>
    </row>
    <row r="1198" spans="1:13" ht="31" x14ac:dyDescent="0.35">
      <c r="A1198" s="19" t="s">
        <v>8156</v>
      </c>
      <c r="B1198" s="19" t="s">
        <v>2183</v>
      </c>
      <c r="C1198" s="22"/>
      <c r="D1198" s="22"/>
      <c r="E1198" s="22"/>
      <c r="F1198" s="22"/>
      <c r="G1198" s="43"/>
      <c r="H1198" s="60"/>
      <c r="I1198" s="60"/>
      <c r="J1198" s="60"/>
      <c r="K1198" s="60"/>
      <c r="L1198" s="60"/>
      <c r="M1198" s="60"/>
    </row>
    <row r="1199" spans="1:13" ht="31" x14ac:dyDescent="0.35">
      <c r="A1199" s="19" t="s">
        <v>3072</v>
      </c>
      <c r="B1199" s="19" t="s">
        <v>3901</v>
      </c>
      <c r="C1199" s="22">
        <v>1680790</v>
      </c>
      <c r="D1199" s="22">
        <v>0</v>
      </c>
      <c r="E1199" s="22">
        <v>0</v>
      </c>
      <c r="F1199" s="22">
        <v>0</v>
      </c>
      <c r="G1199" s="22">
        <v>16365000</v>
      </c>
      <c r="H1199" s="60"/>
      <c r="I1199" s="60"/>
      <c r="J1199" s="60"/>
      <c r="K1199" s="60"/>
      <c r="L1199" s="60"/>
      <c r="M1199" s="60"/>
    </row>
    <row r="1200" spans="1:13" ht="31" x14ac:dyDescent="0.35">
      <c r="A1200" s="19" t="s">
        <v>3083</v>
      </c>
      <c r="B1200" s="19" t="s">
        <v>1219</v>
      </c>
      <c r="C1200" s="22"/>
      <c r="D1200" s="22"/>
      <c r="E1200" s="22"/>
      <c r="F1200" s="22"/>
      <c r="G1200" s="43"/>
      <c r="H1200" s="60"/>
      <c r="I1200" s="60"/>
      <c r="J1200" s="60"/>
      <c r="K1200" s="60"/>
      <c r="L1200" s="60"/>
      <c r="M1200" s="60"/>
    </row>
    <row r="1201" spans="1:13" ht="46.5" x14ac:dyDescent="0.35">
      <c r="A1201" s="19" t="s">
        <v>695</v>
      </c>
      <c r="B1201" s="19" t="s">
        <v>8307</v>
      </c>
      <c r="C1201" s="22"/>
      <c r="D1201" s="22"/>
      <c r="E1201" s="22"/>
      <c r="F1201" s="22"/>
      <c r="G1201" s="43"/>
      <c r="H1201" s="60"/>
      <c r="I1201" s="60"/>
      <c r="J1201" s="60"/>
      <c r="K1201" s="60"/>
      <c r="L1201" s="60"/>
      <c r="M1201" s="60"/>
    </row>
    <row r="1202" spans="1:13" ht="31" x14ac:dyDescent="0.35">
      <c r="A1202" s="19" t="s">
        <v>8157</v>
      </c>
      <c r="B1202" s="19" t="s">
        <v>3345</v>
      </c>
      <c r="C1202" s="22"/>
      <c r="D1202" s="22"/>
      <c r="E1202" s="22"/>
      <c r="F1202" s="22"/>
      <c r="G1202" s="43"/>
      <c r="H1202" s="60"/>
      <c r="I1202" s="60"/>
      <c r="J1202" s="60"/>
      <c r="K1202" s="60"/>
      <c r="L1202" s="60"/>
      <c r="M1202" s="60"/>
    </row>
    <row r="1203" spans="1:13" ht="31" x14ac:dyDescent="0.35">
      <c r="A1203" s="19" t="s">
        <v>3135</v>
      </c>
      <c r="B1203" s="19" t="s">
        <v>8305</v>
      </c>
      <c r="C1203" s="22"/>
      <c r="D1203" s="22"/>
      <c r="E1203" s="22"/>
      <c r="F1203" s="22"/>
      <c r="G1203" s="43"/>
      <c r="H1203" s="60"/>
      <c r="I1203" s="60"/>
      <c r="J1203" s="60"/>
      <c r="K1203" s="60"/>
      <c r="L1203" s="60"/>
      <c r="M1203" s="60"/>
    </row>
    <row r="1204" spans="1:13" ht="15.5" x14ac:dyDescent="0.35">
      <c r="A1204" s="19" t="s">
        <v>3761</v>
      </c>
      <c r="B1204" s="19" t="s">
        <v>1936</v>
      </c>
      <c r="C1204" s="22"/>
      <c r="D1204" s="22"/>
      <c r="E1204" s="22"/>
      <c r="F1204" s="22"/>
      <c r="G1204" s="43"/>
      <c r="H1204" s="60"/>
      <c r="I1204" s="60"/>
      <c r="J1204" s="60"/>
      <c r="K1204" s="60"/>
      <c r="L1204" s="60"/>
      <c r="M1204" s="60"/>
    </row>
    <row r="1205" spans="1:13" ht="15.5" x14ac:dyDescent="0.35">
      <c r="A1205" s="19" t="s">
        <v>3138</v>
      </c>
      <c r="B1205" s="19" t="s">
        <v>8535</v>
      </c>
      <c r="C1205" s="22"/>
      <c r="D1205" s="22"/>
      <c r="E1205" s="22"/>
      <c r="F1205" s="22"/>
      <c r="G1205" s="43"/>
      <c r="H1205" s="60"/>
      <c r="I1205" s="60"/>
      <c r="J1205" s="60"/>
      <c r="K1205" s="60"/>
      <c r="L1205" s="60"/>
      <c r="M1205" s="60"/>
    </row>
    <row r="1206" spans="1:13" ht="15.5" x14ac:dyDescent="0.35">
      <c r="A1206" s="19" t="s">
        <v>1287</v>
      </c>
      <c r="B1206" s="19" t="s">
        <v>1275</v>
      </c>
      <c r="C1206" s="22"/>
      <c r="D1206" s="22"/>
      <c r="E1206" s="22"/>
      <c r="F1206" s="22"/>
      <c r="G1206" s="43"/>
      <c r="H1206" s="60"/>
      <c r="I1206" s="60"/>
      <c r="J1206" s="60"/>
      <c r="K1206" s="60"/>
      <c r="L1206" s="60"/>
      <c r="M1206" s="60"/>
    </row>
    <row r="1207" spans="1:13" ht="31" x14ac:dyDescent="0.35">
      <c r="A1207" s="19" t="s">
        <v>2267</v>
      </c>
      <c r="B1207" s="19" t="s">
        <v>2347</v>
      </c>
      <c r="C1207" s="22"/>
      <c r="D1207" s="22"/>
      <c r="E1207" s="22"/>
      <c r="F1207" s="22"/>
      <c r="G1207" s="43"/>
      <c r="H1207" s="60"/>
      <c r="I1207" s="60"/>
      <c r="J1207" s="60"/>
      <c r="K1207" s="60"/>
      <c r="L1207" s="60"/>
      <c r="M1207" s="60"/>
    </row>
    <row r="1208" spans="1:13" ht="15.5" x14ac:dyDescent="0.35">
      <c r="A1208" s="19" t="s">
        <v>1174</v>
      </c>
      <c r="B1208" s="19" t="s">
        <v>1172</v>
      </c>
      <c r="C1208" s="22"/>
      <c r="D1208" s="22"/>
      <c r="E1208" s="22"/>
      <c r="F1208" s="22"/>
      <c r="G1208" s="43"/>
      <c r="H1208" s="60"/>
      <c r="I1208" s="60"/>
      <c r="J1208" s="60"/>
      <c r="K1208" s="60"/>
      <c r="L1208" s="60"/>
      <c r="M1208" s="60"/>
    </row>
    <row r="1209" spans="1:13" ht="15.5" x14ac:dyDescent="0.35">
      <c r="A1209" s="19" t="s">
        <v>715</v>
      </c>
      <c r="B1209" s="19" t="s">
        <v>8559</v>
      </c>
      <c r="C1209" s="22"/>
      <c r="D1209" s="22"/>
      <c r="E1209" s="22"/>
      <c r="F1209" s="22"/>
      <c r="G1209" s="43"/>
      <c r="H1209" s="60"/>
      <c r="I1209" s="60"/>
      <c r="J1209" s="60"/>
      <c r="K1209" s="60"/>
      <c r="L1209" s="60"/>
      <c r="M1209" s="60"/>
    </row>
    <row r="1210" spans="1:13" ht="15.5" x14ac:dyDescent="0.35">
      <c r="A1210" s="19" t="s">
        <v>2035</v>
      </c>
      <c r="B1210" s="19" t="s">
        <v>2033</v>
      </c>
      <c r="C1210" s="22"/>
      <c r="D1210" s="22"/>
      <c r="E1210" s="22"/>
      <c r="F1210" s="22"/>
      <c r="G1210" s="43"/>
      <c r="H1210" s="60"/>
      <c r="I1210" s="60"/>
      <c r="J1210" s="60"/>
      <c r="K1210" s="60"/>
      <c r="L1210" s="60"/>
      <c r="M1210" s="60"/>
    </row>
    <row r="1211" spans="1:13" ht="15.5" x14ac:dyDescent="0.35">
      <c r="A1211" s="19" t="s">
        <v>3186</v>
      </c>
      <c r="B1211" s="19" t="s">
        <v>4053</v>
      </c>
      <c r="C1211" s="22"/>
      <c r="D1211" s="22"/>
      <c r="E1211" s="22"/>
      <c r="F1211" s="22"/>
      <c r="G1211" s="43"/>
      <c r="H1211" s="60"/>
      <c r="I1211" s="60"/>
      <c r="J1211" s="60"/>
      <c r="K1211" s="60"/>
      <c r="L1211" s="60"/>
      <c r="M1211" s="60"/>
    </row>
    <row r="1212" spans="1:13" ht="31" x14ac:dyDescent="0.35">
      <c r="A1212" s="19" t="s">
        <v>2977</v>
      </c>
      <c r="B1212" s="19" t="s">
        <v>590</v>
      </c>
      <c r="C1212" s="22"/>
      <c r="D1212" s="22"/>
      <c r="E1212" s="22"/>
      <c r="F1212" s="22"/>
      <c r="G1212" s="43"/>
      <c r="H1212" s="60"/>
      <c r="I1212" s="60"/>
      <c r="J1212" s="60"/>
      <c r="K1212" s="60"/>
      <c r="L1212" s="60"/>
      <c r="M1212" s="60"/>
    </row>
    <row r="1213" spans="1:13" ht="31" x14ac:dyDescent="0.35">
      <c r="A1213" s="19" t="s">
        <v>8158</v>
      </c>
      <c r="B1213" s="19" t="s">
        <v>3321</v>
      </c>
      <c r="C1213" s="22"/>
      <c r="D1213" s="22"/>
      <c r="E1213" s="22"/>
      <c r="F1213" s="22"/>
      <c r="G1213" s="43"/>
      <c r="H1213" s="60"/>
      <c r="I1213" s="60"/>
      <c r="J1213" s="60"/>
      <c r="K1213" s="60"/>
      <c r="L1213" s="60"/>
      <c r="M1213" s="60"/>
    </row>
    <row r="1214" spans="1:13" ht="15.5" x14ac:dyDescent="0.35">
      <c r="A1214" s="19" t="s">
        <v>783</v>
      </c>
      <c r="B1214" s="19" t="s">
        <v>781</v>
      </c>
      <c r="C1214" s="22"/>
      <c r="D1214" s="22"/>
      <c r="E1214" s="22"/>
      <c r="F1214" s="22"/>
      <c r="G1214" s="43"/>
      <c r="H1214" s="60"/>
      <c r="I1214" s="60"/>
      <c r="J1214" s="60"/>
      <c r="K1214" s="60"/>
      <c r="L1214" s="60"/>
      <c r="M1214" s="60"/>
    </row>
    <row r="1215" spans="1:13" ht="15.5" x14ac:dyDescent="0.35">
      <c r="A1215" s="19" t="s">
        <v>1003</v>
      </c>
      <c r="B1215" s="19" t="s">
        <v>3610</v>
      </c>
      <c r="C1215" s="22"/>
      <c r="D1215" s="22"/>
      <c r="E1215" s="22"/>
      <c r="F1215" s="22"/>
      <c r="G1215" s="43"/>
      <c r="H1215" s="60"/>
      <c r="I1215" s="60"/>
      <c r="J1215" s="60"/>
      <c r="K1215" s="60"/>
      <c r="L1215" s="60"/>
      <c r="M1215" s="60"/>
    </row>
    <row r="1216" spans="1:13" ht="15.5" x14ac:dyDescent="0.35">
      <c r="A1216" s="19" t="s">
        <v>1721</v>
      </c>
      <c r="B1216" s="19" t="s">
        <v>3912</v>
      </c>
      <c r="C1216" s="22"/>
      <c r="D1216" s="22"/>
      <c r="E1216" s="22"/>
      <c r="F1216" s="22"/>
      <c r="G1216" s="43"/>
      <c r="H1216" s="60"/>
      <c r="I1216" s="60"/>
      <c r="J1216" s="60"/>
      <c r="K1216" s="60"/>
      <c r="L1216" s="60"/>
      <c r="M1216" s="60"/>
    </row>
    <row r="1217" spans="1:13" ht="15.5" x14ac:dyDescent="0.35">
      <c r="A1217" s="19" t="s">
        <v>5000</v>
      </c>
      <c r="B1217" s="19" t="s">
        <v>1183</v>
      </c>
      <c r="C1217" s="22"/>
      <c r="D1217" s="22"/>
      <c r="E1217" s="22"/>
      <c r="F1217" s="22"/>
      <c r="G1217" s="43"/>
      <c r="H1217" s="60"/>
      <c r="I1217" s="60"/>
      <c r="J1217" s="60"/>
      <c r="K1217" s="60"/>
      <c r="L1217" s="60"/>
      <c r="M1217" s="60"/>
    </row>
    <row r="1218" spans="1:13" ht="15.5" x14ac:dyDescent="0.35">
      <c r="A1218" s="19" t="s">
        <v>294</v>
      </c>
      <c r="B1218" s="19" t="s">
        <v>8586</v>
      </c>
      <c r="C1218" s="22"/>
      <c r="D1218" s="22"/>
      <c r="E1218" s="22"/>
      <c r="F1218" s="22"/>
      <c r="G1218" s="43"/>
      <c r="H1218" s="60"/>
      <c r="I1218" s="60"/>
      <c r="J1218" s="60"/>
      <c r="K1218" s="60"/>
      <c r="L1218" s="60"/>
      <c r="M1218" s="60"/>
    </row>
    <row r="1219" spans="1:13" ht="15.5" x14ac:dyDescent="0.35">
      <c r="A1219" s="19" t="s">
        <v>2286</v>
      </c>
      <c r="B1219" s="19" t="s">
        <v>2354</v>
      </c>
      <c r="C1219" s="22"/>
      <c r="D1219" s="22"/>
      <c r="E1219" s="22"/>
      <c r="F1219" s="22"/>
      <c r="G1219" s="43"/>
      <c r="H1219" s="60"/>
      <c r="I1219" s="60"/>
      <c r="J1219" s="60"/>
      <c r="K1219" s="60"/>
      <c r="L1219" s="60"/>
      <c r="M1219" s="60"/>
    </row>
    <row r="1220" spans="1:13" ht="15.5" x14ac:dyDescent="0.35">
      <c r="A1220" s="19" t="s">
        <v>2106</v>
      </c>
      <c r="B1220" s="19" t="s">
        <v>8558</v>
      </c>
      <c r="C1220" s="22"/>
      <c r="D1220" s="22"/>
      <c r="E1220" s="22"/>
      <c r="F1220" s="22"/>
      <c r="G1220" s="43"/>
      <c r="H1220" s="60"/>
      <c r="I1220" s="60"/>
      <c r="J1220" s="60"/>
      <c r="K1220" s="60"/>
      <c r="L1220" s="60"/>
      <c r="M1220" s="60"/>
    </row>
    <row r="1221" spans="1:13" ht="15.5" x14ac:dyDescent="0.35">
      <c r="A1221" s="19" t="s">
        <v>3090</v>
      </c>
      <c r="B1221" s="19" t="s">
        <v>3633</v>
      </c>
      <c r="C1221" s="22"/>
      <c r="D1221" s="22"/>
      <c r="E1221" s="22"/>
      <c r="F1221" s="22"/>
      <c r="G1221" s="43"/>
      <c r="H1221" s="60"/>
      <c r="I1221" s="60"/>
      <c r="J1221" s="60"/>
      <c r="K1221" s="60"/>
      <c r="L1221" s="60"/>
      <c r="M1221" s="60"/>
    </row>
    <row r="1222" spans="1:13" ht="15.5" x14ac:dyDescent="0.35">
      <c r="A1222" s="19" t="s">
        <v>3642</v>
      </c>
      <c r="B1222" s="19" t="s">
        <v>3648</v>
      </c>
      <c r="C1222" s="22">
        <v>0</v>
      </c>
      <c r="D1222" s="22">
        <v>0</v>
      </c>
      <c r="E1222" s="22">
        <v>0</v>
      </c>
      <c r="F1222" s="22">
        <v>0</v>
      </c>
      <c r="G1222" s="22">
        <v>149020</v>
      </c>
      <c r="H1222" s="60">
        <v>2</v>
      </c>
      <c r="I1222" s="60">
        <v>1</v>
      </c>
      <c r="J1222" s="60">
        <v>1</v>
      </c>
      <c r="K1222" s="60">
        <v>0</v>
      </c>
      <c r="L1222" s="60">
        <v>0</v>
      </c>
      <c r="M1222" s="60" t="s">
        <v>3767</v>
      </c>
    </row>
    <row r="1223" spans="1:13" ht="15.5" x14ac:dyDescent="0.35">
      <c r="A1223" s="19" t="s">
        <v>1037</v>
      </c>
      <c r="B1223" s="19" t="s">
        <v>1042</v>
      </c>
      <c r="C1223" s="22"/>
      <c r="D1223" s="22"/>
      <c r="E1223" s="22"/>
      <c r="F1223" s="22"/>
      <c r="G1223" s="43"/>
      <c r="H1223" s="60"/>
      <c r="I1223" s="60"/>
      <c r="J1223" s="60"/>
      <c r="K1223" s="60"/>
      <c r="L1223" s="60"/>
      <c r="M1223" s="60"/>
    </row>
    <row r="1224" spans="1:13" ht="15.5" x14ac:dyDescent="0.35">
      <c r="A1224" s="19" t="s">
        <v>8159</v>
      </c>
      <c r="B1224" s="19" t="s">
        <v>3627</v>
      </c>
      <c r="C1224" s="22"/>
      <c r="D1224" s="22"/>
      <c r="E1224" s="22"/>
      <c r="F1224" s="22"/>
      <c r="G1224" s="43"/>
      <c r="H1224" s="60"/>
      <c r="I1224" s="60"/>
      <c r="J1224" s="60"/>
      <c r="K1224" s="60"/>
      <c r="L1224" s="60"/>
      <c r="M1224" s="60"/>
    </row>
    <row r="1225" spans="1:13" ht="15.5" x14ac:dyDescent="0.35">
      <c r="A1225" s="19" t="s">
        <v>2173</v>
      </c>
      <c r="B1225" s="19" t="s">
        <v>3595</v>
      </c>
      <c r="C1225" s="22"/>
      <c r="D1225" s="22"/>
      <c r="E1225" s="22"/>
      <c r="F1225" s="22"/>
      <c r="G1225" s="43"/>
      <c r="H1225" s="60"/>
      <c r="I1225" s="60"/>
      <c r="J1225" s="60"/>
      <c r="K1225" s="60"/>
      <c r="L1225" s="60"/>
      <c r="M1225" s="60"/>
    </row>
    <row r="1226" spans="1:13" ht="31" x14ac:dyDescent="0.35">
      <c r="A1226" s="19" t="s">
        <v>3073</v>
      </c>
      <c r="B1226" s="19" t="s">
        <v>754</v>
      </c>
      <c r="C1226" s="22"/>
      <c r="D1226" s="22"/>
      <c r="E1226" s="22"/>
      <c r="F1226" s="22"/>
      <c r="G1226" s="43"/>
      <c r="H1226" s="60"/>
      <c r="I1226" s="60"/>
      <c r="J1226" s="60"/>
      <c r="K1226" s="60"/>
      <c r="L1226" s="60"/>
      <c r="M1226" s="60"/>
    </row>
    <row r="1227" spans="1:13" ht="15.5" x14ac:dyDescent="0.35">
      <c r="A1227" s="19" t="s">
        <v>1258</v>
      </c>
      <c r="B1227" s="19" t="s">
        <v>1252</v>
      </c>
      <c r="C1227" s="22"/>
      <c r="D1227" s="22"/>
      <c r="E1227" s="22"/>
      <c r="F1227" s="22"/>
      <c r="G1227" s="43"/>
      <c r="H1227" s="60"/>
      <c r="I1227" s="60"/>
      <c r="J1227" s="60"/>
      <c r="K1227" s="60"/>
      <c r="L1227" s="60"/>
      <c r="M1227" s="60"/>
    </row>
    <row r="1228" spans="1:13" ht="15.5" x14ac:dyDescent="0.35">
      <c r="A1228" s="19" t="s">
        <v>1169</v>
      </c>
      <c r="B1228" s="19" t="s">
        <v>1167</v>
      </c>
      <c r="C1228" s="22"/>
      <c r="D1228" s="22"/>
      <c r="E1228" s="22"/>
      <c r="F1228" s="22"/>
      <c r="G1228" s="43"/>
      <c r="H1228" s="60"/>
      <c r="I1228" s="60"/>
      <c r="J1228" s="60"/>
      <c r="K1228" s="60"/>
      <c r="L1228" s="60"/>
      <c r="M1228" s="60"/>
    </row>
    <row r="1229" spans="1:13" ht="15.5" x14ac:dyDescent="0.35">
      <c r="A1229" s="19" t="s">
        <v>1149</v>
      </c>
      <c r="B1229" s="19" t="s">
        <v>3624</v>
      </c>
      <c r="C1229" s="22"/>
      <c r="D1229" s="22"/>
      <c r="E1229" s="22"/>
      <c r="F1229" s="22"/>
      <c r="G1229" s="43"/>
      <c r="H1229" s="60"/>
      <c r="I1229" s="60"/>
      <c r="J1229" s="60"/>
      <c r="K1229" s="60"/>
      <c r="L1229" s="60"/>
      <c r="M1229" s="60"/>
    </row>
    <row r="1230" spans="1:13" ht="15.5" x14ac:dyDescent="0.35">
      <c r="A1230" s="19" t="s">
        <v>3045</v>
      </c>
      <c r="B1230" s="19" t="s">
        <v>2678</v>
      </c>
      <c r="C1230" s="22"/>
      <c r="D1230" s="22"/>
      <c r="E1230" s="22"/>
      <c r="F1230" s="22"/>
      <c r="G1230" s="43"/>
      <c r="H1230" s="60"/>
      <c r="I1230" s="60"/>
      <c r="J1230" s="60"/>
      <c r="K1230" s="60"/>
      <c r="L1230" s="60"/>
      <c r="M1230" s="60"/>
    </row>
    <row r="1231" spans="1:13" ht="15.5" x14ac:dyDescent="0.35">
      <c r="A1231" s="19" t="s">
        <v>2195</v>
      </c>
      <c r="B1231" s="19" t="s">
        <v>2194</v>
      </c>
      <c r="C1231" s="22"/>
      <c r="D1231" s="22"/>
      <c r="E1231" s="22"/>
      <c r="F1231" s="22"/>
      <c r="G1231" s="43"/>
      <c r="H1231" s="60"/>
      <c r="I1231" s="60"/>
      <c r="J1231" s="60"/>
      <c r="K1231" s="60"/>
      <c r="L1231" s="60"/>
      <c r="M1231" s="60"/>
    </row>
    <row r="1232" spans="1:13" ht="31" x14ac:dyDescent="0.35">
      <c r="A1232" s="19" t="s">
        <v>2956</v>
      </c>
      <c r="B1232" s="19" t="s">
        <v>2060</v>
      </c>
      <c r="C1232" s="22"/>
      <c r="D1232" s="22"/>
      <c r="E1232" s="22"/>
      <c r="F1232" s="22"/>
      <c r="G1232" s="43"/>
      <c r="H1232" s="60"/>
      <c r="I1232" s="60"/>
      <c r="J1232" s="60"/>
      <c r="K1232" s="60"/>
      <c r="L1232" s="60"/>
      <c r="M1232" s="60"/>
    </row>
    <row r="1233" spans="1:13" ht="15.5" x14ac:dyDescent="0.35">
      <c r="A1233" s="19" t="s">
        <v>3757</v>
      </c>
      <c r="B1233" s="19" t="s">
        <v>3785</v>
      </c>
      <c r="C1233" s="22"/>
      <c r="D1233" s="22"/>
      <c r="E1233" s="22"/>
      <c r="F1233" s="22"/>
      <c r="G1233" s="43"/>
      <c r="H1233" s="60"/>
      <c r="I1233" s="60"/>
      <c r="J1233" s="60"/>
      <c r="K1233" s="60"/>
      <c r="L1233" s="60"/>
      <c r="M1233" s="60"/>
    </row>
    <row r="1234" spans="1:13" ht="31" x14ac:dyDescent="0.35">
      <c r="A1234" s="19" t="s">
        <v>8685</v>
      </c>
      <c r="B1234" s="19" t="s">
        <v>686</v>
      </c>
      <c r="C1234" s="22"/>
      <c r="D1234" s="22"/>
      <c r="E1234" s="22"/>
      <c r="F1234" s="22"/>
      <c r="G1234" s="43"/>
      <c r="H1234" s="60"/>
      <c r="I1234" s="60"/>
      <c r="J1234" s="60"/>
      <c r="K1234" s="60"/>
      <c r="L1234" s="60"/>
      <c r="M1234" s="60"/>
    </row>
    <row r="1235" spans="1:13" ht="31" x14ac:dyDescent="0.35">
      <c r="A1235" s="19" t="s">
        <v>2991</v>
      </c>
      <c r="B1235" s="19" t="s">
        <v>1216</v>
      </c>
      <c r="C1235" s="22"/>
      <c r="D1235" s="22"/>
      <c r="E1235" s="22"/>
      <c r="F1235" s="22"/>
      <c r="G1235" s="43"/>
      <c r="H1235" s="60"/>
      <c r="I1235" s="60"/>
      <c r="J1235" s="60"/>
      <c r="K1235" s="60"/>
      <c r="L1235" s="60"/>
      <c r="M1235" s="60"/>
    </row>
    <row r="1236" spans="1:13" ht="15.5" x14ac:dyDescent="0.35">
      <c r="A1236" s="19" t="s">
        <v>1784</v>
      </c>
      <c r="B1236" s="19" t="s">
        <v>1777</v>
      </c>
      <c r="C1236" s="22"/>
      <c r="D1236" s="22"/>
      <c r="E1236" s="22"/>
      <c r="F1236" s="22"/>
      <c r="G1236" s="43"/>
      <c r="H1236" s="60"/>
      <c r="I1236" s="60"/>
      <c r="J1236" s="60"/>
      <c r="K1236" s="60"/>
      <c r="L1236" s="60"/>
      <c r="M1236" s="60"/>
    </row>
    <row r="1237" spans="1:13" ht="15.5" x14ac:dyDescent="0.35">
      <c r="A1237" s="19" t="s">
        <v>5001</v>
      </c>
      <c r="B1237" s="19" t="s">
        <v>8289</v>
      </c>
      <c r="C1237" s="22"/>
      <c r="D1237" s="22"/>
      <c r="E1237" s="22"/>
      <c r="F1237" s="22"/>
      <c r="G1237" s="43"/>
      <c r="H1237" s="60"/>
      <c r="I1237" s="60"/>
      <c r="J1237" s="60"/>
      <c r="K1237" s="60"/>
      <c r="L1237" s="60"/>
      <c r="M1237" s="60"/>
    </row>
    <row r="1238" spans="1:13" ht="15.5" x14ac:dyDescent="0.35">
      <c r="A1238" s="19" t="s">
        <v>92</v>
      </c>
      <c r="B1238" s="19" t="s">
        <v>90</v>
      </c>
      <c r="C1238" s="22"/>
      <c r="D1238" s="22"/>
      <c r="E1238" s="22"/>
      <c r="F1238" s="22"/>
      <c r="G1238" s="43"/>
      <c r="H1238" s="60"/>
      <c r="I1238" s="60"/>
      <c r="J1238" s="60"/>
      <c r="K1238" s="60"/>
      <c r="L1238" s="60"/>
      <c r="M1238" s="60"/>
    </row>
    <row r="1239" spans="1:13" ht="31" x14ac:dyDescent="0.35">
      <c r="A1239" s="19" t="s">
        <v>2979</v>
      </c>
      <c r="B1239" s="19" t="s">
        <v>602</v>
      </c>
      <c r="C1239" s="22">
        <v>0</v>
      </c>
      <c r="D1239" s="22">
        <v>0</v>
      </c>
      <c r="E1239" s="22">
        <v>153000</v>
      </c>
      <c r="F1239" s="22">
        <v>0</v>
      </c>
      <c r="G1239" s="22">
        <v>3535000</v>
      </c>
      <c r="H1239" s="60"/>
      <c r="I1239" s="60"/>
      <c r="J1239" s="60"/>
      <c r="K1239" s="60"/>
      <c r="L1239" s="60"/>
      <c r="M1239" s="60"/>
    </row>
    <row r="1240" spans="1:13" ht="31" x14ac:dyDescent="0.35">
      <c r="A1240" s="19" t="s">
        <v>8160</v>
      </c>
      <c r="B1240" s="19" t="s">
        <v>3776</v>
      </c>
      <c r="C1240" s="22"/>
      <c r="D1240" s="22"/>
      <c r="E1240" s="22"/>
      <c r="F1240" s="22"/>
      <c r="G1240" s="43"/>
      <c r="H1240" s="60"/>
      <c r="I1240" s="60"/>
      <c r="J1240" s="60"/>
      <c r="K1240" s="60"/>
      <c r="L1240" s="60"/>
      <c r="M1240" s="60"/>
    </row>
    <row r="1241" spans="1:13" ht="15.5" x14ac:dyDescent="0.35">
      <c r="A1241" s="19" t="s">
        <v>8161</v>
      </c>
      <c r="B1241" s="19" t="s">
        <v>3892</v>
      </c>
      <c r="C1241" s="22"/>
      <c r="D1241" s="22"/>
      <c r="E1241" s="22"/>
      <c r="F1241" s="22"/>
      <c r="G1241" s="43"/>
      <c r="H1241" s="60"/>
      <c r="I1241" s="60"/>
      <c r="J1241" s="60"/>
      <c r="K1241" s="60"/>
      <c r="L1241" s="60"/>
      <c r="M1241" s="60"/>
    </row>
    <row r="1242" spans="1:13" ht="15.5" x14ac:dyDescent="0.35">
      <c r="A1242" s="19" t="s">
        <v>3122</v>
      </c>
      <c r="B1242" s="21" t="s">
        <v>230</v>
      </c>
      <c r="C1242" s="22"/>
      <c r="D1242" s="22"/>
      <c r="E1242" s="22"/>
      <c r="F1242" s="22"/>
      <c r="G1242" s="43"/>
      <c r="H1242" s="60"/>
      <c r="I1242" s="60"/>
      <c r="J1242" s="60"/>
      <c r="K1242" s="60"/>
      <c r="L1242" s="60"/>
      <c r="M1242" s="60"/>
    </row>
    <row r="1243" spans="1:13" ht="31" x14ac:dyDescent="0.35">
      <c r="A1243" s="19" t="s">
        <v>2950</v>
      </c>
      <c r="B1243" s="19" t="s">
        <v>3952</v>
      </c>
      <c r="C1243" s="22"/>
      <c r="D1243" s="22"/>
      <c r="E1243" s="22"/>
      <c r="F1243" s="22"/>
      <c r="G1243" s="43"/>
      <c r="H1243" s="60"/>
      <c r="I1243" s="60"/>
      <c r="J1243" s="60"/>
      <c r="K1243" s="60"/>
      <c r="L1243" s="60"/>
      <c r="M1243" s="60"/>
    </row>
    <row r="1244" spans="1:13" ht="15.5" x14ac:dyDescent="0.35">
      <c r="A1244" s="19" t="s">
        <v>1638</v>
      </c>
      <c r="B1244" s="19" t="s">
        <v>3840</v>
      </c>
      <c r="C1244" s="22"/>
      <c r="D1244" s="22"/>
      <c r="E1244" s="22"/>
      <c r="F1244" s="22"/>
      <c r="G1244" s="43"/>
      <c r="H1244" s="60"/>
      <c r="I1244" s="60"/>
      <c r="J1244" s="60"/>
      <c r="K1244" s="60"/>
      <c r="L1244" s="60"/>
      <c r="M1244" s="60"/>
    </row>
    <row r="1245" spans="1:13" ht="31" x14ac:dyDescent="0.35">
      <c r="A1245" s="19" t="s">
        <v>8686</v>
      </c>
      <c r="B1245" s="19" t="s">
        <v>264</v>
      </c>
      <c r="C1245" s="22"/>
      <c r="D1245" s="22"/>
      <c r="E1245" s="22"/>
      <c r="F1245" s="22"/>
      <c r="G1245" s="43"/>
      <c r="H1245" s="60"/>
      <c r="I1245" s="60"/>
      <c r="J1245" s="60"/>
      <c r="K1245" s="60"/>
      <c r="L1245" s="60"/>
      <c r="M1245" s="60"/>
    </row>
    <row r="1246" spans="1:13" ht="15.5" x14ac:dyDescent="0.35">
      <c r="A1246" s="19" t="s">
        <v>3270</v>
      </c>
      <c r="B1246" s="19" t="s">
        <v>8390</v>
      </c>
      <c r="C1246" s="22"/>
      <c r="D1246" s="22"/>
      <c r="E1246" s="22"/>
      <c r="F1246" s="22"/>
      <c r="G1246" s="43"/>
      <c r="H1246" s="60"/>
      <c r="I1246" s="60"/>
      <c r="J1246" s="60"/>
      <c r="K1246" s="60"/>
      <c r="L1246" s="60"/>
      <c r="M1246" s="60"/>
    </row>
    <row r="1247" spans="1:13" ht="31" x14ac:dyDescent="0.35">
      <c r="A1247" s="19" t="s">
        <v>3204</v>
      </c>
      <c r="B1247" s="19" t="s">
        <v>8205</v>
      </c>
      <c r="C1247" s="22"/>
      <c r="D1247" s="22"/>
      <c r="E1247" s="22"/>
      <c r="F1247" s="22"/>
      <c r="G1247" s="43"/>
      <c r="H1247" s="60"/>
      <c r="I1247" s="60"/>
      <c r="J1247" s="60"/>
      <c r="K1247" s="60"/>
      <c r="L1247" s="60"/>
      <c r="M1247" s="60"/>
    </row>
    <row r="1248" spans="1:13" ht="15.5" x14ac:dyDescent="0.35">
      <c r="A1248" s="19" t="s">
        <v>8162</v>
      </c>
      <c r="B1248" s="19" t="s">
        <v>3613</v>
      </c>
      <c r="C1248" s="25">
        <v>368074</v>
      </c>
      <c r="D1248" s="22">
        <v>0</v>
      </c>
      <c r="E1248" s="25">
        <v>240560</v>
      </c>
      <c r="F1248" s="22">
        <v>0</v>
      </c>
      <c r="G1248" s="25">
        <v>240560</v>
      </c>
      <c r="H1248" s="60"/>
      <c r="I1248" s="60"/>
      <c r="J1248" s="60"/>
      <c r="K1248" s="60"/>
      <c r="L1248" s="60"/>
      <c r="M1248" s="60"/>
    </row>
    <row r="1249" spans="1:13" ht="15.5" x14ac:dyDescent="0.35">
      <c r="A1249" s="19" t="s">
        <v>3034</v>
      </c>
      <c r="B1249" s="19" t="s">
        <v>8329</v>
      </c>
      <c r="C1249" s="22"/>
      <c r="D1249" s="22"/>
      <c r="E1249" s="22"/>
      <c r="F1249" s="22"/>
      <c r="G1249" s="43"/>
      <c r="H1249" s="60"/>
      <c r="I1249" s="60"/>
      <c r="J1249" s="60"/>
      <c r="K1249" s="60"/>
      <c r="L1249" s="60"/>
      <c r="M1249" s="60"/>
    </row>
    <row r="1250" spans="1:13" ht="15.5" x14ac:dyDescent="0.35">
      <c r="A1250" s="19" t="s">
        <v>2599</v>
      </c>
      <c r="B1250" s="19" t="s">
        <v>3653</v>
      </c>
      <c r="C1250" s="22"/>
      <c r="D1250" s="22"/>
      <c r="E1250" s="22"/>
      <c r="F1250" s="22"/>
      <c r="G1250" s="43"/>
      <c r="H1250" s="60"/>
      <c r="I1250" s="60"/>
      <c r="J1250" s="60"/>
      <c r="K1250" s="60"/>
      <c r="L1250" s="60"/>
      <c r="M1250" s="60"/>
    </row>
    <row r="1251" spans="1:13" ht="46.5" x14ac:dyDescent="0.35">
      <c r="A1251" s="19" t="s">
        <v>8687</v>
      </c>
      <c r="B1251" s="19" t="s">
        <v>202</v>
      </c>
      <c r="C1251" s="22"/>
      <c r="D1251" s="22"/>
      <c r="E1251" s="22"/>
      <c r="F1251" s="22"/>
      <c r="G1251" s="43"/>
      <c r="H1251" s="60"/>
      <c r="I1251" s="60"/>
      <c r="J1251" s="60"/>
      <c r="K1251" s="60"/>
      <c r="L1251" s="60"/>
      <c r="M1251" s="60"/>
    </row>
    <row r="1252" spans="1:13" ht="15.5" x14ac:dyDescent="0.35">
      <c r="A1252" s="19" t="s">
        <v>4987</v>
      </c>
      <c r="B1252" s="19" t="s">
        <v>895</v>
      </c>
      <c r="C1252" s="22"/>
      <c r="D1252" s="22"/>
      <c r="E1252" s="22"/>
      <c r="F1252" s="22"/>
      <c r="G1252" s="43"/>
      <c r="H1252" s="60"/>
      <c r="I1252" s="60"/>
      <c r="J1252" s="60"/>
      <c r="K1252" s="60"/>
      <c r="L1252" s="60"/>
      <c r="M1252" s="60"/>
    </row>
    <row r="1253" spans="1:13" ht="15.5" x14ac:dyDescent="0.35">
      <c r="A1253" s="19" t="s">
        <v>3228</v>
      </c>
      <c r="B1253" s="19" t="s">
        <v>304</v>
      </c>
      <c r="C1253" s="22"/>
      <c r="D1253" s="22"/>
      <c r="E1253" s="22"/>
      <c r="F1253" s="22"/>
      <c r="G1253" s="43"/>
      <c r="H1253" s="60"/>
      <c r="I1253" s="60"/>
      <c r="J1253" s="60"/>
      <c r="K1253" s="60"/>
      <c r="L1253" s="60"/>
      <c r="M1253" s="60"/>
    </row>
    <row r="1254" spans="1:13" ht="15.5" x14ac:dyDescent="0.35">
      <c r="A1254" s="19" t="s">
        <v>3137</v>
      </c>
      <c r="B1254" s="19" t="s">
        <v>8224</v>
      </c>
      <c r="C1254" s="22">
        <v>22157408</v>
      </c>
      <c r="D1254" s="22">
        <v>0</v>
      </c>
      <c r="E1254" s="22">
        <v>8197230</v>
      </c>
      <c r="F1254" s="22">
        <v>0</v>
      </c>
      <c r="G1254" s="43">
        <v>22260016</v>
      </c>
      <c r="H1254" s="60">
        <v>12</v>
      </c>
      <c r="I1254" s="60">
        <v>6</v>
      </c>
      <c r="J1254" s="60">
        <v>6</v>
      </c>
      <c r="K1254" s="60">
        <v>327</v>
      </c>
      <c r="L1254" s="60">
        <v>10</v>
      </c>
      <c r="M1254" s="60" t="s">
        <v>4568</v>
      </c>
    </row>
    <row r="1255" spans="1:13" ht="25.5" customHeight="1" x14ac:dyDescent="0.35">
      <c r="A1255" s="19" t="s">
        <v>8163</v>
      </c>
      <c r="B1255" s="19" t="s">
        <v>2525</v>
      </c>
      <c r="C1255" s="22"/>
      <c r="D1255" s="22"/>
      <c r="E1255" s="22"/>
      <c r="F1255" s="22"/>
      <c r="G1255" s="43"/>
      <c r="H1255" s="60"/>
      <c r="I1255" s="60"/>
      <c r="J1255" s="60"/>
      <c r="K1255" s="60"/>
      <c r="L1255" s="60"/>
      <c r="M1255" s="60"/>
    </row>
    <row r="1256" spans="1:13" ht="15.5" x14ac:dyDescent="0.35">
      <c r="A1256" s="19" t="s">
        <v>2958</v>
      </c>
      <c r="B1256" s="19" t="s">
        <v>3799</v>
      </c>
      <c r="C1256" s="22">
        <v>1720000</v>
      </c>
      <c r="D1256" s="22">
        <v>0</v>
      </c>
      <c r="E1256" s="22">
        <v>1395000</v>
      </c>
      <c r="F1256" s="22">
        <v>0</v>
      </c>
      <c r="G1256" s="43">
        <v>1627000</v>
      </c>
      <c r="H1256" s="60">
        <v>2</v>
      </c>
      <c r="I1256" s="60">
        <v>1</v>
      </c>
      <c r="J1256" s="60">
        <v>1</v>
      </c>
      <c r="K1256" s="60">
        <v>2</v>
      </c>
      <c r="L1256" s="60">
        <v>0</v>
      </c>
      <c r="M1256" s="60" t="s">
        <v>3790</v>
      </c>
    </row>
    <row r="1257" spans="1:13" ht="30" customHeight="1" x14ac:dyDescent="0.35">
      <c r="A1257" s="19" t="s">
        <v>2976</v>
      </c>
      <c r="B1257" s="19" t="s">
        <v>3618</v>
      </c>
      <c r="C1257" s="22"/>
      <c r="D1257" s="22"/>
      <c r="E1257" s="22"/>
      <c r="F1257" s="22"/>
      <c r="G1257" s="43"/>
      <c r="H1257" s="60"/>
      <c r="I1257" s="60"/>
      <c r="J1257" s="60"/>
      <c r="K1257" s="60"/>
      <c r="L1257" s="60"/>
      <c r="M1257" s="60"/>
    </row>
    <row r="1258" spans="1:13" ht="15.5" x14ac:dyDescent="0.35">
      <c r="A1258" s="19" t="s">
        <v>2111</v>
      </c>
      <c r="B1258" s="19" t="s">
        <v>2110</v>
      </c>
      <c r="C1258" s="22"/>
      <c r="D1258" s="22"/>
      <c r="E1258" s="22"/>
      <c r="F1258" s="22"/>
      <c r="G1258" s="43"/>
      <c r="H1258" s="60"/>
      <c r="I1258" s="60"/>
      <c r="J1258" s="60"/>
      <c r="K1258" s="60"/>
      <c r="L1258" s="60"/>
      <c r="M1258" s="60"/>
    </row>
    <row r="1259" spans="1:13" ht="28.5" customHeight="1" x14ac:dyDescent="0.35">
      <c r="A1259" s="19" t="s">
        <v>3025</v>
      </c>
      <c r="B1259" s="19" t="s">
        <v>4055</v>
      </c>
      <c r="C1259" s="22"/>
      <c r="D1259" s="22"/>
      <c r="E1259" s="22"/>
      <c r="F1259" s="22"/>
      <c r="G1259" s="43"/>
      <c r="H1259" s="60"/>
      <c r="I1259" s="60"/>
      <c r="J1259" s="60"/>
      <c r="K1259" s="60"/>
      <c r="L1259" s="60"/>
      <c r="M1259" s="60"/>
    </row>
    <row r="1260" spans="1:13" ht="15.5" x14ac:dyDescent="0.35">
      <c r="A1260" s="19" t="s">
        <v>9618</v>
      </c>
      <c r="B1260" s="19" t="s">
        <v>10020</v>
      </c>
      <c r="C1260" s="22">
        <v>0</v>
      </c>
      <c r="D1260" s="22"/>
      <c r="E1260" s="22">
        <v>0</v>
      </c>
      <c r="F1260" s="22"/>
      <c r="G1260" s="43">
        <v>0</v>
      </c>
      <c r="H1260" s="60">
        <v>2</v>
      </c>
      <c r="I1260" s="60">
        <v>1</v>
      </c>
      <c r="J1260" s="60">
        <v>1</v>
      </c>
      <c r="K1260" s="60">
        <v>2</v>
      </c>
      <c r="L1260" s="60">
        <v>0</v>
      </c>
      <c r="M1260" s="60" t="s">
        <v>3500</v>
      </c>
    </row>
    <row r="1261" spans="1:13" ht="40.5" customHeight="1" x14ac:dyDescent="0.35">
      <c r="A1261" s="19" t="s">
        <v>3170</v>
      </c>
      <c r="B1261" s="19" t="s">
        <v>911</v>
      </c>
      <c r="C1261" s="22"/>
      <c r="D1261" s="22"/>
      <c r="E1261" s="22"/>
      <c r="F1261" s="22"/>
      <c r="G1261" s="43"/>
      <c r="H1261" s="60"/>
      <c r="I1261" s="60"/>
      <c r="J1261" s="60"/>
      <c r="K1261" s="60"/>
      <c r="L1261" s="60"/>
      <c r="M1261" s="60"/>
    </row>
    <row r="1262" spans="1:13" ht="31" x14ac:dyDescent="0.35">
      <c r="A1262" s="19" t="s">
        <v>3011</v>
      </c>
      <c r="B1262" s="19" t="s">
        <v>1551</v>
      </c>
      <c r="C1262" s="22"/>
      <c r="D1262" s="22"/>
      <c r="E1262" s="22"/>
      <c r="F1262" s="22"/>
      <c r="G1262" s="43"/>
      <c r="H1262" s="60"/>
      <c r="I1262" s="60"/>
      <c r="J1262" s="60"/>
      <c r="K1262" s="60"/>
      <c r="L1262" s="60"/>
      <c r="M1262" s="60"/>
    </row>
    <row r="1263" spans="1:13" ht="15.5" x14ac:dyDescent="0.35">
      <c r="A1263" s="19" t="s">
        <v>2992</v>
      </c>
      <c r="B1263" s="19" t="s">
        <v>1240</v>
      </c>
      <c r="C1263" s="22"/>
      <c r="D1263" s="22"/>
      <c r="E1263" s="22"/>
      <c r="F1263" s="22"/>
      <c r="G1263" s="43"/>
      <c r="H1263" s="60"/>
      <c r="I1263" s="60"/>
      <c r="J1263" s="60"/>
      <c r="K1263" s="60"/>
      <c r="L1263" s="60"/>
      <c r="M1263" s="60"/>
    </row>
    <row r="1264" spans="1:13" ht="15.5" x14ac:dyDescent="0.35">
      <c r="A1264" s="19" t="s">
        <v>3037</v>
      </c>
      <c r="B1264" s="19" t="s">
        <v>2645</v>
      </c>
      <c r="C1264" s="22"/>
      <c r="D1264" s="22"/>
      <c r="E1264" s="22"/>
      <c r="F1264" s="22"/>
      <c r="G1264" s="43"/>
      <c r="H1264" s="60"/>
      <c r="I1264" s="60"/>
      <c r="J1264" s="60"/>
      <c r="K1264" s="60"/>
      <c r="L1264" s="60"/>
      <c r="M1264" s="60"/>
    </row>
    <row r="1265" spans="1:13" ht="15.5" x14ac:dyDescent="0.35">
      <c r="A1265" s="19" t="s">
        <v>2996</v>
      </c>
      <c r="B1265" s="19" t="s">
        <v>2360</v>
      </c>
      <c r="C1265" s="22"/>
      <c r="D1265" s="22"/>
      <c r="E1265" s="22"/>
      <c r="F1265" s="22"/>
      <c r="G1265" s="43"/>
      <c r="H1265" s="60"/>
      <c r="I1265" s="60"/>
      <c r="J1265" s="60"/>
      <c r="K1265" s="60"/>
      <c r="L1265" s="60"/>
      <c r="M1265" s="60"/>
    </row>
    <row r="1266" spans="1:13" ht="15.5" x14ac:dyDescent="0.35">
      <c r="A1266" s="19" t="s">
        <v>4040</v>
      </c>
      <c r="B1266" s="19" t="s">
        <v>4039</v>
      </c>
      <c r="C1266" s="22"/>
      <c r="D1266" s="22"/>
      <c r="E1266" s="22"/>
      <c r="F1266" s="22"/>
      <c r="G1266" s="43"/>
      <c r="H1266" s="60"/>
      <c r="I1266" s="60"/>
      <c r="J1266" s="60"/>
      <c r="K1266" s="60"/>
      <c r="L1266" s="60"/>
      <c r="M1266" s="60"/>
    </row>
    <row r="1267" spans="1:13" ht="15.5" x14ac:dyDescent="0.35">
      <c r="A1267" s="19" t="s">
        <v>8238</v>
      </c>
      <c r="B1267" s="19" t="s">
        <v>9628</v>
      </c>
      <c r="C1267" s="22"/>
      <c r="D1267" s="22"/>
      <c r="E1267" s="22"/>
      <c r="F1267" s="22"/>
      <c r="G1267" s="43"/>
      <c r="H1267" s="60"/>
      <c r="I1267" s="60"/>
      <c r="J1267" s="60"/>
      <c r="K1267" s="60"/>
      <c r="L1267" s="60"/>
      <c r="M1267" s="60"/>
    </row>
    <row r="1268" spans="1:13" ht="15.5" x14ac:dyDescent="0.35">
      <c r="A1268" s="19" t="s">
        <v>3110</v>
      </c>
      <c r="B1268" s="19" t="s">
        <v>3580</v>
      </c>
      <c r="C1268" s="22">
        <v>637988.41</v>
      </c>
      <c r="D1268" s="22">
        <v>0</v>
      </c>
      <c r="E1268" s="22">
        <v>400000</v>
      </c>
      <c r="F1268" s="22">
        <v>0</v>
      </c>
      <c r="G1268" s="22">
        <v>20009954.539999999</v>
      </c>
      <c r="H1268" s="60">
        <v>5</v>
      </c>
      <c r="I1268" s="60">
        <v>5</v>
      </c>
      <c r="J1268" s="60">
        <v>0</v>
      </c>
      <c r="K1268" s="60">
        <v>0</v>
      </c>
      <c r="L1268" s="60">
        <v>1</v>
      </c>
      <c r="M1268" s="60" t="s">
        <v>3790</v>
      </c>
    </row>
    <row r="1269" spans="1:13" ht="15.5" x14ac:dyDescent="0.35">
      <c r="A1269" s="19" t="s">
        <v>3063</v>
      </c>
      <c r="B1269" s="19" t="s">
        <v>841</v>
      </c>
      <c r="C1269" s="22"/>
      <c r="D1269" s="22"/>
      <c r="E1269" s="22"/>
      <c r="F1269" s="22"/>
      <c r="G1269" s="75"/>
      <c r="H1269" s="60"/>
      <c r="I1269" s="60"/>
      <c r="J1269" s="60"/>
      <c r="K1269" s="60"/>
      <c r="L1269" s="60"/>
      <c r="M1269" s="60"/>
    </row>
    <row r="1270" spans="1:13" ht="15.5" x14ac:dyDescent="0.35">
      <c r="A1270" s="19" t="s">
        <v>179</v>
      </c>
      <c r="B1270" s="19" t="s">
        <v>177</v>
      </c>
      <c r="C1270" s="22"/>
      <c r="D1270" s="22"/>
      <c r="E1270" s="22"/>
      <c r="F1270" s="22"/>
      <c r="G1270" s="43"/>
      <c r="H1270" s="60"/>
      <c r="I1270" s="60"/>
      <c r="J1270" s="60"/>
      <c r="K1270" s="60"/>
      <c r="L1270" s="60"/>
      <c r="M1270" s="60"/>
    </row>
    <row r="1271" spans="1:13" ht="31" x14ac:dyDescent="0.35">
      <c r="A1271" s="19" t="s">
        <v>3157</v>
      </c>
      <c r="B1271" s="19" t="s">
        <v>795</v>
      </c>
      <c r="C1271" s="22"/>
      <c r="D1271" s="22"/>
      <c r="E1271" s="22"/>
      <c r="F1271" s="22"/>
      <c r="G1271" s="43"/>
      <c r="H1271" s="60"/>
      <c r="I1271" s="60"/>
      <c r="J1271" s="60"/>
      <c r="K1271" s="60"/>
      <c r="L1271" s="60"/>
      <c r="M1271" s="60"/>
    </row>
    <row r="1272" spans="1:13" ht="15.5" x14ac:dyDescent="0.35">
      <c r="A1272" s="19" t="s">
        <v>3017</v>
      </c>
      <c r="B1272" s="19" t="s">
        <v>3673</v>
      </c>
      <c r="C1272" s="22"/>
      <c r="D1272" s="22"/>
      <c r="E1272" s="22"/>
      <c r="F1272" s="22"/>
      <c r="G1272" s="43"/>
      <c r="H1272" s="60"/>
      <c r="I1272" s="60"/>
      <c r="J1272" s="60"/>
      <c r="K1272" s="60"/>
      <c r="L1272" s="60"/>
      <c r="M1272" s="60"/>
    </row>
    <row r="1273" spans="1:13" ht="31" x14ac:dyDescent="0.35">
      <c r="A1273" s="19" t="s">
        <v>8166</v>
      </c>
      <c r="B1273" s="19" t="s">
        <v>4034</v>
      </c>
      <c r="C1273" s="22"/>
      <c r="D1273" s="22"/>
      <c r="E1273" s="22"/>
      <c r="F1273" s="22"/>
      <c r="G1273" s="43"/>
      <c r="H1273" s="60"/>
      <c r="I1273" s="60"/>
      <c r="J1273" s="60"/>
      <c r="K1273" s="60"/>
      <c r="L1273" s="60"/>
      <c r="M1273" s="60"/>
    </row>
    <row r="1274" spans="1:13" ht="15.5" x14ac:dyDescent="0.35">
      <c r="A1274" s="19" t="s">
        <v>2952</v>
      </c>
      <c r="B1274" s="19" t="s">
        <v>3980</v>
      </c>
      <c r="C1274" s="22"/>
      <c r="D1274" s="22"/>
      <c r="E1274" s="22"/>
      <c r="F1274" s="22"/>
      <c r="G1274" s="43"/>
      <c r="H1274" s="60"/>
      <c r="I1274" s="60"/>
      <c r="J1274" s="60"/>
      <c r="K1274" s="60"/>
      <c r="L1274" s="60"/>
      <c r="M1274" s="60"/>
    </row>
    <row r="1275" spans="1:13" ht="15.5" x14ac:dyDescent="0.35">
      <c r="A1275" s="19" t="s">
        <v>3225</v>
      </c>
      <c r="B1275" s="19" t="s">
        <v>232</v>
      </c>
      <c r="C1275" s="22"/>
      <c r="D1275" s="22"/>
      <c r="E1275" s="22"/>
      <c r="F1275" s="22"/>
      <c r="G1275" s="43"/>
      <c r="H1275" s="60"/>
      <c r="I1275" s="60"/>
      <c r="J1275" s="60"/>
      <c r="K1275" s="60"/>
      <c r="L1275" s="60"/>
      <c r="M1275" s="60"/>
    </row>
    <row r="1276" spans="1:13" ht="15.5" x14ac:dyDescent="0.35">
      <c r="A1276" s="19" t="s">
        <v>3219</v>
      </c>
      <c r="B1276" s="19" t="s">
        <v>959</v>
      </c>
      <c r="C1276" s="22"/>
      <c r="D1276" s="22"/>
      <c r="E1276" s="22"/>
      <c r="F1276" s="22"/>
      <c r="G1276" s="43"/>
      <c r="H1276" s="60"/>
      <c r="I1276" s="60"/>
      <c r="J1276" s="60"/>
      <c r="K1276" s="60"/>
      <c r="L1276" s="60"/>
      <c r="M1276" s="60"/>
    </row>
    <row r="1277" spans="1:13" ht="31" x14ac:dyDescent="0.35">
      <c r="A1277" s="19" t="s">
        <v>3199</v>
      </c>
      <c r="B1277" s="19" t="s">
        <v>1378</v>
      </c>
      <c r="C1277" s="22"/>
      <c r="D1277" s="22"/>
      <c r="E1277" s="22"/>
      <c r="F1277" s="22"/>
      <c r="G1277" s="43"/>
      <c r="H1277" s="60"/>
      <c r="I1277" s="60"/>
      <c r="J1277" s="60"/>
      <c r="K1277" s="60"/>
      <c r="L1277" s="60"/>
      <c r="M1277" s="60"/>
    </row>
    <row r="1278" spans="1:13" ht="15.5" x14ac:dyDescent="0.35">
      <c r="A1278" s="19" t="s">
        <v>2969</v>
      </c>
      <c r="B1278" s="19" t="s">
        <v>4001</v>
      </c>
      <c r="C1278" s="22"/>
      <c r="D1278" s="22"/>
      <c r="E1278" s="22"/>
      <c r="F1278" s="22"/>
      <c r="G1278" s="43"/>
      <c r="H1278" s="60"/>
      <c r="I1278" s="60"/>
      <c r="J1278" s="60"/>
      <c r="K1278" s="60"/>
      <c r="L1278" s="60"/>
      <c r="M1278" s="60"/>
    </row>
    <row r="1279" spans="1:13" ht="15.5" x14ac:dyDescent="0.35">
      <c r="A1279" s="19" t="s">
        <v>3176</v>
      </c>
      <c r="B1279" s="19" t="s">
        <v>4066</v>
      </c>
      <c r="C1279" s="22"/>
      <c r="D1279" s="22"/>
      <c r="E1279" s="22"/>
      <c r="F1279" s="22"/>
      <c r="G1279" s="43"/>
      <c r="H1279" s="60"/>
      <c r="I1279" s="60"/>
      <c r="J1279" s="60"/>
      <c r="K1279" s="60"/>
      <c r="L1279" s="60"/>
      <c r="M1279" s="60"/>
    </row>
    <row r="1280" spans="1:13" ht="15.5" x14ac:dyDescent="0.35">
      <c r="A1280" s="19" t="s">
        <v>3200</v>
      </c>
      <c r="B1280" s="19" t="s">
        <v>3968</v>
      </c>
      <c r="C1280" s="22">
        <v>42704047</v>
      </c>
      <c r="D1280" s="22">
        <v>0</v>
      </c>
      <c r="E1280" s="22">
        <v>118264590</v>
      </c>
      <c r="F1280" s="22">
        <v>0</v>
      </c>
      <c r="G1280" s="22">
        <v>282935294</v>
      </c>
      <c r="H1280" s="60"/>
      <c r="I1280" s="60"/>
      <c r="J1280" s="60"/>
      <c r="K1280" s="60"/>
      <c r="L1280" s="60"/>
      <c r="M1280" s="60"/>
    </row>
    <row r="1281" spans="1:13" ht="15.5" x14ac:dyDescent="0.35">
      <c r="A1281" s="19" t="s">
        <v>3148</v>
      </c>
      <c r="B1281" s="19" t="s">
        <v>8503</v>
      </c>
      <c r="C1281" s="22"/>
      <c r="D1281" s="22"/>
      <c r="E1281" s="22"/>
      <c r="F1281" s="22"/>
      <c r="G1281" s="43"/>
      <c r="H1281" s="60"/>
      <c r="I1281" s="60"/>
      <c r="J1281" s="60"/>
      <c r="K1281" s="60"/>
      <c r="L1281" s="60"/>
      <c r="M1281" s="60"/>
    </row>
    <row r="1282" spans="1:13" ht="15.5" x14ac:dyDescent="0.35">
      <c r="A1282" s="19" t="s">
        <v>3091</v>
      </c>
      <c r="B1282" s="19" t="s">
        <v>4041</v>
      </c>
      <c r="C1282" s="22"/>
      <c r="D1282" s="22"/>
      <c r="E1282" s="22"/>
      <c r="F1282" s="22"/>
      <c r="G1282" s="43"/>
      <c r="H1282" s="60"/>
      <c r="I1282" s="60"/>
      <c r="J1282" s="60"/>
      <c r="K1282" s="60"/>
      <c r="L1282" s="60"/>
      <c r="M1282" s="60"/>
    </row>
    <row r="1283" spans="1:13" ht="15.5" x14ac:dyDescent="0.35">
      <c r="A1283" s="19" t="s">
        <v>3036</v>
      </c>
      <c r="B1283" s="19" t="s">
        <v>8542</v>
      </c>
      <c r="C1283" s="22"/>
      <c r="D1283" s="22"/>
      <c r="E1283" s="22"/>
      <c r="F1283" s="22"/>
      <c r="G1283" s="43"/>
      <c r="H1283" s="60"/>
      <c r="I1283" s="60"/>
      <c r="J1283" s="60"/>
      <c r="K1283" s="60"/>
      <c r="L1283" s="60"/>
      <c r="M1283" s="60"/>
    </row>
    <row r="1284" spans="1:13" ht="31" x14ac:dyDescent="0.35">
      <c r="A1284" s="19" t="s">
        <v>2989</v>
      </c>
      <c r="B1284" s="19" t="s">
        <v>1549</v>
      </c>
      <c r="C1284" s="22"/>
      <c r="D1284" s="22"/>
      <c r="E1284" s="22"/>
      <c r="F1284" s="22"/>
      <c r="G1284" s="43"/>
      <c r="H1284" s="60"/>
      <c r="I1284" s="60"/>
      <c r="J1284" s="60"/>
      <c r="K1284" s="60"/>
      <c r="L1284" s="60"/>
      <c r="M1284" s="60"/>
    </row>
    <row r="1285" spans="1:13" ht="15.5" x14ac:dyDescent="0.35">
      <c r="A1285" s="19" t="s">
        <v>8168</v>
      </c>
      <c r="B1285" s="19" t="s">
        <v>3319</v>
      </c>
      <c r="C1285" s="22"/>
      <c r="D1285" s="22"/>
      <c r="E1285" s="22"/>
      <c r="F1285" s="22"/>
      <c r="G1285" s="43"/>
      <c r="H1285" s="60"/>
      <c r="I1285" s="60"/>
      <c r="J1285" s="60"/>
      <c r="K1285" s="60"/>
      <c r="L1285" s="60"/>
      <c r="M1285" s="60"/>
    </row>
    <row r="1286" spans="1:13" ht="15.5" x14ac:dyDescent="0.35">
      <c r="A1286" s="19" t="s">
        <v>3051</v>
      </c>
      <c r="B1286" s="19" t="s">
        <v>3914</v>
      </c>
      <c r="C1286" s="22"/>
      <c r="D1286" s="22"/>
      <c r="E1286" s="22"/>
      <c r="F1286" s="22"/>
      <c r="G1286" s="43"/>
      <c r="H1286" s="60"/>
      <c r="I1286" s="60"/>
      <c r="J1286" s="60"/>
      <c r="K1286" s="60"/>
      <c r="L1286" s="60"/>
      <c r="M1286" s="60"/>
    </row>
    <row r="1287" spans="1:13" ht="15.5" x14ac:dyDescent="0.35">
      <c r="A1287" s="19" t="s">
        <v>8170</v>
      </c>
      <c r="B1287" s="19" t="s">
        <v>2511</v>
      </c>
      <c r="C1287" s="22"/>
      <c r="D1287" s="22"/>
      <c r="E1287" s="22"/>
      <c r="F1287" s="22"/>
      <c r="G1287" s="43"/>
      <c r="H1287" s="60"/>
      <c r="I1287" s="60"/>
      <c r="J1287" s="60"/>
      <c r="K1287" s="60"/>
      <c r="L1287" s="60"/>
      <c r="M1287" s="60"/>
    </row>
    <row r="1288" spans="1:13" ht="31" x14ac:dyDescent="0.35">
      <c r="A1288" s="19" t="s">
        <v>4988</v>
      </c>
      <c r="B1288" s="19" t="s">
        <v>8316</v>
      </c>
      <c r="C1288" s="22"/>
      <c r="D1288" s="22"/>
      <c r="E1288" s="22"/>
      <c r="F1288" s="22"/>
      <c r="G1288" s="43"/>
      <c r="H1288" s="60"/>
      <c r="I1288" s="60"/>
      <c r="J1288" s="60"/>
      <c r="K1288" s="60"/>
      <c r="L1288" s="60"/>
      <c r="M1288" s="60"/>
    </row>
    <row r="1289" spans="1:13" ht="15.5" x14ac:dyDescent="0.35">
      <c r="A1289" s="19" t="s">
        <v>8172</v>
      </c>
      <c r="B1289" s="19" t="s">
        <v>3894</v>
      </c>
      <c r="C1289" s="22"/>
      <c r="D1289" s="22"/>
      <c r="E1289" s="22"/>
      <c r="F1289" s="22"/>
      <c r="G1289" s="43"/>
      <c r="H1289" s="60"/>
      <c r="I1289" s="60"/>
      <c r="J1289" s="60"/>
      <c r="K1289" s="60"/>
      <c r="L1289" s="60"/>
      <c r="M1289" s="60"/>
    </row>
    <row r="1290" spans="1:13" ht="15.5" x14ac:dyDescent="0.35">
      <c r="A1290" s="19" t="s">
        <v>3093</v>
      </c>
      <c r="B1290" s="19" t="s">
        <v>2315</v>
      </c>
      <c r="C1290" s="22"/>
      <c r="D1290" s="22"/>
      <c r="E1290" s="22"/>
      <c r="F1290" s="22"/>
      <c r="G1290" s="43"/>
      <c r="H1290" s="60"/>
      <c r="I1290" s="60"/>
      <c r="J1290" s="60"/>
      <c r="K1290" s="60"/>
      <c r="L1290" s="60"/>
      <c r="M1290" s="60"/>
    </row>
    <row r="1291" spans="1:13" ht="15.5" x14ac:dyDescent="0.35">
      <c r="A1291" s="19" t="s">
        <v>949</v>
      </c>
      <c r="B1291" s="19" t="s">
        <v>947</v>
      </c>
      <c r="C1291" s="22"/>
      <c r="D1291" s="22"/>
      <c r="E1291" s="22"/>
      <c r="F1291" s="22"/>
      <c r="G1291" s="43"/>
      <c r="H1291" s="60"/>
      <c r="I1291" s="60"/>
      <c r="J1291" s="60"/>
      <c r="K1291" s="60"/>
      <c r="L1291" s="60"/>
      <c r="M1291" s="60"/>
    </row>
    <row r="1292" spans="1:13" ht="15.5" x14ac:dyDescent="0.35">
      <c r="A1292" s="19" t="s">
        <v>5109</v>
      </c>
      <c r="B1292" s="19" t="s">
        <v>3911</v>
      </c>
      <c r="C1292" s="22"/>
      <c r="D1292" s="22"/>
      <c r="E1292" s="22"/>
      <c r="F1292" s="22"/>
      <c r="G1292" s="43"/>
      <c r="H1292" s="60"/>
      <c r="I1292" s="60"/>
      <c r="J1292" s="60"/>
      <c r="K1292" s="60"/>
      <c r="L1292" s="60"/>
      <c r="M1292" s="60"/>
    </row>
    <row r="1293" spans="1:13" ht="15.5" x14ac:dyDescent="0.35">
      <c r="A1293" s="19" t="s">
        <v>1722</v>
      </c>
      <c r="B1293" s="19" t="s">
        <v>1732</v>
      </c>
      <c r="C1293" s="22"/>
      <c r="D1293" s="22"/>
      <c r="E1293" s="22"/>
      <c r="F1293" s="22"/>
      <c r="G1293" s="43"/>
      <c r="H1293" s="60"/>
      <c r="I1293" s="60"/>
      <c r="J1293" s="60"/>
      <c r="K1293" s="60"/>
      <c r="L1293" s="60"/>
      <c r="M1293" s="60"/>
    </row>
    <row r="1294" spans="1:13" ht="15.5" x14ac:dyDescent="0.35">
      <c r="A1294" s="19" t="s">
        <v>199</v>
      </c>
      <c r="B1294" s="19" t="s">
        <v>8195</v>
      </c>
      <c r="C1294" s="22">
        <v>1728650</v>
      </c>
      <c r="D1294" s="22">
        <v>0</v>
      </c>
      <c r="E1294" s="22">
        <v>1439450</v>
      </c>
      <c r="F1294" s="22">
        <v>0</v>
      </c>
      <c r="G1294" s="22">
        <v>1574256</v>
      </c>
      <c r="H1294" s="60"/>
      <c r="I1294" s="60"/>
      <c r="J1294" s="60"/>
      <c r="K1294" s="60"/>
      <c r="L1294" s="60"/>
      <c r="M1294" s="60"/>
    </row>
    <row r="1295" spans="1:13" ht="15.5" x14ac:dyDescent="0.35">
      <c r="A1295" s="19" t="s">
        <v>2953</v>
      </c>
      <c r="B1295" s="19" t="s">
        <v>1768</v>
      </c>
      <c r="C1295" s="22"/>
      <c r="D1295" s="22"/>
      <c r="E1295" s="22"/>
      <c r="F1295" s="22"/>
      <c r="G1295" s="43"/>
      <c r="H1295" s="60"/>
      <c r="I1295" s="60"/>
      <c r="J1295" s="60"/>
      <c r="K1295" s="60"/>
      <c r="L1295" s="60"/>
      <c r="M1295" s="60"/>
    </row>
    <row r="1296" spans="1:13" ht="15.5" x14ac:dyDescent="0.35">
      <c r="A1296" s="19" t="s">
        <v>3047</v>
      </c>
      <c r="B1296" s="19" t="s">
        <v>2718</v>
      </c>
      <c r="C1296" s="22"/>
      <c r="D1296" s="22"/>
      <c r="E1296" s="22"/>
      <c r="F1296" s="22"/>
      <c r="G1296" s="43"/>
      <c r="H1296" s="60"/>
      <c r="I1296" s="60"/>
      <c r="J1296" s="60"/>
      <c r="K1296" s="60"/>
      <c r="L1296" s="60"/>
      <c r="M1296" s="60"/>
    </row>
    <row r="1297" spans="1:13" ht="15.5" x14ac:dyDescent="0.35">
      <c r="A1297" s="19" t="s">
        <v>953</v>
      </c>
      <c r="B1297" s="19" t="s">
        <v>3816</v>
      </c>
      <c r="C1297" s="22"/>
      <c r="D1297" s="22"/>
      <c r="E1297" s="22"/>
      <c r="F1297" s="22"/>
      <c r="G1297" s="43"/>
      <c r="H1297" s="60"/>
      <c r="I1297" s="60"/>
      <c r="J1297" s="60"/>
      <c r="K1297" s="60"/>
      <c r="L1297" s="60"/>
      <c r="M1297" s="60"/>
    </row>
    <row r="1298" spans="1:13" ht="31" x14ac:dyDescent="0.35">
      <c r="A1298" s="19" t="s">
        <v>8173</v>
      </c>
      <c r="B1298" s="19" t="s">
        <v>4507</v>
      </c>
      <c r="C1298" s="22"/>
      <c r="D1298" s="22"/>
      <c r="E1298" s="22"/>
      <c r="F1298" s="22"/>
      <c r="G1298" s="43"/>
      <c r="H1298" s="60"/>
      <c r="I1298" s="60"/>
      <c r="J1298" s="60"/>
      <c r="K1298" s="60"/>
      <c r="L1298" s="60"/>
      <c r="M1298" s="60"/>
    </row>
    <row r="1299" spans="1:13" ht="15.5" x14ac:dyDescent="0.35">
      <c r="A1299" s="19" t="s">
        <v>1106</v>
      </c>
      <c r="B1299" s="19" t="s">
        <v>1105</v>
      </c>
      <c r="C1299" s="22"/>
      <c r="D1299" s="22"/>
      <c r="E1299" s="22"/>
      <c r="F1299" s="22"/>
      <c r="G1299" s="43"/>
      <c r="H1299" s="60"/>
      <c r="I1299" s="60"/>
      <c r="J1299" s="60"/>
      <c r="K1299" s="60"/>
      <c r="L1299" s="60"/>
      <c r="M1299" s="60"/>
    </row>
    <row r="1300" spans="1:13" ht="31" x14ac:dyDescent="0.35">
      <c r="A1300" s="19" t="s">
        <v>2513</v>
      </c>
      <c r="B1300" s="19" t="s">
        <v>4509</v>
      </c>
      <c r="C1300" s="22"/>
      <c r="D1300" s="22"/>
      <c r="E1300" s="22"/>
      <c r="F1300" s="22"/>
      <c r="G1300" s="43"/>
      <c r="H1300" s="60"/>
      <c r="I1300" s="60"/>
      <c r="J1300" s="60"/>
      <c r="K1300" s="60"/>
      <c r="L1300" s="60"/>
      <c r="M1300" s="60"/>
    </row>
    <row r="1301" spans="1:13" ht="15.5" x14ac:dyDescent="0.35">
      <c r="A1301" s="19" t="s">
        <v>1600</v>
      </c>
      <c r="B1301" s="19" t="s">
        <v>4510</v>
      </c>
      <c r="C1301" s="22"/>
      <c r="D1301" s="22"/>
      <c r="E1301" s="22"/>
      <c r="F1301" s="22"/>
      <c r="G1301" s="43"/>
      <c r="H1301" s="60"/>
      <c r="I1301" s="60"/>
      <c r="J1301" s="60"/>
      <c r="K1301" s="60"/>
      <c r="L1301" s="60"/>
      <c r="M1301" s="60"/>
    </row>
    <row r="1302" spans="1:13" ht="31" x14ac:dyDescent="0.35">
      <c r="A1302" s="19" t="s">
        <v>1794</v>
      </c>
      <c r="B1302" s="19" t="s">
        <v>1786</v>
      </c>
      <c r="C1302" s="22"/>
      <c r="D1302" s="22"/>
      <c r="E1302" s="22"/>
      <c r="F1302" s="22"/>
      <c r="G1302" s="43"/>
      <c r="H1302" s="60"/>
      <c r="I1302" s="60"/>
      <c r="J1302" s="60"/>
      <c r="K1302" s="60"/>
      <c r="L1302" s="60"/>
      <c r="M1302" s="60"/>
    </row>
    <row r="1303" spans="1:13" ht="15.5" x14ac:dyDescent="0.35">
      <c r="A1303" s="19" t="s">
        <v>1821</v>
      </c>
      <c r="B1303" s="19" t="s">
        <v>1800</v>
      </c>
      <c r="C1303" s="22"/>
      <c r="D1303" s="22"/>
      <c r="E1303" s="22"/>
      <c r="F1303" s="22"/>
      <c r="G1303" s="43"/>
      <c r="H1303" s="60"/>
      <c r="I1303" s="60"/>
      <c r="J1303" s="60"/>
      <c r="K1303" s="60"/>
      <c r="L1303" s="60"/>
      <c r="M1303" s="60"/>
    </row>
    <row r="1304" spans="1:13" ht="15.5" x14ac:dyDescent="0.35">
      <c r="A1304" s="19" t="s">
        <v>750</v>
      </c>
      <c r="B1304" s="19" t="s">
        <v>748</v>
      </c>
      <c r="C1304" s="22"/>
      <c r="D1304" s="22"/>
      <c r="E1304" s="22"/>
      <c r="F1304" s="22"/>
      <c r="G1304" s="43"/>
      <c r="H1304" s="60"/>
      <c r="I1304" s="60"/>
      <c r="J1304" s="60"/>
      <c r="K1304" s="60"/>
      <c r="L1304" s="60"/>
      <c r="M1304" s="60"/>
    </row>
    <row r="1305" spans="1:13" ht="15.5" x14ac:dyDescent="0.35">
      <c r="A1305" s="19" t="s">
        <v>8421</v>
      </c>
      <c r="B1305" s="19" t="s">
        <v>2334</v>
      </c>
      <c r="C1305" s="22"/>
      <c r="D1305" s="22"/>
      <c r="E1305" s="22"/>
      <c r="F1305" s="22"/>
      <c r="G1305" s="43"/>
      <c r="H1305" s="60"/>
      <c r="I1305" s="60"/>
      <c r="J1305" s="60"/>
      <c r="K1305" s="60"/>
      <c r="L1305" s="60"/>
      <c r="M1305" s="60"/>
    </row>
    <row r="1306" spans="1:13" ht="15.5" x14ac:dyDescent="0.35">
      <c r="A1306" s="19" t="s">
        <v>1646</v>
      </c>
      <c r="B1306" s="19" t="s">
        <v>3984</v>
      </c>
      <c r="C1306" s="22"/>
      <c r="D1306" s="22"/>
      <c r="E1306" s="22"/>
      <c r="F1306" s="22"/>
      <c r="G1306" s="43"/>
      <c r="H1306" s="60"/>
      <c r="I1306" s="60"/>
      <c r="J1306" s="60"/>
      <c r="K1306" s="60"/>
      <c r="L1306" s="60"/>
      <c r="M1306" s="60"/>
    </row>
    <row r="1307" spans="1:13" ht="31" x14ac:dyDescent="0.35">
      <c r="A1307" s="19" t="s">
        <v>8422</v>
      </c>
      <c r="B1307" s="19" t="s">
        <v>2342</v>
      </c>
      <c r="C1307" s="22"/>
      <c r="D1307" s="22"/>
      <c r="E1307" s="22"/>
      <c r="F1307" s="22"/>
      <c r="G1307" s="43"/>
      <c r="H1307" s="60"/>
      <c r="I1307" s="60"/>
      <c r="J1307" s="60"/>
      <c r="K1307" s="60"/>
      <c r="L1307" s="60"/>
      <c r="M1307" s="60"/>
    </row>
    <row r="1308" spans="1:13" ht="15.5" x14ac:dyDescent="0.35">
      <c r="A1308" s="19" t="s">
        <v>10069</v>
      </c>
      <c r="B1308" s="19" t="s">
        <v>10067</v>
      </c>
      <c r="C1308" s="22">
        <v>2551250</v>
      </c>
      <c r="D1308" s="22">
        <v>0</v>
      </c>
      <c r="E1308" s="22">
        <v>180000</v>
      </c>
      <c r="F1308" s="22">
        <v>0</v>
      </c>
      <c r="G1308" s="22">
        <v>2981627</v>
      </c>
      <c r="H1308" s="59">
        <v>3</v>
      </c>
      <c r="I1308" s="59">
        <v>1</v>
      </c>
      <c r="J1308" s="59">
        <v>2</v>
      </c>
      <c r="K1308" s="59">
        <v>0</v>
      </c>
      <c r="L1308" s="59">
        <v>0</v>
      </c>
      <c r="M1308" s="59" t="s">
        <v>3790</v>
      </c>
    </row>
    <row r="1309" spans="1:13" ht="31" x14ac:dyDescent="0.35">
      <c r="A1309" s="19" t="s">
        <v>8423</v>
      </c>
      <c r="B1309" s="19" t="s">
        <v>3863</v>
      </c>
      <c r="C1309" s="22"/>
      <c r="D1309" s="22"/>
      <c r="E1309" s="22"/>
      <c r="F1309" s="22"/>
      <c r="G1309" s="43"/>
      <c r="H1309" s="60"/>
      <c r="I1309" s="60"/>
      <c r="J1309" s="60"/>
      <c r="K1309" s="60"/>
      <c r="L1309" s="60"/>
      <c r="M1309" s="60"/>
    </row>
    <row r="1310" spans="1:13" ht="15.5" x14ac:dyDescent="0.35">
      <c r="A1310" s="19" t="s">
        <v>3085</v>
      </c>
      <c r="B1310" s="19" t="s">
        <v>1063</v>
      </c>
      <c r="C1310" s="22"/>
      <c r="D1310" s="22"/>
      <c r="E1310" s="22"/>
      <c r="F1310" s="22"/>
      <c r="G1310" s="43"/>
      <c r="H1310" s="60"/>
      <c r="I1310" s="60"/>
      <c r="J1310" s="60"/>
      <c r="K1310" s="60"/>
      <c r="L1310" s="60"/>
      <c r="M1310" s="60"/>
    </row>
    <row r="1311" spans="1:13" ht="31" x14ac:dyDescent="0.35">
      <c r="A1311" s="19" t="s">
        <v>8424</v>
      </c>
      <c r="B1311" s="19" t="s">
        <v>3889</v>
      </c>
      <c r="C1311" s="22"/>
      <c r="D1311" s="22"/>
      <c r="E1311" s="22"/>
      <c r="F1311" s="22"/>
      <c r="G1311" s="43"/>
      <c r="H1311" s="60"/>
      <c r="I1311" s="60"/>
      <c r="J1311" s="60"/>
      <c r="K1311" s="60"/>
      <c r="L1311" s="60"/>
      <c r="M1311" s="60"/>
    </row>
    <row r="1312" spans="1:13" ht="15.5" x14ac:dyDescent="0.35">
      <c r="A1312" s="19" t="s">
        <v>8425</v>
      </c>
      <c r="B1312" s="19" t="s">
        <v>3782</v>
      </c>
      <c r="C1312" s="22"/>
      <c r="D1312" s="22"/>
      <c r="E1312" s="22"/>
      <c r="F1312" s="22"/>
      <c r="G1312" s="43"/>
      <c r="H1312" s="60"/>
      <c r="I1312" s="60"/>
      <c r="J1312" s="60"/>
      <c r="K1312" s="60"/>
      <c r="L1312" s="60"/>
      <c r="M1312" s="60"/>
    </row>
    <row r="1313" spans="1:13" ht="15.5" x14ac:dyDescent="0.35">
      <c r="A1313" s="19" t="s">
        <v>292</v>
      </c>
      <c r="B1313" s="19" t="s">
        <v>290</v>
      </c>
      <c r="C1313" s="22"/>
      <c r="D1313" s="22"/>
      <c r="E1313" s="22"/>
      <c r="F1313" s="22"/>
      <c r="G1313" s="43"/>
      <c r="H1313" s="60"/>
      <c r="I1313" s="60"/>
      <c r="J1313" s="60"/>
      <c r="K1313" s="60"/>
      <c r="L1313" s="60"/>
      <c r="M1313" s="60"/>
    </row>
    <row r="1314" spans="1:13" ht="15.5" x14ac:dyDescent="0.35">
      <c r="A1314" s="19" t="s">
        <v>8426</v>
      </c>
      <c r="B1314" s="19" t="s">
        <v>2688</v>
      </c>
      <c r="C1314" s="22"/>
      <c r="D1314" s="22"/>
      <c r="E1314" s="22"/>
      <c r="F1314" s="22"/>
      <c r="G1314" s="43"/>
      <c r="H1314" s="60"/>
      <c r="I1314" s="60"/>
      <c r="J1314" s="60"/>
      <c r="K1314" s="60"/>
      <c r="L1314" s="60"/>
      <c r="M1314" s="60"/>
    </row>
    <row r="1315" spans="1:13" ht="15.5" x14ac:dyDescent="0.35">
      <c r="A1315" s="19" t="s">
        <v>8427</v>
      </c>
      <c r="B1315" s="19" t="s">
        <v>9557</v>
      </c>
      <c r="C1315" s="22">
        <v>6890061</v>
      </c>
      <c r="D1315" s="22">
        <v>0</v>
      </c>
      <c r="E1315" s="22">
        <v>6117826</v>
      </c>
      <c r="F1315" s="22">
        <v>0</v>
      </c>
      <c r="G1315" s="43">
        <v>7037987</v>
      </c>
      <c r="H1315" s="60"/>
      <c r="I1315" s="60"/>
      <c r="J1315" s="60"/>
      <c r="K1315" s="60"/>
      <c r="L1315" s="60"/>
      <c r="M1315" s="60"/>
    </row>
    <row r="1316" spans="1:13" ht="15.5" x14ac:dyDescent="0.35">
      <c r="A1316" s="19" t="s">
        <v>8428</v>
      </c>
      <c r="B1316" s="19" t="s">
        <v>3742</v>
      </c>
      <c r="C1316" s="22"/>
      <c r="D1316" s="22"/>
      <c r="E1316" s="22"/>
      <c r="F1316" s="22"/>
      <c r="G1316" s="43"/>
      <c r="H1316" s="60"/>
      <c r="I1316" s="60"/>
      <c r="J1316" s="60"/>
      <c r="K1316" s="60"/>
      <c r="L1316" s="60"/>
      <c r="M1316" s="60"/>
    </row>
    <row r="1317" spans="1:13" ht="15.5" x14ac:dyDescent="0.35">
      <c r="A1317" s="19" t="s">
        <v>8174</v>
      </c>
      <c r="B1317" s="19" t="s">
        <v>3923</v>
      </c>
      <c r="C1317" s="22"/>
      <c r="D1317" s="22"/>
      <c r="E1317" s="22"/>
      <c r="F1317" s="22"/>
      <c r="G1317" s="43"/>
      <c r="H1317" s="60"/>
      <c r="I1317" s="60"/>
      <c r="J1317" s="60"/>
      <c r="K1317" s="60"/>
      <c r="L1317" s="60"/>
      <c r="M1317" s="60"/>
    </row>
    <row r="1318" spans="1:13" ht="15.5" x14ac:dyDescent="0.35">
      <c r="A1318" s="19" t="s">
        <v>862</v>
      </c>
      <c r="B1318" s="19" t="s">
        <v>3872</v>
      </c>
      <c r="C1318" s="22"/>
      <c r="D1318" s="22"/>
      <c r="E1318" s="22"/>
      <c r="F1318" s="22"/>
      <c r="G1318" s="43"/>
      <c r="H1318" s="60"/>
      <c r="I1318" s="60"/>
      <c r="J1318" s="60"/>
      <c r="K1318" s="60"/>
      <c r="L1318" s="60"/>
      <c r="M1318" s="60"/>
    </row>
    <row r="1319" spans="1:13" ht="15.5" x14ac:dyDescent="0.35">
      <c r="A1319" s="19" t="s">
        <v>3104</v>
      </c>
      <c r="B1319" s="19" t="s">
        <v>8620</v>
      </c>
      <c r="C1319" s="22"/>
      <c r="D1319" s="22"/>
      <c r="E1319" s="22"/>
      <c r="F1319" s="22"/>
      <c r="G1319" s="43"/>
      <c r="H1319" s="60"/>
      <c r="I1319" s="60"/>
      <c r="J1319" s="60"/>
      <c r="K1319" s="60"/>
      <c r="L1319" s="60"/>
      <c r="M1319" s="60"/>
    </row>
    <row r="1320" spans="1:13" ht="31" x14ac:dyDescent="0.35">
      <c r="A1320" s="19" t="s">
        <v>3068</v>
      </c>
      <c r="B1320" s="19" t="s">
        <v>8243</v>
      </c>
      <c r="C1320" s="22"/>
      <c r="D1320" s="22"/>
      <c r="E1320" s="22"/>
      <c r="F1320" s="22"/>
      <c r="G1320" s="43"/>
      <c r="H1320" s="60"/>
      <c r="I1320" s="60"/>
      <c r="J1320" s="60"/>
      <c r="K1320" s="60"/>
      <c r="L1320" s="60"/>
      <c r="M1320" s="60"/>
    </row>
    <row r="1321" spans="1:13" ht="15.5" x14ac:dyDescent="0.35">
      <c r="A1321" s="19" t="s">
        <v>8429</v>
      </c>
      <c r="B1321" s="19" t="s">
        <v>2119</v>
      </c>
      <c r="C1321" s="22"/>
      <c r="D1321" s="22"/>
      <c r="E1321" s="22"/>
      <c r="F1321" s="22"/>
      <c r="G1321" s="43"/>
      <c r="H1321" s="60"/>
      <c r="I1321" s="60"/>
      <c r="J1321" s="60"/>
      <c r="K1321" s="60"/>
      <c r="L1321" s="60"/>
      <c r="M1321" s="60"/>
    </row>
    <row r="1322" spans="1:13" ht="15.5" x14ac:dyDescent="0.35">
      <c r="A1322" s="19" t="s">
        <v>8430</v>
      </c>
      <c r="B1322" s="19" t="s">
        <v>3582</v>
      </c>
      <c r="C1322" s="22"/>
      <c r="D1322" s="22"/>
      <c r="E1322" s="22"/>
      <c r="F1322" s="22"/>
      <c r="G1322" s="43"/>
      <c r="H1322" s="60"/>
      <c r="I1322" s="60"/>
      <c r="J1322" s="60"/>
      <c r="K1322" s="60"/>
      <c r="L1322" s="60"/>
      <c r="M1322" s="60"/>
    </row>
    <row r="1323" spans="1:13" ht="15.5" x14ac:dyDescent="0.35">
      <c r="A1323" s="19" t="s">
        <v>3133</v>
      </c>
      <c r="B1323" s="19" t="s">
        <v>3632</v>
      </c>
      <c r="C1323" s="22"/>
      <c r="D1323" s="22"/>
      <c r="E1323" s="22"/>
      <c r="F1323" s="22"/>
      <c r="G1323" s="43"/>
      <c r="H1323" s="60"/>
      <c r="I1323" s="60"/>
      <c r="J1323" s="60"/>
      <c r="K1323" s="60"/>
      <c r="L1323" s="60"/>
      <c r="M1323" s="60"/>
    </row>
    <row r="1324" spans="1:13" ht="15.5" x14ac:dyDescent="0.35">
      <c r="A1324" s="19" t="s">
        <v>8431</v>
      </c>
      <c r="B1324" s="19" t="s">
        <v>8196</v>
      </c>
      <c r="C1324" s="22"/>
      <c r="D1324" s="22"/>
      <c r="E1324" s="22"/>
      <c r="F1324" s="22"/>
      <c r="G1324" s="43"/>
      <c r="H1324" s="60"/>
      <c r="I1324" s="60"/>
      <c r="J1324" s="60"/>
      <c r="K1324" s="60"/>
      <c r="L1324" s="60"/>
      <c r="M1324" s="60"/>
    </row>
    <row r="1325" spans="1:13" ht="15.5" x14ac:dyDescent="0.35">
      <c r="A1325" s="19" t="s">
        <v>3198</v>
      </c>
      <c r="B1325" s="19" t="s">
        <v>4073</v>
      </c>
      <c r="C1325" s="22"/>
      <c r="D1325" s="22"/>
      <c r="E1325" s="22"/>
      <c r="F1325" s="22"/>
      <c r="G1325" s="43"/>
      <c r="H1325" s="60"/>
      <c r="I1325" s="60"/>
      <c r="J1325" s="60"/>
      <c r="K1325" s="60"/>
      <c r="L1325" s="60"/>
      <c r="M1325" s="60"/>
    </row>
    <row r="1326" spans="1:13" ht="31" x14ac:dyDescent="0.35">
      <c r="A1326" s="19" t="s">
        <v>1117</v>
      </c>
      <c r="B1326" s="19" t="s">
        <v>3994</v>
      </c>
      <c r="C1326" s="22"/>
      <c r="D1326" s="22"/>
      <c r="E1326" s="22"/>
      <c r="F1326" s="22"/>
      <c r="G1326" s="43"/>
      <c r="H1326" s="60"/>
      <c r="I1326" s="60"/>
      <c r="J1326" s="60"/>
      <c r="K1326" s="60"/>
      <c r="L1326" s="60"/>
      <c r="M1326" s="60"/>
    </row>
    <row r="1327" spans="1:13" ht="15.5" x14ac:dyDescent="0.35">
      <c r="A1327" s="19" t="s">
        <v>8432</v>
      </c>
      <c r="B1327" s="19" t="s">
        <v>1363</v>
      </c>
      <c r="C1327" s="22"/>
      <c r="D1327" s="22"/>
      <c r="E1327" s="22"/>
      <c r="F1327" s="22"/>
      <c r="G1327" s="43"/>
      <c r="H1327" s="60"/>
      <c r="I1327" s="60"/>
      <c r="J1327" s="60"/>
      <c r="K1327" s="60"/>
      <c r="L1327" s="60"/>
      <c r="M1327" s="60"/>
    </row>
    <row r="1328" spans="1:13" ht="31" x14ac:dyDescent="0.35">
      <c r="A1328" s="19" t="s">
        <v>3229</v>
      </c>
      <c r="B1328" s="19" t="s">
        <v>4068</v>
      </c>
      <c r="C1328" s="22"/>
      <c r="D1328" s="22"/>
      <c r="E1328" s="22"/>
      <c r="F1328" s="22"/>
      <c r="G1328" s="43"/>
      <c r="H1328" s="60"/>
      <c r="I1328" s="60"/>
      <c r="J1328" s="60"/>
      <c r="K1328" s="60"/>
      <c r="L1328" s="60"/>
      <c r="M1328" s="60"/>
    </row>
    <row r="1329" spans="1:13" ht="31" x14ac:dyDescent="0.35">
      <c r="A1329" s="19" t="s">
        <v>8433</v>
      </c>
      <c r="B1329" s="19" t="s">
        <v>1973</v>
      </c>
      <c r="C1329" s="22"/>
      <c r="D1329" s="22"/>
      <c r="E1329" s="22"/>
      <c r="F1329" s="22"/>
      <c r="G1329" s="43"/>
      <c r="H1329" s="60"/>
      <c r="I1329" s="60"/>
      <c r="J1329" s="60"/>
      <c r="K1329" s="60"/>
      <c r="L1329" s="60"/>
      <c r="M1329" s="60"/>
    </row>
    <row r="1330" spans="1:13" ht="15.5" x14ac:dyDescent="0.35">
      <c r="A1330" s="19" t="s">
        <v>8434</v>
      </c>
      <c r="B1330" s="19" t="s">
        <v>3926</v>
      </c>
      <c r="C1330" s="22"/>
      <c r="D1330" s="22"/>
      <c r="E1330" s="22"/>
      <c r="F1330" s="22"/>
      <c r="G1330" s="43"/>
      <c r="H1330" s="60"/>
      <c r="I1330" s="60"/>
      <c r="J1330" s="60"/>
      <c r="K1330" s="60"/>
      <c r="L1330" s="60"/>
      <c r="M1330" s="60"/>
    </row>
    <row r="1331" spans="1:13" ht="15.5" x14ac:dyDescent="0.35">
      <c r="A1331" s="19" t="s">
        <v>1568</v>
      </c>
      <c r="B1331" s="19" t="s">
        <v>1547</v>
      </c>
      <c r="C1331" s="22"/>
      <c r="D1331" s="22"/>
      <c r="E1331" s="22"/>
      <c r="F1331" s="22"/>
      <c r="G1331" s="43"/>
      <c r="H1331" s="60"/>
      <c r="I1331" s="60"/>
      <c r="J1331" s="60"/>
      <c r="K1331" s="60"/>
      <c r="L1331" s="60"/>
      <c r="M1331" s="60"/>
    </row>
    <row r="1332" spans="1:13" ht="15.5" x14ac:dyDescent="0.35">
      <c r="A1332" s="19" t="s">
        <v>1288</v>
      </c>
      <c r="B1332" s="19" t="s">
        <v>1276</v>
      </c>
      <c r="C1332" s="22"/>
      <c r="D1332" s="22"/>
      <c r="E1332" s="22"/>
      <c r="F1332" s="22"/>
      <c r="G1332" s="43"/>
      <c r="H1332" s="60"/>
      <c r="I1332" s="60"/>
      <c r="J1332" s="60"/>
      <c r="K1332" s="60"/>
      <c r="L1332" s="60"/>
      <c r="M1332" s="60"/>
    </row>
    <row r="1333" spans="1:13" ht="30.75" customHeight="1" x14ac:dyDescent="0.35">
      <c r="A1333" s="19" t="s">
        <v>849</v>
      </c>
      <c r="B1333" s="19" t="s">
        <v>847</v>
      </c>
      <c r="C1333" s="22">
        <v>12164719</v>
      </c>
      <c r="D1333" s="22">
        <v>0</v>
      </c>
      <c r="E1333" s="22">
        <v>17856291</v>
      </c>
      <c r="F1333" s="22">
        <v>0</v>
      </c>
      <c r="G1333" s="43">
        <v>18120281</v>
      </c>
      <c r="H1333" s="60"/>
      <c r="I1333" s="60"/>
      <c r="J1333" s="60"/>
      <c r="K1333" s="60"/>
      <c r="L1333" s="60"/>
      <c r="M1333" s="60"/>
    </row>
    <row r="1334" spans="1:13" ht="27.75" customHeight="1" x14ac:dyDescent="0.35">
      <c r="A1334" s="19" t="s">
        <v>3146</v>
      </c>
      <c r="B1334" s="19" t="s">
        <v>4013</v>
      </c>
      <c r="C1334" s="22"/>
      <c r="D1334" s="22"/>
      <c r="E1334" s="22"/>
      <c r="F1334" s="22"/>
      <c r="G1334" s="43"/>
      <c r="H1334" s="60"/>
      <c r="I1334" s="60"/>
      <c r="J1334" s="60"/>
      <c r="K1334" s="60"/>
      <c r="L1334" s="60"/>
      <c r="M1334" s="60"/>
    </row>
    <row r="1335" spans="1:13" ht="15.5" x14ac:dyDescent="0.35">
      <c r="A1335" s="19" t="s">
        <v>3144</v>
      </c>
      <c r="B1335" s="19" t="s">
        <v>206</v>
      </c>
      <c r="C1335" s="22"/>
      <c r="D1335" s="22"/>
      <c r="E1335" s="22"/>
      <c r="F1335" s="22"/>
      <c r="G1335" s="43"/>
      <c r="H1335" s="60"/>
      <c r="I1335" s="60"/>
      <c r="J1335" s="60"/>
      <c r="K1335" s="60"/>
      <c r="L1335" s="60"/>
      <c r="M1335" s="60"/>
    </row>
    <row r="1336" spans="1:13" ht="15.5" x14ac:dyDescent="0.35">
      <c r="A1336" s="19" t="s">
        <v>8175</v>
      </c>
      <c r="B1336" s="19" t="s">
        <v>3898</v>
      </c>
      <c r="C1336" s="22"/>
      <c r="D1336" s="22"/>
      <c r="E1336" s="22"/>
      <c r="F1336" s="22"/>
      <c r="G1336" s="43"/>
      <c r="H1336" s="60"/>
      <c r="I1336" s="60"/>
      <c r="J1336" s="60"/>
      <c r="K1336" s="60"/>
      <c r="L1336" s="60"/>
      <c r="M1336" s="60"/>
    </row>
    <row r="1337" spans="1:13" ht="15.5" x14ac:dyDescent="0.35">
      <c r="A1337" s="19" t="s">
        <v>3092</v>
      </c>
      <c r="B1337" s="19" t="s">
        <v>810</v>
      </c>
      <c r="C1337" s="22"/>
      <c r="D1337" s="22"/>
      <c r="E1337" s="22"/>
      <c r="F1337" s="22"/>
      <c r="G1337" s="43"/>
      <c r="H1337" s="60"/>
      <c r="I1337" s="60"/>
      <c r="J1337" s="60"/>
      <c r="K1337" s="60"/>
      <c r="L1337" s="60"/>
      <c r="M1337" s="60"/>
    </row>
    <row r="1338" spans="1:13" ht="15.5" x14ac:dyDescent="0.35">
      <c r="A1338" s="19" t="s">
        <v>8245</v>
      </c>
      <c r="B1338" s="19" t="s">
        <v>3992</v>
      </c>
      <c r="C1338" s="22"/>
      <c r="D1338" s="22"/>
      <c r="E1338" s="22"/>
      <c r="F1338" s="22"/>
      <c r="G1338" s="43"/>
      <c r="H1338" s="60"/>
      <c r="I1338" s="60"/>
      <c r="J1338" s="60"/>
      <c r="K1338" s="60"/>
      <c r="L1338" s="60"/>
      <c r="M1338" s="60"/>
    </row>
    <row r="1339" spans="1:13" ht="15.5" x14ac:dyDescent="0.35">
      <c r="A1339" s="19" t="s">
        <v>8435</v>
      </c>
      <c r="B1339" s="19" t="s">
        <v>4049</v>
      </c>
      <c r="C1339" s="22"/>
      <c r="D1339" s="22"/>
      <c r="E1339" s="22"/>
      <c r="F1339" s="22"/>
      <c r="G1339" s="43"/>
      <c r="H1339" s="60"/>
      <c r="I1339" s="60"/>
      <c r="J1339" s="60"/>
      <c r="K1339" s="60"/>
      <c r="L1339" s="60"/>
      <c r="M1339" s="60"/>
    </row>
    <row r="1340" spans="1:13" ht="15.5" x14ac:dyDescent="0.35">
      <c r="A1340" s="19" t="s">
        <v>3546</v>
      </c>
      <c r="B1340" s="19" t="s">
        <v>3545</v>
      </c>
      <c r="C1340" s="22"/>
      <c r="D1340" s="22"/>
      <c r="E1340" s="22"/>
      <c r="F1340" s="22"/>
      <c r="G1340" s="43"/>
      <c r="H1340" s="60"/>
      <c r="I1340" s="60"/>
      <c r="J1340" s="60"/>
      <c r="K1340" s="60"/>
      <c r="L1340" s="60"/>
      <c r="M1340" s="60"/>
    </row>
    <row r="1341" spans="1:13" ht="15.5" x14ac:dyDescent="0.35">
      <c r="A1341" s="19" t="s">
        <v>1964</v>
      </c>
      <c r="B1341" s="19" t="s">
        <v>1962</v>
      </c>
      <c r="C1341" s="22"/>
      <c r="D1341" s="22"/>
      <c r="E1341" s="22"/>
      <c r="F1341" s="22"/>
      <c r="G1341" s="43"/>
      <c r="H1341" s="60"/>
      <c r="I1341" s="60"/>
      <c r="J1341" s="60"/>
      <c r="K1341" s="60"/>
      <c r="L1341" s="60"/>
      <c r="M1341" s="60"/>
    </row>
    <row r="1342" spans="1:13" ht="15.5" x14ac:dyDescent="0.35">
      <c r="A1342" s="19" t="s">
        <v>5116</v>
      </c>
      <c r="B1342" s="19" t="s">
        <v>4194</v>
      </c>
      <c r="C1342" s="22"/>
      <c r="D1342" s="22"/>
      <c r="E1342" s="22"/>
      <c r="F1342" s="22"/>
      <c r="G1342" s="43"/>
      <c r="H1342" s="60"/>
      <c r="I1342" s="60"/>
      <c r="J1342" s="60"/>
      <c r="K1342" s="60"/>
      <c r="L1342" s="60"/>
      <c r="M1342" s="60"/>
    </row>
    <row r="1343" spans="1:13" ht="31" x14ac:dyDescent="0.35">
      <c r="A1343" s="19" t="s">
        <v>8436</v>
      </c>
      <c r="B1343" s="19" t="s">
        <v>1971</v>
      </c>
      <c r="C1343" s="22"/>
      <c r="D1343" s="22"/>
      <c r="E1343" s="22"/>
      <c r="F1343" s="22"/>
      <c r="G1343" s="43"/>
      <c r="H1343" s="60"/>
      <c r="I1343" s="60"/>
      <c r="J1343" s="60"/>
      <c r="K1343" s="60"/>
      <c r="L1343" s="60"/>
      <c r="M1343" s="60"/>
    </row>
    <row r="1344" spans="1:13" ht="15.5" x14ac:dyDescent="0.35">
      <c r="A1344" s="19" t="s">
        <v>1392</v>
      </c>
      <c r="B1344" s="19" t="s">
        <v>1386</v>
      </c>
      <c r="C1344" s="22"/>
      <c r="D1344" s="22"/>
      <c r="E1344" s="22"/>
      <c r="F1344" s="22"/>
      <c r="G1344" s="43"/>
      <c r="H1344" s="60"/>
      <c r="I1344" s="60"/>
      <c r="J1344" s="60"/>
      <c r="K1344" s="60"/>
      <c r="L1344" s="60"/>
      <c r="M1344" s="60"/>
    </row>
    <row r="1345" spans="1:13" ht="15.5" x14ac:dyDescent="0.35">
      <c r="A1345" s="19" t="s">
        <v>8176</v>
      </c>
      <c r="B1345" s="19" t="s">
        <v>3552</v>
      </c>
      <c r="C1345" s="22"/>
      <c r="D1345" s="22"/>
      <c r="E1345" s="22"/>
      <c r="F1345" s="22"/>
      <c r="G1345" s="43"/>
      <c r="H1345" s="60"/>
      <c r="I1345" s="60"/>
      <c r="J1345" s="60"/>
      <c r="K1345" s="60"/>
      <c r="L1345" s="60"/>
      <c r="M1345" s="60"/>
    </row>
    <row r="1346" spans="1:13" ht="15.5" x14ac:dyDescent="0.35">
      <c r="A1346" s="19" t="s">
        <v>8437</v>
      </c>
      <c r="B1346" s="19" t="s">
        <v>3281</v>
      </c>
      <c r="C1346" s="22"/>
      <c r="D1346" s="22"/>
      <c r="E1346" s="22"/>
      <c r="F1346" s="22"/>
      <c r="G1346" s="43"/>
      <c r="H1346" s="60"/>
      <c r="I1346" s="60"/>
      <c r="J1346" s="60"/>
      <c r="K1346" s="60"/>
      <c r="L1346" s="60"/>
      <c r="M1346" s="60"/>
    </row>
    <row r="1347" spans="1:13" ht="15.5" x14ac:dyDescent="0.35">
      <c r="A1347" s="19" t="s">
        <v>2999</v>
      </c>
      <c r="B1347" s="19" t="s">
        <v>1581</v>
      </c>
      <c r="C1347" s="22"/>
      <c r="D1347" s="22"/>
      <c r="E1347" s="22"/>
      <c r="F1347" s="22"/>
      <c r="G1347" s="43"/>
      <c r="H1347" s="60"/>
      <c r="I1347" s="60"/>
      <c r="J1347" s="60"/>
      <c r="K1347" s="60"/>
      <c r="L1347" s="60"/>
      <c r="M1347" s="60"/>
    </row>
    <row r="1348" spans="1:13" ht="15.5" x14ac:dyDescent="0.35">
      <c r="A1348" s="19" t="s">
        <v>868</v>
      </c>
      <c r="B1348" s="19" t="s">
        <v>3838</v>
      </c>
      <c r="C1348" s="22"/>
      <c r="D1348" s="22"/>
      <c r="E1348" s="22"/>
      <c r="F1348" s="22"/>
      <c r="G1348" s="43"/>
      <c r="H1348" s="60"/>
      <c r="I1348" s="60"/>
      <c r="J1348" s="60"/>
      <c r="K1348" s="60"/>
      <c r="L1348" s="60"/>
      <c r="M1348" s="60"/>
    </row>
    <row r="1349" spans="1:13" ht="15.5" x14ac:dyDescent="0.35">
      <c r="A1349" s="19" t="s">
        <v>1011</v>
      </c>
      <c r="B1349" s="19" t="s">
        <v>1845</v>
      </c>
      <c r="C1349" s="22"/>
      <c r="D1349" s="22"/>
      <c r="E1349" s="22"/>
      <c r="F1349" s="22"/>
      <c r="G1349" s="43"/>
      <c r="H1349" s="60"/>
      <c r="I1349" s="60"/>
      <c r="J1349" s="60"/>
      <c r="K1349" s="60"/>
      <c r="L1349" s="60"/>
      <c r="M1349" s="60"/>
    </row>
    <row r="1350" spans="1:13" ht="46.5" x14ac:dyDescent="0.35">
      <c r="A1350" s="19" t="s">
        <v>8177</v>
      </c>
      <c r="B1350" s="19" t="s">
        <v>563</v>
      </c>
      <c r="C1350" s="22"/>
      <c r="D1350" s="22"/>
      <c r="E1350" s="22"/>
      <c r="F1350" s="22"/>
      <c r="G1350" s="43"/>
      <c r="H1350" s="60"/>
      <c r="I1350" s="60"/>
      <c r="J1350" s="60"/>
      <c r="K1350" s="60"/>
      <c r="L1350" s="60"/>
      <c r="M1350" s="60"/>
    </row>
    <row r="1351" spans="1:13" ht="15.5" x14ac:dyDescent="0.35">
      <c r="A1351" s="19" t="s">
        <v>8614</v>
      </c>
      <c r="B1351" s="19" t="s">
        <v>8612</v>
      </c>
      <c r="C1351" s="22"/>
      <c r="D1351" s="22"/>
      <c r="E1351" s="22"/>
      <c r="F1351" s="22"/>
      <c r="G1351" s="43"/>
      <c r="H1351" s="60"/>
      <c r="I1351" s="60"/>
      <c r="J1351" s="60"/>
      <c r="K1351" s="60"/>
      <c r="L1351" s="60"/>
      <c r="M1351" s="60"/>
    </row>
    <row r="1352" spans="1:13" ht="15.5" x14ac:dyDescent="0.35">
      <c r="A1352" s="19" t="s">
        <v>1417</v>
      </c>
      <c r="B1352" s="19" t="s">
        <v>1416</v>
      </c>
      <c r="C1352" s="22"/>
      <c r="D1352" s="22"/>
      <c r="E1352" s="22"/>
      <c r="F1352" s="22"/>
      <c r="G1352" s="43"/>
      <c r="H1352" s="60"/>
      <c r="I1352" s="60"/>
      <c r="J1352" s="60"/>
      <c r="K1352" s="60"/>
      <c r="L1352" s="60"/>
      <c r="M1352" s="60"/>
    </row>
    <row r="1353" spans="1:13" ht="15.5" x14ac:dyDescent="0.35">
      <c r="A1353" s="19" t="s">
        <v>593</v>
      </c>
      <c r="B1353" s="19" t="s">
        <v>4563</v>
      </c>
      <c r="C1353" s="22"/>
      <c r="D1353" s="22"/>
      <c r="E1353" s="22"/>
      <c r="F1353" s="22"/>
      <c r="G1353" s="43"/>
      <c r="H1353" s="60"/>
      <c r="I1353" s="60"/>
      <c r="J1353" s="60"/>
      <c r="K1353" s="60"/>
      <c r="L1353" s="60"/>
      <c r="M1353" s="60"/>
    </row>
    <row r="1354" spans="1:13" ht="15.5" x14ac:dyDescent="0.35">
      <c r="A1354" s="19" t="s">
        <v>8438</v>
      </c>
      <c r="B1354" s="19" t="s">
        <v>4058</v>
      </c>
      <c r="C1354" s="22"/>
      <c r="D1354" s="22"/>
      <c r="E1354" s="22"/>
      <c r="F1354" s="22"/>
      <c r="G1354" s="43"/>
      <c r="H1354" s="60"/>
      <c r="I1354" s="60"/>
      <c r="J1354" s="60"/>
      <c r="K1354" s="60"/>
      <c r="L1354" s="60"/>
      <c r="M1354" s="60"/>
    </row>
    <row r="1355" spans="1:13" ht="15.5" x14ac:dyDescent="0.35">
      <c r="A1355" s="19" t="s">
        <v>1573</v>
      </c>
      <c r="B1355" s="19" t="s">
        <v>1740</v>
      </c>
      <c r="C1355" s="22"/>
      <c r="D1355" s="22"/>
      <c r="E1355" s="22"/>
      <c r="F1355" s="22"/>
      <c r="G1355" s="43"/>
      <c r="H1355" s="60"/>
      <c r="I1355" s="60"/>
      <c r="J1355" s="60"/>
      <c r="K1355" s="60"/>
      <c r="L1355" s="60"/>
      <c r="M1355" s="60"/>
    </row>
    <row r="1356" spans="1:13" ht="15.5" x14ac:dyDescent="0.35">
      <c r="A1356" s="19" t="s">
        <v>8439</v>
      </c>
      <c r="B1356" s="19" t="s">
        <v>3636</v>
      </c>
      <c r="C1356" s="22"/>
      <c r="D1356" s="22"/>
      <c r="E1356" s="22"/>
      <c r="F1356" s="22"/>
      <c r="G1356" s="43"/>
      <c r="H1356" s="60"/>
      <c r="I1356" s="60"/>
      <c r="J1356" s="60"/>
      <c r="K1356" s="60"/>
      <c r="L1356" s="60"/>
      <c r="M1356" s="60"/>
    </row>
    <row r="1357" spans="1:13" ht="15.5" x14ac:dyDescent="0.35">
      <c r="A1357" s="19" t="s">
        <v>8440</v>
      </c>
      <c r="B1357" s="19" t="s">
        <v>3811</v>
      </c>
      <c r="C1357" s="22"/>
      <c r="D1357" s="22"/>
      <c r="E1357" s="22"/>
      <c r="F1357" s="22"/>
      <c r="G1357" s="43"/>
      <c r="H1357" s="60"/>
      <c r="I1357" s="60"/>
      <c r="J1357" s="60"/>
      <c r="K1357" s="60"/>
      <c r="L1357" s="60"/>
      <c r="M1357" s="60"/>
    </row>
    <row r="1358" spans="1:13" ht="15.5" x14ac:dyDescent="0.35">
      <c r="A1358" s="19" t="s">
        <v>8441</v>
      </c>
      <c r="B1358" s="19" t="s">
        <v>3339</v>
      </c>
      <c r="C1358" s="22"/>
      <c r="D1358" s="22"/>
      <c r="E1358" s="22"/>
      <c r="F1358" s="22"/>
      <c r="G1358" s="43"/>
      <c r="H1358" s="60"/>
      <c r="I1358" s="60"/>
      <c r="J1358" s="60"/>
      <c r="K1358" s="60"/>
      <c r="L1358" s="60"/>
      <c r="M1358" s="60"/>
    </row>
    <row r="1359" spans="1:13" ht="15.5" x14ac:dyDescent="0.35">
      <c r="A1359" s="19" t="s">
        <v>8442</v>
      </c>
      <c r="B1359" s="19" t="s">
        <v>3601</v>
      </c>
      <c r="C1359" s="22"/>
      <c r="D1359" s="22"/>
      <c r="E1359" s="22"/>
      <c r="F1359" s="22"/>
      <c r="G1359" s="43"/>
      <c r="H1359" s="60"/>
      <c r="I1359" s="60"/>
      <c r="J1359" s="60"/>
      <c r="K1359" s="60"/>
      <c r="L1359" s="60"/>
      <c r="M1359" s="60"/>
    </row>
    <row r="1360" spans="1:13" ht="15.5" x14ac:dyDescent="0.35">
      <c r="A1360" s="19" t="s">
        <v>984</v>
      </c>
      <c r="B1360" s="19" t="s">
        <v>982</v>
      </c>
      <c r="C1360" s="22"/>
      <c r="D1360" s="22"/>
      <c r="E1360" s="22"/>
      <c r="F1360" s="22"/>
      <c r="G1360" s="43"/>
      <c r="H1360" s="60"/>
      <c r="I1360" s="60"/>
      <c r="J1360" s="60"/>
      <c r="K1360" s="60"/>
      <c r="L1360" s="60"/>
      <c r="M1360" s="60"/>
    </row>
    <row r="1361" spans="1:13" ht="15.5" x14ac:dyDescent="0.35">
      <c r="A1361" s="19" t="s">
        <v>8443</v>
      </c>
      <c r="B1361" s="19" t="s">
        <v>2044</v>
      </c>
      <c r="C1361" s="22"/>
      <c r="D1361" s="22"/>
      <c r="E1361" s="22"/>
      <c r="F1361" s="22"/>
      <c r="G1361" s="43"/>
      <c r="H1361" s="60"/>
      <c r="I1361" s="60"/>
      <c r="J1361" s="60"/>
      <c r="K1361" s="60"/>
      <c r="L1361" s="60"/>
      <c r="M1361" s="60"/>
    </row>
    <row r="1362" spans="1:13" ht="15.5" x14ac:dyDescent="0.35">
      <c r="A1362" s="19" t="s">
        <v>8444</v>
      </c>
      <c r="B1362" s="19" t="s">
        <v>3834</v>
      </c>
      <c r="C1362" s="22"/>
      <c r="D1362" s="22"/>
      <c r="E1362" s="22"/>
      <c r="F1362" s="22"/>
      <c r="G1362" s="43"/>
      <c r="H1362" s="60"/>
      <c r="I1362" s="60"/>
      <c r="J1362" s="60"/>
      <c r="K1362" s="60"/>
      <c r="L1362" s="60"/>
      <c r="M1362" s="60"/>
    </row>
    <row r="1363" spans="1:13" ht="31" x14ac:dyDescent="0.35">
      <c r="A1363" s="19" t="s">
        <v>8445</v>
      </c>
      <c r="B1363" s="19" t="s">
        <v>2131</v>
      </c>
      <c r="C1363" s="22"/>
      <c r="D1363" s="22"/>
      <c r="E1363" s="22"/>
      <c r="F1363" s="22"/>
      <c r="G1363" s="43"/>
      <c r="H1363" s="60"/>
      <c r="I1363" s="60"/>
      <c r="J1363" s="60"/>
      <c r="K1363" s="60"/>
      <c r="L1363" s="60"/>
      <c r="M1363" s="60"/>
    </row>
    <row r="1364" spans="1:13" ht="15.5" x14ac:dyDescent="0.35">
      <c r="A1364" s="19" t="s">
        <v>341</v>
      </c>
      <c r="B1364" s="19" t="s">
        <v>339</v>
      </c>
      <c r="C1364" s="22"/>
      <c r="D1364" s="22"/>
      <c r="E1364" s="22"/>
      <c r="F1364" s="22"/>
      <c r="G1364" s="43"/>
      <c r="H1364" s="60"/>
      <c r="I1364" s="60"/>
      <c r="J1364" s="60"/>
      <c r="K1364" s="60"/>
      <c r="L1364" s="60"/>
      <c r="M1364" s="60"/>
    </row>
    <row r="1365" spans="1:13" ht="31" x14ac:dyDescent="0.35">
      <c r="A1365" s="19" t="s">
        <v>8178</v>
      </c>
      <c r="B1365" s="19" t="s">
        <v>244</v>
      </c>
      <c r="C1365" s="22"/>
      <c r="D1365" s="22"/>
      <c r="E1365" s="22"/>
      <c r="F1365" s="22"/>
      <c r="G1365" s="43"/>
      <c r="H1365" s="60"/>
      <c r="I1365" s="60"/>
      <c r="J1365" s="60"/>
      <c r="K1365" s="60"/>
      <c r="L1365" s="60"/>
      <c r="M1365" s="60"/>
    </row>
    <row r="1366" spans="1:13" ht="15.5" x14ac:dyDescent="0.35">
      <c r="A1366" s="19" t="s">
        <v>8</v>
      </c>
      <c r="B1366" s="19" t="s">
        <v>8271</v>
      </c>
      <c r="C1366" s="22"/>
      <c r="D1366" s="22"/>
      <c r="E1366" s="22"/>
      <c r="F1366" s="22"/>
      <c r="G1366" s="43"/>
      <c r="H1366" s="60"/>
      <c r="I1366" s="60"/>
      <c r="J1366" s="60"/>
      <c r="K1366" s="60"/>
      <c r="L1366" s="60"/>
      <c r="M1366" s="60"/>
    </row>
    <row r="1367" spans="1:13" ht="15.5" x14ac:dyDescent="0.35">
      <c r="A1367" s="19" t="s">
        <v>8446</v>
      </c>
      <c r="B1367" s="19" t="s">
        <v>3754</v>
      </c>
      <c r="C1367" s="22"/>
      <c r="D1367" s="22"/>
      <c r="E1367" s="22"/>
      <c r="F1367" s="22"/>
      <c r="G1367" s="43"/>
      <c r="H1367" s="60"/>
      <c r="I1367" s="60"/>
      <c r="J1367" s="60"/>
      <c r="K1367" s="60"/>
      <c r="L1367" s="60"/>
      <c r="M1367" s="60"/>
    </row>
    <row r="1368" spans="1:13" ht="15.5" x14ac:dyDescent="0.35">
      <c r="A1368" s="19" t="s">
        <v>8447</v>
      </c>
      <c r="B1368" s="19" t="s">
        <v>3916</v>
      </c>
      <c r="C1368" s="22"/>
      <c r="D1368" s="22"/>
      <c r="E1368" s="22"/>
      <c r="F1368" s="22"/>
      <c r="G1368" s="43"/>
      <c r="H1368" s="60"/>
      <c r="I1368" s="60"/>
      <c r="J1368" s="60"/>
      <c r="K1368" s="60"/>
      <c r="L1368" s="60"/>
      <c r="M1368" s="60"/>
    </row>
    <row r="1369" spans="1:13" ht="15.5" x14ac:dyDescent="0.35">
      <c r="A1369" s="19" t="s">
        <v>155</v>
      </c>
      <c r="B1369" s="19" t="s">
        <v>153</v>
      </c>
      <c r="C1369" s="22"/>
      <c r="D1369" s="22"/>
      <c r="E1369" s="22"/>
      <c r="F1369" s="22"/>
      <c r="G1369" s="43"/>
      <c r="H1369" s="60"/>
      <c r="I1369" s="60"/>
      <c r="J1369" s="60"/>
      <c r="K1369" s="60"/>
      <c r="L1369" s="60"/>
      <c r="M1369" s="60"/>
    </row>
    <row r="1370" spans="1:13" ht="15.5" x14ac:dyDescent="0.35">
      <c r="A1370" s="19" t="s">
        <v>8448</v>
      </c>
      <c r="B1370" s="19" t="s">
        <v>2001</v>
      </c>
      <c r="C1370" s="22"/>
      <c r="D1370" s="22"/>
      <c r="E1370" s="22"/>
      <c r="F1370" s="22"/>
      <c r="G1370" s="43"/>
      <c r="H1370" s="60"/>
      <c r="I1370" s="60"/>
      <c r="J1370" s="60"/>
      <c r="K1370" s="60"/>
      <c r="L1370" s="60"/>
      <c r="M1370" s="60"/>
    </row>
    <row r="1371" spans="1:13" ht="31" x14ac:dyDescent="0.35">
      <c r="A1371" s="19" t="s">
        <v>3029</v>
      </c>
      <c r="B1371" s="19" t="s">
        <v>3739</v>
      </c>
      <c r="C1371" s="22"/>
      <c r="D1371" s="22"/>
      <c r="E1371" s="22"/>
      <c r="F1371" s="22"/>
      <c r="G1371" s="43"/>
      <c r="H1371" s="60"/>
      <c r="I1371" s="60"/>
      <c r="J1371" s="60"/>
      <c r="K1371" s="60"/>
      <c r="L1371" s="60"/>
      <c r="M1371" s="60"/>
    </row>
    <row r="1372" spans="1:13" ht="31" x14ac:dyDescent="0.35">
      <c r="A1372" s="19" t="s">
        <v>8449</v>
      </c>
      <c r="B1372" s="19" t="s">
        <v>2123</v>
      </c>
      <c r="C1372" s="22"/>
      <c r="D1372" s="22"/>
      <c r="E1372" s="22"/>
      <c r="F1372" s="22"/>
      <c r="G1372" s="43"/>
      <c r="H1372" s="60"/>
      <c r="I1372" s="60"/>
      <c r="J1372" s="60"/>
      <c r="K1372" s="60"/>
      <c r="L1372" s="60"/>
      <c r="M1372" s="60"/>
    </row>
    <row r="1373" spans="1:13" ht="15.5" x14ac:dyDescent="0.35">
      <c r="A1373" s="19" t="s">
        <v>1648</v>
      </c>
      <c r="B1373" s="19" t="s">
        <v>1613</v>
      </c>
      <c r="C1373" s="22"/>
      <c r="D1373" s="22"/>
      <c r="E1373" s="22"/>
      <c r="F1373" s="22"/>
      <c r="G1373" s="43"/>
      <c r="H1373" s="60"/>
      <c r="I1373" s="60"/>
      <c r="J1373" s="60"/>
      <c r="K1373" s="60"/>
      <c r="L1373" s="60"/>
      <c r="M1373" s="60"/>
    </row>
    <row r="1374" spans="1:13" ht="31" x14ac:dyDescent="0.35">
      <c r="A1374" s="19" t="s">
        <v>3121</v>
      </c>
      <c r="B1374" s="19" t="s">
        <v>3586</v>
      </c>
      <c r="C1374" s="22"/>
      <c r="D1374" s="22"/>
      <c r="E1374" s="22"/>
      <c r="F1374" s="22"/>
      <c r="G1374" s="43"/>
      <c r="H1374" s="60"/>
      <c r="I1374" s="60"/>
      <c r="J1374" s="60"/>
      <c r="K1374" s="60"/>
      <c r="L1374" s="60"/>
      <c r="M1374" s="60"/>
    </row>
    <row r="1375" spans="1:13" ht="15.5" x14ac:dyDescent="0.35">
      <c r="A1375" s="19" t="s">
        <v>5117</v>
      </c>
      <c r="B1375" s="19" t="s">
        <v>134</v>
      </c>
      <c r="C1375" s="22"/>
      <c r="D1375" s="22"/>
      <c r="E1375" s="22"/>
      <c r="F1375" s="22"/>
      <c r="G1375" s="43"/>
      <c r="H1375" s="60"/>
      <c r="I1375" s="60"/>
      <c r="J1375" s="60"/>
      <c r="K1375" s="60"/>
      <c r="L1375" s="60"/>
      <c r="M1375" s="60"/>
    </row>
    <row r="1376" spans="1:13" ht="15.5" x14ac:dyDescent="0.35">
      <c r="A1376" s="19" t="s">
        <v>4990</v>
      </c>
      <c r="B1376" s="19" t="s">
        <v>8250</v>
      </c>
      <c r="C1376" s="22"/>
      <c r="D1376" s="22"/>
      <c r="E1376" s="22"/>
      <c r="F1376" s="22"/>
      <c r="G1376" s="43"/>
      <c r="H1376" s="60"/>
      <c r="I1376" s="60"/>
      <c r="J1376" s="60"/>
      <c r="K1376" s="60"/>
      <c r="L1376" s="60"/>
      <c r="M1376" s="60"/>
    </row>
    <row r="1377" spans="1:13" ht="15.5" x14ac:dyDescent="0.35">
      <c r="A1377" s="19" t="s">
        <v>1232</v>
      </c>
      <c r="B1377" s="19" t="s">
        <v>1221</v>
      </c>
      <c r="C1377" s="22"/>
      <c r="D1377" s="22"/>
      <c r="E1377" s="22"/>
      <c r="F1377" s="22"/>
      <c r="G1377" s="43"/>
      <c r="H1377" s="60"/>
      <c r="I1377" s="60"/>
      <c r="J1377" s="60"/>
      <c r="K1377" s="60"/>
      <c r="L1377" s="60"/>
      <c r="M1377" s="60"/>
    </row>
    <row r="1378" spans="1:13" ht="15.5" x14ac:dyDescent="0.35">
      <c r="A1378" s="19" t="s">
        <v>8180</v>
      </c>
      <c r="B1378" s="19" t="s">
        <v>4518</v>
      </c>
      <c r="C1378" s="22"/>
      <c r="D1378" s="22"/>
      <c r="E1378" s="22"/>
      <c r="F1378" s="22"/>
      <c r="G1378" s="43"/>
      <c r="H1378" s="60"/>
      <c r="I1378" s="60"/>
      <c r="J1378" s="60"/>
      <c r="K1378" s="60"/>
      <c r="L1378" s="60"/>
      <c r="M1378" s="60"/>
    </row>
    <row r="1379" spans="1:13" ht="15.5" x14ac:dyDescent="0.35">
      <c r="A1379" s="19" t="s">
        <v>8450</v>
      </c>
      <c r="B1379" s="19" t="s">
        <v>3635</v>
      </c>
      <c r="C1379" s="22"/>
      <c r="D1379" s="22"/>
      <c r="E1379" s="22"/>
      <c r="F1379" s="22"/>
      <c r="G1379" s="43"/>
      <c r="H1379" s="60"/>
      <c r="I1379" s="60"/>
      <c r="J1379" s="60"/>
      <c r="K1379" s="60"/>
      <c r="L1379" s="60"/>
      <c r="M1379" s="60"/>
    </row>
    <row r="1380" spans="1:13" ht="15.5" x14ac:dyDescent="0.35">
      <c r="A1380" s="19" t="s">
        <v>8451</v>
      </c>
      <c r="B1380" s="19" t="s">
        <v>2714</v>
      </c>
      <c r="C1380" s="22"/>
      <c r="D1380" s="22"/>
      <c r="E1380" s="22"/>
      <c r="F1380" s="22"/>
      <c r="G1380" s="43"/>
      <c r="H1380" s="60"/>
      <c r="I1380" s="60"/>
      <c r="J1380" s="60"/>
      <c r="K1380" s="60"/>
      <c r="L1380" s="60"/>
      <c r="M1380" s="60"/>
    </row>
    <row r="1381" spans="1:13" ht="31" x14ac:dyDescent="0.35">
      <c r="A1381" s="19" t="s">
        <v>8452</v>
      </c>
      <c r="B1381" s="19" t="s">
        <v>8757</v>
      </c>
      <c r="C1381" s="22"/>
      <c r="D1381" s="22"/>
      <c r="E1381" s="22"/>
      <c r="F1381" s="22"/>
      <c r="G1381" s="43"/>
      <c r="H1381" s="60"/>
      <c r="I1381" s="60"/>
      <c r="J1381" s="60"/>
      <c r="K1381" s="60"/>
      <c r="L1381" s="60"/>
      <c r="M1381" s="60"/>
    </row>
    <row r="1382" spans="1:13" ht="15.5" x14ac:dyDescent="0.35">
      <c r="A1382" s="19" t="s">
        <v>8453</v>
      </c>
      <c r="B1382" s="19" t="s">
        <v>4088</v>
      </c>
      <c r="C1382" s="22"/>
      <c r="D1382" s="22"/>
      <c r="E1382" s="22"/>
      <c r="F1382" s="22"/>
      <c r="G1382" s="43"/>
      <c r="H1382" s="60"/>
      <c r="I1382" s="60"/>
      <c r="J1382" s="60"/>
      <c r="K1382" s="60"/>
      <c r="L1382" s="60"/>
      <c r="M1382" s="60"/>
    </row>
    <row r="1383" spans="1:13" ht="15.5" x14ac:dyDescent="0.35">
      <c r="A1383" s="19" t="s">
        <v>3215</v>
      </c>
      <c r="B1383" s="19" t="s">
        <v>3562</v>
      </c>
      <c r="C1383" s="22"/>
      <c r="D1383" s="22"/>
      <c r="E1383" s="22"/>
      <c r="F1383" s="22"/>
      <c r="G1383" s="43"/>
      <c r="H1383" s="60"/>
      <c r="I1383" s="60"/>
      <c r="J1383" s="60"/>
      <c r="K1383" s="60"/>
      <c r="L1383" s="60"/>
      <c r="M1383" s="60"/>
    </row>
    <row r="1384" spans="1:13" ht="15.5" x14ac:dyDescent="0.35">
      <c r="A1384" s="19" t="s">
        <v>8454</v>
      </c>
      <c r="B1384" s="19" t="s">
        <v>2703</v>
      </c>
      <c r="C1384" s="22"/>
      <c r="D1384" s="22"/>
      <c r="E1384" s="22"/>
      <c r="F1384" s="22"/>
      <c r="G1384" s="43"/>
      <c r="H1384" s="60"/>
      <c r="I1384" s="60"/>
      <c r="J1384" s="60"/>
      <c r="K1384" s="60"/>
      <c r="L1384" s="60"/>
      <c r="M1384" s="60"/>
    </row>
    <row r="1385" spans="1:13" ht="31" x14ac:dyDescent="0.35">
      <c r="A1385" s="19" t="s">
        <v>8455</v>
      </c>
      <c r="B1385" s="19" t="s">
        <v>3833</v>
      </c>
      <c r="C1385" s="22"/>
      <c r="D1385" s="22"/>
      <c r="E1385" s="22"/>
      <c r="F1385" s="22"/>
      <c r="G1385" s="43"/>
      <c r="H1385" s="60"/>
      <c r="I1385" s="60"/>
      <c r="J1385" s="60"/>
      <c r="K1385" s="60"/>
      <c r="L1385" s="60"/>
      <c r="M1385" s="60"/>
    </row>
    <row r="1386" spans="1:13" ht="15.5" x14ac:dyDescent="0.35">
      <c r="A1386" s="19" t="s">
        <v>8456</v>
      </c>
      <c r="B1386" s="19" t="s">
        <v>3770</v>
      </c>
      <c r="C1386" s="22"/>
      <c r="D1386" s="22"/>
      <c r="E1386" s="22"/>
      <c r="F1386" s="22"/>
      <c r="G1386" s="43"/>
      <c r="H1386" s="60"/>
      <c r="I1386" s="60"/>
      <c r="J1386" s="60"/>
      <c r="K1386" s="60"/>
      <c r="L1386" s="60"/>
      <c r="M1386" s="60"/>
    </row>
    <row r="1387" spans="1:13" ht="15.5" x14ac:dyDescent="0.35">
      <c r="A1387" s="19" t="s">
        <v>8181</v>
      </c>
      <c r="B1387" s="19" t="s">
        <v>4523</v>
      </c>
      <c r="C1387" s="22"/>
      <c r="D1387" s="22"/>
      <c r="E1387" s="22"/>
      <c r="F1387" s="22"/>
      <c r="G1387" s="43"/>
      <c r="H1387" s="60"/>
      <c r="I1387" s="60"/>
      <c r="J1387" s="60"/>
      <c r="K1387" s="60"/>
      <c r="L1387" s="60"/>
      <c r="M1387" s="60"/>
    </row>
    <row r="1388" spans="1:13" ht="31" x14ac:dyDescent="0.35">
      <c r="A1388" s="19" t="s">
        <v>2982</v>
      </c>
      <c r="B1388" s="19" t="s">
        <v>1333</v>
      </c>
      <c r="C1388" s="22"/>
      <c r="D1388" s="22"/>
      <c r="E1388" s="22"/>
      <c r="F1388" s="22"/>
      <c r="G1388" s="43"/>
      <c r="H1388" s="60"/>
      <c r="I1388" s="60"/>
      <c r="J1388" s="60"/>
      <c r="K1388" s="60"/>
      <c r="L1388" s="60"/>
      <c r="M1388" s="60"/>
    </row>
    <row r="1389" spans="1:13" ht="31" x14ac:dyDescent="0.35">
      <c r="A1389" s="19" t="s">
        <v>8457</v>
      </c>
      <c r="B1389" s="19" t="s">
        <v>3925</v>
      </c>
      <c r="C1389" s="22"/>
      <c r="D1389" s="22"/>
      <c r="E1389" s="22"/>
      <c r="F1389" s="22"/>
      <c r="G1389" s="43"/>
      <c r="H1389" s="60"/>
      <c r="I1389" s="60"/>
      <c r="J1389" s="60"/>
      <c r="K1389" s="60"/>
      <c r="L1389" s="60"/>
      <c r="M1389" s="60"/>
    </row>
    <row r="1390" spans="1:13" ht="15.5" x14ac:dyDescent="0.35">
      <c r="A1390" s="19" t="s">
        <v>190</v>
      </c>
      <c r="B1390" s="19" t="s">
        <v>188</v>
      </c>
      <c r="C1390" s="22"/>
      <c r="D1390" s="22"/>
      <c r="E1390" s="22"/>
      <c r="F1390" s="22"/>
      <c r="G1390" s="43"/>
      <c r="H1390" s="60"/>
      <c r="I1390" s="60"/>
      <c r="J1390" s="60"/>
      <c r="K1390" s="60"/>
      <c r="L1390" s="60"/>
      <c r="M1390" s="60"/>
    </row>
    <row r="1391" spans="1:13" ht="31" x14ac:dyDescent="0.35">
      <c r="A1391" s="19" t="s">
        <v>3159</v>
      </c>
      <c r="B1391" s="19" t="s">
        <v>8654</v>
      </c>
      <c r="C1391" s="22"/>
      <c r="D1391" s="22"/>
      <c r="E1391" s="22"/>
      <c r="F1391" s="22"/>
      <c r="G1391" s="43"/>
      <c r="H1391" s="60"/>
      <c r="I1391" s="60"/>
      <c r="J1391" s="60"/>
      <c r="K1391" s="60"/>
      <c r="L1391" s="60"/>
      <c r="M1391" s="60"/>
    </row>
    <row r="1392" spans="1:13" ht="15.5" x14ac:dyDescent="0.35">
      <c r="A1392" s="19" t="s">
        <v>8459</v>
      </c>
      <c r="B1392" s="19" t="s">
        <v>3687</v>
      </c>
      <c r="C1392" s="22"/>
      <c r="D1392" s="22"/>
      <c r="E1392" s="22"/>
      <c r="F1392" s="22"/>
      <c r="G1392" s="43"/>
      <c r="H1392" s="60"/>
      <c r="I1392" s="60"/>
      <c r="J1392" s="60"/>
      <c r="K1392" s="60"/>
      <c r="L1392" s="60"/>
      <c r="M1392" s="60"/>
    </row>
    <row r="1393" spans="1:13" ht="15.5" x14ac:dyDescent="0.35">
      <c r="A1393" s="19" t="s">
        <v>8460</v>
      </c>
      <c r="B1393" s="19" t="s">
        <v>3882</v>
      </c>
      <c r="C1393" s="22"/>
      <c r="D1393" s="22"/>
      <c r="E1393" s="22"/>
      <c r="F1393" s="22"/>
      <c r="G1393" s="43"/>
      <c r="H1393" s="60"/>
      <c r="I1393" s="60"/>
      <c r="J1393" s="60"/>
      <c r="K1393" s="60"/>
      <c r="L1393" s="60"/>
      <c r="M1393" s="60"/>
    </row>
    <row r="1394" spans="1:13" ht="15.5" x14ac:dyDescent="0.35">
      <c r="A1394" s="19" t="s">
        <v>8461</v>
      </c>
      <c r="B1394" s="19" t="s">
        <v>3731</v>
      </c>
      <c r="C1394" s="22"/>
      <c r="D1394" s="22"/>
      <c r="E1394" s="22"/>
      <c r="F1394" s="22"/>
      <c r="G1394" s="43"/>
      <c r="H1394" s="60"/>
      <c r="I1394" s="60"/>
      <c r="J1394" s="60"/>
      <c r="K1394" s="60"/>
      <c r="L1394" s="60"/>
      <c r="M1394" s="60"/>
    </row>
    <row r="1395" spans="1:13" ht="15.5" x14ac:dyDescent="0.35">
      <c r="A1395" s="19" t="s">
        <v>8462</v>
      </c>
      <c r="B1395" s="19" t="s">
        <v>2328</v>
      </c>
      <c r="C1395" s="22"/>
      <c r="D1395" s="22"/>
      <c r="E1395" s="22"/>
      <c r="F1395" s="22"/>
      <c r="G1395" s="43"/>
      <c r="H1395" s="60"/>
      <c r="I1395" s="60"/>
      <c r="J1395" s="60"/>
      <c r="K1395" s="60"/>
      <c r="L1395" s="60"/>
      <c r="M1395" s="60"/>
    </row>
    <row r="1396" spans="1:13" ht="15.5" x14ac:dyDescent="0.35">
      <c r="A1396" s="19" t="s">
        <v>2972</v>
      </c>
      <c r="B1396" s="19" t="s">
        <v>2210</v>
      </c>
      <c r="C1396" s="22"/>
      <c r="D1396" s="22"/>
      <c r="E1396" s="22"/>
      <c r="F1396" s="22"/>
      <c r="G1396" s="43"/>
      <c r="H1396" s="60"/>
      <c r="I1396" s="60"/>
      <c r="J1396" s="60"/>
      <c r="K1396" s="60"/>
      <c r="L1396" s="60"/>
      <c r="M1396" s="60"/>
    </row>
    <row r="1397" spans="1:13" ht="15.5" x14ac:dyDescent="0.35">
      <c r="A1397" s="19" t="s">
        <v>8463</v>
      </c>
      <c r="B1397" s="19" t="s">
        <v>2641</v>
      </c>
      <c r="C1397" s="22"/>
      <c r="D1397" s="22"/>
      <c r="E1397" s="22"/>
      <c r="F1397" s="22"/>
      <c r="G1397" s="43"/>
      <c r="H1397" s="60"/>
      <c r="I1397" s="60"/>
      <c r="J1397" s="60"/>
      <c r="K1397" s="60"/>
      <c r="L1397" s="60"/>
      <c r="M1397" s="60"/>
    </row>
    <row r="1398" spans="1:13" ht="31" x14ac:dyDescent="0.35">
      <c r="A1398" s="19" t="s">
        <v>8464</v>
      </c>
      <c r="B1398" s="19" t="s">
        <v>2031</v>
      </c>
      <c r="C1398" s="22"/>
      <c r="D1398" s="22"/>
      <c r="E1398" s="22"/>
      <c r="F1398" s="22"/>
      <c r="G1398" s="43"/>
      <c r="H1398" s="60"/>
      <c r="I1398" s="60"/>
      <c r="J1398" s="60"/>
      <c r="K1398" s="60"/>
      <c r="L1398" s="60"/>
      <c r="M1398" s="60"/>
    </row>
    <row r="1399" spans="1:13" ht="31" x14ac:dyDescent="0.35">
      <c r="A1399" s="19" t="s">
        <v>8465</v>
      </c>
      <c r="B1399" s="19" t="s">
        <v>3591</v>
      </c>
      <c r="C1399" s="22"/>
      <c r="D1399" s="22"/>
      <c r="E1399" s="22"/>
      <c r="F1399" s="22"/>
      <c r="G1399" s="43"/>
      <c r="H1399" s="60"/>
      <c r="I1399" s="60"/>
      <c r="J1399" s="60"/>
      <c r="K1399" s="60"/>
      <c r="L1399" s="60"/>
      <c r="M1399" s="60"/>
    </row>
    <row r="1400" spans="1:13" ht="15.5" x14ac:dyDescent="0.35">
      <c r="A1400" s="19" t="s">
        <v>8466</v>
      </c>
      <c r="B1400" s="19" t="s">
        <v>3803</v>
      </c>
      <c r="C1400" s="22"/>
      <c r="D1400" s="22"/>
      <c r="E1400" s="22"/>
      <c r="F1400" s="22"/>
      <c r="G1400" s="43"/>
      <c r="H1400" s="60"/>
      <c r="I1400" s="60"/>
      <c r="J1400" s="60"/>
      <c r="K1400" s="60"/>
      <c r="L1400" s="60"/>
      <c r="M1400" s="60"/>
    </row>
    <row r="1401" spans="1:13" ht="15.5" x14ac:dyDescent="0.35">
      <c r="A1401" s="19" t="s">
        <v>1488</v>
      </c>
      <c r="B1401" s="19" t="s">
        <v>1472</v>
      </c>
      <c r="C1401" s="22"/>
      <c r="D1401" s="22"/>
      <c r="E1401" s="22"/>
      <c r="F1401" s="22"/>
      <c r="G1401" s="43"/>
      <c r="H1401" s="60"/>
      <c r="I1401" s="60"/>
      <c r="J1401" s="60"/>
      <c r="K1401" s="60"/>
      <c r="L1401" s="60"/>
      <c r="M1401" s="60"/>
    </row>
    <row r="1402" spans="1:13" ht="15.5" x14ac:dyDescent="0.35">
      <c r="A1402" s="19" t="s">
        <v>5120</v>
      </c>
      <c r="B1402" s="19" t="s">
        <v>1127</v>
      </c>
      <c r="C1402" s="22"/>
      <c r="D1402" s="22"/>
      <c r="E1402" s="22"/>
      <c r="F1402" s="22"/>
      <c r="G1402" s="43"/>
      <c r="H1402" s="60"/>
      <c r="I1402" s="60"/>
      <c r="J1402" s="60"/>
      <c r="K1402" s="60"/>
      <c r="L1402" s="60"/>
      <c r="M1402" s="60"/>
    </row>
    <row r="1403" spans="1:13" ht="15.5" x14ac:dyDescent="0.35">
      <c r="A1403" s="19" t="s">
        <v>146</v>
      </c>
      <c r="B1403" s="19" t="s">
        <v>4024</v>
      </c>
      <c r="C1403" s="22">
        <v>13508265.300000001</v>
      </c>
      <c r="D1403" s="22"/>
      <c r="E1403" s="22">
        <v>3170422.55</v>
      </c>
      <c r="F1403" s="22"/>
      <c r="G1403" s="43">
        <v>28652606.879999999</v>
      </c>
      <c r="H1403" s="60"/>
      <c r="I1403" s="60"/>
      <c r="J1403" s="60"/>
      <c r="K1403" s="60"/>
      <c r="L1403" s="60"/>
      <c r="M1403" s="60"/>
    </row>
    <row r="1404" spans="1:13" ht="31" x14ac:dyDescent="0.35">
      <c r="A1404" s="19" t="s">
        <v>3237</v>
      </c>
      <c r="B1404" s="19" t="s">
        <v>63</v>
      </c>
      <c r="C1404" s="22"/>
      <c r="D1404" s="22"/>
      <c r="E1404" s="22"/>
      <c r="F1404" s="22"/>
      <c r="G1404" s="43"/>
      <c r="H1404" s="60"/>
      <c r="I1404" s="60"/>
      <c r="J1404" s="60"/>
      <c r="K1404" s="60"/>
      <c r="L1404" s="60"/>
      <c r="M1404" s="60"/>
    </row>
    <row r="1405" spans="1:13" ht="15.5" x14ac:dyDescent="0.35">
      <c r="A1405" s="19" t="s">
        <v>8182</v>
      </c>
      <c r="B1405" s="19" t="s">
        <v>8413</v>
      </c>
      <c r="C1405" s="22"/>
      <c r="D1405" s="22"/>
      <c r="E1405" s="22"/>
      <c r="F1405" s="22"/>
      <c r="G1405" s="43"/>
      <c r="H1405" s="60"/>
      <c r="I1405" s="60"/>
      <c r="J1405" s="60"/>
      <c r="K1405" s="60"/>
      <c r="L1405" s="60"/>
      <c r="M1405" s="60"/>
    </row>
    <row r="1406" spans="1:13" ht="15.5" x14ac:dyDescent="0.35">
      <c r="A1406" s="19" t="s">
        <v>777</v>
      </c>
      <c r="B1406" s="19" t="s">
        <v>775</v>
      </c>
      <c r="C1406" s="22"/>
      <c r="D1406" s="22"/>
      <c r="E1406" s="22"/>
      <c r="F1406" s="22"/>
      <c r="G1406" s="43"/>
      <c r="H1406" s="60"/>
      <c r="I1406" s="60"/>
      <c r="J1406" s="60"/>
      <c r="K1406" s="60"/>
      <c r="L1406" s="60"/>
      <c r="M1406" s="60"/>
    </row>
    <row r="1407" spans="1:13" ht="15.5" x14ac:dyDescent="0.35">
      <c r="A1407" s="19" t="s">
        <v>976</v>
      </c>
      <c r="B1407" s="19" t="s">
        <v>8591</v>
      </c>
      <c r="C1407" s="22"/>
      <c r="D1407" s="22"/>
      <c r="E1407" s="22"/>
      <c r="F1407" s="22"/>
      <c r="G1407" s="43"/>
      <c r="H1407" s="60"/>
      <c r="I1407" s="60"/>
      <c r="J1407" s="60"/>
      <c r="K1407" s="60"/>
      <c r="L1407" s="60"/>
      <c r="M1407" s="60"/>
    </row>
    <row r="1408" spans="1:13" ht="15.5" x14ac:dyDescent="0.35">
      <c r="A1408" s="19" t="s">
        <v>8467</v>
      </c>
      <c r="B1408" s="19" t="s">
        <v>3728</v>
      </c>
      <c r="C1408" s="22"/>
      <c r="D1408" s="22"/>
      <c r="E1408" s="22"/>
      <c r="F1408" s="22"/>
      <c r="G1408" s="43"/>
      <c r="H1408" s="60"/>
      <c r="I1408" s="60"/>
      <c r="J1408" s="60"/>
      <c r="K1408" s="60"/>
      <c r="L1408" s="60"/>
      <c r="M1408" s="60"/>
    </row>
    <row r="1409" spans="1:13" ht="15.5" x14ac:dyDescent="0.35">
      <c r="A1409" s="19" t="s">
        <v>8183</v>
      </c>
      <c r="B1409" s="19" t="s">
        <v>1075</v>
      </c>
      <c r="C1409" s="22"/>
      <c r="D1409" s="22"/>
      <c r="E1409" s="22"/>
      <c r="F1409" s="22"/>
      <c r="G1409" s="43"/>
      <c r="H1409" s="60"/>
      <c r="I1409" s="60"/>
      <c r="J1409" s="60"/>
      <c r="K1409" s="60"/>
      <c r="L1409" s="60"/>
      <c r="M1409" s="60"/>
    </row>
    <row r="1410" spans="1:13" ht="15.5" x14ac:dyDescent="0.35">
      <c r="A1410" s="19" t="s">
        <v>1462</v>
      </c>
      <c r="B1410" s="19" t="s">
        <v>1451</v>
      </c>
      <c r="C1410" s="22"/>
      <c r="D1410" s="22"/>
      <c r="E1410" s="22"/>
      <c r="F1410" s="22"/>
      <c r="G1410" s="43"/>
      <c r="H1410" s="60"/>
      <c r="I1410" s="60"/>
      <c r="J1410" s="60"/>
      <c r="K1410" s="60"/>
      <c r="L1410" s="60"/>
      <c r="M1410" s="60"/>
    </row>
    <row r="1411" spans="1:13" ht="15.5" x14ac:dyDescent="0.35">
      <c r="A1411" s="19" t="s">
        <v>968</v>
      </c>
      <c r="B1411" s="19" t="s">
        <v>3855</v>
      </c>
      <c r="C1411" s="22"/>
      <c r="D1411" s="22"/>
      <c r="E1411" s="22"/>
      <c r="F1411" s="22"/>
      <c r="G1411" s="43"/>
      <c r="H1411" s="60"/>
      <c r="I1411" s="60"/>
      <c r="J1411" s="60"/>
      <c r="K1411" s="60"/>
      <c r="L1411" s="60"/>
      <c r="M1411" s="60"/>
    </row>
    <row r="1412" spans="1:13" ht="46.5" x14ac:dyDescent="0.35">
      <c r="A1412" s="19" t="s">
        <v>8468</v>
      </c>
      <c r="B1412" s="19" t="s">
        <v>3694</v>
      </c>
      <c r="C1412" s="22"/>
      <c r="D1412" s="22"/>
      <c r="E1412" s="22"/>
      <c r="F1412" s="22"/>
      <c r="G1412" s="43"/>
      <c r="H1412" s="60"/>
      <c r="I1412" s="60"/>
      <c r="J1412" s="60"/>
      <c r="K1412" s="60"/>
      <c r="L1412" s="60"/>
      <c r="M1412" s="60"/>
    </row>
    <row r="1413" spans="1:13" ht="30" customHeight="1" x14ac:dyDescent="0.35">
      <c r="A1413" s="19" t="s">
        <v>1440</v>
      </c>
      <c r="B1413" s="19" t="s">
        <v>9879</v>
      </c>
      <c r="C1413" s="22">
        <v>24205</v>
      </c>
      <c r="D1413" s="22">
        <v>0</v>
      </c>
      <c r="E1413" s="22">
        <v>102760</v>
      </c>
      <c r="F1413" s="22">
        <v>0</v>
      </c>
      <c r="G1413" s="43">
        <v>160009</v>
      </c>
      <c r="H1413" s="60">
        <v>9</v>
      </c>
      <c r="I1413" s="60">
        <v>6</v>
      </c>
      <c r="J1413" s="60">
        <v>3</v>
      </c>
      <c r="K1413" s="60">
        <v>2</v>
      </c>
      <c r="L1413" s="60">
        <v>1</v>
      </c>
      <c r="M1413" s="60" t="s">
        <v>3790</v>
      </c>
    </row>
    <row r="1414" spans="1:13" ht="15.5" x14ac:dyDescent="0.35">
      <c r="A1414" s="19" t="s">
        <v>8469</v>
      </c>
      <c r="B1414" s="19" t="s">
        <v>2073</v>
      </c>
      <c r="C1414" s="22"/>
      <c r="D1414" s="22"/>
      <c r="E1414" s="22"/>
      <c r="F1414" s="22"/>
      <c r="G1414" s="43"/>
      <c r="H1414" s="60"/>
      <c r="I1414" s="60"/>
      <c r="J1414" s="60"/>
      <c r="K1414" s="60"/>
      <c r="L1414" s="60"/>
      <c r="M1414" s="60"/>
    </row>
    <row r="1415" spans="1:13" ht="29.25" customHeight="1" x14ac:dyDescent="0.35">
      <c r="A1415" s="40"/>
      <c r="B1415" s="41"/>
      <c r="C1415" s="42">
        <f>SUM(C2:C1414)</f>
        <v>2288995665.3799996</v>
      </c>
      <c r="D1415" s="22">
        <f>SUM(D2:D1414)</f>
        <v>134775</v>
      </c>
      <c r="E1415" s="42">
        <f>SUM(E2:E1414)</f>
        <v>1611430147.6499999</v>
      </c>
      <c r="F1415" s="22"/>
      <c r="G1415" s="50">
        <f>SUM(G2:G1414)</f>
        <v>2616628128.0599999</v>
      </c>
      <c r="H1415" s="53"/>
      <c r="I1415" s="53"/>
      <c r="J1415" s="53"/>
      <c r="K1415" s="53"/>
      <c r="L1415" s="53"/>
      <c r="M1415" s="53"/>
    </row>
  </sheetData>
  <autoFilter ref="A1:A1415" xr:uid="{00000000-0009-0000-0000-00001E000000}"/>
  <conditionalFormatting sqref="A1">
    <cfRule type="duplicateValues" dxfId="1872" priority="31"/>
    <cfRule type="duplicateValues" dxfId="1871" priority="32"/>
    <cfRule type="duplicateValues" dxfId="1870" priority="33"/>
    <cfRule type="duplicateValues" dxfId="1869" priority="34"/>
  </conditionalFormatting>
  <conditionalFormatting sqref="A4">
    <cfRule type="duplicateValues" dxfId="1868" priority="14"/>
    <cfRule type="duplicateValues" dxfId="1867" priority="15"/>
    <cfRule type="duplicateValues" dxfId="1866" priority="16"/>
    <cfRule type="duplicateValues" dxfId="1865" priority="17"/>
    <cfRule type="duplicateValues" dxfId="1864" priority="18"/>
  </conditionalFormatting>
  <conditionalFormatting sqref="A5">
    <cfRule type="duplicateValues" dxfId="1863" priority="8"/>
    <cfRule type="duplicateValues" dxfId="1862" priority="9"/>
    <cfRule type="duplicateValues" dxfId="1861" priority="10"/>
    <cfRule type="duplicateValues" dxfId="1860" priority="11"/>
    <cfRule type="duplicateValues" dxfId="1859" priority="12"/>
  </conditionalFormatting>
  <conditionalFormatting sqref="A6">
    <cfRule type="duplicateValues" dxfId="1858" priority="2"/>
    <cfRule type="duplicateValues" dxfId="1857" priority="3"/>
    <cfRule type="duplicateValues" dxfId="1856" priority="4"/>
    <cfRule type="duplicateValues" dxfId="1855" priority="5"/>
    <cfRule type="duplicateValues" dxfId="1854" priority="6"/>
  </conditionalFormatting>
  <conditionalFormatting sqref="A9">
    <cfRule type="duplicateValues" dxfId="1853" priority="20"/>
    <cfRule type="duplicateValues" dxfId="1852" priority="21"/>
    <cfRule type="duplicateValues" dxfId="1851" priority="22"/>
    <cfRule type="duplicateValues" dxfId="1850" priority="23"/>
    <cfRule type="duplicateValues" dxfId="1849" priority="24"/>
  </conditionalFormatting>
  <conditionalFormatting sqref="A1269">
    <cfRule type="duplicateValues" dxfId="1848" priority="25"/>
    <cfRule type="duplicateValues" dxfId="1847" priority="26"/>
    <cfRule type="duplicateValues" dxfId="1846" priority="27"/>
    <cfRule type="duplicateValues" dxfId="1845" priority="28"/>
  </conditionalFormatting>
  <conditionalFormatting sqref="A1413">
    <cfRule type="duplicateValues" dxfId="1844" priority="35"/>
    <cfRule type="duplicateValues" dxfId="1843" priority="36"/>
    <cfRule type="duplicateValues" dxfId="1842" priority="37"/>
    <cfRule type="duplicateValues" dxfId="1841" priority="38"/>
  </conditionalFormatting>
  <conditionalFormatting sqref="A1414:A1415 A2:A3 A1270:A1412 A10:A1268 A7:A8">
    <cfRule type="duplicateValues" dxfId="1840" priority="40"/>
    <cfRule type="duplicateValues" dxfId="1839" priority="41"/>
    <cfRule type="duplicateValues" dxfId="1838" priority="42"/>
    <cfRule type="duplicateValues" dxfId="1837" priority="43"/>
  </conditionalFormatting>
  <conditionalFormatting sqref="B4">
    <cfRule type="duplicateValues" dxfId="1836" priority="13"/>
  </conditionalFormatting>
  <conditionalFormatting sqref="B5">
    <cfRule type="duplicateValues" dxfId="1835" priority="7"/>
  </conditionalFormatting>
  <conditionalFormatting sqref="B6">
    <cfRule type="duplicateValues" dxfId="1834" priority="1"/>
  </conditionalFormatting>
  <conditionalFormatting sqref="B9">
    <cfRule type="duplicateValues" dxfId="1833" priority="19"/>
  </conditionalFormatting>
  <conditionalFormatting sqref="B927:B1268 B1270:B1414">
    <cfRule type="duplicateValues" dxfId="1832" priority="44"/>
  </conditionalFormatting>
  <conditionalFormatting sqref="B1269">
    <cfRule type="duplicateValues" dxfId="1831" priority="29"/>
  </conditionalFormatting>
  <conditionalFormatting sqref="B1:G1">
    <cfRule type="duplicateValues" dxfId="1830" priority="39"/>
  </conditionalFormatting>
  <conditionalFormatting sqref="H1:M1">
    <cfRule type="duplicateValues" dxfId="1829" priority="30"/>
  </conditionalFormatting>
  <pageMargins left="0.7" right="0.7" top="0.75" bottom="0.75" header="0.3" footer="0.3"/>
  <pageSetup scale="1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249977111117893"/>
  </sheetPr>
  <dimension ref="A1:M1415"/>
  <sheetViews>
    <sheetView view="pageBreakPreview" zoomScaleNormal="100" zoomScaleSheetLayoutView="100" workbookViewId="0">
      <pane ySplit="1" topLeftCell="A2" activePane="bottomLeft" state="frozen"/>
      <selection activeCell="B1" sqref="B1"/>
      <selection pane="bottomLeft" activeCell="B2" sqref="B2:B1414"/>
    </sheetView>
  </sheetViews>
  <sheetFormatPr defaultRowHeight="14.5" x14ac:dyDescent="0.35"/>
  <cols>
    <col min="1" max="1" width="50.90625" customWidth="1"/>
    <col min="2" max="2" width="26.6328125" customWidth="1"/>
    <col min="3" max="4" width="31.90625" customWidth="1"/>
    <col min="5" max="6" width="30.453125" customWidth="1"/>
    <col min="7" max="7" width="25.54296875" customWidth="1"/>
    <col min="8" max="8" width="14.54296875" customWidth="1"/>
    <col min="9" max="9" width="13.36328125" customWidth="1"/>
    <col min="10" max="10" width="16" customWidth="1"/>
    <col min="11" max="11" width="13.54296875" customWidth="1"/>
    <col min="12" max="12" width="18.54296875" customWidth="1"/>
    <col min="13" max="13" width="19" customWidth="1"/>
  </cols>
  <sheetData>
    <row r="1" spans="1:13" ht="94.5" customHeight="1" x14ac:dyDescent="0.35">
      <c r="A1" s="26" t="s">
        <v>2948</v>
      </c>
      <c r="B1" s="26" t="s">
        <v>9623</v>
      </c>
      <c r="C1" s="26" t="s">
        <v>9287</v>
      </c>
      <c r="D1" s="26" t="s">
        <v>9288</v>
      </c>
      <c r="E1" s="26" t="s">
        <v>9289</v>
      </c>
      <c r="F1" s="26" t="s">
        <v>9629</v>
      </c>
      <c r="G1" s="26" t="s">
        <v>9290</v>
      </c>
      <c r="H1" s="26" t="s">
        <v>4074</v>
      </c>
      <c r="I1" s="26" t="s">
        <v>4075</v>
      </c>
      <c r="J1" s="26" t="s">
        <v>4076</v>
      </c>
      <c r="K1" s="26" t="s">
        <v>4077</v>
      </c>
      <c r="L1" s="26" t="s">
        <v>4079</v>
      </c>
      <c r="M1" s="26" t="s">
        <v>3763</v>
      </c>
    </row>
    <row r="2" spans="1:13" ht="33" customHeight="1" x14ac:dyDescent="0.35">
      <c r="A2" s="19" t="s">
        <v>999</v>
      </c>
      <c r="B2" s="21" t="s">
        <v>997</v>
      </c>
      <c r="C2" s="22"/>
      <c r="D2" s="22"/>
      <c r="E2" s="22"/>
      <c r="F2" s="22"/>
      <c r="G2" s="43"/>
      <c r="H2" s="54"/>
      <c r="I2" s="54"/>
      <c r="J2" s="54"/>
      <c r="K2" s="54"/>
      <c r="L2" s="54"/>
      <c r="M2" s="54"/>
    </row>
    <row r="3" spans="1:13" ht="37.5" customHeight="1" x14ac:dyDescent="0.35">
      <c r="A3" s="19" t="s">
        <v>4973</v>
      </c>
      <c r="B3" s="21" t="s">
        <v>3695</v>
      </c>
      <c r="C3" s="22"/>
      <c r="D3" s="22"/>
      <c r="E3" s="22"/>
      <c r="F3" s="22"/>
      <c r="G3" s="43"/>
      <c r="H3" s="54"/>
      <c r="I3" s="54"/>
      <c r="J3" s="54"/>
      <c r="K3" s="54"/>
      <c r="L3" s="54"/>
      <c r="M3" s="54"/>
    </row>
    <row r="4" spans="1:13" ht="37.5" customHeight="1" x14ac:dyDescent="0.35">
      <c r="A4" s="19" t="s">
        <v>1323</v>
      </c>
      <c r="B4" s="21" t="s">
        <v>1303</v>
      </c>
      <c r="C4" s="22"/>
      <c r="D4" s="22"/>
      <c r="E4" s="22"/>
      <c r="F4" s="22"/>
      <c r="G4" s="43"/>
      <c r="H4" s="54"/>
      <c r="I4" s="54"/>
      <c r="J4" s="54"/>
      <c r="K4" s="54"/>
      <c r="L4" s="54"/>
      <c r="M4" s="54"/>
    </row>
    <row r="5" spans="1:13" ht="37.5" customHeight="1" x14ac:dyDescent="0.35">
      <c r="A5" s="19" t="s">
        <v>3240</v>
      </c>
      <c r="B5" s="21" t="s">
        <v>1129</v>
      </c>
      <c r="C5" s="22">
        <v>2691754</v>
      </c>
      <c r="D5" s="22">
        <v>0</v>
      </c>
      <c r="E5" s="22">
        <v>1597760</v>
      </c>
      <c r="F5" s="22"/>
      <c r="G5" s="44">
        <v>2390005</v>
      </c>
      <c r="H5" s="54"/>
      <c r="I5" s="54"/>
      <c r="J5" s="54"/>
      <c r="K5" s="54"/>
      <c r="L5" s="54"/>
      <c r="M5" s="54"/>
    </row>
    <row r="6" spans="1:13" ht="37.5" customHeight="1" x14ac:dyDescent="0.35">
      <c r="A6" s="19" t="s">
        <v>586</v>
      </c>
      <c r="B6" s="21" t="s">
        <v>584</v>
      </c>
      <c r="C6" s="22"/>
      <c r="D6" s="22"/>
      <c r="E6" s="22"/>
      <c r="F6" s="22"/>
      <c r="G6" s="43"/>
      <c r="H6" s="54"/>
      <c r="I6" s="54"/>
      <c r="J6" s="54"/>
      <c r="K6" s="54"/>
      <c r="L6" s="54"/>
      <c r="M6" s="54"/>
    </row>
    <row r="7" spans="1:13" ht="33.75" customHeight="1" x14ac:dyDescent="0.35">
      <c r="A7" s="19" t="s">
        <v>3058</v>
      </c>
      <c r="B7" s="21" t="s">
        <v>1806</v>
      </c>
      <c r="C7" s="22"/>
      <c r="D7" s="22"/>
      <c r="E7" s="22"/>
      <c r="F7" s="22"/>
      <c r="G7" s="43"/>
      <c r="H7" s="54"/>
      <c r="I7" s="54"/>
      <c r="J7" s="54"/>
      <c r="K7" s="54"/>
      <c r="L7" s="54"/>
      <c r="M7" s="54"/>
    </row>
    <row r="8" spans="1:13" ht="29.25" customHeight="1" x14ac:dyDescent="0.35">
      <c r="A8" s="19" t="s">
        <v>3005</v>
      </c>
      <c r="B8" s="21" t="s">
        <v>1498</v>
      </c>
      <c r="C8" s="22"/>
      <c r="D8" s="22"/>
      <c r="E8" s="22"/>
      <c r="F8" s="22"/>
      <c r="G8" s="43"/>
      <c r="H8" s="54"/>
      <c r="I8" s="54"/>
      <c r="J8" s="54"/>
      <c r="K8" s="54"/>
      <c r="L8" s="54"/>
      <c r="M8" s="54"/>
    </row>
    <row r="9" spans="1:13" ht="31.5" customHeight="1" x14ac:dyDescent="0.35">
      <c r="A9" s="19" t="s">
        <v>4235</v>
      </c>
      <c r="B9" s="21" t="s">
        <v>3975</v>
      </c>
      <c r="C9" s="22"/>
      <c r="D9" s="22"/>
      <c r="E9" s="22"/>
      <c r="F9" s="22"/>
      <c r="G9" s="43"/>
      <c r="H9" s="54"/>
      <c r="I9" s="54"/>
      <c r="J9" s="54"/>
      <c r="K9" s="54"/>
      <c r="L9" s="54"/>
      <c r="M9" s="54"/>
    </row>
    <row r="10" spans="1:13" ht="25.5" customHeight="1" x14ac:dyDescent="0.35">
      <c r="A10" s="19" t="s">
        <v>4395</v>
      </c>
      <c r="B10" s="21" t="s">
        <v>4394</v>
      </c>
      <c r="C10" s="22"/>
      <c r="D10" s="22"/>
      <c r="E10" s="22"/>
      <c r="F10" s="22"/>
      <c r="G10" s="43"/>
      <c r="H10" s="54"/>
      <c r="I10" s="54"/>
      <c r="J10" s="54"/>
      <c r="K10" s="54"/>
      <c r="L10" s="54"/>
      <c r="M10" s="54"/>
    </row>
    <row r="11" spans="1:13" ht="32.25" customHeight="1" x14ac:dyDescent="0.35">
      <c r="A11" s="19" t="s">
        <v>1382</v>
      </c>
      <c r="B11" s="21" t="s">
        <v>1380</v>
      </c>
      <c r="C11" s="22"/>
      <c r="D11" s="22"/>
      <c r="E11" s="22"/>
      <c r="F11" s="22"/>
      <c r="G11" s="43"/>
      <c r="H11" s="54"/>
      <c r="I11" s="54"/>
      <c r="J11" s="54"/>
      <c r="K11" s="54"/>
      <c r="L11" s="54"/>
      <c r="M11" s="54"/>
    </row>
    <row r="12" spans="1:13" ht="24.75" customHeight="1" x14ac:dyDescent="0.35">
      <c r="A12" s="19" t="s">
        <v>7942</v>
      </c>
      <c r="B12" s="21" t="s">
        <v>3326</v>
      </c>
      <c r="C12" s="22"/>
      <c r="D12" s="22"/>
      <c r="E12" s="22"/>
      <c r="F12" s="22"/>
      <c r="G12" s="43"/>
      <c r="H12" s="54"/>
      <c r="I12" s="54"/>
      <c r="J12" s="54"/>
      <c r="K12" s="54"/>
      <c r="L12" s="54"/>
      <c r="M12" s="54"/>
    </row>
    <row r="13" spans="1:13" ht="38.25" customHeight="1" x14ac:dyDescent="0.35">
      <c r="A13" s="19" t="s">
        <v>2964</v>
      </c>
      <c r="B13" s="21" t="s">
        <v>8576</v>
      </c>
      <c r="C13" s="22"/>
      <c r="D13" s="22"/>
      <c r="E13" s="22"/>
      <c r="F13" s="22"/>
      <c r="G13" s="43"/>
      <c r="H13" s="54"/>
      <c r="I13" s="54"/>
      <c r="J13" s="54"/>
      <c r="K13" s="54"/>
      <c r="L13" s="54"/>
      <c r="M13" s="54"/>
    </row>
    <row r="14" spans="1:13" ht="35.25" customHeight="1" x14ac:dyDescent="0.35">
      <c r="A14" s="19" t="s">
        <v>4236</v>
      </c>
      <c r="B14" s="21" t="s">
        <v>3936</v>
      </c>
      <c r="C14" s="22"/>
      <c r="D14" s="22"/>
      <c r="E14" s="22"/>
      <c r="F14" s="22"/>
      <c r="G14" s="43"/>
      <c r="H14" s="54"/>
      <c r="I14" s="54"/>
      <c r="J14" s="54"/>
      <c r="K14" s="54"/>
      <c r="L14" s="54"/>
      <c r="M14" s="54"/>
    </row>
    <row r="15" spans="1:13" ht="24.75" customHeight="1" x14ac:dyDescent="0.35">
      <c r="A15" s="19" t="s">
        <v>3187</v>
      </c>
      <c r="B15" s="21" t="s">
        <v>357</v>
      </c>
      <c r="C15" s="22"/>
      <c r="D15" s="22"/>
      <c r="E15" s="22"/>
      <c r="F15" s="22"/>
      <c r="G15" s="43"/>
      <c r="H15" s="54"/>
      <c r="I15" s="54"/>
      <c r="J15" s="54"/>
      <c r="K15" s="54"/>
      <c r="L15" s="54"/>
      <c r="M15" s="54"/>
    </row>
    <row r="16" spans="1:13" ht="37.5" customHeight="1" x14ac:dyDescent="0.35">
      <c r="A16" s="19" t="s">
        <v>8470</v>
      </c>
      <c r="B16" s="21" t="s">
        <v>3288</v>
      </c>
      <c r="C16" s="22"/>
      <c r="D16" s="22"/>
      <c r="E16" s="22"/>
      <c r="F16" s="22"/>
      <c r="G16" s="43"/>
      <c r="H16" s="54"/>
      <c r="I16" s="54"/>
      <c r="J16" s="54"/>
      <c r="K16" s="54"/>
      <c r="L16" s="54"/>
      <c r="M16" s="54"/>
    </row>
    <row r="17" spans="1:13" ht="31" x14ac:dyDescent="0.35">
      <c r="A17" s="19" t="s">
        <v>7944</v>
      </c>
      <c r="B17" s="21" t="s">
        <v>3312</v>
      </c>
      <c r="C17" s="22">
        <v>330000</v>
      </c>
      <c r="D17" s="22">
        <v>0</v>
      </c>
      <c r="E17" s="22">
        <v>315000</v>
      </c>
      <c r="F17" s="22">
        <v>0</v>
      </c>
      <c r="G17" s="43">
        <v>0</v>
      </c>
      <c r="H17" s="60">
        <v>29</v>
      </c>
      <c r="I17" s="60">
        <v>11</v>
      </c>
      <c r="J17" s="60">
        <v>18</v>
      </c>
      <c r="K17" s="60">
        <v>50</v>
      </c>
      <c r="L17" s="60">
        <v>0</v>
      </c>
      <c r="M17" s="60" t="s">
        <v>3790</v>
      </c>
    </row>
    <row r="18" spans="1:13" ht="31" x14ac:dyDescent="0.35">
      <c r="A18" s="19" t="s">
        <v>8663</v>
      </c>
      <c r="B18" s="21" t="s">
        <v>4398</v>
      </c>
      <c r="C18" s="22"/>
      <c r="D18" s="22"/>
      <c r="E18" s="22"/>
      <c r="F18" s="22"/>
      <c r="G18" s="43"/>
      <c r="H18" s="54"/>
      <c r="I18" s="54"/>
      <c r="J18" s="54"/>
      <c r="K18" s="54"/>
      <c r="L18" s="54"/>
      <c r="M18" s="54"/>
    </row>
    <row r="19" spans="1:13" ht="15.5" x14ac:dyDescent="0.35">
      <c r="A19" s="19" t="s">
        <v>4237</v>
      </c>
      <c r="B19" s="21" t="s">
        <v>3738</v>
      </c>
      <c r="C19" s="22"/>
      <c r="D19" s="22"/>
      <c r="E19" s="22"/>
      <c r="F19" s="22"/>
      <c r="G19" s="43"/>
      <c r="H19" s="54"/>
      <c r="I19" s="54"/>
      <c r="J19" s="54"/>
      <c r="K19" s="54"/>
      <c r="L19" s="54"/>
      <c r="M19" s="54"/>
    </row>
    <row r="20" spans="1:13" ht="31" x14ac:dyDescent="0.35">
      <c r="A20" s="19" t="s">
        <v>8345</v>
      </c>
      <c r="B20" s="21" t="s">
        <v>2680</v>
      </c>
      <c r="C20" s="22"/>
      <c r="D20" s="22"/>
      <c r="E20" s="22"/>
      <c r="F20" s="22"/>
      <c r="G20" s="43"/>
      <c r="H20" s="54"/>
      <c r="I20" s="54"/>
      <c r="J20" s="54"/>
      <c r="K20" s="54"/>
      <c r="L20" s="54"/>
      <c r="M20" s="54"/>
    </row>
    <row r="21" spans="1:13" ht="15.5" x14ac:dyDescent="0.35">
      <c r="A21" s="19" t="s">
        <v>1796</v>
      </c>
      <c r="B21" s="21" t="s">
        <v>1788</v>
      </c>
      <c r="C21" s="22"/>
      <c r="D21" s="22"/>
      <c r="E21" s="22"/>
      <c r="F21" s="22"/>
      <c r="G21" s="43"/>
      <c r="H21" s="54"/>
      <c r="I21" s="54"/>
      <c r="J21" s="54"/>
      <c r="K21" s="54"/>
      <c r="L21" s="54"/>
      <c r="M21" s="54"/>
    </row>
    <row r="22" spans="1:13" ht="15.5" x14ac:dyDescent="0.35">
      <c r="A22" s="19" t="s">
        <v>4238</v>
      </c>
      <c r="B22" s="21" t="s">
        <v>8755</v>
      </c>
      <c r="C22" s="22"/>
      <c r="D22" s="22"/>
      <c r="E22" s="22"/>
      <c r="F22" s="22"/>
      <c r="G22" s="43"/>
      <c r="H22" s="54"/>
      <c r="I22" s="54"/>
      <c r="J22" s="54"/>
      <c r="K22" s="54"/>
      <c r="L22" s="54"/>
      <c r="M22" s="54"/>
    </row>
    <row r="23" spans="1:13" ht="15.5" x14ac:dyDescent="0.35">
      <c r="A23" s="19" t="s">
        <v>4239</v>
      </c>
      <c r="B23" s="21" t="s">
        <v>2086</v>
      </c>
      <c r="C23" s="22"/>
      <c r="D23" s="22"/>
      <c r="E23" s="22"/>
      <c r="F23" s="22"/>
      <c r="G23" s="43"/>
      <c r="H23" s="54"/>
      <c r="I23" s="54"/>
      <c r="J23" s="54"/>
      <c r="K23" s="54"/>
      <c r="L23" s="54"/>
      <c r="M23" s="54"/>
    </row>
    <row r="24" spans="1:13" ht="15.5" x14ac:dyDescent="0.35">
      <c r="A24" s="19" t="s">
        <v>3206</v>
      </c>
      <c r="B24" s="21" t="s">
        <v>4042</v>
      </c>
      <c r="C24" s="22">
        <v>308673281</v>
      </c>
      <c r="D24" s="22"/>
      <c r="E24" s="22">
        <v>292501758</v>
      </c>
      <c r="F24" s="22"/>
      <c r="G24" s="43">
        <v>308673281</v>
      </c>
      <c r="H24" s="54"/>
      <c r="I24" s="54"/>
      <c r="J24" s="54"/>
      <c r="K24" s="54"/>
      <c r="L24" s="54"/>
      <c r="M24" s="54"/>
    </row>
    <row r="25" spans="1:13" ht="15.5" x14ac:dyDescent="0.35">
      <c r="A25" s="19" t="s">
        <v>8472</v>
      </c>
      <c r="B25" s="21" t="s">
        <v>858</v>
      </c>
      <c r="C25" s="22"/>
      <c r="D25" s="22"/>
      <c r="E25" s="22"/>
      <c r="F25" s="22"/>
      <c r="G25" s="43"/>
      <c r="H25" s="54"/>
      <c r="I25" s="54"/>
      <c r="J25" s="54"/>
      <c r="K25" s="54"/>
      <c r="L25" s="54"/>
      <c r="M25" s="54"/>
    </row>
    <row r="26" spans="1:13" ht="27.75" customHeight="1" x14ac:dyDescent="0.35">
      <c r="A26" s="19" t="s">
        <v>8471</v>
      </c>
      <c r="B26" s="21" t="s">
        <v>8259</v>
      </c>
      <c r="C26" s="22"/>
      <c r="D26" s="22"/>
      <c r="E26" s="22"/>
      <c r="F26" s="22"/>
      <c r="G26" s="43"/>
      <c r="H26" s="54"/>
      <c r="I26" s="54"/>
      <c r="J26" s="54"/>
      <c r="K26" s="54"/>
      <c r="L26" s="54"/>
      <c r="M26" s="54"/>
    </row>
    <row r="27" spans="1:13" ht="32.25" customHeight="1" x14ac:dyDescent="0.35">
      <c r="A27" s="19" t="s">
        <v>1855</v>
      </c>
      <c r="B27" s="21" t="s">
        <v>8324</v>
      </c>
      <c r="C27" s="22"/>
      <c r="D27" s="22"/>
      <c r="E27" s="22"/>
      <c r="F27" s="22"/>
      <c r="G27" s="43"/>
      <c r="H27" s="54"/>
      <c r="I27" s="54"/>
      <c r="J27" s="54"/>
      <c r="K27" s="54"/>
      <c r="L27" s="54"/>
      <c r="M27" s="54"/>
    </row>
    <row r="28" spans="1:13" ht="15.5" x14ac:dyDescent="0.35">
      <c r="A28" s="19" t="s">
        <v>1186</v>
      </c>
      <c r="B28" s="21" t="s">
        <v>3643</v>
      </c>
      <c r="C28" s="22"/>
      <c r="D28" s="22"/>
      <c r="E28" s="22"/>
      <c r="F28" s="22"/>
      <c r="G28" s="43"/>
      <c r="H28" s="54"/>
      <c r="I28" s="54"/>
      <c r="J28" s="54"/>
      <c r="K28" s="54"/>
      <c r="L28" s="54"/>
      <c r="M28" s="54"/>
    </row>
    <row r="29" spans="1:13" ht="26.25" customHeight="1" x14ac:dyDescent="0.35">
      <c r="A29" s="19" t="s">
        <v>7945</v>
      </c>
      <c r="B29" s="21" t="s">
        <v>1999</v>
      </c>
      <c r="C29" s="22"/>
      <c r="D29" s="22"/>
      <c r="E29" s="22"/>
      <c r="F29" s="22"/>
      <c r="G29" s="43"/>
      <c r="H29" s="54"/>
      <c r="I29" s="54"/>
      <c r="J29" s="54"/>
      <c r="K29" s="54"/>
      <c r="L29" s="54"/>
      <c r="M29" s="54"/>
    </row>
    <row r="30" spans="1:13" ht="35.25" customHeight="1" x14ac:dyDescent="0.35">
      <c r="A30" s="19" t="s">
        <v>1351</v>
      </c>
      <c r="B30" s="21" t="s">
        <v>8773</v>
      </c>
      <c r="C30" s="22"/>
      <c r="D30" s="22"/>
      <c r="E30" s="22"/>
      <c r="F30" s="22"/>
      <c r="G30" s="43"/>
      <c r="H30" s="54"/>
      <c r="I30" s="54"/>
      <c r="J30" s="54"/>
      <c r="K30" s="54"/>
      <c r="L30" s="54"/>
      <c r="M30" s="54"/>
    </row>
    <row r="31" spans="1:13" ht="15.5" x14ac:dyDescent="0.35">
      <c r="A31" s="19" t="s">
        <v>4921</v>
      </c>
      <c r="B31" s="21" t="s">
        <v>384</v>
      </c>
      <c r="C31" s="22"/>
      <c r="D31" s="22"/>
      <c r="E31" s="22"/>
      <c r="F31" s="22"/>
      <c r="G31" s="43"/>
      <c r="H31" s="54"/>
      <c r="I31" s="54"/>
      <c r="J31" s="54"/>
      <c r="K31" s="54"/>
      <c r="L31" s="54"/>
      <c r="M31" s="54"/>
    </row>
    <row r="32" spans="1:13" ht="32.25" customHeight="1" x14ac:dyDescent="0.35">
      <c r="A32" s="19" t="s">
        <v>1069</v>
      </c>
      <c r="B32" s="21" t="s">
        <v>1067</v>
      </c>
      <c r="C32" s="22"/>
      <c r="D32" s="22"/>
      <c r="E32" s="22"/>
      <c r="F32" s="22"/>
      <c r="G32" s="43"/>
      <c r="H32" s="54"/>
      <c r="I32" s="54"/>
      <c r="J32" s="54"/>
      <c r="K32" s="54"/>
      <c r="L32" s="54"/>
      <c r="M32" s="54"/>
    </row>
    <row r="33" spans="1:13" ht="15.5" x14ac:dyDescent="0.35">
      <c r="A33" s="19" t="s">
        <v>736</v>
      </c>
      <c r="B33" s="21" t="s">
        <v>734</v>
      </c>
      <c r="C33" s="22"/>
      <c r="D33" s="22"/>
      <c r="E33" s="22"/>
      <c r="F33" s="22"/>
      <c r="G33" s="43"/>
      <c r="H33" s="54"/>
      <c r="I33" s="54"/>
      <c r="J33" s="54"/>
      <c r="K33" s="54"/>
      <c r="L33" s="54"/>
      <c r="M33" s="54"/>
    </row>
    <row r="34" spans="1:13" ht="31" x14ac:dyDescent="0.35">
      <c r="A34" s="19" t="s">
        <v>8473</v>
      </c>
      <c r="B34" s="21" t="s">
        <v>4400</v>
      </c>
      <c r="C34" s="22"/>
      <c r="D34" s="22"/>
      <c r="E34" s="22"/>
      <c r="F34" s="22"/>
      <c r="G34" s="43"/>
      <c r="H34" s="54"/>
      <c r="I34" s="54"/>
      <c r="J34" s="54"/>
      <c r="K34" s="54"/>
      <c r="L34" s="54"/>
      <c r="M34" s="54"/>
    </row>
    <row r="35" spans="1:13" ht="15.5" x14ac:dyDescent="0.35">
      <c r="A35" s="19" t="s">
        <v>891</v>
      </c>
      <c r="B35" s="21" t="s">
        <v>889</v>
      </c>
      <c r="C35" s="22"/>
      <c r="D35" s="22"/>
      <c r="E35" s="22"/>
      <c r="F35" s="22"/>
      <c r="G35" s="43"/>
      <c r="H35" s="54"/>
      <c r="I35" s="54"/>
      <c r="J35" s="54"/>
      <c r="K35" s="54"/>
      <c r="L35" s="54"/>
      <c r="M35" s="54"/>
    </row>
    <row r="36" spans="1:13" ht="27.75" customHeight="1" x14ac:dyDescent="0.35">
      <c r="A36" s="19" t="s">
        <v>4240</v>
      </c>
      <c r="B36" s="21" t="s">
        <v>2712</v>
      </c>
      <c r="C36" s="22"/>
      <c r="D36" s="22"/>
      <c r="E36" s="22"/>
      <c r="F36" s="22"/>
      <c r="G36" s="43"/>
      <c r="H36" s="54"/>
      <c r="I36" s="54"/>
      <c r="J36" s="54"/>
      <c r="K36" s="54"/>
      <c r="L36" s="54"/>
      <c r="M36" s="54"/>
    </row>
    <row r="37" spans="1:13" ht="15.5" x14ac:dyDescent="0.35">
      <c r="A37" s="19" t="s">
        <v>1935</v>
      </c>
      <c r="B37" s="21" t="s">
        <v>4564</v>
      </c>
      <c r="C37" s="22"/>
      <c r="D37" s="22"/>
      <c r="E37" s="22"/>
      <c r="F37" s="22"/>
      <c r="G37" s="43"/>
      <c r="H37" s="54"/>
      <c r="I37" s="54"/>
      <c r="J37" s="54"/>
      <c r="K37" s="54"/>
      <c r="L37" s="54"/>
      <c r="M37" s="54"/>
    </row>
    <row r="38" spans="1:13" ht="31.5" customHeight="1" x14ac:dyDescent="0.35">
      <c r="A38" s="19" t="s">
        <v>3103</v>
      </c>
      <c r="B38" s="21" t="s">
        <v>4019</v>
      </c>
      <c r="C38" s="22"/>
      <c r="D38" s="22"/>
      <c r="E38" s="22"/>
      <c r="F38" s="22"/>
      <c r="G38" s="43"/>
      <c r="H38" s="54"/>
      <c r="I38" s="54"/>
      <c r="J38" s="54"/>
      <c r="K38" s="54"/>
      <c r="L38" s="54"/>
      <c r="M38" s="54"/>
    </row>
    <row r="39" spans="1:13" ht="15.5" x14ac:dyDescent="0.35">
      <c r="A39" s="19" t="s">
        <v>4923</v>
      </c>
      <c r="B39" s="21" t="s">
        <v>3678</v>
      </c>
      <c r="C39" s="22"/>
      <c r="D39" s="22"/>
      <c r="E39" s="22"/>
      <c r="F39" s="22"/>
      <c r="G39" s="43"/>
      <c r="H39" s="54"/>
      <c r="I39" s="54"/>
      <c r="J39" s="54"/>
      <c r="K39" s="54"/>
      <c r="L39" s="54"/>
      <c r="M39" s="54"/>
    </row>
    <row r="40" spans="1:13" ht="26.25" customHeight="1" x14ac:dyDescent="0.35">
      <c r="A40" s="19" t="s">
        <v>4241</v>
      </c>
      <c r="B40" s="21" t="s">
        <v>3712</v>
      </c>
      <c r="C40" s="22"/>
      <c r="D40" s="22"/>
      <c r="E40" s="22"/>
      <c r="F40" s="22"/>
      <c r="G40" s="43"/>
      <c r="H40" s="54"/>
      <c r="I40" s="54"/>
      <c r="J40" s="54"/>
      <c r="K40" s="54"/>
      <c r="L40" s="54"/>
      <c r="M40" s="54"/>
    </row>
    <row r="41" spans="1:13" ht="31.5" customHeight="1" x14ac:dyDescent="0.35">
      <c r="A41" s="19" t="s">
        <v>4242</v>
      </c>
      <c r="B41" s="21" t="s">
        <v>3723</v>
      </c>
      <c r="C41" s="22"/>
      <c r="D41" s="22"/>
      <c r="E41" s="22"/>
      <c r="F41" s="22"/>
      <c r="G41" s="43"/>
      <c r="H41" s="54"/>
      <c r="I41" s="54"/>
      <c r="J41" s="54"/>
      <c r="K41" s="54"/>
      <c r="L41" s="54"/>
      <c r="M41" s="54"/>
    </row>
    <row r="42" spans="1:13" ht="15.5" x14ac:dyDescent="0.35">
      <c r="A42" s="19" t="s">
        <v>3101</v>
      </c>
      <c r="B42" s="21" t="s">
        <v>8280</v>
      </c>
      <c r="C42" s="22"/>
      <c r="D42" s="22"/>
      <c r="E42" s="22"/>
      <c r="F42" s="22"/>
      <c r="G42" s="43"/>
      <c r="H42" s="54"/>
      <c r="I42" s="54"/>
      <c r="J42" s="54"/>
      <c r="K42" s="54"/>
      <c r="L42" s="54"/>
      <c r="M42" s="54"/>
    </row>
    <row r="43" spans="1:13" ht="15.5" x14ac:dyDescent="0.35">
      <c r="A43" s="19" t="s">
        <v>3094</v>
      </c>
      <c r="B43" s="21" t="s">
        <v>4050</v>
      </c>
      <c r="C43" s="22"/>
      <c r="D43" s="22"/>
      <c r="E43" s="22"/>
      <c r="F43" s="22"/>
      <c r="G43" s="43"/>
      <c r="H43" s="54"/>
      <c r="I43" s="54"/>
      <c r="J43" s="54"/>
      <c r="K43" s="54"/>
      <c r="L43" s="54"/>
      <c r="M43" s="54"/>
    </row>
    <row r="44" spans="1:13" ht="15.5" x14ac:dyDescent="0.35">
      <c r="A44" s="19" t="s">
        <v>4243</v>
      </c>
      <c r="B44" s="21" t="s">
        <v>2118</v>
      </c>
      <c r="C44" s="22"/>
      <c r="D44" s="22"/>
      <c r="E44" s="22"/>
      <c r="F44" s="22"/>
      <c r="G44" s="43"/>
      <c r="H44" s="54"/>
      <c r="I44" s="54"/>
      <c r="J44" s="54"/>
      <c r="K44" s="54"/>
      <c r="L44" s="54"/>
      <c r="M44" s="54"/>
    </row>
    <row r="45" spans="1:13" ht="15.5" x14ac:dyDescent="0.35">
      <c r="A45" s="19" t="s">
        <v>2465</v>
      </c>
      <c r="B45" s="21" t="s">
        <v>1745</v>
      </c>
      <c r="C45" s="22"/>
      <c r="D45" s="22"/>
      <c r="E45" s="22"/>
      <c r="F45" s="22"/>
      <c r="G45" s="43"/>
      <c r="H45" s="54"/>
      <c r="I45" s="54"/>
      <c r="J45" s="54"/>
      <c r="K45" s="54"/>
      <c r="L45" s="54"/>
      <c r="M45" s="54"/>
    </row>
    <row r="46" spans="1:13" ht="25.5" customHeight="1" x14ac:dyDescent="0.35">
      <c r="A46" s="19" t="s">
        <v>4244</v>
      </c>
      <c r="B46" s="21" t="s">
        <v>2673</v>
      </c>
      <c r="C46" s="22">
        <v>2563865</v>
      </c>
      <c r="D46" s="22"/>
      <c r="E46" s="22">
        <v>274500</v>
      </c>
      <c r="F46" s="22"/>
      <c r="G46" s="43">
        <v>2181700</v>
      </c>
      <c r="H46" s="54"/>
      <c r="I46" s="54"/>
      <c r="J46" s="54"/>
      <c r="K46" s="54"/>
      <c r="L46" s="54"/>
      <c r="M46" s="54"/>
    </row>
    <row r="47" spans="1:13" ht="29.25" customHeight="1" x14ac:dyDescent="0.35">
      <c r="A47" s="19" t="s">
        <v>1764</v>
      </c>
      <c r="B47" s="21" t="s">
        <v>1767</v>
      </c>
      <c r="C47" s="22"/>
      <c r="D47" s="22"/>
      <c r="E47" s="22"/>
      <c r="F47" s="22"/>
      <c r="G47" s="43"/>
      <c r="H47" s="54"/>
      <c r="I47" s="54"/>
      <c r="J47" s="54"/>
      <c r="K47" s="54"/>
      <c r="L47" s="54"/>
      <c r="M47" s="54"/>
    </row>
    <row r="48" spans="1:13" ht="30" customHeight="1" x14ac:dyDescent="0.35">
      <c r="A48" s="19" t="s">
        <v>1823</v>
      </c>
      <c r="B48" s="21" t="s">
        <v>1802</v>
      </c>
      <c r="C48" s="22"/>
      <c r="D48" s="22"/>
      <c r="E48" s="22"/>
      <c r="F48" s="22"/>
      <c r="G48" s="43"/>
      <c r="H48" s="54"/>
      <c r="I48" s="54"/>
      <c r="J48" s="54"/>
      <c r="K48" s="54"/>
      <c r="L48" s="54"/>
      <c r="M48" s="54"/>
    </row>
    <row r="49" spans="1:13" ht="15.5" x14ac:dyDescent="0.35">
      <c r="A49" s="19" t="s">
        <v>7946</v>
      </c>
      <c r="B49" s="21" t="s">
        <v>3824</v>
      </c>
      <c r="C49" s="22"/>
      <c r="D49" s="22"/>
      <c r="E49" s="22"/>
      <c r="F49" s="22"/>
      <c r="G49" s="43"/>
      <c r="H49" s="54"/>
      <c r="I49" s="54"/>
      <c r="J49" s="54"/>
      <c r="K49" s="54"/>
      <c r="L49" s="54"/>
      <c r="M49" s="54"/>
    </row>
    <row r="50" spans="1:13" ht="15.5" x14ac:dyDescent="0.35">
      <c r="A50" s="19" t="s">
        <v>308</v>
      </c>
      <c r="B50" s="21" t="s">
        <v>306</v>
      </c>
      <c r="C50" s="22"/>
      <c r="D50" s="22"/>
      <c r="E50" s="22"/>
      <c r="F50" s="22"/>
      <c r="G50" s="43"/>
      <c r="H50" s="54"/>
      <c r="I50" s="54"/>
      <c r="J50" s="54"/>
      <c r="K50" s="54"/>
      <c r="L50" s="54"/>
      <c r="M50" s="54"/>
    </row>
    <row r="51" spans="1:13" ht="15.5" x14ac:dyDescent="0.35">
      <c r="A51" s="19" t="s">
        <v>1763</v>
      </c>
      <c r="B51" s="21" t="s">
        <v>1766</v>
      </c>
      <c r="C51" s="22"/>
      <c r="D51" s="22"/>
      <c r="E51" s="22"/>
      <c r="F51" s="22"/>
      <c r="G51" s="43"/>
      <c r="H51" s="54"/>
      <c r="I51" s="54"/>
      <c r="J51" s="54"/>
      <c r="K51" s="54"/>
      <c r="L51" s="54"/>
      <c r="M51" s="54"/>
    </row>
    <row r="52" spans="1:13" ht="15.5" x14ac:dyDescent="0.35">
      <c r="A52" s="19" t="s">
        <v>3003</v>
      </c>
      <c r="B52" s="21" t="s">
        <v>1469</v>
      </c>
      <c r="C52" s="22"/>
      <c r="D52" s="22"/>
      <c r="E52" s="22"/>
      <c r="F52" s="22"/>
      <c r="G52" s="43"/>
      <c r="H52" s="54"/>
      <c r="I52" s="54"/>
      <c r="J52" s="54"/>
      <c r="K52" s="54"/>
      <c r="L52" s="54"/>
      <c r="M52" s="54"/>
    </row>
    <row r="53" spans="1:13" ht="31" x14ac:dyDescent="0.35">
      <c r="A53" s="19" t="s">
        <v>7947</v>
      </c>
      <c r="B53" s="21" t="s">
        <v>2068</v>
      </c>
      <c r="C53" s="22"/>
      <c r="D53" s="22"/>
      <c r="E53" s="22"/>
      <c r="F53" s="22"/>
      <c r="G53" s="43"/>
      <c r="H53" s="54"/>
      <c r="I53" s="54"/>
      <c r="J53" s="54"/>
      <c r="K53" s="54"/>
      <c r="L53" s="54"/>
      <c r="M53" s="54"/>
    </row>
    <row r="54" spans="1:13" ht="15.5" x14ac:dyDescent="0.35">
      <c r="A54" s="19" t="s">
        <v>215</v>
      </c>
      <c r="B54" s="21" t="s">
        <v>8393</v>
      </c>
      <c r="C54" s="22"/>
      <c r="D54" s="22"/>
      <c r="E54" s="22"/>
      <c r="F54" s="22"/>
      <c r="G54" s="43"/>
      <c r="H54" s="54"/>
      <c r="I54" s="54"/>
      <c r="J54" s="54"/>
      <c r="K54" s="54"/>
      <c r="L54" s="54"/>
      <c r="M54" s="54"/>
    </row>
    <row r="55" spans="1:13" ht="15.5" x14ac:dyDescent="0.35">
      <c r="A55" s="19" t="s">
        <v>2468</v>
      </c>
      <c r="B55" s="21" t="s">
        <v>2467</v>
      </c>
      <c r="C55" s="22"/>
      <c r="D55" s="22"/>
      <c r="E55" s="22"/>
      <c r="F55" s="22"/>
      <c r="G55" s="43"/>
      <c r="H55" s="54"/>
      <c r="I55" s="54"/>
      <c r="J55" s="54"/>
      <c r="K55" s="54"/>
      <c r="L55" s="54"/>
      <c r="M55" s="54"/>
    </row>
    <row r="56" spans="1:13" ht="27" customHeight="1" x14ac:dyDescent="0.35">
      <c r="A56" s="19" t="s">
        <v>3180</v>
      </c>
      <c r="B56" s="21" t="s">
        <v>8262</v>
      </c>
      <c r="C56" s="22"/>
      <c r="D56" s="22"/>
      <c r="E56" s="22"/>
      <c r="F56" s="22"/>
      <c r="G56" s="43"/>
      <c r="H56" s="54"/>
      <c r="I56" s="54"/>
      <c r="J56" s="54"/>
      <c r="K56" s="54"/>
      <c r="L56" s="54"/>
      <c r="M56" s="54"/>
    </row>
    <row r="57" spans="1:13" ht="33" customHeight="1" x14ac:dyDescent="0.35">
      <c r="A57" s="19" t="s">
        <v>7948</v>
      </c>
      <c r="B57" s="21" t="s">
        <v>3587</v>
      </c>
      <c r="C57" s="22"/>
      <c r="D57" s="22"/>
      <c r="E57" s="22"/>
      <c r="F57" s="22"/>
      <c r="G57" s="43"/>
      <c r="H57" s="54"/>
      <c r="I57" s="54"/>
      <c r="J57" s="54"/>
      <c r="K57" s="54"/>
      <c r="L57" s="54"/>
      <c r="M57" s="54"/>
    </row>
    <row r="58" spans="1:13" ht="52.5" customHeight="1" x14ac:dyDescent="0.35">
      <c r="A58" s="19" t="s">
        <v>8628</v>
      </c>
      <c r="B58" s="21" t="s">
        <v>1156</v>
      </c>
      <c r="C58" s="22"/>
      <c r="D58" s="22"/>
      <c r="E58" s="22"/>
      <c r="F58" s="22"/>
      <c r="G58" s="43"/>
      <c r="H58" s="54"/>
      <c r="I58" s="54"/>
      <c r="J58" s="54"/>
      <c r="K58" s="54"/>
      <c r="L58" s="54"/>
      <c r="M58" s="54"/>
    </row>
    <row r="59" spans="1:13" ht="15.5" x14ac:dyDescent="0.35">
      <c r="A59" s="19" t="s">
        <v>4924</v>
      </c>
      <c r="B59" s="21" t="s">
        <v>1114</v>
      </c>
      <c r="C59" s="22"/>
      <c r="D59" s="22"/>
      <c r="E59" s="22"/>
      <c r="F59" s="22"/>
      <c r="G59" s="43"/>
      <c r="H59" s="54"/>
      <c r="I59" s="54"/>
      <c r="J59" s="54"/>
      <c r="K59" s="54"/>
      <c r="L59" s="54"/>
      <c r="M59" s="54"/>
    </row>
    <row r="60" spans="1:13" ht="32.25" customHeight="1" x14ac:dyDescent="0.35">
      <c r="A60" s="19" t="s">
        <v>355</v>
      </c>
      <c r="B60" s="21" t="s">
        <v>353</v>
      </c>
      <c r="C60" s="22"/>
      <c r="D60" s="22"/>
      <c r="E60" s="22"/>
      <c r="F60" s="22"/>
      <c r="G60" s="43"/>
      <c r="H60" s="54"/>
      <c r="I60" s="54"/>
      <c r="J60" s="54"/>
      <c r="K60" s="54"/>
      <c r="L60" s="54"/>
      <c r="M60" s="54"/>
    </row>
    <row r="61" spans="1:13" ht="15.5" x14ac:dyDescent="0.35">
      <c r="A61" s="19" t="s">
        <v>4245</v>
      </c>
      <c r="B61" s="21" t="s">
        <v>2312</v>
      </c>
      <c r="C61" s="22"/>
      <c r="D61" s="22"/>
      <c r="E61" s="22"/>
      <c r="F61" s="22"/>
      <c r="G61" s="43"/>
      <c r="H61" s="54"/>
      <c r="I61" s="54"/>
      <c r="J61" s="54"/>
      <c r="K61" s="54"/>
      <c r="L61" s="54"/>
      <c r="M61" s="54"/>
    </row>
    <row r="62" spans="1:13" ht="15.5" x14ac:dyDescent="0.35">
      <c r="A62" s="19" t="s">
        <v>1322</v>
      </c>
      <c r="B62" s="21" t="s">
        <v>1302</v>
      </c>
      <c r="C62" s="22"/>
      <c r="D62" s="22"/>
      <c r="E62" s="22"/>
      <c r="F62" s="22"/>
      <c r="G62" s="43"/>
      <c r="H62" s="54"/>
      <c r="I62" s="54"/>
      <c r="J62" s="54"/>
      <c r="K62" s="54"/>
      <c r="L62" s="54"/>
      <c r="M62" s="54"/>
    </row>
    <row r="63" spans="1:13" ht="15.5" x14ac:dyDescent="0.35">
      <c r="A63" s="19" t="s">
        <v>4246</v>
      </c>
      <c r="B63" s="21" t="s">
        <v>3699</v>
      </c>
      <c r="C63" s="22"/>
      <c r="D63" s="22"/>
      <c r="E63" s="22"/>
      <c r="F63" s="22"/>
      <c r="G63" s="43"/>
      <c r="H63" s="54"/>
      <c r="I63" s="54"/>
      <c r="J63" s="54"/>
      <c r="K63" s="54"/>
      <c r="L63" s="54"/>
      <c r="M63" s="54"/>
    </row>
    <row r="64" spans="1:13" ht="15.5" x14ac:dyDescent="0.35">
      <c r="A64" s="19" t="s">
        <v>3235</v>
      </c>
      <c r="B64" s="21" t="s">
        <v>412</v>
      </c>
      <c r="C64" s="22"/>
      <c r="D64" s="22"/>
      <c r="E64" s="22"/>
      <c r="F64" s="22"/>
      <c r="G64" s="43"/>
      <c r="H64" s="54"/>
      <c r="I64" s="54"/>
      <c r="J64" s="54"/>
      <c r="K64" s="54"/>
      <c r="L64" s="54"/>
      <c r="M64" s="54"/>
    </row>
    <row r="65" spans="1:13" ht="30" customHeight="1" x14ac:dyDescent="0.35">
      <c r="A65" s="19" t="s">
        <v>4247</v>
      </c>
      <c r="B65" s="21" t="s">
        <v>2159</v>
      </c>
      <c r="C65" s="22"/>
      <c r="D65" s="22"/>
      <c r="E65" s="22"/>
      <c r="F65" s="22"/>
      <c r="G65" s="43"/>
      <c r="H65" s="54"/>
      <c r="I65" s="54"/>
      <c r="J65" s="54"/>
      <c r="K65" s="54"/>
      <c r="L65" s="54"/>
      <c r="M65" s="54"/>
    </row>
    <row r="66" spans="1:13" ht="15.5" x14ac:dyDescent="0.35">
      <c r="A66" s="19" t="s">
        <v>4925</v>
      </c>
      <c r="B66" s="21" t="s">
        <v>1411</v>
      </c>
      <c r="C66" s="22"/>
      <c r="D66" s="22"/>
      <c r="E66" s="22"/>
      <c r="F66" s="22"/>
      <c r="G66" s="43"/>
      <c r="H66" s="54"/>
      <c r="I66" s="54"/>
      <c r="J66" s="54"/>
      <c r="K66" s="54"/>
      <c r="L66" s="54"/>
      <c r="M66" s="54"/>
    </row>
    <row r="67" spans="1:13" ht="31.5" customHeight="1" x14ac:dyDescent="0.35">
      <c r="A67" s="19" t="s">
        <v>7949</v>
      </c>
      <c r="B67" s="21" t="s">
        <v>940</v>
      </c>
      <c r="C67" s="22"/>
      <c r="D67" s="22"/>
      <c r="E67" s="22"/>
      <c r="F67" s="22"/>
      <c r="G67" s="43"/>
      <c r="H67" s="54"/>
      <c r="I67" s="54"/>
      <c r="J67" s="54"/>
      <c r="K67" s="54"/>
      <c r="L67" s="54"/>
      <c r="M67" s="54"/>
    </row>
    <row r="68" spans="1:13" ht="15.5" x14ac:dyDescent="0.35">
      <c r="A68" s="19" t="s">
        <v>1888</v>
      </c>
      <c r="B68" s="21" t="s">
        <v>1886</v>
      </c>
      <c r="C68" s="22"/>
      <c r="D68" s="22"/>
      <c r="E68" s="22"/>
      <c r="F68" s="22"/>
      <c r="G68" s="43"/>
      <c r="H68" s="54"/>
      <c r="I68" s="54"/>
      <c r="J68" s="54"/>
      <c r="K68" s="54"/>
      <c r="L68" s="54"/>
      <c r="M68" s="54"/>
    </row>
    <row r="69" spans="1:13" ht="35.25" customHeight="1" x14ac:dyDescent="0.35">
      <c r="A69" s="19" t="s">
        <v>685</v>
      </c>
      <c r="B69" s="21" t="s">
        <v>684</v>
      </c>
      <c r="C69" s="22"/>
      <c r="D69" s="22"/>
      <c r="E69" s="22"/>
      <c r="F69" s="22"/>
      <c r="G69" s="43"/>
      <c r="H69" s="54"/>
      <c r="I69" s="54"/>
      <c r="J69" s="54"/>
      <c r="K69" s="54"/>
      <c r="L69" s="54"/>
      <c r="M69" s="54"/>
    </row>
    <row r="70" spans="1:13" ht="15.5" x14ac:dyDescent="0.35">
      <c r="A70" s="19" t="s">
        <v>3096</v>
      </c>
      <c r="B70" s="21" t="s">
        <v>3955</v>
      </c>
      <c r="C70" s="22">
        <v>1997690</v>
      </c>
      <c r="D70" s="22"/>
      <c r="E70" s="22">
        <v>1818257</v>
      </c>
      <c r="F70" s="22"/>
      <c r="G70" s="43">
        <v>1997690</v>
      </c>
      <c r="H70" s="54"/>
      <c r="I70" s="54"/>
      <c r="J70" s="54"/>
      <c r="K70" s="54"/>
      <c r="L70" s="54"/>
      <c r="M70" s="54"/>
    </row>
    <row r="71" spans="1:13" ht="15.5" x14ac:dyDescent="0.35">
      <c r="A71" s="19" t="s">
        <v>1650</v>
      </c>
      <c r="B71" s="21" t="s">
        <v>1615</v>
      </c>
      <c r="C71" s="22"/>
      <c r="D71" s="22"/>
      <c r="E71" s="22"/>
      <c r="F71" s="22"/>
      <c r="G71" s="43"/>
      <c r="H71" s="54"/>
      <c r="I71" s="54"/>
      <c r="J71" s="54"/>
      <c r="K71" s="54"/>
      <c r="L71" s="54"/>
      <c r="M71" s="54"/>
    </row>
    <row r="72" spans="1:13" ht="15.5" x14ac:dyDescent="0.35">
      <c r="A72" s="19" t="s">
        <v>3163</v>
      </c>
      <c r="B72" s="21" t="s">
        <v>1026</v>
      </c>
      <c r="C72" s="22"/>
      <c r="D72" s="22"/>
      <c r="E72" s="22"/>
      <c r="F72" s="22"/>
      <c r="G72" s="43"/>
      <c r="H72" s="54"/>
      <c r="I72" s="54"/>
      <c r="J72" s="54"/>
      <c r="K72" s="54"/>
      <c r="L72" s="54"/>
      <c r="M72" s="54"/>
    </row>
    <row r="73" spans="1:13" ht="31" x14ac:dyDescent="0.35">
      <c r="A73" s="19" t="s">
        <v>4248</v>
      </c>
      <c r="B73" s="21" t="s">
        <v>3724</v>
      </c>
      <c r="C73" s="22"/>
      <c r="D73" s="22"/>
      <c r="E73" s="22"/>
      <c r="F73" s="22"/>
      <c r="G73" s="43"/>
      <c r="H73" s="54"/>
      <c r="I73" s="54"/>
      <c r="J73" s="54"/>
      <c r="K73" s="54"/>
      <c r="L73" s="54"/>
      <c r="M73" s="54"/>
    </row>
    <row r="74" spans="1:13" ht="15.5" x14ac:dyDescent="0.35">
      <c r="A74" s="19" t="s">
        <v>4249</v>
      </c>
      <c r="B74" s="21" t="s">
        <v>2643</v>
      </c>
      <c r="C74" s="22"/>
      <c r="D74" s="22"/>
      <c r="E74" s="22"/>
      <c r="F74" s="22"/>
      <c r="G74" s="43"/>
      <c r="H74" s="54"/>
      <c r="I74" s="54"/>
      <c r="J74" s="54"/>
      <c r="K74" s="54"/>
      <c r="L74" s="54"/>
      <c r="M74" s="54"/>
    </row>
    <row r="75" spans="1:13" ht="15.5" x14ac:dyDescent="0.35">
      <c r="A75" s="19" t="s">
        <v>7950</v>
      </c>
      <c r="B75" s="21" t="s">
        <v>3967</v>
      </c>
      <c r="C75" s="22"/>
      <c r="D75" s="22"/>
      <c r="E75" s="22"/>
      <c r="F75" s="22"/>
      <c r="G75" s="43"/>
      <c r="H75" s="54"/>
      <c r="I75" s="54"/>
      <c r="J75" s="54"/>
      <c r="K75" s="54"/>
      <c r="L75" s="54"/>
      <c r="M75" s="54"/>
    </row>
    <row r="76" spans="1:13" ht="15.5" x14ac:dyDescent="0.35">
      <c r="A76" s="19" t="s">
        <v>400</v>
      </c>
      <c r="B76" s="21" t="s">
        <v>3989</v>
      </c>
      <c r="C76" s="22"/>
      <c r="D76" s="22"/>
      <c r="E76" s="22"/>
      <c r="F76" s="22"/>
      <c r="G76" s="43"/>
      <c r="H76" s="54"/>
      <c r="I76" s="54"/>
      <c r="J76" s="54"/>
      <c r="K76" s="54"/>
      <c r="L76" s="54"/>
      <c r="M76" s="54"/>
    </row>
    <row r="77" spans="1:13" ht="15.5" x14ac:dyDescent="0.35">
      <c r="A77" s="19" t="s">
        <v>1051</v>
      </c>
      <c r="B77" s="21" t="s">
        <v>1049</v>
      </c>
      <c r="C77" s="22"/>
      <c r="D77" s="22"/>
      <c r="E77" s="22"/>
      <c r="F77" s="22"/>
      <c r="G77" s="43"/>
      <c r="H77" s="54"/>
      <c r="I77" s="54"/>
      <c r="J77" s="54"/>
      <c r="K77" s="54"/>
      <c r="L77" s="54"/>
      <c r="M77" s="54"/>
    </row>
    <row r="78" spans="1:13" ht="15.5" x14ac:dyDescent="0.35">
      <c r="A78" s="19" t="s">
        <v>1393</v>
      </c>
      <c r="B78" s="21" t="s">
        <v>1388</v>
      </c>
      <c r="C78" s="22"/>
      <c r="D78" s="22"/>
      <c r="E78" s="22"/>
      <c r="F78" s="22"/>
      <c r="G78" s="43"/>
      <c r="H78" s="54"/>
      <c r="I78" s="54"/>
      <c r="J78" s="54"/>
      <c r="K78" s="54"/>
      <c r="L78" s="54"/>
      <c r="M78" s="54"/>
    </row>
    <row r="79" spans="1:13" ht="15.5" x14ac:dyDescent="0.35">
      <c r="A79" s="19" t="s">
        <v>4926</v>
      </c>
      <c r="B79" s="21" t="s">
        <v>2336</v>
      </c>
      <c r="C79" s="22"/>
      <c r="D79" s="22"/>
      <c r="E79" s="22"/>
      <c r="F79" s="22"/>
      <c r="G79" s="43"/>
      <c r="H79" s="54"/>
      <c r="I79" s="54"/>
      <c r="J79" s="54"/>
      <c r="K79" s="54"/>
      <c r="L79" s="54"/>
      <c r="M79" s="54"/>
    </row>
    <row r="80" spans="1:13" ht="15.5" x14ac:dyDescent="0.35">
      <c r="A80" s="19" t="s">
        <v>176</v>
      </c>
      <c r="B80" s="21" t="s">
        <v>174</v>
      </c>
      <c r="C80" s="22"/>
      <c r="D80" s="22"/>
      <c r="E80" s="22"/>
      <c r="F80" s="22"/>
      <c r="G80" s="43"/>
      <c r="H80" s="54"/>
      <c r="I80" s="54"/>
      <c r="J80" s="54"/>
      <c r="K80" s="54"/>
      <c r="L80" s="54"/>
      <c r="M80" s="54"/>
    </row>
    <row r="81" spans="1:13" ht="29.25" customHeight="1" x14ac:dyDescent="0.35">
      <c r="A81" s="19" t="s">
        <v>8475</v>
      </c>
      <c r="B81" s="21" t="s">
        <v>950</v>
      </c>
      <c r="C81" s="22"/>
      <c r="D81" s="22"/>
      <c r="E81" s="22"/>
      <c r="F81" s="22"/>
      <c r="G81" s="43"/>
      <c r="H81" s="54"/>
      <c r="I81" s="54"/>
      <c r="J81" s="54"/>
      <c r="K81" s="54"/>
      <c r="L81" s="54"/>
      <c r="M81" s="54"/>
    </row>
    <row r="82" spans="1:13" ht="15.5" x14ac:dyDescent="0.35">
      <c r="A82" s="19" t="s">
        <v>3207</v>
      </c>
      <c r="B82" s="21" t="s">
        <v>104</v>
      </c>
      <c r="C82" s="22"/>
      <c r="D82" s="22"/>
      <c r="E82" s="22"/>
      <c r="F82" s="22"/>
      <c r="G82" s="43"/>
      <c r="H82" s="54"/>
      <c r="I82" s="54"/>
      <c r="J82" s="54"/>
      <c r="K82" s="54"/>
      <c r="L82" s="54"/>
      <c r="M82" s="54"/>
    </row>
    <row r="83" spans="1:13" ht="15.5" x14ac:dyDescent="0.35">
      <c r="A83" s="19" t="s">
        <v>4251</v>
      </c>
      <c r="B83" s="21" t="s">
        <v>1514</v>
      </c>
      <c r="C83" s="22"/>
      <c r="D83" s="22"/>
      <c r="E83" s="22"/>
      <c r="F83" s="22"/>
      <c r="G83" s="43"/>
      <c r="H83" s="54"/>
      <c r="I83" s="54"/>
      <c r="J83" s="54"/>
      <c r="K83" s="54"/>
      <c r="L83" s="54"/>
      <c r="M83" s="54"/>
    </row>
    <row r="84" spans="1:13" ht="15.5" x14ac:dyDescent="0.35">
      <c r="A84" s="19" t="s">
        <v>7951</v>
      </c>
      <c r="B84" s="21" t="s">
        <v>3846</v>
      </c>
      <c r="C84" s="22"/>
      <c r="D84" s="22"/>
      <c r="E84" s="22"/>
      <c r="F84" s="22"/>
      <c r="G84" s="43"/>
      <c r="H84" s="54"/>
      <c r="I84" s="54"/>
      <c r="J84" s="54"/>
      <c r="K84" s="54"/>
      <c r="L84" s="54"/>
      <c r="M84" s="54"/>
    </row>
    <row r="85" spans="1:13" ht="15.5" x14ac:dyDescent="0.35">
      <c r="A85" s="19" t="s">
        <v>1535</v>
      </c>
      <c r="B85" s="21" t="s">
        <v>3856</v>
      </c>
      <c r="C85" s="22"/>
      <c r="D85" s="22"/>
      <c r="E85" s="22"/>
      <c r="F85" s="22"/>
      <c r="G85" s="43"/>
      <c r="H85" s="54"/>
      <c r="I85" s="54"/>
      <c r="J85" s="54"/>
      <c r="K85" s="54"/>
      <c r="L85" s="54"/>
      <c r="M85" s="54"/>
    </row>
    <row r="86" spans="1:13" ht="15.5" x14ac:dyDescent="0.35">
      <c r="A86" s="19" t="s">
        <v>2470</v>
      </c>
      <c r="B86" s="21" t="s">
        <v>2469</v>
      </c>
      <c r="C86" s="22"/>
      <c r="D86" s="22"/>
      <c r="E86" s="22"/>
      <c r="F86" s="22"/>
      <c r="G86" s="43"/>
      <c r="H86" s="54"/>
      <c r="I86" s="54"/>
      <c r="J86" s="54"/>
      <c r="K86" s="54"/>
      <c r="L86" s="54"/>
      <c r="M86" s="54"/>
    </row>
    <row r="87" spans="1:13" ht="33.75" customHeight="1" x14ac:dyDescent="0.35">
      <c r="A87" s="19" t="s">
        <v>4252</v>
      </c>
      <c r="B87" s="21" t="s">
        <v>2331</v>
      </c>
      <c r="C87" s="22"/>
      <c r="D87" s="22"/>
      <c r="E87" s="22"/>
      <c r="F87" s="22"/>
      <c r="G87" s="43"/>
      <c r="H87" s="54"/>
      <c r="I87" s="54"/>
      <c r="J87" s="54"/>
      <c r="K87" s="54"/>
      <c r="L87" s="54"/>
      <c r="M87" s="54"/>
    </row>
    <row r="88" spans="1:13" ht="39.75" customHeight="1" x14ac:dyDescent="0.35">
      <c r="A88" s="19" t="s">
        <v>1754</v>
      </c>
      <c r="B88" s="21" t="s">
        <v>1752</v>
      </c>
      <c r="C88" s="22"/>
      <c r="D88" s="22"/>
      <c r="E88" s="22"/>
      <c r="F88" s="22"/>
      <c r="G88" s="43"/>
      <c r="H88" s="54"/>
      <c r="I88" s="54"/>
      <c r="J88" s="54"/>
      <c r="K88" s="54"/>
      <c r="L88" s="54"/>
      <c r="M88" s="54"/>
    </row>
    <row r="89" spans="1:13" ht="15.5" x14ac:dyDescent="0.35">
      <c r="A89" s="19" t="s">
        <v>3127</v>
      </c>
      <c r="B89" s="21" t="s">
        <v>3819</v>
      </c>
      <c r="C89" s="22"/>
      <c r="D89" s="22"/>
      <c r="E89" s="22"/>
      <c r="F89" s="22"/>
      <c r="G89" s="43"/>
      <c r="H89" s="54"/>
      <c r="I89" s="54"/>
      <c r="J89" s="54"/>
      <c r="K89" s="54"/>
      <c r="L89" s="54"/>
      <c r="M89" s="54"/>
    </row>
    <row r="90" spans="1:13" ht="30" customHeight="1" x14ac:dyDescent="0.35">
      <c r="A90" s="19" t="s">
        <v>7952</v>
      </c>
      <c r="B90" s="21" t="s">
        <v>1651</v>
      </c>
      <c r="C90" s="22"/>
      <c r="D90" s="22"/>
      <c r="E90" s="22"/>
      <c r="F90" s="22"/>
      <c r="G90" s="43"/>
      <c r="H90" s="54"/>
      <c r="I90" s="54"/>
      <c r="J90" s="54"/>
      <c r="K90" s="54"/>
      <c r="L90" s="54"/>
      <c r="M90" s="54"/>
    </row>
    <row r="91" spans="1:13" ht="15.5" x14ac:dyDescent="0.35">
      <c r="A91" s="19" t="s">
        <v>4253</v>
      </c>
      <c r="B91" s="21" t="s">
        <v>8385</v>
      </c>
      <c r="C91" s="22"/>
      <c r="D91" s="22"/>
      <c r="E91" s="22"/>
      <c r="F91" s="22"/>
      <c r="G91" s="43"/>
      <c r="H91" s="54"/>
      <c r="I91" s="54"/>
      <c r="J91" s="54"/>
      <c r="K91" s="54"/>
      <c r="L91" s="54"/>
      <c r="M91" s="54"/>
    </row>
    <row r="92" spans="1:13" ht="31" x14ac:dyDescent="0.35">
      <c r="A92" s="19" t="s">
        <v>5007</v>
      </c>
      <c r="B92" s="21" t="s">
        <v>19</v>
      </c>
      <c r="C92" s="22"/>
      <c r="D92" s="22"/>
      <c r="E92" s="22"/>
      <c r="F92" s="22"/>
      <c r="G92" s="43"/>
      <c r="H92" s="54"/>
      <c r="I92" s="54"/>
      <c r="J92" s="54"/>
      <c r="K92" s="54"/>
      <c r="L92" s="54"/>
      <c r="M92" s="54"/>
    </row>
    <row r="93" spans="1:13" ht="15.5" x14ac:dyDescent="0.35">
      <c r="A93" s="19" t="s">
        <v>7953</v>
      </c>
      <c r="B93" s="21" t="s">
        <v>8203</v>
      </c>
      <c r="C93" s="22"/>
      <c r="D93" s="22"/>
      <c r="E93" s="22"/>
      <c r="F93" s="22"/>
      <c r="G93" s="43"/>
      <c r="H93" s="54"/>
      <c r="I93" s="54"/>
      <c r="J93" s="54"/>
      <c r="K93" s="54"/>
      <c r="L93" s="54"/>
      <c r="M93" s="54"/>
    </row>
    <row r="94" spans="1:13" ht="31" x14ac:dyDescent="0.35">
      <c r="A94" s="19" t="s">
        <v>8629</v>
      </c>
      <c r="B94" s="21" t="s">
        <v>8589</v>
      </c>
      <c r="C94" s="22"/>
      <c r="D94" s="22"/>
      <c r="E94" s="22"/>
      <c r="F94" s="22"/>
      <c r="G94" s="43"/>
      <c r="H94" s="54"/>
      <c r="I94" s="54"/>
      <c r="J94" s="54"/>
      <c r="K94" s="54"/>
      <c r="L94" s="54"/>
      <c r="M94" s="54"/>
    </row>
    <row r="95" spans="1:13" ht="15.5" x14ac:dyDescent="0.35">
      <c r="A95" s="19" t="s">
        <v>1595</v>
      </c>
      <c r="B95" s="21" t="s">
        <v>1579</v>
      </c>
      <c r="C95" s="22"/>
      <c r="D95" s="22"/>
      <c r="E95" s="22"/>
      <c r="F95" s="22"/>
      <c r="G95" s="43"/>
      <c r="H95" s="54"/>
      <c r="I95" s="54"/>
      <c r="J95" s="54"/>
      <c r="K95" s="54"/>
      <c r="L95" s="54"/>
      <c r="M95" s="54"/>
    </row>
    <row r="96" spans="1:13" ht="15.5" x14ac:dyDescent="0.35">
      <c r="A96" s="19" t="s">
        <v>904</v>
      </c>
      <c r="B96" s="21" t="s">
        <v>902</v>
      </c>
      <c r="C96" s="22"/>
      <c r="D96" s="22"/>
      <c r="E96" s="22"/>
      <c r="F96" s="22"/>
      <c r="G96" s="43"/>
      <c r="H96" s="54"/>
      <c r="I96" s="54"/>
      <c r="J96" s="54"/>
      <c r="K96" s="54"/>
      <c r="L96" s="54"/>
      <c r="M96" s="54"/>
    </row>
    <row r="97" spans="1:13" ht="15.5" x14ac:dyDescent="0.35">
      <c r="A97" s="19" t="s">
        <v>8630</v>
      </c>
      <c r="B97" s="21" t="s">
        <v>2329</v>
      </c>
      <c r="C97" s="22"/>
      <c r="D97" s="22"/>
      <c r="E97" s="22"/>
      <c r="F97" s="22"/>
      <c r="G97" s="43"/>
      <c r="H97" s="54"/>
      <c r="I97" s="54"/>
      <c r="J97" s="54"/>
      <c r="K97" s="54"/>
      <c r="L97" s="54"/>
      <c r="M97" s="54"/>
    </row>
    <row r="98" spans="1:13" ht="35.25" customHeight="1" x14ac:dyDescent="0.35">
      <c r="A98" s="19" t="s">
        <v>4254</v>
      </c>
      <c r="B98" s="21" t="s">
        <v>2622</v>
      </c>
      <c r="C98" s="22"/>
      <c r="D98" s="22"/>
      <c r="E98" s="22"/>
      <c r="F98" s="22"/>
      <c r="G98" s="43"/>
      <c r="H98" s="54"/>
      <c r="I98" s="54"/>
      <c r="J98" s="54"/>
      <c r="K98" s="54"/>
      <c r="L98" s="54"/>
      <c r="M98" s="54"/>
    </row>
    <row r="99" spans="1:13" ht="15.5" x14ac:dyDescent="0.35">
      <c r="A99" s="19" t="s">
        <v>5008</v>
      </c>
      <c r="B99" s="21" t="s">
        <v>2471</v>
      </c>
      <c r="C99" s="22"/>
      <c r="D99" s="22"/>
      <c r="E99" s="22"/>
      <c r="F99" s="22"/>
      <c r="G99" s="43"/>
      <c r="H99" s="54"/>
      <c r="I99" s="54"/>
      <c r="J99" s="54"/>
      <c r="K99" s="54"/>
      <c r="L99" s="54"/>
      <c r="M99" s="54"/>
    </row>
    <row r="100" spans="1:13" ht="15.5" x14ac:dyDescent="0.35">
      <c r="A100" s="19" t="s">
        <v>4255</v>
      </c>
      <c r="B100" s="21" t="s">
        <v>2346</v>
      </c>
      <c r="C100" s="22"/>
      <c r="D100" s="22"/>
      <c r="E100" s="22"/>
      <c r="F100" s="22"/>
      <c r="G100" s="43"/>
      <c r="H100" s="54"/>
      <c r="I100" s="54"/>
      <c r="J100" s="54"/>
      <c r="K100" s="54"/>
      <c r="L100" s="54"/>
      <c r="M100" s="54"/>
    </row>
    <row r="101" spans="1:13" ht="31" x14ac:dyDescent="0.35">
      <c r="A101" s="19" t="s">
        <v>2472</v>
      </c>
      <c r="B101" s="21" t="s">
        <v>1699</v>
      </c>
      <c r="C101" s="22"/>
      <c r="D101" s="22"/>
      <c r="E101" s="22"/>
      <c r="F101" s="22"/>
      <c r="G101" s="43"/>
      <c r="H101" s="54"/>
      <c r="I101" s="54"/>
      <c r="J101" s="54"/>
      <c r="K101" s="54"/>
      <c r="L101" s="54"/>
      <c r="M101" s="54"/>
    </row>
    <row r="102" spans="1:13" ht="15.5" x14ac:dyDescent="0.35">
      <c r="A102" s="19" t="s">
        <v>4256</v>
      </c>
      <c r="B102" s="21" t="s">
        <v>8759</v>
      </c>
      <c r="C102" s="22"/>
      <c r="D102" s="22"/>
      <c r="E102" s="22"/>
      <c r="F102" s="22"/>
      <c r="G102" s="43"/>
      <c r="H102" s="54"/>
      <c r="I102" s="54"/>
      <c r="J102" s="54"/>
      <c r="K102" s="54"/>
      <c r="L102" s="54"/>
      <c r="M102" s="54"/>
    </row>
    <row r="103" spans="1:13" ht="32.25" customHeight="1" x14ac:dyDescent="0.35">
      <c r="A103" s="19" t="s">
        <v>8631</v>
      </c>
      <c r="B103" s="21" t="s">
        <v>8617</v>
      </c>
      <c r="C103" s="22"/>
      <c r="D103" s="22"/>
      <c r="E103" s="22"/>
      <c r="F103" s="22"/>
      <c r="G103" s="43"/>
      <c r="H103" s="54"/>
      <c r="I103" s="54"/>
      <c r="J103" s="54"/>
      <c r="K103" s="54"/>
      <c r="L103" s="54"/>
      <c r="M103" s="54"/>
    </row>
    <row r="104" spans="1:13" ht="15.5" x14ac:dyDescent="0.35">
      <c r="A104" s="19" t="s">
        <v>17</v>
      </c>
      <c r="B104" s="21" t="s">
        <v>15</v>
      </c>
      <c r="C104" s="22"/>
      <c r="D104" s="22"/>
      <c r="E104" s="22"/>
      <c r="F104" s="22"/>
      <c r="G104" s="43"/>
      <c r="H104" s="54"/>
      <c r="I104" s="54"/>
      <c r="J104" s="54"/>
      <c r="K104" s="54"/>
      <c r="L104" s="54"/>
      <c r="M104" s="54"/>
    </row>
    <row r="105" spans="1:13" ht="37.5" customHeight="1" x14ac:dyDescent="0.35">
      <c r="A105" s="19" t="s">
        <v>150</v>
      </c>
      <c r="B105" s="21" t="s">
        <v>149</v>
      </c>
      <c r="C105" s="22"/>
      <c r="D105" s="22"/>
      <c r="E105" s="22"/>
      <c r="F105" s="22"/>
      <c r="G105" s="43"/>
      <c r="H105" s="54"/>
      <c r="I105" s="54"/>
      <c r="J105" s="54"/>
      <c r="K105" s="54"/>
      <c r="L105" s="54"/>
      <c r="M105" s="54"/>
    </row>
    <row r="106" spans="1:13" ht="15.5" x14ac:dyDescent="0.35">
      <c r="A106" s="19" t="s">
        <v>3139</v>
      </c>
      <c r="B106" s="21" t="s">
        <v>1088</v>
      </c>
      <c r="C106" s="22"/>
      <c r="D106" s="22"/>
      <c r="E106" s="22"/>
      <c r="F106" s="22"/>
      <c r="G106" s="43"/>
      <c r="H106" s="54"/>
      <c r="I106" s="54"/>
      <c r="J106" s="54"/>
      <c r="K106" s="54"/>
      <c r="L106" s="54"/>
      <c r="M106" s="54"/>
    </row>
    <row r="107" spans="1:13" ht="31" x14ac:dyDescent="0.35">
      <c r="A107" s="19" t="s">
        <v>4927</v>
      </c>
      <c r="B107" s="21" t="s">
        <v>2317</v>
      </c>
      <c r="C107" s="22"/>
      <c r="D107" s="22"/>
      <c r="E107" s="22"/>
      <c r="F107" s="22"/>
      <c r="G107" s="43"/>
      <c r="H107" s="54"/>
      <c r="I107" s="54"/>
      <c r="J107" s="54"/>
      <c r="K107" s="54"/>
      <c r="L107" s="54"/>
      <c r="M107" s="54"/>
    </row>
    <row r="108" spans="1:13" ht="31" x14ac:dyDescent="0.35">
      <c r="A108" s="19" t="s">
        <v>4257</v>
      </c>
      <c r="B108" s="21" t="s">
        <v>2084</v>
      </c>
      <c r="C108" s="22"/>
      <c r="D108" s="22"/>
      <c r="E108" s="22"/>
      <c r="F108" s="22"/>
      <c r="G108" s="43"/>
      <c r="H108" s="54"/>
      <c r="I108" s="54"/>
      <c r="J108" s="54"/>
      <c r="K108" s="54"/>
      <c r="L108" s="54"/>
      <c r="M108" s="54"/>
    </row>
    <row r="109" spans="1:13" ht="32.25" customHeight="1" x14ac:dyDescent="0.35">
      <c r="A109" s="19" t="s">
        <v>1314</v>
      </c>
      <c r="B109" s="21" t="s">
        <v>1291</v>
      </c>
      <c r="C109" s="22"/>
      <c r="D109" s="22"/>
      <c r="E109" s="22"/>
      <c r="F109" s="22"/>
      <c r="G109" s="43"/>
      <c r="H109" s="54"/>
      <c r="I109" s="54"/>
      <c r="J109" s="54"/>
      <c r="K109" s="54"/>
      <c r="L109" s="54"/>
      <c r="M109" s="54"/>
    </row>
    <row r="110" spans="1:13" ht="31" x14ac:dyDescent="0.35">
      <c r="A110" s="19" t="s">
        <v>4258</v>
      </c>
      <c r="B110" s="21" t="s">
        <v>2356</v>
      </c>
      <c r="C110" s="22"/>
      <c r="D110" s="22"/>
      <c r="E110" s="22"/>
      <c r="F110" s="22"/>
      <c r="G110" s="43"/>
      <c r="H110" s="54"/>
      <c r="I110" s="54"/>
      <c r="J110" s="54"/>
      <c r="K110" s="54"/>
      <c r="L110" s="54"/>
      <c r="M110" s="54"/>
    </row>
    <row r="111" spans="1:13" ht="15.5" x14ac:dyDescent="0.35">
      <c r="A111" s="19" t="s">
        <v>1189</v>
      </c>
      <c r="B111" s="21" t="s">
        <v>1184</v>
      </c>
      <c r="C111" s="22"/>
      <c r="D111" s="22"/>
      <c r="E111" s="22"/>
      <c r="F111" s="22"/>
      <c r="G111" s="43"/>
      <c r="H111" s="54"/>
      <c r="I111" s="54"/>
      <c r="J111" s="54"/>
      <c r="K111" s="54"/>
      <c r="L111" s="54"/>
      <c r="M111" s="54"/>
    </row>
    <row r="112" spans="1:13" ht="15.5" x14ac:dyDescent="0.35">
      <c r="A112" s="19" t="s">
        <v>787</v>
      </c>
      <c r="B112" s="21" t="s">
        <v>785</v>
      </c>
      <c r="C112" s="22"/>
      <c r="D112" s="22"/>
      <c r="E112" s="22"/>
      <c r="F112" s="22"/>
      <c r="G112" s="43"/>
      <c r="H112" s="54"/>
      <c r="I112" s="54"/>
      <c r="J112" s="54"/>
      <c r="K112" s="54"/>
      <c r="L112" s="54"/>
      <c r="M112" s="54"/>
    </row>
    <row r="113" spans="1:13" ht="15.5" x14ac:dyDescent="0.35">
      <c r="A113" s="19" t="s">
        <v>5009</v>
      </c>
      <c r="B113" s="21" t="s">
        <v>1694</v>
      </c>
      <c r="C113" s="22"/>
      <c r="D113" s="22"/>
      <c r="E113" s="22"/>
      <c r="F113" s="22"/>
      <c r="G113" s="43"/>
      <c r="H113" s="54"/>
      <c r="I113" s="54"/>
      <c r="J113" s="54"/>
      <c r="K113" s="54"/>
      <c r="L113" s="54"/>
      <c r="M113" s="54"/>
    </row>
    <row r="114" spans="1:13" ht="15.5" x14ac:dyDescent="0.35">
      <c r="A114" s="19" t="s">
        <v>765</v>
      </c>
      <c r="B114" s="21" t="s">
        <v>763</v>
      </c>
      <c r="C114" s="22"/>
      <c r="D114" s="22"/>
      <c r="E114" s="22"/>
      <c r="F114" s="22"/>
      <c r="G114" s="43"/>
      <c r="H114" s="54"/>
      <c r="I114" s="54"/>
      <c r="J114" s="54"/>
      <c r="K114" s="54"/>
      <c r="L114" s="54"/>
      <c r="M114" s="54"/>
    </row>
    <row r="115" spans="1:13" ht="15.5" x14ac:dyDescent="0.35">
      <c r="A115" s="19" t="s">
        <v>8632</v>
      </c>
      <c r="B115" s="21" t="s">
        <v>3630</v>
      </c>
      <c r="C115" s="22"/>
      <c r="D115" s="22"/>
      <c r="E115" s="22"/>
      <c r="F115" s="22"/>
      <c r="G115" s="43"/>
      <c r="H115" s="54"/>
      <c r="I115" s="54"/>
      <c r="J115" s="54"/>
      <c r="K115" s="54"/>
      <c r="L115" s="54"/>
      <c r="M115" s="54"/>
    </row>
    <row r="116" spans="1:13" ht="42.75" customHeight="1" x14ac:dyDescent="0.35">
      <c r="A116" s="19" t="s">
        <v>4259</v>
      </c>
      <c r="B116" s="21" t="s">
        <v>8292</v>
      </c>
      <c r="C116" s="22"/>
      <c r="D116" s="22"/>
      <c r="E116" s="22"/>
      <c r="F116" s="22"/>
      <c r="G116" s="43"/>
      <c r="H116" s="54"/>
      <c r="I116" s="54"/>
      <c r="J116" s="54"/>
      <c r="K116" s="54"/>
      <c r="L116" s="54"/>
      <c r="M116" s="54"/>
    </row>
    <row r="117" spans="1:13" ht="15.5" x14ac:dyDescent="0.35">
      <c r="A117" s="19" t="s">
        <v>8479</v>
      </c>
      <c r="B117" s="21" t="s">
        <v>2130</v>
      </c>
      <c r="C117" s="22"/>
      <c r="D117" s="22"/>
      <c r="E117" s="22"/>
      <c r="F117" s="22"/>
      <c r="G117" s="43"/>
      <c r="H117" s="54"/>
      <c r="I117" s="54"/>
      <c r="J117" s="54"/>
      <c r="K117" s="54"/>
      <c r="L117" s="54"/>
      <c r="M117" s="54"/>
    </row>
    <row r="118" spans="1:13" ht="15.5" x14ac:dyDescent="0.35">
      <c r="A118" s="19" t="s">
        <v>1403</v>
      </c>
      <c r="B118" s="21" t="s">
        <v>3904</v>
      </c>
      <c r="C118" s="22"/>
      <c r="D118" s="22"/>
      <c r="E118" s="22"/>
      <c r="F118" s="22"/>
      <c r="G118" s="43"/>
      <c r="H118" s="54"/>
      <c r="I118" s="54"/>
      <c r="J118" s="54"/>
      <c r="K118" s="54"/>
      <c r="L118" s="54"/>
      <c r="M118" s="54"/>
    </row>
    <row r="119" spans="1:13" ht="15.5" x14ac:dyDescent="0.35">
      <c r="A119" s="19" t="s">
        <v>2474</v>
      </c>
      <c r="B119" s="21" t="s">
        <v>2473</v>
      </c>
      <c r="C119" s="22"/>
      <c r="D119" s="22"/>
      <c r="E119" s="22"/>
      <c r="F119" s="22"/>
      <c r="G119" s="43"/>
      <c r="H119" s="54"/>
      <c r="I119" s="54"/>
      <c r="J119" s="54"/>
      <c r="K119" s="54"/>
      <c r="L119" s="54"/>
      <c r="M119" s="54"/>
    </row>
    <row r="120" spans="1:13" ht="15.5" x14ac:dyDescent="0.35">
      <c r="A120" s="19" t="s">
        <v>7954</v>
      </c>
      <c r="B120" s="21" t="s">
        <v>3822</v>
      </c>
      <c r="C120" s="22"/>
      <c r="D120" s="22"/>
      <c r="E120" s="22"/>
      <c r="F120" s="22"/>
      <c r="G120" s="43"/>
      <c r="H120" s="54"/>
      <c r="I120" s="54"/>
      <c r="J120" s="54"/>
      <c r="K120" s="54"/>
      <c r="L120" s="54"/>
      <c r="M120" s="54"/>
    </row>
    <row r="121" spans="1:13" ht="15.5" x14ac:dyDescent="0.35">
      <c r="A121" s="19" t="s">
        <v>8346</v>
      </c>
      <c r="B121" s="21" t="s">
        <v>3820</v>
      </c>
      <c r="C121" s="22"/>
      <c r="D121" s="22"/>
      <c r="E121" s="22"/>
      <c r="F121" s="22"/>
      <c r="G121" s="43"/>
      <c r="H121" s="54"/>
      <c r="I121" s="54"/>
      <c r="J121" s="54"/>
      <c r="K121" s="54"/>
      <c r="L121" s="54"/>
      <c r="M121" s="54"/>
    </row>
    <row r="122" spans="1:13" ht="15.5" x14ac:dyDescent="0.35">
      <c r="A122" s="19" t="s">
        <v>3004</v>
      </c>
      <c r="B122" s="21" t="s">
        <v>1468</v>
      </c>
      <c r="C122" s="22"/>
      <c r="D122" s="22"/>
      <c r="E122" s="22"/>
      <c r="F122" s="22"/>
      <c r="G122" s="43"/>
      <c r="H122" s="54"/>
      <c r="I122" s="54"/>
      <c r="J122" s="54"/>
      <c r="K122" s="54"/>
      <c r="L122" s="54"/>
      <c r="M122" s="54"/>
    </row>
    <row r="123" spans="1:13" ht="15.5" x14ac:dyDescent="0.35">
      <c r="A123" s="19" t="s">
        <v>4260</v>
      </c>
      <c r="B123" s="21" t="s">
        <v>3679</v>
      </c>
      <c r="C123" s="22"/>
      <c r="D123" s="22"/>
      <c r="E123" s="22"/>
      <c r="F123" s="22"/>
      <c r="G123" s="43"/>
      <c r="H123" s="54"/>
      <c r="I123" s="54"/>
      <c r="J123" s="54"/>
      <c r="K123" s="54"/>
      <c r="L123" s="54"/>
      <c r="M123" s="54"/>
    </row>
    <row r="124" spans="1:13" ht="15.5" x14ac:dyDescent="0.35">
      <c r="A124" s="19" t="s">
        <v>7955</v>
      </c>
      <c r="B124" s="21" t="s">
        <v>4556</v>
      </c>
      <c r="C124" s="22"/>
      <c r="D124" s="22"/>
      <c r="E124" s="22"/>
      <c r="F124" s="22"/>
      <c r="G124" s="43"/>
      <c r="H124" s="54"/>
      <c r="I124" s="54"/>
      <c r="J124" s="54"/>
      <c r="K124" s="54"/>
      <c r="L124" s="54"/>
      <c r="M124" s="54"/>
    </row>
    <row r="125" spans="1:13" ht="15.5" x14ac:dyDescent="0.35">
      <c r="A125" s="19" t="s">
        <v>4261</v>
      </c>
      <c r="B125" s="21" t="s">
        <v>3899</v>
      </c>
      <c r="C125" s="22"/>
      <c r="D125" s="22"/>
      <c r="E125" s="22"/>
      <c r="F125" s="22"/>
      <c r="G125" s="43"/>
      <c r="H125" s="54"/>
      <c r="I125" s="54"/>
      <c r="J125" s="54"/>
      <c r="K125" s="54"/>
      <c r="L125" s="54"/>
      <c r="M125" s="54"/>
    </row>
    <row r="126" spans="1:13" ht="15.5" x14ac:dyDescent="0.35">
      <c r="A126" s="19" t="s">
        <v>8633</v>
      </c>
      <c r="B126" s="21" t="s">
        <v>4218</v>
      </c>
      <c r="C126" s="22"/>
      <c r="D126" s="22"/>
      <c r="E126" s="22"/>
      <c r="F126" s="22"/>
      <c r="G126" s="43"/>
      <c r="H126" s="54"/>
      <c r="I126" s="54"/>
      <c r="J126" s="54"/>
      <c r="K126" s="54"/>
      <c r="L126" s="54"/>
      <c r="M126" s="54"/>
    </row>
    <row r="127" spans="1:13" ht="15.5" x14ac:dyDescent="0.35">
      <c r="A127" s="19" t="s">
        <v>1074</v>
      </c>
      <c r="B127" s="21" t="s">
        <v>1072</v>
      </c>
      <c r="C127" s="22"/>
      <c r="D127" s="22"/>
      <c r="E127" s="22"/>
      <c r="F127" s="22"/>
      <c r="G127" s="43"/>
      <c r="H127" s="54"/>
      <c r="I127" s="54"/>
      <c r="J127" s="54"/>
      <c r="K127" s="54"/>
      <c r="L127" s="54"/>
      <c r="M127" s="54"/>
    </row>
    <row r="128" spans="1:13" ht="33" customHeight="1" x14ac:dyDescent="0.35">
      <c r="A128" s="19" t="s">
        <v>3174</v>
      </c>
      <c r="B128" s="21" t="s">
        <v>96</v>
      </c>
      <c r="C128" s="22"/>
      <c r="D128" s="22"/>
      <c r="E128" s="22"/>
      <c r="F128" s="22"/>
      <c r="G128" s="43"/>
      <c r="H128" s="54"/>
      <c r="I128" s="54"/>
      <c r="J128" s="54"/>
      <c r="K128" s="54"/>
      <c r="L128" s="54"/>
      <c r="M128" s="54"/>
    </row>
    <row r="129" spans="1:13" ht="15.5" x14ac:dyDescent="0.35">
      <c r="A129" s="19" t="s">
        <v>4262</v>
      </c>
      <c r="B129" s="21" t="s">
        <v>4021</v>
      </c>
      <c r="C129" s="22"/>
      <c r="D129" s="22"/>
      <c r="E129" s="22"/>
      <c r="F129" s="22"/>
      <c r="G129" s="43"/>
      <c r="H129" s="54"/>
      <c r="I129" s="54"/>
      <c r="J129" s="54"/>
      <c r="K129" s="54"/>
      <c r="L129" s="54"/>
      <c r="M129" s="54"/>
    </row>
    <row r="130" spans="1:13" ht="15.5" x14ac:dyDescent="0.35">
      <c r="A130" s="19" t="s">
        <v>3183</v>
      </c>
      <c r="B130" s="21" t="s">
        <v>1202</v>
      </c>
      <c r="C130" s="22"/>
      <c r="D130" s="22"/>
      <c r="E130" s="22"/>
      <c r="F130" s="22"/>
      <c r="G130" s="43"/>
      <c r="H130" s="54"/>
      <c r="I130" s="54"/>
      <c r="J130" s="54"/>
      <c r="K130" s="54"/>
      <c r="L130" s="54"/>
      <c r="M130" s="54"/>
    </row>
    <row r="131" spans="1:13" ht="15.5" x14ac:dyDescent="0.35">
      <c r="A131" s="19" t="s">
        <v>7957</v>
      </c>
      <c r="B131" s="21" t="s">
        <v>3900</v>
      </c>
      <c r="C131" s="22"/>
      <c r="D131" s="22"/>
      <c r="E131" s="22"/>
      <c r="F131" s="22"/>
      <c r="G131" s="43"/>
      <c r="H131" s="54"/>
      <c r="I131" s="54"/>
      <c r="J131" s="54"/>
      <c r="K131" s="54"/>
      <c r="L131" s="54"/>
      <c r="M131" s="54"/>
    </row>
    <row r="132" spans="1:13" ht="26.25" customHeight="1" x14ac:dyDescent="0.35">
      <c r="A132" s="19" t="s">
        <v>8481</v>
      </c>
      <c r="B132" s="21" t="s">
        <v>3802</v>
      </c>
      <c r="C132" s="22"/>
      <c r="D132" s="22"/>
      <c r="E132" s="22"/>
      <c r="F132" s="22"/>
      <c r="G132" s="43"/>
      <c r="H132" s="54"/>
      <c r="I132" s="54"/>
      <c r="J132" s="54"/>
      <c r="K132" s="54"/>
      <c r="L132" s="54"/>
      <c r="M132" s="54"/>
    </row>
    <row r="133" spans="1:13" ht="36" customHeight="1" x14ac:dyDescent="0.35">
      <c r="A133" s="19" t="s">
        <v>8484</v>
      </c>
      <c r="B133" s="21" t="s">
        <v>403</v>
      </c>
      <c r="C133" s="22"/>
      <c r="D133" s="22"/>
      <c r="E133" s="22"/>
      <c r="F133" s="22"/>
      <c r="G133" s="43"/>
      <c r="H133" s="54"/>
      <c r="I133" s="54"/>
      <c r="J133" s="54"/>
      <c r="K133" s="54"/>
      <c r="L133" s="54"/>
      <c r="M133" s="54"/>
    </row>
    <row r="134" spans="1:13" ht="15.5" x14ac:dyDescent="0.35">
      <c r="A134" s="19" t="s">
        <v>3053</v>
      </c>
      <c r="B134" s="21" t="s">
        <v>3778</v>
      </c>
      <c r="C134" s="22"/>
      <c r="D134" s="22"/>
      <c r="E134" s="22"/>
      <c r="F134" s="22"/>
      <c r="G134" s="43"/>
      <c r="H134" s="54"/>
      <c r="I134" s="54"/>
      <c r="J134" s="54"/>
      <c r="K134" s="54"/>
      <c r="L134" s="54"/>
      <c r="M134" s="54"/>
    </row>
    <row r="135" spans="1:13" ht="31.5" customHeight="1" x14ac:dyDescent="0.35">
      <c r="A135" s="19" t="s">
        <v>4263</v>
      </c>
      <c r="B135" s="21" t="s">
        <v>4009</v>
      </c>
      <c r="C135" s="22"/>
      <c r="D135" s="22"/>
      <c r="E135" s="22"/>
      <c r="F135" s="22"/>
      <c r="G135" s="43"/>
      <c r="H135" s="54"/>
      <c r="I135" s="54"/>
      <c r="J135" s="54"/>
      <c r="K135" s="54"/>
      <c r="L135" s="54"/>
      <c r="M135" s="54"/>
    </row>
    <row r="136" spans="1:13" ht="31" x14ac:dyDescent="0.35">
      <c r="A136" s="19" t="s">
        <v>8665</v>
      </c>
      <c r="B136" s="21" t="s">
        <v>778</v>
      </c>
      <c r="C136" s="22"/>
      <c r="D136" s="22"/>
      <c r="E136" s="22"/>
      <c r="F136" s="22"/>
      <c r="G136" s="43"/>
      <c r="H136" s="54"/>
      <c r="I136" s="54"/>
      <c r="J136" s="54"/>
      <c r="K136" s="54"/>
      <c r="L136" s="54"/>
      <c r="M136" s="54"/>
    </row>
    <row r="137" spans="1:13" ht="31" x14ac:dyDescent="0.35">
      <c r="A137" s="19" t="s">
        <v>7959</v>
      </c>
      <c r="B137" s="21" t="s">
        <v>4403</v>
      </c>
      <c r="C137" s="22"/>
      <c r="D137" s="22"/>
      <c r="E137" s="22"/>
      <c r="F137" s="22"/>
      <c r="G137" s="43"/>
      <c r="H137" s="54"/>
      <c r="I137" s="54"/>
      <c r="J137" s="54"/>
      <c r="K137" s="54"/>
      <c r="L137" s="54"/>
      <c r="M137" s="54"/>
    </row>
    <row r="138" spans="1:13" ht="31" x14ac:dyDescent="0.35">
      <c r="A138" s="19" t="s">
        <v>8482</v>
      </c>
      <c r="B138" s="21" t="s">
        <v>1612</v>
      </c>
      <c r="C138" s="22"/>
      <c r="D138" s="22"/>
      <c r="E138" s="22"/>
      <c r="F138" s="22"/>
      <c r="G138" s="43"/>
      <c r="H138" s="54"/>
      <c r="I138" s="54"/>
      <c r="J138" s="54"/>
      <c r="K138" s="54"/>
      <c r="L138" s="54"/>
      <c r="M138" s="54"/>
    </row>
    <row r="139" spans="1:13" ht="15.5" x14ac:dyDescent="0.35">
      <c r="A139" s="19" t="s">
        <v>3071</v>
      </c>
      <c r="B139" s="21" t="s">
        <v>3583</v>
      </c>
      <c r="C139" s="22"/>
      <c r="D139" s="22"/>
      <c r="E139" s="22"/>
      <c r="F139" s="22"/>
      <c r="G139" s="43"/>
      <c r="H139" s="54"/>
      <c r="I139" s="54"/>
      <c r="J139" s="54"/>
      <c r="K139" s="54"/>
      <c r="L139" s="54"/>
      <c r="M139" s="54"/>
    </row>
    <row r="140" spans="1:13" ht="15.5" x14ac:dyDescent="0.35">
      <c r="A140" s="19" t="s">
        <v>1785</v>
      </c>
      <c r="B140" s="21" t="s">
        <v>3585</v>
      </c>
      <c r="C140" s="22"/>
      <c r="D140" s="22"/>
      <c r="E140" s="22"/>
      <c r="F140" s="22"/>
      <c r="G140" s="43"/>
      <c r="H140" s="54"/>
      <c r="I140" s="54"/>
      <c r="J140" s="54"/>
      <c r="K140" s="54"/>
      <c r="L140" s="54"/>
      <c r="M140" s="54"/>
    </row>
    <row r="141" spans="1:13" ht="15.5" x14ac:dyDescent="0.35">
      <c r="A141" s="19" t="s">
        <v>3209</v>
      </c>
      <c r="B141" s="21" t="s">
        <v>8661</v>
      </c>
      <c r="C141" s="22"/>
      <c r="D141" s="22"/>
      <c r="E141" s="22"/>
      <c r="F141" s="22"/>
      <c r="G141" s="43"/>
      <c r="H141" s="54"/>
      <c r="I141" s="54"/>
      <c r="J141" s="54"/>
      <c r="K141" s="54"/>
      <c r="L141" s="54"/>
      <c r="M141" s="54"/>
    </row>
    <row r="142" spans="1:13" ht="31" x14ac:dyDescent="0.35">
      <c r="A142" s="19" t="s">
        <v>8483</v>
      </c>
      <c r="B142" s="21" t="s">
        <v>2143</v>
      </c>
      <c r="C142" s="22"/>
      <c r="D142" s="22"/>
      <c r="E142" s="22"/>
      <c r="F142" s="22"/>
      <c r="G142" s="43"/>
      <c r="H142" s="54"/>
      <c r="I142" s="54"/>
      <c r="J142" s="54"/>
      <c r="K142" s="54"/>
      <c r="L142" s="54"/>
      <c r="M142" s="54"/>
    </row>
    <row r="143" spans="1:13" ht="15.5" x14ac:dyDescent="0.35">
      <c r="A143" s="19" t="s">
        <v>302</v>
      </c>
      <c r="B143" s="21" t="s">
        <v>300</v>
      </c>
      <c r="C143" s="22"/>
      <c r="D143" s="22"/>
      <c r="E143" s="22"/>
      <c r="F143" s="22"/>
      <c r="G143" s="43"/>
      <c r="H143" s="54"/>
      <c r="I143" s="54"/>
      <c r="J143" s="54"/>
      <c r="K143" s="54"/>
      <c r="L143" s="54"/>
      <c r="M143" s="54"/>
    </row>
    <row r="144" spans="1:13" ht="15.5" x14ac:dyDescent="0.35">
      <c r="A144" s="19" t="s">
        <v>1537</v>
      </c>
      <c r="B144" s="21" t="s">
        <v>1513</v>
      </c>
      <c r="C144" s="22"/>
      <c r="D144" s="22"/>
      <c r="E144" s="22"/>
      <c r="F144" s="22"/>
      <c r="G144" s="43"/>
      <c r="H144" s="54"/>
      <c r="I144" s="54"/>
      <c r="J144" s="54"/>
      <c r="K144" s="54"/>
      <c r="L144" s="54"/>
      <c r="M144" s="54"/>
    </row>
    <row r="145" spans="1:13" ht="15.5" x14ac:dyDescent="0.35">
      <c r="A145" s="19" t="s">
        <v>3371</v>
      </c>
      <c r="B145" s="21" t="s">
        <v>3370</v>
      </c>
      <c r="C145" s="22"/>
      <c r="D145" s="22"/>
      <c r="E145" s="22"/>
      <c r="F145" s="22"/>
      <c r="G145" s="43"/>
      <c r="H145" s="54"/>
      <c r="I145" s="54"/>
      <c r="J145" s="54"/>
      <c r="K145" s="54"/>
      <c r="L145" s="54"/>
      <c r="M145" s="54"/>
    </row>
    <row r="146" spans="1:13" ht="15.5" x14ac:dyDescent="0.35">
      <c r="A146" s="19" t="s">
        <v>5013</v>
      </c>
      <c r="B146" s="21" t="s">
        <v>863</v>
      </c>
      <c r="C146" s="22"/>
      <c r="D146" s="22"/>
      <c r="E146" s="22"/>
      <c r="F146" s="22"/>
      <c r="G146" s="43"/>
      <c r="H146" s="54"/>
      <c r="I146" s="54"/>
      <c r="J146" s="54"/>
      <c r="K146" s="54"/>
      <c r="L146" s="54"/>
      <c r="M146" s="54"/>
    </row>
    <row r="147" spans="1:13" ht="15.5" x14ac:dyDescent="0.35">
      <c r="A147" s="19" t="s">
        <v>4264</v>
      </c>
      <c r="B147" s="21" t="s">
        <v>2338</v>
      </c>
      <c r="C147" s="22"/>
      <c r="D147" s="22"/>
      <c r="E147" s="22"/>
      <c r="F147" s="22"/>
      <c r="G147" s="43"/>
      <c r="H147" s="54"/>
      <c r="I147" s="54"/>
      <c r="J147" s="54"/>
      <c r="K147" s="54"/>
      <c r="L147" s="54"/>
      <c r="M147" s="54"/>
    </row>
    <row r="148" spans="1:13" ht="27.75" customHeight="1" x14ac:dyDescent="0.35">
      <c r="A148" s="19" t="s">
        <v>1825</v>
      </c>
      <c r="B148" s="21" t="s">
        <v>1807</v>
      </c>
      <c r="C148" s="22"/>
      <c r="D148" s="22"/>
      <c r="E148" s="22"/>
      <c r="F148" s="22"/>
      <c r="G148" s="43"/>
      <c r="H148" s="54"/>
      <c r="I148" s="54"/>
      <c r="J148" s="54"/>
      <c r="K148" s="54"/>
      <c r="L148" s="54"/>
      <c r="M148" s="54"/>
    </row>
    <row r="149" spans="1:13" ht="33.75" customHeight="1" x14ac:dyDescent="0.35">
      <c r="A149" s="19" t="s">
        <v>5015</v>
      </c>
      <c r="B149" s="21" t="s">
        <v>3571</v>
      </c>
      <c r="C149" s="22"/>
      <c r="D149" s="22"/>
      <c r="E149" s="22"/>
      <c r="F149" s="22"/>
      <c r="G149" s="43"/>
      <c r="H149" s="54"/>
      <c r="I149" s="54"/>
      <c r="J149" s="54"/>
      <c r="K149" s="54"/>
      <c r="L149" s="54"/>
      <c r="M149" s="54"/>
    </row>
    <row r="150" spans="1:13" ht="15.5" x14ac:dyDescent="0.35">
      <c r="A150" s="19" t="s">
        <v>936</v>
      </c>
      <c r="B150" s="21" t="s">
        <v>3861</v>
      </c>
      <c r="C150" s="22"/>
      <c r="D150" s="22"/>
      <c r="E150" s="22"/>
      <c r="F150" s="22"/>
      <c r="G150" s="43"/>
      <c r="H150" s="54"/>
      <c r="I150" s="54"/>
      <c r="J150" s="54"/>
      <c r="K150" s="54"/>
      <c r="L150" s="54"/>
      <c r="M150" s="54"/>
    </row>
    <row r="151" spans="1:13" ht="15.5" x14ac:dyDescent="0.35">
      <c r="A151" s="19" t="s">
        <v>7961</v>
      </c>
      <c r="B151" s="21" t="s">
        <v>3300</v>
      </c>
      <c r="C151" s="22"/>
      <c r="D151" s="22"/>
      <c r="E151" s="22"/>
      <c r="F151" s="22"/>
      <c r="G151" s="43"/>
      <c r="H151" s="54"/>
      <c r="I151" s="54"/>
      <c r="J151" s="54"/>
      <c r="K151" s="54"/>
      <c r="L151" s="54"/>
      <c r="M151" s="54"/>
    </row>
    <row r="152" spans="1:13" ht="36.75" customHeight="1" x14ac:dyDescent="0.35">
      <c r="A152" s="19" t="s">
        <v>4928</v>
      </c>
      <c r="B152" s="21" t="s">
        <v>2682</v>
      </c>
      <c r="C152" s="22">
        <v>416086228.55000001</v>
      </c>
      <c r="D152" s="22"/>
      <c r="E152" s="22">
        <v>0</v>
      </c>
      <c r="F152" s="22"/>
      <c r="G152" s="43">
        <v>413805561.36000001</v>
      </c>
      <c r="H152" s="54"/>
      <c r="I152" s="54"/>
      <c r="J152" s="54"/>
      <c r="K152" s="54"/>
      <c r="L152" s="54"/>
      <c r="M152" s="54"/>
    </row>
    <row r="153" spans="1:13" ht="15.5" x14ac:dyDescent="0.35">
      <c r="A153" s="19" t="s">
        <v>173</v>
      </c>
      <c r="B153" s="21" t="s">
        <v>8564</v>
      </c>
      <c r="C153" s="22"/>
      <c r="D153" s="22"/>
      <c r="E153" s="22"/>
      <c r="F153" s="22"/>
      <c r="G153" s="43"/>
      <c r="H153" s="54"/>
      <c r="I153" s="54"/>
      <c r="J153" s="54"/>
      <c r="K153" s="54"/>
      <c r="L153" s="54"/>
      <c r="M153" s="54"/>
    </row>
    <row r="154" spans="1:13" ht="15.5" x14ac:dyDescent="0.35">
      <c r="A154" s="19" t="s">
        <v>8347</v>
      </c>
      <c r="B154" s="21" t="s">
        <v>3715</v>
      </c>
      <c r="C154" s="22"/>
      <c r="D154" s="22"/>
      <c r="E154" s="22"/>
      <c r="F154" s="22"/>
      <c r="G154" s="43"/>
      <c r="H154" s="54"/>
      <c r="I154" s="54"/>
      <c r="J154" s="54"/>
      <c r="K154" s="54"/>
      <c r="L154" s="54"/>
      <c r="M154" s="54"/>
    </row>
    <row r="155" spans="1:13" ht="15.5" x14ac:dyDescent="0.35">
      <c r="A155" s="19" t="s">
        <v>1009</v>
      </c>
      <c r="B155" s="21" t="s">
        <v>1007</v>
      </c>
      <c r="C155" s="22"/>
      <c r="D155" s="22"/>
      <c r="E155" s="22"/>
      <c r="F155" s="22"/>
      <c r="G155" s="43"/>
      <c r="H155" s="54"/>
      <c r="I155" s="54"/>
      <c r="J155" s="54"/>
      <c r="K155" s="54"/>
      <c r="L155" s="54"/>
      <c r="M155" s="54"/>
    </row>
    <row r="156" spans="1:13" ht="31" x14ac:dyDescent="0.35">
      <c r="A156" s="19" t="s">
        <v>1182</v>
      </c>
      <c r="B156" s="21" t="s">
        <v>1180</v>
      </c>
      <c r="C156" s="22"/>
      <c r="D156" s="22"/>
      <c r="E156" s="22"/>
      <c r="F156" s="22"/>
      <c r="G156" s="43"/>
      <c r="H156" s="54"/>
      <c r="I156" s="54"/>
      <c r="J156" s="54"/>
      <c r="K156" s="54"/>
      <c r="L156" s="54"/>
      <c r="M156" s="54"/>
    </row>
    <row r="157" spans="1:13" ht="15.5" x14ac:dyDescent="0.35">
      <c r="A157" s="19" t="s">
        <v>1949</v>
      </c>
      <c r="B157" s="21" t="s">
        <v>1947</v>
      </c>
      <c r="C157" s="22"/>
      <c r="D157" s="22"/>
      <c r="E157" s="22"/>
      <c r="F157" s="22"/>
      <c r="G157" s="43"/>
      <c r="H157" s="54"/>
      <c r="I157" s="54"/>
      <c r="J157" s="54"/>
      <c r="K157" s="54"/>
      <c r="L157" s="54"/>
      <c r="M157" s="54"/>
    </row>
    <row r="158" spans="1:13" ht="26.25" customHeight="1" x14ac:dyDescent="0.35">
      <c r="A158" s="19" t="s">
        <v>1289</v>
      </c>
      <c r="B158" s="21" t="s">
        <v>8268</v>
      </c>
      <c r="C158" s="22"/>
      <c r="D158" s="22"/>
      <c r="E158" s="22"/>
      <c r="F158" s="22"/>
      <c r="G158" s="43"/>
      <c r="H158" s="54"/>
      <c r="I158" s="54"/>
      <c r="J158" s="54"/>
      <c r="K158" s="54"/>
      <c r="L158" s="54"/>
      <c r="M158" s="54"/>
    </row>
    <row r="159" spans="1:13" ht="15.5" x14ac:dyDescent="0.35">
      <c r="A159" s="19" t="s">
        <v>3223</v>
      </c>
      <c r="B159" s="21" t="s">
        <v>222</v>
      </c>
      <c r="C159" s="22"/>
      <c r="D159" s="22"/>
      <c r="E159" s="22"/>
      <c r="F159" s="22"/>
      <c r="G159" s="43"/>
      <c r="H159" s="54"/>
      <c r="I159" s="54"/>
      <c r="J159" s="54"/>
      <c r="K159" s="54"/>
      <c r="L159" s="54"/>
      <c r="M159" s="54"/>
    </row>
    <row r="160" spans="1:13" ht="31" x14ac:dyDescent="0.35">
      <c r="A160" s="19" t="s">
        <v>7962</v>
      </c>
      <c r="B160" s="21" t="s">
        <v>1733</v>
      </c>
      <c r="C160" s="22"/>
      <c r="D160" s="22"/>
      <c r="E160" s="22"/>
      <c r="F160" s="22"/>
      <c r="G160" s="43"/>
      <c r="H160" s="54"/>
      <c r="I160" s="54"/>
      <c r="J160" s="54"/>
      <c r="K160" s="54"/>
      <c r="L160" s="54"/>
      <c r="M160" s="54"/>
    </row>
    <row r="161" spans="1:13" ht="15.5" x14ac:dyDescent="0.35">
      <c r="A161" s="19" t="s">
        <v>925</v>
      </c>
      <c r="B161" s="21" t="s">
        <v>924</v>
      </c>
      <c r="C161" s="22"/>
      <c r="D161" s="22"/>
      <c r="E161" s="22"/>
      <c r="F161" s="22"/>
      <c r="G161" s="43"/>
      <c r="H161" s="54"/>
      <c r="I161" s="54"/>
      <c r="J161" s="54"/>
      <c r="K161" s="54"/>
      <c r="L161" s="54"/>
      <c r="M161" s="54"/>
    </row>
    <row r="162" spans="1:13" ht="15.5" x14ac:dyDescent="0.35">
      <c r="A162" s="19" t="s">
        <v>7963</v>
      </c>
      <c r="B162" s="21" t="s">
        <v>3800</v>
      </c>
      <c r="C162" s="22"/>
      <c r="D162" s="22"/>
      <c r="E162" s="22"/>
      <c r="F162" s="22"/>
      <c r="G162" s="43"/>
      <c r="H162" s="54"/>
      <c r="I162" s="54"/>
      <c r="J162" s="54"/>
      <c r="K162" s="54"/>
      <c r="L162" s="54"/>
      <c r="M162" s="54"/>
    </row>
    <row r="163" spans="1:13" ht="28.5" customHeight="1" x14ac:dyDescent="0.35">
      <c r="A163" s="19" t="s">
        <v>7964</v>
      </c>
      <c r="B163" s="21" t="s">
        <v>3828</v>
      </c>
      <c r="C163" s="22"/>
      <c r="D163" s="22"/>
      <c r="E163" s="22"/>
      <c r="F163" s="22"/>
      <c r="G163" s="43"/>
      <c r="H163" s="54"/>
      <c r="I163" s="54"/>
      <c r="J163" s="54"/>
      <c r="K163" s="54"/>
      <c r="L163" s="54"/>
      <c r="M163" s="54"/>
    </row>
    <row r="164" spans="1:13" ht="36" customHeight="1" x14ac:dyDescent="0.35">
      <c r="A164" s="19" t="s">
        <v>4266</v>
      </c>
      <c r="B164" s="21" t="s">
        <v>2026</v>
      </c>
      <c r="C164" s="22"/>
      <c r="D164" s="22"/>
      <c r="E164" s="22"/>
      <c r="F164" s="22"/>
      <c r="G164" s="43"/>
      <c r="H164" s="54"/>
      <c r="I164" s="54"/>
      <c r="J164" s="54"/>
      <c r="K164" s="54"/>
      <c r="L164" s="54"/>
      <c r="M164" s="54"/>
    </row>
    <row r="165" spans="1:13" ht="15.5" x14ac:dyDescent="0.35">
      <c r="A165" s="19" t="s">
        <v>1594</v>
      </c>
      <c r="B165" s="21" t="s">
        <v>1578</v>
      </c>
      <c r="C165" s="22"/>
      <c r="D165" s="22"/>
      <c r="E165" s="22"/>
      <c r="F165" s="22"/>
      <c r="G165" s="43"/>
      <c r="H165" s="54"/>
      <c r="I165" s="54"/>
      <c r="J165" s="54"/>
      <c r="K165" s="54"/>
      <c r="L165" s="54"/>
      <c r="M165" s="54"/>
    </row>
    <row r="166" spans="1:13" ht="15.5" x14ac:dyDescent="0.35">
      <c r="A166" s="19" t="s">
        <v>4930</v>
      </c>
      <c r="B166" s="21" t="s">
        <v>1449</v>
      </c>
      <c r="C166" s="22"/>
      <c r="D166" s="22"/>
      <c r="E166" s="22"/>
      <c r="F166" s="22"/>
      <c r="G166" s="43"/>
      <c r="H166" s="54"/>
      <c r="I166" s="54"/>
      <c r="J166" s="54"/>
      <c r="K166" s="54"/>
      <c r="L166" s="54"/>
      <c r="M166" s="54"/>
    </row>
    <row r="167" spans="1:13" ht="31" x14ac:dyDescent="0.35">
      <c r="A167" s="19" t="s">
        <v>1441</v>
      </c>
      <c r="B167" s="21" t="s">
        <v>1423</v>
      </c>
      <c r="C167" s="22"/>
      <c r="D167" s="22"/>
      <c r="E167" s="22"/>
      <c r="F167" s="22"/>
      <c r="G167" s="43"/>
      <c r="H167" s="54"/>
      <c r="I167" s="54"/>
      <c r="J167" s="54"/>
      <c r="K167" s="54"/>
      <c r="L167" s="54"/>
      <c r="M167" s="54"/>
    </row>
    <row r="168" spans="1:13" ht="33" customHeight="1" x14ac:dyDescent="0.35">
      <c r="A168" s="19" t="s">
        <v>7965</v>
      </c>
      <c r="B168" s="21" t="s">
        <v>3957</v>
      </c>
      <c r="C168" s="22"/>
      <c r="D168" s="22"/>
      <c r="E168" s="22"/>
      <c r="F168" s="22"/>
      <c r="G168" s="43"/>
      <c r="H168" s="54"/>
      <c r="I168" s="54"/>
      <c r="J168" s="54"/>
      <c r="K168" s="54"/>
      <c r="L168" s="54"/>
      <c r="M168" s="54"/>
    </row>
    <row r="169" spans="1:13" ht="15.5" x14ac:dyDescent="0.35">
      <c r="A169" s="19" t="s">
        <v>4929</v>
      </c>
      <c r="B169" s="21" t="s">
        <v>1273</v>
      </c>
      <c r="C169" s="22"/>
      <c r="D169" s="22"/>
      <c r="E169" s="22"/>
      <c r="F169" s="22"/>
      <c r="G169" s="43"/>
      <c r="H169" s="54"/>
      <c r="I169" s="54"/>
      <c r="J169" s="54"/>
      <c r="K169" s="54"/>
      <c r="L169" s="54"/>
      <c r="M169" s="54"/>
    </row>
    <row r="170" spans="1:13" ht="27" customHeight="1" x14ac:dyDescent="0.35">
      <c r="A170" s="19" t="s">
        <v>805</v>
      </c>
      <c r="B170" s="21" t="s">
        <v>803</v>
      </c>
      <c r="C170" s="22"/>
      <c r="D170" s="22"/>
      <c r="E170" s="22"/>
      <c r="F170" s="22"/>
      <c r="G170" s="43"/>
      <c r="H170" s="54"/>
      <c r="I170" s="54"/>
      <c r="J170" s="54"/>
      <c r="K170" s="54"/>
      <c r="L170" s="54"/>
      <c r="M170" s="54"/>
    </row>
    <row r="171" spans="1:13" ht="36" customHeight="1" x14ac:dyDescent="0.35">
      <c r="A171" s="19" t="s">
        <v>2978</v>
      </c>
      <c r="B171" s="21" t="s">
        <v>22</v>
      </c>
      <c r="C171" s="22"/>
      <c r="D171" s="22"/>
      <c r="E171" s="22"/>
      <c r="F171" s="22"/>
      <c r="G171" s="43"/>
      <c r="H171" s="54"/>
      <c r="I171" s="54"/>
      <c r="J171" s="54"/>
      <c r="K171" s="54"/>
      <c r="L171" s="54"/>
      <c r="M171" s="54"/>
    </row>
    <row r="172" spans="1:13" ht="15.5" x14ac:dyDescent="0.35">
      <c r="A172" s="19" t="s">
        <v>1565</v>
      </c>
      <c r="B172" s="21" t="s">
        <v>3887</v>
      </c>
      <c r="C172" s="22"/>
      <c r="D172" s="22"/>
      <c r="E172" s="22"/>
      <c r="F172" s="22"/>
      <c r="G172" s="43"/>
      <c r="H172" s="54"/>
      <c r="I172" s="54"/>
      <c r="J172" s="54"/>
      <c r="K172" s="54"/>
      <c r="L172" s="54"/>
      <c r="M172" s="54"/>
    </row>
    <row r="173" spans="1:13" ht="15.5" x14ac:dyDescent="0.35">
      <c r="A173" s="19" t="s">
        <v>7966</v>
      </c>
      <c r="B173" s="21" t="s">
        <v>3792</v>
      </c>
      <c r="C173" s="22"/>
      <c r="D173" s="22"/>
      <c r="E173" s="22"/>
      <c r="F173" s="22"/>
      <c r="G173" s="43"/>
      <c r="H173" s="54"/>
      <c r="I173" s="54"/>
      <c r="J173" s="54"/>
      <c r="K173" s="54"/>
      <c r="L173" s="54"/>
      <c r="M173" s="54"/>
    </row>
    <row r="174" spans="1:13" ht="33" customHeight="1" x14ac:dyDescent="0.35">
      <c r="A174" s="19" t="s">
        <v>1023</v>
      </c>
      <c r="B174" s="21" t="s">
        <v>4060</v>
      </c>
      <c r="C174" s="22"/>
      <c r="D174" s="22"/>
      <c r="E174" s="22"/>
      <c r="F174" s="22"/>
      <c r="G174" s="43"/>
      <c r="H174" s="54"/>
      <c r="I174" s="54"/>
      <c r="J174" s="54"/>
      <c r="K174" s="54"/>
      <c r="L174" s="54"/>
      <c r="M174" s="54"/>
    </row>
    <row r="175" spans="1:13" ht="36" customHeight="1" x14ac:dyDescent="0.35">
      <c r="A175" s="19" t="s">
        <v>4931</v>
      </c>
      <c r="B175" s="21" t="s">
        <v>1902</v>
      </c>
      <c r="C175" s="22"/>
      <c r="D175" s="22"/>
      <c r="E175" s="22"/>
      <c r="F175" s="22"/>
      <c r="G175" s="43"/>
      <c r="H175" s="54"/>
      <c r="I175" s="54"/>
      <c r="J175" s="54"/>
      <c r="K175" s="54"/>
      <c r="L175" s="54"/>
      <c r="M175" s="54"/>
    </row>
    <row r="176" spans="1:13" ht="31" x14ac:dyDescent="0.35">
      <c r="A176" s="19" t="s">
        <v>4267</v>
      </c>
      <c r="B176" s="21" t="s">
        <v>3750</v>
      </c>
      <c r="C176" s="22"/>
      <c r="D176" s="22"/>
      <c r="E176" s="22"/>
      <c r="F176" s="22"/>
      <c r="G176" s="43"/>
      <c r="H176" s="54"/>
      <c r="I176" s="54"/>
      <c r="J176" s="54"/>
      <c r="K176" s="54"/>
      <c r="L176" s="54"/>
      <c r="M176" s="54"/>
    </row>
    <row r="177" spans="1:13" ht="15.5" x14ac:dyDescent="0.35">
      <c r="A177" s="19" t="s">
        <v>4268</v>
      </c>
      <c r="B177" s="21" t="s">
        <v>3921</v>
      </c>
      <c r="C177" s="22"/>
      <c r="D177" s="22"/>
      <c r="E177" s="22"/>
      <c r="F177" s="22"/>
      <c r="G177" s="43"/>
      <c r="H177" s="54"/>
      <c r="I177" s="54"/>
      <c r="J177" s="54"/>
      <c r="K177" s="54"/>
      <c r="L177" s="54"/>
      <c r="M177" s="54"/>
    </row>
    <row r="178" spans="1:13" ht="29.25" customHeight="1" x14ac:dyDescent="0.35">
      <c r="A178" s="19" t="s">
        <v>1014</v>
      </c>
      <c r="B178" s="21" t="s">
        <v>1012</v>
      </c>
      <c r="C178" s="22"/>
      <c r="D178" s="22"/>
      <c r="E178" s="22"/>
      <c r="F178" s="22"/>
      <c r="G178" s="43"/>
      <c r="H178" s="54"/>
      <c r="I178" s="54"/>
      <c r="J178" s="54"/>
      <c r="K178" s="54"/>
      <c r="L178" s="54"/>
      <c r="M178" s="54"/>
    </row>
    <row r="179" spans="1:13" ht="15.5" x14ac:dyDescent="0.35">
      <c r="A179" s="19" t="s">
        <v>1095</v>
      </c>
      <c r="B179" s="21" t="s">
        <v>1093</v>
      </c>
      <c r="C179" s="22"/>
      <c r="D179" s="22"/>
      <c r="E179" s="22"/>
      <c r="F179" s="22"/>
      <c r="G179" s="43"/>
      <c r="H179" s="54"/>
      <c r="I179" s="54"/>
      <c r="J179" s="54"/>
      <c r="K179" s="54"/>
      <c r="L179" s="54"/>
      <c r="M179" s="54"/>
    </row>
    <row r="180" spans="1:13" ht="15.5" x14ac:dyDescent="0.35">
      <c r="A180" s="19" t="s">
        <v>1092</v>
      </c>
      <c r="B180" s="21" t="s">
        <v>1090</v>
      </c>
      <c r="C180" s="22"/>
      <c r="D180" s="22"/>
      <c r="E180" s="22"/>
      <c r="F180" s="22"/>
      <c r="G180" s="43"/>
      <c r="H180" s="54"/>
      <c r="I180" s="54"/>
      <c r="J180" s="54"/>
      <c r="K180" s="54"/>
      <c r="L180" s="54"/>
      <c r="M180" s="54"/>
    </row>
    <row r="181" spans="1:13" ht="31" x14ac:dyDescent="0.35">
      <c r="A181" s="19" t="s">
        <v>4269</v>
      </c>
      <c r="B181" s="21" t="s">
        <v>4025</v>
      </c>
      <c r="C181" s="22"/>
      <c r="D181" s="22"/>
      <c r="E181" s="22"/>
      <c r="F181" s="22"/>
      <c r="G181" s="43"/>
      <c r="H181" s="54"/>
      <c r="I181" s="54"/>
      <c r="J181" s="54"/>
      <c r="K181" s="54"/>
      <c r="L181" s="54"/>
      <c r="M181" s="54"/>
    </row>
    <row r="182" spans="1:13" ht="15.5" x14ac:dyDescent="0.35">
      <c r="A182" s="19" t="s">
        <v>409</v>
      </c>
      <c r="B182" s="21" t="s">
        <v>407</v>
      </c>
      <c r="C182" s="22"/>
      <c r="D182" s="22"/>
      <c r="E182" s="22"/>
      <c r="F182" s="22"/>
      <c r="G182" s="43"/>
      <c r="H182" s="54"/>
      <c r="I182" s="54"/>
      <c r="J182" s="54"/>
      <c r="K182" s="54"/>
      <c r="L182" s="54"/>
      <c r="M182" s="54"/>
    </row>
    <row r="183" spans="1:13" ht="15.5" x14ac:dyDescent="0.35">
      <c r="A183" s="19" t="s">
        <v>383</v>
      </c>
      <c r="B183" s="21" t="s">
        <v>706</v>
      </c>
      <c r="C183" s="22"/>
      <c r="D183" s="22"/>
      <c r="E183" s="22"/>
      <c r="F183" s="22"/>
      <c r="G183" s="43"/>
      <c r="H183" s="54"/>
      <c r="I183" s="54"/>
      <c r="J183" s="54"/>
      <c r="K183" s="54"/>
      <c r="L183" s="54"/>
      <c r="M183" s="54"/>
    </row>
    <row r="184" spans="1:13" ht="15.5" x14ac:dyDescent="0.35">
      <c r="A184" s="19" t="s">
        <v>828</v>
      </c>
      <c r="B184" s="21" t="s">
        <v>826</v>
      </c>
      <c r="C184" s="22"/>
      <c r="D184" s="22"/>
      <c r="E184" s="22"/>
      <c r="F184" s="22"/>
      <c r="G184" s="43"/>
      <c r="H184" s="54"/>
      <c r="I184" s="54"/>
      <c r="J184" s="54"/>
      <c r="K184" s="54"/>
      <c r="L184" s="54"/>
      <c r="M184" s="54"/>
    </row>
    <row r="185" spans="1:13" ht="31" x14ac:dyDescent="0.35">
      <c r="A185" s="19" t="s">
        <v>7967</v>
      </c>
      <c r="B185" s="21" t="s">
        <v>2299</v>
      </c>
      <c r="C185" s="22"/>
      <c r="D185" s="22"/>
      <c r="E185" s="22"/>
      <c r="F185" s="22"/>
      <c r="G185" s="43"/>
      <c r="H185" s="54"/>
      <c r="I185" s="54"/>
      <c r="J185" s="54"/>
      <c r="K185" s="54"/>
      <c r="L185" s="54"/>
      <c r="M185" s="54"/>
    </row>
    <row r="186" spans="1:13" ht="15.5" x14ac:dyDescent="0.35">
      <c r="A186" s="19" t="s">
        <v>8485</v>
      </c>
      <c r="B186" s="21" t="s">
        <v>3883</v>
      </c>
      <c r="C186" s="22"/>
      <c r="D186" s="22"/>
      <c r="E186" s="22"/>
      <c r="F186" s="22"/>
      <c r="G186" s="43"/>
      <c r="H186" s="54"/>
      <c r="I186" s="54"/>
      <c r="J186" s="54"/>
      <c r="K186" s="54"/>
      <c r="L186" s="54"/>
      <c r="M186" s="54"/>
    </row>
    <row r="187" spans="1:13" ht="15.5" x14ac:dyDescent="0.35">
      <c r="A187" s="19" t="s">
        <v>3055</v>
      </c>
      <c r="B187" s="21" t="s">
        <v>1238</v>
      </c>
      <c r="C187" s="22"/>
      <c r="D187" s="22"/>
      <c r="E187" s="22"/>
      <c r="F187" s="22"/>
      <c r="G187" s="43"/>
      <c r="H187" s="54"/>
      <c r="I187" s="54"/>
      <c r="J187" s="54"/>
      <c r="K187" s="54"/>
      <c r="L187" s="54"/>
      <c r="M187" s="54"/>
    </row>
    <row r="188" spans="1:13" ht="15.5" x14ac:dyDescent="0.35">
      <c r="A188" s="19" t="s">
        <v>7968</v>
      </c>
      <c r="B188" s="21" t="s">
        <v>4225</v>
      </c>
      <c r="C188" s="22"/>
      <c r="D188" s="22"/>
      <c r="E188" s="22"/>
      <c r="F188" s="22"/>
      <c r="G188" s="43"/>
      <c r="H188" s="54"/>
      <c r="I188" s="54"/>
      <c r="J188" s="54"/>
      <c r="K188" s="54"/>
      <c r="L188" s="54"/>
      <c r="M188" s="54"/>
    </row>
    <row r="189" spans="1:13" ht="31" x14ac:dyDescent="0.35">
      <c r="A189" s="19" t="s">
        <v>7969</v>
      </c>
      <c r="B189" s="21" t="s">
        <v>719</v>
      </c>
      <c r="C189" s="22"/>
      <c r="D189" s="22"/>
      <c r="E189" s="22"/>
      <c r="F189" s="22"/>
      <c r="G189" s="43"/>
      <c r="H189" s="54"/>
      <c r="I189" s="54"/>
      <c r="J189" s="54"/>
      <c r="K189" s="54"/>
      <c r="L189" s="54"/>
      <c r="M189" s="54"/>
    </row>
    <row r="190" spans="1:13" ht="15.5" x14ac:dyDescent="0.35">
      <c r="A190" s="19" t="s">
        <v>4932</v>
      </c>
      <c r="B190" s="21" t="s">
        <v>3655</v>
      </c>
      <c r="C190" s="22"/>
      <c r="D190" s="22"/>
      <c r="E190" s="22"/>
      <c r="F190" s="22"/>
      <c r="G190" s="43"/>
      <c r="H190" s="54"/>
      <c r="I190" s="54"/>
      <c r="J190" s="54"/>
      <c r="K190" s="54"/>
      <c r="L190" s="54"/>
      <c r="M190" s="54"/>
    </row>
    <row r="191" spans="1:13" ht="15.5" x14ac:dyDescent="0.35">
      <c r="A191" s="19" t="s">
        <v>7970</v>
      </c>
      <c r="B191" s="21" t="s">
        <v>4536</v>
      </c>
      <c r="C191" s="22"/>
      <c r="D191" s="22"/>
      <c r="E191" s="22"/>
      <c r="F191" s="22"/>
      <c r="G191" s="43"/>
      <c r="H191" s="54"/>
      <c r="I191" s="54"/>
      <c r="J191" s="54"/>
      <c r="K191" s="54"/>
      <c r="L191" s="54"/>
      <c r="M191" s="54"/>
    </row>
    <row r="192" spans="1:13" ht="15.5" x14ac:dyDescent="0.35">
      <c r="A192" s="19" t="s">
        <v>5018</v>
      </c>
      <c r="B192" s="21" t="s">
        <v>1916</v>
      </c>
      <c r="C192" s="22"/>
      <c r="D192" s="22"/>
      <c r="E192" s="22"/>
      <c r="F192" s="22"/>
      <c r="G192" s="43"/>
      <c r="H192" s="54"/>
      <c r="I192" s="54"/>
      <c r="J192" s="54"/>
      <c r="K192" s="54"/>
      <c r="L192" s="54"/>
      <c r="M192" s="54"/>
    </row>
    <row r="193" spans="1:13" ht="31" x14ac:dyDescent="0.35">
      <c r="A193" s="19" t="s">
        <v>7971</v>
      </c>
      <c r="B193" s="21" t="s">
        <v>2475</v>
      </c>
      <c r="C193" s="22"/>
      <c r="D193" s="22"/>
      <c r="E193" s="22"/>
      <c r="F193" s="22"/>
      <c r="G193" s="43"/>
      <c r="H193" s="54"/>
      <c r="I193" s="54"/>
      <c r="J193" s="54"/>
      <c r="K193" s="54"/>
      <c r="L193" s="54"/>
      <c r="M193" s="54"/>
    </row>
    <row r="194" spans="1:13" ht="31" x14ac:dyDescent="0.35">
      <c r="A194" s="19" t="s">
        <v>4270</v>
      </c>
      <c r="B194" s="21" t="s">
        <v>3745</v>
      </c>
      <c r="C194" s="22"/>
      <c r="D194" s="22"/>
      <c r="E194" s="22"/>
      <c r="F194" s="22"/>
      <c r="G194" s="43"/>
      <c r="H194" s="54"/>
      <c r="I194" s="54"/>
      <c r="J194" s="54"/>
      <c r="K194" s="54"/>
      <c r="L194" s="54"/>
      <c r="M194" s="54"/>
    </row>
    <row r="195" spans="1:13" ht="15.5" x14ac:dyDescent="0.35">
      <c r="A195" s="19" t="s">
        <v>4271</v>
      </c>
      <c r="B195" s="21" t="s">
        <v>3823</v>
      </c>
      <c r="C195" s="22">
        <v>51943739</v>
      </c>
      <c r="D195" s="22">
        <v>0</v>
      </c>
      <c r="E195" s="22">
        <v>2284678</v>
      </c>
      <c r="F195" s="22">
        <v>0</v>
      </c>
      <c r="G195" s="43">
        <v>38087126</v>
      </c>
      <c r="H195" s="19">
        <v>2500</v>
      </c>
      <c r="I195" s="19">
        <v>500</v>
      </c>
      <c r="J195" s="19">
        <v>2000</v>
      </c>
      <c r="K195" s="19">
        <v>10</v>
      </c>
      <c r="L195" s="19">
        <v>40</v>
      </c>
      <c r="M195" s="19" t="s">
        <v>8222</v>
      </c>
    </row>
    <row r="196" spans="1:13" ht="15.5" x14ac:dyDescent="0.35">
      <c r="A196" s="19" t="s">
        <v>137</v>
      </c>
      <c r="B196" s="21" t="s">
        <v>4054</v>
      </c>
      <c r="C196" s="22"/>
      <c r="D196" s="22"/>
      <c r="E196" s="22"/>
      <c r="F196" s="22"/>
      <c r="G196" s="43"/>
      <c r="H196" s="54"/>
      <c r="I196" s="54"/>
      <c r="J196" s="54"/>
      <c r="K196" s="54"/>
      <c r="L196" s="54"/>
      <c r="M196" s="54"/>
    </row>
    <row r="197" spans="1:13" ht="15.5" x14ac:dyDescent="0.35">
      <c r="A197" s="19" t="s">
        <v>4272</v>
      </c>
      <c r="B197" s="21" t="s">
        <v>2005</v>
      </c>
      <c r="C197" s="22"/>
      <c r="D197" s="22"/>
      <c r="E197" s="22"/>
      <c r="F197" s="22"/>
      <c r="G197" s="43"/>
      <c r="H197" s="54"/>
      <c r="I197" s="54"/>
      <c r="J197" s="54"/>
      <c r="K197" s="54"/>
      <c r="L197" s="54"/>
      <c r="M197" s="54"/>
    </row>
    <row r="198" spans="1:13" ht="15.5" x14ac:dyDescent="0.35">
      <c r="A198" s="19" t="s">
        <v>4273</v>
      </c>
      <c r="B198" s="21" t="s">
        <v>2213</v>
      </c>
      <c r="C198" s="22"/>
      <c r="D198" s="22"/>
      <c r="E198" s="22"/>
      <c r="F198" s="22"/>
      <c r="G198" s="43"/>
      <c r="H198" s="54"/>
      <c r="I198" s="54"/>
      <c r="J198" s="54"/>
      <c r="K198" s="54"/>
      <c r="L198" s="54"/>
      <c r="M198" s="54"/>
    </row>
    <row r="199" spans="1:13" ht="15.5" x14ac:dyDescent="0.35">
      <c r="A199" s="19" t="s">
        <v>9624</v>
      </c>
      <c r="B199" s="21" t="s">
        <v>2196</v>
      </c>
      <c r="C199" s="22"/>
      <c r="D199" s="22"/>
      <c r="E199" s="22"/>
      <c r="F199" s="22"/>
      <c r="G199" s="43"/>
      <c r="H199" s="54"/>
      <c r="I199" s="54"/>
      <c r="J199" s="54"/>
      <c r="K199" s="54"/>
      <c r="L199" s="54"/>
      <c r="M199" s="54"/>
    </row>
    <row r="200" spans="1:13" ht="15.5" x14ac:dyDescent="0.35">
      <c r="A200" s="19" t="s">
        <v>2995</v>
      </c>
      <c r="B200" s="21" t="s">
        <v>8256</v>
      </c>
      <c r="C200" s="22"/>
      <c r="D200" s="22"/>
      <c r="E200" s="22"/>
      <c r="F200" s="22"/>
      <c r="G200" s="43"/>
      <c r="H200" s="54"/>
      <c r="I200" s="54"/>
      <c r="J200" s="54"/>
      <c r="K200" s="54"/>
      <c r="L200" s="54"/>
      <c r="M200" s="54"/>
    </row>
    <row r="201" spans="1:13" ht="15.5" x14ac:dyDescent="0.35">
      <c r="A201" s="19" t="s">
        <v>2444</v>
      </c>
      <c r="B201" s="21" t="s">
        <v>3933</v>
      </c>
      <c r="C201" s="22"/>
      <c r="D201" s="22"/>
      <c r="E201" s="22"/>
      <c r="F201" s="22"/>
      <c r="G201" s="43"/>
      <c r="H201" s="54"/>
      <c r="I201" s="54"/>
      <c r="J201" s="54"/>
      <c r="K201" s="54"/>
      <c r="L201" s="54"/>
      <c r="M201" s="54"/>
    </row>
    <row r="202" spans="1:13" ht="15.5" x14ac:dyDescent="0.35">
      <c r="A202" s="19" t="s">
        <v>4274</v>
      </c>
      <c r="B202" s="21" t="s">
        <v>3972</v>
      </c>
      <c r="C202" s="22"/>
      <c r="D202" s="22"/>
      <c r="E202" s="22"/>
      <c r="F202" s="22"/>
      <c r="G202" s="43"/>
      <c r="H202" s="54"/>
      <c r="I202" s="54"/>
      <c r="J202" s="54"/>
      <c r="K202" s="54"/>
      <c r="L202" s="54"/>
      <c r="M202" s="54"/>
    </row>
    <row r="203" spans="1:13" ht="31" x14ac:dyDescent="0.35">
      <c r="A203" s="19" t="s">
        <v>8634</v>
      </c>
      <c r="B203" s="21" t="s">
        <v>3941</v>
      </c>
      <c r="C203" s="22"/>
      <c r="D203" s="22"/>
      <c r="E203" s="22"/>
      <c r="F203" s="22"/>
      <c r="G203" s="43"/>
      <c r="H203" s="54"/>
      <c r="I203" s="54"/>
      <c r="J203" s="54"/>
      <c r="K203" s="54"/>
      <c r="L203" s="54"/>
      <c r="M203" s="54"/>
    </row>
    <row r="204" spans="1:13" ht="15.5" x14ac:dyDescent="0.35">
      <c r="A204" s="19" t="s">
        <v>4933</v>
      </c>
      <c r="B204" s="21" t="s">
        <v>3979</v>
      </c>
      <c r="C204" s="22"/>
      <c r="D204" s="22"/>
      <c r="E204" s="22"/>
      <c r="F204" s="22"/>
      <c r="G204" s="43"/>
      <c r="H204" s="54"/>
      <c r="I204" s="54"/>
      <c r="J204" s="54"/>
      <c r="K204" s="54"/>
      <c r="L204" s="54"/>
      <c r="M204" s="54"/>
    </row>
    <row r="205" spans="1:13" ht="31" x14ac:dyDescent="0.35">
      <c r="A205" s="19" t="s">
        <v>7972</v>
      </c>
      <c r="B205" s="21" t="s">
        <v>3628</v>
      </c>
      <c r="C205" s="22">
        <v>0</v>
      </c>
      <c r="D205" s="22">
        <v>0</v>
      </c>
      <c r="E205" s="22">
        <v>12950</v>
      </c>
      <c r="F205" s="22">
        <v>0</v>
      </c>
      <c r="G205" s="43">
        <v>613032</v>
      </c>
      <c r="H205" s="54"/>
      <c r="I205" s="54"/>
      <c r="J205" s="54"/>
      <c r="K205" s="54"/>
      <c r="L205" s="54"/>
      <c r="M205" s="54"/>
    </row>
    <row r="206" spans="1:13" ht="15.5" x14ac:dyDescent="0.35">
      <c r="A206" s="19" t="s">
        <v>3212</v>
      </c>
      <c r="B206" s="21" t="s">
        <v>1250</v>
      </c>
      <c r="C206" s="22"/>
      <c r="D206" s="22"/>
      <c r="E206" s="22"/>
      <c r="F206" s="22"/>
      <c r="G206" s="43"/>
      <c r="H206" s="54"/>
      <c r="I206" s="54"/>
      <c r="J206" s="54"/>
      <c r="K206" s="54"/>
      <c r="L206" s="54"/>
      <c r="M206" s="54"/>
    </row>
    <row r="207" spans="1:13" ht="15.5" x14ac:dyDescent="0.35">
      <c r="A207" s="19" t="s">
        <v>1654</v>
      </c>
      <c r="B207" s="21" t="s">
        <v>1653</v>
      </c>
      <c r="C207" s="22"/>
      <c r="D207" s="22"/>
      <c r="E207" s="22"/>
      <c r="F207" s="22"/>
      <c r="G207" s="43"/>
      <c r="H207" s="54"/>
      <c r="I207" s="54"/>
      <c r="J207" s="54"/>
      <c r="K207" s="54"/>
      <c r="L207" s="54"/>
      <c r="M207" s="54"/>
    </row>
    <row r="208" spans="1:13" ht="15.5" x14ac:dyDescent="0.35">
      <c r="A208" s="19" t="s">
        <v>7973</v>
      </c>
      <c r="B208" s="21" t="s">
        <v>1746</v>
      </c>
      <c r="C208" s="22"/>
      <c r="D208" s="22"/>
      <c r="E208" s="22"/>
      <c r="F208" s="22"/>
      <c r="G208" s="43"/>
      <c r="H208" s="54"/>
      <c r="I208" s="54"/>
      <c r="J208" s="54"/>
      <c r="K208" s="54"/>
      <c r="L208" s="54"/>
      <c r="M208" s="54"/>
    </row>
    <row r="209" spans="1:13" ht="31" x14ac:dyDescent="0.35">
      <c r="A209" s="19" t="s">
        <v>4275</v>
      </c>
      <c r="B209" s="21" t="s">
        <v>2209</v>
      </c>
      <c r="C209" s="22"/>
      <c r="D209" s="22"/>
      <c r="E209" s="22"/>
      <c r="F209" s="22"/>
      <c r="G209" s="43"/>
      <c r="H209" s="54"/>
      <c r="I209" s="54"/>
      <c r="J209" s="54"/>
      <c r="K209" s="54"/>
      <c r="L209" s="54"/>
      <c r="M209" s="54"/>
    </row>
    <row r="210" spans="1:13" ht="31" x14ac:dyDescent="0.35">
      <c r="A210" s="19" t="s">
        <v>2971</v>
      </c>
      <c r="B210" s="21" t="s">
        <v>2202</v>
      </c>
      <c r="C210" s="22"/>
      <c r="D210" s="22"/>
      <c r="E210" s="22"/>
      <c r="F210" s="22"/>
      <c r="G210" s="43"/>
      <c r="H210" s="54"/>
      <c r="I210" s="54"/>
      <c r="J210" s="54"/>
      <c r="K210" s="54"/>
      <c r="L210" s="54"/>
      <c r="M210" s="54"/>
    </row>
    <row r="211" spans="1:13" ht="15.5" x14ac:dyDescent="0.35">
      <c r="A211" s="19" t="s">
        <v>1641</v>
      </c>
      <c r="B211" s="21" t="s">
        <v>8550</v>
      </c>
      <c r="C211" s="22"/>
      <c r="D211" s="22"/>
      <c r="E211" s="22"/>
      <c r="F211" s="22"/>
      <c r="G211" s="43"/>
      <c r="H211" s="54"/>
      <c r="I211" s="54"/>
      <c r="J211" s="54"/>
      <c r="K211" s="54"/>
      <c r="L211" s="54"/>
      <c r="M211" s="54"/>
    </row>
    <row r="212" spans="1:13" ht="15.5" x14ac:dyDescent="0.35">
      <c r="A212" s="19" t="s">
        <v>7975</v>
      </c>
      <c r="B212" s="21" t="s">
        <v>3959</v>
      </c>
      <c r="C212" s="22"/>
      <c r="D212" s="22"/>
      <c r="E212" s="22"/>
      <c r="F212" s="22"/>
      <c r="G212" s="43"/>
      <c r="H212" s="54"/>
      <c r="I212" s="54"/>
      <c r="J212" s="54"/>
      <c r="K212" s="54"/>
      <c r="L212" s="54"/>
      <c r="M212" s="54"/>
    </row>
    <row r="213" spans="1:13" ht="15.5" x14ac:dyDescent="0.35">
      <c r="A213" s="19" t="s">
        <v>148</v>
      </c>
      <c r="B213" s="21" t="s">
        <v>3854</v>
      </c>
      <c r="C213" s="22"/>
      <c r="D213" s="22"/>
      <c r="E213" s="22"/>
      <c r="F213" s="22"/>
      <c r="G213" s="43"/>
      <c r="H213" s="54"/>
      <c r="I213" s="54"/>
      <c r="J213" s="54"/>
      <c r="K213" s="54"/>
      <c r="L213" s="54"/>
      <c r="M213" s="54"/>
    </row>
    <row r="214" spans="1:13" ht="15.5" x14ac:dyDescent="0.35">
      <c r="A214" s="19" t="s">
        <v>3379</v>
      </c>
      <c r="B214" s="21" t="s">
        <v>3378</v>
      </c>
      <c r="C214" s="22"/>
      <c r="D214" s="22"/>
      <c r="E214" s="22"/>
      <c r="F214" s="22"/>
      <c r="G214" s="43"/>
      <c r="H214" s="54"/>
      <c r="I214" s="54"/>
      <c r="J214" s="54"/>
      <c r="K214" s="54"/>
      <c r="L214" s="54"/>
      <c r="M214" s="54"/>
    </row>
    <row r="215" spans="1:13" ht="31" x14ac:dyDescent="0.35">
      <c r="A215" s="19" t="s">
        <v>7976</v>
      </c>
      <c r="B215" s="21" t="s">
        <v>8626</v>
      </c>
      <c r="C215" s="22"/>
      <c r="D215" s="22"/>
      <c r="E215" s="22"/>
      <c r="F215" s="22"/>
      <c r="G215" s="43"/>
      <c r="H215" s="54"/>
      <c r="I215" s="54"/>
      <c r="J215" s="54"/>
      <c r="K215" s="54"/>
      <c r="L215" s="54"/>
      <c r="M215" s="54"/>
    </row>
    <row r="216" spans="1:13" ht="31" x14ac:dyDescent="0.35">
      <c r="A216" s="19" t="s">
        <v>4276</v>
      </c>
      <c r="B216" s="21" t="s">
        <v>2303</v>
      </c>
      <c r="C216" s="22"/>
      <c r="D216" s="22"/>
      <c r="E216" s="22"/>
      <c r="F216" s="22"/>
      <c r="G216" s="43"/>
      <c r="H216" s="54"/>
      <c r="I216" s="54"/>
      <c r="J216" s="54"/>
      <c r="K216" s="54"/>
      <c r="L216" s="54"/>
      <c r="M216" s="54"/>
    </row>
    <row r="217" spans="1:13" ht="15.5" x14ac:dyDescent="0.35">
      <c r="A217" s="19" t="s">
        <v>3384</v>
      </c>
      <c r="B217" s="21" t="s">
        <v>4528</v>
      </c>
      <c r="C217" s="22"/>
      <c r="D217" s="22"/>
      <c r="E217" s="22"/>
      <c r="F217" s="22"/>
      <c r="G217" s="43"/>
      <c r="H217" s="54"/>
      <c r="I217" s="54"/>
      <c r="J217" s="54"/>
      <c r="K217" s="54"/>
      <c r="L217" s="54"/>
      <c r="M217" s="54"/>
    </row>
    <row r="218" spans="1:13" ht="31" x14ac:dyDescent="0.35">
      <c r="A218" s="19" t="s">
        <v>3074</v>
      </c>
      <c r="B218" s="19" t="s">
        <v>743</v>
      </c>
      <c r="C218" s="22"/>
      <c r="D218" s="22"/>
      <c r="E218" s="22"/>
      <c r="F218" s="22"/>
      <c r="G218" s="43"/>
      <c r="H218" s="54"/>
      <c r="I218" s="54"/>
      <c r="J218" s="54"/>
      <c r="K218" s="54"/>
      <c r="L218" s="54"/>
      <c r="M218" s="54"/>
    </row>
    <row r="219" spans="1:13" ht="15.5" x14ac:dyDescent="0.35">
      <c r="A219" s="19" t="s">
        <v>3117</v>
      </c>
      <c r="B219" s="21" t="s">
        <v>3987</v>
      </c>
      <c r="C219" s="22"/>
      <c r="D219" s="22"/>
      <c r="E219" s="22"/>
      <c r="F219" s="22"/>
      <c r="G219" s="43"/>
      <c r="H219" s="54"/>
      <c r="I219" s="54"/>
      <c r="J219" s="54"/>
      <c r="K219" s="54"/>
      <c r="L219" s="54"/>
      <c r="M219" s="54"/>
    </row>
    <row r="220" spans="1:13" ht="15.5" x14ac:dyDescent="0.35">
      <c r="A220" s="19" t="s">
        <v>263</v>
      </c>
      <c r="B220" s="21" t="s">
        <v>8560</v>
      </c>
      <c r="C220" s="22"/>
      <c r="D220" s="22"/>
      <c r="E220" s="22"/>
      <c r="F220" s="22"/>
      <c r="G220" s="43"/>
      <c r="H220" s="54"/>
      <c r="I220" s="54"/>
      <c r="J220" s="54"/>
      <c r="K220" s="54"/>
      <c r="L220" s="54"/>
      <c r="M220" s="54"/>
    </row>
    <row r="221" spans="1:13" ht="15.5" x14ac:dyDescent="0.35">
      <c r="A221" s="19" t="s">
        <v>344</v>
      </c>
      <c r="B221" s="21" t="s">
        <v>342</v>
      </c>
      <c r="C221" s="22"/>
      <c r="D221" s="22"/>
      <c r="E221" s="22"/>
      <c r="F221" s="22"/>
      <c r="G221" s="43"/>
      <c r="H221" s="54"/>
      <c r="I221" s="54"/>
      <c r="J221" s="54"/>
      <c r="K221" s="54"/>
      <c r="L221" s="54"/>
      <c r="M221" s="54"/>
    </row>
    <row r="222" spans="1:13" ht="15.5" x14ac:dyDescent="0.35">
      <c r="A222" s="19" t="s">
        <v>1649</v>
      </c>
      <c r="B222" s="21" t="s">
        <v>1614</v>
      </c>
      <c r="C222" s="22"/>
      <c r="D222" s="22"/>
      <c r="E222" s="22"/>
      <c r="F222" s="22"/>
      <c r="G222" s="43"/>
      <c r="H222" s="54"/>
      <c r="I222" s="54"/>
      <c r="J222" s="54"/>
      <c r="K222" s="54"/>
      <c r="L222" s="54"/>
      <c r="M222" s="54"/>
    </row>
    <row r="223" spans="1:13" ht="15.5" x14ac:dyDescent="0.35">
      <c r="A223" s="19" t="s">
        <v>7977</v>
      </c>
      <c r="B223" s="21" t="s">
        <v>2476</v>
      </c>
      <c r="C223" s="22"/>
      <c r="D223" s="22"/>
      <c r="E223" s="22"/>
      <c r="F223" s="22"/>
      <c r="G223" s="43"/>
      <c r="H223" s="54"/>
      <c r="I223" s="54"/>
      <c r="J223" s="54"/>
      <c r="K223" s="54"/>
      <c r="L223" s="54"/>
      <c r="M223" s="54"/>
    </row>
    <row r="224" spans="1:13" ht="31" x14ac:dyDescent="0.35">
      <c r="A224" s="19" t="s">
        <v>4934</v>
      </c>
      <c r="B224" s="19" t="s">
        <v>3818</v>
      </c>
      <c r="C224" s="22">
        <v>41530988.039999999</v>
      </c>
      <c r="D224" s="22">
        <v>0</v>
      </c>
      <c r="E224" s="22">
        <v>31648590.68</v>
      </c>
      <c r="F224" s="22">
        <v>0</v>
      </c>
      <c r="G224" s="43">
        <v>32416964.359999999</v>
      </c>
      <c r="H224" s="60">
        <v>7</v>
      </c>
      <c r="I224" s="60">
        <v>1</v>
      </c>
      <c r="J224" s="60">
        <v>6</v>
      </c>
      <c r="K224" s="60">
        <v>14</v>
      </c>
      <c r="L224" s="60">
        <v>0</v>
      </c>
      <c r="M224" s="60" t="s">
        <v>8222</v>
      </c>
    </row>
    <row r="225" spans="1:13" ht="15.5" x14ac:dyDescent="0.35">
      <c r="A225" s="19" t="s">
        <v>837</v>
      </c>
      <c r="B225" s="21" t="s">
        <v>4407</v>
      </c>
      <c r="C225" s="22"/>
      <c r="D225" s="22"/>
      <c r="E225" s="22"/>
      <c r="F225" s="22"/>
      <c r="G225" s="43"/>
      <c r="H225" s="54"/>
      <c r="I225" s="54"/>
      <c r="J225" s="54"/>
      <c r="K225" s="54"/>
      <c r="L225" s="54"/>
      <c r="M225" s="54"/>
    </row>
    <row r="226" spans="1:13" ht="31" x14ac:dyDescent="0.35">
      <c r="A226" s="19" t="s">
        <v>8688</v>
      </c>
      <c r="B226" s="21" t="s">
        <v>8384</v>
      </c>
      <c r="C226" s="22"/>
      <c r="D226" s="22"/>
      <c r="E226" s="22"/>
      <c r="F226" s="22"/>
      <c r="G226" s="43"/>
      <c r="H226" s="54"/>
      <c r="I226" s="54"/>
      <c r="J226" s="54"/>
      <c r="K226" s="54"/>
      <c r="L226" s="54"/>
      <c r="M226" s="54"/>
    </row>
    <row r="227" spans="1:13" ht="15.5" x14ac:dyDescent="0.35">
      <c r="A227" s="19" t="s">
        <v>7978</v>
      </c>
      <c r="B227" s="21" t="s">
        <v>3954</v>
      </c>
      <c r="C227" s="22"/>
      <c r="D227" s="22"/>
      <c r="E227" s="22"/>
      <c r="F227" s="22"/>
      <c r="G227" s="43"/>
      <c r="H227" s="54"/>
      <c r="I227" s="54"/>
      <c r="J227" s="54"/>
      <c r="K227" s="54"/>
      <c r="L227" s="54"/>
      <c r="M227" s="54"/>
    </row>
    <row r="228" spans="1:13" ht="15.5" x14ac:dyDescent="0.35">
      <c r="A228" s="19" t="s">
        <v>7979</v>
      </c>
      <c r="B228" s="21" t="s">
        <v>3871</v>
      </c>
      <c r="C228" s="22"/>
      <c r="D228" s="22"/>
      <c r="E228" s="22"/>
      <c r="F228" s="22"/>
      <c r="G228" s="43"/>
      <c r="H228" s="54"/>
      <c r="I228" s="54"/>
      <c r="J228" s="54"/>
      <c r="K228" s="54"/>
      <c r="L228" s="54"/>
      <c r="M228" s="54"/>
    </row>
    <row r="229" spans="1:13" ht="31" x14ac:dyDescent="0.35">
      <c r="A229" s="19" t="s">
        <v>8689</v>
      </c>
      <c r="B229" s="21" t="s">
        <v>3821</v>
      </c>
      <c r="C229" s="22"/>
      <c r="D229" s="22"/>
      <c r="E229" s="22"/>
      <c r="F229" s="22"/>
      <c r="G229" s="43"/>
      <c r="H229" s="54"/>
      <c r="I229" s="54"/>
      <c r="J229" s="54"/>
      <c r="K229" s="54"/>
      <c r="L229" s="54"/>
      <c r="M229" s="54"/>
    </row>
    <row r="230" spans="1:13" ht="15.5" x14ac:dyDescent="0.35">
      <c r="A230" s="19" t="s">
        <v>3067</v>
      </c>
      <c r="B230" s="21" t="s">
        <v>8312</v>
      </c>
      <c r="C230" s="22"/>
      <c r="D230" s="22"/>
      <c r="E230" s="22"/>
      <c r="F230" s="22"/>
      <c r="G230" s="43"/>
      <c r="H230" s="54"/>
      <c r="I230" s="54"/>
      <c r="J230" s="54"/>
      <c r="K230" s="54"/>
      <c r="L230" s="54"/>
      <c r="M230" s="54"/>
    </row>
    <row r="231" spans="1:13" ht="15.5" x14ac:dyDescent="0.35">
      <c r="A231" s="19" t="s">
        <v>8348</v>
      </c>
      <c r="B231" s="21" t="s">
        <v>3276</v>
      </c>
      <c r="C231" s="22"/>
      <c r="D231" s="22"/>
      <c r="E231" s="22"/>
      <c r="F231" s="22"/>
      <c r="G231" s="43"/>
      <c r="H231" s="54"/>
      <c r="I231" s="54"/>
      <c r="J231" s="54"/>
      <c r="K231" s="54"/>
      <c r="L231" s="54"/>
      <c r="M231" s="54"/>
    </row>
    <row r="232" spans="1:13" ht="15.5" x14ac:dyDescent="0.35">
      <c r="A232" s="19" t="s">
        <v>7981</v>
      </c>
      <c r="B232" s="21" t="s">
        <v>3814</v>
      </c>
      <c r="C232" s="22"/>
      <c r="D232" s="22"/>
      <c r="E232" s="22"/>
      <c r="F232" s="22"/>
      <c r="G232" s="43"/>
      <c r="H232" s="54"/>
      <c r="I232" s="54"/>
      <c r="J232" s="54"/>
      <c r="K232" s="54"/>
      <c r="L232" s="54"/>
      <c r="M232" s="54"/>
    </row>
    <row r="233" spans="1:13" ht="15.5" x14ac:dyDescent="0.35">
      <c r="A233" s="19" t="s">
        <v>1486</v>
      </c>
      <c r="B233" s="21" t="s">
        <v>1470</v>
      </c>
      <c r="C233" s="22"/>
      <c r="D233" s="22"/>
      <c r="E233" s="22"/>
      <c r="F233" s="22"/>
      <c r="G233" s="43"/>
      <c r="H233" s="54"/>
      <c r="I233" s="54"/>
      <c r="J233" s="54"/>
      <c r="K233" s="54"/>
      <c r="L233" s="54"/>
      <c r="M233" s="54"/>
    </row>
    <row r="234" spans="1:13" ht="15.5" x14ac:dyDescent="0.35">
      <c r="A234" s="19" t="s">
        <v>205</v>
      </c>
      <c r="B234" s="21" t="s">
        <v>203</v>
      </c>
      <c r="C234" s="22"/>
      <c r="D234" s="22"/>
      <c r="E234" s="22"/>
      <c r="F234" s="22"/>
      <c r="G234" s="43"/>
      <c r="H234" s="54"/>
      <c r="I234" s="54"/>
      <c r="J234" s="54"/>
      <c r="K234" s="54"/>
      <c r="L234" s="54"/>
      <c r="M234" s="54"/>
    </row>
    <row r="235" spans="1:13" ht="31" x14ac:dyDescent="0.35">
      <c r="A235" s="19" t="s">
        <v>4277</v>
      </c>
      <c r="B235" s="21" t="s">
        <v>8304</v>
      </c>
      <c r="C235" s="22"/>
      <c r="D235" s="22"/>
      <c r="E235" s="22"/>
      <c r="F235" s="22"/>
      <c r="G235" s="43"/>
      <c r="H235" s="54"/>
      <c r="I235" s="54"/>
      <c r="J235" s="54"/>
      <c r="K235" s="54"/>
      <c r="L235" s="54"/>
      <c r="M235" s="54"/>
    </row>
    <row r="236" spans="1:13" ht="15.5" x14ac:dyDescent="0.35">
      <c r="A236" s="19" t="s">
        <v>4278</v>
      </c>
      <c r="B236" s="21" t="s">
        <v>2113</v>
      </c>
      <c r="C236" s="22"/>
      <c r="D236" s="22"/>
      <c r="E236" s="22"/>
      <c r="F236" s="22"/>
      <c r="G236" s="43"/>
      <c r="H236" s="54"/>
      <c r="I236" s="54"/>
      <c r="J236" s="54"/>
      <c r="K236" s="54"/>
      <c r="L236" s="54"/>
      <c r="M236" s="54"/>
    </row>
    <row r="237" spans="1:13" ht="15.5" x14ac:dyDescent="0.35">
      <c r="A237" s="19" t="s">
        <v>7982</v>
      </c>
      <c r="B237" s="21" t="s">
        <v>3841</v>
      </c>
      <c r="C237" s="22"/>
      <c r="D237" s="22"/>
      <c r="E237" s="22"/>
      <c r="F237" s="22"/>
      <c r="G237" s="43"/>
      <c r="H237" s="54"/>
      <c r="I237" s="54"/>
      <c r="J237" s="54"/>
      <c r="K237" s="54"/>
      <c r="L237" s="54"/>
      <c r="M237" s="54"/>
    </row>
    <row r="238" spans="1:13" ht="15.5" x14ac:dyDescent="0.35">
      <c r="A238" s="19" t="s">
        <v>4279</v>
      </c>
      <c r="B238" s="21" t="s">
        <v>8618</v>
      </c>
      <c r="C238" s="22"/>
      <c r="D238" s="22"/>
      <c r="E238" s="22"/>
      <c r="F238" s="22"/>
      <c r="G238" s="43"/>
      <c r="H238" s="54"/>
      <c r="I238" s="54"/>
      <c r="J238" s="54"/>
      <c r="K238" s="54"/>
      <c r="L238" s="54"/>
      <c r="M238" s="54"/>
    </row>
    <row r="239" spans="1:13" ht="15.5" x14ac:dyDescent="0.35">
      <c r="A239" s="19" t="s">
        <v>742</v>
      </c>
      <c r="B239" s="21" t="s">
        <v>741</v>
      </c>
      <c r="C239" s="22"/>
      <c r="D239" s="22"/>
      <c r="E239" s="22"/>
      <c r="F239" s="22"/>
      <c r="G239" s="43"/>
      <c r="H239" s="54"/>
      <c r="I239" s="54"/>
      <c r="J239" s="54"/>
      <c r="K239" s="54"/>
      <c r="L239" s="54"/>
      <c r="M239" s="54"/>
    </row>
    <row r="240" spans="1:13" ht="31" x14ac:dyDescent="0.35">
      <c r="A240" s="19" t="s">
        <v>7983</v>
      </c>
      <c r="B240" s="21" t="s">
        <v>3970</v>
      </c>
      <c r="C240" s="23">
        <v>388578</v>
      </c>
      <c r="D240" s="23">
        <v>0</v>
      </c>
      <c r="E240" s="23">
        <v>30000</v>
      </c>
      <c r="F240" s="23">
        <v>0</v>
      </c>
      <c r="G240" s="23">
        <v>315163</v>
      </c>
      <c r="H240" s="19">
        <v>3</v>
      </c>
      <c r="I240" s="19">
        <v>0</v>
      </c>
      <c r="J240" s="19">
        <v>3</v>
      </c>
      <c r="K240" s="19">
        <v>23</v>
      </c>
      <c r="L240" s="19">
        <v>1</v>
      </c>
      <c r="M240" s="24" t="s">
        <v>3500</v>
      </c>
    </row>
    <row r="241" spans="1:13" ht="15.5" x14ac:dyDescent="0.35">
      <c r="A241" s="19" t="s">
        <v>7984</v>
      </c>
      <c r="B241" s="21" t="s">
        <v>3662</v>
      </c>
      <c r="C241" s="22">
        <v>0</v>
      </c>
      <c r="D241" s="22">
        <v>0</v>
      </c>
      <c r="E241" s="22">
        <v>0</v>
      </c>
      <c r="F241" s="22">
        <v>0</v>
      </c>
      <c r="G241" s="43">
        <v>0</v>
      </c>
      <c r="H241" s="54"/>
      <c r="I241" s="54"/>
      <c r="J241" s="54"/>
      <c r="K241" s="54"/>
      <c r="L241" s="54"/>
      <c r="M241" s="54"/>
    </row>
    <row r="242" spans="1:13" ht="15.5" x14ac:dyDescent="0.35">
      <c r="A242" s="19" t="s">
        <v>3089</v>
      </c>
      <c r="B242" s="21" t="s">
        <v>88</v>
      </c>
      <c r="C242" s="22"/>
      <c r="D242" s="22"/>
      <c r="E242" s="22"/>
      <c r="F242" s="22"/>
      <c r="G242" s="43"/>
      <c r="H242" s="54"/>
      <c r="I242" s="54"/>
      <c r="J242" s="54"/>
      <c r="K242" s="54"/>
      <c r="L242" s="54"/>
      <c r="M242" s="54"/>
    </row>
    <row r="243" spans="1:13" ht="15.5" x14ac:dyDescent="0.35">
      <c r="A243" s="19" t="s">
        <v>8487</v>
      </c>
      <c r="B243" s="21" t="s">
        <v>1897</v>
      </c>
      <c r="C243" s="22">
        <v>0</v>
      </c>
      <c r="D243" s="22">
        <v>0</v>
      </c>
      <c r="E243" s="22">
        <v>0</v>
      </c>
      <c r="F243" s="22">
        <v>0</v>
      </c>
      <c r="G243" s="43">
        <v>0</v>
      </c>
      <c r="H243" s="54"/>
      <c r="I243" s="54"/>
      <c r="J243" s="54"/>
      <c r="K243" s="54"/>
      <c r="L243" s="54"/>
      <c r="M243" s="54"/>
    </row>
    <row r="244" spans="1:13" ht="15.5" x14ac:dyDescent="0.35">
      <c r="A244" s="19" t="s">
        <v>4281</v>
      </c>
      <c r="B244" s="21" t="s">
        <v>3336</v>
      </c>
      <c r="C244" s="22"/>
      <c r="D244" s="22"/>
      <c r="E244" s="22"/>
      <c r="F244" s="22"/>
      <c r="G244" s="43"/>
      <c r="H244" s="54"/>
      <c r="I244" s="54"/>
      <c r="J244" s="54"/>
      <c r="K244" s="54"/>
      <c r="L244" s="54"/>
      <c r="M244" s="54"/>
    </row>
    <row r="245" spans="1:13" ht="15.5" x14ac:dyDescent="0.35">
      <c r="A245" s="19" t="s">
        <v>1720</v>
      </c>
      <c r="B245" s="21" t="s">
        <v>1698</v>
      </c>
      <c r="C245" s="22"/>
      <c r="D245" s="22"/>
      <c r="E245" s="22"/>
      <c r="F245" s="22"/>
      <c r="G245" s="43"/>
      <c r="H245" s="54"/>
      <c r="I245" s="54"/>
      <c r="J245" s="54"/>
      <c r="K245" s="54"/>
      <c r="L245" s="54"/>
      <c r="M245" s="54"/>
    </row>
    <row r="246" spans="1:13" ht="15.5" x14ac:dyDescent="0.35">
      <c r="A246" s="19" t="s">
        <v>4282</v>
      </c>
      <c r="B246" s="21" t="s">
        <v>2321</v>
      </c>
      <c r="C246" s="22"/>
      <c r="D246" s="22"/>
      <c r="E246" s="22"/>
      <c r="F246" s="22"/>
      <c r="G246" s="43"/>
      <c r="H246" s="54"/>
      <c r="I246" s="54"/>
      <c r="J246" s="54"/>
      <c r="K246" s="54"/>
      <c r="L246" s="54"/>
      <c r="M246" s="54"/>
    </row>
    <row r="247" spans="1:13" ht="15.5" x14ac:dyDescent="0.35">
      <c r="A247" s="19" t="s">
        <v>4283</v>
      </c>
      <c r="B247" s="21" t="s">
        <v>2359</v>
      </c>
      <c r="C247" s="22"/>
      <c r="D247" s="22"/>
      <c r="E247" s="22"/>
      <c r="F247" s="22"/>
      <c r="G247" s="43"/>
      <c r="H247" s="54"/>
      <c r="I247" s="54"/>
      <c r="J247" s="54"/>
      <c r="K247" s="54"/>
      <c r="L247" s="54"/>
      <c r="M247" s="54"/>
    </row>
    <row r="248" spans="1:13" ht="15.5" x14ac:dyDescent="0.35">
      <c r="A248" s="19" t="s">
        <v>1235</v>
      </c>
      <c r="B248" s="21" t="s">
        <v>1233</v>
      </c>
      <c r="C248" s="22"/>
      <c r="D248" s="22"/>
      <c r="E248" s="22"/>
      <c r="F248" s="22"/>
      <c r="G248" s="43"/>
      <c r="H248" s="54"/>
      <c r="I248" s="54"/>
      <c r="J248" s="54"/>
      <c r="K248" s="54"/>
      <c r="L248" s="54"/>
      <c r="M248" s="54"/>
    </row>
    <row r="249" spans="1:13" ht="31" x14ac:dyDescent="0.35">
      <c r="A249" s="19" t="s">
        <v>8349</v>
      </c>
      <c r="B249" s="21" t="s">
        <v>3880</v>
      </c>
      <c r="C249" s="22"/>
      <c r="D249" s="22"/>
      <c r="E249" s="22"/>
      <c r="F249" s="22"/>
      <c r="G249" s="43"/>
      <c r="H249" s="54"/>
      <c r="I249" s="54"/>
      <c r="J249" s="54"/>
      <c r="K249" s="54"/>
      <c r="L249" s="54"/>
      <c r="M249" s="54"/>
    </row>
    <row r="250" spans="1:13" ht="15.5" x14ac:dyDescent="0.35">
      <c r="A250" s="19" t="s">
        <v>1319</v>
      </c>
      <c r="B250" s="21" t="s">
        <v>8961</v>
      </c>
      <c r="C250" s="22">
        <v>81500</v>
      </c>
      <c r="D250" s="22">
        <v>0</v>
      </c>
      <c r="E250" s="22">
        <v>66200</v>
      </c>
      <c r="F250" s="22">
        <v>0</v>
      </c>
      <c r="G250" s="43">
        <v>66200</v>
      </c>
      <c r="H250" s="60">
        <v>3</v>
      </c>
      <c r="I250" s="60">
        <v>1</v>
      </c>
      <c r="J250" s="60">
        <v>2</v>
      </c>
      <c r="K250" s="60">
        <v>0</v>
      </c>
      <c r="L250" s="60">
        <v>0</v>
      </c>
      <c r="M250" s="60" t="s">
        <v>3500</v>
      </c>
    </row>
    <row r="251" spans="1:13" ht="15.5" x14ac:dyDescent="0.35">
      <c r="A251" s="19" t="s">
        <v>1724</v>
      </c>
      <c r="B251" s="21" t="s">
        <v>3930</v>
      </c>
      <c r="C251" s="22">
        <v>0</v>
      </c>
      <c r="D251" s="22"/>
      <c r="E251" s="22">
        <v>723051.5</v>
      </c>
      <c r="F251" s="22"/>
      <c r="G251" s="43">
        <v>754388.82</v>
      </c>
      <c r="H251" s="54"/>
      <c r="I251" s="54"/>
      <c r="J251" s="54"/>
      <c r="K251" s="54"/>
      <c r="L251" s="54"/>
      <c r="M251" s="54"/>
    </row>
    <row r="252" spans="1:13" ht="32.25" customHeight="1" x14ac:dyDescent="0.35">
      <c r="A252" s="19" t="s">
        <v>4935</v>
      </c>
      <c r="B252" s="21" t="s">
        <v>2705</v>
      </c>
      <c r="C252" s="22"/>
      <c r="D252" s="22"/>
      <c r="E252" s="22"/>
      <c r="F252" s="22"/>
      <c r="G252" s="43"/>
      <c r="H252" s="54"/>
      <c r="I252" s="54"/>
      <c r="J252" s="54"/>
      <c r="K252" s="54"/>
      <c r="L252" s="54"/>
      <c r="M252" s="54"/>
    </row>
    <row r="253" spans="1:13" ht="15.5" x14ac:dyDescent="0.35">
      <c r="A253" s="19" t="s">
        <v>7987</v>
      </c>
      <c r="B253" s="21" t="s">
        <v>3835</v>
      </c>
      <c r="C253" s="22"/>
      <c r="D253" s="22"/>
      <c r="E253" s="22"/>
      <c r="F253" s="22"/>
      <c r="G253" s="43"/>
      <c r="H253" s="54"/>
      <c r="I253" s="54"/>
      <c r="J253" s="54"/>
      <c r="K253" s="54"/>
      <c r="L253" s="54"/>
      <c r="M253" s="54"/>
    </row>
    <row r="254" spans="1:13" ht="15.5" x14ac:dyDescent="0.35">
      <c r="A254" s="19" t="s">
        <v>7988</v>
      </c>
      <c r="B254" s="21" t="s">
        <v>4007</v>
      </c>
      <c r="C254" s="22"/>
      <c r="D254" s="22"/>
      <c r="E254" s="22"/>
      <c r="F254" s="22"/>
      <c r="G254" s="43"/>
      <c r="H254" s="54"/>
      <c r="I254" s="54"/>
      <c r="J254" s="54"/>
      <c r="K254" s="54"/>
      <c r="L254" s="54"/>
      <c r="M254" s="54"/>
    </row>
    <row r="255" spans="1:13" ht="15.5" x14ac:dyDescent="0.35">
      <c r="A255" s="19" t="s">
        <v>2951</v>
      </c>
      <c r="B255" s="21" t="s">
        <v>1702</v>
      </c>
      <c r="C255" s="22"/>
      <c r="D255" s="22"/>
      <c r="E255" s="22"/>
      <c r="F255" s="22"/>
      <c r="G255" s="43"/>
      <c r="H255" s="54"/>
      <c r="I255" s="54"/>
      <c r="J255" s="54"/>
      <c r="K255" s="54"/>
      <c r="L255" s="54"/>
      <c r="M255" s="54"/>
    </row>
    <row r="256" spans="1:13" ht="31" x14ac:dyDescent="0.35">
      <c r="A256" s="19" t="s">
        <v>4284</v>
      </c>
      <c r="B256" s="21" t="s">
        <v>3740</v>
      </c>
      <c r="C256" s="22"/>
      <c r="D256" s="22"/>
      <c r="E256" s="22"/>
      <c r="F256" s="22"/>
      <c r="G256" s="43"/>
      <c r="H256" s="54"/>
      <c r="I256" s="54"/>
      <c r="J256" s="54"/>
      <c r="K256" s="54"/>
      <c r="L256" s="54"/>
      <c r="M256" s="54"/>
    </row>
    <row r="257" spans="1:13" ht="15.5" x14ac:dyDescent="0.35">
      <c r="A257" s="19" t="s">
        <v>7989</v>
      </c>
      <c r="B257" s="21" t="s">
        <v>3945</v>
      </c>
      <c r="C257" s="22"/>
      <c r="D257" s="22"/>
      <c r="E257" s="22"/>
      <c r="F257" s="22"/>
      <c r="G257" s="43"/>
      <c r="H257" s="54"/>
      <c r="I257" s="54"/>
      <c r="J257" s="54"/>
      <c r="K257" s="54"/>
      <c r="L257" s="54"/>
      <c r="M257" s="54"/>
    </row>
    <row r="258" spans="1:13" ht="31" x14ac:dyDescent="0.35">
      <c r="A258" s="19" t="s">
        <v>4285</v>
      </c>
      <c r="B258" s="21" t="s">
        <v>2155</v>
      </c>
      <c r="C258" s="22"/>
      <c r="D258" s="22"/>
      <c r="E258" s="22"/>
      <c r="F258" s="22"/>
      <c r="G258" s="43"/>
      <c r="H258" s="54"/>
      <c r="I258" s="54"/>
      <c r="J258" s="54"/>
      <c r="K258" s="54"/>
      <c r="L258" s="54"/>
      <c r="M258" s="54"/>
    </row>
    <row r="259" spans="1:13" ht="15.5" x14ac:dyDescent="0.35">
      <c r="A259" s="19" t="s">
        <v>4286</v>
      </c>
      <c r="B259" s="21" t="s">
        <v>3684</v>
      </c>
      <c r="C259" s="22"/>
      <c r="D259" s="22"/>
      <c r="E259" s="22"/>
      <c r="F259" s="22"/>
      <c r="G259" s="43"/>
      <c r="H259" s="54"/>
      <c r="I259" s="54"/>
      <c r="J259" s="54"/>
      <c r="K259" s="54"/>
      <c r="L259" s="54"/>
      <c r="M259" s="54"/>
    </row>
    <row r="260" spans="1:13" ht="15.5" x14ac:dyDescent="0.35">
      <c r="A260" s="19" t="s">
        <v>3064</v>
      </c>
      <c r="B260" s="21" t="s">
        <v>3978</v>
      </c>
      <c r="C260" s="22"/>
      <c r="D260" s="22"/>
      <c r="E260" s="22"/>
      <c r="F260" s="22"/>
      <c r="G260" s="43"/>
      <c r="H260" s="54"/>
      <c r="I260" s="54"/>
      <c r="J260" s="54"/>
      <c r="K260" s="54"/>
      <c r="L260" s="54"/>
      <c r="M260" s="54"/>
    </row>
    <row r="261" spans="1:13" ht="15.5" x14ac:dyDescent="0.35">
      <c r="A261" s="19" t="s">
        <v>4287</v>
      </c>
      <c r="B261" s="21" t="s">
        <v>2343</v>
      </c>
      <c r="C261" s="22"/>
      <c r="D261" s="22"/>
      <c r="E261" s="22"/>
      <c r="F261" s="22"/>
      <c r="G261" s="43"/>
      <c r="H261" s="54"/>
      <c r="I261" s="54"/>
      <c r="J261" s="54"/>
      <c r="K261" s="54"/>
      <c r="L261" s="54"/>
      <c r="M261" s="54"/>
    </row>
    <row r="262" spans="1:13" ht="15.5" x14ac:dyDescent="0.35">
      <c r="A262" s="19" t="s">
        <v>8488</v>
      </c>
      <c r="B262" s="21" t="s">
        <v>1215</v>
      </c>
      <c r="C262" s="22"/>
      <c r="D262" s="22"/>
      <c r="E262" s="22"/>
      <c r="F262" s="22"/>
      <c r="G262" s="43"/>
      <c r="H262" s="54"/>
      <c r="I262" s="54"/>
      <c r="J262" s="54"/>
      <c r="K262" s="54"/>
      <c r="L262" s="54"/>
      <c r="M262" s="54"/>
    </row>
    <row r="263" spans="1:13" ht="15.5" x14ac:dyDescent="0.35">
      <c r="A263" s="19" t="s">
        <v>559</v>
      </c>
      <c r="B263" s="21" t="s">
        <v>557</v>
      </c>
      <c r="C263" s="22"/>
      <c r="D263" s="22"/>
      <c r="E263" s="22"/>
      <c r="F263" s="22"/>
      <c r="G263" s="43"/>
      <c r="H263" s="54"/>
      <c r="I263" s="54"/>
      <c r="J263" s="54"/>
      <c r="K263" s="54"/>
      <c r="L263" s="54"/>
      <c r="M263" s="54"/>
    </row>
    <row r="264" spans="1:13" ht="31" x14ac:dyDescent="0.35">
      <c r="A264" s="19" t="s">
        <v>4288</v>
      </c>
      <c r="B264" s="21" t="s">
        <v>2658</v>
      </c>
      <c r="C264" s="22"/>
      <c r="D264" s="22"/>
      <c r="E264" s="22"/>
      <c r="F264" s="22"/>
      <c r="G264" s="43"/>
      <c r="H264" s="54"/>
      <c r="I264" s="54"/>
      <c r="J264" s="54"/>
      <c r="K264" s="54"/>
      <c r="L264" s="54"/>
      <c r="M264" s="54"/>
    </row>
    <row r="265" spans="1:13" ht="31" x14ac:dyDescent="0.35">
      <c r="A265" s="19" t="s">
        <v>4289</v>
      </c>
      <c r="B265" s="21" t="s">
        <v>3737</v>
      </c>
      <c r="C265" s="22"/>
      <c r="D265" s="22"/>
      <c r="E265" s="22"/>
      <c r="F265" s="22"/>
      <c r="G265" s="43"/>
      <c r="H265" s="54"/>
      <c r="I265" s="54"/>
      <c r="J265" s="54"/>
      <c r="K265" s="54"/>
      <c r="L265" s="54"/>
      <c r="M265" s="54"/>
    </row>
    <row r="266" spans="1:13" ht="15.5" x14ac:dyDescent="0.35">
      <c r="A266" s="19" t="s">
        <v>7991</v>
      </c>
      <c r="B266" s="21" t="s">
        <v>985</v>
      </c>
      <c r="C266" s="22"/>
      <c r="D266" s="22"/>
      <c r="E266" s="22"/>
      <c r="F266" s="22"/>
      <c r="G266" s="43"/>
      <c r="H266" s="54"/>
      <c r="I266" s="54"/>
      <c r="J266" s="54"/>
      <c r="K266" s="54"/>
      <c r="L266" s="54"/>
      <c r="M266" s="54"/>
    </row>
    <row r="267" spans="1:13" ht="31" x14ac:dyDescent="0.35">
      <c r="A267" s="19" t="s">
        <v>4290</v>
      </c>
      <c r="B267" s="21" t="s">
        <v>2696</v>
      </c>
      <c r="C267" s="22"/>
      <c r="D267" s="22"/>
      <c r="E267" s="22"/>
      <c r="F267" s="22"/>
      <c r="G267" s="43"/>
      <c r="H267" s="54"/>
      <c r="I267" s="54"/>
      <c r="J267" s="54"/>
      <c r="K267" s="54"/>
      <c r="L267" s="54"/>
      <c r="M267" s="54"/>
    </row>
    <row r="268" spans="1:13" ht="15.5" x14ac:dyDescent="0.35">
      <c r="A268" s="19" t="s">
        <v>1797</v>
      </c>
      <c r="B268" s="21" t="s">
        <v>8184</v>
      </c>
      <c r="C268" s="22">
        <v>5312060</v>
      </c>
      <c r="D268" s="22"/>
      <c r="E268" s="22">
        <v>873084</v>
      </c>
      <c r="F268" s="22"/>
      <c r="G268" s="43">
        <v>9786782</v>
      </c>
      <c r="H268" s="54"/>
      <c r="I268" s="54"/>
      <c r="J268" s="54"/>
      <c r="K268" s="54"/>
      <c r="L268" s="54"/>
      <c r="M268" s="54"/>
    </row>
    <row r="269" spans="1:13" ht="15.5" x14ac:dyDescent="0.35">
      <c r="A269" s="19" t="s">
        <v>3116</v>
      </c>
      <c r="B269" s="21" t="s">
        <v>3918</v>
      </c>
      <c r="C269" s="22"/>
      <c r="D269" s="22"/>
      <c r="E269" s="22"/>
      <c r="F269" s="22"/>
      <c r="G269" s="43"/>
      <c r="H269" s="54"/>
      <c r="I269" s="54"/>
      <c r="J269" s="54"/>
      <c r="K269" s="54"/>
      <c r="L269" s="54"/>
      <c r="M269" s="54"/>
    </row>
    <row r="270" spans="1:13" ht="15.5" x14ac:dyDescent="0.35">
      <c r="A270" s="19" t="s">
        <v>3007</v>
      </c>
      <c r="B270" s="21" t="s">
        <v>1499</v>
      </c>
      <c r="C270" s="22"/>
      <c r="D270" s="22"/>
      <c r="E270" s="22"/>
      <c r="F270" s="22"/>
      <c r="G270" s="43"/>
      <c r="H270" s="54"/>
      <c r="I270" s="54"/>
      <c r="J270" s="54"/>
      <c r="K270" s="54"/>
      <c r="L270" s="54"/>
      <c r="M270" s="54"/>
    </row>
    <row r="271" spans="1:13" ht="15.5" x14ac:dyDescent="0.35">
      <c r="A271" s="19" t="s">
        <v>346</v>
      </c>
      <c r="B271" s="21" t="s">
        <v>10136</v>
      </c>
      <c r="C271" s="22">
        <v>1432925</v>
      </c>
      <c r="D271" s="22">
        <v>0</v>
      </c>
      <c r="E271" s="22">
        <v>319500</v>
      </c>
      <c r="F271" s="22">
        <v>0</v>
      </c>
      <c r="G271" s="43">
        <v>1428150</v>
      </c>
      <c r="H271" s="60">
        <v>3</v>
      </c>
      <c r="I271" s="60">
        <v>2</v>
      </c>
      <c r="J271" s="60">
        <v>1</v>
      </c>
      <c r="K271" s="60">
        <v>0</v>
      </c>
      <c r="L271" s="60">
        <v>1</v>
      </c>
      <c r="M271" s="60" t="s">
        <v>3500</v>
      </c>
    </row>
    <row r="272" spans="1:13" ht="15.5" x14ac:dyDescent="0.35">
      <c r="A272" s="19" t="s">
        <v>1871</v>
      </c>
      <c r="B272" s="21" t="s">
        <v>1869</v>
      </c>
      <c r="C272" s="22"/>
      <c r="D272" s="22"/>
      <c r="E272" s="22"/>
      <c r="F272" s="22"/>
      <c r="G272" s="43"/>
      <c r="H272" s="54"/>
      <c r="I272" s="54"/>
      <c r="J272" s="54"/>
      <c r="K272" s="54"/>
      <c r="L272" s="54"/>
      <c r="M272" s="54"/>
    </row>
    <row r="273" spans="1:13" ht="15.5" x14ac:dyDescent="0.35">
      <c r="A273" s="19" t="s">
        <v>7992</v>
      </c>
      <c r="B273" s="21" t="s">
        <v>4224</v>
      </c>
      <c r="C273" s="22">
        <v>1164544</v>
      </c>
      <c r="D273" s="22"/>
      <c r="E273" s="22">
        <v>253831</v>
      </c>
      <c r="F273" s="22"/>
      <c r="G273" s="43">
        <v>253831</v>
      </c>
      <c r="H273" s="54"/>
      <c r="I273" s="54"/>
      <c r="J273" s="54"/>
      <c r="K273" s="54"/>
      <c r="L273" s="54"/>
      <c r="M273" s="54"/>
    </row>
    <row r="274" spans="1:13" ht="15.5" x14ac:dyDescent="0.35">
      <c r="A274" s="19" t="s">
        <v>946</v>
      </c>
      <c r="B274" s="21" t="s">
        <v>944</v>
      </c>
      <c r="C274" s="22"/>
      <c r="D274" s="22"/>
      <c r="E274" s="22"/>
      <c r="F274" s="22"/>
      <c r="G274" s="43"/>
      <c r="H274" s="54"/>
      <c r="I274" s="54"/>
      <c r="J274" s="54"/>
      <c r="K274" s="54"/>
      <c r="L274" s="54"/>
      <c r="M274" s="54"/>
    </row>
    <row r="275" spans="1:13" ht="15.5" x14ac:dyDescent="0.35">
      <c r="A275" s="19" t="s">
        <v>2960</v>
      </c>
      <c r="B275" s="21" t="s">
        <v>1965</v>
      </c>
      <c r="C275" s="22"/>
      <c r="D275" s="22"/>
      <c r="E275" s="22"/>
      <c r="F275" s="22"/>
      <c r="G275" s="43"/>
      <c r="H275" s="54"/>
      <c r="I275" s="54"/>
      <c r="J275" s="54"/>
      <c r="K275" s="54"/>
      <c r="L275" s="54"/>
      <c r="M275" s="54"/>
    </row>
    <row r="276" spans="1:13" ht="15.5" x14ac:dyDescent="0.35">
      <c r="A276" s="19" t="s">
        <v>7993</v>
      </c>
      <c r="B276" s="21" t="s">
        <v>2479</v>
      </c>
      <c r="C276" s="22"/>
      <c r="D276" s="22"/>
      <c r="E276" s="22"/>
      <c r="F276" s="22"/>
      <c r="G276" s="43"/>
      <c r="H276" s="54"/>
      <c r="I276" s="54"/>
      <c r="J276" s="54"/>
      <c r="K276" s="54"/>
      <c r="L276" s="54"/>
      <c r="M276" s="54"/>
    </row>
    <row r="277" spans="1:13" ht="15.5" x14ac:dyDescent="0.35">
      <c r="A277" s="19" t="s">
        <v>1838</v>
      </c>
      <c r="B277" s="21" t="s">
        <v>3909</v>
      </c>
      <c r="C277" s="22"/>
      <c r="D277" s="22"/>
      <c r="E277" s="22"/>
      <c r="F277" s="22"/>
      <c r="G277" s="43"/>
      <c r="H277" s="54"/>
      <c r="I277" s="54"/>
      <c r="J277" s="54"/>
      <c r="K277" s="54"/>
      <c r="L277" s="54"/>
      <c r="M277" s="54"/>
    </row>
    <row r="278" spans="1:13" ht="31" x14ac:dyDescent="0.35">
      <c r="A278" s="19" t="s">
        <v>8350</v>
      </c>
      <c r="B278" s="21" t="s">
        <v>3953</v>
      </c>
      <c r="C278" s="22"/>
      <c r="D278" s="22"/>
      <c r="E278" s="22"/>
      <c r="F278" s="22"/>
      <c r="G278" s="43"/>
      <c r="H278" s="54"/>
      <c r="I278" s="54"/>
      <c r="J278" s="54"/>
      <c r="K278" s="54"/>
      <c r="L278" s="54"/>
      <c r="M278" s="54"/>
    </row>
    <row r="279" spans="1:13" ht="15.5" x14ac:dyDescent="0.35">
      <c r="A279" s="19" t="s">
        <v>1374</v>
      </c>
      <c r="B279" s="21" t="s">
        <v>1373</v>
      </c>
      <c r="C279" s="22"/>
      <c r="D279" s="22"/>
      <c r="E279" s="22"/>
      <c r="F279" s="22"/>
      <c r="G279" s="43"/>
      <c r="H279" s="54"/>
      <c r="I279" s="54"/>
      <c r="J279" s="54"/>
      <c r="K279" s="54"/>
      <c r="L279" s="54"/>
      <c r="M279" s="54"/>
    </row>
    <row r="280" spans="1:13" ht="15.5" x14ac:dyDescent="0.35">
      <c r="A280" s="19" t="s">
        <v>4291</v>
      </c>
      <c r="B280" s="21" t="s">
        <v>3722</v>
      </c>
      <c r="C280" s="22"/>
      <c r="D280" s="22"/>
      <c r="E280" s="22"/>
      <c r="F280" s="22"/>
      <c r="G280" s="43"/>
      <c r="H280" s="54"/>
      <c r="I280" s="54"/>
      <c r="J280" s="54"/>
      <c r="K280" s="54"/>
      <c r="L280" s="54"/>
      <c r="M280" s="54"/>
    </row>
    <row r="281" spans="1:13" ht="15.5" x14ac:dyDescent="0.35">
      <c r="A281" s="19" t="s">
        <v>1261</v>
      </c>
      <c r="B281" s="21" t="s">
        <v>1259</v>
      </c>
      <c r="C281" s="22"/>
      <c r="D281" s="22"/>
      <c r="E281" s="22"/>
      <c r="F281" s="22"/>
      <c r="G281" s="43"/>
      <c r="H281" s="54"/>
      <c r="I281" s="54"/>
      <c r="J281" s="54"/>
      <c r="K281" s="54"/>
      <c r="L281" s="54"/>
      <c r="M281" s="54"/>
    </row>
    <row r="282" spans="1:13" ht="15.5" x14ac:dyDescent="0.35">
      <c r="A282" s="19" t="s">
        <v>41</v>
      </c>
      <c r="B282" s="21" t="s">
        <v>8771</v>
      </c>
      <c r="C282" s="22"/>
      <c r="D282" s="22"/>
      <c r="E282" s="22"/>
      <c r="F282" s="22"/>
      <c r="G282" s="43"/>
      <c r="H282" s="54"/>
      <c r="I282" s="54"/>
      <c r="J282" s="54"/>
      <c r="K282" s="54"/>
      <c r="L282" s="54"/>
      <c r="M282" s="54"/>
    </row>
    <row r="283" spans="1:13" ht="15.5" x14ac:dyDescent="0.35">
      <c r="A283" s="19" t="s">
        <v>4292</v>
      </c>
      <c r="B283" s="21" t="s">
        <v>4059</v>
      </c>
      <c r="C283" s="22"/>
      <c r="D283" s="22"/>
      <c r="E283" s="22"/>
      <c r="F283" s="22"/>
      <c r="G283" s="43"/>
      <c r="H283" s="54"/>
      <c r="I283" s="54"/>
      <c r="J283" s="54"/>
      <c r="K283" s="54"/>
      <c r="L283" s="54"/>
      <c r="M283" s="54"/>
    </row>
    <row r="284" spans="1:13" ht="15.5" x14ac:dyDescent="0.35">
      <c r="A284" s="19" t="s">
        <v>4293</v>
      </c>
      <c r="B284" s="21" t="s">
        <v>3890</v>
      </c>
      <c r="C284" s="22"/>
      <c r="D284" s="22"/>
      <c r="E284" s="22"/>
      <c r="F284" s="22"/>
      <c r="G284" s="43"/>
      <c r="H284" s="54"/>
      <c r="I284" s="54"/>
      <c r="J284" s="54"/>
      <c r="K284" s="54"/>
      <c r="L284" s="54"/>
      <c r="M284" s="54"/>
    </row>
    <row r="285" spans="1:13" ht="31" x14ac:dyDescent="0.35">
      <c r="A285" s="19" t="s">
        <v>1444</v>
      </c>
      <c r="B285" s="21" t="s">
        <v>1426</v>
      </c>
      <c r="C285" s="22"/>
      <c r="D285" s="22"/>
      <c r="E285" s="22"/>
      <c r="F285" s="22"/>
      <c r="G285" s="43"/>
      <c r="H285" s="54"/>
      <c r="I285" s="54"/>
      <c r="J285" s="54"/>
      <c r="K285" s="54"/>
      <c r="L285" s="54"/>
      <c r="M285" s="54"/>
    </row>
    <row r="286" spans="1:13" ht="15.5" x14ac:dyDescent="0.35">
      <c r="A286" s="19" t="s">
        <v>1567</v>
      </c>
      <c r="B286" s="21" t="s">
        <v>1544</v>
      </c>
      <c r="C286" s="22"/>
      <c r="D286" s="22"/>
      <c r="E286" s="22"/>
      <c r="F286" s="22"/>
      <c r="G286" s="43"/>
      <c r="H286" s="54"/>
      <c r="I286" s="54"/>
      <c r="J286" s="54"/>
      <c r="K286" s="54"/>
      <c r="L286" s="54"/>
      <c r="M286" s="54"/>
    </row>
    <row r="287" spans="1:13" ht="31" x14ac:dyDescent="0.35">
      <c r="A287" s="19" t="s">
        <v>1826</v>
      </c>
      <c r="B287" s="21" t="s">
        <v>1808</v>
      </c>
      <c r="C287" s="22"/>
      <c r="D287" s="22"/>
      <c r="E287" s="22"/>
      <c r="F287" s="22"/>
      <c r="G287" s="43"/>
      <c r="H287" s="54"/>
      <c r="I287" s="54"/>
      <c r="J287" s="54"/>
      <c r="K287" s="54"/>
      <c r="L287" s="54"/>
      <c r="M287" s="54"/>
    </row>
    <row r="288" spans="1:13" ht="15.5" x14ac:dyDescent="0.35">
      <c r="A288" s="19" t="s">
        <v>4410</v>
      </c>
      <c r="B288" s="21" t="s">
        <v>4409</v>
      </c>
      <c r="C288" s="22"/>
      <c r="D288" s="22"/>
      <c r="E288" s="22"/>
      <c r="F288" s="22"/>
      <c r="G288" s="43"/>
      <c r="H288" s="54"/>
      <c r="I288" s="54"/>
      <c r="J288" s="54"/>
      <c r="K288" s="54"/>
      <c r="L288" s="54"/>
      <c r="M288" s="54"/>
    </row>
    <row r="289" spans="1:13" ht="15.5" x14ac:dyDescent="0.35">
      <c r="A289" s="19" t="s">
        <v>4936</v>
      </c>
      <c r="B289" s="21" t="s">
        <v>8283</v>
      </c>
      <c r="C289" s="22"/>
      <c r="D289" s="22"/>
      <c r="E289" s="22"/>
      <c r="F289" s="22"/>
      <c r="G289" s="43"/>
      <c r="H289" s="54"/>
      <c r="I289" s="54"/>
      <c r="J289" s="54"/>
      <c r="K289" s="54"/>
      <c r="L289" s="54"/>
      <c r="M289" s="54"/>
    </row>
    <row r="290" spans="1:13" ht="15.5" x14ac:dyDescent="0.35">
      <c r="A290" s="19" t="s">
        <v>589</v>
      </c>
      <c r="B290" s="21" t="s">
        <v>8539</v>
      </c>
      <c r="C290" s="22"/>
      <c r="D290" s="22"/>
      <c r="E290" s="22"/>
      <c r="F290" s="22"/>
      <c r="G290" s="43"/>
      <c r="H290" s="54"/>
      <c r="I290" s="54"/>
      <c r="J290" s="54"/>
      <c r="K290" s="54"/>
      <c r="L290" s="54"/>
      <c r="M290" s="54"/>
    </row>
    <row r="291" spans="1:13" ht="15.5" x14ac:dyDescent="0.35">
      <c r="A291" s="19" t="s">
        <v>4294</v>
      </c>
      <c r="B291" s="21" t="s">
        <v>4020</v>
      </c>
      <c r="C291" s="22"/>
      <c r="D291" s="22"/>
      <c r="E291" s="22"/>
      <c r="F291" s="22"/>
      <c r="G291" s="43"/>
      <c r="H291" s="54"/>
      <c r="I291" s="54"/>
      <c r="J291" s="54"/>
      <c r="K291" s="54"/>
      <c r="L291" s="54"/>
      <c r="M291" s="54"/>
    </row>
    <row r="292" spans="1:13" ht="31" x14ac:dyDescent="0.35">
      <c r="A292" s="19" t="s">
        <v>7994</v>
      </c>
      <c r="B292" s="21" t="s">
        <v>3869</v>
      </c>
      <c r="C292" s="22"/>
      <c r="D292" s="22"/>
      <c r="E292" s="22"/>
      <c r="F292" s="22"/>
      <c r="G292" s="43"/>
      <c r="H292" s="54"/>
      <c r="I292" s="54"/>
      <c r="J292" s="54"/>
      <c r="K292" s="54"/>
      <c r="L292" s="54"/>
      <c r="M292" s="54"/>
    </row>
    <row r="293" spans="1:13" ht="15.5" x14ac:dyDescent="0.35">
      <c r="A293" s="19" t="s">
        <v>3078</v>
      </c>
      <c r="B293" s="21" t="s">
        <v>257</v>
      </c>
      <c r="C293" s="22"/>
      <c r="D293" s="22"/>
      <c r="E293" s="22"/>
      <c r="F293" s="22"/>
      <c r="G293" s="43"/>
      <c r="H293" s="54"/>
      <c r="I293" s="54"/>
      <c r="J293" s="54"/>
      <c r="K293" s="54"/>
      <c r="L293" s="54"/>
      <c r="M293" s="54"/>
    </row>
    <row r="294" spans="1:13" ht="15.5" x14ac:dyDescent="0.35">
      <c r="A294" s="19" t="s">
        <v>3106</v>
      </c>
      <c r="B294" s="21" t="s">
        <v>3773</v>
      </c>
      <c r="C294" s="22"/>
      <c r="D294" s="22"/>
      <c r="E294" s="22"/>
      <c r="F294" s="22"/>
      <c r="G294" s="43"/>
      <c r="H294" s="54"/>
      <c r="I294" s="54"/>
      <c r="J294" s="54"/>
      <c r="K294" s="54"/>
      <c r="L294" s="54"/>
      <c r="M294" s="54"/>
    </row>
    <row r="295" spans="1:13" ht="15.5" x14ac:dyDescent="0.35">
      <c r="A295" s="19" t="s">
        <v>923</v>
      </c>
      <c r="B295" s="21" t="s">
        <v>921</v>
      </c>
      <c r="C295" s="22"/>
      <c r="D295" s="22"/>
      <c r="E295" s="22"/>
      <c r="F295" s="22"/>
      <c r="G295" s="43"/>
      <c r="H295" s="54"/>
      <c r="I295" s="54"/>
      <c r="J295" s="54"/>
      <c r="K295" s="54"/>
      <c r="L295" s="54"/>
      <c r="M295" s="54"/>
    </row>
    <row r="296" spans="1:13" ht="15.5" x14ac:dyDescent="0.35">
      <c r="A296" s="19" t="s">
        <v>4295</v>
      </c>
      <c r="B296" s="21" t="s">
        <v>3703</v>
      </c>
      <c r="C296" s="22"/>
      <c r="D296" s="22"/>
      <c r="E296" s="22"/>
      <c r="F296" s="22"/>
      <c r="G296" s="43"/>
      <c r="H296" s="54"/>
      <c r="I296" s="54"/>
      <c r="J296" s="54"/>
      <c r="K296" s="54"/>
      <c r="L296" s="54"/>
      <c r="M296" s="54"/>
    </row>
    <row r="297" spans="1:13" ht="15.5" x14ac:dyDescent="0.35">
      <c r="A297" s="19" t="s">
        <v>4296</v>
      </c>
      <c r="B297" s="21" t="s">
        <v>2003</v>
      </c>
      <c r="C297" s="22"/>
      <c r="D297" s="22"/>
      <c r="E297" s="22"/>
      <c r="F297" s="22"/>
      <c r="G297" s="43"/>
      <c r="H297" s="54"/>
      <c r="I297" s="54"/>
      <c r="J297" s="54"/>
      <c r="K297" s="54"/>
      <c r="L297" s="54"/>
      <c r="M297" s="54"/>
    </row>
    <row r="298" spans="1:13" ht="15.5" x14ac:dyDescent="0.35">
      <c r="A298" s="19" t="s">
        <v>334</v>
      </c>
      <c r="B298" s="21" t="s">
        <v>8610</v>
      </c>
      <c r="C298" s="22"/>
      <c r="D298" s="22"/>
      <c r="E298" s="22"/>
      <c r="F298" s="22"/>
      <c r="G298" s="43"/>
      <c r="H298" s="54"/>
      <c r="I298" s="54"/>
      <c r="J298" s="54"/>
      <c r="K298" s="54"/>
      <c r="L298" s="54"/>
      <c r="M298" s="54"/>
    </row>
    <row r="299" spans="1:13" ht="15.5" x14ac:dyDescent="0.35">
      <c r="A299" s="19" t="s">
        <v>3218</v>
      </c>
      <c r="B299" s="21" t="s">
        <v>3906</v>
      </c>
      <c r="C299" s="22"/>
      <c r="D299" s="22"/>
      <c r="E299" s="22"/>
      <c r="F299" s="22"/>
      <c r="G299" s="43"/>
      <c r="H299" s="54"/>
      <c r="I299" s="54"/>
      <c r="J299" s="54"/>
      <c r="K299" s="54"/>
      <c r="L299" s="54"/>
      <c r="M299" s="54"/>
    </row>
    <row r="300" spans="1:13" ht="15.5" x14ac:dyDescent="0.35">
      <c r="A300" s="19" t="s">
        <v>817</v>
      </c>
      <c r="B300" s="21" t="s">
        <v>3575</v>
      </c>
      <c r="C300" s="22"/>
      <c r="D300" s="22"/>
      <c r="E300" s="22"/>
      <c r="F300" s="22"/>
      <c r="G300" s="43"/>
      <c r="H300" s="54"/>
      <c r="I300" s="54"/>
      <c r="J300" s="54"/>
      <c r="K300" s="54"/>
      <c r="L300" s="54"/>
      <c r="M300" s="54"/>
    </row>
    <row r="301" spans="1:13" ht="15.5" x14ac:dyDescent="0.35">
      <c r="A301" s="19" t="s">
        <v>3188</v>
      </c>
      <c r="B301" s="21" t="s">
        <v>1394</v>
      </c>
      <c r="C301" s="22"/>
      <c r="D301" s="22"/>
      <c r="E301" s="22"/>
      <c r="F301" s="22"/>
      <c r="G301" s="43"/>
      <c r="H301" s="54"/>
      <c r="I301" s="54"/>
      <c r="J301" s="54"/>
      <c r="K301" s="54"/>
      <c r="L301" s="54"/>
      <c r="M301" s="54"/>
    </row>
    <row r="302" spans="1:13" ht="15.5" x14ac:dyDescent="0.35">
      <c r="A302" s="19" t="s">
        <v>2990</v>
      </c>
      <c r="B302" s="21" t="s">
        <v>1301</v>
      </c>
      <c r="C302" s="22"/>
      <c r="D302" s="22"/>
      <c r="E302" s="22"/>
      <c r="F302" s="22"/>
      <c r="G302" s="43"/>
      <c r="H302" s="54"/>
      <c r="I302" s="54"/>
      <c r="J302" s="54"/>
      <c r="K302" s="54"/>
      <c r="L302" s="54"/>
      <c r="M302" s="54"/>
    </row>
    <row r="303" spans="1:13" ht="15.5" x14ac:dyDescent="0.35">
      <c r="A303" s="19" t="s">
        <v>4297</v>
      </c>
      <c r="B303" s="21" t="s">
        <v>2707</v>
      </c>
      <c r="C303" s="22"/>
      <c r="D303" s="22"/>
      <c r="E303" s="22"/>
      <c r="F303" s="22"/>
      <c r="G303" s="43"/>
      <c r="H303" s="54"/>
      <c r="I303" s="54"/>
      <c r="J303" s="54"/>
      <c r="K303" s="54"/>
      <c r="L303" s="54"/>
      <c r="M303" s="54"/>
    </row>
    <row r="304" spans="1:13" ht="31" x14ac:dyDescent="0.35">
      <c r="A304" s="19" t="s">
        <v>8635</v>
      </c>
      <c r="B304" s="21" t="s">
        <v>1574</v>
      </c>
      <c r="C304" s="22"/>
      <c r="D304" s="22"/>
      <c r="E304" s="22"/>
      <c r="F304" s="22"/>
      <c r="G304" s="43"/>
      <c r="H304" s="54"/>
      <c r="I304" s="54"/>
      <c r="J304" s="54"/>
      <c r="K304" s="54"/>
      <c r="L304" s="54"/>
      <c r="M304" s="54"/>
    </row>
    <row r="305" spans="1:13" ht="15.5" x14ac:dyDescent="0.35">
      <c r="A305" s="19" t="s">
        <v>3002</v>
      </c>
      <c r="B305" s="21" t="s">
        <v>1519</v>
      </c>
      <c r="C305" s="22"/>
      <c r="D305" s="22"/>
      <c r="E305" s="22"/>
      <c r="F305" s="22"/>
      <c r="G305" s="43"/>
      <c r="H305" s="54"/>
      <c r="I305" s="54"/>
      <c r="J305" s="54"/>
      <c r="K305" s="54"/>
      <c r="L305" s="54"/>
      <c r="M305" s="54"/>
    </row>
    <row r="306" spans="1:13" ht="15.5" x14ac:dyDescent="0.35">
      <c r="A306" s="19" t="s">
        <v>4298</v>
      </c>
      <c r="B306" s="21" t="s">
        <v>3999</v>
      </c>
      <c r="C306" s="22"/>
      <c r="D306" s="22"/>
      <c r="E306" s="22"/>
      <c r="F306" s="22"/>
      <c r="G306" s="43"/>
      <c r="H306" s="54"/>
      <c r="I306" s="54"/>
      <c r="J306" s="54"/>
      <c r="K306" s="54"/>
      <c r="L306" s="54"/>
      <c r="M306" s="54"/>
    </row>
    <row r="307" spans="1:13" ht="15.5" x14ac:dyDescent="0.35">
      <c r="A307" s="19" t="s">
        <v>4937</v>
      </c>
      <c r="B307" s="21" t="s">
        <v>3681</v>
      </c>
      <c r="C307" s="22"/>
      <c r="D307" s="22"/>
      <c r="E307" s="22"/>
      <c r="F307" s="22"/>
      <c r="G307" s="43"/>
      <c r="H307" s="54"/>
      <c r="I307" s="54"/>
      <c r="J307" s="54"/>
      <c r="K307" s="54"/>
      <c r="L307" s="54"/>
      <c r="M307" s="54"/>
    </row>
    <row r="308" spans="1:13" ht="15.5" x14ac:dyDescent="0.35">
      <c r="A308" s="19" t="s">
        <v>7995</v>
      </c>
      <c r="B308" s="21" t="s">
        <v>2124</v>
      </c>
      <c r="C308" s="22"/>
      <c r="D308" s="22"/>
      <c r="E308" s="22"/>
      <c r="F308" s="22"/>
      <c r="G308" s="43"/>
      <c r="H308" s="54"/>
      <c r="I308" s="54"/>
      <c r="J308" s="54"/>
      <c r="K308" s="54"/>
      <c r="L308" s="54"/>
      <c r="M308" s="54"/>
    </row>
    <row r="309" spans="1:13" ht="15.5" x14ac:dyDescent="0.35">
      <c r="A309" s="19" t="s">
        <v>1286</v>
      </c>
      <c r="B309" s="21" t="s">
        <v>1274</v>
      </c>
      <c r="C309" s="22"/>
      <c r="D309" s="22"/>
      <c r="E309" s="22"/>
      <c r="F309" s="22"/>
      <c r="G309" s="43"/>
      <c r="H309" s="54"/>
      <c r="I309" s="54"/>
      <c r="J309" s="54"/>
      <c r="K309" s="54"/>
      <c r="L309" s="54"/>
      <c r="M309" s="54"/>
    </row>
    <row r="310" spans="1:13" ht="15.5" x14ac:dyDescent="0.35">
      <c r="A310" s="19" t="s">
        <v>4299</v>
      </c>
      <c r="B310" s="21" t="s">
        <v>3829</v>
      </c>
      <c r="C310" s="22"/>
      <c r="D310" s="22"/>
      <c r="E310" s="22"/>
      <c r="F310" s="22"/>
      <c r="G310" s="43"/>
      <c r="H310" s="54"/>
      <c r="I310" s="54"/>
      <c r="J310" s="54"/>
      <c r="K310" s="54"/>
      <c r="L310" s="54"/>
      <c r="M310" s="54"/>
    </row>
    <row r="311" spans="1:13" ht="15.5" x14ac:dyDescent="0.35">
      <c r="A311" s="19" t="s">
        <v>38</v>
      </c>
      <c r="B311" s="21" t="s">
        <v>36</v>
      </c>
      <c r="C311" s="22"/>
      <c r="D311" s="22"/>
      <c r="E311" s="22"/>
      <c r="F311" s="22"/>
      <c r="G311" s="43"/>
      <c r="H311" s="54"/>
      <c r="I311" s="54"/>
      <c r="J311" s="54"/>
      <c r="K311" s="54"/>
      <c r="L311" s="54"/>
      <c r="M311" s="54"/>
    </row>
    <row r="312" spans="1:13" ht="15.5" x14ac:dyDescent="0.35">
      <c r="A312" s="19" t="s">
        <v>1485</v>
      </c>
      <c r="B312" s="21" t="s">
        <v>1467</v>
      </c>
      <c r="C312" s="22"/>
      <c r="D312" s="22"/>
      <c r="E312" s="22"/>
      <c r="F312" s="22"/>
      <c r="G312" s="43"/>
      <c r="H312" s="54"/>
      <c r="I312" s="54"/>
      <c r="J312" s="54"/>
      <c r="K312" s="54"/>
      <c r="L312" s="54"/>
      <c r="M312" s="54"/>
    </row>
    <row r="313" spans="1:13" ht="15.5" x14ac:dyDescent="0.35">
      <c r="A313" s="19" t="s">
        <v>8351</v>
      </c>
      <c r="B313" s="21" t="s">
        <v>3947</v>
      </c>
      <c r="C313" s="22"/>
      <c r="D313" s="22"/>
      <c r="E313" s="22"/>
      <c r="F313" s="22"/>
      <c r="G313" s="43"/>
      <c r="H313" s="54"/>
      <c r="I313" s="54"/>
      <c r="J313" s="54"/>
      <c r="K313" s="54"/>
      <c r="L313" s="54"/>
      <c r="M313" s="54"/>
    </row>
    <row r="314" spans="1:13" ht="15.5" x14ac:dyDescent="0.35">
      <c r="A314" s="19" t="s">
        <v>4301</v>
      </c>
      <c r="B314" s="21" t="s">
        <v>2632</v>
      </c>
      <c r="C314" s="22"/>
      <c r="D314" s="22"/>
      <c r="E314" s="22"/>
      <c r="F314" s="22"/>
      <c r="G314" s="43"/>
      <c r="H314" s="54"/>
      <c r="I314" s="54"/>
      <c r="J314" s="54"/>
      <c r="K314" s="54"/>
      <c r="L314" s="54"/>
      <c r="M314" s="54"/>
    </row>
    <row r="315" spans="1:13" ht="15.5" x14ac:dyDescent="0.35">
      <c r="A315" s="19" t="s">
        <v>3168</v>
      </c>
      <c r="B315" s="21" t="s">
        <v>812</v>
      </c>
      <c r="C315" s="22"/>
      <c r="D315" s="22"/>
      <c r="E315" s="22"/>
      <c r="F315" s="22"/>
      <c r="G315" s="43"/>
      <c r="H315" s="54"/>
      <c r="I315" s="54"/>
      <c r="J315" s="54"/>
      <c r="K315" s="54"/>
      <c r="L315" s="54"/>
      <c r="M315" s="54"/>
    </row>
    <row r="316" spans="1:13" ht="15.5" x14ac:dyDescent="0.35">
      <c r="A316" s="19" t="s">
        <v>1358</v>
      </c>
      <c r="B316" s="21" t="s">
        <v>1356</v>
      </c>
      <c r="C316" s="22"/>
      <c r="D316" s="22"/>
      <c r="E316" s="22"/>
      <c r="F316" s="22"/>
      <c r="G316" s="43"/>
      <c r="H316" s="54"/>
      <c r="I316" s="54"/>
      <c r="J316" s="54"/>
      <c r="K316" s="54"/>
      <c r="L316" s="54"/>
      <c r="M316" s="54"/>
    </row>
    <row r="317" spans="1:13" ht="15.5" x14ac:dyDescent="0.35">
      <c r="A317" s="19" t="s">
        <v>5029</v>
      </c>
      <c r="B317" s="21" t="s">
        <v>2480</v>
      </c>
      <c r="C317" s="22"/>
      <c r="D317" s="22"/>
      <c r="E317" s="22"/>
      <c r="F317" s="22"/>
      <c r="G317" s="43"/>
      <c r="H317" s="54"/>
      <c r="I317" s="54"/>
      <c r="J317" s="54"/>
      <c r="K317" s="54"/>
      <c r="L317" s="54"/>
      <c r="M317" s="54"/>
    </row>
    <row r="318" spans="1:13" ht="15.5" x14ac:dyDescent="0.35">
      <c r="A318" s="19" t="s">
        <v>2275</v>
      </c>
      <c r="B318" s="21" t="s">
        <v>2349</v>
      </c>
      <c r="C318" s="22"/>
      <c r="D318" s="22"/>
      <c r="E318" s="22"/>
      <c r="F318" s="22"/>
      <c r="G318" s="43"/>
      <c r="H318" s="54"/>
      <c r="I318" s="54"/>
      <c r="J318" s="54"/>
      <c r="K318" s="54"/>
      <c r="L318" s="54"/>
      <c r="M318" s="54"/>
    </row>
    <row r="319" spans="1:13" ht="15.5" x14ac:dyDescent="0.35">
      <c r="A319" s="19" t="s">
        <v>7996</v>
      </c>
      <c r="B319" s="21" t="s">
        <v>4048</v>
      </c>
      <c r="C319" s="22"/>
      <c r="D319" s="22"/>
      <c r="E319" s="22"/>
      <c r="F319" s="22"/>
      <c r="G319" s="43"/>
      <c r="H319" s="54"/>
      <c r="I319" s="54"/>
      <c r="J319" s="54"/>
      <c r="K319" s="54"/>
      <c r="L319" s="54"/>
      <c r="M319" s="54"/>
    </row>
    <row r="320" spans="1:13" ht="15.5" x14ac:dyDescent="0.35">
      <c r="A320" s="19" t="s">
        <v>3189</v>
      </c>
      <c r="B320" s="21" t="s">
        <v>298</v>
      </c>
      <c r="C320" s="22"/>
      <c r="D320" s="22"/>
      <c r="E320" s="22"/>
      <c r="F320" s="22"/>
      <c r="G320" s="43"/>
      <c r="H320" s="54"/>
      <c r="I320" s="54"/>
      <c r="J320" s="54"/>
      <c r="K320" s="54"/>
      <c r="L320" s="54"/>
      <c r="M320" s="54"/>
    </row>
    <row r="321" spans="1:13" ht="31" x14ac:dyDescent="0.35">
      <c r="A321" s="19" t="s">
        <v>8352</v>
      </c>
      <c r="B321" s="21" t="s">
        <v>2205</v>
      </c>
      <c r="C321" s="22"/>
      <c r="D321" s="22"/>
      <c r="E321" s="22"/>
      <c r="F321" s="22"/>
      <c r="G321" s="43"/>
      <c r="H321" s="54"/>
      <c r="I321" s="54"/>
      <c r="J321" s="54"/>
      <c r="K321" s="54"/>
      <c r="L321" s="54"/>
      <c r="M321" s="54"/>
    </row>
    <row r="322" spans="1:13" ht="15.5" x14ac:dyDescent="0.35">
      <c r="A322" s="19" t="s">
        <v>8489</v>
      </c>
      <c r="B322" s="21" t="s">
        <v>3328</v>
      </c>
      <c r="C322" s="22"/>
      <c r="D322" s="22"/>
      <c r="E322" s="22"/>
      <c r="F322" s="22"/>
      <c r="G322" s="43"/>
      <c r="H322" s="54"/>
      <c r="I322" s="54"/>
      <c r="J322" s="54"/>
      <c r="K322" s="54"/>
      <c r="L322" s="54"/>
      <c r="M322" s="54"/>
    </row>
    <row r="323" spans="1:13" ht="15.5" x14ac:dyDescent="0.35">
      <c r="A323" s="19" t="s">
        <v>7997</v>
      </c>
      <c r="B323" s="21" t="s">
        <v>3341</v>
      </c>
      <c r="C323" s="22"/>
      <c r="D323" s="22"/>
      <c r="E323" s="22"/>
      <c r="F323" s="22"/>
      <c r="G323" s="43"/>
      <c r="H323" s="54"/>
      <c r="I323" s="54"/>
      <c r="J323" s="54"/>
      <c r="K323" s="54"/>
      <c r="L323" s="54"/>
      <c r="M323" s="54"/>
    </row>
    <row r="324" spans="1:13" ht="15.5" x14ac:dyDescent="0.35">
      <c r="A324" s="19" t="s">
        <v>1725</v>
      </c>
      <c r="B324" s="21" t="s">
        <v>1703</v>
      </c>
      <c r="C324" s="22"/>
      <c r="D324" s="22"/>
      <c r="E324" s="22"/>
      <c r="F324" s="22"/>
      <c r="G324" s="43"/>
      <c r="H324" s="54"/>
      <c r="I324" s="54"/>
      <c r="J324" s="54"/>
      <c r="K324" s="54"/>
      <c r="L324" s="54"/>
      <c r="M324" s="54"/>
    </row>
    <row r="325" spans="1:13" ht="15.5" x14ac:dyDescent="0.35">
      <c r="A325" s="19" t="s">
        <v>7998</v>
      </c>
      <c r="B325" s="21" t="s">
        <v>3798</v>
      </c>
      <c r="C325" s="22"/>
      <c r="D325" s="22"/>
      <c r="E325" s="22"/>
      <c r="F325" s="22"/>
      <c r="G325" s="43"/>
      <c r="H325" s="54"/>
      <c r="I325" s="54"/>
      <c r="J325" s="54"/>
      <c r="K325" s="54"/>
      <c r="L325" s="54"/>
      <c r="M325" s="54"/>
    </row>
    <row r="326" spans="1:13" ht="15.5" x14ac:dyDescent="0.35">
      <c r="A326" s="19" t="s">
        <v>4414</v>
      </c>
      <c r="B326" s="21" t="s">
        <v>4413</v>
      </c>
      <c r="C326" s="22"/>
      <c r="D326" s="22"/>
      <c r="E326" s="22"/>
      <c r="F326" s="22"/>
      <c r="G326" s="43"/>
      <c r="H326" s="54"/>
      <c r="I326" s="54"/>
      <c r="J326" s="54"/>
      <c r="K326" s="54"/>
      <c r="L326" s="54"/>
      <c r="M326" s="54"/>
    </row>
    <row r="327" spans="1:13" ht="15.5" x14ac:dyDescent="0.35">
      <c r="A327" s="19" t="s">
        <v>4303</v>
      </c>
      <c r="B327" s="21" t="s">
        <v>2684</v>
      </c>
      <c r="C327" s="22"/>
      <c r="D327" s="22"/>
      <c r="E327" s="22"/>
      <c r="F327" s="22"/>
      <c r="G327" s="43"/>
      <c r="H327" s="54"/>
      <c r="I327" s="54"/>
      <c r="J327" s="54"/>
      <c r="K327" s="54"/>
      <c r="L327" s="54"/>
      <c r="M327" s="54"/>
    </row>
    <row r="328" spans="1:13" ht="15.5" x14ac:dyDescent="0.35">
      <c r="A328" s="19" t="s">
        <v>4304</v>
      </c>
      <c r="B328" s="21" t="s">
        <v>2007</v>
      </c>
      <c r="C328" s="22"/>
      <c r="D328" s="22"/>
      <c r="E328" s="22"/>
      <c r="F328" s="22"/>
      <c r="G328" s="43"/>
      <c r="H328" s="54"/>
      <c r="I328" s="54"/>
      <c r="J328" s="54"/>
      <c r="K328" s="54"/>
      <c r="L328" s="54"/>
      <c r="M328" s="54"/>
    </row>
    <row r="329" spans="1:13" ht="15.5" x14ac:dyDescent="0.35">
      <c r="A329" s="19" t="s">
        <v>4305</v>
      </c>
      <c r="B329" s="21" t="s">
        <v>3701</v>
      </c>
      <c r="C329" s="22"/>
      <c r="D329" s="22"/>
      <c r="E329" s="22"/>
      <c r="F329" s="22"/>
      <c r="G329" s="43"/>
      <c r="H329" s="54"/>
      <c r="I329" s="54"/>
      <c r="J329" s="54"/>
      <c r="K329" s="54"/>
      <c r="L329" s="54"/>
      <c r="M329" s="54"/>
    </row>
    <row r="330" spans="1:13" ht="15.5" x14ac:dyDescent="0.35">
      <c r="A330" s="19" t="s">
        <v>3160</v>
      </c>
      <c r="B330" s="21" t="s">
        <v>979</v>
      </c>
      <c r="C330" s="22"/>
      <c r="D330" s="22"/>
      <c r="E330" s="22"/>
      <c r="F330" s="22"/>
      <c r="G330" s="43"/>
      <c r="H330" s="54"/>
      <c r="I330" s="54"/>
      <c r="J330" s="54"/>
      <c r="K330" s="54"/>
      <c r="L330" s="54"/>
      <c r="M330" s="54"/>
    </row>
    <row r="331" spans="1:13" ht="31" x14ac:dyDescent="0.35">
      <c r="A331" s="19" t="s">
        <v>1443</v>
      </c>
      <c r="B331" s="21" t="s">
        <v>1425</v>
      </c>
      <c r="C331" s="22"/>
      <c r="D331" s="22"/>
      <c r="E331" s="22"/>
      <c r="F331" s="22"/>
      <c r="G331" s="43"/>
      <c r="H331" s="54"/>
      <c r="I331" s="54"/>
      <c r="J331" s="54"/>
      <c r="K331" s="54"/>
      <c r="L331" s="54"/>
      <c r="M331" s="54"/>
    </row>
    <row r="332" spans="1:13" ht="140" x14ac:dyDescent="0.35">
      <c r="A332" s="19" t="s">
        <v>1572</v>
      </c>
      <c r="B332" s="21" t="s">
        <v>8219</v>
      </c>
      <c r="C332" s="22">
        <v>17920216</v>
      </c>
      <c r="D332" s="22">
        <v>0</v>
      </c>
      <c r="E332" s="22">
        <v>6619963</v>
      </c>
      <c r="F332" s="22">
        <v>0</v>
      </c>
      <c r="G332" s="43">
        <v>17378220</v>
      </c>
      <c r="H332" s="60">
        <v>2</v>
      </c>
      <c r="I332" s="60">
        <v>1</v>
      </c>
      <c r="J332" s="60">
        <v>1</v>
      </c>
      <c r="K332" s="61" t="s">
        <v>9873</v>
      </c>
      <c r="L332" s="60">
        <v>0</v>
      </c>
      <c r="M332" s="60" t="s">
        <v>8222</v>
      </c>
    </row>
    <row r="333" spans="1:13" ht="15.5" x14ac:dyDescent="0.35">
      <c r="A333" s="19" t="s">
        <v>1029</v>
      </c>
      <c r="B333" s="21" t="s">
        <v>3867</v>
      </c>
      <c r="C333" s="22"/>
      <c r="D333" s="22"/>
      <c r="E333" s="22"/>
      <c r="F333" s="22"/>
      <c r="G333" s="43"/>
      <c r="H333" s="54"/>
      <c r="I333" s="54"/>
      <c r="J333" s="54"/>
      <c r="K333" s="54"/>
      <c r="L333" s="54"/>
      <c r="M333" s="54"/>
    </row>
    <row r="334" spans="1:13" ht="31" x14ac:dyDescent="0.35">
      <c r="A334" s="19" t="s">
        <v>8490</v>
      </c>
      <c r="B334" s="21" t="s">
        <v>166</v>
      </c>
      <c r="C334" s="22"/>
      <c r="D334" s="22"/>
      <c r="E334" s="22"/>
      <c r="F334" s="22"/>
      <c r="G334" s="43"/>
      <c r="H334" s="54"/>
      <c r="I334" s="54"/>
      <c r="J334" s="54"/>
      <c r="K334" s="54"/>
      <c r="L334" s="54"/>
      <c r="M334" s="54"/>
    </row>
    <row r="335" spans="1:13" ht="48.75" customHeight="1" x14ac:dyDescent="0.35">
      <c r="A335" s="19" t="s">
        <v>3238</v>
      </c>
      <c r="B335" s="21" t="s">
        <v>766</v>
      </c>
      <c r="C335" s="22"/>
      <c r="D335" s="22"/>
      <c r="E335" s="22"/>
      <c r="F335" s="22"/>
      <c r="G335" s="43"/>
      <c r="H335" s="54"/>
      <c r="I335" s="54"/>
      <c r="J335" s="54"/>
      <c r="K335" s="54"/>
      <c r="L335" s="54"/>
      <c r="M335" s="54"/>
    </row>
    <row r="336" spans="1:13" ht="34.5" customHeight="1" x14ac:dyDescent="0.35">
      <c r="A336" s="19" t="s">
        <v>4306</v>
      </c>
      <c r="B336" s="21" t="s">
        <v>3676</v>
      </c>
      <c r="C336" s="22"/>
      <c r="D336" s="22"/>
      <c r="E336" s="22"/>
      <c r="F336" s="22"/>
      <c r="G336" s="43"/>
      <c r="H336" s="54"/>
      <c r="I336" s="54"/>
      <c r="J336" s="54"/>
      <c r="K336" s="54"/>
      <c r="L336" s="54"/>
      <c r="M336" s="54"/>
    </row>
    <row r="337" spans="1:13" ht="15.5" x14ac:dyDescent="0.35">
      <c r="A337" s="19" t="s">
        <v>3147</v>
      </c>
      <c r="B337" s="21" t="s">
        <v>93</v>
      </c>
      <c r="C337" s="22"/>
      <c r="D337" s="22"/>
      <c r="E337" s="22"/>
      <c r="F337" s="22"/>
      <c r="G337" s="43"/>
      <c r="H337" s="54"/>
      <c r="I337" s="54"/>
      <c r="J337" s="54"/>
      <c r="K337" s="54"/>
      <c r="L337" s="54"/>
      <c r="M337" s="54"/>
    </row>
    <row r="338" spans="1:13" ht="15.5" x14ac:dyDescent="0.35">
      <c r="A338" s="19" t="s">
        <v>8491</v>
      </c>
      <c r="B338" s="21" t="s">
        <v>2351</v>
      </c>
      <c r="C338" s="22"/>
      <c r="D338" s="22"/>
      <c r="E338" s="22"/>
      <c r="F338" s="22"/>
      <c r="G338" s="43"/>
      <c r="H338" s="54"/>
      <c r="I338" s="54"/>
      <c r="J338" s="54"/>
      <c r="K338" s="54"/>
      <c r="L338" s="54"/>
      <c r="M338" s="54"/>
    </row>
    <row r="339" spans="1:13" ht="15.5" x14ac:dyDescent="0.35">
      <c r="A339" s="19" t="s">
        <v>4307</v>
      </c>
      <c r="B339" s="21" t="s">
        <v>2142</v>
      </c>
      <c r="C339" s="22"/>
      <c r="D339" s="22"/>
      <c r="E339" s="22"/>
      <c r="F339" s="22"/>
      <c r="G339" s="43"/>
      <c r="H339" s="54"/>
      <c r="I339" s="54"/>
      <c r="J339" s="54"/>
      <c r="K339" s="54"/>
      <c r="L339" s="54"/>
      <c r="M339" s="54"/>
    </row>
    <row r="340" spans="1:13" ht="15.5" x14ac:dyDescent="0.35">
      <c r="A340" s="19" t="s">
        <v>4938</v>
      </c>
      <c r="B340" s="21" t="s">
        <v>2115</v>
      </c>
      <c r="C340" s="22"/>
      <c r="D340" s="22"/>
      <c r="E340" s="22"/>
      <c r="F340" s="22"/>
      <c r="G340" s="43"/>
      <c r="H340" s="54"/>
      <c r="I340" s="54"/>
      <c r="J340" s="54"/>
      <c r="K340" s="54"/>
      <c r="L340" s="54"/>
      <c r="M340" s="54"/>
    </row>
    <row r="341" spans="1:13" ht="15.5" x14ac:dyDescent="0.35">
      <c r="A341" s="19" t="s">
        <v>8000</v>
      </c>
      <c r="B341" s="21" t="s">
        <v>4594</v>
      </c>
      <c r="C341" s="22"/>
      <c r="D341" s="22"/>
      <c r="E341" s="22"/>
      <c r="F341" s="22"/>
      <c r="G341" s="43"/>
      <c r="H341" s="54"/>
      <c r="I341" s="54"/>
      <c r="J341" s="54"/>
      <c r="K341" s="54"/>
      <c r="L341" s="54"/>
      <c r="M341" s="54"/>
    </row>
    <row r="342" spans="1:13" ht="15.5" x14ac:dyDescent="0.35">
      <c r="A342" s="19" t="s">
        <v>4308</v>
      </c>
      <c r="B342" s="21" t="s">
        <v>2686</v>
      </c>
      <c r="C342" s="22">
        <v>10331529</v>
      </c>
      <c r="D342" s="22">
        <v>0</v>
      </c>
      <c r="E342" s="22">
        <v>2843919</v>
      </c>
      <c r="F342" s="22">
        <v>0</v>
      </c>
      <c r="G342" s="43">
        <v>6187092</v>
      </c>
      <c r="H342" s="54"/>
      <c r="I342" s="54"/>
      <c r="J342" s="54"/>
      <c r="K342" s="54"/>
      <c r="L342" s="54"/>
      <c r="M342" s="54"/>
    </row>
    <row r="343" spans="1:13" ht="15.5" x14ac:dyDescent="0.35">
      <c r="A343" s="19" t="s">
        <v>1596</v>
      </c>
      <c r="B343" s="21" t="s">
        <v>1580</v>
      </c>
      <c r="C343" s="22"/>
      <c r="D343" s="22"/>
      <c r="E343" s="22"/>
      <c r="F343" s="22"/>
      <c r="G343" s="43"/>
      <c r="H343" s="54"/>
      <c r="I343" s="54"/>
      <c r="J343" s="54"/>
      <c r="K343" s="54"/>
      <c r="L343" s="54"/>
      <c r="M343" s="54"/>
    </row>
    <row r="344" spans="1:13" ht="15.5" x14ac:dyDescent="0.35">
      <c r="A344" s="19" t="s">
        <v>4309</v>
      </c>
      <c r="B344" s="21" t="s">
        <v>2169</v>
      </c>
      <c r="C344" s="22"/>
      <c r="D344" s="22"/>
      <c r="E344" s="22"/>
      <c r="F344" s="22"/>
      <c r="G344" s="43"/>
      <c r="H344" s="54"/>
      <c r="I344" s="54"/>
      <c r="J344" s="54"/>
      <c r="K344" s="54"/>
      <c r="L344" s="54"/>
      <c r="M344" s="54"/>
    </row>
    <row r="345" spans="1:13" ht="15.5" x14ac:dyDescent="0.35">
      <c r="A345" s="19" t="s">
        <v>8353</v>
      </c>
      <c r="B345" s="21" t="s">
        <v>8769</v>
      </c>
      <c r="C345" s="22"/>
      <c r="D345" s="22"/>
      <c r="E345" s="22"/>
      <c r="F345" s="22"/>
      <c r="G345" s="43"/>
      <c r="H345" s="54"/>
      <c r="I345" s="54"/>
      <c r="J345" s="54"/>
      <c r="K345" s="54"/>
      <c r="L345" s="54"/>
      <c r="M345" s="54"/>
    </row>
    <row r="346" spans="1:13" ht="15.5" x14ac:dyDescent="0.35">
      <c r="A346" s="19" t="s">
        <v>8001</v>
      </c>
      <c r="B346" s="21" t="s">
        <v>3619</v>
      </c>
      <c r="C346" s="22"/>
      <c r="D346" s="22"/>
      <c r="E346" s="22"/>
      <c r="F346" s="22"/>
      <c r="G346" s="43"/>
      <c r="H346" s="54"/>
      <c r="I346" s="54"/>
      <c r="J346" s="54"/>
      <c r="K346" s="54"/>
      <c r="L346" s="54"/>
      <c r="M346" s="54"/>
    </row>
    <row r="347" spans="1:13" ht="15.5" x14ac:dyDescent="0.35">
      <c r="A347" s="19" t="s">
        <v>2954</v>
      </c>
      <c r="B347" s="21" t="s">
        <v>1776</v>
      </c>
      <c r="C347" s="22"/>
      <c r="D347" s="22"/>
      <c r="E347" s="22"/>
      <c r="F347" s="22"/>
      <c r="G347" s="43"/>
      <c r="H347" s="54"/>
      <c r="I347" s="54"/>
      <c r="J347" s="54"/>
      <c r="K347" s="54"/>
      <c r="L347" s="54"/>
      <c r="M347" s="54"/>
    </row>
    <row r="348" spans="1:13" ht="15.5" x14ac:dyDescent="0.35">
      <c r="A348" s="19" t="s">
        <v>3143</v>
      </c>
      <c r="B348" s="21" t="s">
        <v>4004</v>
      </c>
      <c r="C348" s="22"/>
      <c r="D348" s="22"/>
      <c r="E348" s="22"/>
      <c r="F348" s="22"/>
      <c r="G348" s="43"/>
      <c r="H348" s="54"/>
      <c r="I348" s="54"/>
      <c r="J348" s="54"/>
      <c r="K348" s="54"/>
      <c r="L348" s="54"/>
      <c r="M348" s="54"/>
    </row>
    <row r="349" spans="1:13" ht="15.5" x14ac:dyDescent="0.35">
      <c r="A349" s="19" t="s">
        <v>8636</v>
      </c>
      <c r="B349" s="21" t="s">
        <v>1804</v>
      </c>
      <c r="C349" s="22"/>
      <c r="D349" s="22"/>
      <c r="E349" s="22"/>
      <c r="F349" s="22"/>
      <c r="G349" s="43"/>
      <c r="H349" s="54"/>
      <c r="I349" s="54"/>
      <c r="J349" s="54"/>
      <c r="K349" s="54"/>
      <c r="L349" s="54"/>
      <c r="M349" s="54"/>
    </row>
    <row r="350" spans="1:13" ht="15.5" x14ac:dyDescent="0.35">
      <c r="A350" s="19" t="s">
        <v>4310</v>
      </c>
      <c r="B350" s="21" t="s">
        <v>3726</v>
      </c>
      <c r="C350" s="22"/>
      <c r="D350" s="22"/>
      <c r="E350" s="22"/>
      <c r="F350" s="22"/>
      <c r="G350" s="43"/>
      <c r="H350" s="54"/>
      <c r="I350" s="54"/>
      <c r="J350" s="54"/>
      <c r="K350" s="54"/>
      <c r="L350" s="54"/>
      <c r="M350" s="54"/>
    </row>
    <row r="351" spans="1:13" ht="31" x14ac:dyDescent="0.35">
      <c r="A351" s="19" t="s">
        <v>8354</v>
      </c>
      <c r="B351" s="21" t="s">
        <v>3842</v>
      </c>
      <c r="C351" s="22"/>
      <c r="D351" s="22"/>
      <c r="E351" s="22"/>
      <c r="F351" s="22"/>
      <c r="G351" s="43"/>
      <c r="H351" s="54"/>
      <c r="I351" s="54"/>
      <c r="J351" s="54"/>
      <c r="K351" s="54"/>
      <c r="L351" s="54"/>
      <c r="M351" s="54"/>
    </row>
    <row r="352" spans="1:13" ht="31" x14ac:dyDescent="0.35">
      <c r="A352" s="19" t="s">
        <v>3014</v>
      </c>
      <c r="B352" s="21" t="s">
        <v>1604</v>
      </c>
      <c r="C352" s="22"/>
      <c r="D352" s="22"/>
      <c r="E352" s="22"/>
      <c r="F352" s="22"/>
      <c r="G352" s="43"/>
      <c r="H352" s="54"/>
      <c r="I352" s="54"/>
      <c r="J352" s="54"/>
      <c r="K352" s="54"/>
      <c r="L352" s="54"/>
      <c r="M352" s="54"/>
    </row>
    <row r="353" spans="1:13" ht="15.5" x14ac:dyDescent="0.35">
      <c r="A353" s="19" t="s">
        <v>338</v>
      </c>
      <c r="B353" s="21" t="s">
        <v>3781</v>
      </c>
      <c r="C353" s="22"/>
      <c r="D353" s="22"/>
      <c r="E353" s="22"/>
      <c r="F353" s="22"/>
      <c r="G353" s="43"/>
      <c r="H353" s="54"/>
      <c r="I353" s="54"/>
      <c r="J353" s="54"/>
      <c r="K353" s="54"/>
      <c r="L353" s="54"/>
      <c r="M353" s="54"/>
    </row>
    <row r="354" spans="1:13" ht="15.5" x14ac:dyDescent="0.35">
      <c r="A354" s="19" t="s">
        <v>5032</v>
      </c>
      <c r="B354" s="21" t="s">
        <v>4036</v>
      </c>
      <c r="C354" s="22"/>
      <c r="D354" s="22"/>
      <c r="E354" s="22"/>
      <c r="F354" s="22"/>
      <c r="G354" s="43"/>
      <c r="H354" s="54"/>
      <c r="I354" s="54"/>
      <c r="J354" s="54"/>
      <c r="K354" s="54"/>
      <c r="L354" s="54"/>
      <c r="M354" s="54"/>
    </row>
    <row r="355" spans="1:13" ht="31" x14ac:dyDescent="0.35">
      <c r="A355" s="19" t="s">
        <v>4312</v>
      </c>
      <c r="B355" s="21" t="s">
        <v>3786</v>
      </c>
      <c r="C355" s="22">
        <v>650643</v>
      </c>
      <c r="D355" s="22">
        <v>0</v>
      </c>
      <c r="E355" s="22">
        <v>458486</v>
      </c>
      <c r="F355" s="22">
        <v>0</v>
      </c>
      <c r="G355" s="43">
        <v>617156</v>
      </c>
      <c r="H355" s="60">
        <v>24</v>
      </c>
      <c r="I355" s="60">
        <v>5</v>
      </c>
      <c r="J355" s="60">
        <v>19</v>
      </c>
      <c r="K355" s="60">
        <v>24</v>
      </c>
      <c r="L355" s="60">
        <v>1</v>
      </c>
      <c r="M355" s="60" t="s">
        <v>3790</v>
      </c>
    </row>
    <row r="356" spans="1:13" ht="15.5" x14ac:dyDescent="0.35">
      <c r="A356" s="19" t="s">
        <v>1025</v>
      </c>
      <c r="B356" s="21" t="s">
        <v>1024</v>
      </c>
      <c r="C356" s="22"/>
      <c r="D356" s="22"/>
      <c r="E356" s="22"/>
      <c r="F356" s="22"/>
      <c r="G356" s="43"/>
      <c r="H356" s="60"/>
      <c r="I356" s="60"/>
      <c r="J356" s="60"/>
      <c r="K356" s="60"/>
      <c r="L356" s="60"/>
      <c r="M356" s="60"/>
    </row>
    <row r="357" spans="1:13" ht="15.5" x14ac:dyDescent="0.35">
      <c r="A357" s="19" t="s">
        <v>70</v>
      </c>
      <c r="B357" s="21" t="s">
        <v>4030</v>
      </c>
      <c r="C357" s="22"/>
      <c r="D357" s="22"/>
      <c r="E357" s="22"/>
      <c r="F357" s="22"/>
      <c r="G357" s="43"/>
      <c r="H357" s="60"/>
      <c r="I357" s="60"/>
      <c r="J357" s="60"/>
      <c r="K357" s="60"/>
      <c r="L357" s="60"/>
      <c r="M357" s="60"/>
    </row>
    <row r="358" spans="1:13" ht="15.5" x14ac:dyDescent="0.35">
      <c r="A358" s="19" t="s">
        <v>4418</v>
      </c>
      <c r="B358" s="21" t="s">
        <v>2206</v>
      </c>
      <c r="C358" s="22"/>
      <c r="D358" s="22"/>
      <c r="E358" s="22"/>
      <c r="F358" s="22"/>
      <c r="G358" s="43"/>
      <c r="H358" s="60"/>
      <c r="I358" s="60"/>
      <c r="J358" s="60"/>
      <c r="K358" s="60"/>
      <c r="L358" s="60"/>
      <c r="M358" s="60"/>
    </row>
    <row r="359" spans="1:13" ht="15.5" x14ac:dyDescent="0.35">
      <c r="A359" s="19" t="s">
        <v>8355</v>
      </c>
      <c r="B359" s="21" t="s">
        <v>3663</v>
      </c>
      <c r="C359" s="22">
        <v>11156088</v>
      </c>
      <c r="D359" s="22"/>
      <c r="E359" s="22">
        <v>6820632</v>
      </c>
      <c r="F359" s="22"/>
      <c r="G359" s="43">
        <v>12536337</v>
      </c>
      <c r="H359" s="60"/>
      <c r="I359" s="60"/>
      <c r="J359" s="60"/>
      <c r="K359" s="60"/>
      <c r="L359" s="60"/>
      <c r="M359" s="60"/>
    </row>
    <row r="360" spans="1:13" ht="15.5" x14ac:dyDescent="0.35">
      <c r="A360" s="19" t="s">
        <v>251</v>
      </c>
      <c r="B360" s="21" t="s">
        <v>249</v>
      </c>
      <c r="C360" s="22"/>
      <c r="D360" s="22"/>
      <c r="E360" s="22"/>
      <c r="F360" s="22"/>
      <c r="G360" s="43"/>
      <c r="H360" s="60"/>
      <c r="I360" s="60"/>
      <c r="J360" s="60"/>
      <c r="K360" s="60"/>
      <c r="L360" s="60"/>
      <c r="M360" s="60"/>
    </row>
    <row r="361" spans="1:13" ht="15.5" x14ac:dyDescent="0.35">
      <c r="A361" s="19" t="s">
        <v>4313</v>
      </c>
      <c r="B361" s="21" t="s">
        <v>2089</v>
      </c>
      <c r="C361" s="22"/>
      <c r="D361" s="22"/>
      <c r="E361" s="22"/>
      <c r="F361" s="22"/>
      <c r="G361" s="43"/>
      <c r="H361" s="60"/>
      <c r="I361" s="60"/>
      <c r="J361" s="60"/>
      <c r="K361" s="60"/>
      <c r="L361" s="60"/>
      <c r="M361" s="60"/>
    </row>
    <row r="362" spans="1:13" ht="15.5" x14ac:dyDescent="0.35">
      <c r="A362" s="19" t="s">
        <v>7924</v>
      </c>
      <c r="B362" s="21" t="s">
        <v>7914</v>
      </c>
      <c r="C362" s="22"/>
      <c r="D362" s="22"/>
      <c r="E362" s="22"/>
      <c r="F362" s="22"/>
      <c r="G362" s="43"/>
      <c r="H362" s="60"/>
      <c r="I362" s="60"/>
      <c r="J362" s="60"/>
      <c r="K362" s="60"/>
      <c r="L362" s="60"/>
      <c r="M362" s="60"/>
    </row>
    <row r="363" spans="1:13" ht="15.5" x14ac:dyDescent="0.35">
      <c r="A363" s="19" t="s">
        <v>4314</v>
      </c>
      <c r="B363" s="21" t="s">
        <v>3698</v>
      </c>
      <c r="C363" s="22"/>
      <c r="D363" s="22"/>
      <c r="E363" s="22"/>
      <c r="F363" s="22"/>
      <c r="G363" s="43"/>
      <c r="H363" s="60"/>
      <c r="I363" s="60"/>
      <c r="J363" s="60"/>
      <c r="K363" s="60"/>
      <c r="L363" s="60"/>
      <c r="M363" s="60"/>
    </row>
    <row r="364" spans="1:13" ht="15.5" x14ac:dyDescent="0.35">
      <c r="A364" s="19" t="s">
        <v>4315</v>
      </c>
      <c r="B364" s="21" t="s">
        <v>3736</v>
      </c>
      <c r="C364" s="22"/>
      <c r="D364" s="22"/>
      <c r="E364" s="22"/>
      <c r="F364" s="22"/>
      <c r="G364" s="43"/>
      <c r="H364" s="60"/>
      <c r="I364" s="60"/>
      <c r="J364" s="60"/>
      <c r="K364" s="60"/>
      <c r="L364" s="60"/>
      <c r="M364" s="60"/>
    </row>
    <row r="365" spans="1:13" ht="15.5" x14ac:dyDescent="0.35">
      <c r="A365" s="19" t="s">
        <v>3016</v>
      </c>
      <c r="B365" s="21" t="s">
        <v>1658</v>
      </c>
      <c r="C365" s="22"/>
      <c r="D365" s="22"/>
      <c r="E365" s="22"/>
      <c r="F365" s="22"/>
      <c r="G365" s="43"/>
      <c r="H365" s="60"/>
      <c r="I365" s="60"/>
      <c r="J365" s="60"/>
      <c r="K365" s="60"/>
      <c r="L365" s="60"/>
      <c r="M365" s="60"/>
    </row>
    <row r="366" spans="1:13" ht="15.5" x14ac:dyDescent="0.35">
      <c r="A366" s="19" t="s">
        <v>4316</v>
      </c>
      <c r="B366" s="21" t="s">
        <v>3935</v>
      </c>
      <c r="C366" s="22"/>
      <c r="D366" s="22"/>
      <c r="E366" s="22"/>
      <c r="F366" s="22"/>
      <c r="G366" s="43"/>
      <c r="H366" s="60"/>
      <c r="I366" s="60"/>
      <c r="J366" s="60"/>
      <c r="K366" s="60"/>
      <c r="L366" s="60"/>
      <c r="M366" s="60"/>
    </row>
    <row r="367" spans="1:13" ht="15.5" x14ac:dyDescent="0.35">
      <c r="A367" s="19" t="s">
        <v>8002</v>
      </c>
      <c r="B367" s="21" t="s">
        <v>3604</v>
      </c>
      <c r="C367" s="22"/>
      <c r="D367" s="22"/>
      <c r="E367" s="22"/>
      <c r="F367" s="22"/>
      <c r="G367" s="43"/>
      <c r="H367" s="60"/>
      <c r="I367" s="60"/>
      <c r="J367" s="60"/>
      <c r="K367" s="60"/>
      <c r="L367" s="60"/>
      <c r="M367" s="60"/>
    </row>
    <row r="368" spans="1:13" ht="15.5" x14ac:dyDescent="0.35">
      <c r="A368" s="19" t="s">
        <v>8003</v>
      </c>
      <c r="B368" s="21" t="s">
        <v>1331</v>
      </c>
      <c r="C368" s="22"/>
      <c r="D368" s="22"/>
      <c r="E368" s="22"/>
      <c r="F368" s="22"/>
      <c r="G368" s="43"/>
      <c r="H368" s="60"/>
      <c r="I368" s="60"/>
      <c r="J368" s="60"/>
      <c r="K368" s="60"/>
      <c r="L368" s="60"/>
      <c r="M368" s="60"/>
    </row>
    <row r="369" spans="1:13" ht="15.5" x14ac:dyDescent="0.35">
      <c r="A369" s="19" t="s">
        <v>3153</v>
      </c>
      <c r="B369" s="21" t="s">
        <v>1125</v>
      </c>
      <c r="C369" s="22"/>
      <c r="D369" s="22"/>
      <c r="E369" s="22"/>
      <c r="F369" s="22"/>
      <c r="G369" s="43"/>
      <c r="H369" s="60"/>
      <c r="I369" s="60"/>
      <c r="J369" s="60"/>
      <c r="K369" s="60"/>
      <c r="L369" s="60"/>
      <c r="M369" s="60"/>
    </row>
    <row r="370" spans="1:13" ht="15.5" x14ac:dyDescent="0.35">
      <c r="A370" s="19" t="s">
        <v>3124</v>
      </c>
      <c r="B370" s="21" t="s">
        <v>116</v>
      </c>
      <c r="C370" s="22"/>
      <c r="D370" s="22"/>
      <c r="E370" s="22"/>
      <c r="F370" s="22"/>
      <c r="G370" s="43"/>
      <c r="H370" s="60"/>
      <c r="I370" s="60"/>
      <c r="J370" s="60"/>
      <c r="K370" s="60"/>
      <c r="L370" s="60"/>
      <c r="M370" s="60"/>
    </row>
    <row r="371" spans="1:13" ht="15.5" x14ac:dyDescent="0.35">
      <c r="A371" s="19" t="s">
        <v>4317</v>
      </c>
      <c r="B371" s="21" t="s">
        <v>8288</v>
      </c>
      <c r="C371" s="22"/>
      <c r="D371" s="22"/>
      <c r="E371" s="22"/>
      <c r="F371" s="22"/>
      <c r="G371" s="43"/>
      <c r="H371" s="60"/>
      <c r="I371" s="60"/>
      <c r="J371" s="60"/>
      <c r="K371" s="60"/>
      <c r="L371" s="60"/>
      <c r="M371" s="60"/>
    </row>
    <row r="372" spans="1:13" ht="15.5" x14ac:dyDescent="0.35">
      <c r="A372" s="19" t="s">
        <v>1783</v>
      </c>
      <c r="B372" s="21" t="s">
        <v>1775</v>
      </c>
      <c r="C372" s="22"/>
      <c r="D372" s="22"/>
      <c r="E372" s="22"/>
      <c r="F372" s="22"/>
      <c r="G372" s="43"/>
      <c r="H372" s="60"/>
      <c r="I372" s="60"/>
      <c r="J372" s="60"/>
      <c r="K372" s="60"/>
      <c r="L372" s="60"/>
      <c r="M372" s="60"/>
    </row>
    <row r="373" spans="1:13" ht="15.5" x14ac:dyDescent="0.35">
      <c r="A373" s="19" t="s">
        <v>8004</v>
      </c>
      <c r="B373" s="21" t="s">
        <v>3284</v>
      </c>
      <c r="C373" s="22"/>
      <c r="D373" s="22"/>
      <c r="E373" s="22"/>
      <c r="F373" s="22"/>
      <c r="G373" s="43"/>
      <c r="H373" s="60"/>
      <c r="I373" s="60"/>
      <c r="J373" s="60"/>
      <c r="K373" s="60"/>
      <c r="L373" s="60"/>
      <c r="M373" s="60"/>
    </row>
    <row r="374" spans="1:13" ht="15.5" x14ac:dyDescent="0.35">
      <c r="A374" s="19" t="s">
        <v>2987</v>
      </c>
      <c r="B374" s="21" t="s">
        <v>1158</v>
      </c>
      <c r="C374" s="22"/>
      <c r="D374" s="22"/>
      <c r="E374" s="22"/>
      <c r="F374" s="22"/>
      <c r="G374" s="43"/>
      <c r="H374" s="60"/>
      <c r="I374" s="60"/>
      <c r="J374" s="60"/>
      <c r="K374" s="60"/>
      <c r="L374" s="60"/>
      <c r="M374" s="60"/>
    </row>
    <row r="375" spans="1:13" ht="15.5" x14ac:dyDescent="0.35">
      <c r="A375" s="19" t="s">
        <v>5035</v>
      </c>
      <c r="B375" s="21" t="s">
        <v>2700</v>
      </c>
      <c r="C375" s="22"/>
      <c r="D375" s="22"/>
      <c r="E375" s="22"/>
      <c r="F375" s="22"/>
      <c r="G375" s="43"/>
      <c r="H375" s="60"/>
      <c r="I375" s="60"/>
      <c r="J375" s="60"/>
      <c r="K375" s="60"/>
      <c r="L375" s="60"/>
      <c r="M375" s="60"/>
    </row>
    <row r="376" spans="1:13" ht="15.5" x14ac:dyDescent="0.35">
      <c r="A376" s="19" t="s">
        <v>4318</v>
      </c>
      <c r="B376" s="21" t="s">
        <v>3934</v>
      </c>
      <c r="C376" s="22"/>
      <c r="D376" s="22"/>
      <c r="E376" s="22"/>
      <c r="F376" s="22"/>
      <c r="G376" s="43"/>
      <c r="H376" s="60"/>
      <c r="I376" s="60"/>
      <c r="J376" s="60"/>
      <c r="K376" s="60"/>
      <c r="L376" s="60"/>
      <c r="M376" s="60"/>
    </row>
    <row r="377" spans="1:13" ht="15.5" x14ac:dyDescent="0.35">
      <c r="A377" s="19" t="s">
        <v>3173</v>
      </c>
      <c r="B377" s="21" t="s">
        <v>1020</v>
      </c>
      <c r="C377" s="22"/>
      <c r="D377" s="22"/>
      <c r="E377" s="22"/>
      <c r="F377" s="22"/>
      <c r="G377" s="43"/>
      <c r="H377" s="60"/>
      <c r="I377" s="60"/>
      <c r="J377" s="60"/>
      <c r="K377" s="60"/>
      <c r="L377" s="60"/>
      <c r="M377" s="60"/>
    </row>
    <row r="378" spans="1:13" ht="31" x14ac:dyDescent="0.35">
      <c r="A378" s="19" t="s">
        <v>8493</v>
      </c>
      <c r="B378" s="21" t="s">
        <v>2482</v>
      </c>
      <c r="C378" s="22"/>
      <c r="D378" s="22"/>
      <c r="E378" s="22"/>
      <c r="F378" s="22"/>
      <c r="G378" s="43"/>
      <c r="H378" s="60"/>
      <c r="I378" s="60"/>
      <c r="J378" s="60"/>
      <c r="K378" s="60"/>
      <c r="L378" s="60"/>
      <c r="M378" s="60"/>
    </row>
    <row r="379" spans="1:13" ht="15.5" x14ac:dyDescent="0.35">
      <c r="A379" s="19" t="s">
        <v>4319</v>
      </c>
      <c r="B379" s="21" t="s">
        <v>8577</v>
      </c>
      <c r="C379" s="22"/>
      <c r="D379" s="22"/>
      <c r="E379" s="22"/>
      <c r="F379" s="22"/>
      <c r="G379" s="43"/>
      <c r="H379" s="60"/>
      <c r="I379" s="60"/>
      <c r="J379" s="60"/>
      <c r="K379" s="60"/>
      <c r="L379" s="60"/>
      <c r="M379" s="60"/>
    </row>
    <row r="380" spans="1:13" ht="15.5" x14ac:dyDescent="0.35">
      <c r="A380" s="19" t="s">
        <v>3402</v>
      </c>
      <c r="B380" s="21" t="s">
        <v>4420</v>
      </c>
      <c r="C380" s="22"/>
      <c r="D380" s="22"/>
      <c r="E380" s="22"/>
      <c r="F380" s="22"/>
      <c r="G380" s="43"/>
      <c r="H380" s="60"/>
      <c r="I380" s="60"/>
      <c r="J380" s="60"/>
      <c r="K380" s="60"/>
      <c r="L380" s="60"/>
      <c r="M380" s="60"/>
    </row>
    <row r="381" spans="1:13" ht="15.5" x14ac:dyDescent="0.35">
      <c r="A381" s="19" t="s">
        <v>8005</v>
      </c>
      <c r="B381" s="21" t="s">
        <v>3599</v>
      </c>
      <c r="C381" s="22"/>
      <c r="D381" s="22"/>
      <c r="E381" s="22"/>
      <c r="F381" s="22"/>
      <c r="G381" s="43"/>
      <c r="H381" s="60"/>
      <c r="I381" s="60"/>
      <c r="J381" s="60"/>
      <c r="K381" s="60"/>
      <c r="L381" s="60"/>
      <c r="M381" s="60"/>
    </row>
    <row r="382" spans="1:13" ht="15.5" x14ac:dyDescent="0.35">
      <c r="A382" s="19" t="s">
        <v>4320</v>
      </c>
      <c r="B382" s="21" t="s">
        <v>2309</v>
      </c>
      <c r="C382" s="22"/>
      <c r="D382" s="22"/>
      <c r="E382" s="22"/>
      <c r="F382" s="22"/>
      <c r="G382" s="43"/>
      <c r="H382" s="60"/>
      <c r="I382" s="60"/>
      <c r="J382" s="60"/>
      <c r="K382" s="60"/>
      <c r="L382" s="60"/>
      <c r="M382" s="60"/>
    </row>
    <row r="383" spans="1:13" ht="15.5" x14ac:dyDescent="0.35">
      <c r="A383" s="19" t="s">
        <v>4321</v>
      </c>
      <c r="B383" s="21" t="s">
        <v>2170</v>
      </c>
      <c r="C383" s="22"/>
      <c r="D383" s="22"/>
      <c r="E383" s="22"/>
      <c r="F383" s="22"/>
      <c r="G383" s="43"/>
      <c r="H383" s="60"/>
      <c r="I383" s="60"/>
      <c r="J383" s="60"/>
      <c r="K383" s="60"/>
      <c r="L383" s="60"/>
      <c r="M383" s="60"/>
    </row>
    <row r="384" spans="1:13" ht="15.5" x14ac:dyDescent="0.35">
      <c r="A384" s="19" t="s">
        <v>3762</v>
      </c>
      <c r="B384" s="21" t="s">
        <v>3641</v>
      </c>
      <c r="C384" s="22"/>
      <c r="D384" s="22"/>
      <c r="E384" s="22"/>
      <c r="F384" s="22"/>
      <c r="G384" s="43"/>
      <c r="H384" s="60"/>
      <c r="I384" s="60"/>
      <c r="J384" s="60"/>
      <c r="K384" s="60"/>
      <c r="L384" s="60"/>
      <c r="M384" s="60"/>
    </row>
    <row r="385" spans="1:13" ht="15.5" x14ac:dyDescent="0.35">
      <c r="A385" s="19" t="s">
        <v>4322</v>
      </c>
      <c r="B385" s="21" t="s">
        <v>4027</v>
      </c>
      <c r="C385" s="22"/>
      <c r="D385" s="22"/>
      <c r="E385" s="22"/>
      <c r="F385" s="22"/>
      <c r="G385" s="43"/>
      <c r="H385" s="60"/>
      <c r="I385" s="60"/>
      <c r="J385" s="60"/>
      <c r="K385" s="60"/>
      <c r="L385" s="60"/>
      <c r="M385" s="60"/>
    </row>
    <row r="386" spans="1:13" ht="15.5" x14ac:dyDescent="0.35">
      <c r="A386" s="19" t="s">
        <v>3220</v>
      </c>
      <c r="B386" s="21" t="s">
        <v>1545</v>
      </c>
      <c r="C386" s="22"/>
      <c r="D386" s="22"/>
      <c r="E386" s="22"/>
      <c r="F386" s="22"/>
      <c r="G386" s="43"/>
      <c r="H386" s="60"/>
      <c r="I386" s="60"/>
      <c r="J386" s="60"/>
      <c r="K386" s="60"/>
      <c r="L386" s="60"/>
      <c r="M386" s="60"/>
    </row>
    <row r="387" spans="1:13" ht="15.5" x14ac:dyDescent="0.35">
      <c r="A387" s="19" t="s">
        <v>8356</v>
      </c>
      <c r="B387" s="21" t="s">
        <v>1299</v>
      </c>
      <c r="C387" s="22"/>
      <c r="D387" s="22"/>
      <c r="E387" s="22"/>
      <c r="F387" s="22"/>
      <c r="G387" s="43"/>
      <c r="H387" s="60"/>
      <c r="I387" s="60"/>
      <c r="J387" s="60"/>
      <c r="K387" s="60"/>
      <c r="L387" s="60"/>
      <c r="M387" s="60"/>
    </row>
    <row r="388" spans="1:13" ht="15.5" x14ac:dyDescent="0.35">
      <c r="A388" s="19" t="s">
        <v>1940</v>
      </c>
      <c r="B388" s="21" t="s">
        <v>1938</v>
      </c>
      <c r="C388" s="22"/>
      <c r="D388" s="22"/>
      <c r="E388" s="22"/>
      <c r="F388" s="22"/>
      <c r="G388" s="43"/>
      <c r="H388" s="60"/>
      <c r="I388" s="60"/>
      <c r="J388" s="60"/>
      <c r="K388" s="60"/>
      <c r="L388" s="60"/>
      <c r="M388" s="60"/>
    </row>
    <row r="389" spans="1:13" ht="15.5" x14ac:dyDescent="0.35">
      <c r="A389" s="19" t="s">
        <v>4323</v>
      </c>
      <c r="B389" s="21" t="s">
        <v>1118</v>
      </c>
      <c r="C389" s="22"/>
      <c r="D389" s="22"/>
      <c r="E389" s="22"/>
      <c r="F389" s="22"/>
      <c r="G389" s="43"/>
      <c r="H389" s="60"/>
      <c r="I389" s="60"/>
      <c r="J389" s="60"/>
      <c r="K389" s="60"/>
      <c r="L389" s="60"/>
      <c r="M389" s="60"/>
    </row>
    <row r="390" spans="1:13" ht="15.5" x14ac:dyDescent="0.35">
      <c r="A390" s="19" t="s">
        <v>4324</v>
      </c>
      <c r="B390" s="21" t="s">
        <v>8326</v>
      </c>
      <c r="C390" s="22"/>
      <c r="D390" s="22"/>
      <c r="E390" s="22"/>
      <c r="F390" s="22"/>
      <c r="G390" s="43"/>
      <c r="H390" s="60"/>
      <c r="I390" s="60"/>
      <c r="J390" s="60"/>
      <c r="K390" s="60"/>
      <c r="L390" s="60"/>
      <c r="M390" s="60"/>
    </row>
    <row r="391" spans="1:13" ht="15.5" x14ac:dyDescent="0.35">
      <c r="A391" s="19" t="s">
        <v>4325</v>
      </c>
      <c r="B391" s="21" t="s">
        <v>2197</v>
      </c>
      <c r="C391" s="22"/>
      <c r="D391" s="22"/>
      <c r="E391" s="22"/>
      <c r="F391" s="22"/>
      <c r="G391" s="43"/>
      <c r="H391" s="60"/>
      <c r="I391" s="60"/>
      <c r="J391" s="60"/>
      <c r="K391" s="60"/>
      <c r="L391" s="60"/>
      <c r="M391" s="60"/>
    </row>
    <row r="392" spans="1:13" ht="15.5" x14ac:dyDescent="0.35">
      <c r="A392" s="19" t="s">
        <v>4326</v>
      </c>
      <c r="B392" s="21" t="s">
        <v>2620</v>
      </c>
      <c r="C392" s="22"/>
      <c r="D392" s="22"/>
      <c r="E392" s="22"/>
      <c r="F392" s="22"/>
      <c r="G392" s="43"/>
      <c r="H392" s="60"/>
      <c r="I392" s="60"/>
      <c r="J392" s="60"/>
      <c r="K392" s="60"/>
      <c r="L392" s="60"/>
      <c r="M392" s="60"/>
    </row>
    <row r="393" spans="1:13" ht="15.5" x14ac:dyDescent="0.35">
      <c r="A393" s="19" t="s">
        <v>4327</v>
      </c>
      <c r="B393" s="21" t="s">
        <v>1803</v>
      </c>
      <c r="C393" s="22"/>
      <c r="D393" s="22"/>
      <c r="E393" s="22"/>
      <c r="F393" s="22"/>
      <c r="G393" s="43"/>
      <c r="H393" s="60"/>
      <c r="I393" s="60"/>
      <c r="J393" s="60"/>
      <c r="K393" s="60"/>
      <c r="L393" s="60"/>
      <c r="M393" s="60"/>
    </row>
    <row r="394" spans="1:13" ht="15.5" x14ac:dyDescent="0.35">
      <c r="A394" s="19" t="s">
        <v>11714</v>
      </c>
      <c r="B394" s="19" t="s">
        <v>9117</v>
      </c>
      <c r="C394" s="22"/>
      <c r="D394" s="22"/>
      <c r="E394" s="22"/>
      <c r="F394" s="22"/>
      <c r="G394" s="43"/>
      <c r="H394" s="60"/>
      <c r="I394" s="60"/>
      <c r="J394" s="60"/>
      <c r="K394" s="60"/>
      <c r="L394" s="60"/>
      <c r="M394" s="60"/>
    </row>
    <row r="395" spans="1:13" ht="15.5" x14ac:dyDescent="0.35">
      <c r="A395" s="19" t="s">
        <v>2137</v>
      </c>
      <c r="B395" s="21" t="s">
        <v>2307</v>
      </c>
      <c r="C395" s="22"/>
      <c r="D395" s="22"/>
      <c r="E395" s="22"/>
      <c r="F395" s="22"/>
      <c r="G395" s="43"/>
      <c r="H395" s="60"/>
      <c r="I395" s="60"/>
      <c r="J395" s="60"/>
      <c r="K395" s="60"/>
      <c r="L395" s="60"/>
      <c r="M395" s="60"/>
    </row>
    <row r="396" spans="1:13" ht="15.5" x14ac:dyDescent="0.35">
      <c r="A396" s="19" t="s">
        <v>8007</v>
      </c>
      <c r="B396" s="21" t="s">
        <v>4069</v>
      </c>
      <c r="C396" s="22"/>
      <c r="D396" s="22"/>
      <c r="E396" s="22"/>
      <c r="F396" s="22"/>
      <c r="G396" s="43"/>
      <c r="H396" s="60"/>
      <c r="I396" s="60"/>
      <c r="J396" s="60"/>
      <c r="K396" s="60"/>
      <c r="L396" s="60"/>
      <c r="M396" s="60"/>
    </row>
    <row r="397" spans="1:13" ht="15.5" x14ac:dyDescent="0.35">
      <c r="A397" s="19" t="s">
        <v>4974</v>
      </c>
      <c r="B397" s="21" t="s">
        <v>3666</v>
      </c>
      <c r="C397" s="22"/>
      <c r="D397" s="22"/>
      <c r="E397" s="22"/>
      <c r="F397" s="22"/>
      <c r="G397" s="43"/>
      <c r="H397" s="60"/>
      <c r="I397" s="60"/>
      <c r="J397" s="60"/>
      <c r="K397" s="60"/>
      <c r="L397" s="60"/>
      <c r="M397" s="60"/>
    </row>
    <row r="398" spans="1:13" ht="15.5" x14ac:dyDescent="0.35">
      <c r="A398" s="19" t="s">
        <v>4328</v>
      </c>
      <c r="B398" s="21" t="s">
        <v>2230</v>
      </c>
      <c r="C398" s="22"/>
      <c r="D398" s="22"/>
      <c r="E398" s="22"/>
      <c r="F398" s="22"/>
      <c r="G398" s="43"/>
      <c r="H398" s="60"/>
      <c r="I398" s="60"/>
      <c r="J398" s="60"/>
      <c r="K398" s="60"/>
      <c r="L398" s="60"/>
      <c r="M398" s="60"/>
    </row>
    <row r="399" spans="1:13" ht="15.5" x14ac:dyDescent="0.35">
      <c r="A399" s="19" t="s">
        <v>8008</v>
      </c>
      <c r="B399" s="21" t="s">
        <v>3766</v>
      </c>
      <c r="C399" s="22"/>
      <c r="D399" s="22"/>
      <c r="E399" s="22"/>
      <c r="F399" s="22"/>
      <c r="G399" s="43"/>
      <c r="H399" s="60"/>
      <c r="I399" s="60"/>
      <c r="J399" s="60"/>
      <c r="K399" s="60"/>
      <c r="L399" s="60"/>
      <c r="M399" s="60"/>
    </row>
    <row r="400" spans="1:13" ht="15.5" x14ac:dyDescent="0.35">
      <c r="A400" s="19" t="s">
        <v>4329</v>
      </c>
      <c r="B400" s="21" t="s">
        <v>3886</v>
      </c>
      <c r="C400" s="22"/>
      <c r="D400" s="22"/>
      <c r="E400" s="22"/>
      <c r="F400" s="22"/>
      <c r="G400" s="43"/>
      <c r="H400" s="60"/>
      <c r="I400" s="60"/>
      <c r="J400" s="60"/>
      <c r="K400" s="60"/>
      <c r="L400" s="60"/>
      <c r="M400" s="60"/>
    </row>
    <row r="401" spans="1:13" ht="15.5" x14ac:dyDescent="0.35">
      <c r="A401" s="19" t="s">
        <v>943</v>
      </c>
      <c r="B401" s="21" t="s">
        <v>4022</v>
      </c>
      <c r="C401" s="22"/>
      <c r="D401" s="22"/>
      <c r="E401" s="22"/>
      <c r="F401" s="22"/>
      <c r="G401" s="43"/>
      <c r="H401" s="60"/>
      <c r="I401" s="60"/>
      <c r="J401" s="60"/>
      <c r="K401" s="60"/>
      <c r="L401" s="60"/>
      <c r="M401" s="60"/>
    </row>
    <row r="402" spans="1:13" ht="15.5" x14ac:dyDescent="0.35">
      <c r="A402" s="19" t="s">
        <v>8637</v>
      </c>
      <c r="B402" s="21" t="s">
        <v>1199</v>
      </c>
      <c r="C402" s="22"/>
      <c r="D402" s="22"/>
      <c r="E402" s="22"/>
      <c r="F402" s="22"/>
      <c r="G402" s="43"/>
      <c r="H402" s="60"/>
      <c r="I402" s="60"/>
      <c r="J402" s="60"/>
      <c r="K402" s="60"/>
      <c r="L402" s="60"/>
      <c r="M402" s="60"/>
    </row>
    <row r="403" spans="1:13" ht="15.5" x14ac:dyDescent="0.35">
      <c r="A403" s="19" t="s">
        <v>1404</v>
      </c>
      <c r="B403" s="21" t="s">
        <v>1395</v>
      </c>
      <c r="C403" s="22"/>
      <c r="D403" s="22"/>
      <c r="E403" s="22"/>
      <c r="F403" s="22"/>
      <c r="G403" s="43"/>
      <c r="H403" s="60"/>
      <c r="I403" s="60"/>
      <c r="J403" s="60"/>
      <c r="K403" s="60"/>
      <c r="L403" s="60"/>
      <c r="M403" s="60"/>
    </row>
    <row r="404" spans="1:13" ht="15.5" x14ac:dyDescent="0.35">
      <c r="A404" s="19" t="s">
        <v>1487</v>
      </c>
      <c r="B404" s="21" t="s">
        <v>1471</v>
      </c>
      <c r="C404" s="22"/>
      <c r="D404" s="22"/>
      <c r="E404" s="22"/>
      <c r="F404" s="22"/>
      <c r="G404" s="43"/>
      <c r="H404" s="60"/>
      <c r="I404" s="60"/>
      <c r="J404" s="60"/>
      <c r="K404" s="60"/>
      <c r="L404" s="60"/>
      <c r="M404" s="60"/>
    </row>
    <row r="405" spans="1:13" ht="15.5" x14ac:dyDescent="0.35">
      <c r="A405" s="19" t="s">
        <v>3406</v>
      </c>
      <c r="B405" s="21" t="s">
        <v>3404</v>
      </c>
      <c r="C405" s="22"/>
      <c r="D405" s="22"/>
      <c r="E405" s="22"/>
      <c r="F405" s="22"/>
      <c r="G405" s="43"/>
      <c r="H405" s="60"/>
      <c r="I405" s="60"/>
      <c r="J405" s="60"/>
      <c r="K405" s="60"/>
      <c r="L405" s="60"/>
      <c r="M405" s="60"/>
    </row>
    <row r="406" spans="1:13" ht="15.5" x14ac:dyDescent="0.35">
      <c r="A406" s="19" t="s">
        <v>4423</v>
      </c>
      <c r="B406" s="21" t="s">
        <v>4422</v>
      </c>
      <c r="C406" s="22"/>
      <c r="D406" s="22"/>
      <c r="E406" s="22"/>
      <c r="F406" s="22"/>
      <c r="G406" s="43"/>
      <c r="H406" s="60"/>
      <c r="I406" s="60"/>
      <c r="J406" s="60"/>
      <c r="K406" s="60"/>
      <c r="L406" s="60"/>
      <c r="M406" s="60"/>
    </row>
    <row r="407" spans="1:13" ht="15.5" x14ac:dyDescent="0.35">
      <c r="A407" s="19" t="s">
        <v>1268</v>
      </c>
      <c r="B407" s="21" t="s">
        <v>1266</v>
      </c>
      <c r="C407" s="22"/>
      <c r="D407" s="22"/>
      <c r="E407" s="22"/>
      <c r="F407" s="22"/>
      <c r="G407" s="43"/>
      <c r="H407" s="60"/>
      <c r="I407" s="60"/>
      <c r="J407" s="60"/>
      <c r="K407" s="60"/>
      <c r="L407" s="60"/>
      <c r="M407" s="60"/>
    </row>
    <row r="408" spans="1:13" ht="15.5" x14ac:dyDescent="0.35">
      <c r="A408" s="19" t="s">
        <v>8495</v>
      </c>
      <c r="B408" s="21" t="s">
        <v>1421</v>
      </c>
      <c r="C408" s="22"/>
      <c r="D408" s="22"/>
      <c r="E408" s="22"/>
      <c r="F408" s="22"/>
      <c r="G408" s="43"/>
      <c r="H408" s="60"/>
      <c r="I408" s="60"/>
      <c r="J408" s="60"/>
      <c r="K408" s="60"/>
      <c r="L408" s="60"/>
      <c r="M408" s="60"/>
    </row>
    <row r="409" spans="1:13" ht="15.5" x14ac:dyDescent="0.35">
      <c r="A409" s="19" t="s">
        <v>8009</v>
      </c>
      <c r="B409" s="21" t="s">
        <v>2485</v>
      </c>
      <c r="C409" s="22"/>
      <c r="D409" s="22"/>
      <c r="E409" s="22"/>
      <c r="F409" s="22"/>
      <c r="G409" s="43"/>
      <c r="H409" s="60"/>
      <c r="I409" s="60"/>
      <c r="J409" s="60"/>
      <c r="K409" s="60"/>
      <c r="L409" s="60"/>
      <c r="M409" s="60"/>
    </row>
    <row r="410" spans="1:13" ht="31" x14ac:dyDescent="0.35">
      <c r="A410" s="19" t="s">
        <v>4330</v>
      </c>
      <c r="B410" s="21" t="s">
        <v>1112</v>
      </c>
      <c r="C410" s="22"/>
      <c r="D410" s="22"/>
      <c r="E410" s="22"/>
      <c r="F410" s="22"/>
      <c r="G410" s="43"/>
      <c r="H410" s="60"/>
      <c r="I410" s="60"/>
      <c r="J410" s="60"/>
      <c r="K410" s="60"/>
      <c r="L410" s="60"/>
      <c r="M410" s="60"/>
    </row>
    <row r="411" spans="1:13" ht="15.5" x14ac:dyDescent="0.35">
      <c r="A411" s="19" t="s">
        <v>3226</v>
      </c>
      <c r="B411" s="21" t="s">
        <v>239</v>
      </c>
      <c r="C411" s="22"/>
      <c r="D411" s="22"/>
      <c r="E411" s="22"/>
      <c r="F411" s="22"/>
      <c r="G411" s="43"/>
      <c r="H411" s="60"/>
      <c r="I411" s="60"/>
      <c r="J411" s="60"/>
      <c r="K411" s="60"/>
      <c r="L411" s="60"/>
      <c r="M411" s="60"/>
    </row>
    <row r="412" spans="1:13" ht="15.5" x14ac:dyDescent="0.35">
      <c r="A412" s="19" t="s">
        <v>2484</v>
      </c>
      <c r="B412" s="21" t="s">
        <v>2483</v>
      </c>
      <c r="C412" s="22"/>
      <c r="D412" s="22"/>
      <c r="E412" s="22"/>
      <c r="F412" s="22"/>
      <c r="G412" s="43"/>
      <c r="H412" s="60"/>
      <c r="I412" s="60"/>
      <c r="J412" s="60"/>
      <c r="K412" s="60"/>
      <c r="L412" s="60"/>
      <c r="M412" s="60"/>
    </row>
    <row r="413" spans="1:13" ht="15.5" x14ac:dyDescent="0.35">
      <c r="A413" s="19" t="s">
        <v>4331</v>
      </c>
      <c r="B413" s="21" t="s">
        <v>2322</v>
      </c>
      <c r="C413" s="22"/>
      <c r="D413" s="22"/>
      <c r="E413" s="22"/>
      <c r="F413" s="22"/>
      <c r="G413" s="43"/>
      <c r="H413" s="60"/>
      <c r="I413" s="60"/>
      <c r="J413" s="60"/>
      <c r="K413" s="60"/>
      <c r="L413" s="60"/>
      <c r="M413" s="60"/>
    </row>
    <row r="414" spans="1:13" ht="15.5" x14ac:dyDescent="0.35">
      <c r="A414" s="19" t="s">
        <v>8010</v>
      </c>
      <c r="B414" s="21" t="s">
        <v>3951</v>
      </c>
      <c r="C414" s="22"/>
      <c r="D414" s="22"/>
      <c r="E414" s="22"/>
      <c r="F414" s="22"/>
      <c r="G414" s="43"/>
      <c r="H414" s="60"/>
      <c r="I414" s="60"/>
      <c r="J414" s="60"/>
      <c r="K414" s="60"/>
      <c r="L414" s="60"/>
      <c r="M414" s="60"/>
    </row>
    <row r="415" spans="1:13" ht="31" x14ac:dyDescent="0.35">
      <c r="A415" s="19" t="s">
        <v>8011</v>
      </c>
      <c r="B415" s="21" t="s">
        <v>3787</v>
      </c>
      <c r="C415" s="22"/>
      <c r="D415" s="22"/>
      <c r="E415" s="22"/>
      <c r="F415" s="22"/>
      <c r="G415" s="43"/>
      <c r="H415" s="60"/>
      <c r="I415" s="60"/>
      <c r="J415" s="60"/>
      <c r="K415" s="60"/>
      <c r="L415" s="60"/>
      <c r="M415" s="60"/>
    </row>
    <row r="416" spans="1:13" ht="31" x14ac:dyDescent="0.35">
      <c r="A416" s="19" t="s">
        <v>4939</v>
      </c>
      <c r="B416" s="21" t="s">
        <v>10085</v>
      </c>
      <c r="C416" s="22">
        <v>524220</v>
      </c>
      <c r="D416" s="22">
        <v>0</v>
      </c>
      <c r="E416" s="22">
        <v>91000</v>
      </c>
      <c r="F416" s="22">
        <v>0</v>
      </c>
      <c r="G416" s="43">
        <v>709499</v>
      </c>
      <c r="H416" s="60">
        <v>4</v>
      </c>
      <c r="I416" s="60">
        <v>1</v>
      </c>
      <c r="J416" s="60">
        <v>3</v>
      </c>
      <c r="K416" s="60">
        <v>4</v>
      </c>
      <c r="L416" s="60">
        <v>1</v>
      </c>
      <c r="M416" s="60" t="s">
        <v>3790</v>
      </c>
    </row>
    <row r="417" spans="1:13" ht="15.5" x14ac:dyDescent="0.35">
      <c r="A417" s="19" t="s">
        <v>423</v>
      </c>
      <c r="B417" s="21" t="s">
        <v>8257</v>
      </c>
      <c r="C417" s="22"/>
      <c r="D417" s="22"/>
      <c r="E417" s="22"/>
      <c r="F417" s="22"/>
      <c r="G417" s="43"/>
      <c r="H417" s="60"/>
      <c r="I417" s="60"/>
      <c r="J417" s="60"/>
      <c r="K417" s="60"/>
      <c r="L417" s="60"/>
      <c r="M417" s="60"/>
    </row>
    <row r="418" spans="1:13" ht="15.5" x14ac:dyDescent="0.35">
      <c r="A418" s="19" t="s">
        <v>8496</v>
      </c>
      <c r="B418" s="21" t="s">
        <v>2198</v>
      </c>
      <c r="C418" s="22"/>
      <c r="D418" s="22"/>
      <c r="E418" s="22"/>
      <c r="F418" s="22"/>
      <c r="G418" s="43"/>
      <c r="H418" s="60"/>
      <c r="I418" s="60"/>
      <c r="J418" s="60"/>
      <c r="K418" s="60"/>
      <c r="L418" s="60"/>
      <c r="M418" s="60"/>
    </row>
    <row r="419" spans="1:13" ht="31" x14ac:dyDescent="0.35">
      <c r="A419" s="19" t="s">
        <v>8671</v>
      </c>
      <c r="B419" s="21" t="s">
        <v>3885</v>
      </c>
      <c r="C419" s="22"/>
      <c r="D419" s="22"/>
      <c r="E419" s="22"/>
      <c r="F419" s="22"/>
      <c r="G419" s="43"/>
      <c r="H419" s="60"/>
      <c r="I419" s="60"/>
      <c r="J419" s="60"/>
      <c r="K419" s="60"/>
      <c r="L419" s="60"/>
      <c r="M419" s="60"/>
    </row>
    <row r="420" spans="1:13" ht="31" x14ac:dyDescent="0.35">
      <c r="A420" s="19" t="s">
        <v>3012</v>
      </c>
      <c r="B420" s="21" t="s">
        <v>1828</v>
      </c>
      <c r="C420" s="22"/>
      <c r="D420" s="22"/>
      <c r="E420" s="22"/>
      <c r="F420" s="22"/>
      <c r="G420" s="43"/>
      <c r="H420" s="60"/>
      <c r="I420" s="60"/>
      <c r="J420" s="60"/>
      <c r="K420" s="60"/>
      <c r="L420" s="60"/>
      <c r="M420" s="60"/>
    </row>
    <row r="421" spans="1:13" ht="31" x14ac:dyDescent="0.35">
      <c r="A421" s="19" t="s">
        <v>3169</v>
      </c>
      <c r="B421" s="21" t="s">
        <v>933</v>
      </c>
      <c r="C421" s="22"/>
      <c r="D421" s="22"/>
      <c r="E421" s="22"/>
      <c r="F421" s="22"/>
      <c r="G421" s="43"/>
      <c r="H421" s="60"/>
      <c r="I421" s="60"/>
      <c r="J421" s="60"/>
      <c r="K421" s="60"/>
      <c r="L421" s="60"/>
      <c r="M421" s="60"/>
    </row>
    <row r="422" spans="1:13" ht="15.5" x14ac:dyDescent="0.35">
      <c r="A422" s="19" t="s">
        <v>4332</v>
      </c>
      <c r="B422" s="21" t="s">
        <v>3677</v>
      </c>
      <c r="C422" s="22"/>
      <c r="D422" s="22"/>
      <c r="E422" s="22"/>
      <c r="F422" s="22"/>
      <c r="G422" s="43"/>
      <c r="H422" s="60"/>
      <c r="I422" s="60"/>
      <c r="J422" s="60"/>
      <c r="K422" s="60"/>
      <c r="L422" s="60"/>
      <c r="M422" s="60"/>
    </row>
    <row r="423" spans="1:13" ht="31" x14ac:dyDescent="0.35">
      <c r="A423" s="19" t="s">
        <v>4426</v>
      </c>
      <c r="B423" s="21" t="s">
        <v>2064</v>
      </c>
      <c r="C423" s="22"/>
      <c r="D423" s="22"/>
      <c r="E423" s="22"/>
      <c r="F423" s="22"/>
      <c r="G423" s="43"/>
      <c r="H423" s="60"/>
      <c r="I423" s="60"/>
      <c r="J423" s="60"/>
      <c r="K423" s="60"/>
      <c r="L423" s="60"/>
      <c r="M423" s="60"/>
    </row>
    <row r="424" spans="1:13" ht="15.5" x14ac:dyDescent="0.35">
      <c r="A424" s="19" t="s">
        <v>4333</v>
      </c>
      <c r="B424" s="21" t="s">
        <v>3791</v>
      </c>
      <c r="C424" s="22"/>
      <c r="D424" s="22"/>
      <c r="E424" s="22"/>
      <c r="F424" s="22"/>
      <c r="G424" s="43"/>
      <c r="H424" s="60"/>
      <c r="I424" s="60"/>
      <c r="J424" s="60"/>
      <c r="K424" s="60"/>
      <c r="L424" s="60"/>
      <c r="M424" s="60"/>
    </row>
    <row r="425" spans="1:13" ht="15.5" x14ac:dyDescent="0.35">
      <c r="A425" s="19" t="s">
        <v>8690</v>
      </c>
      <c r="B425" s="21" t="s">
        <v>3831</v>
      </c>
      <c r="C425" s="22">
        <v>620307</v>
      </c>
      <c r="D425" s="22">
        <v>0</v>
      </c>
      <c r="E425" s="22">
        <v>401107</v>
      </c>
      <c r="F425" s="22">
        <v>0</v>
      </c>
      <c r="G425" s="43">
        <v>401107</v>
      </c>
      <c r="H425" s="60">
        <v>2</v>
      </c>
      <c r="I425" s="60">
        <v>1</v>
      </c>
      <c r="J425" s="60">
        <v>1</v>
      </c>
      <c r="K425" s="60">
        <v>2</v>
      </c>
      <c r="L425" s="60">
        <v>1</v>
      </c>
      <c r="M425" s="60" t="s">
        <v>3790</v>
      </c>
    </row>
    <row r="426" spans="1:13" ht="15.5" x14ac:dyDescent="0.35">
      <c r="A426" s="19" t="s">
        <v>8012</v>
      </c>
      <c r="B426" s="21" t="s">
        <v>4100</v>
      </c>
      <c r="C426" s="22"/>
      <c r="D426" s="22"/>
      <c r="E426" s="22"/>
      <c r="F426" s="22"/>
      <c r="G426" s="43"/>
      <c r="H426" s="60"/>
      <c r="I426" s="60"/>
      <c r="J426" s="60"/>
      <c r="K426" s="60"/>
      <c r="L426" s="60"/>
      <c r="M426" s="60"/>
    </row>
    <row r="427" spans="1:13" ht="15.5" x14ac:dyDescent="0.35">
      <c r="A427" s="19" t="s">
        <v>2488</v>
      </c>
      <c r="B427" s="21" t="s">
        <v>2487</v>
      </c>
      <c r="C427" s="22"/>
      <c r="D427" s="22"/>
      <c r="E427" s="22"/>
      <c r="F427" s="22"/>
      <c r="G427" s="43"/>
      <c r="H427" s="60"/>
      <c r="I427" s="60"/>
      <c r="J427" s="60"/>
      <c r="K427" s="60"/>
      <c r="L427" s="60"/>
      <c r="M427" s="60"/>
    </row>
    <row r="428" spans="1:13" ht="15.5" x14ac:dyDescent="0.35">
      <c r="A428" s="19" t="s">
        <v>8013</v>
      </c>
      <c r="B428" s="21" t="s">
        <v>2489</v>
      </c>
      <c r="C428" s="22"/>
      <c r="D428" s="22"/>
      <c r="E428" s="22"/>
      <c r="F428" s="22"/>
      <c r="G428" s="43"/>
      <c r="H428" s="60"/>
      <c r="I428" s="60"/>
      <c r="J428" s="60"/>
      <c r="K428" s="60"/>
      <c r="L428" s="60"/>
      <c r="M428" s="60"/>
    </row>
    <row r="429" spans="1:13" ht="15.5" x14ac:dyDescent="0.35">
      <c r="A429" s="19" t="s">
        <v>8497</v>
      </c>
      <c r="B429" s="21" t="s">
        <v>2332</v>
      </c>
      <c r="C429" s="22"/>
      <c r="D429" s="22"/>
      <c r="E429" s="22"/>
      <c r="F429" s="22"/>
      <c r="G429" s="43"/>
      <c r="H429" s="60"/>
      <c r="I429" s="60"/>
      <c r="J429" s="60"/>
      <c r="K429" s="60"/>
      <c r="L429" s="60"/>
      <c r="M429" s="60"/>
    </row>
    <row r="430" spans="1:13" ht="31" x14ac:dyDescent="0.35">
      <c r="A430" s="19" t="s">
        <v>8638</v>
      </c>
      <c r="B430" s="21" t="s">
        <v>833</v>
      </c>
      <c r="C430" s="22"/>
      <c r="D430" s="22"/>
      <c r="E430" s="22"/>
      <c r="F430" s="22"/>
      <c r="G430" s="43"/>
      <c r="H430" s="60"/>
      <c r="I430" s="60"/>
      <c r="J430" s="60"/>
      <c r="K430" s="60"/>
      <c r="L430" s="60"/>
      <c r="M430" s="60"/>
    </row>
    <row r="431" spans="1:13" ht="15.5" x14ac:dyDescent="0.35">
      <c r="A431" s="19" t="s">
        <v>4940</v>
      </c>
      <c r="B431" s="21" t="s">
        <v>2344</v>
      </c>
      <c r="C431" s="22"/>
      <c r="D431" s="22"/>
      <c r="E431" s="22"/>
      <c r="F431" s="22"/>
      <c r="G431" s="43"/>
      <c r="H431" s="60"/>
      <c r="I431" s="60"/>
      <c r="J431" s="60"/>
      <c r="K431" s="60"/>
      <c r="L431" s="60"/>
      <c r="M431" s="60"/>
    </row>
    <row r="432" spans="1:13" ht="15.5" x14ac:dyDescent="0.35">
      <c r="A432" s="19" t="s">
        <v>4334</v>
      </c>
      <c r="B432" s="21" t="s">
        <v>4096</v>
      </c>
      <c r="C432" s="22"/>
      <c r="D432" s="22"/>
      <c r="E432" s="22"/>
      <c r="F432" s="22"/>
      <c r="G432" s="43"/>
      <c r="H432" s="60"/>
      <c r="I432" s="60"/>
      <c r="J432" s="60"/>
      <c r="K432" s="60"/>
      <c r="L432" s="60"/>
      <c r="M432" s="60"/>
    </row>
    <row r="433" spans="1:13" ht="15.5" x14ac:dyDescent="0.35">
      <c r="A433" s="19" t="s">
        <v>721</v>
      </c>
      <c r="B433" s="21" t="s">
        <v>720</v>
      </c>
      <c r="C433" s="22"/>
      <c r="D433" s="22"/>
      <c r="E433" s="22"/>
      <c r="F433" s="22"/>
      <c r="G433" s="43"/>
      <c r="H433" s="60"/>
      <c r="I433" s="60"/>
      <c r="J433" s="60"/>
      <c r="K433" s="60"/>
      <c r="L433" s="60"/>
      <c r="M433" s="60"/>
    </row>
    <row r="434" spans="1:13" ht="15.5" x14ac:dyDescent="0.35">
      <c r="A434" s="19" t="s">
        <v>4335</v>
      </c>
      <c r="B434" s="21" t="s">
        <v>2724</v>
      </c>
      <c r="C434" s="22"/>
      <c r="D434" s="22"/>
      <c r="E434" s="22"/>
      <c r="F434" s="22"/>
      <c r="G434" s="43"/>
      <c r="H434" s="60"/>
      <c r="I434" s="60"/>
      <c r="J434" s="60"/>
      <c r="K434" s="60"/>
      <c r="L434" s="60"/>
      <c r="M434" s="60"/>
    </row>
    <row r="435" spans="1:13" ht="15.5" x14ac:dyDescent="0.35">
      <c r="A435" s="19" t="s">
        <v>1536</v>
      </c>
      <c r="B435" s="21" t="s">
        <v>1512</v>
      </c>
      <c r="C435" s="22"/>
      <c r="D435" s="22"/>
      <c r="E435" s="22"/>
      <c r="F435" s="22"/>
      <c r="G435" s="43"/>
      <c r="H435" s="60"/>
      <c r="I435" s="60"/>
      <c r="J435" s="60"/>
      <c r="K435" s="60"/>
      <c r="L435" s="60"/>
      <c r="M435" s="60"/>
    </row>
    <row r="436" spans="1:13" ht="31" x14ac:dyDescent="0.35">
      <c r="A436" s="19" t="s">
        <v>8498</v>
      </c>
      <c r="B436" s="21" t="s">
        <v>2668</v>
      </c>
      <c r="C436" s="22">
        <v>192000</v>
      </c>
      <c r="D436" s="22">
        <v>0</v>
      </c>
      <c r="E436" s="22">
        <v>11500</v>
      </c>
      <c r="F436" s="22">
        <v>0</v>
      </c>
      <c r="G436" s="43">
        <v>192450</v>
      </c>
      <c r="H436" s="60"/>
      <c r="I436" s="60"/>
      <c r="J436" s="60"/>
      <c r="K436" s="60"/>
      <c r="L436" s="60"/>
      <c r="M436" s="60"/>
    </row>
    <row r="437" spans="1:13" ht="31" x14ac:dyDescent="0.35">
      <c r="A437" s="19" t="s">
        <v>2490</v>
      </c>
      <c r="B437" s="21" t="s">
        <v>4429</v>
      </c>
      <c r="C437" s="22"/>
      <c r="D437" s="22"/>
      <c r="E437" s="22"/>
      <c r="F437" s="22"/>
      <c r="G437" s="43"/>
      <c r="H437" s="60"/>
      <c r="I437" s="60"/>
      <c r="J437" s="60"/>
      <c r="K437" s="60"/>
      <c r="L437" s="60"/>
      <c r="M437" s="60"/>
    </row>
    <row r="438" spans="1:13" ht="15.5" x14ac:dyDescent="0.35">
      <c r="A438" s="19" t="s">
        <v>1245</v>
      </c>
      <c r="B438" s="21" t="s">
        <v>1236</v>
      </c>
      <c r="C438" s="22"/>
      <c r="D438" s="22"/>
      <c r="E438" s="22"/>
      <c r="F438" s="22"/>
      <c r="G438" s="43"/>
      <c r="H438" s="60"/>
      <c r="I438" s="60"/>
      <c r="J438" s="60"/>
      <c r="K438" s="60"/>
      <c r="L438" s="60"/>
      <c r="M438" s="60"/>
    </row>
    <row r="439" spans="1:13" ht="15.5" x14ac:dyDescent="0.35">
      <c r="A439" s="19" t="s">
        <v>4336</v>
      </c>
      <c r="B439" s="21" t="s">
        <v>2357</v>
      </c>
      <c r="C439" s="22"/>
      <c r="D439" s="22"/>
      <c r="E439" s="22"/>
      <c r="F439" s="22"/>
      <c r="G439" s="43"/>
      <c r="H439" s="60"/>
      <c r="I439" s="60"/>
      <c r="J439" s="60"/>
      <c r="K439" s="60"/>
      <c r="L439" s="60"/>
      <c r="M439" s="60"/>
    </row>
    <row r="440" spans="1:13" ht="15.5" x14ac:dyDescent="0.35">
      <c r="A440" s="19" t="s">
        <v>4337</v>
      </c>
      <c r="B440" s="21" t="s">
        <v>2172</v>
      </c>
      <c r="C440" s="22"/>
      <c r="D440" s="22"/>
      <c r="E440" s="22"/>
      <c r="F440" s="22"/>
      <c r="G440" s="43"/>
      <c r="H440" s="60"/>
      <c r="I440" s="60"/>
      <c r="J440" s="60"/>
      <c r="K440" s="60"/>
      <c r="L440" s="60"/>
      <c r="M440" s="60"/>
    </row>
    <row r="441" spans="1:13" ht="15.5" x14ac:dyDescent="0.35">
      <c r="A441" s="19" t="s">
        <v>4338</v>
      </c>
      <c r="B441" s="21" t="s">
        <v>2192</v>
      </c>
      <c r="C441" s="22"/>
      <c r="D441" s="22"/>
      <c r="E441" s="22"/>
      <c r="F441" s="22"/>
      <c r="G441" s="43"/>
      <c r="H441" s="60"/>
      <c r="I441" s="60"/>
      <c r="J441" s="60"/>
      <c r="K441" s="60"/>
      <c r="L441" s="60"/>
      <c r="M441" s="60"/>
    </row>
    <row r="442" spans="1:13" ht="15.5" x14ac:dyDescent="0.35">
      <c r="A442" s="19" t="s">
        <v>1365</v>
      </c>
      <c r="B442" s="21" t="s">
        <v>8340</v>
      </c>
      <c r="C442" s="22">
        <f>28370000+3792</f>
        <v>28373792</v>
      </c>
      <c r="D442" s="22"/>
      <c r="E442" s="22">
        <v>43648140</v>
      </c>
      <c r="F442" s="22"/>
      <c r="G442" s="43">
        <v>43869249</v>
      </c>
      <c r="H442" s="60"/>
      <c r="I442" s="60"/>
      <c r="J442" s="60"/>
      <c r="K442" s="60"/>
      <c r="L442" s="60"/>
      <c r="M442" s="60"/>
    </row>
    <row r="443" spans="1:13" ht="15.5" x14ac:dyDescent="0.35">
      <c r="A443" s="19" t="s">
        <v>8357</v>
      </c>
      <c r="B443" s="21" t="s">
        <v>1993</v>
      </c>
      <c r="C443" s="22"/>
      <c r="D443" s="22"/>
      <c r="E443" s="22"/>
      <c r="F443" s="22"/>
      <c r="G443" s="43"/>
      <c r="H443" s="60"/>
      <c r="I443" s="60"/>
      <c r="J443" s="60"/>
      <c r="K443" s="60"/>
      <c r="L443" s="60"/>
      <c r="M443" s="60"/>
    </row>
    <row r="444" spans="1:13" ht="15.5" x14ac:dyDescent="0.35">
      <c r="A444" s="19" t="s">
        <v>4339</v>
      </c>
      <c r="B444" s="21" t="s">
        <v>2651</v>
      </c>
      <c r="C444" s="22"/>
      <c r="D444" s="22"/>
      <c r="E444" s="22"/>
      <c r="F444" s="22"/>
      <c r="G444" s="43"/>
      <c r="H444" s="60"/>
      <c r="I444" s="60"/>
      <c r="J444" s="60"/>
      <c r="K444" s="60"/>
      <c r="L444" s="60"/>
      <c r="M444" s="60"/>
    </row>
    <row r="445" spans="1:13" ht="15.5" x14ac:dyDescent="0.35">
      <c r="A445" s="19" t="s">
        <v>1992</v>
      </c>
      <c r="B445" s="21" t="s">
        <v>3637</v>
      </c>
      <c r="C445" s="22"/>
      <c r="D445" s="22"/>
      <c r="E445" s="22"/>
      <c r="F445" s="22"/>
      <c r="G445" s="43"/>
      <c r="H445" s="60"/>
      <c r="I445" s="60"/>
      <c r="J445" s="60"/>
      <c r="K445" s="60"/>
      <c r="L445" s="60"/>
      <c r="M445" s="60"/>
    </row>
    <row r="446" spans="1:13" ht="31" x14ac:dyDescent="0.35">
      <c r="A446" s="19" t="s">
        <v>1321</v>
      </c>
      <c r="B446" s="21" t="s">
        <v>1298</v>
      </c>
      <c r="C446" s="22"/>
      <c r="D446" s="22"/>
      <c r="E446" s="22"/>
      <c r="F446" s="22"/>
      <c r="G446" s="43"/>
      <c r="H446" s="60"/>
      <c r="I446" s="60"/>
      <c r="J446" s="60"/>
      <c r="K446" s="60"/>
      <c r="L446" s="60"/>
      <c r="M446" s="60"/>
    </row>
    <row r="447" spans="1:13" ht="15.5" x14ac:dyDescent="0.35">
      <c r="A447" s="19" t="s">
        <v>8014</v>
      </c>
      <c r="B447" s="21" t="s">
        <v>3410</v>
      </c>
      <c r="C447" s="22"/>
      <c r="D447" s="22"/>
      <c r="E447" s="22"/>
      <c r="F447" s="22"/>
      <c r="G447" s="43"/>
      <c r="H447" s="60"/>
      <c r="I447" s="60"/>
      <c r="J447" s="60"/>
      <c r="K447" s="60"/>
      <c r="L447" s="60"/>
      <c r="M447" s="60"/>
    </row>
    <row r="448" spans="1:13" ht="15.5" x14ac:dyDescent="0.35">
      <c r="A448" s="19" t="s">
        <v>4340</v>
      </c>
      <c r="B448" s="21" t="s">
        <v>2181</v>
      </c>
      <c r="C448" s="22"/>
      <c r="D448" s="22"/>
      <c r="E448" s="22"/>
      <c r="F448" s="22"/>
      <c r="G448" s="43"/>
      <c r="H448" s="60"/>
      <c r="I448" s="60"/>
      <c r="J448" s="60"/>
      <c r="K448" s="60"/>
      <c r="L448" s="60"/>
      <c r="M448" s="60"/>
    </row>
    <row r="449" spans="1:13" ht="15.5" x14ac:dyDescent="0.35">
      <c r="A449" s="19" t="s">
        <v>3413</v>
      </c>
      <c r="B449" s="21" t="s">
        <v>3411</v>
      </c>
      <c r="C449" s="22"/>
      <c r="D449" s="22"/>
      <c r="E449" s="22"/>
      <c r="F449" s="22"/>
      <c r="G449" s="43"/>
      <c r="H449" s="60"/>
      <c r="I449" s="60"/>
      <c r="J449" s="60"/>
      <c r="K449" s="60"/>
      <c r="L449" s="60"/>
      <c r="M449" s="60"/>
    </row>
    <row r="450" spans="1:13" ht="15.5" x14ac:dyDescent="0.35">
      <c r="A450" s="19" t="s">
        <v>3416</v>
      </c>
      <c r="B450" s="21" t="s">
        <v>3414</v>
      </c>
      <c r="C450" s="22"/>
      <c r="D450" s="22"/>
      <c r="E450" s="22"/>
      <c r="F450" s="22"/>
      <c r="G450" s="43"/>
      <c r="H450" s="60"/>
      <c r="I450" s="60"/>
      <c r="J450" s="60"/>
      <c r="K450" s="60"/>
      <c r="L450" s="60"/>
      <c r="M450" s="60"/>
    </row>
    <row r="451" spans="1:13" ht="15.5" x14ac:dyDescent="0.35">
      <c r="A451" s="19" t="s">
        <v>4341</v>
      </c>
      <c r="B451" s="21" t="s">
        <v>2313</v>
      </c>
      <c r="C451" s="22"/>
      <c r="D451" s="22"/>
      <c r="E451" s="22"/>
      <c r="F451" s="22"/>
      <c r="G451" s="43"/>
      <c r="H451" s="60"/>
      <c r="I451" s="60"/>
      <c r="J451" s="60"/>
      <c r="K451" s="60"/>
      <c r="L451" s="60"/>
      <c r="M451" s="60"/>
    </row>
    <row r="452" spans="1:13" ht="31" x14ac:dyDescent="0.35">
      <c r="A452" s="19" t="s">
        <v>4342</v>
      </c>
      <c r="B452" s="21" t="s">
        <v>3727</v>
      </c>
      <c r="C452" s="22"/>
      <c r="D452" s="22"/>
      <c r="E452" s="22"/>
      <c r="F452" s="22"/>
      <c r="G452" s="43"/>
      <c r="H452" s="60"/>
      <c r="I452" s="60"/>
      <c r="J452" s="60"/>
      <c r="K452" s="60"/>
      <c r="L452" s="60"/>
      <c r="M452" s="60"/>
    </row>
    <row r="453" spans="1:13" ht="15.5" x14ac:dyDescent="0.35">
      <c r="A453" s="19" t="s">
        <v>60</v>
      </c>
      <c r="B453" s="21" t="s">
        <v>58</v>
      </c>
      <c r="C453" s="22"/>
      <c r="D453" s="22"/>
      <c r="E453" s="22"/>
      <c r="F453" s="22"/>
      <c r="G453" s="43"/>
      <c r="H453" s="60"/>
      <c r="I453" s="60"/>
      <c r="J453" s="60"/>
      <c r="K453" s="60"/>
      <c r="L453" s="60"/>
      <c r="M453" s="60"/>
    </row>
    <row r="454" spans="1:13" ht="15.5" x14ac:dyDescent="0.35">
      <c r="A454" s="19" t="s">
        <v>2611</v>
      </c>
      <c r="B454" s="21" t="s">
        <v>3741</v>
      </c>
      <c r="C454" s="22"/>
      <c r="D454" s="22"/>
      <c r="E454" s="22"/>
      <c r="F454" s="22"/>
      <c r="G454" s="43"/>
      <c r="H454" s="60"/>
      <c r="I454" s="60"/>
      <c r="J454" s="60"/>
      <c r="K454" s="60"/>
      <c r="L454" s="60"/>
      <c r="M454" s="60"/>
    </row>
    <row r="455" spans="1:13" ht="15.5" x14ac:dyDescent="0.35">
      <c r="A455" s="19" t="s">
        <v>4941</v>
      </c>
      <c r="B455" s="21" t="s">
        <v>3940</v>
      </c>
      <c r="C455" s="22"/>
      <c r="D455" s="22"/>
      <c r="E455" s="22"/>
      <c r="F455" s="22"/>
      <c r="G455" s="43"/>
      <c r="H455" s="60"/>
      <c r="I455" s="60"/>
      <c r="J455" s="60"/>
      <c r="K455" s="60"/>
      <c r="L455" s="60"/>
      <c r="M455" s="60"/>
    </row>
    <row r="456" spans="1:13" ht="15.5" x14ac:dyDescent="0.35">
      <c r="A456" s="19" t="s">
        <v>8358</v>
      </c>
      <c r="B456" s="21" t="s">
        <v>224</v>
      </c>
      <c r="C456" s="22"/>
      <c r="D456" s="22"/>
      <c r="E456" s="22"/>
      <c r="F456" s="22"/>
      <c r="G456" s="43"/>
      <c r="H456" s="60"/>
      <c r="I456" s="60"/>
      <c r="J456" s="60"/>
      <c r="K456" s="60"/>
      <c r="L456" s="60"/>
      <c r="M456" s="60"/>
    </row>
    <row r="457" spans="1:13" ht="31" x14ac:dyDescent="0.35">
      <c r="A457" s="19" t="s">
        <v>1642</v>
      </c>
      <c r="B457" s="21" t="s">
        <v>1608</v>
      </c>
      <c r="C457" s="22"/>
      <c r="D457" s="22"/>
      <c r="E457" s="22"/>
      <c r="F457" s="22"/>
      <c r="G457" s="43"/>
      <c r="H457" s="60"/>
      <c r="I457" s="60"/>
      <c r="J457" s="60"/>
      <c r="K457" s="60"/>
      <c r="L457" s="60"/>
      <c r="M457" s="60"/>
    </row>
    <row r="458" spans="1:13" ht="31" x14ac:dyDescent="0.35">
      <c r="A458" s="19" t="s">
        <v>8401</v>
      </c>
      <c r="B458" s="21" t="s">
        <v>1452</v>
      </c>
      <c r="C458" s="22"/>
      <c r="D458" s="22"/>
      <c r="E458" s="22"/>
      <c r="F458" s="22"/>
      <c r="G458" s="43"/>
      <c r="H458" s="60"/>
      <c r="I458" s="60"/>
      <c r="J458" s="60"/>
      <c r="K458" s="60"/>
      <c r="L458" s="60"/>
      <c r="M458" s="60"/>
    </row>
    <row r="459" spans="1:13" ht="15.5" x14ac:dyDescent="0.35">
      <c r="A459" s="19" t="s">
        <v>8015</v>
      </c>
      <c r="B459" s="21" t="s">
        <v>4431</v>
      </c>
      <c r="C459" s="22"/>
      <c r="D459" s="22"/>
      <c r="E459" s="22"/>
      <c r="F459" s="22"/>
      <c r="G459" s="43"/>
      <c r="H459" s="60"/>
      <c r="I459" s="60"/>
      <c r="J459" s="60"/>
      <c r="K459" s="60"/>
      <c r="L459" s="60"/>
      <c r="M459" s="60"/>
    </row>
    <row r="460" spans="1:13" ht="15.5" x14ac:dyDescent="0.35">
      <c r="A460" s="19" t="s">
        <v>260</v>
      </c>
      <c r="B460" s="21" t="s">
        <v>9882</v>
      </c>
      <c r="C460" s="22">
        <v>554000</v>
      </c>
      <c r="D460" s="22">
        <v>0</v>
      </c>
      <c r="E460" s="22">
        <v>738000</v>
      </c>
      <c r="F460" s="22">
        <v>0</v>
      </c>
      <c r="G460" s="43">
        <v>5651000</v>
      </c>
      <c r="H460" s="60">
        <v>43</v>
      </c>
      <c r="I460" s="60">
        <v>16</v>
      </c>
      <c r="J460" s="60">
        <v>27</v>
      </c>
      <c r="K460" s="60">
        <v>15</v>
      </c>
      <c r="L460" s="60">
        <v>0</v>
      </c>
      <c r="M460" s="60" t="s">
        <v>3517</v>
      </c>
    </row>
    <row r="461" spans="1:13" ht="31" x14ac:dyDescent="0.35">
      <c r="A461" s="19" t="s">
        <v>8359</v>
      </c>
      <c r="B461" s="21" t="s">
        <v>3</v>
      </c>
      <c r="C461" s="22"/>
      <c r="D461" s="22"/>
      <c r="E461" s="22"/>
      <c r="F461" s="22"/>
      <c r="G461" s="43"/>
      <c r="H461" s="60"/>
      <c r="I461" s="60"/>
      <c r="J461" s="60"/>
      <c r="K461" s="60"/>
      <c r="L461" s="60"/>
      <c r="M461" s="60"/>
    </row>
    <row r="462" spans="1:13" ht="31" x14ac:dyDescent="0.35">
      <c r="A462" s="19" t="s">
        <v>4343</v>
      </c>
      <c r="B462" s="21" t="s">
        <v>2158</v>
      </c>
      <c r="C462" s="22"/>
      <c r="D462" s="22"/>
      <c r="E462" s="22"/>
      <c r="F462" s="22"/>
      <c r="G462" s="43"/>
      <c r="H462" s="60"/>
      <c r="I462" s="60"/>
      <c r="J462" s="60"/>
      <c r="K462" s="60"/>
      <c r="L462" s="60"/>
      <c r="M462" s="60"/>
    </row>
    <row r="463" spans="1:13" ht="36" customHeight="1" x14ac:dyDescent="0.35">
      <c r="A463" s="19" t="s">
        <v>8017</v>
      </c>
      <c r="B463" s="21" t="s">
        <v>4435</v>
      </c>
      <c r="C463" s="22"/>
      <c r="D463" s="22"/>
      <c r="E463" s="22"/>
      <c r="F463" s="22"/>
      <c r="G463" s="43"/>
      <c r="H463" s="60"/>
      <c r="I463" s="60"/>
      <c r="J463" s="60"/>
      <c r="K463" s="60"/>
      <c r="L463" s="60"/>
      <c r="M463" s="60"/>
    </row>
    <row r="464" spans="1:13" ht="15.5" x14ac:dyDescent="0.35">
      <c r="A464" s="19" t="s">
        <v>4344</v>
      </c>
      <c r="B464" s="21" t="s">
        <v>2132</v>
      </c>
      <c r="C464" s="22"/>
      <c r="D464" s="22"/>
      <c r="E464" s="22"/>
      <c r="F464" s="22"/>
      <c r="G464" s="43"/>
      <c r="H464" s="60"/>
      <c r="I464" s="60"/>
      <c r="J464" s="60"/>
      <c r="K464" s="60"/>
      <c r="L464" s="60"/>
      <c r="M464" s="60"/>
    </row>
    <row r="465" spans="1:13" ht="31" x14ac:dyDescent="0.35">
      <c r="A465" s="19" t="s">
        <v>1837</v>
      </c>
      <c r="B465" s="21" t="s">
        <v>4026</v>
      </c>
      <c r="C465" s="22"/>
      <c r="D465" s="22"/>
      <c r="E465" s="22"/>
      <c r="F465" s="22"/>
      <c r="G465" s="43"/>
      <c r="H465" s="60"/>
      <c r="I465" s="60"/>
      <c r="J465" s="60"/>
      <c r="K465" s="60"/>
      <c r="L465" s="60"/>
      <c r="M465" s="60"/>
    </row>
    <row r="466" spans="1:13" ht="15.5" x14ac:dyDescent="0.35">
      <c r="A466" s="19" t="s">
        <v>1864</v>
      </c>
      <c r="B466" s="21" t="s">
        <v>1862</v>
      </c>
      <c r="C466" s="22"/>
      <c r="D466" s="22"/>
      <c r="E466" s="22"/>
      <c r="F466" s="22"/>
      <c r="G466" s="43"/>
      <c r="H466" s="60"/>
      <c r="I466" s="60"/>
      <c r="J466" s="60"/>
      <c r="K466" s="60"/>
      <c r="L466" s="60"/>
      <c r="M466" s="60"/>
    </row>
    <row r="467" spans="1:13" ht="15.5" x14ac:dyDescent="0.35">
      <c r="A467" s="19" t="s">
        <v>8018</v>
      </c>
      <c r="B467" s="21" t="s">
        <v>3864</v>
      </c>
      <c r="C467" s="22"/>
      <c r="D467" s="22"/>
      <c r="E467" s="22"/>
      <c r="F467" s="22"/>
      <c r="G467" s="43"/>
      <c r="H467" s="60"/>
      <c r="I467" s="60"/>
      <c r="J467" s="60"/>
      <c r="K467" s="60"/>
      <c r="L467" s="60"/>
      <c r="M467" s="60"/>
    </row>
    <row r="468" spans="1:13" ht="15.5" x14ac:dyDescent="0.35">
      <c r="A468" s="19" t="s">
        <v>2957</v>
      </c>
      <c r="B468" s="21" t="s">
        <v>4010</v>
      </c>
      <c r="C468" s="22">
        <v>628688.65</v>
      </c>
      <c r="D468" s="22"/>
      <c r="E468" s="22">
        <v>628688.65</v>
      </c>
      <c r="F468" s="22"/>
      <c r="G468" s="43">
        <v>843822.6</v>
      </c>
      <c r="H468" s="60"/>
      <c r="I468" s="60"/>
      <c r="J468" s="60"/>
      <c r="K468" s="60"/>
      <c r="L468" s="60"/>
      <c r="M468" s="60"/>
    </row>
    <row r="469" spans="1:13" ht="15.5" x14ac:dyDescent="0.35">
      <c r="A469" s="19" t="s">
        <v>8019</v>
      </c>
      <c r="B469" s="21" t="s">
        <v>885</v>
      </c>
      <c r="C469" s="22"/>
      <c r="D469" s="22"/>
      <c r="E469" s="22"/>
      <c r="F469" s="22"/>
      <c r="G469" s="43"/>
      <c r="H469" s="60"/>
      <c r="I469" s="60"/>
      <c r="J469" s="60"/>
      <c r="K469" s="60"/>
      <c r="L469" s="60"/>
      <c r="M469" s="60"/>
    </row>
    <row r="470" spans="1:13" ht="31" x14ac:dyDescent="0.35">
      <c r="A470" s="19" t="s">
        <v>1836</v>
      </c>
      <c r="B470" s="21" t="s">
        <v>1827</v>
      </c>
      <c r="C470" s="22"/>
      <c r="D470" s="22"/>
      <c r="E470" s="22"/>
      <c r="F470" s="22"/>
      <c r="G470" s="43"/>
      <c r="H470" s="60"/>
      <c r="I470" s="60"/>
      <c r="J470" s="60"/>
      <c r="K470" s="60"/>
      <c r="L470" s="60"/>
      <c r="M470" s="60"/>
    </row>
    <row r="471" spans="1:13" ht="31" x14ac:dyDescent="0.35">
      <c r="A471" s="19" t="s">
        <v>1121</v>
      </c>
      <c r="B471" s="21" t="s">
        <v>3777</v>
      </c>
      <c r="C471" s="22"/>
      <c r="D471" s="22"/>
      <c r="E471" s="22"/>
      <c r="F471" s="22"/>
      <c r="G471" s="43"/>
      <c r="H471" s="60"/>
      <c r="I471" s="60"/>
      <c r="J471" s="60"/>
      <c r="K471" s="60"/>
      <c r="L471" s="60"/>
      <c r="M471" s="60"/>
    </row>
    <row r="472" spans="1:13" ht="15.5" x14ac:dyDescent="0.35">
      <c r="A472" s="19" t="s">
        <v>8020</v>
      </c>
      <c r="B472" s="21" t="s">
        <v>144</v>
      </c>
      <c r="C472" s="22"/>
      <c r="D472" s="22"/>
      <c r="E472" s="22"/>
      <c r="F472" s="22"/>
      <c r="G472" s="43"/>
      <c r="H472" s="60"/>
      <c r="I472" s="60"/>
      <c r="J472" s="60"/>
      <c r="K472" s="60"/>
      <c r="L472" s="60"/>
      <c r="M472" s="60"/>
    </row>
    <row r="473" spans="1:13" ht="15.5" x14ac:dyDescent="0.35">
      <c r="A473" s="19" t="s">
        <v>4345</v>
      </c>
      <c r="B473" s="21" t="s">
        <v>10048</v>
      </c>
      <c r="C473" s="22">
        <v>14395</v>
      </c>
      <c r="D473" s="22">
        <v>0</v>
      </c>
      <c r="E473" s="22">
        <v>14395</v>
      </c>
      <c r="F473" s="22">
        <v>0</v>
      </c>
      <c r="G473" s="43">
        <v>14395</v>
      </c>
      <c r="H473" s="60">
        <v>5</v>
      </c>
      <c r="I473" s="60">
        <v>1</v>
      </c>
      <c r="J473" s="60">
        <v>4</v>
      </c>
      <c r="K473" s="60">
        <v>5</v>
      </c>
      <c r="L473" s="60">
        <v>1</v>
      </c>
      <c r="M473" s="60" t="s">
        <v>3790</v>
      </c>
    </row>
    <row r="474" spans="1:13" ht="15.5" x14ac:dyDescent="0.35">
      <c r="A474" s="19" t="s">
        <v>2604</v>
      </c>
      <c r="B474" s="21" t="s">
        <v>3981</v>
      </c>
      <c r="C474" s="22"/>
      <c r="D474" s="22"/>
      <c r="E474" s="22"/>
      <c r="F474" s="22"/>
      <c r="G474" s="43"/>
      <c r="H474" s="60"/>
      <c r="I474" s="60"/>
      <c r="J474" s="60"/>
      <c r="K474" s="60"/>
      <c r="L474" s="60"/>
      <c r="M474" s="60"/>
    </row>
    <row r="475" spans="1:13" ht="24" customHeight="1" x14ac:dyDescent="0.35">
      <c r="A475" s="19" t="s">
        <v>4346</v>
      </c>
      <c r="B475" s="21" t="s">
        <v>2318</v>
      </c>
      <c r="C475" s="22"/>
      <c r="D475" s="22"/>
      <c r="E475" s="22"/>
      <c r="F475" s="22"/>
      <c r="G475" s="43"/>
      <c r="H475" s="60"/>
      <c r="I475" s="60"/>
      <c r="J475" s="60"/>
      <c r="K475" s="60"/>
      <c r="L475" s="60"/>
      <c r="M475" s="60"/>
    </row>
    <row r="476" spans="1:13" ht="15.5" x14ac:dyDescent="0.35">
      <c r="A476" s="19" t="s">
        <v>4347</v>
      </c>
      <c r="B476" s="21" t="s">
        <v>3752</v>
      </c>
      <c r="C476" s="22"/>
      <c r="D476" s="22"/>
      <c r="E476" s="22"/>
      <c r="F476" s="22"/>
      <c r="G476" s="43"/>
      <c r="H476" s="60"/>
      <c r="I476" s="60"/>
      <c r="J476" s="60"/>
      <c r="K476" s="60"/>
      <c r="L476" s="60"/>
      <c r="M476" s="60"/>
    </row>
    <row r="477" spans="1:13" ht="15.5" x14ac:dyDescent="0.35">
      <c r="A477" s="19" t="s">
        <v>4348</v>
      </c>
      <c r="B477" s="21" t="s">
        <v>2626</v>
      </c>
      <c r="C477" s="22"/>
      <c r="D477" s="22"/>
      <c r="E477" s="22"/>
      <c r="F477" s="22"/>
      <c r="G477" s="43"/>
      <c r="H477" s="60"/>
      <c r="I477" s="60"/>
      <c r="J477" s="60"/>
      <c r="K477" s="60"/>
      <c r="L477" s="60"/>
      <c r="M477" s="60"/>
    </row>
    <row r="478" spans="1:13" ht="15.5" x14ac:dyDescent="0.35">
      <c r="A478" s="19" t="s">
        <v>5039</v>
      </c>
      <c r="B478" s="21" t="s">
        <v>393</v>
      </c>
      <c r="C478" s="22"/>
      <c r="D478" s="22"/>
      <c r="E478" s="22"/>
      <c r="F478" s="22"/>
      <c r="G478" s="43"/>
      <c r="H478" s="60"/>
      <c r="I478" s="60"/>
      <c r="J478" s="60"/>
      <c r="K478" s="60"/>
      <c r="L478" s="60"/>
      <c r="M478" s="60"/>
    </row>
    <row r="479" spans="1:13" ht="15.5" x14ac:dyDescent="0.35">
      <c r="A479" s="19" t="s">
        <v>2491</v>
      </c>
      <c r="B479" s="21" t="s">
        <v>1601</v>
      </c>
      <c r="C479" s="22"/>
      <c r="D479" s="22"/>
      <c r="E479" s="22"/>
      <c r="F479" s="22"/>
      <c r="G479" s="43"/>
      <c r="H479" s="60"/>
      <c r="I479" s="60"/>
      <c r="J479" s="60"/>
      <c r="K479" s="60"/>
      <c r="L479" s="60"/>
      <c r="M479" s="60"/>
    </row>
    <row r="480" spans="1:13" ht="31" x14ac:dyDescent="0.35">
      <c r="A480" s="19" t="s">
        <v>3128</v>
      </c>
      <c r="B480" s="21" t="s">
        <v>3958</v>
      </c>
      <c r="C480" s="22"/>
      <c r="D480" s="22"/>
      <c r="E480" s="22"/>
      <c r="F480" s="22"/>
      <c r="G480" s="43"/>
      <c r="H480" s="60"/>
      <c r="I480" s="60"/>
      <c r="J480" s="60"/>
      <c r="K480" s="60"/>
      <c r="L480" s="60"/>
      <c r="M480" s="60"/>
    </row>
    <row r="481" spans="1:13" ht="31" x14ac:dyDescent="0.35">
      <c r="A481" s="19" t="s">
        <v>3062</v>
      </c>
      <c r="B481" s="21" t="s">
        <v>86</v>
      </c>
      <c r="C481" s="22"/>
      <c r="D481" s="22"/>
      <c r="E481" s="22"/>
      <c r="F481" s="22"/>
      <c r="G481" s="43"/>
      <c r="H481" s="60"/>
      <c r="I481" s="60"/>
      <c r="J481" s="60"/>
      <c r="K481" s="60"/>
      <c r="L481" s="60"/>
      <c r="M481" s="60"/>
    </row>
    <row r="482" spans="1:13" ht="15.5" x14ac:dyDescent="0.35">
      <c r="A482" s="19" t="s">
        <v>1409</v>
      </c>
      <c r="B482" s="21" t="s">
        <v>1407</v>
      </c>
      <c r="C482" s="22"/>
      <c r="D482" s="22"/>
      <c r="E482" s="22"/>
      <c r="F482" s="22"/>
      <c r="G482" s="43"/>
      <c r="H482" s="60"/>
      <c r="I482" s="60"/>
      <c r="J482" s="60"/>
      <c r="K482" s="60"/>
      <c r="L482" s="60"/>
      <c r="M482" s="60"/>
    </row>
    <row r="483" spans="1:13" ht="15.5" x14ac:dyDescent="0.35">
      <c r="A483" s="19" t="s">
        <v>4349</v>
      </c>
      <c r="B483" s="21" t="s">
        <v>3652</v>
      </c>
      <c r="C483" s="22"/>
      <c r="D483" s="22"/>
      <c r="E483" s="22"/>
      <c r="F483" s="22"/>
      <c r="G483" s="43"/>
      <c r="H483" s="60"/>
      <c r="I483" s="60"/>
      <c r="J483" s="60"/>
      <c r="K483" s="60"/>
      <c r="L483" s="60"/>
      <c r="M483" s="60"/>
    </row>
    <row r="484" spans="1:13" ht="31" x14ac:dyDescent="0.35">
      <c r="A484" s="19" t="s">
        <v>4350</v>
      </c>
      <c r="B484" s="21" t="s">
        <v>8691</v>
      </c>
      <c r="C484" s="22"/>
      <c r="D484" s="22"/>
      <c r="E484" s="22"/>
      <c r="F484" s="22"/>
      <c r="G484" s="43"/>
      <c r="H484" s="60"/>
      <c r="I484" s="60"/>
      <c r="J484" s="60"/>
      <c r="K484" s="60"/>
      <c r="L484" s="60"/>
      <c r="M484" s="60"/>
    </row>
    <row r="485" spans="1:13" ht="31" x14ac:dyDescent="0.35">
      <c r="A485" s="19" t="s">
        <v>8022</v>
      </c>
      <c r="B485" s="21" t="s">
        <v>2524</v>
      </c>
      <c r="C485" s="22"/>
      <c r="D485" s="22"/>
      <c r="E485" s="22"/>
      <c r="F485" s="22"/>
      <c r="G485" s="43"/>
      <c r="H485" s="60"/>
      <c r="I485" s="60"/>
      <c r="J485" s="60"/>
      <c r="K485" s="60"/>
      <c r="L485" s="60"/>
      <c r="M485" s="60"/>
    </row>
    <row r="486" spans="1:13" ht="31" x14ac:dyDescent="0.35">
      <c r="A486" s="19" t="s">
        <v>1672</v>
      </c>
      <c r="B486" s="21" t="s">
        <v>3993</v>
      </c>
      <c r="C486" s="22"/>
      <c r="D486" s="22"/>
      <c r="E486" s="22"/>
      <c r="F486" s="22"/>
      <c r="G486" s="43"/>
      <c r="H486" s="60"/>
      <c r="I486" s="60"/>
      <c r="J486" s="60"/>
      <c r="K486" s="60"/>
      <c r="L486" s="60"/>
      <c r="M486" s="60"/>
    </row>
    <row r="487" spans="1:13" ht="15.5" x14ac:dyDescent="0.35">
      <c r="A487" s="19" t="s">
        <v>4351</v>
      </c>
      <c r="B487" s="21" t="s">
        <v>3702</v>
      </c>
      <c r="C487" s="22"/>
      <c r="D487" s="22"/>
      <c r="E487" s="22"/>
      <c r="F487" s="22"/>
      <c r="G487" s="43"/>
      <c r="H487" s="60"/>
      <c r="I487" s="60"/>
      <c r="J487" s="60"/>
      <c r="K487" s="60"/>
      <c r="L487" s="60"/>
      <c r="M487" s="60"/>
    </row>
    <row r="488" spans="1:13" ht="15.5" x14ac:dyDescent="0.35">
      <c r="A488" s="19" t="s">
        <v>4352</v>
      </c>
      <c r="B488" s="21" t="s">
        <v>3850</v>
      </c>
      <c r="C488" s="22"/>
      <c r="D488" s="22"/>
      <c r="E488" s="22"/>
      <c r="F488" s="22"/>
      <c r="G488" s="43"/>
      <c r="H488" s="60"/>
      <c r="I488" s="60"/>
      <c r="J488" s="60"/>
      <c r="K488" s="60"/>
      <c r="L488" s="60"/>
      <c r="M488" s="60"/>
    </row>
    <row r="489" spans="1:13" ht="15.5" x14ac:dyDescent="0.35">
      <c r="A489" s="19" t="s">
        <v>2985</v>
      </c>
      <c r="B489" s="21" t="s">
        <v>1251</v>
      </c>
      <c r="C489" s="22"/>
      <c r="D489" s="22"/>
      <c r="E489" s="22"/>
      <c r="F489" s="22"/>
      <c r="G489" s="43"/>
      <c r="H489" s="60"/>
      <c r="I489" s="60"/>
      <c r="J489" s="60"/>
      <c r="K489" s="60"/>
      <c r="L489" s="60"/>
      <c r="M489" s="60"/>
    </row>
    <row r="490" spans="1:13" ht="15.5" x14ac:dyDescent="0.35">
      <c r="A490" s="19" t="s">
        <v>5041</v>
      </c>
      <c r="B490" s="21" t="s">
        <v>2162</v>
      </c>
      <c r="C490" s="22"/>
      <c r="D490" s="22"/>
      <c r="E490" s="22"/>
      <c r="F490" s="22"/>
      <c r="G490" s="43"/>
      <c r="H490" s="60"/>
      <c r="I490" s="60"/>
      <c r="J490" s="60"/>
      <c r="K490" s="60"/>
      <c r="L490" s="60"/>
      <c r="M490" s="60"/>
    </row>
    <row r="491" spans="1:13" ht="15.5" x14ac:dyDescent="0.35">
      <c r="A491" s="19" t="s">
        <v>4942</v>
      </c>
      <c r="B491" s="21" t="s">
        <v>3697</v>
      </c>
      <c r="C491" s="22"/>
      <c r="D491" s="22"/>
      <c r="E491" s="22"/>
      <c r="F491" s="22"/>
      <c r="G491" s="43"/>
      <c r="H491" s="60"/>
      <c r="I491" s="60"/>
      <c r="J491" s="60"/>
      <c r="K491" s="60"/>
      <c r="L491" s="60"/>
      <c r="M491" s="60"/>
    </row>
    <row r="492" spans="1:13" ht="31" x14ac:dyDescent="0.35">
      <c r="A492" s="19" t="s">
        <v>8360</v>
      </c>
      <c r="B492" s="21" t="s">
        <v>2189</v>
      </c>
      <c r="C492" s="22"/>
      <c r="D492" s="22"/>
      <c r="E492" s="22"/>
      <c r="F492" s="22"/>
      <c r="G492" s="43"/>
      <c r="H492" s="60"/>
      <c r="I492" s="60"/>
      <c r="J492" s="60"/>
      <c r="K492" s="60"/>
      <c r="L492" s="60"/>
      <c r="M492" s="60"/>
    </row>
    <row r="493" spans="1:13" ht="15.5" x14ac:dyDescent="0.35">
      <c r="A493" s="19" t="s">
        <v>8023</v>
      </c>
      <c r="B493" s="21" t="s">
        <v>8269</v>
      </c>
      <c r="C493" s="22"/>
      <c r="D493" s="22"/>
      <c r="E493" s="22"/>
      <c r="F493" s="22"/>
      <c r="G493" s="43"/>
      <c r="H493" s="60"/>
      <c r="I493" s="60"/>
      <c r="J493" s="60"/>
      <c r="K493" s="60"/>
      <c r="L493" s="60"/>
      <c r="M493" s="60"/>
    </row>
    <row r="494" spans="1:13" ht="15.5" x14ac:dyDescent="0.35">
      <c r="A494" s="19" t="s">
        <v>8024</v>
      </c>
      <c r="B494" s="21" t="s">
        <v>2298</v>
      </c>
      <c r="C494" s="22"/>
      <c r="D494" s="22"/>
      <c r="E494" s="22"/>
      <c r="F494" s="22"/>
      <c r="G494" s="43"/>
      <c r="H494" s="60"/>
      <c r="I494" s="60"/>
      <c r="J494" s="60"/>
      <c r="K494" s="60"/>
      <c r="L494" s="60"/>
      <c r="M494" s="60"/>
    </row>
    <row r="495" spans="1:13" ht="15.5" x14ac:dyDescent="0.35">
      <c r="A495" s="19" t="s">
        <v>3065</v>
      </c>
      <c r="B495" s="21" t="s">
        <v>4044</v>
      </c>
      <c r="C495" s="22">
        <v>310300</v>
      </c>
      <c r="D495" s="22"/>
      <c r="E495" s="22">
        <v>2123450</v>
      </c>
      <c r="F495" s="22"/>
      <c r="G495" s="43">
        <v>297625</v>
      </c>
      <c r="H495" s="60"/>
      <c r="I495" s="60"/>
      <c r="J495" s="60"/>
      <c r="K495" s="60"/>
      <c r="L495" s="60"/>
      <c r="M495" s="60"/>
    </row>
    <row r="496" spans="1:13" ht="15.5" x14ac:dyDescent="0.35">
      <c r="A496" s="19" t="s">
        <v>3134</v>
      </c>
      <c r="B496" s="21" t="s">
        <v>1198</v>
      </c>
      <c r="C496" s="22"/>
      <c r="D496" s="22"/>
      <c r="E496" s="22"/>
      <c r="F496" s="22"/>
      <c r="G496" s="43"/>
      <c r="H496" s="60"/>
      <c r="I496" s="60"/>
      <c r="J496" s="60"/>
      <c r="K496" s="60"/>
      <c r="L496" s="60"/>
      <c r="M496" s="60"/>
    </row>
    <row r="497" spans="1:13" ht="31" x14ac:dyDescent="0.35">
      <c r="A497" s="19" t="s">
        <v>4354</v>
      </c>
      <c r="B497" s="21" t="s">
        <v>2101</v>
      </c>
      <c r="C497" s="22">
        <v>223176</v>
      </c>
      <c r="D497" s="22"/>
      <c r="E497" s="22">
        <v>240560</v>
      </c>
      <c r="F497" s="22"/>
      <c r="G497" s="43">
        <v>240560</v>
      </c>
      <c r="H497" s="60"/>
      <c r="I497" s="60"/>
      <c r="J497" s="60"/>
      <c r="K497" s="60"/>
      <c r="L497" s="60"/>
      <c r="M497" s="60"/>
    </row>
    <row r="498" spans="1:13" ht="15.5" x14ac:dyDescent="0.35">
      <c r="A498" s="19" t="s">
        <v>2955</v>
      </c>
      <c r="B498" s="21" t="s">
        <v>1889</v>
      </c>
      <c r="C498" s="22"/>
      <c r="D498" s="22"/>
      <c r="E498" s="22"/>
      <c r="F498" s="22"/>
      <c r="G498" s="43"/>
      <c r="H498" s="60"/>
      <c r="I498" s="60"/>
      <c r="J498" s="60"/>
      <c r="K498" s="60"/>
      <c r="L498" s="60"/>
      <c r="M498" s="60"/>
    </row>
    <row r="499" spans="1:13" ht="15.5" x14ac:dyDescent="0.35">
      <c r="A499" s="19" t="s">
        <v>31</v>
      </c>
      <c r="B499" s="21" t="s">
        <v>32</v>
      </c>
      <c r="C499" s="22"/>
      <c r="D499" s="22"/>
      <c r="E499" s="22"/>
      <c r="F499" s="22"/>
      <c r="G499" s="43"/>
      <c r="H499" s="60"/>
      <c r="I499" s="60"/>
      <c r="J499" s="60"/>
      <c r="K499" s="60"/>
      <c r="L499" s="60"/>
      <c r="M499" s="60"/>
    </row>
    <row r="500" spans="1:13" ht="31" x14ac:dyDescent="0.35">
      <c r="A500" s="19" t="s">
        <v>4355</v>
      </c>
      <c r="B500" s="21" t="s">
        <v>2323</v>
      </c>
      <c r="C500" s="22"/>
      <c r="D500" s="22"/>
      <c r="E500" s="22"/>
      <c r="F500" s="22"/>
      <c r="G500" s="43"/>
      <c r="H500" s="60"/>
      <c r="I500" s="60"/>
      <c r="J500" s="60"/>
      <c r="K500" s="60"/>
      <c r="L500" s="60"/>
      <c r="M500" s="60"/>
    </row>
    <row r="501" spans="1:13" ht="15.5" x14ac:dyDescent="0.35">
      <c r="A501" s="19" t="s">
        <v>5043</v>
      </c>
      <c r="B501" s="21" t="s">
        <v>1272</v>
      </c>
      <c r="C501" s="22"/>
      <c r="D501" s="22"/>
      <c r="E501" s="22"/>
      <c r="F501" s="22"/>
      <c r="G501" s="43"/>
      <c r="H501" s="60"/>
      <c r="I501" s="60"/>
      <c r="J501" s="60"/>
      <c r="K501" s="60"/>
      <c r="L501" s="60"/>
      <c r="M501" s="60"/>
    </row>
    <row r="502" spans="1:13" ht="15.5" x14ac:dyDescent="0.35">
      <c r="A502" s="19" t="s">
        <v>4356</v>
      </c>
      <c r="B502" s="21" t="s">
        <v>8749</v>
      </c>
      <c r="C502" s="22"/>
      <c r="D502" s="22"/>
      <c r="E502" s="22"/>
      <c r="F502" s="22"/>
      <c r="G502" s="43"/>
      <c r="H502" s="60"/>
      <c r="I502" s="60"/>
      <c r="J502" s="60"/>
      <c r="K502" s="60"/>
      <c r="L502" s="60"/>
      <c r="M502" s="60"/>
    </row>
    <row r="503" spans="1:13" ht="31" x14ac:dyDescent="0.35">
      <c r="A503" s="19" t="s">
        <v>4357</v>
      </c>
      <c r="B503" s="21" t="s">
        <v>3751</v>
      </c>
      <c r="C503" s="22"/>
      <c r="D503" s="22"/>
      <c r="E503" s="22"/>
      <c r="F503" s="22"/>
      <c r="G503" s="43"/>
      <c r="H503" s="60"/>
      <c r="I503" s="60"/>
      <c r="J503" s="60"/>
      <c r="K503" s="60"/>
      <c r="L503" s="60"/>
      <c r="M503" s="60"/>
    </row>
    <row r="504" spans="1:13" ht="31" x14ac:dyDescent="0.35">
      <c r="A504" s="19" t="s">
        <v>8025</v>
      </c>
      <c r="B504" s="21" t="s">
        <v>8546</v>
      </c>
      <c r="C504" s="22"/>
      <c r="D504" s="22"/>
      <c r="E504" s="22"/>
      <c r="F504" s="22"/>
      <c r="G504" s="43"/>
      <c r="H504" s="60"/>
      <c r="I504" s="60"/>
      <c r="J504" s="60"/>
      <c r="K504" s="60"/>
      <c r="L504" s="60"/>
      <c r="M504" s="60"/>
    </row>
    <row r="505" spans="1:13" ht="15.5" x14ac:dyDescent="0.35">
      <c r="A505" s="19" t="s">
        <v>8361</v>
      </c>
      <c r="B505" s="21" t="s">
        <v>2211</v>
      </c>
      <c r="C505" s="22"/>
      <c r="D505" s="22"/>
      <c r="E505" s="22"/>
      <c r="F505" s="22"/>
      <c r="G505" s="43"/>
      <c r="H505" s="60"/>
      <c r="I505" s="60"/>
      <c r="J505" s="60"/>
      <c r="K505" s="60"/>
      <c r="L505" s="60"/>
      <c r="M505" s="60"/>
    </row>
    <row r="506" spans="1:13" ht="15.5" x14ac:dyDescent="0.35">
      <c r="A506" s="19" t="s">
        <v>4358</v>
      </c>
      <c r="B506" s="21" t="s">
        <v>2013</v>
      </c>
      <c r="C506" s="22"/>
      <c r="D506" s="22"/>
      <c r="E506" s="22"/>
      <c r="F506" s="22"/>
      <c r="G506" s="43"/>
      <c r="H506" s="60"/>
      <c r="I506" s="60"/>
      <c r="J506" s="60"/>
      <c r="K506" s="60"/>
      <c r="L506" s="60"/>
      <c r="M506" s="60"/>
    </row>
    <row r="507" spans="1:13" ht="15.5" x14ac:dyDescent="0.35">
      <c r="A507" s="19" t="s">
        <v>8026</v>
      </c>
      <c r="B507" s="21" t="s">
        <v>3809</v>
      </c>
      <c r="C507" s="22"/>
      <c r="D507" s="22"/>
      <c r="E507" s="22"/>
      <c r="F507" s="22"/>
      <c r="G507" s="43"/>
      <c r="H507" s="60"/>
      <c r="I507" s="60"/>
      <c r="J507" s="60"/>
      <c r="K507" s="60"/>
      <c r="L507" s="60"/>
      <c r="M507" s="60"/>
    </row>
    <row r="508" spans="1:13" ht="31" x14ac:dyDescent="0.35">
      <c r="A508" s="19" t="s">
        <v>8362</v>
      </c>
      <c r="B508" s="21" t="s">
        <v>2300</v>
      </c>
      <c r="C508" s="22"/>
      <c r="D508" s="22"/>
      <c r="E508" s="22"/>
      <c r="F508" s="22"/>
      <c r="G508" s="43"/>
      <c r="H508" s="60"/>
      <c r="I508" s="60"/>
      <c r="J508" s="60"/>
      <c r="K508" s="60"/>
      <c r="L508" s="60"/>
      <c r="M508" s="60"/>
    </row>
    <row r="509" spans="1:13" ht="15.5" x14ac:dyDescent="0.35">
      <c r="A509" s="19" t="s">
        <v>2983</v>
      </c>
      <c r="B509" s="21" t="s">
        <v>4046</v>
      </c>
      <c r="C509" s="22">
        <v>4644324.18</v>
      </c>
      <c r="D509" s="22"/>
      <c r="E509" s="22">
        <v>4156403.29</v>
      </c>
      <c r="F509" s="22"/>
      <c r="G509" s="43">
        <v>5014428.2699999996</v>
      </c>
      <c r="H509" s="60"/>
      <c r="I509" s="60"/>
      <c r="J509" s="60"/>
      <c r="K509" s="60"/>
      <c r="L509" s="60"/>
      <c r="M509" s="60"/>
    </row>
    <row r="510" spans="1:13" ht="15.5" x14ac:dyDescent="0.35">
      <c r="A510" s="19" t="s">
        <v>4359</v>
      </c>
      <c r="B510" s="21" t="s">
        <v>8223</v>
      </c>
      <c r="C510" s="22"/>
      <c r="D510" s="22"/>
      <c r="E510" s="22"/>
      <c r="F510" s="22"/>
      <c r="G510" s="43"/>
      <c r="H510" s="60"/>
      <c r="I510" s="60"/>
      <c r="J510" s="60"/>
      <c r="K510" s="60"/>
      <c r="L510" s="60"/>
      <c r="M510" s="60"/>
    </row>
    <row r="511" spans="1:13" ht="15.5" x14ac:dyDescent="0.35">
      <c r="A511" s="19" t="s">
        <v>8028</v>
      </c>
      <c r="B511" s="21" t="s">
        <v>3998</v>
      </c>
      <c r="C511" s="22"/>
      <c r="D511" s="22"/>
      <c r="E511" s="22"/>
      <c r="F511" s="22"/>
      <c r="G511" s="43"/>
      <c r="H511" s="60"/>
      <c r="I511" s="60"/>
      <c r="J511" s="60"/>
      <c r="K511" s="60"/>
      <c r="L511" s="60"/>
      <c r="M511" s="60"/>
    </row>
    <row r="512" spans="1:13" ht="15.5" x14ac:dyDescent="0.35">
      <c r="A512" s="19" t="s">
        <v>3165</v>
      </c>
      <c r="B512" s="21" t="s">
        <v>8226</v>
      </c>
      <c r="C512" s="22"/>
      <c r="D512" s="22"/>
      <c r="E512" s="22"/>
      <c r="F512" s="22"/>
      <c r="G512" s="43"/>
      <c r="H512" s="60"/>
      <c r="I512" s="60"/>
      <c r="J512" s="60"/>
      <c r="K512" s="60"/>
      <c r="L512" s="60"/>
      <c r="M512" s="60"/>
    </row>
    <row r="513" spans="1:13" ht="15.5" x14ac:dyDescent="0.35">
      <c r="A513" s="19" t="s">
        <v>4360</v>
      </c>
      <c r="B513" s="21" t="s">
        <v>2112</v>
      </c>
      <c r="C513" s="22"/>
      <c r="D513" s="22"/>
      <c r="E513" s="22"/>
      <c r="F513" s="22"/>
      <c r="G513" s="43"/>
      <c r="H513" s="60"/>
      <c r="I513" s="60"/>
      <c r="J513" s="60"/>
      <c r="K513" s="60"/>
      <c r="L513" s="60"/>
      <c r="M513" s="60"/>
    </row>
    <row r="514" spans="1:13" ht="15.5" x14ac:dyDescent="0.35">
      <c r="A514" s="19" t="s">
        <v>8029</v>
      </c>
      <c r="B514" s="21" t="s">
        <v>2024</v>
      </c>
      <c r="C514" s="22"/>
      <c r="D514" s="22"/>
      <c r="E514" s="22"/>
      <c r="F514" s="22"/>
      <c r="G514" s="43"/>
      <c r="H514" s="60"/>
      <c r="I514" s="60"/>
      <c r="J514" s="60"/>
      <c r="K514" s="60"/>
      <c r="L514" s="60"/>
      <c r="M514" s="60"/>
    </row>
    <row r="515" spans="1:13" ht="31" x14ac:dyDescent="0.35">
      <c r="A515" s="19" t="s">
        <v>8363</v>
      </c>
      <c r="B515" s="21" t="s">
        <v>3654</v>
      </c>
      <c r="C515" s="22"/>
      <c r="D515" s="22"/>
      <c r="E515" s="22"/>
      <c r="F515" s="22"/>
      <c r="G515" s="43"/>
      <c r="H515" s="60"/>
      <c r="I515" s="60"/>
      <c r="J515" s="60"/>
      <c r="K515" s="60"/>
      <c r="L515" s="60"/>
      <c r="M515" s="60"/>
    </row>
    <row r="516" spans="1:13" ht="15.5" x14ac:dyDescent="0.35">
      <c r="A516" s="19" t="s">
        <v>419</v>
      </c>
      <c r="B516" s="21" t="s">
        <v>420</v>
      </c>
      <c r="C516" s="22"/>
      <c r="D516" s="22"/>
      <c r="E516" s="22"/>
      <c r="F516" s="22"/>
      <c r="G516" s="43"/>
      <c r="H516" s="60"/>
      <c r="I516" s="60"/>
      <c r="J516" s="60"/>
      <c r="K516" s="60"/>
      <c r="L516" s="60"/>
      <c r="M516" s="60"/>
    </row>
    <row r="517" spans="1:13" ht="15.5" x14ac:dyDescent="0.35">
      <c r="A517" s="19" t="s">
        <v>556</v>
      </c>
      <c r="B517" s="21" t="s">
        <v>555</v>
      </c>
      <c r="C517" s="22"/>
      <c r="D517" s="22"/>
      <c r="E517" s="22"/>
      <c r="F517" s="22"/>
      <c r="G517" s="43"/>
      <c r="H517" s="60"/>
      <c r="I517" s="60"/>
      <c r="J517" s="60"/>
      <c r="K517" s="60"/>
      <c r="L517" s="60"/>
      <c r="M517" s="60"/>
    </row>
    <row r="518" spans="1:13" ht="31" x14ac:dyDescent="0.35">
      <c r="A518" s="19" t="s">
        <v>8030</v>
      </c>
      <c r="B518" s="21" t="s">
        <v>3337</v>
      </c>
      <c r="C518" s="22"/>
      <c r="D518" s="22"/>
      <c r="E518" s="22"/>
      <c r="F518" s="22"/>
      <c r="G518" s="43"/>
      <c r="H518" s="60"/>
      <c r="I518" s="60"/>
      <c r="J518" s="60"/>
      <c r="K518" s="60"/>
      <c r="L518" s="60"/>
      <c r="M518" s="60"/>
    </row>
    <row r="519" spans="1:13" ht="31" x14ac:dyDescent="0.35">
      <c r="A519" s="19" t="s">
        <v>8402</v>
      </c>
      <c r="B519" s="21" t="s">
        <v>4098</v>
      </c>
      <c r="C519" s="22"/>
      <c r="D519" s="22"/>
      <c r="E519" s="22"/>
      <c r="F519" s="22"/>
      <c r="G519" s="43"/>
      <c r="H519" s="60"/>
      <c r="I519" s="60"/>
      <c r="J519" s="60"/>
      <c r="K519" s="60"/>
      <c r="L519" s="60"/>
      <c r="M519" s="60"/>
    </row>
    <row r="520" spans="1:13" ht="15.5" x14ac:dyDescent="0.35">
      <c r="A520" s="19" t="s">
        <v>3086</v>
      </c>
      <c r="B520" s="21" t="s">
        <v>1941</v>
      </c>
      <c r="C520" s="22"/>
      <c r="D520" s="22"/>
      <c r="E520" s="22"/>
      <c r="F520" s="22"/>
      <c r="G520" s="43"/>
      <c r="H520" s="60"/>
      <c r="I520" s="60"/>
      <c r="J520" s="60"/>
      <c r="K520" s="60"/>
      <c r="L520" s="60"/>
      <c r="M520" s="60"/>
    </row>
    <row r="521" spans="1:13" ht="15.5" x14ac:dyDescent="0.35">
      <c r="A521" s="19" t="s">
        <v>8364</v>
      </c>
      <c r="B521" s="21" t="s">
        <v>716</v>
      </c>
      <c r="C521" s="22"/>
      <c r="D521" s="22"/>
      <c r="E521" s="22"/>
      <c r="F521" s="22"/>
      <c r="G521" s="43"/>
      <c r="H521" s="60"/>
      <c r="I521" s="60"/>
      <c r="J521" s="60"/>
      <c r="K521" s="60"/>
      <c r="L521" s="60"/>
      <c r="M521" s="60"/>
    </row>
    <row r="522" spans="1:13" ht="15.5" x14ac:dyDescent="0.35">
      <c r="A522" s="19" t="s">
        <v>8031</v>
      </c>
      <c r="B522" s="21" t="s">
        <v>3896</v>
      </c>
      <c r="C522" s="22"/>
      <c r="D522" s="22"/>
      <c r="E522" s="22"/>
      <c r="F522" s="22"/>
      <c r="G522" s="43"/>
      <c r="H522" s="60"/>
      <c r="I522" s="60"/>
      <c r="J522" s="60"/>
      <c r="K522" s="60"/>
      <c r="L522" s="60"/>
      <c r="M522" s="60"/>
    </row>
    <row r="523" spans="1:13" ht="15.5" x14ac:dyDescent="0.35">
      <c r="A523" s="19" t="s">
        <v>927</v>
      </c>
      <c r="B523" s="21" t="s">
        <v>926</v>
      </c>
      <c r="C523" s="22"/>
      <c r="D523" s="22"/>
      <c r="E523" s="22"/>
      <c r="F523" s="22"/>
      <c r="G523" s="43"/>
      <c r="H523" s="60"/>
      <c r="I523" s="60"/>
      <c r="J523" s="60"/>
      <c r="K523" s="60"/>
      <c r="L523" s="60"/>
      <c r="M523" s="60"/>
    </row>
    <row r="524" spans="1:13" ht="31" x14ac:dyDescent="0.35">
      <c r="A524" s="19" t="s">
        <v>3102</v>
      </c>
      <c r="B524" s="21" t="s">
        <v>3962</v>
      </c>
      <c r="C524" s="22"/>
      <c r="D524" s="22"/>
      <c r="E524" s="22"/>
      <c r="F524" s="22"/>
      <c r="G524" s="43"/>
      <c r="H524" s="60"/>
      <c r="I524" s="60"/>
      <c r="J524" s="60"/>
      <c r="K524" s="60"/>
      <c r="L524" s="60"/>
      <c r="M524" s="60"/>
    </row>
    <row r="525" spans="1:13" ht="31" x14ac:dyDescent="0.35">
      <c r="A525" s="19" t="s">
        <v>3202</v>
      </c>
      <c r="B525" s="21" t="s">
        <v>2660</v>
      </c>
      <c r="C525" s="22"/>
      <c r="D525" s="22"/>
      <c r="E525" s="22"/>
      <c r="F525" s="22"/>
      <c r="G525" s="43"/>
      <c r="H525" s="60"/>
      <c r="I525" s="60"/>
      <c r="J525" s="60"/>
      <c r="K525" s="60"/>
      <c r="L525" s="60"/>
      <c r="M525" s="60"/>
    </row>
    <row r="526" spans="1:13" ht="15.5" x14ac:dyDescent="0.35">
      <c r="A526" s="19" t="s">
        <v>4945</v>
      </c>
      <c r="B526" s="21" t="s">
        <v>8240</v>
      </c>
      <c r="C526" s="22"/>
      <c r="D526" s="22"/>
      <c r="E526" s="22"/>
      <c r="F526" s="22"/>
      <c r="G526" s="43"/>
      <c r="H526" s="60"/>
      <c r="I526" s="60"/>
      <c r="J526" s="60"/>
      <c r="K526" s="60"/>
      <c r="L526" s="60"/>
      <c r="M526" s="60"/>
    </row>
    <row r="527" spans="1:13" ht="15.5" x14ac:dyDescent="0.35">
      <c r="A527" s="19" t="s">
        <v>994</v>
      </c>
      <c r="B527" s="21" t="s">
        <v>992</v>
      </c>
      <c r="C527" s="22"/>
      <c r="D527" s="22"/>
      <c r="E527" s="22"/>
      <c r="F527" s="22"/>
      <c r="G527" s="43"/>
      <c r="H527" s="60"/>
      <c r="I527" s="60"/>
      <c r="J527" s="60"/>
      <c r="K527" s="60"/>
      <c r="L527" s="60"/>
      <c r="M527" s="60"/>
    </row>
    <row r="528" spans="1:13" ht="31" x14ac:dyDescent="0.35">
      <c r="A528" s="19" t="s">
        <v>8365</v>
      </c>
      <c r="B528" s="21" t="s">
        <v>1330</v>
      </c>
      <c r="C528" s="22"/>
      <c r="D528" s="22"/>
      <c r="E528" s="22"/>
      <c r="F528" s="22"/>
      <c r="G528" s="43"/>
      <c r="H528" s="60"/>
      <c r="I528" s="60"/>
      <c r="J528" s="60"/>
      <c r="K528" s="60"/>
      <c r="L528" s="60"/>
      <c r="M528" s="60"/>
    </row>
    <row r="529" spans="1:13" ht="15.5" x14ac:dyDescent="0.35">
      <c r="A529" s="19" t="s">
        <v>1318</v>
      </c>
      <c r="B529" s="21" t="s">
        <v>1296</v>
      </c>
      <c r="C529" s="22"/>
      <c r="D529" s="22"/>
      <c r="E529" s="22"/>
      <c r="F529" s="22"/>
      <c r="G529" s="43"/>
      <c r="H529" s="60"/>
      <c r="I529" s="60"/>
      <c r="J529" s="60"/>
      <c r="K529" s="60"/>
      <c r="L529" s="60"/>
      <c r="M529" s="60"/>
    </row>
    <row r="530" spans="1:13" ht="31" x14ac:dyDescent="0.35">
      <c r="A530" s="19" t="s">
        <v>3113</v>
      </c>
      <c r="B530" s="21" t="s">
        <v>1212</v>
      </c>
      <c r="C530" s="22"/>
      <c r="D530" s="22"/>
      <c r="E530" s="22"/>
      <c r="F530" s="22"/>
      <c r="G530" s="43"/>
      <c r="H530" s="60"/>
      <c r="I530" s="60"/>
      <c r="J530" s="60"/>
      <c r="K530" s="60"/>
      <c r="L530" s="60"/>
      <c r="M530" s="60"/>
    </row>
    <row r="531" spans="1:13" ht="46.5" x14ac:dyDescent="0.35">
      <c r="A531" s="19" t="s">
        <v>4438</v>
      </c>
      <c r="B531" s="21" t="s">
        <v>106</v>
      </c>
      <c r="C531" s="22"/>
      <c r="D531" s="22"/>
      <c r="E531" s="22"/>
      <c r="F531" s="22"/>
      <c r="G531" s="43"/>
      <c r="H531" s="60"/>
      <c r="I531" s="60"/>
      <c r="J531" s="60"/>
      <c r="K531" s="60"/>
      <c r="L531" s="60"/>
      <c r="M531" s="60"/>
    </row>
    <row r="532" spans="1:13" ht="31" x14ac:dyDescent="0.35">
      <c r="A532" s="19" t="s">
        <v>1772</v>
      </c>
      <c r="B532" s="21" t="s">
        <v>3908</v>
      </c>
      <c r="C532" s="22"/>
      <c r="D532" s="22"/>
      <c r="E532" s="22"/>
      <c r="F532" s="22"/>
      <c r="G532" s="43"/>
      <c r="H532" s="60"/>
      <c r="I532" s="60"/>
      <c r="J532" s="60"/>
      <c r="K532" s="60"/>
      <c r="L532" s="60"/>
      <c r="M532" s="60"/>
    </row>
    <row r="533" spans="1:13" ht="15.5" x14ac:dyDescent="0.35">
      <c r="A533" s="19" t="s">
        <v>8032</v>
      </c>
      <c r="B533" s="21" t="s">
        <v>3349</v>
      </c>
      <c r="C533" s="22"/>
      <c r="D533" s="22"/>
      <c r="E533" s="22"/>
      <c r="F533" s="22"/>
      <c r="G533" s="43"/>
      <c r="H533" s="60"/>
      <c r="I533" s="60"/>
      <c r="J533" s="60"/>
      <c r="K533" s="60"/>
      <c r="L533" s="60"/>
      <c r="M533" s="60"/>
    </row>
    <row r="534" spans="1:13" ht="31" x14ac:dyDescent="0.35">
      <c r="A534" s="19" t="s">
        <v>1795</v>
      </c>
      <c r="B534" s="21" t="s">
        <v>1787</v>
      </c>
      <c r="C534" s="22"/>
      <c r="D534" s="22"/>
      <c r="E534" s="22"/>
      <c r="F534" s="22"/>
      <c r="G534" s="43"/>
      <c r="H534" s="60"/>
      <c r="I534" s="60"/>
      <c r="J534" s="60"/>
      <c r="K534" s="60"/>
      <c r="L534" s="60"/>
      <c r="M534" s="60"/>
    </row>
    <row r="535" spans="1:13" ht="15.5" x14ac:dyDescent="0.35">
      <c r="A535" s="19" t="s">
        <v>4362</v>
      </c>
      <c r="B535" s="21" t="s">
        <v>2099</v>
      </c>
      <c r="C535" s="22"/>
      <c r="D535" s="22"/>
      <c r="E535" s="22"/>
      <c r="F535" s="22"/>
      <c r="G535" s="43"/>
      <c r="H535" s="60"/>
      <c r="I535" s="60"/>
      <c r="J535" s="60"/>
      <c r="K535" s="60"/>
      <c r="L535" s="60"/>
      <c r="M535" s="60"/>
    </row>
    <row r="536" spans="1:13" ht="31" x14ac:dyDescent="0.35">
      <c r="A536" s="19" t="s">
        <v>4946</v>
      </c>
      <c r="B536" s="21" t="s">
        <v>2082</v>
      </c>
      <c r="C536" s="22"/>
      <c r="D536" s="22"/>
      <c r="E536" s="22"/>
      <c r="F536" s="22"/>
      <c r="G536" s="43"/>
      <c r="H536" s="60"/>
      <c r="I536" s="60"/>
      <c r="J536" s="60"/>
      <c r="K536" s="60"/>
      <c r="L536" s="60"/>
      <c r="M536" s="60"/>
    </row>
    <row r="537" spans="1:13" ht="31" x14ac:dyDescent="0.35">
      <c r="A537" s="19" t="s">
        <v>701</v>
      </c>
      <c r="B537" s="21" t="s">
        <v>689</v>
      </c>
      <c r="C537" s="22"/>
      <c r="D537" s="22"/>
      <c r="E537" s="22"/>
      <c r="F537" s="22"/>
      <c r="G537" s="43"/>
      <c r="H537" s="60"/>
      <c r="I537" s="60"/>
      <c r="J537" s="60"/>
      <c r="K537" s="60"/>
      <c r="L537" s="60"/>
      <c r="M537" s="60"/>
    </row>
    <row r="538" spans="1:13" ht="15.5" x14ac:dyDescent="0.35">
      <c r="A538" s="19" t="s">
        <v>236</v>
      </c>
      <c r="B538" s="21" t="s">
        <v>8258</v>
      </c>
      <c r="C538" s="22"/>
      <c r="D538" s="22"/>
      <c r="E538" s="22"/>
      <c r="F538" s="22"/>
      <c r="G538" s="43"/>
      <c r="H538" s="60"/>
      <c r="I538" s="60"/>
      <c r="J538" s="60"/>
      <c r="K538" s="60"/>
      <c r="L538" s="60"/>
      <c r="M538" s="60"/>
    </row>
    <row r="539" spans="1:13" ht="15.5" x14ac:dyDescent="0.35">
      <c r="A539" s="19" t="s">
        <v>364</v>
      </c>
      <c r="B539" s="21" t="s">
        <v>362</v>
      </c>
      <c r="C539" s="22"/>
      <c r="D539" s="22"/>
      <c r="E539" s="22"/>
      <c r="F539" s="22"/>
      <c r="G539" s="43"/>
      <c r="H539" s="60"/>
      <c r="I539" s="60"/>
      <c r="J539" s="60"/>
      <c r="K539" s="60"/>
      <c r="L539" s="60"/>
      <c r="M539" s="60"/>
    </row>
    <row r="540" spans="1:13" ht="15.5" x14ac:dyDescent="0.35">
      <c r="A540" s="19" t="s">
        <v>4363</v>
      </c>
      <c r="B540" s="21" t="s">
        <v>2310</v>
      </c>
      <c r="C540" s="22"/>
      <c r="D540" s="22"/>
      <c r="E540" s="22"/>
      <c r="F540" s="22"/>
      <c r="G540" s="43"/>
      <c r="H540" s="60"/>
      <c r="I540" s="60"/>
      <c r="J540" s="60"/>
      <c r="K540" s="60"/>
      <c r="L540" s="60"/>
      <c r="M540" s="60"/>
    </row>
    <row r="541" spans="1:13" ht="15.5" x14ac:dyDescent="0.35">
      <c r="A541" s="19" t="s">
        <v>3033</v>
      </c>
      <c r="B541" s="21" t="s">
        <v>2616</v>
      </c>
      <c r="C541" s="22"/>
      <c r="D541" s="22"/>
      <c r="E541" s="22"/>
      <c r="F541" s="22"/>
      <c r="G541" s="43"/>
      <c r="H541" s="60"/>
      <c r="I541" s="60"/>
      <c r="J541" s="60"/>
      <c r="K541" s="60"/>
      <c r="L541" s="60"/>
      <c r="M541" s="60"/>
    </row>
    <row r="542" spans="1:13" ht="31" x14ac:dyDescent="0.35">
      <c r="A542" s="19" t="s">
        <v>8033</v>
      </c>
      <c r="B542" s="21" t="s">
        <v>3708</v>
      </c>
      <c r="C542" s="22"/>
      <c r="D542" s="22"/>
      <c r="E542" s="22"/>
      <c r="F542" s="22"/>
      <c r="G542" s="43"/>
      <c r="H542" s="60"/>
      <c r="I542" s="60"/>
      <c r="J542" s="60"/>
      <c r="K542" s="60"/>
      <c r="L542" s="60"/>
      <c r="M542" s="60"/>
    </row>
    <row r="543" spans="1:13" ht="15.5" x14ac:dyDescent="0.35">
      <c r="A543" s="19" t="s">
        <v>1640</v>
      </c>
      <c r="B543" s="21" t="s">
        <v>3879</v>
      </c>
      <c r="C543" s="22"/>
      <c r="D543" s="22"/>
      <c r="E543" s="22"/>
      <c r="F543" s="22"/>
      <c r="G543" s="43"/>
      <c r="H543" s="60"/>
      <c r="I543" s="60"/>
      <c r="J543" s="60"/>
      <c r="K543" s="60"/>
      <c r="L543" s="60"/>
      <c r="M543" s="60"/>
    </row>
    <row r="544" spans="1:13" ht="15.5" x14ac:dyDescent="0.35">
      <c r="A544" s="19" t="s">
        <v>8366</v>
      </c>
      <c r="B544" s="21" t="s">
        <v>3431</v>
      </c>
      <c r="C544" s="22"/>
      <c r="D544" s="22"/>
      <c r="E544" s="22"/>
      <c r="F544" s="22"/>
      <c r="G544" s="43"/>
      <c r="H544" s="60"/>
      <c r="I544" s="60"/>
      <c r="J544" s="60"/>
      <c r="K544" s="60"/>
      <c r="L544" s="60"/>
      <c r="M544" s="60"/>
    </row>
    <row r="545" spans="1:13" ht="15.5" x14ac:dyDescent="0.35">
      <c r="A545" s="19" t="s">
        <v>3192</v>
      </c>
      <c r="B545" s="21" t="s">
        <v>8659</v>
      </c>
      <c r="C545" s="22"/>
      <c r="D545" s="22"/>
      <c r="E545" s="22"/>
      <c r="F545" s="22"/>
      <c r="G545" s="43"/>
      <c r="H545" s="60"/>
      <c r="I545" s="60"/>
      <c r="J545" s="60"/>
      <c r="K545" s="60"/>
      <c r="L545" s="60"/>
      <c r="M545" s="60"/>
    </row>
    <row r="546" spans="1:13" ht="15.5" x14ac:dyDescent="0.35">
      <c r="A546" s="19" t="s">
        <v>1861</v>
      </c>
      <c r="B546" s="21" t="s">
        <v>1859</v>
      </c>
      <c r="C546" s="22"/>
      <c r="D546" s="22"/>
      <c r="E546" s="22"/>
      <c r="F546" s="22"/>
      <c r="G546" s="43"/>
      <c r="H546" s="60"/>
      <c r="I546" s="60"/>
      <c r="J546" s="60"/>
      <c r="K546" s="60"/>
      <c r="L546" s="60"/>
      <c r="M546" s="60"/>
    </row>
    <row r="547" spans="1:13" ht="15.5" x14ac:dyDescent="0.35">
      <c r="A547" s="19" t="s">
        <v>8034</v>
      </c>
      <c r="B547" s="21" t="s">
        <v>3794</v>
      </c>
      <c r="C547" s="22"/>
      <c r="D547" s="22"/>
      <c r="E547" s="22"/>
      <c r="F547" s="22"/>
      <c r="G547" s="43"/>
      <c r="H547" s="60"/>
      <c r="I547" s="60"/>
      <c r="J547" s="60"/>
      <c r="K547" s="60"/>
      <c r="L547" s="60"/>
      <c r="M547" s="60"/>
    </row>
    <row r="548" spans="1:13" ht="15.5" x14ac:dyDescent="0.35">
      <c r="A548" s="19" t="s">
        <v>3111</v>
      </c>
      <c r="B548" s="21" t="s">
        <v>3658</v>
      </c>
      <c r="C548" s="22"/>
      <c r="D548" s="22"/>
      <c r="E548" s="22"/>
      <c r="F548" s="22"/>
      <c r="G548" s="43"/>
      <c r="H548" s="60"/>
      <c r="I548" s="60"/>
      <c r="J548" s="60"/>
      <c r="K548" s="60"/>
      <c r="L548" s="60"/>
      <c r="M548" s="60"/>
    </row>
    <row r="549" spans="1:13" ht="31" x14ac:dyDescent="0.35">
      <c r="A549" s="19" t="s">
        <v>3156</v>
      </c>
      <c r="B549" s="21" t="s">
        <v>745</v>
      </c>
      <c r="C549" s="22"/>
      <c r="D549" s="22"/>
      <c r="E549" s="22"/>
      <c r="F549" s="22"/>
      <c r="G549" s="43"/>
      <c r="H549" s="60"/>
      <c r="I549" s="60"/>
      <c r="J549" s="60"/>
      <c r="K549" s="60"/>
      <c r="L549" s="60"/>
      <c r="M549" s="60"/>
    </row>
    <row r="550" spans="1:13" ht="15.5" x14ac:dyDescent="0.35">
      <c r="A550" s="19" t="s">
        <v>8035</v>
      </c>
      <c r="B550" s="21" t="s">
        <v>3718</v>
      </c>
      <c r="C550" s="22"/>
      <c r="D550" s="22"/>
      <c r="E550" s="22"/>
      <c r="F550" s="22"/>
      <c r="G550" s="43"/>
      <c r="H550" s="60"/>
      <c r="I550" s="60"/>
      <c r="J550" s="60"/>
      <c r="K550" s="60"/>
      <c r="L550" s="60"/>
      <c r="M550" s="60"/>
    </row>
    <row r="551" spans="1:13" ht="15.5" x14ac:dyDescent="0.35">
      <c r="A551" s="19" t="s">
        <v>4364</v>
      </c>
      <c r="B551" s="21" t="s">
        <v>3974</v>
      </c>
      <c r="C551" s="22"/>
      <c r="D551" s="22"/>
      <c r="E551" s="22"/>
      <c r="F551" s="22"/>
      <c r="G551" s="43"/>
      <c r="H551" s="60"/>
      <c r="I551" s="60"/>
      <c r="J551" s="60"/>
      <c r="K551" s="60"/>
      <c r="L551" s="60"/>
      <c r="M551" s="60"/>
    </row>
    <row r="552" spans="1:13" ht="15.5" x14ac:dyDescent="0.35">
      <c r="A552" s="19" t="s">
        <v>4365</v>
      </c>
      <c r="B552" s="21" t="s">
        <v>2636</v>
      </c>
      <c r="C552" s="22"/>
      <c r="D552" s="22"/>
      <c r="E552" s="22"/>
      <c r="F552" s="22"/>
      <c r="G552" s="43"/>
      <c r="H552" s="60"/>
      <c r="I552" s="60"/>
      <c r="J552" s="60"/>
      <c r="K552" s="60"/>
      <c r="L552" s="60"/>
      <c r="M552" s="60"/>
    </row>
    <row r="553" spans="1:13" ht="15.5" x14ac:dyDescent="0.35">
      <c r="A553" s="19" t="s">
        <v>4366</v>
      </c>
      <c r="B553" s="21" t="s">
        <v>3649</v>
      </c>
      <c r="C553" s="22"/>
      <c r="D553" s="22"/>
      <c r="E553" s="22"/>
      <c r="F553" s="22"/>
      <c r="G553" s="43"/>
      <c r="H553" s="60"/>
      <c r="I553" s="60"/>
      <c r="J553" s="60"/>
      <c r="K553" s="60"/>
      <c r="L553" s="60"/>
      <c r="M553" s="60"/>
    </row>
    <row r="554" spans="1:13" ht="15.5" x14ac:dyDescent="0.35">
      <c r="A554" s="19" t="s">
        <v>4367</v>
      </c>
      <c r="B554" s="21" t="s">
        <v>3795</v>
      </c>
      <c r="C554" s="22"/>
      <c r="D554" s="22"/>
      <c r="E554" s="22"/>
      <c r="F554" s="22"/>
      <c r="G554" s="43"/>
      <c r="H554" s="60"/>
      <c r="I554" s="60"/>
      <c r="J554" s="60"/>
      <c r="K554" s="60"/>
      <c r="L554" s="60"/>
      <c r="M554" s="60"/>
    </row>
    <row r="555" spans="1:13" ht="31" x14ac:dyDescent="0.35">
      <c r="A555" s="19" t="s">
        <v>3010</v>
      </c>
      <c r="B555" s="21" t="s">
        <v>1602</v>
      </c>
      <c r="C555" s="22"/>
      <c r="D555" s="22"/>
      <c r="E555" s="22"/>
      <c r="F555" s="22"/>
      <c r="G555" s="43"/>
      <c r="H555" s="60"/>
      <c r="I555" s="60"/>
      <c r="J555" s="60"/>
      <c r="K555" s="60"/>
      <c r="L555" s="60"/>
      <c r="M555" s="60"/>
    </row>
    <row r="556" spans="1:13" ht="15.5" x14ac:dyDescent="0.35">
      <c r="A556" s="19" t="s">
        <v>2980</v>
      </c>
      <c r="B556" s="21" t="s">
        <v>10</v>
      </c>
      <c r="C556" s="22"/>
      <c r="D556" s="22"/>
      <c r="E556" s="22"/>
      <c r="F556" s="22"/>
      <c r="G556" s="43"/>
      <c r="H556" s="60"/>
      <c r="I556" s="60"/>
      <c r="J556" s="60"/>
      <c r="K556" s="60"/>
      <c r="L556" s="60"/>
      <c r="M556" s="60"/>
    </row>
    <row r="557" spans="1:13" ht="15.5" x14ac:dyDescent="0.35">
      <c r="A557" s="19" t="s">
        <v>3150</v>
      </c>
      <c r="B557" s="21" t="s">
        <v>3650</v>
      </c>
      <c r="C557" s="22"/>
      <c r="D557" s="22"/>
      <c r="E557" s="22"/>
      <c r="F557" s="22"/>
      <c r="G557" s="43"/>
      <c r="H557" s="60"/>
      <c r="I557" s="60"/>
      <c r="J557" s="60"/>
      <c r="K557" s="60"/>
      <c r="L557" s="60"/>
      <c r="M557" s="60"/>
    </row>
    <row r="558" spans="1:13" ht="15.5" x14ac:dyDescent="0.35">
      <c r="A558" s="19" t="s">
        <v>368</v>
      </c>
      <c r="B558" s="21" t="s">
        <v>8578</v>
      </c>
      <c r="C558" s="22"/>
      <c r="D558" s="22"/>
      <c r="E558" s="22"/>
      <c r="F558" s="22"/>
      <c r="G558" s="43"/>
      <c r="H558" s="60"/>
      <c r="I558" s="60"/>
      <c r="J558" s="60"/>
      <c r="K558" s="60"/>
      <c r="L558" s="60"/>
      <c r="M558" s="60"/>
    </row>
    <row r="559" spans="1:13" ht="15.5" x14ac:dyDescent="0.35">
      <c r="A559" s="19" t="s">
        <v>431</v>
      </c>
      <c r="B559" s="21" t="s">
        <v>8544</v>
      </c>
      <c r="C559" s="22"/>
      <c r="D559" s="22"/>
      <c r="E559" s="22"/>
      <c r="F559" s="22"/>
      <c r="G559" s="43"/>
      <c r="H559" s="60"/>
      <c r="I559" s="60"/>
      <c r="J559" s="60"/>
      <c r="K559" s="60"/>
      <c r="L559" s="60"/>
      <c r="M559" s="60"/>
    </row>
    <row r="560" spans="1:13" ht="15.5" x14ac:dyDescent="0.35">
      <c r="A560" s="19" t="s">
        <v>696</v>
      </c>
      <c r="B560" s="21" t="s">
        <v>4231</v>
      </c>
      <c r="C560" s="22"/>
      <c r="D560" s="22"/>
      <c r="E560" s="22"/>
      <c r="F560" s="22"/>
      <c r="G560" s="43"/>
      <c r="H560" s="60"/>
      <c r="I560" s="60"/>
      <c r="J560" s="60"/>
      <c r="K560" s="60"/>
      <c r="L560" s="60"/>
      <c r="M560" s="60"/>
    </row>
    <row r="561" spans="1:13" ht="31" x14ac:dyDescent="0.35">
      <c r="A561" s="19" t="s">
        <v>4368</v>
      </c>
      <c r="B561" s="21" t="s">
        <v>2676</v>
      </c>
      <c r="C561" s="22"/>
      <c r="D561" s="22"/>
      <c r="E561" s="22"/>
      <c r="F561" s="22"/>
      <c r="G561" s="43"/>
      <c r="H561" s="60"/>
      <c r="I561" s="60"/>
      <c r="J561" s="60"/>
      <c r="K561" s="60"/>
      <c r="L561" s="60"/>
      <c r="M561" s="60"/>
    </row>
    <row r="562" spans="1:13" ht="15.5" x14ac:dyDescent="0.35">
      <c r="A562" s="19" t="s">
        <v>45</v>
      </c>
      <c r="B562" s="21" t="s">
        <v>4015</v>
      </c>
      <c r="C562" s="22"/>
      <c r="D562" s="22"/>
      <c r="E562" s="22"/>
      <c r="F562" s="22"/>
      <c r="G562" s="43"/>
      <c r="H562" s="60"/>
      <c r="I562" s="60"/>
      <c r="J562" s="60"/>
      <c r="K562" s="60"/>
      <c r="L562" s="60"/>
      <c r="M562" s="60"/>
    </row>
    <row r="563" spans="1:13" ht="15.5" x14ac:dyDescent="0.35">
      <c r="A563" s="19" t="s">
        <v>4369</v>
      </c>
      <c r="B563" s="21" t="s">
        <v>8313</v>
      </c>
      <c r="C563" s="22"/>
      <c r="D563" s="22"/>
      <c r="E563" s="22"/>
      <c r="F563" s="22"/>
      <c r="G563" s="43"/>
      <c r="H563" s="60"/>
      <c r="I563" s="60"/>
      <c r="J563" s="60"/>
      <c r="K563" s="60"/>
      <c r="L563" s="60"/>
      <c r="M563" s="60"/>
    </row>
    <row r="564" spans="1:13" ht="15.5" x14ac:dyDescent="0.35">
      <c r="A564" s="19" t="s">
        <v>931</v>
      </c>
      <c r="B564" s="21" t="s">
        <v>3917</v>
      </c>
      <c r="C564" s="22"/>
      <c r="D564" s="22"/>
      <c r="E564" s="22"/>
      <c r="F564" s="22"/>
      <c r="G564" s="43"/>
      <c r="H564" s="60"/>
      <c r="I564" s="60"/>
      <c r="J564" s="60"/>
      <c r="K564" s="60"/>
      <c r="L564" s="60"/>
      <c r="M564" s="60"/>
    </row>
    <row r="565" spans="1:13" ht="15.5" x14ac:dyDescent="0.35">
      <c r="A565" s="19" t="s">
        <v>1673</v>
      </c>
      <c r="B565" s="21" t="s">
        <v>3853</v>
      </c>
      <c r="C565" s="22"/>
      <c r="D565" s="22"/>
      <c r="E565" s="22"/>
      <c r="F565" s="22"/>
      <c r="G565" s="43"/>
      <c r="H565" s="60"/>
      <c r="I565" s="60"/>
      <c r="J565" s="60"/>
      <c r="K565" s="60"/>
      <c r="L565" s="60"/>
      <c r="M565" s="60"/>
    </row>
    <row r="566" spans="1:13" ht="15.5" x14ac:dyDescent="0.35">
      <c r="A566" s="19" t="s">
        <v>8036</v>
      </c>
      <c r="B566" s="21" t="s">
        <v>2492</v>
      </c>
      <c r="C566" s="22"/>
      <c r="D566" s="22"/>
      <c r="E566" s="22"/>
      <c r="F566" s="22"/>
      <c r="G566" s="43"/>
      <c r="H566" s="60"/>
      <c r="I566" s="60"/>
      <c r="J566" s="60"/>
      <c r="K566" s="60"/>
      <c r="L566" s="60"/>
      <c r="M566" s="60"/>
    </row>
    <row r="567" spans="1:13" ht="15.5" x14ac:dyDescent="0.35">
      <c r="A567" s="19" t="s">
        <v>229</v>
      </c>
      <c r="B567" s="21" t="s">
        <v>8314</v>
      </c>
      <c r="C567" s="22"/>
      <c r="D567" s="22"/>
      <c r="E567" s="22"/>
      <c r="F567" s="22"/>
      <c r="G567" s="43"/>
      <c r="H567" s="60"/>
      <c r="I567" s="60"/>
      <c r="J567" s="60"/>
      <c r="K567" s="60"/>
      <c r="L567" s="60"/>
      <c r="M567" s="60"/>
    </row>
    <row r="568" spans="1:13" ht="15.5" x14ac:dyDescent="0.35">
      <c r="A568" s="19" t="s">
        <v>607</v>
      </c>
      <c r="B568" s="21" t="s">
        <v>605</v>
      </c>
      <c r="C568" s="22"/>
      <c r="D568" s="22"/>
      <c r="E568" s="22"/>
      <c r="F568" s="22"/>
      <c r="G568" s="43"/>
      <c r="H568" s="60"/>
      <c r="I568" s="60"/>
      <c r="J568" s="60"/>
      <c r="K568" s="60"/>
      <c r="L568" s="60"/>
      <c r="M568" s="60"/>
    </row>
    <row r="569" spans="1:13" ht="15.5" x14ac:dyDescent="0.35">
      <c r="A569" s="19" t="s">
        <v>4370</v>
      </c>
      <c r="B569" s="21" t="s">
        <v>1576</v>
      </c>
      <c r="C569" s="22"/>
      <c r="D569" s="22"/>
      <c r="E569" s="22"/>
      <c r="F569" s="22"/>
      <c r="G569" s="43"/>
      <c r="H569" s="60"/>
      <c r="I569" s="60"/>
      <c r="J569" s="60"/>
      <c r="K569" s="60"/>
      <c r="L569" s="60"/>
      <c r="M569" s="60"/>
    </row>
    <row r="570" spans="1:13" ht="15.5" x14ac:dyDescent="0.35">
      <c r="A570" s="19" t="s">
        <v>8367</v>
      </c>
      <c r="B570" s="21" t="s">
        <v>3826</v>
      </c>
      <c r="C570" s="22">
        <v>5043966</v>
      </c>
      <c r="D570" s="22">
        <v>0</v>
      </c>
      <c r="E570" s="22">
        <v>7719957</v>
      </c>
      <c r="F570" s="22">
        <v>0</v>
      </c>
      <c r="G570" s="43">
        <v>7830194</v>
      </c>
      <c r="H570" s="60">
        <v>233</v>
      </c>
      <c r="I570" s="60">
        <v>0</v>
      </c>
      <c r="J570" s="60">
        <v>233</v>
      </c>
      <c r="K570" s="60">
        <v>2</v>
      </c>
      <c r="L570" s="60">
        <v>1</v>
      </c>
      <c r="M570" s="60" t="s">
        <v>3790</v>
      </c>
    </row>
    <row r="571" spans="1:13" ht="31" x14ac:dyDescent="0.35">
      <c r="A571" s="19" t="s">
        <v>3131</v>
      </c>
      <c r="B571" s="21" t="s">
        <v>8502</v>
      </c>
      <c r="C571" s="22"/>
      <c r="D571" s="22"/>
      <c r="E571" s="22"/>
      <c r="F571" s="22"/>
      <c r="G571" s="43"/>
      <c r="H571" s="60"/>
      <c r="I571" s="60"/>
      <c r="J571" s="60"/>
      <c r="K571" s="60"/>
      <c r="L571" s="60"/>
      <c r="M571" s="60"/>
    </row>
    <row r="572" spans="1:13" ht="15.5" x14ac:dyDescent="0.35">
      <c r="A572" s="19" t="s">
        <v>8037</v>
      </c>
      <c r="B572" s="21" t="s">
        <v>2212</v>
      </c>
      <c r="C572" s="22">
        <v>11879540</v>
      </c>
      <c r="D572" s="22">
        <v>0</v>
      </c>
      <c r="E572" s="22">
        <v>1294655</v>
      </c>
      <c r="F572" s="22">
        <v>0</v>
      </c>
      <c r="G572" s="43">
        <v>8206480</v>
      </c>
      <c r="H572" s="60"/>
      <c r="I572" s="60"/>
      <c r="J572" s="60"/>
      <c r="K572" s="60"/>
      <c r="L572" s="60"/>
      <c r="M572" s="60"/>
    </row>
    <row r="573" spans="1:13" ht="31" x14ac:dyDescent="0.35">
      <c r="A573" s="19" t="s">
        <v>4991</v>
      </c>
      <c r="B573" s="21" t="s">
        <v>789</v>
      </c>
      <c r="C573" s="22"/>
      <c r="D573" s="22"/>
      <c r="E573" s="22"/>
      <c r="F573" s="22"/>
      <c r="G573" s="43"/>
      <c r="H573" s="60"/>
      <c r="I573" s="60"/>
      <c r="J573" s="60"/>
      <c r="K573" s="60"/>
      <c r="L573" s="60"/>
      <c r="M573" s="60"/>
    </row>
    <row r="574" spans="1:13" ht="15.5" x14ac:dyDescent="0.35">
      <c r="A574" s="19" t="s">
        <v>8038</v>
      </c>
      <c r="B574" s="21" t="s">
        <v>3895</v>
      </c>
      <c r="C574" s="22"/>
      <c r="D574" s="22"/>
      <c r="E574" s="22"/>
      <c r="F574" s="22"/>
      <c r="G574" s="43"/>
      <c r="H574" s="60"/>
      <c r="I574" s="60"/>
      <c r="J574" s="60"/>
      <c r="K574" s="60"/>
      <c r="L574" s="60"/>
      <c r="M574" s="60"/>
    </row>
    <row r="575" spans="1:13" ht="15.5" x14ac:dyDescent="0.35">
      <c r="A575" s="19" t="s">
        <v>4947</v>
      </c>
      <c r="B575" s="21" t="s">
        <v>4070</v>
      </c>
      <c r="C575" s="22"/>
      <c r="D575" s="22"/>
      <c r="E575" s="22"/>
      <c r="F575" s="22"/>
      <c r="G575" s="43"/>
      <c r="H575" s="60"/>
      <c r="I575" s="60"/>
      <c r="J575" s="60"/>
      <c r="K575" s="60"/>
      <c r="L575" s="60"/>
      <c r="M575" s="60"/>
    </row>
    <row r="576" spans="1:13" ht="15.5" x14ac:dyDescent="0.35">
      <c r="A576" s="19" t="s">
        <v>1491</v>
      </c>
      <c r="B576" s="21" t="s">
        <v>1474</v>
      </c>
      <c r="C576" s="22"/>
      <c r="D576" s="22"/>
      <c r="E576" s="22"/>
      <c r="F576" s="22"/>
      <c r="G576" s="43"/>
      <c r="H576" s="60"/>
      <c r="I576" s="60"/>
      <c r="J576" s="60"/>
      <c r="K576" s="60"/>
      <c r="L576" s="60"/>
      <c r="M576" s="60"/>
    </row>
    <row r="577" spans="1:13" ht="15.5" x14ac:dyDescent="0.35">
      <c r="A577" s="19" t="s">
        <v>4372</v>
      </c>
      <c r="B577" s="21" t="s">
        <v>2105</v>
      </c>
      <c r="C577" s="22"/>
      <c r="D577" s="22"/>
      <c r="E577" s="22"/>
      <c r="F577" s="22"/>
      <c r="G577" s="43"/>
      <c r="H577" s="60"/>
      <c r="I577" s="60"/>
      <c r="J577" s="60"/>
      <c r="K577" s="60"/>
      <c r="L577" s="60"/>
      <c r="M577" s="60"/>
    </row>
    <row r="578" spans="1:13" ht="15.5" x14ac:dyDescent="0.35">
      <c r="A578" s="19" t="s">
        <v>854</v>
      </c>
      <c r="B578" s="21" t="s">
        <v>852</v>
      </c>
      <c r="C578" s="22"/>
      <c r="D578" s="22"/>
      <c r="E578" s="22"/>
      <c r="F578" s="22"/>
      <c r="G578" s="43"/>
      <c r="H578" s="60"/>
      <c r="I578" s="60"/>
      <c r="J578" s="60"/>
      <c r="K578" s="60"/>
      <c r="L578" s="60"/>
      <c r="M578" s="60"/>
    </row>
    <row r="579" spans="1:13" ht="15.5" x14ac:dyDescent="0.35">
      <c r="A579" s="19" t="s">
        <v>120</v>
      </c>
      <c r="B579" s="21" t="s">
        <v>4011</v>
      </c>
      <c r="C579" s="22"/>
      <c r="D579" s="22"/>
      <c r="E579" s="22"/>
      <c r="F579" s="22"/>
      <c r="G579" s="43"/>
      <c r="H579" s="60"/>
      <c r="I579" s="60"/>
      <c r="J579" s="60"/>
      <c r="K579" s="60"/>
      <c r="L579" s="60"/>
      <c r="M579" s="60"/>
    </row>
    <row r="580" spans="1:13" ht="15.5" x14ac:dyDescent="0.35">
      <c r="A580" s="19" t="s">
        <v>1032</v>
      </c>
      <c r="B580" s="21" t="s">
        <v>1030</v>
      </c>
      <c r="C580" s="22"/>
      <c r="D580" s="22"/>
      <c r="E580" s="22"/>
      <c r="F580" s="22"/>
      <c r="G580" s="43"/>
      <c r="H580" s="60"/>
      <c r="I580" s="60"/>
      <c r="J580" s="60"/>
      <c r="K580" s="60"/>
      <c r="L580" s="60"/>
      <c r="M580" s="60"/>
    </row>
    <row r="581" spans="1:13" ht="15.5" x14ac:dyDescent="0.35">
      <c r="A581" s="19" t="s">
        <v>915</v>
      </c>
      <c r="B581" s="21" t="s">
        <v>913</v>
      </c>
      <c r="C581" s="22"/>
      <c r="D581" s="22"/>
      <c r="E581" s="22"/>
      <c r="F581" s="22"/>
      <c r="G581" s="43"/>
      <c r="H581" s="60"/>
      <c r="I581" s="60"/>
      <c r="J581" s="60"/>
      <c r="K581" s="60"/>
      <c r="L581" s="60"/>
      <c r="M581" s="60"/>
    </row>
    <row r="582" spans="1:13" ht="15.5" x14ac:dyDescent="0.35">
      <c r="A582" s="19" t="s">
        <v>390</v>
      </c>
      <c r="B582" s="21" t="s">
        <v>8339</v>
      </c>
      <c r="C582" s="22"/>
      <c r="D582" s="22"/>
      <c r="E582" s="22"/>
      <c r="F582" s="22"/>
      <c r="G582" s="43"/>
      <c r="H582" s="60"/>
      <c r="I582" s="60"/>
      <c r="J582" s="60"/>
      <c r="K582" s="60"/>
      <c r="L582" s="60"/>
      <c r="M582" s="60"/>
    </row>
    <row r="583" spans="1:13" ht="15.5" x14ac:dyDescent="0.35">
      <c r="A583" s="19" t="s">
        <v>4373</v>
      </c>
      <c r="B583" s="21" t="s">
        <v>2330</v>
      </c>
      <c r="C583" s="22"/>
      <c r="D583" s="22"/>
      <c r="E583" s="22"/>
      <c r="F583" s="22"/>
      <c r="G583" s="43"/>
      <c r="H583" s="60"/>
      <c r="I583" s="60"/>
      <c r="J583" s="60"/>
      <c r="K583" s="60"/>
      <c r="L583" s="60"/>
      <c r="M583" s="60"/>
    </row>
    <row r="584" spans="1:13" ht="31" x14ac:dyDescent="0.35">
      <c r="A584" s="19" t="s">
        <v>3087</v>
      </c>
      <c r="B584" s="21" t="s">
        <v>1213</v>
      </c>
      <c r="C584" s="22"/>
      <c r="D584" s="22"/>
      <c r="E584" s="22"/>
      <c r="F584" s="22"/>
      <c r="G584" s="43"/>
      <c r="H584" s="60"/>
      <c r="I584" s="60"/>
      <c r="J584" s="60"/>
      <c r="K584" s="60"/>
      <c r="L584" s="60"/>
      <c r="M584" s="60"/>
    </row>
    <row r="585" spans="1:13" ht="15.5" x14ac:dyDescent="0.35">
      <c r="A585" s="19" t="s">
        <v>3184</v>
      </c>
      <c r="B585" s="21" t="s">
        <v>8517</v>
      </c>
      <c r="C585" s="22">
        <v>5925155</v>
      </c>
      <c r="D585" s="22"/>
      <c r="E585" s="22">
        <v>4864179</v>
      </c>
      <c r="F585" s="22"/>
      <c r="G585" s="43">
        <v>6444216</v>
      </c>
      <c r="H585" s="60"/>
      <c r="I585" s="60"/>
      <c r="J585" s="60"/>
      <c r="K585" s="60"/>
      <c r="L585" s="60"/>
      <c r="M585" s="60"/>
    </row>
    <row r="586" spans="1:13" ht="15.5" x14ac:dyDescent="0.35">
      <c r="A586" s="19" t="s">
        <v>8039</v>
      </c>
      <c r="B586" s="21" t="s">
        <v>3266</v>
      </c>
      <c r="C586" s="22"/>
      <c r="D586" s="22"/>
      <c r="E586" s="22"/>
      <c r="F586" s="22"/>
      <c r="G586" s="43"/>
      <c r="H586" s="60"/>
      <c r="I586" s="60"/>
      <c r="J586" s="60"/>
      <c r="K586" s="60"/>
      <c r="L586" s="60"/>
      <c r="M586" s="60"/>
    </row>
    <row r="587" spans="1:13" ht="15.5" x14ac:dyDescent="0.35">
      <c r="A587" s="19" t="s">
        <v>4374</v>
      </c>
      <c r="B587" s="21" t="s">
        <v>2320</v>
      </c>
      <c r="C587" s="22"/>
      <c r="D587" s="22"/>
      <c r="E587" s="22"/>
      <c r="F587" s="22"/>
      <c r="G587" s="43"/>
      <c r="H587" s="60"/>
      <c r="I587" s="60"/>
      <c r="J587" s="60"/>
      <c r="K587" s="60"/>
      <c r="L587" s="60"/>
      <c r="M587" s="60"/>
    </row>
    <row r="588" spans="1:13" ht="15.5" x14ac:dyDescent="0.35">
      <c r="A588" s="19" t="s">
        <v>1894</v>
      </c>
      <c r="B588" s="21" t="s">
        <v>1892</v>
      </c>
      <c r="C588" s="22"/>
      <c r="D588" s="22"/>
      <c r="E588" s="22"/>
      <c r="F588" s="22"/>
      <c r="G588" s="43"/>
      <c r="H588" s="60"/>
      <c r="I588" s="60"/>
      <c r="J588" s="60"/>
      <c r="K588" s="60"/>
      <c r="L588" s="60"/>
      <c r="M588" s="60"/>
    </row>
    <row r="589" spans="1:13" ht="15.5" x14ac:dyDescent="0.35">
      <c r="A589" s="19" t="s">
        <v>3224</v>
      </c>
      <c r="B589" s="21" t="s">
        <v>4028</v>
      </c>
      <c r="C589" s="22"/>
      <c r="D589" s="22"/>
      <c r="E589" s="22"/>
      <c r="F589" s="22"/>
      <c r="G589" s="43"/>
      <c r="H589" s="60"/>
      <c r="I589" s="60"/>
      <c r="J589" s="60"/>
      <c r="K589" s="60"/>
      <c r="L589" s="60"/>
      <c r="M589" s="60"/>
    </row>
    <row r="590" spans="1:13" ht="15.5" x14ac:dyDescent="0.35">
      <c r="A590" s="19" t="s">
        <v>4375</v>
      </c>
      <c r="B590" s="21" t="s">
        <v>3874</v>
      </c>
      <c r="C590" s="22"/>
      <c r="D590" s="22"/>
      <c r="E590" s="22"/>
      <c r="F590" s="22"/>
      <c r="G590" s="43"/>
      <c r="H590" s="60"/>
      <c r="I590" s="60"/>
      <c r="J590" s="60"/>
      <c r="K590" s="60"/>
      <c r="L590" s="60"/>
      <c r="M590" s="60"/>
    </row>
    <row r="591" spans="1:13" ht="15.5" x14ac:dyDescent="0.35">
      <c r="A591" s="19" t="s">
        <v>8040</v>
      </c>
      <c r="B591" s="21" t="s">
        <v>3860</v>
      </c>
      <c r="C591" s="22"/>
      <c r="D591" s="22"/>
      <c r="E591" s="22"/>
      <c r="F591" s="22"/>
      <c r="G591" s="43"/>
      <c r="H591" s="60"/>
      <c r="I591" s="60"/>
      <c r="J591" s="60"/>
      <c r="K591" s="60"/>
      <c r="L591" s="60"/>
      <c r="M591" s="60"/>
    </row>
    <row r="592" spans="1:13" ht="15.5" x14ac:dyDescent="0.35">
      <c r="A592" s="19" t="s">
        <v>1463</v>
      </c>
      <c r="B592" s="21" t="s">
        <v>1453</v>
      </c>
      <c r="C592" s="22"/>
      <c r="D592" s="22"/>
      <c r="E592" s="22"/>
      <c r="F592" s="22"/>
      <c r="G592" s="43"/>
      <c r="H592" s="60"/>
      <c r="I592" s="60"/>
      <c r="J592" s="60"/>
      <c r="K592" s="60"/>
      <c r="L592" s="60"/>
      <c r="M592" s="60"/>
    </row>
    <row r="593" spans="1:13" ht="15.5" x14ac:dyDescent="0.35">
      <c r="A593" s="19" t="s">
        <v>3100</v>
      </c>
      <c r="B593" s="21" t="s">
        <v>8197</v>
      </c>
      <c r="C593" s="22">
        <v>50000</v>
      </c>
      <c r="D593" s="22">
        <v>0</v>
      </c>
      <c r="E593" s="22">
        <v>11000</v>
      </c>
      <c r="F593" s="22">
        <v>0</v>
      </c>
      <c r="G593" s="43">
        <v>-1148357</v>
      </c>
      <c r="H593" s="60">
        <v>14</v>
      </c>
      <c r="I593" s="60">
        <v>2</v>
      </c>
      <c r="J593" s="60">
        <v>12</v>
      </c>
      <c r="K593" s="60">
        <v>14</v>
      </c>
      <c r="L593" s="60">
        <v>0</v>
      </c>
      <c r="M593" s="60" t="s">
        <v>3790</v>
      </c>
    </row>
    <row r="594" spans="1:13" ht="32.25" customHeight="1" x14ac:dyDescent="0.35">
      <c r="A594" s="19" t="s">
        <v>284</v>
      </c>
      <c r="B594" s="21" t="s">
        <v>8186</v>
      </c>
      <c r="C594" s="22"/>
      <c r="D594" s="22"/>
      <c r="E594" s="22"/>
      <c r="F594" s="22"/>
      <c r="G594" s="43"/>
      <c r="H594" s="60"/>
      <c r="I594" s="60"/>
      <c r="J594" s="60"/>
      <c r="K594" s="60"/>
      <c r="L594" s="60"/>
      <c r="M594" s="60"/>
    </row>
    <row r="595" spans="1:13" ht="15.5" x14ac:dyDescent="0.35">
      <c r="A595" s="19" t="s">
        <v>314</v>
      </c>
      <c r="B595" s="21" t="s">
        <v>312</v>
      </c>
      <c r="C595" s="22"/>
      <c r="D595" s="22"/>
      <c r="E595" s="22"/>
      <c r="F595" s="22"/>
      <c r="G595" s="43"/>
      <c r="H595" s="60"/>
      <c r="I595" s="60"/>
      <c r="J595" s="60"/>
      <c r="K595" s="60"/>
      <c r="L595" s="60"/>
      <c r="M595" s="60"/>
    </row>
    <row r="596" spans="1:13" ht="15.5" x14ac:dyDescent="0.35">
      <c r="A596" s="19" t="s">
        <v>3125</v>
      </c>
      <c r="B596" s="21" t="s">
        <v>746</v>
      </c>
      <c r="C596" s="22"/>
      <c r="D596" s="22"/>
      <c r="E596" s="22"/>
      <c r="F596" s="22"/>
      <c r="G596" s="43"/>
      <c r="H596" s="60"/>
      <c r="I596" s="60"/>
      <c r="J596" s="60"/>
      <c r="K596" s="60"/>
      <c r="L596" s="60"/>
      <c r="M596" s="60"/>
    </row>
    <row r="597" spans="1:13" ht="15.5" x14ac:dyDescent="0.35">
      <c r="A597" s="19" t="s">
        <v>248</v>
      </c>
      <c r="B597" s="21" t="s">
        <v>8218</v>
      </c>
      <c r="C597" s="22"/>
      <c r="D597" s="22"/>
      <c r="E597" s="22"/>
      <c r="F597" s="22"/>
      <c r="G597" s="43"/>
      <c r="H597" s="60"/>
      <c r="I597" s="60"/>
      <c r="J597" s="60"/>
      <c r="K597" s="60"/>
      <c r="L597" s="60"/>
      <c r="M597" s="60"/>
    </row>
    <row r="598" spans="1:13" ht="15.5" x14ac:dyDescent="0.35">
      <c r="A598" s="19" t="s">
        <v>1445</v>
      </c>
      <c r="B598" s="21" t="s">
        <v>8266</v>
      </c>
      <c r="C598" s="22"/>
      <c r="D598" s="22"/>
      <c r="E598" s="22"/>
      <c r="F598" s="22"/>
      <c r="G598" s="43"/>
      <c r="H598" s="60"/>
      <c r="I598" s="60"/>
      <c r="J598" s="60"/>
      <c r="K598" s="60"/>
      <c r="L598" s="60"/>
      <c r="M598" s="60"/>
    </row>
    <row r="599" spans="1:13" ht="15.5" x14ac:dyDescent="0.35">
      <c r="A599" s="19" t="s">
        <v>596</v>
      </c>
      <c r="B599" s="21" t="s">
        <v>594</v>
      </c>
      <c r="C599" s="22"/>
      <c r="D599" s="22"/>
      <c r="E599" s="22"/>
      <c r="F599" s="22"/>
      <c r="G599" s="43"/>
      <c r="H599" s="60"/>
      <c r="I599" s="60"/>
      <c r="J599" s="60"/>
      <c r="K599" s="60"/>
      <c r="L599" s="60"/>
      <c r="M599" s="60"/>
    </row>
    <row r="600" spans="1:13" ht="15.5" x14ac:dyDescent="0.35">
      <c r="A600" s="19" t="s">
        <v>8041</v>
      </c>
      <c r="B600" s="21" t="s">
        <v>3317</v>
      </c>
      <c r="C600" s="22"/>
      <c r="D600" s="22"/>
      <c r="E600" s="22"/>
      <c r="F600" s="22"/>
      <c r="G600" s="43"/>
      <c r="H600" s="60"/>
      <c r="I600" s="60"/>
      <c r="J600" s="60"/>
      <c r="K600" s="60"/>
      <c r="L600" s="60"/>
      <c r="M600" s="60"/>
    </row>
    <row r="601" spans="1:13" ht="15.5" x14ac:dyDescent="0.35">
      <c r="A601" s="19" t="s">
        <v>193</v>
      </c>
      <c r="B601" s="21" t="s">
        <v>191</v>
      </c>
      <c r="C601" s="22"/>
      <c r="D601" s="22"/>
      <c r="E601" s="22"/>
      <c r="F601" s="22"/>
      <c r="G601" s="43"/>
      <c r="H601" s="60"/>
      <c r="I601" s="60"/>
      <c r="J601" s="60"/>
      <c r="K601" s="60"/>
      <c r="L601" s="60"/>
      <c r="M601" s="60"/>
    </row>
    <row r="602" spans="1:13" ht="15.5" x14ac:dyDescent="0.35">
      <c r="A602" s="19" t="s">
        <v>8252</v>
      </c>
      <c r="B602" s="21" t="s">
        <v>8251</v>
      </c>
      <c r="C602" s="22"/>
      <c r="D602" s="22"/>
      <c r="E602" s="22"/>
      <c r="F602" s="22"/>
      <c r="G602" s="43"/>
      <c r="H602" s="60"/>
      <c r="I602" s="60"/>
      <c r="J602" s="60"/>
      <c r="K602" s="60"/>
      <c r="L602" s="60"/>
      <c r="M602" s="60"/>
    </row>
    <row r="603" spans="1:13" ht="31" x14ac:dyDescent="0.35">
      <c r="A603" s="19" t="s">
        <v>4376</v>
      </c>
      <c r="B603" s="21" t="s">
        <v>2199</v>
      </c>
      <c r="C603" s="22"/>
      <c r="D603" s="22"/>
      <c r="E603" s="22"/>
      <c r="F603" s="22"/>
      <c r="G603" s="43"/>
      <c r="H603" s="60"/>
      <c r="I603" s="60"/>
      <c r="J603" s="60"/>
      <c r="K603" s="60"/>
      <c r="L603" s="60"/>
      <c r="M603" s="60"/>
    </row>
    <row r="604" spans="1:13" ht="15.5" x14ac:dyDescent="0.35">
      <c r="A604" s="19" t="s">
        <v>212</v>
      </c>
      <c r="B604" s="21" t="s">
        <v>3631</v>
      </c>
      <c r="C604" s="22"/>
      <c r="D604" s="22"/>
      <c r="E604" s="22"/>
      <c r="F604" s="22"/>
      <c r="G604" s="43"/>
      <c r="H604" s="60"/>
      <c r="I604" s="60"/>
      <c r="J604" s="60"/>
      <c r="K604" s="60"/>
      <c r="L604" s="60"/>
      <c r="M604" s="60"/>
    </row>
    <row r="605" spans="1:13" ht="15.5" x14ac:dyDescent="0.35">
      <c r="A605" s="19" t="s">
        <v>382</v>
      </c>
      <c r="B605" s="21" t="s">
        <v>380</v>
      </c>
      <c r="C605" s="22"/>
      <c r="D605" s="22"/>
      <c r="E605" s="22"/>
      <c r="F605" s="22"/>
      <c r="G605" s="43"/>
      <c r="H605" s="60"/>
      <c r="I605" s="60"/>
      <c r="J605" s="60"/>
      <c r="K605" s="60"/>
      <c r="L605" s="60"/>
      <c r="M605" s="60"/>
    </row>
    <row r="606" spans="1:13" ht="15.5" x14ac:dyDescent="0.35">
      <c r="A606" s="19" t="s">
        <v>1598</v>
      </c>
      <c r="B606" s="21" t="s">
        <v>1582</v>
      </c>
      <c r="C606" s="22"/>
      <c r="D606" s="22"/>
      <c r="E606" s="22"/>
      <c r="F606" s="22"/>
      <c r="G606" s="43"/>
      <c r="H606" s="60"/>
      <c r="I606" s="60"/>
      <c r="J606" s="60"/>
      <c r="K606" s="60"/>
      <c r="L606" s="60"/>
      <c r="M606" s="60"/>
    </row>
    <row r="607" spans="1:13" ht="15.5" x14ac:dyDescent="0.35">
      <c r="A607" s="19" t="s">
        <v>1593</v>
      </c>
      <c r="B607" s="21" t="s">
        <v>3813</v>
      </c>
      <c r="C607" s="22"/>
      <c r="D607" s="22"/>
      <c r="E607" s="22"/>
      <c r="F607" s="22"/>
      <c r="G607" s="43"/>
      <c r="H607" s="60"/>
      <c r="I607" s="60"/>
      <c r="J607" s="60"/>
      <c r="K607" s="60"/>
      <c r="L607" s="60"/>
      <c r="M607" s="60"/>
    </row>
    <row r="608" spans="1:13" ht="15.5" x14ac:dyDescent="0.35">
      <c r="A608" s="19" t="s">
        <v>3118</v>
      </c>
      <c r="B608" s="21" t="s">
        <v>1774</v>
      </c>
      <c r="C608" s="22"/>
      <c r="D608" s="22"/>
      <c r="E608" s="22"/>
      <c r="F608" s="22"/>
      <c r="G608" s="43"/>
      <c r="H608" s="60"/>
      <c r="I608" s="60"/>
      <c r="J608" s="60"/>
      <c r="K608" s="60"/>
      <c r="L608" s="60"/>
      <c r="M608" s="60"/>
    </row>
    <row r="609" spans="1:13" ht="15.5" x14ac:dyDescent="0.35">
      <c r="A609" s="19" t="s">
        <v>581</v>
      </c>
      <c r="B609" s="21" t="s">
        <v>8290</v>
      </c>
      <c r="C609" s="22"/>
      <c r="D609" s="22"/>
      <c r="E609" s="22"/>
      <c r="F609" s="22"/>
      <c r="G609" s="43"/>
      <c r="H609" s="60"/>
      <c r="I609" s="60"/>
      <c r="J609" s="60"/>
      <c r="K609" s="60"/>
      <c r="L609" s="60"/>
      <c r="M609" s="60"/>
    </row>
    <row r="610" spans="1:13" ht="15.5" x14ac:dyDescent="0.35">
      <c r="A610" s="19" t="s">
        <v>8042</v>
      </c>
      <c r="B610" s="21" t="s">
        <v>3858</v>
      </c>
      <c r="C610" s="22"/>
      <c r="D610" s="22"/>
      <c r="E610" s="22"/>
      <c r="F610" s="22"/>
      <c r="G610" s="43"/>
      <c r="H610" s="60"/>
      <c r="I610" s="60"/>
      <c r="J610" s="60"/>
      <c r="K610" s="60"/>
      <c r="L610" s="60"/>
      <c r="M610" s="60"/>
    </row>
    <row r="611" spans="1:13" ht="15.5" x14ac:dyDescent="0.35">
      <c r="A611" s="19" t="s">
        <v>336</v>
      </c>
      <c r="B611" s="21" t="s">
        <v>335</v>
      </c>
      <c r="C611" s="22"/>
      <c r="D611" s="22"/>
      <c r="E611" s="22"/>
      <c r="F611" s="22"/>
      <c r="G611" s="43"/>
      <c r="H611" s="60"/>
      <c r="I611" s="60"/>
      <c r="J611" s="60"/>
      <c r="K611" s="60"/>
      <c r="L611" s="60"/>
      <c r="M611" s="60"/>
    </row>
    <row r="612" spans="1:13" ht="15.5" x14ac:dyDescent="0.35">
      <c r="A612" s="19" t="s">
        <v>1171</v>
      </c>
      <c r="B612" s="21" t="s">
        <v>1170</v>
      </c>
      <c r="C612" s="22"/>
      <c r="D612" s="22"/>
      <c r="E612" s="22"/>
      <c r="F612" s="22"/>
      <c r="G612" s="43"/>
      <c r="H612" s="60"/>
      <c r="I612" s="60"/>
      <c r="J612" s="60"/>
      <c r="K612" s="60"/>
      <c r="L612" s="60"/>
      <c r="M612" s="60"/>
    </row>
    <row r="613" spans="1:13" ht="15.5" x14ac:dyDescent="0.35">
      <c r="A613" s="19" t="s">
        <v>1882</v>
      </c>
      <c r="B613" s="21" t="s">
        <v>1880</v>
      </c>
      <c r="C613" s="22"/>
      <c r="D613" s="22"/>
      <c r="E613" s="22"/>
      <c r="F613" s="22"/>
      <c r="G613" s="43"/>
      <c r="H613" s="60"/>
      <c r="I613" s="60"/>
      <c r="J613" s="60"/>
      <c r="K613" s="60"/>
      <c r="L613" s="60"/>
      <c r="M613" s="60"/>
    </row>
    <row r="614" spans="1:13" ht="15.5" x14ac:dyDescent="0.35">
      <c r="A614" s="19" t="s">
        <v>4377</v>
      </c>
      <c r="B614" s="21" t="s">
        <v>2358</v>
      </c>
      <c r="C614" s="22"/>
      <c r="D614" s="22"/>
      <c r="E614" s="22"/>
      <c r="F614" s="22"/>
      <c r="G614" s="43"/>
      <c r="H614" s="60"/>
      <c r="I614" s="60"/>
      <c r="J614" s="60"/>
      <c r="K614" s="60"/>
      <c r="L614" s="60"/>
      <c r="M614" s="60"/>
    </row>
    <row r="615" spans="1:13" ht="15.5" x14ac:dyDescent="0.35">
      <c r="A615" s="19" t="s">
        <v>4378</v>
      </c>
      <c r="B615" s="21" t="s">
        <v>2167</v>
      </c>
      <c r="C615" s="22"/>
      <c r="D615" s="22"/>
      <c r="E615" s="22"/>
      <c r="F615" s="22"/>
      <c r="G615" s="43"/>
      <c r="H615" s="60"/>
      <c r="I615" s="60"/>
      <c r="J615" s="60"/>
      <c r="K615" s="60"/>
      <c r="L615" s="60"/>
      <c r="M615" s="60"/>
    </row>
    <row r="616" spans="1:13" ht="15.5" x14ac:dyDescent="0.35">
      <c r="A616" s="19" t="s">
        <v>4379</v>
      </c>
      <c r="B616" s="21" t="s">
        <v>3729</v>
      </c>
      <c r="C616" s="22"/>
      <c r="D616" s="22"/>
      <c r="E616" s="22"/>
      <c r="F616" s="22"/>
      <c r="G616" s="43"/>
      <c r="H616" s="60"/>
      <c r="I616" s="60"/>
      <c r="J616" s="60"/>
      <c r="K616" s="60"/>
      <c r="L616" s="60"/>
      <c r="M616" s="60"/>
    </row>
    <row r="617" spans="1:13" ht="15.5" x14ac:dyDescent="0.35">
      <c r="A617" s="19" t="s">
        <v>3154</v>
      </c>
      <c r="B617" s="21" t="s">
        <v>572</v>
      </c>
      <c r="C617" s="22"/>
      <c r="D617" s="22"/>
      <c r="E617" s="22"/>
      <c r="F617" s="22"/>
      <c r="G617" s="43"/>
      <c r="H617" s="60"/>
      <c r="I617" s="60"/>
      <c r="J617" s="60"/>
      <c r="K617" s="60"/>
      <c r="L617" s="60"/>
      <c r="M617" s="60"/>
    </row>
    <row r="618" spans="1:13" ht="15.5" x14ac:dyDescent="0.35">
      <c r="A618" s="19" t="s">
        <v>8043</v>
      </c>
      <c r="B618" s="21" t="s">
        <v>3891</v>
      </c>
      <c r="C618" s="22"/>
      <c r="D618" s="22"/>
      <c r="E618" s="22"/>
      <c r="F618" s="22"/>
      <c r="G618" s="43"/>
      <c r="H618" s="60"/>
      <c r="I618" s="60"/>
      <c r="J618" s="60"/>
      <c r="K618" s="60"/>
      <c r="L618" s="60"/>
      <c r="M618" s="60"/>
    </row>
    <row r="619" spans="1:13" ht="15.5" x14ac:dyDescent="0.35">
      <c r="A619" s="19" t="s">
        <v>678</v>
      </c>
      <c r="B619" s="21" t="s">
        <v>8627</v>
      </c>
      <c r="C619" s="22"/>
      <c r="D619" s="22"/>
      <c r="E619" s="22"/>
      <c r="F619" s="22"/>
      <c r="G619" s="43"/>
      <c r="H619" s="60"/>
      <c r="I619" s="60"/>
      <c r="J619" s="60"/>
      <c r="K619" s="60"/>
      <c r="L619" s="60"/>
      <c r="M619" s="60"/>
    </row>
    <row r="620" spans="1:13" ht="15.5" x14ac:dyDescent="0.35">
      <c r="A620" s="19" t="s">
        <v>8044</v>
      </c>
      <c r="B620" s="21" t="s">
        <v>4008</v>
      </c>
      <c r="C620" s="22"/>
      <c r="D620" s="22"/>
      <c r="E620" s="22"/>
      <c r="F620" s="22"/>
      <c r="G620" s="43"/>
      <c r="H620" s="60"/>
      <c r="I620" s="60"/>
      <c r="J620" s="60"/>
      <c r="K620" s="60"/>
      <c r="L620" s="60"/>
      <c r="M620" s="60"/>
    </row>
    <row r="621" spans="1:13" ht="15.5" x14ac:dyDescent="0.35">
      <c r="A621" s="19" t="s">
        <v>160</v>
      </c>
      <c r="B621" s="21" t="s">
        <v>165</v>
      </c>
      <c r="C621" s="22"/>
      <c r="D621" s="22"/>
      <c r="E621" s="22"/>
      <c r="F621" s="22"/>
      <c r="G621" s="43"/>
      <c r="H621" s="60"/>
      <c r="I621" s="60"/>
      <c r="J621" s="60"/>
      <c r="K621" s="60"/>
      <c r="L621" s="60"/>
      <c r="M621" s="60"/>
    </row>
    <row r="622" spans="1:13" ht="15.5" x14ac:dyDescent="0.35">
      <c r="A622" s="19" t="s">
        <v>112</v>
      </c>
      <c r="B622" s="21" t="s">
        <v>110</v>
      </c>
      <c r="C622" s="22"/>
      <c r="D622" s="22"/>
      <c r="E622" s="22"/>
      <c r="F622" s="22"/>
      <c r="G622" s="43"/>
      <c r="H622" s="60"/>
      <c r="I622" s="60"/>
      <c r="J622" s="60"/>
      <c r="K622" s="60"/>
      <c r="L622" s="60"/>
      <c r="M622" s="60"/>
    </row>
    <row r="623" spans="1:13" ht="15.5" x14ac:dyDescent="0.35">
      <c r="A623" s="19" t="s">
        <v>9626</v>
      </c>
      <c r="B623" s="21" t="s">
        <v>639</v>
      </c>
      <c r="C623" s="22"/>
      <c r="D623" s="22"/>
      <c r="E623" s="22"/>
      <c r="F623" s="22"/>
      <c r="G623" s="43"/>
      <c r="H623" s="60"/>
      <c r="I623" s="60"/>
      <c r="J623" s="60"/>
      <c r="K623" s="60"/>
      <c r="L623" s="60"/>
      <c r="M623" s="60"/>
    </row>
    <row r="624" spans="1:13" ht="15.5" x14ac:dyDescent="0.35">
      <c r="A624" s="19" t="s">
        <v>4380</v>
      </c>
      <c r="B624" s="21" t="s">
        <v>2174</v>
      </c>
      <c r="C624" s="22"/>
      <c r="D624" s="22"/>
      <c r="E624" s="22"/>
      <c r="F624" s="22"/>
      <c r="G624" s="43"/>
      <c r="H624" s="60"/>
      <c r="I624" s="60"/>
      <c r="J624" s="60"/>
      <c r="K624" s="60"/>
      <c r="L624" s="60"/>
      <c r="M624" s="60"/>
    </row>
    <row r="625" spans="1:13" ht="15.5" x14ac:dyDescent="0.35">
      <c r="A625" s="19" t="s">
        <v>2382</v>
      </c>
      <c r="B625" s="21" t="s">
        <v>3670</v>
      </c>
      <c r="C625" s="22"/>
      <c r="D625" s="22"/>
      <c r="E625" s="22"/>
      <c r="F625" s="22"/>
      <c r="G625" s="43"/>
      <c r="H625" s="60"/>
      <c r="I625" s="60"/>
      <c r="J625" s="60"/>
      <c r="K625" s="60"/>
      <c r="L625" s="60"/>
      <c r="M625" s="60"/>
    </row>
    <row r="626" spans="1:13" ht="31" x14ac:dyDescent="0.35">
      <c r="A626" s="19" t="s">
        <v>3057</v>
      </c>
      <c r="B626" s="21" t="s">
        <v>3623</v>
      </c>
      <c r="C626" s="22"/>
      <c r="D626" s="22"/>
      <c r="E626" s="22"/>
      <c r="F626" s="22"/>
      <c r="G626" s="43"/>
      <c r="H626" s="60"/>
      <c r="I626" s="60"/>
      <c r="J626" s="60"/>
      <c r="K626" s="60"/>
      <c r="L626" s="60"/>
      <c r="M626" s="60"/>
    </row>
    <row r="627" spans="1:13" ht="15.5" x14ac:dyDescent="0.35">
      <c r="A627" s="19" t="s">
        <v>185</v>
      </c>
      <c r="B627" s="21" t="s">
        <v>180</v>
      </c>
      <c r="C627" s="22"/>
      <c r="D627" s="22"/>
      <c r="E627" s="22"/>
      <c r="F627" s="22"/>
      <c r="G627" s="43"/>
      <c r="H627" s="60"/>
      <c r="I627" s="60"/>
      <c r="J627" s="60"/>
      <c r="K627" s="60"/>
      <c r="L627" s="60"/>
      <c r="M627" s="60"/>
    </row>
    <row r="628" spans="1:13" ht="31" x14ac:dyDescent="0.35">
      <c r="A628" s="19" t="s">
        <v>8045</v>
      </c>
      <c r="B628" s="21" t="s">
        <v>8567</v>
      </c>
      <c r="C628" s="22"/>
      <c r="D628" s="22"/>
      <c r="E628" s="22"/>
      <c r="F628" s="22"/>
      <c r="G628" s="43"/>
      <c r="H628" s="60"/>
      <c r="I628" s="60"/>
      <c r="J628" s="60"/>
      <c r="K628" s="60"/>
      <c r="L628" s="60"/>
      <c r="M628" s="60"/>
    </row>
    <row r="629" spans="1:13" ht="15.5" x14ac:dyDescent="0.35">
      <c r="A629" s="19" t="s">
        <v>3107</v>
      </c>
      <c r="B629" s="21" t="s">
        <v>3990</v>
      </c>
      <c r="C629" s="22"/>
      <c r="D629" s="22"/>
      <c r="E629" s="22"/>
      <c r="F629" s="22"/>
      <c r="G629" s="43"/>
      <c r="H629" s="60"/>
      <c r="I629" s="60"/>
      <c r="J629" s="60"/>
      <c r="K629" s="60"/>
      <c r="L629" s="60"/>
      <c r="M629" s="60"/>
    </row>
    <row r="630" spans="1:13" ht="15.5" x14ac:dyDescent="0.35">
      <c r="A630" s="19" t="s">
        <v>8046</v>
      </c>
      <c r="B630" s="21" t="s">
        <v>3292</v>
      </c>
      <c r="C630" s="22"/>
      <c r="D630" s="22"/>
      <c r="E630" s="22"/>
      <c r="F630" s="22"/>
      <c r="G630" s="43"/>
      <c r="H630" s="60"/>
      <c r="I630" s="60"/>
      <c r="J630" s="60"/>
      <c r="K630" s="60"/>
      <c r="L630" s="60"/>
      <c r="M630" s="60"/>
    </row>
    <row r="631" spans="1:13" ht="15.5" x14ac:dyDescent="0.35">
      <c r="A631" s="19" t="s">
        <v>1040</v>
      </c>
      <c r="B631" s="21" t="s">
        <v>1038</v>
      </c>
      <c r="C631" s="22"/>
      <c r="D631" s="22"/>
      <c r="E631" s="22"/>
      <c r="F631" s="22"/>
      <c r="G631" s="43"/>
      <c r="H631" s="60"/>
      <c r="I631" s="60"/>
      <c r="J631" s="60"/>
      <c r="K631" s="60"/>
      <c r="L631" s="60"/>
      <c r="M631" s="60"/>
    </row>
    <row r="632" spans="1:13" ht="15.5" x14ac:dyDescent="0.35">
      <c r="A632" s="19" t="s">
        <v>3075</v>
      </c>
      <c r="B632" s="21" t="s">
        <v>3902</v>
      </c>
      <c r="C632" s="22"/>
      <c r="D632" s="22"/>
      <c r="E632" s="22"/>
      <c r="F632" s="22"/>
      <c r="G632" s="43"/>
      <c r="H632" s="60"/>
      <c r="I632" s="60"/>
      <c r="J632" s="60"/>
      <c r="K632" s="60"/>
      <c r="L632" s="60"/>
      <c r="M632" s="60"/>
    </row>
    <row r="633" spans="1:13" ht="15.5" x14ac:dyDescent="0.35">
      <c r="A633" s="19" t="s">
        <v>4381</v>
      </c>
      <c r="B633" s="21" t="s">
        <v>2335</v>
      </c>
      <c r="C633" s="22"/>
      <c r="D633" s="22"/>
      <c r="E633" s="22"/>
      <c r="F633" s="22"/>
      <c r="G633" s="43"/>
      <c r="H633" s="60"/>
      <c r="I633" s="60"/>
      <c r="J633" s="60"/>
      <c r="K633" s="60"/>
      <c r="L633" s="60"/>
      <c r="M633" s="60"/>
    </row>
    <row r="634" spans="1:13" ht="15.5" x14ac:dyDescent="0.35">
      <c r="A634" s="19" t="s">
        <v>3046</v>
      </c>
      <c r="B634" s="21" t="s">
        <v>2710</v>
      </c>
      <c r="C634" s="22"/>
      <c r="D634" s="22"/>
      <c r="E634" s="22"/>
      <c r="F634" s="22"/>
      <c r="G634" s="43"/>
      <c r="H634" s="60"/>
      <c r="I634" s="60"/>
      <c r="J634" s="60"/>
      <c r="K634" s="60"/>
      <c r="L634" s="60"/>
      <c r="M634" s="60"/>
    </row>
    <row r="635" spans="1:13" ht="15.5" x14ac:dyDescent="0.35">
      <c r="A635" s="19" t="s">
        <v>4975</v>
      </c>
      <c r="B635" s="21" t="s">
        <v>1829</v>
      </c>
      <c r="C635" s="22"/>
      <c r="D635" s="22"/>
      <c r="E635" s="22"/>
      <c r="F635" s="22"/>
      <c r="G635" s="43"/>
      <c r="H635" s="60"/>
      <c r="I635" s="60"/>
      <c r="J635" s="60"/>
      <c r="K635" s="60"/>
      <c r="L635" s="60"/>
      <c r="M635" s="60"/>
    </row>
    <row r="636" spans="1:13" ht="15.5" x14ac:dyDescent="0.35">
      <c r="A636" s="19" t="s">
        <v>1124</v>
      </c>
      <c r="B636" s="21" t="s">
        <v>1122</v>
      </c>
      <c r="C636" s="22"/>
      <c r="D636" s="22"/>
      <c r="E636" s="22"/>
      <c r="F636" s="22"/>
      <c r="G636" s="43"/>
      <c r="H636" s="60"/>
      <c r="I636" s="60"/>
      <c r="J636" s="60"/>
      <c r="K636" s="60"/>
      <c r="L636" s="60"/>
      <c r="M636" s="60"/>
    </row>
    <row r="637" spans="1:13" ht="15.5" x14ac:dyDescent="0.35">
      <c r="A637" s="19" t="s">
        <v>757</v>
      </c>
      <c r="B637" s="21" t="s">
        <v>8738</v>
      </c>
      <c r="C637" s="22"/>
      <c r="D637" s="22"/>
      <c r="E637" s="22"/>
      <c r="F637" s="22"/>
      <c r="G637" s="43"/>
      <c r="H637" s="60"/>
      <c r="I637" s="60"/>
      <c r="J637" s="60"/>
      <c r="K637" s="60"/>
      <c r="L637" s="60"/>
      <c r="M637" s="60"/>
    </row>
    <row r="638" spans="1:13" ht="15.5" x14ac:dyDescent="0.35">
      <c r="A638" s="19" t="s">
        <v>3236</v>
      </c>
      <c r="B638" s="21" t="s">
        <v>771</v>
      </c>
      <c r="C638" s="22"/>
      <c r="D638" s="22"/>
      <c r="E638" s="22"/>
      <c r="F638" s="22"/>
      <c r="G638" s="43"/>
      <c r="H638" s="60"/>
      <c r="I638" s="60"/>
      <c r="J638" s="60"/>
      <c r="K638" s="60"/>
      <c r="L638" s="60"/>
      <c r="M638" s="60"/>
    </row>
    <row r="639" spans="1:13" ht="15.5" x14ac:dyDescent="0.35">
      <c r="A639" s="19" t="s">
        <v>8368</v>
      </c>
      <c r="B639" s="21" t="s">
        <v>3634</v>
      </c>
      <c r="C639" s="22"/>
      <c r="D639" s="22"/>
      <c r="E639" s="22"/>
      <c r="F639" s="22"/>
      <c r="G639" s="43"/>
      <c r="H639" s="60"/>
      <c r="I639" s="60"/>
      <c r="J639" s="60"/>
      <c r="K639" s="60"/>
      <c r="L639" s="60"/>
      <c r="M639" s="60"/>
    </row>
    <row r="640" spans="1:13" ht="15.5" x14ac:dyDescent="0.35">
      <c r="A640" s="19" t="s">
        <v>8048</v>
      </c>
      <c r="B640" s="21" t="s">
        <v>3297</v>
      </c>
      <c r="C640" s="22"/>
      <c r="D640" s="22"/>
      <c r="E640" s="22"/>
      <c r="F640" s="22"/>
      <c r="G640" s="43"/>
      <c r="H640" s="60"/>
      <c r="I640" s="60"/>
      <c r="J640" s="60"/>
      <c r="K640" s="60"/>
      <c r="L640" s="60"/>
      <c r="M640" s="60"/>
    </row>
    <row r="641" spans="1:13" ht="15.5" x14ac:dyDescent="0.35">
      <c r="A641" s="19" t="s">
        <v>4948</v>
      </c>
      <c r="B641" s="21" t="s">
        <v>3692</v>
      </c>
      <c r="C641" s="22"/>
      <c r="D641" s="22"/>
      <c r="E641" s="22"/>
      <c r="F641" s="22"/>
      <c r="G641" s="43"/>
      <c r="H641" s="60"/>
      <c r="I641" s="60"/>
      <c r="J641" s="60"/>
      <c r="K641" s="60"/>
      <c r="L641" s="60"/>
      <c r="M641" s="60"/>
    </row>
    <row r="642" spans="1:13" ht="15.5" x14ac:dyDescent="0.35">
      <c r="A642" s="19" t="s">
        <v>8049</v>
      </c>
      <c r="B642" s="21" t="s">
        <v>4061</v>
      </c>
      <c r="C642" s="22"/>
      <c r="D642" s="22"/>
      <c r="E642" s="22"/>
      <c r="F642" s="22"/>
      <c r="G642" s="43"/>
      <c r="H642" s="60"/>
      <c r="I642" s="60"/>
      <c r="J642" s="60"/>
      <c r="K642" s="60"/>
      <c r="L642" s="60"/>
      <c r="M642" s="60"/>
    </row>
    <row r="643" spans="1:13" ht="15.5" x14ac:dyDescent="0.35">
      <c r="A643" s="19" t="s">
        <v>3195</v>
      </c>
      <c r="B643" s="21" t="s">
        <v>1697</v>
      </c>
      <c r="C643" s="22"/>
      <c r="D643" s="22"/>
      <c r="E643" s="22"/>
      <c r="F643" s="22"/>
      <c r="G643" s="43"/>
      <c r="H643" s="60"/>
      <c r="I643" s="60"/>
      <c r="J643" s="60"/>
      <c r="K643" s="60"/>
      <c r="L643" s="60"/>
      <c r="M643" s="60"/>
    </row>
    <row r="644" spans="1:13" ht="15.5" x14ac:dyDescent="0.35">
      <c r="A644" s="19" t="s">
        <v>4382</v>
      </c>
      <c r="B644" s="21" t="s">
        <v>2079</v>
      </c>
      <c r="C644" s="22"/>
      <c r="D644" s="22"/>
      <c r="E644" s="22"/>
      <c r="F644" s="22"/>
      <c r="G644" s="43"/>
      <c r="H644" s="60"/>
      <c r="I644" s="60"/>
      <c r="J644" s="60"/>
      <c r="K644" s="60"/>
      <c r="L644" s="60"/>
      <c r="M644" s="60"/>
    </row>
    <row r="645" spans="1:13" ht="31" x14ac:dyDescent="0.35">
      <c r="A645" s="19" t="s">
        <v>4383</v>
      </c>
      <c r="B645" s="21" t="s">
        <v>4023</v>
      </c>
      <c r="C645" s="22"/>
      <c r="D645" s="22"/>
      <c r="E645" s="22"/>
      <c r="F645" s="22"/>
      <c r="G645" s="43"/>
      <c r="H645" s="60"/>
      <c r="I645" s="60"/>
      <c r="J645" s="60"/>
      <c r="K645" s="60"/>
      <c r="L645" s="60"/>
      <c r="M645" s="60"/>
    </row>
    <row r="646" spans="1:13" ht="15.5" x14ac:dyDescent="0.35">
      <c r="A646" s="19" t="s">
        <v>5059</v>
      </c>
      <c r="B646" s="21" t="s">
        <v>3920</v>
      </c>
      <c r="C646" s="22"/>
      <c r="D646" s="22"/>
      <c r="E646" s="22"/>
      <c r="F646" s="22"/>
      <c r="G646" s="43"/>
      <c r="H646" s="60"/>
      <c r="I646" s="60"/>
      <c r="J646" s="60"/>
      <c r="K646" s="60"/>
      <c r="L646" s="60"/>
      <c r="M646" s="60"/>
    </row>
    <row r="647" spans="1:13" ht="15.5" x14ac:dyDescent="0.35">
      <c r="A647" s="19" t="s">
        <v>1490</v>
      </c>
      <c r="B647" s="21" t="s">
        <v>3352</v>
      </c>
      <c r="C647" s="22">
        <v>41543995</v>
      </c>
      <c r="D647" s="22">
        <v>0</v>
      </c>
      <c r="E647" s="22">
        <v>34169061</v>
      </c>
      <c r="F647" s="22">
        <v>0</v>
      </c>
      <c r="G647" s="43">
        <v>41569381</v>
      </c>
      <c r="H647" s="60">
        <v>11</v>
      </c>
      <c r="I647" s="60">
        <v>6</v>
      </c>
      <c r="J647" s="60">
        <v>5</v>
      </c>
      <c r="K647" s="60">
        <v>25</v>
      </c>
      <c r="L647" s="60">
        <v>1</v>
      </c>
      <c r="M647" s="60" t="s">
        <v>8222</v>
      </c>
    </row>
    <row r="648" spans="1:13" ht="15.5" x14ac:dyDescent="0.35">
      <c r="A648" s="19" t="s">
        <v>53</v>
      </c>
      <c r="B648" s="21" t="s">
        <v>4571</v>
      </c>
      <c r="C648" s="22"/>
      <c r="D648" s="22"/>
      <c r="E648" s="22"/>
      <c r="F648" s="22"/>
      <c r="G648" s="43"/>
      <c r="H648" s="60"/>
      <c r="I648" s="60"/>
      <c r="J648" s="60"/>
      <c r="K648" s="60"/>
      <c r="L648" s="60"/>
      <c r="M648" s="60"/>
    </row>
    <row r="649" spans="1:13" ht="15.5" x14ac:dyDescent="0.35">
      <c r="A649" s="19" t="s">
        <v>4949</v>
      </c>
      <c r="B649" s="21" t="s">
        <v>3943</v>
      </c>
      <c r="C649" s="22"/>
      <c r="D649" s="22"/>
      <c r="E649" s="22"/>
      <c r="F649" s="22"/>
      <c r="G649" s="43"/>
      <c r="H649" s="60"/>
      <c r="I649" s="60"/>
      <c r="J649" s="60"/>
      <c r="K649" s="60"/>
      <c r="L649" s="60"/>
      <c r="M649" s="60"/>
    </row>
    <row r="650" spans="1:13" ht="15.5" x14ac:dyDescent="0.35">
      <c r="A650" s="19" t="s">
        <v>4384</v>
      </c>
      <c r="B650" s="21" t="s">
        <v>2009</v>
      </c>
      <c r="C650" s="22"/>
      <c r="D650" s="22"/>
      <c r="E650" s="22"/>
      <c r="F650" s="22"/>
      <c r="G650" s="43"/>
      <c r="H650" s="60"/>
      <c r="I650" s="60"/>
      <c r="J650" s="60"/>
      <c r="K650" s="60"/>
      <c r="L650" s="60"/>
      <c r="M650" s="60"/>
    </row>
    <row r="651" spans="1:13" ht="15.5" x14ac:dyDescent="0.35">
      <c r="A651" s="19" t="s">
        <v>51</v>
      </c>
      <c r="B651" s="21" t="s">
        <v>4017</v>
      </c>
      <c r="C651" s="22"/>
      <c r="D651" s="22"/>
      <c r="E651" s="22"/>
      <c r="F651" s="22"/>
      <c r="G651" s="43"/>
      <c r="H651" s="60"/>
      <c r="I651" s="60"/>
      <c r="J651" s="60"/>
      <c r="K651" s="60"/>
      <c r="L651" s="60"/>
      <c r="M651" s="60"/>
    </row>
    <row r="652" spans="1:13" ht="15.5" x14ac:dyDescent="0.35">
      <c r="A652" s="19" t="s">
        <v>8369</v>
      </c>
      <c r="B652" s="21" t="s">
        <v>3804</v>
      </c>
      <c r="C652" s="22"/>
      <c r="D652" s="22"/>
      <c r="E652" s="22"/>
      <c r="F652" s="22"/>
      <c r="G652" s="43"/>
      <c r="H652" s="60"/>
      <c r="I652" s="60"/>
      <c r="J652" s="60"/>
      <c r="K652" s="60"/>
      <c r="L652" s="60"/>
      <c r="M652" s="60"/>
    </row>
    <row r="653" spans="1:13" ht="15.5" x14ac:dyDescent="0.35">
      <c r="A653" s="19" t="s">
        <v>8370</v>
      </c>
      <c r="B653" s="21" t="s">
        <v>8657</v>
      </c>
      <c r="C653" s="22"/>
      <c r="D653" s="22"/>
      <c r="E653" s="22"/>
      <c r="F653" s="22"/>
      <c r="G653" s="43"/>
      <c r="H653" s="60"/>
      <c r="I653" s="60"/>
      <c r="J653" s="60"/>
      <c r="K653" s="60"/>
      <c r="L653" s="60"/>
      <c r="M653" s="60"/>
    </row>
    <row r="654" spans="1:13" ht="15.5" x14ac:dyDescent="0.35">
      <c r="A654" s="19" t="s">
        <v>4385</v>
      </c>
      <c r="B654" s="21" t="s">
        <v>8241</v>
      </c>
      <c r="C654" s="22"/>
      <c r="D654" s="22"/>
      <c r="E654" s="22"/>
      <c r="F654" s="22"/>
      <c r="G654" s="43"/>
      <c r="H654" s="60"/>
      <c r="I654" s="60"/>
      <c r="J654" s="60"/>
      <c r="K654" s="60"/>
      <c r="L654" s="60"/>
      <c r="M654" s="60"/>
    </row>
    <row r="655" spans="1:13" ht="15.5" x14ac:dyDescent="0.35">
      <c r="A655" s="19" t="s">
        <v>4950</v>
      </c>
      <c r="B655" s="21" t="s">
        <v>2722</v>
      </c>
      <c r="C655" s="22"/>
      <c r="D655" s="22"/>
      <c r="E655" s="22"/>
      <c r="F655" s="22"/>
      <c r="G655" s="43"/>
      <c r="H655" s="60"/>
      <c r="I655" s="60"/>
      <c r="J655" s="60"/>
      <c r="K655" s="60"/>
      <c r="L655" s="60"/>
      <c r="M655" s="60"/>
    </row>
    <row r="656" spans="1:13" ht="15.5" x14ac:dyDescent="0.35">
      <c r="A656" s="19" t="s">
        <v>8050</v>
      </c>
      <c r="B656" s="21" t="s">
        <v>3271</v>
      </c>
      <c r="C656" s="22"/>
      <c r="D656" s="22"/>
      <c r="E656" s="22"/>
      <c r="F656" s="22"/>
      <c r="G656" s="43"/>
      <c r="H656" s="60"/>
      <c r="I656" s="60"/>
      <c r="J656" s="60"/>
      <c r="K656" s="60"/>
      <c r="L656" s="60"/>
      <c r="M656" s="60"/>
    </row>
    <row r="657" spans="1:13" ht="31" x14ac:dyDescent="0.35">
      <c r="A657" s="19" t="s">
        <v>4386</v>
      </c>
      <c r="B657" s="21" t="s">
        <v>3683</v>
      </c>
      <c r="C657" s="22"/>
      <c r="D657" s="22"/>
      <c r="E657" s="22"/>
      <c r="F657" s="22"/>
      <c r="G657" s="43"/>
      <c r="H657" s="60"/>
      <c r="I657" s="60"/>
      <c r="J657" s="60"/>
      <c r="K657" s="60"/>
      <c r="L657" s="60"/>
      <c r="M657" s="60"/>
    </row>
    <row r="658" spans="1:13" ht="15.5" x14ac:dyDescent="0.35">
      <c r="A658" s="19" t="s">
        <v>8051</v>
      </c>
      <c r="B658" s="21" t="s">
        <v>3290</v>
      </c>
      <c r="C658" s="22">
        <v>3514500</v>
      </c>
      <c r="D658" s="22">
        <v>0</v>
      </c>
      <c r="E658" s="22">
        <v>4265199</v>
      </c>
      <c r="F658" s="22">
        <v>0</v>
      </c>
      <c r="G658" s="43">
        <v>4366862</v>
      </c>
      <c r="H658" s="60">
        <v>4</v>
      </c>
      <c r="I658" s="60">
        <v>2</v>
      </c>
      <c r="J658" s="60">
        <v>2</v>
      </c>
      <c r="K658" s="60">
        <v>0</v>
      </c>
      <c r="L658" s="60">
        <v>0</v>
      </c>
      <c r="M658" s="60" t="s">
        <v>3500</v>
      </c>
    </row>
    <row r="659" spans="1:13" ht="31.5" customHeight="1" x14ac:dyDescent="0.35">
      <c r="A659" s="19" t="s">
        <v>4387</v>
      </c>
      <c r="B659" s="21" t="s">
        <v>3915</v>
      </c>
      <c r="C659" s="22">
        <v>41309</v>
      </c>
      <c r="D659" s="22"/>
      <c r="E659" s="22">
        <v>41309</v>
      </c>
      <c r="F659" s="22"/>
      <c r="G659" s="43">
        <v>76800</v>
      </c>
      <c r="H659" s="60"/>
      <c r="I659" s="60"/>
      <c r="J659" s="60"/>
      <c r="K659" s="60"/>
      <c r="L659" s="60"/>
      <c r="M659" s="60"/>
    </row>
    <row r="660" spans="1:13" ht="31" x14ac:dyDescent="0.35">
      <c r="A660" s="19" t="s">
        <v>4388</v>
      </c>
      <c r="B660" s="21" t="s">
        <v>2144</v>
      </c>
      <c r="C660" s="22"/>
      <c r="D660" s="22"/>
      <c r="E660" s="22"/>
      <c r="F660" s="22"/>
      <c r="G660" s="43"/>
      <c r="H660" s="60"/>
      <c r="I660" s="60"/>
      <c r="J660" s="60"/>
      <c r="K660" s="60"/>
      <c r="L660" s="60"/>
      <c r="M660" s="60"/>
    </row>
    <row r="661" spans="1:13" ht="15.5" x14ac:dyDescent="0.35">
      <c r="A661" s="19" t="s">
        <v>4389</v>
      </c>
      <c r="B661" s="21" t="s">
        <v>3671</v>
      </c>
      <c r="C661" s="22"/>
      <c r="D661" s="22"/>
      <c r="E661" s="22"/>
      <c r="F661" s="22"/>
      <c r="G661" s="43"/>
      <c r="H661" s="60"/>
      <c r="I661" s="60"/>
      <c r="J661" s="60"/>
      <c r="K661" s="60"/>
      <c r="L661" s="60"/>
      <c r="M661" s="60"/>
    </row>
    <row r="662" spans="1:13" ht="15.5" x14ac:dyDescent="0.35">
      <c r="A662" s="19" t="s">
        <v>2570</v>
      </c>
      <c r="B662" s="21" t="s">
        <v>4037</v>
      </c>
      <c r="C662" s="22"/>
      <c r="D662" s="22"/>
      <c r="E662" s="22"/>
      <c r="F662" s="22"/>
      <c r="G662" s="43"/>
      <c r="H662" s="60"/>
      <c r="I662" s="60"/>
      <c r="J662" s="60"/>
      <c r="K662" s="60"/>
      <c r="L662" s="60"/>
      <c r="M662" s="60"/>
    </row>
    <row r="663" spans="1:13" ht="15.5" x14ac:dyDescent="0.35">
      <c r="A663" s="19" t="s">
        <v>5062</v>
      </c>
      <c r="B663" s="21" t="s">
        <v>8762</v>
      </c>
      <c r="C663" s="22">
        <v>233750</v>
      </c>
      <c r="D663" s="22">
        <v>0</v>
      </c>
      <c r="E663" s="22">
        <v>233750</v>
      </c>
      <c r="F663" s="22">
        <v>0</v>
      </c>
      <c r="G663" s="43">
        <v>315431</v>
      </c>
      <c r="H663" s="60">
        <v>2</v>
      </c>
      <c r="I663" s="60">
        <v>1</v>
      </c>
      <c r="J663" s="60">
        <v>1</v>
      </c>
      <c r="K663" s="60">
        <v>0</v>
      </c>
      <c r="L663" s="60">
        <v>1</v>
      </c>
      <c r="M663" s="60" t="s">
        <v>3500</v>
      </c>
    </row>
    <row r="664" spans="1:13" ht="15.5" x14ac:dyDescent="0.35">
      <c r="A664" s="19" t="s">
        <v>4390</v>
      </c>
      <c r="B664" s="21" t="s">
        <v>3659</v>
      </c>
      <c r="C664" s="22"/>
      <c r="D664" s="22"/>
      <c r="E664" s="22"/>
      <c r="F664" s="22"/>
      <c r="G664" s="43"/>
      <c r="H664" s="60"/>
      <c r="I664" s="60"/>
      <c r="J664" s="60"/>
      <c r="K664" s="60"/>
      <c r="L664" s="60"/>
      <c r="M664" s="60"/>
    </row>
    <row r="665" spans="1:13" ht="30.75" customHeight="1" x14ac:dyDescent="0.35">
      <c r="A665" s="19" t="s">
        <v>5063</v>
      </c>
      <c r="B665" s="21" t="s">
        <v>10017</v>
      </c>
      <c r="C665" s="22">
        <v>0</v>
      </c>
      <c r="D665" s="22">
        <v>0</v>
      </c>
      <c r="E665" s="22">
        <v>0</v>
      </c>
      <c r="F665" s="22">
        <v>0</v>
      </c>
      <c r="G665" s="43">
        <v>0</v>
      </c>
      <c r="H665" s="60">
        <v>60</v>
      </c>
      <c r="I665" s="60">
        <v>12</v>
      </c>
      <c r="J665" s="60">
        <v>48</v>
      </c>
      <c r="K665" s="60">
        <v>0</v>
      </c>
      <c r="L665" s="60">
        <v>1</v>
      </c>
      <c r="M665" s="60" t="s">
        <v>3500</v>
      </c>
    </row>
    <row r="666" spans="1:13" ht="24.75" customHeight="1" x14ac:dyDescent="0.35">
      <c r="A666" s="19" t="s">
        <v>4391</v>
      </c>
      <c r="B666" s="21" t="s">
        <v>2179</v>
      </c>
      <c r="C666" s="22"/>
      <c r="D666" s="22"/>
      <c r="E666" s="22"/>
      <c r="F666" s="22"/>
      <c r="G666" s="43"/>
      <c r="H666" s="60"/>
      <c r="I666" s="60"/>
      <c r="J666" s="60"/>
      <c r="K666" s="60"/>
      <c r="L666" s="60"/>
      <c r="M666" s="60"/>
    </row>
    <row r="667" spans="1:13" ht="27.75" customHeight="1" x14ac:dyDescent="0.35">
      <c r="A667" s="19" t="s">
        <v>908</v>
      </c>
      <c r="B667" s="21" t="s">
        <v>3621</v>
      </c>
      <c r="C667" s="22"/>
      <c r="D667" s="22"/>
      <c r="E667" s="22"/>
      <c r="F667" s="22"/>
      <c r="G667" s="43"/>
      <c r="H667" s="60"/>
      <c r="I667" s="60"/>
      <c r="J667" s="60"/>
      <c r="K667" s="60"/>
      <c r="L667" s="60"/>
      <c r="M667" s="60"/>
    </row>
    <row r="668" spans="1:13" ht="15.5" x14ac:dyDescent="0.35">
      <c r="A668" s="19" t="s">
        <v>1570</v>
      </c>
      <c r="B668" s="21" t="s">
        <v>3946</v>
      </c>
      <c r="C668" s="22">
        <v>5546000</v>
      </c>
      <c r="D668" s="22">
        <v>0</v>
      </c>
      <c r="E668" s="22">
        <v>3914616</v>
      </c>
      <c r="F668" s="22">
        <v>0</v>
      </c>
      <c r="G668" s="43">
        <v>6663464</v>
      </c>
      <c r="H668" s="60">
        <v>5</v>
      </c>
      <c r="I668" s="60">
        <v>2</v>
      </c>
      <c r="J668" s="60">
        <v>3</v>
      </c>
      <c r="K668" s="60">
        <v>6</v>
      </c>
      <c r="L668" s="60">
        <v>1</v>
      </c>
      <c r="M668" s="60" t="s">
        <v>3500</v>
      </c>
    </row>
    <row r="669" spans="1:13" ht="33" customHeight="1" x14ac:dyDescent="0.35">
      <c r="A669" s="19" t="s">
        <v>8052</v>
      </c>
      <c r="B669" s="21" t="s">
        <v>4094</v>
      </c>
      <c r="C669" s="22"/>
      <c r="D669" s="22"/>
      <c r="E669" s="22"/>
      <c r="F669" s="22"/>
      <c r="G669" s="43"/>
      <c r="H669" s="60"/>
      <c r="I669" s="60"/>
      <c r="J669" s="60"/>
      <c r="K669" s="60"/>
      <c r="L669" s="60"/>
      <c r="M669" s="60"/>
    </row>
    <row r="670" spans="1:13" ht="15.5" x14ac:dyDescent="0.35">
      <c r="A670" s="19" t="s">
        <v>4951</v>
      </c>
      <c r="B670" s="21" t="s">
        <v>330</v>
      </c>
      <c r="C670" s="22"/>
      <c r="D670" s="22"/>
      <c r="E670" s="22"/>
      <c r="F670" s="22"/>
      <c r="G670" s="43"/>
      <c r="H670" s="60"/>
      <c r="I670" s="60"/>
      <c r="J670" s="60"/>
      <c r="K670" s="60"/>
      <c r="L670" s="60"/>
      <c r="M670" s="60"/>
    </row>
    <row r="671" spans="1:13" ht="15.5" x14ac:dyDescent="0.35">
      <c r="A671" s="19" t="s">
        <v>4952</v>
      </c>
      <c r="B671" s="21" t="s">
        <v>600</v>
      </c>
      <c r="C671" s="22"/>
      <c r="D671" s="22"/>
      <c r="E671" s="22"/>
      <c r="F671" s="22"/>
      <c r="G671" s="43"/>
      <c r="H671" s="60"/>
      <c r="I671" s="60"/>
      <c r="J671" s="60"/>
      <c r="K671" s="60"/>
      <c r="L671" s="60"/>
      <c r="M671" s="60"/>
    </row>
    <row r="672" spans="1:13" ht="31" x14ac:dyDescent="0.35">
      <c r="A672" s="19" t="s">
        <v>4392</v>
      </c>
      <c r="B672" s="21" t="s">
        <v>2062</v>
      </c>
      <c r="C672" s="22"/>
      <c r="D672" s="22"/>
      <c r="E672" s="22"/>
      <c r="F672" s="22"/>
      <c r="G672" s="43"/>
      <c r="H672" s="60"/>
      <c r="I672" s="60"/>
      <c r="J672" s="60"/>
      <c r="K672" s="60"/>
      <c r="L672" s="60"/>
      <c r="M672" s="60"/>
    </row>
    <row r="673" spans="1:13" ht="15.5" x14ac:dyDescent="0.35">
      <c r="A673" s="19" t="s">
        <v>3149</v>
      </c>
      <c r="B673" s="21" t="s">
        <v>8194</v>
      </c>
      <c r="C673" s="22"/>
      <c r="D673" s="22"/>
      <c r="E673" s="22"/>
      <c r="F673" s="22"/>
      <c r="G673" s="43"/>
      <c r="H673" s="60"/>
      <c r="I673" s="60"/>
      <c r="J673" s="60"/>
      <c r="K673" s="60"/>
      <c r="L673" s="60"/>
      <c r="M673" s="60"/>
    </row>
    <row r="674" spans="1:13" ht="15.5" x14ac:dyDescent="0.35">
      <c r="A674" s="19" t="s">
        <v>8053</v>
      </c>
      <c r="B674" s="21" t="s">
        <v>3878</v>
      </c>
      <c r="C674" s="22">
        <v>79522698</v>
      </c>
      <c r="D674" s="22"/>
      <c r="E674" s="22">
        <v>73472838</v>
      </c>
      <c r="F674" s="22"/>
      <c r="G674" s="43">
        <v>88853870</v>
      </c>
      <c r="H674" s="60"/>
      <c r="I674" s="60"/>
      <c r="J674" s="60"/>
      <c r="K674" s="60"/>
      <c r="L674" s="60"/>
      <c r="M674" s="60"/>
    </row>
    <row r="675" spans="1:13" ht="15.5" x14ac:dyDescent="0.35">
      <c r="A675" s="19" t="s">
        <v>1461</v>
      </c>
      <c r="B675" s="21" t="s">
        <v>1450</v>
      </c>
      <c r="C675" s="22"/>
      <c r="D675" s="22"/>
      <c r="E675" s="22"/>
      <c r="F675" s="22"/>
      <c r="G675" s="43"/>
      <c r="H675" s="60"/>
      <c r="I675" s="60"/>
      <c r="J675" s="60"/>
      <c r="K675" s="60"/>
      <c r="L675" s="60"/>
      <c r="M675" s="60"/>
    </row>
    <row r="676" spans="1:13" ht="15.5" x14ac:dyDescent="0.35">
      <c r="A676" s="19" t="s">
        <v>3060</v>
      </c>
      <c r="B676" s="21" t="s">
        <v>3830</v>
      </c>
      <c r="C676" s="22"/>
      <c r="D676" s="22"/>
      <c r="E676" s="22"/>
      <c r="F676" s="22"/>
      <c r="G676" s="43"/>
      <c r="H676" s="60"/>
      <c r="I676" s="60"/>
      <c r="J676" s="60"/>
      <c r="K676" s="60"/>
      <c r="L676" s="60"/>
      <c r="M676" s="60"/>
    </row>
    <row r="677" spans="1:13" ht="31" x14ac:dyDescent="0.35">
      <c r="A677" s="19" t="s">
        <v>4976</v>
      </c>
      <c r="B677" s="21" t="s">
        <v>3720</v>
      </c>
      <c r="C677" s="22"/>
      <c r="D677" s="22"/>
      <c r="E677" s="22"/>
      <c r="F677" s="22"/>
      <c r="G677" s="43"/>
      <c r="H677" s="60"/>
      <c r="I677" s="60"/>
      <c r="J677" s="60"/>
      <c r="K677" s="60"/>
      <c r="L677" s="60"/>
      <c r="M677" s="60"/>
    </row>
    <row r="678" spans="1:13" ht="31" x14ac:dyDescent="0.35">
      <c r="A678" s="19" t="s">
        <v>8371</v>
      </c>
      <c r="B678" s="21" t="s">
        <v>3744</v>
      </c>
      <c r="C678" s="22"/>
      <c r="D678" s="22"/>
      <c r="E678" s="22"/>
      <c r="F678" s="22"/>
      <c r="G678" s="43"/>
      <c r="H678" s="60"/>
      <c r="I678" s="60"/>
      <c r="J678" s="60"/>
      <c r="K678" s="60"/>
      <c r="L678" s="60"/>
      <c r="M678" s="60"/>
    </row>
    <row r="679" spans="1:13" ht="15.5" x14ac:dyDescent="0.35">
      <c r="A679" s="19" t="s">
        <v>8054</v>
      </c>
      <c r="B679" s="21" t="s">
        <v>3812</v>
      </c>
      <c r="C679" s="22"/>
      <c r="D679" s="22"/>
      <c r="E679" s="22"/>
      <c r="F679" s="22"/>
      <c r="G679" s="43"/>
      <c r="H679" s="60"/>
      <c r="I679" s="60"/>
      <c r="J679" s="60"/>
      <c r="K679" s="60"/>
      <c r="L679" s="60"/>
      <c r="M679" s="60"/>
    </row>
    <row r="680" spans="1:13" ht="31" x14ac:dyDescent="0.35">
      <c r="A680" s="19" t="s">
        <v>3216</v>
      </c>
      <c r="B680" s="21" t="s">
        <v>1396</v>
      </c>
      <c r="C680" s="22"/>
      <c r="D680" s="22"/>
      <c r="E680" s="22"/>
      <c r="F680" s="22"/>
      <c r="G680" s="43"/>
      <c r="H680" s="60"/>
      <c r="I680" s="60"/>
      <c r="J680" s="60"/>
      <c r="K680" s="60"/>
      <c r="L680" s="60"/>
      <c r="M680" s="60"/>
    </row>
    <row r="681" spans="1:13" ht="15.5" x14ac:dyDescent="0.35">
      <c r="A681" s="19" t="s">
        <v>1055</v>
      </c>
      <c r="B681" s="21" t="s">
        <v>1053</v>
      </c>
      <c r="C681" s="22"/>
      <c r="D681" s="22"/>
      <c r="E681" s="22"/>
      <c r="F681" s="22"/>
      <c r="G681" s="43"/>
      <c r="H681" s="60"/>
      <c r="I681" s="60"/>
      <c r="J681" s="60"/>
      <c r="K681" s="60"/>
      <c r="L681" s="60"/>
      <c r="M681" s="60"/>
    </row>
    <row r="682" spans="1:13" ht="15.5" x14ac:dyDescent="0.35">
      <c r="A682" s="19" t="s">
        <v>901</v>
      </c>
      <c r="B682" s="21" t="s">
        <v>899</v>
      </c>
      <c r="C682" s="22"/>
      <c r="D682" s="22"/>
      <c r="E682" s="22"/>
      <c r="F682" s="22"/>
      <c r="G682" s="43"/>
      <c r="H682" s="60"/>
      <c r="I682" s="60"/>
      <c r="J682" s="60"/>
      <c r="K682" s="60"/>
      <c r="L682" s="60"/>
      <c r="M682" s="60"/>
    </row>
    <row r="683" spans="1:13" ht="15.5" x14ac:dyDescent="0.35">
      <c r="A683" s="19" t="s">
        <v>4393</v>
      </c>
      <c r="B683" s="21" t="s">
        <v>2193</v>
      </c>
      <c r="C683" s="22"/>
      <c r="D683" s="22"/>
      <c r="E683" s="22"/>
      <c r="F683" s="22"/>
      <c r="G683" s="43"/>
      <c r="H683" s="60"/>
      <c r="I683" s="60"/>
      <c r="J683" s="60"/>
      <c r="K683" s="60"/>
      <c r="L683" s="60"/>
      <c r="M683" s="60"/>
    </row>
    <row r="684" spans="1:13" ht="15.5" x14ac:dyDescent="0.35">
      <c r="A684" s="19" t="s">
        <v>2457</v>
      </c>
      <c r="B684" s="21" t="s">
        <v>3725</v>
      </c>
      <c r="C684" s="22"/>
      <c r="D684" s="22"/>
      <c r="E684" s="22"/>
      <c r="F684" s="22"/>
      <c r="G684" s="43"/>
      <c r="H684" s="60"/>
      <c r="I684" s="60"/>
      <c r="J684" s="60"/>
      <c r="K684" s="60"/>
      <c r="L684" s="60"/>
      <c r="M684" s="60"/>
    </row>
    <row r="685" spans="1:13" ht="15.5" x14ac:dyDescent="0.35">
      <c r="A685" s="19" t="s">
        <v>1508</v>
      </c>
      <c r="B685" s="21" t="s">
        <v>1496</v>
      </c>
      <c r="C685" s="22"/>
      <c r="D685" s="22"/>
      <c r="E685" s="22"/>
      <c r="F685" s="22"/>
      <c r="G685" s="43"/>
      <c r="H685" s="60"/>
      <c r="I685" s="60"/>
      <c r="J685" s="60"/>
      <c r="K685" s="60"/>
      <c r="L685" s="60"/>
      <c r="M685" s="60"/>
    </row>
    <row r="686" spans="1:13" ht="15.5" x14ac:dyDescent="0.35">
      <c r="A686" s="19" t="s">
        <v>1643</v>
      </c>
      <c r="B686" s="21" t="s">
        <v>3944</v>
      </c>
      <c r="C686" s="22"/>
      <c r="D686" s="22"/>
      <c r="E686" s="22"/>
      <c r="F686" s="22"/>
      <c r="G686" s="43"/>
      <c r="H686" s="60"/>
      <c r="I686" s="60"/>
      <c r="J686" s="60"/>
      <c r="K686" s="60"/>
      <c r="L686" s="60"/>
      <c r="M686" s="60"/>
    </row>
    <row r="687" spans="1:13" ht="15.5" x14ac:dyDescent="0.35">
      <c r="A687" s="19" t="s">
        <v>1982</v>
      </c>
      <c r="B687" s="21" t="s">
        <v>4033</v>
      </c>
      <c r="C687" s="22"/>
      <c r="D687" s="22"/>
      <c r="E687" s="22"/>
      <c r="F687" s="22"/>
      <c r="G687" s="43"/>
      <c r="H687" s="60"/>
      <c r="I687" s="60"/>
      <c r="J687" s="60"/>
      <c r="K687" s="60"/>
      <c r="L687" s="60"/>
      <c r="M687" s="60"/>
    </row>
    <row r="688" spans="1:13" ht="15.5" x14ac:dyDescent="0.35">
      <c r="A688" s="19" t="s">
        <v>5065</v>
      </c>
      <c r="B688" s="21" t="s">
        <v>4038</v>
      </c>
      <c r="C688" s="22">
        <v>0</v>
      </c>
      <c r="D688" s="22">
        <v>0</v>
      </c>
      <c r="E688" s="22">
        <v>0</v>
      </c>
      <c r="F688" s="22">
        <v>0</v>
      </c>
      <c r="G688" s="43">
        <v>-55937143</v>
      </c>
      <c r="H688" s="60">
        <v>8</v>
      </c>
      <c r="I688" s="60">
        <v>5</v>
      </c>
      <c r="J688" s="60">
        <v>3</v>
      </c>
      <c r="K688" s="60">
        <v>0</v>
      </c>
      <c r="L688" s="60">
        <v>0</v>
      </c>
      <c r="M688" s="60" t="s">
        <v>3500</v>
      </c>
    </row>
    <row r="689" spans="1:13" ht="23.25" customHeight="1" x14ac:dyDescent="0.35">
      <c r="A689" s="19" t="s">
        <v>8055</v>
      </c>
      <c r="B689" s="21" t="s">
        <v>3888</v>
      </c>
      <c r="C689" s="22"/>
      <c r="D689" s="22"/>
      <c r="E689" s="22"/>
      <c r="F689" s="22"/>
      <c r="G689" s="43"/>
      <c r="H689" s="60"/>
      <c r="I689" s="60"/>
      <c r="J689" s="60"/>
      <c r="K689" s="60"/>
      <c r="L689" s="60"/>
      <c r="M689" s="60"/>
    </row>
    <row r="690" spans="1:13" ht="15.5" x14ac:dyDescent="0.35">
      <c r="A690" s="19" t="s">
        <v>2292</v>
      </c>
      <c r="B690" s="21" t="s">
        <v>2325</v>
      </c>
      <c r="C690" s="22"/>
      <c r="D690" s="22"/>
      <c r="E690" s="22"/>
      <c r="F690" s="22"/>
      <c r="G690" s="43"/>
      <c r="H690" s="60"/>
      <c r="I690" s="60"/>
      <c r="J690" s="60"/>
      <c r="K690" s="60"/>
      <c r="L690" s="60"/>
      <c r="M690" s="60"/>
    </row>
    <row r="691" spans="1:13" ht="15.5" x14ac:dyDescent="0.35">
      <c r="A691" s="19" t="s">
        <v>2139</v>
      </c>
      <c r="B691" s="21" t="s">
        <v>2138</v>
      </c>
      <c r="C691" s="22"/>
      <c r="D691" s="22"/>
      <c r="E691" s="22"/>
      <c r="F691" s="22"/>
      <c r="G691" s="43"/>
      <c r="H691" s="60"/>
      <c r="I691" s="60"/>
      <c r="J691" s="60"/>
      <c r="K691" s="60"/>
      <c r="L691" s="60"/>
      <c r="M691" s="60"/>
    </row>
    <row r="692" spans="1:13" ht="15.5" x14ac:dyDescent="0.35">
      <c r="A692" s="19" t="s">
        <v>2606</v>
      </c>
      <c r="B692" s="21" t="s">
        <v>3746</v>
      </c>
      <c r="C692" s="22"/>
      <c r="D692" s="22"/>
      <c r="E692" s="22"/>
      <c r="F692" s="22"/>
      <c r="G692" s="43"/>
      <c r="H692" s="60"/>
      <c r="I692" s="60"/>
      <c r="J692" s="60"/>
      <c r="K692" s="60"/>
      <c r="L692" s="60"/>
      <c r="M692" s="60"/>
    </row>
    <row r="693" spans="1:13" ht="15.5" x14ac:dyDescent="0.35">
      <c r="A693" s="19" t="s">
        <v>345</v>
      </c>
      <c r="B693" s="21" t="s">
        <v>3797</v>
      </c>
      <c r="C693" s="22"/>
      <c r="D693" s="22"/>
      <c r="E693" s="22"/>
      <c r="F693" s="22"/>
      <c r="G693" s="43"/>
      <c r="H693" s="60"/>
      <c r="I693" s="60"/>
      <c r="J693" s="60"/>
      <c r="K693" s="60"/>
      <c r="L693" s="60"/>
      <c r="M693" s="60"/>
    </row>
    <row r="694" spans="1:13" ht="15.5" x14ac:dyDescent="0.35">
      <c r="A694" s="19" t="s">
        <v>3095</v>
      </c>
      <c r="B694" s="21" t="s">
        <v>3709</v>
      </c>
      <c r="C694" s="22"/>
      <c r="D694" s="22"/>
      <c r="E694" s="22"/>
      <c r="F694" s="22"/>
      <c r="G694" s="43"/>
      <c r="H694" s="60"/>
      <c r="I694" s="60"/>
      <c r="J694" s="60"/>
      <c r="K694" s="60"/>
      <c r="L694" s="60"/>
      <c r="M694" s="60"/>
    </row>
    <row r="695" spans="1:13" ht="15.5" x14ac:dyDescent="0.35">
      <c r="A695" s="19" t="s">
        <v>3201</v>
      </c>
      <c r="B695" s="21" t="s">
        <v>8247</v>
      </c>
      <c r="C695" s="22"/>
      <c r="D695" s="22"/>
      <c r="E695" s="22"/>
      <c r="F695" s="22"/>
      <c r="G695" s="43"/>
      <c r="H695" s="60"/>
      <c r="I695" s="60"/>
      <c r="J695" s="60"/>
      <c r="K695" s="60"/>
      <c r="L695" s="60"/>
      <c r="M695" s="60"/>
    </row>
    <row r="696" spans="1:13" ht="15.5" x14ac:dyDescent="0.35">
      <c r="A696" s="19" t="s">
        <v>9888</v>
      </c>
      <c r="B696" s="21" t="s">
        <v>9887</v>
      </c>
      <c r="C696" s="22">
        <v>375000</v>
      </c>
      <c r="D696" s="22">
        <v>0</v>
      </c>
      <c r="E696" s="22">
        <v>353000</v>
      </c>
      <c r="F696" s="22">
        <v>0</v>
      </c>
      <c r="G696" s="43">
        <v>353000</v>
      </c>
      <c r="H696" s="60">
        <v>13</v>
      </c>
      <c r="I696" s="60">
        <v>1</v>
      </c>
      <c r="J696" s="60">
        <v>12</v>
      </c>
      <c r="K696" s="60">
        <v>19</v>
      </c>
      <c r="L696" s="60">
        <v>2</v>
      </c>
      <c r="M696" s="60" t="s">
        <v>3500</v>
      </c>
    </row>
    <row r="697" spans="1:13" ht="15.5" x14ac:dyDescent="0.35">
      <c r="A697" s="19" t="s">
        <v>3242</v>
      </c>
      <c r="B697" s="21" t="s">
        <v>1220</v>
      </c>
      <c r="C697" s="22"/>
      <c r="D697" s="22"/>
      <c r="E697" s="22"/>
      <c r="F697" s="22"/>
      <c r="G697" s="43"/>
      <c r="H697" s="60"/>
      <c r="I697" s="60"/>
      <c r="J697" s="60"/>
      <c r="K697" s="60"/>
      <c r="L697" s="60"/>
      <c r="M697" s="60"/>
    </row>
    <row r="698" spans="1:13" ht="31" x14ac:dyDescent="0.35">
      <c r="A698" s="19" t="s">
        <v>8056</v>
      </c>
      <c r="B698" s="21" t="s">
        <v>1747</v>
      </c>
      <c r="C698" s="22"/>
      <c r="D698" s="22"/>
      <c r="E698" s="22"/>
      <c r="F698" s="22"/>
      <c r="G698" s="43"/>
      <c r="H698" s="60"/>
      <c r="I698" s="60"/>
      <c r="J698" s="60"/>
      <c r="K698" s="60"/>
      <c r="L698" s="60"/>
      <c r="M698" s="60"/>
    </row>
    <row r="699" spans="1:13" ht="25.5" customHeight="1" x14ac:dyDescent="0.35">
      <c r="A699" s="19" t="s">
        <v>8057</v>
      </c>
      <c r="B699" s="21" t="s">
        <v>3356</v>
      </c>
      <c r="C699" s="22">
        <v>3651030</v>
      </c>
      <c r="D699" s="22">
        <v>0</v>
      </c>
      <c r="E699" s="22">
        <v>1794339</v>
      </c>
      <c r="F699" s="22">
        <v>0</v>
      </c>
      <c r="G699" s="43">
        <v>751511</v>
      </c>
      <c r="H699" s="60">
        <v>3</v>
      </c>
      <c r="I699" s="60">
        <v>2</v>
      </c>
      <c r="J699" s="60">
        <v>1</v>
      </c>
      <c r="K699" s="60">
        <v>8</v>
      </c>
      <c r="L699" s="60">
        <v>0</v>
      </c>
      <c r="M699" s="60" t="s">
        <v>3500</v>
      </c>
    </row>
    <row r="700" spans="1:13" ht="15.5" x14ac:dyDescent="0.35">
      <c r="A700" s="19" t="s">
        <v>8058</v>
      </c>
      <c r="B700" s="21" t="s">
        <v>1278</v>
      </c>
      <c r="C700" s="22"/>
      <c r="D700" s="22"/>
      <c r="E700" s="22"/>
      <c r="F700" s="22"/>
      <c r="G700" s="43"/>
      <c r="H700" s="60"/>
      <c r="I700" s="60"/>
      <c r="J700" s="60"/>
      <c r="K700" s="60"/>
      <c r="L700" s="60"/>
      <c r="M700" s="60"/>
    </row>
    <row r="701" spans="1:13" ht="15.5" x14ac:dyDescent="0.35">
      <c r="A701" s="19" t="s">
        <v>8059</v>
      </c>
      <c r="B701" s="21" t="s">
        <v>3774</v>
      </c>
      <c r="C701" s="22"/>
      <c r="D701" s="22"/>
      <c r="E701" s="22"/>
      <c r="F701" s="22"/>
      <c r="G701" s="43"/>
      <c r="H701" s="60"/>
      <c r="I701" s="60"/>
      <c r="J701" s="60"/>
      <c r="K701" s="60"/>
      <c r="L701" s="60"/>
      <c r="M701" s="60"/>
    </row>
    <row r="702" spans="1:13" ht="15.5" x14ac:dyDescent="0.35">
      <c r="A702" s="19" t="s">
        <v>4944</v>
      </c>
      <c r="B702" s="21" t="s">
        <v>4232</v>
      </c>
      <c r="C702" s="22"/>
      <c r="D702" s="22"/>
      <c r="E702" s="22"/>
      <c r="F702" s="22"/>
      <c r="G702" s="43"/>
      <c r="H702" s="60"/>
      <c r="I702" s="60"/>
      <c r="J702" s="60"/>
      <c r="K702" s="60"/>
      <c r="L702" s="60"/>
      <c r="M702" s="60"/>
    </row>
    <row r="703" spans="1:13" ht="15.5" x14ac:dyDescent="0.35">
      <c r="A703" s="19" t="s">
        <v>3191</v>
      </c>
      <c r="B703" s="21" t="s">
        <v>8306</v>
      </c>
      <c r="C703" s="22"/>
      <c r="D703" s="22"/>
      <c r="E703" s="22"/>
      <c r="F703" s="22"/>
      <c r="G703" s="43"/>
      <c r="H703" s="60"/>
      <c r="I703" s="60"/>
      <c r="J703" s="60"/>
      <c r="K703" s="60"/>
      <c r="L703" s="60"/>
      <c r="M703" s="60"/>
    </row>
    <row r="704" spans="1:13" ht="15.5" x14ac:dyDescent="0.35">
      <c r="A704" s="19" t="s">
        <v>2440</v>
      </c>
      <c r="B704" s="21" t="s">
        <v>8322</v>
      </c>
      <c r="C704" s="22"/>
      <c r="D704" s="22"/>
      <c r="E704" s="22"/>
      <c r="F704" s="22"/>
      <c r="G704" s="43"/>
      <c r="H704" s="60"/>
      <c r="I704" s="60"/>
      <c r="J704" s="60"/>
      <c r="K704" s="60"/>
      <c r="L704" s="60"/>
      <c r="M704" s="60"/>
    </row>
    <row r="705" spans="1:13" ht="15.5" x14ac:dyDescent="0.35">
      <c r="A705" s="19" t="s">
        <v>2117</v>
      </c>
      <c r="B705" s="21" t="s">
        <v>2116</v>
      </c>
      <c r="C705" s="22"/>
      <c r="D705" s="22"/>
      <c r="E705" s="22"/>
      <c r="F705" s="22"/>
      <c r="G705" s="43"/>
      <c r="H705" s="60"/>
      <c r="I705" s="60"/>
      <c r="J705" s="60"/>
      <c r="K705" s="60"/>
      <c r="L705" s="60"/>
      <c r="M705" s="60"/>
    </row>
    <row r="706" spans="1:13" ht="15.5" x14ac:dyDescent="0.35">
      <c r="A706" s="19" t="s">
        <v>8060</v>
      </c>
      <c r="B706" s="21" t="s">
        <v>3938</v>
      </c>
      <c r="C706" s="22"/>
      <c r="D706" s="22"/>
      <c r="E706" s="22"/>
      <c r="F706" s="22"/>
      <c r="G706" s="43"/>
      <c r="H706" s="60"/>
      <c r="I706" s="60"/>
      <c r="J706" s="60"/>
      <c r="K706" s="60"/>
      <c r="L706" s="60"/>
      <c r="M706" s="60"/>
    </row>
    <row r="707" spans="1:13" ht="15.5" x14ac:dyDescent="0.35">
      <c r="A707" s="19" t="s">
        <v>8061</v>
      </c>
      <c r="B707" s="21" t="s">
        <v>3625</v>
      </c>
      <c r="C707" s="22">
        <v>249016</v>
      </c>
      <c r="D707" s="22"/>
      <c r="E707" s="22">
        <v>220000</v>
      </c>
      <c r="F707" s="22"/>
      <c r="G707" s="43">
        <v>348179</v>
      </c>
      <c r="H707" s="60"/>
      <c r="I707" s="60"/>
      <c r="J707" s="60"/>
      <c r="K707" s="60"/>
      <c r="L707" s="60"/>
      <c r="M707" s="60"/>
    </row>
    <row r="708" spans="1:13" ht="15.5" x14ac:dyDescent="0.35">
      <c r="A708" s="19" t="s">
        <v>2589</v>
      </c>
      <c r="B708" s="21" t="s">
        <v>3755</v>
      </c>
      <c r="C708" s="22"/>
      <c r="D708" s="22"/>
      <c r="E708" s="22"/>
      <c r="F708" s="22"/>
      <c r="G708" s="43"/>
      <c r="H708" s="60"/>
      <c r="I708" s="60"/>
      <c r="J708" s="60"/>
      <c r="K708" s="60"/>
      <c r="L708" s="60"/>
      <c r="M708" s="60"/>
    </row>
    <row r="709" spans="1:13" ht="31" x14ac:dyDescent="0.35">
      <c r="A709" s="19" t="s">
        <v>320</v>
      </c>
      <c r="B709" s="21" t="s">
        <v>4043</v>
      </c>
      <c r="C709" s="22"/>
      <c r="D709" s="22"/>
      <c r="E709" s="22"/>
      <c r="F709" s="22"/>
      <c r="G709" s="43"/>
      <c r="H709" s="60"/>
      <c r="I709" s="60"/>
      <c r="J709" s="60"/>
      <c r="K709" s="60"/>
      <c r="L709" s="60"/>
      <c r="M709" s="60"/>
    </row>
    <row r="710" spans="1:13" ht="15.5" x14ac:dyDescent="0.35">
      <c r="A710" s="19" t="s">
        <v>3080</v>
      </c>
      <c r="B710" s="21" t="s">
        <v>8574</v>
      </c>
      <c r="C710" s="22"/>
      <c r="D710" s="22"/>
      <c r="E710" s="22"/>
      <c r="F710" s="22"/>
      <c r="G710" s="43"/>
      <c r="H710" s="60"/>
      <c r="I710" s="60"/>
      <c r="J710" s="60"/>
      <c r="K710" s="60"/>
      <c r="L710" s="60"/>
      <c r="M710" s="60"/>
    </row>
    <row r="711" spans="1:13" ht="15.5" x14ac:dyDescent="0.35">
      <c r="A711" s="19" t="s">
        <v>2239</v>
      </c>
      <c r="B711" s="21" t="s">
        <v>2324</v>
      </c>
      <c r="C711" s="22"/>
      <c r="D711" s="22"/>
      <c r="E711" s="22"/>
      <c r="F711" s="22"/>
      <c r="G711" s="43"/>
      <c r="H711" s="60"/>
      <c r="I711" s="60"/>
      <c r="J711" s="60"/>
      <c r="K711" s="60"/>
      <c r="L711" s="60"/>
      <c r="M711" s="60"/>
    </row>
    <row r="712" spans="1:13" ht="31" x14ac:dyDescent="0.35">
      <c r="A712" s="19" t="s">
        <v>8679</v>
      </c>
      <c r="B712" s="21" t="s">
        <v>8575</v>
      </c>
      <c r="C712" s="22"/>
      <c r="D712" s="22"/>
      <c r="E712" s="22"/>
      <c r="F712" s="22"/>
      <c r="G712" s="43"/>
      <c r="H712" s="60"/>
      <c r="I712" s="60"/>
      <c r="J712" s="60"/>
      <c r="K712" s="60"/>
      <c r="L712" s="60"/>
      <c r="M712" s="60"/>
    </row>
    <row r="713" spans="1:13" ht="15.5" x14ac:dyDescent="0.35">
      <c r="A713" s="19" t="s">
        <v>3161</v>
      </c>
      <c r="B713" s="21" t="s">
        <v>47</v>
      </c>
      <c r="C713" s="22"/>
      <c r="D713" s="22"/>
      <c r="E713" s="22"/>
      <c r="F713" s="22"/>
      <c r="G713" s="43"/>
      <c r="H713" s="60"/>
      <c r="I713" s="60"/>
      <c r="J713" s="60"/>
      <c r="K713" s="60"/>
      <c r="L713" s="60"/>
      <c r="M713" s="60"/>
    </row>
    <row r="714" spans="1:13" ht="31" x14ac:dyDescent="0.35">
      <c r="A714" s="19" t="s">
        <v>3023</v>
      </c>
      <c r="B714" s="21" t="s">
        <v>3669</v>
      </c>
      <c r="C714" s="22"/>
      <c r="D714" s="22"/>
      <c r="E714" s="22"/>
      <c r="F714" s="22"/>
      <c r="G714" s="43"/>
      <c r="H714" s="60"/>
      <c r="I714" s="60"/>
      <c r="J714" s="60"/>
      <c r="K714" s="60"/>
      <c r="L714" s="60"/>
      <c r="M714" s="60"/>
    </row>
    <row r="715" spans="1:13" ht="15.5" x14ac:dyDescent="0.35">
      <c r="A715" s="19" t="s">
        <v>2161</v>
      </c>
      <c r="B715" s="21" t="s">
        <v>2311</v>
      </c>
      <c r="C715" s="22"/>
      <c r="D715" s="22"/>
      <c r="E715" s="22"/>
      <c r="F715" s="22"/>
      <c r="G715" s="43"/>
      <c r="H715" s="60"/>
      <c r="I715" s="60"/>
      <c r="J715" s="60"/>
      <c r="K715" s="60"/>
      <c r="L715" s="60"/>
      <c r="M715" s="60"/>
    </row>
    <row r="716" spans="1:13" ht="15.5" x14ac:dyDescent="0.35">
      <c r="A716" s="19" t="s">
        <v>3175</v>
      </c>
      <c r="B716" s="21" t="s">
        <v>374</v>
      </c>
      <c r="C716" s="22"/>
      <c r="D716" s="22"/>
      <c r="E716" s="22"/>
      <c r="F716" s="22"/>
      <c r="G716" s="43"/>
      <c r="H716" s="60"/>
      <c r="I716" s="60"/>
      <c r="J716" s="60"/>
      <c r="K716" s="60"/>
      <c r="L716" s="60"/>
      <c r="M716" s="60"/>
    </row>
    <row r="717" spans="1:13" ht="15.5" x14ac:dyDescent="0.35">
      <c r="A717" s="19" t="s">
        <v>2296</v>
      </c>
      <c r="B717" s="21" t="s">
        <v>2327</v>
      </c>
      <c r="C717" s="22"/>
      <c r="D717" s="22"/>
      <c r="E717" s="22"/>
      <c r="F717" s="22"/>
      <c r="G717" s="43"/>
      <c r="H717" s="60"/>
      <c r="I717" s="60"/>
      <c r="J717" s="60"/>
      <c r="K717" s="60"/>
      <c r="L717" s="60"/>
      <c r="M717" s="60"/>
    </row>
    <row r="718" spans="1:13" ht="31" x14ac:dyDescent="0.35">
      <c r="A718" s="19" t="s">
        <v>3179</v>
      </c>
      <c r="B718" s="21" t="s">
        <v>3825</v>
      </c>
      <c r="C718" s="22"/>
      <c r="D718" s="22"/>
      <c r="E718" s="22"/>
      <c r="F718" s="22"/>
      <c r="G718" s="43"/>
      <c r="H718" s="60"/>
      <c r="I718" s="60"/>
      <c r="J718" s="60"/>
      <c r="K718" s="60"/>
      <c r="L718" s="60"/>
      <c r="M718" s="60"/>
    </row>
    <row r="719" spans="1:13" ht="15.5" x14ac:dyDescent="0.35">
      <c r="A719" s="19" t="s">
        <v>8063</v>
      </c>
      <c r="B719" s="19" t="s">
        <v>3969</v>
      </c>
      <c r="C719" s="23">
        <v>550000</v>
      </c>
      <c r="D719" s="23">
        <v>0</v>
      </c>
      <c r="E719" s="23">
        <v>550000</v>
      </c>
      <c r="F719" s="23">
        <v>0</v>
      </c>
      <c r="G719" s="23">
        <v>990132</v>
      </c>
      <c r="H719" s="19">
        <v>10</v>
      </c>
      <c r="I719" s="19">
        <v>5</v>
      </c>
      <c r="J719" s="19">
        <v>5</v>
      </c>
      <c r="K719" s="19">
        <v>45</v>
      </c>
      <c r="L719" s="19">
        <v>1</v>
      </c>
      <c r="M719" s="24" t="s">
        <v>3500</v>
      </c>
    </row>
    <row r="720" spans="1:13" ht="15.5" x14ac:dyDescent="0.35">
      <c r="A720" s="19" t="s">
        <v>275</v>
      </c>
      <c r="B720" s="21" t="s">
        <v>3581</v>
      </c>
      <c r="C720" s="22"/>
      <c r="D720" s="22"/>
      <c r="E720" s="22"/>
      <c r="F720" s="22"/>
      <c r="G720" s="43"/>
      <c r="H720" s="60"/>
      <c r="I720" s="60"/>
      <c r="J720" s="60"/>
      <c r="K720" s="60"/>
      <c r="L720" s="60"/>
      <c r="M720" s="60"/>
    </row>
    <row r="721" spans="1:13" ht="15.5" x14ac:dyDescent="0.35">
      <c r="A721" s="19" t="s">
        <v>2566</v>
      </c>
      <c r="B721" s="21" t="s">
        <v>8215</v>
      </c>
      <c r="C721" s="22"/>
      <c r="D721" s="22"/>
      <c r="E721" s="22"/>
      <c r="F721" s="22"/>
      <c r="G721" s="43"/>
      <c r="H721" s="60"/>
      <c r="I721" s="60"/>
      <c r="J721" s="60"/>
      <c r="K721" s="60"/>
      <c r="L721" s="60"/>
      <c r="M721" s="60"/>
    </row>
    <row r="722" spans="1:13" ht="15.5" x14ac:dyDescent="0.35">
      <c r="A722" s="19" t="s">
        <v>3171</v>
      </c>
      <c r="B722" s="21" t="s">
        <v>977</v>
      </c>
      <c r="C722" s="22"/>
      <c r="D722" s="22"/>
      <c r="E722" s="22"/>
      <c r="F722" s="22"/>
      <c r="G722" s="43"/>
      <c r="H722" s="60"/>
      <c r="I722" s="60"/>
      <c r="J722" s="60"/>
      <c r="K722" s="60"/>
      <c r="L722" s="60"/>
      <c r="M722" s="60"/>
    </row>
    <row r="723" spans="1:13" ht="15.5" x14ac:dyDescent="0.35">
      <c r="A723" s="19" t="s">
        <v>2959</v>
      </c>
      <c r="B723" s="21" t="s">
        <v>1945</v>
      </c>
      <c r="C723" s="22"/>
      <c r="D723" s="22"/>
      <c r="E723" s="22"/>
      <c r="F723" s="22"/>
      <c r="G723" s="43"/>
      <c r="H723" s="60"/>
      <c r="I723" s="60"/>
      <c r="J723" s="60"/>
      <c r="K723" s="60"/>
      <c r="L723" s="60"/>
      <c r="M723" s="60"/>
    </row>
    <row r="724" spans="1:13" ht="15.5" x14ac:dyDescent="0.35">
      <c r="A724" s="19" t="s">
        <v>970</v>
      </c>
      <c r="B724" s="21" t="s">
        <v>969</v>
      </c>
      <c r="C724" s="22"/>
      <c r="D724" s="22"/>
      <c r="E724" s="22"/>
      <c r="F724" s="22"/>
      <c r="G724" s="43"/>
      <c r="H724" s="60"/>
      <c r="I724" s="60"/>
      <c r="J724" s="60"/>
      <c r="K724" s="60"/>
      <c r="L724" s="60"/>
      <c r="M724" s="60"/>
    </row>
    <row r="725" spans="1:13" ht="15.5" x14ac:dyDescent="0.35">
      <c r="A725" s="19" t="s">
        <v>1316</v>
      </c>
      <c r="B725" s="21" t="s">
        <v>8261</v>
      </c>
      <c r="C725" s="22">
        <v>0</v>
      </c>
      <c r="D725" s="22"/>
      <c r="E725" s="22">
        <v>0</v>
      </c>
      <c r="F725" s="22"/>
      <c r="G725" s="43">
        <v>0</v>
      </c>
      <c r="H725" s="60"/>
      <c r="I725" s="60"/>
      <c r="J725" s="60"/>
      <c r="K725" s="60"/>
      <c r="L725" s="60"/>
      <c r="M725" s="60"/>
    </row>
    <row r="726" spans="1:13" ht="15.5" x14ac:dyDescent="0.35">
      <c r="A726" s="19" t="s">
        <v>2602</v>
      </c>
      <c r="B726" s="21" t="s">
        <v>3747</v>
      </c>
      <c r="C726" s="22"/>
      <c r="D726" s="22"/>
      <c r="E726" s="22"/>
      <c r="F726" s="22"/>
      <c r="G726" s="43"/>
      <c r="H726" s="60"/>
      <c r="I726" s="60"/>
      <c r="J726" s="60"/>
      <c r="K726" s="60"/>
      <c r="L726" s="60"/>
      <c r="M726" s="60"/>
    </row>
    <row r="727" spans="1:13" ht="15.5" x14ac:dyDescent="0.35">
      <c r="A727" s="19" t="s">
        <v>4444</v>
      </c>
      <c r="B727" s="21" t="s">
        <v>2339</v>
      </c>
      <c r="C727" s="22"/>
      <c r="D727" s="22"/>
      <c r="E727" s="22"/>
      <c r="F727" s="22"/>
      <c r="G727" s="43"/>
      <c r="H727" s="60"/>
      <c r="I727" s="60"/>
      <c r="J727" s="60"/>
      <c r="K727" s="60"/>
      <c r="L727" s="60"/>
      <c r="M727" s="60"/>
    </row>
    <row r="728" spans="1:13" ht="15.5" x14ac:dyDescent="0.35">
      <c r="A728" s="19" t="s">
        <v>4446</v>
      </c>
      <c r="B728" s="21" t="s">
        <v>4445</v>
      </c>
      <c r="C728" s="22"/>
      <c r="D728" s="22"/>
      <c r="E728" s="22"/>
      <c r="F728" s="22"/>
      <c r="G728" s="43"/>
      <c r="H728" s="60"/>
      <c r="I728" s="60"/>
      <c r="J728" s="60"/>
      <c r="K728" s="60"/>
      <c r="L728" s="60"/>
      <c r="M728" s="60"/>
    </row>
    <row r="729" spans="1:13" ht="15.5" x14ac:dyDescent="0.35">
      <c r="A729" s="19" t="s">
        <v>3129</v>
      </c>
      <c r="B729" s="21" t="s">
        <v>8212</v>
      </c>
      <c r="C729" s="22"/>
      <c r="D729" s="22"/>
      <c r="E729" s="22"/>
      <c r="F729" s="22"/>
      <c r="G729" s="43"/>
      <c r="H729" s="60"/>
      <c r="I729" s="60"/>
      <c r="J729" s="60"/>
      <c r="K729" s="60"/>
      <c r="L729" s="60"/>
      <c r="M729" s="60"/>
    </row>
    <row r="730" spans="1:13" ht="15.5" x14ac:dyDescent="0.35">
      <c r="A730" s="19" t="s">
        <v>3097</v>
      </c>
      <c r="B730" s="21" t="s">
        <v>4082</v>
      </c>
      <c r="C730" s="22"/>
      <c r="D730" s="22"/>
      <c r="E730" s="22"/>
      <c r="F730" s="22"/>
      <c r="G730" s="43"/>
      <c r="H730" s="60"/>
      <c r="I730" s="60"/>
      <c r="J730" s="60"/>
      <c r="K730" s="60"/>
      <c r="L730" s="60"/>
      <c r="M730" s="60"/>
    </row>
    <row r="731" spans="1:13" ht="31" x14ac:dyDescent="0.35">
      <c r="A731" s="19" t="s">
        <v>688</v>
      </c>
      <c r="B731" s="21" t="s">
        <v>687</v>
      </c>
      <c r="C731" s="22"/>
      <c r="D731" s="22"/>
      <c r="E731" s="22"/>
      <c r="F731" s="22"/>
      <c r="G731" s="43"/>
      <c r="H731" s="60"/>
      <c r="I731" s="60"/>
      <c r="J731" s="60"/>
      <c r="K731" s="60"/>
      <c r="L731" s="60"/>
      <c r="M731" s="60"/>
    </row>
    <row r="732" spans="1:13" ht="31" x14ac:dyDescent="0.35">
      <c r="A732" s="19" t="s">
        <v>8373</v>
      </c>
      <c r="B732" s="21" t="s">
        <v>1194</v>
      </c>
      <c r="C732" s="22"/>
      <c r="D732" s="22"/>
      <c r="E732" s="22"/>
      <c r="F732" s="22"/>
      <c r="G732" s="43"/>
      <c r="H732" s="60"/>
      <c r="I732" s="60"/>
      <c r="J732" s="60"/>
      <c r="K732" s="60"/>
      <c r="L732" s="60"/>
      <c r="M732" s="60"/>
    </row>
    <row r="733" spans="1:13" ht="15.5" x14ac:dyDescent="0.35">
      <c r="A733" s="19" t="s">
        <v>2272</v>
      </c>
      <c r="B733" s="21" t="s">
        <v>2355</v>
      </c>
      <c r="C733" s="22"/>
      <c r="D733" s="22"/>
      <c r="E733" s="22"/>
      <c r="F733" s="22"/>
      <c r="G733" s="43"/>
      <c r="H733" s="60"/>
      <c r="I733" s="60"/>
      <c r="J733" s="60"/>
      <c r="K733" s="60"/>
      <c r="L733" s="60"/>
      <c r="M733" s="60"/>
    </row>
    <row r="734" spans="1:13" ht="31" x14ac:dyDescent="0.35">
      <c r="A734" s="19" t="s">
        <v>3030</v>
      </c>
      <c r="B734" s="21" t="s">
        <v>8211</v>
      </c>
      <c r="C734" s="22"/>
      <c r="D734" s="22"/>
      <c r="E734" s="22"/>
      <c r="F734" s="22"/>
      <c r="G734" s="43"/>
      <c r="H734" s="60"/>
      <c r="I734" s="60"/>
      <c r="J734" s="60"/>
      <c r="K734" s="60"/>
      <c r="L734" s="60"/>
      <c r="M734" s="60"/>
    </row>
    <row r="735" spans="1:13" ht="15.5" x14ac:dyDescent="0.35">
      <c r="A735" s="19" t="s">
        <v>2970</v>
      </c>
      <c r="B735" s="21" t="s">
        <v>2316</v>
      </c>
      <c r="C735" s="22"/>
      <c r="D735" s="22"/>
      <c r="E735" s="22"/>
      <c r="F735" s="22"/>
      <c r="G735" s="43"/>
      <c r="H735" s="60"/>
      <c r="I735" s="60"/>
      <c r="J735" s="60"/>
      <c r="K735" s="60"/>
      <c r="L735" s="60"/>
      <c r="M735" s="60"/>
    </row>
    <row r="736" spans="1:13" ht="15.5" x14ac:dyDescent="0.35">
      <c r="A736" s="19" t="s">
        <v>2498</v>
      </c>
      <c r="B736" s="21" t="s">
        <v>2497</v>
      </c>
      <c r="C736" s="22"/>
      <c r="D736" s="22"/>
      <c r="E736" s="22"/>
      <c r="F736" s="22"/>
      <c r="G736" s="43"/>
      <c r="H736" s="60"/>
      <c r="I736" s="60"/>
      <c r="J736" s="60"/>
      <c r="K736" s="60"/>
      <c r="L736" s="60"/>
      <c r="M736" s="60"/>
    </row>
    <row r="737" spans="1:13" ht="15.5" x14ac:dyDescent="0.35">
      <c r="A737" s="19" t="s">
        <v>1362</v>
      </c>
      <c r="B737" s="21" t="s">
        <v>1361</v>
      </c>
      <c r="C737" s="22"/>
      <c r="D737" s="22"/>
      <c r="E737" s="22"/>
      <c r="F737" s="22"/>
      <c r="G737" s="43"/>
      <c r="H737" s="60"/>
      <c r="I737" s="60"/>
      <c r="J737" s="60"/>
      <c r="K737" s="60"/>
      <c r="L737" s="60"/>
      <c r="M737" s="60"/>
    </row>
    <row r="738" spans="1:13" ht="31" x14ac:dyDescent="0.35">
      <c r="A738" s="19" t="s">
        <v>4953</v>
      </c>
      <c r="B738" s="21" t="s">
        <v>928</v>
      </c>
      <c r="C738" s="22"/>
      <c r="D738" s="22"/>
      <c r="E738" s="22"/>
      <c r="F738" s="22"/>
      <c r="G738" s="43"/>
      <c r="H738" s="60"/>
      <c r="I738" s="60"/>
      <c r="J738" s="60"/>
      <c r="K738" s="60"/>
      <c r="L738" s="60"/>
      <c r="M738" s="60"/>
    </row>
    <row r="739" spans="1:13" ht="31" x14ac:dyDescent="0.35">
      <c r="A739" s="19" t="s">
        <v>1669</v>
      </c>
      <c r="B739" s="21" t="s">
        <v>1655</v>
      </c>
      <c r="C739" s="22"/>
      <c r="D739" s="22"/>
      <c r="E739" s="22"/>
      <c r="F739" s="22"/>
      <c r="G739" s="43"/>
      <c r="H739" s="60"/>
      <c r="I739" s="60"/>
      <c r="J739" s="60"/>
      <c r="K739" s="60"/>
      <c r="L739" s="60"/>
      <c r="M739" s="60"/>
    </row>
    <row r="740" spans="1:13" ht="15.5" x14ac:dyDescent="0.35">
      <c r="A740" s="19" t="s">
        <v>113</v>
      </c>
      <c r="B740" s="21" t="s">
        <v>114</v>
      </c>
      <c r="C740" s="22"/>
      <c r="D740" s="22"/>
      <c r="E740" s="22"/>
      <c r="F740" s="22"/>
      <c r="G740" s="43"/>
      <c r="H740" s="60"/>
      <c r="I740" s="60"/>
      <c r="J740" s="60"/>
      <c r="K740" s="60"/>
      <c r="L740" s="60"/>
      <c r="M740" s="60"/>
    </row>
    <row r="741" spans="1:13" ht="15.5" x14ac:dyDescent="0.35">
      <c r="A741" s="19" t="s">
        <v>2055</v>
      </c>
      <c r="B741" s="21" t="s">
        <v>2053</v>
      </c>
      <c r="C741" s="22"/>
      <c r="D741" s="22"/>
      <c r="E741" s="22"/>
      <c r="F741" s="22"/>
      <c r="G741" s="43"/>
      <c r="H741" s="60"/>
      <c r="I741" s="60"/>
      <c r="J741" s="60"/>
      <c r="K741" s="60"/>
      <c r="L741" s="60"/>
      <c r="M741" s="60"/>
    </row>
    <row r="742" spans="1:13" ht="15.5" x14ac:dyDescent="0.35">
      <c r="A742" s="19" t="s">
        <v>845</v>
      </c>
      <c r="B742" s="21" t="s">
        <v>843</v>
      </c>
      <c r="C742" s="22"/>
      <c r="D742" s="22"/>
      <c r="E742" s="22"/>
      <c r="F742" s="22"/>
      <c r="G742" s="43"/>
      <c r="H742" s="60"/>
      <c r="I742" s="60"/>
      <c r="J742" s="60"/>
      <c r="K742" s="60"/>
      <c r="L742" s="60"/>
      <c r="M742" s="60"/>
    </row>
    <row r="743" spans="1:13" ht="31" x14ac:dyDescent="0.35">
      <c r="A743" s="19" t="s">
        <v>2593</v>
      </c>
      <c r="B743" s="21" t="s">
        <v>3710</v>
      </c>
      <c r="C743" s="22"/>
      <c r="D743" s="22"/>
      <c r="E743" s="22"/>
      <c r="F743" s="22"/>
      <c r="G743" s="43"/>
      <c r="H743" s="60"/>
      <c r="I743" s="60"/>
      <c r="J743" s="60"/>
      <c r="K743" s="60"/>
      <c r="L743" s="60"/>
      <c r="M743" s="60"/>
    </row>
    <row r="744" spans="1:13" ht="15.5" x14ac:dyDescent="0.35">
      <c r="A744" s="19" t="s">
        <v>1980</v>
      </c>
      <c r="B744" s="21" t="s">
        <v>1978</v>
      </c>
      <c r="C744" s="22"/>
      <c r="D744" s="22"/>
      <c r="E744" s="22"/>
      <c r="F744" s="22"/>
      <c r="G744" s="43"/>
      <c r="H744" s="60"/>
      <c r="I744" s="60"/>
      <c r="J744" s="60"/>
      <c r="K744" s="60"/>
      <c r="L744" s="60"/>
      <c r="M744" s="60"/>
    </row>
    <row r="745" spans="1:13" ht="15.5" x14ac:dyDescent="0.35">
      <c r="A745" s="19" t="s">
        <v>920</v>
      </c>
      <c r="B745" s="21" t="s">
        <v>918</v>
      </c>
      <c r="C745" s="22"/>
      <c r="D745" s="22"/>
      <c r="E745" s="22"/>
      <c r="F745" s="22"/>
      <c r="G745" s="43"/>
      <c r="H745" s="60"/>
      <c r="I745" s="60"/>
      <c r="J745" s="60"/>
      <c r="K745" s="60"/>
      <c r="L745" s="60"/>
      <c r="M745" s="60"/>
    </row>
    <row r="746" spans="1:13" ht="15.5" x14ac:dyDescent="0.35">
      <c r="A746" s="19" t="s">
        <v>1538</v>
      </c>
      <c r="B746" s="21" t="s">
        <v>1518</v>
      </c>
      <c r="C746" s="22"/>
      <c r="D746" s="22"/>
      <c r="E746" s="22"/>
      <c r="F746" s="22"/>
      <c r="G746" s="43"/>
      <c r="H746" s="60"/>
      <c r="I746" s="60"/>
      <c r="J746" s="60"/>
      <c r="K746" s="60"/>
      <c r="L746" s="60"/>
      <c r="M746" s="60"/>
    </row>
    <row r="747" spans="1:13" ht="31" x14ac:dyDescent="0.35">
      <c r="A747" s="19" t="s">
        <v>8374</v>
      </c>
      <c r="B747" s="21" t="s">
        <v>2306</v>
      </c>
      <c r="C747" s="22"/>
      <c r="D747" s="22"/>
      <c r="E747" s="22"/>
      <c r="F747" s="22"/>
      <c r="G747" s="43"/>
      <c r="H747" s="60"/>
      <c r="I747" s="60"/>
      <c r="J747" s="60"/>
      <c r="K747" s="60"/>
      <c r="L747" s="60"/>
      <c r="M747" s="60"/>
    </row>
    <row r="748" spans="1:13" ht="15.5" x14ac:dyDescent="0.35">
      <c r="A748" s="19" t="s">
        <v>2961</v>
      </c>
      <c r="B748" s="21" t="s">
        <v>3881</v>
      </c>
      <c r="C748" s="22">
        <v>118082957</v>
      </c>
      <c r="D748" s="22">
        <v>0</v>
      </c>
      <c r="E748" s="22">
        <v>97674542</v>
      </c>
      <c r="F748" s="22">
        <v>0</v>
      </c>
      <c r="G748" s="43">
        <v>109284710</v>
      </c>
      <c r="H748" s="60">
        <v>4</v>
      </c>
      <c r="I748" s="60">
        <v>2</v>
      </c>
      <c r="J748" s="60">
        <v>2</v>
      </c>
      <c r="K748" s="60">
        <v>11</v>
      </c>
      <c r="L748" s="60">
        <v>0</v>
      </c>
      <c r="M748" s="60" t="s">
        <v>4568</v>
      </c>
    </row>
    <row r="749" spans="1:13" ht="35.25" customHeight="1" x14ac:dyDescent="0.35">
      <c r="A749" s="19" t="s">
        <v>8066</v>
      </c>
      <c r="B749" s="21" t="s">
        <v>8549</v>
      </c>
      <c r="C749" s="22">
        <v>11561521</v>
      </c>
      <c r="D749" s="22">
        <v>0</v>
      </c>
      <c r="E749" s="22">
        <v>255800</v>
      </c>
      <c r="F749" s="22">
        <v>0</v>
      </c>
      <c r="G749" s="43">
        <v>19714856</v>
      </c>
      <c r="H749" s="60">
        <v>1260</v>
      </c>
      <c r="I749" s="60">
        <v>504</v>
      </c>
      <c r="J749" s="60">
        <v>756</v>
      </c>
      <c r="K749" s="60">
        <v>8</v>
      </c>
      <c r="L749" s="60">
        <v>4</v>
      </c>
      <c r="M749" s="60" t="s">
        <v>4568</v>
      </c>
    </row>
    <row r="750" spans="1:13" ht="15.5" x14ac:dyDescent="0.35">
      <c r="A750" s="19" t="s">
        <v>2429</v>
      </c>
      <c r="B750" s="21" t="s">
        <v>3707</v>
      </c>
      <c r="C750" s="22"/>
      <c r="D750" s="22"/>
      <c r="E750" s="22"/>
      <c r="F750" s="22"/>
      <c r="G750" s="43"/>
      <c r="H750" s="60"/>
      <c r="I750" s="60"/>
      <c r="J750" s="60"/>
      <c r="K750" s="60"/>
      <c r="L750" s="60"/>
      <c r="M750" s="60"/>
    </row>
    <row r="751" spans="1:13" ht="15.5" x14ac:dyDescent="0.35">
      <c r="A751" s="19" t="s">
        <v>5068</v>
      </c>
      <c r="B751" s="21" t="s">
        <v>4451</v>
      </c>
      <c r="C751" s="22"/>
      <c r="D751" s="22"/>
      <c r="E751" s="22"/>
      <c r="F751" s="22"/>
      <c r="G751" s="43"/>
      <c r="H751" s="60"/>
      <c r="I751" s="60"/>
      <c r="J751" s="60"/>
      <c r="K751" s="60"/>
      <c r="L751" s="60"/>
      <c r="M751" s="60"/>
    </row>
    <row r="752" spans="1:13" ht="15.5" x14ac:dyDescent="0.35">
      <c r="A752" s="19" t="s">
        <v>2454</v>
      </c>
      <c r="B752" s="21" t="s">
        <v>3717</v>
      </c>
      <c r="C752" s="22"/>
      <c r="D752" s="22"/>
      <c r="E752" s="22"/>
      <c r="F752" s="22"/>
      <c r="G752" s="43"/>
      <c r="H752" s="60"/>
      <c r="I752" s="60"/>
      <c r="J752" s="60"/>
      <c r="K752" s="60"/>
      <c r="L752" s="60"/>
      <c r="M752" s="60"/>
    </row>
    <row r="753" spans="1:13" ht="31" x14ac:dyDescent="0.35">
      <c r="A753" s="19" t="s">
        <v>8067</v>
      </c>
      <c r="B753" s="21" t="s">
        <v>3865</v>
      </c>
      <c r="C753" s="22"/>
      <c r="D753" s="22"/>
      <c r="E753" s="22"/>
      <c r="F753" s="22"/>
      <c r="G753" s="43"/>
      <c r="H753" s="60"/>
      <c r="I753" s="60"/>
      <c r="J753" s="60"/>
      <c r="K753" s="60"/>
      <c r="L753" s="60"/>
      <c r="M753" s="60"/>
    </row>
    <row r="754" spans="1:13" ht="31" x14ac:dyDescent="0.35">
      <c r="A754" s="19" t="s">
        <v>8068</v>
      </c>
      <c r="B754" s="21" t="s">
        <v>8255</v>
      </c>
      <c r="C754" s="22"/>
      <c r="D754" s="22"/>
      <c r="E754" s="22"/>
      <c r="F754" s="22"/>
      <c r="G754" s="43"/>
      <c r="H754" s="60"/>
      <c r="I754" s="60"/>
      <c r="J754" s="60"/>
      <c r="K754" s="60"/>
      <c r="L754" s="60"/>
      <c r="M754" s="60"/>
    </row>
    <row r="755" spans="1:13" ht="15.5" x14ac:dyDescent="0.35">
      <c r="A755" s="19" t="s">
        <v>2986</v>
      </c>
      <c r="B755" s="21" t="s">
        <v>2304</v>
      </c>
      <c r="C755" s="22"/>
      <c r="D755" s="22"/>
      <c r="E755" s="22"/>
      <c r="F755" s="22"/>
      <c r="G755" s="43"/>
      <c r="H755" s="60"/>
      <c r="I755" s="60"/>
      <c r="J755" s="60"/>
      <c r="K755" s="60"/>
      <c r="L755" s="60"/>
      <c r="M755" s="60"/>
    </row>
    <row r="756" spans="1:13" ht="15.5" x14ac:dyDescent="0.35">
      <c r="A756" s="19" t="s">
        <v>8375</v>
      </c>
      <c r="B756" s="21" t="s">
        <v>2151</v>
      </c>
      <c r="C756" s="22"/>
      <c r="D756" s="22"/>
      <c r="E756" s="22"/>
      <c r="F756" s="22"/>
      <c r="G756" s="43"/>
      <c r="H756" s="60"/>
      <c r="I756" s="60"/>
      <c r="J756" s="60"/>
      <c r="K756" s="60"/>
      <c r="L756" s="60"/>
      <c r="M756" s="60"/>
    </row>
    <row r="757" spans="1:13" ht="15.5" x14ac:dyDescent="0.35">
      <c r="A757" s="19" t="s">
        <v>1191</v>
      </c>
      <c r="B757" s="21" t="s">
        <v>1414</v>
      </c>
      <c r="C757" s="22"/>
      <c r="D757" s="22"/>
      <c r="E757" s="22"/>
      <c r="F757" s="22"/>
      <c r="G757" s="43"/>
      <c r="H757" s="60"/>
      <c r="I757" s="60"/>
      <c r="J757" s="60"/>
      <c r="K757" s="60"/>
      <c r="L757" s="60"/>
      <c r="M757" s="60"/>
    </row>
    <row r="758" spans="1:13" ht="15.5" x14ac:dyDescent="0.35">
      <c r="A758" s="19" t="s">
        <v>3039</v>
      </c>
      <c r="B758" s="21" t="s">
        <v>2653</v>
      </c>
      <c r="C758" s="22"/>
      <c r="D758" s="22"/>
      <c r="E758" s="22"/>
      <c r="F758" s="22"/>
      <c r="G758" s="43"/>
      <c r="H758" s="60"/>
      <c r="I758" s="60"/>
      <c r="J758" s="60"/>
      <c r="K758" s="60"/>
      <c r="L758" s="60"/>
      <c r="M758" s="60"/>
    </row>
    <row r="759" spans="1:13" ht="15.5" x14ac:dyDescent="0.35">
      <c r="A759" s="19" t="s">
        <v>4954</v>
      </c>
      <c r="B759" s="21" t="s">
        <v>3948</v>
      </c>
      <c r="C759" s="22"/>
      <c r="D759" s="22"/>
      <c r="E759" s="22"/>
      <c r="F759" s="22"/>
      <c r="G759" s="43"/>
      <c r="H759" s="60"/>
      <c r="I759" s="60"/>
      <c r="J759" s="60"/>
      <c r="K759" s="60"/>
      <c r="L759" s="60"/>
      <c r="M759" s="60"/>
    </row>
    <row r="760" spans="1:13" ht="15.5" x14ac:dyDescent="0.35">
      <c r="A760" s="19" t="s">
        <v>5070</v>
      </c>
      <c r="B760" s="21" t="s">
        <v>2499</v>
      </c>
      <c r="C760" s="22"/>
      <c r="D760" s="22"/>
      <c r="E760" s="22"/>
      <c r="F760" s="22"/>
      <c r="G760" s="43"/>
      <c r="H760" s="60"/>
      <c r="I760" s="60"/>
      <c r="J760" s="60"/>
      <c r="K760" s="60"/>
      <c r="L760" s="60"/>
      <c r="M760" s="60"/>
    </row>
    <row r="761" spans="1:13" ht="31" x14ac:dyDescent="0.35">
      <c r="A761" s="19" t="s">
        <v>8069</v>
      </c>
      <c r="B761" s="21" t="s">
        <v>3286</v>
      </c>
      <c r="C761" s="22"/>
      <c r="D761" s="22"/>
      <c r="E761" s="22"/>
      <c r="F761" s="22"/>
      <c r="G761" s="43"/>
      <c r="H761" s="60"/>
      <c r="I761" s="60"/>
      <c r="J761" s="60"/>
      <c r="K761" s="60"/>
      <c r="L761" s="60"/>
      <c r="M761" s="60"/>
    </row>
    <row r="762" spans="1:13" ht="15.5" x14ac:dyDescent="0.35">
      <c r="A762" s="19" t="s">
        <v>8070</v>
      </c>
      <c r="B762" s="21" t="s">
        <v>3805</v>
      </c>
      <c r="C762" s="22">
        <v>947184</v>
      </c>
      <c r="D762" s="22"/>
      <c r="E762" s="22">
        <v>890550</v>
      </c>
      <c r="F762" s="22"/>
      <c r="G762" s="43">
        <v>890550</v>
      </c>
      <c r="H762" s="60"/>
      <c r="I762" s="60"/>
      <c r="J762" s="60"/>
      <c r="K762" s="60"/>
      <c r="L762" s="60"/>
      <c r="M762" s="60"/>
    </row>
    <row r="763" spans="1:13" ht="15.5" x14ac:dyDescent="0.35">
      <c r="A763" s="19" t="s">
        <v>1932</v>
      </c>
      <c r="B763" s="21" t="s">
        <v>1930</v>
      </c>
      <c r="C763" s="22"/>
      <c r="D763" s="22"/>
      <c r="E763" s="22"/>
      <c r="F763" s="22"/>
      <c r="G763" s="43"/>
      <c r="H763" s="60"/>
      <c r="I763" s="60"/>
      <c r="J763" s="60"/>
      <c r="K763" s="60"/>
      <c r="L763" s="60"/>
      <c r="M763" s="60"/>
    </row>
    <row r="764" spans="1:13" ht="15.5" x14ac:dyDescent="0.35">
      <c r="A764" s="19" t="s">
        <v>740</v>
      </c>
      <c r="B764" s="21" t="s">
        <v>738</v>
      </c>
      <c r="C764" s="22"/>
      <c r="D764" s="22"/>
      <c r="E764" s="22"/>
      <c r="F764" s="22"/>
      <c r="G764" s="43"/>
      <c r="H764" s="60"/>
      <c r="I764" s="60"/>
      <c r="J764" s="60"/>
      <c r="K764" s="60"/>
      <c r="L764" s="60"/>
      <c r="M764" s="60"/>
    </row>
    <row r="765" spans="1:13" ht="15.5" x14ac:dyDescent="0.35">
      <c r="A765" s="19" t="s">
        <v>3455</v>
      </c>
      <c r="B765" s="21" t="s">
        <v>3454</v>
      </c>
      <c r="C765" s="22"/>
      <c r="D765" s="22"/>
      <c r="E765" s="22"/>
      <c r="F765" s="22"/>
      <c r="G765" s="43"/>
      <c r="H765" s="60"/>
      <c r="I765" s="60"/>
      <c r="J765" s="60"/>
      <c r="K765" s="60"/>
      <c r="L765" s="60"/>
      <c r="M765" s="60"/>
    </row>
    <row r="766" spans="1:13" ht="15.5" x14ac:dyDescent="0.35">
      <c r="A766" s="19" t="s">
        <v>2984</v>
      </c>
      <c r="B766" s="21" t="s">
        <v>1150</v>
      </c>
      <c r="C766" s="22"/>
      <c r="D766" s="22"/>
      <c r="E766" s="22"/>
      <c r="F766" s="22"/>
      <c r="G766" s="43"/>
      <c r="H766" s="60"/>
      <c r="I766" s="60"/>
      <c r="J766" s="60"/>
      <c r="K766" s="60"/>
      <c r="L766" s="60"/>
      <c r="M766" s="60"/>
    </row>
    <row r="767" spans="1:13" ht="15.5" x14ac:dyDescent="0.35">
      <c r="A767" s="19" t="s">
        <v>3082</v>
      </c>
      <c r="B767" s="21" t="s">
        <v>8216</v>
      </c>
      <c r="C767" s="22"/>
      <c r="D767" s="22"/>
      <c r="E767" s="22"/>
      <c r="F767" s="22"/>
      <c r="G767" s="43"/>
      <c r="H767" s="60"/>
      <c r="I767" s="60"/>
      <c r="J767" s="60"/>
      <c r="K767" s="60"/>
      <c r="L767" s="60"/>
      <c r="M767" s="60"/>
    </row>
    <row r="768" spans="1:13" ht="15.5" x14ac:dyDescent="0.35">
      <c r="A768" s="19" t="s">
        <v>2993</v>
      </c>
      <c r="B768" s="21" t="s">
        <v>1422</v>
      </c>
      <c r="C768" s="22"/>
      <c r="D768" s="22"/>
      <c r="E768" s="22"/>
      <c r="F768" s="22"/>
      <c r="G768" s="43"/>
      <c r="H768" s="60"/>
      <c r="I768" s="60"/>
      <c r="J768" s="60"/>
      <c r="K768" s="60"/>
      <c r="L768" s="60"/>
      <c r="M768" s="60"/>
    </row>
    <row r="769" spans="1:13" ht="15.5" x14ac:dyDescent="0.35">
      <c r="A769" s="19" t="s">
        <v>562</v>
      </c>
      <c r="B769" s="21" t="s">
        <v>560</v>
      </c>
      <c r="C769" s="22"/>
      <c r="D769" s="22"/>
      <c r="E769" s="22"/>
      <c r="F769" s="22"/>
      <c r="G769" s="43"/>
      <c r="H769" s="60"/>
      <c r="I769" s="60"/>
      <c r="J769" s="60"/>
      <c r="K769" s="60"/>
      <c r="L769" s="60"/>
      <c r="M769" s="60"/>
    </row>
    <row r="770" spans="1:13" ht="31" x14ac:dyDescent="0.35">
      <c r="A770" s="19" t="s">
        <v>2966</v>
      </c>
      <c r="B770" s="21" t="s">
        <v>3873</v>
      </c>
      <c r="C770" s="22"/>
      <c r="D770" s="22"/>
      <c r="E770" s="22"/>
      <c r="F770" s="22"/>
      <c r="G770" s="43"/>
      <c r="H770" s="60"/>
      <c r="I770" s="60"/>
      <c r="J770" s="60"/>
      <c r="K770" s="60"/>
      <c r="L770" s="60"/>
      <c r="M770" s="60"/>
    </row>
    <row r="771" spans="1:13" ht="15.5" x14ac:dyDescent="0.35">
      <c r="A771" s="19" t="s">
        <v>3211</v>
      </c>
      <c r="B771" s="21" t="s">
        <v>3963</v>
      </c>
      <c r="C771" s="22"/>
      <c r="D771" s="22"/>
      <c r="E771" s="22"/>
      <c r="F771" s="22"/>
      <c r="G771" s="43"/>
      <c r="H771" s="60"/>
      <c r="I771" s="60"/>
      <c r="J771" s="60"/>
      <c r="K771" s="60"/>
      <c r="L771" s="60"/>
      <c r="M771" s="60"/>
    </row>
    <row r="772" spans="1:13" ht="15.5" x14ac:dyDescent="0.35">
      <c r="A772" s="19" t="s">
        <v>1509</v>
      </c>
      <c r="B772" s="21" t="s">
        <v>1497</v>
      </c>
      <c r="C772" s="22"/>
      <c r="D772" s="22"/>
      <c r="E772" s="22"/>
      <c r="F772" s="22"/>
      <c r="G772" s="43"/>
      <c r="H772" s="60"/>
      <c r="I772" s="60"/>
      <c r="J772" s="60"/>
      <c r="K772" s="60"/>
      <c r="L772" s="60"/>
      <c r="M772" s="60"/>
    </row>
    <row r="773" spans="1:13" ht="15.5" x14ac:dyDescent="0.35">
      <c r="A773" s="19" t="s">
        <v>2500</v>
      </c>
      <c r="B773" s="21" t="s">
        <v>1201</v>
      </c>
      <c r="C773" s="22"/>
      <c r="D773" s="22"/>
      <c r="E773" s="22"/>
      <c r="F773" s="22"/>
      <c r="G773" s="43"/>
      <c r="H773" s="60"/>
      <c r="I773" s="60"/>
      <c r="J773" s="60"/>
      <c r="K773" s="60"/>
      <c r="L773" s="60"/>
      <c r="M773" s="60"/>
    </row>
    <row r="774" spans="1:13" ht="31" x14ac:dyDescent="0.35">
      <c r="A774" s="19" t="s">
        <v>4955</v>
      </c>
      <c r="B774" s="21" t="s">
        <v>8703</v>
      </c>
      <c r="C774" s="22"/>
      <c r="D774" s="22"/>
      <c r="E774" s="22"/>
      <c r="F774" s="22"/>
      <c r="G774" s="43"/>
      <c r="H774" s="60"/>
      <c r="I774" s="60"/>
      <c r="J774" s="60"/>
      <c r="K774" s="60"/>
      <c r="L774" s="60"/>
      <c r="M774" s="60"/>
    </row>
    <row r="775" spans="1:13" ht="15.5" x14ac:dyDescent="0.35">
      <c r="A775" s="19" t="s">
        <v>1352</v>
      </c>
      <c r="B775" s="21" t="s">
        <v>1336</v>
      </c>
      <c r="C775" s="22"/>
      <c r="D775" s="22"/>
      <c r="E775" s="22"/>
      <c r="F775" s="22"/>
      <c r="G775" s="43"/>
      <c r="H775" s="60"/>
      <c r="I775" s="60"/>
      <c r="J775" s="60"/>
      <c r="K775" s="60"/>
      <c r="L775" s="60"/>
      <c r="M775" s="60"/>
    </row>
    <row r="776" spans="1:13" ht="15.5" x14ac:dyDescent="0.35">
      <c r="A776" s="19" t="s">
        <v>84</v>
      </c>
      <c r="B776" s="21" t="s">
        <v>83</v>
      </c>
      <c r="C776" s="22"/>
      <c r="D776" s="22"/>
      <c r="E776" s="22"/>
      <c r="F776" s="22"/>
      <c r="G776" s="43"/>
      <c r="H776" s="60"/>
      <c r="I776" s="60"/>
      <c r="J776" s="60"/>
      <c r="K776" s="60"/>
      <c r="L776" s="60"/>
      <c r="M776" s="60"/>
    </row>
    <row r="777" spans="1:13" ht="15.5" x14ac:dyDescent="0.35">
      <c r="A777" s="19" t="s">
        <v>1317</v>
      </c>
      <c r="B777" s="21" t="s">
        <v>1295</v>
      </c>
      <c r="C777" s="22"/>
      <c r="D777" s="22"/>
      <c r="E777" s="22"/>
      <c r="F777" s="22"/>
      <c r="G777" s="43"/>
      <c r="H777" s="60"/>
      <c r="I777" s="60"/>
      <c r="J777" s="60"/>
      <c r="K777" s="60"/>
      <c r="L777" s="60"/>
      <c r="M777" s="60"/>
    </row>
    <row r="778" spans="1:13" ht="15.5" x14ac:dyDescent="0.35">
      <c r="A778" s="19" t="s">
        <v>3208</v>
      </c>
      <c r="B778" s="21" t="s">
        <v>680</v>
      </c>
      <c r="C778" s="22"/>
      <c r="D778" s="22"/>
      <c r="E778" s="22"/>
      <c r="F778" s="22"/>
      <c r="G778" s="43"/>
      <c r="H778" s="60"/>
      <c r="I778" s="60"/>
      <c r="J778" s="60"/>
      <c r="K778" s="60"/>
      <c r="L778" s="60"/>
      <c r="M778" s="60"/>
    </row>
    <row r="779" spans="1:13" ht="15.5" x14ac:dyDescent="0.35">
      <c r="A779" s="19" t="s">
        <v>103</v>
      </c>
      <c r="B779" s="21" t="s">
        <v>102</v>
      </c>
      <c r="C779" s="22"/>
      <c r="D779" s="22"/>
      <c r="E779" s="22"/>
      <c r="F779" s="22"/>
      <c r="G779" s="43"/>
      <c r="H779" s="60"/>
      <c r="I779" s="60"/>
      <c r="J779" s="60"/>
      <c r="K779" s="60"/>
      <c r="L779" s="60"/>
      <c r="M779" s="60"/>
    </row>
    <row r="780" spans="1:13" ht="15.5" x14ac:dyDescent="0.35">
      <c r="A780" s="19" t="s">
        <v>3145</v>
      </c>
      <c r="B780" s="21" t="s">
        <v>3924</v>
      </c>
      <c r="C780" s="22"/>
      <c r="D780" s="22"/>
      <c r="E780" s="22"/>
      <c r="F780" s="22"/>
      <c r="G780" s="43"/>
      <c r="H780" s="60"/>
      <c r="I780" s="60"/>
      <c r="J780" s="60"/>
      <c r="K780" s="60"/>
      <c r="L780" s="60"/>
      <c r="M780" s="60"/>
    </row>
    <row r="781" spans="1:13" ht="15.5" x14ac:dyDescent="0.35">
      <c r="A781" s="19" t="s">
        <v>323</v>
      </c>
      <c r="B781" s="21" t="s">
        <v>322</v>
      </c>
      <c r="C781" s="22"/>
      <c r="D781" s="22"/>
      <c r="E781" s="22"/>
      <c r="F781" s="22"/>
      <c r="G781" s="43"/>
      <c r="H781" s="60"/>
      <c r="I781" s="60"/>
      <c r="J781" s="60"/>
      <c r="K781" s="60"/>
      <c r="L781" s="60"/>
      <c r="M781" s="60"/>
    </row>
    <row r="782" spans="1:13" ht="15.5" x14ac:dyDescent="0.35">
      <c r="A782" s="19" t="s">
        <v>5072</v>
      </c>
      <c r="B782" s="21" t="s">
        <v>4454</v>
      </c>
      <c r="C782" s="22"/>
      <c r="D782" s="22"/>
      <c r="E782" s="22"/>
      <c r="F782" s="22"/>
      <c r="G782" s="43"/>
      <c r="H782" s="60"/>
      <c r="I782" s="60"/>
      <c r="J782" s="60"/>
      <c r="K782" s="60"/>
      <c r="L782" s="60"/>
      <c r="M782" s="60"/>
    </row>
    <row r="783" spans="1:13" ht="15.5" x14ac:dyDescent="0.35">
      <c r="A783" s="19" t="s">
        <v>8071</v>
      </c>
      <c r="B783" s="21" t="s">
        <v>356</v>
      </c>
      <c r="C783" s="22"/>
      <c r="D783" s="22"/>
      <c r="E783" s="22"/>
      <c r="F783" s="22"/>
      <c r="G783" s="43"/>
      <c r="H783" s="60"/>
      <c r="I783" s="60"/>
      <c r="J783" s="60"/>
      <c r="K783" s="60"/>
      <c r="L783" s="60"/>
      <c r="M783" s="60"/>
    </row>
    <row r="784" spans="1:13" ht="15.5" x14ac:dyDescent="0.35">
      <c r="A784" s="19" t="s">
        <v>670</v>
      </c>
      <c r="B784" s="21" t="s">
        <v>303</v>
      </c>
      <c r="C784" s="22"/>
      <c r="D784" s="22"/>
      <c r="E784" s="22"/>
      <c r="F784" s="22"/>
      <c r="G784" s="43"/>
      <c r="H784" s="60"/>
      <c r="I784" s="60"/>
      <c r="J784" s="60"/>
      <c r="K784" s="60"/>
      <c r="L784" s="60"/>
      <c r="M784" s="60"/>
    </row>
    <row r="785" spans="1:13" ht="15.5" x14ac:dyDescent="0.35">
      <c r="A785" s="19" t="s">
        <v>1004</v>
      </c>
      <c r="B785" s="21" t="s">
        <v>3836</v>
      </c>
      <c r="C785" s="22">
        <v>20527499</v>
      </c>
      <c r="D785" s="22">
        <v>134775</v>
      </c>
      <c r="E785" s="22">
        <v>22662268</v>
      </c>
      <c r="F785" s="22">
        <v>148791</v>
      </c>
      <c r="G785" s="43">
        <v>24253597</v>
      </c>
      <c r="H785" s="60">
        <v>1</v>
      </c>
      <c r="I785" s="60">
        <v>0</v>
      </c>
      <c r="J785" s="60">
        <v>0</v>
      </c>
      <c r="K785" s="60">
        <v>0</v>
      </c>
      <c r="L785" s="60">
        <v>0</v>
      </c>
      <c r="M785" s="60" t="s">
        <v>8222</v>
      </c>
    </row>
    <row r="786" spans="1:13" ht="15.5" x14ac:dyDescent="0.35">
      <c r="A786" s="19" t="s">
        <v>1765</v>
      </c>
      <c r="B786" s="21" t="s">
        <v>3929</v>
      </c>
      <c r="C786" s="22"/>
      <c r="D786" s="22"/>
      <c r="E786" s="22"/>
      <c r="F786" s="22"/>
      <c r="G786" s="43"/>
      <c r="H786" s="60"/>
      <c r="I786" s="60"/>
      <c r="J786" s="60"/>
      <c r="K786" s="60"/>
      <c r="L786" s="60"/>
      <c r="M786" s="60"/>
    </row>
    <row r="787" spans="1:13" ht="15.5" x14ac:dyDescent="0.35">
      <c r="A787" s="19" t="s">
        <v>1566</v>
      </c>
      <c r="B787" s="21" t="s">
        <v>1543</v>
      </c>
      <c r="C787" s="22"/>
      <c r="D787" s="22"/>
      <c r="E787" s="22"/>
      <c r="F787" s="22"/>
      <c r="G787" s="43"/>
      <c r="H787" s="60"/>
      <c r="I787" s="60"/>
      <c r="J787" s="60"/>
      <c r="K787" s="60"/>
      <c r="L787" s="60"/>
      <c r="M787" s="60"/>
    </row>
    <row r="788" spans="1:13" ht="15.5" x14ac:dyDescent="0.35">
      <c r="A788" s="19" t="s">
        <v>1489</v>
      </c>
      <c r="B788" s="21" t="s">
        <v>1473</v>
      </c>
      <c r="C788" s="22"/>
      <c r="D788" s="22"/>
      <c r="E788" s="22"/>
      <c r="F788" s="22"/>
      <c r="G788" s="43"/>
      <c r="H788" s="60"/>
      <c r="I788" s="60"/>
      <c r="J788" s="60"/>
      <c r="K788" s="60"/>
      <c r="L788" s="60"/>
      <c r="M788" s="60"/>
    </row>
    <row r="789" spans="1:13" ht="15.5" x14ac:dyDescent="0.35">
      <c r="A789" s="19" t="s">
        <v>1885</v>
      </c>
      <c r="B789" s="21" t="s">
        <v>1883</v>
      </c>
      <c r="C789" s="22"/>
      <c r="D789" s="22"/>
      <c r="E789" s="22"/>
      <c r="F789" s="22"/>
      <c r="G789" s="43"/>
      <c r="H789" s="60"/>
      <c r="I789" s="60"/>
      <c r="J789" s="60"/>
      <c r="K789" s="60"/>
      <c r="L789" s="60"/>
      <c r="M789" s="60"/>
    </row>
    <row r="790" spans="1:13" ht="15.5" x14ac:dyDescent="0.35">
      <c r="A790" s="19" t="s">
        <v>8073</v>
      </c>
      <c r="B790" s="21" t="s">
        <v>3973</v>
      </c>
      <c r="C790" s="22"/>
      <c r="D790" s="22"/>
      <c r="E790" s="22"/>
      <c r="F790" s="22"/>
      <c r="G790" s="43"/>
      <c r="H790" s="60"/>
      <c r="I790" s="60"/>
      <c r="J790" s="60"/>
      <c r="K790" s="60"/>
      <c r="L790" s="60"/>
      <c r="M790" s="60"/>
    </row>
    <row r="791" spans="1:13" ht="15.5" x14ac:dyDescent="0.35">
      <c r="A791" s="19" t="s">
        <v>3056</v>
      </c>
      <c r="B791" s="21" t="s">
        <v>2046</v>
      </c>
      <c r="C791" s="22"/>
      <c r="D791" s="22"/>
      <c r="E791" s="22"/>
      <c r="F791" s="22"/>
      <c r="G791" s="43"/>
      <c r="H791" s="60"/>
      <c r="I791" s="60"/>
      <c r="J791" s="60"/>
      <c r="K791" s="60"/>
      <c r="L791" s="60"/>
      <c r="M791" s="60"/>
    </row>
    <row r="792" spans="1:13" ht="15.5" x14ac:dyDescent="0.35">
      <c r="A792" s="19" t="s">
        <v>3464</v>
      </c>
      <c r="B792" s="21" t="s">
        <v>3462</v>
      </c>
      <c r="C792" s="22"/>
      <c r="D792" s="22"/>
      <c r="E792" s="22"/>
      <c r="F792" s="22"/>
      <c r="G792" s="43"/>
      <c r="H792" s="60"/>
      <c r="I792" s="60"/>
      <c r="J792" s="60"/>
      <c r="K792" s="60"/>
      <c r="L792" s="60"/>
      <c r="M792" s="60"/>
    </row>
    <row r="793" spans="1:13" ht="15.5" x14ac:dyDescent="0.35">
      <c r="A793" s="19" t="s">
        <v>2222</v>
      </c>
      <c r="B793" s="21" t="s">
        <v>2326</v>
      </c>
      <c r="C793" s="22"/>
      <c r="D793" s="22"/>
      <c r="E793" s="22"/>
      <c r="F793" s="22"/>
      <c r="G793" s="43"/>
      <c r="H793" s="60"/>
      <c r="I793" s="60"/>
      <c r="J793" s="60"/>
      <c r="K793" s="60"/>
      <c r="L793" s="60"/>
      <c r="M793" s="60"/>
    </row>
    <row r="794" spans="1:13" ht="15.5" x14ac:dyDescent="0.35">
      <c r="A794" s="19" t="s">
        <v>3194</v>
      </c>
      <c r="B794" s="21" t="s">
        <v>3859</v>
      </c>
      <c r="C794" s="22"/>
      <c r="D794" s="22"/>
      <c r="E794" s="22"/>
      <c r="F794" s="22"/>
      <c r="G794" s="43"/>
      <c r="H794" s="60"/>
      <c r="I794" s="60"/>
      <c r="J794" s="60"/>
      <c r="K794" s="60"/>
      <c r="L794" s="60"/>
      <c r="M794" s="60"/>
    </row>
    <row r="795" spans="1:13" ht="31" x14ac:dyDescent="0.35">
      <c r="A795" s="19" t="s">
        <v>3008</v>
      </c>
      <c r="B795" s="21" t="s">
        <v>1510</v>
      </c>
      <c r="C795" s="22"/>
      <c r="D795" s="22"/>
      <c r="E795" s="22"/>
      <c r="F795" s="22"/>
      <c r="G795" s="43"/>
      <c r="H795" s="60"/>
      <c r="I795" s="60"/>
      <c r="J795" s="60"/>
      <c r="K795" s="60"/>
      <c r="L795" s="60"/>
      <c r="M795" s="60"/>
    </row>
    <row r="796" spans="1:13" ht="31" x14ac:dyDescent="0.35">
      <c r="A796" s="19" t="s">
        <v>3032</v>
      </c>
      <c r="B796" s="21" t="s">
        <v>3749</v>
      </c>
      <c r="C796" s="22"/>
      <c r="D796" s="22"/>
      <c r="E796" s="22"/>
      <c r="F796" s="22"/>
      <c r="G796" s="43"/>
      <c r="H796" s="60"/>
      <c r="I796" s="60"/>
      <c r="J796" s="60"/>
      <c r="K796" s="60"/>
      <c r="L796" s="60"/>
      <c r="M796" s="60"/>
    </row>
    <row r="797" spans="1:13" ht="31" x14ac:dyDescent="0.35">
      <c r="A797" s="19" t="s">
        <v>8074</v>
      </c>
      <c r="B797" s="21" t="s">
        <v>4531</v>
      </c>
      <c r="C797" s="22"/>
      <c r="D797" s="22"/>
      <c r="E797" s="22"/>
      <c r="F797" s="22"/>
      <c r="G797" s="43"/>
      <c r="H797" s="60"/>
      <c r="I797" s="60"/>
      <c r="J797" s="60"/>
      <c r="K797" s="60"/>
      <c r="L797" s="60"/>
      <c r="M797" s="60"/>
    </row>
    <row r="798" spans="1:13" ht="15.5" x14ac:dyDescent="0.35">
      <c r="A798" s="19" t="s">
        <v>4956</v>
      </c>
      <c r="B798" s="21" t="s">
        <v>8406</v>
      </c>
      <c r="C798" s="22"/>
      <c r="D798" s="22"/>
      <c r="E798" s="22"/>
      <c r="F798" s="22"/>
      <c r="G798" s="43"/>
      <c r="H798" s="60"/>
      <c r="I798" s="60"/>
      <c r="J798" s="60"/>
      <c r="K798" s="60"/>
      <c r="L798" s="60"/>
      <c r="M798" s="60"/>
    </row>
    <row r="799" spans="1:13" ht="15.5" x14ac:dyDescent="0.35">
      <c r="A799" s="19" t="s">
        <v>2963</v>
      </c>
      <c r="B799" s="21" t="s">
        <v>2056</v>
      </c>
      <c r="C799" s="22"/>
      <c r="D799" s="22"/>
      <c r="E799" s="22"/>
      <c r="F799" s="22"/>
      <c r="G799" s="43"/>
      <c r="H799" s="60"/>
      <c r="I799" s="60"/>
      <c r="J799" s="60"/>
      <c r="K799" s="60"/>
      <c r="L799" s="60"/>
      <c r="M799" s="60"/>
    </row>
    <row r="800" spans="1:13" ht="15.5" x14ac:dyDescent="0.35">
      <c r="A800" s="19" t="s">
        <v>311</v>
      </c>
      <c r="B800" s="21" t="s">
        <v>8515</v>
      </c>
      <c r="C800" s="22"/>
      <c r="D800" s="22"/>
      <c r="E800" s="22"/>
      <c r="F800" s="22"/>
      <c r="G800" s="43"/>
      <c r="H800" s="60"/>
      <c r="I800" s="60"/>
      <c r="J800" s="60"/>
      <c r="K800" s="60"/>
      <c r="L800" s="60"/>
      <c r="M800" s="60"/>
    </row>
    <row r="801" spans="1:13" ht="15.5" x14ac:dyDescent="0.35">
      <c r="A801" s="19" t="s">
        <v>210</v>
      </c>
      <c r="B801" s="21" t="s">
        <v>208</v>
      </c>
      <c r="C801" s="22"/>
      <c r="D801" s="22"/>
      <c r="E801" s="22"/>
      <c r="F801" s="22"/>
      <c r="G801" s="43"/>
      <c r="H801" s="60"/>
      <c r="I801" s="60"/>
      <c r="J801" s="60"/>
      <c r="K801" s="60"/>
      <c r="L801" s="60"/>
      <c r="M801" s="60"/>
    </row>
    <row r="802" spans="1:13" ht="15.5" x14ac:dyDescent="0.35">
      <c r="A802" s="19" t="s">
        <v>4957</v>
      </c>
      <c r="B802" s="21" t="s">
        <v>769</v>
      </c>
      <c r="C802" s="22"/>
      <c r="D802" s="22"/>
      <c r="E802" s="22"/>
      <c r="F802" s="22"/>
      <c r="G802" s="43"/>
      <c r="H802" s="60"/>
      <c r="I802" s="60"/>
      <c r="J802" s="60"/>
      <c r="K802" s="60"/>
      <c r="L802" s="60"/>
      <c r="M802" s="60"/>
    </row>
    <row r="803" spans="1:13" ht="15.5" x14ac:dyDescent="0.35">
      <c r="A803" s="19" t="s">
        <v>8075</v>
      </c>
      <c r="B803" s="21" t="s">
        <v>1742</v>
      </c>
      <c r="C803" s="22"/>
      <c r="D803" s="22"/>
      <c r="E803" s="22"/>
      <c r="F803" s="22"/>
      <c r="G803" s="43"/>
      <c r="H803" s="60"/>
      <c r="I803" s="60"/>
      <c r="J803" s="60"/>
      <c r="K803" s="60"/>
      <c r="L803" s="60"/>
      <c r="M803" s="60"/>
    </row>
    <row r="804" spans="1:13" ht="15.5" x14ac:dyDescent="0.35">
      <c r="A804" s="19" t="s">
        <v>1035</v>
      </c>
      <c r="B804" s="21" t="s">
        <v>1033</v>
      </c>
      <c r="C804" s="22"/>
      <c r="D804" s="22"/>
      <c r="E804" s="22"/>
      <c r="F804" s="22"/>
      <c r="G804" s="43"/>
      <c r="H804" s="60"/>
      <c r="I804" s="60"/>
      <c r="J804" s="60"/>
      <c r="K804" s="60"/>
      <c r="L804" s="60"/>
      <c r="M804" s="60"/>
    </row>
    <row r="805" spans="1:13" ht="15.5" x14ac:dyDescent="0.35">
      <c r="A805" s="19" t="s">
        <v>1868</v>
      </c>
      <c r="B805" s="21" t="s">
        <v>1866</v>
      </c>
      <c r="C805" s="22"/>
      <c r="D805" s="22"/>
      <c r="E805" s="22"/>
      <c r="F805" s="22"/>
      <c r="G805" s="43"/>
      <c r="H805" s="60"/>
      <c r="I805" s="60"/>
      <c r="J805" s="60"/>
      <c r="K805" s="60"/>
      <c r="L805" s="60"/>
      <c r="M805" s="60"/>
    </row>
    <row r="806" spans="1:13" ht="15.5" x14ac:dyDescent="0.35">
      <c r="A806" s="19" t="s">
        <v>799</v>
      </c>
      <c r="B806" s="21" t="s">
        <v>797</v>
      </c>
      <c r="C806" s="22"/>
      <c r="D806" s="22"/>
      <c r="E806" s="22"/>
      <c r="F806" s="22"/>
      <c r="G806" s="43"/>
      <c r="H806" s="60"/>
      <c r="I806" s="60"/>
      <c r="J806" s="60"/>
      <c r="K806" s="60"/>
      <c r="L806" s="60"/>
      <c r="M806" s="60"/>
    </row>
    <row r="807" spans="1:13" ht="15.5" x14ac:dyDescent="0.35">
      <c r="A807" s="19" t="s">
        <v>8076</v>
      </c>
      <c r="B807" s="21" t="s">
        <v>3608</v>
      </c>
      <c r="C807" s="22"/>
      <c r="D807" s="22"/>
      <c r="E807" s="22"/>
      <c r="F807" s="22"/>
      <c r="G807" s="43"/>
      <c r="H807" s="60"/>
      <c r="I807" s="60"/>
      <c r="J807" s="60"/>
      <c r="K807" s="60"/>
      <c r="L807" s="60"/>
      <c r="M807" s="60"/>
    </row>
    <row r="808" spans="1:13" ht="15.5" x14ac:dyDescent="0.35">
      <c r="A808" s="19" t="s">
        <v>808</v>
      </c>
      <c r="B808" s="21" t="s">
        <v>3598</v>
      </c>
      <c r="C808" s="22"/>
      <c r="D808" s="22"/>
      <c r="E808" s="22"/>
      <c r="F808" s="22"/>
      <c r="G808" s="43"/>
      <c r="H808" s="60"/>
      <c r="I808" s="60"/>
      <c r="J808" s="60"/>
      <c r="K808" s="60"/>
      <c r="L808" s="60"/>
      <c r="M808" s="60"/>
    </row>
    <row r="809" spans="1:13" ht="15.5" x14ac:dyDescent="0.35">
      <c r="A809" s="19" t="s">
        <v>3040</v>
      </c>
      <c r="B809" s="21" t="s">
        <v>2656</v>
      </c>
      <c r="C809" s="22"/>
      <c r="D809" s="22"/>
      <c r="E809" s="22"/>
      <c r="F809" s="22"/>
      <c r="G809" s="43"/>
      <c r="H809" s="60"/>
      <c r="I809" s="60"/>
      <c r="J809" s="60"/>
      <c r="K809" s="60"/>
      <c r="L809" s="60"/>
      <c r="M809" s="60"/>
    </row>
    <row r="810" spans="1:13" ht="15.5" x14ac:dyDescent="0.35">
      <c r="A810" s="19" t="s">
        <v>4958</v>
      </c>
      <c r="B810" s="21" t="s">
        <v>835</v>
      </c>
      <c r="C810" s="22"/>
      <c r="D810" s="22"/>
      <c r="E810" s="22"/>
      <c r="F810" s="22"/>
      <c r="G810" s="43"/>
      <c r="H810" s="60"/>
      <c r="I810" s="60"/>
      <c r="J810" s="60"/>
      <c r="K810" s="60"/>
      <c r="L810" s="60"/>
      <c r="M810" s="60"/>
    </row>
    <row r="811" spans="1:13" ht="15.5" x14ac:dyDescent="0.35">
      <c r="A811" s="19" t="s">
        <v>8077</v>
      </c>
      <c r="B811" s="21" t="s">
        <v>3977</v>
      </c>
      <c r="C811" s="22"/>
      <c r="D811" s="22"/>
      <c r="E811" s="22"/>
      <c r="F811" s="22"/>
      <c r="G811" s="43"/>
      <c r="H811" s="60"/>
      <c r="I811" s="60"/>
      <c r="J811" s="60"/>
      <c r="K811" s="60"/>
      <c r="L811" s="60"/>
      <c r="M811" s="60"/>
    </row>
    <row r="812" spans="1:13" ht="31" x14ac:dyDescent="0.35">
      <c r="A812" s="19" t="s">
        <v>8078</v>
      </c>
      <c r="B812" s="21" t="s">
        <v>3612</v>
      </c>
      <c r="C812" s="22"/>
      <c r="D812" s="22"/>
      <c r="E812" s="22"/>
      <c r="F812" s="22"/>
      <c r="G812" s="43"/>
      <c r="H812" s="60"/>
      <c r="I812" s="60"/>
      <c r="J812" s="60"/>
      <c r="K812" s="60"/>
      <c r="L812" s="60"/>
      <c r="M812" s="60"/>
    </row>
    <row r="813" spans="1:13" ht="15.5" x14ac:dyDescent="0.35">
      <c r="A813" s="19" t="s">
        <v>319</v>
      </c>
      <c r="B813" s="21" t="s">
        <v>8214</v>
      </c>
      <c r="C813" s="22"/>
      <c r="D813" s="22"/>
      <c r="E813" s="22"/>
      <c r="F813" s="22"/>
      <c r="G813" s="43"/>
      <c r="H813" s="60"/>
      <c r="I813" s="60"/>
      <c r="J813" s="60"/>
      <c r="K813" s="60"/>
      <c r="L813" s="60"/>
      <c r="M813" s="60"/>
    </row>
    <row r="814" spans="1:13" ht="15.5" x14ac:dyDescent="0.35">
      <c r="A814" s="19" t="s">
        <v>578</v>
      </c>
      <c r="B814" s="21" t="s">
        <v>8403</v>
      </c>
      <c r="C814" s="22">
        <v>123987729.19</v>
      </c>
      <c r="D814" s="22">
        <v>0</v>
      </c>
      <c r="E814" s="22">
        <v>0</v>
      </c>
      <c r="F814" s="22">
        <v>0</v>
      </c>
      <c r="G814" s="22">
        <v>206760491.41999999</v>
      </c>
      <c r="H814" s="60"/>
      <c r="I814" s="60"/>
      <c r="J814" s="60"/>
      <c r="K814" s="60"/>
      <c r="L814" s="60"/>
      <c r="M814" s="60"/>
    </row>
    <row r="815" spans="1:13" ht="15.5" x14ac:dyDescent="0.35">
      <c r="A815" s="19" t="s">
        <v>278</v>
      </c>
      <c r="B815" s="21" t="s">
        <v>276</v>
      </c>
      <c r="C815" s="22">
        <v>52033423.32</v>
      </c>
      <c r="D815" s="22"/>
      <c r="E815" s="22">
        <v>30067704.420000002</v>
      </c>
      <c r="F815" s="22"/>
      <c r="G815" s="43">
        <v>30064704.420000002</v>
      </c>
      <c r="H815" s="60"/>
      <c r="I815" s="60"/>
      <c r="J815" s="60"/>
      <c r="K815" s="60"/>
      <c r="L815" s="60"/>
      <c r="M815" s="60"/>
    </row>
    <row r="816" spans="1:13" ht="15.5" x14ac:dyDescent="0.35">
      <c r="A816" s="19" t="s">
        <v>989</v>
      </c>
      <c r="B816" s="19" t="s">
        <v>987</v>
      </c>
      <c r="C816" s="22"/>
      <c r="D816" s="22"/>
      <c r="E816" s="22"/>
      <c r="F816" s="22"/>
      <c r="G816" s="43"/>
      <c r="H816" s="60"/>
      <c r="I816" s="60"/>
      <c r="J816" s="60"/>
      <c r="K816" s="60"/>
      <c r="L816" s="60"/>
      <c r="M816" s="60"/>
    </row>
    <row r="817" spans="1:13" ht="15.5" x14ac:dyDescent="0.35">
      <c r="A817" s="19" t="s">
        <v>732</v>
      </c>
      <c r="B817" s="21" t="s">
        <v>730</v>
      </c>
      <c r="C817" s="22"/>
      <c r="D817" s="22"/>
      <c r="E817" s="22"/>
      <c r="F817" s="22"/>
      <c r="G817" s="43"/>
      <c r="H817" s="60"/>
      <c r="I817" s="60"/>
      <c r="J817" s="60"/>
      <c r="K817" s="60"/>
      <c r="L817" s="60"/>
      <c r="M817" s="60"/>
    </row>
    <row r="818" spans="1:13" ht="15.5" x14ac:dyDescent="0.35">
      <c r="A818" s="19" t="s">
        <v>4959</v>
      </c>
      <c r="B818" s="21" t="s">
        <v>8737</v>
      </c>
      <c r="C818" s="22"/>
      <c r="D818" s="22"/>
      <c r="E818" s="22"/>
      <c r="F818" s="22"/>
      <c r="G818" s="43"/>
      <c r="H818" s="60"/>
      <c r="I818" s="60"/>
      <c r="J818" s="60"/>
      <c r="K818" s="60"/>
      <c r="L818" s="60"/>
      <c r="M818" s="60"/>
    </row>
    <row r="819" spans="1:13" ht="15.5" x14ac:dyDescent="0.35">
      <c r="A819" s="19" t="s">
        <v>2503</v>
      </c>
      <c r="B819" s="21" t="s">
        <v>2502</v>
      </c>
      <c r="C819" s="22"/>
      <c r="D819" s="22"/>
      <c r="E819" s="22"/>
      <c r="F819" s="22"/>
      <c r="G819" s="43"/>
      <c r="H819" s="60"/>
      <c r="I819" s="60"/>
      <c r="J819" s="60"/>
      <c r="K819" s="60"/>
      <c r="L819" s="60"/>
      <c r="M819" s="60"/>
    </row>
    <row r="820" spans="1:13" ht="15.5" x14ac:dyDescent="0.35">
      <c r="A820" s="19" t="s">
        <v>3227</v>
      </c>
      <c r="B820" s="21" t="s">
        <v>285</v>
      </c>
      <c r="C820" s="22"/>
      <c r="D820" s="22"/>
      <c r="E820" s="22"/>
      <c r="F820" s="22"/>
      <c r="G820" s="43"/>
      <c r="H820" s="60"/>
      <c r="I820" s="60"/>
      <c r="J820" s="60"/>
      <c r="K820" s="60"/>
      <c r="L820" s="60"/>
      <c r="M820" s="60"/>
    </row>
    <row r="821" spans="1:13" ht="15.5" x14ac:dyDescent="0.35">
      <c r="A821" s="19" t="s">
        <v>2407</v>
      </c>
      <c r="B821" s="21" t="s">
        <v>3668</v>
      </c>
      <c r="C821" s="22"/>
      <c r="D821" s="22"/>
      <c r="E821" s="22"/>
      <c r="F821" s="22"/>
      <c r="G821" s="43"/>
      <c r="H821" s="60"/>
      <c r="I821" s="60"/>
      <c r="J821" s="60"/>
      <c r="K821" s="60"/>
      <c r="L821" s="60"/>
      <c r="M821" s="60"/>
    </row>
    <row r="822" spans="1:13" ht="15.5" x14ac:dyDescent="0.35">
      <c r="A822" s="19" t="s">
        <v>152</v>
      </c>
      <c r="B822" s="21" t="s">
        <v>4078</v>
      </c>
      <c r="C822" s="22"/>
      <c r="D822" s="22"/>
      <c r="E822" s="22"/>
      <c r="F822" s="22"/>
      <c r="G822" s="43"/>
      <c r="H822" s="60"/>
      <c r="I822" s="60"/>
      <c r="J822" s="60"/>
      <c r="K822" s="60"/>
      <c r="L822" s="60"/>
      <c r="M822" s="60"/>
    </row>
    <row r="823" spans="1:13" ht="15.5" x14ac:dyDescent="0.35">
      <c r="A823" s="19" t="s">
        <v>8079</v>
      </c>
      <c r="B823" s="21" t="s">
        <v>8571</v>
      </c>
      <c r="C823" s="22"/>
      <c r="D823" s="22"/>
      <c r="E823" s="22"/>
      <c r="F823" s="22"/>
      <c r="G823" s="43"/>
      <c r="H823" s="60"/>
      <c r="I823" s="60"/>
      <c r="J823" s="60"/>
      <c r="K823" s="60"/>
      <c r="L823" s="60"/>
      <c r="M823" s="60"/>
    </row>
    <row r="824" spans="1:13" ht="15.5" x14ac:dyDescent="0.35">
      <c r="A824" s="19" t="s">
        <v>4460</v>
      </c>
      <c r="B824" s="21" t="s">
        <v>4532</v>
      </c>
      <c r="C824" s="22"/>
      <c r="D824" s="22"/>
      <c r="E824" s="22"/>
      <c r="F824" s="22"/>
      <c r="G824" s="43"/>
      <c r="H824" s="60"/>
      <c r="I824" s="60"/>
      <c r="J824" s="60"/>
      <c r="K824" s="60"/>
      <c r="L824" s="60"/>
      <c r="M824" s="60"/>
    </row>
    <row r="825" spans="1:13" ht="15.5" x14ac:dyDescent="0.35">
      <c r="A825" s="19" t="s">
        <v>7926</v>
      </c>
      <c r="B825" s="21" t="s">
        <v>7916</v>
      </c>
      <c r="C825" s="22"/>
      <c r="D825" s="22"/>
      <c r="E825" s="22"/>
      <c r="F825" s="22"/>
      <c r="G825" s="43"/>
      <c r="H825" s="60"/>
      <c r="I825" s="60"/>
      <c r="J825" s="60"/>
      <c r="K825" s="60"/>
      <c r="L825" s="60"/>
      <c r="M825" s="60"/>
    </row>
    <row r="826" spans="1:13" ht="15.5" x14ac:dyDescent="0.35">
      <c r="A826" s="19" t="s">
        <v>4464</v>
      </c>
      <c r="B826" s="21" t="s">
        <v>4463</v>
      </c>
      <c r="C826" s="22"/>
      <c r="D826" s="22"/>
      <c r="E826" s="22"/>
      <c r="F826" s="22"/>
      <c r="G826" s="43"/>
      <c r="H826" s="60"/>
      <c r="I826" s="60"/>
      <c r="J826" s="60"/>
      <c r="K826" s="60"/>
      <c r="L826" s="60"/>
      <c r="M826" s="60"/>
    </row>
    <row r="827" spans="1:13" ht="15.5" x14ac:dyDescent="0.35">
      <c r="A827" s="19" t="s">
        <v>3043</v>
      </c>
      <c r="B827" s="21" t="s">
        <v>2670</v>
      </c>
      <c r="C827" s="22"/>
      <c r="D827" s="22"/>
      <c r="E827" s="22"/>
      <c r="F827" s="22"/>
      <c r="G827" s="43"/>
      <c r="H827" s="60"/>
      <c r="I827" s="60"/>
      <c r="J827" s="60"/>
      <c r="K827" s="60"/>
      <c r="L827" s="60"/>
      <c r="M827" s="60"/>
    </row>
    <row r="828" spans="1:13" ht="15.5" x14ac:dyDescent="0.35">
      <c r="A828" s="19" t="s">
        <v>5075</v>
      </c>
      <c r="B828" s="21" t="s">
        <v>2214</v>
      </c>
      <c r="C828" s="22"/>
      <c r="D828" s="22"/>
      <c r="E828" s="22"/>
      <c r="F828" s="22"/>
      <c r="G828" s="43"/>
      <c r="H828" s="60"/>
      <c r="I828" s="60"/>
      <c r="J828" s="60"/>
      <c r="K828" s="60"/>
      <c r="L828" s="60"/>
      <c r="M828" s="60"/>
    </row>
    <row r="829" spans="1:13" ht="15.5" x14ac:dyDescent="0.35">
      <c r="A829" s="19" t="s">
        <v>973</v>
      </c>
      <c r="B829" s="21" t="s">
        <v>971</v>
      </c>
      <c r="C829" s="22">
        <v>994092</v>
      </c>
      <c r="D829" s="22">
        <v>0</v>
      </c>
      <c r="E829" s="22">
        <v>0</v>
      </c>
      <c r="F829" s="22">
        <v>0</v>
      </c>
      <c r="G829" s="43">
        <v>3632445</v>
      </c>
      <c r="H829" s="60">
        <v>500</v>
      </c>
      <c r="I829" s="60">
        <v>0</v>
      </c>
      <c r="J829" s="60">
        <v>0</v>
      </c>
      <c r="K829" s="60">
        <v>0</v>
      </c>
      <c r="L829" s="60">
        <v>6</v>
      </c>
      <c r="M829" s="60" t="s">
        <v>8201</v>
      </c>
    </row>
    <row r="830" spans="1:13" ht="62" x14ac:dyDescent="0.35">
      <c r="A830" s="19" t="s">
        <v>3181</v>
      </c>
      <c r="B830" s="21" t="s">
        <v>568</v>
      </c>
      <c r="C830" s="22"/>
      <c r="D830" s="22"/>
      <c r="E830" s="22"/>
      <c r="F830" s="22"/>
      <c r="G830" s="43"/>
      <c r="H830" s="60"/>
      <c r="I830" s="60"/>
      <c r="J830" s="60"/>
      <c r="K830" s="60"/>
      <c r="L830" s="60"/>
      <c r="M830" s="60"/>
    </row>
    <row r="831" spans="1:13" ht="15.5" x14ac:dyDescent="0.35">
      <c r="A831" s="19" t="s">
        <v>3473</v>
      </c>
      <c r="B831" s="21" t="s">
        <v>2308</v>
      </c>
      <c r="C831" s="22"/>
      <c r="D831" s="22"/>
      <c r="E831" s="22"/>
      <c r="F831" s="22"/>
      <c r="G831" s="43"/>
      <c r="H831" s="60"/>
      <c r="I831" s="60"/>
      <c r="J831" s="60"/>
      <c r="K831" s="60"/>
      <c r="L831" s="60"/>
      <c r="M831" s="60"/>
    </row>
    <row r="832" spans="1:13" ht="15.5" x14ac:dyDescent="0.35">
      <c r="A832" s="19" t="s">
        <v>1370</v>
      </c>
      <c r="B832" s="21" t="s">
        <v>1371</v>
      </c>
      <c r="C832" s="22"/>
      <c r="D832" s="22"/>
      <c r="E832" s="22"/>
      <c r="F832" s="22"/>
      <c r="G832" s="43"/>
      <c r="H832" s="60"/>
      <c r="I832" s="60"/>
      <c r="J832" s="60"/>
      <c r="K832" s="60"/>
      <c r="L832" s="60"/>
      <c r="M832" s="60"/>
    </row>
    <row r="833" spans="1:13" ht="62" x14ac:dyDescent="0.35">
      <c r="A833" s="19" t="s">
        <v>8639</v>
      </c>
      <c r="B833" s="21" t="s">
        <v>8282</v>
      </c>
      <c r="C833" s="22"/>
      <c r="D833" s="22"/>
      <c r="E833" s="22"/>
      <c r="F833" s="22"/>
      <c r="G833" s="43"/>
      <c r="H833" s="60"/>
      <c r="I833" s="60"/>
      <c r="J833" s="60"/>
      <c r="K833" s="60"/>
      <c r="L833" s="60"/>
      <c r="M833" s="60"/>
    </row>
    <row r="834" spans="1:13" ht="15.5" x14ac:dyDescent="0.35">
      <c r="A834" s="19" t="s">
        <v>8080</v>
      </c>
      <c r="B834" s="21" t="s">
        <v>3331</v>
      </c>
      <c r="C834" s="22"/>
      <c r="D834" s="22"/>
      <c r="E834" s="22"/>
      <c r="F834" s="22"/>
      <c r="G834" s="43"/>
      <c r="H834" s="60"/>
      <c r="I834" s="60"/>
      <c r="J834" s="60"/>
      <c r="K834" s="60"/>
      <c r="L834" s="60"/>
      <c r="M834" s="60"/>
    </row>
    <row r="835" spans="1:13" ht="15.5" x14ac:dyDescent="0.35">
      <c r="A835" s="19" t="s">
        <v>273</v>
      </c>
      <c r="B835" s="21" t="s">
        <v>8248</v>
      </c>
      <c r="C835" s="22"/>
      <c r="D835" s="22"/>
      <c r="E835" s="22"/>
      <c r="F835" s="22"/>
      <c r="G835" s="43"/>
      <c r="H835" s="60"/>
      <c r="I835" s="60"/>
      <c r="J835" s="60"/>
      <c r="K835" s="60"/>
      <c r="L835" s="60"/>
      <c r="M835" s="60"/>
    </row>
    <row r="836" spans="1:13" ht="15.5" x14ac:dyDescent="0.35">
      <c r="A836" s="19" t="s">
        <v>3151</v>
      </c>
      <c r="B836" s="21" t="s">
        <v>796</v>
      </c>
      <c r="C836" s="22"/>
      <c r="D836" s="22"/>
      <c r="E836" s="22"/>
      <c r="F836" s="22"/>
      <c r="G836" s="43"/>
      <c r="H836" s="60"/>
      <c r="I836" s="60"/>
      <c r="J836" s="60"/>
      <c r="K836" s="60"/>
      <c r="L836" s="60"/>
      <c r="M836" s="60"/>
    </row>
    <row r="837" spans="1:13" ht="15.5" x14ac:dyDescent="0.35">
      <c r="A837" s="19" t="s">
        <v>4960</v>
      </c>
      <c r="B837" s="21" t="s">
        <v>1960</v>
      </c>
      <c r="C837" s="22"/>
      <c r="D837" s="22"/>
      <c r="E837" s="22"/>
      <c r="F837" s="22"/>
      <c r="G837" s="43"/>
      <c r="H837" s="60"/>
      <c r="I837" s="60"/>
      <c r="J837" s="60"/>
      <c r="K837" s="60"/>
      <c r="L837" s="60"/>
      <c r="M837" s="60"/>
    </row>
    <row r="838" spans="1:13" ht="15.5" x14ac:dyDescent="0.35">
      <c r="A838" s="19" t="s">
        <v>1166</v>
      </c>
      <c r="B838" s="21" t="s">
        <v>1164</v>
      </c>
      <c r="C838" s="22"/>
      <c r="D838" s="22"/>
      <c r="E838" s="22"/>
      <c r="F838" s="22"/>
      <c r="G838" s="43"/>
      <c r="H838" s="60"/>
      <c r="I838" s="60"/>
      <c r="J838" s="60"/>
      <c r="K838" s="60"/>
      <c r="L838" s="60"/>
      <c r="M838" s="60"/>
    </row>
    <row r="839" spans="1:13" ht="31" x14ac:dyDescent="0.35">
      <c r="A839" s="19" t="s">
        <v>8082</v>
      </c>
      <c r="B839" s="21" t="s">
        <v>3347</v>
      </c>
      <c r="C839" s="22"/>
      <c r="D839" s="22"/>
      <c r="E839" s="22"/>
      <c r="F839" s="22"/>
      <c r="G839" s="43"/>
      <c r="H839" s="60"/>
      <c r="I839" s="60"/>
      <c r="J839" s="60"/>
      <c r="K839" s="60"/>
      <c r="L839" s="60"/>
      <c r="M839" s="60"/>
    </row>
    <row r="840" spans="1:13" ht="15.5" x14ac:dyDescent="0.35">
      <c r="A840" s="19" t="s">
        <v>4468</v>
      </c>
      <c r="B840" s="21" t="s">
        <v>4467</v>
      </c>
      <c r="C840" s="22"/>
      <c r="D840" s="22"/>
      <c r="E840" s="22"/>
      <c r="F840" s="22"/>
      <c r="G840" s="43"/>
      <c r="H840" s="60"/>
      <c r="I840" s="60"/>
      <c r="J840" s="60"/>
      <c r="K840" s="60"/>
      <c r="L840" s="60"/>
      <c r="M840" s="60"/>
    </row>
    <row r="841" spans="1:13" ht="15.5" x14ac:dyDescent="0.35">
      <c r="A841" s="19" t="s">
        <v>3076</v>
      </c>
      <c r="B841" s="21" t="s">
        <v>2694</v>
      </c>
      <c r="C841" s="22"/>
      <c r="D841" s="22"/>
      <c r="E841" s="22"/>
      <c r="F841" s="22"/>
      <c r="G841" s="43"/>
      <c r="H841" s="60"/>
      <c r="I841" s="60"/>
      <c r="J841" s="60"/>
      <c r="K841" s="60"/>
      <c r="L841" s="60"/>
      <c r="M841" s="60"/>
    </row>
    <row r="842" spans="1:13" ht="15.5" x14ac:dyDescent="0.35">
      <c r="A842" s="19" t="s">
        <v>3079</v>
      </c>
      <c r="B842" s="21" t="s">
        <v>4560</v>
      </c>
      <c r="C842" s="22"/>
      <c r="D842" s="22"/>
      <c r="E842" s="22"/>
      <c r="F842" s="22"/>
      <c r="G842" s="43"/>
      <c r="H842" s="60"/>
      <c r="I842" s="60"/>
      <c r="J842" s="60"/>
      <c r="K842" s="60"/>
      <c r="L842" s="60"/>
      <c r="M842" s="60"/>
    </row>
    <row r="843" spans="1:13" ht="15.5" x14ac:dyDescent="0.35">
      <c r="A843" s="19" t="s">
        <v>884</v>
      </c>
      <c r="B843" s="21" t="s">
        <v>3870</v>
      </c>
      <c r="C843" s="22"/>
      <c r="D843" s="22"/>
      <c r="E843" s="22"/>
      <c r="F843" s="22"/>
      <c r="G843" s="43"/>
      <c r="H843" s="60"/>
      <c r="I843" s="60"/>
      <c r="J843" s="60"/>
      <c r="K843" s="60"/>
      <c r="L843" s="60"/>
      <c r="M843" s="60"/>
    </row>
    <row r="844" spans="1:13" ht="15.5" x14ac:dyDescent="0.35">
      <c r="A844" s="19" t="s">
        <v>4961</v>
      </c>
      <c r="B844" s="21" t="s">
        <v>2698</v>
      </c>
      <c r="C844" s="22"/>
      <c r="D844" s="22"/>
      <c r="E844" s="22"/>
      <c r="F844" s="22"/>
      <c r="G844" s="43"/>
      <c r="H844" s="60"/>
      <c r="I844" s="60"/>
      <c r="J844" s="60"/>
      <c r="K844" s="60"/>
      <c r="L844" s="60"/>
      <c r="M844" s="60"/>
    </row>
    <row r="845" spans="1:13" ht="31" x14ac:dyDescent="0.35">
      <c r="A845" s="19" t="s">
        <v>3112</v>
      </c>
      <c r="B845" s="21" t="s">
        <v>3964</v>
      </c>
      <c r="C845" s="22"/>
      <c r="D845" s="22"/>
      <c r="E845" s="22"/>
      <c r="F845" s="22"/>
      <c r="G845" s="43"/>
      <c r="H845" s="60"/>
      <c r="I845" s="60"/>
      <c r="J845" s="60"/>
      <c r="K845" s="60"/>
      <c r="L845" s="60"/>
      <c r="M845" s="60"/>
    </row>
    <row r="846" spans="1:13" ht="15.5" x14ac:dyDescent="0.35">
      <c r="A846" s="19" t="s">
        <v>820</v>
      </c>
      <c r="B846" s="21" t="s">
        <v>818</v>
      </c>
      <c r="C846" s="22"/>
      <c r="D846" s="22"/>
      <c r="E846" s="22"/>
      <c r="F846" s="22"/>
      <c r="G846" s="43"/>
      <c r="H846" s="60"/>
      <c r="I846" s="60"/>
      <c r="J846" s="60"/>
      <c r="K846" s="60"/>
      <c r="L846" s="60"/>
      <c r="M846" s="60"/>
    </row>
    <row r="847" spans="1:13" ht="15.5" x14ac:dyDescent="0.35">
      <c r="A847" s="19" t="s">
        <v>1920</v>
      </c>
      <c r="B847" s="21" t="s">
        <v>2305</v>
      </c>
      <c r="C847" s="22"/>
      <c r="D847" s="22"/>
      <c r="E847" s="22"/>
      <c r="F847" s="22"/>
      <c r="G847" s="43"/>
      <c r="H847" s="60"/>
      <c r="I847" s="60"/>
      <c r="J847" s="60"/>
      <c r="K847" s="60"/>
      <c r="L847" s="60"/>
      <c r="M847" s="60"/>
    </row>
    <row r="848" spans="1:13" ht="15.5" x14ac:dyDescent="0.35">
      <c r="A848" s="19" t="s">
        <v>1850</v>
      </c>
      <c r="B848" s="21" t="s">
        <v>1848</v>
      </c>
      <c r="C848" s="22"/>
      <c r="D848" s="22"/>
      <c r="E848" s="22"/>
      <c r="F848" s="22"/>
      <c r="G848" s="43"/>
      <c r="H848" s="60"/>
      <c r="I848" s="60"/>
      <c r="J848" s="60"/>
      <c r="K848" s="60"/>
      <c r="L848" s="60"/>
      <c r="M848" s="60"/>
    </row>
    <row r="849" spans="1:13" ht="15.5" x14ac:dyDescent="0.35">
      <c r="A849" s="19" t="s">
        <v>4962</v>
      </c>
      <c r="B849" s="21" t="s">
        <v>8566</v>
      </c>
      <c r="C849" s="22"/>
      <c r="D849" s="22"/>
      <c r="E849" s="22"/>
      <c r="F849" s="22"/>
      <c r="G849" s="43"/>
      <c r="H849" s="60"/>
      <c r="I849" s="60"/>
      <c r="J849" s="60"/>
      <c r="K849" s="60"/>
      <c r="L849" s="60"/>
      <c r="M849" s="60"/>
    </row>
    <row r="850" spans="1:13" ht="15.5" x14ac:dyDescent="0.35">
      <c r="A850" s="19" t="s">
        <v>1958</v>
      </c>
      <c r="B850" s="21" t="s">
        <v>1956</v>
      </c>
      <c r="C850" s="22"/>
      <c r="D850" s="22"/>
      <c r="E850" s="22"/>
      <c r="F850" s="22"/>
      <c r="G850" s="43"/>
      <c r="H850" s="60"/>
      <c r="I850" s="60"/>
      <c r="J850" s="60"/>
      <c r="K850" s="60"/>
      <c r="L850" s="60"/>
      <c r="M850" s="60"/>
    </row>
    <row r="851" spans="1:13" ht="15.5" x14ac:dyDescent="0.35">
      <c r="A851" s="19" t="s">
        <v>4963</v>
      </c>
      <c r="B851" s="21" t="s">
        <v>3939</v>
      </c>
      <c r="C851" s="22"/>
      <c r="D851" s="22"/>
      <c r="E851" s="22"/>
      <c r="F851" s="22"/>
      <c r="G851" s="43"/>
      <c r="H851" s="60"/>
      <c r="I851" s="60"/>
      <c r="J851" s="60"/>
      <c r="K851" s="60"/>
      <c r="L851" s="60"/>
      <c r="M851" s="60"/>
    </row>
    <row r="852" spans="1:13" ht="15.5" x14ac:dyDescent="0.35">
      <c r="A852" s="19" t="s">
        <v>8084</v>
      </c>
      <c r="B852" s="21" t="s">
        <v>3577</v>
      </c>
      <c r="C852" s="22"/>
      <c r="D852" s="22"/>
      <c r="E852" s="22"/>
      <c r="F852" s="22"/>
      <c r="G852" s="43"/>
      <c r="H852" s="60"/>
      <c r="I852" s="60"/>
      <c r="J852" s="60"/>
      <c r="K852" s="60"/>
      <c r="L852" s="60"/>
      <c r="M852" s="60"/>
    </row>
    <row r="853" spans="1:13" ht="31" x14ac:dyDescent="0.35">
      <c r="A853" s="19" t="s">
        <v>3001</v>
      </c>
      <c r="B853" s="21" t="s">
        <v>1605</v>
      </c>
      <c r="C853" s="22"/>
      <c r="D853" s="22"/>
      <c r="E853" s="22"/>
      <c r="F853" s="22"/>
      <c r="G853" s="43"/>
      <c r="H853" s="60"/>
      <c r="I853" s="60"/>
      <c r="J853" s="60"/>
      <c r="K853" s="60"/>
      <c r="L853" s="60"/>
      <c r="M853" s="60"/>
    </row>
    <row r="854" spans="1:13" ht="15.5" x14ac:dyDescent="0.35">
      <c r="A854" s="19" t="s">
        <v>2095</v>
      </c>
      <c r="B854" s="21" t="s">
        <v>3796</v>
      </c>
      <c r="C854" s="22"/>
      <c r="D854" s="22"/>
      <c r="E854" s="22"/>
      <c r="F854" s="22"/>
      <c r="G854" s="43"/>
      <c r="H854" s="60"/>
      <c r="I854" s="60"/>
      <c r="J854" s="60"/>
      <c r="K854" s="60"/>
      <c r="L854" s="60"/>
      <c r="M854" s="60"/>
    </row>
    <row r="855" spans="1:13" ht="31" x14ac:dyDescent="0.35">
      <c r="A855" s="19" t="s">
        <v>825</v>
      </c>
      <c r="B855" s="21" t="s">
        <v>10034</v>
      </c>
      <c r="C855" s="22">
        <v>2120278</v>
      </c>
      <c r="D855" s="22">
        <v>0</v>
      </c>
      <c r="E855" s="22">
        <v>1466000</v>
      </c>
      <c r="F855" s="22">
        <v>0</v>
      </c>
      <c r="G855" s="43">
        <v>1623848</v>
      </c>
      <c r="H855" s="60">
        <v>8</v>
      </c>
      <c r="I855" s="60">
        <v>3</v>
      </c>
      <c r="J855" s="60">
        <v>5</v>
      </c>
      <c r="K855" s="60">
        <v>8</v>
      </c>
      <c r="L855" s="60">
        <v>0</v>
      </c>
      <c r="M855" s="60" t="s">
        <v>3790</v>
      </c>
    </row>
    <row r="856" spans="1:13" ht="33" customHeight="1" x14ac:dyDescent="0.35">
      <c r="A856" s="32" t="s">
        <v>107</v>
      </c>
      <c r="B856" s="33" t="s">
        <v>10109</v>
      </c>
      <c r="C856" s="35">
        <v>0</v>
      </c>
      <c r="D856" s="35">
        <v>0</v>
      </c>
      <c r="E856" s="35">
        <v>0</v>
      </c>
      <c r="F856" s="35">
        <v>0</v>
      </c>
      <c r="G856" s="77">
        <v>0</v>
      </c>
      <c r="H856" s="78"/>
      <c r="I856" s="78"/>
      <c r="J856" s="78"/>
      <c r="K856" s="78"/>
      <c r="L856" s="78"/>
      <c r="M856" s="78"/>
    </row>
    <row r="857" spans="1:13" ht="31" x14ac:dyDescent="0.35">
      <c r="A857" s="19" t="s">
        <v>8086</v>
      </c>
      <c r="B857" s="21" t="s">
        <v>552</v>
      </c>
      <c r="C857" s="22"/>
      <c r="D857" s="22"/>
      <c r="E857" s="22"/>
      <c r="F857" s="22"/>
      <c r="G857" s="43"/>
      <c r="H857" s="60"/>
      <c r="I857" s="60"/>
      <c r="J857" s="60"/>
      <c r="K857" s="60"/>
      <c r="L857" s="60"/>
      <c r="M857" s="60"/>
    </row>
    <row r="858" spans="1:13" ht="15.5" x14ac:dyDescent="0.35">
      <c r="A858" s="19" t="s">
        <v>3027</v>
      </c>
      <c r="B858" s="21" t="s">
        <v>8278</v>
      </c>
      <c r="C858" s="22"/>
      <c r="D858" s="22"/>
      <c r="E858" s="22"/>
      <c r="F858" s="22"/>
      <c r="G858" s="43"/>
      <c r="H858" s="60"/>
      <c r="I858" s="60"/>
      <c r="J858" s="60"/>
      <c r="K858" s="60"/>
      <c r="L858" s="60"/>
      <c r="M858" s="60"/>
    </row>
    <row r="859" spans="1:13" ht="15.5" x14ac:dyDescent="0.35">
      <c r="A859" s="19" t="s">
        <v>3013</v>
      </c>
      <c r="B859" s="21" t="s">
        <v>1700</v>
      </c>
      <c r="C859" s="22"/>
      <c r="D859" s="22"/>
      <c r="E859" s="22"/>
      <c r="F859" s="22"/>
      <c r="G859" s="43"/>
      <c r="H859" s="60"/>
      <c r="I859" s="60"/>
      <c r="J859" s="60"/>
      <c r="K859" s="60"/>
      <c r="L859" s="60"/>
      <c r="M859" s="60"/>
    </row>
    <row r="860" spans="1:13" ht="15.5" x14ac:dyDescent="0.35">
      <c r="A860" s="19" t="s">
        <v>870</v>
      </c>
      <c r="B860" s="19" t="s">
        <v>3596</v>
      </c>
      <c r="C860" s="22">
        <v>0</v>
      </c>
      <c r="D860" s="22">
        <v>0</v>
      </c>
      <c r="E860" s="22">
        <v>0</v>
      </c>
      <c r="F860" s="22">
        <v>0</v>
      </c>
      <c r="G860" s="44">
        <v>-115698311</v>
      </c>
      <c r="H860" s="61">
        <v>14</v>
      </c>
      <c r="I860" s="61">
        <v>11</v>
      </c>
      <c r="J860" s="61">
        <v>3</v>
      </c>
      <c r="K860" s="61">
        <v>0</v>
      </c>
      <c r="L860" s="61">
        <v>1</v>
      </c>
      <c r="M860" s="61" t="s">
        <v>3790</v>
      </c>
    </row>
    <row r="861" spans="1:13" ht="31" x14ac:dyDescent="0.35">
      <c r="A861" s="19" t="s">
        <v>2974</v>
      </c>
      <c r="B861" s="21" t="s">
        <v>2333</v>
      </c>
      <c r="C861" s="22"/>
      <c r="D861" s="22"/>
      <c r="E861" s="22"/>
      <c r="F861" s="22"/>
      <c r="G861" s="43"/>
      <c r="H861" s="60"/>
      <c r="I861" s="60"/>
      <c r="J861" s="60"/>
      <c r="K861" s="60"/>
      <c r="L861" s="60"/>
      <c r="M861" s="60"/>
    </row>
    <row r="862" spans="1:13" ht="15.5" x14ac:dyDescent="0.35">
      <c r="A862" s="19" t="s">
        <v>2460</v>
      </c>
      <c r="B862" s="21" t="s">
        <v>3661</v>
      </c>
      <c r="C862" s="22"/>
      <c r="D862" s="22"/>
      <c r="E862" s="22"/>
      <c r="F862" s="22"/>
      <c r="G862" s="43"/>
      <c r="H862" s="60"/>
      <c r="I862" s="60"/>
      <c r="J862" s="60"/>
      <c r="K862" s="60"/>
      <c r="L862" s="60"/>
      <c r="M862" s="60"/>
    </row>
    <row r="863" spans="1:13" ht="15.5" x14ac:dyDescent="0.35">
      <c r="A863" s="19" t="s">
        <v>3197</v>
      </c>
      <c r="B863" s="21" t="s">
        <v>3961</v>
      </c>
      <c r="C863" s="22"/>
      <c r="D863" s="22"/>
      <c r="E863" s="22"/>
      <c r="F863" s="22"/>
      <c r="G863" s="43"/>
      <c r="H863" s="60"/>
      <c r="I863" s="60"/>
      <c r="J863" s="60"/>
      <c r="K863" s="60"/>
      <c r="L863" s="60"/>
      <c r="M863" s="60"/>
    </row>
    <row r="864" spans="1:13" ht="15.5" x14ac:dyDescent="0.35">
      <c r="A864" s="19" t="s">
        <v>583</v>
      </c>
      <c r="B864" s="21" t="s">
        <v>582</v>
      </c>
      <c r="C864" s="22"/>
      <c r="D864" s="22"/>
      <c r="E864" s="22"/>
      <c r="F864" s="22"/>
      <c r="G864" s="43"/>
      <c r="H864" s="60"/>
      <c r="I864" s="60"/>
      <c r="J864" s="60"/>
      <c r="K864" s="60"/>
      <c r="L864" s="60"/>
      <c r="M864" s="60"/>
    </row>
    <row r="865" spans="1:13" ht="15.5" x14ac:dyDescent="0.35">
      <c r="A865" s="19" t="s">
        <v>1571</v>
      </c>
      <c r="B865" s="21" t="s">
        <v>3931</v>
      </c>
      <c r="C865" s="22"/>
      <c r="D865" s="22"/>
      <c r="E865" s="22"/>
      <c r="F865" s="22"/>
      <c r="G865" s="43"/>
      <c r="H865" s="60"/>
      <c r="I865" s="60"/>
      <c r="J865" s="60"/>
      <c r="K865" s="60"/>
      <c r="L865" s="60"/>
      <c r="M865" s="60"/>
    </row>
    <row r="866" spans="1:13" ht="15.5" x14ac:dyDescent="0.35">
      <c r="A866" s="19" t="s">
        <v>2369</v>
      </c>
      <c r="B866" s="21" t="s">
        <v>3665</v>
      </c>
      <c r="C866" s="22"/>
      <c r="D866" s="22"/>
      <c r="E866" s="22"/>
      <c r="F866" s="22"/>
      <c r="G866" s="43"/>
      <c r="H866" s="60"/>
      <c r="I866" s="60"/>
      <c r="J866" s="60"/>
      <c r="K866" s="60"/>
      <c r="L866" s="60"/>
      <c r="M866" s="60"/>
    </row>
    <row r="867" spans="1:13" ht="15.5" x14ac:dyDescent="0.35">
      <c r="A867" s="19" t="s">
        <v>11715</v>
      </c>
      <c r="B867" s="21" t="s">
        <v>8741</v>
      </c>
      <c r="C867" s="22"/>
      <c r="D867" s="22"/>
      <c r="E867" s="22"/>
      <c r="F867" s="22"/>
      <c r="G867" s="43"/>
      <c r="H867" s="60"/>
      <c r="I867" s="60"/>
      <c r="J867" s="60"/>
      <c r="K867" s="60"/>
      <c r="L867" s="60"/>
      <c r="M867" s="60"/>
    </row>
    <row r="868" spans="1:13" ht="15.5" x14ac:dyDescent="0.35">
      <c r="A868" s="19" t="s">
        <v>4964</v>
      </c>
      <c r="B868" s="21" t="s">
        <v>2204</v>
      </c>
      <c r="C868" s="22"/>
      <c r="D868" s="22"/>
      <c r="E868" s="22"/>
      <c r="F868" s="22"/>
      <c r="G868" s="43"/>
      <c r="H868" s="60"/>
      <c r="I868" s="60"/>
      <c r="J868" s="60"/>
      <c r="K868" s="60"/>
      <c r="L868" s="60"/>
      <c r="M868" s="60"/>
    </row>
    <row r="869" spans="1:13" ht="15.5" x14ac:dyDescent="0.35">
      <c r="A869" s="19" t="s">
        <v>1384</v>
      </c>
      <c r="B869" s="21" t="s">
        <v>3806</v>
      </c>
      <c r="C869" s="22"/>
      <c r="D869" s="22"/>
      <c r="E869" s="22"/>
      <c r="F869" s="22"/>
      <c r="G869" s="43"/>
      <c r="H869" s="60"/>
      <c r="I869" s="60"/>
      <c r="J869" s="60"/>
      <c r="K869" s="60"/>
      <c r="L869" s="60"/>
      <c r="M869" s="60"/>
    </row>
    <row r="870" spans="1:13" ht="15.5" x14ac:dyDescent="0.35">
      <c r="A870" s="19" t="s">
        <v>1923</v>
      </c>
      <c r="B870" s="21" t="s">
        <v>4097</v>
      </c>
      <c r="C870" s="22"/>
      <c r="D870" s="22"/>
      <c r="E870" s="22"/>
      <c r="F870" s="22"/>
      <c r="G870" s="43"/>
      <c r="H870" s="60"/>
      <c r="I870" s="60"/>
      <c r="J870" s="60"/>
      <c r="K870" s="60"/>
      <c r="L870" s="60"/>
      <c r="M870" s="60"/>
    </row>
    <row r="871" spans="1:13" ht="15.5" x14ac:dyDescent="0.35">
      <c r="A871" s="19" t="s">
        <v>1348</v>
      </c>
      <c r="B871" s="21" t="s">
        <v>1328</v>
      </c>
      <c r="C871" s="22"/>
      <c r="D871" s="22"/>
      <c r="E871" s="22"/>
      <c r="F871" s="22"/>
      <c r="G871" s="43"/>
      <c r="H871" s="60"/>
      <c r="I871" s="60"/>
      <c r="J871" s="60"/>
      <c r="K871" s="60"/>
      <c r="L871" s="60"/>
      <c r="M871" s="60"/>
    </row>
    <row r="872" spans="1:13" ht="15.5" x14ac:dyDescent="0.35">
      <c r="A872" s="19" t="s">
        <v>1718</v>
      </c>
      <c r="B872" s="21" t="s">
        <v>1695</v>
      </c>
      <c r="C872" s="22"/>
      <c r="D872" s="22"/>
      <c r="E872" s="22"/>
      <c r="F872" s="22"/>
      <c r="G872" s="43"/>
      <c r="H872" s="60"/>
      <c r="I872" s="60"/>
      <c r="J872" s="60"/>
      <c r="K872" s="60"/>
      <c r="L872" s="60"/>
      <c r="M872" s="60"/>
    </row>
    <row r="873" spans="1:13" ht="15.5" x14ac:dyDescent="0.35">
      <c r="A873" s="19" t="s">
        <v>2997</v>
      </c>
      <c r="B873" s="21" t="s">
        <v>1398</v>
      </c>
      <c r="C873" s="22"/>
      <c r="D873" s="22"/>
      <c r="E873" s="22"/>
      <c r="F873" s="22"/>
      <c r="G873" s="43"/>
      <c r="H873" s="60"/>
      <c r="I873" s="60"/>
      <c r="J873" s="60"/>
      <c r="K873" s="60"/>
      <c r="L873" s="60"/>
      <c r="M873" s="60"/>
    </row>
    <row r="874" spans="1:13" ht="15.5" x14ac:dyDescent="0.35">
      <c r="A874" s="19" t="s">
        <v>832</v>
      </c>
      <c r="B874" s="21" t="s">
        <v>830</v>
      </c>
      <c r="C874" s="22"/>
      <c r="D874" s="22"/>
      <c r="E874" s="22"/>
      <c r="F874" s="22"/>
      <c r="G874" s="43"/>
      <c r="H874" s="60"/>
      <c r="I874" s="60"/>
      <c r="J874" s="60"/>
      <c r="K874" s="60"/>
      <c r="L874" s="60"/>
      <c r="M874" s="60"/>
    </row>
    <row r="875" spans="1:13" ht="15.5" x14ac:dyDescent="0.35">
      <c r="A875" s="19" t="s">
        <v>3477</v>
      </c>
      <c r="B875" s="21" t="s">
        <v>169</v>
      </c>
      <c r="C875" s="22"/>
      <c r="D875" s="22"/>
      <c r="E875" s="22"/>
      <c r="F875" s="22"/>
      <c r="G875" s="43"/>
      <c r="H875" s="60"/>
      <c r="I875" s="60"/>
      <c r="J875" s="60"/>
      <c r="K875" s="60"/>
      <c r="L875" s="60"/>
      <c r="M875" s="60"/>
    </row>
    <row r="876" spans="1:13" ht="15.5" x14ac:dyDescent="0.35">
      <c r="A876" s="19" t="s">
        <v>1376</v>
      </c>
      <c r="B876" s="21" t="s">
        <v>3779</v>
      </c>
      <c r="C876" s="22"/>
      <c r="D876" s="22"/>
      <c r="E876" s="22"/>
      <c r="F876" s="22"/>
      <c r="G876" s="43"/>
      <c r="H876" s="60"/>
      <c r="I876" s="60"/>
      <c r="J876" s="60"/>
      <c r="K876" s="60"/>
      <c r="L876" s="60"/>
      <c r="M876" s="60"/>
    </row>
    <row r="877" spans="1:13" ht="31" x14ac:dyDescent="0.35">
      <c r="A877" s="19" t="s">
        <v>4966</v>
      </c>
      <c r="B877" s="21" t="s">
        <v>1983</v>
      </c>
      <c r="C877" s="22"/>
      <c r="D877" s="22"/>
      <c r="E877" s="22"/>
      <c r="F877" s="22"/>
      <c r="G877" s="43"/>
      <c r="H877" s="60"/>
      <c r="I877" s="60"/>
      <c r="J877" s="60"/>
      <c r="K877" s="60"/>
      <c r="L877" s="60"/>
      <c r="M877" s="60"/>
    </row>
    <row r="878" spans="1:13" ht="15.5" x14ac:dyDescent="0.35">
      <c r="A878" s="19" t="s">
        <v>3172</v>
      </c>
      <c r="B878" s="21" t="s">
        <v>1070</v>
      </c>
      <c r="C878" s="22"/>
      <c r="D878" s="22"/>
      <c r="E878" s="22"/>
      <c r="F878" s="22"/>
      <c r="G878" s="43"/>
      <c r="H878" s="60"/>
      <c r="I878" s="60"/>
      <c r="J878" s="60"/>
      <c r="K878" s="60"/>
      <c r="L878" s="60"/>
      <c r="M878" s="60"/>
    </row>
    <row r="879" spans="1:13" ht="15.5" x14ac:dyDescent="0.35">
      <c r="A879" s="19" t="s">
        <v>8087</v>
      </c>
      <c r="B879" s="21" t="s">
        <v>1910</v>
      </c>
      <c r="C879" s="22"/>
      <c r="D879" s="22"/>
      <c r="E879" s="22"/>
      <c r="F879" s="22"/>
      <c r="G879" s="43"/>
      <c r="H879" s="60"/>
      <c r="I879" s="60"/>
      <c r="J879" s="60"/>
      <c r="K879" s="60"/>
      <c r="L879" s="60"/>
      <c r="M879" s="60"/>
    </row>
    <row r="880" spans="1:13" ht="15.5" x14ac:dyDescent="0.35">
      <c r="A880" s="19" t="s">
        <v>3221</v>
      </c>
      <c r="B880" s="21" t="s">
        <v>132</v>
      </c>
      <c r="C880" s="22"/>
      <c r="D880" s="22"/>
      <c r="E880" s="22"/>
      <c r="F880" s="22"/>
      <c r="G880" s="43"/>
      <c r="H880" s="60"/>
      <c r="I880" s="60"/>
      <c r="J880" s="60"/>
      <c r="K880" s="60"/>
      <c r="L880" s="60"/>
      <c r="M880" s="60"/>
    </row>
    <row r="881" spans="1:13" ht="15.5" x14ac:dyDescent="0.35">
      <c r="A881" s="19" t="s">
        <v>349</v>
      </c>
      <c r="B881" s="21" t="s">
        <v>347</v>
      </c>
      <c r="C881" s="22"/>
      <c r="D881" s="22"/>
      <c r="E881" s="22"/>
      <c r="F881" s="22"/>
      <c r="G881" s="43"/>
      <c r="H881" s="60"/>
      <c r="I881" s="60"/>
      <c r="J881" s="60"/>
      <c r="K881" s="60"/>
      <c r="L881" s="60"/>
      <c r="M881" s="60"/>
    </row>
    <row r="882" spans="1:13" ht="15.5" x14ac:dyDescent="0.35">
      <c r="A882" s="19" t="s">
        <v>8088</v>
      </c>
      <c r="B882" s="21" t="s">
        <v>3966</v>
      </c>
      <c r="C882" s="22"/>
      <c r="D882" s="22"/>
      <c r="E882" s="22"/>
      <c r="F882" s="22"/>
      <c r="G882" s="43"/>
      <c r="H882" s="60"/>
      <c r="I882" s="60"/>
      <c r="J882" s="60"/>
      <c r="K882" s="60"/>
      <c r="L882" s="60"/>
      <c r="M882" s="60"/>
    </row>
    <row r="883" spans="1:13" ht="15.5" x14ac:dyDescent="0.35">
      <c r="A883" s="19" t="s">
        <v>857</v>
      </c>
      <c r="B883" s="21" t="s">
        <v>855</v>
      </c>
      <c r="C883" s="22"/>
      <c r="D883" s="22"/>
      <c r="E883" s="22"/>
      <c r="F883" s="22"/>
      <c r="G883" s="43"/>
      <c r="H883" s="60"/>
      <c r="I883" s="60"/>
      <c r="J883" s="60"/>
      <c r="K883" s="60"/>
      <c r="L883" s="60"/>
      <c r="M883" s="60"/>
    </row>
    <row r="884" spans="1:13" ht="31" x14ac:dyDescent="0.35">
      <c r="A884" s="19" t="s">
        <v>1644</v>
      </c>
      <c r="B884" s="21" t="s">
        <v>1609</v>
      </c>
      <c r="C884" s="22"/>
      <c r="D884" s="22"/>
      <c r="E884" s="22"/>
      <c r="F884" s="22"/>
      <c r="G884" s="43"/>
      <c r="H884" s="60"/>
      <c r="I884" s="60"/>
      <c r="J884" s="60"/>
      <c r="K884" s="60"/>
      <c r="L884" s="60"/>
      <c r="M884" s="60"/>
    </row>
    <row r="885" spans="1:13" ht="15.5" x14ac:dyDescent="0.35">
      <c r="A885" s="19" t="s">
        <v>3006</v>
      </c>
      <c r="B885" s="21" t="s">
        <v>3851</v>
      </c>
      <c r="C885" s="22"/>
      <c r="D885" s="22"/>
      <c r="E885" s="22"/>
      <c r="F885" s="22"/>
      <c r="G885" s="43"/>
      <c r="H885" s="60"/>
      <c r="I885" s="60"/>
      <c r="J885" s="60"/>
      <c r="K885" s="60"/>
      <c r="L885" s="60"/>
      <c r="M885" s="60"/>
    </row>
    <row r="886" spans="1:13" ht="15.5" x14ac:dyDescent="0.35">
      <c r="A886" s="19" t="s">
        <v>3231</v>
      </c>
      <c r="B886" s="21" t="s">
        <v>751</v>
      </c>
      <c r="C886" s="22"/>
      <c r="D886" s="22"/>
      <c r="E886" s="22"/>
      <c r="F886" s="22"/>
      <c r="G886" s="43"/>
      <c r="H886" s="60"/>
      <c r="I886" s="60"/>
      <c r="J886" s="60"/>
      <c r="K886" s="60"/>
      <c r="L886" s="60"/>
      <c r="M886" s="60"/>
    </row>
    <row r="887" spans="1:13" ht="15.5" x14ac:dyDescent="0.35">
      <c r="A887" s="19" t="s">
        <v>8089</v>
      </c>
      <c r="B887" s="21" t="s">
        <v>1743</v>
      </c>
      <c r="C887" s="22"/>
      <c r="D887" s="22"/>
      <c r="E887" s="22"/>
      <c r="F887" s="22"/>
      <c r="G887" s="43"/>
      <c r="H887" s="60"/>
      <c r="I887" s="60"/>
      <c r="J887" s="60"/>
      <c r="K887" s="60"/>
      <c r="L887" s="60"/>
      <c r="M887" s="60"/>
    </row>
    <row r="888" spans="1:13" ht="15.5" x14ac:dyDescent="0.35">
      <c r="A888" s="19" t="s">
        <v>8090</v>
      </c>
      <c r="B888" s="21" t="s">
        <v>3268</v>
      </c>
      <c r="C888" s="22"/>
      <c r="D888" s="22"/>
      <c r="E888" s="22"/>
      <c r="F888" s="22"/>
      <c r="G888" s="43"/>
      <c r="H888" s="60"/>
      <c r="I888" s="60"/>
      <c r="J888" s="60"/>
      <c r="K888" s="60"/>
      <c r="L888" s="60"/>
      <c r="M888" s="60"/>
    </row>
    <row r="889" spans="1:13" ht="15.5" x14ac:dyDescent="0.35">
      <c r="A889" s="19" t="s">
        <v>3041</v>
      </c>
      <c r="B889" s="21" t="s">
        <v>8561</v>
      </c>
      <c r="C889" s="22">
        <v>467865</v>
      </c>
      <c r="D889" s="22">
        <v>0</v>
      </c>
      <c r="E889" s="22">
        <v>62000</v>
      </c>
      <c r="F889" s="22">
        <v>0</v>
      </c>
      <c r="G889" s="43">
        <v>385875</v>
      </c>
      <c r="H889" s="60"/>
      <c r="I889" s="60"/>
      <c r="J889" s="60"/>
      <c r="K889" s="60"/>
      <c r="L889" s="60"/>
      <c r="M889" s="60"/>
    </row>
    <row r="890" spans="1:13" ht="15.5" x14ac:dyDescent="0.35">
      <c r="A890" s="19" t="s">
        <v>1822</v>
      </c>
      <c r="B890" s="21" t="s">
        <v>1801</v>
      </c>
      <c r="C890" s="22"/>
      <c r="D890" s="22"/>
      <c r="E890" s="22"/>
      <c r="F890" s="22"/>
      <c r="G890" s="43"/>
      <c r="H890" s="60"/>
      <c r="I890" s="60"/>
      <c r="J890" s="60"/>
      <c r="K890" s="60"/>
      <c r="L890" s="60"/>
      <c r="M890" s="60"/>
    </row>
    <row r="891" spans="1:13" ht="31" x14ac:dyDescent="0.35">
      <c r="A891" s="19" t="s">
        <v>8091</v>
      </c>
      <c r="B891" s="21" t="s">
        <v>4047</v>
      </c>
      <c r="C891" s="22"/>
      <c r="D891" s="22"/>
      <c r="E891" s="22"/>
      <c r="F891" s="22"/>
      <c r="G891" s="43"/>
      <c r="H891" s="60"/>
      <c r="I891" s="60"/>
      <c r="J891" s="60"/>
      <c r="K891" s="60"/>
      <c r="L891" s="60"/>
      <c r="M891" s="60"/>
    </row>
    <row r="892" spans="1:13" ht="15.5" x14ac:dyDescent="0.35">
      <c r="A892" s="19" t="s">
        <v>8092</v>
      </c>
      <c r="B892" s="21" t="s">
        <v>3563</v>
      </c>
      <c r="C892" s="22"/>
      <c r="D892" s="22"/>
      <c r="E892" s="22"/>
      <c r="F892" s="22"/>
      <c r="G892" s="43"/>
      <c r="H892" s="60"/>
      <c r="I892" s="60"/>
      <c r="J892" s="60"/>
      <c r="K892" s="60"/>
      <c r="L892" s="60"/>
      <c r="M892" s="60"/>
    </row>
    <row r="893" spans="1:13" ht="15.5" x14ac:dyDescent="0.35">
      <c r="A893" s="19" t="s">
        <v>1639</v>
      </c>
      <c r="B893" s="21" t="s">
        <v>1603</v>
      </c>
      <c r="C893" s="22"/>
      <c r="D893" s="22"/>
      <c r="E893" s="22"/>
      <c r="F893" s="22"/>
      <c r="G893" s="43"/>
      <c r="H893" s="60"/>
      <c r="I893" s="60"/>
      <c r="J893" s="60"/>
      <c r="K893" s="60"/>
      <c r="L893" s="60"/>
      <c r="M893" s="60"/>
    </row>
    <row r="894" spans="1:13" ht="15.5" x14ac:dyDescent="0.35">
      <c r="A894" s="19" t="s">
        <v>8093</v>
      </c>
      <c r="B894" s="21" t="s">
        <v>3857</v>
      </c>
      <c r="C894" s="22"/>
      <c r="D894" s="22"/>
      <c r="E894" s="22"/>
      <c r="F894" s="22"/>
      <c r="G894" s="43"/>
      <c r="H894" s="60"/>
      <c r="I894" s="60"/>
      <c r="J894" s="60"/>
      <c r="K894" s="60"/>
      <c r="L894" s="60"/>
      <c r="M894" s="60"/>
    </row>
    <row r="895" spans="1:13" ht="31" x14ac:dyDescent="0.35">
      <c r="A895" s="19" t="s">
        <v>2436</v>
      </c>
      <c r="B895" s="21" t="s">
        <v>8279</v>
      </c>
      <c r="C895" s="22"/>
      <c r="D895" s="22"/>
      <c r="E895" s="22"/>
      <c r="F895" s="22"/>
      <c r="G895" s="43"/>
      <c r="H895" s="60"/>
      <c r="I895" s="60"/>
      <c r="J895" s="60"/>
      <c r="K895" s="60"/>
      <c r="L895" s="60"/>
      <c r="M895" s="60"/>
    </row>
    <row r="896" spans="1:13" ht="31" x14ac:dyDescent="0.35">
      <c r="A896" s="19" t="s">
        <v>2965</v>
      </c>
      <c r="B896" s="21" t="s">
        <v>2153</v>
      </c>
      <c r="C896" s="22"/>
      <c r="D896" s="22"/>
      <c r="E896" s="22"/>
      <c r="F896" s="22"/>
      <c r="G896" s="43"/>
      <c r="H896" s="60"/>
      <c r="I896" s="60"/>
      <c r="J896" s="60"/>
      <c r="K896" s="60"/>
      <c r="L896" s="60"/>
      <c r="M896" s="60"/>
    </row>
    <row r="897" spans="1:13" ht="15.5" x14ac:dyDescent="0.35">
      <c r="A897" s="19" t="s">
        <v>426</v>
      </c>
      <c r="B897" s="21" t="s">
        <v>424</v>
      </c>
      <c r="C897" s="22"/>
      <c r="D897" s="22"/>
      <c r="E897" s="22"/>
      <c r="F897" s="22"/>
      <c r="G897" s="43"/>
      <c r="H897" s="60"/>
      <c r="I897" s="60"/>
      <c r="J897" s="60"/>
      <c r="K897" s="60"/>
      <c r="L897" s="60"/>
      <c r="M897" s="60"/>
    </row>
    <row r="898" spans="1:13" ht="15.5" x14ac:dyDescent="0.35">
      <c r="A898" s="19" t="s">
        <v>4967</v>
      </c>
      <c r="B898" s="21" t="s">
        <v>4062</v>
      </c>
      <c r="C898" s="22">
        <v>1000000</v>
      </c>
      <c r="D898" s="22"/>
      <c r="E898" s="22">
        <v>0</v>
      </c>
      <c r="F898" s="22"/>
      <c r="G898" s="43">
        <v>1084255</v>
      </c>
      <c r="H898" s="60"/>
      <c r="I898" s="60"/>
      <c r="J898" s="60"/>
      <c r="K898" s="60"/>
      <c r="L898" s="60"/>
      <c r="M898" s="60"/>
    </row>
    <row r="899" spans="1:13" ht="31" x14ac:dyDescent="0.35">
      <c r="A899" s="19" t="s">
        <v>5083</v>
      </c>
      <c r="B899" s="21" t="s">
        <v>4533</v>
      </c>
      <c r="C899" s="22"/>
      <c r="D899" s="22"/>
      <c r="E899" s="22"/>
      <c r="F899" s="22"/>
      <c r="G899" s="43"/>
      <c r="H899" s="60"/>
      <c r="I899" s="60"/>
      <c r="J899" s="60"/>
      <c r="K899" s="60"/>
      <c r="L899" s="60"/>
      <c r="M899" s="60"/>
    </row>
    <row r="900" spans="1:13" ht="15.5" x14ac:dyDescent="0.35">
      <c r="A900" s="19" t="s">
        <v>4968</v>
      </c>
      <c r="B900" s="21" t="s">
        <v>3674</v>
      </c>
      <c r="C900" s="22"/>
      <c r="D900" s="22"/>
      <c r="E900" s="22"/>
      <c r="F900" s="22"/>
      <c r="G900" s="43"/>
      <c r="H900" s="60"/>
      <c r="I900" s="60"/>
      <c r="J900" s="60"/>
      <c r="K900" s="60"/>
      <c r="L900" s="60"/>
      <c r="M900" s="60"/>
    </row>
    <row r="901" spans="1:13" ht="31" x14ac:dyDescent="0.35">
      <c r="A901" s="19" t="s">
        <v>3164</v>
      </c>
      <c r="B901" s="21" t="s">
        <v>8740</v>
      </c>
      <c r="C901" s="22"/>
      <c r="D901" s="22"/>
      <c r="E901" s="22"/>
      <c r="F901" s="22"/>
      <c r="G901" s="43"/>
      <c r="H901" s="60"/>
      <c r="I901" s="60"/>
      <c r="J901" s="60"/>
      <c r="K901" s="60"/>
      <c r="L901" s="60"/>
      <c r="M901" s="60"/>
    </row>
    <row r="902" spans="1:13" ht="15.5" x14ac:dyDescent="0.35">
      <c r="A902" s="19" t="s">
        <v>8094</v>
      </c>
      <c r="B902" s="21" t="s">
        <v>3307</v>
      </c>
      <c r="C902" s="22"/>
      <c r="D902" s="22"/>
      <c r="E902" s="22"/>
      <c r="F902" s="22"/>
      <c r="G902" s="43"/>
      <c r="H902" s="60"/>
      <c r="I902" s="60"/>
      <c r="J902" s="60"/>
      <c r="K902" s="60"/>
      <c r="L902" s="60"/>
      <c r="M902" s="60"/>
    </row>
    <row r="903" spans="1:13" ht="15.5" x14ac:dyDescent="0.35">
      <c r="A903" s="19" t="s">
        <v>2030</v>
      </c>
      <c r="B903" s="21" t="s">
        <v>2028</v>
      </c>
      <c r="C903" s="22"/>
      <c r="D903" s="22"/>
      <c r="E903" s="22"/>
      <c r="F903" s="22"/>
      <c r="G903" s="43"/>
      <c r="H903" s="60"/>
      <c r="I903" s="60"/>
      <c r="J903" s="60"/>
      <c r="K903" s="60"/>
      <c r="L903" s="60"/>
      <c r="M903" s="60"/>
    </row>
    <row r="904" spans="1:13" ht="15.5" x14ac:dyDescent="0.35">
      <c r="A904" s="19" t="s">
        <v>78</v>
      </c>
      <c r="B904" s="21" t="s">
        <v>76</v>
      </c>
      <c r="C904" s="22"/>
      <c r="D904" s="22"/>
      <c r="E904" s="22"/>
      <c r="F904" s="22"/>
      <c r="G904" s="43"/>
      <c r="H904" s="60"/>
      <c r="I904" s="60"/>
      <c r="J904" s="60"/>
      <c r="K904" s="60"/>
      <c r="L904" s="60"/>
      <c r="M904" s="60"/>
    </row>
    <row r="905" spans="1:13" ht="15.5" x14ac:dyDescent="0.35">
      <c r="A905" s="19" t="s">
        <v>2245</v>
      </c>
      <c r="B905" s="21" t="s">
        <v>2340</v>
      </c>
      <c r="C905" s="22"/>
      <c r="D905" s="22"/>
      <c r="E905" s="22"/>
      <c r="F905" s="22"/>
      <c r="G905" s="43"/>
      <c r="H905" s="60"/>
      <c r="I905" s="60"/>
      <c r="J905" s="60"/>
      <c r="K905" s="60"/>
      <c r="L905" s="60"/>
      <c r="M905" s="60"/>
    </row>
    <row r="906" spans="1:13" ht="15.5" x14ac:dyDescent="0.35">
      <c r="A906" s="19" t="s">
        <v>8095</v>
      </c>
      <c r="B906" s="21" t="s">
        <v>3569</v>
      </c>
      <c r="C906" s="22"/>
      <c r="D906" s="22"/>
      <c r="E906" s="22"/>
      <c r="F906" s="22"/>
      <c r="G906" s="43"/>
      <c r="H906" s="60"/>
      <c r="I906" s="60"/>
      <c r="J906" s="60"/>
      <c r="K906" s="60"/>
      <c r="L906" s="60"/>
      <c r="M906" s="60"/>
    </row>
    <row r="907" spans="1:13" ht="31" x14ac:dyDescent="0.35">
      <c r="A907" s="19" t="s">
        <v>2164</v>
      </c>
      <c r="B907" s="21" t="s">
        <v>2163</v>
      </c>
      <c r="C907" s="22"/>
      <c r="D907" s="22"/>
      <c r="E907" s="22"/>
      <c r="F907" s="22"/>
      <c r="G907" s="43"/>
      <c r="H907" s="60"/>
      <c r="I907" s="60"/>
      <c r="J907" s="60"/>
      <c r="K907" s="60"/>
      <c r="L907" s="60"/>
      <c r="M907" s="60"/>
    </row>
    <row r="908" spans="1:13" ht="15.5" x14ac:dyDescent="0.35">
      <c r="A908" s="19" t="s">
        <v>1824</v>
      </c>
      <c r="B908" s="21" t="s">
        <v>8499</v>
      </c>
      <c r="C908" s="22"/>
      <c r="D908" s="22"/>
      <c r="E908" s="22"/>
      <c r="F908" s="22"/>
      <c r="G908" s="43"/>
      <c r="H908" s="60"/>
      <c r="I908" s="60"/>
      <c r="J908" s="60"/>
      <c r="K908" s="60"/>
      <c r="L908" s="60"/>
      <c r="M908" s="60"/>
    </row>
    <row r="909" spans="1:13" ht="15.5" x14ac:dyDescent="0.35">
      <c r="A909" s="19" t="s">
        <v>8096</v>
      </c>
      <c r="B909" s="21" t="s">
        <v>3771</v>
      </c>
      <c r="C909" s="22"/>
      <c r="D909" s="22"/>
      <c r="E909" s="22"/>
      <c r="F909" s="22"/>
      <c r="G909" s="43"/>
      <c r="H909" s="60"/>
      <c r="I909" s="60"/>
      <c r="J909" s="60"/>
      <c r="K909" s="60"/>
      <c r="L909" s="60"/>
      <c r="M909" s="60"/>
    </row>
    <row r="910" spans="1:13" ht="15.5" x14ac:dyDescent="0.35">
      <c r="A910" s="19" t="s">
        <v>2109</v>
      </c>
      <c r="B910" s="21" t="s">
        <v>2108</v>
      </c>
      <c r="C910" s="22"/>
      <c r="D910" s="22"/>
      <c r="E910" s="22"/>
      <c r="F910" s="22"/>
      <c r="G910" s="43"/>
      <c r="H910" s="60"/>
      <c r="I910" s="60"/>
      <c r="J910" s="60"/>
      <c r="K910" s="60"/>
      <c r="L910" s="60"/>
      <c r="M910" s="60"/>
    </row>
    <row r="911" spans="1:13" ht="15.5" x14ac:dyDescent="0.35">
      <c r="A911" s="19" t="s">
        <v>2549</v>
      </c>
      <c r="B911" s="21" t="s">
        <v>4051</v>
      </c>
      <c r="C911" s="22"/>
      <c r="D911" s="22"/>
      <c r="E911" s="22"/>
      <c r="F911" s="22"/>
      <c r="G911" s="43"/>
      <c r="H911" s="60"/>
      <c r="I911" s="60"/>
      <c r="J911" s="60"/>
      <c r="K911" s="60"/>
      <c r="L911" s="60"/>
      <c r="M911" s="60"/>
    </row>
    <row r="912" spans="1:13" ht="15.5" x14ac:dyDescent="0.35">
      <c r="A912" s="19" t="s">
        <v>43</v>
      </c>
      <c r="B912" s="21" t="s">
        <v>3982</v>
      </c>
      <c r="C912" s="22"/>
      <c r="D912" s="22"/>
      <c r="E912" s="22"/>
      <c r="F912" s="22"/>
      <c r="G912" s="43"/>
      <c r="H912" s="60"/>
      <c r="I912" s="60"/>
      <c r="J912" s="60"/>
      <c r="K912" s="60"/>
      <c r="L912" s="60"/>
      <c r="M912" s="60"/>
    </row>
    <row r="913" spans="1:13" ht="31" x14ac:dyDescent="0.35">
      <c r="A913" s="19" t="s">
        <v>2557</v>
      </c>
      <c r="B913" s="21" t="s">
        <v>3733</v>
      </c>
      <c r="C913" s="22"/>
      <c r="D913" s="22"/>
      <c r="E913" s="22"/>
      <c r="F913" s="22"/>
      <c r="G913" s="43"/>
      <c r="H913" s="60"/>
      <c r="I913" s="60"/>
      <c r="J913" s="60"/>
      <c r="K913" s="60"/>
      <c r="L913" s="60"/>
      <c r="M913" s="60"/>
    </row>
    <row r="914" spans="1:13" ht="15.5" x14ac:dyDescent="0.35">
      <c r="A914" s="19" t="s">
        <v>2363</v>
      </c>
      <c r="B914" s="21" t="s">
        <v>3942</v>
      </c>
      <c r="C914" s="22"/>
      <c r="D914" s="22"/>
      <c r="E914" s="22"/>
      <c r="F914" s="22"/>
      <c r="G914" s="43"/>
      <c r="H914" s="60"/>
      <c r="I914" s="60"/>
      <c r="J914" s="60"/>
      <c r="K914" s="60"/>
      <c r="L914" s="60"/>
      <c r="M914" s="60"/>
    </row>
    <row r="915" spans="1:13" ht="15.5" x14ac:dyDescent="0.35">
      <c r="A915" s="19" t="s">
        <v>8581</v>
      </c>
      <c r="B915" s="21" t="s">
        <v>8580</v>
      </c>
      <c r="C915" s="22"/>
      <c r="D915" s="22"/>
      <c r="E915" s="22"/>
      <c r="F915" s="22"/>
      <c r="G915" s="43"/>
      <c r="H915" s="60"/>
      <c r="I915" s="60"/>
      <c r="J915" s="60"/>
      <c r="K915" s="60"/>
      <c r="L915" s="60"/>
      <c r="M915" s="60"/>
    </row>
    <row r="916" spans="1:13" ht="15.5" x14ac:dyDescent="0.35">
      <c r="A916" s="19" t="s">
        <v>8097</v>
      </c>
      <c r="B916" s="21" t="s">
        <v>3988</v>
      </c>
      <c r="C916" s="22"/>
      <c r="D916" s="22"/>
      <c r="E916" s="22"/>
      <c r="F916" s="22"/>
      <c r="G916" s="43"/>
      <c r="H916" s="60"/>
      <c r="I916" s="60"/>
      <c r="J916" s="60"/>
      <c r="K916" s="60"/>
      <c r="L916" s="60"/>
      <c r="M916" s="60"/>
    </row>
    <row r="917" spans="1:13" ht="31" x14ac:dyDescent="0.35">
      <c r="A917" s="19" t="s">
        <v>694</v>
      </c>
      <c r="B917" s="21" t="s">
        <v>692</v>
      </c>
      <c r="C917" s="22"/>
      <c r="D917" s="22"/>
      <c r="E917" s="22"/>
      <c r="F917" s="22"/>
      <c r="G917" s="43"/>
      <c r="H917" s="60"/>
      <c r="I917" s="60"/>
      <c r="J917" s="60"/>
      <c r="K917" s="60"/>
      <c r="L917" s="60"/>
      <c r="M917" s="60"/>
    </row>
    <row r="918" spans="1:13" ht="15.5" x14ac:dyDescent="0.35">
      <c r="A918" s="19" t="s">
        <v>8098</v>
      </c>
      <c r="B918" s="21" t="s">
        <v>3845</v>
      </c>
      <c r="C918" s="22"/>
      <c r="D918" s="22"/>
      <c r="E918" s="22"/>
      <c r="F918" s="22"/>
      <c r="G918" s="43"/>
      <c r="H918" s="60"/>
      <c r="I918" s="60"/>
      <c r="J918" s="60"/>
      <c r="K918" s="60"/>
      <c r="L918" s="60"/>
      <c r="M918" s="60"/>
    </row>
    <row r="919" spans="1:13" ht="15.5" x14ac:dyDescent="0.35">
      <c r="A919" s="19" t="s">
        <v>3108</v>
      </c>
      <c r="B919" s="21" t="s">
        <v>2133</v>
      </c>
      <c r="C919" s="22"/>
      <c r="D919" s="22"/>
      <c r="E919" s="22"/>
      <c r="F919" s="22"/>
      <c r="G919" s="43"/>
      <c r="H919" s="60"/>
      <c r="I919" s="60"/>
      <c r="J919" s="60"/>
      <c r="K919" s="60"/>
      <c r="L919" s="60"/>
      <c r="M919" s="60"/>
    </row>
    <row r="920" spans="1:13" ht="31" x14ac:dyDescent="0.35">
      <c r="A920" s="19" t="s">
        <v>2968</v>
      </c>
      <c r="B920" s="21" t="s">
        <v>2129</v>
      </c>
      <c r="C920" s="22"/>
      <c r="D920" s="22"/>
      <c r="E920" s="22"/>
      <c r="F920" s="22"/>
      <c r="G920" s="43"/>
      <c r="H920" s="60"/>
      <c r="I920" s="60"/>
      <c r="J920" s="60"/>
      <c r="K920" s="60"/>
      <c r="L920" s="60"/>
      <c r="M920" s="60"/>
    </row>
    <row r="921" spans="1:13" ht="15.5" x14ac:dyDescent="0.35">
      <c r="A921" s="19" t="s">
        <v>8099</v>
      </c>
      <c r="B921" s="21" t="s">
        <v>3616</v>
      </c>
      <c r="C921" s="22"/>
      <c r="D921" s="22"/>
      <c r="E921" s="22"/>
      <c r="F921" s="22"/>
      <c r="G921" s="43"/>
      <c r="H921" s="60"/>
      <c r="I921" s="60"/>
      <c r="J921" s="60"/>
      <c r="K921" s="60"/>
      <c r="L921" s="60"/>
      <c r="M921" s="60"/>
    </row>
    <row r="922" spans="1:13" ht="15.5" x14ac:dyDescent="0.35">
      <c r="A922" s="19" t="s">
        <v>8100</v>
      </c>
      <c r="B922" s="21" t="s">
        <v>3868</v>
      </c>
      <c r="C922" s="22"/>
      <c r="D922" s="22"/>
      <c r="E922" s="22"/>
      <c r="F922" s="22"/>
      <c r="G922" s="43"/>
      <c r="H922" s="60"/>
      <c r="I922" s="60"/>
      <c r="J922" s="60"/>
      <c r="K922" s="60"/>
      <c r="L922" s="60"/>
      <c r="M922" s="60"/>
    </row>
    <row r="923" spans="1:13" ht="15.5" x14ac:dyDescent="0.35">
      <c r="A923" s="19" t="s">
        <v>3105</v>
      </c>
      <c r="B923" s="21" t="s">
        <v>597</v>
      </c>
      <c r="C923" s="22"/>
      <c r="D923" s="22"/>
      <c r="E923" s="22"/>
      <c r="F923" s="22"/>
      <c r="G923" s="43"/>
      <c r="H923" s="60"/>
      <c r="I923" s="60"/>
      <c r="J923" s="60"/>
      <c r="K923" s="60"/>
      <c r="L923" s="60"/>
      <c r="M923" s="60"/>
    </row>
    <row r="924" spans="1:13" ht="31" x14ac:dyDescent="0.35">
      <c r="A924" s="19" t="s">
        <v>8376</v>
      </c>
      <c r="B924" s="19" t="s">
        <v>3843</v>
      </c>
      <c r="C924" s="22"/>
      <c r="D924" s="22"/>
      <c r="E924" s="22"/>
      <c r="F924" s="22"/>
      <c r="G924" s="43"/>
      <c r="H924" s="60"/>
      <c r="I924" s="60"/>
      <c r="J924" s="60"/>
      <c r="K924" s="60"/>
      <c r="L924" s="60"/>
      <c r="M924" s="60"/>
    </row>
    <row r="925" spans="1:13" ht="15.5" x14ac:dyDescent="0.35">
      <c r="A925" s="19" t="s">
        <v>8101</v>
      </c>
      <c r="B925" s="19" t="s">
        <v>4086</v>
      </c>
      <c r="C925" s="22"/>
      <c r="D925" s="22"/>
      <c r="E925" s="22"/>
      <c r="F925" s="22"/>
      <c r="G925" s="43"/>
      <c r="H925" s="60"/>
      <c r="I925" s="60"/>
      <c r="J925" s="60"/>
      <c r="K925" s="60"/>
      <c r="L925" s="60"/>
      <c r="M925" s="60"/>
    </row>
    <row r="926" spans="1:13" ht="42" customHeight="1" x14ac:dyDescent="0.35">
      <c r="A926" s="19" t="s">
        <v>2419</v>
      </c>
      <c r="B926" s="19" t="s">
        <v>4016</v>
      </c>
      <c r="C926" s="22"/>
      <c r="D926" s="22"/>
      <c r="E926" s="22"/>
      <c r="F926" s="22"/>
      <c r="G926" s="43"/>
      <c r="H926" s="60"/>
      <c r="I926" s="60"/>
      <c r="J926" s="60"/>
      <c r="K926" s="60"/>
      <c r="L926" s="60"/>
      <c r="M926" s="60"/>
    </row>
    <row r="927" spans="1:13" ht="31" x14ac:dyDescent="0.35">
      <c r="A927" s="19" t="s">
        <v>3152</v>
      </c>
      <c r="B927" s="19" t="s">
        <v>397</v>
      </c>
      <c r="C927" s="22">
        <v>18000000</v>
      </c>
      <c r="D927" s="22"/>
      <c r="E927" s="22">
        <v>14795452</v>
      </c>
      <c r="F927" s="22"/>
      <c r="G927" s="43">
        <v>15849901</v>
      </c>
      <c r="H927" s="60"/>
      <c r="I927" s="60"/>
      <c r="J927" s="60"/>
      <c r="K927" s="60"/>
      <c r="L927" s="60"/>
      <c r="M927" s="60"/>
    </row>
    <row r="928" spans="1:13" ht="15.5" x14ac:dyDescent="0.35">
      <c r="A928" s="19" t="s">
        <v>2280</v>
      </c>
      <c r="B928" s="19" t="s">
        <v>2353</v>
      </c>
      <c r="C928" s="22"/>
      <c r="D928" s="22"/>
      <c r="E928" s="22"/>
      <c r="F928" s="22"/>
      <c r="G928" s="43"/>
      <c r="H928" s="60"/>
      <c r="I928" s="60"/>
      <c r="J928" s="60"/>
      <c r="K928" s="60"/>
      <c r="L928" s="60"/>
      <c r="M928" s="60"/>
    </row>
    <row r="929" spans="1:13" ht="15.5" x14ac:dyDescent="0.35">
      <c r="A929" s="19" t="s">
        <v>1438</v>
      </c>
      <c r="B929" s="19" t="s">
        <v>1419</v>
      </c>
      <c r="C929" s="22"/>
      <c r="D929" s="22"/>
      <c r="E929" s="22"/>
      <c r="F929" s="22"/>
      <c r="G929" s="43"/>
      <c r="H929" s="60"/>
      <c r="I929" s="60"/>
      <c r="J929" s="60"/>
      <c r="K929" s="60"/>
      <c r="L929" s="60"/>
      <c r="M929" s="60"/>
    </row>
    <row r="930" spans="1:13" ht="15.5" x14ac:dyDescent="0.35">
      <c r="A930" s="19" t="s">
        <v>73</v>
      </c>
      <c r="B930" s="19" t="s">
        <v>71</v>
      </c>
      <c r="C930" s="22"/>
      <c r="D930" s="22"/>
      <c r="E930" s="22"/>
      <c r="F930" s="22"/>
      <c r="G930" s="43"/>
      <c r="H930" s="60"/>
      <c r="I930" s="60"/>
      <c r="J930" s="60"/>
      <c r="K930" s="60"/>
      <c r="L930" s="60"/>
      <c r="M930" s="60"/>
    </row>
    <row r="931" spans="1:13" ht="31" x14ac:dyDescent="0.35">
      <c r="A931" s="19" t="s">
        <v>3009</v>
      </c>
      <c r="B931" s="19" t="s">
        <v>1607</v>
      </c>
      <c r="C931" s="22"/>
      <c r="D931" s="22"/>
      <c r="E931" s="22"/>
      <c r="F931" s="22"/>
      <c r="G931" s="43"/>
      <c r="H931" s="60"/>
      <c r="I931" s="60"/>
      <c r="J931" s="60"/>
      <c r="K931" s="60"/>
      <c r="L931" s="60"/>
      <c r="M931" s="60"/>
    </row>
    <row r="932" spans="1:13" ht="15.5" x14ac:dyDescent="0.35">
      <c r="A932" s="19" t="s">
        <v>1874</v>
      </c>
      <c r="B932" s="19" t="s">
        <v>1872</v>
      </c>
      <c r="C932" s="22"/>
      <c r="D932" s="22"/>
      <c r="E932" s="22"/>
      <c r="F932" s="22"/>
      <c r="G932" s="43"/>
      <c r="H932" s="60"/>
      <c r="I932" s="60"/>
      <c r="J932" s="60"/>
      <c r="K932" s="60"/>
      <c r="L932" s="60"/>
      <c r="M932" s="60"/>
    </row>
    <row r="933" spans="1:13" ht="15.5" x14ac:dyDescent="0.35">
      <c r="A933" s="19" t="s">
        <v>8102</v>
      </c>
      <c r="B933" s="19" t="s">
        <v>3343</v>
      </c>
      <c r="C933" s="22"/>
      <c r="D933" s="22"/>
      <c r="E933" s="22"/>
      <c r="F933" s="22"/>
      <c r="G933" s="43"/>
      <c r="H933" s="60"/>
      <c r="I933" s="60"/>
      <c r="J933" s="60"/>
      <c r="K933" s="60"/>
      <c r="L933" s="60"/>
      <c r="M933" s="60"/>
    </row>
    <row r="934" spans="1:13" ht="15.5" x14ac:dyDescent="0.35">
      <c r="A934" s="19" t="s">
        <v>7927</v>
      </c>
      <c r="B934" s="19" t="s">
        <v>7917</v>
      </c>
      <c r="C934" s="22"/>
      <c r="D934" s="22"/>
      <c r="E934" s="22"/>
      <c r="F934" s="22"/>
      <c r="G934" s="43"/>
      <c r="H934" s="60"/>
      <c r="I934" s="60"/>
      <c r="J934" s="60"/>
      <c r="K934" s="60"/>
      <c r="L934" s="60"/>
      <c r="M934" s="60"/>
    </row>
    <row r="935" spans="1:13" ht="15.5" x14ac:dyDescent="0.35">
      <c r="A935" s="19" t="s">
        <v>1439</v>
      </c>
      <c r="B935" s="19" t="s">
        <v>1420</v>
      </c>
      <c r="C935" s="22"/>
      <c r="D935" s="22"/>
      <c r="E935" s="22"/>
      <c r="F935" s="22"/>
      <c r="G935" s="43"/>
      <c r="H935" s="60"/>
      <c r="I935" s="60"/>
      <c r="J935" s="60"/>
      <c r="K935" s="60"/>
      <c r="L935" s="60"/>
      <c r="M935" s="60"/>
    </row>
    <row r="936" spans="1:13" ht="15.5" x14ac:dyDescent="0.35">
      <c r="A936" s="19" t="s">
        <v>2967</v>
      </c>
      <c r="B936" s="19" t="s">
        <v>2127</v>
      </c>
      <c r="C936" s="22"/>
      <c r="D936" s="22"/>
      <c r="E936" s="22"/>
      <c r="F936" s="22"/>
      <c r="G936" s="43"/>
      <c r="H936" s="60"/>
      <c r="I936" s="60"/>
      <c r="J936" s="60"/>
      <c r="K936" s="60"/>
      <c r="L936" s="60"/>
      <c r="M936" s="60"/>
    </row>
    <row r="937" spans="1:13" ht="15.5" x14ac:dyDescent="0.35">
      <c r="A937" s="19" t="s">
        <v>3217</v>
      </c>
      <c r="B937" s="19" t="s">
        <v>1975</v>
      </c>
      <c r="C937" s="22"/>
      <c r="D937" s="22"/>
      <c r="E937" s="22"/>
      <c r="F937" s="22"/>
      <c r="G937" s="43"/>
      <c r="H937" s="60"/>
      <c r="I937" s="60"/>
      <c r="J937" s="60"/>
      <c r="K937" s="60"/>
      <c r="L937" s="60"/>
      <c r="M937" s="60"/>
    </row>
    <row r="938" spans="1:13" ht="15.5" x14ac:dyDescent="0.35">
      <c r="A938" s="19" t="s">
        <v>8103</v>
      </c>
      <c r="B938" s="19" t="s">
        <v>3602</v>
      </c>
      <c r="C938" s="22"/>
      <c r="D938" s="22"/>
      <c r="E938" s="22"/>
      <c r="F938" s="22"/>
      <c r="G938" s="43"/>
      <c r="H938" s="60"/>
      <c r="I938" s="60"/>
      <c r="J938" s="60"/>
      <c r="K938" s="60"/>
      <c r="L938" s="60"/>
      <c r="M938" s="60"/>
    </row>
    <row r="939" spans="1:13" ht="15.5" x14ac:dyDescent="0.35">
      <c r="A939" s="19" t="s">
        <v>3048</v>
      </c>
      <c r="B939" s="19" t="s">
        <v>2720</v>
      </c>
      <c r="C939" s="22"/>
      <c r="D939" s="22"/>
      <c r="E939" s="22"/>
      <c r="F939" s="22"/>
      <c r="G939" s="43"/>
      <c r="H939" s="60"/>
      <c r="I939" s="60"/>
      <c r="J939" s="60"/>
      <c r="K939" s="60"/>
      <c r="L939" s="60"/>
      <c r="M939" s="60"/>
    </row>
    <row r="940" spans="1:13" ht="15.5" x14ac:dyDescent="0.35">
      <c r="A940" s="19" t="s">
        <v>270</v>
      </c>
      <c r="B940" s="19" t="s">
        <v>8315</v>
      </c>
      <c r="C940" s="22"/>
      <c r="D940" s="22"/>
      <c r="E940" s="22"/>
      <c r="F940" s="22"/>
      <c r="G940" s="43"/>
      <c r="H940" s="60"/>
      <c r="I940" s="60"/>
      <c r="J940" s="60"/>
      <c r="K940" s="60"/>
      <c r="L940" s="60"/>
      <c r="M940" s="60"/>
    </row>
    <row r="941" spans="1:13" ht="15.5" x14ac:dyDescent="0.35">
      <c r="A941" s="19" t="s">
        <v>8104</v>
      </c>
      <c r="B941" s="19" t="s">
        <v>3310</v>
      </c>
      <c r="C941" s="22"/>
      <c r="D941" s="22"/>
      <c r="E941" s="22"/>
      <c r="F941" s="22"/>
      <c r="G941" s="43"/>
      <c r="H941" s="60"/>
      <c r="I941" s="60"/>
      <c r="J941" s="60"/>
      <c r="K941" s="60"/>
      <c r="L941" s="60"/>
      <c r="M941" s="60"/>
    </row>
    <row r="942" spans="1:13" ht="15.5" x14ac:dyDescent="0.35">
      <c r="A942" s="19" t="s">
        <v>4473</v>
      </c>
      <c r="B942" s="19" t="s">
        <v>4472</v>
      </c>
      <c r="C942" s="22"/>
      <c r="D942" s="22"/>
      <c r="E942" s="22"/>
      <c r="F942" s="22"/>
      <c r="G942" s="43"/>
      <c r="H942" s="60"/>
      <c r="I942" s="60"/>
      <c r="J942" s="60"/>
      <c r="K942" s="60"/>
      <c r="L942" s="60"/>
      <c r="M942" s="60"/>
    </row>
    <row r="943" spans="1:13" ht="15.5" x14ac:dyDescent="0.35">
      <c r="A943" s="19" t="s">
        <v>392</v>
      </c>
      <c r="B943" s="19" t="s">
        <v>391</v>
      </c>
      <c r="C943" s="22"/>
      <c r="D943" s="22"/>
      <c r="E943" s="22"/>
      <c r="F943" s="22"/>
      <c r="G943" s="43"/>
      <c r="H943" s="60"/>
      <c r="I943" s="60"/>
      <c r="J943" s="60"/>
      <c r="K943" s="60"/>
      <c r="L943" s="60"/>
      <c r="M943" s="60"/>
    </row>
    <row r="944" spans="1:13" ht="15.5" x14ac:dyDescent="0.35">
      <c r="A944" s="19" t="s">
        <v>3026</v>
      </c>
      <c r="B944" s="19" t="s">
        <v>8302</v>
      </c>
      <c r="C944" s="22"/>
      <c r="D944" s="22"/>
      <c r="E944" s="22"/>
      <c r="F944" s="22"/>
      <c r="G944" s="43"/>
      <c r="H944" s="60"/>
      <c r="I944" s="60"/>
      <c r="J944" s="60"/>
      <c r="K944" s="60"/>
      <c r="L944" s="60"/>
      <c r="M944" s="60"/>
    </row>
    <row r="945" spans="1:13" ht="15.5" x14ac:dyDescent="0.35">
      <c r="A945" s="19" t="s">
        <v>4477</v>
      </c>
      <c r="B945" s="19" t="s">
        <v>4476</v>
      </c>
      <c r="C945" s="22"/>
      <c r="D945" s="22"/>
      <c r="E945" s="22"/>
      <c r="F945" s="22"/>
      <c r="G945" s="43"/>
      <c r="H945" s="60"/>
      <c r="I945" s="60"/>
      <c r="J945" s="60"/>
      <c r="K945" s="60"/>
      <c r="L945" s="60"/>
      <c r="M945" s="60"/>
    </row>
    <row r="946" spans="1:13" ht="15.5" x14ac:dyDescent="0.35">
      <c r="A946" s="19" t="s">
        <v>3130</v>
      </c>
      <c r="B946" s="19" t="s">
        <v>3995</v>
      </c>
      <c r="C946" s="22"/>
      <c r="D946" s="22"/>
      <c r="E946" s="22"/>
      <c r="F946" s="22"/>
      <c r="G946" s="43"/>
      <c r="H946" s="60"/>
      <c r="I946" s="60"/>
      <c r="J946" s="60"/>
      <c r="K946" s="60"/>
      <c r="L946" s="60"/>
      <c r="M946" s="60"/>
    </row>
    <row r="947" spans="1:13" ht="15.5" x14ac:dyDescent="0.35">
      <c r="A947" s="19" t="s">
        <v>8105</v>
      </c>
      <c r="B947" s="19" t="s">
        <v>1744</v>
      </c>
      <c r="C947" s="22"/>
      <c r="D947" s="22"/>
      <c r="E947" s="22"/>
      <c r="F947" s="22"/>
      <c r="G947" s="43"/>
      <c r="H947" s="60"/>
      <c r="I947" s="60"/>
      <c r="J947" s="60"/>
      <c r="K947" s="60"/>
      <c r="L947" s="60"/>
      <c r="M947" s="60"/>
    </row>
    <row r="948" spans="1:13" ht="15.5" x14ac:dyDescent="0.35">
      <c r="A948" s="19" t="s">
        <v>2218</v>
      </c>
      <c r="B948" s="19" t="s">
        <v>2217</v>
      </c>
      <c r="C948" s="22"/>
      <c r="D948" s="22"/>
      <c r="E948" s="22"/>
      <c r="F948" s="22"/>
      <c r="G948" s="43"/>
      <c r="H948" s="60"/>
      <c r="I948" s="60"/>
      <c r="J948" s="60"/>
      <c r="K948" s="60"/>
      <c r="L948" s="60"/>
      <c r="M948" s="60"/>
    </row>
    <row r="949" spans="1:13" ht="15.5" x14ac:dyDescent="0.35">
      <c r="A949" s="19" t="s">
        <v>3239</v>
      </c>
      <c r="B949" s="19" t="s">
        <v>1135</v>
      </c>
      <c r="C949" s="22"/>
      <c r="D949" s="22"/>
      <c r="E949" s="22"/>
      <c r="F949" s="22"/>
      <c r="G949" s="43"/>
      <c r="H949" s="60"/>
      <c r="I949" s="60"/>
      <c r="J949" s="60"/>
      <c r="K949" s="60"/>
      <c r="L949" s="60"/>
      <c r="M949" s="60"/>
    </row>
    <row r="950" spans="1:13" ht="31" x14ac:dyDescent="0.35">
      <c r="A950" s="19" t="s">
        <v>3021</v>
      </c>
      <c r="B950" s="19" t="s">
        <v>3682</v>
      </c>
      <c r="C950" s="22"/>
      <c r="D950" s="22"/>
      <c r="E950" s="22"/>
      <c r="F950" s="22"/>
      <c r="G950" s="43"/>
      <c r="H950" s="60"/>
      <c r="I950" s="60"/>
      <c r="J950" s="60"/>
      <c r="K950" s="60"/>
      <c r="L950" s="60"/>
      <c r="M950" s="60"/>
    </row>
    <row r="951" spans="1:13" ht="15.5" x14ac:dyDescent="0.35">
      <c r="A951" s="19" t="s">
        <v>3019</v>
      </c>
      <c r="B951" s="19" t="s">
        <v>3667</v>
      </c>
      <c r="C951" s="22"/>
      <c r="D951" s="22"/>
      <c r="E951" s="22"/>
      <c r="F951" s="22"/>
      <c r="G951" s="43"/>
      <c r="H951" s="60"/>
      <c r="I951" s="60"/>
      <c r="J951" s="60"/>
      <c r="K951" s="60"/>
      <c r="L951" s="60"/>
      <c r="M951" s="60"/>
    </row>
    <row r="952" spans="1:13" ht="15.5" x14ac:dyDescent="0.35">
      <c r="A952" s="19" t="s">
        <v>3020</v>
      </c>
      <c r="B952" s="19" t="s">
        <v>3657</v>
      </c>
      <c r="C952" s="22"/>
      <c r="D952" s="22"/>
      <c r="E952" s="22"/>
      <c r="F952" s="22"/>
      <c r="G952" s="43"/>
      <c r="H952" s="60"/>
      <c r="I952" s="60"/>
      <c r="J952" s="60"/>
      <c r="K952" s="60"/>
      <c r="L952" s="60"/>
      <c r="M952" s="60"/>
    </row>
    <row r="953" spans="1:13" ht="15.5" x14ac:dyDescent="0.35">
      <c r="A953" s="19" t="s">
        <v>3488</v>
      </c>
      <c r="B953" s="19" t="s">
        <v>4534</v>
      </c>
      <c r="C953" s="22"/>
      <c r="D953" s="22"/>
      <c r="E953" s="22"/>
      <c r="F953" s="22"/>
      <c r="G953" s="43"/>
      <c r="H953" s="60"/>
      <c r="I953" s="60"/>
      <c r="J953" s="60"/>
      <c r="K953" s="60"/>
      <c r="L953" s="60"/>
      <c r="M953" s="60"/>
    </row>
    <row r="954" spans="1:13" ht="15.5" x14ac:dyDescent="0.35">
      <c r="A954" s="19" t="s">
        <v>1970</v>
      </c>
      <c r="B954" s="19" t="s">
        <v>4193</v>
      </c>
      <c r="C954" s="22"/>
      <c r="D954" s="22"/>
      <c r="E954" s="22"/>
      <c r="F954" s="22"/>
      <c r="G954" s="43"/>
      <c r="H954" s="60"/>
      <c r="I954" s="60"/>
      <c r="J954" s="60"/>
      <c r="K954" s="60"/>
      <c r="L954" s="60"/>
      <c r="M954" s="60"/>
    </row>
    <row r="955" spans="1:13" ht="15.5" x14ac:dyDescent="0.35">
      <c r="A955" s="19" t="s">
        <v>2975</v>
      </c>
      <c r="B955" s="19" t="s">
        <v>2337</v>
      </c>
      <c r="C955" s="22"/>
      <c r="D955" s="22"/>
      <c r="E955" s="22"/>
      <c r="F955" s="22"/>
      <c r="G955" s="43"/>
      <c r="H955" s="60"/>
      <c r="I955" s="60"/>
      <c r="J955" s="60"/>
      <c r="K955" s="60"/>
      <c r="L955" s="60"/>
      <c r="M955" s="60"/>
    </row>
    <row r="956" spans="1:13" ht="15.5" x14ac:dyDescent="0.35">
      <c r="A956" s="19" t="s">
        <v>2577</v>
      </c>
      <c r="B956" s="19" t="s">
        <v>8537</v>
      </c>
      <c r="C956" s="22"/>
      <c r="D956" s="22"/>
      <c r="E956" s="22"/>
      <c r="F956" s="22"/>
      <c r="G956" s="43"/>
      <c r="H956" s="60"/>
      <c r="I956" s="60"/>
      <c r="J956" s="60"/>
      <c r="K956" s="60"/>
      <c r="L956" s="60"/>
      <c r="M956" s="60"/>
    </row>
    <row r="957" spans="1:13" ht="15.5" x14ac:dyDescent="0.35">
      <c r="A957" s="19" t="s">
        <v>1082</v>
      </c>
      <c r="B957" s="19" t="s">
        <v>3897</v>
      </c>
      <c r="C957" s="22"/>
      <c r="D957" s="22"/>
      <c r="E957" s="22"/>
      <c r="F957" s="22"/>
      <c r="G957" s="43"/>
      <c r="H957" s="60"/>
      <c r="I957" s="60"/>
      <c r="J957" s="60"/>
      <c r="K957" s="60"/>
      <c r="L957" s="60"/>
      <c r="M957" s="60"/>
    </row>
    <row r="958" spans="1:13" ht="31" x14ac:dyDescent="0.35">
      <c r="A958" s="19" t="s">
        <v>8106</v>
      </c>
      <c r="B958" s="19" t="s">
        <v>3875</v>
      </c>
      <c r="C958" s="22"/>
      <c r="D958" s="22"/>
      <c r="E958" s="22"/>
      <c r="F958" s="22"/>
      <c r="G958" s="43"/>
      <c r="H958" s="60"/>
      <c r="I958" s="60"/>
      <c r="J958" s="60"/>
      <c r="K958" s="60"/>
      <c r="L958" s="60"/>
      <c r="M958" s="60"/>
    </row>
    <row r="959" spans="1:13" ht="15.5" x14ac:dyDescent="0.35">
      <c r="A959" s="19" t="s">
        <v>1147</v>
      </c>
      <c r="B959" s="19" t="s">
        <v>1145</v>
      </c>
      <c r="C959" s="22"/>
      <c r="D959" s="22"/>
      <c r="E959" s="22"/>
      <c r="F959" s="22"/>
      <c r="G959" s="43"/>
      <c r="H959" s="60"/>
      <c r="I959" s="60"/>
      <c r="J959" s="60"/>
      <c r="K959" s="60"/>
      <c r="L959" s="60"/>
      <c r="M959" s="60"/>
    </row>
    <row r="960" spans="1:13" ht="31" x14ac:dyDescent="0.35">
      <c r="A960" s="19" t="s">
        <v>2392</v>
      </c>
      <c r="B960" s="19" t="s">
        <v>3688</v>
      </c>
      <c r="C960" s="22"/>
      <c r="D960" s="22"/>
      <c r="E960" s="22"/>
      <c r="F960" s="22"/>
      <c r="G960" s="43"/>
      <c r="H960" s="60"/>
      <c r="I960" s="60"/>
      <c r="J960" s="60"/>
      <c r="K960" s="60"/>
      <c r="L960" s="60"/>
      <c r="M960" s="60"/>
    </row>
    <row r="961" spans="1:13" ht="15.5" x14ac:dyDescent="0.35">
      <c r="A961" s="19" t="s">
        <v>8107</v>
      </c>
      <c r="B961" s="19" t="s">
        <v>3314</v>
      </c>
      <c r="C961" s="22"/>
      <c r="D961" s="22"/>
      <c r="E961" s="22"/>
      <c r="F961" s="22"/>
      <c r="G961" s="43"/>
      <c r="H961" s="60"/>
      <c r="I961" s="60"/>
      <c r="J961" s="60"/>
      <c r="K961" s="60"/>
      <c r="L961" s="60"/>
      <c r="M961" s="60"/>
    </row>
    <row r="962" spans="1:13" ht="15.5" x14ac:dyDescent="0.35">
      <c r="A962" s="19" t="s">
        <v>8108</v>
      </c>
      <c r="B962" s="19" t="s">
        <v>871</v>
      </c>
      <c r="C962" s="22"/>
      <c r="D962" s="22"/>
      <c r="E962" s="22"/>
      <c r="F962" s="22"/>
      <c r="G962" s="43"/>
      <c r="H962" s="60"/>
      <c r="I962" s="60"/>
      <c r="J962" s="60"/>
      <c r="K962" s="60"/>
      <c r="L962" s="60"/>
      <c r="M962" s="60"/>
    </row>
    <row r="963" spans="1:13" ht="31" x14ac:dyDescent="0.35">
      <c r="A963" s="19" t="s">
        <v>8377</v>
      </c>
      <c r="B963" s="19" t="s">
        <v>2066</v>
      </c>
      <c r="C963" s="22"/>
      <c r="D963" s="22"/>
      <c r="E963" s="22"/>
      <c r="F963" s="22"/>
      <c r="G963" s="43"/>
      <c r="H963" s="60"/>
      <c r="I963" s="60"/>
      <c r="J963" s="60"/>
      <c r="K963" s="60"/>
      <c r="L963" s="60"/>
      <c r="M963" s="60"/>
    </row>
    <row r="964" spans="1:13" ht="15.5" x14ac:dyDescent="0.35">
      <c r="A964" s="19" t="s">
        <v>1671</v>
      </c>
      <c r="B964" s="19" t="s">
        <v>1657</v>
      </c>
      <c r="C964" s="22"/>
      <c r="D964" s="22"/>
      <c r="E964" s="22"/>
      <c r="F964" s="22"/>
      <c r="G964" s="43"/>
      <c r="H964" s="60"/>
      <c r="I964" s="60"/>
      <c r="J964" s="60"/>
      <c r="K964" s="60"/>
      <c r="L964" s="60"/>
      <c r="M964" s="60"/>
    </row>
    <row r="965" spans="1:13" ht="15.5" x14ac:dyDescent="0.35">
      <c r="A965" s="19" t="s">
        <v>3759</v>
      </c>
      <c r="B965" s="19" t="s">
        <v>3985</v>
      </c>
      <c r="C965" s="22"/>
      <c r="D965" s="22"/>
      <c r="E965" s="22"/>
      <c r="F965" s="22"/>
      <c r="G965" s="43"/>
      <c r="H965" s="60"/>
      <c r="I965" s="60"/>
      <c r="J965" s="60"/>
      <c r="K965" s="60"/>
      <c r="L965" s="60"/>
      <c r="M965" s="60"/>
    </row>
    <row r="966" spans="1:13" ht="15.5" x14ac:dyDescent="0.35">
      <c r="A966" s="19" t="s">
        <v>8110</v>
      </c>
      <c r="B966" s="19" t="s">
        <v>3273</v>
      </c>
      <c r="C966" s="22"/>
      <c r="D966" s="22"/>
      <c r="E966" s="22"/>
      <c r="F966" s="22"/>
      <c r="G966" s="43"/>
      <c r="H966" s="60"/>
      <c r="I966" s="60"/>
      <c r="J966" s="60"/>
      <c r="K966" s="60"/>
      <c r="L966" s="60"/>
      <c r="M966" s="60"/>
    </row>
    <row r="967" spans="1:13" ht="15.5" x14ac:dyDescent="0.35">
      <c r="A967" s="19" t="s">
        <v>8111</v>
      </c>
      <c r="B967" s="19" t="s">
        <v>3808</v>
      </c>
      <c r="C967" s="22"/>
      <c r="D967" s="22"/>
      <c r="E967" s="22"/>
      <c r="F967" s="22"/>
      <c r="G967" s="43"/>
      <c r="H967" s="60"/>
      <c r="I967" s="60"/>
      <c r="J967" s="60"/>
      <c r="K967" s="60"/>
      <c r="L967" s="60"/>
      <c r="M967" s="60"/>
    </row>
    <row r="968" spans="1:13" ht="31" x14ac:dyDescent="0.35">
      <c r="A968" s="19" t="s">
        <v>2504</v>
      </c>
      <c r="B968" s="19" t="s">
        <v>2128</v>
      </c>
      <c r="C968" s="22"/>
      <c r="D968" s="22"/>
      <c r="E968" s="22"/>
      <c r="F968" s="22"/>
      <c r="G968" s="43"/>
      <c r="H968" s="60"/>
      <c r="I968" s="60"/>
      <c r="J968" s="60"/>
      <c r="K968" s="60"/>
      <c r="L968" s="60"/>
      <c r="M968" s="60"/>
    </row>
    <row r="969" spans="1:13" ht="15.5" x14ac:dyDescent="0.35">
      <c r="A969" s="19" t="s">
        <v>2225</v>
      </c>
      <c r="B969" s="19" t="s">
        <v>2314</v>
      </c>
      <c r="C969" s="22"/>
      <c r="D969" s="22"/>
      <c r="E969" s="22"/>
      <c r="F969" s="22"/>
      <c r="G969" s="43"/>
      <c r="H969" s="60"/>
      <c r="I969" s="60"/>
      <c r="J969" s="60"/>
      <c r="K969" s="60"/>
      <c r="L969" s="60"/>
      <c r="M969" s="60"/>
    </row>
    <row r="970" spans="1:13" ht="15.5" x14ac:dyDescent="0.35">
      <c r="A970" s="19" t="s">
        <v>8112</v>
      </c>
      <c r="B970" s="19" t="s">
        <v>4065</v>
      </c>
      <c r="C970" s="22"/>
      <c r="D970" s="22"/>
      <c r="E970" s="22"/>
      <c r="F970" s="22"/>
      <c r="G970" s="43"/>
      <c r="H970" s="60"/>
      <c r="I970" s="60"/>
      <c r="J970" s="60"/>
      <c r="K970" s="60"/>
      <c r="L970" s="60"/>
      <c r="M970" s="60"/>
    </row>
    <row r="971" spans="1:13" ht="15.5" x14ac:dyDescent="0.35">
      <c r="A971" s="19" t="s">
        <v>2527</v>
      </c>
      <c r="B971" s="19" t="s">
        <v>2526</v>
      </c>
      <c r="C971" s="22"/>
      <c r="D971" s="22"/>
      <c r="E971" s="22"/>
      <c r="F971" s="22"/>
      <c r="G971" s="43"/>
      <c r="H971" s="60"/>
      <c r="I971" s="60"/>
      <c r="J971" s="60"/>
      <c r="K971" s="60"/>
      <c r="L971" s="60"/>
      <c r="M971" s="60"/>
    </row>
    <row r="972" spans="1:13" ht="15.5" x14ac:dyDescent="0.35">
      <c r="A972" s="19" t="s">
        <v>5087</v>
      </c>
      <c r="B972" s="19" t="s">
        <v>8244</v>
      </c>
      <c r="C972" s="22"/>
      <c r="D972" s="22"/>
      <c r="E972" s="22"/>
      <c r="F972" s="22"/>
      <c r="G972" s="43"/>
      <c r="H972" s="60"/>
      <c r="I972" s="60"/>
      <c r="J972" s="60"/>
      <c r="K972" s="60"/>
      <c r="L972" s="60"/>
      <c r="M972" s="60"/>
    </row>
    <row r="973" spans="1:13" ht="15.5" x14ac:dyDescent="0.35">
      <c r="A973" s="19" t="s">
        <v>2201</v>
      </c>
      <c r="B973" s="19" t="s">
        <v>2200</v>
      </c>
      <c r="C973" s="22"/>
      <c r="D973" s="22"/>
      <c r="E973" s="22"/>
      <c r="F973" s="22"/>
      <c r="G973" s="43"/>
      <c r="H973" s="60"/>
      <c r="I973" s="60"/>
      <c r="J973" s="60"/>
      <c r="K973" s="60"/>
      <c r="L973" s="60"/>
      <c r="M973" s="60"/>
    </row>
    <row r="974" spans="1:13" ht="15.5" x14ac:dyDescent="0.35">
      <c r="A974" s="19" t="s">
        <v>2146</v>
      </c>
      <c r="B974" s="19" t="s">
        <v>2145</v>
      </c>
      <c r="C974" s="22"/>
      <c r="D974" s="22"/>
      <c r="E974" s="22"/>
      <c r="F974" s="22"/>
      <c r="G974" s="43"/>
      <c r="H974" s="60"/>
      <c r="I974" s="60"/>
      <c r="J974" s="60"/>
      <c r="K974" s="60"/>
      <c r="L974" s="60"/>
      <c r="M974" s="60"/>
    </row>
    <row r="975" spans="1:13" ht="15.5" x14ac:dyDescent="0.35">
      <c r="A975" s="19" t="s">
        <v>127</v>
      </c>
      <c r="B975" s="19" t="s">
        <v>8501</v>
      </c>
      <c r="C975" s="22"/>
      <c r="D975" s="22"/>
      <c r="E975" s="22"/>
      <c r="F975" s="22"/>
      <c r="G975" s="43"/>
      <c r="H975" s="60"/>
      <c r="I975" s="60"/>
      <c r="J975" s="60"/>
      <c r="K975" s="60"/>
      <c r="L975" s="60"/>
      <c r="M975" s="60"/>
    </row>
    <row r="976" spans="1:13" ht="15.5" x14ac:dyDescent="0.35">
      <c r="A976" s="19" t="s">
        <v>8113</v>
      </c>
      <c r="B976" s="19" t="s">
        <v>4550</v>
      </c>
      <c r="C976" s="22"/>
      <c r="D976" s="22"/>
      <c r="E976" s="22"/>
      <c r="F976" s="22"/>
      <c r="G976" s="43"/>
      <c r="H976" s="60"/>
      <c r="I976" s="60"/>
      <c r="J976" s="60"/>
      <c r="K976" s="60"/>
      <c r="L976" s="60"/>
      <c r="M976" s="60"/>
    </row>
    <row r="977" spans="1:13" ht="15.5" x14ac:dyDescent="0.35">
      <c r="A977" s="19" t="s">
        <v>8114</v>
      </c>
      <c r="B977" s="19" t="s">
        <v>3807</v>
      </c>
      <c r="C977" s="22"/>
      <c r="D977" s="22"/>
      <c r="E977" s="22"/>
      <c r="F977" s="22"/>
      <c r="G977" s="43"/>
      <c r="H977" s="60"/>
      <c r="I977" s="60"/>
      <c r="J977" s="60"/>
      <c r="K977" s="60"/>
      <c r="L977" s="60"/>
      <c r="M977" s="60"/>
    </row>
    <row r="978" spans="1:13" ht="15.5" x14ac:dyDescent="0.35">
      <c r="A978" s="19" t="s">
        <v>1086</v>
      </c>
      <c r="B978" s="19" t="s">
        <v>1084</v>
      </c>
      <c r="C978" s="22"/>
      <c r="D978" s="22"/>
      <c r="E978" s="22"/>
      <c r="F978" s="22"/>
      <c r="G978" s="43"/>
      <c r="H978" s="60"/>
      <c r="I978" s="60"/>
      <c r="J978" s="60"/>
      <c r="K978" s="60"/>
      <c r="L978" s="60"/>
      <c r="M978" s="60"/>
    </row>
    <row r="979" spans="1:13" ht="15.5" x14ac:dyDescent="0.35">
      <c r="A979" s="19" t="s">
        <v>406</v>
      </c>
      <c r="B979" s="19" t="s">
        <v>8611</v>
      </c>
      <c r="C979" s="22"/>
      <c r="D979" s="22"/>
      <c r="E979" s="22"/>
      <c r="F979" s="22"/>
      <c r="G979" s="43"/>
      <c r="H979" s="60"/>
      <c r="I979" s="60"/>
      <c r="J979" s="60"/>
      <c r="K979" s="60"/>
      <c r="L979" s="60"/>
      <c r="M979" s="60"/>
    </row>
    <row r="980" spans="1:13" ht="31" x14ac:dyDescent="0.35">
      <c r="A980" s="19" t="s">
        <v>2251</v>
      </c>
      <c r="B980" s="19" t="s">
        <v>2341</v>
      </c>
      <c r="C980" s="22"/>
      <c r="D980" s="22"/>
      <c r="E980" s="22"/>
      <c r="F980" s="22"/>
      <c r="G980" s="43"/>
      <c r="H980" s="60"/>
      <c r="I980" s="60"/>
      <c r="J980" s="60"/>
      <c r="K980" s="60"/>
      <c r="L980" s="60"/>
      <c r="M980" s="60"/>
    </row>
    <row r="981" spans="1:13" ht="15.5" x14ac:dyDescent="0.35">
      <c r="A981" s="19" t="s">
        <v>238</v>
      </c>
      <c r="B981" s="19" t="s">
        <v>237</v>
      </c>
      <c r="C981" s="22"/>
      <c r="D981" s="22"/>
      <c r="E981" s="22"/>
      <c r="F981" s="22"/>
      <c r="G981" s="43"/>
      <c r="H981" s="60"/>
      <c r="I981" s="60"/>
      <c r="J981" s="60"/>
      <c r="K981" s="60"/>
      <c r="L981" s="60"/>
      <c r="M981" s="60"/>
    </row>
    <row r="982" spans="1:13" ht="15.5" x14ac:dyDescent="0.35">
      <c r="A982" s="19" t="s">
        <v>3210</v>
      </c>
      <c r="B982" s="19" t="s">
        <v>3983</v>
      </c>
      <c r="C982" s="22"/>
      <c r="D982" s="22"/>
      <c r="E982" s="22"/>
      <c r="F982" s="22"/>
      <c r="G982" s="43"/>
      <c r="H982" s="60"/>
      <c r="I982" s="60"/>
      <c r="J982" s="60"/>
      <c r="K982" s="60"/>
      <c r="L982" s="60"/>
      <c r="M982" s="60"/>
    </row>
    <row r="983" spans="1:13" ht="31" x14ac:dyDescent="0.35">
      <c r="A983" s="19" t="s">
        <v>8378</v>
      </c>
      <c r="B983" s="19" t="s">
        <v>379</v>
      </c>
      <c r="C983" s="22"/>
      <c r="D983" s="22"/>
      <c r="E983" s="22"/>
      <c r="F983" s="22"/>
      <c r="G983" s="43"/>
      <c r="H983" s="60"/>
      <c r="I983" s="60"/>
      <c r="J983" s="60"/>
      <c r="K983" s="60"/>
      <c r="L983" s="60"/>
      <c r="M983" s="60"/>
    </row>
    <row r="984" spans="1:13" ht="31" x14ac:dyDescent="0.35">
      <c r="A984" s="19" t="s">
        <v>3167</v>
      </c>
      <c r="B984" s="19" t="s">
        <v>1248</v>
      </c>
      <c r="C984" s="22"/>
      <c r="D984" s="22"/>
      <c r="E984" s="22"/>
      <c r="F984" s="22"/>
      <c r="G984" s="43"/>
      <c r="H984" s="60"/>
      <c r="I984" s="60"/>
      <c r="J984" s="60"/>
      <c r="K984" s="60"/>
      <c r="L984" s="60"/>
      <c r="M984" s="60"/>
    </row>
    <row r="985" spans="1:13" ht="15.5" x14ac:dyDescent="0.35">
      <c r="A985" s="19" t="s">
        <v>3496</v>
      </c>
      <c r="B985" s="19" t="s">
        <v>3495</v>
      </c>
      <c r="C985" s="22"/>
      <c r="D985" s="22"/>
      <c r="E985" s="22"/>
      <c r="F985" s="22"/>
      <c r="G985" s="43"/>
      <c r="H985" s="60"/>
      <c r="I985" s="60"/>
      <c r="J985" s="60"/>
      <c r="K985" s="60"/>
      <c r="L985" s="60"/>
      <c r="M985" s="60"/>
    </row>
    <row r="986" spans="1:13" ht="31" x14ac:dyDescent="0.35">
      <c r="A986" s="19" t="s">
        <v>2949</v>
      </c>
      <c r="B986" s="19" t="s">
        <v>2122</v>
      </c>
      <c r="C986" s="22"/>
      <c r="D986" s="22"/>
      <c r="E986" s="22"/>
      <c r="F986" s="22"/>
      <c r="G986" s="43"/>
      <c r="H986" s="60"/>
      <c r="I986" s="60"/>
      <c r="J986" s="60"/>
      <c r="K986" s="60"/>
      <c r="L986" s="60"/>
      <c r="M986" s="60"/>
    </row>
    <row r="987" spans="1:13" ht="31" x14ac:dyDescent="0.35">
      <c r="A987" s="19" t="s">
        <v>3044</v>
      </c>
      <c r="B987" s="19" t="s">
        <v>4559</v>
      </c>
      <c r="C987" s="22"/>
      <c r="D987" s="22"/>
      <c r="E987" s="22"/>
      <c r="F987" s="22"/>
      <c r="G987" s="43"/>
      <c r="H987" s="60"/>
      <c r="I987" s="60"/>
      <c r="J987" s="60"/>
      <c r="K987" s="60"/>
      <c r="L987" s="60"/>
      <c r="M987" s="60"/>
    </row>
    <row r="988" spans="1:13" ht="15.5" x14ac:dyDescent="0.35">
      <c r="A988" s="19" t="s">
        <v>4977</v>
      </c>
      <c r="B988" s="19" t="s">
        <v>3910</v>
      </c>
      <c r="C988" s="22"/>
      <c r="D988" s="22"/>
      <c r="E988" s="22"/>
      <c r="F988" s="22"/>
      <c r="G988" s="43"/>
      <c r="H988" s="60"/>
      <c r="I988" s="60"/>
      <c r="J988" s="60"/>
      <c r="K988" s="60"/>
      <c r="L988" s="60"/>
      <c r="M988" s="60"/>
    </row>
    <row r="989" spans="1:13" ht="15.5" x14ac:dyDescent="0.35">
      <c r="A989" s="19" t="s">
        <v>4992</v>
      </c>
      <c r="B989" s="19" t="s">
        <v>3844</v>
      </c>
      <c r="C989" s="22"/>
      <c r="D989" s="22"/>
      <c r="E989" s="22"/>
      <c r="F989" s="22"/>
      <c r="G989" s="43"/>
      <c r="H989" s="60"/>
      <c r="I989" s="60"/>
      <c r="J989" s="60"/>
      <c r="K989" s="60"/>
      <c r="L989" s="60"/>
      <c r="M989" s="60"/>
    </row>
    <row r="990" spans="1:13" ht="15.5" x14ac:dyDescent="0.35">
      <c r="A990" s="19" t="s">
        <v>5089</v>
      </c>
      <c r="B990" s="19" t="s">
        <v>139</v>
      </c>
      <c r="C990" s="22"/>
      <c r="D990" s="22"/>
      <c r="E990" s="22"/>
      <c r="F990" s="22"/>
      <c r="G990" s="43"/>
      <c r="H990" s="60"/>
      <c r="I990" s="60"/>
      <c r="J990" s="60"/>
      <c r="K990" s="60"/>
      <c r="L990" s="60"/>
      <c r="M990" s="60"/>
    </row>
    <row r="991" spans="1:13" ht="15.5" x14ac:dyDescent="0.35">
      <c r="A991" s="19" t="s">
        <v>3081</v>
      </c>
      <c r="B991" s="19" t="s">
        <v>3893</v>
      </c>
      <c r="C991" s="22"/>
      <c r="D991" s="22"/>
      <c r="E991" s="22"/>
      <c r="F991" s="22"/>
      <c r="G991" s="43"/>
      <c r="H991" s="60"/>
      <c r="I991" s="60"/>
      <c r="J991" s="60"/>
      <c r="K991" s="60"/>
      <c r="L991" s="60"/>
      <c r="M991" s="60"/>
    </row>
    <row r="992" spans="1:13" ht="31" x14ac:dyDescent="0.35">
      <c r="A992" s="19" t="s">
        <v>3234</v>
      </c>
      <c r="B992" s="19" t="s">
        <v>4045</v>
      </c>
      <c r="C992" s="22"/>
      <c r="D992" s="22"/>
      <c r="E992" s="22"/>
      <c r="F992" s="22"/>
      <c r="G992" s="43"/>
      <c r="H992" s="60"/>
      <c r="I992" s="60"/>
      <c r="J992" s="60"/>
      <c r="K992" s="60"/>
      <c r="L992" s="60"/>
      <c r="M992" s="60"/>
    </row>
    <row r="993" spans="1:13" ht="15.5" x14ac:dyDescent="0.35">
      <c r="A993" s="19" t="s">
        <v>3232</v>
      </c>
      <c r="B993" s="19" t="s">
        <v>350</v>
      </c>
      <c r="C993" s="22"/>
      <c r="D993" s="22"/>
      <c r="E993" s="22"/>
      <c r="F993" s="22"/>
      <c r="G993" s="43"/>
      <c r="H993" s="60"/>
      <c r="I993" s="60"/>
      <c r="J993" s="60"/>
      <c r="K993" s="60"/>
      <c r="L993" s="60"/>
      <c r="M993" s="60"/>
    </row>
    <row r="994" spans="1:13" ht="15.5" x14ac:dyDescent="0.35">
      <c r="A994" s="19" t="s">
        <v>2988</v>
      </c>
      <c r="B994" s="19" t="s">
        <v>1405</v>
      </c>
      <c r="C994" s="22"/>
      <c r="D994" s="22"/>
      <c r="E994" s="22"/>
      <c r="F994" s="22"/>
      <c r="G994" s="43"/>
      <c r="H994" s="60"/>
      <c r="I994" s="60"/>
      <c r="J994" s="60"/>
      <c r="K994" s="60"/>
      <c r="L994" s="60"/>
      <c r="M994" s="60"/>
    </row>
    <row r="995" spans="1:13" ht="15.5" x14ac:dyDescent="0.35">
      <c r="A995" s="19" t="s">
        <v>1647</v>
      </c>
      <c r="B995" s="19" t="s">
        <v>1611</v>
      </c>
      <c r="C995" s="22"/>
      <c r="D995" s="22"/>
      <c r="E995" s="22"/>
      <c r="F995" s="22"/>
      <c r="G995" s="43"/>
      <c r="H995" s="60"/>
      <c r="I995" s="60"/>
      <c r="J995" s="60"/>
      <c r="K995" s="60"/>
      <c r="L995" s="60"/>
      <c r="M995" s="60"/>
    </row>
    <row r="996" spans="1:13" ht="15.5" x14ac:dyDescent="0.35">
      <c r="A996" s="19" t="s">
        <v>3028</v>
      </c>
      <c r="B996" s="19" t="s">
        <v>3656</v>
      </c>
      <c r="C996" s="22"/>
      <c r="D996" s="22"/>
      <c r="E996" s="22"/>
      <c r="F996" s="22"/>
      <c r="G996" s="43"/>
      <c r="H996" s="60"/>
      <c r="I996" s="60"/>
      <c r="J996" s="60"/>
      <c r="K996" s="60"/>
      <c r="L996" s="60"/>
      <c r="M996" s="60"/>
    </row>
    <row r="997" spans="1:13" ht="15.5" x14ac:dyDescent="0.35">
      <c r="A997" s="19" t="s">
        <v>4993</v>
      </c>
      <c r="B997" s="19" t="s">
        <v>2208</v>
      </c>
      <c r="C997" s="22"/>
      <c r="D997" s="22"/>
      <c r="E997" s="22"/>
      <c r="F997" s="22"/>
      <c r="G997" s="43"/>
      <c r="H997" s="60"/>
      <c r="I997" s="60"/>
      <c r="J997" s="60"/>
      <c r="K997" s="60"/>
      <c r="L997" s="60"/>
      <c r="M997" s="60"/>
    </row>
    <row r="998" spans="1:13" ht="31" x14ac:dyDescent="0.35">
      <c r="A998" s="19" t="s">
        <v>8116</v>
      </c>
      <c r="B998" s="19" t="s">
        <v>4084</v>
      </c>
      <c r="C998" s="22"/>
      <c r="D998" s="22"/>
      <c r="E998" s="22"/>
      <c r="F998" s="22"/>
      <c r="G998" s="43"/>
      <c r="H998" s="60"/>
      <c r="I998" s="60"/>
      <c r="J998" s="60"/>
      <c r="K998" s="60"/>
      <c r="L998" s="60"/>
      <c r="M998" s="60"/>
    </row>
    <row r="999" spans="1:13" ht="15.5" x14ac:dyDescent="0.35">
      <c r="A999" s="19" t="s">
        <v>2401</v>
      </c>
      <c r="B999" s="19" t="s">
        <v>8548</v>
      </c>
      <c r="C999" s="22"/>
      <c r="D999" s="22"/>
      <c r="E999" s="22"/>
      <c r="F999" s="22"/>
      <c r="G999" s="43"/>
      <c r="H999" s="60"/>
      <c r="I999" s="60"/>
      <c r="J999" s="60"/>
      <c r="K999" s="60"/>
      <c r="L999" s="60"/>
      <c r="M999" s="60"/>
    </row>
    <row r="1000" spans="1:13" ht="15.5" x14ac:dyDescent="0.35">
      <c r="A1000" s="19" t="s">
        <v>1161</v>
      </c>
      <c r="B1000" s="19" t="s">
        <v>8242</v>
      </c>
      <c r="C1000" s="22"/>
      <c r="D1000" s="22"/>
      <c r="E1000" s="22"/>
      <c r="F1000" s="22"/>
      <c r="G1000" s="43"/>
      <c r="H1000" s="60"/>
      <c r="I1000" s="60"/>
      <c r="J1000" s="60"/>
      <c r="K1000" s="60"/>
      <c r="L1000" s="60"/>
      <c r="M1000" s="60"/>
    </row>
    <row r="1001" spans="1:13" ht="15.5" x14ac:dyDescent="0.35">
      <c r="A1001" s="19" t="s">
        <v>1906</v>
      </c>
      <c r="B1001" s="19" t="s">
        <v>8295</v>
      </c>
      <c r="C1001" s="22"/>
      <c r="D1001" s="22"/>
      <c r="E1001" s="22"/>
      <c r="F1001" s="22"/>
      <c r="G1001" s="43"/>
      <c r="H1001" s="60"/>
      <c r="I1001" s="60"/>
      <c r="J1001" s="60"/>
      <c r="K1001" s="60"/>
      <c r="L1001" s="60"/>
      <c r="M1001" s="60"/>
    </row>
    <row r="1002" spans="1:13" ht="15.5" x14ac:dyDescent="0.35">
      <c r="A1002" s="19" t="s">
        <v>4978</v>
      </c>
      <c r="B1002" s="19" t="s">
        <v>1000</v>
      </c>
      <c r="C1002" s="22"/>
      <c r="D1002" s="22"/>
      <c r="E1002" s="22"/>
      <c r="F1002" s="22"/>
      <c r="G1002" s="43"/>
      <c r="H1002" s="60"/>
      <c r="I1002" s="60"/>
      <c r="J1002" s="60"/>
      <c r="K1002" s="60"/>
      <c r="L1002" s="60"/>
      <c r="M1002" s="60"/>
    </row>
    <row r="1003" spans="1:13" ht="15.5" x14ac:dyDescent="0.35">
      <c r="A1003" s="19" t="s">
        <v>1592</v>
      </c>
      <c r="B1003" s="19" t="s">
        <v>1577</v>
      </c>
      <c r="C1003" s="22"/>
      <c r="D1003" s="22"/>
      <c r="E1003" s="22"/>
      <c r="F1003" s="22"/>
      <c r="G1003" s="43"/>
      <c r="H1003" s="60"/>
      <c r="I1003" s="60"/>
      <c r="J1003" s="60"/>
      <c r="K1003" s="60"/>
      <c r="L1003" s="60"/>
      <c r="M1003" s="60"/>
    </row>
    <row r="1004" spans="1:13" ht="15.5" x14ac:dyDescent="0.35">
      <c r="A1004" s="19" t="s">
        <v>1046</v>
      </c>
      <c r="B1004" s="19" t="s">
        <v>3907</v>
      </c>
      <c r="C1004" s="22"/>
      <c r="D1004" s="22"/>
      <c r="E1004" s="22"/>
      <c r="F1004" s="22"/>
      <c r="G1004" s="43"/>
      <c r="H1004" s="60"/>
      <c r="I1004" s="60"/>
      <c r="J1004" s="60"/>
      <c r="K1004" s="60"/>
      <c r="L1004" s="60"/>
      <c r="M1004" s="60"/>
    </row>
    <row r="1005" spans="1:13" ht="31" x14ac:dyDescent="0.35">
      <c r="A1005" s="19" t="s">
        <v>3498</v>
      </c>
      <c r="B1005" s="19" t="s">
        <v>3497</v>
      </c>
      <c r="C1005" s="22"/>
      <c r="D1005" s="22"/>
      <c r="E1005" s="22"/>
      <c r="F1005" s="22"/>
      <c r="G1005" s="43"/>
      <c r="H1005" s="60"/>
      <c r="I1005" s="60"/>
      <c r="J1005" s="60"/>
      <c r="K1005" s="60"/>
      <c r="L1005" s="60"/>
      <c r="M1005" s="60"/>
    </row>
    <row r="1006" spans="1:13" ht="15.5" x14ac:dyDescent="0.35">
      <c r="A1006" s="19" t="s">
        <v>3049</v>
      </c>
      <c r="B1006" s="19" t="s">
        <v>2726</v>
      </c>
      <c r="C1006" s="22"/>
      <c r="D1006" s="22"/>
      <c r="E1006" s="22"/>
      <c r="F1006" s="22"/>
      <c r="G1006" s="43"/>
      <c r="H1006" s="60"/>
      <c r="I1006" s="60"/>
      <c r="J1006" s="60"/>
      <c r="K1006" s="60"/>
      <c r="L1006" s="60"/>
      <c r="M1006" s="60"/>
    </row>
    <row r="1007" spans="1:13" ht="15.5" x14ac:dyDescent="0.35">
      <c r="A1007" s="19" t="s">
        <v>2288</v>
      </c>
      <c r="B1007" s="19" t="s">
        <v>8291</v>
      </c>
      <c r="C1007" s="22"/>
      <c r="D1007" s="22"/>
      <c r="E1007" s="22"/>
      <c r="F1007" s="22"/>
      <c r="G1007" s="43"/>
      <c r="H1007" s="60"/>
      <c r="I1007" s="60"/>
      <c r="J1007" s="60"/>
      <c r="K1007" s="60"/>
      <c r="L1007" s="60"/>
      <c r="M1007" s="60"/>
    </row>
    <row r="1008" spans="1:13" ht="15.5" x14ac:dyDescent="0.35">
      <c r="A1008" s="19" t="s">
        <v>691</v>
      </c>
      <c r="B1008" s="19" t="s">
        <v>8660</v>
      </c>
      <c r="C1008" s="22"/>
      <c r="D1008" s="22"/>
      <c r="E1008" s="22"/>
      <c r="F1008" s="22"/>
      <c r="G1008" s="43"/>
      <c r="H1008" s="60"/>
      <c r="I1008" s="60"/>
      <c r="J1008" s="60"/>
      <c r="K1008" s="60"/>
      <c r="L1008" s="60"/>
      <c r="M1008" s="60"/>
    </row>
    <row r="1009" spans="1:13" ht="15.5" x14ac:dyDescent="0.35">
      <c r="A1009" s="19" t="s">
        <v>1230</v>
      </c>
      <c r="B1009" s="19" t="s">
        <v>1214</v>
      </c>
      <c r="C1009" s="22"/>
      <c r="D1009" s="22"/>
      <c r="E1009" s="22"/>
      <c r="F1009" s="22"/>
      <c r="G1009" s="43"/>
      <c r="H1009" s="60"/>
      <c r="I1009" s="60"/>
      <c r="J1009" s="60"/>
      <c r="K1009" s="60"/>
      <c r="L1009" s="60"/>
      <c r="M1009" s="60"/>
    </row>
    <row r="1010" spans="1:13" ht="15.5" x14ac:dyDescent="0.35">
      <c r="A1010" s="19" t="s">
        <v>3205</v>
      </c>
      <c r="B1010" s="19" t="s">
        <v>758</v>
      </c>
      <c r="C1010" s="22"/>
      <c r="D1010" s="22"/>
      <c r="E1010" s="22"/>
      <c r="F1010" s="22"/>
      <c r="G1010" s="43"/>
      <c r="H1010" s="60"/>
      <c r="I1010" s="60"/>
      <c r="J1010" s="60"/>
      <c r="K1010" s="60"/>
      <c r="L1010" s="60"/>
      <c r="M1010" s="60"/>
    </row>
    <row r="1011" spans="1:13" ht="31" x14ac:dyDescent="0.35">
      <c r="A1011" s="19" t="s">
        <v>8117</v>
      </c>
      <c r="B1011" s="19" t="s">
        <v>2125</v>
      </c>
      <c r="C1011" s="22"/>
      <c r="D1011" s="22"/>
      <c r="E1011" s="22"/>
      <c r="F1011" s="22"/>
      <c r="G1011" s="43"/>
      <c r="H1011" s="60"/>
      <c r="I1011" s="60"/>
      <c r="J1011" s="60"/>
      <c r="K1011" s="60"/>
      <c r="L1011" s="60"/>
      <c r="M1011" s="60"/>
    </row>
    <row r="1012" spans="1:13" ht="15.5" x14ac:dyDescent="0.35">
      <c r="A1012" s="19" t="s">
        <v>866</v>
      </c>
      <c r="B1012" s="19" t="s">
        <v>865</v>
      </c>
      <c r="C1012" s="22"/>
      <c r="D1012" s="22"/>
      <c r="E1012" s="22"/>
      <c r="F1012" s="22"/>
      <c r="G1012" s="43"/>
      <c r="H1012" s="60"/>
      <c r="I1012" s="60"/>
      <c r="J1012" s="60"/>
      <c r="K1012" s="60"/>
      <c r="L1012" s="60"/>
      <c r="M1012" s="60"/>
    </row>
    <row r="1013" spans="1:13" ht="15.5" x14ac:dyDescent="0.35">
      <c r="A1013" s="19" t="s">
        <v>243</v>
      </c>
      <c r="B1013" s="19" t="s">
        <v>241</v>
      </c>
      <c r="C1013" s="22"/>
      <c r="D1013" s="22"/>
      <c r="E1013" s="22"/>
      <c r="F1013" s="22"/>
      <c r="G1013" s="43"/>
      <c r="H1013" s="60"/>
      <c r="I1013" s="60"/>
      <c r="J1013" s="60"/>
      <c r="K1013" s="60"/>
      <c r="L1013" s="60"/>
      <c r="M1013" s="60"/>
    </row>
    <row r="1014" spans="1:13" ht="15.5" x14ac:dyDescent="0.35">
      <c r="A1014" s="19" t="s">
        <v>3214</v>
      </c>
      <c r="B1014" s="19" t="s">
        <v>3937</v>
      </c>
      <c r="C1014" s="22"/>
      <c r="D1014" s="22"/>
      <c r="E1014" s="22"/>
      <c r="F1014" s="22"/>
      <c r="G1014" s="43"/>
      <c r="H1014" s="60"/>
      <c r="I1014" s="60"/>
      <c r="J1014" s="60"/>
      <c r="K1014" s="60"/>
      <c r="L1014" s="60"/>
      <c r="M1014" s="60"/>
    </row>
    <row r="1015" spans="1:13" ht="15.5" x14ac:dyDescent="0.35">
      <c r="A1015" s="19" t="s">
        <v>2551</v>
      </c>
      <c r="B1015" s="19" t="s">
        <v>3716</v>
      </c>
      <c r="C1015" s="22"/>
      <c r="D1015" s="22"/>
      <c r="E1015" s="22"/>
      <c r="F1015" s="22"/>
      <c r="G1015" s="43"/>
      <c r="H1015" s="60"/>
      <c r="I1015" s="60"/>
      <c r="J1015" s="60"/>
      <c r="K1015" s="60"/>
      <c r="L1015" s="60"/>
      <c r="M1015" s="60"/>
    </row>
    <row r="1016" spans="1:13" ht="15.5" x14ac:dyDescent="0.35">
      <c r="A1016" s="19" t="s">
        <v>2121</v>
      </c>
      <c r="B1016" s="19" t="s">
        <v>2120</v>
      </c>
      <c r="C1016" s="22"/>
      <c r="D1016" s="22"/>
      <c r="E1016" s="22"/>
      <c r="F1016" s="22"/>
      <c r="G1016" s="43"/>
      <c r="H1016" s="60"/>
      <c r="I1016" s="60"/>
      <c r="J1016" s="60"/>
      <c r="K1016" s="60"/>
      <c r="L1016" s="60"/>
      <c r="M1016" s="60"/>
    </row>
    <row r="1017" spans="1:13" ht="15.5" x14ac:dyDescent="0.35">
      <c r="A1017" s="19" t="s">
        <v>3158</v>
      </c>
      <c r="B1017" s="19" t="s">
        <v>4000</v>
      </c>
      <c r="C1017" s="22"/>
      <c r="D1017" s="22"/>
      <c r="E1017" s="22"/>
      <c r="F1017" s="22"/>
      <c r="G1017" s="43"/>
      <c r="H1017" s="60"/>
      <c r="I1017" s="60"/>
      <c r="J1017" s="60"/>
      <c r="K1017" s="60"/>
      <c r="L1017" s="60"/>
      <c r="M1017" s="60"/>
    </row>
    <row r="1018" spans="1:13" ht="15.5" x14ac:dyDescent="0.35">
      <c r="A1018" s="19" t="s">
        <v>3178</v>
      </c>
      <c r="B1018" s="19" t="s">
        <v>3815</v>
      </c>
      <c r="C1018" s="22">
        <v>1209771</v>
      </c>
      <c r="D1018" s="22">
        <v>0</v>
      </c>
      <c r="E1018" s="22">
        <v>678750</v>
      </c>
      <c r="F1018" s="22">
        <v>0</v>
      </c>
      <c r="G1018" s="43">
        <v>921588</v>
      </c>
      <c r="H1018" s="60">
        <v>60</v>
      </c>
      <c r="I1018" s="60">
        <v>20</v>
      </c>
      <c r="J1018" s="60">
        <v>40</v>
      </c>
      <c r="K1018" s="60">
        <v>6</v>
      </c>
      <c r="L1018" s="60">
        <v>3</v>
      </c>
      <c r="M1018" s="60" t="s">
        <v>3790</v>
      </c>
    </row>
    <row r="1019" spans="1:13" ht="29.25" customHeight="1" x14ac:dyDescent="0.35">
      <c r="A1019" s="19" t="s">
        <v>8118</v>
      </c>
      <c r="B1019" s="19" t="s">
        <v>8585</v>
      </c>
      <c r="C1019" s="22"/>
      <c r="D1019" s="22"/>
      <c r="E1019" s="22"/>
      <c r="F1019" s="22"/>
      <c r="G1019" s="43"/>
      <c r="H1019" s="60"/>
      <c r="I1019" s="60"/>
      <c r="J1019" s="60"/>
      <c r="K1019" s="60"/>
      <c r="L1019" s="60"/>
      <c r="M1019" s="60"/>
    </row>
    <row r="1020" spans="1:13" ht="15.5" x14ac:dyDescent="0.35">
      <c r="A1020" s="19" t="s">
        <v>5092</v>
      </c>
      <c r="B1020" s="19" t="s">
        <v>4481</v>
      </c>
      <c r="C1020" s="22"/>
      <c r="D1020" s="22"/>
      <c r="E1020" s="22"/>
      <c r="F1020" s="22"/>
      <c r="G1020" s="43"/>
      <c r="H1020" s="60"/>
      <c r="I1020" s="60"/>
      <c r="J1020" s="60"/>
      <c r="K1020" s="60"/>
      <c r="L1020" s="60"/>
      <c r="M1020" s="60"/>
    </row>
    <row r="1021" spans="1:13" ht="15.5" x14ac:dyDescent="0.35">
      <c r="A1021" s="19" t="s">
        <v>893</v>
      </c>
      <c r="B1021" s="19" t="s">
        <v>3913</v>
      </c>
      <c r="C1021" s="22">
        <v>18000000</v>
      </c>
      <c r="D1021" s="22">
        <v>0</v>
      </c>
      <c r="E1021" s="22">
        <v>27702000</v>
      </c>
      <c r="F1021" s="22">
        <v>0</v>
      </c>
      <c r="G1021" s="43">
        <v>29083000</v>
      </c>
      <c r="H1021" s="60"/>
      <c r="I1021" s="60"/>
      <c r="J1021" s="60"/>
      <c r="K1021" s="60"/>
      <c r="L1021" s="60"/>
      <c r="M1021" s="60"/>
    </row>
    <row r="1022" spans="1:13" ht="31" x14ac:dyDescent="0.35">
      <c r="A1022" s="19" t="s">
        <v>4979</v>
      </c>
      <c r="B1022" s="19" t="s">
        <v>2662</v>
      </c>
      <c r="C1022" s="22"/>
      <c r="D1022" s="22"/>
      <c r="E1022" s="22"/>
      <c r="F1022" s="22"/>
      <c r="G1022" s="43"/>
      <c r="H1022" s="60"/>
      <c r="I1022" s="60"/>
      <c r="J1022" s="60"/>
      <c r="K1022" s="60"/>
      <c r="L1022" s="60"/>
      <c r="M1022" s="60"/>
    </row>
    <row r="1023" spans="1:13" ht="15.5" x14ac:dyDescent="0.35">
      <c r="A1023" s="19" t="s">
        <v>3185</v>
      </c>
      <c r="B1023" s="19" t="s">
        <v>2319</v>
      </c>
      <c r="C1023" s="22">
        <v>24431172</v>
      </c>
      <c r="D1023" s="22"/>
      <c r="E1023" s="22">
        <v>18825046</v>
      </c>
      <c r="F1023" s="22"/>
      <c r="G1023" s="43">
        <v>13213592</v>
      </c>
      <c r="H1023" s="60"/>
      <c r="I1023" s="60"/>
      <c r="J1023" s="60"/>
      <c r="K1023" s="60"/>
      <c r="L1023" s="60"/>
      <c r="M1023" s="60"/>
    </row>
    <row r="1024" spans="1:13" ht="15.5" x14ac:dyDescent="0.35">
      <c r="A1024" s="19" t="s">
        <v>1099</v>
      </c>
      <c r="B1024" s="19" t="s">
        <v>3847</v>
      </c>
      <c r="C1024" s="22"/>
      <c r="D1024" s="22"/>
      <c r="E1024" s="22"/>
      <c r="F1024" s="22"/>
      <c r="G1024" s="43"/>
      <c r="H1024" s="60"/>
      <c r="I1024" s="60"/>
      <c r="J1024" s="60"/>
      <c r="K1024" s="60"/>
      <c r="L1024" s="60"/>
      <c r="M1024" s="60"/>
    </row>
    <row r="1025" spans="1:13" ht="15.5" x14ac:dyDescent="0.35">
      <c r="A1025" s="19" t="s">
        <v>1350</v>
      </c>
      <c r="B1025" s="19" t="s">
        <v>1332</v>
      </c>
      <c r="C1025" s="22"/>
      <c r="D1025" s="22"/>
      <c r="E1025" s="22"/>
      <c r="F1025" s="22"/>
      <c r="G1025" s="43"/>
      <c r="H1025" s="60"/>
      <c r="I1025" s="60"/>
      <c r="J1025" s="60"/>
      <c r="K1025" s="60"/>
      <c r="L1025" s="60"/>
      <c r="M1025" s="60"/>
    </row>
    <row r="1026" spans="1:13" ht="15.5" x14ac:dyDescent="0.35">
      <c r="A1026" s="19" t="s">
        <v>8414</v>
      </c>
      <c r="B1026" s="19" t="s">
        <v>8200</v>
      </c>
      <c r="C1026" s="22"/>
      <c r="D1026" s="22"/>
      <c r="E1026" s="22"/>
      <c r="F1026" s="22"/>
      <c r="G1026" s="43"/>
      <c r="H1026" s="60"/>
      <c r="I1026" s="60"/>
      <c r="J1026" s="60"/>
      <c r="K1026" s="60"/>
      <c r="L1026" s="60"/>
      <c r="M1026" s="60"/>
    </row>
    <row r="1027" spans="1:13" ht="15.5" x14ac:dyDescent="0.35">
      <c r="A1027" s="19" t="s">
        <v>8119</v>
      </c>
      <c r="B1027" s="19" t="s">
        <v>4219</v>
      </c>
      <c r="C1027" s="22"/>
      <c r="D1027" s="22"/>
      <c r="E1027" s="22"/>
      <c r="F1027" s="22"/>
      <c r="G1027" s="43"/>
      <c r="H1027" s="60"/>
      <c r="I1027" s="60"/>
      <c r="J1027" s="60"/>
      <c r="K1027" s="60"/>
      <c r="L1027" s="60"/>
      <c r="M1027" s="60"/>
    </row>
    <row r="1028" spans="1:13" ht="15.5" x14ac:dyDescent="0.35">
      <c r="A1028" s="19" t="s">
        <v>1668</v>
      </c>
      <c r="B1028" s="19" t="s">
        <v>3839</v>
      </c>
      <c r="C1028" s="22"/>
      <c r="D1028" s="22"/>
      <c r="E1028" s="22"/>
      <c r="F1028" s="22"/>
      <c r="G1028" s="43"/>
      <c r="H1028" s="60"/>
      <c r="I1028" s="60"/>
      <c r="J1028" s="60"/>
      <c r="K1028" s="60"/>
      <c r="L1028" s="60"/>
      <c r="M1028" s="60"/>
    </row>
    <row r="1029" spans="1:13" ht="15.5" x14ac:dyDescent="0.35">
      <c r="A1029" s="19" t="s">
        <v>2973</v>
      </c>
      <c r="B1029" s="19" t="s">
        <v>4035</v>
      </c>
      <c r="C1029" s="22"/>
      <c r="D1029" s="22"/>
      <c r="E1029" s="22"/>
      <c r="F1029" s="22"/>
      <c r="G1029" s="43"/>
      <c r="H1029" s="60"/>
      <c r="I1029" s="60"/>
      <c r="J1029" s="60"/>
      <c r="K1029" s="60"/>
      <c r="L1029" s="60"/>
      <c r="M1029" s="60"/>
    </row>
    <row r="1030" spans="1:13" ht="15.5" x14ac:dyDescent="0.35">
      <c r="A1030" s="19" t="s">
        <v>8120</v>
      </c>
      <c r="B1030" s="19" t="s">
        <v>737</v>
      </c>
      <c r="C1030" s="22"/>
      <c r="D1030" s="22"/>
      <c r="E1030" s="22"/>
      <c r="F1030" s="22"/>
      <c r="G1030" s="43"/>
      <c r="H1030" s="60"/>
      <c r="I1030" s="60"/>
      <c r="J1030" s="60"/>
      <c r="K1030" s="60"/>
      <c r="L1030" s="60"/>
      <c r="M1030" s="60"/>
    </row>
    <row r="1031" spans="1:13" ht="15.5" x14ac:dyDescent="0.35">
      <c r="A1031" s="19" t="s">
        <v>55</v>
      </c>
      <c r="B1031" s="19" t="s">
        <v>4087</v>
      </c>
      <c r="C1031" s="22"/>
      <c r="D1031" s="22"/>
      <c r="E1031" s="22"/>
      <c r="F1031" s="22"/>
      <c r="G1031" s="43"/>
      <c r="H1031" s="60"/>
      <c r="I1031" s="60"/>
      <c r="J1031" s="60"/>
      <c r="K1031" s="60"/>
      <c r="L1031" s="60"/>
      <c r="M1031" s="60"/>
    </row>
    <row r="1032" spans="1:13" ht="31" x14ac:dyDescent="0.35">
      <c r="A1032" s="19" t="s">
        <v>3504</v>
      </c>
      <c r="B1032" s="19" t="s">
        <v>3503</v>
      </c>
      <c r="C1032" s="22"/>
      <c r="D1032" s="22"/>
      <c r="E1032" s="22"/>
      <c r="F1032" s="22"/>
      <c r="G1032" s="43"/>
      <c r="H1032" s="60"/>
      <c r="I1032" s="60"/>
      <c r="J1032" s="60"/>
      <c r="K1032" s="60"/>
      <c r="L1032" s="60"/>
      <c r="M1032" s="60"/>
    </row>
    <row r="1033" spans="1:13" ht="15.5" x14ac:dyDescent="0.35">
      <c r="A1033" s="19" t="s">
        <v>8121</v>
      </c>
      <c r="B1033" s="19" t="s">
        <v>1005</v>
      </c>
      <c r="C1033" s="22"/>
      <c r="D1033" s="22"/>
      <c r="E1033" s="22"/>
      <c r="F1033" s="22"/>
      <c r="G1033" s="43"/>
      <c r="H1033" s="60"/>
      <c r="I1033" s="60"/>
      <c r="J1033" s="60"/>
      <c r="K1033" s="60"/>
      <c r="L1033" s="60"/>
      <c r="M1033" s="60"/>
    </row>
    <row r="1034" spans="1:13" ht="15.5" x14ac:dyDescent="0.35">
      <c r="A1034" s="19" t="s">
        <v>8122</v>
      </c>
      <c r="B1034" s="19" t="s">
        <v>3849</v>
      </c>
      <c r="C1034" s="22"/>
      <c r="D1034" s="22"/>
      <c r="E1034" s="22"/>
      <c r="F1034" s="22"/>
      <c r="G1034" s="43"/>
      <c r="H1034" s="60"/>
      <c r="I1034" s="60"/>
      <c r="J1034" s="60"/>
      <c r="K1034" s="60"/>
      <c r="L1034" s="60"/>
      <c r="M1034" s="60"/>
    </row>
    <row r="1035" spans="1:13" ht="31" x14ac:dyDescent="0.35">
      <c r="A1035" s="19" t="s">
        <v>3084</v>
      </c>
      <c r="B1035" s="19" t="s">
        <v>8303</v>
      </c>
      <c r="C1035" s="22"/>
      <c r="D1035" s="22"/>
      <c r="E1035" s="22"/>
      <c r="F1035" s="22"/>
      <c r="G1035" s="43"/>
      <c r="H1035" s="60"/>
      <c r="I1035" s="60"/>
      <c r="J1035" s="60"/>
      <c r="K1035" s="60"/>
      <c r="L1035" s="60"/>
      <c r="M1035" s="60"/>
    </row>
    <row r="1036" spans="1:13" ht="31" x14ac:dyDescent="0.35">
      <c r="A1036" s="19" t="s">
        <v>8123</v>
      </c>
      <c r="B1036" s="19" t="s">
        <v>3810</v>
      </c>
      <c r="C1036" s="22"/>
      <c r="D1036" s="22"/>
      <c r="E1036" s="22"/>
      <c r="F1036" s="22"/>
      <c r="G1036" s="43"/>
      <c r="H1036" s="60"/>
      <c r="I1036" s="60"/>
      <c r="J1036" s="60"/>
      <c r="K1036" s="60"/>
      <c r="L1036" s="60"/>
      <c r="M1036" s="60"/>
    </row>
    <row r="1037" spans="1:13" ht="31" x14ac:dyDescent="0.35">
      <c r="A1037" s="19" t="s">
        <v>8124</v>
      </c>
      <c r="B1037" s="19" t="s">
        <v>3928</v>
      </c>
      <c r="C1037" s="22"/>
      <c r="D1037" s="22"/>
      <c r="E1037" s="22"/>
      <c r="F1037" s="22"/>
      <c r="G1037" s="43"/>
      <c r="H1037" s="60"/>
      <c r="I1037" s="60"/>
      <c r="J1037" s="60"/>
      <c r="K1037" s="60"/>
      <c r="L1037" s="60"/>
      <c r="M1037" s="60"/>
    </row>
    <row r="1038" spans="1:13" ht="15.5" x14ac:dyDescent="0.35">
      <c r="A1038" s="19" t="s">
        <v>8125</v>
      </c>
      <c r="B1038" s="19" t="s">
        <v>3932</v>
      </c>
      <c r="C1038" s="22"/>
      <c r="D1038" s="22"/>
      <c r="E1038" s="22"/>
      <c r="F1038" s="22"/>
      <c r="G1038" s="43"/>
      <c r="H1038" s="60"/>
      <c r="I1038" s="60"/>
      <c r="J1038" s="60"/>
      <c r="K1038" s="60"/>
      <c r="L1038" s="60"/>
      <c r="M1038" s="60"/>
    </row>
    <row r="1039" spans="1:13" ht="15.5" x14ac:dyDescent="0.35">
      <c r="A1039" s="19" t="s">
        <v>2554</v>
      </c>
      <c r="B1039" s="19" t="s">
        <v>8210</v>
      </c>
      <c r="C1039" s="22"/>
      <c r="D1039" s="22"/>
      <c r="E1039" s="22"/>
      <c r="F1039" s="22"/>
      <c r="G1039" s="43"/>
      <c r="H1039" s="60"/>
      <c r="I1039" s="60"/>
      <c r="J1039" s="60"/>
      <c r="K1039" s="60"/>
      <c r="L1039" s="60"/>
      <c r="M1039" s="60"/>
    </row>
    <row r="1040" spans="1:13" ht="15.5" x14ac:dyDescent="0.35">
      <c r="A1040" s="19" t="s">
        <v>8126</v>
      </c>
      <c r="B1040" s="19" t="s">
        <v>3294</v>
      </c>
      <c r="C1040" s="22"/>
      <c r="D1040" s="22"/>
      <c r="E1040" s="22"/>
      <c r="F1040" s="22"/>
      <c r="G1040" s="43"/>
      <c r="H1040" s="60"/>
      <c r="I1040" s="60"/>
      <c r="J1040" s="60"/>
      <c r="K1040" s="60"/>
      <c r="L1040" s="60"/>
      <c r="M1040" s="60"/>
    </row>
    <row r="1041" spans="1:13" ht="31" x14ac:dyDescent="0.35">
      <c r="A1041" s="19" t="s">
        <v>2041</v>
      </c>
      <c r="B1041" s="19" t="s">
        <v>2039</v>
      </c>
      <c r="C1041" s="22"/>
      <c r="D1041" s="22"/>
      <c r="E1041" s="22"/>
      <c r="F1041" s="22"/>
      <c r="G1041" s="43"/>
      <c r="H1041" s="60"/>
      <c r="I1041" s="60"/>
      <c r="J1041" s="60"/>
      <c r="K1041" s="60"/>
      <c r="L1041" s="60"/>
      <c r="M1041" s="60"/>
    </row>
    <row r="1042" spans="1:13" ht="15.5" x14ac:dyDescent="0.35">
      <c r="A1042" s="19" t="s">
        <v>8127</v>
      </c>
      <c r="B1042" s="19" t="s">
        <v>4083</v>
      </c>
      <c r="C1042" s="22"/>
      <c r="D1042" s="22"/>
      <c r="E1042" s="22"/>
      <c r="F1042" s="22"/>
      <c r="G1042" s="43"/>
      <c r="H1042" s="60"/>
      <c r="I1042" s="60"/>
      <c r="J1042" s="60"/>
      <c r="K1042" s="60"/>
      <c r="L1042" s="60"/>
      <c r="M1042" s="60"/>
    </row>
    <row r="1043" spans="1:13" ht="31" x14ac:dyDescent="0.35">
      <c r="A1043" s="19" t="s">
        <v>4980</v>
      </c>
      <c r="B1043" s="19" t="s">
        <v>1988</v>
      </c>
      <c r="C1043" s="22"/>
      <c r="D1043" s="22"/>
      <c r="E1043" s="22"/>
      <c r="F1043" s="22"/>
      <c r="G1043" s="43"/>
      <c r="H1043" s="60"/>
      <c r="I1043" s="60"/>
      <c r="J1043" s="60"/>
      <c r="K1043" s="60"/>
      <c r="L1043" s="60"/>
      <c r="M1043" s="60"/>
    </row>
    <row r="1044" spans="1:13" ht="15.5" x14ac:dyDescent="0.35">
      <c r="A1044" s="19" t="s">
        <v>289</v>
      </c>
      <c r="B1044" s="19" t="s">
        <v>287</v>
      </c>
      <c r="C1044" s="22"/>
      <c r="D1044" s="22"/>
      <c r="E1044" s="22"/>
      <c r="F1044" s="22"/>
      <c r="G1044" s="43"/>
      <c r="H1044" s="60"/>
      <c r="I1044" s="60"/>
      <c r="J1044" s="60"/>
      <c r="K1044" s="60"/>
      <c r="L1044" s="60"/>
      <c r="M1044" s="60"/>
    </row>
    <row r="1045" spans="1:13" ht="31" x14ac:dyDescent="0.35">
      <c r="A1045" s="19" t="s">
        <v>1442</v>
      </c>
      <c r="B1045" s="19" t="s">
        <v>1424</v>
      </c>
      <c r="C1045" s="22"/>
      <c r="D1045" s="22"/>
      <c r="E1045" s="22"/>
      <c r="F1045" s="22"/>
      <c r="G1045" s="43"/>
      <c r="H1045" s="60"/>
      <c r="I1045" s="60"/>
      <c r="J1045" s="60"/>
      <c r="K1045" s="60"/>
      <c r="L1045" s="60"/>
      <c r="M1045" s="60"/>
    </row>
    <row r="1046" spans="1:13" ht="31" x14ac:dyDescent="0.35">
      <c r="A1046" s="19" t="s">
        <v>8640</v>
      </c>
      <c r="B1046" s="19" t="s">
        <v>3960</v>
      </c>
      <c r="C1046" s="22"/>
      <c r="D1046" s="22"/>
      <c r="E1046" s="22"/>
      <c r="F1046" s="22"/>
      <c r="G1046" s="43"/>
      <c r="H1046" s="60"/>
      <c r="I1046" s="60"/>
      <c r="J1046" s="60"/>
      <c r="K1046" s="60"/>
      <c r="L1046" s="60"/>
      <c r="M1046" s="60"/>
    </row>
    <row r="1047" spans="1:13" ht="15.5" x14ac:dyDescent="0.35">
      <c r="A1047" s="19" t="s">
        <v>1773</v>
      </c>
      <c r="B1047" s="19" t="s">
        <v>1769</v>
      </c>
      <c r="C1047" s="22"/>
      <c r="D1047" s="22"/>
      <c r="E1047" s="22"/>
      <c r="F1047" s="22"/>
      <c r="G1047" s="43"/>
      <c r="H1047" s="60"/>
      <c r="I1047" s="60"/>
      <c r="J1047" s="60"/>
      <c r="K1047" s="60"/>
      <c r="L1047" s="60"/>
      <c r="M1047" s="60"/>
    </row>
    <row r="1048" spans="1:13" ht="15.5" x14ac:dyDescent="0.35">
      <c r="A1048" s="19" t="s">
        <v>8128</v>
      </c>
      <c r="B1048" s="19" t="s">
        <v>4081</v>
      </c>
      <c r="C1048" s="22"/>
      <c r="D1048" s="22"/>
      <c r="E1048" s="22"/>
      <c r="F1048" s="22"/>
      <c r="G1048" s="43"/>
      <c r="H1048" s="60"/>
      <c r="I1048" s="60"/>
      <c r="J1048" s="60"/>
      <c r="K1048" s="60"/>
      <c r="L1048" s="60"/>
      <c r="M1048" s="60"/>
    </row>
    <row r="1049" spans="1:13" ht="15.5" x14ac:dyDescent="0.35">
      <c r="A1049" s="19" t="s">
        <v>3155</v>
      </c>
      <c r="B1049" s="19" t="s">
        <v>3753</v>
      </c>
      <c r="C1049" s="22"/>
      <c r="D1049" s="22"/>
      <c r="E1049" s="22"/>
      <c r="F1049" s="22"/>
      <c r="G1049" s="43"/>
      <c r="H1049" s="60"/>
      <c r="I1049" s="60"/>
      <c r="J1049" s="60"/>
      <c r="K1049" s="60"/>
      <c r="L1049" s="60"/>
      <c r="M1049" s="60"/>
    </row>
    <row r="1050" spans="1:13" ht="31" x14ac:dyDescent="0.35">
      <c r="A1050" s="19" t="s">
        <v>8129</v>
      </c>
      <c r="B1050" s="19" t="s">
        <v>4056</v>
      </c>
      <c r="C1050" s="22"/>
      <c r="D1050" s="22"/>
      <c r="E1050" s="22"/>
      <c r="F1050" s="22"/>
      <c r="G1050" s="43"/>
      <c r="H1050" s="60"/>
      <c r="I1050" s="60"/>
      <c r="J1050" s="60"/>
      <c r="K1050" s="60"/>
      <c r="L1050" s="60"/>
      <c r="M1050" s="60"/>
    </row>
    <row r="1051" spans="1:13" ht="31" x14ac:dyDescent="0.35">
      <c r="A1051" s="19" t="s">
        <v>8130</v>
      </c>
      <c r="B1051" s="19" t="s">
        <v>4482</v>
      </c>
      <c r="C1051" s="22"/>
      <c r="D1051" s="22"/>
      <c r="E1051" s="22"/>
      <c r="F1051" s="22"/>
      <c r="G1051" s="43"/>
      <c r="H1051" s="60"/>
      <c r="I1051" s="60"/>
      <c r="J1051" s="60"/>
      <c r="K1051" s="60"/>
      <c r="L1051" s="60"/>
      <c r="M1051" s="60"/>
    </row>
    <row r="1052" spans="1:13" ht="15.5" x14ac:dyDescent="0.35">
      <c r="A1052" s="19" t="s">
        <v>958</v>
      </c>
      <c r="B1052" s="19" t="s">
        <v>956</v>
      </c>
      <c r="C1052" s="22"/>
      <c r="D1052" s="22"/>
      <c r="E1052" s="22"/>
      <c r="F1052" s="22"/>
      <c r="G1052" s="43"/>
      <c r="H1052" s="60"/>
      <c r="I1052" s="60"/>
      <c r="J1052" s="60"/>
      <c r="K1052" s="60"/>
      <c r="L1052" s="60"/>
      <c r="M1052" s="60"/>
    </row>
    <row r="1053" spans="1:13" ht="15.5" x14ac:dyDescent="0.35">
      <c r="A1053" s="19" t="s">
        <v>2187</v>
      </c>
      <c r="B1053" s="19" t="s">
        <v>2185</v>
      </c>
      <c r="C1053" s="22"/>
      <c r="D1053" s="22"/>
      <c r="E1053" s="22"/>
      <c r="F1053" s="22"/>
      <c r="G1053" s="43"/>
      <c r="H1053" s="60"/>
      <c r="I1053" s="60"/>
      <c r="J1053" s="60"/>
      <c r="K1053" s="60"/>
      <c r="L1053" s="60"/>
      <c r="M1053" s="60"/>
    </row>
    <row r="1054" spans="1:13" ht="15.5" x14ac:dyDescent="0.35">
      <c r="A1054" s="19" t="s">
        <v>3140</v>
      </c>
      <c r="B1054" s="19" t="s">
        <v>8233</v>
      </c>
      <c r="C1054" s="22"/>
      <c r="D1054" s="22"/>
      <c r="E1054" s="22"/>
      <c r="F1054" s="22"/>
      <c r="G1054" s="43"/>
      <c r="H1054" s="60"/>
      <c r="I1054" s="60"/>
      <c r="J1054" s="60"/>
      <c r="K1054" s="60"/>
      <c r="L1054" s="60"/>
      <c r="M1054" s="60"/>
    </row>
    <row r="1055" spans="1:13" ht="15.5" x14ac:dyDescent="0.35">
      <c r="A1055" s="19" t="s">
        <v>1539</v>
      </c>
      <c r="B1055" s="19" t="s">
        <v>8294</v>
      </c>
      <c r="C1055" s="22"/>
      <c r="D1055" s="22"/>
      <c r="E1055" s="22"/>
      <c r="F1055" s="22"/>
      <c r="G1055" s="43"/>
      <c r="H1055" s="60"/>
      <c r="I1055" s="60"/>
      <c r="J1055" s="60"/>
      <c r="K1055" s="60"/>
      <c r="L1055" s="60"/>
      <c r="M1055" s="60"/>
    </row>
    <row r="1056" spans="1:13" ht="31" x14ac:dyDescent="0.35">
      <c r="A1056" s="19" t="s">
        <v>8131</v>
      </c>
      <c r="B1056" s="19" t="s">
        <v>3783</v>
      </c>
      <c r="C1056" s="22"/>
      <c r="D1056" s="22"/>
      <c r="E1056" s="22"/>
      <c r="F1056" s="22"/>
      <c r="G1056" s="43"/>
      <c r="H1056" s="60"/>
      <c r="I1056" s="60"/>
      <c r="J1056" s="60"/>
      <c r="K1056" s="60"/>
      <c r="L1056" s="60"/>
      <c r="M1056" s="60"/>
    </row>
    <row r="1057" spans="1:13" ht="31" x14ac:dyDescent="0.35">
      <c r="A1057" s="19" t="s">
        <v>2059</v>
      </c>
      <c r="B1057" s="19" t="s">
        <v>2058</v>
      </c>
      <c r="C1057" s="22"/>
      <c r="D1057" s="22"/>
      <c r="E1057" s="22"/>
      <c r="F1057" s="22"/>
      <c r="G1057" s="43"/>
      <c r="H1057" s="60"/>
      <c r="I1057" s="60"/>
      <c r="J1057" s="60"/>
      <c r="K1057" s="60"/>
      <c r="L1057" s="60"/>
      <c r="M1057" s="60"/>
    </row>
    <row r="1058" spans="1:13" ht="15.5" x14ac:dyDescent="0.35">
      <c r="A1058" s="19" t="s">
        <v>3241</v>
      </c>
      <c r="B1058" s="19" t="s">
        <v>1138</v>
      </c>
      <c r="C1058" s="22"/>
      <c r="D1058" s="22"/>
      <c r="E1058" s="22"/>
      <c r="F1058" s="22"/>
      <c r="G1058" s="43"/>
      <c r="H1058" s="60"/>
      <c r="I1058" s="60"/>
      <c r="J1058" s="60"/>
      <c r="K1058" s="60"/>
      <c r="L1058" s="60"/>
      <c r="M1058" s="60"/>
    </row>
    <row r="1059" spans="1:13" ht="31" x14ac:dyDescent="0.35">
      <c r="A1059" s="19" t="s">
        <v>8132</v>
      </c>
      <c r="B1059" s="19" t="s">
        <v>8204</v>
      </c>
      <c r="C1059" s="22"/>
      <c r="D1059" s="22"/>
      <c r="E1059" s="22"/>
      <c r="F1059" s="22"/>
      <c r="G1059" s="43"/>
      <c r="H1059" s="60"/>
      <c r="I1059" s="60"/>
      <c r="J1059" s="60"/>
      <c r="K1059" s="60"/>
      <c r="L1059" s="60"/>
      <c r="M1059" s="60"/>
    </row>
    <row r="1060" spans="1:13" ht="15.5" x14ac:dyDescent="0.35">
      <c r="A1060" s="19" t="s">
        <v>5093</v>
      </c>
      <c r="B1060" s="19" t="s">
        <v>4535</v>
      </c>
      <c r="C1060" s="22"/>
      <c r="D1060" s="22"/>
      <c r="E1060" s="22"/>
      <c r="F1060" s="22"/>
      <c r="G1060" s="43"/>
      <c r="H1060" s="60"/>
      <c r="I1060" s="60"/>
      <c r="J1060" s="60"/>
      <c r="K1060" s="60"/>
      <c r="L1060" s="60"/>
      <c r="M1060" s="60"/>
    </row>
    <row r="1061" spans="1:13" ht="15.5" x14ac:dyDescent="0.35">
      <c r="A1061" s="19" t="s">
        <v>1909</v>
      </c>
      <c r="B1061" s="19" t="s">
        <v>1907</v>
      </c>
      <c r="C1061" s="22"/>
      <c r="D1061" s="22"/>
      <c r="E1061" s="22"/>
      <c r="F1061" s="22"/>
      <c r="G1061" s="43"/>
      <c r="H1061" s="60"/>
      <c r="I1061" s="60"/>
      <c r="J1061" s="60"/>
      <c r="K1061" s="60"/>
      <c r="L1061" s="60"/>
      <c r="M1061" s="60"/>
    </row>
    <row r="1062" spans="1:13" ht="15.5" x14ac:dyDescent="0.35">
      <c r="A1062" s="19" t="s">
        <v>2994</v>
      </c>
      <c r="B1062" s="19" t="s">
        <v>3852</v>
      </c>
      <c r="C1062" s="22"/>
      <c r="D1062" s="22"/>
      <c r="E1062" s="22"/>
      <c r="F1062" s="22"/>
      <c r="G1062" s="43"/>
      <c r="H1062" s="60"/>
      <c r="I1062" s="60"/>
      <c r="J1062" s="60"/>
      <c r="K1062" s="60"/>
      <c r="L1062" s="60"/>
      <c r="M1062" s="60"/>
    </row>
    <row r="1063" spans="1:13" ht="15.5" x14ac:dyDescent="0.35">
      <c r="A1063" s="19" t="s">
        <v>8133</v>
      </c>
      <c r="B1063" s="19" t="s">
        <v>295</v>
      </c>
      <c r="C1063" s="22"/>
      <c r="D1063" s="22"/>
      <c r="E1063" s="22"/>
      <c r="F1063" s="22"/>
      <c r="G1063" s="43"/>
      <c r="H1063" s="60"/>
      <c r="I1063" s="60"/>
      <c r="J1063" s="60"/>
      <c r="K1063" s="60"/>
      <c r="L1063" s="60"/>
      <c r="M1063" s="60"/>
    </row>
    <row r="1064" spans="1:13" ht="15.5" x14ac:dyDescent="0.35">
      <c r="A1064" s="19" t="s">
        <v>3514</v>
      </c>
      <c r="B1064" s="19" t="s">
        <v>3513</v>
      </c>
      <c r="C1064" s="22"/>
      <c r="D1064" s="22"/>
      <c r="E1064" s="22"/>
      <c r="F1064" s="22"/>
      <c r="G1064" s="43"/>
      <c r="H1064" s="60"/>
      <c r="I1064" s="60"/>
      <c r="J1064" s="60"/>
      <c r="K1064" s="60"/>
      <c r="L1064" s="60"/>
      <c r="M1064" s="60"/>
    </row>
    <row r="1065" spans="1:13" ht="15.5" x14ac:dyDescent="0.35">
      <c r="A1065" s="19" t="s">
        <v>1723</v>
      </c>
      <c r="B1065" s="19" t="s">
        <v>1701</v>
      </c>
      <c r="C1065" s="22"/>
      <c r="D1065" s="22"/>
      <c r="E1065" s="22"/>
      <c r="F1065" s="22"/>
      <c r="G1065" s="43"/>
      <c r="H1065" s="60"/>
      <c r="I1065" s="60"/>
      <c r="J1065" s="60"/>
      <c r="K1065" s="60"/>
      <c r="L1065" s="60"/>
      <c r="M1065" s="60"/>
    </row>
    <row r="1066" spans="1:13" ht="15.5" x14ac:dyDescent="0.35">
      <c r="A1066" s="19" t="s">
        <v>2141</v>
      </c>
      <c r="B1066" s="19" t="s">
        <v>2140</v>
      </c>
      <c r="C1066" s="22"/>
      <c r="D1066" s="22"/>
      <c r="E1066" s="22"/>
      <c r="F1066" s="22"/>
      <c r="G1066" s="43"/>
      <c r="H1066" s="60"/>
      <c r="I1066" s="60"/>
      <c r="J1066" s="60"/>
      <c r="K1066" s="60"/>
      <c r="L1066" s="60"/>
      <c r="M1066" s="60"/>
    </row>
    <row r="1067" spans="1:13" ht="15.5" x14ac:dyDescent="0.35">
      <c r="A1067" s="19" t="s">
        <v>1955</v>
      </c>
      <c r="B1067" s="19" t="s">
        <v>1953</v>
      </c>
      <c r="C1067" s="22"/>
      <c r="D1067" s="22"/>
      <c r="E1067" s="22"/>
      <c r="F1067" s="22"/>
      <c r="G1067" s="43"/>
      <c r="H1067" s="60"/>
      <c r="I1067" s="60"/>
      <c r="J1067" s="60"/>
      <c r="K1067" s="60"/>
      <c r="L1067" s="60"/>
      <c r="M1067" s="60"/>
    </row>
    <row r="1068" spans="1:13" ht="15.5" x14ac:dyDescent="0.35">
      <c r="A1068" s="19" t="s">
        <v>9627</v>
      </c>
      <c r="B1068" s="19" t="s">
        <v>1065</v>
      </c>
      <c r="C1068" s="22"/>
      <c r="D1068" s="22"/>
      <c r="E1068" s="22"/>
      <c r="F1068" s="22"/>
      <c r="G1068" s="43"/>
      <c r="H1068" s="60"/>
      <c r="I1068" s="60"/>
      <c r="J1068" s="60"/>
      <c r="K1068" s="60"/>
      <c r="L1068" s="60"/>
      <c r="M1068" s="60"/>
    </row>
    <row r="1069" spans="1:13" ht="15.5" x14ac:dyDescent="0.35">
      <c r="A1069" s="19" t="s">
        <v>888</v>
      </c>
      <c r="B1069" s="19" t="s">
        <v>886</v>
      </c>
      <c r="C1069" s="22"/>
      <c r="D1069" s="22"/>
      <c r="E1069" s="22"/>
      <c r="F1069" s="22"/>
      <c r="G1069" s="43"/>
      <c r="H1069" s="60"/>
      <c r="I1069" s="60"/>
      <c r="J1069" s="60"/>
      <c r="K1069" s="60"/>
      <c r="L1069" s="60"/>
      <c r="M1069" s="60"/>
    </row>
    <row r="1070" spans="1:13" ht="31" x14ac:dyDescent="0.35">
      <c r="A1070" s="19" t="s">
        <v>1177</v>
      </c>
      <c r="B1070" s="19" t="s">
        <v>1175</v>
      </c>
      <c r="C1070" s="22"/>
      <c r="D1070" s="22"/>
      <c r="E1070" s="22"/>
      <c r="F1070" s="22"/>
      <c r="G1070" s="43"/>
      <c r="H1070" s="60"/>
      <c r="I1070" s="60"/>
      <c r="J1070" s="60"/>
      <c r="K1070" s="60"/>
      <c r="L1070" s="60"/>
      <c r="M1070" s="60"/>
    </row>
    <row r="1071" spans="1:13" ht="15.5" x14ac:dyDescent="0.35">
      <c r="A1071" s="19" t="s">
        <v>1315</v>
      </c>
      <c r="B1071" s="19" t="s">
        <v>1292</v>
      </c>
      <c r="C1071" s="22"/>
      <c r="D1071" s="22"/>
      <c r="E1071" s="22"/>
      <c r="F1071" s="22"/>
      <c r="G1071" s="43"/>
      <c r="H1071" s="60"/>
      <c r="I1071" s="60"/>
      <c r="J1071" s="60"/>
      <c r="K1071" s="60"/>
      <c r="L1071" s="60"/>
      <c r="M1071" s="60"/>
    </row>
    <row r="1072" spans="1:13" ht="15.5" x14ac:dyDescent="0.35">
      <c r="A1072" s="19" t="s">
        <v>1048</v>
      </c>
      <c r="B1072" s="19" t="s">
        <v>3862</v>
      </c>
      <c r="C1072" s="22"/>
      <c r="D1072" s="22"/>
      <c r="E1072" s="22"/>
      <c r="F1072" s="22"/>
      <c r="G1072" s="43"/>
      <c r="H1072" s="60"/>
      <c r="I1072" s="60"/>
      <c r="J1072" s="60"/>
      <c r="K1072" s="60"/>
      <c r="L1072" s="60"/>
      <c r="M1072" s="60"/>
    </row>
    <row r="1073" spans="1:13" ht="31" x14ac:dyDescent="0.35">
      <c r="A1073" s="19" t="s">
        <v>8134</v>
      </c>
      <c r="B1073" s="19" t="s">
        <v>3323</v>
      </c>
      <c r="C1073" s="22"/>
      <c r="D1073" s="22"/>
      <c r="E1073" s="22"/>
      <c r="F1073" s="22"/>
      <c r="G1073" s="43"/>
      <c r="H1073" s="60"/>
      <c r="I1073" s="60"/>
      <c r="J1073" s="60"/>
      <c r="K1073" s="60"/>
      <c r="L1073" s="60"/>
      <c r="M1073" s="60"/>
    </row>
    <row r="1074" spans="1:13" ht="15.5" x14ac:dyDescent="0.35">
      <c r="A1074" s="19" t="s">
        <v>82</v>
      </c>
      <c r="B1074" s="19" t="s">
        <v>4005</v>
      </c>
      <c r="C1074" s="22">
        <v>667948000</v>
      </c>
      <c r="D1074" s="22">
        <v>0</v>
      </c>
      <c r="E1074" s="22">
        <v>673933000</v>
      </c>
      <c r="F1074" s="22">
        <v>0</v>
      </c>
      <c r="G1074" s="22">
        <v>792641000</v>
      </c>
      <c r="H1074" s="60"/>
      <c r="I1074" s="60"/>
      <c r="J1074" s="60"/>
      <c r="K1074" s="60"/>
      <c r="L1074" s="60"/>
      <c r="M1074" s="60"/>
    </row>
    <row r="1075" spans="1:13" ht="31" x14ac:dyDescent="0.35">
      <c r="A1075" s="19" t="s">
        <v>8135</v>
      </c>
      <c r="B1075" s="19" t="s">
        <v>3589</v>
      </c>
      <c r="C1075" s="22"/>
      <c r="D1075" s="22"/>
      <c r="E1075" s="22"/>
      <c r="F1075" s="22"/>
      <c r="G1075" s="43"/>
      <c r="H1075" s="60"/>
      <c r="I1075" s="60"/>
      <c r="J1075" s="60"/>
      <c r="K1075" s="60"/>
      <c r="L1075" s="60"/>
      <c r="M1075" s="60"/>
    </row>
    <row r="1076" spans="1:13" ht="31" x14ac:dyDescent="0.35">
      <c r="A1076" s="19" t="s">
        <v>1353</v>
      </c>
      <c r="B1076" s="19" t="s">
        <v>1337</v>
      </c>
      <c r="C1076" s="22"/>
      <c r="D1076" s="22"/>
      <c r="E1076" s="22"/>
      <c r="F1076" s="22"/>
      <c r="G1076" s="43"/>
      <c r="H1076" s="60"/>
      <c r="I1076" s="60"/>
      <c r="J1076" s="60"/>
      <c r="K1076" s="60"/>
      <c r="L1076" s="60"/>
      <c r="M1076" s="60"/>
    </row>
    <row r="1077" spans="1:13" ht="15.5" x14ac:dyDescent="0.35">
      <c r="A1077" s="19" t="s">
        <v>3119</v>
      </c>
      <c r="B1077" s="19" t="s">
        <v>1511</v>
      </c>
      <c r="C1077" s="22"/>
      <c r="D1077" s="22"/>
      <c r="E1077" s="22"/>
      <c r="F1077" s="22"/>
      <c r="G1077" s="43"/>
      <c r="H1077" s="60"/>
      <c r="I1077" s="60"/>
      <c r="J1077" s="60"/>
      <c r="K1077" s="60"/>
      <c r="L1077" s="60"/>
      <c r="M1077" s="60"/>
    </row>
    <row r="1078" spans="1:13" ht="15.5" x14ac:dyDescent="0.35">
      <c r="A1078" s="19" t="s">
        <v>8136</v>
      </c>
      <c r="B1078" s="19" t="s">
        <v>4006</v>
      </c>
      <c r="C1078" s="22"/>
      <c r="D1078" s="22"/>
      <c r="E1078" s="22"/>
      <c r="F1078" s="22"/>
      <c r="G1078" s="43"/>
      <c r="H1078" s="60"/>
      <c r="I1078" s="60"/>
      <c r="J1078" s="60"/>
      <c r="K1078" s="60"/>
      <c r="L1078" s="60"/>
      <c r="M1078" s="60"/>
    </row>
    <row r="1079" spans="1:13" ht="15.5" x14ac:dyDescent="0.35">
      <c r="A1079" s="19" t="s">
        <v>416</v>
      </c>
      <c r="B1079" s="19" t="s">
        <v>414</v>
      </c>
      <c r="C1079" s="22"/>
      <c r="D1079" s="22"/>
      <c r="E1079" s="22"/>
      <c r="F1079" s="22"/>
      <c r="G1079" s="43"/>
      <c r="H1079" s="60"/>
      <c r="I1079" s="60"/>
      <c r="J1079" s="60"/>
      <c r="K1079" s="60"/>
      <c r="L1079" s="60"/>
      <c r="M1079" s="60"/>
    </row>
    <row r="1080" spans="1:13" ht="15.5" x14ac:dyDescent="0.35">
      <c r="A1080" s="19" t="s">
        <v>8137</v>
      </c>
      <c r="B1080" s="19" t="s">
        <v>4548</v>
      </c>
      <c r="C1080" s="22"/>
      <c r="D1080" s="22"/>
      <c r="E1080" s="22"/>
      <c r="F1080" s="22"/>
      <c r="G1080" s="43"/>
      <c r="H1080" s="60"/>
      <c r="I1080" s="60"/>
      <c r="J1080" s="60"/>
      <c r="K1080" s="60"/>
      <c r="L1080" s="60"/>
      <c r="M1080" s="60"/>
    </row>
    <row r="1081" spans="1:13" ht="15.5" x14ac:dyDescent="0.35">
      <c r="A1081" s="19" t="s">
        <v>370</v>
      </c>
      <c r="B1081" s="19" t="s">
        <v>3784</v>
      </c>
      <c r="C1081" s="22"/>
      <c r="D1081" s="22"/>
      <c r="E1081" s="22"/>
      <c r="F1081" s="22"/>
      <c r="G1081" s="43"/>
      <c r="H1081" s="60"/>
      <c r="I1081" s="60"/>
      <c r="J1081" s="60"/>
      <c r="K1081" s="60"/>
      <c r="L1081" s="60"/>
      <c r="M1081" s="60"/>
    </row>
    <row r="1082" spans="1:13" ht="15.5" x14ac:dyDescent="0.35">
      <c r="A1082" s="19" t="s">
        <v>3142</v>
      </c>
      <c r="B1082" s="19" t="s">
        <v>1197</v>
      </c>
      <c r="C1082" s="22"/>
      <c r="D1082" s="22"/>
      <c r="E1082" s="22"/>
      <c r="F1082" s="22"/>
      <c r="G1082" s="43"/>
      <c r="H1082" s="60"/>
      <c r="I1082" s="60"/>
      <c r="J1082" s="60"/>
      <c r="K1082" s="60"/>
      <c r="L1082" s="60"/>
      <c r="M1082" s="60"/>
    </row>
    <row r="1083" spans="1:13" ht="31" x14ac:dyDescent="0.35">
      <c r="A1083" s="19" t="s">
        <v>1843</v>
      </c>
      <c r="B1083" s="19" t="s">
        <v>1841</v>
      </c>
      <c r="C1083" s="22"/>
      <c r="D1083" s="22"/>
      <c r="E1083" s="22"/>
      <c r="F1083" s="22"/>
      <c r="G1083" s="43"/>
      <c r="H1083" s="60"/>
      <c r="I1083" s="60"/>
      <c r="J1083" s="60"/>
      <c r="K1083" s="60"/>
      <c r="L1083" s="60"/>
      <c r="M1083" s="60"/>
    </row>
    <row r="1084" spans="1:13" ht="15.5" x14ac:dyDescent="0.35">
      <c r="A1084" s="19" t="s">
        <v>851</v>
      </c>
      <c r="B1084" s="19" t="s">
        <v>850</v>
      </c>
      <c r="C1084" s="22"/>
      <c r="D1084" s="22"/>
      <c r="E1084" s="22"/>
      <c r="F1084" s="22"/>
      <c r="G1084" s="43"/>
      <c r="H1084" s="60"/>
      <c r="I1084" s="60"/>
      <c r="J1084" s="60"/>
      <c r="K1084" s="60"/>
      <c r="L1084" s="60"/>
      <c r="M1084" s="60"/>
    </row>
    <row r="1085" spans="1:13" ht="15.5" x14ac:dyDescent="0.35">
      <c r="A1085" s="19" t="s">
        <v>4981</v>
      </c>
      <c r="B1085" s="19" t="s">
        <v>1018</v>
      </c>
      <c r="C1085" s="22"/>
      <c r="D1085" s="22"/>
      <c r="E1085" s="22"/>
      <c r="F1085" s="22"/>
      <c r="G1085" s="43"/>
      <c r="H1085" s="60"/>
      <c r="I1085" s="60"/>
      <c r="J1085" s="60"/>
      <c r="K1085" s="60"/>
      <c r="L1085" s="60"/>
      <c r="M1085" s="60"/>
    </row>
    <row r="1086" spans="1:13" ht="15.5" x14ac:dyDescent="0.35">
      <c r="A1086" s="19" t="s">
        <v>4995</v>
      </c>
      <c r="B1086" s="19" t="s">
        <v>2612</v>
      </c>
      <c r="C1086" s="22"/>
      <c r="D1086" s="22"/>
      <c r="E1086" s="22"/>
      <c r="F1086" s="22"/>
      <c r="G1086" s="43"/>
      <c r="H1086" s="60"/>
      <c r="I1086" s="60"/>
      <c r="J1086" s="60"/>
      <c r="K1086" s="60"/>
      <c r="L1086" s="60"/>
      <c r="M1086" s="60"/>
    </row>
    <row r="1087" spans="1:13" ht="15.5" x14ac:dyDescent="0.35">
      <c r="A1087" s="19" t="s">
        <v>2422</v>
      </c>
      <c r="B1087" s="19" t="s">
        <v>3664</v>
      </c>
      <c r="C1087" s="22"/>
      <c r="D1087" s="22"/>
      <c r="E1087" s="22"/>
      <c r="F1087" s="22"/>
      <c r="G1087" s="43"/>
      <c r="H1087" s="60"/>
      <c r="I1087" s="60"/>
      <c r="J1087" s="60"/>
      <c r="K1087" s="60"/>
      <c r="L1087" s="60"/>
      <c r="M1087" s="60"/>
    </row>
    <row r="1088" spans="1:13" ht="15.5" x14ac:dyDescent="0.35">
      <c r="A1088" s="19" t="s">
        <v>723</v>
      </c>
      <c r="B1088" s="19" t="s">
        <v>722</v>
      </c>
      <c r="C1088" s="22"/>
      <c r="D1088" s="22"/>
      <c r="E1088" s="22"/>
      <c r="F1088" s="22"/>
      <c r="G1088" s="43"/>
      <c r="H1088" s="60"/>
      <c r="I1088" s="60"/>
      <c r="J1088" s="60"/>
      <c r="K1088" s="60"/>
      <c r="L1088" s="60"/>
      <c r="M1088" s="60"/>
    </row>
    <row r="1089" spans="1:13" ht="15.5" x14ac:dyDescent="0.35">
      <c r="A1089" s="19" t="s">
        <v>4982</v>
      </c>
      <c r="B1089" s="19" t="s">
        <v>2302</v>
      </c>
      <c r="C1089" s="22"/>
      <c r="D1089" s="22"/>
      <c r="E1089" s="22"/>
      <c r="F1089" s="22"/>
      <c r="G1089" s="43"/>
      <c r="H1089" s="60"/>
      <c r="I1089" s="60"/>
      <c r="J1089" s="60"/>
      <c r="K1089" s="60"/>
      <c r="L1089" s="60"/>
      <c r="M1089" s="60"/>
    </row>
    <row r="1090" spans="1:13" ht="15.5" x14ac:dyDescent="0.35">
      <c r="A1090" s="19" t="s">
        <v>3213</v>
      </c>
      <c r="B1090" s="19" t="s">
        <v>427</v>
      </c>
      <c r="C1090" s="22"/>
      <c r="D1090" s="22"/>
      <c r="E1090" s="22"/>
      <c r="F1090" s="22"/>
      <c r="G1090" s="43"/>
      <c r="H1090" s="60"/>
      <c r="I1090" s="60"/>
      <c r="J1090" s="60"/>
      <c r="K1090" s="60"/>
      <c r="L1090" s="60"/>
      <c r="M1090" s="60"/>
    </row>
    <row r="1091" spans="1:13" ht="30.75" customHeight="1" x14ac:dyDescent="0.35">
      <c r="A1091" s="19" t="s">
        <v>4983</v>
      </c>
      <c r="B1091" s="19" t="s">
        <v>10073</v>
      </c>
      <c r="C1091" s="22">
        <v>772273.37</v>
      </c>
      <c r="D1091" s="22">
        <v>0</v>
      </c>
      <c r="E1091" s="22">
        <v>1017261</v>
      </c>
      <c r="F1091" s="22">
        <v>0</v>
      </c>
      <c r="G1091" s="43">
        <v>1024041.86</v>
      </c>
      <c r="H1091" s="60">
        <v>9</v>
      </c>
      <c r="I1091" s="60">
        <v>0</v>
      </c>
      <c r="J1091" s="60">
        <v>9</v>
      </c>
      <c r="K1091" s="60">
        <v>9</v>
      </c>
      <c r="L1091" s="60">
        <v>0</v>
      </c>
      <c r="M1091" s="60" t="s">
        <v>3790</v>
      </c>
    </row>
    <row r="1092" spans="1:13" ht="15.5" x14ac:dyDescent="0.35">
      <c r="A1092" s="19" t="s">
        <v>676</v>
      </c>
      <c r="B1092" s="19" t="s">
        <v>8270</v>
      </c>
      <c r="C1092" s="22"/>
      <c r="D1092" s="22"/>
      <c r="E1092" s="22"/>
      <c r="F1092" s="22"/>
      <c r="G1092" s="43"/>
      <c r="H1092" s="60"/>
      <c r="I1092" s="60"/>
      <c r="J1092" s="60"/>
      <c r="K1092" s="60"/>
      <c r="L1092" s="60"/>
      <c r="M1092" s="60"/>
    </row>
    <row r="1093" spans="1:13" ht="15.5" x14ac:dyDescent="0.35">
      <c r="A1093" s="19" t="s">
        <v>8138</v>
      </c>
      <c r="B1093" s="19" t="s">
        <v>4223</v>
      </c>
      <c r="C1093" s="22"/>
      <c r="D1093" s="22"/>
      <c r="E1093" s="22"/>
      <c r="F1093" s="22"/>
      <c r="G1093" s="43"/>
      <c r="H1093" s="60"/>
      <c r="I1093" s="60"/>
      <c r="J1093" s="60"/>
      <c r="K1093" s="60"/>
      <c r="L1093" s="60"/>
      <c r="M1093" s="60"/>
    </row>
    <row r="1094" spans="1:13" ht="15.5" x14ac:dyDescent="0.35">
      <c r="A1094" s="19" t="s">
        <v>4970</v>
      </c>
      <c r="B1094" s="19" t="s">
        <v>410</v>
      </c>
      <c r="C1094" s="22"/>
      <c r="D1094" s="22"/>
      <c r="E1094" s="22"/>
      <c r="F1094" s="22"/>
      <c r="G1094" s="43"/>
      <c r="H1094" s="60"/>
      <c r="I1094" s="60"/>
      <c r="J1094" s="60"/>
      <c r="K1094" s="60"/>
      <c r="L1094" s="60"/>
      <c r="M1094" s="60"/>
    </row>
    <row r="1095" spans="1:13" ht="15.5" x14ac:dyDescent="0.35">
      <c r="A1095" s="19" t="s">
        <v>4971</v>
      </c>
      <c r="B1095" s="19" t="s">
        <v>791</v>
      </c>
      <c r="C1095" s="22"/>
      <c r="D1095" s="22"/>
      <c r="E1095" s="22"/>
      <c r="F1095" s="22"/>
      <c r="G1095" s="43"/>
      <c r="H1095" s="60"/>
      <c r="I1095" s="60"/>
      <c r="J1095" s="60"/>
      <c r="K1095" s="60"/>
      <c r="L1095" s="60"/>
      <c r="M1095" s="60"/>
    </row>
    <row r="1096" spans="1:13" ht="15.5" x14ac:dyDescent="0.35">
      <c r="A1096" s="19" t="s">
        <v>4972</v>
      </c>
      <c r="B1096" s="19" t="s">
        <v>1141</v>
      </c>
      <c r="C1096" s="22"/>
      <c r="D1096" s="22"/>
      <c r="E1096" s="22"/>
      <c r="F1096" s="22"/>
      <c r="G1096" s="43"/>
      <c r="H1096" s="60"/>
      <c r="I1096" s="60"/>
      <c r="J1096" s="60"/>
      <c r="K1096" s="60"/>
      <c r="L1096" s="60"/>
      <c r="M1096" s="60"/>
    </row>
    <row r="1097" spans="1:13" ht="15.5" x14ac:dyDescent="0.35">
      <c r="A1097" s="19" t="s">
        <v>3042</v>
      </c>
      <c r="B1097" s="19" t="s">
        <v>2666</v>
      </c>
      <c r="C1097" s="22"/>
      <c r="D1097" s="22"/>
      <c r="E1097" s="22"/>
      <c r="F1097" s="22"/>
      <c r="G1097" s="43"/>
      <c r="H1097" s="60"/>
      <c r="I1097" s="60"/>
      <c r="J1097" s="60"/>
      <c r="K1097" s="60"/>
      <c r="L1097" s="60"/>
      <c r="M1097" s="60"/>
    </row>
    <row r="1098" spans="1:13" ht="15.5" x14ac:dyDescent="0.35">
      <c r="A1098" s="19" t="s">
        <v>2394</v>
      </c>
      <c r="B1098" s="19" t="s">
        <v>3690</v>
      </c>
      <c r="C1098" s="22"/>
      <c r="D1098" s="22"/>
      <c r="E1098" s="22"/>
      <c r="F1098" s="22"/>
      <c r="G1098" s="43"/>
      <c r="H1098" s="60"/>
      <c r="I1098" s="60"/>
      <c r="J1098" s="60"/>
      <c r="K1098" s="60"/>
      <c r="L1098" s="60"/>
      <c r="M1098" s="60"/>
    </row>
    <row r="1099" spans="1:13" ht="15.5" x14ac:dyDescent="0.35">
      <c r="A1099" s="19" t="s">
        <v>729</v>
      </c>
      <c r="B1099" s="19" t="s">
        <v>728</v>
      </c>
      <c r="C1099" s="22"/>
      <c r="D1099" s="22"/>
      <c r="E1099" s="22"/>
      <c r="F1099" s="22"/>
      <c r="G1099" s="43"/>
      <c r="H1099" s="60"/>
      <c r="I1099" s="60"/>
      <c r="J1099" s="60"/>
      <c r="K1099" s="60"/>
      <c r="L1099" s="60"/>
      <c r="M1099" s="60"/>
    </row>
    <row r="1100" spans="1:13" ht="15.5" x14ac:dyDescent="0.35">
      <c r="A1100" s="19" t="s">
        <v>4984</v>
      </c>
      <c r="B1100" s="19" t="s">
        <v>130</v>
      </c>
      <c r="C1100" s="22"/>
      <c r="D1100" s="22"/>
      <c r="E1100" s="22"/>
      <c r="F1100" s="22"/>
      <c r="G1100" s="43"/>
      <c r="H1100" s="60"/>
      <c r="I1100" s="60"/>
      <c r="J1100" s="60"/>
      <c r="K1100" s="60"/>
      <c r="L1100" s="60"/>
      <c r="M1100" s="60"/>
    </row>
    <row r="1101" spans="1:13" ht="31" x14ac:dyDescent="0.35">
      <c r="A1101" s="19" t="s">
        <v>8139</v>
      </c>
      <c r="B1101" s="19" t="s">
        <v>2505</v>
      </c>
      <c r="C1101" s="22"/>
      <c r="D1101" s="22"/>
      <c r="E1101" s="22"/>
      <c r="F1101" s="22"/>
      <c r="G1101" s="43"/>
      <c r="H1101" s="60"/>
      <c r="I1101" s="60"/>
      <c r="J1101" s="60"/>
      <c r="K1101" s="60"/>
      <c r="L1101" s="60"/>
      <c r="M1101" s="60"/>
    </row>
    <row r="1102" spans="1:13" ht="15.5" x14ac:dyDescent="0.35">
      <c r="A1102" s="19" t="s">
        <v>4985</v>
      </c>
      <c r="B1102" s="19" t="s">
        <v>1200</v>
      </c>
      <c r="C1102" s="22"/>
      <c r="D1102" s="22"/>
      <c r="E1102" s="22"/>
      <c r="F1102" s="22"/>
      <c r="G1102" s="43"/>
      <c r="H1102" s="60"/>
      <c r="I1102" s="60"/>
      <c r="J1102" s="60"/>
      <c r="K1102" s="60"/>
      <c r="L1102" s="60"/>
      <c r="M1102" s="60"/>
    </row>
    <row r="1103" spans="1:13" ht="15.5" x14ac:dyDescent="0.35">
      <c r="A1103" s="19" t="s">
        <v>2579</v>
      </c>
      <c r="B1103" s="19" t="s">
        <v>3696</v>
      </c>
      <c r="C1103" s="22"/>
      <c r="D1103" s="22"/>
      <c r="E1103" s="22"/>
      <c r="F1103" s="22"/>
      <c r="G1103" s="43"/>
      <c r="H1103" s="60"/>
      <c r="I1103" s="60"/>
      <c r="J1103" s="60"/>
      <c r="K1103" s="60"/>
      <c r="L1103" s="60"/>
      <c r="M1103" s="60"/>
    </row>
    <row r="1104" spans="1:13" ht="15.5" x14ac:dyDescent="0.35">
      <c r="A1104" s="19" t="s">
        <v>823</v>
      </c>
      <c r="B1104" s="19" t="s">
        <v>822</v>
      </c>
      <c r="C1104" s="22"/>
      <c r="D1104" s="22"/>
      <c r="E1104" s="22"/>
      <c r="F1104" s="22"/>
      <c r="G1104" s="43"/>
      <c r="H1104" s="60"/>
      <c r="I1104" s="60"/>
      <c r="J1104" s="60"/>
      <c r="K1104" s="60"/>
      <c r="L1104" s="60"/>
      <c r="M1104" s="60"/>
    </row>
    <row r="1105" spans="1:13" ht="15.5" x14ac:dyDescent="0.35">
      <c r="A1105" s="19" t="s">
        <v>1368</v>
      </c>
      <c r="B1105" s="19" t="s">
        <v>1369</v>
      </c>
      <c r="C1105" s="22"/>
      <c r="D1105" s="22"/>
      <c r="E1105" s="22"/>
      <c r="F1105" s="22"/>
      <c r="G1105" s="43"/>
      <c r="H1105" s="60"/>
      <c r="I1105" s="60"/>
      <c r="J1105" s="60"/>
      <c r="K1105" s="60"/>
      <c r="L1105" s="60"/>
      <c r="M1105" s="60"/>
    </row>
    <row r="1106" spans="1:13" ht="15.5" x14ac:dyDescent="0.35">
      <c r="A1106" s="19" t="s">
        <v>8140</v>
      </c>
      <c r="B1106" s="19" t="s">
        <v>2522</v>
      </c>
      <c r="C1106" s="22"/>
      <c r="D1106" s="22"/>
      <c r="E1106" s="22"/>
      <c r="F1106" s="22"/>
      <c r="G1106" s="43"/>
      <c r="H1106" s="60"/>
      <c r="I1106" s="60"/>
      <c r="J1106" s="60"/>
      <c r="K1106" s="60"/>
      <c r="L1106" s="60"/>
      <c r="M1106" s="60"/>
    </row>
    <row r="1107" spans="1:13" ht="15.5" x14ac:dyDescent="0.35">
      <c r="A1107" s="19" t="s">
        <v>4996</v>
      </c>
      <c r="B1107" s="19" t="s">
        <v>3672</v>
      </c>
      <c r="C1107" s="22"/>
      <c r="D1107" s="22"/>
      <c r="E1107" s="22"/>
      <c r="F1107" s="22"/>
      <c r="G1107" s="43"/>
      <c r="H1107" s="60"/>
      <c r="I1107" s="60"/>
      <c r="J1107" s="60"/>
      <c r="K1107" s="60"/>
      <c r="L1107" s="60"/>
      <c r="M1107" s="60"/>
    </row>
    <row r="1108" spans="1:13" ht="31" x14ac:dyDescent="0.35">
      <c r="A1108" s="19" t="s">
        <v>3162</v>
      </c>
      <c r="B1108" s="19" t="s">
        <v>801</v>
      </c>
      <c r="C1108" s="22"/>
      <c r="D1108" s="22"/>
      <c r="E1108" s="22"/>
      <c r="F1108" s="22"/>
      <c r="G1108" s="43"/>
      <c r="H1108" s="60"/>
      <c r="I1108" s="60"/>
      <c r="J1108" s="60"/>
      <c r="K1108" s="60"/>
      <c r="L1108" s="60"/>
      <c r="M1108" s="60"/>
    </row>
    <row r="1109" spans="1:13" ht="15.5" x14ac:dyDescent="0.35">
      <c r="A1109" s="19" t="s">
        <v>2104</v>
      </c>
      <c r="B1109" s="19" t="s">
        <v>2301</v>
      </c>
      <c r="C1109" s="22"/>
      <c r="D1109" s="22"/>
      <c r="E1109" s="22"/>
      <c r="F1109" s="22"/>
      <c r="G1109" s="43"/>
      <c r="H1109" s="60"/>
      <c r="I1109" s="60"/>
      <c r="J1109" s="60"/>
      <c r="K1109" s="60"/>
      <c r="L1109" s="60"/>
      <c r="M1109" s="60"/>
    </row>
    <row r="1110" spans="1:13" ht="15.5" x14ac:dyDescent="0.35">
      <c r="A1110" s="19" t="s">
        <v>8141</v>
      </c>
      <c r="B1110" s="19" t="s">
        <v>3949</v>
      </c>
      <c r="C1110" s="22"/>
      <c r="D1110" s="22"/>
      <c r="E1110" s="22"/>
      <c r="F1110" s="22"/>
      <c r="G1110" s="43"/>
      <c r="H1110" s="60"/>
      <c r="I1110" s="60"/>
      <c r="J1110" s="60"/>
      <c r="K1110" s="60"/>
      <c r="L1110" s="60"/>
      <c r="M1110" s="60"/>
    </row>
    <row r="1111" spans="1:13" ht="15.5" x14ac:dyDescent="0.35">
      <c r="A1111" s="19" t="s">
        <v>4986</v>
      </c>
      <c r="B1111" s="19" t="s">
        <v>9893</v>
      </c>
      <c r="C1111" s="22">
        <v>27622999</v>
      </c>
      <c r="D1111" s="22">
        <v>0</v>
      </c>
      <c r="E1111" s="22">
        <v>6612980</v>
      </c>
      <c r="F1111" s="22">
        <v>0</v>
      </c>
      <c r="G1111" s="22">
        <v>28098502</v>
      </c>
      <c r="H1111" s="60">
        <v>5</v>
      </c>
      <c r="I1111" s="60">
        <v>4</v>
      </c>
      <c r="J1111" s="60">
        <v>1</v>
      </c>
      <c r="K1111" s="60">
        <v>8</v>
      </c>
      <c r="L1111" s="60">
        <v>0</v>
      </c>
      <c r="M1111" s="60" t="s">
        <v>8222</v>
      </c>
    </row>
    <row r="1112" spans="1:13" ht="15.5" x14ac:dyDescent="0.35">
      <c r="A1112" s="19" t="s">
        <v>1163</v>
      </c>
      <c r="B1112" s="19" t="s">
        <v>3965</v>
      </c>
      <c r="C1112" s="22"/>
      <c r="D1112" s="22"/>
      <c r="E1112" s="22"/>
      <c r="F1112" s="22"/>
      <c r="G1112" s="43"/>
      <c r="H1112" s="60"/>
      <c r="I1112" s="60"/>
      <c r="J1112" s="60"/>
      <c r="K1112" s="60"/>
      <c r="L1112" s="60"/>
      <c r="M1112" s="60"/>
    </row>
    <row r="1113" spans="1:13" ht="31" x14ac:dyDescent="0.35">
      <c r="A1113" s="19" t="s">
        <v>8142</v>
      </c>
      <c r="B1113" s="19" t="s">
        <v>4539</v>
      </c>
      <c r="C1113" s="22"/>
      <c r="D1113" s="22"/>
      <c r="E1113" s="22"/>
      <c r="F1113" s="22"/>
      <c r="G1113" s="43"/>
      <c r="H1113" s="60"/>
      <c r="I1113" s="60"/>
      <c r="J1113" s="60"/>
      <c r="K1113" s="60"/>
      <c r="L1113" s="60"/>
      <c r="M1113" s="60"/>
    </row>
    <row r="1114" spans="1:13" ht="15.5" x14ac:dyDescent="0.35">
      <c r="A1114" s="19" t="s">
        <v>98</v>
      </c>
      <c r="B1114" s="19" t="s">
        <v>4029</v>
      </c>
      <c r="C1114" s="22"/>
      <c r="D1114" s="22"/>
      <c r="E1114" s="22"/>
      <c r="F1114" s="22"/>
      <c r="G1114" s="43"/>
      <c r="H1114" s="60"/>
      <c r="I1114" s="60"/>
      <c r="J1114" s="60"/>
      <c r="K1114" s="60"/>
      <c r="L1114" s="60"/>
      <c r="M1114" s="60"/>
    </row>
    <row r="1115" spans="1:13" ht="15.5" x14ac:dyDescent="0.35">
      <c r="A1115" s="19" t="s">
        <v>2150</v>
      </c>
      <c r="B1115" s="19" t="s">
        <v>2148</v>
      </c>
      <c r="C1115" s="22"/>
      <c r="D1115" s="22"/>
      <c r="E1115" s="22"/>
      <c r="F1115" s="22"/>
      <c r="G1115" s="43"/>
      <c r="H1115" s="60"/>
      <c r="I1115" s="60"/>
      <c r="J1115" s="60"/>
      <c r="K1115" s="60"/>
      <c r="L1115" s="60"/>
      <c r="M1115" s="60"/>
    </row>
    <row r="1116" spans="1:13" ht="31" x14ac:dyDescent="0.35">
      <c r="A1116" s="19" t="s">
        <v>8143</v>
      </c>
      <c r="B1116" s="19" t="s">
        <v>3903</v>
      </c>
      <c r="C1116" s="22"/>
      <c r="D1116" s="22"/>
      <c r="E1116" s="22"/>
      <c r="F1116" s="22"/>
      <c r="G1116" s="43"/>
      <c r="H1116" s="60"/>
      <c r="I1116" s="60"/>
      <c r="J1116" s="60"/>
      <c r="K1116" s="60"/>
      <c r="L1116" s="60"/>
      <c r="M1116" s="60"/>
    </row>
    <row r="1117" spans="1:13" ht="15.5" x14ac:dyDescent="0.35">
      <c r="A1117" s="19" t="s">
        <v>991</v>
      </c>
      <c r="B1117" s="19" t="s">
        <v>3817</v>
      </c>
      <c r="C1117" s="22"/>
      <c r="D1117" s="22"/>
      <c r="E1117" s="22"/>
      <c r="F1117" s="22"/>
      <c r="G1117" s="43"/>
      <c r="H1117" s="60"/>
      <c r="I1117" s="60"/>
      <c r="J1117" s="60"/>
      <c r="K1117" s="60"/>
      <c r="L1117" s="60"/>
      <c r="M1117" s="60"/>
    </row>
    <row r="1118" spans="1:13" ht="15.5" x14ac:dyDescent="0.35">
      <c r="A1118" s="19" t="s">
        <v>255</v>
      </c>
      <c r="B1118" s="19" t="s">
        <v>8198</v>
      </c>
      <c r="C1118" s="22"/>
      <c r="D1118" s="22"/>
      <c r="E1118" s="22"/>
      <c r="F1118" s="22"/>
      <c r="G1118" s="43"/>
      <c r="H1118" s="60"/>
      <c r="I1118" s="60"/>
      <c r="J1118" s="60"/>
      <c r="K1118" s="60"/>
      <c r="L1118" s="60"/>
      <c r="M1118" s="60"/>
    </row>
    <row r="1119" spans="1:13" ht="15.5" x14ac:dyDescent="0.35">
      <c r="A1119" s="19" t="s">
        <v>1569</v>
      </c>
      <c r="B1119" s="19" t="s">
        <v>1548</v>
      </c>
      <c r="C1119" s="22"/>
      <c r="D1119" s="22"/>
      <c r="E1119" s="22"/>
      <c r="F1119" s="22"/>
      <c r="G1119" s="43"/>
      <c r="H1119" s="60"/>
      <c r="I1119" s="60"/>
      <c r="J1119" s="60"/>
      <c r="K1119" s="60"/>
      <c r="L1119" s="60"/>
      <c r="M1119" s="60"/>
    </row>
    <row r="1120" spans="1:13" ht="15.5" x14ac:dyDescent="0.35">
      <c r="A1120" s="19" t="s">
        <v>8144</v>
      </c>
      <c r="B1120" s="19" t="s">
        <v>3827</v>
      </c>
      <c r="C1120" s="22"/>
      <c r="D1120" s="22"/>
      <c r="E1120" s="22"/>
      <c r="F1120" s="22"/>
      <c r="G1120" s="43"/>
      <c r="H1120" s="60"/>
      <c r="I1120" s="60"/>
      <c r="J1120" s="60"/>
      <c r="K1120" s="60"/>
      <c r="L1120" s="60"/>
      <c r="M1120" s="60"/>
    </row>
    <row r="1121" spans="1:13" ht="15.5" x14ac:dyDescent="0.35">
      <c r="A1121" s="19" t="s">
        <v>1179</v>
      </c>
      <c r="B1121" s="19" t="s">
        <v>4014</v>
      </c>
      <c r="C1121" s="22"/>
      <c r="D1121" s="22"/>
      <c r="E1121" s="22"/>
      <c r="F1121" s="22"/>
      <c r="G1121" s="43"/>
      <c r="H1121" s="60"/>
      <c r="I1121" s="60"/>
      <c r="J1121" s="60"/>
      <c r="K1121" s="60"/>
      <c r="L1121" s="60"/>
      <c r="M1121" s="60"/>
    </row>
    <row r="1122" spans="1:13" ht="15.5" x14ac:dyDescent="0.35">
      <c r="A1122" s="19" t="s">
        <v>8145</v>
      </c>
      <c r="B1122" s="19" t="s">
        <v>4483</v>
      </c>
      <c r="C1122" s="22"/>
      <c r="D1122" s="22"/>
      <c r="E1122" s="22"/>
      <c r="F1122" s="22"/>
      <c r="G1122" s="43"/>
      <c r="H1122" s="60"/>
      <c r="I1122" s="60"/>
      <c r="J1122" s="60"/>
      <c r="K1122" s="60"/>
      <c r="L1122" s="60"/>
      <c r="M1122" s="60"/>
    </row>
    <row r="1123" spans="1:13" ht="15.5" x14ac:dyDescent="0.35">
      <c r="A1123" s="19" t="s">
        <v>2507</v>
      </c>
      <c r="B1123" s="19" t="s">
        <v>2506</v>
      </c>
      <c r="C1123" s="22"/>
      <c r="D1123" s="22"/>
      <c r="E1123" s="22"/>
      <c r="F1123" s="22"/>
      <c r="G1123" s="43"/>
      <c r="H1123" s="60"/>
      <c r="I1123" s="60"/>
      <c r="J1123" s="60"/>
      <c r="K1123" s="60"/>
      <c r="L1123" s="60"/>
      <c r="M1123" s="60"/>
    </row>
    <row r="1124" spans="1:13" ht="15.5" x14ac:dyDescent="0.35">
      <c r="A1124" s="19" t="s">
        <v>378</v>
      </c>
      <c r="B1124" s="19" t="s">
        <v>376</v>
      </c>
      <c r="C1124" s="22"/>
      <c r="D1124" s="22"/>
      <c r="E1124" s="22"/>
      <c r="F1124" s="22"/>
      <c r="G1124" s="43"/>
      <c r="H1124" s="60"/>
      <c r="I1124" s="60"/>
      <c r="J1124" s="60"/>
      <c r="K1124" s="60"/>
      <c r="L1124" s="60"/>
      <c r="M1124" s="60"/>
    </row>
    <row r="1125" spans="1:13" ht="15.5" x14ac:dyDescent="0.35">
      <c r="A1125" s="19" t="s">
        <v>3222</v>
      </c>
      <c r="B1125" s="19" t="s">
        <v>186</v>
      </c>
      <c r="C1125" s="22"/>
      <c r="D1125" s="22"/>
      <c r="E1125" s="22"/>
      <c r="F1125" s="22"/>
      <c r="G1125" s="43"/>
      <c r="H1125" s="60"/>
      <c r="I1125" s="60"/>
      <c r="J1125" s="60"/>
      <c r="K1125" s="60"/>
      <c r="L1125" s="60"/>
      <c r="M1125" s="60"/>
    </row>
    <row r="1126" spans="1:13" ht="15.5" x14ac:dyDescent="0.35">
      <c r="A1126" s="19" t="s">
        <v>8147</v>
      </c>
      <c r="B1126" s="19" t="s">
        <v>4052</v>
      </c>
      <c r="C1126" s="22"/>
      <c r="D1126" s="22"/>
      <c r="E1126" s="22"/>
      <c r="F1126" s="22"/>
      <c r="G1126" s="43"/>
      <c r="H1126" s="60"/>
      <c r="I1126" s="60"/>
      <c r="J1126" s="60"/>
      <c r="K1126" s="60"/>
      <c r="L1126" s="60"/>
      <c r="M1126" s="60"/>
    </row>
    <row r="1127" spans="1:13" ht="31" x14ac:dyDescent="0.35">
      <c r="A1127" s="19" t="s">
        <v>3038</v>
      </c>
      <c r="B1127" s="19" t="s">
        <v>8565</v>
      </c>
      <c r="C1127" s="22"/>
      <c r="D1127" s="22"/>
      <c r="E1127" s="22"/>
      <c r="F1127" s="22"/>
      <c r="G1127" s="43"/>
      <c r="H1127" s="60"/>
      <c r="I1127" s="60"/>
      <c r="J1127" s="60"/>
      <c r="K1127" s="60"/>
      <c r="L1127" s="60"/>
      <c r="M1127" s="60"/>
    </row>
    <row r="1128" spans="1:13" ht="15.5" x14ac:dyDescent="0.35">
      <c r="A1128" s="19" t="s">
        <v>183</v>
      </c>
      <c r="B1128" s="19" t="s">
        <v>181</v>
      </c>
      <c r="C1128" s="22"/>
      <c r="D1128" s="22"/>
      <c r="E1128" s="22"/>
      <c r="F1128" s="22"/>
      <c r="G1128" s="43"/>
      <c r="H1128" s="60"/>
      <c r="I1128" s="60"/>
      <c r="J1128" s="60"/>
      <c r="K1128" s="60"/>
      <c r="L1128" s="60"/>
      <c r="M1128" s="60"/>
    </row>
    <row r="1129" spans="1:13" ht="15.5" x14ac:dyDescent="0.35">
      <c r="A1129" s="19" t="s">
        <v>325</v>
      </c>
      <c r="B1129" s="19" t="s">
        <v>324</v>
      </c>
      <c r="C1129" s="22"/>
      <c r="D1129" s="22"/>
      <c r="E1129" s="22"/>
      <c r="F1129" s="22"/>
      <c r="G1129" s="43"/>
      <c r="H1129" s="60"/>
      <c r="I1129" s="60"/>
      <c r="J1129" s="60"/>
      <c r="K1129" s="60"/>
      <c r="L1129" s="60"/>
      <c r="M1129" s="60"/>
    </row>
    <row r="1130" spans="1:13" ht="31" x14ac:dyDescent="0.35">
      <c r="A1130" s="19" t="s">
        <v>8148</v>
      </c>
      <c r="B1130" s="19" t="s">
        <v>3837</v>
      </c>
      <c r="C1130" s="22"/>
      <c r="D1130" s="22"/>
      <c r="E1130" s="22"/>
      <c r="F1130" s="22"/>
      <c r="G1130" s="43"/>
      <c r="H1130" s="60"/>
      <c r="I1130" s="60"/>
      <c r="J1130" s="60"/>
      <c r="K1130" s="60"/>
      <c r="L1130" s="60"/>
      <c r="M1130" s="60"/>
    </row>
    <row r="1131" spans="1:13" ht="15.5" x14ac:dyDescent="0.35">
      <c r="A1131" s="19" t="s">
        <v>9729</v>
      </c>
      <c r="B1131" s="21" t="s">
        <v>3780</v>
      </c>
      <c r="C1131" s="22">
        <v>321896.37</v>
      </c>
      <c r="D1131" s="22">
        <v>0</v>
      </c>
      <c r="E1131" s="22">
        <v>3311.56</v>
      </c>
      <c r="F1131" s="22">
        <v>0</v>
      </c>
      <c r="G1131" s="44">
        <v>17338.810000000001</v>
      </c>
      <c r="H1131" s="60"/>
      <c r="I1131" s="60"/>
      <c r="J1131" s="60"/>
      <c r="K1131" s="60"/>
      <c r="L1131" s="60"/>
      <c r="M1131" s="60"/>
    </row>
    <row r="1132" spans="1:13" ht="31" x14ac:dyDescent="0.35">
      <c r="A1132" s="19" t="s">
        <v>5002</v>
      </c>
      <c r="B1132" s="19" t="s">
        <v>2352</v>
      </c>
      <c r="C1132" s="22"/>
      <c r="D1132" s="22"/>
      <c r="E1132" s="22"/>
      <c r="F1132" s="22"/>
      <c r="G1132" s="43"/>
      <c r="H1132" s="60"/>
      <c r="I1132" s="60"/>
      <c r="J1132" s="60"/>
      <c r="K1132" s="60"/>
      <c r="L1132" s="60"/>
      <c r="M1132" s="60"/>
    </row>
    <row r="1133" spans="1:13" ht="62" x14ac:dyDescent="0.35">
      <c r="A1133" s="19" t="s">
        <v>8149</v>
      </c>
      <c r="B1133" s="19" t="s">
        <v>3579</v>
      </c>
      <c r="C1133" s="22"/>
      <c r="D1133" s="22"/>
      <c r="E1133" s="22"/>
      <c r="F1133" s="22"/>
      <c r="G1133" s="43"/>
      <c r="H1133" s="60"/>
      <c r="I1133" s="60"/>
      <c r="J1133" s="60"/>
      <c r="K1133" s="60"/>
      <c r="L1133" s="60"/>
      <c r="M1133" s="60"/>
    </row>
    <row r="1134" spans="1:13" ht="15.5" x14ac:dyDescent="0.35">
      <c r="A1134" s="19" t="s">
        <v>136</v>
      </c>
      <c r="B1134" s="19" t="s">
        <v>140</v>
      </c>
      <c r="C1134" s="22"/>
      <c r="D1134" s="22"/>
      <c r="E1134" s="22"/>
      <c r="F1134" s="22"/>
      <c r="G1134" s="43"/>
      <c r="H1134" s="60"/>
      <c r="I1134" s="60"/>
      <c r="J1134" s="60"/>
      <c r="K1134" s="60"/>
      <c r="L1134" s="60"/>
      <c r="M1134" s="60"/>
    </row>
    <row r="1135" spans="1:13" ht="15.5" x14ac:dyDescent="0.35">
      <c r="A1135" s="19" t="s">
        <v>3022</v>
      </c>
      <c r="B1135" s="19" t="s">
        <v>3685</v>
      </c>
      <c r="C1135" s="22"/>
      <c r="D1135" s="22"/>
      <c r="E1135" s="22"/>
      <c r="F1135" s="22"/>
      <c r="G1135" s="43"/>
      <c r="H1135" s="60"/>
      <c r="I1135" s="60"/>
      <c r="J1135" s="60"/>
      <c r="K1135" s="60"/>
      <c r="L1135" s="60"/>
      <c r="M1135" s="60"/>
    </row>
    <row r="1136" spans="1:13" ht="15.5" x14ac:dyDescent="0.35">
      <c r="A1136" s="19" t="s">
        <v>2998</v>
      </c>
      <c r="B1136" s="19" t="s">
        <v>1515</v>
      </c>
      <c r="C1136" s="22"/>
      <c r="D1136" s="22"/>
      <c r="E1136" s="22"/>
      <c r="F1136" s="22"/>
      <c r="G1136" s="43"/>
      <c r="H1136" s="60"/>
      <c r="I1136" s="60"/>
      <c r="J1136" s="60"/>
      <c r="K1136" s="60"/>
      <c r="L1136" s="60"/>
      <c r="M1136" s="60"/>
    </row>
    <row r="1137" spans="1:13" ht="15.5" x14ac:dyDescent="0.35">
      <c r="A1137" s="19" t="s">
        <v>1079</v>
      </c>
      <c r="B1137" s="19" t="s">
        <v>1077</v>
      </c>
      <c r="C1137" s="22"/>
      <c r="D1137" s="22"/>
      <c r="E1137" s="22"/>
      <c r="F1137" s="22"/>
      <c r="G1137" s="43"/>
      <c r="H1137" s="60"/>
      <c r="I1137" s="60"/>
      <c r="J1137" s="60"/>
      <c r="K1137" s="60"/>
      <c r="L1137" s="60"/>
      <c r="M1137" s="60"/>
    </row>
    <row r="1138" spans="1:13" ht="15.5" x14ac:dyDescent="0.35">
      <c r="A1138" s="19" t="s">
        <v>3035</v>
      </c>
      <c r="B1138" s="19" t="s">
        <v>2628</v>
      </c>
      <c r="C1138" s="22"/>
      <c r="D1138" s="22"/>
      <c r="E1138" s="22"/>
      <c r="F1138" s="22"/>
      <c r="G1138" s="43"/>
      <c r="H1138" s="60"/>
      <c r="I1138" s="60"/>
      <c r="J1138" s="60"/>
      <c r="K1138" s="60"/>
      <c r="L1138" s="60"/>
      <c r="M1138" s="60"/>
    </row>
    <row r="1139" spans="1:13" ht="15.5" x14ac:dyDescent="0.35">
      <c r="A1139" s="19" t="s">
        <v>3098</v>
      </c>
      <c r="B1139" s="19" t="s">
        <v>4002</v>
      </c>
      <c r="C1139" s="22"/>
      <c r="D1139" s="22"/>
      <c r="E1139" s="22"/>
      <c r="F1139" s="22"/>
      <c r="G1139" s="43"/>
      <c r="H1139" s="60"/>
      <c r="I1139" s="60"/>
      <c r="J1139" s="60"/>
      <c r="K1139" s="60"/>
      <c r="L1139" s="60"/>
      <c r="M1139" s="60"/>
    </row>
    <row r="1140" spans="1:13" ht="15.5" x14ac:dyDescent="0.35">
      <c r="A1140" s="19" t="s">
        <v>3233</v>
      </c>
      <c r="B1140" s="19" t="s">
        <v>3997</v>
      </c>
      <c r="C1140" s="22"/>
      <c r="D1140" s="22"/>
      <c r="E1140" s="22"/>
      <c r="F1140" s="22"/>
      <c r="G1140" s="43"/>
      <c r="H1140" s="60"/>
      <c r="I1140" s="60"/>
      <c r="J1140" s="60"/>
      <c r="K1140" s="60"/>
      <c r="L1140" s="60"/>
      <c r="M1140" s="60"/>
    </row>
    <row r="1141" spans="1:13" ht="15.5" x14ac:dyDescent="0.35">
      <c r="A1141" s="19" t="s">
        <v>3132</v>
      </c>
      <c r="B1141" s="19" t="s">
        <v>773</v>
      </c>
      <c r="C1141" s="22"/>
      <c r="D1141" s="22"/>
      <c r="E1141" s="22"/>
      <c r="F1141" s="22"/>
      <c r="G1141" s="43"/>
      <c r="H1141" s="60"/>
      <c r="I1141" s="60"/>
      <c r="J1141" s="60"/>
      <c r="K1141" s="60"/>
      <c r="L1141" s="60"/>
      <c r="M1141" s="60"/>
    </row>
    <row r="1142" spans="1:13" ht="15.5" x14ac:dyDescent="0.35">
      <c r="A1142" s="19" t="s">
        <v>1928</v>
      </c>
      <c r="B1142" s="19" t="s">
        <v>1926</v>
      </c>
      <c r="C1142" s="22"/>
      <c r="D1142" s="22"/>
      <c r="E1142" s="22"/>
      <c r="F1142" s="22"/>
      <c r="G1142" s="43"/>
      <c r="H1142" s="60"/>
      <c r="I1142" s="60"/>
      <c r="J1142" s="60"/>
      <c r="K1142" s="60"/>
      <c r="L1142" s="60"/>
      <c r="M1142" s="60"/>
    </row>
    <row r="1143" spans="1:13" ht="31" x14ac:dyDescent="0.35">
      <c r="A1143" s="19" t="s">
        <v>3061</v>
      </c>
      <c r="B1143" s="19" t="s">
        <v>1552</v>
      </c>
      <c r="C1143" s="22"/>
      <c r="D1143" s="22"/>
      <c r="E1143" s="22"/>
      <c r="F1143" s="22"/>
      <c r="G1143" s="43"/>
      <c r="H1143" s="60"/>
      <c r="I1143" s="60"/>
      <c r="J1143" s="60"/>
      <c r="K1143" s="60"/>
      <c r="L1143" s="60"/>
      <c r="M1143" s="60"/>
    </row>
    <row r="1144" spans="1:13" ht="15.5" x14ac:dyDescent="0.35">
      <c r="A1144" s="19" t="s">
        <v>1320</v>
      </c>
      <c r="B1144" s="19" t="s">
        <v>1297</v>
      </c>
      <c r="C1144" s="22"/>
      <c r="D1144" s="22"/>
      <c r="E1144" s="22"/>
      <c r="F1144" s="22"/>
      <c r="G1144" s="43"/>
      <c r="H1144" s="60"/>
      <c r="I1144" s="60"/>
      <c r="J1144" s="60"/>
      <c r="K1144" s="60"/>
      <c r="L1144" s="60"/>
      <c r="M1144" s="60"/>
    </row>
    <row r="1145" spans="1:13" ht="31" x14ac:dyDescent="0.35">
      <c r="A1145" s="19" t="s">
        <v>8379</v>
      </c>
      <c r="B1145" s="19" t="s">
        <v>8192</v>
      </c>
      <c r="C1145" s="22"/>
      <c r="D1145" s="22"/>
      <c r="E1145" s="22"/>
      <c r="F1145" s="22"/>
      <c r="G1145" s="43"/>
      <c r="H1145" s="60"/>
      <c r="I1145" s="60"/>
      <c r="J1145" s="60"/>
      <c r="K1145" s="60"/>
      <c r="L1145" s="60"/>
      <c r="M1145" s="60"/>
    </row>
    <row r="1146" spans="1:13" ht="15.5" x14ac:dyDescent="0.35">
      <c r="A1146" s="19" t="s">
        <v>2017</v>
      </c>
      <c r="B1146" s="19" t="s">
        <v>2015</v>
      </c>
      <c r="C1146" s="22"/>
      <c r="D1146" s="22"/>
      <c r="E1146" s="22"/>
      <c r="F1146" s="22"/>
      <c r="G1146" s="43"/>
      <c r="H1146" s="60"/>
      <c r="I1146" s="60"/>
      <c r="J1146" s="60"/>
      <c r="K1146" s="60"/>
      <c r="L1146" s="60"/>
      <c r="M1146" s="60"/>
    </row>
    <row r="1147" spans="1:13" ht="15.5" x14ac:dyDescent="0.35">
      <c r="A1147" s="19" t="s">
        <v>3024</v>
      </c>
      <c r="B1147" s="19" t="s">
        <v>3848</v>
      </c>
      <c r="C1147" s="22"/>
      <c r="D1147" s="22"/>
      <c r="E1147" s="22"/>
      <c r="F1147" s="22"/>
      <c r="G1147" s="43"/>
      <c r="H1147" s="60"/>
      <c r="I1147" s="60"/>
      <c r="J1147" s="60"/>
      <c r="K1147" s="60"/>
      <c r="L1147" s="60"/>
      <c r="M1147" s="60"/>
    </row>
    <row r="1148" spans="1:13" ht="15.5" x14ac:dyDescent="0.35">
      <c r="A1148" s="19" t="s">
        <v>2510</v>
      </c>
      <c r="B1148" s="19" t="s">
        <v>2509</v>
      </c>
      <c r="C1148" s="22"/>
      <c r="D1148" s="22"/>
      <c r="E1148" s="22"/>
      <c r="F1148" s="22"/>
      <c r="G1148" s="43"/>
      <c r="H1148" s="60"/>
      <c r="I1148" s="60"/>
      <c r="J1148" s="60"/>
      <c r="K1148" s="60"/>
      <c r="L1148" s="60"/>
      <c r="M1148" s="60"/>
    </row>
    <row r="1149" spans="1:13" ht="46.5" x14ac:dyDescent="0.35">
      <c r="A1149" s="19" t="s">
        <v>4997</v>
      </c>
      <c r="B1149" s="19" t="s">
        <v>3597</v>
      </c>
      <c r="C1149" s="22"/>
      <c r="D1149" s="22"/>
      <c r="E1149" s="22"/>
      <c r="F1149" s="22"/>
      <c r="G1149" s="43"/>
      <c r="H1149" s="60"/>
      <c r="I1149" s="60"/>
      <c r="J1149" s="60"/>
      <c r="K1149" s="60"/>
      <c r="L1149" s="60"/>
      <c r="M1149" s="60"/>
    </row>
    <row r="1150" spans="1:13" ht="15.5" x14ac:dyDescent="0.35">
      <c r="A1150" s="19" t="s">
        <v>815</v>
      </c>
      <c r="B1150" s="19" t="s">
        <v>4031</v>
      </c>
      <c r="C1150" s="22"/>
      <c r="D1150" s="22"/>
      <c r="E1150" s="22"/>
      <c r="F1150" s="22"/>
      <c r="G1150" s="43"/>
      <c r="H1150" s="60"/>
      <c r="I1150" s="60"/>
      <c r="J1150" s="60"/>
      <c r="K1150" s="60"/>
      <c r="L1150" s="60"/>
      <c r="M1150" s="60"/>
    </row>
    <row r="1151" spans="1:13" ht="31" x14ac:dyDescent="0.35">
      <c r="A1151" s="19" t="s">
        <v>3177</v>
      </c>
      <c r="B1151" s="19" t="s">
        <v>200</v>
      </c>
      <c r="C1151" s="22"/>
      <c r="D1151" s="22"/>
      <c r="E1151" s="22"/>
      <c r="F1151" s="22"/>
      <c r="G1151" s="43"/>
      <c r="H1151" s="60"/>
      <c r="I1151" s="60"/>
      <c r="J1151" s="60"/>
      <c r="K1151" s="60"/>
      <c r="L1151" s="60"/>
      <c r="M1151" s="60"/>
    </row>
    <row r="1152" spans="1:13" ht="15.5" x14ac:dyDescent="0.35">
      <c r="A1152" s="19" t="s">
        <v>788</v>
      </c>
      <c r="B1152" s="19" t="s">
        <v>4492</v>
      </c>
      <c r="C1152" s="22"/>
      <c r="D1152" s="22"/>
      <c r="E1152" s="22"/>
      <c r="F1152" s="22"/>
      <c r="G1152" s="43"/>
      <c r="H1152" s="60"/>
      <c r="I1152" s="60"/>
      <c r="J1152" s="60"/>
      <c r="K1152" s="60"/>
      <c r="L1152" s="60"/>
      <c r="M1152" s="60"/>
    </row>
    <row r="1153" spans="1:13" ht="15.5" x14ac:dyDescent="0.35">
      <c r="A1153" s="19" t="s">
        <v>8171</v>
      </c>
      <c r="B1153" s="19" t="s">
        <v>3905</v>
      </c>
      <c r="C1153" s="22"/>
      <c r="D1153" s="22"/>
      <c r="E1153" s="22"/>
      <c r="F1153" s="22"/>
      <c r="G1153" s="43"/>
      <c r="H1153" s="60"/>
      <c r="I1153" s="60"/>
      <c r="J1153" s="60"/>
      <c r="K1153" s="60"/>
      <c r="L1153" s="60"/>
      <c r="M1153" s="60"/>
    </row>
    <row r="1154" spans="1:13" ht="15.5" x14ac:dyDescent="0.35">
      <c r="A1154" s="19" t="s">
        <v>587</v>
      </c>
      <c r="B1154" s="19" t="s">
        <v>3638</v>
      </c>
      <c r="C1154" s="22"/>
      <c r="D1154" s="22"/>
      <c r="E1154" s="22"/>
      <c r="F1154" s="22"/>
      <c r="G1154" s="43"/>
      <c r="H1154" s="60"/>
      <c r="I1154" s="60"/>
      <c r="J1154" s="60"/>
      <c r="K1154" s="60"/>
      <c r="L1154" s="60"/>
      <c r="M1154" s="60"/>
    </row>
    <row r="1155" spans="1:13" ht="31" x14ac:dyDescent="0.35">
      <c r="A1155" s="19" t="s">
        <v>3126</v>
      </c>
      <c r="B1155" s="19" t="s">
        <v>1217</v>
      </c>
      <c r="C1155" s="22"/>
      <c r="D1155" s="22"/>
      <c r="E1155" s="22"/>
      <c r="F1155" s="22"/>
      <c r="G1155" s="43"/>
      <c r="H1155" s="60"/>
      <c r="I1155" s="60"/>
      <c r="J1155" s="60"/>
      <c r="K1155" s="60"/>
      <c r="L1155" s="60"/>
      <c r="M1155" s="60"/>
    </row>
    <row r="1156" spans="1:13" ht="15.5" x14ac:dyDescent="0.35">
      <c r="A1156" s="19" t="s">
        <v>373</v>
      </c>
      <c r="B1156" s="19" t="s">
        <v>371</v>
      </c>
      <c r="C1156" s="22"/>
      <c r="D1156" s="22"/>
      <c r="E1156" s="22"/>
      <c r="F1156" s="22"/>
      <c r="G1156" s="43"/>
      <c r="H1156" s="60"/>
      <c r="I1156" s="60"/>
      <c r="J1156" s="60"/>
      <c r="K1156" s="60"/>
      <c r="L1156" s="60"/>
      <c r="M1156" s="60"/>
    </row>
    <row r="1157" spans="1:13" ht="31" x14ac:dyDescent="0.35">
      <c r="A1157" s="19" t="s">
        <v>3760</v>
      </c>
      <c r="B1157" s="19" t="s">
        <v>3991</v>
      </c>
      <c r="C1157" s="22">
        <v>575000</v>
      </c>
      <c r="D1157" s="22"/>
      <c r="E1157" s="22">
        <v>69000</v>
      </c>
      <c r="F1157" s="22"/>
      <c r="G1157" s="43">
        <v>288611.71999999997</v>
      </c>
      <c r="H1157" s="60"/>
      <c r="I1157" s="60"/>
      <c r="J1157" s="60"/>
      <c r="K1157" s="60"/>
      <c r="L1157" s="60"/>
      <c r="M1157" s="60"/>
    </row>
    <row r="1158" spans="1:13" ht="15.5" x14ac:dyDescent="0.35">
      <c r="A1158" s="19" t="s">
        <v>554</v>
      </c>
      <c r="B1158" s="19" t="s">
        <v>553</v>
      </c>
      <c r="C1158" s="22"/>
      <c r="D1158" s="22"/>
      <c r="E1158" s="22"/>
      <c r="F1158" s="22"/>
      <c r="G1158" s="43"/>
      <c r="H1158" s="60"/>
      <c r="I1158" s="60"/>
      <c r="J1158" s="60"/>
      <c r="K1158" s="60"/>
      <c r="L1158" s="60"/>
      <c r="M1158" s="60"/>
    </row>
    <row r="1159" spans="1:13" ht="15.5" x14ac:dyDescent="0.35">
      <c r="A1159" s="19" t="s">
        <v>1017</v>
      </c>
      <c r="B1159" s="19" t="s">
        <v>1015</v>
      </c>
      <c r="C1159" s="22"/>
      <c r="D1159" s="22"/>
      <c r="E1159" s="22"/>
      <c r="F1159" s="22"/>
      <c r="G1159" s="43"/>
      <c r="H1159" s="60"/>
      <c r="I1159" s="60"/>
      <c r="J1159" s="60"/>
      <c r="K1159" s="60"/>
      <c r="L1159" s="60"/>
      <c r="M1159" s="60"/>
    </row>
    <row r="1160" spans="1:13" ht="31" x14ac:dyDescent="0.35">
      <c r="A1160" s="19" t="s">
        <v>2425</v>
      </c>
      <c r="B1160" s="19" t="s">
        <v>3714</v>
      </c>
      <c r="C1160" s="22"/>
      <c r="D1160" s="22"/>
      <c r="E1160" s="22"/>
      <c r="F1160" s="22"/>
      <c r="G1160" s="43"/>
      <c r="H1160" s="60"/>
      <c r="I1160" s="60"/>
      <c r="J1160" s="60"/>
      <c r="K1160" s="60"/>
      <c r="L1160" s="60"/>
      <c r="M1160" s="60"/>
    </row>
    <row r="1161" spans="1:13" ht="15.5" x14ac:dyDescent="0.35">
      <c r="A1161" s="19" t="s">
        <v>939</v>
      </c>
      <c r="B1161" s="19" t="s">
        <v>937</v>
      </c>
      <c r="C1161" s="22"/>
      <c r="D1161" s="22"/>
      <c r="E1161" s="22"/>
      <c r="F1161" s="22"/>
      <c r="G1161" s="43"/>
      <c r="H1161" s="60"/>
      <c r="I1161" s="60"/>
      <c r="J1161" s="60"/>
      <c r="K1161" s="60"/>
      <c r="L1161" s="60"/>
      <c r="M1161" s="60"/>
    </row>
    <row r="1162" spans="1:13" ht="15.5" x14ac:dyDescent="0.35">
      <c r="A1162" s="19" t="s">
        <v>8151</v>
      </c>
      <c r="B1162" s="19" t="s">
        <v>3279</v>
      </c>
      <c r="C1162" s="22"/>
      <c r="D1162" s="22"/>
      <c r="E1162" s="22"/>
      <c r="F1162" s="22"/>
      <c r="G1162" s="43"/>
      <c r="H1162" s="60"/>
      <c r="I1162" s="60"/>
      <c r="J1162" s="60"/>
      <c r="K1162" s="60"/>
      <c r="L1162" s="60"/>
      <c r="M1162" s="60"/>
    </row>
    <row r="1163" spans="1:13" ht="31" x14ac:dyDescent="0.35">
      <c r="A1163" s="19" t="s">
        <v>3109</v>
      </c>
      <c r="B1163" s="19" t="s">
        <v>1269</v>
      </c>
      <c r="C1163" s="22"/>
      <c r="D1163" s="22"/>
      <c r="E1163" s="22"/>
      <c r="F1163" s="22"/>
      <c r="G1163" s="43"/>
      <c r="H1163" s="60"/>
      <c r="I1163" s="60"/>
      <c r="J1163" s="60"/>
      <c r="K1163" s="60"/>
      <c r="L1163" s="60"/>
      <c r="M1163" s="60"/>
    </row>
    <row r="1164" spans="1:13" ht="15.5" x14ac:dyDescent="0.35">
      <c r="A1164" s="19" t="s">
        <v>8152</v>
      </c>
      <c r="B1164" s="19" t="s">
        <v>3531</v>
      </c>
      <c r="C1164" s="22"/>
      <c r="D1164" s="22"/>
      <c r="E1164" s="22"/>
      <c r="F1164" s="22"/>
      <c r="G1164" s="43"/>
      <c r="H1164" s="60"/>
      <c r="I1164" s="60"/>
      <c r="J1164" s="60"/>
      <c r="K1164" s="60"/>
      <c r="L1164" s="60"/>
      <c r="M1164" s="60"/>
    </row>
    <row r="1165" spans="1:13" ht="15.5" x14ac:dyDescent="0.35">
      <c r="A1165" s="19" t="s">
        <v>3050</v>
      </c>
      <c r="B1165" s="19" t="s">
        <v>2070</v>
      </c>
      <c r="C1165" s="22"/>
      <c r="D1165" s="22"/>
      <c r="E1165" s="22"/>
      <c r="F1165" s="22"/>
      <c r="G1165" s="43"/>
      <c r="H1165" s="60"/>
      <c r="I1165" s="60"/>
      <c r="J1165" s="60"/>
      <c r="K1165" s="60"/>
      <c r="L1165" s="60"/>
      <c r="M1165" s="60"/>
    </row>
    <row r="1166" spans="1:13" ht="15.5" x14ac:dyDescent="0.35">
      <c r="A1166" s="19" t="s">
        <v>2962</v>
      </c>
      <c r="B1166" s="19" t="s">
        <v>2011</v>
      </c>
      <c r="C1166" s="22"/>
      <c r="D1166" s="22"/>
      <c r="E1166" s="22"/>
      <c r="F1166" s="22"/>
      <c r="G1166" s="43"/>
      <c r="H1166" s="60"/>
      <c r="I1166" s="60"/>
      <c r="J1166" s="60"/>
      <c r="K1166" s="60"/>
      <c r="L1166" s="60"/>
      <c r="M1166" s="60"/>
    </row>
    <row r="1167" spans="1:13" ht="31" x14ac:dyDescent="0.35">
      <c r="A1167" s="19" t="s">
        <v>8153</v>
      </c>
      <c r="B1167" s="19" t="s">
        <v>8272</v>
      </c>
      <c r="C1167" s="22"/>
      <c r="D1167" s="22"/>
      <c r="E1167" s="22"/>
      <c r="F1167" s="22"/>
      <c r="G1167" s="43"/>
      <c r="H1167" s="60"/>
      <c r="I1167" s="60"/>
      <c r="J1167" s="60"/>
      <c r="K1167" s="60"/>
      <c r="L1167" s="60"/>
      <c r="M1167" s="60"/>
    </row>
    <row r="1168" spans="1:13" ht="15.5" x14ac:dyDescent="0.35">
      <c r="A1168" s="19" t="s">
        <v>3066</v>
      </c>
      <c r="B1168" s="19" t="s">
        <v>8505</v>
      </c>
      <c r="C1168" s="22">
        <v>14538762</v>
      </c>
      <c r="D1168" s="22">
        <v>0</v>
      </c>
      <c r="E1168" s="22">
        <v>14538762</v>
      </c>
      <c r="F1168" s="22">
        <v>0</v>
      </c>
      <c r="G1168" s="22">
        <v>22355059</v>
      </c>
      <c r="H1168" s="60"/>
      <c r="I1168" s="60"/>
      <c r="J1168" s="60"/>
      <c r="K1168" s="60"/>
      <c r="L1168" s="60"/>
      <c r="M1168" s="60"/>
    </row>
    <row r="1169" spans="1:13" ht="31" x14ac:dyDescent="0.35">
      <c r="A1169" s="19" t="s">
        <v>8641</v>
      </c>
      <c r="B1169" s="19" t="s">
        <v>3651</v>
      </c>
      <c r="C1169" s="22"/>
      <c r="D1169" s="22"/>
      <c r="E1169" s="22"/>
      <c r="F1169" s="22"/>
      <c r="G1169" s="43"/>
      <c r="H1169" s="60"/>
      <c r="I1169" s="60"/>
      <c r="J1169" s="60"/>
      <c r="K1169" s="60"/>
      <c r="L1169" s="60"/>
      <c r="M1169" s="60"/>
    </row>
    <row r="1170" spans="1:13" ht="15.5" x14ac:dyDescent="0.35">
      <c r="A1170" s="19" t="s">
        <v>1349</v>
      </c>
      <c r="B1170" s="19" t="s">
        <v>1329</v>
      </c>
      <c r="C1170" s="22"/>
      <c r="D1170" s="22"/>
      <c r="E1170" s="22"/>
      <c r="F1170" s="22"/>
      <c r="G1170" s="43"/>
      <c r="H1170" s="60"/>
      <c r="I1170" s="60"/>
      <c r="J1170" s="60"/>
      <c r="K1170" s="60"/>
      <c r="L1170" s="60"/>
      <c r="M1170" s="60"/>
    </row>
    <row r="1171" spans="1:13" ht="15.5" x14ac:dyDescent="0.35">
      <c r="A1171" s="19" t="s">
        <v>8415</v>
      </c>
      <c r="B1171" s="19" t="s">
        <v>3927</v>
      </c>
      <c r="C1171" s="22"/>
      <c r="D1171" s="22"/>
      <c r="E1171" s="22"/>
      <c r="F1171" s="22"/>
      <c r="G1171" s="43"/>
      <c r="H1171" s="60"/>
      <c r="I1171" s="60"/>
      <c r="J1171" s="60"/>
      <c r="K1171" s="60"/>
      <c r="L1171" s="60"/>
      <c r="M1171" s="60"/>
    </row>
    <row r="1172" spans="1:13" ht="15.5" x14ac:dyDescent="0.35">
      <c r="A1172" s="19" t="s">
        <v>2023</v>
      </c>
      <c r="B1172" s="19" t="s">
        <v>2021</v>
      </c>
      <c r="C1172" s="22"/>
      <c r="D1172" s="22"/>
      <c r="E1172" s="22"/>
      <c r="F1172" s="22"/>
      <c r="G1172" s="43"/>
      <c r="H1172" s="60"/>
      <c r="I1172" s="60"/>
      <c r="J1172" s="60"/>
      <c r="K1172" s="60"/>
      <c r="L1172" s="60"/>
      <c r="M1172" s="60"/>
    </row>
    <row r="1173" spans="1:13" ht="15.5" x14ac:dyDescent="0.35">
      <c r="A1173" s="19" t="s">
        <v>567</v>
      </c>
      <c r="B1173" s="19" t="s">
        <v>565</v>
      </c>
      <c r="C1173" s="22"/>
      <c r="D1173" s="22"/>
      <c r="E1173" s="22"/>
      <c r="F1173" s="22"/>
      <c r="G1173" s="43"/>
      <c r="H1173" s="60"/>
      <c r="I1173" s="60"/>
      <c r="J1173" s="60"/>
      <c r="K1173" s="60"/>
      <c r="L1173" s="60"/>
      <c r="M1173" s="60"/>
    </row>
    <row r="1174" spans="1:13" ht="15.5" x14ac:dyDescent="0.35">
      <c r="A1174" s="19" t="s">
        <v>8416</v>
      </c>
      <c r="B1174" s="19" t="s">
        <v>3660</v>
      </c>
      <c r="C1174" s="22"/>
      <c r="D1174" s="22"/>
      <c r="E1174" s="22"/>
      <c r="F1174" s="22"/>
      <c r="G1174" s="43"/>
      <c r="H1174" s="60"/>
      <c r="I1174" s="60"/>
      <c r="J1174" s="60"/>
      <c r="K1174" s="60"/>
      <c r="L1174" s="60"/>
      <c r="M1174" s="60"/>
    </row>
    <row r="1175" spans="1:13" ht="15.5" x14ac:dyDescent="0.35">
      <c r="A1175" s="19" t="s">
        <v>8417</v>
      </c>
      <c r="B1175" s="19" t="s">
        <v>3693</v>
      </c>
      <c r="C1175" s="22"/>
      <c r="D1175" s="22"/>
      <c r="E1175" s="22"/>
      <c r="F1175" s="22"/>
      <c r="G1175" s="43"/>
      <c r="H1175" s="60"/>
      <c r="I1175" s="60"/>
      <c r="J1175" s="60"/>
      <c r="K1175" s="60"/>
      <c r="L1175" s="60"/>
      <c r="M1175" s="60"/>
    </row>
    <row r="1176" spans="1:13" ht="15.5" x14ac:dyDescent="0.35">
      <c r="A1176" s="19" t="s">
        <v>8418</v>
      </c>
      <c r="B1176" s="19" t="s">
        <v>4067</v>
      </c>
      <c r="C1176" s="22"/>
      <c r="D1176" s="22"/>
      <c r="E1176" s="22"/>
      <c r="F1176" s="22"/>
      <c r="G1176" s="43"/>
      <c r="H1176" s="60"/>
      <c r="I1176" s="60"/>
      <c r="J1176" s="60"/>
      <c r="K1176" s="60"/>
      <c r="L1176" s="60"/>
      <c r="M1176" s="60"/>
    </row>
    <row r="1177" spans="1:13" ht="15.5" x14ac:dyDescent="0.35">
      <c r="A1177" s="19" t="s">
        <v>8419</v>
      </c>
      <c r="B1177" s="19" t="s">
        <v>2692</v>
      </c>
      <c r="C1177" s="22"/>
      <c r="D1177" s="22"/>
      <c r="E1177" s="22"/>
      <c r="F1177" s="22"/>
      <c r="G1177" s="43"/>
      <c r="H1177" s="60"/>
      <c r="I1177" s="60"/>
      <c r="J1177" s="60"/>
      <c r="K1177" s="60"/>
      <c r="L1177" s="60"/>
      <c r="M1177" s="60"/>
    </row>
    <row r="1178" spans="1:13" ht="15.5" x14ac:dyDescent="0.35">
      <c r="A1178" s="19" t="s">
        <v>2521</v>
      </c>
      <c r="B1178" s="19" t="s">
        <v>2520</v>
      </c>
      <c r="C1178" s="22"/>
      <c r="D1178" s="22"/>
      <c r="E1178" s="22"/>
      <c r="F1178" s="22"/>
      <c r="G1178" s="43"/>
      <c r="H1178" s="60"/>
      <c r="I1178" s="60"/>
      <c r="J1178" s="60"/>
      <c r="K1178" s="60"/>
      <c r="L1178" s="60"/>
      <c r="M1178" s="60"/>
    </row>
    <row r="1179" spans="1:13" ht="15.5" x14ac:dyDescent="0.35">
      <c r="A1179" s="19" t="s">
        <v>69</v>
      </c>
      <c r="B1179" s="19" t="s">
        <v>67</v>
      </c>
      <c r="C1179" s="22"/>
      <c r="D1179" s="22"/>
      <c r="E1179" s="22"/>
      <c r="F1179" s="22"/>
      <c r="G1179" s="43"/>
      <c r="H1179" s="60"/>
      <c r="I1179" s="60"/>
      <c r="J1179" s="60"/>
      <c r="K1179" s="60"/>
      <c r="L1179" s="60"/>
      <c r="M1179" s="60"/>
    </row>
    <row r="1180" spans="1:13" ht="15.5" x14ac:dyDescent="0.35">
      <c r="A1180" s="19" t="s">
        <v>1246</v>
      </c>
      <c r="B1180" s="19" t="s">
        <v>1237</v>
      </c>
      <c r="C1180" s="22"/>
      <c r="D1180" s="22"/>
      <c r="E1180" s="22"/>
      <c r="F1180" s="22"/>
      <c r="G1180" s="43"/>
      <c r="H1180" s="60"/>
      <c r="I1180" s="60"/>
      <c r="J1180" s="60"/>
      <c r="K1180" s="60"/>
      <c r="L1180" s="60"/>
      <c r="M1180" s="60"/>
    </row>
    <row r="1181" spans="1:13" ht="31" x14ac:dyDescent="0.35">
      <c r="A1181" s="19" t="s">
        <v>3190</v>
      </c>
      <c r="B1181" s="19" t="s">
        <v>916</v>
      </c>
      <c r="C1181" s="22"/>
      <c r="D1181" s="22"/>
      <c r="E1181" s="22"/>
      <c r="F1181" s="22"/>
      <c r="G1181" s="43"/>
      <c r="H1181" s="60"/>
      <c r="I1181" s="60"/>
      <c r="J1181" s="60"/>
      <c r="K1181" s="60"/>
      <c r="L1181" s="60"/>
      <c r="M1181" s="60"/>
    </row>
    <row r="1182" spans="1:13" ht="15.5" x14ac:dyDescent="0.35">
      <c r="A1182" s="19" t="s">
        <v>1231</v>
      </c>
      <c r="B1182" s="19" t="s">
        <v>1218</v>
      </c>
      <c r="C1182" s="22"/>
      <c r="D1182" s="22"/>
      <c r="E1182" s="22"/>
      <c r="F1182" s="22"/>
      <c r="G1182" s="43"/>
      <c r="H1182" s="60"/>
      <c r="I1182" s="60"/>
      <c r="J1182" s="60"/>
      <c r="K1182" s="60"/>
      <c r="L1182" s="60"/>
      <c r="M1182" s="60"/>
    </row>
    <row r="1183" spans="1:13" ht="31" x14ac:dyDescent="0.35">
      <c r="A1183" s="19" t="s">
        <v>1670</v>
      </c>
      <c r="B1183" s="19" t="s">
        <v>3976</v>
      </c>
      <c r="C1183" s="22"/>
      <c r="D1183" s="22"/>
      <c r="E1183" s="22"/>
      <c r="F1183" s="22"/>
      <c r="G1183" s="43"/>
      <c r="H1183" s="60"/>
      <c r="I1183" s="60"/>
      <c r="J1183" s="60"/>
      <c r="K1183" s="60"/>
      <c r="L1183" s="60"/>
      <c r="M1183" s="60"/>
    </row>
    <row r="1184" spans="1:13" ht="15.5" x14ac:dyDescent="0.35">
      <c r="A1184" s="19" t="s">
        <v>267</v>
      </c>
      <c r="B1184" s="19" t="s">
        <v>265</v>
      </c>
      <c r="C1184" s="22"/>
      <c r="D1184" s="22"/>
      <c r="E1184" s="22"/>
      <c r="F1184" s="22"/>
      <c r="G1184" s="43"/>
      <c r="H1184" s="60"/>
      <c r="I1184" s="60"/>
      <c r="J1184" s="60"/>
      <c r="K1184" s="60"/>
      <c r="L1184" s="60"/>
      <c r="M1184" s="60"/>
    </row>
    <row r="1185" spans="1:13" ht="31" x14ac:dyDescent="0.35">
      <c r="A1185" s="19" t="s">
        <v>8380</v>
      </c>
      <c r="B1185" s="21" t="s">
        <v>4597</v>
      </c>
      <c r="C1185" s="22"/>
      <c r="D1185" s="22"/>
      <c r="E1185" s="22"/>
      <c r="F1185" s="22"/>
      <c r="G1185" s="43"/>
      <c r="H1185" s="60"/>
      <c r="I1185" s="60"/>
      <c r="J1185" s="60"/>
      <c r="K1185" s="60"/>
      <c r="L1185" s="60"/>
      <c r="M1185" s="60"/>
    </row>
    <row r="1186" spans="1:13" ht="15.5" x14ac:dyDescent="0.35">
      <c r="A1186" s="19" t="s">
        <v>1719</v>
      </c>
      <c r="B1186" s="19" t="s">
        <v>1696</v>
      </c>
      <c r="C1186" s="22"/>
      <c r="D1186" s="22"/>
      <c r="E1186" s="22"/>
      <c r="F1186" s="22"/>
      <c r="G1186" s="43"/>
      <c r="H1186" s="60"/>
      <c r="I1186" s="60"/>
      <c r="J1186" s="60"/>
      <c r="K1186" s="60"/>
      <c r="L1186" s="60"/>
      <c r="M1186" s="60"/>
    </row>
    <row r="1187" spans="1:13" ht="31" x14ac:dyDescent="0.35">
      <c r="A1187" s="19" t="s">
        <v>3193</v>
      </c>
      <c r="B1187" s="19" t="s">
        <v>3996</v>
      </c>
      <c r="C1187" s="22"/>
      <c r="D1187" s="22"/>
      <c r="E1187" s="22"/>
      <c r="F1187" s="22"/>
      <c r="G1187" s="43"/>
      <c r="H1187" s="60"/>
      <c r="I1187" s="60"/>
      <c r="J1187" s="60"/>
      <c r="K1187" s="60"/>
      <c r="L1187" s="60"/>
      <c r="M1187" s="60"/>
    </row>
    <row r="1188" spans="1:13" ht="15.5" x14ac:dyDescent="0.35">
      <c r="A1188" s="19" t="s">
        <v>2259</v>
      </c>
      <c r="B1188" s="19" t="s">
        <v>3877</v>
      </c>
      <c r="C1188" s="22"/>
      <c r="D1188" s="22"/>
      <c r="E1188" s="22"/>
      <c r="F1188" s="22"/>
      <c r="G1188" s="43"/>
      <c r="H1188" s="60"/>
      <c r="I1188" s="60"/>
      <c r="J1188" s="60"/>
      <c r="K1188" s="60"/>
      <c r="L1188" s="60"/>
      <c r="M1188" s="60"/>
    </row>
    <row r="1189" spans="1:13" ht="15.5" x14ac:dyDescent="0.35">
      <c r="A1189" s="19" t="s">
        <v>281</v>
      </c>
      <c r="B1189" s="19" t="s">
        <v>279</v>
      </c>
      <c r="C1189" s="22"/>
      <c r="D1189" s="22"/>
      <c r="E1189" s="22"/>
      <c r="F1189" s="22"/>
      <c r="G1189" s="43"/>
      <c r="H1189" s="60"/>
      <c r="I1189" s="60"/>
      <c r="J1189" s="60"/>
      <c r="K1189" s="60"/>
      <c r="L1189" s="60"/>
      <c r="M1189" s="60"/>
    </row>
    <row r="1190" spans="1:13" ht="15.5" x14ac:dyDescent="0.35">
      <c r="A1190" s="19" t="s">
        <v>3182</v>
      </c>
      <c r="B1190" s="19" t="s">
        <v>8332</v>
      </c>
      <c r="C1190" s="22"/>
      <c r="D1190" s="22"/>
      <c r="E1190" s="22"/>
      <c r="F1190" s="22"/>
      <c r="G1190" s="43"/>
      <c r="H1190" s="60"/>
      <c r="I1190" s="60"/>
      <c r="J1190" s="60"/>
      <c r="K1190" s="60"/>
      <c r="L1190" s="60"/>
      <c r="M1190" s="60"/>
    </row>
    <row r="1191" spans="1:13" ht="31" x14ac:dyDescent="0.35">
      <c r="A1191" s="19" t="s">
        <v>8155</v>
      </c>
      <c r="B1191" s="19" t="s">
        <v>3832</v>
      </c>
      <c r="C1191" s="22">
        <v>9250995</v>
      </c>
      <c r="D1191" s="22">
        <v>0</v>
      </c>
      <c r="E1191" s="22">
        <v>8239284</v>
      </c>
      <c r="F1191" s="22">
        <v>0</v>
      </c>
      <c r="G1191" s="43">
        <v>9083026</v>
      </c>
      <c r="H1191" s="60"/>
      <c r="I1191" s="60"/>
      <c r="J1191" s="60"/>
      <c r="K1191" s="60"/>
      <c r="L1191" s="60"/>
      <c r="M1191" s="60"/>
    </row>
    <row r="1192" spans="1:13" ht="15.5" x14ac:dyDescent="0.35">
      <c r="A1192" s="19" t="s">
        <v>328</v>
      </c>
      <c r="B1192" s="19" t="s">
        <v>8249</v>
      </c>
      <c r="C1192" s="22"/>
      <c r="D1192" s="22"/>
      <c r="E1192" s="22"/>
      <c r="F1192" s="22"/>
      <c r="G1192" s="43"/>
      <c r="H1192" s="60"/>
      <c r="I1192" s="60"/>
      <c r="J1192" s="60"/>
      <c r="K1192" s="60"/>
      <c r="L1192" s="60"/>
      <c r="M1192" s="60"/>
    </row>
    <row r="1193" spans="1:13" ht="15.5" x14ac:dyDescent="0.35">
      <c r="A1193" s="19" t="s">
        <v>3054</v>
      </c>
      <c r="B1193" s="19" t="s">
        <v>1553</v>
      </c>
      <c r="C1193" s="22"/>
      <c r="D1193" s="22"/>
      <c r="E1193" s="22"/>
      <c r="F1193" s="22"/>
      <c r="G1193" s="43"/>
      <c r="H1193" s="60"/>
      <c r="I1193" s="60"/>
      <c r="J1193" s="60"/>
      <c r="K1193" s="60"/>
      <c r="L1193" s="60"/>
      <c r="M1193" s="60"/>
    </row>
    <row r="1194" spans="1:13" ht="31" x14ac:dyDescent="0.35">
      <c r="A1194" s="19" t="s">
        <v>2981</v>
      </c>
      <c r="B1194" s="19" t="s">
        <v>3922</v>
      </c>
      <c r="C1194" s="22"/>
      <c r="D1194" s="22"/>
      <c r="E1194" s="22"/>
      <c r="F1194" s="22"/>
      <c r="G1194" s="43"/>
      <c r="H1194" s="60"/>
      <c r="I1194" s="60"/>
      <c r="J1194" s="60"/>
      <c r="K1194" s="60"/>
      <c r="L1194" s="60"/>
      <c r="M1194" s="60"/>
    </row>
    <row r="1195" spans="1:13" ht="15.5" x14ac:dyDescent="0.35">
      <c r="A1195" s="19" t="s">
        <v>3069</v>
      </c>
      <c r="B1195" s="19" t="s">
        <v>4018</v>
      </c>
      <c r="C1195" s="22"/>
      <c r="D1195" s="22"/>
      <c r="E1195" s="22"/>
      <c r="F1195" s="22"/>
      <c r="G1195" s="43"/>
      <c r="H1195" s="60"/>
      <c r="I1195" s="60"/>
      <c r="J1195" s="60"/>
      <c r="K1195" s="60"/>
      <c r="L1195" s="60"/>
      <c r="M1195" s="60"/>
    </row>
    <row r="1196" spans="1:13" ht="31" x14ac:dyDescent="0.35">
      <c r="A1196" s="19" t="s">
        <v>3166</v>
      </c>
      <c r="B1196" s="19" t="s">
        <v>4032</v>
      </c>
      <c r="C1196" s="22"/>
      <c r="D1196" s="22"/>
      <c r="E1196" s="22"/>
      <c r="F1196" s="22"/>
      <c r="G1196" s="43"/>
      <c r="H1196" s="60"/>
      <c r="I1196" s="60"/>
      <c r="J1196" s="60"/>
      <c r="K1196" s="60"/>
      <c r="L1196" s="60"/>
      <c r="M1196" s="60"/>
    </row>
    <row r="1197" spans="1:13" ht="15.5" x14ac:dyDescent="0.35">
      <c r="A1197" s="19" t="s">
        <v>3099</v>
      </c>
      <c r="B1197" s="19" t="s">
        <v>128</v>
      </c>
      <c r="C1197" s="22"/>
      <c r="D1197" s="22"/>
      <c r="E1197" s="22"/>
      <c r="F1197" s="22"/>
      <c r="G1197" s="43"/>
      <c r="H1197" s="60"/>
      <c r="I1197" s="60"/>
      <c r="J1197" s="60"/>
      <c r="K1197" s="60"/>
      <c r="L1197" s="60"/>
      <c r="M1197" s="60"/>
    </row>
    <row r="1198" spans="1:13" ht="31" x14ac:dyDescent="0.35">
      <c r="A1198" s="19" t="s">
        <v>8156</v>
      </c>
      <c r="B1198" s="19" t="s">
        <v>2183</v>
      </c>
      <c r="C1198" s="22"/>
      <c r="D1198" s="22"/>
      <c r="E1198" s="22"/>
      <c r="F1198" s="22"/>
      <c r="G1198" s="43"/>
      <c r="H1198" s="60"/>
      <c r="I1198" s="60"/>
      <c r="J1198" s="60"/>
      <c r="K1198" s="60"/>
      <c r="L1198" s="60"/>
      <c r="M1198" s="60"/>
    </row>
    <row r="1199" spans="1:13" ht="31" x14ac:dyDescent="0.35">
      <c r="A1199" s="19" t="s">
        <v>3072</v>
      </c>
      <c r="B1199" s="19" t="s">
        <v>3901</v>
      </c>
      <c r="C1199" s="22">
        <v>1680790</v>
      </c>
      <c r="D1199" s="22">
        <v>0</v>
      </c>
      <c r="E1199" s="22">
        <v>0</v>
      </c>
      <c r="F1199" s="22">
        <v>0</v>
      </c>
      <c r="G1199" s="22">
        <v>16365000</v>
      </c>
      <c r="H1199" s="60"/>
      <c r="I1199" s="60"/>
      <c r="J1199" s="60"/>
      <c r="K1199" s="60"/>
      <c r="L1199" s="60"/>
      <c r="M1199" s="60"/>
    </row>
    <row r="1200" spans="1:13" ht="31" x14ac:dyDescent="0.35">
      <c r="A1200" s="19" t="s">
        <v>3083</v>
      </c>
      <c r="B1200" s="19" t="s">
        <v>1219</v>
      </c>
      <c r="C1200" s="22"/>
      <c r="D1200" s="22"/>
      <c r="E1200" s="22"/>
      <c r="F1200" s="22"/>
      <c r="G1200" s="43"/>
      <c r="H1200" s="60"/>
      <c r="I1200" s="60"/>
      <c r="J1200" s="60"/>
      <c r="K1200" s="60"/>
      <c r="L1200" s="60"/>
      <c r="M1200" s="60"/>
    </row>
    <row r="1201" spans="1:13" ht="46.5" x14ac:dyDescent="0.35">
      <c r="A1201" s="19" t="s">
        <v>695</v>
      </c>
      <c r="B1201" s="19" t="s">
        <v>8307</v>
      </c>
      <c r="C1201" s="22"/>
      <c r="D1201" s="22"/>
      <c r="E1201" s="22"/>
      <c r="F1201" s="22"/>
      <c r="G1201" s="43"/>
      <c r="H1201" s="60"/>
      <c r="I1201" s="60"/>
      <c r="J1201" s="60"/>
      <c r="K1201" s="60"/>
      <c r="L1201" s="60"/>
      <c r="M1201" s="60"/>
    </row>
    <row r="1202" spans="1:13" ht="31" x14ac:dyDescent="0.35">
      <c r="A1202" s="19" t="s">
        <v>8157</v>
      </c>
      <c r="B1202" s="19" t="s">
        <v>3345</v>
      </c>
      <c r="C1202" s="22"/>
      <c r="D1202" s="22"/>
      <c r="E1202" s="22"/>
      <c r="F1202" s="22"/>
      <c r="G1202" s="43"/>
      <c r="H1202" s="60"/>
      <c r="I1202" s="60"/>
      <c r="J1202" s="60"/>
      <c r="K1202" s="60"/>
      <c r="L1202" s="60"/>
      <c r="M1202" s="60"/>
    </row>
    <row r="1203" spans="1:13" ht="31" x14ac:dyDescent="0.35">
      <c r="A1203" s="19" t="s">
        <v>3135</v>
      </c>
      <c r="B1203" s="19" t="s">
        <v>8305</v>
      </c>
      <c r="C1203" s="22"/>
      <c r="D1203" s="22"/>
      <c r="E1203" s="22"/>
      <c r="F1203" s="22"/>
      <c r="G1203" s="43"/>
      <c r="H1203" s="60"/>
      <c r="I1203" s="60"/>
      <c r="J1203" s="60"/>
      <c r="K1203" s="60"/>
      <c r="L1203" s="60"/>
      <c r="M1203" s="60"/>
    </row>
    <row r="1204" spans="1:13" ht="15.5" x14ac:dyDescent="0.35">
      <c r="A1204" s="19" t="s">
        <v>3761</v>
      </c>
      <c r="B1204" s="19" t="s">
        <v>1936</v>
      </c>
      <c r="C1204" s="22"/>
      <c r="D1204" s="22"/>
      <c r="E1204" s="22"/>
      <c r="F1204" s="22"/>
      <c r="G1204" s="43"/>
      <c r="H1204" s="60"/>
      <c r="I1204" s="60"/>
      <c r="J1204" s="60"/>
      <c r="K1204" s="60"/>
      <c r="L1204" s="60"/>
      <c r="M1204" s="60"/>
    </row>
    <row r="1205" spans="1:13" ht="15.5" x14ac:dyDescent="0.35">
      <c r="A1205" s="19" t="s">
        <v>3138</v>
      </c>
      <c r="B1205" s="19" t="s">
        <v>8535</v>
      </c>
      <c r="C1205" s="22"/>
      <c r="D1205" s="22"/>
      <c r="E1205" s="22"/>
      <c r="F1205" s="22"/>
      <c r="G1205" s="43"/>
      <c r="H1205" s="60"/>
      <c r="I1205" s="60"/>
      <c r="J1205" s="60"/>
      <c r="K1205" s="60"/>
      <c r="L1205" s="60"/>
      <c r="M1205" s="60"/>
    </row>
    <row r="1206" spans="1:13" ht="15.5" x14ac:dyDescent="0.35">
      <c r="A1206" s="19" t="s">
        <v>1287</v>
      </c>
      <c r="B1206" s="19" t="s">
        <v>1275</v>
      </c>
      <c r="C1206" s="22"/>
      <c r="D1206" s="22"/>
      <c r="E1206" s="22"/>
      <c r="F1206" s="22"/>
      <c r="G1206" s="43"/>
      <c r="H1206" s="60"/>
      <c r="I1206" s="60"/>
      <c r="J1206" s="60"/>
      <c r="K1206" s="60"/>
      <c r="L1206" s="60"/>
      <c r="M1206" s="60"/>
    </row>
    <row r="1207" spans="1:13" ht="31" x14ac:dyDescent="0.35">
      <c r="A1207" s="19" t="s">
        <v>2267</v>
      </c>
      <c r="B1207" s="19" t="s">
        <v>2347</v>
      </c>
      <c r="C1207" s="22"/>
      <c r="D1207" s="22"/>
      <c r="E1207" s="22"/>
      <c r="F1207" s="22"/>
      <c r="G1207" s="43"/>
      <c r="H1207" s="60"/>
      <c r="I1207" s="60"/>
      <c r="J1207" s="60"/>
      <c r="K1207" s="60"/>
      <c r="L1207" s="60"/>
      <c r="M1207" s="60"/>
    </row>
    <row r="1208" spans="1:13" ht="15.5" x14ac:dyDescent="0.35">
      <c r="A1208" s="19" t="s">
        <v>1174</v>
      </c>
      <c r="B1208" s="19" t="s">
        <v>1172</v>
      </c>
      <c r="C1208" s="22"/>
      <c r="D1208" s="22"/>
      <c r="E1208" s="22"/>
      <c r="F1208" s="22"/>
      <c r="G1208" s="43"/>
      <c r="H1208" s="60"/>
      <c r="I1208" s="60"/>
      <c r="J1208" s="60"/>
      <c r="K1208" s="60"/>
      <c r="L1208" s="60"/>
      <c r="M1208" s="60"/>
    </row>
    <row r="1209" spans="1:13" ht="15.5" x14ac:dyDescent="0.35">
      <c r="A1209" s="19" t="s">
        <v>715</v>
      </c>
      <c r="B1209" s="19" t="s">
        <v>8559</v>
      </c>
      <c r="C1209" s="22"/>
      <c r="D1209" s="22"/>
      <c r="E1209" s="22"/>
      <c r="F1209" s="22"/>
      <c r="G1209" s="43"/>
      <c r="H1209" s="60"/>
      <c r="I1209" s="60"/>
      <c r="J1209" s="60"/>
      <c r="K1209" s="60"/>
      <c r="L1209" s="60"/>
      <c r="M1209" s="60"/>
    </row>
    <row r="1210" spans="1:13" ht="15.5" x14ac:dyDescent="0.35">
      <c r="A1210" s="19" t="s">
        <v>2035</v>
      </c>
      <c r="B1210" s="19" t="s">
        <v>2033</v>
      </c>
      <c r="C1210" s="22"/>
      <c r="D1210" s="22"/>
      <c r="E1210" s="22"/>
      <c r="F1210" s="22"/>
      <c r="G1210" s="43"/>
      <c r="H1210" s="60"/>
      <c r="I1210" s="60"/>
      <c r="J1210" s="60"/>
      <c r="K1210" s="60"/>
      <c r="L1210" s="60"/>
      <c r="M1210" s="60"/>
    </row>
    <row r="1211" spans="1:13" ht="15.5" x14ac:dyDescent="0.35">
      <c r="A1211" s="19" t="s">
        <v>3186</v>
      </c>
      <c r="B1211" s="19" t="s">
        <v>4053</v>
      </c>
      <c r="C1211" s="22"/>
      <c r="D1211" s="22"/>
      <c r="E1211" s="22"/>
      <c r="F1211" s="22"/>
      <c r="G1211" s="43"/>
      <c r="H1211" s="60"/>
      <c r="I1211" s="60"/>
      <c r="J1211" s="60"/>
      <c r="K1211" s="60"/>
      <c r="L1211" s="60"/>
      <c r="M1211" s="60"/>
    </row>
    <row r="1212" spans="1:13" ht="31" x14ac:dyDescent="0.35">
      <c r="A1212" s="19" t="s">
        <v>2977</v>
      </c>
      <c r="B1212" s="19" t="s">
        <v>590</v>
      </c>
      <c r="C1212" s="22"/>
      <c r="D1212" s="22"/>
      <c r="E1212" s="22"/>
      <c r="F1212" s="22"/>
      <c r="G1212" s="43"/>
      <c r="H1212" s="60"/>
      <c r="I1212" s="60"/>
      <c r="J1212" s="60"/>
      <c r="K1212" s="60"/>
      <c r="L1212" s="60"/>
      <c r="M1212" s="60"/>
    </row>
    <row r="1213" spans="1:13" ht="31" x14ac:dyDescent="0.35">
      <c r="A1213" s="19" t="s">
        <v>8158</v>
      </c>
      <c r="B1213" s="19" t="s">
        <v>3321</v>
      </c>
      <c r="C1213" s="22"/>
      <c r="D1213" s="22"/>
      <c r="E1213" s="22"/>
      <c r="F1213" s="22"/>
      <c r="G1213" s="43"/>
      <c r="H1213" s="60"/>
      <c r="I1213" s="60"/>
      <c r="J1213" s="60"/>
      <c r="K1213" s="60"/>
      <c r="L1213" s="60"/>
      <c r="M1213" s="60"/>
    </row>
    <row r="1214" spans="1:13" ht="15.5" x14ac:dyDescent="0.35">
      <c r="A1214" s="19" t="s">
        <v>783</v>
      </c>
      <c r="B1214" s="19" t="s">
        <v>781</v>
      </c>
      <c r="C1214" s="22"/>
      <c r="D1214" s="22"/>
      <c r="E1214" s="22"/>
      <c r="F1214" s="22"/>
      <c r="G1214" s="43"/>
      <c r="H1214" s="60"/>
      <c r="I1214" s="60"/>
      <c r="J1214" s="60"/>
      <c r="K1214" s="60"/>
      <c r="L1214" s="60"/>
      <c r="M1214" s="60"/>
    </row>
    <row r="1215" spans="1:13" ht="15.5" x14ac:dyDescent="0.35">
      <c r="A1215" s="19" t="s">
        <v>1003</v>
      </c>
      <c r="B1215" s="19" t="s">
        <v>3610</v>
      </c>
      <c r="C1215" s="22"/>
      <c r="D1215" s="22"/>
      <c r="E1215" s="22"/>
      <c r="F1215" s="22"/>
      <c r="G1215" s="43"/>
      <c r="H1215" s="60"/>
      <c r="I1215" s="60"/>
      <c r="J1215" s="60"/>
      <c r="K1215" s="60"/>
      <c r="L1215" s="60"/>
      <c r="M1215" s="60"/>
    </row>
    <row r="1216" spans="1:13" ht="15.5" x14ac:dyDescent="0.35">
      <c r="A1216" s="19" t="s">
        <v>1721</v>
      </c>
      <c r="B1216" s="19" t="s">
        <v>3912</v>
      </c>
      <c r="C1216" s="22"/>
      <c r="D1216" s="22"/>
      <c r="E1216" s="22"/>
      <c r="F1216" s="22"/>
      <c r="G1216" s="43"/>
      <c r="H1216" s="60"/>
      <c r="I1216" s="60"/>
      <c r="J1216" s="60"/>
      <c r="K1216" s="60"/>
      <c r="L1216" s="60"/>
      <c r="M1216" s="60"/>
    </row>
    <row r="1217" spans="1:13" ht="15.5" x14ac:dyDescent="0.35">
      <c r="A1217" s="19" t="s">
        <v>5000</v>
      </c>
      <c r="B1217" s="19" t="s">
        <v>1183</v>
      </c>
      <c r="C1217" s="22"/>
      <c r="D1217" s="22"/>
      <c r="E1217" s="22"/>
      <c r="F1217" s="22"/>
      <c r="G1217" s="43"/>
      <c r="H1217" s="60"/>
      <c r="I1217" s="60"/>
      <c r="J1217" s="60"/>
      <c r="K1217" s="60"/>
      <c r="L1217" s="60"/>
      <c r="M1217" s="60"/>
    </row>
    <row r="1218" spans="1:13" ht="15.5" x14ac:dyDescent="0.35">
      <c r="A1218" s="19" t="s">
        <v>294</v>
      </c>
      <c r="B1218" s="19" t="s">
        <v>8586</v>
      </c>
      <c r="C1218" s="22"/>
      <c r="D1218" s="22"/>
      <c r="E1218" s="22"/>
      <c r="F1218" s="22"/>
      <c r="G1218" s="43"/>
      <c r="H1218" s="60"/>
      <c r="I1218" s="60"/>
      <c r="J1218" s="60"/>
      <c r="K1218" s="60"/>
      <c r="L1218" s="60"/>
      <c r="M1218" s="60"/>
    </row>
    <row r="1219" spans="1:13" ht="15.5" x14ac:dyDescent="0.35">
      <c r="A1219" s="19" t="s">
        <v>2286</v>
      </c>
      <c r="B1219" s="19" t="s">
        <v>2354</v>
      </c>
      <c r="C1219" s="22"/>
      <c r="D1219" s="22"/>
      <c r="E1219" s="22"/>
      <c r="F1219" s="22"/>
      <c r="G1219" s="43"/>
      <c r="H1219" s="60"/>
      <c r="I1219" s="60"/>
      <c r="J1219" s="60"/>
      <c r="K1219" s="60"/>
      <c r="L1219" s="60"/>
      <c r="M1219" s="60"/>
    </row>
    <row r="1220" spans="1:13" ht="15.5" x14ac:dyDescent="0.35">
      <c r="A1220" s="19" t="s">
        <v>2106</v>
      </c>
      <c r="B1220" s="19" t="s">
        <v>8558</v>
      </c>
      <c r="C1220" s="22"/>
      <c r="D1220" s="22"/>
      <c r="E1220" s="22"/>
      <c r="F1220" s="22"/>
      <c r="G1220" s="43"/>
      <c r="H1220" s="60"/>
      <c r="I1220" s="60"/>
      <c r="J1220" s="60"/>
      <c r="K1220" s="60"/>
      <c r="L1220" s="60"/>
      <c r="M1220" s="60"/>
    </row>
    <row r="1221" spans="1:13" ht="15.5" x14ac:dyDescent="0.35">
      <c r="A1221" s="19" t="s">
        <v>3090</v>
      </c>
      <c r="B1221" s="19" t="s">
        <v>3633</v>
      </c>
      <c r="C1221" s="22"/>
      <c r="D1221" s="22"/>
      <c r="E1221" s="22"/>
      <c r="F1221" s="22"/>
      <c r="G1221" s="43"/>
      <c r="H1221" s="60"/>
      <c r="I1221" s="60"/>
      <c r="J1221" s="60"/>
      <c r="K1221" s="60"/>
      <c r="L1221" s="60"/>
      <c r="M1221" s="60"/>
    </row>
    <row r="1222" spans="1:13" ht="15.5" x14ac:dyDescent="0.35">
      <c r="A1222" s="19" t="s">
        <v>3642</v>
      </c>
      <c r="B1222" s="19" t="s">
        <v>3648</v>
      </c>
      <c r="C1222" s="22">
        <v>0</v>
      </c>
      <c r="D1222" s="22">
        <v>0</v>
      </c>
      <c r="E1222" s="22">
        <v>0</v>
      </c>
      <c r="F1222" s="22">
        <v>0</v>
      </c>
      <c r="G1222" s="22">
        <v>149020</v>
      </c>
      <c r="H1222" s="60">
        <v>2</v>
      </c>
      <c r="I1222" s="60">
        <v>1</v>
      </c>
      <c r="J1222" s="60">
        <v>1</v>
      </c>
      <c r="K1222" s="60">
        <v>0</v>
      </c>
      <c r="L1222" s="60">
        <v>0</v>
      </c>
      <c r="M1222" s="60" t="s">
        <v>3767</v>
      </c>
    </row>
    <row r="1223" spans="1:13" ht="15.5" x14ac:dyDescent="0.35">
      <c r="A1223" s="19" t="s">
        <v>1037</v>
      </c>
      <c r="B1223" s="19" t="s">
        <v>1042</v>
      </c>
      <c r="C1223" s="22"/>
      <c r="D1223" s="22"/>
      <c r="E1223" s="22"/>
      <c r="F1223" s="22"/>
      <c r="G1223" s="43"/>
      <c r="H1223" s="60"/>
      <c r="I1223" s="60"/>
      <c r="J1223" s="60"/>
      <c r="K1223" s="60"/>
      <c r="L1223" s="60"/>
      <c r="M1223" s="60"/>
    </row>
    <row r="1224" spans="1:13" ht="15.5" x14ac:dyDescent="0.35">
      <c r="A1224" s="19" t="s">
        <v>8159</v>
      </c>
      <c r="B1224" s="19" t="s">
        <v>3627</v>
      </c>
      <c r="C1224" s="22"/>
      <c r="D1224" s="22"/>
      <c r="E1224" s="22"/>
      <c r="F1224" s="22"/>
      <c r="G1224" s="43"/>
      <c r="H1224" s="60"/>
      <c r="I1224" s="60"/>
      <c r="J1224" s="60"/>
      <c r="K1224" s="60"/>
      <c r="L1224" s="60"/>
      <c r="M1224" s="60"/>
    </row>
    <row r="1225" spans="1:13" ht="15.5" x14ac:dyDescent="0.35">
      <c r="A1225" s="19" t="s">
        <v>2173</v>
      </c>
      <c r="B1225" s="19" t="s">
        <v>3595</v>
      </c>
      <c r="C1225" s="22"/>
      <c r="D1225" s="22"/>
      <c r="E1225" s="22"/>
      <c r="F1225" s="22"/>
      <c r="G1225" s="43"/>
      <c r="H1225" s="60"/>
      <c r="I1225" s="60"/>
      <c r="J1225" s="60"/>
      <c r="K1225" s="60"/>
      <c r="L1225" s="60"/>
      <c r="M1225" s="60"/>
    </row>
    <row r="1226" spans="1:13" ht="31" x14ac:dyDescent="0.35">
      <c r="A1226" s="19" t="s">
        <v>3073</v>
      </c>
      <c r="B1226" s="19" t="s">
        <v>754</v>
      </c>
      <c r="C1226" s="22"/>
      <c r="D1226" s="22"/>
      <c r="E1226" s="22"/>
      <c r="F1226" s="22"/>
      <c r="G1226" s="43"/>
      <c r="H1226" s="60"/>
      <c r="I1226" s="60"/>
      <c r="J1226" s="60"/>
      <c r="K1226" s="60"/>
      <c r="L1226" s="60"/>
      <c r="M1226" s="60"/>
    </row>
    <row r="1227" spans="1:13" ht="15.5" x14ac:dyDescent="0.35">
      <c r="A1227" s="19" t="s">
        <v>1258</v>
      </c>
      <c r="B1227" s="19" t="s">
        <v>1252</v>
      </c>
      <c r="C1227" s="22"/>
      <c r="D1227" s="22"/>
      <c r="E1227" s="22"/>
      <c r="F1227" s="22"/>
      <c r="G1227" s="43"/>
      <c r="H1227" s="60"/>
      <c r="I1227" s="60"/>
      <c r="J1227" s="60"/>
      <c r="K1227" s="60"/>
      <c r="L1227" s="60"/>
      <c r="M1227" s="60"/>
    </row>
    <row r="1228" spans="1:13" ht="15.5" x14ac:dyDescent="0.35">
      <c r="A1228" s="19" t="s">
        <v>1169</v>
      </c>
      <c r="B1228" s="19" t="s">
        <v>1167</v>
      </c>
      <c r="C1228" s="22"/>
      <c r="D1228" s="22"/>
      <c r="E1228" s="22"/>
      <c r="F1228" s="22"/>
      <c r="G1228" s="43"/>
      <c r="H1228" s="60"/>
      <c r="I1228" s="60"/>
      <c r="J1228" s="60"/>
      <c r="K1228" s="60"/>
      <c r="L1228" s="60"/>
      <c r="M1228" s="60"/>
    </row>
    <row r="1229" spans="1:13" ht="15.5" x14ac:dyDescent="0.35">
      <c r="A1229" s="19" t="s">
        <v>1149</v>
      </c>
      <c r="B1229" s="19" t="s">
        <v>3624</v>
      </c>
      <c r="C1229" s="22"/>
      <c r="D1229" s="22"/>
      <c r="E1229" s="22"/>
      <c r="F1229" s="22"/>
      <c r="G1229" s="43"/>
      <c r="H1229" s="60"/>
      <c r="I1229" s="60"/>
      <c r="J1229" s="60"/>
      <c r="K1229" s="60"/>
      <c r="L1229" s="60"/>
      <c r="M1229" s="60"/>
    </row>
    <row r="1230" spans="1:13" ht="15.5" x14ac:dyDescent="0.35">
      <c r="A1230" s="19" t="s">
        <v>3045</v>
      </c>
      <c r="B1230" s="19" t="s">
        <v>2678</v>
      </c>
      <c r="C1230" s="22"/>
      <c r="D1230" s="22"/>
      <c r="E1230" s="22"/>
      <c r="F1230" s="22"/>
      <c r="G1230" s="43"/>
      <c r="H1230" s="60"/>
      <c r="I1230" s="60"/>
      <c r="J1230" s="60"/>
      <c r="K1230" s="60"/>
      <c r="L1230" s="60"/>
      <c r="M1230" s="60"/>
    </row>
    <row r="1231" spans="1:13" ht="15.5" x14ac:dyDescent="0.35">
      <c r="A1231" s="19" t="s">
        <v>2195</v>
      </c>
      <c r="B1231" s="19" t="s">
        <v>2194</v>
      </c>
      <c r="C1231" s="22"/>
      <c r="D1231" s="22"/>
      <c r="E1231" s="22"/>
      <c r="F1231" s="22"/>
      <c r="G1231" s="43"/>
      <c r="H1231" s="60"/>
      <c r="I1231" s="60"/>
      <c r="J1231" s="60"/>
      <c r="K1231" s="60"/>
      <c r="L1231" s="60"/>
      <c r="M1231" s="60"/>
    </row>
    <row r="1232" spans="1:13" ht="31" x14ac:dyDescent="0.35">
      <c r="A1232" s="19" t="s">
        <v>2956</v>
      </c>
      <c r="B1232" s="19" t="s">
        <v>2060</v>
      </c>
      <c r="C1232" s="22"/>
      <c r="D1232" s="22"/>
      <c r="E1232" s="22"/>
      <c r="F1232" s="22"/>
      <c r="G1232" s="43"/>
      <c r="H1232" s="60"/>
      <c r="I1232" s="60"/>
      <c r="J1232" s="60"/>
      <c r="K1232" s="60"/>
      <c r="L1232" s="60"/>
      <c r="M1232" s="60"/>
    </row>
    <row r="1233" spans="1:13" ht="15.5" x14ac:dyDescent="0.35">
      <c r="A1233" s="19" t="s">
        <v>3757</v>
      </c>
      <c r="B1233" s="19" t="s">
        <v>3785</v>
      </c>
      <c r="C1233" s="22"/>
      <c r="D1233" s="22"/>
      <c r="E1233" s="22"/>
      <c r="F1233" s="22"/>
      <c r="G1233" s="43"/>
      <c r="H1233" s="60"/>
      <c r="I1233" s="60"/>
      <c r="J1233" s="60"/>
      <c r="K1233" s="60"/>
      <c r="L1233" s="60"/>
      <c r="M1233" s="60"/>
    </row>
    <row r="1234" spans="1:13" ht="31" x14ac:dyDescent="0.35">
      <c r="A1234" s="19" t="s">
        <v>8642</v>
      </c>
      <c r="B1234" s="19" t="s">
        <v>686</v>
      </c>
      <c r="C1234" s="22"/>
      <c r="D1234" s="22"/>
      <c r="E1234" s="22"/>
      <c r="F1234" s="22"/>
      <c r="G1234" s="43"/>
      <c r="H1234" s="60"/>
      <c r="I1234" s="60"/>
      <c r="J1234" s="60"/>
      <c r="K1234" s="60"/>
      <c r="L1234" s="60"/>
      <c r="M1234" s="60"/>
    </row>
    <row r="1235" spans="1:13" ht="31" x14ac:dyDescent="0.35">
      <c r="A1235" s="19" t="s">
        <v>2991</v>
      </c>
      <c r="B1235" s="19" t="s">
        <v>1216</v>
      </c>
      <c r="C1235" s="22"/>
      <c r="D1235" s="22"/>
      <c r="E1235" s="22"/>
      <c r="F1235" s="22"/>
      <c r="G1235" s="43"/>
      <c r="H1235" s="60"/>
      <c r="I1235" s="60"/>
      <c r="J1235" s="60"/>
      <c r="K1235" s="60"/>
      <c r="L1235" s="60"/>
      <c r="M1235" s="60"/>
    </row>
    <row r="1236" spans="1:13" ht="15.5" x14ac:dyDescent="0.35">
      <c r="A1236" s="19" t="s">
        <v>1784</v>
      </c>
      <c r="B1236" s="19" t="s">
        <v>1777</v>
      </c>
      <c r="C1236" s="22"/>
      <c r="D1236" s="22"/>
      <c r="E1236" s="22"/>
      <c r="F1236" s="22"/>
      <c r="G1236" s="43"/>
      <c r="H1236" s="60"/>
      <c r="I1236" s="60"/>
      <c r="J1236" s="60"/>
      <c r="K1236" s="60"/>
      <c r="L1236" s="60"/>
      <c r="M1236" s="60"/>
    </row>
    <row r="1237" spans="1:13" ht="15.5" x14ac:dyDescent="0.35">
      <c r="A1237" s="19" t="s">
        <v>5001</v>
      </c>
      <c r="B1237" s="19" t="s">
        <v>8289</v>
      </c>
      <c r="C1237" s="22"/>
      <c r="D1237" s="22"/>
      <c r="E1237" s="22"/>
      <c r="F1237" s="22"/>
      <c r="G1237" s="43"/>
      <c r="H1237" s="60"/>
      <c r="I1237" s="60"/>
      <c r="J1237" s="60"/>
      <c r="K1237" s="60"/>
      <c r="L1237" s="60"/>
      <c r="M1237" s="60"/>
    </row>
    <row r="1238" spans="1:13" ht="15.5" x14ac:dyDescent="0.35">
      <c r="A1238" s="19" t="s">
        <v>92</v>
      </c>
      <c r="B1238" s="19" t="s">
        <v>90</v>
      </c>
      <c r="C1238" s="22"/>
      <c r="D1238" s="22"/>
      <c r="E1238" s="22"/>
      <c r="F1238" s="22"/>
      <c r="G1238" s="43"/>
      <c r="H1238" s="60"/>
      <c r="I1238" s="60"/>
      <c r="J1238" s="60"/>
      <c r="K1238" s="60"/>
      <c r="L1238" s="60"/>
      <c r="M1238" s="60"/>
    </row>
    <row r="1239" spans="1:13" ht="31" x14ac:dyDescent="0.35">
      <c r="A1239" s="19" t="s">
        <v>2979</v>
      </c>
      <c r="B1239" s="19" t="s">
        <v>602</v>
      </c>
      <c r="C1239" s="22">
        <v>0</v>
      </c>
      <c r="D1239" s="22">
        <v>0</v>
      </c>
      <c r="E1239" s="22">
        <v>153000</v>
      </c>
      <c r="F1239" s="22">
        <v>0</v>
      </c>
      <c r="G1239" s="22">
        <v>3535000</v>
      </c>
      <c r="H1239" s="60"/>
      <c r="I1239" s="60"/>
      <c r="J1239" s="60"/>
      <c r="K1239" s="60"/>
      <c r="L1239" s="60"/>
      <c r="M1239" s="60"/>
    </row>
    <row r="1240" spans="1:13" ht="31" x14ac:dyDescent="0.35">
      <c r="A1240" s="19" t="s">
        <v>8160</v>
      </c>
      <c r="B1240" s="19" t="s">
        <v>3776</v>
      </c>
      <c r="C1240" s="22"/>
      <c r="D1240" s="22"/>
      <c r="E1240" s="22"/>
      <c r="F1240" s="22"/>
      <c r="G1240" s="43"/>
      <c r="H1240" s="60"/>
      <c r="I1240" s="60"/>
      <c r="J1240" s="60"/>
      <c r="K1240" s="60"/>
      <c r="L1240" s="60"/>
      <c r="M1240" s="60"/>
    </row>
    <row r="1241" spans="1:13" ht="15.5" x14ac:dyDescent="0.35">
      <c r="A1241" s="19" t="s">
        <v>8161</v>
      </c>
      <c r="B1241" s="19" t="s">
        <v>3892</v>
      </c>
      <c r="C1241" s="22"/>
      <c r="D1241" s="22"/>
      <c r="E1241" s="22"/>
      <c r="F1241" s="22"/>
      <c r="G1241" s="43"/>
      <c r="H1241" s="60"/>
      <c r="I1241" s="60"/>
      <c r="J1241" s="60"/>
      <c r="K1241" s="60"/>
      <c r="L1241" s="60"/>
      <c r="M1241" s="60"/>
    </row>
    <row r="1242" spans="1:13" ht="15.5" x14ac:dyDescent="0.35">
      <c r="A1242" s="19" t="s">
        <v>3122</v>
      </c>
      <c r="B1242" s="21" t="s">
        <v>230</v>
      </c>
      <c r="C1242" s="22"/>
      <c r="D1242" s="22"/>
      <c r="E1242" s="22"/>
      <c r="F1242" s="22"/>
      <c r="G1242" s="43"/>
      <c r="H1242" s="60"/>
      <c r="I1242" s="60"/>
      <c r="J1242" s="60"/>
      <c r="K1242" s="60"/>
      <c r="L1242" s="60"/>
      <c r="M1242" s="60"/>
    </row>
    <row r="1243" spans="1:13" ht="31" x14ac:dyDescent="0.35">
      <c r="A1243" s="19" t="s">
        <v>2950</v>
      </c>
      <c r="B1243" s="19" t="s">
        <v>3952</v>
      </c>
      <c r="C1243" s="22"/>
      <c r="D1243" s="22"/>
      <c r="E1243" s="22"/>
      <c r="F1243" s="22"/>
      <c r="G1243" s="43"/>
      <c r="H1243" s="60"/>
      <c r="I1243" s="60"/>
      <c r="J1243" s="60"/>
      <c r="K1243" s="60"/>
      <c r="L1243" s="60"/>
      <c r="M1243" s="60"/>
    </row>
    <row r="1244" spans="1:13" ht="15.5" x14ac:dyDescent="0.35">
      <c r="A1244" s="19" t="s">
        <v>1638</v>
      </c>
      <c r="B1244" s="19" t="s">
        <v>3840</v>
      </c>
      <c r="C1244" s="22"/>
      <c r="D1244" s="22"/>
      <c r="E1244" s="22"/>
      <c r="F1244" s="22"/>
      <c r="G1244" s="43"/>
      <c r="H1244" s="60"/>
      <c r="I1244" s="60"/>
      <c r="J1244" s="60"/>
      <c r="K1244" s="60"/>
      <c r="L1244" s="60"/>
      <c r="M1244" s="60"/>
    </row>
    <row r="1245" spans="1:13" ht="31" x14ac:dyDescent="0.35">
      <c r="A1245" s="19" t="s">
        <v>8643</v>
      </c>
      <c r="B1245" s="19" t="s">
        <v>264</v>
      </c>
      <c r="C1245" s="22"/>
      <c r="D1245" s="22"/>
      <c r="E1245" s="22"/>
      <c r="F1245" s="22"/>
      <c r="G1245" s="43"/>
      <c r="H1245" s="60"/>
      <c r="I1245" s="60"/>
      <c r="J1245" s="60"/>
      <c r="K1245" s="60"/>
      <c r="L1245" s="60"/>
      <c r="M1245" s="60"/>
    </row>
    <row r="1246" spans="1:13" ht="15.5" x14ac:dyDescent="0.35">
      <c r="A1246" s="19" t="s">
        <v>3270</v>
      </c>
      <c r="B1246" s="19" t="s">
        <v>8390</v>
      </c>
      <c r="C1246" s="22"/>
      <c r="D1246" s="22"/>
      <c r="E1246" s="22"/>
      <c r="F1246" s="22"/>
      <c r="G1246" s="43"/>
      <c r="H1246" s="60"/>
      <c r="I1246" s="60"/>
      <c r="J1246" s="60"/>
      <c r="K1246" s="60"/>
      <c r="L1246" s="60"/>
      <c r="M1246" s="60"/>
    </row>
    <row r="1247" spans="1:13" ht="31" x14ac:dyDescent="0.35">
      <c r="A1247" s="19" t="s">
        <v>3204</v>
      </c>
      <c r="B1247" s="19" t="s">
        <v>8205</v>
      </c>
      <c r="C1247" s="22"/>
      <c r="D1247" s="22"/>
      <c r="E1247" s="22"/>
      <c r="F1247" s="22"/>
      <c r="G1247" s="43"/>
      <c r="H1247" s="60"/>
      <c r="I1247" s="60"/>
      <c r="J1247" s="60"/>
      <c r="K1247" s="60"/>
      <c r="L1247" s="60"/>
      <c r="M1247" s="60"/>
    </row>
    <row r="1248" spans="1:13" ht="15.5" x14ac:dyDescent="0.35">
      <c r="A1248" s="19" t="s">
        <v>8162</v>
      </c>
      <c r="B1248" s="19" t="s">
        <v>3613</v>
      </c>
      <c r="C1248" s="25">
        <v>368074</v>
      </c>
      <c r="D1248" s="22">
        <v>0</v>
      </c>
      <c r="E1248" s="25">
        <v>240560</v>
      </c>
      <c r="F1248" s="22">
        <v>0</v>
      </c>
      <c r="G1248" s="25">
        <v>240560</v>
      </c>
      <c r="H1248" s="60"/>
      <c r="I1248" s="60"/>
      <c r="J1248" s="60"/>
      <c r="K1248" s="60"/>
      <c r="L1248" s="60"/>
      <c r="M1248" s="60"/>
    </row>
    <row r="1249" spans="1:13" ht="15.5" x14ac:dyDescent="0.35">
      <c r="A1249" s="19" t="s">
        <v>3034</v>
      </c>
      <c r="B1249" s="19" t="s">
        <v>8329</v>
      </c>
      <c r="C1249" s="22"/>
      <c r="D1249" s="22"/>
      <c r="E1249" s="22"/>
      <c r="F1249" s="22"/>
      <c r="G1249" s="43"/>
      <c r="H1249" s="60"/>
      <c r="I1249" s="60"/>
      <c r="J1249" s="60"/>
      <c r="K1249" s="60"/>
      <c r="L1249" s="60"/>
      <c r="M1249" s="60"/>
    </row>
    <row r="1250" spans="1:13" ht="15.5" x14ac:dyDescent="0.35">
      <c r="A1250" s="19" t="s">
        <v>2599</v>
      </c>
      <c r="B1250" s="19" t="s">
        <v>3653</v>
      </c>
      <c r="C1250" s="22"/>
      <c r="D1250" s="22"/>
      <c r="E1250" s="22"/>
      <c r="F1250" s="22"/>
      <c r="G1250" s="43"/>
      <c r="H1250" s="60"/>
      <c r="I1250" s="60"/>
      <c r="J1250" s="60"/>
      <c r="K1250" s="60"/>
      <c r="L1250" s="60"/>
      <c r="M1250" s="60"/>
    </row>
    <row r="1251" spans="1:13" ht="31" x14ac:dyDescent="0.35">
      <c r="A1251" s="19" t="s">
        <v>8382</v>
      </c>
      <c r="B1251" s="19" t="s">
        <v>202</v>
      </c>
      <c r="C1251" s="22"/>
      <c r="D1251" s="22"/>
      <c r="E1251" s="22"/>
      <c r="F1251" s="22"/>
      <c r="G1251" s="43"/>
      <c r="H1251" s="60"/>
      <c r="I1251" s="60"/>
      <c r="J1251" s="60"/>
      <c r="K1251" s="60"/>
      <c r="L1251" s="60"/>
      <c r="M1251" s="60"/>
    </row>
    <row r="1252" spans="1:13" ht="15.5" x14ac:dyDescent="0.35">
      <c r="A1252" s="19" t="s">
        <v>4987</v>
      </c>
      <c r="B1252" s="19" t="s">
        <v>895</v>
      </c>
      <c r="C1252" s="22"/>
      <c r="D1252" s="22"/>
      <c r="E1252" s="22"/>
      <c r="F1252" s="22"/>
      <c r="G1252" s="43"/>
      <c r="H1252" s="60"/>
      <c r="I1252" s="60"/>
      <c r="J1252" s="60"/>
      <c r="K1252" s="60"/>
      <c r="L1252" s="60"/>
      <c r="M1252" s="60"/>
    </row>
    <row r="1253" spans="1:13" ht="15.5" x14ac:dyDescent="0.35">
      <c r="A1253" s="19" t="s">
        <v>3228</v>
      </c>
      <c r="B1253" s="19" t="s">
        <v>304</v>
      </c>
      <c r="C1253" s="22"/>
      <c r="D1253" s="22"/>
      <c r="E1253" s="22"/>
      <c r="F1253" s="22"/>
      <c r="G1253" s="43"/>
      <c r="H1253" s="60"/>
      <c r="I1253" s="60"/>
      <c r="J1253" s="60"/>
      <c r="K1253" s="60"/>
      <c r="L1253" s="60"/>
      <c r="M1253" s="60"/>
    </row>
    <row r="1254" spans="1:13" ht="15.5" x14ac:dyDescent="0.35">
      <c r="A1254" s="19" t="s">
        <v>3137</v>
      </c>
      <c r="B1254" s="19" t="s">
        <v>8224</v>
      </c>
      <c r="C1254" s="22">
        <v>22157408</v>
      </c>
      <c r="D1254" s="22">
        <v>0</v>
      </c>
      <c r="E1254" s="22">
        <v>8197230</v>
      </c>
      <c r="F1254" s="22">
        <v>0</v>
      </c>
      <c r="G1254" s="43">
        <v>22260016</v>
      </c>
      <c r="H1254" s="60">
        <v>12</v>
      </c>
      <c r="I1254" s="60">
        <v>6</v>
      </c>
      <c r="J1254" s="60">
        <v>6</v>
      </c>
      <c r="K1254" s="60">
        <v>327</v>
      </c>
      <c r="L1254" s="60">
        <v>10</v>
      </c>
      <c r="M1254" s="60" t="s">
        <v>4568</v>
      </c>
    </row>
    <row r="1255" spans="1:13" ht="25.5" customHeight="1" x14ac:dyDescent="0.35">
      <c r="A1255" s="19" t="s">
        <v>8163</v>
      </c>
      <c r="B1255" s="19" t="s">
        <v>2525</v>
      </c>
      <c r="C1255" s="22"/>
      <c r="D1255" s="22"/>
      <c r="E1255" s="22"/>
      <c r="F1255" s="22"/>
      <c r="G1255" s="43"/>
      <c r="H1255" s="60"/>
      <c r="I1255" s="60"/>
      <c r="J1255" s="60"/>
      <c r="K1255" s="60"/>
      <c r="L1255" s="60"/>
      <c r="M1255" s="60"/>
    </row>
    <row r="1256" spans="1:13" ht="15.5" x14ac:dyDescent="0.35">
      <c r="A1256" s="19" t="s">
        <v>2958</v>
      </c>
      <c r="B1256" s="19" t="s">
        <v>3799</v>
      </c>
      <c r="C1256" s="22">
        <v>1720000</v>
      </c>
      <c r="D1256" s="22">
        <v>0</v>
      </c>
      <c r="E1256" s="22">
        <v>1395000</v>
      </c>
      <c r="F1256" s="22">
        <v>0</v>
      </c>
      <c r="G1256" s="43">
        <v>1627000</v>
      </c>
      <c r="H1256" s="60">
        <v>2</v>
      </c>
      <c r="I1256" s="60">
        <v>1</v>
      </c>
      <c r="J1256" s="60">
        <v>1</v>
      </c>
      <c r="K1256" s="60">
        <v>2</v>
      </c>
      <c r="L1256" s="60">
        <v>0</v>
      </c>
      <c r="M1256" s="60" t="s">
        <v>3790</v>
      </c>
    </row>
    <row r="1257" spans="1:13" ht="30" customHeight="1" x14ac:dyDescent="0.35">
      <c r="A1257" s="19" t="s">
        <v>2976</v>
      </c>
      <c r="B1257" s="19" t="s">
        <v>3618</v>
      </c>
      <c r="C1257" s="22"/>
      <c r="D1257" s="22"/>
      <c r="E1257" s="22"/>
      <c r="F1257" s="22"/>
      <c r="G1257" s="43"/>
      <c r="H1257" s="60"/>
      <c r="I1257" s="60"/>
      <c r="J1257" s="60"/>
      <c r="K1257" s="60"/>
      <c r="L1257" s="60"/>
      <c r="M1257" s="60"/>
    </row>
    <row r="1258" spans="1:13" ht="15.5" x14ac:dyDescent="0.35">
      <c r="A1258" s="19" t="s">
        <v>2111</v>
      </c>
      <c r="B1258" s="19" t="s">
        <v>2110</v>
      </c>
      <c r="C1258" s="22"/>
      <c r="D1258" s="22"/>
      <c r="E1258" s="22"/>
      <c r="F1258" s="22"/>
      <c r="G1258" s="43"/>
      <c r="H1258" s="60"/>
      <c r="I1258" s="60"/>
      <c r="J1258" s="60"/>
      <c r="K1258" s="60"/>
      <c r="L1258" s="60"/>
      <c r="M1258" s="60"/>
    </row>
    <row r="1259" spans="1:13" ht="28.5" customHeight="1" x14ac:dyDescent="0.35">
      <c r="A1259" s="19" t="s">
        <v>3025</v>
      </c>
      <c r="B1259" s="19" t="s">
        <v>4055</v>
      </c>
      <c r="C1259" s="22"/>
      <c r="D1259" s="22"/>
      <c r="E1259" s="22"/>
      <c r="F1259" s="22"/>
      <c r="G1259" s="43"/>
      <c r="H1259" s="60"/>
      <c r="I1259" s="60"/>
      <c r="J1259" s="60"/>
      <c r="K1259" s="60"/>
      <c r="L1259" s="60"/>
      <c r="M1259" s="60"/>
    </row>
    <row r="1260" spans="1:13" ht="15.5" x14ac:dyDescent="0.35">
      <c r="A1260" s="19" t="s">
        <v>9618</v>
      </c>
      <c r="B1260" s="19" t="s">
        <v>10020</v>
      </c>
      <c r="C1260" s="22">
        <v>0</v>
      </c>
      <c r="D1260" s="22"/>
      <c r="E1260" s="22">
        <v>0</v>
      </c>
      <c r="F1260" s="22"/>
      <c r="G1260" s="43">
        <v>0</v>
      </c>
      <c r="H1260" s="60">
        <v>2</v>
      </c>
      <c r="I1260" s="60">
        <v>1</v>
      </c>
      <c r="J1260" s="60">
        <v>1</v>
      </c>
      <c r="K1260" s="60">
        <v>2</v>
      </c>
      <c r="L1260" s="60">
        <v>0</v>
      </c>
      <c r="M1260" s="60" t="s">
        <v>3500</v>
      </c>
    </row>
    <row r="1261" spans="1:13" ht="40.5" customHeight="1" x14ac:dyDescent="0.35">
      <c r="A1261" s="19" t="s">
        <v>3170</v>
      </c>
      <c r="B1261" s="19" t="s">
        <v>911</v>
      </c>
      <c r="C1261" s="22"/>
      <c r="D1261" s="22"/>
      <c r="E1261" s="22"/>
      <c r="F1261" s="22"/>
      <c r="G1261" s="43"/>
      <c r="H1261" s="60"/>
      <c r="I1261" s="60"/>
      <c r="J1261" s="60"/>
      <c r="K1261" s="60"/>
      <c r="L1261" s="60"/>
      <c r="M1261" s="60"/>
    </row>
    <row r="1262" spans="1:13" ht="31" x14ac:dyDescent="0.35">
      <c r="A1262" s="19" t="s">
        <v>3011</v>
      </c>
      <c r="B1262" s="19" t="s">
        <v>1551</v>
      </c>
      <c r="C1262" s="22"/>
      <c r="D1262" s="22"/>
      <c r="E1262" s="22"/>
      <c r="F1262" s="22"/>
      <c r="G1262" s="43"/>
      <c r="H1262" s="60"/>
      <c r="I1262" s="60"/>
      <c r="J1262" s="60"/>
      <c r="K1262" s="60"/>
      <c r="L1262" s="60"/>
      <c r="M1262" s="60"/>
    </row>
    <row r="1263" spans="1:13" ht="15.5" x14ac:dyDescent="0.35">
      <c r="A1263" s="19" t="s">
        <v>2992</v>
      </c>
      <c r="B1263" s="19" t="s">
        <v>1240</v>
      </c>
      <c r="C1263" s="22"/>
      <c r="D1263" s="22"/>
      <c r="E1263" s="22"/>
      <c r="F1263" s="22"/>
      <c r="G1263" s="43"/>
      <c r="H1263" s="60"/>
      <c r="I1263" s="60"/>
      <c r="J1263" s="60"/>
      <c r="K1263" s="60"/>
      <c r="L1263" s="60"/>
      <c r="M1263" s="60"/>
    </row>
    <row r="1264" spans="1:13" ht="15.5" x14ac:dyDescent="0.35">
      <c r="A1264" s="19" t="s">
        <v>3037</v>
      </c>
      <c r="B1264" s="19" t="s">
        <v>2645</v>
      </c>
      <c r="C1264" s="22"/>
      <c r="D1264" s="22"/>
      <c r="E1264" s="22"/>
      <c r="F1264" s="22"/>
      <c r="G1264" s="43"/>
      <c r="H1264" s="60"/>
      <c r="I1264" s="60"/>
      <c r="J1264" s="60"/>
      <c r="K1264" s="60"/>
      <c r="L1264" s="60"/>
      <c r="M1264" s="60"/>
    </row>
    <row r="1265" spans="1:13" ht="15.5" x14ac:dyDescent="0.35">
      <c r="A1265" s="19" t="s">
        <v>2996</v>
      </c>
      <c r="B1265" s="19" t="s">
        <v>2360</v>
      </c>
      <c r="C1265" s="22"/>
      <c r="D1265" s="22"/>
      <c r="E1265" s="22"/>
      <c r="F1265" s="22"/>
      <c r="G1265" s="43"/>
      <c r="H1265" s="60"/>
      <c r="I1265" s="60"/>
      <c r="J1265" s="60"/>
      <c r="K1265" s="60"/>
      <c r="L1265" s="60"/>
      <c r="M1265" s="60"/>
    </row>
    <row r="1266" spans="1:13" ht="15.5" x14ac:dyDescent="0.35">
      <c r="A1266" s="19" t="s">
        <v>4040</v>
      </c>
      <c r="B1266" s="19" t="s">
        <v>4039</v>
      </c>
      <c r="C1266" s="22"/>
      <c r="D1266" s="22"/>
      <c r="E1266" s="22"/>
      <c r="F1266" s="22"/>
      <c r="G1266" s="43"/>
      <c r="H1266" s="60"/>
      <c r="I1266" s="60"/>
      <c r="J1266" s="60"/>
      <c r="K1266" s="60"/>
      <c r="L1266" s="60"/>
      <c r="M1266" s="60"/>
    </row>
    <row r="1267" spans="1:13" ht="15.5" x14ac:dyDescent="0.35">
      <c r="A1267" s="19" t="s">
        <v>8238</v>
      </c>
      <c r="B1267" s="19" t="s">
        <v>9628</v>
      </c>
      <c r="C1267" s="22"/>
      <c r="D1267" s="22"/>
      <c r="E1267" s="22"/>
      <c r="F1267" s="22"/>
      <c r="G1267" s="43"/>
      <c r="H1267" s="60"/>
      <c r="I1267" s="60"/>
      <c r="J1267" s="60"/>
      <c r="K1267" s="60"/>
      <c r="L1267" s="60"/>
      <c r="M1267" s="60"/>
    </row>
    <row r="1268" spans="1:13" ht="15.5" x14ac:dyDescent="0.35">
      <c r="A1268" s="19" t="s">
        <v>3110</v>
      </c>
      <c r="B1268" s="19" t="s">
        <v>3580</v>
      </c>
      <c r="C1268" s="22">
        <v>637988.41</v>
      </c>
      <c r="D1268" s="22">
        <v>0</v>
      </c>
      <c r="E1268" s="22">
        <v>400000</v>
      </c>
      <c r="F1268" s="22">
        <v>0</v>
      </c>
      <c r="G1268" s="22">
        <v>20009954.539999999</v>
      </c>
      <c r="H1268" s="60">
        <v>5</v>
      </c>
      <c r="I1268" s="60">
        <v>5</v>
      </c>
      <c r="J1268" s="60">
        <v>0</v>
      </c>
      <c r="K1268" s="60">
        <v>0</v>
      </c>
      <c r="L1268" s="60">
        <v>1</v>
      </c>
      <c r="M1268" s="60" t="s">
        <v>3790</v>
      </c>
    </row>
    <row r="1269" spans="1:13" ht="15.5" x14ac:dyDescent="0.35">
      <c r="A1269" s="19" t="s">
        <v>3063</v>
      </c>
      <c r="B1269" s="19" t="s">
        <v>841</v>
      </c>
      <c r="C1269" s="22"/>
      <c r="D1269" s="22"/>
      <c r="E1269" s="22"/>
      <c r="F1269" s="22"/>
      <c r="G1269" s="75"/>
      <c r="H1269" s="60"/>
      <c r="I1269" s="60"/>
      <c r="J1269" s="60"/>
      <c r="K1269" s="60"/>
      <c r="L1269" s="60"/>
      <c r="M1269" s="60"/>
    </row>
    <row r="1270" spans="1:13" ht="15.5" x14ac:dyDescent="0.35">
      <c r="A1270" s="19" t="s">
        <v>179</v>
      </c>
      <c r="B1270" s="19" t="s">
        <v>177</v>
      </c>
      <c r="C1270" s="22"/>
      <c r="D1270" s="22"/>
      <c r="E1270" s="22"/>
      <c r="F1270" s="22"/>
      <c r="G1270" s="43"/>
      <c r="H1270" s="60"/>
      <c r="I1270" s="60"/>
      <c r="J1270" s="60"/>
      <c r="K1270" s="60"/>
      <c r="L1270" s="60"/>
      <c r="M1270" s="60"/>
    </row>
    <row r="1271" spans="1:13" ht="31" x14ac:dyDescent="0.35">
      <c r="A1271" s="19" t="s">
        <v>3157</v>
      </c>
      <c r="B1271" s="19" t="s">
        <v>795</v>
      </c>
      <c r="C1271" s="22"/>
      <c r="D1271" s="22"/>
      <c r="E1271" s="22"/>
      <c r="F1271" s="22"/>
      <c r="G1271" s="43"/>
      <c r="H1271" s="60"/>
      <c r="I1271" s="60"/>
      <c r="J1271" s="60"/>
      <c r="K1271" s="60"/>
      <c r="L1271" s="60"/>
      <c r="M1271" s="60"/>
    </row>
    <row r="1272" spans="1:13" ht="15.5" x14ac:dyDescent="0.35">
      <c r="A1272" s="19" t="s">
        <v>3017</v>
      </c>
      <c r="B1272" s="19" t="s">
        <v>3673</v>
      </c>
      <c r="C1272" s="22"/>
      <c r="D1272" s="22"/>
      <c r="E1272" s="22"/>
      <c r="F1272" s="22"/>
      <c r="G1272" s="43"/>
      <c r="H1272" s="60"/>
      <c r="I1272" s="60"/>
      <c r="J1272" s="60"/>
      <c r="K1272" s="60"/>
      <c r="L1272" s="60"/>
      <c r="M1272" s="60"/>
    </row>
    <row r="1273" spans="1:13" ht="31" x14ac:dyDescent="0.35">
      <c r="A1273" s="19" t="s">
        <v>8383</v>
      </c>
      <c r="B1273" s="19" t="s">
        <v>4034</v>
      </c>
      <c r="C1273" s="22"/>
      <c r="D1273" s="22"/>
      <c r="E1273" s="22"/>
      <c r="F1273" s="22"/>
      <c r="G1273" s="43"/>
      <c r="H1273" s="60"/>
      <c r="I1273" s="60"/>
      <c r="J1273" s="60"/>
      <c r="K1273" s="60"/>
      <c r="L1273" s="60"/>
      <c r="M1273" s="60"/>
    </row>
    <row r="1274" spans="1:13" ht="15.5" x14ac:dyDescent="0.35">
      <c r="A1274" s="19" t="s">
        <v>2952</v>
      </c>
      <c r="B1274" s="19" t="s">
        <v>3980</v>
      </c>
      <c r="C1274" s="22"/>
      <c r="D1274" s="22"/>
      <c r="E1274" s="22"/>
      <c r="F1274" s="22"/>
      <c r="G1274" s="43"/>
      <c r="H1274" s="60"/>
      <c r="I1274" s="60"/>
      <c r="J1274" s="60"/>
      <c r="K1274" s="60"/>
      <c r="L1274" s="60"/>
      <c r="M1274" s="60"/>
    </row>
    <row r="1275" spans="1:13" ht="15.5" x14ac:dyDescent="0.35">
      <c r="A1275" s="19" t="s">
        <v>3225</v>
      </c>
      <c r="B1275" s="19" t="s">
        <v>232</v>
      </c>
      <c r="C1275" s="22"/>
      <c r="D1275" s="22"/>
      <c r="E1275" s="22"/>
      <c r="F1275" s="22"/>
      <c r="G1275" s="43"/>
      <c r="H1275" s="60"/>
      <c r="I1275" s="60"/>
      <c r="J1275" s="60"/>
      <c r="K1275" s="60"/>
      <c r="L1275" s="60"/>
      <c r="M1275" s="60"/>
    </row>
    <row r="1276" spans="1:13" ht="15.5" x14ac:dyDescent="0.35">
      <c r="A1276" s="19" t="s">
        <v>3219</v>
      </c>
      <c r="B1276" s="19" t="s">
        <v>959</v>
      </c>
      <c r="C1276" s="22"/>
      <c r="D1276" s="22"/>
      <c r="E1276" s="22"/>
      <c r="F1276" s="22"/>
      <c r="G1276" s="43"/>
      <c r="H1276" s="60"/>
      <c r="I1276" s="60"/>
      <c r="J1276" s="60"/>
      <c r="K1276" s="60"/>
      <c r="L1276" s="60"/>
      <c r="M1276" s="60"/>
    </row>
    <row r="1277" spans="1:13" ht="31" x14ac:dyDescent="0.35">
      <c r="A1277" s="19" t="s">
        <v>3199</v>
      </c>
      <c r="B1277" s="19" t="s">
        <v>1378</v>
      </c>
      <c r="C1277" s="22"/>
      <c r="D1277" s="22"/>
      <c r="E1277" s="22"/>
      <c r="F1277" s="22"/>
      <c r="G1277" s="43"/>
      <c r="H1277" s="60"/>
      <c r="I1277" s="60"/>
      <c r="J1277" s="60"/>
      <c r="K1277" s="60"/>
      <c r="L1277" s="60"/>
      <c r="M1277" s="60"/>
    </row>
    <row r="1278" spans="1:13" ht="15.5" x14ac:dyDescent="0.35">
      <c r="A1278" s="19" t="s">
        <v>2969</v>
      </c>
      <c r="B1278" s="19" t="s">
        <v>4001</v>
      </c>
      <c r="C1278" s="22"/>
      <c r="D1278" s="22"/>
      <c r="E1278" s="22"/>
      <c r="F1278" s="22"/>
      <c r="G1278" s="43"/>
      <c r="H1278" s="60"/>
      <c r="I1278" s="60"/>
      <c r="J1278" s="60"/>
      <c r="K1278" s="60"/>
      <c r="L1278" s="60"/>
      <c r="M1278" s="60"/>
    </row>
    <row r="1279" spans="1:13" ht="15.5" x14ac:dyDescent="0.35">
      <c r="A1279" s="19" t="s">
        <v>3176</v>
      </c>
      <c r="B1279" s="19" t="s">
        <v>4066</v>
      </c>
      <c r="C1279" s="22"/>
      <c r="D1279" s="22"/>
      <c r="E1279" s="22"/>
      <c r="F1279" s="22"/>
      <c r="G1279" s="43"/>
      <c r="H1279" s="60"/>
      <c r="I1279" s="60"/>
      <c r="J1279" s="60"/>
      <c r="K1279" s="60"/>
      <c r="L1279" s="60"/>
      <c r="M1279" s="60"/>
    </row>
    <row r="1280" spans="1:13" ht="15.5" x14ac:dyDescent="0.35">
      <c r="A1280" s="19" t="s">
        <v>3200</v>
      </c>
      <c r="B1280" s="19" t="s">
        <v>3968</v>
      </c>
      <c r="C1280" s="22">
        <v>42704047</v>
      </c>
      <c r="D1280" s="22">
        <v>0</v>
      </c>
      <c r="E1280" s="22">
        <v>118264590</v>
      </c>
      <c r="F1280" s="22">
        <v>0</v>
      </c>
      <c r="G1280" s="22">
        <v>282935294</v>
      </c>
      <c r="H1280" s="60"/>
      <c r="I1280" s="60"/>
      <c r="J1280" s="60"/>
      <c r="K1280" s="60"/>
      <c r="L1280" s="60"/>
      <c r="M1280" s="60"/>
    </row>
    <row r="1281" spans="1:13" ht="15.5" x14ac:dyDescent="0.35">
      <c r="A1281" s="19" t="s">
        <v>3148</v>
      </c>
      <c r="B1281" s="19" t="s">
        <v>8503</v>
      </c>
      <c r="C1281" s="22"/>
      <c r="D1281" s="22"/>
      <c r="E1281" s="22"/>
      <c r="F1281" s="22"/>
      <c r="G1281" s="43"/>
      <c r="H1281" s="60"/>
      <c r="I1281" s="60"/>
      <c r="J1281" s="60"/>
      <c r="K1281" s="60"/>
      <c r="L1281" s="60"/>
      <c r="M1281" s="60"/>
    </row>
    <row r="1282" spans="1:13" ht="15.5" x14ac:dyDescent="0.35">
      <c r="A1282" s="19" t="s">
        <v>3091</v>
      </c>
      <c r="B1282" s="19" t="s">
        <v>4041</v>
      </c>
      <c r="C1282" s="22"/>
      <c r="D1282" s="22"/>
      <c r="E1282" s="22"/>
      <c r="F1282" s="22"/>
      <c r="G1282" s="43"/>
      <c r="H1282" s="60"/>
      <c r="I1282" s="60"/>
      <c r="J1282" s="60"/>
      <c r="K1282" s="60"/>
      <c r="L1282" s="60"/>
      <c r="M1282" s="60"/>
    </row>
    <row r="1283" spans="1:13" ht="15.5" x14ac:dyDescent="0.35">
      <c r="A1283" s="19" t="s">
        <v>3036</v>
      </c>
      <c r="B1283" s="19" t="s">
        <v>8542</v>
      </c>
      <c r="C1283" s="22"/>
      <c r="D1283" s="22"/>
      <c r="E1283" s="22"/>
      <c r="F1283" s="22"/>
      <c r="G1283" s="43"/>
      <c r="H1283" s="60"/>
      <c r="I1283" s="60"/>
      <c r="J1283" s="60"/>
      <c r="K1283" s="60"/>
      <c r="L1283" s="60"/>
      <c r="M1283" s="60"/>
    </row>
    <row r="1284" spans="1:13" ht="31" x14ac:dyDescent="0.35">
      <c r="A1284" s="19" t="s">
        <v>2989</v>
      </c>
      <c r="B1284" s="19" t="s">
        <v>1549</v>
      </c>
      <c r="C1284" s="22"/>
      <c r="D1284" s="22"/>
      <c r="E1284" s="22"/>
      <c r="F1284" s="22"/>
      <c r="G1284" s="43"/>
      <c r="H1284" s="60"/>
      <c r="I1284" s="60"/>
      <c r="J1284" s="60"/>
      <c r="K1284" s="60"/>
      <c r="L1284" s="60"/>
      <c r="M1284" s="60"/>
    </row>
    <row r="1285" spans="1:13" ht="15.5" x14ac:dyDescent="0.35">
      <c r="A1285" s="19" t="s">
        <v>8168</v>
      </c>
      <c r="B1285" s="19" t="s">
        <v>3319</v>
      </c>
      <c r="C1285" s="22"/>
      <c r="D1285" s="22"/>
      <c r="E1285" s="22"/>
      <c r="F1285" s="22"/>
      <c r="G1285" s="43"/>
      <c r="H1285" s="60"/>
      <c r="I1285" s="60"/>
      <c r="J1285" s="60"/>
      <c r="K1285" s="60"/>
      <c r="L1285" s="60"/>
      <c r="M1285" s="60"/>
    </row>
    <row r="1286" spans="1:13" ht="15.5" x14ac:dyDescent="0.35">
      <c r="A1286" s="19" t="s">
        <v>3051</v>
      </c>
      <c r="B1286" s="19" t="s">
        <v>3914</v>
      </c>
      <c r="C1286" s="22"/>
      <c r="D1286" s="22"/>
      <c r="E1286" s="22"/>
      <c r="F1286" s="22"/>
      <c r="G1286" s="43"/>
      <c r="H1286" s="60"/>
      <c r="I1286" s="60"/>
      <c r="J1286" s="60"/>
      <c r="K1286" s="60"/>
      <c r="L1286" s="60"/>
      <c r="M1286" s="60"/>
    </row>
    <row r="1287" spans="1:13" ht="15.5" x14ac:dyDescent="0.35">
      <c r="A1287" s="19" t="s">
        <v>8170</v>
      </c>
      <c r="B1287" s="19" t="s">
        <v>2511</v>
      </c>
      <c r="C1287" s="22"/>
      <c r="D1287" s="22"/>
      <c r="E1287" s="22"/>
      <c r="F1287" s="22"/>
      <c r="G1287" s="43"/>
      <c r="H1287" s="60"/>
      <c r="I1287" s="60"/>
      <c r="J1287" s="60"/>
      <c r="K1287" s="60"/>
      <c r="L1287" s="60"/>
      <c r="M1287" s="60"/>
    </row>
    <row r="1288" spans="1:13" ht="31" x14ac:dyDescent="0.35">
      <c r="A1288" s="19" t="s">
        <v>4988</v>
      </c>
      <c r="B1288" s="19" t="s">
        <v>8316</v>
      </c>
      <c r="C1288" s="22"/>
      <c r="D1288" s="22"/>
      <c r="E1288" s="22"/>
      <c r="F1288" s="22"/>
      <c r="G1288" s="43"/>
      <c r="H1288" s="60"/>
      <c r="I1288" s="60"/>
      <c r="J1288" s="60"/>
      <c r="K1288" s="60"/>
      <c r="L1288" s="60"/>
      <c r="M1288" s="60"/>
    </row>
    <row r="1289" spans="1:13" ht="15.5" x14ac:dyDescent="0.35">
      <c r="A1289" s="19" t="s">
        <v>8172</v>
      </c>
      <c r="B1289" s="19" t="s">
        <v>3894</v>
      </c>
      <c r="C1289" s="22"/>
      <c r="D1289" s="22"/>
      <c r="E1289" s="22"/>
      <c r="F1289" s="22"/>
      <c r="G1289" s="43"/>
      <c r="H1289" s="60"/>
      <c r="I1289" s="60"/>
      <c r="J1289" s="60"/>
      <c r="K1289" s="60"/>
      <c r="L1289" s="60"/>
      <c r="M1289" s="60"/>
    </row>
    <row r="1290" spans="1:13" ht="15.5" x14ac:dyDescent="0.35">
      <c r="A1290" s="19" t="s">
        <v>3093</v>
      </c>
      <c r="B1290" s="19" t="s">
        <v>2315</v>
      </c>
      <c r="C1290" s="22"/>
      <c r="D1290" s="22"/>
      <c r="E1290" s="22"/>
      <c r="F1290" s="22"/>
      <c r="G1290" s="43"/>
      <c r="H1290" s="60"/>
      <c r="I1290" s="60"/>
      <c r="J1290" s="60"/>
      <c r="K1290" s="60"/>
      <c r="L1290" s="60"/>
      <c r="M1290" s="60"/>
    </row>
    <row r="1291" spans="1:13" ht="15.5" x14ac:dyDescent="0.35">
      <c r="A1291" s="19" t="s">
        <v>949</v>
      </c>
      <c r="B1291" s="19" t="s">
        <v>947</v>
      </c>
      <c r="C1291" s="22"/>
      <c r="D1291" s="22"/>
      <c r="E1291" s="22"/>
      <c r="F1291" s="22"/>
      <c r="G1291" s="43"/>
      <c r="H1291" s="60"/>
      <c r="I1291" s="60"/>
      <c r="J1291" s="60"/>
      <c r="K1291" s="60"/>
      <c r="L1291" s="60"/>
      <c r="M1291" s="60"/>
    </row>
    <row r="1292" spans="1:13" ht="15.5" x14ac:dyDescent="0.35">
      <c r="A1292" s="19" t="s">
        <v>5109</v>
      </c>
      <c r="B1292" s="19" t="s">
        <v>3911</v>
      </c>
      <c r="C1292" s="22"/>
      <c r="D1292" s="22"/>
      <c r="E1292" s="22"/>
      <c r="F1292" s="22"/>
      <c r="G1292" s="43"/>
      <c r="H1292" s="60"/>
      <c r="I1292" s="60"/>
      <c r="J1292" s="60"/>
      <c r="K1292" s="60"/>
      <c r="L1292" s="60"/>
      <c r="M1292" s="60"/>
    </row>
    <row r="1293" spans="1:13" ht="15.5" x14ac:dyDescent="0.35">
      <c r="A1293" s="19" t="s">
        <v>1722</v>
      </c>
      <c r="B1293" s="19" t="s">
        <v>1732</v>
      </c>
      <c r="C1293" s="22"/>
      <c r="D1293" s="22"/>
      <c r="E1293" s="22"/>
      <c r="F1293" s="22"/>
      <c r="G1293" s="43"/>
      <c r="H1293" s="60"/>
      <c r="I1293" s="60"/>
      <c r="J1293" s="60"/>
      <c r="K1293" s="60"/>
      <c r="L1293" s="60"/>
      <c r="M1293" s="60"/>
    </row>
    <row r="1294" spans="1:13" ht="15.5" x14ac:dyDescent="0.35">
      <c r="A1294" s="19" t="s">
        <v>199</v>
      </c>
      <c r="B1294" s="19" t="s">
        <v>8195</v>
      </c>
      <c r="C1294" s="22">
        <v>1728650</v>
      </c>
      <c r="D1294" s="22">
        <v>0</v>
      </c>
      <c r="E1294" s="22">
        <v>1439450</v>
      </c>
      <c r="F1294" s="22">
        <v>0</v>
      </c>
      <c r="G1294" s="22">
        <v>1574256</v>
      </c>
      <c r="H1294" s="60"/>
      <c r="I1294" s="60"/>
      <c r="J1294" s="60"/>
      <c r="K1294" s="60"/>
      <c r="L1294" s="60"/>
      <c r="M1294" s="60"/>
    </row>
    <row r="1295" spans="1:13" ht="15.5" x14ac:dyDescent="0.35">
      <c r="A1295" s="19" t="s">
        <v>2953</v>
      </c>
      <c r="B1295" s="19" t="s">
        <v>1768</v>
      </c>
      <c r="C1295" s="22"/>
      <c r="D1295" s="22"/>
      <c r="E1295" s="22"/>
      <c r="F1295" s="22"/>
      <c r="G1295" s="43"/>
      <c r="H1295" s="60"/>
      <c r="I1295" s="60"/>
      <c r="J1295" s="60"/>
      <c r="K1295" s="60"/>
      <c r="L1295" s="60"/>
      <c r="M1295" s="60"/>
    </row>
    <row r="1296" spans="1:13" ht="15.5" x14ac:dyDescent="0.35">
      <c r="A1296" s="19" t="s">
        <v>3047</v>
      </c>
      <c r="B1296" s="19" t="s">
        <v>2718</v>
      </c>
      <c r="C1296" s="22"/>
      <c r="D1296" s="22"/>
      <c r="E1296" s="22"/>
      <c r="F1296" s="22"/>
      <c r="G1296" s="43"/>
      <c r="H1296" s="60"/>
      <c r="I1296" s="60"/>
      <c r="J1296" s="60"/>
      <c r="K1296" s="60"/>
      <c r="L1296" s="60"/>
      <c r="M1296" s="60"/>
    </row>
    <row r="1297" spans="1:13" ht="15.5" x14ac:dyDescent="0.35">
      <c r="A1297" s="19" t="s">
        <v>953</v>
      </c>
      <c r="B1297" s="19" t="s">
        <v>3816</v>
      </c>
      <c r="C1297" s="22"/>
      <c r="D1297" s="22"/>
      <c r="E1297" s="22"/>
      <c r="F1297" s="22"/>
      <c r="G1297" s="43"/>
      <c r="H1297" s="60"/>
      <c r="I1297" s="60"/>
      <c r="J1297" s="60"/>
      <c r="K1297" s="60"/>
      <c r="L1297" s="60"/>
      <c r="M1297" s="60"/>
    </row>
    <row r="1298" spans="1:13" ht="31" x14ac:dyDescent="0.35">
      <c r="A1298" s="19" t="s">
        <v>8173</v>
      </c>
      <c r="B1298" s="19" t="s">
        <v>4507</v>
      </c>
      <c r="C1298" s="22"/>
      <c r="D1298" s="22"/>
      <c r="E1298" s="22"/>
      <c r="F1298" s="22"/>
      <c r="G1298" s="43"/>
      <c r="H1298" s="60"/>
      <c r="I1298" s="60"/>
      <c r="J1298" s="60"/>
      <c r="K1298" s="60"/>
      <c r="L1298" s="60"/>
      <c r="M1298" s="60"/>
    </row>
    <row r="1299" spans="1:13" ht="15.5" x14ac:dyDescent="0.35">
      <c r="A1299" s="19" t="s">
        <v>1106</v>
      </c>
      <c r="B1299" s="19" t="s">
        <v>1105</v>
      </c>
      <c r="C1299" s="22"/>
      <c r="D1299" s="22"/>
      <c r="E1299" s="22"/>
      <c r="F1299" s="22"/>
      <c r="G1299" s="43"/>
      <c r="H1299" s="60"/>
      <c r="I1299" s="60"/>
      <c r="J1299" s="60"/>
      <c r="K1299" s="60"/>
      <c r="L1299" s="60"/>
      <c r="M1299" s="60"/>
    </row>
    <row r="1300" spans="1:13" ht="31" x14ac:dyDescent="0.35">
      <c r="A1300" s="19" t="s">
        <v>2513</v>
      </c>
      <c r="B1300" s="19" t="s">
        <v>4509</v>
      </c>
      <c r="C1300" s="22"/>
      <c r="D1300" s="22"/>
      <c r="E1300" s="22"/>
      <c r="F1300" s="22"/>
      <c r="G1300" s="43"/>
      <c r="H1300" s="60"/>
      <c r="I1300" s="60"/>
      <c r="J1300" s="60"/>
      <c r="K1300" s="60"/>
      <c r="L1300" s="60"/>
      <c r="M1300" s="60"/>
    </row>
    <row r="1301" spans="1:13" ht="15.5" x14ac:dyDescent="0.35">
      <c r="A1301" s="19" t="s">
        <v>1600</v>
      </c>
      <c r="B1301" s="19" t="s">
        <v>4510</v>
      </c>
      <c r="C1301" s="22"/>
      <c r="D1301" s="22"/>
      <c r="E1301" s="22"/>
      <c r="F1301" s="22"/>
      <c r="G1301" s="43"/>
      <c r="H1301" s="60"/>
      <c r="I1301" s="60"/>
      <c r="J1301" s="60"/>
      <c r="K1301" s="60"/>
      <c r="L1301" s="60"/>
      <c r="M1301" s="60"/>
    </row>
    <row r="1302" spans="1:13" ht="31" x14ac:dyDescent="0.35">
      <c r="A1302" s="19" t="s">
        <v>1794</v>
      </c>
      <c r="B1302" s="19" t="s">
        <v>1786</v>
      </c>
      <c r="C1302" s="22"/>
      <c r="D1302" s="22"/>
      <c r="E1302" s="22"/>
      <c r="F1302" s="22"/>
      <c r="G1302" s="43"/>
      <c r="H1302" s="60"/>
      <c r="I1302" s="60"/>
      <c r="J1302" s="60"/>
      <c r="K1302" s="60"/>
      <c r="L1302" s="60"/>
      <c r="M1302" s="60"/>
    </row>
    <row r="1303" spans="1:13" ht="15.5" x14ac:dyDescent="0.35">
      <c r="A1303" s="19" t="s">
        <v>1821</v>
      </c>
      <c r="B1303" s="19" t="s">
        <v>1800</v>
      </c>
      <c r="C1303" s="22"/>
      <c r="D1303" s="22"/>
      <c r="E1303" s="22"/>
      <c r="F1303" s="22"/>
      <c r="G1303" s="43"/>
      <c r="H1303" s="60"/>
      <c r="I1303" s="60"/>
      <c r="J1303" s="60"/>
      <c r="K1303" s="60"/>
      <c r="L1303" s="60"/>
      <c r="M1303" s="60"/>
    </row>
    <row r="1304" spans="1:13" ht="15.5" x14ac:dyDescent="0.35">
      <c r="A1304" s="19" t="s">
        <v>750</v>
      </c>
      <c r="B1304" s="19" t="s">
        <v>748</v>
      </c>
      <c r="C1304" s="22"/>
      <c r="D1304" s="22"/>
      <c r="E1304" s="22"/>
      <c r="F1304" s="22"/>
      <c r="G1304" s="43"/>
      <c r="H1304" s="60"/>
      <c r="I1304" s="60"/>
      <c r="J1304" s="60"/>
      <c r="K1304" s="60"/>
      <c r="L1304" s="60"/>
      <c r="M1304" s="60"/>
    </row>
    <row r="1305" spans="1:13" ht="15.5" x14ac:dyDescent="0.35">
      <c r="A1305" s="19" t="s">
        <v>8421</v>
      </c>
      <c r="B1305" s="19" t="s">
        <v>2334</v>
      </c>
      <c r="C1305" s="22"/>
      <c r="D1305" s="22"/>
      <c r="E1305" s="22"/>
      <c r="F1305" s="22"/>
      <c r="G1305" s="43"/>
      <c r="H1305" s="60"/>
      <c r="I1305" s="60"/>
      <c r="J1305" s="60"/>
      <c r="K1305" s="60"/>
      <c r="L1305" s="60"/>
      <c r="M1305" s="60"/>
    </row>
    <row r="1306" spans="1:13" ht="15.5" x14ac:dyDescent="0.35">
      <c r="A1306" s="19" t="s">
        <v>1646</v>
      </c>
      <c r="B1306" s="19" t="s">
        <v>3984</v>
      </c>
      <c r="C1306" s="22"/>
      <c r="D1306" s="22"/>
      <c r="E1306" s="22"/>
      <c r="F1306" s="22"/>
      <c r="G1306" s="43"/>
      <c r="H1306" s="60"/>
      <c r="I1306" s="60"/>
      <c r="J1306" s="60"/>
      <c r="K1306" s="60"/>
      <c r="L1306" s="60"/>
      <c r="M1306" s="60"/>
    </row>
    <row r="1307" spans="1:13" ht="31" x14ac:dyDescent="0.35">
      <c r="A1307" s="19" t="s">
        <v>8422</v>
      </c>
      <c r="B1307" s="19" t="s">
        <v>2342</v>
      </c>
      <c r="C1307" s="22"/>
      <c r="D1307" s="22"/>
      <c r="E1307" s="22"/>
      <c r="F1307" s="22"/>
      <c r="G1307" s="43"/>
      <c r="H1307" s="60"/>
      <c r="I1307" s="60"/>
      <c r="J1307" s="60"/>
      <c r="K1307" s="60"/>
      <c r="L1307" s="60"/>
      <c r="M1307" s="60"/>
    </row>
    <row r="1308" spans="1:13" ht="15.5" x14ac:dyDescent="0.35">
      <c r="A1308" s="19" t="s">
        <v>10069</v>
      </c>
      <c r="B1308" s="19" t="s">
        <v>10067</v>
      </c>
      <c r="C1308" s="22">
        <v>2551250</v>
      </c>
      <c r="D1308" s="22">
        <v>0</v>
      </c>
      <c r="E1308" s="22">
        <v>180000</v>
      </c>
      <c r="F1308" s="22">
        <v>0</v>
      </c>
      <c r="G1308" s="22">
        <v>2981627</v>
      </c>
      <c r="H1308" s="59">
        <v>3</v>
      </c>
      <c r="I1308" s="59">
        <v>1</v>
      </c>
      <c r="J1308" s="59">
        <v>2</v>
      </c>
      <c r="K1308" s="59">
        <v>0</v>
      </c>
      <c r="L1308" s="59">
        <v>0</v>
      </c>
      <c r="M1308" s="59" t="s">
        <v>3790</v>
      </c>
    </row>
    <row r="1309" spans="1:13" ht="31" x14ac:dyDescent="0.35">
      <c r="A1309" s="19" t="s">
        <v>8423</v>
      </c>
      <c r="B1309" s="19" t="s">
        <v>3863</v>
      </c>
      <c r="C1309" s="22"/>
      <c r="D1309" s="22"/>
      <c r="E1309" s="22"/>
      <c r="F1309" s="22"/>
      <c r="G1309" s="43"/>
      <c r="H1309" s="60"/>
      <c r="I1309" s="60"/>
      <c r="J1309" s="60"/>
      <c r="K1309" s="60"/>
      <c r="L1309" s="60"/>
      <c r="M1309" s="60"/>
    </row>
    <row r="1310" spans="1:13" ht="15.5" x14ac:dyDescent="0.35">
      <c r="A1310" s="19" t="s">
        <v>3085</v>
      </c>
      <c r="B1310" s="19" t="s">
        <v>1063</v>
      </c>
      <c r="C1310" s="22"/>
      <c r="D1310" s="22"/>
      <c r="E1310" s="22"/>
      <c r="F1310" s="22"/>
      <c r="G1310" s="43"/>
      <c r="H1310" s="60"/>
      <c r="I1310" s="60"/>
      <c r="J1310" s="60"/>
      <c r="K1310" s="60"/>
      <c r="L1310" s="60"/>
      <c r="M1310" s="60"/>
    </row>
    <row r="1311" spans="1:13" ht="31" x14ac:dyDescent="0.35">
      <c r="A1311" s="19" t="s">
        <v>8424</v>
      </c>
      <c r="B1311" s="19" t="s">
        <v>3889</v>
      </c>
      <c r="C1311" s="22"/>
      <c r="D1311" s="22"/>
      <c r="E1311" s="22"/>
      <c r="F1311" s="22"/>
      <c r="G1311" s="43"/>
      <c r="H1311" s="60"/>
      <c r="I1311" s="60"/>
      <c r="J1311" s="60"/>
      <c r="K1311" s="60"/>
      <c r="L1311" s="60"/>
      <c r="M1311" s="60"/>
    </row>
    <row r="1312" spans="1:13" ht="15.5" x14ac:dyDescent="0.35">
      <c r="A1312" s="19" t="s">
        <v>8425</v>
      </c>
      <c r="B1312" s="19" t="s">
        <v>3782</v>
      </c>
      <c r="C1312" s="22"/>
      <c r="D1312" s="22"/>
      <c r="E1312" s="22"/>
      <c r="F1312" s="22"/>
      <c r="G1312" s="43"/>
      <c r="H1312" s="60"/>
      <c r="I1312" s="60"/>
      <c r="J1312" s="60"/>
      <c r="K1312" s="60"/>
      <c r="L1312" s="60"/>
      <c r="M1312" s="60"/>
    </row>
    <row r="1313" spans="1:13" ht="15.5" x14ac:dyDescent="0.35">
      <c r="A1313" s="19" t="s">
        <v>292</v>
      </c>
      <c r="B1313" s="19" t="s">
        <v>290</v>
      </c>
      <c r="C1313" s="22"/>
      <c r="D1313" s="22"/>
      <c r="E1313" s="22"/>
      <c r="F1313" s="22"/>
      <c r="G1313" s="43"/>
      <c r="H1313" s="60"/>
      <c r="I1313" s="60"/>
      <c r="J1313" s="60"/>
      <c r="K1313" s="60"/>
      <c r="L1313" s="60"/>
      <c r="M1313" s="60"/>
    </row>
    <row r="1314" spans="1:13" ht="15.5" x14ac:dyDescent="0.35">
      <c r="A1314" s="19" t="s">
        <v>8426</v>
      </c>
      <c r="B1314" s="19" t="s">
        <v>2688</v>
      </c>
      <c r="C1314" s="22"/>
      <c r="D1314" s="22"/>
      <c r="E1314" s="22"/>
      <c r="F1314" s="22"/>
      <c r="G1314" s="43"/>
      <c r="H1314" s="60"/>
      <c r="I1314" s="60"/>
      <c r="J1314" s="60"/>
      <c r="K1314" s="60"/>
      <c r="L1314" s="60"/>
      <c r="M1314" s="60"/>
    </row>
    <row r="1315" spans="1:13" ht="15.5" x14ac:dyDescent="0.35">
      <c r="A1315" s="19" t="s">
        <v>8427</v>
      </c>
      <c r="B1315" s="19" t="s">
        <v>9557</v>
      </c>
      <c r="C1315" s="22">
        <v>6890061</v>
      </c>
      <c r="D1315" s="22">
        <v>0</v>
      </c>
      <c r="E1315" s="22">
        <v>6117826</v>
      </c>
      <c r="F1315" s="22">
        <v>0</v>
      </c>
      <c r="G1315" s="43">
        <v>7037987</v>
      </c>
      <c r="H1315" s="60"/>
      <c r="I1315" s="60"/>
      <c r="J1315" s="60"/>
      <c r="K1315" s="60"/>
      <c r="L1315" s="60"/>
      <c r="M1315" s="60"/>
    </row>
    <row r="1316" spans="1:13" ht="15.5" x14ac:dyDescent="0.35">
      <c r="A1316" s="19" t="s">
        <v>8428</v>
      </c>
      <c r="B1316" s="19" t="s">
        <v>3742</v>
      </c>
      <c r="C1316" s="22"/>
      <c r="D1316" s="22"/>
      <c r="E1316" s="22"/>
      <c r="F1316" s="22"/>
      <c r="G1316" s="43"/>
      <c r="H1316" s="60"/>
      <c r="I1316" s="60"/>
      <c r="J1316" s="60"/>
      <c r="K1316" s="60"/>
      <c r="L1316" s="60"/>
      <c r="M1316" s="60"/>
    </row>
    <row r="1317" spans="1:13" ht="15.5" x14ac:dyDescent="0.35">
      <c r="A1317" s="19" t="s">
        <v>8174</v>
      </c>
      <c r="B1317" s="19" t="s">
        <v>3923</v>
      </c>
      <c r="C1317" s="22"/>
      <c r="D1317" s="22"/>
      <c r="E1317" s="22"/>
      <c r="F1317" s="22"/>
      <c r="G1317" s="43"/>
      <c r="H1317" s="60"/>
      <c r="I1317" s="60"/>
      <c r="J1317" s="60"/>
      <c r="K1317" s="60"/>
      <c r="L1317" s="60"/>
      <c r="M1317" s="60"/>
    </row>
    <row r="1318" spans="1:13" ht="15.5" x14ac:dyDescent="0.35">
      <c r="A1318" s="19" t="s">
        <v>862</v>
      </c>
      <c r="B1318" s="19" t="s">
        <v>3872</v>
      </c>
      <c r="C1318" s="22"/>
      <c r="D1318" s="22"/>
      <c r="E1318" s="22"/>
      <c r="F1318" s="22"/>
      <c r="G1318" s="43"/>
      <c r="H1318" s="60"/>
      <c r="I1318" s="60"/>
      <c r="J1318" s="60"/>
      <c r="K1318" s="60"/>
      <c r="L1318" s="60"/>
      <c r="M1318" s="60"/>
    </row>
    <row r="1319" spans="1:13" ht="15.5" x14ac:dyDescent="0.35">
      <c r="A1319" s="19" t="s">
        <v>3104</v>
      </c>
      <c r="B1319" s="19" t="s">
        <v>8620</v>
      </c>
      <c r="C1319" s="22"/>
      <c r="D1319" s="22"/>
      <c r="E1319" s="22"/>
      <c r="F1319" s="22"/>
      <c r="G1319" s="43"/>
      <c r="H1319" s="60"/>
      <c r="I1319" s="60"/>
      <c r="J1319" s="60"/>
      <c r="K1319" s="60"/>
      <c r="L1319" s="60"/>
      <c r="M1319" s="60"/>
    </row>
    <row r="1320" spans="1:13" ht="31" x14ac:dyDescent="0.35">
      <c r="A1320" s="19" t="s">
        <v>3068</v>
      </c>
      <c r="B1320" s="19" t="s">
        <v>8243</v>
      </c>
      <c r="C1320" s="22"/>
      <c r="D1320" s="22"/>
      <c r="E1320" s="22"/>
      <c r="F1320" s="22"/>
      <c r="G1320" s="43"/>
      <c r="H1320" s="60"/>
      <c r="I1320" s="60"/>
      <c r="J1320" s="60"/>
      <c r="K1320" s="60"/>
      <c r="L1320" s="60"/>
      <c r="M1320" s="60"/>
    </row>
    <row r="1321" spans="1:13" ht="15.5" x14ac:dyDescent="0.35">
      <c r="A1321" s="19" t="s">
        <v>8429</v>
      </c>
      <c r="B1321" s="19" t="s">
        <v>2119</v>
      </c>
      <c r="C1321" s="22"/>
      <c r="D1321" s="22"/>
      <c r="E1321" s="22"/>
      <c r="F1321" s="22"/>
      <c r="G1321" s="43"/>
      <c r="H1321" s="60"/>
      <c r="I1321" s="60"/>
      <c r="J1321" s="60"/>
      <c r="K1321" s="60"/>
      <c r="L1321" s="60"/>
      <c r="M1321" s="60"/>
    </row>
    <row r="1322" spans="1:13" ht="15.5" x14ac:dyDescent="0.35">
      <c r="A1322" s="19" t="s">
        <v>8430</v>
      </c>
      <c r="B1322" s="19" t="s">
        <v>3582</v>
      </c>
      <c r="C1322" s="22"/>
      <c r="D1322" s="22"/>
      <c r="E1322" s="22"/>
      <c r="F1322" s="22"/>
      <c r="G1322" s="43"/>
      <c r="H1322" s="60"/>
      <c r="I1322" s="60"/>
      <c r="J1322" s="60"/>
      <c r="K1322" s="60"/>
      <c r="L1322" s="60"/>
      <c r="M1322" s="60"/>
    </row>
    <row r="1323" spans="1:13" ht="15.5" x14ac:dyDescent="0.35">
      <c r="A1323" s="19" t="s">
        <v>3133</v>
      </c>
      <c r="B1323" s="19" t="s">
        <v>3632</v>
      </c>
      <c r="C1323" s="22"/>
      <c r="D1323" s="22"/>
      <c r="E1323" s="22"/>
      <c r="F1323" s="22"/>
      <c r="G1323" s="43"/>
      <c r="H1323" s="60"/>
      <c r="I1323" s="60"/>
      <c r="J1323" s="60"/>
      <c r="K1323" s="60"/>
      <c r="L1323" s="60"/>
      <c r="M1323" s="60"/>
    </row>
    <row r="1324" spans="1:13" ht="15.5" x14ac:dyDescent="0.35">
      <c r="A1324" s="19" t="s">
        <v>8431</v>
      </c>
      <c r="B1324" s="19" t="s">
        <v>8196</v>
      </c>
      <c r="C1324" s="22"/>
      <c r="D1324" s="22"/>
      <c r="E1324" s="22"/>
      <c r="F1324" s="22"/>
      <c r="G1324" s="43"/>
      <c r="H1324" s="60"/>
      <c r="I1324" s="60"/>
      <c r="J1324" s="60"/>
      <c r="K1324" s="60"/>
      <c r="L1324" s="60"/>
      <c r="M1324" s="60"/>
    </row>
    <row r="1325" spans="1:13" ht="15.5" x14ac:dyDescent="0.35">
      <c r="A1325" s="19" t="s">
        <v>3198</v>
      </c>
      <c r="B1325" s="19" t="s">
        <v>4073</v>
      </c>
      <c r="C1325" s="22"/>
      <c r="D1325" s="22"/>
      <c r="E1325" s="22"/>
      <c r="F1325" s="22"/>
      <c r="G1325" s="43"/>
      <c r="H1325" s="60"/>
      <c r="I1325" s="60"/>
      <c r="J1325" s="60"/>
      <c r="K1325" s="60"/>
      <c r="L1325" s="60"/>
      <c r="M1325" s="60"/>
    </row>
    <row r="1326" spans="1:13" ht="31" x14ac:dyDescent="0.35">
      <c r="A1326" s="19" t="s">
        <v>1117</v>
      </c>
      <c r="B1326" s="19" t="s">
        <v>3994</v>
      </c>
      <c r="C1326" s="22"/>
      <c r="D1326" s="22"/>
      <c r="E1326" s="22"/>
      <c r="F1326" s="22"/>
      <c r="G1326" s="43"/>
      <c r="H1326" s="60"/>
      <c r="I1326" s="60"/>
      <c r="J1326" s="60"/>
      <c r="K1326" s="60"/>
      <c r="L1326" s="60"/>
      <c r="M1326" s="60"/>
    </row>
    <row r="1327" spans="1:13" ht="15.5" x14ac:dyDescent="0.35">
      <c r="A1327" s="19" t="s">
        <v>8644</v>
      </c>
      <c r="B1327" s="19" t="s">
        <v>1363</v>
      </c>
      <c r="C1327" s="22"/>
      <c r="D1327" s="22"/>
      <c r="E1327" s="22"/>
      <c r="F1327" s="22"/>
      <c r="G1327" s="43"/>
      <c r="H1327" s="60"/>
      <c r="I1327" s="60"/>
      <c r="J1327" s="60"/>
      <c r="K1327" s="60"/>
      <c r="L1327" s="60"/>
      <c r="M1327" s="60"/>
    </row>
    <row r="1328" spans="1:13" ht="31" x14ac:dyDescent="0.35">
      <c r="A1328" s="19" t="s">
        <v>3229</v>
      </c>
      <c r="B1328" s="19" t="s">
        <v>4068</v>
      </c>
      <c r="C1328" s="22"/>
      <c r="D1328" s="22"/>
      <c r="E1328" s="22"/>
      <c r="F1328" s="22"/>
      <c r="G1328" s="43"/>
      <c r="H1328" s="60"/>
      <c r="I1328" s="60"/>
      <c r="J1328" s="60"/>
      <c r="K1328" s="60"/>
      <c r="L1328" s="60"/>
      <c r="M1328" s="60"/>
    </row>
    <row r="1329" spans="1:13" ht="31" x14ac:dyDescent="0.35">
      <c r="A1329" s="19" t="s">
        <v>8645</v>
      </c>
      <c r="B1329" s="19" t="s">
        <v>1973</v>
      </c>
      <c r="C1329" s="22"/>
      <c r="D1329" s="22"/>
      <c r="E1329" s="22"/>
      <c r="F1329" s="22"/>
      <c r="G1329" s="43"/>
      <c r="H1329" s="60"/>
      <c r="I1329" s="60"/>
      <c r="J1329" s="60"/>
      <c r="K1329" s="60"/>
      <c r="L1329" s="60"/>
      <c r="M1329" s="60"/>
    </row>
    <row r="1330" spans="1:13" ht="15.5" x14ac:dyDescent="0.35">
      <c r="A1330" s="19" t="s">
        <v>8434</v>
      </c>
      <c r="B1330" s="19" t="s">
        <v>3926</v>
      </c>
      <c r="C1330" s="22"/>
      <c r="D1330" s="22"/>
      <c r="E1330" s="22"/>
      <c r="F1330" s="22"/>
      <c r="G1330" s="43"/>
      <c r="H1330" s="60"/>
      <c r="I1330" s="60"/>
      <c r="J1330" s="60"/>
      <c r="K1330" s="60"/>
      <c r="L1330" s="60"/>
      <c r="M1330" s="60"/>
    </row>
    <row r="1331" spans="1:13" ht="15.5" x14ac:dyDescent="0.35">
      <c r="A1331" s="19" t="s">
        <v>1568</v>
      </c>
      <c r="B1331" s="19" t="s">
        <v>1547</v>
      </c>
      <c r="C1331" s="22"/>
      <c r="D1331" s="22"/>
      <c r="E1331" s="22"/>
      <c r="F1331" s="22"/>
      <c r="G1331" s="43"/>
      <c r="H1331" s="60"/>
      <c r="I1331" s="60"/>
      <c r="J1331" s="60"/>
      <c r="K1331" s="60"/>
      <c r="L1331" s="60"/>
      <c r="M1331" s="60"/>
    </row>
    <row r="1332" spans="1:13" ht="15.5" x14ac:dyDescent="0.35">
      <c r="A1332" s="19" t="s">
        <v>1288</v>
      </c>
      <c r="B1332" s="19" t="s">
        <v>1276</v>
      </c>
      <c r="C1332" s="22"/>
      <c r="D1332" s="22"/>
      <c r="E1332" s="22"/>
      <c r="F1332" s="22"/>
      <c r="G1332" s="43"/>
      <c r="H1332" s="60"/>
      <c r="I1332" s="60"/>
      <c r="J1332" s="60"/>
      <c r="K1332" s="60"/>
      <c r="L1332" s="60"/>
      <c r="M1332" s="60"/>
    </row>
    <row r="1333" spans="1:13" ht="30.75" customHeight="1" x14ac:dyDescent="0.35">
      <c r="A1333" s="19" t="s">
        <v>849</v>
      </c>
      <c r="B1333" s="19" t="s">
        <v>847</v>
      </c>
      <c r="C1333" s="22">
        <v>12164719</v>
      </c>
      <c r="D1333" s="22">
        <v>0</v>
      </c>
      <c r="E1333" s="22">
        <v>17856291</v>
      </c>
      <c r="F1333" s="22">
        <v>0</v>
      </c>
      <c r="G1333" s="43">
        <v>18120281</v>
      </c>
      <c r="H1333" s="60"/>
      <c r="I1333" s="60"/>
      <c r="J1333" s="60"/>
      <c r="K1333" s="60"/>
      <c r="L1333" s="60"/>
      <c r="M1333" s="60"/>
    </row>
    <row r="1334" spans="1:13" ht="27.75" customHeight="1" x14ac:dyDescent="0.35">
      <c r="A1334" s="19" t="s">
        <v>3146</v>
      </c>
      <c r="B1334" s="19" t="s">
        <v>4013</v>
      </c>
      <c r="C1334" s="22"/>
      <c r="D1334" s="22"/>
      <c r="E1334" s="22"/>
      <c r="F1334" s="22"/>
      <c r="G1334" s="43"/>
      <c r="H1334" s="60"/>
      <c r="I1334" s="60"/>
      <c r="J1334" s="60"/>
      <c r="K1334" s="60"/>
      <c r="L1334" s="60"/>
      <c r="M1334" s="60"/>
    </row>
    <row r="1335" spans="1:13" ht="15.5" x14ac:dyDescent="0.35">
      <c r="A1335" s="19" t="s">
        <v>3144</v>
      </c>
      <c r="B1335" s="19" t="s">
        <v>206</v>
      </c>
      <c r="C1335" s="22"/>
      <c r="D1335" s="22"/>
      <c r="E1335" s="22"/>
      <c r="F1335" s="22"/>
      <c r="G1335" s="43"/>
      <c r="H1335" s="60"/>
      <c r="I1335" s="60"/>
      <c r="J1335" s="60"/>
      <c r="K1335" s="60"/>
      <c r="L1335" s="60"/>
      <c r="M1335" s="60"/>
    </row>
    <row r="1336" spans="1:13" ht="15.5" x14ac:dyDescent="0.35">
      <c r="A1336" s="19" t="s">
        <v>8175</v>
      </c>
      <c r="B1336" s="19" t="s">
        <v>3898</v>
      </c>
      <c r="C1336" s="22"/>
      <c r="D1336" s="22"/>
      <c r="E1336" s="22"/>
      <c r="F1336" s="22"/>
      <c r="G1336" s="43"/>
      <c r="H1336" s="60"/>
      <c r="I1336" s="60"/>
      <c r="J1336" s="60"/>
      <c r="K1336" s="60"/>
      <c r="L1336" s="60"/>
      <c r="M1336" s="60"/>
    </row>
    <row r="1337" spans="1:13" ht="15.5" x14ac:dyDescent="0.35">
      <c r="A1337" s="19" t="s">
        <v>3092</v>
      </c>
      <c r="B1337" s="19" t="s">
        <v>810</v>
      </c>
      <c r="C1337" s="22"/>
      <c r="D1337" s="22"/>
      <c r="E1337" s="22"/>
      <c r="F1337" s="22"/>
      <c r="G1337" s="43"/>
      <c r="H1337" s="60"/>
      <c r="I1337" s="60"/>
      <c r="J1337" s="60"/>
      <c r="K1337" s="60"/>
      <c r="L1337" s="60"/>
      <c r="M1337" s="60"/>
    </row>
    <row r="1338" spans="1:13" ht="15.5" x14ac:dyDescent="0.35">
      <c r="A1338" s="19" t="s">
        <v>8245</v>
      </c>
      <c r="B1338" s="19" t="s">
        <v>3992</v>
      </c>
      <c r="C1338" s="22"/>
      <c r="D1338" s="22"/>
      <c r="E1338" s="22"/>
      <c r="F1338" s="22"/>
      <c r="G1338" s="43"/>
      <c r="H1338" s="60"/>
      <c r="I1338" s="60"/>
      <c r="J1338" s="60"/>
      <c r="K1338" s="60"/>
      <c r="L1338" s="60"/>
      <c r="M1338" s="60"/>
    </row>
    <row r="1339" spans="1:13" ht="15.5" x14ac:dyDescent="0.35">
      <c r="A1339" s="19" t="s">
        <v>8435</v>
      </c>
      <c r="B1339" s="19" t="s">
        <v>4049</v>
      </c>
      <c r="C1339" s="22"/>
      <c r="D1339" s="22"/>
      <c r="E1339" s="22"/>
      <c r="F1339" s="22"/>
      <c r="G1339" s="43"/>
      <c r="H1339" s="60"/>
      <c r="I1339" s="60"/>
      <c r="J1339" s="60"/>
      <c r="K1339" s="60"/>
      <c r="L1339" s="60"/>
      <c r="M1339" s="60"/>
    </row>
    <row r="1340" spans="1:13" ht="15.5" x14ac:dyDescent="0.35">
      <c r="A1340" s="19" t="s">
        <v>3546</v>
      </c>
      <c r="B1340" s="19" t="s">
        <v>3545</v>
      </c>
      <c r="C1340" s="22"/>
      <c r="D1340" s="22"/>
      <c r="E1340" s="22"/>
      <c r="F1340" s="22"/>
      <c r="G1340" s="43"/>
      <c r="H1340" s="60"/>
      <c r="I1340" s="60"/>
      <c r="J1340" s="60"/>
      <c r="K1340" s="60"/>
      <c r="L1340" s="60"/>
      <c r="M1340" s="60"/>
    </row>
    <row r="1341" spans="1:13" ht="15.5" x14ac:dyDescent="0.35">
      <c r="A1341" s="19" t="s">
        <v>1964</v>
      </c>
      <c r="B1341" s="19" t="s">
        <v>1962</v>
      </c>
      <c r="C1341" s="22"/>
      <c r="D1341" s="22"/>
      <c r="E1341" s="22"/>
      <c r="F1341" s="22"/>
      <c r="G1341" s="43"/>
      <c r="H1341" s="60"/>
      <c r="I1341" s="60"/>
      <c r="J1341" s="60"/>
      <c r="K1341" s="60"/>
      <c r="L1341" s="60"/>
      <c r="M1341" s="60"/>
    </row>
    <row r="1342" spans="1:13" ht="15.5" x14ac:dyDescent="0.35">
      <c r="A1342" s="19" t="s">
        <v>5116</v>
      </c>
      <c r="B1342" s="19" t="s">
        <v>4194</v>
      </c>
      <c r="C1342" s="22"/>
      <c r="D1342" s="22"/>
      <c r="E1342" s="22"/>
      <c r="F1342" s="22"/>
      <c r="G1342" s="43"/>
      <c r="H1342" s="60"/>
      <c r="I1342" s="60"/>
      <c r="J1342" s="60"/>
      <c r="K1342" s="60"/>
      <c r="L1342" s="60"/>
      <c r="M1342" s="60"/>
    </row>
    <row r="1343" spans="1:13" ht="31" x14ac:dyDescent="0.35">
      <c r="A1343" s="19" t="s">
        <v>8436</v>
      </c>
      <c r="B1343" s="19" t="s">
        <v>1971</v>
      </c>
      <c r="C1343" s="22"/>
      <c r="D1343" s="22"/>
      <c r="E1343" s="22"/>
      <c r="F1343" s="22"/>
      <c r="G1343" s="43"/>
      <c r="H1343" s="60"/>
      <c r="I1343" s="60"/>
      <c r="J1343" s="60"/>
      <c r="K1343" s="60"/>
      <c r="L1343" s="60"/>
      <c r="M1343" s="60"/>
    </row>
    <row r="1344" spans="1:13" ht="15.5" x14ac:dyDescent="0.35">
      <c r="A1344" s="19" t="s">
        <v>1392</v>
      </c>
      <c r="B1344" s="19" t="s">
        <v>1386</v>
      </c>
      <c r="C1344" s="22"/>
      <c r="D1344" s="22"/>
      <c r="E1344" s="22"/>
      <c r="F1344" s="22"/>
      <c r="G1344" s="43"/>
      <c r="H1344" s="60"/>
      <c r="I1344" s="60"/>
      <c r="J1344" s="60"/>
      <c r="K1344" s="60"/>
      <c r="L1344" s="60"/>
      <c r="M1344" s="60"/>
    </row>
    <row r="1345" spans="1:13" ht="15.5" x14ac:dyDescent="0.35">
      <c r="A1345" s="19" t="s">
        <v>8176</v>
      </c>
      <c r="B1345" s="19" t="s">
        <v>3552</v>
      </c>
      <c r="C1345" s="22"/>
      <c r="D1345" s="22"/>
      <c r="E1345" s="22"/>
      <c r="F1345" s="22"/>
      <c r="G1345" s="43"/>
      <c r="H1345" s="60"/>
      <c r="I1345" s="60"/>
      <c r="J1345" s="60"/>
      <c r="K1345" s="60"/>
      <c r="L1345" s="60"/>
      <c r="M1345" s="60"/>
    </row>
    <row r="1346" spans="1:13" ht="15.5" x14ac:dyDescent="0.35">
      <c r="A1346" s="19" t="s">
        <v>8437</v>
      </c>
      <c r="B1346" s="19" t="s">
        <v>3281</v>
      </c>
      <c r="C1346" s="22"/>
      <c r="D1346" s="22"/>
      <c r="E1346" s="22"/>
      <c r="F1346" s="22"/>
      <c r="G1346" s="43"/>
      <c r="H1346" s="60"/>
      <c r="I1346" s="60"/>
      <c r="J1346" s="60"/>
      <c r="K1346" s="60"/>
      <c r="L1346" s="60"/>
      <c r="M1346" s="60"/>
    </row>
    <row r="1347" spans="1:13" ht="15.5" x14ac:dyDescent="0.35">
      <c r="A1347" s="19" t="s">
        <v>2999</v>
      </c>
      <c r="B1347" s="19" t="s">
        <v>1581</v>
      </c>
      <c r="C1347" s="22"/>
      <c r="D1347" s="22"/>
      <c r="E1347" s="22"/>
      <c r="F1347" s="22"/>
      <c r="G1347" s="43"/>
      <c r="H1347" s="60"/>
      <c r="I1347" s="60"/>
      <c r="J1347" s="60"/>
      <c r="K1347" s="60"/>
      <c r="L1347" s="60"/>
      <c r="M1347" s="60"/>
    </row>
    <row r="1348" spans="1:13" ht="15.5" x14ac:dyDescent="0.35">
      <c r="A1348" s="19" t="s">
        <v>868</v>
      </c>
      <c r="B1348" s="19" t="s">
        <v>3838</v>
      </c>
      <c r="C1348" s="22"/>
      <c r="D1348" s="22"/>
      <c r="E1348" s="22"/>
      <c r="F1348" s="22"/>
      <c r="G1348" s="43"/>
      <c r="H1348" s="60"/>
      <c r="I1348" s="60"/>
      <c r="J1348" s="60"/>
      <c r="K1348" s="60"/>
      <c r="L1348" s="60"/>
      <c r="M1348" s="60"/>
    </row>
    <row r="1349" spans="1:13" ht="15.5" x14ac:dyDescent="0.35">
      <c r="A1349" s="19" t="s">
        <v>1011</v>
      </c>
      <c r="B1349" s="19" t="s">
        <v>1845</v>
      </c>
      <c r="C1349" s="22"/>
      <c r="D1349" s="22"/>
      <c r="E1349" s="22"/>
      <c r="F1349" s="22"/>
      <c r="G1349" s="43"/>
      <c r="H1349" s="60"/>
      <c r="I1349" s="60"/>
      <c r="J1349" s="60"/>
      <c r="K1349" s="60"/>
      <c r="L1349" s="60"/>
      <c r="M1349" s="60"/>
    </row>
    <row r="1350" spans="1:13" ht="46.5" x14ac:dyDescent="0.35">
      <c r="A1350" s="19" t="s">
        <v>8177</v>
      </c>
      <c r="B1350" s="19" t="s">
        <v>563</v>
      </c>
      <c r="C1350" s="22"/>
      <c r="D1350" s="22"/>
      <c r="E1350" s="22"/>
      <c r="F1350" s="22"/>
      <c r="G1350" s="43"/>
      <c r="H1350" s="60"/>
      <c r="I1350" s="60"/>
      <c r="J1350" s="60"/>
      <c r="K1350" s="60"/>
      <c r="L1350" s="60"/>
      <c r="M1350" s="60"/>
    </row>
    <row r="1351" spans="1:13" ht="15.5" x14ac:dyDescent="0.35">
      <c r="A1351" s="19" t="s">
        <v>8614</v>
      </c>
      <c r="B1351" s="19" t="s">
        <v>8612</v>
      </c>
      <c r="C1351" s="22"/>
      <c r="D1351" s="22"/>
      <c r="E1351" s="22"/>
      <c r="F1351" s="22"/>
      <c r="G1351" s="43"/>
      <c r="H1351" s="60"/>
      <c r="I1351" s="60"/>
      <c r="J1351" s="60"/>
      <c r="K1351" s="60"/>
      <c r="L1351" s="60"/>
      <c r="M1351" s="60"/>
    </row>
    <row r="1352" spans="1:13" ht="15.5" x14ac:dyDescent="0.35">
      <c r="A1352" s="19" t="s">
        <v>1417</v>
      </c>
      <c r="B1352" s="19" t="s">
        <v>1416</v>
      </c>
      <c r="C1352" s="22"/>
      <c r="D1352" s="22"/>
      <c r="E1352" s="22"/>
      <c r="F1352" s="22"/>
      <c r="G1352" s="43"/>
      <c r="H1352" s="60"/>
      <c r="I1352" s="60"/>
      <c r="J1352" s="60"/>
      <c r="K1352" s="60"/>
      <c r="L1352" s="60"/>
      <c r="M1352" s="60"/>
    </row>
    <row r="1353" spans="1:13" ht="15.5" x14ac:dyDescent="0.35">
      <c r="A1353" s="19" t="s">
        <v>593</v>
      </c>
      <c r="B1353" s="19" t="s">
        <v>4563</v>
      </c>
      <c r="C1353" s="22"/>
      <c r="D1353" s="22"/>
      <c r="E1353" s="22"/>
      <c r="F1353" s="22"/>
      <c r="G1353" s="43"/>
      <c r="H1353" s="60"/>
      <c r="I1353" s="60"/>
      <c r="J1353" s="60"/>
      <c r="K1353" s="60"/>
      <c r="L1353" s="60"/>
      <c r="M1353" s="60"/>
    </row>
    <row r="1354" spans="1:13" ht="15.5" x14ac:dyDescent="0.35">
      <c r="A1354" s="19" t="s">
        <v>8438</v>
      </c>
      <c r="B1354" s="19" t="s">
        <v>4058</v>
      </c>
      <c r="C1354" s="22"/>
      <c r="D1354" s="22"/>
      <c r="E1354" s="22"/>
      <c r="F1354" s="22"/>
      <c r="G1354" s="43"/>
      <c r="H1354" s="60"/>
      <c r="I1354" s="60"/>
      <c r="J1354" s="60"/>
      <c r="K1354" s="60"/>
      <c r="L1354" s="60"/>
      <c r="M1354" s="60"/>
    </row>
    <row r="1355" spans="1:13" ht="15.5" x14ac:dyDescent="0.35">
      <c r="A1355" s="19" t="s">
        <v>1573</v>
      </c>
      <c r="B1355" s="19" t="s">
        <v>1740</v>
      </c>
      <c r="C1355" s="22"/>
      <c r="D1355" s="22"/>
      <c r="E1355" s="22"/>
      <c r="F1355" s="22"/>
      <c r="G1355" s="43"/>
      <c r="H1355" s="60"/>
      <c r="I1355" s="60"/>
      <c r="J1355" s="60"/>
      <c r="K1355" s="60"/>
      <c r="L1355" s="60"/>
      <c r="M1355" s="60"/>
    </row>
    <row r="1356" spans="1:13" ht="15.5" x14ac:dyDescent="0.35">
      <c r="A1356" s="19" t="s">
        <v>8439</v>
      </c>
      <c r="B1356" s="19" t="s">
        <v>3636</v>
      </c>
      <c r="C1356" s="22"/>
      <c r="D1356" s="22"/>
      <c r="E1356" s="22"/>
      <c r="F1356" s="22"/>
      <c r="G1356" s="43"/>
      <c r="H1356" s="60"/>
      <c r="I1356" s="60"/>
      <c r="J1356" s="60"/>
      <c r="K1356" s="60"/>
      <c r="L1356" s="60"/>
      <c r="M1356" s="60"/>
    </row>
    <row r="1357" spans="1:13" ht="15.5" x14ac:dyDescent="0.35">
      <c r="A1357" s="19" t="s">
        <v>8440</v>
      </c>
      <c r="B1357" s="19" t="s">
        <v>3811</v>
      </c>
      <c r="C1357" s="22"/>
      <c r="D1357" s="22"/>
      <c r="E1357" s="22"/>
      <c r="F1357" s="22"/>
      <c r="G1357" s="43"/>
      <c r="H1357" s="60"/>
      <c r="I1357" s="60"/>
      <c r="J1357" s="60"/>
      <c r="K1357" s="60"/>
      <c r="L1357" s="60"/>
      <c r="M1357" s="60"/>
    </row>
    <row r="1358" spans="1:13" ht="15.5" x14ac:dyDescent="0.35">
      <c r="A1358" s="19" t="s">
        <v>8441</v>
      </c>
      <c r="B1358" s="19" t="s">
        <v>3339</v>
      </c>
      <c r="C1358" s="22"/>
      <c r="D1358" s="22"/>
      <c r="E1358" s="22"/>
      <c r="F1358" s="22"/>
      <c r="G1358" s="43"/>
      <c r="H1358" s="60"/>
      <c r="I1358" s="60"/>
      <c r="J1358" s="60"/>
      <c r="K1358" s="60"/>
      <c r="L1358" s="60"/>
      <c r="M1358" s="60"/>
    </row>
    <row r="1359" spans="1:13" ht="15.5" x14ac:dyDescent="0.35">
      <c r="A1359" s="19" t="s">
        <v>8442</v>
      </c>
      <c r="B1359" s="19" t="s">
        <v>3601</v>
      </c>
      <c r="C1359" s="22"/>
      <c r="D1359" s="22"/>
      <c r="E1359" s="22"/>
      <c r="F1359" s="22"/>
      <c r="G1359" s="43"/>
      <c r="H1359" s="60"/>
      <c r="I1359" s="60"/>
      <c r="J1359" s="60"/>
      <c r="K1359" s="60"/>
      <c r="L1359" s="60"/>
      <c r="M1359" s="60"/>
    </row>
    <row r="1360" spans="1:13" ht="15.5" x14ac:dyDescent="0.35">
      <c r="A1360" s="19" t="s">
        <v>984</v>
      </c>
      <c r="B1360" s="19" t="s">
        <v>982</v>
      </c>
      <c r="C1360" s="22"/>
      <c r="D1360" s="22"/>
      <c r="E1360" s="22"/>
      <c r="F1360" s="22"/>
      <c r="G1360" s="43"/>
      <c r="H1360" s="60"/>
      <c r="I1360" s="60"/>
      <c r="J1360" s="60"/>
      <c r="K1360" s="60"/>
      <c r="L1360" s="60"/>
      <c r="M1360" s="60"/>
    </row>
    <row r="1361" spans="1:13" ht="15.5" x14ac:dyDescent="0.35">
      <c r="A1361" s="19" t="s">
        <v>8443</v>
      </c>
      <c r="B1361" s="19" t="s">
        <v>2044</v>
      </c>
      <c r="C1361" s="22"/>
      <c r="D1361" s="22"/>
      <c r="E1361" s="22"/>
      <c r="F1361" s="22"/>
      <c r="G1361" s="43"/>
      <c r="H1361" s="60"/>
      <c r="I1361" s="60"/>
      <c r="J1361" s="60"/>
      <c r="K1361" s="60"/>
      <c r="L1361" s="60"/>
      <c r="M1361" s="60"/>
    </row>
    <row r="1362" spans="1:13" ht="15.5" x14ac:dyDescent="0.35">
      <c r="A1362" s="19" t="s">
        <v>8444</v>
      </c>
      <c r="B1362" s="19" t="s">
        <v>3834</v>
      </c>
      <c r="C1362" s="22"/>
      <c r="D1362" s="22"/>
      <c r="E1362" s="22"/>
      <c r="F1362" s="22"/>
      <c r="G1362" s="43"/>
      <c r="H1362" s="60"/>
      <c r="I1362" s="60"/>
      <c r="J1362" s="60"/>
      <c r="K1362" s="60"/>
      <c r="L1362" s="60"/>
      <c r="M1362" s="60"/>
    </row>
    <row r="1363" spans="1:13" ht="31" x14ac:dyDescent="0.35">
      <c r="A1363" s="19" t="s">
        <v>8445</v>
      </c>
      <c r="B1363" s="19" t="s">
        <v>2131</v>
      </c>
      <c r="C1363" s="22"/>
      <c r="D1363" s="22"/>
      <c r="E1363" s="22"/>
      <c r="F1363" s="22"/>
      <c r="G1363" s="43"/>
      <c r="H1363" s="60"/>
      <c r="I1363" s="60"/>
      <c r="J1363" s="60"/>
      <c r="K1363" s="60"/>
      <c r="L1363" s="60"/>
      <c r="M1363" s="60"/>
    </row>
    <row r="1364" spans="1:13" ht="15.5" x14ac:dyDescent="0.35">
      <c r="A1364" s="19" t="s">
        <v>341</v>
      </c>
      <c r="B1364" s="19" t="s">
        <v>339</v>
      </c>
      <c r="C1364" s="22"/>
      <c r="D1364" s="22"/>
      <c r="E1364" s="22"/>
      <c r="F1364" s="22"/>
      <c r="G1364" s="43"/>
      <c r="H1364" s="60"/>
      <c r="I1364" s="60"/>
      <c r="J1364" s="60"/>
      <c r="K1364" s="60"/>
      <c r="L1364" s="60"/>
      <c r="M1364" s="60"/>
    </row>
    <row r="1365" spans="1:13" ht="31" x14ac:dyDescent="0.35">
      <c r="A1365" s="19" t="s">
        <v>8178</v>
      </c>
      <c r="B1365" s="19" t="s">
        <v>244</v>
      </c>
      <c r="C1365" s="22"/>
      <c r="D1365" s="22"/>
      <c r="E1365" s="22"/>
      <c r="F1365" s="22"/>
      <c r="G1365" s="43"/>
      <c r="H1365" s="60"/>
      <c r="I1365" s="60"/>
      <c r="J1365" s="60"/>
      <c r="K1365" s="60"/>
      <c r="L1365" s="60"/>
      <c r="M1365" s="60"/>
    </row>
    <row r="1366" spans="1:13" ht="15.5" x14ac:dyDescent="0.35">
      <c r="A1366" s="19" t="s">
        <v>8</v>
      </c>
      <c r="B1366" s="19" t="s">
        <v>8271</v>
      </c>
      <c r="C1366" s="22"/>
      <c r="D1366" s="22"/>
      <c r="E1366" s="22"/>
      <c r="F1366" s="22"/>
      <c r="G1366" s="43"/>
      <c r="H1366" s="60"/>
      <c r="I1366" s="60"/>
      <c r="J1366" s="60"/>
      <c r="K1366" s="60"/>
      <c r="L1366" s="60"/>
      <c r="M1366" s="60"/>
    </row>
    <row r="1367" spans="1:13" ht="15.5" x14ac:dyDescent="0.35">
      <c r="A1367" s="19" t="s">
        <v>8446</v>
      </c>
      <c r="B1367" s="19" t="s">
        <v>3754</v>
      </c>
      <c r="C1367" s="22"/>
      <c r="D1367" s="22"/>
      <c r="E1367" s="22"/>
      <c r="F1367" s="22"/>
      <c r="G1367" s="43"/>
      <c r="H1367" s="60"/>
      <c r="I1367" s="60"/>
      <c r="J1367" s="60"/>
      <c r="K1367" s="60"/>
      <c r="L1367" s="60"/>
      <c r="M1367" s="60"/>
    </row>
    <row r="1368" spans="1:13" ht="15.5" x14ac:dyDescent="0.35">
      <c r="A1368" s="19" t="s">
        <v>8447</v>
      </c>
      <c r="B1368" s="19" t="s">
        <v>3916</v>
      </c>
      <c r="C1368" s="22"/>
      <c r="D1368" s="22"/>
      <c r="E1368" s="22"/>
      <c r="F1368" s="22"/>
      <c r="G1368" s="43"/>
      <c r="H1368" s="60"/>
      <c r="I1368" s="60"/>
      <c r="J1368" s="60"/>
      <c r="K1368" s="60"/>
      <c r="L1368" s="60"/>
      <c r="M1368" s="60"/>
    </row>
    <row r="1369" spans="1:13" ht="15.5" x14ac:dyDescent="0.35">
      <c r="A1369" s="19" t="s">
        <v>155</v>
      </c>
      <c r="B1369" s="19" t="s">
        <v>153</v>
      </c>
      <c r="C1369" s="22"/>
      <c r="D1369" s="22"/>
      <c r="E1369" s="22"/>
      <c r="F1369" s="22"/>
      <c r="G1369" s="43"/>
      <c r="H1369" s="60"/>
      <c r="I1369" s="60"/>
      <c r="J1369" s="60"/>
      <c r="K1369" s="60"/>
      <c r="L1369" s="60"/>
      <c r="M1369" s="60"/>
    </row>
    <row r="1370" spans="1:13" ht="15.5" x14ac:dyDescent="0.35">
      <c r="A1370" s="19" t="s">
        <v>8448</v>
      </c>
      <c r="B1370" s="19" t="s">
        <v>2001</v>
      </c>
      <c r="C1370" s="22"/>
      <c r="D1370" s="22"/>
      <c r="E1370" s="22"/>
      <c r="F1370" s="22"/>
      <c r="G1370" s="43"/>
      <c r="H1370" s="60"/>
      <c r="I1370" s="60"/>
      <c r="J1370" s="60"/>
      <c r="K1370" s="60"/>
      <c r="L1370" s="60"/>
      <c r="M1370" s="60"/>
    </row>
    <row r="1371" spans="1:13" ht="31" x14ac:dyDescent="0.35">
      <c r="A1371" s="19" t="s">
        <v>3029</v>
      </c>
      <c r="B1371" s="19" t="s">
        <v>3739</v>
      </c>
      <c r="C1371" s="22"/>
      <c r="D1371" s="22"/>
      <c r="E1371" s="22"/>
      <c r="F1371" s="22"/>
      <c r="G1371" s="43"/>
      <c r="H1371" s="60"/>
      <c r="I1371" s="60"/>
      <c r="J1371" s="60"/>
      <c r="K1371" s="60"/>
      <c r="L1371" s="60"/>
      <c r="M1371" s="60"/>
    </row>
    <row r="1372" spans="1:13" ht="31" x14ac:dyDescent="0.35">
      <c r="A1372" s="19" t="s">
        <v>8449</v>
      </c>
      <c r="B1372" s="19" t="s">
        <v>2123</v>
      </c>
      <c r="C1372" s="22"/>
      <c r="D1372" s="22"/>
      <c r="E1372" s="22"/>
      <c r="F1372" s="22"/>
      <c r="G1372" s="43"/>
      <c r="H1372" s="60"/>
      <c r="I1372" s="60"/>
      <c r="J1372" s="60"/>
      <c r="K1372" s="60"/>
      <c r="L1372" s="60"/>
      <c r="M1372" s="60"/>
    </row>
    <row r="1373" spans="1:13" ht="15.5" x14ac:dyDescent="0.35">
      <c r="A1373" s="19" t="s">
        <v>1648</v>
      </c>
      <c r="B1373" s="19" t="s">
        <v>1613</v>
      </c>
      <c r="C1373" s="22"/>
      <c r="D1373" s="22"/>
      <c r="E1373" s="22"/>
      <c r="F1373" s="22"/>
      <c r="G1373" s="43"/>
      <c r="H1373" s="60"/>
      <c r="I1373" s="60"/>
      <c r="J1373" s="60"/>
      <c r="K1373" s="60"/>
      <c r="L1373" s="60"/>
      <c r="M1373" s="60"/>
    </row>
    <row r="1374" spans="1:13" ht="31" x14ac:dyDescent="0.35">
      <c r="A1374" s="19" t="s">
        <v>3121</v>
      </c>
      <c r="B1374" s="19" t="s">
        <v>3586</v>
      </c>
      <c r="C1374" s="22"/>
      <c r="D1374" s="22"/>
      <c r="E1374" s="22"/>
      <c r="F1374" s="22"/>
      <c r="G1374" s="43"/>
      <c r="H1374" s="60"/>
      <c r="I1374" s="60"/>
      <c r="J1374" s="60"/>
      <c r="K1374" s="60"/>
      <c r="L1374" s="60"/>
      <c r="M1374" s="60"/>
    </row>
    <row r="1375" spans="1:13" ht="15.5" x14ac:dyDescent="0.35">
      <c r="A1375" s="19" t="s">
        <v>5117</v>
      </c>
      <c r="B1375" s="19" t="s">
        <v>134</v>
      </c>
      <c r="C1375" s="22"/>
      <c r="D1375" s="22"/>
      <c r="E1375" s="22"/>
      <c r="F1375" s="22"/>
      <c r="G1375" s="43"/>
      <c r="H1375" s="60"/>
      <c r="I1375" s="60"/>
      <c r="J1375" s="60"/>
      <c r="K1375" s="60"/>
      <c r="L1375" s="60"/>
      <c r="M1375" s="60"/>
    </row>
    <row r="1376" spans="1:13" ht="15.5" x14ac:dyDescent="0.35">
      <c r="A1376" s="19" t="s">
        <v>4990</v>
      </c>
      <c r="B1376" s="19" t="s">
        <v>8250</v>
      </c>
      <c r="C1376" s="22"/>
      <c r="D1376" s="22"/>
      <c r="E1376" s="22"/>
      <c r="F1376" s="22"/>
      <c r="G1376" s="43"/>
      <c r="H1376" s="60"/>
      <c r="I1376" s="60"/>
      <c r="J1376" s="60"/>
      <c r="K1376" s="60"/>
      <c r="L1376" s="60"/>
      <c r="M1376" s="60"/>
    </row>
    <row r="1377" spans="1:13" ht="15.5" x14ac:dyDescent="0.35">
      <c r="A1377" s="19" t="s">
        <v>1232</v>
      </c>
      <c r="B1377" s="19" t="s">
        <v>1221</v>
      </c>
      <c r="C1377" s="22"/>
      <c r="D1377" s="22"/>
      <c r="E1377" s="22"/>
      <c r="F1377" s="22"/>
      <c r="G1377" s="43"/>
      <c r="H1377" s="60"/>
      <c r="I1377" s="60"/>
      <c r="J1377" s="60"/>
      <c r="K1377" s="60"/>
      <c r="L1377" s="60"/>
      <c r="M1377" s="60"/>
    </row>
    <row r="1378" spans="1:13" ht="15.5" x14ac:dyDescent="0.35">
      <c r="A1378" s="19" t="s">
        <v>8180</v>
      </c>
      <c r="B1378" s="19" t="s">
        <v>4518</v>
      </c>
      <c r="C1378" s="22"/>
      <c r="D1378" s="22"/>
      <c r="E1378" s="22"/>
      <c r="F1378" s="22"/>
      <c r="G1378" s="43"/>
      <c r="H1378" s="60"/>
      <c r="I1378" s="60"/>
      <c r="J1378" s="60"/>
      <c r="K1378" s="60"/>
      <c r="L1378" s="60"/>
      <c r="M1378" s="60"/>
    </row>
    <row r="1379" spans="1:13" ht="15.5" x14ac:dyDescent="0.35">
      <c r="A1379" s="19" t="s">
        <v>8450</v>
      </c>
      <c r="B1379" s="19" t="s">
        <v>3635</v>
      </c>
      <c r="C1379" s="22"/>
      <c r="D1379" s="22"/>
      <c r="E1379" s="22"/>
      <c r="F1379" s="22"/>
      <c r="G1379" s="43"/>
      <c r="H1379" s="60"/>
      <c r="I1379" s="60"/>
      <c r="J1379" s="60"/>
      <c r="K1379" s="60"/>
      <c r="L1379" s="60"/>
      <c r="M1379" s="60"/>
    </row>
    <row r="1380" spans="1:13" ht="15.5" x14ac:dyDescent="0.35">
      <c r="A1380" s="19" t="s">
        <v>8451</v>
      </c>
      <c r="B1380" s="19" t="s">
        <v>2714</v>
      </c>
      <c r="C1380" s="22"/>
      <c r="D1380" s="22"/>
      <c r="E1380" s="22"/>
      <c r="F1380" s="22"/>
      <c r="G1380" s="43"/>
      <c r="H1380" s="60"/>
      <c r="I1380" s="60"/>
      <c r="J1380" s="60"/>
      <c r="K1380" s="60"/>
      <c r="L1380" s="60"/>
      <c r="M1380" s="60"/>
    </row>
    <row r="1381" spans="1:13" ht="31" x14ac:dyDescent="0.35">
      <c r="A1381" s="19" t="s">
        <v>8452</v>
      </c>
      <c r="B1381" s="19" t="s">
        <v>8757</v>
      </c>
      <c r="C1381" s="22"/>
      <c r="D1381" s="22"/>
      <c r="E1381" s="22"/>
      <c r="F1381" s="22"/>
      <c r="G1381" s="43"/>
      <c r="H1381" s="60"/>
      <c r="I1381" s="60"/>
      <c r="J1381" s="60"/>
      <c r="K1381" s="60"/>
      <c r="L1381" s="60"/>
      <c r="M1381" s="60"/>
    </row>
    <row r="1382" spans="1:13" ht="15.5" x14ac:dyDescent="0.35">
      <c r="A1382" s="19" t="s">
        <v>8453</v>
      </c>
      <c r="B1382" s="19" t="s">
        <v>4088</v>
      </c>
      <c r="C1382" s="22"/>
      <c r="D1382" s="22"/>
      <c r="E1382" s="22"/>
      <c r="F1382" s="22"/>
      <c r="G1382" s="43"/>
      <c r="H1382" s="60"/>
      <c r="I1382" s="60"/>
      <c r="J1382" s="60"/>
      <c r="K1382" s="60"/>
      <c r="L1382" s="60"/>
      <c r="M1382" s="60"/>
    </row>
    <row r="1383" spans="1:13" ht="15.5" x14ac:dyDescent="0.35">
      <c r="A1383" s="19" t="s">
        <v>3215</v>
      </c>
      <c r="B1383" s="19" t="s">
        <v>3562</v>
      </c>
      <c r="C1383" s="22"/>
      <c r="D1383" s="22"/>
      <c r="E1383" s="22"/>
      <c r="F1383" s="22"/>
      <c r="G1383" s="43"/>
      <c r="H1383" s="60"/>
      <c r="I1383" s="60"/>
      <c r="J1383" s="60"/>
      <c r="K1383" s="60"/>
      <c r="L1383" s="60"/>
      <c r="M1383" s="60"/>
    </row>
    <row r="1384" spans="1:13" ht="15.5" x14ac:dyDescent="0.35">
      <c r="A1384" s="19" t="s">
        <v>8454</v>
      </c>
      <c r="B1384" s="19" t="s">
        <v>2703</v>
      </c>
      <c r="C1384" s="22"/>
      <c r="D1384" s="22"/>
      <c r="E1384" s="22"/>
      <c r="F1384" s="22"/>
      <c r="G1384" s="43"/>
      <c r="H1384" s="60"/>
      <c r="I1384" s="60"/>
      <c r="J1384" s="60"/>
      <c r="K1384" s="60"/>
      <c r="L1384" s="60"/>
      <c r="M1384" s="60"/>
    </row>
    <row r="1385" spans="1:13" ht="31" x14ac:dyDescent="0.35">
      <c r="A1385" s="19" t="s">
        <v>8455</v>
      </c>
      <c r="B1385" s="19" t="s">
        <v>3833</v>
      </c>
      <c r="C1385" s="22"/>
      <c r="D1385" s="22"/>
      <c r="E1385" s="22"/>
      <c r="F1385" s="22"/>
      <c r="G1385" s="43"/>
      <c r="H1385" s="60"/>
      <c r="I1385" s="60"/>
      <c r="J1385" s="60"/>
      <c r="K1385" s="60"/>
      <c r="L1385" s="60"/>
      <c r="M1385" s="60"/>
    </row>
    <row r="1386" spans="1:13" ht="15.5" x14ac:dyDescent="0.35">
      <c r="A1386" s="19" t="s">
        <v>8456</v>
      </c>
      <c r="B1386" s="19" t="s">
        <v>3770</v>
      </c>
      <c r="C1386" s="22"/>
      <c r="D1386" s="22"/>
      <c r="E1386" s="22"/>
      <c r="F1386" s="22"/>
      <c r="G1386" s="43"/>
      <c r="H1386" s="60"/>
      <c r="I1386" s="60"/>
      <c r="J1386" s="60"/>
      <c r="K1386" s="60"/>
      <c r="L1386" s="60"/>
      <c r="M1386" s="60"/>
    </row>
    <row r="1387" spans="1:13" ht="15.5" x14ac:dyDescent="0.35">
      <c r="A1387" s="19" t="s">
        <v>8181</v>
      </c>
      <c r="B1387" s="19" t="s">
        <v>4523</v>
      </c>
      <c r="C1387" s="22"/>
      <c r="D1387" s="22"/>
      <c r="E1387" s="22"/>
      <c r="F1387" s="22"/>
      <c r="G1387" s="43"/>
      <c r="H1387" s="60"/>
      <c r="I1387" s="60"/>
      <c r="J1387" s="60"/>
      <c r="K1387" s="60"/>
      <c r="L1387" s="60"/>
      <c r="M1387" s="60"/>
    </row>
    <row r="1388" spans="1:13" ht="31" x14ac:dyDescent="0.35">
      <c r="A1388" s="19" t="s">
        <v>2982</v>
      </c>
      <c r="B1388" s="19" t="s">
        <v>1333</v>
      </c>
      <c r="C1388" s="22"/>
      <c r="D1388" s="22"/>
      <c r="E1388" s="22"/>
      <c r="F1388" s="22"/>
      <c r="G1388" s="43"/>
      <c r="H1388" s="60"/>
      <c r="I1388" s="60"/>
      <c r="J1388" s="60"/>
      <c r="K1388" s="60"/>
      <c r="L1388" s="60"/>
      <c r="M1388" s="60"/>
    </row>
    <row r="1389" spans="1:13" ht="31" x14ac:dyDescent="0.35">
      <c r="A1389" s="19" t="s">
        <v>8457</v>
      </c>
      <c r="B1389" s="19" t="s">
        <v>3925</v>
      </c>
      <c r="C1389" s="22"/>
      <c r="D1389" s="22"/>
      <c r="E1389" s="22"/>
      <c r="F1389" s="22"/>
      <c r="G1389" s="43"/>
      <c r="H1389" s="60"/>
      <c r="I1389" s="60"/>
      <c r="J1389" s="60"/>
      <c r="K1389" s="60"/>
      <c r="L1389" s="60"/>
      <c r="M1389" s="60"/>
    </row>
    <row r="1390" spans="1:13" ht="15.5" x14ac:dyDescent="0.35">
      <c r="A1390" s="19" t="s">
        <v>190</v>
      </c>
      <c r="B1390" s="19" t="s">
        <v>188</v>
      </c>
      <c r="C1390" s="22"/>
      <c r="D1390" s="22"/>
      <c r="E1390" s="22"/>
      <c r="F1390" s="22"/>
      <c r="G1390" s="43"/>
      <c r="H1390" s="60"/>
      <c r="I1390" s="60"/>
      <c r="J1390" s="60"/>
      <c r="K1390" s="60"/>
      <c r="L1390" s="60"/>
      <c r="M1390" s="60"/>
    </row>
    <row r="1391" spans="1:13" ht="31" x14ac:dyDescent="0.35">
      <c r="A1391" s="19" t="s">
        <v>3159</v>
      </c>
      <c r="B1391" s="19" t="s">
        <v>8654</v>
      </c>
      <c r="C1391" s="22"/>
      <c r="D1391" s="22"/>
      <c r="E1391" s="22"/>
      <c r="F1391" s="22"/>
      <c r="G1391" s="43"/>
      <c r="H1391" s="60"/>
      <c r="I1391" s="60"/>
      <c r="J1391" s="60"/>
      <c r="K1391" s="60"/>
      <c r="L1391" s="60"/>
      <c r="M1391" s="60"/>
    </row>
    <row r="1392" spans="1:13" ht="15.5" x14ac:dyDescent="0.35">
      <c r="A1392" s="19" t="s">
        <v>8646</v>
      </c>
      <c r="B1392" s="19" t="s">
        <v>3687</v>
      </c>
      <c r="C1392" s="22"/>
      <c r="D1392" s="22"/>
      <c r="E1392" s="22"/>
      <c r="F1392" s="22"/>
      <c r="G1392" s="43"/>
      <c r="H1392" s="60"/>
      <c r="I1392" s="60"/>
      <c r="J1392" s="60"/>
      <c r="K1392" s="60"/>
      <c r="L1392" s="60"/>
      <c r="M1392" s="60"/>
    </row>
    <row r="1393" spans="1:13" ht="15.5" x14ac:dyDescent="0.35">
      <c r="A1393" s="19" t="s">
        <v>8460</v>
      </c>
      <c r="B1393" s="19" t="s">
        <v>3882</v>
      </c>
      <c r="C1393" s="22"/>
      <c r="D1393" s="22"/>
      <c r="E1393" s="22"/>
      <c r="F1393" s="22"/>
      <c r="G1393" s="43"/>
      <c r="H1393" s="60"/>
      <c r="I1393" s="60"/>
      <c r="J1393" s="60"/>
      <c r="K1393" s="60"/>
      <c r="L1393" s="60"/>
      <c r="M1393" s="60"/>
    </row>
    <row r="1394" spans="1:13" ht="15.5" x14ac:dyDescent="0.35">
      <c r="A1394" s="19" t="s">
        <v>8461</v>
      </c>
      <c r="B1394" s="19" t="s">
        <v>3731</v>
      </c>
      <c r="C1394" s="22"/>
      <c r="D1394" s="22"/>
      <c r="E1394" s="22"/>
      <c r="F1394" s="22"/>
      <c r="G1394" s="43"/>
      <c r="H1394" s="60"/>
      <c r="I1394" s="60"/>
      <c r="J1394" s="60"/>
      <c r="K1394" s="60"/>
      <c r="L1394" s="60"/>
      <c r="M1394" s="60"/>
    </row>
    <row r="1395" spans="1:13" ht="15.5" x14ac:dyDescent="0.35">
      <c r="A1395" s="19" t="s">
        <v>8462</v>
      </c>
      <c r="B1395" s="19" t="s">
        <v>2328</v>
      </c>
      <c r="C1395" s="22"/>
      <c r="D1395" s="22"/>
      <c r="E1395" s="22"/>
      <c r="F1395" s="22"/>
      <c r="G1395" s="43"/>
      <c r="H1395" s="60"/>
      <c r="I1395" s="60"/>
      <c r="J1395" s="60"/>
      <c r="K1395" s="60"/>
      <c r="L1395" s="60"/>
      <c r="M1395" s="60"/>
    </row>
    <row r="1396" spans="1:13" ht="15.5" x14ac:dyDescent="0.35">
      <c r="A1396" s="19" t="s">
        <v>2972</v>
      </c>
      <c r="B1396" s="19" t="s">
        <v>2210</v>
      </c>
      <c r="C1396" s="22"/>
      <c r="D1396" s="22"/>
      <c r="E1396" s="22"/>
      <c r="F1396" s="22"/>
      <c r="G1396" s="43"/>
      <c r="H1396" s="60"/>
      <c r="I1396" s="60"/>
      <c r="J1396" s="60"/>
      <c r="K1396" s="60"/>
      <c r="L1396" s="60"/>
      <c r="M1396" s="60"/>
    </row>
    <row r="1397" spans="1:13" ht="15.5" x14ac:dyDescent="0.35">
      <c r="A1397" s="19" t="s">
        <v>8463</v>
      </c>
      <c r="B1397" s="19" t="s">
        <v>2641</v>
      </c>
      <c r="C1397" s="22"/>
      <c r="D1397" s="22"/>
      <c r="E1397" s="22"/>
      <c r="F1397" s="22"/>
      <c r="G1397" s="43"/>
      <c r="H1397" s="60"/>
      <c r="I1397" s="60"/>
      <c r="J1397" s="60"/>
      <c r="K1397" s="60"/>
      <c r="L1397" s="60"/>
      <c r="M1397" s="60"/>
    </row>
    <row r="1398" spans="1:13" ht="31" x14ac:dyDescent="0.35">
      <c r="A1398" s="19" t="s">
        <v>8464</v>
      </c>
      <c r="B1398" s="19" t="s">
        <v>2031</v>
      </c>
      <c r="C1398" s="22"/>
      <c r="D1398" s="22"/>
      <c r="E1398" s="22"/>
      <c r="F1398" s="22"/>
      <c r="G1398" s="43"/>
      <c r="H1398" s="60"/>
      <c r="I1398" s="60"/>
      <c r="J1398" s="60"/>
      <c r="K1398" s="60"/>
      <c r="L1398" s="60"/>
      <c r="M1398" s="60"/>
    </row>
    <row r="1399" spans="1:13" ht="31" x14ac:dyDescent="0.35">
      <c r="A1399" s="19" t="s">
        <v>8465</v>
      </c>
      <c r="B1399" s="19" t="s">
        <v>3591</v>
      </c>
      <c r="C1399" s="22"/>
      <c r="D1399" s="22"/>
      <c r="E1399" s="22"/>
      <c r="F1399" s="22"/>
      <c r="G1399" s="43"/>
      <c r="H1399" s="60"/>
      <c r="I1399" s="60"/>
      <c r="J1399" s="60"/>
      <c r="K1399" s="60"/>
      <c r="L1399" s="60"/>
      <c r="M1399" s="60"/>
    </row>
    <row r="1400" spans="1:13" ht="15.5" x14ac:dyDescent="0.35">
      <c r="A1400" s="19" t="s">
        <v>8466</v>
      </c>
      <c r="B1400" s="19" t="s">
        <v>3803</v>
      </c>
      <c r="C1400" s="22"/>
      <c r="D1400" s="22"/>
      <c r="E1400" s="22"/>
      <c r="F1400" s="22"/>
      <c r="G1400" s="43"/>
      <c r="H1400" s="60"/>
      <c r="I1400" s="60"/>
      <c r="J1400" s="60"/>
      <c r="K1400" s="60"/>
      <c r="L1400" s="60"/>
      <c r="M1400" s="60"/>
    </row>
    <row r="1401" spans="1:13" ht="15.5" x14ac:dyDescent="0.35">
      <c r="A1401" s="19" t="s">
        <v>1488</v>
      </c>
      <c r="B1401" s="19" t="s">
        <v>1472</v>
      </c>
      <c r="C1401" s="22"/>
      <c r="D1401" s="22"/>
      <c r="E1401" s="22"/>
      <c r="F1401" s="22"/>
      <c r="G1401" s="43"/>
      <c r="H1401" s="60"/>
      <c r="I1401" s="60"/>
      <c r="J1401" s="60"/>
      <c r="K1401" s="60"/>
      <c r="L1401" s="60"/>
      <c r="M1401" s="60"/>
    </row>
    <row r="1402" spans="1:13" ht="15.5" x14ac:dyDescent="0.35">
      <c r="A1402" s="19" t="s">
        <v>5120</v>
      </c>
      <c r="B1402" s="19" t="s">
        <v>1127</v>
      </c>
      <c r="C1402" s="22"/>
      <c r="D1402" s="22"/>
      <c r="E1402" s="22"/>
      <c r="F1402" s="22"/>
      <c r="G1402" s="43"/>
      <c r="H1402" s="60"/>
      <c r="I1402" s="60"/>
      <c r="J1402" s="60"/>
      <c r="K1402" s="60"/>
      <c r="L1402" s="60"/>
      <c r="M1402" s="60"/>
    </row>
    <row r="1403" spans="1:13" ht="15.5" x14ac:dyDescent="0.35">
      <c r="A1403" s="19" t="s">
        <v>146</v>
      </c>
      <c r="B1403" s="19" t="s">
        <v>4024</v>
      </c>
      <c r="C1403" s="22">
        <v>13508265.300000001</v>
      </c>
      <c r="D1403" s="22"/>
      <c r="E1403" s="22">
        <v>3170422.55</v>
      </c>
      <c r="F1403" s="22"/>
      <c r="G1403" s="43">
        <v>28652606.879999999</v>
      </c>
      <c r="H1403" s="60"/>
      <c r="I1403" s="60"/>
      <c r="J1403" s="60"/>
      <c r="K1403" s="60"/>
      <c r="L1403" s="60"/>
      <c r="M1403" s="60"/>
    </row>
    <row r="1404" spans="1:13" ht="31" x14ac:dyDescent="0.35">
      <c r="A1404" s="19" t="s">
        <v>3237</v>
      </c>
      <c r="B1404" s="19" t="s">
        <v>63</v>
      </c>
      <c r="C1404" s="22"/>
      <c r="D1404" s="22"/>
      <c r="E1404" s="22"/>
      <c r="F1404" s="22"/>
      <c r="G1404" s="43"/>
      <c r="H1404" s="60"/>
      <c r="I1404" s="60"/>
      <c r="J1404" s="60"/>
      <c r="K1404" s="60"/>
      <c r="L1404" s="60"/>
      <c r="M1404" s="60"/>
    </row>
    <row r="1405" spans="1:13" ht="15.5" x14ac:dyDescent="0.35">
      <c r="A1405" s="19" t="s">
        <v>8182</v>
      </c>
      <c r="B1405" s="19" t="s">
        <v>8413</v>
      </c>
      <c r="C1405" s="22"/>
      <c r="D1405" s="22"/>
      <c r="E1405" s="22"/>
      <c r="F1405" s="22"/>
      <c r="G1405" s="43"/>
      <c r="H1405" s="60"/>
      <c r="I1405" s="60"/>
      <c r="J1405" s="60"/>
      <c r="K1405" s="60"/>
      <c r="L1405" s="60"/>
      <c r="M1405" s="60"/>
    </row>
    <row r="1406" spans="1:13" ht="15.5" x14ac:dyDescent="0.35">
      <c r="A1406" s="19" t="s">
        <v>777</v>
      </c>
      <c r="B1406" s="19" t="s">
        <v>775</v>
      </c>
      <c r="C1406" s="22"/>
      <c r="D1406" s="22"/>
      <c r="E1406" s="22"/>
      <c r="F1406" s="22"/>
      <c r="G1406" s="43"/>
      <c r="H1406" s="60"/>
      <c r="I1406" s="60"/>
      <c r="J1406" s="60"/>
      <c r="K1406" s="60"/>
      <c r="L1406" s="60"/>
      <c r="M1406" s="60"/>
    </row>
    <row r="1407" spans="1:13" ht="15.5" x14ac:dyDescent="0.35">
      <c r="A1407" s="19" t="s">
        <v>976</v>
      </c>
      <c r="B1407" s="19" t="s">
        <v>8591</v>
      </c>
      <c r="C1407" s="22"/>
      <c r="D1407" s="22"/>
      <c r="E1407" s="22"/>
      <c r="F1407" s="22"/>
      <c r="G1407" s="43"/>
      <c r="H1407" s="60"/>
      <c r="I1407" s="60"/>
      <c r="J1407" s="60"/>
      <c r="K1407" s="60"/>
      <c r="L1407" s="60"/>
      <c r="M1407" s="60"/>
    </row>
    <row r="1408" spans="1:13" ht="15.5" x14ac:dyDescent="0.35">
      <c r="A1408" s="19" t="s">
        <v>8467</v>
      </c>
      <c r="B1408" s="19" t="s">
        <v>3728</v>
      </c>
      <c r="C1408" s="22"/>
      <c r="D1408" s="22"/>
      <c r="E1408" s="22"/>
      <c r="F1408" s="22"/>
      <c r="G1408" s="43"/>
      <c r="H1408" s="60"/>
      <c r="I1408" s="60"/>
      <c r="J1408" s="60"/>
      <c r="K1408" s="60"/>
      <c r="L1408" s="60"/>
      <c r="M1408" s="60"/>
    </row>
    <row r="1409" spans="1:13" ht="15.5" x14ac:dyDescent="0.35">
      <c r="A1409" s="19" t="s">
        <v>8183</v>
      </c>
      <c r="B1409" s="19" t="s">
        <v>1075</v>
      </c>
      <c r="C1409" s="22"/>
      <c r="D1409" s="22"/>
      <c r="E1409" s="22"/>
      <c r="F1409" s="22"/>
      <c r="G1409" s="43"/>
      <c r="H1409" s="60"/>
      <c r="I1409" s="60"/>
      <c r="J1409" s="60"/>
      <c r="K1409" s="60"/>
      <c r="L1409" s="60"/>
      <c r="M1409" s="60"/>
    </row>
    <row r="1410" spans="1:13" ht="15.5" x14ac:dyDescent="0.35">
      <c r="A1410" s="19" t="s">
        <v>1462</v>
      </c>
      <c r="B1410" s="19" t="s">
        <v>1451</v>
      </c>
      <c r="C1410" s="22"/>
      <c r="D1410" s="22"/>
      <c r="E1410" s="22"/>
      <c r="F1410" s="22"/>
      <c r="G1410" s="43"/>
      <c r="H1410" s="60"/>
      <c r="I1410" s="60"/>
      <c r="J1410" s="60"/>
      <c r="K1410" s="60"/>
      <c r="L1410" s="60"/>
      <c r="M1410" s="60"/>
    </row>
    <row r="1411" spans="1:13" ht="15.5" x14ac:dyDescent="0.35">
      <c r="A1411" s="19" t="s">
        <v>968</v>
      </c>
      <c r="B1411" s="19" t="s">
        <v>3855</v>
      </c>
      <c r="C1411" s="22"/>
      <c r="D1411" s="22"/>
      <c r="E1411" s="22"/>
      <c r="F1411" s="22"/>
      <c r="G1411" s="43"/>
      <c r="H1411" s="60"/>
      <c r="I1411" s="60"/>
      <c r="J1411" s="60"/>
      <c r="K1411" s="60"/>
      <c r="L1411" s="60"/>
      <c r="M1411" s="60"/>
    </row>
    <row r="1412" spans="1:13" ht="46.5" x14ac:dyDescent="0.35">
      <c r="A1412" s="19" t="s">
        <v>8468</v>
      </c>
      <c r="B1412" s="19" t="s">
        <v>3694</v>
      </c>
      <c r="C1412" s="22"/>
      <c r="D1412" s="22"/>
      <c r="E1412" s="22"/>
      <c r="F1412" s="22"/>
      <c r="G1412" s="43"/>
      <c r="H1412" s="60"/>
      <c r="I1412" s="60"/>
      <c r="J1412" s="60"/>
      <c r="K1412" s="60"/>
      <c r="L1412" s="60"/>
      <c r="M1412" s="60"/>
    </row>
    <row r="1413" spans="1:13" ht="30" customHeight="1" x14ac:dyDescent="0.35">
      <c r="A1413" s="19" t="s">
        <v>1440</v>
      </c>
      <c r="B1413" s="19" t="s">
        <v>9879</v>
      </c>
      <c r="C1413" s="22">
        <v>24205</v>
      </c>
      <c r="D1413" s="22">
        <v>0</v>
      </c>
      <c r="E1413" s="22">
        <v>102760</v>
      </c>
      <c r="F1413" s="22">
        <v>0</v>
      </c>
      <c r="G1413" s="43">
        <v>160009</v>
      </c>
      <c r="H1413" s="60">
        <v>9</v>
      </c>
      <c r="I1413" s="60">
        <v>6</v>
      </c>
      <c r="J1413" s="60">
        <v>3</v>
      </c>
      <c r="K1413" s="60">
        <v>2</v>
      </c>
      <c r="L1413" s="60">
        <v>1</v>
      </c>
      <c r="M1413" s="60" t="s">
        <v>3790</v>
      </c>
    </row>
    <row r="1414" spans="1:13" ht="15.5" x14ac:dyDescent="0.35">
      <c r="A1414" s="19" t="s">
        <v>8469</v>
      </c>
      <c r="B1414" s="19" t="s">
        <v>2073</v>
      </c>
      <c r="C1414" s="22"/>
      <c r="D1414" s="22"/>
      <c r="E1414" s="22"/>
      <c r="F1414" s="22"/>
      <c r="G1414" s="43"/>
      <c r="H1414" s="60"/>
      <c r="I1414" s="60"/>
      <c r="J1414" s="60"/>
      <c r="K1414" s="60"/>
      <c r="L1414" s="60"/>
      <c r="M1414" s="60"/>
    </row>
    <row r="1415" spans="1:13" ht="29.25" customHeight="1" x14ac:dyDescent="0.35">
      <c r="A1415" s="40"/>
      <c r="B1415" s="41"/>
      <c r="C1415" s="42">
        <f>SUM(C2:C1414)</f>
        <v>2288995665.3799996</v>
      </c>
      <c r="D1415" s="22">
        <f>SUM(D2:D1414)</f>
        <v>134775</v>
      </c>
      <c r="E1415" s="42">
        <f>SUM(E2:E1414)</f>
        <v>1611430147.6499999</v>
      </c>
      <c r="F1415" s="22"/>
      <c r="G1415" s="50">
        <f>SUM(G2:G1414)</f>
        <v>2616628128.0599999</v>
      </c>
      <c r="H1415" s="53"/>
      <c r="I1415" s="53"/>
      <c r="J1415" s="53"/>
      <c r="K1415" s="53"/>
      <c r="L1415" s="53"/>
      <c r="M1415" s="53"/>
    </row>
  </sheetData>
  <autoFilter ref="A1:A1415" xr:uid="{00000000-0009-0000-0000-00001F000000}"/>
  <conditionalFormatting sqref="A1">
    <cfRule type="duplicateValues" dxfId="1828" priority="31"/>
    <cfRule type="duplicateValues" dxfId="1827" priority="32"/>
    <cfRule type="duplicateValues" dxfId="1826" priority="33"/>
    <cfRule type="duplicateValues" dxfId="1825" priority="34"/>
  </conditionalFormatting>
  <conditionalFormatting sqref="A4">
    <cfRule type="duplicateValues" dxfId="1824" priority="14"/>
    <cfRule type="duplicateValues" dxfId="1823" priority="15"/>
    <cfRule type="duplicateValues" dxfId="1822" priority="16"/>
    <cfRule type="duplicateValues" dxfId="1821" priority="17"/>
    <cfRule type="duplicateValues" dxfId="1820" priority="18"/>
  </conditionalFormatting>
  <conditionalFormatting sqref="A5">
    <cfRule type="duplicateValues" dxfId="1819" priority="8"/>
    <cfRule type="duplicateValues" dxfId="1818" priority="9"/>
    <cfRule type="duplicateValues" dxfId="1817" priority="10"/>
    <cfRule type="duplicateValues" dxfId="1816" priority="11"/>
    <cfRule type="duplicateValues" dxfId="1815" priority="12"/>
  </conditionalFormatting>
  <conditionalFormatting sqref="A6">
    <cfRule type="duplicateValues" dxfId="1814" priority="2"/>
    <cfRule type="duplicateValues" dxfId="1813" priority="3"/>
    <cfRule type="duplicateValues" dxfId="1812" priority="4"/>
    <cfRule type="duplicateValues" dxfId="1811" priority="5"/>
    <cfRule type="duplicateValues" dxfId="1810" priority="6"/>
  </conditionalFormatting>
  <conditionalFormatting sqref="A9">
    <cfRule type="duplicateValues" dxfId="1809" priority="20"/>
    <cfRule type="duplicateValues" dxfId="1808" priority="21"/>
    <cfRule type="duplicateValues" dxfId="1807" priority="22"/>
    <cfRule type="duplicateValues" dxfId="1806" priority="23"/>
    <cfRule type="duplicateValues" dxfId="1805" priority="24"/>
  </conditionalFormatting>
  <conditionalFormatting sqref="A1269">
    <cfRule type="duplicateValues" dxfId="1804" priority="25"/>
    <cfRule type="duplicateValues" dxfId="1803" priority="26"/>
    <cfRule type="duplicateValues" dxfId="1802" priority="27"/>
    <cfRule type="duplicateValues" dxfId="1801" priority="28"/>
  </conditionalFormatting>
  <conditionalFormatting sqref="A1413">
    <cfRule type="duplicateValues" dxfId="1800" priority="35"/>
    <cfRule type="duplicateValues" dxfId="1799" priority="36"/>
    <cfRule type="duplicateValues" dxfId="1798" priority="37"/>
    <cfRule type="duplicateValues" dxfId="1797" priority="38"/>
  </conditionalFormatting>
  <conditionalFormatting sqref="A1414:A1415 A2:A3 A1270:A1412 A10:A1268 A7:A8">
    <cfRule type="duplicateValues" dxfId="1796" priority="40"/>
    <cfRule type="duplicateValues" dxfId="1795" priority="41"/>
    <cfRule type="duplicateValues" dxfId="1794" priority="42"/>
    <cfRule type="duplicateValues" dxfId="1793" priority="43"/>
  </conditionalFormatting>
  <conditionalFormatting sqref="B4">
    <cfRule type="duplicateValues" dxfId="1792" priority="13"/>
  </conditionalFormatting>
  <conditionalFormatting sqref="B5">
    <cfRule type="duplicateValues" dxfId="1791" priority="7"/>
  </conditionalFormatting>
  <conditionalFormatting sqref="B6">
    <cfRule type="duplicateValues" dxfId="1790" priority="1"/>
  </conditionalFormatting>
  <conditionalFormatting sqref="B9">
    <cfRule type="duplicateValues" dxfId="1789" priority="19"/>
  </conditionalFormatting>
  <conditionalFormatting sqref="B927:B1268 B1270:B1414">
    <cfRule type="duplicateValues" dxfId="1788" priority="44"/>
  </conditionalFormatting>
  <conditionalFormatting sqref="B1269">
    <cfRule type="duplicateValues" dxfId="1787" priority="29"/>
  </conditionalFormatting>
  <conditionalFormatting sqref="B1:G1">
    <cfRule type="duplicateValues" dxfId="1786" priority="39"/>
  </conditionalFormatting>
  <conditionalFormatting sqref="H1:M1">
    <cfRule type="duplicateValues" dxfId="1785" priority="30"/>
  </conditionalFormatting>
  <pageMargins left="0.7" right="0.7" top="0.75" bottom="0.75" header="0.3" footer="0.3"/>
  <pageSetup scale="1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tint="-0.249977111117893"/>
  </sheetPr>
  <dimension ref="A1:M1415"/>
  <sheetViews>
    <sheetView view="pageBreakPreview" zoomScaleNormal="100" zoomScaleSheetLayoutView="100" workbookViewId="0">
      <pane ySplit="1" topLeftCell="A2" activePane="bottomLeft" state="frozen"/>
      <selection activeCell="B1" sqref="B1"/>
      <selection pane="bottomLeft" activeCell="B2" sqref="B2:B1414"/>
    </sheetView>
  </sheetViews>
  <sheetFormatPr defaultRowHeight="14.5" x14ac:dyDescent="0.35"/>
  <cols>
    <col min="1" max="1" width="50.90625" customWidth="1"/>
    <col min="2" max="2" width="26.6328125" customWidth="1"/>
    <col min="3" max="4" width="31.90625" customWidth="1"/>
    <col min="5" max="6" width="30.453125" customWidth="1"/>
    <col min="7" max="7" width="25.54296875" customWidth="1"/>
    <col min="8" max="8" width="14.54296875" customWidth="1"/>
    <col min="9" max="9" width="13.36328125" customWidth="1"/>
    <col min="10" max="10" width="16" customWidth="1"/>
    <col min="11" max="11" width="13.54296875" customWidth="1"/>
    <col min="12" max="12" width="18.54296875" customWidth="1"/>
    <col min="13" max="13" width="19" customWidth="1"/>
  </cols>
  <sheetData>
    <row r="1" spans="1:13" ht="94.5" customHeight="1" x14ac:dyDescent="0.35">
      <c r="A1" s="26" t="s">
        <v>2948</v>
      </c>
      <c r="B1" s="26" t="s">
        <v>9623</v>
      </c>
      <c r="C1" s="26" t="s">
        <v>9287</v>
      </c>
      <c r="D1" s="26" t="s">
        <v>9288</v>
      </c>
      <c r="E1" s="26" t="s">
        <v>9289</v>
      </c>
      <c r="F1" s="26" t="s">
        <v>9629</v>
      </c>
      <c r="G1" s="26" t="s">
        <v>9290</v>
      </c>
      <c r="H1" s="26" t="s">
        <v>4074</v>
      </c>
      <c r="I1" s="26" t="s">
        <v>4075</v>
      </c>
      <c r="J1" s="26" t="s">
        <v>4076</v>
      </c>
      <c r="K1" s="26" t="s">
        <v>4077</v>
      </c>
      <c r="L1" s="26" t="s">
        <v>4079</v>
      </c>
      <c r="M1" s="26" t="s">
        <v>3763</v>
      </c>
    </row>
    <row r="2" spans="1:13" ht="33" customHeight="1" x14ac:dyDescent="0.35">
      <c r="A2" s="19" t="s">
        <v>999</v>
      </c>
      <c r="B2" s="21" t="s">
        <v>997</v>
      </c>
      <c r="C2" s="22"/>
      <c r="D2" s="22"/>
      <c r="E2" s="22"/>
      <c r="F2" s="22"/>
      <c r="G2" s="43"/>
      <c r="H2" s="54"/>
      <c r="I2" s="54"/>
      <c r="J2" s="54"/>
      <c r="K2" s="54"/>
      <c r="L2" s="54"/>
      <c r="M2" s="54"/>
    </row>
    <row r="3" spans="1:13" ht="37.5" customHeight="1" x14ac:dyDescent="0.35">
      <c r="A3" s="19" t="s">
        <v>4973</v>
      </c>
      <c r="B3" s="21" t="s">
        <v>3695</v>
      </c>
      <c r="C3" s="22"/>
      <c r="D3" s="22"/>
      <c r="E3" s="22"/>
      <c r="F3" s="22"/>
      <c r="G3" s="43"/>
      <c r="H3" s="54"/>
      <c r="I3" s="54"/>
      <c r="J3" s="54"/>
      <c r="K3" s="54"/>
      <c r="L3" s="54"/>
      <c r="M3" s="54"/>
    </row>
    <row r="4" spans="1:13" ht="37.5" customHeight="1" x14ac:dyDescent="0.35">
      <c r="A4" s="19" t="s">
        <v>1323</v>
      </c>
      <c r="B4" s="21" t="s">
        <v>1303</v>
      </c>
      <c r="C4" s="22"/>
      <c r="D4" s="22"/>
      <c r="E4" s="22"/>
      <c r="F4" s="22"/>
      <c r="G4" s="43"/>
      <c r="H4" s="54"/>
      <c r="I4" s="54"/>
      <c r="J4" s="54"/>
      <c r="K4" s="54"/>
      <c r="L4" s="54"/>
      <c r="M4" s="54"/>
    </row>
    <row r="5" spans="1:13" ht="37.5" customHeight="1" x14ac:dyDescent="0.35">
      <c r="A5" s="19" t="s">
        <v>3240</v>
      </c>
      <c r="B5" s="21" t="s">
        <v>1129</v>
      </c>
      <c r="C5" s="22">
        <v>2691754</v>
      </c>
      <c r="D5" s="22">
        <v>0</v>
      </c>
      <c r="E5" s="22">
        <v>1597760</v>
      </c>
      <c r="F5" s="22"/>
      <c r="G5" s="44">
        <v>2390005</v>
      </c>
      <c r="H5" s="54"/>
      <c r="I5" s="54"/>
      <c r="J5" s="54"/>
      <c r="K5" s="54"/>
      <c r="L5" s="54"/>
      <c r="M5" s="54"/>
    </row>
    <row r="6" spans="1:13" ht="37.5" customHeight="1" x14ac:dyDescent="0.35">
      <c r="A6" s="19" t="s">
        <v>586</v>
      </c>
      <c r="B6" s="21" t="s">
        <v>584</v>
      </c>
      <c r="C6" s="22"/>
      <c r="D6" s="22"/>
      <c r="E6" s="22"/>
      <c r="F6" s="22"/>
      <c r="G6" s="43"/>
      <c r="H6" s="54"/>
      <c r="I6" s="54"/>
      <c r="J6" s="54"/>
      <c r="K6" s="54"/>
      <c r="L6" s="54"/>
      <c r="M6" s="54"/>
    </row>
    <row r="7" spans="1:13" ht="33.75" customHeight="1" x14ac:dyDescent="0.35">
      <c r="A7" s="19" t="s">
        <v>3058</v>
      </c>
      <c r="B7" s="21" t="s">
        <v>1806</v>
      </c>
      <c r="C7" s="22"/>
      <c r="D7" s="22"/>
      <c r="E7" s="22"/>
      <c r="F7" s="22"/>
      <c r="G7" s="43"/>
      <c r="H7" s="54"/>
      <c r="I7" s="54"/>
      <c r="J7" s="54"/>
      <c r="K7" s="54"/>
      <c r="L7" s="54"/>
      <c r="M7" s="54"/>
    </row>
    <row r="8" spans="1:13" ht="29.25" customHeight="1" x14ac:dyDescent="0.35">
      <c r="A8" s="19" t="s">
        <v>3005</v>
      </c>
      <c r="B8" s="21" t="s">
        <v>1498</v>
      </c>
      <c r="C8" s="22"/>
      <c r="D8" s="22"/>
      <c r="E8" s="22"/>
      <c r="F8" s="22"/>
      <c r="G8" s="43"/>
      <c r="H8" s="54"/>
      <c r="I8" s="54"/>
      <c r="J8" s="54"/>
      <c r="K8" s="54"/>
      <c r="L8" s="54"/>
      <c r="M8" s="54"/>
    </row>
    <row r="9" spans="1:13" ht="31.5" customHeight="1" x14ac:dyDescent="0.35">
      <c r="A9" s="19" t="s">
        <v>4235</v>
      </c>
      <c r="B9" s="21" t="s">
        <v>3975</v>
      </c>
      <c r="C9" s="22"/>
      <c r="D9" s="22"/>
      <c r="E9" s="22"/>
      <c r="F9" s="22"/>
      <c r="G9" s="43"/>
      <c r="H9" s="54"/>
      <c r="I9" s="54"/>
      <c r="J9" s="54"/>
      <c r="K9" s="54"/>
      <c r="L9" s="54"/>
      <c r="M9" s="54"/>
    </row>
    <row r="10" spans="1:13" ht="25.5" customHeight="1" x14ac:dyDescent="0.35">
      <c r="A10" s="19" t="s">
        <v>4395</v>
      </c>
      <c r="B10" s="21" t="s">
        <v>4394</v>
      </c>
      <c r="C10" s="22"/>
      <c r="D10" s="22"/>
      <c r="E10" s="22"/>
      <c r="F10" s="22"/>
      <c r="G10" s="43"/>
      <c r="H10" s="54"/>
      <c r="I10" s="54"/>
      <c r="J10" s="54"/>
      <c r="K10" s="54"/>
      <c r="L10" s="54"/>
      <c r="M10" s="54"/>
    </row>
    <row r="11" spans="1:13" ht="32.25" customHeight="1" x14ac:dyDescent="0.35">
      <c r="A11" s="19" t="s">
        <v>1382</v>
      </c>
      <c r="B11" s="21" t="s">
        <v>1380</v>
      </c>
      <c r="C11" s="22"/>
      <c r="D11" s="22"/>
      <c r="E11" s="22"/>
      <c r="F11" s="22"/>
      <c r="G11" s="43"/>
      <c r="H11" s="54"/>
      <c r="I11" s="54"/>
      <c r="J11" s="54"/>
      <c r="K11" s="54"/>
      <c r="L11" s="54"/>
      <c r="M11" s="54"/>
    </row>
    <row r="12" spans="1:13" ht="24.75" customHeight="1" x14ac:dyDescent="0.35">
      <c r="A12" s="19" t="s">
        <v>7942</v>
      </c>
      <c r="B12" s="21" t="s">
        <v>3326</v>
      </c>
      <c r="C12" s="22"/>
      <c r="D12" s="22"/>
      <c r="E12" s="22"/>
      <c r="F12" s="22"/>
      <c r="G12" s="43"/>
      <c r="H12" s="54"/>
      <c r="I12" s="54"/>
      <c r="J12" s="54"/>
      <c r="K12" s="54"/>
      <c r="L12" s="54"/>
      <c r="M12" s="54"/>
    </row>
    <row r="13" spans="1:13" ht="38.25" customHeight="1" x14ac:dyDescent="0.35">
      <c r="A13" s="19" t="s">
        <v>2964</v>
      </c>
      <c r="B13" s="21" t="s">
        <v>8576</v>
      </c>
      <c r="C13" s="22"/>
      <c r="D13" s="22"/>
      <c r="E13" s="22"/>
      <c r="F13" s="22"/>
      <c r="G13" s="43"/>
      <c r="H13" s="54"/>
      <c r="I13" s="54"/>
      <c r="J13" s="54"/>
      <c r="K13" s="54"/>
      <c r="L13" s="54"/>
      <c r="M13" s="54"/>
    </row>
    <row r="14" spans="1:13" ht="35.25" customHeight="1" x14ac:dyDescent="0.35">
      <c r="A14" s="19" t="s">
        <v>4236</v>
      </c>
      <c r="B14" s="21" t="s">
        <v>3936</v>
      </c>
      <c r="C14" s="22"/>
      <c r="D14" s="22"/>
      <c r="E14" s="22"/>
      <c r="F14" s="22"/>
      <c r="G14" s="43"/>
      <c r="H14" s="54"/>
      <c r="I14" s="54"/>
      <c r="J14" s="54"/>
      <c r="K14" s="54"/>
      <c r="L14" s="54"/>
      <c r="M14" s="54"/>
    </row>
    <row r="15" spans="1:13" ht="24.75" customHeight="1" x14ac:dyDescent="0.35">
      <c r="A15" s="19" t="s">
        <v>3187</v>
      </c>
      <c r="B15" s="21" t="s">
        <v>357</v>
      </c>
      <c r="C15" s="22"/>
      <c r="D15" s="22"/>
      <c r="E15" s="22"/>
      <c r="F15" s="22"/>
      <c r="G15" s="43"/>
      <c r="H15" s="54"/>
      <c r="I15" s="54"/>
      <c r="J15" s="54"/>
      <c r="K15" s="54"/>
      <c r="L15" s="54"/>
      <c r="M15" s="54"/>
    </row>
    <row r="16" spans="1:13" ht="37.5" customHeight="1" x14ac:dyDescent="0.35">
      <c r="A16" s="19" t="s">
        <v>8470</v>
      </c>
      <c r="B16" s="21" t="s">
        <v>3288</v>
      </c>
      <c r="C16" s="22"/>
      <c r="D16" s="22"/>
      <c r="E16" s="22"/>
      <c r="F16" s="22"/>
      <c r="G16" s="43"/>
      <c r="H16" s="54"/>
      <c r="I16" s="54"/>
      <c r="J16" s="54"/>
      <c r="K16" s="54"/>
      <c r="L16" s="54"/>
      <c r="M16" s="54"/>
    </row>
    <row r="17" spans="1:13" ht="31" x14ac:dyDescent="0.35">
      <c r="A17" s="19" t="s">
        <v>7944</v>
      </c>
      <c r="B17" s="21" t="s">
        <v>3312</v>
      </c>
      <c r="C17" s="22">
        <v>330000</v>
      </c>
      <c r="D17" s="22">
        <v>0</v>
      </c>
      <c r="E17" s="22">
        <v>315000</v>
      </c>
      <c r="F17" s="22">
        <v>0</v>
      </c>
      <c r="G17" s="43">
        <v>0</v>
      </c>
      <c r="H17" s="60">
        <v>29</v>
      </c>
      <c r="I17" s="60">
        <v>11</v>
      </c>
      <c r="J17" s="60">
        <v>18</v>
      </c>
      <c r="K17" s="60">
        <v>50</v>
      </c>
      <c r="L17" s="60">
        <v>0</v>
      </c>
      <c r="M17" s="60" t="s">
        <v>3790</v>
      </c>
    </row>
    <row r="18" spans="1:13" ht="31" x14ac:dyDescent="0.35">
      <c r="A18" s="19" t="s">
        <v>8663</v>
      </c>
      <c r="B18" s="21" t="s">
        <v>4398</v>
      </c>
      <c r="C18" s="22"/>
      <c r="D18" s="22"/>
      <c r="E18" s="22"/>
      <c r="F18" s="22"/>
      <c r="G18" s="43"/>
      <c r="H18" s="54"/>
      <c r="I18" s="54"/>
      <c r="J18" s="54"/>
      <c r="K18" s="54"/>
      <c r="L18" s="54"/>
      <c r="M18" s="54"/>
    </row>
    <row r="19" spans="1:13" ht="15.5" x14ac:dyDescent="0.35">
      <c r="A19" s="19" t="s">
        <v>4237</v>
      </c>
      <c r="B19" s="21" t="s">
        <v>3738</v>
      </c>
      <c r="C19" s="22"/>
      <c r="D19" s="22"/>
      <c r="E19" s="22"/>
      <c r="F19" s="22"/>
      <c r="G19" s="43"/>
      <c r="H19" s="54"/>
      <c r="I19" s="54"/>
      <c r="J19" s="54"/>
      <c r="K19" s="54"/>
      <c r="L19" s="54"/>
      <c r="M19" s="54"/>
    </row>
    <row r="20" spans="1:13" ht="31" x14ac:dyDescent="0.35">
      <c r="A20" s="19" t="s">
        <v>8345</v>
      </c>
      <c r="B20" s="21" t="s">
        <v>2680</v>
      </c>
      <c r="C20" s="22"/>
      <c r="D20" s="22"/>
      <c r="E20" s="22"/>
      <c r="F20" s="22"/>
      <c r="G20" s="43"/>
      <c r="H20" s="54"/>
      <c r="I20" s="54"/>
      <c r="J20" s="54"/>
      <c r="K20" s="54"/>
      <c r="L20" s="54"/>
      <c r="M20" s="54"/>
    </row>
    <row r="21" spans="1:13" ht="15.5" x14ac:dyDescent="0.35">
      <c r="A21" s="19" t="s">
        <v>1796</v>
      </c>
      <c r="B21" s="21" t="s">
        <v>1788</v>
      </c>
      <c r="C21" s="22"/>
      <c r="D21" s="22"/>
      <c r="E21" s="22"/>
      <c r="F21" s="22"/>
      <c r="G21" s="43"/>
      <c r="H21" s="54"/>
      <c r="I21" s="54"/>
      <c r="J21" s="54"/>
      <c r="K21" s="54"/>
      <c r="L21" s="54"/>
      <c r="M21" s="54"/>
    </row>
    <row r="22" spans="1:13" ht="15.5" x14ac:dyDescent="0.35">
      <c r="A22" s="19" t="s">
        <v>4238</v>
      </c>
      <c r="B22" s="21" t="s">
        <v>8755</v>
      </c>
      <c r="C22" s="22"/>
      <c r="D22" s="22"/>
      <c r="E22" s="22"/>
      <c r="F22" s="22"/>
      <c r="G22" s="43"/>
      <c r="H22" s="54"/>
      <c r="I22" s="54"/>
      <c r="J22" s="54"/>
      <c r="K22" s="54"/>
      <c r="L22" s="54"/>
      <c r="M22" s="54"/>
    </row>
    <row r="23" spans="1:13" ht="15.5" x14ac:dyDescent="0.35">
      <c r="A23" s="19" t="s">
        <v>4239</v>
      </c>
      <c r="B23" s="21" t="s">
        <v>2086</v>
      </c>
      <c r="C23" s="22"/>
      <c r="D23" s="22"/>
      <c r="E23" s="22"/>
      <c r="F23" s="22"/>
      <c r="G23" s="43"/>
      <c r="H23" s="54"/>
      <c r="I23" s="54"/>
      <c r="J23" s="54"/>
      <c r="K23" s="54"/>
      <c r="L23" s="54"/>
      <c r="M23" s="54"/>
    </row>
    <row r="24" spans="1:13" ht="15.5" x14ac:dyDescent="0.35">
      <c r="A24" s="19" t="s">
        <v>3206</v>
      </c>
      <c r="B24" s="21" t="s">
        <v>4042</v>
      </c>
      <c r="C24" s="22">
        <v>308673281</v>
      </c>
      <c r="D24" s="22"/>
      <c r="E24" s="22">
        <v>292501758</v>
      </c>
      <c r="F24" s="22"/>
      <c r="G24" s="43">
        <v>308673281</v>
      </c>
      <c r="H24" s="54"/>
      <c r="I24" s="54"/>
      <c r="J24" s="54"/>
      <c r="K24" s="54"/>
      <c r="L24" s="54"/>
      <c r="M24" s="54"/>
    </row>
    <row r="25" spans="1:13" ht="15.5" x14ac:dyDescent="0.35">
      <c r="A25" s="19" t="s">
        <v>8472</v>
      </c>
      <c r="B25" s="21" t="s">
        <v>858</v>
      </c>
      <c r="C25" s="22"/>
      <c r="D25" s="22"/>
      <c r="E25" s="22"/>
      <c r="F25" s="22"/>
      <c r="G25" s="43"/>
      <c r="H25" s="54"/>
      <c r="I25" s="54"/>
      <c r="J25" s="54"/>
      <c r="K25" s="54"/>
      <c r="L25" s="54"/>
      <c r="M25" s="54"/>
    </row>
    <row r="26" spans="1:13" ht="27.75" customHeight="1" x14ac:dyDescent="0.35">
      <c r="A26" s="19" t="s">
        <v>8471</v>
      </c>
      <c r="B26" s="21" t="s">
        <v>8259</v>
      </c>
      <c r="C26" s="22"/>
      <c r="D26" s="22"/>
      <c r="E26" s="22"/>
      <c r="F26" s="22"/>
      <c r="G26" s="43"/>
      <c r="H26" s="54"/>
      <c r="I26" s="54"/>
      <c r="J26" s="54"/>
      <c r="K26" s="54"/>
      <c r="L26" s="54"/>
      <c r="M26" s="54"/>
    </row>
    <row r="27" spans="1:13" ht="32.25" customHeight="1" x14ac:dyDescent="0.35">
      <c r="A27" s="19" t="s">
        <v>1855</v>
      </c>
      <c r="B27" s="21" t="s">
        <v>8324</v>
      </c>
      <c r="C27" s="22"/>
      <c r="D27" s="22"/>
      <c r="E27" s="22"/>
      <c r="F27" s="22"/>
      <c r="G27" s="43"/>
      <c r="H27" s="54"/>
      <c r="I27" s="54"/>
      <c r="J27" s="54"/>
      <c r="K27" s="54"/>
      <c r="L27" s="54"/>
      <c r="M27" s="54"/>
    </row>
    <row r="28" spans="1:13" ht="15.5" x14ac:dyDescent="0.35">
      <c r="A28" s="19" t="s">
        <v>1186</v>
      </c>
      <c r="B28" s="21" t="s">
        <v>3643</v>
      </c>
      <c r="C28" s="22"/>
      <c r="D28" s="22"/>
      <c r="E28" s="22"/>
      <c r="F28" s="22"/>
      <c r="G28" s="43"/>
      <c r="H28" s="54"/>
      <c r="I28" s="54"/>
      <c r="J28" s="54"/>
      <c r="K28" s="54"/>
      <c r="L28" s="54"/>
      <c r="M28" s="54"/>
    </row>
    <row r="29" spans="1:13" ht="26.25" customHeight="1" x14ac:dyDescent="0.35">
      <c r="A29" s="19" t="s">
        <v>7945</v>
      </c>
      <c r="B29" s="21" t="s">
        <v>1999</v>
      </c>
      <c r="C29" s="22"/>
      <c r="D29" s="22"/>
      <c r="E29" s="22"/>
      <c r="F29" s="22"/>
      <c r="G29" s="43"/>
      <c r="H29" s="54"/>
      <c r="I29" s="54"/>
      <c r="J29" s="54"/>
      <c r="K29" s="54"/>
      <c r="L29" s="54"/>
      <c r="M29" s="54"/>
    </row>
    <row r="30" spans="1:13" ht="35.25" customHeight="1" x14ac:dyDescent="0.35">
      <c r="A30" s="19" t="s">
        <v>1351</v>
      </c>
      <c r="B30" s="21" t="s">
        <v>8773</v>
      </c>
      <c r="C30" s="22"/>
      <c r="D30" s="22"/>
      <c r="E30" s="22"/>
      <c r="F30" s="22"/>
      <c r="G30" s="43"/>
      <c r="H30" s="54"/>
      <c r="I30" s="54"/>
      <c r="J30" s="54"/>
      <c r="K30" s="54"/>
      <c r="L30" s="54"/>
      <c r="M30" s="54"/>
    </row>
    <row r="31" spans="1:13" ht="15.5" x14ac:dyDescent="0.35">
      <c r="A31" s="19" t="s">
        <v>4921</v>
      </c>
      <c r="B31" s="21" t="s">
        <v>384</v>
      </c>
      <c r="C31" s="22"/>
      <c r="D31" s="22"/>
      <c r="E31" s="22"/>
      <c r="F31" s="22"/>
      <c r="G31" s="43"/>
      <c r="H31" s="54"/>
      <c r="I31" s="54"/>
      <c r="J31" s="54"/>
      <c r="K31" s="54"/>
      <c r="L31" s="54"/>
      <c r="M31" s="54"/>
    </row>
    <row r="32" spans="1:13" ht="32.25" customHeight="1" x14ac:dyDescent="0.35">
      <c r="A32" s="19" t="s">
        <v>1069</v>
      </c>
      <c r="B32" s="21" t="s">
        <v>1067</v>
      </c>
      <c r="C32" s="22"/>
      <c r="D32" s="22"/>
      <c r="E32" s="22"/>
      <c r="F32" s="22"/>
      <c r="G32" s="43"/>
      <c r="H32" s="54"/>
      <c r="I32" s="54"/>
      <c r="J32" s="54"/>
      <c r="K32" s="54"/>
      <c r="L32" s="54"/>
      <c r="M32" s="54"/>
    </row>
    <row r="33" spans="1:13" ht="15.5" x14ac:dyDescent="0.35">
      <c r="A33" s="19" t="s">
        <v>736</v>
      </c>
      <c r="B33" s="21" t="s">
        <v>734</v>
      </c>
      <c r="C33" s="22"/>
      <c r="D33" s="22"/>
      <c r="E33" s="22"/>
      <c r="F33" s="22"/>
      <c r="G33" s="43"/>
      <c r="H33" s="54"/>
      <c r="I33" s="54"/>
      <c r="J33" s="54"/>
      <c r="K33" s="54"/>
      <c r="L33" s="54"/>
      <c r="M33" s="54"/>
    </row>
    <row r="34" spans="1:13" ht="31" x14ac:dyDescent="0.35">
      <c r="A34" s="19" t="s">
        <v>8473</v>
      </c>
      <c r="B34" s="21" t="s">
        <v>4400</v>
      </c>
      <c r="C34" s="22"/>
      <c r="D34" s="22"/>
      <c r="E34" s="22"/>
      <c r="F34" s="22"/>
      <c r="G34" s="43"/>
      <c r="H34" s="54"/>
      <c r="I34" s="54"/>
      <c r="J34" s="54"/>
      <c r="K34" s="54"/>
      <c r="L34" s="54"/>
      <c r="M34" s="54"/>
    </row>
    <row r="35" spans="1:13" ht="15.5" x14ac:dyDescent="0.35">
      <c r="A35" s="19" t="s">
        <v>891</v>
      </c>
      <c r="B35" s="21" t="s">
        <v>889</v>
      </c>
      <c r="C35" s="22"/>
      <c r="D35" s="22"/>
      <c r="E35" s="22"/>
      <c r="F35" s="22"/>
      <c r="G35" s="43"/>
      <c r="H35" s="54"/>
      <c r="I35" s="54"/>
      <c r="J35" s="54"/>
      <c r="K35" s="54"/>
      <c r="L35" s="54"/>
      <c r="M35" s="54"/>
    </row>
    <row r="36" spans="1:13" ht="27.75" customHeight="1" x14ac:dyDescent="0.35">
      <c r="A36" s="19" t="s">
        <v>4240</v>
      </c>
      <c r="B36" s="21" t="s">
        <v>2712</v>
      </c>
      <c r="C36" s="22"/>
      <c r="D36" s="22"/>
      <c r="E36" s="22"/>
      <c r="F36" s="22"/>
      <c r="G36" s="43"/>
      <c r="H36" s="54"/>
      <c r="I36" s="54"/>
      <c r="J36" s="54"/>
      <c r="K36" s="54"/>
      <c r="L36" s="54"/>
      <c r="M36" s="54"/>
    </row>
    <row r="37" spans="1:13" ht="15.5" x14ac:dyDescent="0.35">
      <c r="A37" s="19" t="s">
        <v>1935</v>
      </c>
      <c r="B37" s="21" t="s">
        <v>4564</v>
      </c>
      <c r="C37" s="22"/>
      <c r="D37" s="22"/>
      <c r="E37" s="22"/>
      <c r="F37" s="22"/>
      <c r="G37" s="43"/>
      <c r="H37" s="54"/>
      <c r="I37" s="54"/>
      <c r="J37" s="54"/>
      <c r="K37" s="54"/>
      <c r="L37" s="54"/>
      <c r="M37" s="54"/>
    </row>
    <row r="38" spans="1:13" ht="31.5" customHeight="1" x14ac:dyDescent="0.35">
      <c r="A38" s="19" t="s">
        <v>3103</v>
      </c>
      <c r="B38" s="21" t="s">
        <v>4019</v>
      </c>
      <c r="C38" s="22"/>
      <c r="D38" s="22"/>
      <c r="E38" s="22"/>
      <c r="F38" s="22"/>
      <c r="G38" s="43"/>
      <c r="H38" s="54"/>
      <c r="I38" s="54"/>
      <c r="J38" s="54"/>
      <c r="K38" s="54"/>
      <c r="L38" s="54"/>
      <c r="M38" s="54"/>
    </row>
    <row r="39" spans="1:13" ht="15.5" x14ac:dyDescent="0.35">
      <c r="A39" s="19" t="s">
        <v>4923</v>
      </c>
      <c r="B39" s="21" t="s">
        <v>3678</v>
      </c>
      <c r="C39" s="22"/>
      <c r="D39" s="22"/>
      <c r="E39" s="22"/>
      <c r="F39" s="22"/>
      <c r="G39" s="43"/>
      <c r="H39" s="54"/>
      <c r="I39" s="54"/>
      <c r="J39" s="54"/>
      <c r="K39" s="54"/>
      <c r="L39" s="54"/>
      <c r="M39" s="54"/>
    </row>
    <row r="40" spans="1:13" ht="26.25" customHeight="1" x14ac:dyDescent="0.35">
      <c r="A40" s="19" t="s">
        <v>4241</v>
      </c>
      <c r="B40" s="21" t="s">
        <v>3712</v>
      </c>
      <c r="C40" s="22"/>
      <c r="D40" s="22"/>
      <c r="E40" s="22"/>
      <c r="F40" s="22"/>
      <c r="G40" s="43"/>
      <c r="H40" s="54"/>
      <c r="I40" s="54"/>
      <c r="J40" s="54"/>
      <c r="K40" s="54"/>
      <c r="L40" s="54"/>
      <c r="M40" s="54"/>
    </row>
    <row r="41" spans="1:13" ht="31.5" customHeight="1" x14ac:dyDescent="0.35">
      <c r="A41" s="19" t="s">
        <v>4242</v>
      </c>
      <c r="B41" s="21" t="s">
        <v>3723</v>
      </c>
      <c r="C41" s="22"/>
      <c r="D41" s="22"/>
      <c r="E41" s="22"/>
      <c r="F41" s="22"/>
      <c r="G41" s="43"/>
      <c r="H41" s="54"/>
      <c r="I41" s="54"/>
      <c r="J41" s="54"/>
      <c r="K41" s="54"/>
      <c r="L41" s="54"/>
      <c r="M41" s="54"/>
    </row>
    <row r="42" spans="1:13" ht="15.5" x14ac:dyDescent="0.35">
      <c r="A42" s="19" t="s">
        <v>3101</v>
      </c>
      <c r="B42" s="21" t="s">
        <v>8280</v>
      </c>
      <c r="C42" s="22"/>
      <c r="D42" s="22"/>
      <c r="E42" s="22"/>
      <c r="F42" s="22"/>
      <c r="G42" s="43"/>
      <c r="H42" s="54"/>
      <c r="I42" s="54"/>
      <c r="J42" s="54"/>
      <c r="K42" s="54"/>
      <c r="L42" s="54"/>
      <c r="M42" s="54"/>
    </row>
    <row r="43" spans="1:13" ht="15.5" x14ac:dyDescent="0.35">
      <c r="A43" s="19" t="s">
        <v>3094</v>
      </c>
      <c r="B43" s="21" t="s">
        <v>4050</v>
      </c>
      <c r="C43" s="22"/>
      <c r="D43" s="22"/>
      <c r="E43" s="22"/>
      <c r="F43" s="22"/>
      <c r="G43" s="43"/>
      <c r="H43" s="54"/>
      <c r="I43" s="54"/>
      <c r="J43" s="54"/>
      <c r="K43" s="54"/>
      <c r="L43" s="54"/>
      <c r="M43" s="54"/>
    </row>
    <row r="44" spans="1:13" ht="15.5" x14ac:dyDescent="0.35">
      <c r="A44" s="19" t="s">
        <v>4243</v>
      </c>
      <c r="B44" s="21" t="s">
        <v>2118</v>
      </c>
      <c r="C44" s="22"/>
      <c r="D44" s="22"/>
      <c r="E44" s="22"/>
      <c r="F44" s="22"/>
      <c r="G44" s="43"/>
      <c r="H44" s="54"/>
      <c r="I44" s="54"/>
      <c r="J44" s="54"/>
      <c r="K44" s="54"/>
      <c r="L44" s="54"/>
      <c r="M44" s="54"/>
    </row>
    <row r="45" spans="1:13" ht="15.5" x14ac:dyDescent="0.35">
      <c r="A45" s="19" t="s">
        <v>2465</v>
      </c>
      <c r="B45" s="21" t="s">
        <v>1745</v>
      </c>
      <c r="C45" s="22"/>
      <c r="D45" s="22"/>
      <c r="E45" s="22"/>
      <c r="F45" s="22"/>
      <c r="G45" s="43"/>
      <c r="H45" s="54"/>
      <c r="I45" s="54"/>
      <c r="J45" s="54"/>
      <c r="K45" s="54"/>
      <c r="L45" s="54"/>
      <c r="M45" s="54"/>
    </row>
    <row r="46" spans="1:13" ht="25.5" customHeight="1" x14ac:dyDescent="0.35">
      <c r="A46" s="19" t="s">
        <v>4244</v>
      </c>
      <c r="B46" s="21" t="s">
        <v>2673</v>
      </c>
      <c r="C46" s="22">
        <v>2563865</v>
      </c>
      <c r="D46" s="22"/>
      <c r="E46" s="22">
        <v>274500</v>
      </c>
      <c r="F46" s="22"/>
      <c r="G46" s="43">
        <v>2181700</v>
      </c>
      <c r="H46" s="54"/>
      <c r="I46" s="54"/>
      <c r="J46" s="54"/>
      <c r="K46" s="54"/>
      <c r="L46" s="54"/>
      <c r="M46" s="54"/>
    </row>
    <row r="47" spans="1:13" ht="29.25" customHeight="1" x14ac:dyDescent="0.35">
      <c r="A47" s="19" t="s">
        <v>1764</v>
      </c>
      <c r="B47" s="21" t="s">
        <v>1767</v>
      </c>
      <c r="C47" s="22"/>
      <c r="D47" s="22"/>
      <c r="E47" s="22"/>
      <c r="F47" s="22"/>
      <c r="G47" s="43"/>
      <c r="H47" s="54"/>
      <c r="I47" s="54"/>
      <c r="J47" s="54"/>
      <c r="K47" s="54"/>
      <c r="L47" s="54"/>
      <c r="M47" s="54"/>
    </row>
    <row r="48" spans="1:13" ht="30" customHeight="1" x14ac:dyDescent="0.35">
      <c r="A48" s="19" t="s">
        <v>1823</v>
      </c>
      <c r="B48" s="21" t="s">
        <v>1802</v>
      </c>
      <c r="C48" s="22"/>
      <c r="D48" s="22"/>
      <c r="E48" s="22"/>
      <c r="F48" s="22"/>
      <c r="G48" s="43"/>
      <c r="H48" s="54"/>
      <c r="I48" s="54"/>
      <c r="J48" s="54"/>
      <c r="K48" s="54"/>
      <c r="L48" s="54"/>
      <c r="M48" s="54"/>
    </row>
    <row r="49" spans="1:13" ht="15.5" x14ac:dyDescent="0.35">
      <c r="A49" s="19" t="s">
        <v>7946</v>
      </c>
      <c r="B49" s="21" t="s">
        <v>3824</v>
      </c>
      <c r="C49" s="22"/>
      <c r="D49" s="22"/>
      <c r="E49" s="22"/>
      <c r="F49" s="22"/>
      <c r="G49" s="43"/>
      <c r="H49" s="54"/>
      <c r="I49" s="54"/>
      <c r="J49" s="54"/>
      <c r="K49" s="54"/>
      <c r="L49" s="54"/>
      <c r="M49" s="54"/>
    </row>
    <row r="50" spans="1:13" ht="15.5" x14ac:dyDescent="0.35">
      <c r="A50" s="19" t="s">
        <v>308</v>
      </c>
      <c r="B50" s="21" t="s">
        <v>306</v>
      </c>
      <c r="C50" s="22"/>
      <c r="D50" s="22"/>
      <c r="E50" s="22"/>
      <c r="F50" s="22"/>
      <c r="G50" s="43"/>
      <c r="H50" s="54"/>
      <c r="I50" s="54"/>
      <c r="J50" s="54"/>
      <c r="K50" s="54"/>
      <c r="L50" s="54"/>
      <c r="M50" s="54"/>
    </row>
    <row r="51" spans="1:13" ht="15.5" x14ac:dyDescent="0.35">
      <c r="A51" s="19" t="s">
        <v>1763</v>
      </c>
      <c r="B51" s="21" t="s">
        <v>1766</v>
      </c>
      <c r="C51" s="22"/>
      <c r="D51" s="22"/>
      <c r="E51" s="22"/>
      <c r="F51" s="22"/>
      <c r="G51" s="43"/>
      <c r="H51" s="54"/>
      <c r="I51" s="54"/>
      <c r="J51" s="54"/>
      <c r="K51" s="54"/>
      <c r="L51" s="54"/>
      <c r="M51" s="54"/>
    </row>
    <row r="52" spans="1:13" ht="15.5" x14ac:dyDescent="0.35">
      <c r="A52" s="19" t="s">
        <v>3003</v>
      </c>
      <c r="B52" s="21" t="s">
        <v>1469</v>
      </c>
      <c r="C52" s="22"/>
      <c r="D52" s="22"/>
      <c r="E52" s="22"/>
      <c r="F52" s="22"/>
      <c r="G52" s="43"/>
      <c r="H52" s="54"/>
      <c r="I52" s="54"/>
      <c r="J52" s="54"/>
      <c r="K52" s="54"/>
      <c r="L52" s="54"/>
      <c r="M52" s="54"/>
    </row>
    <row r="53" spans="1:13" ht="31" x14ac:dyDescent="0.35">
      <c r="A53" s="19" t="s">
        <v>7947</v>
      </c>
      <c r="B53" s="21" t="s">
        <v>2068</v>
      </c>
      <c r="C53" s="22"/>
      <c r="D53" s="22"/>
      <c r="E53" s="22"/>
      <c r="F53" s="22"/>
      <c r="G53" s="43"/>
      <c r="H53" s="54"/>
      <c r="I53" s="54"/>
      <c r="J53" s="54"/>
      <c r="K53" s="54"/>
      <c r="L53" s="54"/>
      <c r="M53" s="54"/>
    </row>
    <row r="54" spans="1:13" ht="15.5" x14ac:dyDescent="0.35">
      <c r="A54" s="19" t="s">
        <v>215</v>
      </c>
      <c r="B54" s="21" t="s">
        <v>8393</v>
      </c>
      <c r="C54" s="22"/>
      <c r="D54" s="22"/>
      <c r="E54" s="22"/>
      <c r="F54" s="22"/>
      <c r="G54" s="43"/>
      <c r="H54" s="54"/>
      <c r="I54" s="54"/>
      <c r="J54" s="54"/>
      <c r="K54" s="54"/>
      <c r="L54" s="54"/>
      <c r="M54" s="54"/>
    </row>
    <row r="55" spans="1:13" ht="15.5" x14ac:dyDescent="0.35">
      <c r="A55" s="19" t="s">
        <v>2468</v>
      </c>
      <c r="B55" s="21" t="s">
        <v>2467</v>
      </c>
      <c r="C55" s="22"/>
      <c r="D55" s="22"/>
      <c r="E55" s="22"/>
      <c r="F55" s="22"/>
      <c r="G55" s="43"/>
      <c r="H55" s="54"/>
      <c r="I55" s="54"/>
      <c r="J55" s="54"/>
      <c r="K55" s="54"/>
      <c r="L55" s="54"/>
      <c r="M55" s="54"/>
    </row>
    <row r="56" spans="1:13" ht="27" customHeight="1" x14ac:dyDescent="0.35">
      <c r="A56" s="19" t="s">
        <v>3180</v>
      </c>
      <c r="B56" s="21" t="s">
        <v>8262</v>
      </c>
      <c r="C56" s="22"/>
      <c r="D56" s="22"/>
      <c r="E56" s="22"/>
      <c r="F56" s="22"/>
      <c r="G56" s="43"/>
      <c r="H56" s="54"/>
      <c r="I56" s="54"/>
      <c r="J56" s="54"/>
      <c r="K56" s="54"/>
      <c r="L56" s="54"/>
      <c r="M56" s="54"/>
    </row>
    <row r="57" spans="1:13" ht="33" customHeight="1" x14ac:dyDescent="0.35">
      <c r="A57" s="19" t="s">
        <v>7948</v>
      </c>
      <c r="B57" s="21" t="s">
        <v>3587</v>
      </c>
      <c r="C57" s="22"/>
      <c r="D57" s="22"/>
      <c r="E57" s="22"/>
      <c r="F57" s="22"/>
      <c r="G57" s="43"/>
      <c r="H57" s="54"/>
      <c r="I57" s="54"/>
      <c r="J57" s="54"/>
      <c r="K57" s="54"/>
      <c r="L57" s="54"/>
      <c r="M57" s="54"/>
    </row>
    <row r="58" spans="1:13" ht="52.5" customHeight="1" x14ac:dyDescent="0.35">
      <c r="A58" s="19" t="s">
        <v>8628</v>
      </c>
      <c r="B58" s="21" t="s">
        <v>1156</v>
      </c>
      <c r="C58" s="22"/>
      <c r="D58" s="22"/>
      <c r="E58" s="22"/>
      <c r="F58" s="22"/>
      <c r="G58" s="43"/>
      <c r="H58" s="54"/>
      <c r="I58" s="54"/>
      <c r="J58" s="54"/>
      <c r="K58" s="54"/>
      <c r="L58" s="54"/>
      <c r="M58" s="54"/>
    </row>
    <row r="59" spans="1:13" ht="15.5" x14ac:dyDescent="0.35">
      <c r="A59" s="19" t="s">
        <v>4924</v>
      </c>
      <c r="B59" s="21" t="s">
        <v>1114</v>
      </c>
      <c r="C59" s="22"/>
      <c r="D59" s="22"/>
      <c r="E59" s="22"/>
      <c r="F59" s="22"/>
      <c r="G59" s="43"/>
      <c r="H59" s="54"/>
      <c r="I59" s="54"/>
      <c r="J59" s="54"/>
      <c r="K59" s="54"/>
      <c r="L59" s="54"/>
      <c r="M59" s="54"/>
    </row>
    <row r="60" spans="1:13" ht="32.25" customHeight="1" x14ac:dyDescent="0.35">
      <c r="A60" s="19" t="s">
        <v>355</v>
      </c>
      <c r="B60" s="21" t="s">
        <v>353</v>
      </c>
      <c r="C60" s="22"/>
      <c r="D60" s="22"/>
      <c r="E60" s="22"/>
      <c r="F60" s="22"/>
      <c r="G60" s="43"/>
      <c r="H60" s="54"/>
      <c r="I60" s="54"/>
      <c r="J60" s="54"/>
      <c r="K60" s="54"/>
      <c r="L60" s="54"/>
      <c r="M60" s="54"/>
    </row>
    <row r="61" spans="1:13" ht="15.5" x14ac:dyDescent="0.35">
      <c r="A61" s="19" t="s">
        <v>4245</v>
      </c>
      <c r="B61" s="21" t="s">
        <v>2312</v>
      </c>
      <c r="C61" s="22"/>
      <c r="D61" s="22"/>
      <c r="E61" s="22"/>
      <c r="F61" s="22"/>
      <c r="G61" s="43"/>
      <c r="H61" s="54"/>
      <c r="I61" s="54"/>
      <c r="J61" s="54"/>
      <c r="K61" s="54"/>
      <c r="L61" s="54"/>
      <c r="M61" s="54"/>
    </row>
    <row r="62" spans="1:13" ht="15.5" x14ac:dyDescent="0.35">
      <c r="A62" s="19" t="s">
        <v>1322</v>
      </c>
      <c r="B62" s="21" t="s">
        <v>1302</v>
      </c>
      <c r="C62" s="22"/>
      <c r="D62" s="22"/>
      <c r="E62" s="22"/>
      <c r="F62" s="22"/>
      <c r="G62" s="43"/>
      <c r="H62" s="54"/>
      <c r="I62" s="54"/>
      <c r="J62" s="54"/>
      <c r="K62" s="54"/>
      <c r="L62" s="54"/>
      <c r="M62" s="54"/>
    </row>
    <row r="63" spans="1:13" ht="15.5" x14ac:dyDescent="0.35">
      <c r="A63" s="19" t="s">
        <v>4246</v>
      </c>
      <c r="B63" s="21" t="s">
        <v>3699</v>
      </c>
      <c r="C63" s="22"/>
      <c r="D63" s="22"/>
      <c r="E63" s="22"/>
      <c r="F63" s="22"/>
      <c r="G63" s="43"/>
      <c r="H63" s="54"/>
      <c r="I63" s="54"/>
      <c r="J63" s="54"/>
      <c r="K63" s="54"/>
      <c r="L63" s="54"/>
      <c r="M63" s="54"/>
    </row>
    <row r="64" spans="1:13" ht="15.5" x14ac:dyDescent="0.35">
      <c r="A64" s="19" t="s">
        <v>3235</v>
      </c>
      <c r="B64" s="21" t="s">
        <v>412</v>
      </c>
      <c r="C64" s="22"/>
      <c r="D64" s="22"/>
      <c r="E64" s="22"/>
      <c r="F64" s="22"/>
      <c r="G64" s="43"/>
      <c r="H64" s="54"/>
      <c r="I64" s="54"/>
      <c r="J64" s="54"/>
      <c r="K64" s="54"/>
      <c r="L64" s="54"/>
      <c r="M64" s="54"/>
    </row>
    <row r="65" spans="1:13" ht="30" customHeight="1" x14ac:dyDescent="0.35">
      <c r="A65" s="19" t="s">
        <v>4247</v>
      </c>
      <c r="B65" s="21" t="s">
        <v>2159</v>
      </c>
      <c r="C65" s="22"/>
      <c r="D65" s="22"/>
      <c r="E65" s="22"/>
      <c r="F65" s="22"/>
      <c r="G65" s="43"/>
      <c r="H65" s="54"/>
      <c r="I65" s="54"/>
      <c r="J65" s="54"/>
      <c r="K65" s="54"/>
      <c r="L65" s="54"/>
      <c r="M65" s="54"/>
    </row>
    <row r="66" spans="1:13" ht="15.5" x14ac:dyDescent="0.35">
      <c r="A66" s="19" t="s">
        <v>4925</v>
      </c>
      <c r="B66" s="21" t="s">
        <v>1411</v>
      </c>
      <c r="C66" s="22"/>
      <c r="D66" s="22"/>
      <c r="E66" s="22"/>
      <c r="F66" s="22"/>
      <c r="G66" s="43"/>
      <c r="H66" s="54"/>
      <c r="I66" s="54"/>
      <c r="J66" s="54"/>
      <c r="K66" s="54"/>
      <c r="L66" s="54"/>
      <c r="M66" s="54"/>
    </row>
    <row r="67" spans="1:13" ht="31.5" customHeight="1" x14ac:dyDescent="0.35">
      <c r="A67" s="19" t="s">
        <v>7949</v>
      </c>
      <c r="B67" s="21" t="s">
        <v>940</v>
      </c>
      <c r="C67" s="22"/>
      <c r="D67" s="22"/>
      <c r="E67" s="22"/>
      <c r="F67" s="22"/>
      <c r="G67" s="43"/>
      <c r="H67" s="54"/>
      <c r="I67" s="54"/>
      <c r="J67" s="54"/>
      <c r="K67" s="54"/>
      <c r="L67" s="54"/>
      <c r="M67" s="54"/>
    </row>
    <row r="68" spans="1:13" ht="15.5" x14ac:dyDescent="0.35">
      <c r="A68" s="19" t="s">
        <v>1888</v>
      </c>
      <c r="B68" s="21" t="s">
        <v>1886</v>
      </c>
      <c r="C68" s="22"/>
      <c r="D68" s="22"/>
      <c r="E68" s="22"/>
      <c r="F68" s="22"/>
      <c r="G68" s="43"/>
      <c r="H68" s="54"/>
      <c r="I68" s="54"/>
      <c r="J68" s="54"/>
      <c r="K68" s="54"/>
      <c r="L68" s="54"/>
      <c r="M68" s="54"/>
    </row>
    <row r="69" spans="1:13" ht="35.25" customHeight="1" x14ac:dyDescent="0.35">
      <c r="A69" s="19" t="s">
        <v>685</v>
      </c>
      <c r="B69" s="21" t="s">
        <v>684</v>
      </c>
      <c r="C69" s="22"/>
      <c r="D69" s="22"/>
      <c r="E69" s="22"/>
      <c r="F69" s="22"/>
      <c r="G69" s="43"/>
      <c r="H69" s="54"/>
      <c r="I69" s="54"/>
      <c r="J69" s="54"/>
      <c r="K69" s="54"/>
      <c r="L69" s="54"/>
      <c r="M69" s="54"/>
    </row>
    <row r="70" spans="1:13" ht="15.5" x14ac:dyDescent="0.35">
      <c r="A70" s="19" t="s">
        <v>3096</v>
      </c>
      <c r="B70" s="21" t="s">
        <v>3955</v>
      </c>
      <c r="C70" s="22">
        <v>1997690</v>
      </c>
      <c r="D70" s="22"/>
      <c r="E70" s="22">
        <v>1818257</v>
      </c>
      <c r="F70" s="22"/>
      <c r="G70" s="43">
        <v>1997690</v>
      </c>
      <c r="H70" s="54"/>
      <c r="I70" s="54"/>
      <c r="J70" s="54"/>
      <c r="K70" s="54"/>
      <c r="L70" s="54"/>
      <c r="M70" s="54"/>
    </row>
    <row r="71" spans="1:13" ht="15.5" x14ac:dyDescent="0.35">
      <c r="A71" s="19" t="s">
        <v>1650</v>
      </c>
      <c r="B71" s="21" t="s">
        <v>1615</v>
      </c>
      <c r="C71" s="22"/>
      <c r="D71" s="22"/>
      <c r="E71" s="22"/>
      <c r="F71" s="22"/>
      <c r="G71" s="43"/>
      <c r="H71" s="54"/>
      <c r="I71" s="54"/>
      <c r="J71" s="54"/>
      <c r="K71" s="54"/>
      <c r="L71" s="54"/>
      <c r="M71" s="54"/>
    </row>
    <row r="72" spans="1:13" ht="15.5" x14ac:dyDescent="0.35">
      <c r="A72" s="19" t="s">
        <v>3163</v>
      </c>
      <c r="B72" s="21" t="s">
        <v>1026</v>
      </c>
      <c r="C72" s="22"/>
      <c r="D72" s="22"/>
      <c r="E72" s="22"/>
      <c r="F72" s="22"/>
      <c r="G72" s="43"/>
      <c r="H72" s="54"/>
      <c r="I72" s="54"/>
      <c r="J72" s="54"/>
      <c r="K72" s="54"/>
      <c r="L72" s="54"/>
      <c r="M72" s="54"/>
    </row>
    <row r="73" spans="1:13" ht="31" x14ac:dyDescent="0.35">
      <c r="A73" s="19" t="s">
        <v>4248</v>
      </c>
      <c r="B73" s="21" t="s">
        <v>3724</v>
      </c>
      <c r="C73" s="22"/>
      <c r="D73" s="22"/>
      <c r="E73" s="22"/>
      <c r="F73" s="22"/>
      <c r="G73" s="43"/>
      <c r="H73" s="54"/>
      <c r="I73" s="54"/>
      <c r="J73" s="54"/>
      <c r="K73" s="54"/>
      <c r="L73" s="54"/>
      <c r="M73" s="54"/>
    </row>
    <row r="74" spans="1:13" ht="15.5" x14ac:dyDescent="0.35">
      <c r="A74" s="19" t="s">
        <v>4249</v>
      </c>
      <c r="B74" s="21" t="s">
        <v>2643</v>
      </c>
      <c r="C74" s="22"/>
      <c r="D74" s="22"/>
      <c r="E74" s="22"/>
      <c r="F74" s="22"/>
      <c r="G74" s="43"/>
      <c r="H74" s="54"/>
      <c r="I74" s="54"/>
      <c r="J74" s="54"/>
      <c r="K74" s="54"/>
      <c r="L74" s="54"/>
      <c r="M74" s="54"/>
    </row>
    <row r="75" spans="1:13" ht="15.5" x14ac:dyDescent="0.35">
      <c r="A75" s="19" t="s">
        <v>7950</v>
      </c>
      <c r="B75" s="21" t="s">
        <v>3967</v>
      </c>
      <c r="C75" s="22"/>
      <c r="D75" s="22"/>
      <c r="E75" s="22"/>
      <c r="F75" s="22"/>
      <c r="G75" s="43"/>
      <c r="H75" s="54"/>
      <c r="I75" s="54"/>
      <c r="J75" s="54"/>
      <c r="K75" s="54"/>
      <c r="L75" s="54"/>
      <c r="M75" s="54"/>
    </row>
    <row r="76" spans="1:13" ht="15.5" x14ac:dyDescent="0.35">
      <c r="A76" s="19" t="s">
        <v>400</v>
      </c>
      <c r="B76" s="21" t="s">
        <v>3989</v>
      </c>
      <c r="C76" s="22"/>
      <c r="D76" s="22"/>
      <c r="E76" s="22"/>
      <c r="F76" s="22"/>
      <c r="G76" s="43"/>
      <c r="H76" s="54"/>
      <c r="I76" s="54"/>
      <c r="J76" s="54"/>
      <c r="K76" s="54"/>
      <c r="L76" s="54"/>
      <c r="M76" s="54"/>
    </row>
    <row r="77" spans="1:13" ht="15.5" x14ac:dyDescent="0.35">
      <c r="A77" s="19" t="s">
        <v>1051</v>
      </c>
      <c r="B77" s="21" t="s">
        <v>1049</v>
      </c>
      <c r="C77" s="22"/>
      <c r="D77" s="22"/>
      <c r="E77" s="22"/>
      <c r="F77" s="22"/>
      <c r="G77" s="43"/>
      <c r="H77" s="54"/>
      <c r="I77" s="54"/>
      <c r="J77" s="54"/>
      <c r="K77" s="54"/>
      <c r="L77" s="54"/>
      <c r="M77" s="54"/>
    </row>
    <row r="78" spans="1:13" ht="15.5" x14ac:dyDescent="0.35">
      <c r="A78" s="19" t="s">
        <v>1393</v>
      </c>
      <c r="B78" s="21" t="s">
        <v>1388</v>
      </c>
      <c r="C78" s="22"/>
      <c r="D78" s="22"/>
      <c r="E78" s="22"/>
      <c r="F78" s="22"/>
      <c r="G78" s="43"/>
      <c r="H78" s="54"/>
      <c r="I78" s="54"/>
      <c r="J78" s="54"/>
      <c r="K78" s="54"/>
      <c r="L78" s="54"/>
      <c r="M78" s="54"/>
    </row>
    <row r="79" spans="1:13" ht="15.5" x14ac:dyDescent="0.35">
      <c r="A79" s="19" t="s">
        <v>4926</v>
      </c>
      <c r="B79" s="21" t="s">
        <v>2336</v>
      </c>
      <c r="C79" s="22"/>
      <c r="D79" s="22"/>
      <c r="E79" s="22"/>
      <c r="F79" s="22"/>
      <c r="G79" s="43"/>
      <c r="H79" s="54"/>
      <c r="I79" s="54"/>
      <c r="J79" s="54"/>
      <c r="K79" s="54"/>
      <c r="L79" s="54"/>
      <c r="M79" s="54"/>
    </row>
    <row r="80" spans="1:13" ht="15.5" x14ac:dyDescent="0.35">
      <c r="A80" s="19" t="s">
        <v>176</v>
      </c>
      <c r="B80" s="21" t="s">
        <v>174</v>
      </c>
      <c r="C80" s="22"/>
      <c r="D80" s="22"/>
      <c r="E80" s="22"/>
      <c r="F80" s="22"/>
      <c r="G80" s="43"/>
      <c r="H80" s="54"/>
      <c r="I80" s="54"/>
      <c r="J80" s="54"/>
      <c r="K80" s="54"/>
      <c r="L80" s="54"/>
      <c r="M80" s="54"/>
    </row>
    <row r="81" spans="1:13" ht="29.25" customHeight="1" x14ac:dyDescent="0.35">
      <c r="A81" s="19" t="s">
        <v>8475</v>
      </c>
      <c r="B81" s="21" t="s">
        <v>950</v>
      </c>
      <c r="C81" s="22"/>
      <c r="D81" s="22"/>
      <c r="E81" s="22"/>
      <c r="F81" s="22"/>
      <c r="G81" s="43"/>
      <c r="H81" s="54"/>
      <c r="I81" s="54"/>
      <c r="J81" s="54"/>
      <c r="K81" s="54"/>
      <c r="L81" s="54"/>
      <c r="M81" s="54"/>
    </row>
    <row r="82" spans="1:13" ht="15.5" x14ac:dyDescent="0.35">
      <c r="A82" s="19" t="s">
        <v>3207</v>
      </c>
      <c r="B82" s="21" t="s">
        <v>104</v>
      </c>
      <c r="C82" s="22"/>
      <c r="D82" s="22"/>
      <c r="E82" s="22"/>
      <c r="F82" s="22"/>
      <c r="G82" s="43"/>
      <c r="H82" s="54"/>
      <c r="I82" s="54"/>
      <c r="J82" s="54"/>
      <c r="K82" s="54"/>
      <c r="L82" s="54"/>
      <c r="M82" s="54"/>
    </row>
    <row r="83" spans="1:13" ht="15.5" x14ac:dyDescent="0.35">
      <c r="A83" s="19" t="s">
        <v>4251</v>
      </c>
      <c r="B83" s="21" t="s">
        <v>1514</v>
      </c>
      <c r="C83" s="22"/>
      <c r="D83" s="22"/>
      <c r="E83" s="22"/>
      <c r="F83" s="22"/>
      <c r="G83" s="43"/>
      <c r="H83" s="54"/>
      <c r="I83" s="54"/>
      <c r="J83" s="54"/>
      <c r="K83" s="54"/>
      <c r="L83" s="54"/>
      <c r="M83" s="54"/>
    </row>
    <row r="84" spans="1:13" ht="15.5" x14ac:dyDescent="0.35">
      <c r="A84" s="19" t="s">
        <v>7951</v>
      </c>
      <c r="B84" s="21" t="s">
        <v>3846</v>
      </c>
      <c r="C84" s="22"/>
      <c r="D84" s="22"/>
      <c r="E84" s="22"/>
      <c r="F84" s="22"/>
      <c r="G84" s="43"/>
      <c r="H84" s="54"/>
      <c r="I84" s="54"/>
      <c r="J84" s="54"/>
      <c r="K84" s="54"/>
      <c r="L84" s="54"/>
      <c r="M84" s="54"/>
    </row>
    <row r="85" spans="1:13" ht="15.5" x14ac:dyDescent="0.35">
      <c r="A85" s="19" t="s">
        <v>1535</v>
      </c>
      <c r="B85" s="21" t="s">
        <v>3856</v>
      </c>
      <c r="C85" s="22"/>
      <c r="D85" s="22"/>
      <c r="E85" s="22"/>
      <c r="F85" s="22"/>
      <c r="G85" s="43"/>
      <c r="H85" s="54"/>
      <c r="I85" s="54"/>
      <c r="J85" s="54"/>
      <c r="K85" s="54"/>
      <c r="L85" s="54"/>
      <c r="M85" s="54"/>
    </row>
    <row r="86" spans="1:13" ht="15.5" x14ac:dyDescent="0.35">
      <c r="A86" s="19" t="s">
        <v>2470</v>
      </c>
      <c r="B86" s="21" t="s">
        <v>2469</v>
      </c>
      <c r="C86" s="22"/>
      <c r="D86" s="22"/>
      <c r="E86" s="22"/>
      <c r="F86" s="22"/>
      <c r="G86" s="43"/>
      <c r="H86" s="54"/>
      <c r="I86" s="54"/>
      <c r="J86" s="54"/>
      <c r="K86" s="54"/>
      <c r="L86" s="54"/>
      <c r="M86" s="54"/>
    </row>
    <row r="87" spans="1:13" ht="33.75" customHeight="1" x14ac:dyDescent="0.35">
      <c r="A87" s="19" t="s">
        <v>4252</v>
      </c>
      <c r="B87" s="21" t="s">
        <v>2331</v>
      </c>
      <c r="C87" s="22"/>
      <c r="D87" s="22"/>
      <c r="E87" s="22"/>
      <c r="F87" s="22"/>
      <c r="G87" s="43"/>
      <c r="H87" s="54"/>
      <c r="I87" s="54"/>
      <c r="J87" s="54"/>
      <c r="K87" s="54"/>
      <c r="L87" s="54"/>
      <c r="M87" s="54"/>
    </row>
    <row r="88" spans="1:13" ht="39.75" customHeight="1" x14ac:dyDescent="0.35">
      <c r="A88" s="19" t="s">
        <v>1754</v>
      </c>
      <c r="B88" s="21" t="s">
        <v>1752</v>
      </c>
      <c r="C88" s="22"/>
      <c r="D88" s="22"/>
      <c r="E88" s="22"/>
      <c r="F88" s="22"/>
      <c r="G88" s="43"/>
      <c r="H88" s="54"/>
      <c r="I88" s="54"/>
      <c r="J88" s="54"/>
      <c r="K88" s="54"/>
      <c r="L88" s="54"/>
      <c r="M88" s="54"/>
    </row>
    <row r="89" spans="1:13" ht="15.5" x14ac:dyDescent="0.35">
      <c r="A89" s="19" t="s">
        <v>3127</v>
      </c>
      <c r="B89" s="21" t="s">
        <v>3819</v>
      </c>
      <c r="C89" s="22"/>
      <c r="D89" s="22"/>
      <c r="E89" s="22"/>
      <c r="F89" s="22"/>
      <c r="G89" s="43"/>
      <c r="H89" s="54"/>
      <c r="I89" s="54"/>
      <c r="J89" s="54"/>
      <c r="K89" s="54"/>
      <c r="L89" s="54"/>
      <c r="M89" s="54"/>
    </row>
    <row r="90" spans="1:13" ht="30" customHeight="1" x14ac:dyDescent="0.35">
      <c r="A90" s="19" t="s">
        <v>7952</v>
      </c>
      <c r="B90" s="21" t="s">
        <v>1651</v>
      </c>
      <c r="C90" s="22"/>
      <c r="D90" s="22"/>
      <c r="E90" s="22"/>
      <c r="F90" s="22"/>
      <c r="G90" s="43"/>
      <c r="H90" s="54"/>
      <c r="I90" s="54"/>
      <c r="J90" s="54"/>
      <c r="K90" s="54"/>
      <c r="L90" s="54"/>
      <c r="M90" s="54"/>
    </row>
    <row r="91" spans="1:13" ht="15.5" x14ac:dyDescent="0.35">
      <c r="A91" s="19" t="s">
        <v>4253</v>
      </c>
      <c r="B91" s="21" t="s">
        <v>8385</v>
      </c>
      <c r="C91" s="22"/>
      <c r="D91" s="22"/>
      <c r="E91" s="22"/>
      <c r="F91" s="22"/>
      <c r="G91" s="43"/>
      <c r="H91" s="54"/>
      <c r="I91" s="54"/>
      <c r="J91" s="54"/>
      <c r="K91" s="54"/>
      <c r="L91" s="54"/>
      <c r="M91" s="54"/>
    </row>
    <row r="92" spans="1:13" ht="31" x14ac:dyDescent="0.35">
      <c r="A92" s="19" t="s">
        <v>5007</v>
      </c>
      <c r="B92" s="21" t="s">
        <v>19</v>
      </c>
      <c r="C92" s="22"/>
      <c r="D92" s="22"/>
      <c r="E92" s="22"/>
      <c r="F92" s="22"/>
      <c r="G92" s="43"/>
      <c r="H92" s="54"/>
      <c r="I92" s="54"/>
      <c r="J92" s="54"/>
      <c r="K92" s="54"/>
      <c r="L92" s="54"/>
      <c r="M92" s="54"/>
    </row>
    <row r="93" spans="1:13" ht="15.5" x14ac:dyDescent="0.35">
      <c r="A93" s="19" t="s">
        <v>7953</v>
      </c>
      <c r="B93" s="21" t="s">
        <v>8203</v>
      </c>
      <c r="C93" s="22"/>
      <c r="D93" s="22"/>
      <c r="E93" s="22"/>
      <c r="F93" s="22"/>
      <c r="G93" s="43"/>
      <c r="H93" s="54"/>
      <c r="I93" s="54"/>
      <c r="J93" s="54"/>
      <c r="K93" s="54"/>
      <c r="L93" s="54"/>
      <c r="M93" s="54"/>
    </row>
    <row r="94" spans="1:13" ht="31" x14ac:dyDescent="0.35">
      <c r="A94" s="19" t="s">
        <v>8629</v>
      </c>
      <c r="B94" s="21" t="s">
        <v>8589</v>
      </c>
      <c r="C94" s="22"/>
      <c r="D94" s="22"/>
      <c r="E94" s="22"/>
      <c r="F94" s="22"/>
      <c r="G94" s="43"/>
      <c r="H94" s="54"/>
      <c r="I94" s="54"/>
      <c r="J94" s="54"/>
      <c r="K94" s="54"/>
      <c r="L94" s="54"/>
      <c r="M94" s="54"/>
    </row>
    <row r="95" spans="1:13" ht="15.5" x14ac:dyDescent="0.35">
      <c r="A95" s="19" t="s">
        <v>1595</v>
      </c>
      <c r="B95" s="21" t="s">
        <v>1579</v>
      </c>
      <c r="C95" s="22"/>
      <c r="D95" s="22"/>
      <c r="E95" s="22"/>
      <c r="F95" s="22"/>
      <c r="G95" s="43"/>
      <c r="H95" s="54"/>
      <c r="I95" s="54"/>
      <c r="J95" s="54"/>
      <c r="K95" s="54"/>
      <c r="L95" s="54"/>
      <c r="M95" s="54"/>
    </row>
    <row r="96" spans="1:13" ht="15.5" x14ac:dyDescent="0.35">
      <c r="A96" s="19" t="s">
        <v>904</v>
      </c>
      <c r="B96" s="21" t="s">
        <v>902</v>
      </c>
      <c r="C96" s="22"/>
      <c r="D96" s="22"/>
      <c r="E96" s="22"/>
      <c r="F96" s="22"/>
      <c r="G96" s="43"/>
      <c r="H96" s="54"/>
      <c r="I96" s="54"/>
      <c r="J96" s="54"/>
      <c r="K96" s="54"/>
      <c r="L96" s="54"/>
      <c r="M96" s="54"/>
    </row>
    <row r="97" spans="1:13" ht="15.5" x14ac:dyDescent="0.35">
      <c r="A97" s="19" t="s">
        <v>8630</v>
      </c>
      <c r="B97" s="21" t="s">
        <v>2329</v>
      </c>
      <c r="C97" s="22"/>
      <c r="D97" s="22"/>
      <c r="E97" s="22"/>
      <c r="F97" s="22"/>
      <c r="G97" s="43"/>
      <c r="H97" s="54"/>
      <c r="I97" s="54"/>
      <c r="J97" s="54"/>
      <c r="K97" s="54"/>
      <c r="L97" s="54"/>
      <c r="M97" s="54"/>
    </row>
    <row r="98" spans="1:13" ht="35.25" customHeight="1" x14ac:dyDescent="0.35">
      <c r="A98" s="19" t="s">
        <v>4254</v>
      </c>
      <c r="B98" s="21" t="s">
        <v>2622</v>
      </c>
      <c r="C98" s="22"/>
      <c r="D98" s="22"/>
      <c r="E98" s="22"/>
      <c r="F98" s="22"/>
      <c r="G98" s="43"/>
      <c r="H98" s="54"/>
      <c r="I98" s="54"/>
      <c r="J98" s="54"/>
      <c r="K98" s="54"/>
      <c r="L98" s="54"/>
      <c r="M98" s="54"/>
    </row>
    <row r="99" spans="1:13" ht="15.5" x14ac:dyDescent="0.35">
      <c r="A99" s="19" t="s">
        <v>5008</v>
      </c>
      <c r="B99" s="21" t="s">
        <v>2471</v>
      </c>
      <c r="C99" s="22"/>
      <c r="D99" s="22"/>
      <c r="E99" s="22"/>
      <c r="F99" s="22"/>
      <c r="G99" s="43"/>
      <c r="H99" s="54"/>
      <c r="I99" s="54"/>
      <c r="J99" s="54"/>
      <c r="K99" s="54"/>
      <c r="L99" s="54"/>
      <c r="M99" s="54"/>
    </row>
    <row r="100" spans="1:13" ht="15.5" x14ac:dyDescent="0.35">
      <c r="A100" s="19" t="s">
        <v>4255</v>
      </c>
      <c r="B100" s="21" t="s">
        <v>2346</v>
      </c>
      <c r="C100" s="22"/>
      <c r="D100" s="22"/>
      <c r="E100" s="22"/>
      <c r="F100" s="22"/>
      <c r="G100" s="43"/>
      <c r="H100" s="54"/>
      <c r="I100" s="54"/>
      <c r="J100" s="54"/>
      <c r="K100" s="54"/>
      <c r="L100" s="54"/>
      <c r="M100" s="54"/>
    </row>
    <row r="101" spans="1:13" ht="31" x14ac:dyDescent="0.35">
      <c r="A101" s="19" t="s">
        <v>2472</v>
      </c>
      <c r="B101" s="21" t="s">
        <v>1699</v>
      </c>
      <c r="C101" s="22"/>
      <c r="D101" s="22"/>
      <c r="E101" s="22"/>
      <c r="F101" s="22"/>
      <c r="G101" s="43"/>
      <c r="H101" s="54"/>
      <c r="I101" s="54"/>
      <c r="J101" s="54"/>
      <c r="K101" s="54"/>
      <c r="L101" s="54"/>
      <c r="M101" s="54"/>
    </row>
    <row r="102" spans="1:13" ht="15.5" x14ac:dyDescent="0.35">
      <c r="A102" s="19" t="s">
        <v>4256</v>
      </c>
      <c r="B102" s="21" t="s">
        <v>8759</v>
      </c>
      <c r="C102" s="22"/>
      <c r="D102" s="22"/>
      <c r="E102" s="22"/>
      <c r="F102" s="22"/>
      <c r="G102" s="43"/>
      <c r="H102" s="54"/>
      <c r="I102" s="54"/>
      <c r="J102" s="54"/>
      <c r="K102" s="54"/>
      <c r="L102" s="54"/>
      <c r="M102" s="54"/>
    </row>
    <row r="103" spans="1:13" ht="32.25" customHeight="1" x14ac:dyDescent="0.35">
      <c r="A103" s="19" t="s">
        <v>8631</v>
      </c>
      <c r="B103" s="21" t="s">
        <v>8617</v>
      </c>
      <c r="C103" s="22"/>
      <c r="D103" s="22"/>
      <c r="E103" s="22"/>
      <c r="F103" s="22"/>
      <c r="G103" s="43"/>
      <c r="H103" s="54"/>
      <c r="I103" s="54"/>
      <c r="J103" s="54"/>
      <c r="K103" s="54"/>
      <c r="L103" s="54"/>
      <c r="M103" s="54"/>
    </row>
    <row r="104" spans="1:13" ht="15.5" x14ac:dyDescent="0.35">
      <c r="A104" s="19" t="s">
        <v>17</v>
      </c>
      <c r="B104" s="21" t="s">
        <v>15</v>
      </c>
      <c r="C104" s="22"/>
      <c r="D104" s="22"/>
      <c r="E104" s="22"/>
      <c r="F104" s="22"/>
      <c r="G104" s="43"/>
      <c r="H104" s="54"/>
      <c r="I104" s="54"/>
      <c r="J104" s="54"/>
      <c r="K104" s="54"/>
      <c r="L104" s="54"/>
      <c r="M104" s="54"/>
    </row>
    <row r="105" spans="1:13" ht="37.5" customHeight="1" x14ac:dyDescent="0.35">
      <c r="A105" s="19" t="s">
        <v>150</v>
      </c>
      <c r="B105" s="21" t="s">
        <v>149</v>
      </c>
      <c r="C105" s="22"/>
      <c r="D105" s="22"/>
      <c r="E105" s="22"/>
      <c r="F105" s="22"/>
      <c r="G105" s="43"/>
      <c r="H105" s="54"/>
      <c r="I105" s="54"/>
      <c r="J105" s="54"/>
      <c r="K105" s="54"/>
      <c r="L105" s="54"/>
      <c r="M105" s="54"/>
    </row>
    <row r="106" spans="1:13" ht="15.5" x14ac:dyDescent="0.35">
      <c r="A106" s="19" t="s">
        <v>3139</v>
      </c>
      <c r="B106" s="21" t="s">
        <v>1088</v>
      </c>
      <c r="C106" s="22"/>
      <c r="D106" s="22"/>
      <c r="E106" s="22"/>
      <c r="F106" s="22"/>
      <c r="G106" s="43"/>
      <c r="H106" s="54"/>
      <c r="I106" s="54"/>
      <c r="J106" s="54"/>
      <c r="K106" s="54"/>
      <c r="L106" s="54"/>
      <c r="M106" s="54"/>
    </row>
    <row r="107" spans="1:13" ht="31" x14ac:dyDescent="0.35">
      <c r="A107" s="19" t="s">
        <v>4927</v>
      </c>
      <c r="B107" s="21" t="s">
        <v>2317</v>
      </c>
      <c r="C107" s="22"/>
      <c r="D107" s="22"/>
      <c r="E107" s="22"/>
      <c r="F107" s="22"/>
      <c r="G107" s="43"/>
      <c r="H107" s="54"/>
      <c r="I107" s="54"/>
      <c r="J107" s="54"/>
      <c r="K107" s="54"/>
      <c r="L107" s="54"/>
      <c r="M107" s="54"/>
    </row>
    <row r="108" spans="1:13" ht="31" x14ac:dyDescent="0.35">
      <c r="A108" s="19" t="s">
        <v>4257</v>
      </c>
      <c r="B108" s="21" t="s">
        <v>2084</v>
      </c>
      <c r="C108" s="22"/>
      <c r="D108" s="22"/>
      <c r="E108" s="22"/>
      <c r="F108" s="22"/>
      <c r="G108" s="43"/>
      <c r="H108" s="54"/>
      <c r="I108" s="54"/>
      <c r="J108" s="54"/>
      <c r="K108" s="54"/>
      <c r="L108" s="54"/>
      <c r="M108" s="54"/>
    </row>
    <row r="109" spans="1:13" ht="32.25" customHeight="1" x14ac:dyDescent="0.35">
      <c r="A109" s="19" t="s">
        <v>1314</v>
      </c>
      <c r="B109" s="21" t="s">
        <v>1291</v>
      </c>
      <c r="C109" s="22"/>
      <c r="D109" s="22"/>
      <c r="E109" s="22"/>
      <c r="F109" s="22"/>
      <c r="G109" s="43"/>
      <c r="H109" s="54"/>
      <c r="I109" s="54"/>
      <c r="J109" s="54"/>
      <c r="K109" s="54"/>
      <c r="L109" s="54"/>
      <c r="M109" s="54"/>
    </row>
    <row r="110" spans="1:13" ht="31" x14ac:dyDescent="0.35">
      <c r="A110" s="19" t="s">
        <v>4258</v>
      </c>
      <c r="B110" s="21" t="s">
        <v>2356</v>
      </c>
      <c r="C110" s="22"/>
      <c r="D110" s="22"/>
      <c r="E110" s="22"/>
      <c r="F110" s="22"/>
      <c r="G110" s="43"/>
      <c r="H110" s="54"/>
      <c r="I110" s="54"/>
      <c r="J110" s="54"/>
      <c r="K110" s="54"/>
      <c r="L110" s="54"/>
      <c r="M110" s="54"/>
    </row>
    <row r="111" spans="1:13" ht="15.5" x14ac:dyDescent="0.35">
      <c r="A111" s="19" t="s">
        <v>1189</v>
      </c>
      <c r="B111" s="21" t="s">
        <v>1184</v>
      </c>
      <c r="C111" s="22"/>
      <c r="D111" s="22"/>
      <c r="E111" s="22"/>
      <c r="F111" s="22"/>
      <c r="G111" s="43"/>
      <c r="H111" s="54"/>
      <c r="I111" s="54"/>
      <c r="J111" s="54"/>
      <c r="K111" s="54"/>
      <c r="L111" s="54"/>
      <c r="M111" s="54"/>
    </row>
    <row r="112" spans="1:13" ht="15.5" x14ac:dyDescent="0.35">
      <c r="A112" s="19" t="s">
        <v>787</v>
      </c>
      <c r="B112" s="21" t="s">
        <v>785</v>
      </c>
      <c r="C112" s="22"/>
      <c r="D112" s="22"/>
      <c r="E112" s="22"/>
      <c r="F112" s="22"/>
      <c r="G112" s="43"/>
      <c r="H112" s="54"/>
      <c r="I112" s="54"/>
      <c r="J112" s="54"/>
      <c r="K112" s="54"/>
      <c r="L112" s="54"/>
      <c r="M112" s="54"/>
    </row>
    <row r="113" spans="1:13" ht="15.5" x14ac:dyDescent="0.35">
      <c r="A113" s="19" t="s">
        <v>5009</v>
      </c>
      <c r="B113" s="21" t="s">
        <v>1694</v>
      </c>
      <c r="C113" s="22"/>
      <c r="D113" s="22"/>
      <c r="E113" s="22"/>
      <c r="F113" s="22"/>
      <c r="G113" s="43"/>
      <c r="H113" s="54"/>
      <c r="I113" s="54"/>
      <c r="J113" s="54"/>
      <c r="K113" s="54"/>
      <c r="L113" s="54"/>
      <c r="M113" s="54"/>
    </row>
    <row r="114" spans="1:13" ht="15.5" x14ac:dyDescent="0.35">
      <c r="A114" s="19" t="s">
        <v>765</v>
      </c>
      <c r="B114" s="21" t="s">
        <v>763</v>
      </c>
      <c r="C114" s="22"/>
      <c r="D114" s="22"/>
      <c r="E114" s="22"/>
      <c r="F114" s="22"/>
      <c r="G114" s="43"/>
      <c r="H114" s="54"/>
      <c r="I114" s="54"/>
      <c r="J114" s="54"/>
      <c r="K114" s="54"/>
      <c r="L114" s="54"/>
      <c r="M114" s="54"/>
    </row>
    <row r="115" spans="1:13" ht="15.5" x14ac:dyDescent="0.35">
      <c r="A115" s="19" t="s">
        <v>8632</v>
      </c>
      <c r="B115" s="21" t="s">
        <v>3630</v>
      </c>
      <c r="C115" s="22"/>
      <c r="D115" s="22"/>
      <c r="E115" s="22"/>
      <c r="F115" s="22"/>
      <c r="G115" s="43"/>
      <c r="H115" s="54"/>
      <c r="I115" s="54"/>
      <c r="J115" s="54"/>
      <c r="K115" s="54"/>
      <c r="L115" s="54"/>
      <c r="M115" s="54"/>
    </row>
    <row r="116" spans="1:13" ht="42.75" customHeight="1" x14ac:dyDescent="0.35">
      <c r="A116" s="19" t="s">
        <v>4259</v>
      </c>
      <c r="B116" s="21" t="s">
        <v>8292</v>
      </c>
      <c r="C116" s="22"/>
      <c r="D116" s="22"/>
      <c r="E116" s="22"/>
      <c r="F116" s="22"/>
      <c r="G116" s="43"/>
      <c r="H116" s="54"/>
      <c r="I116" s="54"/>
      <c r="J116" s="54"/>
      <c r="K116" s="54"/>
      <c r="L116" s="54"/>
      <c r="M116" s="54"/>
    </row>
    <row r="117" spans="1:13" ht="15.5" x14ac:dyDescent="0.35">
      <c r="A117" s="19" t="s">
        <v>8479</v>
      </c>
      <c r="B117" s="21" t="s">
        <v>2130</v>
      </c>
      <c r="C117" s="22"/>
      <c r="D117" s="22"/>
      <c r="E117" s="22"/>
      <c r="F117" s="22"/>
      <c r="G117" s="43"/>
      <c r="H117" s="54"/>
      <c r="I117" s="54"/>
      <c r="J117" s="54"/>
      <c r="K117" s="54"/>
      <c r="L117" s="54"/>
      <c r="M117" s="54"/>
    </row>
    <row r="118" spans="1:13" ht="15.5" x14ac:dyDescent="0.35">
      <c r="A118" s="19" t="s">
        <v>1403</v>
      </c>
      <c r="B118" s="21" t="s">
        <v>3904</v>
      </c>
      <c r="C118" s="22"/>
      <c r="D118" s="22"/>
      <c r="E118" s="22"/>
      <c r="F118" s="22"/>
      <c r="G118" s="43"/>
      <c r="H118" s="54"/>
      <c r="I118" s="54"/>
      <c r="J118" s="54"/>
      <c r="K118" s="54"/>
      <c r="L118" s="54"/>
      <c r="M118" s="54"/>
    </row>
    <row r="119" spans="1:13" ht="15.5" x14ac:dyDescent="0.35">
      <c r="A119" s="19" t="s">
        <v>2474</v>
      </c>
      <c r="B119" s="21" t="s">
        <v>2473</v>
      </c>
      <c r="C119" s="22"/>
      <c r="D119" s="22"/>
      <c r="E119" s="22"/>
      <c r="F119" s="22"/>
      <c r="G119" s="43"/>
      <c r="H119" s="54"/>
      <c r="I119" s="54"/>
      <c r="J119" s="54"/>
      <c r="K119" s="54"/>
      <c r="L119" s="54"/>
      <c r="M119" s="54"/>
    </row>
    <row r="120" spans="1:13" ht="15.5" x14ac:dyDescent="0.35">
      <c r="A120" s="19" t="s">
        <v>7954</v>
      </c>
      <c r="B120" s="21" t="s">
        <v>3822</v>
      </c>
      <c r="C120" s="22"/>
      <c r="D120" s="22"/>
      <c r="E120" s="22"/>
      <c r="F120" s="22"/>
      <c r="G120" s="43"/>
      <c r="H120" s="54"/>
      <c r="I120" s="54"/>
      <c r="J120" s="54"/>
      <c r="K120" s="54"/>
      <c r="L120" s="54"/>
      <c r="M120" s="54"/>
    </row>
    <row r="121" spans="1:13" ht="15.5" x14ac:dyDescent="0.35">
      <c r="A121" s="19" t="s">
        <v>8346</v>
      </c>
      <c r="B121" s="21" t="s">
        <v>3820</v>
      </c>
      <c r="C121" s="22"/>
      <c r="D121" s="22"/>
      <c r="E121" s="22"/>
      <c r="F121" s="22"/>
      <c r="G121" s="43"/>
      <c r="H121" s="54"/>
      <c r="I121" s="54"/>
      <c r="J121" s="54"/>
      <c r="K121" s="54"/>
      <c r="L121" s="54"/>
      <c r="M121" s="54"/>
    </row>
    <row r="122" spans="1:13" ht="15.5" x14ac:dyDescent="0.35">
      <c r="A122" s="19" t="s">
        <v>3004</v>
      </c>
      <c r="B122" s="21" t="s">
        <v>1468</v>
      </c>
      <c r="C122" s="22"/>
      <c r="D122" s="22"/>
      <c r="E122" s="22"/>
      <c r="F122" s="22"/>
      <c r="G122" s="43"/>
      <c r="H122" s="54"/>
      <c r="I122" s="54"/>
      <c r="J122" s="54"/>
      <c r="K122" s="54"/>
      <c r="L122" s="54"/>
      <c r="M122" s="54"/>
    </row>
    <row r="123" spans="1:13" ht="15.5" x14ac:dyDescent="0.35">
      <c r="A123" s="19" t="s">
        <v>4260</v>
      </c>
      <c r="B123" s="21" t="s">
        <v>3679</v>
      </c>
      <c r="C123" s="22"/>
      <c r="D123" s="22"/>
      <c r="E123" s="22"/>
      <c r="F123" s="22"/>
      <c r="G123" s="43"/>
      <c r="H123" s="54"/>
      <c r="I123" s="54"/>
      <c r="J123" s="54"/>
      <c r="K123" s="54"/>
      <c r="L123" s="54"/>
      <c r="M123" s="54"/>
    </row>
    <row r="124" spans="1:13" ht="15.5" x14ac:dyDescent="0.35">
      <c r="A124" s="19" t="s">
        <v>7955</v>
      </c>
      <c r="B124" s="21" t="s">
        <v>4556</v>
      </c>
      <c r="C124" s="22"/>
      <c r="D124" s="22"/>
      <c r="E124" s="22"/>
      <c r="F124" s="22"/>
      <c r="G124" s="43"/>
      <c r="H124" s="54"/>
      <c r="I124" s="54"/>
      <c r="J124" s="54"/>
      <c r="K124" s="54"/>
      <c r="L124" s="54"/>
      <c r="M124" s="54"/>
    </row>
    <row r="125" spans="1:13" ht="15.5" x14ac:dyDescent="0.35">
      <c r="A125" s="19" t="s">
        <v>4261</v>
      </c>
      <c r="B125" s="21" t="s">
        <v>3899</v>
      </c>
      <c r="C125" s="22"/>
      <c r="D125" s="22"/>
      <c r="E125" s="22"/>
      <c r="F125" s="22"/>
      <c r="G125" s="43"/>
      <c r="H125" s="54"/>
      <c r="I125" s="54"/>
      <c r="J125" s="54"/>
      <c r="K125" s="54"/>
      <c r="L125" s="54"/>
      <c r="M125" s="54"/>
    </row>
    <row r="126" spans="1:13" ht="15.5" x14ac:dyDescent="0.35">
      <c r="A126" s="19" t="s">
        <v>8633</v>
      </c>
      <c r="B126" s="21" t="s">
        <v>4218</v>
      </c>
      <c r="C126" s="22"/>
      <c r="D126" s="22"/>
      <c r="E126" s="22"/>
      <c r="F126" s="22"/>
      <c r="G126" s="43"/>
      <c r="H126" s="54"/>
      <c r="I126" s="54"/>
      <c r="J126" s="54"/>
      <c r="K126" s="54"/>
      <c r="L126" s="54"/>
      <c r="M126" s="54"/>
    </row>
    <row r="127" spans="1:13" ht="15.5" x14ac:dyDescent="0.35">
      <c r="A127" s="19" t="s">
        <v>1074</v>
      </c>
      <c r="B127" s="21" t="s">
        <v>1072</v>
      </c>
      <c r="C127" s="22"/>
      <c r="D127" s="22"/>
      <c r="E127" s="22"/>
      <c r="F127" s="22"/>
      <c r="G127" s="43"/>
      <c r="H127" s="54"/>
      <c r="I127" s="54"/>
      <c r="J127" s="54"/>
      <c r="K127" s="54"/>
      <c r="L127" s="54"/>
      <c r="M127" s="54"/>
    </row>
    <row r="128" spans="1:13" ht="33" customHeight="1" x14ac:dyDescent="0.35">
      <c r="A128" s="19" t="s">
        <v>3174</v>
      </c>
      <c r="B128" s="21" t="s">
        <v>96</v>
      </c>
      <c r="C128" s="22"/>
      <c r="D128" s="22"/>
      <c r="E128" s="22"/>
      <c r="F128" s="22"/>
      <c r="G128" s="43"/>
      <c r="H128" s="54"/>
      <c r="I128" s="54"/>
      <c r="J128" s="54"/>
      <c r="K128" s="54"/>
      <c r="L128" s="54"/>
      <c r="M128" s="54"/>
    </row>
    <row r="129" spans="1:13" ht="15.5" x14ac:dyDescent="0.35">
      <c r="A129" s="19" t="s">
        <v>4262</v>
      </c>
      <c r="B129" s="21" t="s">
        <v>4021</v>
      </c>
      <c r="C129" s="22"/>
      <c r="D129" s="22"/>
      <c r="E129" s="22"/>
      <c r="F129" s="22"/>
      <c r="G129" s="43"/>
      <c r="H129" s="54"/>
      <c r="I129" s="54"/>
      <c r="J129" s="54"/>
      <c r="K129" s="54"/>
      <c r="L129" s="54"/>
      <c r="M129" s="54"/>
    </row>
    <row r="130" spans="1:13" ht="15.5" x14ac:dyDescent="0.35">
      <c r="A130" s="19" t="s">
        <v>3183</v>
      </c>
      <c r="B130" s="21" t="s">
        <v>1202</v>
      </c>
      <c r="C130" s="22"/>
      <c r="D130" s="22"/>
      <c r="E130" s="22"/>
      <c r="F130" s="22"/>
      <c r="G130" s="43"/>
      <c r="H130" s="54"/>
      <c r="I130" s="54"/>
      <c r="J130" s="54"/>
      <c r="K130" s="54"/>
      <c r="L130" s="54"/>
      <c r="M130" s="54"/>
    </row>
    <row r="131" spans="1:13" ht="15.5" x14ac:dyDescent="0.35">
      <c r="A131" s="19" t="s">
        <v>7957</v>
      </c>
      <c r="B131" s="21" t="s">
        <v>3900</v>
      </c>
      <c r="C131" s="22"/>
      <c r="D131" s="22"/>
      <c r="E131" s="22"/>
      <c r="F131" s="22"/>
      <c r="G131" s="43"/>
      <c r="H131" s="54"/>
      <c r="I131" s="54"/>
      <c r="J131" s="54"/>
      <c r="K131" s="54"/>
      <c r="L131" s="54"/>
      <c r="M131" s="54"/>
    </row>
    <row r="132" spans="1:13" ht="26.25" customHeight="1" x14ac:dyDescent="0.35">
      <c r="A132" s="19" t="s">
        <v>8481</v>
      </c>
      <c r="B132" s="21" t="s">
        <v>3802</v>
      </c>
      <c r="C132" s="22"/>
      <c r="D132" s="22"/>
      <c r="E132" s="22"/>
      <c r="F132" s="22"/>
      <c r="G132" s="43"/>
      <c r="H132" s="54"/>
      <c r="I132" s="54"/>
      <c r="J132" s="54"/>
      <c r="K132" s="54"/>
      <c r="L132" s="54"/>
      <c r="M132" s="54"/>
    </row>
    <row r="133" spans="1:13" ht="36" customHeight="1" x14ac:dyDescent="0.35">
      <c r="A133" s="19" t="s">
        <v>8484</v>
      </c>
      <c r="B133" s="21" t="s">
        <v>403</v>
      </c>
      <c r="C133" s="22"/>
      <c r="D133" s="22"/>
      <c r="E133" s="22"/>
      <c r="F133" s="22"/>
      <c r="G133" s="43"/>
      <c r="H133" s="54"/>
      <c r="I133" s="54"/>
      <c r="J133" s="54"/>
      <c r="K133" s="54"/>
      <c r="L133" s="54"/>
      <c r="M133" s="54"/>
    </row>
    <row r="134" spans="1:13" ht="15.5" x14ac:dyDescent="0.35">
      <c r="A134" s="19" t="s">
        <v>3053</v>
      </c>
      <c r="B134" s="21" t="s">
        <v>3778</v>
      </c>
      <c r="C134" s="22"/>
      <c r="D134" s="22"/>
      <c r="E134" s="22"/>
      <c r="F134" s="22"/>
      <c r="G134" s="43"/>
      <c r="H134" s="54"/>
      <c r="I134" s="54"/>
      <c r="J134" s="54"/>
      <c r="K134" s="54"/>
      <c r="L134" s="54"/>
      <c r="M134" s="54"/>
    </row>
    <row r="135" spans="1:13" ht="31.5" customHeight="1" x14ac:dyDescent="0.35">
      <c r="A135" s="19" t="s">
        <v>4263</v>
      </c>
      <c r="B135" s="21" t="s">
        <v>4009</v>
      </c>
      <c r="C135" s="22"/>
      <c r="D135" s="22"/>
      <c r="E135" s="22"/>
      <c r="F135" s="22"/>
      <c r="G135" s="43"/>
      <c r="H135" s="54"/>
      <c r="I135" s="54"/>
      <c r="J135" s="54"/>
      <c r="K135" s="54"/>
      <c r="L135" s="54"/>
      <c r="M135" s="54"/>
    </row>
    <row r="136" spans="1:13" ht="31" x14ac:dyDescent="0.35">
      <c r="A136" s="19" t="s">
        <v>8665</v>
      </c>
      <c r="B136" s="21" t="s">
        <v>778</v>
      </c>
      <c r="C136" s="22"/>
      <c r="D136" s="22"/>
      <c r="E136" s="22"/>
      <c r="F136" s="22"/>
      <c r="G136" s="43"/>
      <c r="H136" s="54"/>
      <c r="I136" s="54"/>
      <c r="J136" s="54"/>
      <c r="K136" s="54"/>
      <c r="L136" s="54"/>
      <c r="M136" s="54"/>
    </row>
    <row r="137" spans="1:13" ht="31" x14ac:dyDescent="0.35">
      <c r="A137" s="19" t="s">
        <v>7959</v>
      </c>
      <c r="B137" s="21" t="s">
        <v>4403</v>
      </c>
      <c r="C137" s="22"/>
      <c r="D137" s="22"/>
      <c r="E137" s="22"/>
      <c r="F137" s="22"/>
      <c r="G137" s="43"/>
      <c r="H137" s="54"/>
      <c r="I137" s="54"/>
      <c r="J137" s="54"/>
      <c r="K137" s="54"/>
      <c r="L137" s="54"/>
      <c r="M137" s="54"/>
    </row>
    <row r="138" spans="1:13" ht="31" x14ac:dyDescent="0.35">
      <c r="A138" s="19" t="s">
        <v>8482</v>
      </c>
      <c r="B138" s="21" t="s">
        <v>1612</v>
      </c>
      <c r="C138" s="22"/>
      <c r="D138" s="22"/>
      <c r="E138" s="22"/>
      <c r="F138" s="22"/>
      <c r="G138" s="43"/>
      <c r="H138" s="54"/>
      <c r="I138" s="54"/>
      <c r="J138" s="54"/>
      <c r="K138" s="54"/>
      <c r="L138" s="54"/>
      <c r="M138" s="54"/>
    </row>
    <row r="139" spans="1:13" ht="15.5" x14ac:dyDescent="0.35">
      <c r="A139" s="19" t="s">
        <v>3071</v>
      </c>
      <c r="B139" s="21" t="s">
        <v>3583</v>
      </c>
      <c r="C139" s="22"/>
      <c r="D139" s="22"/>
      <c r="E139" s="22"/>
      <c r="F139" s="22"/>
      <c r="G139" s="43"/>
      <c r="H139" s="54"/>
      <c r="I139" s="54"/>
      <c r="J139" s="54"/>
      <c r="K139" s="54"/>
      <c r="L139" s="54"/>
      <c r="M139" s="54"/>
    </row>
    <row r="140" spans="1:13" ht="15.5" x14ac:dyDescent="0.35">
      <c r="A140" s="19" t="s">
        <v>1785</v>
      </c>
      <c r="B140" s="21" t="s">
        <v>3585</v>
      </c>
      <c r="C140" s="22"/>
      <c r="D140" s="22"/>
      <c r="E140" s="22"/>
      <c r="F140" s="22"/>
      <c r="G140" s="43"/>
      <c r="H140" s="54"/>
      <c r="I140" s="54"/>
      <c r="J140" s="54"/>
      <c r="K140" s="54"/>
      <c r="L140" s="54"/>
      <c r="M140" s="54"/>
    </row>
    <row r="141" spans="1:13" ht="15.5" x14ac:dyDescent="0.35">
      <c r="A141" s="19" t="s">
        <v>3209</v>
      </c>
      <c r="B141" s="21" t="s">
        <v>8661</v>
      </c>
      <c r="C141" s="22"/>
      <c r="D141" s="22"/>
      <c r="E141" s="22"/>
      <c r="F141" s="22"/>
      <c r="G141" s="43"/>
      <c r="H141" s="54"/>
      <c r="I141" s="54"/>
      <c r="J141" s="54"/>
      <c r="K141" s="54"/>
      <c r="L141" s="54"/>
      <c r="M141" s="54"/>
    </row>
    <row r="142" spans="1:13" ht="31" x14ac:dyDescent="0.35">
      <c r="A142" s="19" t="s">
        <v>8483</v>
      </c>
      <c r="B142" s="21" t="s">
        <v>2143</v>
      </c>
      <c r="C142" s="22"/>
      <c r="D142" s="22"/>
      <c r="E142" s="22"/>
      <c r="F142" s="22"/>
      <c r="G142" s="43"/>
      <c r="H142" s="54"/>
      <c r="I142" s="54"/>
      <c r="J142" s="54"/>
      <c r="K142" s="54"/>
      <c r="L142" s="54"/>
      <c r="M142" s="54"/>
    </row>
    <row r="143" spans="1:13" ht="15.5" x14ac:dyDescent="0.35">
      <c r="A143" s="19" t="s">
        <v>302</v>
      </c>
      <c r="B143" s="21" t="s">
        <v>300</v>
      </c>
      <c r="C143" s="22"/>
      <c r="D143" s="22"/>
      <c r="E143" s="22"/>
      <c r="F143" s="22"/>
      <c r="G143" s="43"/>
      <c r="H143" s="54"/>
      <c r="I143" s="54"/>
      <c r="J143" s="54"/>
      <c r="K143" s="54"/>
      <c r="L143" s="54"/>
      <c r="M143" s="54"/>
    </row>
    <row r="144" spans="1:13" ht="15.5" x14ac:dyDescent="0.35">
      <c r="A144" s="19" t="s">
        <v>1537</v>
      </c>
      <c r="B144" s="21" t="s">
        <v>1513</v>
      </c>
      <c r="C144" s="22"/>
      <c r="D144" s="22"/>
      <c r="E144" s="22"/>
      <c r="F144" s="22"/>
      <c r="G144" s="43"/>
      <c r="H144" s="54"/>
      <c r="I144" s="54"/>
      <c r="J144" s="54"/>
      <c r="K144" s="54"/>
      <c r="L144" s="54"/>
      <c r="M144" s="54"/>
    </row>
    <row r="145" spans="1:13" ht="15.5" x14ac:dyDescent="0.35">
      <c r="A145" s="19" t="s">
        <v>3371</v>
      </c>
      <c r="B145" s="21" t="s">
        <v>3370</v>
      </c>
      <c r="C145" s="22"/>
      <c r="D145" s="22"/>
      <c r="E145" s="22"/>
      <c r="F145" s="22"/>
      <c r="G145" s="43"/>
      <c r="H145" s="54"/>
      <c r="I145" s="54"/>
      <c r="J145" s="54"/>
      <c r="K145" s="54"/>
      <c r="L145" s="54"/>
      <c r="M145" s="54"/>
    </row>
    <row r="146" spans="1:13" ht="15.5" x14ac:dyDescent="0.35">
      <c r="A146" s="19" t="s">
        <v>5013</v>
      </c>
      <c r="B146" s="21" t="s">
        <v>863</v>
      </c>
      <c r="C146" s="22"/>
      <c r="D146" s="22"/>
      <c r="E146" s="22"/>
      <c r="F146" s="22"/>
      <c r="G146" s="43"/>
      <c r="H146" s="54"/>
      <c r="I146" s="54"/>
      <c r="J146" s="54"/>
      <c r="K146" s="54"/>
      <c r="L146" s="54"/>
      <c r="M146" s="54"/>
    </row>
    <row r="147" spans="1:13" ht="15.5" x14ac:dyDescent="0.35">
      <c r="A147" s="19" t="s">
        <v>4264</v>
      </c>
      <c r="B147" s="21" t="s">
        <v>2338</v>
      </c>
      <c r="C147" s="22"/>
      <c r="D147" s="22"/>
      <c r="E147" s="22"/>
      <c r="F147" s="22"/>
      <c r="G147" s="43"/>
      <c r="H147" s="54"/>
      <c r="I147" s="54"/>
      <c r="J147" s="54"/>
      <c r="K147" s="54"/>
      <c r="L147" s="54"/>
      <c r="M147" s="54"/>
    </row>
    <row r="148" spans="1:13" ht="27.75" customHeight="1" x14ac:dyDescent="0.35">
      <c r="A148" s="19" t="s">
        <v>1825</v>
      </c>
      <c r="B148" s="21" t="s">
        <v>1807</v>
      </c>
      <c r="C148" s="22"/>
      <c r="D148" s="22"/>
      <c r="E148" s="22"/>
      <c r="F148" s="22"/>
      <c r="G148" s="43"/>
      <c r="H148" s="54"/>
      <c r="I148" s="54"/>
      <c r="J148" s="54"/>
      <c r="K148" s="54"/>
      <c r="L148" s="54"/>
      <c r="M148" s="54"/>
    </row>
    <row r="149" spans="1:13" ht="33.75" customHeight="1" x14ac:dyDescent="0.35">
      <c r="A149" s="19" t="s">
        <v>5015</v>
      </c>
      <c r="B149" s="21" t="s">
        <v>3571</v>
      </c>
      <c r="C149" s="22"/>
      <c r="D149" s="22"/>
      <c r="E149" s="22"/>
      <c r="F149" s="22"/>
      <c r="G149" s="43"/>
      <c r="H149" s="54"/>
      <c r="I149" s="54"/>
      <c r="J149" s="54"/>
      <c r="K149" s="54"/>
      <c r="L149" s="54"/>
      <c r="M149" s="54"/>
    </row>
    <row r="150" spans="1:13" ht="15.5" x14ac:dyDescent="0.35">
      <c r="A150" s="19" t="s">
        <v>936</v>
      </c>
      <c r="B150" s="21" t="s">
        <v>3861</v>
      </c>
      <c r="C150" s="22"/>
      <c r="D150" s="22"/>
      <c r="E150" s="22"/>
      <c r="F150" s="22"/>
      <c r="G150" s="43"/>
      <c r="H150" s="54"/>
      <c r="I150" s="54"/>
      <c r="J150" s="54"/>
      <c r="K150" s="54"/>
      <c r="L150" s="54"/>
      <c r="M150" s="54"/>
    </row>
    <row r="151" spans="1:13" ht="15.5" x14ac:dyDescent="0.35">
      <c r="A151" s="19" t="s">
        <v>7961</v>
      </c>
      <c r="B151" s="21" t="s">
        <v>3300</v>
      </c>
      <c r="C151" s="22"/>
      <c r="D151" s="22"/>
      <c r="E151" s="22"/>
      <c r="F151" s="22"/>
      <c r="G151" s="43"/>
      <c r="H151" s="54"/>
      <c r="I151" s="54"/>
      <c r="J151" s="54"/>
      <c r="K151" s="54"/>
      <c r="L151" s="54"/>
      <c r="M151" s="54"/>
    </row>
    <row r="152" spans="1:13" ht="36.75" customHeight="1" x14ac:dyDescent="0.35">
      <c r="A152" s="19" t="s">
        <v>4928</v>
      </c>
      <c r="B152" s="21" t="s">
        <v>2682</v>
      </c>
      <c r="C152" s="22">
        <v>416086228.55000001</v>
      </c>
      <c r="D152" s="22"/>
      <c r="E152" s="22">
        <v>0</v>
      </c>
      <c r="F152" s="22"/>
      <c r="G152" s="43">
        <v>413805561.36000001</v>
      </c>
      <c r="H152" s="54"/>
      <c r="I152" s="54"/>
      <c r="J152" s="54"/>
      <c r="K152" s="54"/>
      <c r="L152" s="54"/>
      <c r="M152" s="54"/>
    </row>
    <row r="153" spans="1:13" ht="15.5" x14ac:dyDescent="0.35">
      <c r="A153" s="19" t="s">
        <v>173</v>
      </c>
      <c r="B153" s="21" t="s">
        <v>8564</v>
      </c>
      <c r="C153" s="22"/>
      <c r="D153" s="22"/>
      <c r="E153" s="22"/>
      <c r="F153" s="22"/>
      <c r="G153" s="43"/>
      <c r="H153" s="54"/>
      <c r="I153" s="54"/>
      <c r="J153" s="54"/>
      <c r="K153" s="54"/>
      <c r="L153" s="54"/>
      <c r="M153" s="54"/>
    </row>
    <row r="154" spans="1:13" ht="15.5" x14ac:dyDescent="0.35">
      <c r="A154" s="19" t="s">
        <v>8347</v>
      </c>
      <c r="B154" s="21" t="s">
        <v>3715</v>
      </c>
      <c r="C154" s="22"/>
      <c r="D154" s="22"/>
      <c r="E154" s="22"/>
      <c r="F154" s="22"/>
      <c r="G154" s="43"/>
      <c r="H154" s="54"/>
      <c r="I154" s="54"/>
      <c r="J154" s="54"/>
      <c r="K154" s="54"/>
      <c r="L154" s="54"/>
      <c r="M154" s="54"/>
    </row>
    <row r="155" spans="1:13" ht="15.5" x14ac:dyDescent="0.35">
      <c r="A155" s="19" t="s">
        <v>1009</v>
      </c>
      <c r="B155" s="21" t="s">
        <v>1007</v>
      </c>
      <c r="C155" s="22"/>
      <c r="D155" s="22"/>
      <c r="E155" s="22"/>
      <c r="F155" s="22"/>
      <c r="G155" s="43"/>
      <c r="H155" s="54"/>
      <c r="I155" s="54"/>
      <c r="J155" s="54"/>
      <c r="K155" s="54"/>
      <c r="L155" s="54"/>
      <c r="M155" s="54"/>
    </row>
    <row r="156" spans="1:13" ht="31" x14ac:dyDescent="0.35">
      <c r="A156" s="19" t="s">
        <v>1182</v>
      </c>
      <c r="B156" s="21" t="s">
        <v>1180</v>
      </c>
      <c r="C156" s="22"/>
      <c r="D156" s="22"/>
      <c r="E156" s="22"/>
      <c r="F156" s="22"/>
      <c r="G156" s="43"/>
      <c r="H156" s="54"/>
      <c r="I156" s="54"/>
      <c r="J156" s="54"/>
      <c r="K156" s="54"/>
      <c r="L156" s="54"/>
      <c r="M156" s="54"/>
    </row>
    <row r="157" spans="1:13" ht="15.5" x14ac:dyDescent="0.35">
      <c r="A157" s="19" t="s">
        <v>1949</v>
      </c>
      <c r="B157" s="21" t="s">
        <v>1947</v>
      </c>
      <c r="C157" s="22"/>
      <c r="D157" s="22"/>
      <c r="E157" s="22"/>
      <c r="F157" s="22"/>
      <c r="G157" s="43"/>
      <c r="H157" s="54"/>
      <c r="I157" s="54"/>
      <c r="J157" s="54"/>
      <c r="K157" s="54"/>
      <c r="L157" s="54"/>
      <c r="M157" s="54"/>
    </row>
    <row r="158" spans="1:13" ht="26.25" customHeight="1" x14ac:dyDescent="0.35">
      <c r="A158" s="19" t="s">
        <v>1289</v>
      </c>
      <c r="B158" s="21" t="s">
        <v>8268</v>
      </c>
      <c r="C158" s="22"/>
      <c r="D158" s="22"/>
      <c r="E158" s="22"/>
      <c r="F158" s="22"/>
      <c r="G158" s="43"/>
      <c r="H158" s="54"/>
      <c r="I158" s="54"/>
      <c r="J158" s="54"/>
      <c r="K158" s="54"/>
      <c r="L158" s="54"/>
      <c r="M158" s="54"/>
    </row>
    <row r="159" spans="1:13" ht="15.5" x14ac:dyDescent="0.35">
      <c r="A159" s="19" t="s">
        <v>3223</v>
      </c>
      <c r="B159" s="21" t="s">
        <v>222</v>
      </c>
      <c r="C159" s="22"/>
      <c r="D159" s="22"/>
      <c r="E159" s="22"/>
      <c r="F159" s="22"/>
      <c r="G159" s="43"/>
      <c r="H159" s="54"/>
      <c r="I159" s="54"/>
      <c r="J159" s="54"/>
      <c r="K159" s="54"/>
      <c r="L159" s="54"/>
      <c r="M159" s="54"/>
    </row>
    <row r="160" spans="1:13" ht="31" x14ac:dyDescent="0.35">
      <c r="A160" s="19" t="s">
        <v>7962</v>
      </c>
      <c r="B160" s="21" t="s">
        <v>1733</v>
      </c>
      <c r="C160" s="22"/>
      <c r="D160" s="22"/>
      <c r="E160" s="22"/>
      <c r="F160" s="22"/>
      <c r="G160" s="43"/>
      <c r="H160" s="54"/>
      <c r="I160" s="54"/>
      <c r="J160" s="54"/>
      <c r="K160" s="54"/>
      <c r="L160" s="54"/>
      <c r="M160" s="54"/>
    </row>
    <row r="161" spans="1:13" ht="15.5" x14ac:dyDescent="0.35">
      <c r="A161" s="19" t="s">
        <v>925</v>
      </c>
      <c r="B161" s="21" t="s">
        <v>924</v>
      </c>
      <c r="C161" s="22"/>
      <c r="D161" s="22"/>
      <c r="E161" s="22"/>
      <c r="F161" s="22"/>
      <c r="G161" s="43"/>
      <c r="H161" s="54"/>
      <c r="I161" s="54"/>
      <c r="J161" s="54"/>
      <c r="K161" s="54"/>
      <c r="L161" s="54"/>
      <c r="M161" s="54"/>
    </row>
    <row r="162" spans="1:13" ht="15.5" x14ac:dyDescent="0.35">
      <c r="A162" s="19" t="s">
        <v>7963</v>
      </c>
      <c r="B162" s="21" t="s">
        <v>3800</v>
      </c>
      <c r="C162" s="22"/>
      <c r="D162" s="22"/>
      <c r="E162" s="22"/>
      <c r="F162" s="22"/>
      <c r="G162" s="43"/>
      <c r="H162" s="54"/>
      <c r="I162" s="54"/>
      <c r="J162" s="54"/>
      <c r="K162" s="54"/>
      <c r="L162" s="54"/>
      <c r="M162" s="54"/>
    </row>
    <row r="163" spans="1:13" ht="28.5" customHeight="1" x14ac:dyDescent="0.35">
      <c r="A163" s="19" t="s">
        <v>7964</v>
      </c>
      <c r="B163" s="21" t="s">
        <v>3828</v>
      </c>
      <c r="C163" s="22"/>
      <c r="D163" s="22"/>
      <c r="E163" s="22"/>
      <c r="F163" s="22"/>
      <c r="G163" s="43"/>
      <c r="H163" s="54"/>
      <c r="I163" s="54"/>
      <c r="J163" s="54"/>
      <c r="K163" s="54"/>
      <c r="L163" s="54"/>
      <c r="M163" s="54"/>
    </row>
    <row r="164" spans="1:13" ht="36" customHeight="1" x14ac:dyDescent="0.35">
      <c r="A164" s="19" t="s">
        <v>4266</v>
      </c>
      <c r="B164" s="21" t="s">
        <v>2026</v>
      </c>
      <c r="C164" s="22"/>
      <c r="D164" s="22"/>
      <c r="E164" s="22"/>
      <c r="F164" s="22"/>
      <c r="G164" s="43"/>
      <c r="H164" s="54"/>
      <c r="I164" s="54"/>
      <c r="J164" s="54"/>
      <c r="K164" s="54"/>
      <c r="L164" s="54"/>
      <c r="M164" s="54"/>
    </row>
    <row r="165" spans="1:13" ht="15.5" x14ac:dyDescent="0.35">
      <c r="A165" s="19" t="s">
        <v>1594</v>
      </c>
      <c r="B165" s="21" t="s">
        <v>1578</v>
      </c>
      <c r="C165" s="22"/>
      <c r="D165" s="22"/>
      <c r="E165" s="22"/>
      <c r="F165" s="22"/>
      <c r="G165" s="43"/>
      <c r="H165" s="54"/>
      <c r="I165" s="54"/>
      <c r="J165" s="54"/>
      <c r="K165" s="54"/>
      <c r="L165" s="54"/>
      <c r="M165" s="54"/>
    </row>
    <row r="166" spans="1:13" ht="15.5" x14ac:dyDescent="0.35">
      <c r="A166" s="19" t="s">
        <v>4930</v>
      </c>
      <c r="B166" s="21" t="s">
        <v>1449</v>
      </c>
      <c r="C166" s="22"/>
      <c r="D166" s="22"/>
      <c r="E166" s="22"/>
      <c r="F166" s="22"/>
      <c r="G166" s="43"/>
      <c r="H166" s="54"/>
      <c r="I166" s="54"/>
      <c r="J166" s="54"/>
      <c r="K166" s="54"/>
      <c r="L166" s="54"/>
      <c r="M166" s="54"/>
    </row>
    <row r="167" spans="1:13" ht="31" x14ac:dyDescent="0.35">
      <c r="A167" s="19" t="s">
        <v>1441</v>
      </c>
      <c r="B167" s="21" t="s">
        <v>1423</v>
      </c>
      <c r="C167" s="22"/>
      <c r="D167" s="22"/>
      <c r="E167" s="22"/>
      <c r="F167" s="22"/>
      <c r="G167" s="43"/>
      <c r="H167" s="54"/>
      <c r="I167" s="54"/>
      <c r="J167" s="54"/>
      <c r="K167" s="54"/>
      <c r="L167" s="54"/>
      <c r="M167" s="54"/>
    </row>
    <row r="168" spans="1:13" ht="33" customHeight="1" x14ac:dyDescent="0.35">
      <c r="A168" s="19" t="s">
        <v>7965</v>
      </c>
      <c r="B168" s="21" t="s">
        <v>3957</v>
      </c>
      <c r="C168" s="22"/>
      <c r="D168" s="22"/>
      <c r="E168" s="22"/>
      <c r="F168" s="22"/>
      <c r="G168" s="43"/>
      <c r="H168" s="54"/>
      <c r="I168" s="54"/>
      <c r="J168" s="54"/>
      <c r="K168" s="54"/>
      <c r="L168" s="54"/>
      <c r="M168" s="54"/>
    </row>
    <row r="169" spans="1:13" ht="15.5" x14ac:dyDescent="0.35">
      <c r="A169" s="19" t="s">
        <v>4929</v>
      </c>
      <c r="B169" s="21" t="s">
        <v>1273</v>
      </c>
      <c r="C169" s="22"/>
      <c r="D169" s="22"/>
      <c r="E169" s="22"/>
      <c r="F169" s="22"/>
      <c r="G169" s="43"/>
      <c r="H169" s="54"/>
      <c r="I169" s="54"/>
      <c r="J169" s="54"/>
      <c r="K169" s="54"/>
      <c r="L169" s="54"/>
      <c r="M169" s="54"/>
    </row>
    <row r="170" spans="1:13" ht="27" customHeight="1" x14ac:dyDescent="0.35">
      <c r="A170" s="19" t="s">
        <v>805</v>
      </c>
      <c r="B170" s="21" t="s">
        <v>803</v>
      </c>
      <c r="C170" s="22"/>
      <c r="D170" s="22"/>
      <c r="E170" s="22"/>
      <c r="F170" s="22"/>
      <c r="G170" s="43"/>
      <c r="H170" s="54"/>
      <c r="I170" s="54"/>
      <c r="J170" s="54"/>
      <c r="K170" s="54"/>
      <c r="L170" s="54"/>
      <c r="M170" s="54"/>
    </row>
    <row r="171" spans="1:13" ht="36" customHeight="1" x14ac:dyDescent="0.35">
      <c r="A171" s="19" t="s">
        <v>2978</v>
      </c>
      <c r="B171" s="21" t="s">
        <v>22</v>
      </c>
      <c r="C171" s="22"/>
      <c r="D171" s="22"/>
      <c r="E171" s="22"/>
      <c r="F171" s="22"/>
      <c r="G171" s="43"/>
      <c r="H171" s="54"/>
      <c r="I171" s="54"/>
      <c r="J171" s="54"/>
      <c r="K171" s="54"/>
      <c r="L171" s="54"/>
      <c r="M171" s="54"/>
    </row>
    <row r="172" spans="1:13" ht="15.5" x14ac:dyDescent="0.35">
      <c r="A172" s="19" t="s">
        <v>1565</v>
      </c>
      <c r="B172" s="21" t="s">
        <v>3887</v>
      </c>
      <c r="C172" s="22"/>
      <c r="D172" s="22"/>
      <c r="E172" s="22"/>
      <c r="F172" s="22"/>
      <c r="G172" s="43"/>
      <c r="H172" s="54"/>
      <c r="I172" s="54"/>
      <c r="J172" s="54"/>
      <c r="K172" s="54"/>
      <c r="L172" s="54"/>
      <c r="M172" s="54"/>
    </row>
    <row r="173" spans="1:13" ht="15.5" x14ac:dyDescent="0.35">
      <c r="A173" s="19" t="s">
        <v>7966</v>
      </c>
      <c r="B173" s="21" t="s">
        <v>3792</v>
      </c>
      <c r="C173" s="22"/>
      <c r="D173" s="22"/>
      <c r="E173" s="22"/>
      <c r="F173" s="22"/>
      <c r="G173" s="43"/>
      <c r="H173" s="54"/>
      <c r="I173" s="54"/>
      <c r="J173" s="54"/>
      <c r="K173" s="54"/>
      <c r="L173" s="54"/>
      <c r="M173" s="54"/>
    </row>
    <row r="174" spans="1:13" ht="33" customHeight="1" x14ac:dyDescent="0.35">
      <c r="A174" s="19" t="s">
        <v>1023</v>
      </c>
      <c r="B174" s="21" t="s">
        <v>4060</v>
      </c>
      <c r="C174" s="22"/>
      <c r="D174" s="22"/>
      <c r="E174" s="22"/>
      <c r="F174" s="22"/>
      <c r="G174" s="43"/>
      <c r="H174" s="54"/>
      <c r="I174" s="54"/>
      <c r="J174" s="54"/>
      <c r="K174" s="54"/>
      <c r="L174" s="54"/>
      <c r="M174" s="54"/>
    </row>
    <row r="175" spans="1:13" ht="36" customHeight="1" x14ac:dyDescent="0.35">
      <c r="A175" s="19" t="s">
        <v>4931</v>
      </c>
      <c r="B175" s="21" t="s">
        <v>1902</v>
      </c>
      <c r="C175" s="22"/>
      <c r="D175" s="22"/>
      <c r="E175" s="22"/>
      <c r="F175" s="22"/>
      <c r="G175" s="43"/>
      <c r="H175" s="54"/>
      <c r="I175" s="54"/>
      <c r="J175" s="54"/>
      <c r="K175" s="54"/>
      <c r="L175" s="54"/>
      <c r="M175" s="54"/>
    </row>
    <row r="176" spans="1:13" ht="31" x14ac:dyDescent="0.35">
      <c r="A176" s="19" t="s">
        <v>4267</v>
      </c>
      <c r="B176" s="21" t="s">
        <v>3750</v>
      </c>
      <c r="C176" s="22"/>
      <c r="D176" s="22"/>
      <c r="E176" s="22"/>
      <c r="F176" s="22"/>
      <c r="G176" s="43"/>
      <c r="H176" s="54"/>
      <c r="I176" s="54"/>
      <c r="J176" s="54"/>
      <c r="K176" s="54"/>
      <c r="L176" s="54"/>
      <c r="M176" s="54"/>
    </row>
    <row r="177" spans="1:13" ht="15.5" x14ac:dyDescent="0.35">
      <c r="A177" s="19" t="s">
        <v>4268</v>
      </c>
      <c r="B177" s="21" t="s">
        <v>3921</v>
      </c>
      <c r="C177" s="22"/>
      <c r="D177" s="22"/>
      <c r="E177" s="22"/>
      <c r="F177" s="22"/>
      <c r="G177" s="43"/>
      <c r="H177" s="54"/>
      <c r="I177" s="54"/>
      <c r="J177" s="54"/>
      <c r="K177" s="54"/>
      <c r="L177" s="54"/>
      <c r="M177" s="54"/>
    </row>
    <row r="178" spans="1:13" ht="29.25" customHeight="1" x14ac:dyDescent="0.35">
      <c r="A178" s="19" t="s">
        <v>1014</v>
      </c>
      <c r="B178" s="21" t="s">
        <v>1012</v>
      </c>
      <c r="C178" s="22"/>
      <c r="D178" s="22"/>
      <c r="E178" s="22"/>
      <c r="F178" s="22"/>
      <c r="G178" s="43"/>
      <c r="H178" s="54"/>
      <c r="I178" s="54"/>
      <c r="J178" s="54"/>
      <c r="K178" s="54"/>
      <c r="L178" s="54"/>
      <c r="M178" s="54"/>
    </row>
    <row r="179" spans="1:13" ht="15.5" x14ac:dyDescent="0.35">
      <c r="A179" s="19" t="s">
        <v>1095</v>
      </c>
      <c r="B179" s="21" t="s">
        <v>1093</v>
      </c>
      <c r="C179" s="22"/>
      <c r="D179" s="22"/>
      <c r="E179" s="22"/>
      <c r="F179" s="22"/>
      <c r="G179" s="43"/>
      <c r="H179" s="54"/>
      <c r="I179" s="54"/>
      <c r="J179" s="54"/>
      <c r="K179" s="54"/>
      <c r="L179" s="54"/>
      <c r="M179" s="54"/>
    </row>
    <row r="180" spans="1:13" ht="15.5" x14ac:dyDescent="0.35">
      <c r="A180" s="19" t="s">
        <v>1092</v>
      </c>
      <c r="B180" s="21" t="s">
        <v>1090</v>
      </c>
      <c r="C180" s="22"/>
      <c r="D180" s="22"/>
      <c r="E180" s="22"/>
      <c r="F180" s="22"/>
      <c r="G180" s="43"/>
      <c r="H180" s="54"/>
      <c r="I180" s="54"/>
      <c r="J180" s="54"/>
      <c r="K180" s="54"/>
      <c r="L180" s="54"/>
      <c r="M180" s="54"/>
    </row>
    <row r="181" spans="1:13" ht="31" x14ac:dyDescent="0.35">
      <c r="A181" s="19" t="s">
        <v>4269</v>
      </c>
      <c r="B181" s="21" t="s">
        <v>4025</v>
      </c>
      <c r="C181" s="22"/>
      <c r="D181" s="22"/>
      <c r="E181" s="22"/>
      <c r="F181" s="22"/>
      <c r="G181" s="43"/>
      <c r="H181" s="54"/>
      <c r="I181" s="54"/>
      <c r="J181" s="54"/>
      <c r="K181" s="54"/>
      <c r="L181" s="54"/>
      <c r="M181" s="54"/>
    </row>
    <row r="182" spans="1:13" ht="15.5" x14ac:dyDescent="0.35">
      <c r="A182" s="19" t="s">
        <v>409</v>
      </c>
      <c r="B182" s="21" t="s">
        <v>407</v>
      </c>
      <c r="C182" s="22"/>
      <c r="D182" s="22"/>
      <c r="E182" s="22"/>
      <c r="F182" s="22"/>
      <c r="G182" s="43"/>
      <c r="H182" s="54"/>
      <c r="I182" s="54"/>
      <c r="J182" s="54"/>
      <c r="K182" s="54"/>
      <c r="L182" s="54"/>
      <c r="M182" s="54"/>
    </row>
    <row r="183" spans="1:13" ht="15.5" x14ac:dyDescent="0.35">
      <c r="A183" s="19" t="s">
        <v>383</v>
      </c>
      <c r="B183" s="21" t="s">
        <v>706</v>
      </c>
      <c r="C183" s="22"/>
      <c r="D183" s="22"/>
      <c r="E183" s="22"/>
      <c r="F183" s="22"/>
      <c r="G183" s="43"/>
      <c r="H183" s="54"/>
      <c r="I183" s="54"/>
      <c r="J183" s="54"/>
      <c r="K183" s="54"/>
      <c r="L183" s="54"/>
      <c r="M183" s="54"/>
    </row>
    <row r="184" spans="1:13" ht="15.5" x14ac:dyDescent="0.35">
      <c r="A184" s="19" t="s">
        <v>828</v>
      </c>
      <c r="B184" s="21" t="s">
        <v>826</v>
      </c>
      <c r="C184" s="22"/>
      <c r="D184" s="22"/>
      <c r="E184" s="22"/>
      <c r="F184" s="22"/>
      <c r="G184" s="43"/>
      <c r="H184" s="54"/>
      <c r="I184" s="54"/>
      <c r="J184" s="54"/>
      <c r="K184" s="54"/>
      <c r="L184" s="54"/>
      <c r="M184" s="54"/>
    </row>
    <row r="185" spans="1:13" ht="31" x14ac:dyDescent="0.35">
      <c r="A185" s="19" t="s">
        <v>7967</v>
      </c>
      <c r="B185" s="21" t="s">
        <v>2299</v>
      </c>
      <c r="C185" s="22"/>
      <c r="D185" s="22"/>
      <c r="E185" s="22"/>
      <c r="F185" s="22"/>
      <c r="G185" s="43"/>
      <c r="H185" s="54"/>
      <c r="I185" s="54"/>
      <c r="J185" s="54"/>
      <c r="K185" s="54"/>
      <c r="L185" s="54"/>
      <c r="M185" s="54"/>
    </row>
    <row r="186" spans="1:13" ht="15.5" x14ac:dyDescent="0.35">
      <c r="A186" s="19" t="s">
        <v>8485</v>
      </c>
      <c r="B186" s="21" t="s">
        <v>3883</v>
      </c>
      <c r="C186" s="22"/>
      <c r="D186" s="22"/>
      <c r="E186" s="22"/>
      <c r="F186" s="22"/>
      <c r="G186" s="43"/>
      <c r="H186" s="54"/>
      <c r="I186" s="54"/>
      <c r="J186" s="54"/>
      <c r="K186" s="54"/>
      <c r="L186" s="54"/>
      <c r="M186" s="54"/>
    </row>
    <row r="187" spans="1:13" ht="15.5" x14ac:dyDescent="0.35">
      <c r="A187" s="19" t="s">
        <v>3055</v>
      </c>
      <c r="B187" s="21" t="s">
        <v>1238</v>
      </c>
      <c r="C187" s="22"/>
      <c r="D187" s="22"/>
      <c r="E187" s="22"/>
      <c r="F187" s="22"/>
      <c r="G187" s="43"/>
      <c r="H187" s="54"/>
      <c r="I187" s="54"/>
      <c r="J187" s="54"/>
      <c r="K187" s="54"/>
      <c r="L187" s="54"/>
      <c r="M187" s="54"/>
    </row>
    <row r="188" spans="1:13" ht="15.5" x14ac:dyDescent="0.35">
      <c r="A188" s="19" t="s">
        <v>7968</v>
      </c>
      <c r="B188" s="21" t="s">
        <v>4225</v>
      </c>
      <c r="C188" s="22"/>
      <c r="D188" s="22"/>
      <c r="E188" s="22"/>
      <c r="F188" s="22"/>
      <c r="G188" s="43"/>
      <c r="H188" s="54"/>
      <c r="I188" s="54"/>
      <c r="J188" s="54"/>
      <c r="K188" s="54"/>
      <c r="L188" s="54"/>
      <c r="M188" s="54"/>
    </row>
    <row r="189" spans="1:13" ht="31" x14ac:dyDescent="0.35">
      <c r="A189" s="19" t="s">
        <v>7969</v>
      </c>
      <c r="B189" s="21" t="s">
        <v>719</v>
      </c>
      <c r="C189" s="22"/>
      <c r="D189" s="22"/>
      <c r="E189" s="22"/>
      <c r="F189" s="22"/>
      <c r="G189" s="43"/>
      <c r="H189" s="54"/>
      <c r="I189" s="54"/>
      <c r="J189" s="54"/>
      <c r="K189" s="54"/>
      <c r="L189" s="54"/>
      <c r="M189" s="54"/>
    </row>
    <row r="190" spans="1:13" ht="15.5" x14ac:dyDescent="0.35">
      <c r="A190" s="19" t="s">
        <v>4932</v>
      </c>
      <c r="B190" s="21" t="s">
        <v>3655</v>
      </c>
      <c r="C190" s="22"/>
      <c r="D190" s="22"/>
      <c r="E190" s="22"/>
      <c r="F190" s="22"/>
      <c r="G190" s="43"/>
      <c r="H190" s="54"/>
      <c r="I190" s="54"/>
      <c r="J190" s="54"/>
      <c r="K190" s="54"/>
      <c r="L190" s="54"/>
      <c r="M190" s="54"/>
    </row>
    <row r="191" spans="1:13" ht="15.5" x14ac:dyDescent="0.35">
      <c r="A191" s="19" t="s">
        <v>7970</v>
      </c>
      <c r="B191" s="21" t="s">
        <v>4536</v>
      </c>
      <c r="C191" s="22"/>
      <c r="D191" s="22"/>
      <c r="E191" s="22"/>
      <c r="F191" s="22"/>
      <c r="G191" s="43"/>
      <c r="H191" s="54"/>
      <c r="I191" s="54"/>
      <c r="J191" s="54"/>
      <c r="K191" s="54"/>
      <c r="L191" s="54"/>
      <c r="M191" s="54"/>
    </row>
    <row r="192" spans="1:13" ht="15.5" x14ac:dyDescent="0.35">
      <c r="A192" s="19" t="s">
        <v>5018</v>
      </c>
      <c r="B192" s="21" t="s">
        <v>1916</v>
      </c>
      <c r="C192" s="22"/>
      <c r="D192" s="22"/>
      <c r="E192" s="22"/>
      <c r="F192" s="22"/>
      <c r="G192" s="43"/>
      <c r="H192" s="54"/>
      <c r="I192" s="54"/>
      <c r="J192" s="54"/>
      <c r="K192" s="54"/>
      <c r="L192" s="54"/>
      <c r="M192" s="54"/>
    </row>
    <row r="193" spans="1:13" ht="31" x14ac:dyDescent="0.35">
      <c r="A193" s="19" t="s">
        <v>7971</v>
      </c>
      <c r="B193" s="21" t="s">
        <v>2475</v>
      </c>
      <c r="C193" s="22"/>
      <c r="D193" s="22"/>
      <c r="E193" s="22"/>
      <c r="F193" s="22"/>
      <c r="G193" s="43"/>
      <c r="H193" s="54"/>
      <c r="I193" s="54"/>
      <c r="J193" s="54"/>
      <c r="K193" s="54"/>
      <c r="L193" s="54"/>
      <c r="M193" s="54"/>
    </row>
    <row r="194" spans="1:13" ht="31" x14ac:dyDescent="0.35">
      <c r="A194" s="19" t="s">
        <v>4270</v>
      </c>
      <c r="B194" s="21" t="s">
        <v>3745</v>
      </c>
      <c r="C194" s="22"/>
      <c r="D194" s="22"/>
      <c r="E194" s="22"/>
      <c r="F194" s="22"/>
      <c r="G194" s="43"/>
      <c r="H194" s="54"/>
      <c r="I194" s="54"/>
      <c r="J194" s="54"/>
      <c r="K194" s="54"/>
      <c r="L194" s="54"/>
      <c r="M194" s="54"/>
    </row>
    <row r="195" spans="1:13" ht="15.5" x14ac:dyDescent="0.35">
      <c r="A195" s="19" t="s">
        <v>4271</v>
      </c>
      <c r="B195" s="21" t="s">
        <v>3823</v>
      </c>
      <c r="C195" s="22">
        <v>51943739</v>
      </c>
      <c r="D195" s="22">
        <v>0</v>
      </c>
      <c r="E195" s="22">
        <v>2284678</v>
      </c>
      <c r="F195" s="22">
        <v>0</v>
      </c>
      <c r="G195" s="43">
        <v>38087126</v>
      </c>
      <c r="H195" s="19">
        <v>2500</v>
      </c>
      <c r="I195" s="19">
        <v>500</v>
      </c>
      <c r="J195" s="19">
        <v>2000</v>
      </c>
      <c r="K195" s="19">
        <v>10</v>
      </c>
      <c r="L195" s="19">
        <v>40</v>
      </c>
      <c r="M195" s="19" t="s">
        <v>8222</v>
      </c>
    </row>
    <row r="196" spans="1:13" ht="15.5" x14ac:dyDescent="0.35">
      <c r="A196" s="19" t="s">
        <v>137</v>
      </c>
      <c r="B196" s="21" t="s">
        <v>4054</v>
      </c>
      <c r="C196" s="22"/>
      <c r="D196" s="22"/>
      <c r="E196" s="22"/>
      <c r="F196" s="22"/>
      <c r="G196" s="43"/>
      <c r="H196" s="54"/>
      <c r="I196" s="54"/>
      <c r="J196" s="54"/>
      <c r="K196" s="54"/>
      <c r="L196" s="54"/>
      <c r="M196" s="54"/>
    </row>
    <row r="197" spans="1:13" ht="15.5" x14ac:dyDescent="0.35">
      <c r="A197" s="19" t="s">
        <v>4272</v>
      </c>
      <c r="B197" s="21" t="s">
        <v>2005</v>
      </c>
      <c r="C197" s="22"/>
      <c r="D197" s="22"/>
      <c r="E197" s="22"/>
      <c r="F197" s="22"/>
      <c r="G197" s="43"/>
      <c r="H197" s="54"/>
      <c r="I197" s="54"/>
      <c r="J197" s="54"/>
      <c r="K197" s="54"/>
      <c r="L197" s="54"/>
      <c r="M197" s="54"/>
    </row>
    <row r="198" spans="1:13" ht="15.5" x14ac:dyDescent="0.35">
      <c r="A198" s="19" t="s">
        <v>4273</v>
      </c>
      <c r="B198" s="21" t="s">
        <v>2213</v>
      </c>
      <c r="C198" s="22"/>
      <c r="D198" s="22"/>
      <c r="E198" s="22"/>
      <c r="F198" s="22"/>
      <c r="G198" s="43"/>
      <c r="H198" s="54"/>
      <c r="I198" s="54"/>
      <c r="J198" s="54"/>
      <c r="K198" s="54"/>
      <c r="L198" s="54"/>
      <c r="M198" s="54"/>
    </row>
    <row r="199" spans="1:13" ht="15.5" x14ac:dyDescent="0.35">
      <c r="A199" s="19" t="s">
        <v>9624</v>
      </c>
      <c r="B199" s="21" t="s">
        <v>2196</v>
      </c>
      <c r="C199" s="22"/>
      <c r="D199" s="22"/>
      <c r="E199" s="22"/>
      <c r="F199" s="22"/>
      <c r="G199" s="43"/>
      <c r="H199" s="54"/>
      <c r="I199" s="54"/>
      <c r="J199" s="54"/>
      <c r="K199" s="54"/>
      <c r="L199" s="54"/>
      <c r="M199" s="54"/>
    </row>
    <row r="200" spans="1:13" ht="15.5" x14ac:dyDescent="0.35">
      <c r="A200" s="19" t="s">
        <v>2995</v>
      </c>
      <c r="B200" s="21" t="s">
        <v>8256</v>
      </c>
      <c r="C200" s="22"/>
      <c r="D200" s="22"/>
      <c r="E200" s="22"/>
      <c r="F200" s="22"/>
      <c r="G200" s="43"/>
      <c r="H200" s="54"/>
      <c r="I200" s="54"/>
      <c r="J200" s="54"/>
      <c r="K200" s="54"/>
      <c r="L200" s="54"/>
      <c r="M200" s="54"/>
    </row>
    <row r="201" spans="1:13" ht="15.5" x14ac:dyDescent="0.35">
      <c r="A201" s="19" t="s">
        <v>2444</v>
      </c>
      <c r="B201" s="21" t="s">
        <v>3933</v>
      </c>
      <c r="C201" s="22"/>
      <c r="D201" s="22"/>
      <c r="E201" s="22"/>
      <c r="F201" s="22"/>
      <c r="G201" s="43"/>
      <c r="H201" s="54"/>
      <c r="I201" s="54"/>
      <c r="J201" s="54"/>
      <c r="K201" s="54"/>
      <c r="L201" s="54"/>
      <c r="M201" s="54"/>
    </row>
    <row r="202" spans="1:13" ht="15.5" x14ac:dyDescent="0.35">
      <c r="A202" s="19" t="s">
        <v>4274</v>
      </c>
      <c r="B202" s="21" t="s">
        <v>3972</v>
      </c>
      <c r="C202" s="22"/>
      <c r="D202" s="22"/>
      <c r="E202" s="22"/>
      <c r="F202" s="22"/>
      <c r="G202" s="43"/>
      <c r="H202" s="54"/>
      <c r="I202" s="54"/>
      <c r="J202" s="54"/>
      <c r="K202" s="54"/>
      <c r="L202" s="54"/>
      <c r="M202" s="54"/>
    </row>
    <row r="203" spans="1:13" ht="31" x14ac:dyDescent="0.35">
      <c r="A203" s="19" t="s">
        <v>8634</v>
      </c>
      <c r="B203" s="21" t="s">
        <v>3941</v>
      </c>
      <c r="C203" s="22"/>
      <c r="D203" s="22"/>
      <c r="E203" s="22"/>
      <c r="F203" s="22"/>
      <c r="G203" s="43"/>
      <c r="H203" s="54"/>
      <c r="I203" s="54"/>
      <c r="J203" s="54"/>
      <c r="K203" s="54"/>
      <c r="L203" s="54"/>
      <c r="M203" s="54"/>
    </row>
    <row r="204" spans="1:13" ht="15.5" x14ac:dyDescent="0.35">
      <c r="A204" s="19" t="s">
        <v>4933</v>
      </c>
      <c r="B204" s="21" t="s">
        <v>3979</v>
      </c>
      <c r="C204" s="22"/>
      <c r="D204" s="22"/>
      <c r="E204" s="22"/>
      <c r="F204" s="22"/>
      <c r="G204" s="43"/>
      <c r="H204" s="54"/>
      <c r="I204" s="54"/>
      <c r="J204" s="54"/>
      <c r="K204" s="54"/>
      <c r="L204" s="54"/>
      <c r="M204" s="54"/>
    </row>
    <row r="205" spans="1:13" ht="31" x14ac:dyDescent="0.35">
      <c r="A205" s="19" t="s">
        <v>7972</v>
      </c>
      <c r="B205" s="21" t="s">
        <v>3628</v>
      </c>
      <c r="C205" s="22">
        <v>0</v>
      </c>
      <c r="D205" s="22">
        <v>0</v>
      </c>
      <c r="E205" s="22">
        <v>12950</v>
      </c>
      <c r="F205" s="22">
        <v>0</v>
      </c>
      <c r="G205" s="43">
        <v>613032</v>
      </c>
      <c r="H205" s="54"/>
      <c r="I205" s="54"/>
      <c r="J205" s="54"/>
      <c r="K205" s="54"/>
      <c r="L205" s="54"/>
      <c r="M205" s="54"/>
    </row>
    <row r="206" spans="1:13" ht="15.5" x14ac:dyDescent="0.35">
      <c r="A206" s="19" t="s">
        <v>3212</v>
      </c>
      <c r="B206" s="21" t="s">
        <v>1250</v>
      </c>
      <c r="C206" s="22"/>
      <c r="D206" s="22"/>
      <c r="E206" s="22"/>
      <c r="F206" s="22"/>
      <c r="G206" s="43"/>
      <c r="H206" s="54"/>
      <c r="I206" s="54"/>
      <c r="J206" s="54"/>
      <c r="K206" s="54"/>
      <c r="L206" s="54"/>
      <c r="M206" s="54"/>
    </row>
    <row r="207" spans="1:13" ht="15.5" x14ac:dyDescent="0.35">
      <c r="A207" s="19" t="s">
        <v>1654</v>
      </c>
      <c r="B207" s="21" t="s">
        <v>1653</v>
      </c>
      <c r="C207" s="22"/>
      <c r="D207" s="22"/>
      <c r="E207" s="22"/>
      <c r="F207" s="22"/>
      <c r="G207" s="43"/>
      <c r="H207" s="54"/>
      <c r="I207" s="54"/>
      <c r="J207" s="54"/>
      <c r="K207" s="54"/>
      <c r="L207" s="54"/>
      <c r="M207" s="54"/>
    </row>
    <row r="208" spans="1:13" ht="15.5" x14ac:dyDescent="0.35">
      <c r="A208" s="19" t="s">
        <v>7973</v>
      </c>
      <c r="B208" s="21" t="s">
        <v>1746</v>
      </c>
      <c r="C208" s="22"/>
      <c r="D208" s="22"/>
      <c r="E208" s="22"/>
      <c r="F208" s="22"/>
      <c r="G208" s="43"/>
      <c r="H208" s="54"/>
      <c r="I208" s="54"/>
      <c r="J208" s="54"/>
      <c r="K208" s="54"/>
      <c r="L208" s="54"/>
      <c r="M208" s="54"/>
    </row>
    <row r="209" spans="1:13" ht="31" x14ac:dyDescent="0.35">
      <c r="A209" s="19" t="s">
        <v>4275</v>
      </c>
      <c r="B209" s="21" t="s">
        <v>2209</v>
      </c>
      <c r="C209" s="22"/>
      <c r="D209" s="22"/>
      <c r="E209" s="22"/>
      <c r="F209" s="22"/>
      <c r="G209" s="43"/>
      <c r="H209" s="54"/>
      <c r="I209" s="54"/>
      <c r="J209" s="54"/>
      <c r="K209" s="54"/>
      <c r="L209" s="54"/>
      <c r="M209" s="54"/>
    </row>
    <row r="210" spans="1:13" ht="31" x14ac:dyDescent="0.35">
      <c r="A210" s="19" t="s">
        <v>2971</v>
      </c>
      <c r="B210" s="21" t="s">
        <v>2202</v>
      </c>
      <c r="C210" s="22"/>
      <c r="D210" s="22"/>
      <c r="E210" s="22"/>
      <c r="F210" s="22"/>
      <c r="G210" s="43"/>
      <c r="H210" s="54"/>
      <c r="I210" s="54"/>
      <c r="J210" s="54"/>
      <c r="K210" s="54"/>
      <c r="L210" s="54"/>
      <c r="M210" s="54"/>
    </row>
    <row r="211" spans="1:13" ht="15.5" x14ac:dyDescent="0.35">
      <c r="A211" s="19" t="s">
        <v>1641</v>
      </c>
      <c r="B211" s="21" t="s">
        <v>8550</v>
      </c>
      <c r="C211" s="22"/>
      <c r="D211" s="22"/>
      <c r="E211" s="22"/>
      <c r="F211" s="22"/>
      <c r="G211" s="43"/>
      <c r="H211" s="54"/>
      <c r="I211" s="54"/>
      <c r="J211" s="54"/>
      <c r="K211" s="54"/>
      <c r="L211" s="54"/>
      <c r="M211" s="54"/>
    </row>
    <row r="212" spans="1:13" ht="15.5" x14ac:dyDescent="0.35">
      <c r="A212" s="19" t="s">
        <v>7975</v>
      </c>
      <c r="B212" s="21" t="s">
        <v>3959</v>
      </c>
      <c r="C212" s="22"/>
      <c r="D212" s="22"/>
      <c r="E212" s="22"/>
      <c r="F212" s="22"/>
      <c r="G212" s="43"/>
      <c r="H212" s="54"/>
      <c r="I212" s="54"/>
      <c r="J212" s="54"/>
      <c r="K212" s="54"/>
      <c r="L212" s="54"/>
      <c r="M212" s="54"/>
    </row>
    <row r="213" spans="1:13" ht="15.5" x14ac:dyDescent="0.35">
      <c r="A213" s="19" t="s">
        <v>148</v>
      </c>
      <c r="B213" s="21" t="s">
        <v>3854</v>
      </c>
      <c r="C213" s="22"/>
      <c r="D213" s="22"/>
      <c r="E213" s="22"/>
      <c r="F213" s="22"/>
      <c r="G213" s="43"/>
      <c r="H213" s="54"/>
      <c r="I213" s="54"/>
      <c r="J213" s="54"/>
      <c r="K213" s="54"/>
      <c r="L213" s="54"/>
      <c r="M213" s="54"/>
    </row>
    <row r="214" spans="1:13" ht="15.5" x14ac:dyDescent="0.35">
      <c r="A214" s="19" t="s">
        <v>3379</v>
      </c>
      <c r="B214" s="21" t="s">
        <v>3378</v>
      </c>
      <c r="C214" s="22"/>
      <c r="D214" s="22"/>
      <c r="E214" s="22"/>
      <c r="F214" s="22"/>
      <c r="G214" s="43"/>
      <c r="H214" s="54"/>
      <c r="I214" s="54"/>
      <c r="J214" s="54"/>
      <c r="K214" s="54"/>
      <c r="L214" s="54"/>
      <c r="M214" s="54"/>
    </row>
    <row r="215" spans="1:13" ht="31" x14ac:dyDescent="0.35">
      <c r="A215" s="19" t="s">
        <v>7976</v>
      </c>
      <c r="B215" s="21" t="s">
        <v>8626</v>
      </c>
      <c r="C215" s="22"/>
      <c r="D215" s="22"/>
      <c r="E215" s="22"/>
      <c r="F215" s="22"/>
      <c r="G215" s="43"/>
      <c r="H215" s="54"/>
      <c r="I215" s="54"/>
      <c r="J215" s="54"/>
      <c r="K215" s="54"/>
      <c r="L215" s="54"/>
      <c r="M215" s="54"/>
    </row>
    <row r="216" spans="1:13" ht="31" x14ac:dyDescent="0.35">
      <c r="A216" s="19" t="s">
        <v>4276</v>
      </c>
      <c r="B216" s="21" t="s">
        <v>2303</v>
      </c>
      <c r="C216" s="22"/>
      <c r="D216" s="22"/>
      <c r="E216" s="22"/>
      <c r="F216" s="22"/>
      <c r="G216" s="43"/>
      <c r="H216" s="54"/>
      <c r="I216" s="54"/>
      <c r="J216" s="54"/>
      <c r="K216" s="54"/>
      <c r="L216" s="54"/>
      <c r="M216" s="54"/>
    </row>
    <row r="217" spans="1:13" ht="15.5" x14ac:dyDescent="0.35">
      <c r="A217" s="19" t="s">
        <v>3384</v>
      </c>
      <c r="B217" s="21" t="s">
        <v>4528</v>
      </c>
      <c r="C217" s="22"/>
      <c r="D217" s="22"/>
      <c r="E217" s="22"/>
      <c r="F217" s="22"/>
      <c r="G217" s="43"/>
      <c r="H217" s="54"/>
      <c r="I217" s="54"/>
      <c r="J217" s="54"/>
      <c r="K217" s="54"/>
      <c r="L217" s="54"/>
      <c r="M217" s="54"/>
    </row>
    <row r="218" spans="1:13" ht="31" x14ac:dyDescent="0.35">
      <c r="A218" s="19" t="s">
        <v>3074</v>
      </c>
      <c r="B218" s="19" t="s">
        <v>743</v>
      </c>
      <c r="C218" s="22"/>
      <c r="D218" s="22"/>
      <c r="E218" s="22"/>
      <c r="F218" s="22"/>
      <c r="G218" s="43"/>
      <c r="H218" s="54"/>
      <c r="I218" s="54"/>
      <c r="J218" s="54"/>
      <c r="K218" s="54"/>
      <c r="L218" s="54"/>
      <c r="M218" s="54"/>
    </row>
    <row r="219" spans="1:13" ht="15.5" x14ac:dyDescent="0.35">
      <c r="A219" s="19" t="s">
        <v>3117</v>
      </c>
      <c r="B219" s="21" t="s">
        <v>3987</v>
      </c>
      <c r="C219" s="22"/>
      <c r="D219" s="22"/>
      <c r="E219" s="22"/>
      <c r="F219" s="22"/>
      <c r="G219" s="43"/>
      <c r="H219" s="54"/>
      <c r="I219" s="54"/>
      <c r="J219" s="54"/>
      <c r="K219" s="54"/>
      <c r="L219" s="54"/>
      <c r="M219" s="54"/>
    </row>
    <row r="220" spans="1:13" ht="15.5" x14ac:dyDescent="0.35">
      <c r="A220" s="19" t="s">
        <v>263</v>
      </c>
      <c r="B220" s="21" t="s">
        <v>8560</v>
      </c>
      <c r="C220" s="22"/>
      <c r="D220" s="22"/>
      <c r="E220" s="22"/>
      <c r="F220" s="22"/>
      <c r="G220" s="43"/>
      <c r="H220" s="54"/>
      <c r="I220" s="54"/>
      <c r="J220" s="54"/>
      <c r="K220" s="54"/>
      <c r="L220" s="54"/>
      <c r="M220" s="54"/>
    </row>
    <row r="221" spans="1:13" ht="15.5" x14ac:dyDescent="0.35">
      <c r="A221" s="19" t="s">
        <v>344</v>
      </c>
      <c r="B221" s="21" t="s">
        <v>342</v>
      </c>
      <c r="C221" s="22"/>
      <c r="D221" s="22"/>
      <c r="E221" s="22"/>
      <c r="F221" s="22"/>
      <c r="G221" s="43"/>
      <c r="H221" s="54"/>
      <c r="I221" s="54"/>
      <c r="J221" s="54"/>
      <c r="K221" s="54"/>
      <c r="L221" s="54"/>
      <c r="M221" s="54"/>
    </row>
    <row r="222" spans="1:13" ht="15.5" x14ac:dyDescent="0.35">
      <c r="A222" s="19" t="s">
        <v>1649</v>
      </c>
      <c r="B222" s="21" t="s">
        <v>1614</v>
      </c>
      <c r="C222" s="22"/>
      <c r="D222" s="22"/>
      <c r="E222" s="22"/>
      <c r="F222" s="22"/>
      <c r="G222" s="43"/>
      <c r="H222" s="54"/>
      <c r="I222" s="54"/>
      <c r="J222" s="54"/>
      <c r="K222" s="54"/>
      <c r="L222" s="54"/>
      <c r="M222" s="54"/>
    </row>
    <row r="223" spans="1:13" ht="15.5" x14ac:dyDescent="0.35">
      <c r="A223" s="19" t="s">
        <v>7977</v>
      </c>
      <c r="B223" s="21" t="s">
        <v>2476</v>
      </c>
      <c r="C223" s="22"/>
      <c r="D223" s="22"/>
      <c r="E223" s="22"/>
      <c r="F223" s="22"/>
      <c r="G223" s="43"/>
      <c r="H223" s="54"/>
      <c r="I223" s="54"/>
      <c r="J223" s="54"/>
      <c r="K223" s="54"/>
      <c r="L223" s="54"/>
      <c r="M223" s="54"/>
    </row>
    <row r="224" spans="1:13" ht="31" x14ac:dyDescent="0.35">
      <c r="A224" s="19" t="s">
        <v>4934</v>
      </c>
      <c r="B224" s="19" t="s">
        <v>3818</v>
      </c>
      <c r="C224" s="22">
        <v>41530988.039999999</v>
      </c>
      <c r="D224" s="22">
        <v>0</v>
      </c>
      <c r="E224" s="22">
        <v>31648590.68</v>
      </c>
      <c r="F224" s="22">
        <v>0</v>
      </c>
      <c r="G224" s="43">
        <v>32416964.359999999</v>
      </c>
      <c r="H224" s="60">
        <v>7</v>
      </c>
      <c r="I224" s="60">
        <v>1</v>
      </c>
      <c r="J224" s="60">
        <v>6</v>
      </c>
      <c r="K224" s="60">
        <v>14</v>
      </c>
      <c r="L224" s="60">
        <v>0</v>
      </c>
      <c r="M224" s="60" t="s">
        <v>8222</v>
      </c>
    </row>
    <row r="225" spans="1:13" ht="15.5" x14ac:dyDescent="0.35">
      <c r="A225" s="19" t="s">
        <v>837</v>
      </c>
      <c r="B225" s="21" t="s">
        <v>4407</v>
      </c>
      <c r="C225" s="22"/>
      <c r="D225" s="22"/>
      <c r="E225" s="22"/>
      <c r="F225" s="22"/>
      <c r="G225" s="43"/>
      <c r="H225" s="54"/>
      <c r="I225" s="54"/>
      <c r="J225" s="54"/>
      <c r="K225" s="54"/>
      <c r="L225" s="54"/>
      <c r="M225" s="54"/>
    </row>
    <row r="226" spans="1:13" ht="31" x14ac:dyDescent="0.35">
      <c r="A226" s="19" t="s">
        <v>8688</v>
      </c>
      <c r="B226" s="21" t="s">
        <v>8384</v>
      </c>
      <c r="C226" s="22"/>
      <c r="D226" s="22"/>
      <c r="E226" s="22"/>
      <c r="F226" s="22"/>
      <c r="G226" s="43"/>
      <c r="H226" s="54"/>
      <c r="I226" s="54"/>
      <c r="J226" s="54"/>
      <c r="K226" s="54"/>
      <c r="L226" s="54"/>
      <c r="M226" s="54"/>
    </row>
    <row r="227" spans="1:13" ht="15.5" x14ac:dyDescent="0.35">
      <c r="A227" s="19" t="s">
        <v>7978</v>
      </c>
      <c r="B227" s="21" t="s">
        <v>3954</v>
      </c>
      <c r="C227" s="22"/>
      <c r="D227" s="22"/>
      <c r="E227" s="22"/>
      <c r="F227" s="22"/>
      <c r="G227" s="43"/>
      <c r="H227" s="54"/>
      <c r="I227" s="54"/>
      <c r="J227" s="54"/>
      <c r="K227" s="54"/>
      <c r="L227" s="54"/>
      <c r="M227" s="54"/>
    </row>
    <row r="228" spans="1:13" ht="15.5" x14ac:dyDescent="0.35">
      <c r="A228" s="19" t="s">
        <v>7979</v>
      </c>
      <c r="B228" s="21" t="s">
        <v>3871</v>
      </c>
      <c r="C228" s="22"/>
      <c r="D228" s="22"/>
      <c r="E228" s="22"/>
      <c r="F228" s="22"/>
      <c r="G228" s="43"/>
      <c r="H228" s="54"/>
      <c r="I228" s="54"/>
      <c r="J228" s="54"/>
      <c r="K228" s="54"/>
      <c r="L228" s="54"/>
      <c r="M228" s="54"/>
    </row>
    <row r="229" spans="1:13" ht="31" x14ac:dyDescent="0.35">
      <c r="A229" s="19" t="s">
        <v>8689</v>
      </c>
      <c r="B229" s="21" t="s">
        <v>3821</v>
      </c>
      <c r="C229" s="22"/>
      <c r="D229" s="22"/>
      <c r="E229" s="22"/>
      <c r="F229" s="22"/>
      <c r="G229" s="43"/>
      <c r="H229" s="54"/>
      <c r="I229" s="54"/>
      <c r="J229" s="54"/>
      <c r="K229" s="54"/>
      <c r="L229" s="54"/>
      <c r="M229" s="54"/>
    </row>
    <row r="230" spans="1:13" ht="15.5" x14ac:dyDescent="0.35">
      <c r="A230" s="19" t="s">
        <v>3067</v>
      </c>
      <c r="B230" s="21" t="s">
        <v>8312</v>
      </c>
      <c r="C230" s="22"/>
      <c r="D230" s="22"/>
      <c r="E230" s="22"/>
      <c r="F230" s="22"/>
      <c r="G230" s="43"/>
      <c r="H230" s="54"/>
      <c r="I230" s="54"/>
      <c r="J230" s="54"/>
      <c r="K230" s="54"/>
      <c r="L230" s="54"/>
      <c r="M230" s="54"/>
    </row>
    <row r="231" spans="1:13" ht="15.5" x14ac:dyDescent="0.35">
      <c r="A231" s="19" t="s">
        <v>8348</v>
      </c>
      <c r="B231" s="21" t="s">
        <v>3276</v>
      </c>
      <c r="C231" s="22"/>
      <c r="D231" s="22"/>
      <c r="E231" s="22"/>
      <c r="F231" s="22"/>
      <c r="G231" s="43"/>
      <c r="H231" s="54"/>
      <c r="I231" s="54"/>
      <c r="J231" s="54"/>
      <c r="K231" s="54"/>
      <c r="L231" s="54"/>
      <c r="M231" s="54"/>
    </row>
    <row r="232" spans="1:13" ht="15.5" x14ac:dyDescent="0.35">
      <c r="A232" s="19" t="s">
        <v>7981</v>
      </c>
      <c r="B232" s="21" t="s">
        <v>3814</v>
      </c>
      <c r="C232" s="22"/>
      <c r="D232" s="22"/>
      <c r="E232" s="22"/>
      <c r="F232" s="22"/>
      <c r="G232" s="43"/>
      <c r="H232" s="54"/>
      <c r="I232" s="54"/>
      <c r="J232" s="54"/>
      <c r="K232" s="54"/>
      <c r="L232" s="54"/>
      <c r="M232" s="54"/>
    </row>
    <row r="233" spans="1:13" ht="15.5" x14ac:dyDescent="0.35">
      <c r="A233" s="19" t="s">
        <v>1486</v>
      </c>
      <c r="B233" s="21" t="s">
        <v>1470</v>
      </c>
      <c r="C233" s="22"/>
      <c r="D233" s="22"/>
      <c r="E233" s="22"/>
      <c r="F233" s="22"/>
      <c r="G233" s="43"/>
      <c r="H233" s="54"/>
      <c r="I233" s="54"/>
      <c r="J233" s="54"/>
      <c r="K233" s="54"/>
      <c r="L233" s="54"/>
      <c r="M233" s="54"/>
    </row>
    <row r="234" spans="1:13" ht="15.5" x14ac:dyDescent="0.35">
      <c r="A234" s="19" t="s">
        <v>205</v>
      </c>
      <c r="B234" s="21" t="s">
        <v>203</v>
      </c>
      <c r="C234" s="22"/>
      <c r="D234" s="22"/>
      <c r="E234" s="22"/>
      <c r="F234" s="22"/>
      <c r="G234" s="43"/>
      <c r="H234" s="54"/>
      <c r="I234" s="54"/>
      <c r="J234" s="54"/>
      <c r="K234" s="54"/>
      <c r="L234" s="54"/>
      <c r="M234" s="54"/>
    </row>
    <row r="235" spans="1:13" ht="31" x14ac:dyDescent="0.35">
      <c r="A235" s="19" t="s">
        <v>4277</v>
      </c>
      <c r="B235" s="21" t="s">
        <v>8304</v>
      </c>
      <c r="C235" s="22"/>
      <c r="D235" s="22"/>
      <c r="E235" s="22"/>
      <c r="F235" s="22"/>
      <c r="G235" s="43"/>
      <c r="H235" s="54"/>
      <c r="I235" s="54"/>
      <c r="J235" s="54"/>
      <c r="K235" s="54"/>
      <c r="L235" s="54"/>
      <c r="M235" s="54"/>
    </row>
    <row r="236" spans="1:13" ht="15.5" x14ac:dyDescent="0.35">
      <c r="A236" s="19" t="s">
        <v>4278</v>
      </c>
      <c r="B236" s="21" t="s">
        <v>2113</v>
      </c>
      <c r="C236" s="22"/>
      <c r="D236" s="22"/>
      <c r="E236" s="22"/>
      <c r="F236" s="22"/>
      <c r="G236" s="43"/>
      <c r="H236" s="54"/>
      <c r="I236" s="54"/>
      <c r="J236" s="54"/>
      <c r="K236" s="54"/>
      <c r="L236" s="54"/>
      <c r="M236" s="54"/>
    </row>
    <row r="237" spans="1:13" ht="15.5" x14ac:dyDescent="0.35">
      <c r="A237" s="19" t="s">
        <v>7982</v>
      </c>
      <c r="B237" s="21" t="s">
        <v>3841</v>
      </c>
      <c r="C237" s="22"/>
      <c r="D237" s="22"/>
      <c r="E237" s="22"/>
      <c r="F237" s="22"/>
      <c r="G237" s="43"/>
      <c r="H237" s="54"/>
      <c r="I237" s="54"/>
      <c r="J237" s="54"/>
      <c r="K237" s="54"/>
      <c r="L237" s="54"/>
      <c r="M237" s="54"/>
    </row>
    <row r="238" spans="1:13" ht="15.5" x14ac:dyDescent="0.35">
      <c r="A238" s="19" t="s">
        <v>4279</v>
      </c>
      <c r="B238" s="21" t="s">
        <v>8618</v>
      </c>
      <c r="C238" s="22"/>
      <c r="D238" s="22"/>
      <c r="E238" s="22"/>
      <c r="F238" s="22"/>
      <c r="G238" s="43"/>
      <c r="H238" s="54"/>
      <c r="I238" s="54"/>
      <c r="J238" s="54"/>
      <c r="K238" s="54"/>
      <c r="L238" s="54"/>
      <c r="M238" s="54"/>
    </row>
    <row r="239" spans="1:13" ht="15.5" x14ac:dyDescent="0.35">
      <c r="A239" s="19" t="s">
        <v>742</v>
      </c>
      <c r="B239" s="21" t="s">
        <v>741</v>
      </c>
      <c r="C239" s="22"/>
      <c r="D239" s="22"/>
      <c r="E239" s="22"/>
      <c r="F239" s="22"/>
      <c r="G239" s="43"/>
      <c r="H239" s="54"/>
      <c r="I239" s="54"/>
      <c r="J239" s="54"/>
      <c r="K239" s="54"/>
      <c r="L239" s="54"/>
      <c r="M239" s="54"/>
    </row>
    <row r="240" spans="1:13" ht="31" x14ac:dyDescent="0.35">
      <c r="A240" s="19" t="s">
        <v>7983</v>
      </c>
      <c r="B240" s="21" t="s">
        <v>3970</v>
      </c>
      <c r="C240" s="23">
        <v>388578</v>
      </c>
      <c r="D240" s="23">
        <v>0</v>
      </c>
      <c r="E240" s="23">
        <v>30000</v>
      </c>
      <c r="F240" s="23">
        <v>0</v>
      </c>
      <c r="G240" s="23">
        <v>315163</v>
      </c>
      <c r="H240" s="19">
        <v>3</v>
      </c>
      <c r="I240" s="19">
        <v>0</v>
      </c>
      <c r="J240" s="19">
        <v>3</v>
      </c>
      <c r="K240" s="19">
        <v>23</v>
      </c>
      <c r="L240" s="19">
        <v>1</v>
      </c>
      <c r="M240" s="24" t="s">
        <v>3500</v>
      </c>
    </row>
    <row r="241" spans="1:13" ht="15.5" x14ac:dyDescent="0.35">
      <c r="A241" s="19" t="s">
        <v>7984</v>
      </c>
      <c r="B241" s="21" t="s">
        <v>3662</v>
      </c>
      <c r="C241" s="22">
        <v>0</v>
      </c>
      <c r="D241" s="22">
        <v>0</v>
      </c>
      <c r="E241" s="22">
        <v>0</v>
      </c>
      <c r="F241" s="22">
        <v>0</v>
      </c>
      <c r="G241" s="43">
        <v>0</v>
      </c>
      <c r="H241" s="54"/>
      <c r="I241" s="54"/>
      <c r="J241" s="54"/>
      <c r="K241" s="54"/>
      <c r="L241" s="54"/>
      <c r="M241" s="54"/>
    </row>
    <row r="242" spans="1:13" ht="15.5" x14ac:dyDescent="0.35">
      <c r="A242" s="19" t="s">
        <v>3089</v>
      </c>
      <c r="B242" s="21" t="s">
        <v>88</v>
      </c>
      <c r="C242" s="22"/>
      <c r="D242" s="22"/>
      <c r="E242" s="22"/>
      <c r="F242" s="22"/>
      <c r="G242" s="43"/>
      <c r="H242" s="54"/>
      <c r="I242" s="54"/>
      <c r="J242" s="54"/>
      <c r="K242" s="54"/>
      <c r="L242" s="54"/>
      <c r="M242" s="54"/>
    </row>
    <row r="243" spans="1:13" ht="15.5" x14ac:dyDescent="0.35">
      <c r="A243" s="19" t="s">
        <v>8487</v>
      </c>
      <c r="B243" s="21" t="s">
        <v>1897</v>
      </c>
      <c r="C243" s="22">
        <v>0</v>
      </c>
      <c r="D243" s="22">
        <v>0</v>
      </c>
      <c r="E243" s="22">
        <v>0</v>
      </c>
      <c r="F243" s="22">
        <v>0</v>
      </c>
      <c r="G243" s="43">
        <v>0</v>
      </c>
      <c r="H243" s="54"/>
      <c r="I243" s="54"/>
      <c r="J243" s="54"/>
      <c r="K243" s="54"/>
      <c r="L243" s="54"/>
      <c r="M243" s="54"/>
    </row>
    <row r="244" spans="1:13" ht="15.5" x14ac:dyDescent="0.35">
      <c r="A244" s="19" t="s">
        <v>4281</v>
      </c>
      <c r="B244" s="21" t="s">
        <v>3336</v>
      </c>
      <c r="C244" s="22"/>
      <c r="D244" s="22"/>
      <c r="E244" s="22"/>
      <c r="F244" s="22"/>
      <c r="G244" s="43"/>
      <c r="H244" s="54"/>
      <c r="I244" s="54"/>
      <c r="J244" s="54"/>
      <c r="K244" s="54"/>
      <c r="L244" s="54"/>
      <c r="M244" s="54"/>
    </row>
    <row r="245" spans="1:13" ht="15.5" x14ac:dyDescent="0.35">
      <c r="A245" s="19" t="s">
        <v>1720</v>
      </c>
      <c r="B245" s="21" t="s">
        <v>1698</v>
      </c>
      <c r="C245" s="22"/>
      <c r="D245" s="22"/>
      <c r="E245" s="22"/>
      <c r="F245" s="22"/>
      <c r="G245" s="43"/>
      <c r="H245" s="54"/>
      <c r="I245" s="54"/>
      <c r="J245" s="54"/>
      <c r="K245" s="54"/>
      <c r="L245" s="54"/>
      <c r="M245" s="54"/>
    </row>
    <row r="246" spans="1:13" ht="15.5" x14ac:dyDescent="0.35">
      <c r="A246" s="19" t="s">
        <v>4282</v>
      </c>
      <c r="B246" s="21" t="s">
        <v>2321</v>
      </c>
      <c r="C246" s="22"/>
      <c r="D246" s="22"/>
      <c r="E246" s="22"/>
      <c r="F246" s="22"/>
      <c r="G246" s="43"/>
      <c r="H246" s="54"/>
      <c r="I246" s="54"/>
      <c r="J246" s="54"/>
      <c r="K246" s="54"/>
      <c r="L246" s="54"/>
      <c r="M246" s="54"/>
    </row>
    <row r="247" spans="1:13" ht="15.5" x14ac:dyDescent="0.35">
      <c r="A247" s="19" t="s">
        <v>4283</v>
      </c>
      <c r="B247" s="21" t="s">
        <v>2359</v>
      </c>
      <c r="C247" s="22"/>
      <c r="D247" s="22"/>
      <c r="E247" s="22"/>
      <c r="F247" s="22"/>
      <c r="G247" s="43"/>
      <c r="H247" s="54"/>
      <c r="I247" s="54"/>
      <c r="J247" s="54"/>
      <c r="K247" s="54"/>
      <c r="L247" s="54"/>
      <c r="M247" s="54"/>
    </row>
    <row r="248" spans="1:13" ht="15.5" x14ac:dyDescent="0.35">
      <c r="A248" s="19" t="s">
        <v>1235</v>
      </c>
      <c r="B248" s="21" t="s">
        <v>1233</v>
      </c>
      <c r="C248" s="22"/>
      <c r="D248" s="22"/>
      <c r="E248" s="22"/>
      <c r="F248" s="22"/>
      <c r="G248" s="43"/>
      <c r="H248" s="54"/>
      <c r="I248" s="54"/>
      <c r="J248" s="54"/>
      <c r="K248" s="54"/>
      <c r="L248" s="54"/>
      <c r="M248" s="54"/>
    </row>
    <row r="249" spans="1:13" ht="31" x14ac:dyDescent="0.35">
      <c r="A249" s="19" t="s">
        <v>8349</v>
      </c>
      <c r="B249" s="21" t="s">
        <v>3880</v>
      </c>
      <c r="C249" s="22"/>
      <c r="D249" s="22"/>
      <c r="E249" s="22"/>
      <c r="F249" s="22"/>
      <c r="G249" s="43"/>
      <c r="H249" s="54"/>
      <c r="I249" s="54"/>
      <c r="J249" s="54"/>
      <c r="K249" s="54"/>
      <c r="L249" s="54"/>
      <c r="M249" s="54"/>
    </row>
    <row r="250" spans="1:13" ht="15.5" x14ac:dyDescent="0.35">
      <c r="A250" s="19" t="s">
        <v>1319</v>
      </c>
      <c r="B250" s="21" t="s">
        <v>8961</v>
      </c>
      <c r="C250" s="22">
        <v>81500</v>
      </c>
      <c r="D250" s="22">
        <v>0</v>
      </c>
      <c r="E250" s="22">
        <v>66200</v>
      </c>
      <c r="F250" s="22">
        <v>0</v>
      </c>
      <c r="G250" s="43">
        <v>66200</v>
      </c>
      <c r="H250" s="60">
        <v>3</v>
      </c>
      <c r="I250" s="60">
        <v>1</v>
      </c>
      <c r="J250" s="60">
        <v>2</v>
      </c>
      <c r="K250" s="60">
        <v>0</v>
      </c>
      <c r="L250" s="60">
        <v>0</v>
      </c>
      <c r="M250" s="60" t="s">
        <v>3500</v>
      </c>
    </row>
    <row r="251" spans="1:13" ht="15.5" x14ac:dyDescent="0.35">
      <c r="A251" s="19" t="s">
        <v>1724</v>
      </c>
      <c r="B251" s="21" t="s">
        <v>3930</v>
      </c>
      <c r="C251" s="22">
        <v>0</v>
      </c>
      <c r="D251" s="22"/>
      <c r="E251" s="22">
        <v>723051.5</v>
      </c>
      <c r="F251" s="22"/>
      <c r="G251" s="43">
        <v>754388.82</v>
      </c>
      <c r="H251" s="54"/>
      <c r="I251" s="54"/>
      <c r="J251" s="54"/>
      <c r="K251" s="54"/>
      <c r="L251" s="54"/>
      <c r="M251" s="54"/>
    </row>
    <row r="252" spans="1:13" ht="32.25" customHeight="1" x14ac:dyDescent="0.35">
      <c r="A252" s="19" t="s">
        <v>4935</v>
      </c>
      <c r="B252" s="21" t="s">
        <v>2705</v>
      </c>
      <c r="C252" s="22"/>
      <c r="D252" s="22"/>
      <c r="E252" s="22"/>
      <c r="F252" s="22"/>
      <c r="G252" s="43"/>
      <c r="H252" s="54"/>
      <c r="I252" s="54"/>
      <c r="J252" s="54"/>
      <c r="K252" s="54"/>
      <c r="L252" s="54"/>
      <c r="M252" s="54"/>
    </row>
    <row r="253" spans="1:13" ht="15.5" x14ac:dyDescent="0.35">
      <c r="A253" s="19" t="s">
        <v>7987</v>
      </c>
      <c r="B253" s="21" t="s">
        <v>3835</v>
      </c>
      <c r="C253" s="22"/>
      <c r="D253" s="22"/>
      <c r="E253" s="22"/>
      <c r="F253" s="22"/>
      <c r="G253" s="43"/>
      <c r="H253" s="54"/>
      <c r="I253" s="54"/>
      <c r="J253" s="54"/>
      <c r="K253" s="54"/>
      <c r="L253" s="54"/>
      <c r="M253" s="54"/>
    </row>
    <row r="254" spans="1:13" ht="15.5" x14ac:dyDescent="0.35">
      <c r="A254" s="19" t="s">
        <v>7988</v>
      </c>
      <c r="B254" s="21" t="s">
        <v>4007</v>
      </c>
      <c r="C254" s="22"/>
      <c r="D254" s="22"/>
      <c r="E254" s="22"/>
      <c r="F254" s="22"/>
      <c r="G254" s="43"/>
      <c r="H254" s="54"/>
      <c r="I254" s="54"/>
      <c r="J254" s="54"/>
      <c r="K254" s="54"/>
      <c r="L254" s="54"/>
      <c r="M254" s="54"/>
    </row>
    <row r="255" spans="1:13" ht="15.5" x14ac:dyDescent="0.35">
      <c r="A255" s="19" t="s">
        <v>2951</v>
      </c>
      <c r="B255" s="21" t="s">
        <v>1702</v>
      </c>
      <c r="C255" s="22"/>
      <c r="D255" s="22"/>
      <c r="E255" s="22"/>
      <c r="F255" s="22"/>
      <c r="G255" s="43"/>
      <c r="H255" s="54"/>
      <c r="I255" s="54"/>
      <c r="J255" s="54"/>
      <c r="K255" s="54"/>
      <c r="L255" s="54"/>
      <c r="M255" s="54"/>
    </row>
    <row r="256" spans="1:13" ht="31" x14ac:dyDescent="0.35">
      <c r="A256" s="19" t="s">
        <v>4284</v>
      </c>
      <c r="B256" s="21" t="s">
        <v>3740</v>
      </c>
      <c r="C256" s="22"/>
      <c r="D256" s="22"/>
      <c r="E256" s="22"/>
      <c r="F256" s="22"/>
      <c r="G256" s="43"/>
      <c r="H256" s="54"/>
      <c r="I256" s="54"/>
      <c r="J256" s="54"/>
      <c r="K256" s="54"/>
      <c r="L256" s="54"/>
      <c r="M256" s="54"/>
    </row>
    <row r="257" spans="1:13" ht="15.5" x14ac:dyDescent="0.35">
      <c r="A257" s="19" t="s">
        <v>7989</v>
      </c>
      <c r="B257" s="21" t="s">
        <v>3945</v>
      </c>
      <c r="C257" s="22"/>
      <c r="D257" s="22"/>
      <c r="E257" s="22"/>
      <c r="F257" s="22"/>
      <c r="G257" s="43"/>
      <c r="H257" s="54"/>
      <c r="I257" s="54"/>
      <c r="J257" s="54"/>
      <c r="K257" s="54"/>
      <c r="L257" s="54"/>
      <c r="M257" s="54"/>
    </row>
    <row r="258" spans="1:13" ht="31" x14ac:dyDescent="0.35">
      <c r="A258" s="19" t="s">
        <v>4285</v>
      </c>
      <c r="B258" s="21" t="s">
        <v>2155</v>
      </c>
      <c r="C258" s="22"/>
      <c r="D258" s="22"/>
      <c r="E258" s="22"/>
      <c r="F258" s="22"/>
      <c r="G258" s="43"/>
      <c r="H258" s="54"/>
      <c r="I258" s="54"/>
      <c r="J258" s="54"/>
      <c r="K258" s="54"/>
      <c r="L258" s="54"/>
      <c r="M258" s="54"/>
    </row>
    <row r="259" spans="1:13" ht="15.5" x14ac:dyDescent="0.35">
      <c r="A259" s="19" t="s">
        <v>4286</v>
      </c>
      <c r="B259" s="21" t="s">
        <v>3684</v>
      </c>
      <c r="C259" s="22"/>
      <c r="D259" s="22"/>
      <c r="E259" s="22"/>
      <c r="F259" s="22"/>
      <c r="G259" s="43"/>
      <c r="H259" s="54"/>
      <c r="I259" s="54"/>
      <c r="J259" s="54"/>
      <c r="K259" s="54"/>
      <c r="L259" s="54"/>
      <c r="M259" s="54"/>
    </row>
    <row r="260" spans="1:13" ht="15.5" x14ac:dyDescent="0.35">
      <c r="A260" s="19" t="s">
        <v>3064</v>
      </c>
      <c r="B260" s="21" t="s">
        <v>3978</v>
      </c>
      <c r="C260" s="22"/>
      <c r="D260" s="22"/>
      <c r="E260" s="22"/>
      <c r="F260" s="22"/>
      <c r="G260" s="43"/>
      <c r="H260" s="54"/>
      <c r="I260" s="54"/>
      <c r="J260" s="54"/>
      <c r="K260" s="54"/>
      <c r="L260" s="54"/>
      <c r="M260" s="54"/>
    </row>
    <row r="261" spans="1:13" ht="15.5" x14ac:dyDescent="0.35">
      <c r="A261" s="19" t="s">
        <v>4287</v>
      </c>
      <c r="B261" s="21" t="s">
        <v>2343</v>
      </c>
      <c r="C261" s="22"/>
      <c r="D261" s="22"/>
      <c r="E261" s="22"/>
      <c r="F261" s="22"/>
      <c r="G261" s="43"/>
      <c r="H261" s="54"/>
      <c r="I261" s="54"/>
      <c r="J261" s="54"/>
      <c r="K261" s="54"/>
      <c r="L261" s="54"/>
      <c r="M261" s="54"/>
    </row>
    <row r="262" spans="1:13" ht="15.5" x14ac:dyDescent="0.35">
      <c r="A262" s="19" t="s">
        <v>8488</v>
      </c>
      <c r="B262" s="21" t="s">
        <v>1215</v>
      </c>
      <c r="C262" s="22"/>
      <c r="D262" s="22"/>
      <c r="E262" s="22"/>
      <c r="F262" s="22"/>
      <c r="G262" s="43"/>
      <c r="H262" s="54"/>
      <c r="I262" s="54"/>
      <c r="J262" s="54"/>
      <c r="K262" s="54"/>
      <c r="L262" s="54"/>
      <c r="M262" s="54"/>
    </row>
    <row r="263" spans="1:13" ht="15.5" x14ac:dyDescent="0.35">
      <c r="A263" s="19" t="s">
        <v>559</v>
      </c>
      <c r="B263" s="21" t="s">
        <v>557</v>
      </c>
      <c r="C263" s="22"/>
      <c r="D263" s="22"/>
      <c r="E263" s="22"/>
      <c r="F263" s="22"/>
      <c r="G263" s="43"/>
      <c r="H263" s="54"/>
      <c r="I263" s="54"/>
      <c r="J263" s="54"/>
      <c r="K263" s="54"/>
      <c r="L263" s="54"/>
      <c r="M263" s="54"/>
    </row>
    <row r="264" spans="1:13" ht="31" x14ac:dyDescent="0.35">
      <c r="A264" s="19" t="s">
        <v>4288</v>
      </c>
      <c r="B264" s="21" t="s">
        <v>2658</v>
      </c>
      <c r="C264" s="22"/>
      <c r="D264" s="22"/>
      <c r="E264" s="22"/>
      <c r="F264" s="22"/>
      <c r="G264" s="43"/>
      <c r="H264" s="54"/>
      <c r="I264" s="54"/>
      <c r="J264" s="54"/>
      <c r="K264" s="54"/>
      <c r="L264" s="54"/>
      <c r="M264" s="54"/>
    </row>
    <row r="265" spans="1:13" ht="31" x14ac:dyDescent="0.35">
      <c r="A265" s="19" t="s">
        <v>4289</v>
      </c>
      <c r="B265" s="21" t="s">
        <v>3737</v>
      </c>
      <c r="C265" s="22"/>
      <c r="D265" s="22"/>
      <c r="E265" s="22"/>
      <c r="F265" s="22"/>
      <c r="G265" s="43"/>
      <c r="H265" s="54"/>
      <c r="I265" s="54"/>
      <c r="J265" s="54"/>
      <c r="K265" s="54"/>
      <c r="L265" s="54"/>
      <c r="M265" s="54"/>
    </row>
    <row r="266" spans="1:13" ht="15.5" x14ac:dyDescent="0.35">
      <c r="A266" s="19" t="s">
        <v>7991</v>
      </c>
      <c r="B266" s="21" t="s">
        <v>985</v>
      </c>
      <c r="C266" s="22"/>
      <c r="D266" s="22"/>
      <c r="E266" s="22"/>
      <c r="F266" s="22"/>
      <c r="G266" s="43"/>
      <c r="H266" s="54"/>
      <c r="I266" s="54"/>
      <c r="J266" s="54"/>
      <c r="K266" s="54"/>
      <c r="L266" s="54"/>
      <c r="M266" s="54"/>
    </row>
    <row r="267" spans="1:13" ht="31" x14ac:dyDescent="0.35">
      <c r="A267" s="19" t="s">
        <v>4290</v>
      </c>
      <c r="B267" s="21" t="s">
        <v>2696</v>
      </c>
      <c r="C267" s="22"/>
      <c r="D267" s="22"/>
      <c r="E267" s="22"/>
      <c r="F267" s="22"/>
      <c r="G267" s="43"/>
      <c r="H267" s="54"/>
      <c r="I267" s="54"/>
      <c r="J267" s="54"/>
      <c r="K267" s="54"/>
      <c r="L267" s="54"/>
      <c r="M267" s="54"/>
    </row>
    <row r="268" spans="1:13" ht="15.5" x14ac:dyDescent="0.35">
      <c r="A268" s="19" t="s">
        <v>1797</v>
      </c>
      <c r="B268" s="21" t="s">
        <v>8184</v>
      </c>
      <c r="C268" s="22">
        <v>5312060</v>
      </c>
      <c r="D268" s="22"/>
      <c r="E268" s="22">
        <v>873084</v>
      </c>
      <c r="F268" s="22"/>
      <c r="G268" s="43">
        <v>9786782</v>
      </c>
      <c r="H268" s="54"/>
      <c r="I268" s="54"/>
      <c r="J268" s="54"/>
      <c r="K268" s="54"/>
      <c r="L268" s="54"/>
      <c r="M268" s="54"/>
    </row>
    <row r="269" spans="1:13" ht="15.5" x14ac:dyDescent="0.35">
      <c r="A269" s="19" t="s">
        <v>3116</v>
      </c>
      <c r="B269" s="21" t="s">
        <v>3918</v>
      </c>
      <c r="C269" s="22"/>
      <c r="D269" s="22"/>
      <c r="E269" s="22"/>
      <c r="F269" s="22"/>
      <c r="G269" s="43"/>
      <c r="H269" s="54"/>
      <c r="I269" s="54"/>
      <c r="J269" s="54"/>
      <c r="K269" s="54"/>
      <c r="L269" s="54"/>
      <c r="M269" s="54"/>
    </row>
    <row r="270" spans="1:13" ht="15.5" x14ac:dyDescent="0.35">
      <c r="A270" s="19" t="s">
        <v>3007</v>
      </c>
      <c r="B270" s="21" t="s">
        <v>1499</v>
      </c>
      <c r="C270" s="22"/>
      <c r="D270" s="22"/>
      <c r="E270" s="22"/>
      <c r="F270" s="22"/>
      <c r="G270" s="43"/>
      <c r="H270" s="54"/>
      <c r="I270" s="54"/>
      <c r="J270" s="54"/>
      <c r="K270" s="54"/>
      <c r="L270" s="54"/>
      <c r="M270" s="54"/>
    </row>
    <row r="271" spans="1:13" ht="15.5" x14ac:dyDescent="0.35">
      <c r="A271" s="19" t="s">
        <v>346</v>
      </c>
      <c r="B271" s="21" t="s">
        <v>10136</v>
      </c>
      <c r="C271" s="22">
        <v>1432925</v>
      </c>
      <c r="D271" s="22">
        <v>0</v>
      </c>
      <c r="E271" s="22">
        <v>319500</v>
      </c>
      <c r="F271" s="22">
        <v>0</v>
      </c>
      <c r="G271" s="43">
        <v>1428150</v>
      </c>
      <c r="H271" s="60">
        <v>3</v>
      </c>
      <c r="I271" s="60">
        <v>2</v>
      </c>
      <c r="J271" s="60">
        <v>1</v>
      </c>
      <c r="K271" s="60">
        <v>0</v>
      </c>
      <c r="L271" s="60">
        <v>1</v>
      </c>
      <c r="M271" s="60" t="s">
        <v>3500</v>
      </c>
    </row>
    <row r="272" spans="1:13" ht="15.5" x14ac:dyDescent="0.35">
      <c r="A272" s="19" t="s">
        <v>1871</v>
      </c>
      <c r="B272" s="21" t="s">
        <v>1869</v>
      </c>
      <c r="C272" s="22"/>
      <c r="D272" s="22"/>
      <c r="E272" s="22"/>
      <c r="F272" s="22"/>
      <c r="G272" s="43"/>
      <c r="H272" s="54"/>
      <c r="I272" s="54"/>
      <c r="J272" s="54"/>
      <c r="K272" s="54"/>
      <c r="L272" s="54"/>
      <c r="M272" s="54"/>
    </row>
    <row r="273" spans="1:13" ht="15.5" x14ac:dyDescent="0.35">
      <c r="A273" s="19" t="s">
        <v>7992</v>
      </c>
      <c r="B273" s="21" t="s">
        <v>4224</v>
      </c>
      <c r="C273" s="22">
        <v>1164544</v>
      </c>
      <c r="D273" s="22"/>
      <c r="E273" s="22">
        <v>253831</v>
      </c>
      <c r="F273" s="22"/>
      <c r="G273" s="43">
        <v>253831</v>
      </c>
      <c r="H273" s="54"/>
      <c r="I273" s="54"/>
      <c r="J273" s="54"/>
      <c r="K273" s="54"/>
      <c r="L273" s="54"/>
      <c r="M273" s="54"/>
    </row>
    <row r="274" spans="1:13" ht="15.5" x14ac:dyDescent="0.35">
      <c r="A274" s="19" t="s">
        <v>946</v>
      </c>
      <c r="B274" s="21" t="s">
        <v>944</v>
      </c>
      <c r="C274" s="22"/>
      <c r="D274" s="22"/>
      <c r="E274" s="22"/>
      <c r="F274" s="22"/>
      <c r="G274" s="43"/>
      <c r="H274" s="54"/>
      <c r="I274" s="54"/>
      <c r="J274" s="54"/>
      <c r="K274" s="54"/>
      <c r="L274" s="54"/>
      <c r="M274" s="54"/>
    </row>
    <row r="275" spans="1:13" ht="15.5" x14ac:dyDescent="0.35">
      <c r="A275" s="19" t="s">
        <v>2960</v>
      </c>
      <c r="B275" s="21" t="s">
        <v>1965</v>
      </c>
      <c r="C275" s="22"/>
      <c r="D275" s="22"/>
      <c r="E275" s="22"/>
      <c r="F275" s="22"/>
      <c r="G275" s="43"/>
      <c r="H275" s="54"/>
      <c r="I275" s="54"/>
      <c r="J275" s="54"/>
      <c r="K275" s="54"/>
      <c r="L275" s="54"/>
      <c r="M275" s="54"/>
    </row>
    <row r="276" spans="1:13" ht="15.5" x14ac:dyDescent="0.35">
      <c r="A276" s="19" t="s">
        <v>7993</v>
      </c>
      <c r="B276" s="21" t="s">
        <v>2479</v>
      </c>
      <c r="C276" s="22"/>
      <c r="D276" s="22"/>
      <c r="E276" s="22"/>
      <c r="F276" s="22"/>
      <c r="G276" s="43"/>
      <c r="H276" s="54"/>
      <c r="I276" s="54"/>
      <c r="J276" s="54"/>
      <c r="K276" s="54"/>
      <c r="L276" s="54"/>
      <c r="M276" s="54"/>
    </row>
    <row r="277" spans="1:13" ht="15.5" x14ac:dyDescent="0.35">
      <c r="A277" s="19" t="s">
        <v>1838</v>
      </c>
      <c r="B277" s="21" t="s">
        <v>3909</v>
      </c>
      <c r="C277" s="22"/>
      <c r="D277" s="22"/>
      <c r="E277" s="22"/>
      <c r="F277" s="22"/>
      <c r="G277" s="43"/>
      <c r="H277" s="54"/>
      <c r="I277" s="54"/>
      <c r="J277" s="54"/>
      <c r="K277" s="54"/>
      <c r="L277" s="54"/>
      <c r="M277" s="54"/>
    </row>
    <row r="278" spans="1:13" ht="31" x14ac:dyDescent="0.35">
      <c r="A278" s="19" t="s">
        <v>8350</v>
      </c>
      <c r="B278" s="21" t="s">
        <v>3953</v>
      </c>
      <c r="C278" s="22"/>
      <c r="D278" s="22"/>
      <c r="E278" s="22"/>
      <c r="F278" s="22"/>
      <c r="G278" s="43"/>
      <c r="H278" s="54"/>
      <c r="I278" s="54"/>
      <c r="J278" s="54"/>
      <c r="K278" s="54"/>
      <c r="L278" s="54"/>
      <c r="M278" s="54"/>
    </row>
    <row r="279" spans="1:13" ht="15.5" x14ac:dyDescent="0.35">
      <c r="A279" s="19" t="s">
        <v>1374</v>
      </c>
      <c r="B279" s="21" t="s">
        <v>1373</v>
      </c>
      <c r="C279" s="22"/>
      <c r="D279" s="22"/>
      <c r="E279" s="22"/>
      <c r="F279" s="22"/>
      <c r="G279" s="43"/>
      <c r="H279" s="54"/>
      <c r="I279" s="54"/>
      <c r="J279" s="54"/>
      <c r="K279" s="54"/>
      <c r="L279" s="54"/>
      <c r="M279" s="54"/>
    </row>
    <row r="280" spans="1:13" ht="15.5" x14ac:dyDescent="0.35">
      <c r="A280" s="19" t="s">
        <v>4291</v>
      </c>
      <c r="B280" s="21" t="s">
        <v>3722</v>
      </c>
      <c r="C280" s="22"/>
      <c r="D280" s="22"/>
      <c r="E280" s="22"/>
      <c r="F280" s="22"/>
      <c r="G280" s="43"/>
      <c r="H280" s="54"/>
      <c r="I280" s="54"/>
      <c r="J280" s="54"/>
      <c r="K280" s="54"/>
      <c r="L280" s="54"/>
      <c r="M280" s="54"/>
    </row>
    <row r="281" spans="1:13" ht="15.5" x14ac:dyDescent="0.35">
      <c r="A281" s="19" t="s">
        <v>1261</v>
      </c>
      <c r="B281" s="21" t="s">
        <v>1259</v>
      </c>
      <c r="C281" s="22"/>
      <c r="D281" s="22"/>
      <c r="E281" s="22"/>
      <c r="F281" s="22"/>
      <c r="G281" s="43"/>
      <c r="H281" s="54"/>
      <c r="I281" s="54"/>
      <c r="J281" s="54"/>
      <c r="K281" s="54"/>
      <c r="L281" s="54"/>
      <c r="M281" s="54"/>
    </row>
    <row r="282" spans="1:13" ht="15.5" x14ac:dyDescent="0.35">
      <c r="A282" s="19" t="s">
        <v>41</v>
      </c>
      <c r="B282" s="21" t="s">
        <v>8771</v>
      </c>
      <c r="C282" s="22"/>
      <c r="D282" s="22"/>
      <c r="E282" s="22"/>
      <c r="F282" s="22"/>
      <c r="G282" s="43"/>
      <c r="H282" s="54"/>
      <c r="I282" s="54"/>
      <c r="J282" s="54"/>
      <c r="K282" s="54"/>
      <c r="L282" s="54"/>
      <c r="M282" s="54"/>
    </row>
    <row r="283" spans="1:13" ht="15.5" x14ac:dyDescent="0.35">
      <c r="A283" s="19" t="s">
        <v>4292</v>
      </c>
      <c r="B283" s="21" t="s">
        <v>4059</v>
      </c>
      <c r="C283" s="22"/>
      <c r="D283" s="22"/>
      <c r="E283" s="22"/>
      <c r="F283" s="22"/>
      <c r="G283" s="43"/>
      <c r="H283" s="54"/>
      <c r="I283" s="54"/>
      <c r="J283" s="54"/>
      <c r="K283" s="54"/>
      <c r="L283" s="54"/>
      <c r="M283" s="54"/>
    </row>
    <row r="284" spans="1:13" ht="15.5" x14ac:dyDescent="0.35">
      <c r="A284" s="19" t="s">
        <v>4293</v>
      </c>
      <c r="B284" s="21" t="s">
        <v>3890</v>
      </c>
      <c r="C284" s="22"/>
      <c r="D284" s="22"/>
      <c r="E284" s="22"/>
      <c r="F284" s="22"/>
      <c r="G284" s="43"/>
      <c r="H284" s="54"/>
      <c r="I284" s="54"/>
      <c r="J284" s="54"/>
      <c r="K284" s="54"/>
      <c r="L284" s="54"/>
      <c r="M284" s="54"/>
    </row>
    <row r="285" spans="1:13" ht="31" x14ac:dyDescent="0.35">
      <c r="A285" s="19" t="s">
        <v>1444</v>
      </c>
      <c r="B285" s="21" t="s">
        <v>1426</v>
      </c>
      <c r="C285" s="22"/>
      <c r="D285" s="22"/>
      <c r="E285" s="22"/>
      <c r="F285" s="22"/>
      <c r="G285" s="43"/>
      <c r="H285" s="54"/>
      <c r="I285" s="54"/>
      <c r="J285" s="54"/>
      <c r="K285" s="54"/>
      <c r="L285" s="54"/>
      <c r="M285" s="54"/>
    </row>
    <row r="286" spans="1:13" ht="15.5" x14ac:dyDescent="0.35">
      <c r="A286" s="19" t="s">
        <v>1567</v>
      </c>
      <c r="B286" s="21" t="s">
        <v>1544</v>
      </c>
      <c r="C286" s="22"/>
      <c r="D286" s="22"/>
      <c r="E286" s="22"/>
      <c r="F286" s="22"/>
      <c r="G286" s="43"/>
      <c r="H286" s="54"/>
      <c r="I286" s="54"/>
      <c r="J286" s="54"/>
      <c r="K286" s="54"/>
      <c r="L286" s="54"/>
      <c r="M286" s="54"/>
    </row>
    <row r="287" spans="1:13" ht="31" x14ac:dyDescent="0.35">
      <c r="A287" s="19" t="s">
        <v>1826</v>
      </c>
      <c r="B287" s="21" t="s">
        <v>1808</v>
      </c>
      <c r="C287" s="22"/>
      <c r="D287" s="22"/>
      <c r="E287" s="22"/>
      <c r="F287" s="22"/>
      <c r="G287" s="43"/>
      <c r="H287" s="54"/>
      <c r="I287" s="54"/>
      <c r="J287" s="54"/>
      <c r="K287" s="54"/>
      <c r="L287" s="54"/>
      <c r="M287" s="54"/>
    </row>
    <row r="288" spans="1:13" ht="15.5" x14ac:dyDescent="0.35">
      <c r="A288" s="19" t="s">
        <v>4410</v>
      </c>
      <c r="B288" s="21" t="s">
        <v>4409</v>
      </c>
      <c r="C288" s="22"/>
      <c r="D288" s="22"/>
      <c r="E288" s="22"/>
      <c r="F288" s="22"/>
      <c r="G288" s="43"/>
      <c r="H288" s="54"/>
      <c r="I288" s="54"/>
      <c r="J288" s="54"/>
      <c r="K288" s="54"/>
      <c r="L288" s="54"/>
      <c r="M288" s="54"/>
    </row>
    <row r="289" spans="1:13" ht="15.5" x14ac:dyDescent="0.35">
      <c r="A289" s="19" t="s">
        <v>4936</v>
      </c>
      <c r="B289" s="21" t="s">
        <v>8283</v>
      </c>
      <c r="C289" s="22"/>
      <c r="D289" s="22"/>
      <c r="E289" s="22"/>
      <c r="F289" s="22"/>
      <c r="G289" s="43"/>
      <c r="H289" s="54"/>
      <c r="I289" s="54"/>
      <c r="J289" s="54"/>
      <c r="K289" s="54"/>
      <c r="L289" s="54"/>
      <c r="M289" s="54"/>
    </row>
    <row r="290" spans="1:13" ht="15.5" x14ac:dyDescent="0.35">
      <c r="A290" s="19" t="s">
        <v>589</v>
      </c>
      <c r="B290" s="21" t="s">
        <v>8539</v>
      </c>
      <c r="C290" s="22"/>
      <c r="D290" s="22"/>
      <c r="E290" s="22"/>
      <c r="F290" s="22"/>
      <c r="G290" s="43"/>
      <c r="H290" s="54"/>
      <c r="I290" s="54"/>
      <c r="J290" s="54"/>
      <c r="K290" s="54"/>
      <c r="L290" s="54"/>
      <c r="M290" s="54"/>
    </row>
    <row r="291" spans="1:13" ht="15.5" x14ac:dyDescent="0.35">
      <c r="A291" s="19" t="s">
        <v>4294</v>
      </c>
      <c r="B291" s="21" t="s">
        <v>4020</v>
      </c>
      <c r="C291" s="22"/>
      <c r="D291" s="22"/>
      <c r="E291" s="22"/>
      <c r="F291" s="22"/>
      <c r="G291" s="43"/>
      <c r="H291" s="54"/>
      <c r="I291" s="54"/>
      <c r="J291" s="54"/>
      <c r="K291" s="54"/>
      <c r="L291" s="54"/>
      <c r="M291" s="54"/>
    </row>
    <row r="292" spans="1:13" ht="31" x14ac:dyDescent="0.35">
      <c r="A292" s="19" t="s">
        <v>7994</v>
      </c>
      <c r="B292" s="21" t="s">
        <v>3869</v>
      </c>
      <c r="C292" s="22"/>
      <c r="D292" s="22"/>
      <c r="E292" s="22"/>
      <c r="F292" s="22"/>
      <c r="G292" s="43"/>
      <c r="H292" s="54"/>
      <c r="I292" s="54"/>
      <c r="J292" s="54"/>
      <c r="K292" s="54"/>
      <c r="L292" s="54"/>
      <c r="M292" s="54"/>
    </row>
    <row r="293" spans="1:13" ht="15.5" x14ac:dyDescent="0.35">
      <c r="A293" s="19" t="s">
        <v>3078</v>
      </c>
      <c r="B293" s="21" t="s">
        <v>257</v>
      </c>
      <c r="C293" s="22"/>
      <c r="D293" s="22"/>
      <c r="E293" s="22"/>
      <c r="F293" s="22"/>
      <c r="G293" s="43"/>
      <c r="H293" s="54"/>
      <c r="I293" s="54"/>
      <c r="J293" s="54"/>
      <c r="K293" s="54"/>
      <c r="L293" s="54"/>
      <c r="M293" s="54"/>
    </row>
    <row r="294" spans="1:13" ht="15.5" x14ac:dyDescent="0.35">
      <c r="A294" s="19" t="s">
        <v>3106</v>
      </c>
      <c r="B294" s="21" t="s">
        <v>3773</v>
      </c>
      <c r="C294" s="22"/>
      <c r="D294" s="22"/>
      <c r="E294" s="22"/>
      <c r="F294" s="22"/>
      <c r="G294" s="43"/>
      <c r="H294" s="54"/>
      <c r="I294" s="54"/>
      <c r="J294" s="54"/>
      <c r="K294" s="54"/>
      <c r="L294" s="54"/>
      <c r="M294" s="54"/>
    </row>
    <row r="295" spans="1:13" ht="15.5" x14ac:dyDescent="0.35">
      <c r="A295" s="19" t="s">
        <v>923</v>
      </c>
      <c r="B295" s="21" t="s">
        <v>921</v>
      </c>
      <c r="C295" s="22"/>
      <c r="D295" s="22"/>
      <c r="E295" s="22"/>
      <c r="F295" s="22"/>
      <c r="G295" s="43"/>
      <c r="H295" s="54"/>
      <c r="I295" s="54"/>
      <c r="J295" s="54"/>
      <c r="K295" s="54"/>
      <c r="L295" s="54"/>
      <c r="M295" s="54"/>
    </row>
    <row r="296" spans="1:13" ht="15.5" x14ac:dyDescent="0.35">
      <c r="A296" s="19" t="s">
        <v>4295</v>
      </c>
      <c r="B296" s="21" t="s">
        <v>3703</v>
      </c>
      <c r="C296" s="22"/>
      <c r="D296" s="22"/>
      <c r="E296" s="22"/>
      <c r="F296" s="22"/>
      <c r="G296" s="43"/>
      <c r="H296" s="54"/>
      <c r="I296" s="54"/>
      <c r="J296" s="54"/>
      <c r="K296" s="54"/>
      <c r="L296" s="54"/>
      <c r="M296" s="54"/>
    </row>
    <row r="297" spans="1:13" ht="15.5" x14ac:dyDescent="0.35">
      <c r="A297" s="19" t="s">
        <v>4296</v>
      </c>
      <c r="B297" s="21" t="s">
        <v>2003</v>
      </c>
      <c r="C297" s="22"/>
      <c r="D297" s="22"/>
      <c r="E297" s="22"/>
      <c r="F297" s="22"/>
      <c r="G297" s="43"/>
      <c r="H297" s="54"/>
      <c r="I297" s="54"/>
      <c r="J297" s="54"/>
      <c r="K297" s="54"/>
      <c r="L297" s="54"/>
      <c r="M297" s="54"/>
    </row>
    <row r="298" spans="1:13" ht="15.5" x14ac:dyDescent="0.35">
      <c r="A298" s="19" t="s">
        <v>334</v>
      </c>
      <c r="B298" s="21" t="s">
        <v>8610</v>
      </c>
      <c r="C298" s="22"/>
      <c r="D298" s="22"/>
      <c r="E298" s="22"/>
      <c r="F298" s="22"/>
      <c r="G298" s="43"/>
      <c r="H298" s="54"/>
      <c r="I298" s="54"/>
      <c r="J298" s="54"/>
      <c r="K298" s="54"/>
      <c r="L298" s="54"/>
      <c r="M298" s="54"/>
    </row>
    <row r="299" spans="1:13" ht="15.5" x14ac:dyDescent="0.35">
      <c r="A299" s="19" t="s">
        <v>3218</v>
      </c>
      <c r="B299" s="21" t="s">
        <v>3906</v>
      </c>
      <c r="C299" s="22"/>
      <c r="D299" s="22"/>
      <c r="E299" s="22"/>
      <c r="F299" s="22"/>
      <c r="G299" s="43"/>
      <c r="H299" s="54"/>
      <c r="I299" s="54"/>
      <c r="J299" s="54"/>
      <c r="K299" s="54"/>
      <c r="L299" s="54"/>
      <c r="M299" s="54"/>
    </row>
    <row r="300" spans="1:13" ht="15.5" x14ac:dyDescent="0.35">
      <c r="A300" s="19" t="s">
        <v>817</v>
      </c>
      <c r="B300" s="21" t="s">
        <v>3575</v>
      </c>
      <c r="C300" s="22"/>
      <c r="D300" s="22"/>
      <c r="E300" s="22"/>
      <c r="F300" s="22"/>
      <c r="G300" s="43"/>
      <c r="H300" s="54"/>
      <c r="I300" s="54"/>
      <c r="J300" s="54"/>
      <c r="K300" s="54"/>
      <c r="L300" s="54"/>
      <c r="M300" s="54"/>
    </row>
    <row r="301" spans="1:13" ht="15.5" x14ac:dyDescent="0.35">
      <c r="A301" s="19" t="s">
        <v>3188</v>
      </c>
      <c r="B301" s="21" t="s">
        <v>1394</v>
      </c>
      <c r="C301" s="22"/>
      <c r="D301" s="22"/>
      <c r="E301" s="22"/>
      <c r="F301" s="22"/>
      <c r="G301" s="43"/>
      <c r="H301" s="54"/>
      <c r="I301" s="54"/>
      <c r="J301" s="54"/>
      <c r="K301" s="54"/>
      <c r="L301" s="54"/>
      <c r="M301" s="54"/>
    </row>
    <row r="302" spans="1:13" ht="15.5" x14ac:dyDescent="0.35">
      <c r="A302" s="19" t="s">
        <v>2990</v>
      </c>
      <c r="B302" s="21" t="s">
        <v>1301</v>
      </c>
      <c r="C302" s="22"/>
      <c r="D302" s="22"/>
      <c r="E302" s="22"/>
      <c r="F302" s="22"/>
      <c r="G302" s="43"/>
      <c r="H302" s="54"/>
      <c r="I302" s="54"/>
      <c r="J302" s="54"/>
      <c r="K302" s="54"/>
      <c r="L302" s="54"/>
      <c r="M302" s="54"/>
    </row>
    <row r="303" spans="1:13" ht="15.5" x14ac:dyDescent="0.35">
      <c r="A303" s="19" t="s">
        <v>4297</v>
      </c>
      <c r="B303" s="21" t="s">
        <v>2707</v>
      </c>
      <c r="C303" s="22"/>
      <c r="D303" s="22"/>
      <c r="E303" s="22"/>
      <c r="F303" s="22"/>
      <c r="G303" s="43"/>
      <c r="H303" s="54"/>
      <c r="I303" s="54"/>
      <c r="J303" s="54"/>
      <c r="K303" s="54"/>
      <c r="L303" s="54"/>
      <c r="M303" s="54"/>
    </row>
    <row r="304" spans="1:13" ht="31" x14ac:dyDescent="0.35">
      <c r="A304" s="19" t="s">
        <v>8635</v>
      </c>
      <c r="B304" s="21" t="s">
        <v>1574</v>
      </c>
      <c r="C304" s="22"/>
      <c r="D304" s="22"/>
      <c r="E304" s="22"/>
      <c r="F304" s="22"/>
      <c r="G304" s="43"/>
      <c r="H304" s="54"/>
      <c r="I304" s="54"/>
      <c r="J304" s="54"/>
      <c r="K304" s="54"/>
      <c r="L304" s="54"/>
      <c r="M304" s="54"/>
    </row>
    <row r="305" spans="1:13" ht="15.5" x14ac:dyDescent="0.35">
      <c r="A305" s="19" t="s">
        <v>3002</v>
      </c>
      <c r="B305" s="21" t="s">
        <v>1519</v>
      </c>
      <c r="C305" s="22"/>
      <c r="D305" s="22"/>
      <c r="E305" s="22"/>
      <c r="F305" s="22"/>
      <c r="G305" s="43"/>
      <c r="H305" s="54"/>
      <c r="I305" s="54"/>
      <c r="J305" s="54"/>
      <c r="K305" s="54"/>
      <c r="L305" s="54"/>
      <c r="M305" s="54"/>
    </row>
    <row r="306" spans="1:13" ht="15.5" x14ac:dyDescent="0.35">
      <c r="A306" s="19" t="s">
        <v>4298</v>
      </c>
      <c r="B306" s="21" t="s">
        <v>3999</v>
      </c>
      <c r="C306" s="22"/>
      <c r="D306" s="22"/>
      <c r="E306" s="22"/>
      <c r="F306" s="22"/>
      <c r="G306" s="43"/>
      <c r="H306" s="54"/>
      <c r="I306" s="54"/>
      <c r="J306" s="54"/>
      <c r="K306" s="54"/>
      <c r="L306" s="54"/>
      <c r="M306" s="54"/>
    </row>
    <row r="307" spans="1:13" ht="15.5" x14ac:dyDescent="0.35">
      <c r="A307" s="19" t="s">
        <v>4937</v>
      </c>
      <c r="B307" s="21" t="s">
        <v>3681</v>
      </c>
      <c r="C307" s="22"/>
      <c r="D307" s="22"/>
      <c r="E307" s="22"/>
      <c r="F307" s="22"/>
      <c r="G307" s="43"/>
      <c r="H307" s="54"/>
      <c r="I307" s="54"/>
      <c r="J307" s="54"/>
      <c r="K307" s="54"/>
      <c r="L307" s="54"/>
      <c r="M307" s="54"/>
    </row>
    <row r="308" spans="1:13" ht="15.5" x14ac:dyDescent="0.35">
      <c r="A308" s="19" t="s">
        <v>7995</v>
      </c>
      <c r="B308" s="21" t="s">
        <v>2124</v>
      </c>
      <c r="C308" s="22"/>
      <c r="D308" s="22"/>
      <c r="E308" s="22"/>
      <c r="F308" s="22"/>
      <c r="G308" s="43"/>
      <c r="H308" s="54"/>
      <c r="I308" s="54"/>
      <c r="J308" s="54"/>
      <c r="K308" s="54"/>
      <c r="L308" s="54"/>
      <c r="M308" s="54"/>
    </row>
    <row r="309" spans="1:13" ht="15.5" x14ac:dyDescent="0.35">
      <c r="A309" s="19" t="s">
        <v>1286</v>
      </c>
      <c r="B309" s="21" t="s">
        <v>1274</v>
      </c>
      <c r="C309" s="22"/>
      <c r="D309" s="22"/>
      <c r="E309" s="22"/>
      <c r="F309" s="22"/>
      <c r="G309" s="43"/>
      <c r="H309" s="54"/>
      <c r="I309" s="54"/>
      <c r="J309" s="54"/>
      <c r="K309" s="54"/>
      <c r="L309" s="54"/>
      <c r="M309" s="54"/>
    </row>
    <row r="310" spans="1:13" ht="15.5" x14ac:dyDescent="0.35">
      <c r="A310" s="19" t="s">
        <v>4299</v>
      </c>
      <c r="B310" s="21" t="s">
        <v>3829</v>
      </c>
      <c r="C310" s="22"/>
      <c r="D310" s="22"/>
      <c r="E310" s="22"/>
      <c r="F310" s="22"/>
      <c r="G310" s="43"/>
      <c r="H310" s="54"/>
      <c r="I310" s="54"/>
      <c r="J310" s="54"/>
      <c r="K310" s="54"/>
      <c r="L310" s="54"/>
      <c r="M310" s="54"/>
    </row>
    <row r="311" spans="1:13" ht="15.5" x14ac:dyDescent="0.35">
      <c r="A311" s="19" t="s">
        <v>38</v>
      </c>
      <c r="B311" s="21" t="s">
        <v>36</v>
      </c>
      <c r="C311" s="22"/>
      <c r="D311" s="22"/>
      <c r="E311" s="22"/>
      <c r="F311" s="22"/>
      <c r="G311" s="43"/>
      <c r="H311" s="54"/>
      <c r="I311" s="54"/>
      <c r="J311" s="54"/>
      <c r="K311" s="54"/>
      <c r="L311" s="54"/>
      <c r="M311" s="54"/>
    </row>
    <row r="312" spans="1:13" ht="15.5" x14ac:dyDescent="0.35">
      <c r="A312" s="19" t="s">
        <v>1485</v>
      </c>
      <c r="B312" s="21" t="s">
        <v>1467</v>
      </c>
      <c r="C312" s="22"/>
      <c r="D312" s="22"/>
      <c r="E312" s="22"/>
      <c r="F312" s="22"/>
      <c r="G312" s="43"/>
      <c r="H312" s="54"/>
      <c r="I312" s="54"/>
      <c r="J312" s="54"/>
      <c r="K312" s="54"/>
      <c r="L312" s="54"/>
      <c r="M312" s="54"/>
    </row>
    <row r="313" spans="1:13" ht="15.5" x14ac:dyDescent="0.35">
      <c r="A313" s="19" t="s">
        <v>8351</v>
      </c>
      <c r="B313" s="21" t="s">
        <v>3947</v>
      </c>
      <c r="C313" s="22"/>
      <c r="D313" s="22"/>
      <c r="E313" s="22"/>
      <c r="F313" s="22"/>
      <c r="G313" s="43"/>
      <c r="H313" s="54"/>
      <c r="I313" s="54"/>
      <c r="J313" s="54"/>
      <c r="K313" s="54"/>
      <c r="L313" s="54"/>
      <c r="M313" s="54"/>
    </row>
    <row r="314" spans="1:13" ht="15.5" x14ac:dyDescent="0.35">
      <c r="A314" s="19" t="s">
        <v>4301</v>
      </c>
      <c r="B314" s="21" t="s">
        <v>2632</v>
      </c>
      <c r="C314" s="22"/>
      <c r="D314" s="22"/>
      <c r="E314" s="22"/>
      <c r="F314" s="22"/>
      <c r="G314" s="43"/>
      <c r="H314" s="54"/>
      <c r="I314" s="54"/>
      <c r="J314" s="54"/>
      <c r="K314" s="54"/>
      <c r="L314" s="54"/>
      <c r="M314" s="54"/>
    </row>
    <row r="315" spans="1:13" ht="15.5" x14ac:dyDescent="0.35">
      <c r="A315" s="19" t="s">
        <v>3168</v>
      </c>
      <c r="B315" s="21" t="s">
        <v>812</v>
      </c>
      <c r="C315" s="22"/>
      <c r="D315" s="22"/>
      <c r="E315" s="22"/>
      <c r="F315" s="22"/>
      <c r="G315" s="43"/>
      <c r="H315" s="54"/>
      <c r="I315" s="54"/>
      <c r="J315" s="54"/>
      <c r="K315" s="54"/>
      <c r="L315" s="54"/>
      <c r="M315" s="54"/>
    </row>
    <row r="316" spans="1:13" ht="15.5" x14ac:dyDescent="0.35">
      <c r="A316" s="19" t="s">
        <v>1358</v>
      </c>
      <c r="B316" s="21" t="s">
        <v>1356</v>
      </c>
      <c r="C316" s="22"/>
      <c r="D316" s="22"/>
      <c r="E316" s="22"/>
      <c r="F316" s="22"/>
      <c r="G316" s="43"/>
      <c r="H316" s="54"/>
      <c r="I316" s="54"/>
      <c r="J316" s="54"/>
      <c r="K316" s="54"/>
      <c r="L316" s="54"/>
      <c r="M316" s="54"/>
    </row>
    <row r="317" spans="1:13" ht="15.5" x14ac:dyDescent="0.35">
      <c r="A317" s="19" t="s">
        <v>5029</v>
      </c>
      <c r="B317" s="21" t="s">
        <v>2480</v>
      </c>
      <c r="C317" s="22"/>
      <c r="D317" s="22"/>
      <c r="E317" s="22"/>
      <c r="F317" s="22"/>
      <c r="G317" s="43"/>
      <c r="H317" s="54"/>
      <c r="I317" s="54"/>
      <c r="J317" s="54"/>
      <c r="K317" s="54"/>
      <c r="L317" s="54"/>
      <c r="M317" s="54"/>
    </row>
    <row r="318" spans="1:13" ht="15.5" x14ac:dyDescent="0.35">
      <c r="A318" s="19" t="s">
        <v>2275</v>
      </c>
      <c r="B318" s="21" t="s">
        <v>2349</v>
      </c>
      <c r="C318" s="22"/>
      <c r="D318" s="22"/>
      <c r="E318" s="22"/>
      <c r="F318" s="22"/>
      <c r="G318" s="43"/>
      <c r="H318" s="54"/>
      <c r="I318" s="54"/>
      <c r="J318" s="54"/>
      <c r="K318" s="54"/>
      <c r="L318" s="54"/>
      <c r="M318" s="54"/>
    </row>
    <row r="319" spans="1:13" ht="15.5" x14ac:dyDescent="0.35">
      <c r="A319" s="19" t="s">
        <v>7996</v>
      </c>
      <c r="B319" s="21" t="s">
        <v>4048</v>
      </c>
      <c r="C319" s="22"/>
      <c r="D319" s="22"/>
      <c r="E319" s="22"/>
      <c r="F319" s="22"/>
      <c r="G319" s="43"/>
      <c r="H319" s="54"/>
      <c r="I319" s="54"/>
      <c r="J319" s="54"/>
      <c r="K319" s="54"/>
      <c r="L319" s="54"/>
      <c r="M319" s="54"/>
    </row>
    <row r="320" spans="1:13" ht="15.5" x14ac:dyDescent="0.35">
      <c r="A320" s="19" t="s">
        <v>3189</v>
      </c>
      <c r="B320" s="21" t="s">
        <v>298</v>
      </c>
      <c r="C320" s="22"/>
      <c r="D320" s="22"/>
      <c r="E320" s="22"/>
      <c r="F320" s="22"/>
      <c r="G320" s="43"/>
      <c r="H320" s="54"/>
      <c r="I320" s="54"/>
      <c r="J320" s="54"/>
      <c r="K320" s="54"/>
      <c r="L320" s="54"/>
      <c r="M320" s="54"/>
    </row>
    <row r="321" spans="1:13" ht="31" x14ac:dyDescent="0.35">
      <c r="A321" s="19" t="s">
        <v>8352</v>
      </c>
      <c r="B321" s="21" t="s">
        <v>2205</v>
      </c>
      <c r="C321" s="22"/>
      <c r="D321" s="22"/>
      <c r="E321" s="22"/>
      <c r="F321" s="22"/>
      <c r="G321" s="43"/>
      <c r="H321" s="54"/>
      <c r="I321" s="54"/>
      <c r="J321" s="54"/>
      <c r="K321" s="54"/>
      <c r="L321" s="54"/>
      <c r="M321" s="54"/>
    </row>
    <row r="322" spans="1:13" ht="15.5" x14ac:dyDescent="0.35">
      <c r="A322" s="19" t="s">
        <v>8489</v>
      </c>
      <c r="B322" s="21" t="s">
        <v>3328</v>
      </c>
      <c r="C322" s="22"/>
      <c r="D322" s="22"/>
      <c r="E322" s="22"/>
      <c r="F322" s="22"/>
      <c r="G322" s="43"/>
      <c r="H322" s="54"/>
      <c r="I322" s="54"/>
      <c r="J322" s="54"/>
      <c r="K322" s="54"/>
      <c r="L322" s="54"/>
      <c r="M322" s="54"/>
    </row>
    <row r="323" spans="1:13" ht="15.5" x14ac:dyDescent="0.35">
      <c r="A323" s="19" t="s">
        <v>7997</v>
      </c>
      <c r="B323" s="21" t="s">
        <v>3341</v>
      </c>
      <c r="C323" s="22"/>
      <c r="D323" s="22"/>
      <c r="E323" s="22"/>
      <c r="F323" s="22"/>
      <c r="G323" s="43"/>
      <c r="H323" s="54"/>
      <c r="I323" s="54"/>
      <c r="J323" s="54"/>
      <c r="K323" s="54"/>
      <c r="L323" s="54"/>
      <c r="M323" s="54"/>
    </row>
    <row r="324" spans="1:13" ht="15.5" x14ac:dyDescent="0.35">
      <c r="A324" s="19" t="s">
        <v>1725</v>
      </c>
      <c r="B324" s="21" t="s">
        <v>1703</v>
      </c>
      <c r="C324" s="22"/>
      <c r="D324" s="22"/>
      <c r="E324" s="22"/>
      <c r="F324" s="22"/>
      <c r="G324" s="43"/>
      <c r="H324" s="54"/>
      <c r="I324" s="54"/>
      <c r="J324" s="54"/>
      <c r="K324" s="54"/>
      <c r="L324" s="54"/>
      <c r="M324" s="54"/>
    </row>
    <row r="325" spans="1:13" ht="15.5" x14ac:dyDescent="0.35">
      <c r="A325" s="19" t="s">
        <v>7998</v>
      </c>
      <c r="B325" s="21" t="s">
        <v>3798</v>
      </c>
      <c r="C325" s="22"/>
      <c r="D325" s="22"/>
      <c r="E325" s="22"/>
      <c r="F325" s="22"/>
      <c r="G325" s="43"/>
      <c r="H325" s="54"/>
      <c r="I325" s="54"/>
      <c r="J325" s="54"/>
      <c r="K325" s="54"/>
      <c r="L325" s="54"/>
      <c r="M325" s="54"/>
    </row>
    <row r="326" spans="1:13" ht="15.5" x14ac:dyDescent="0.35">
      <c r="A326" s="19" t="s">
        <v>4414</v>
      </c>
      <c r="B326" s="21" t="s">
        <v>4413</v>
      </c>
      <c r="C326" s="22"/>
      <c r="D326" s="22"/>
      <c r="E326" s="22"/>
      <c r="F326" s="22"/>
      <c r="G326" s="43"/>
      <c r="H326" s="54"/>
      <c r="I326" s="54"/>
      <c r="J326" s="54"/>
      <c r="K326" s="54"/>
      <c r="L326" s="54"/>
      <c r="M326" s="54"/>
    </row>
    <row r="327" spans="1:13" ht="15.5" x14ac:dyDescent="0.35">
      <c r="A327" s="19" t="s">
        <v>4303</v>
      </c>
      <c r="B327" s="21" t="s">
        <v>2684</v>
      </c>
      <c r="C327" s="22"/>
      <c r="D327" s="22"/>
      <c r="E327" s="22"/>
      <c r="F327" s="22"/>
      <c r="G327" s="43"/>
      <c r="H327" s="54"/>
      <c r="I327" s="54"/>
      <c r="J327" s="54"/>
      <c r="K327" s="54"/>
      <c r="L327" s="54"/>
      <c r="M327" s="54"/>
    </row>
    <row r="328" spans="1:13" ht="15.5" x14ac:dyDescent="0.35">
      <c r="A328" s="19" t="s">
        <v>4304</v>
      </c>
      <c r="B328" s="21" t="s">
        <v>2007</v>
      </c>
      <c r="C328" s="22"/>
      <c r="D328" s="22"/>
      <c r="E328" s="22"/>
      <c r="F328" s="22"/>
      <c r="G328" s="43"/>
      <c r="H328" s="54"/>
      <c r="I328" s="54"/>
      <c r="J328" s="54"/>
      <c r="K328" s="54"/>
      <c r="L328" s="54"/>
      <c r="M328" s="54"/>
    </row>
    <row r="329" spans="1:13" ht="15.5" x14ac:dyDescent="0.35">
      <c r="A329" s="19" t="s">
        <v>4305</v>
      </c>
      <c r="B329" s="21" t="s">
        <v>3701</v>
      </c>
      <c r="C329" s="22"/>
      <c r="D329" s="22"/>
      <c r="E329" s="22"/>
      <c r="F329" s="22"/>
      <c r="G329" s="43"/>
      <c r="H329" s="54"/>
      <c r="I329" s="54"/>
      <c r="J329" s="54"/>
      <c r="K329" s="54"/>
      <c r="L329" s="54"/>
      <c r="M329" s="54"/>
    </row>
    <row r="330" spans="1:13" ht="15.5" x14ac:dyDescent="0.35">
      <c r="A330" s="19" t="s">
        <v>3160</v>
      </c>
      <c r="B330" s="21" t="s">
        <v>979</v>
      </c>
      <c r="C330" s="22"/>
      <c r="D330" s="22"/>
      <c r="E330" s="22"/>
      <c r="F330" s="22"/>
      <c r="G330" s="43"/>
      <c r="H330" s="54"/>
      <c r="I330" s="54"/>
      <c r="J330" s="54"/>
      <c r="K330" s="54"/>
      <c r="L330" s="54"/>
      <c r="M330" s="54"/>
    </row>
    <row r="331" spans="1:13" ht="31" x14ac:dyDescent="0.35">
      <c r="A331" s="19" t="s">
        <v>1443</v>
      </c>
      <c r="B331" s="21" t="s">
        <v>1425</v>
      </c>
      <c r="C331" s="22"/>
      <c r="D331" s="22"/>
      <c r="E331" s="22"/>
      <c r="F331" s="22"/>
      <c r="G331" s="43"/>
      <c r="H331" s="54"/>
      <c r="I331" s="54"/>
      <c r="J331" s="54"/>
      <c r="K331" s="54"/>
      <c r="L331" s="54"/>
      <c r="M331" s="54"/>
    </row>
    <row r="332" spans="1:13" ht="140" x14ac:dyDescent="0.35">
      <c r="A332" s="19" t="s">
        <v>1572</v>
      </c>
      <c r="B332" s="21" t="s">
        <v>8219</v>
      </c>
      <c r="C332" s="22">
        <v>17920216</v>
      </c>
      <c r="D332" s="22">
        <v>0</v>
      </c>
      <c r="E332" s="22">
        <v>6619963</v>
      </c>
      <c r="F332" s="22">
        <v>0</v>
      </c>
      <c r="G332" s="43">
        <v>17378220</v>
      </c>
      <c r="H332" s="60">
        <v>2</v>
      </c>
      <c r="I332" s="60">
        <v>1</v>
      </c>
      <c r="J332" s="60">
        <v>1</v>
      </c>
      <c r="K332" s="61" t="s">
        <v>9873</v>
      </c>
      <c r="L332" s="60">
        <v>0</v>
      </c>
      <c r="M332" s="60" t="s">
        <v>8222</v>
      </c>
    </row>
    <row r="333" spans="1:13" ht="15.5" x14ac:dyDescent="0.35">
      <c r="A333" s="19" t="s">
        <v>1029</v>
      </c>
      <c r="B333" s="21" t="s">
        <v>3867</v>
      </c>
      <c r="C333" s="22"/>
      <c r="D333" s="22"/>
      <c r="E333" s="22"/>
      <c r="F333" s="22"/>
      <c r="G333" s="43"/>
      <c r="H333" s="54"/>
      <c r="I333" s="54"/>
      <c r="J333" s="54"/>
      <c r="K333" s="54"/>
      <c r="L333" s="54"/>
      <c r="M333" s="54"/>
    </row>
    <row r="334" spans="1:13" ht="31" x14ac:dyDescent="0.35">
      <c r="A334" s="19" t="s">
        <v>8490</v>
      </c>
      <c r="B334" s="21" t="s">
        <v>166</v>
      </c>
      <c r="C334" s="22"/>
      <c r="D334" s="22"/>
      <c r="E334" s="22"/>
      <c r="F334" s="22"/>
      <c r="G334" s="43"/>
      <c r="H334" s="54"/>
      <c r="I334" s="54"/>
      <c r="J334" s="54"/>
      <c r="K334" s="54"/>
      <c r="L334" s="54"/>
      <c r="M334" s="54"/>
    </row>
    <row r="335" spans="1:13" ht="48.75" customHeight="1" x14ac:dyDescent="0.35">
      <c r="A335" s="19" t="s">
        <v>3238</v>
      </c>
      <c r="B335" s="21" t="s">
        <v>766</v>
      </c>
      <c r="C335" s="22"/>
      <c r="D335" s="22"/>
      <c r="E335" s="22"/>
      <c r="F335" s="22"/>
      <c r="G335" s="43"/>
      <c r="H335" s="54"/>
      <c r="I335" s="54"/>
      <c r="J335" s="54"/>
      <c r="K335" s="54"/>
      <c r="L335" s="54"/>
      <c r="M335" s="54"/>
    </row>
    <row r="336" spans="1:13" ht="34.5" customHeight="1" x14ac:dyDescent="0.35">
      <c r="A336" s="19" t="s">
        <v>4306</v>
      </c>
      <c r="B336" s="21" t="s">
        <v>3676</v>
      </c>
      <c r="C336" s="22"/>
      <c r="D336" s="22"/>
      <c r="E336" s="22"/>
      <c r="F336" s="22"/>
      <c r="G336" s="43"/>
      <c r="H336" s="54"/>
      <c r="I336" s="54"/>
      <c r="J336" s="54"/>
      <c r="K336" s="54"/>
      <c r="L336" s="54"/>
      <c r="M336" s="54"/>
    </row>
    <row r="337" spans="1:13" ht="15.5" x14ac:dyDescent="0.35">
      <c r="A337" s="19" t="s">
        <v>3147</v>
      </c>
      <c r="B337" s="21" t="s">
        <v>93</v>
      </c>
      <c r="C337" s="22"/>
      <c r="D337" s="22"/>
      <c r="E337" s="22"/>
      <c r="F337" s="22"/>
      <c r="G337" s="43"/>
      <c r="H337" s="54"/>
      <c r="I337" s="54"/>
      <c r="J337" s="54"/>
      <c r="K337" s="54"/>
      <c r="L337" s="54"/>
      <c r="M337" s="54"/>
    </row>
    <row r="338" spans="1:13" ht="15.5" x14ac:dyDescent="0.35">
      <c r="A338" s="19" t="s">
        <v>8491</v>
      </c>
      <c r="B338" s="21" t="s">
        <v>2351</v>
      </c>
      <c r="C338" s="22"/>
      <c r="D338" s="22"/>
      <c r="E338" s="22"/>
      <c r="F338" s="22"/>
      <c r="G338" s="43"/>
      <c r="H338" s="54"/>
      <c r="I338" s="54"/>
      <c r="J338" s="54"/>
      <c r="K338" s="54"/>
      <c r="L338" s="54"/>
      <c r="M338" s="54"/>
    </row>
    <row r="339" spans="1:13" ht="15.5" x14ac:dyDescent="0.35">
      <c r="A339" s="19" t="s">
        <v>4307</v>
      </c>
      <c r="B339" s="21" t="s">
        <v>2142</v>
      </c>
      <c r="C339" s="22"/>
      <c r="D339" s="22"/>
      <c r="E339" s="22"/>
      <c r="F339" s="22"/>
      <c r="G339" s="43"/>
      <c r="H339" s="54"/>
      <c r="I339" s="54"/>
      <c r="J339" s="54"/>
      <c r="K339" s="54"/>
      <c r="L339" s="54"/>
      <c r="M339" s="54"/>
    </row>
    <row r="340" spans="1:13" ht="15.5" x14ac:dyDescent="0.35">
      <c r="A340" s="19" t="s">
        <v>4938</v>
      </c>
      <c r="B340" s="21" t="s">
        <v>2115</v>
      </c>
      <c r="C340" s="22"/>
      <c r="D340" s="22"/>
      <c r="E340" s="22"/>
      <c r="F340" s="22"/>
      <c r="G340" s="43"/>
      <c r="H340" s="54"/>
      <c r="I340" s="54"/>
      <c r="J340" s="54"/>
      <c r="K340" s="54"/>
      <c r="L340" s="54"/>
      <c r="M340" s="54"/>
    </row>
    <row r="341" spans="1:13" ht="15.5" x14ac:dyDescent="0.35">
      <c r="A341" s="19" t="s">
        <v>8000</v>
      </c>
      <c r="B341" s="21" t="s">
        <v>4594</v>
      </c>
      <c r="C341" s="22"/>
      <c r="D341" s="22"/>
      <c r="E341" s="22"/>
      <c r="F341" s="22"/>
      <c r="G341" s="43"/>
      <c r="H341" s="54"/>
      <c r="I341" s="54"/>
      <c r="J341" s="54"/>
      <c r="K341" s="54"/>
      <c r="L341" s="54"/>
      <c r="M341" s="54"/>
    </row>
    <row r="342" spans="1:13" ht="15.5" x14ac:dyDescent="0.35">
      <c r="A342" s="19" t="s">
        <v>4308</v>
      </c>
      <c r="B342" s="21" t="s">
        <v>2686</v>
      </c>
      <c r="C342" s="22">
        <v>10331529</v>
      </c>
      <c r="D342" s="22">
        <v>0</v>
      </c>
      <c r="E342" s="22">
        <v>2843919</v>
      </c>
      <c r="F342" s="22">
        <v>0</v>
      </c>
      <c r="G342" s="43">
        <v>6187092</v>
      </c>
      <c r="H342" s="54"/>
      <c r="I342" s="54"/>
      <c r="J342" s="54"/>
      <c r="K342" s="54"/>
      <c r="L342" s="54"/>
      <c r="M342" s="54"/>
    </row>
    <row r="343" spans="1:13" ht="15.5" x14ac:dyDescent="0.35">
      <c r="A343" s="19" t="s">
        <v>1596</v>
      </c>
      <c r="B343" s="21" t="s">
        <v>1580</v>
      </c>
      <c r="C343" s="22"/>
      <c r="D343" s="22"/>
      <c r="E343" s="22"/>
      <c r="F343" s="22"/>
      <c r="G343" s="43"/>
      <c r="H343" s="54"/>
      <c r="I343" s="54"/>
      <c r="J343" s="54"/>
      <c r="K343" s="54"/>
      <c r="L343" s="54"/>
      <c r="M343" s="54"/>
    </row>
    <row r="344" spans="1:13" ht="15.5" x14ac:dyDescent="0.35">
      <c r="A344" s="19" t="s">
        <v>4309</v>
      </c>
      <c r="B344" s="21" t="s">
        <v>2169</v>
      </c>
      <c r="C344" s="22"/>
      <c r="D344" s="22"/>
      <c r="E344" s="22"/>
      <c r="F344" s="22"/>
      <c r="G344" s="43"/>
      <c r="H344" s="54"/>
      <c r="I344" s="54"/>
      <c r="J344" s="54"/>
      <c r="K344" s="54"/>
      <c r="L344" s="54"/>
      <c r="M344" s="54"/>
    </row>
    <row r="345" spans="1:13" ht="15.5" x14ac:dyDescent="0.35">
      <c r="A345" s="19" t="s">
        <v>8353</v>
      </c>
      <c r="B345" s="21" t="s">
        <v>8769</v>
      </c>
      <c r="C345" s="22"/>
      <c r="D345" s="22"/>
      <c r="E345" s="22"/>
      <c r="F345" s="22"/>
      <c r="G345" s="43"/>
      <c r="H345" s="54"/>
      <c r="I345" s="54"/>
      <c r="J345" s="54"/>
      <c r="K345" s="54"/>
      <c r="L345" s="54"/>
      <c r="M345" s="54"/>
    </row>
    <row r="346" spans="1:13" ht="15.5" x14ac:dyDescent="0.35">
      <c r="A346" s="19" t="s">
        <v>8001</v>
      </c>
      <c r="B346" s="21" t="s">
        <v>3619</v>
      </c>
      <c r="C346" s="22"/>
      <c r="D346" s="22"/>
      <c r="E346" s="22"/>
      <c r="F346" s="22"/>
      <c r="G346" s="43"/>
      <c r="H346" s="54"/>
      <c r="I346" s="54"/>
      <c r="J346" s="54"/>
      <c r="K346" s="54"/>
      <c r="L346" s="54"/>
      <c r="M346" s="54"/>
    </row>
    <row r="347" spans="1:13" ht="15.5" x14ac:dyDescent="0.35">
      <c r="A347" s="19" t="s">
        <v>2954</v>
      </c>
      <c r="B347" s="21" t="s">
        <v>1776</v>
      </c>
      <c r="C347" s="22"/>
      <c r="D347" s="22"/>
      <c r="E347" s="22"/>
      <c r="F347" s="22"/>
      <c r="G347" s="43"/>
      <c r="H347" s="54"/>
      <c r="I347" s="54"/>
      <c r="J347" s="54"/>
      <c r="K347" s="54"/>
      <c r="L347" s="54"/>
      <c r="M347" s="54"/>
    </row>
    <row r="348" spans="1:13" ht="15.5" x14ac:dyDescent="0.35">
      <c r="A348" s="19" t="s">
        <v>3143</v>
      </c>
      <c r="B348" s="21" t="s">
        <v>4004</v>
      </c>
      <c r="C348" s="22"/>
      <c r="D348" s="22"/>
      <c r="E348" s="22"/>
      <c r="F348" s="22"/>
      <c r="G348" s="43"/>
      <c r="H348" s="54"/>
      <c r="I348" s="54"/>
      <c r="J348" s="54"/>
      <c r="K348" s="54"/>
      <c r="L348" s="54"/>
      <c r="M348" s="54"/>
    </row>
    <row r="349" spans="1:13" ht="15.5" x14ac:dyDescent="0.35">
      <c r="A349" s="19" t="s">
        <v>8636</v>
      </c>
      <c r="B349" s="21" t="s">
        <v>1804</v>
      </c>
      <c r="C349" s="22"/>
      <c r="D349" s="22"/>
      <c r="E349" s="22"/>
      <c r="F349" s="22"/>
      <c r="G349" s="43"/>
      <c r="H349" s="54"/>
      <c r="I349" s="54"/>
      <c r="J349" s="54"/>
      <c r="K349" s="54"/>
      <c r="L349" s="54"/>
      <c r="M349" s="54"/>
    </row>
    <row r="350" spans="1:13" ht="15.5" x14ac:dyDescent="0.35">
      <c r="A350" s="19" t="s">
        <v>4310</v>
      </c>
      <c r="B350" s="21" t="s">
        <v>3726</v>
      </c>
      <c r="C350" s="22"/>
      <c r="D350" s="22"/>
      <c r="E350" s="22"/>
      <c r="F350" s="22"/>
      <c r="G350" s="43"/>
      <c r="H350" s="54"/>
      <c r="I350" s="54"/>
      <c r="J350" s="54"/>
      <c r="K350" s="54"/>
      <c r="L350" s="54"/>
      <c r="M350" s="54"/>
    </row>
    <row r="351" spans="1:13" ht="31" x14ac:dyDescent="0.35">
      <c r="A351" s="19" t="s">
        <v>8354</v>
      </c>
      <c r="B351" s="21" t="s">
        <v>3842</v>
      </c>
      <c r="C351" s="22"/>
      <c r="D351" s="22"/>
      <c r="E351" s="22"/>
      <c r="F351" s="22"/>
      <c r="G351" s="43"/>
      <c r="H351" s="54"/>
      <c r="I351" s="54"/>
      <c r="J351" s="54"/>
      <c r="K351" s="54"/>
      <c r="L351" s="54"/>
      <c r="M351" s="54"/>
    </row>
    <row r="352" spans="1:13" ht="31" x14ac:dyDescent="0.35">
      <c r="A352" s="19" t="s">
        <v>3014</v>
      </c>
      <c r="B352" s="21" t="s">
        <v>1604</v>
      </c>
      <c r="C352" s="22"/>
      <c r="D352" s="22"/>
      <c r="E352" s="22"/>
      <c r="F352" s="22"/>
      <c r="G352" s="43"/>
      <c r="H352" s="54"/>
      <c r="I352" s="54"/>
      <c r="J352" s="54"/>
      <c r="K352" s="54"/>
      <c r="L352" s="54"/>
      <c r="M352" s="54"/>
    </row>
    <row r="353" spans="1:13" ht="15.5" x14ac:dyDescent="0.35">
      <c r="A353" s="19" t="s">
        <v>338</v>
      </c>
      <c r="B353" s="21" t="s">
        <v>3781</v>
      </c>
      <c r="C353" s="22"/>
      <c r="D353" s="22"/>
      <c r="E353" s="22"/>
      <c r="F353" s="22"/>
      <c r="G353" s="43"/>
      <c r="H353" s="54"/>
      <c r="I353" s="54"/>
      <c r="J353" s="54"/>
      <c r="K353" s="54"/>
      <c r="L353" s="54"/>
      <c r="M353" s="54"/>
    </row>
    <row r="354" spans="1:13" ht="15.5" x14ac:dyDescent="0.35">
      <c r="A354" s="19" t="s">
        <v>5032</v>
      </c>
      <c r="B354" s="21" t="s">
        <v>4036</v>
      </c>
      <c r="C354" s="22"/>
      <c r="D354" s="22"/>
      <c r="E354" s="22"/>
      <c r="F354" s="22"/>
      <c r="G354" s="43"/>
      <c r="H354" s="54"/>
      <c r="I354" s="54"/>
      <c r="J354" s="54"/>
      <c r="K354" s="54"/>
      <c r="L354" s="54"/>
      <c r="M354" s="54"/>
    </row>
    <row r="355" spans="1:13" ht="31" x14ac:dyDescent="0.35">
      <c r="A355" s="19" t="s">
        <v>4312</v>
      </c>
      <c r="B355" s="21" t="s">
        <v>3786</v>
      </c>
      <c r="C355" s="22">
        <v>650643</v>
      </c>
      <c r="D355" s="22">
        <v>0</v>
      </c>
      <c r="E355" s="22">
        <v>458486</v>
      </c>
      <c r="F355" s="22">
        <v>0</v>
      </c>
      <c r="G355" s="43">
        <v>617156</v>
      </c>
      <c r="H355" s="60">
        <v>24</v>
      </c>
      <c r="I355" s="60">
        <v>5</v>
      </c>
      <c r="J355" s="60">
        <v>19</v>
      </c>
      <c r="K355" s="60">
        <v>24</v>
      </c>
      <c r="L355" s="60">
        <v>1</v>
      </c>
      <c r="M355" s="60" t="s">
        <v>3790</v>
      </c>
    </row>
    <row r="356" spans="1:13" ht="15.5" x14ac:dyDescent="0.35">
      <c r="A356" s="19" t="s">
        <v>1025</v>
      </c>
      <c r="B356" s="21" t="s">
        <v>1024</v>
      </c>
      <c r="C356" s="22"/>
      <c r="D356" s="22"/>
      <c r="E356" s="22"/>
      <c r="F356" s="22"/>
      <c r="G356" s="43"/>
      <c r="H356" s="60"/>
      <c r="I356" s="60"/>
      <c r="J356" s="60"/>
      <c r="K356" s="60"/>
      <c r="L356" s="60"/>
      <c r="M356" s="60"/>
    </row>
    <row r="357" spans="1:13" ht="15.5" x14ac:dyDescent="0.35">
      <c r="A357" s="19" t="s">
        <v>70</v>
      </c>
      <c r="B357" s="21" t="s">
        <v>4030</v>
      </c>
      <c r="C357" s="22"/>
      <c r="D357" s="22"/>
      <c r="E357" s="22"/>
      <c r="F357" s="22"/>
      <c r="G357" s="43"/>
      <c r="H357" s="60"/>
      <c r="I357" s="60"/>
      <c r="J357" s="60"/>
      <c r="K357" s="60"/>
      <c r="L357" s="60"/>
      <c r="M357" s="60"/>
    </row>
    <row r="358" spans="1:13" ht="15.5" x14ac:dyDescent="0.35">
      <c r="A358" s="19" t="s">
        <v>4418</v>
      </c>
      <c r="B358" s="21" t="s">
        <v>2206</v>
      </c>
      <c r="C358" s="22"/>
      <c r="D358" s="22"/>
      <c r="E358" s="22"/>
      <c r="F358" s="22"/>
      <c r="G358" s="43"/>
      <c r="H358" s="60"/>
      <c r="I358" s="60"/>
      <c r="J358" s="60"/>
      <c r="K358" s="60"/>
      <c r="L358" s="60"/>
      <c r="M358" s="60"/>
    </row>
    <row r="359" spans="1:13" ht="15.5" x14ac:dyDescent="0.35">
      <c r="A359" s="19" t="s">
        <v>8355</v>
      </c>
      <c r="B359" s="21" t="s">
        <v>3663</v>
      </c>
      <c r="C359" s="22">
        <v>11156088</v>
      </c>
      <c r="D359" s="22"/>
      <c r="E359" s="22">
        <v>6820632</v>
      </c>
      <c r="F359" s="22"/>
      <c r="G359" s="43">
        <v>12536337</v>
      </c>
      <c r="H359" s="60"/>
      <c r="I359" s="60"/>
      <c r="J359" s="60"/>
      <c r="K359" s="60"/>
      <c r="L359" s="60"/>
      <c r="M359" s="60"/>
    </row>
    <row r="360" spans="1:13" ht="15.5" x14ac:dyDescent="0.35">
      <c r="A360" s="19" t="s">
        <v>251</v>
      </c>
      <c r="B360" s="21" t="s">
        <v>249</v>
      </c>
      <c r="C360" s="22"/>
      <c r="D360" s="22"/>
      <c r="E360" s="22"/>
      <c r="F360" s="22"/>
      <c r="G360" s="43"/>
      <c r="H360" s="60"/>
      <c r="I360" s="60"/>
      <c r="J360" s="60"/>
      <c r="K360" s="60"/>
      <c r="L360" s="60"/>
      <c r="M360" s="60"/>
    </row>
    <row r="361" spans="1:13" ht="15.5" x14ac:dyDescent="0.35">
      <c r="A361" s="19" t="s">
        <v>4313</v>
      </c>
      <c r="B361" s="21" t="s">
        <v>2089</v>
      </c>
      <c r="C361" s="22"/>
      <c r="D361" s="22"/>
      <c r="E361" s="22"/>
      <c r="F361" s="22"/>
      <c r="G361" s="43"/>
      <c r="H361" s="60"/>
      <c r="I361" s="60"/>
      <c r="J361" s="60"/>
      <c r="K361" s="60"/>
      <c r="L361" s="60"/>
      <c r="M361" s="60"/>
    </row>
    <row r="362" spans="1:13" ht="15.5" x14ac:dyDescent="0.35">
      <c r="A362" s="19" t="s">
        <v>7924</v>
      </c>
      <c r="B362" s="21" t="s">
        <v>7914</v>
      </c>
      <c r="C362" s="22"/>
      <c r="D362" s="22"/>
      <c r="E362" s="22"/>
      <c r="F362" s="22"/>
      <c r="G362" s="43"/>
      <c r="H362" s="60"/>
      <c r="I362" s="60"/>
      <c r="J362" s="60"/>
      <c r="K362" s="60"/>
      <c r="L362" s="60"/>
      <c r="M362" s="60"/>
    </row>
    <row r="363" spans="1:13" ht="15.5" x14ac:dyDescent="0.35">
      <c r="A363" s="19" t="s">
        <v>4314</v>
      </c>
      <c r="B363" s="21" t="s">
        <v>3698</v>
      </c>
      <c r="C363" s="22"/>
      <c r="D363" s="22"/>
      <c r="E363" s="22"/>
      <c r="F363" s="22"/>
      <c r="G363" s="43"/>
      <c r="H363" s="60"/>
      <c r="I363" s="60"/>
      <c r="J363" s="60"/>
      <c r="K363" s="60"/>
      <c r="L363" s="60"/>
      <c r="M363" s="60"/>
    </row>
    <row r="364" spans="1:13" ht="15.5" x14ac:dyDescent="0.35">
      <c r="A364" s="19" t="s">
        <v>4315</v>
      </c>
      <c r="B364" s="21" t="s">
        <v>3736</v>
      </c>
      <c r="C364" s="22"/>
      <c r="D364" s="22"/>
      <c r="E364" s="22"/>
      <c r="F364" s="22"/>
      <c r="G364" s="43"/>
      <c r="H364" s="60"/>
      <c r="I364" s="60"/>
      <c r="J364" s="60"/>
      <c r="K364" s="60"/>
      <c r="L364" s="60"/>
      <c r="M364" s="60"/>
    </row>
    <row r="365" spans="1:13" ht="15.5" x14ac:dyDescent="0.35">
      <c r="A365" s="19" t="s">
        <v>3016</v>
      </c>
      <c r="B365" s="21" t="s">
        <v>1658</v>
      </c>
      <c r="C365" s="22"/>
      <c r="D365" s="22"/>
      <c r="E365" s="22"/>
      <c r="F365" s="22"/>
      <c r="G365" s="43"/>
      <c r="H365" s="60"/>
      <c r="I365" s="60"/>
      <c r="J365" s="60"/>
      <c r="K365" s="60"/>
      <c r="L365" s="60"/>
      <c r="M365" s="60"/>
    </row>
    <row r="366" spans="1:13" ht="15.5" x14ac:dyDescent="0.35">
      <c r="A366" s="19" t="s">
        <v>4316</v>
      </c>
      <c r="B366" s="21" t="s">
        <v>3935</v>
      </c>
      <c r="C366" s="22"/>
      <c r="D366" s="22"/>
      <c r="E366" s="22"/>
      <c r="F366" s="22"/>
      <c r="G366" s="43"/>
      <c r="H366" s="60"/>
      <c r="I366" s="60"/>
      <c r="J366" s="60"/>
      <c r="K366" s="60"/>
      <c r="L366" s="60"/>
      <c r="M366" s="60"/>
    </row>
    <row r="367" spans="1:13" ht="15.5" x14ac:dyDescent="0.35">
      <c r="A367" s="19" t="s">
        <v>8002</v>
      </c>
      <c r="B367" s="21" t="s">
        <v>3604</v>
      </c>
      <c r="C367" s="22"/>
      <c r="D367" s="22"/>
      <c r="E367" s="22"/>
      <c r="F367" s="22"/>
      <c r="G367" s="43"/>
      <c r="H367" s="60"/>
      <c r="I367" s="60"/>
      <c r="J367" s="60"/>
      <c r="K367" s="60"/>
      <c r="L367" s="60"/>
      <c r="M367" s="60"/>
    </row>
    <row r="368" spans="1:13" ht="15.5" x14ac:dyDescent="0.35">
      <c r="A368" s="19" t="s">
        <v>8003</v>
      </c>
      <c r="B368" s="21" t="s">
        <v>1331</v>
      </c>
      <c r="C368" s="22"/>
      <c r="D368" s="22"/>
      <c r="E368" s="22"/>
      <c r="F368" s="22"/>
      <c r="G368" s="43"/>
      <c r="H368" s="60"/>
      <c r="I368" s="60"/>
      <c r="J368" s="60"/>
      <c r="K368" s="60"/>
      <c r="L368" s="60"/>
      <c r="M368" s="60"/>
    </row>
    <row r="369" spans="1:13" ht="15.5" x14ac:dyDescent="0.35">
      <c r="A369" s="19" t="s">
        <v>3153</v>
      </c>
      <c r="B369" s="21" t="s">
        <v>1125</v>
      </c>
      <c r="C369" s="22"/>
      <c r="D369" s="22"/>
      <c r="E369" s="22"/>
      <c r="F369" s="22"/>
      <c r="G369" s="43"/>
      <c r="H369" s="60"/>
      <c r="I369" s="60"/>
      <c r="J369" s="60"/>
      <c r="K369" s="60"/>
      <c r="L369" s="60"/>
      <c r="M369" s="60"/>
    </row>
    <row r="370" spans="1:13" ht="15.5" x14ac:dyDescent="0.35">
      <c r="A370" s="19" t="s">
        <v>3124</v>
      </c>
      <c r="B370" s="21" t="s">
        <v>116</v>
      </c>
      <c r="C370" s="22"/>
      <c r="D370" s="22"/>
      <c r="E370" s="22"/>
      <c r="F370" s="22"/>
      <c r="G370" s="43"/>
      <c r="H370" s="60"/>
      <c r="I370" s="60"/>
      <c r="J370" s="60"/>
      <c r="K370" s="60"/>
      <c r="L370" s="60"/>
      <c r="M370" s="60"/>
    </row>
    <row r="371" spans="1:13" ht="15.5" x14ac:dyDescent="0.35">
      <c r="A371" s="19" t="s">
        <v>4317</v>
      </c>
      <c r="B371" s="21" t="s">
        <v>8288</v>
      </c>
      <c r="C371" s="22"/>
      <c r="D371" s="22"/>
      <c r="E371" s="22"/>
      <c r="F371" s="22"/>
      <c r="G371" s="43"/>
      <c r="H371" s="60"/>
      <c r="I371" s="60"/>
      <c r="J371" s="60"/>
      <c r="K371" s="60"/>
      <c r="L371" s="60"/>
      <c r="M371" s="60"/>
    </row>
    <row r="372" spans="1:13" ht="15.5" x14ac:dyDescent="0.35">
      <c r="A372" s="19" t="s">
        <v>1783</v>
      </c>
      <c r="B372" s="21" t="s">
        <v>1775</v>
      </c>
      <c r="C372" s="22"/>
      <c r="D372" s="22"/>
      <c r="E372" s="22"/>
      <c r="F372" s="22"/>
      <c r="G372" s="43"/>
      <c r="H372" s="60"/>
      <c r="I372" s="60"/>
      <c r="J372" s="60"/>
      <c r="K372" s="60"/>
      <c r="L372" s="60"/>
      <c r="M372" s="60"/>
    </row>
    <row r="373" spans="1:13" ht="15.5" x14ac:dyDescent="0.35">
      <c r="A373" s="19" t="s">
        <v>8004</v>
      </c>
      <c r="B373" s="21" t="s">
        <v>3284</v>
      </c>
      <c r="C373" s="22"/>
      <c r="D373" s="22"/>
      <c r="E373" s="22"/>
      <c r="F373" s="22"/>
      <c r="G373" s="43"/>
      <c r="H373" s="60"/>
      <c r="I373" s="60"/>
      <c r="J373" s="60"/>
      <c r="K373" s="60"/>
      <c r="L373" s="60"/>
      <c r="M373" s="60"/>
    </row>
    <row r="374" spans="1:13" ht="15.5" x14ac:dyDescent="0.35">
      <c r="A374" s="19" t="s">
        <v>2987</v>
      </c>
      <c r="B374" s="21" t="s">
        <v>1158</v>
      </c>
      <c r="C374" s="22"/>
      <c r="D374" s="22"/>
      <c r="E374" s="22"/>
      <c r="F374" s="22"/>
      <c r="G374" s="43"/>
      <c r="H374" s="60"/>
      <c r="I374" s="60"/>
      <c r="J374" s="60"/>
      <c r="K374" s="60"/>
      <c r="L374" s="60"/>
      <c r="M374" s="60"/>
    </row>
    <row r="375" spans="1:13" ht="15.5" x14ac:dyDescent="0.35">
      <c r="A375" s="19" t="s">
        <v>5035</v>
      </c>
      <c r="B375" s="21" t="s">
        <v>2700</v>
      </c>
      <c r="C375" s="22"/>
      <c r="D375" s="22"/>
      <c r="E375" s="22"/>
      <c r="F375" s="22"/>
      <c r="G375" s="43"/>
      <c r="H375" s="60"/>
      <c r="I375" s="60"/>
      <c r="J375" s="60"/>
      <c r="K375" s="60"/>
      <c r="L375" s="60"/>
      <c r="M375" s="60"/>
    </row>
    <row r="376" spans="1:13" ht="15.5" x14ac:dyDescent="0.35">
      <c r="A376" s="19" t="s">
        <v>4318</v>
      </c>
      <c r="B376" s="21" t="s">
        <v>3934</v>
      </c>
      <c r="C376" s="22"/>
      <c r="D376" s="22"/>
      <c r="E376" s="22"/>
      <c r="F376" s="22"/>
      <c r="G376" s="43"/>
      <c r="H376" s="60"/>
      <c r="I376" s="60"/>
      <c r="J376" s="60"/>
      <c r="K376" s="60"/>
      <c r="L376" s="60"/>
      <c r="M376" s="60"/>
    </row>
    <row r="377" spans="1:13" ht="15.5" x14ac:dyDescent="0.35">
      <c r="A377" s="19" t="s">
        <v>3173</v>
      </c>
      <c r="B377" s="21" t="s">
        <v>1020</v>
      </c>
      <c r="C377" s="22"/>
      <c r="D377" s="22"/>
      <c r="E377" s="22"/>
      <c r="F377" s="22"/>
      <c r="G377" s="43"/>
      <c r="H377" s="60"/>
      <c r="I377" s="60"/>
      <c r="J377" s="60"/>
      <c r="K377" s="60"/>
      <c r="L377" s="60"/>
      <c r="M377" s="60"/>
    </row>
    <row r="378" spans="1:13" ht="31" x14ac:dyDescent="0.35">
      <c r="A378" s="19" t="s">
        <v>8493</v>
      </c>
      <c r="B378" s="21" t="s">
        <v>2482</v>
      </c>
      <c r="C378" s="22"/>
      <c r="D378" s="22"/>
      <c r="E378" s="22"/>
      <c r="F378" s="22"/>
      <c r="G378" s="43"/>
      <c r="H378" s="60"/>
      <c r="I378" s="60"/>
      <c r="J378" s="60"/>
      <c r="K378" s="60"/>
      <c r="L378" s="60"/>
      <c r="M378" s="60"/>
    </row>
    <row r="379" spans="1:13" ht="15.5" x14ac:dyDescent="0.35">
      <c r="A379" s="19" t="s">
        <v>4319</v>
      </c>
      <c r="B379" s="21" t="s">
        <v>8577</v>
      </c>
      <c r="C379" s="22"/>
      <c r="D379" s="22"/>
      <c r="E379" s="22"/>
      <c r="F379" s="22"/>
      <c r="G379" s="43"/>
      <c r="H379" s="60"/>
      <c r="I379" s="60"/>
      <c r="J379" s="60"/>
      <c r="K379" s="60"/>
      <c r="L379" s="60"/>
      <c r="M379" s="60"/>
    </row>
    <row r="380" spans="1:13" ht="15.5" x14ac:dyDescent="0.35">
      <c r="A380" s="19" t="s">
        <v>3402</v>
      </c>
      <c r="B380" s="21" t="s">
        <v>4420</v>
      </c>
      <c r="C380" s="22"/>
      <c r="D380" s="22"/>
      <c r="E380" s="22"/>
      <c r="F380" s="22"/>
      <c r="G380" s="43"/>
      <c r="H380" s="60"/>
      <c r="I380" s="60"/>
      <c r="J380" s="60"/>
      <c r="K380" s="60"/>
      <c r="L380" s="60"/>
      <c r="M380" s="60"/>
    </row>
    <row r="381" spans="1:13" ht="15.5" x14ac:dyDescent="0.35">
      <c r="A381" s="19" t="s">
        <v>8005</v>
      </c>
      <c r="B381" s="21" t="s">
        <v>3599</v>
      </c>
      <c r="C381" s="22"/>
      <c r="D381" s="22"/>
      <c r="E381" s="22"/>
      <c r="F381" s="22"/>
      <c r="G381" s="43"/>
      <c r="H381" s="60"/>
      <c r="I381" s="60"/>
      <c r="J381" s="60"/>
      <c r="K381" s="60"/>
      <c r="L381" s="60"/>
      <c r="M381" s="60"/>
    </row>
    <row r="382" spans="1:13" ht="15.5" x14ac:dyDescent="0.35">
      <c r="A382" s="19" t="s">
        <v>4320</v>
      </c>
      <c r="B382" s="21" t="s">
        <v>2309</v>
      </c>
      <c r="C382" s="22"/>
      <c r="D382" s="22"/>
      <c r="E382" s="22"/>
      <c r="F382" s="22"/>
      <c r="G382" s="43"/>
      <c r="H382" s="60"/>
      <c r="I382" s="60"/>
      <c r="J382" s="60"/>
      <c r="K382" s="60"/>
      <c r="L382" s="60"/>
      <c r="M382" s="60"/>
    </row>
    <row r="383" spans="1:13" ht="15.5" x14ac:dyDescent="0.35">
      <c r="A383" s="19" t="s">
        <v>4321</v>
      </c>
      <c r="B383" s="21" t="s">
        <v>2170</v>
      </c>
      <c r="C383" s="22"/>
      <c r="D383" s="22"/>
      <c r="E383" s="22"/>
      <c r="F383" s="22"/>
      <c r="G383" s="43"/>
      <c r="H383" s="60"/>
      <c r="I383" s="60"/>
      <c r="J383" s="60"/>
      <c r="K383" s="60"/>
      <c r="L383" s="60"/>
      <c r="M383" s="60"/>
    </row>
    <row r="384" spans="1:13" ht="15.5" x14ac:dyDescent="0.35">
      <c r="A384" s="19" t="s">
        <v>3762</v>
      </c>
      <c r="B384" s="21" t="s">
        <v>3641</v>
      </c>
      <c r="C384" s="22"/>
      <c r="D384" s="22"/>
      <c r="E384" s="22"/>
      <c r="F384" s="22"/>
      <c r="G384" s="43"/>
      <c r="H384" s="60"/>
      <c r="I384" s="60"/>
      <c r="J384" s="60"/>
      <c r="K384" s="60"/>
      <c r="L384" s="60"/>
      <c r="M384" s="60"/>
    </row>
    <row r="385" spans="1:13" ht="15.5" x14ac:dyDescent="0.35">
      <c r="A385" s="19" t="s">
        <v>4322</v>
      </c>
      <c r="B385" s="21" t="s">
        <v>4027</v>
      </c>
      <c r="C385" s="22"/>
      <c r="D385" s="22"/>
      <c r="E385" s="22"/>
      <c r="F385" s="22"/>
      <c r="G385" s="43"/>
      <c r="H385" s="60"/>
      <c r="I385" s="60"/>
      <c r="J385" s="60"/>
      <c r="K385" s="60"/>
      <c r="L385" s="60"/>
      <c r="M385" s="60"/>
    </row>
    <row r="386" spans="1:13" ht="15.5" x14ac:dyDescent="0.35">
      <c r="A386" s="19" t="s">
        <v>3220</v>
      </c>
      <c r="B386" s="21" t="s">
        <v>1545</v>
      </c>
      <c r="C386" s="22"/>
      <c r="D386" s="22"/>
      <c r="E386" s="22"/>
      <c r="F386" s="22"/>
      <c r="G386" s="43"/>
      <c r="H386" s="60"/>
      <c r="I386" s="60"/>
      <c r="J386" s="60"/>
      <c r="K386" s="60"/>
      <c r="L386" s="60"/>
      <c r="M386" s="60"/>
    </row>
    <row r="387" spans="1:13" ht="15.5" x14ac:dyDescent="0.35">
      <c r="A387" s="19" t="s">
        <v>8356</v>
      </c>
      <c r="B387" s="21" t="s">
        <v>1299</v>
      </c>
      <c r="C387" s="22"/>
      <c r="D387" s="22"/>
      <c r="E387" s="22"/>
      <c r="F387" s="22"/>
      <c r="G387" s="43"/>
      <c r="H387" s="60"/>
      <c r="I387" s="60"/>
      <c r="J387" s="60"/>
      <c r="K387" s="60"/>
      <c r="L387" s="60"/>
      <c r="M387" s="60"/>
    </row>
    <row r="388" spans="1:13" ht="15.5" x14ac:dyDescent="0.35">
      <c r="A388" s="19" t="s">
        <v>1940</v>
      </c>
      <c r="B388" s="21" t="s">
        <v>1938</v>
      </c>
      <c r="C388" s="22"/>
      <c r="D388" s="22"/>
      <c r="E388" s="22"/>
      <c r="F388" s="22"/>
      <c r="G388" s="43"/>
      <c r="H388" s="60"/>
      <c r="I388" s="60"/>
      <c r="J388" s="60"/>
      <c r="K388" s="60"/>
      <c r="L388" s="60"/>
      <c r="M388" s="60"/>
    </row>
    <row r="389" spans="1:13" ht="15.5" x14ac:dyDescent="0.35">
      <c r="A389" s="19" t="s">
        <v>4323</v>
      </c>
      <c r="B389" s="21" t="s">
        <v>1118</v>
      </c>
      <c r="C389" s="22"/>
      <c r="D389" s="22"/>
      <c r="E389" s="22"/>
      <c r="F389" s="22"/>
      <c r="G389" s="43"/>
      <c r="H389" s="60"/>
      <c r="I389" s="60"/>
      <c r="J389" s="60"/>
      <c r="K389" s="60"/>
      <c r="L389" s="60"/>
      <c r="M389" s="60"/>
    </row>
    <row r="390" spans="1:13" ht="15.5" x14ac:dyDescent="0.35">
      <c r="A390" s="19" t="s">
        <v>4324</v>
      </c>
      <c r="B390" s="21" t="s">
        <v>8326</v>
      </c>
      <c r="C390" s="22"/>
      <c r="D390" s="22"/>
      <c r="E390" s="22"/>
      <c r="F390" s="22"/>
      <c r="G390" s="43"/>
      <c r="H390" s="60"/>
      <c r="I390" s="60"/>
      <c r="J390" s="60"/>
      <c r="K390" s="60"/>
      <c r="L390" s="60"/>
      <c r="M390" s="60"/>
    </row>
    <row r="391" spans="1:13" ht="15.5" x14ac:dyDescent="0.35">
      <c r="A391" s="19" t="s">
        <v>4325</v>
      </c>
      <c r="B391" s="21" t="s">
        <v>2197</v>
      </c>
      <c r="C391" s="22"/>
      <c r="D391" s="22"/>
      <c r="E391" s="22"/>
      <c r="F391" s="22"/>
      <c r="G391" s="43"/>
      <c r="H391" s="60"/>
      <c r="I391" s="60"/>
      <c r="J391" s="60"/>
      <c r="K391" s="60"/>
      <c r="L391" s="60"/>
      <c r="M391" s="60"/>
    </row>
    <row r="392" spans="1:13" ht="15.5" x14ac:dyDescent="0.35">
      <c r="A392" s="19" t="s">
        <v>4326</v>
      </c>
      <c r="B392" s="21" t="s">
        <v>2620</v>
      </c>
      <c r="C392" s="22"/>
      <c r="D392" s="22"/>
      <c r="E392" s="22"/>
      <c r="F392" s="22"/>
      <c r="G392" s="43"/>
      <c r="H392" s="60"/>
      <c r="I392" s="60"/>
      <c r="J392" s="60"/>
      <c r="K392" s="60"/>
      <c r="L392" s="60"/>
      <c r="M392" s="60"/>
    </row>
    <row r="393" spans="1:13" ht="15.5" x14ac:dyDescent="0.35">
      <c r="A393" s="19" t="s">
        <v>4327</v>
      </c>
      <c r="B393" s="21" t="s">
        <v>1803</v>
      </c>
      <c r="C393" s="22"/>
      <c r="D393" s="22"/>
      <c r="E393" s="22"/>
      <c r="F393" s="22"/>
      <c r="G393" s="43"/>
      <c r="H393" s="60"/>
      <c r="I393" s="60"/>
      <c r="J393" s="60"/>
      <c r="K393" s="60"/>
      <c r="L393" s="60"/>
      <c r="M393" s="60"/>
    </row>
    <row r="394" spans="1:13" ht="15.5" x14ac:dyDescent="0.35">
      <c r="A394" s="19" t="s">
        <v>11714</v>
      </c>
      <c r="B394" s="19" t="s">
        <v>9117</v>
      </c>
      <c r="C394" s="22"/>
      <c r="D394" s="22"/>
      <c r="E394" s="22"/>
      <c r="F394" s="22"/>
      <c r="G394" s="43"/>
      <c r="H394" s="60"/>
      <c r="I394" s="60"/>
      <c r="J394" s="60"/>
      <c r="K394" s="60"/>
      <c r="L394" s="60"/>
      <c r="M394" s="60"/>
    </row>
    <row r="395" spans="1:13" ht="15.5" x14ac:dyDescent="0.35">
      <c r="A395" s="19" t="s">
        <v>2137</v>
      </c>
      <c r="B395" s="21" t="s">
        <v>2307</v>
      </c>
      <c r="C395" s="22"/>
      <c r="D395" s="22"/>
      <c r="E395" s="22"/>
      <c r="F395" s="22"/>
      <c r="G395" s="43"/>
      <c r="H395" s="60"/>
      <c r="I395" s="60"/>
      <c r="J395" s="60"/>
      <c r="K395" s="60"/>
      <c r="L395" s="60"/>
      <c r="M395" s="60"/>
    </row>
    <row r="396" spans="1:13" ht="15.5" x14ac:dyDescent="0.35">
      <c r="A396" s="19" t="s">
        <v>8007</v>
      </c>
      <c r="B396" s="21" t="s">
        <v>4069</v>
      </c>
      <c r="C396" s="22"/>
      <c r="D396" s="22"/>
      <c r="E396" s="22"/>
      <c r="F396" s="22"/>
      <c r="G396" s="43"/>
      <c r="H396" s="60"/>
      <c r="I396" s="60"/>
      <c r="J396" s="60"/>
      <c r="K396" s="60"/>
      <c r="L396" s="60"/>
      <c r="M396" s="60"/>
    </row>
    <row r="397" spans="1:13" ht="15.5" x14ac:dyDescent="0.35">
      <c r="A397" s="19" t="s">
        <v>4974</v>
      </c>
      <c r="B397" s="21" t="s">
        <v>3666</v>
      </c>
      <c r="C397" s="22"/>
      <c r="D397" s="22"/>
      <c r="E397" s="22"/>
      <c r="F397" s="22"/>
      <c r="G397" s="43"/>
      <c r="H397" s="60"/>
      <c r="I397" s="60"/>
      <c r="J397" s="60"/>
      <c r="K397" s="60"/>
      <c r="L397" s="60"/>
      <c r="M397" s="60"/>
    </row>
    <row r="398" spans="1:13" ht="15.5" x14ac:dyDescent="0.35">
      <c r="A398" s="19" t="s">
        <v>4328</v>
      </c>
      <c r="B398" s="21" t="s">
        <v>2230</v>
      </c>
      <c r="C398" s="22"/>
      <c r="D398" s="22"/>
      <c r="E398" s="22"/>
      <c r="F398" s="22"/>
      <c r="G398" s="43"/>
      <c r="H398" s="60"/>
      <c r="I398" s="60"/>
      <c r="J398" s="60"/>
      <c r="K398" s="60"/>
      <c r="L398" s="60"/>
      <c r="M398" s="60"/>
    </row>
    <row r="399" spans="1:13" ht="15.5" x14ac:dyDescent="0.35">
      <c r="A399" s="19" t="s">
        <v>8008</v>
      </c>
      <c r="B399" s="21" t="s">
        <v>3766</v>
      </c>
      <c r="C399" s="22"/>
      <c r="D399" s="22"/>
      <c r="E399" s="22"/>
      <c r="F399" s="22"/>
      <c r="G399" s="43"/>
      <c r="H399" s="60"/>
      <c r="I399" s="60"/>
      <c r="J399" s="60"/>
      <c r="K399" s="60"/>
      <c r="L399" s="60"/>
      <c r="M399" s="60"/>
    </row>
    <row r="400" spans="1:13" ht="15.5" x14ac:dyDescent="0.35">
      <c r="A400" s="19" t="s">
        <v>4329</v>
      </c>
      <c r="B400" s="21" t="s">
        <v>3886</v>
      </c>
      <c r="C400" s="22"/>
      <c r="D400" s="22"/>
      <c r="E400" s="22"/>
      <c r="F400" s="22"/>
      <c r="G400" s="43"/>
      <c r="H400" s="60"/>
      <c r="I400" s="60"/>
      <c r="J400" s="60"/>
      <c r="K400" s="60"/>
      <c r="L400" s="60"/>
      <c r="M400" s="60"/>
    </row>
    <row r="401" spans="1:13" ht="15.5" x14ac:dyDescent="0.35">
      <c r="A401" s="19" t="s">
        <v>943</v>
      </c>
      <c r="B401" s="21" t="s">
        <v>4022</v>
      </c>
      <c r="C401" s="22"/>
      <c r="D401" s="22"/>
      <c r="E401" s="22"/>
      <c r="F401" s="22"/>
      <c r="G401" s="43"/>
      <c r="H401" s="60"/>
      <c r="I401" s="60"/>
      <c r="J401" s="60"/>
      <c r="K401" s="60"/>
      <c r="L401" s="60"/>
      <c r="M401" s="60"/>
    </row>
    <row r="402" spans="1:13" ht="15.5" x14ac:dyDescent="0.35">
      <c r="A402" s="19" t="s">
        <v>8637</v>
      </c>
      <c r="B402" s="21" t="s">
        <v>1199</v>
      </c>
      <c r="C402" s="22"/>
      <c r="D402" s="22"/>
      <c r="E402" s="22"/>
      <c r="F402" s="22"/>
      <c r="G402" s="43"/>
      <c r="H402" s="60"/>
      <c r="I402" s="60"/>
      <c r="J402" s="60"/>
      <c r="K402" s="60"/>
      <c r="L402" s="60"/>
      <c r="M402" s="60"/>
    </row>
    <row r="403" spans="1:13" ht="15.5" x14ac:dyDescent="0.35">
      <c r="A403" s="19" t="s">
        <v>1404</v>
      </c>
      <c r="B403" s="21" t="s">
        <v>1395</v>
      </c>
      <c r="C403" s="22"/>
      <c r="D403" s="22"/>
      <c r="E403" s="22"/>
      <c r="F403" s="22"/>
      <c r="G403" s="43"/>
      <c r="H403" s="60"/>
      <c r="I403" s="60"/>
      <c r="J403" s="60"/>
      <c r="K403" s="60"/>
      <c r="L403" s="60"/>
      <c r="M403" s="60"/>
    </row>
    <row r="404" spans="1:13" ht="15.5" x14ac:dyDescent="0.35">
      <c r="A404" s="19" t="s">
        <v>1487</v>
      </c>
      <c r="B404" s="21" t="s">
        <v>1471</v>
      </c>
      <c r="C404" s="22"/>
      <c r="D404" s="22"/>
      <c r="E404" s="22"/>
      <c r="F404" s="22"/>
      <c r="G404" s="43"/>
      <c r="H404" s="60"/>
      <c r="I404" s="60"/>
      <c r="J404" s="60"/>
      <c r="K404" s="60"/>
      <c r="L404" s="60"/>
      <c r="M404" s="60"/>
    </row>
    <row r="405" spans="1:13" ht="15.5" x14ac:dyDescent="0.35">
      <c r="A405" s="19" t="s">
        <v>3406</v>
      </c>
      <c r="B405" s="21" t="s">
        <v>3404</v>
      </c>
      <c r="C405" s="22"/>
      <c r="D405" s="22"/>
      <c r="E405" s="22"/>
      <c r="F405" s="22"/>
      <c r="G405" s="43"/>
      <c r="H405" s="60"/>
      <c r="I405" s="60"/>
      <c r="J405" s="60"/>
      <c r="K405" s="60"/>
      <c r="L405" s="60"/>
      <c r="M405" s="60"/>
    </row>
    <row r="406" spans="1:13" ht="15.5" x14ac:dyDescent="0.35">
      <c r="A406" s="19" t="s">
        <v>4423</v>
      </c>
      <c r="B406" s="21" t="s">
        <v>4422</v>
      </c>
      <c r="C406" s="22"/>
      <c r="D406" s="22"/>
      <c r="E406" s="22"/>
      <c r="F406" s="22"/>
      <c r="G406" s="43"/>
      <c r="H406" s="60"/>
      <c r="I406" s="60"/>
      <c r="J406" s="60"/>
      <c r="K406" s="60"/>
      <c r="L406" s="60"/>
      <c r="M406" s="60"/>
    </row>
    <row r="407" spans="1:13" ht="15.5" x14ac:dyDescent="0.35">
      <c r="A407" s="19" t="s">
        <v>1268</v>
      </c>
      <c r="B407" s="21" t="s">
        <v>1266</v>
      </c>
      <c r="C407" s="22"/>
      <c r="D407" s="22"/>
      <c r="E407" s="22"/>
      <c r="F407" s="22"/>
      <c r="G407" s="43"/>
      <c r="H407" s="60"/>
      <c r="I407" s="60"/>
      <c r="J407" s="60"/>
      <c r="K407" s="60"/>
      <c r="L407" s="60"/>
      <c r="M407" s="60"/>
    </row>
    <row r="408" spans="1:13" ht="15.5" x14ac:dyDescent="0.35">
      <c r="A408" s="19" t="s">
        <v>8495</v>
      </c>
      <c r="B408" s="21" t="s">
        <v>1421</v>
      </c>
      <c r="C408" s="22"/>
      <c r="D408" s="22"/>
      <c r="E408" s="22"/>
      <c r="F408" s="22"/>
      <c r="G408" s="43"/>
      <c r="H408" s="60"/>
      <c r="I408" s="60"/>
      <c r="J408" s="60"/>
      <c r="K408" s="60"/>
      <c r="L408" s="60"/>
      <c r="M408" s="60"/>
    </row>
    <row r="409" spans="1:13" ht="15.5" x14ac:dyDescent="0.35">
      <c r="A409" s="19" t="s">
        <v>8009</v>
      </c>
      <c r="B409" s="21" t="s">
        <v>2485</v>
      </c>
      <c r="C409" s="22"/>
      <c r="D409" s="22"/>
      <c r="E409" s="22"/>
      <c r="F409" s="22"/>
      <c r="G409" s="43"/>
      <c r="H409" s="60"/>
      <c r="I409" s="60"/>
      <c r="J409" s="60"/>
      <c r="K409" s="60"/>
      <c r="L409" s="60"/>
      <c r="M409" s="60"/>
    </row>
    <row r="410" spans="1:13" ht="31" x14ac:dyDescent="0.35">
      <c r="A410" s="19" t="s">
        <v>4330</v>
      </c>
      <c r="B410" s="21" t="s">
        <v>1112</v>
      </c>
      <c r="C410" s="22"/>
      <c r="D410" s="22"/>
      <c r="E410" s="22"/>
      <c r="F410" s="22"/>
      <c r="G410" s="43"/>
      <c r="H410" s="60"/>
      <c r="I410" s="60"/>
      <c r="J410" s="60"/>
      <c r="K410" s="60"/>
      <c r="L410" s="60"/>
      <c r="M410" s="60"/>
    </row>
    <row r="411" spans="1:13" ht="15.5" x14ac:dyDescent="0.35">
      <c r="A411" s="19" t="s">
        <v>3226</v>
      </c>
      <c r="B411" s="21" t="s">
        <v>239</v>
      </c>
      <c r="C411" s="22"/>
      <c r="D411" s="22"/>
      <c r="E411" s="22"/>
      <c r="F411" s="22"/>
      <c r="G411" s="43"/>
      <c r="H411" s="60"/>
      <c r="I411" s="60"/>
      <c r="J411" s="60"/>
      <c r="K411" s="60"/>
      <c r="L411" s="60"/>
      <c r="M411" s="60"/>
    </row>
    <row r="412" spans="1:13" ht="15.5" x14ac:dyDescent="0.35">
      <c r="A412" s="19" t="s">
        <v>2484</v>
      </c>
      <c r="B412" s="21" t="s">
        <v>2483</v>
      </c>
      <c r="C412" s="22"/>
      <c r="D412" s="22"/>
      <c r="E412" s="22"/>
      <c r="F412" s="22"/>
      <c r="G412" s="43"/>
      <c r="H412" s="60"/>
      <c r="I412" s="60"/>
      <c r="J412" s="60"/>
      <c r="K412" s="60"/>
      <c r="L412" s="60"/>
      <c r="M412" s="60"/>
    </row>
    <row r="413" spans="1:13" ht="15.5" x14ac:dyDescent="0.35">
      <c r="A413" s="19" t="s">
        <v>4331</v>
      </c>
      <c r="B413" s="21" t="s">
        <v>2322</v>
      </c>
      <c r="C413" s="22"/>
      <c r="D413" s="22"/>
      <c r="E413" s="22"/>
      <c r="F413" s="22"/>
      <c r="G413" s="43"/>
      <c r="H413" s="60"/>
      <c r="I413" s="60"/>
      <c r="J413" s="60"/>
      <c r="K413" s="60"/>
      <c r="L413" s="60"/>
      <c r="M413" s="60"/>
    </row>
    <row r="414" spans="1:13" ht="15.5" x14ac:dyDescent="0.35">
      <c r="A414" s="19" t="s">
        <v>8010</v>
      </c>
      <c r="B414" s="21" t="s">
        <v>3951</v>
      </c>
      <c r="C414" s="22"/>
      <c r="D414" s="22"/>
      <c r="E414" s="22"/>
      <c r="F414" s="22"/>
      <c r="G414" s="43"/>
      <c r="H414" s="60"/>
      <c r="I414" s="60"/>
      <c r="J414" s="60"/>
      <c r="K414" s="60"/>
      <c r="L414" s="60"/>
      <c r="M414" s="60"/>
    </row>
    <row r="415" spans="1:13" ht="31" x14ac:dyDescent="0.35">
      <c r="A415" s="19" t="s">
        <v>8011</v>
      </c>
      <c r="B415" s="21" t="s">
        <v>3787</v>
      </c>
      <c r="C415" s="22"/>
      <c r="D415" s="22"/>
      <c r="E415" s="22"/>
      <c r="F415" s="22"/>
      <c r="G415" s="43"/>
      <c r="H415" s="60"/>
      <c r="I415" s="60"/>
      <c r="J415" s="60"/>
      <c r="K415" s="60"/>
      <c r="L415" s="60"/>
      <c r="M415" s="60"/>
    </row>
    <row r="416" spans="1:13" ht="31" x14ac:dyDescent="0.35">
      <c r="A416" s="19" t="s">
        <v>4939</v>
      </c>
      <c r="B416" s="21" t="s">
        <v>10085</v>
      </c>
      <c r="C416" s="22">
        <v>524220</v>
      </c>
      <c r="D416" s="22">
        <v>0</v>
      </c>
      <c r="E416" s="22">
        <v>91000</v>
      </c>
      <c r="F416" s="22">
        <v>0</v>
      </c>
      <c r="G416" s="43">
        <v>709499</v>
      </c>
      <c r="H416" s="60">
        <v>4</v>
      </c>
      <c r="I416" s="60">
        <v>1</v>
      </c>
      <c r="J416" s="60">
        <v>3</v>
      </c>
      <c r="K416" s="60">
        <v>4</v>
      </c>
      <c r="L416" s="60">
        <v>1</v>
      </c>
      <c r="M416" s="60" t="s">
        <v>3790</v>
      </c>
    </row>
    <row r="417" spans="1:13" ht="15.5" x14ac:dyDescent="0.35">
      <c r="A417" s="19" t="s">
        <v>423</v>
      </c>
      <c r="B417" s="21" t="s">
        <v>8257</v>
      </c>
      <c r="C417" s="22"/>
      <c r="D417" s="22"/>
      <c r="E417" s="22"/>
      <c r="F417" s="22"/>
      <c r="G417" s="43"/>
      <c r="H417" s="60"/>
      <c r="I417" s="60"/>
      <c r="J417" s="60"/>
      <c r="K417" s="60"/>
      <c r="L417" s="60"/>
      <c r="M417" s="60"/>
    </row>
    <row r="418" spans="1:13" ht="15.5" x14ac:dyDescent="0.35">
      <c r="A418" s="19" t="s">
        <v>8496</v>
      </c>
      <c r="B418" s="21" t="s">
        <v>2198</v>
      </c>
      <c r="C418" s="22"/>
      <c r="D418" s="22"/>
      <c r="E418" s="22"/>
      <c r="F418" s="22"/>
      <c r="G418" s="43"/>
      <c r="H418" s="60"/>
      <c r="I418" s="60"/>
      <c r="J418" s="60"/>
      <c r="K418" s="60"/>
      <c r="L418" s="60"/>
      <c r="M418" s="60"/>
    </row>
    <row r="419" spans="1:13" ht="31" x14ac:dyDescent="0.35">
      <c r="A419" s="19" t="s">
        <v>8671</v>
      </c>
      <c r="B419" s="21" t="s">
        <v>3885</v>
      </c>
      <c r="C419" s="22"/>
      <c r="D419" s="22"/>
      <c r="E419" s="22"/>
      <c r="F419" s="22"/>
      <c r="G419" s="43"/>
      <c r="H419" s="60"/>
      <c r="I419" s="60"/>
      <c r="J419" s="60"/>
      <c r="K419" s="60"/>
      <c r="L419" s="60"/>
      <c r="M419" s="60"/>
    </row>
    <row r="420" spans="1:13" ht="31" x14ac:dyDescent="0.35">
      <c r="A420" s="19" t="s">
        <v>3012</v>
      </c>
      <c r="B420" s="21" t="s">
        <v>1828</v>
      </c>
      <c r="C420" s="22"/>
      <c r="D420" s="22"/>
      <c r="E420" s="22"/>
      <c r="F420" s="22"/>
      <c r="G420" s="43"/>
      <c r="H420" s="60"/>
      <c r="I420" s="60"/>
      <c r="J420" s="60"/>
      <c r="K420" s="60"/>
      <c r="L420" s="60"/>
      <c r="M420" s="60"/>
    </row>
    <row r="421" spans="1:13" ht="31" x14ac:dyDescent="0.35">
      <c r="A421" s="19" t="s">
        <v>3169</v>
      </c>
      <c r="B421" s="21" t="s">
        <v>933</v>
      </c>
      <c r="C421" s="22"/>
      <c r="D421" s="22"/>
      <c r="E421" s="22"/>
      <c r="F421" s="22"/>
      <c r="G421" s="43"/>
      <c r="H421" s="60"/>
      <c r="I421" s="60"/>
      <c r="J421" s="60"/>
      <c r="K421" s="60"/>
      <c r="L421" s="60"/>
      <c r="M421" s="60"/>
    </row>
    <row r="422" spans="1:13" ht="15.5" x14ac:dyDescent="0.35">
      <c r="A422" s="19" t="s">
        <v>4332</v>
      </c>
      <c r="B422" s="21" t="s">
        <v>3677</v>
      </c>
      <c r="C422" s="22"/>
      <c r="D422" s="22"/>
      <c r="E422" s="22"/>
      <c r="F422" s="22"/>
      <c r="G422" s="43"/>
      <c r="H422" s="60"/>
      <c r="I422" s="60"/>
      <c r="J422" s="60"/>
      <c r="K422" s="60"/>
      <c r="L422" s="60"/>
      <c r="M422" s="60"/>
    </row>
    <row r="423" spans="1:13" ht="31" x14ac:dyDescent="0.35">
      <c r="A423" s="19" t="s">
        <v>4426</v>
      </c>
      <c r="B423" s="21" t="s">
        <v>2064</v>
      </c>
      <c r="C423" s="22"/>
      <c r="D423" s="22"/>
      <c r="E423" s="22"/>
      <c r="F423" s="22"/>
      <c r="G423" s="43"/>
      <c r="H423" s="60"/>
      <c r="I423" s="60"/>
      <c r="J423" s="60"/>
      <c r="K423" s="60"/>
      <c r="L423" s="60"/>
      <c r="M423" s="60"/>
    </row>
    <row r="424" spans="1:13" ht="15.5" x14ac:dyDescent="0.35">
      <c r="A424" s="19" t="s">
        <v>4333</v>
      </c>
      <c r="B424" s="21" t="s">
        <v>3791</v>
      </c>
      <c r="C424" s="22"/>
      <c r="D424" s="22"/>
      <c r="E424" s="22"/>
      <c r="F424" s="22"/>
      <c r="G424" s="43"/>
      <c r="H424" s="60"/>
      <c r="I424" s="60"/>
      <c r="J424" s="60"/>
      <c r="K424" s="60"/>
      <c r="L424" s="60"/>
      <c r="M424" s="60"/>
    </row>
    <row r="425" spans="1:13" ht="15.5" x14ac:dyDescent="0.35">
      <c r="A425" s="19" t="s">
        <v>8690</v>
      </c>
      <c r="B425" s="21" t="s">
        <v>3831</v>
      </c>
      <c r="C425" s="22">
        <v>620307</v>
      </c>
      <c r="D425" s="22">
        <v>0</v>
      </c>
      <c r="E425" s="22">
        <v>401107</v>
      </c>
      <c r="F425" s="22">
        <v>0</v>
      </c>
      <c r="G425" s="43">
        <v>401107</v>
      </c>
      <c r="H425" s="60">
        <v>2</v>
      </c>
      <c r="I425" s="60">
        <v>1</v>
      </c>
      <c r="J425" s="60">
        <v>1</v>
      </c>
      <c r="K425" s="60">
        <v>2</v>
      </c>
      <c r="L425" s="60">
        <v>1</v>
      </c>
      <c r="M425" s="60" t="s">
        <v>3790</v>
      </c>
    </row>
    <row r="426" spans="1:13" ht="15.5" x14ac:dyDescent="0.35">
      <c r="A426" s="19" t="s">
        <v>8012</v>
      </c>
      <c r="B426" s="21" t="s">
        <v>4100</v>
      </c>
      <c r="C426" s="22"/>
      <c r="D426" s="22"/>
      <c r="E426" s="22"/>
      <c r="F426" s="22"/>
      <c r="G426" s="43"/>
      <c r="H426" s="60"/>
      <c r="I426" s="60"/>
      <c r="J426" s="60"/>
      <c r="K426" s="60"/>
      <c r="L426" s="60"/>
      <c r="M426" s="60"/>
    </row>
    <row r="427" spans="1:13" ht="15.5" x14ac:dyDescent="0.35">
      <c r="A427" s="19" t="s">
        <v>2488</v>
      </c>
      <c r="B427" s="21" t="s">
        <v>2487</v>
      </c>
      <c r="C427" s="22"/>
      <c r="D427" s="22"/>
      <c r="E427" s="22"/>
      <c r="F427" s="22"/>
      <c r="G427" s="43"/>
      <c r="H427" s="60"/>
      <c r="I427" s="60"/>
      <c r="J427" s="60"/>
      <c r="K427" s="60"/>
      <c r="L427" s="60"/>
      <c r="M427" s="60"/>
    </row>
    <row r="428" spans="1:13" ht="15.5" x14ac:dyDescent="0.35">
      <c r="A428" s="19" t="s">
        <v>8013</v>
      </c>
      <c r="B428" s="21" t="s">
        <v>2489</v>
      </c>
      <c r="C428" s="22"/>
      <c r="D428" s="22"/>
      <c r="E428" s="22"/>
      <c r="F428" s="22"/>
      <c r="G428" s="43"/>
      <c r="H428" s="60"/>
      <c r="I428" s="60"/>
      <c r="J428" s="60"/>
      <c r="K428" s="60"/>
      <c r="L428" s="60"/>
      <c r="M428" s="60"/>
    </row>
    <row r="429" spans="1:13" ht="15.5" x14ac:dyDescent="0.35">
      <c r="A429" s="19" t="s">
        <v>8497</v>
      </c>
      <c r="B429" s="21" t="s">
        <v>2332</v>
      </c>
      <c r="C429" s="22"/>
      <c r="D429" s="22"/>
      <c r="E429" s="22"/>
      <c r="F429" s="22"/>
      <c r="G429" s="43"/>
      <c r="H429" s="60"/>
      <c r="I429" s="60"/>
      <c r="J429" s="60"/>
      <c r="K429" s="60"/>
      <c r="L429" s="60"/>
      <c r="M429" s="60"/>
    </row>
    <row r="430" spans="1:13" ht="31" x14ac:dyDescent="0.35">
      <c r="A430" s="19" t="s">
        <v>8638</v>
      </c>
      <c r="B430" s="21" t="s">
        <v>833</v>
      </c>
      <c r="C430" s="22"/>
      <c r="D430" s="22"/>
      <c r="E430" s="22"/>
      <c r="F430" s="22"/>
      <c r="G430" s="43"/>
      <c r="H430" s="60"/>
      <c r="I430" s="60"/>
      <c r="J430" s="60"/>
      <c r="K430" s="60"/>
      <c r="L430" s="60"/>
      <c r="M430" s="60"/>
    </row>
    <row r="431" spans="1:13" ht="15.5" x14ac:dyDescent="0.35">
      <c r="A431" s="19" t="s">
        <v>4940</v>
      </c>
      <c r="B431" s="21" t="s">
        <v>2344</v>
      </c>
      <c r="C431" s="22"/>
      <c r="D431" s="22"/>
      <c r="E431" s="22"/>
      <c r="F431" s="22"/>
      <c r="G431" s="43"/>
      <c r="H431" s="60"/>
      <c r="I431" s="60"/>
      <c r="J431" s="60"/>
      <c r="K431" s="60"/>
      <c r="L431" s="60"/>
      <c r="M431" s="60"/>
    </row>
    <row r="432" spans="1:13" ht="15.5" x14ac:dyDescent="0.35">
      <c r="A432" s="19" t="s">
        <v>4334</v>
      </c>
      <c r="B432" s="21" t="s">
        <v>4096</v>
      </c>
      <c r="C432" s="22"/>
      <c r="D432" s="22"/>
      <c r="E432" s="22"/>
      <c r="F432" s="22"/>
      <c r="G432" s="43"/>
      <c r="H432" s="60"/>
      <c r="I432" s="60"/>
      <c r="J432" s="60"/>
      <c r="K432" s="60"/>
      <c r="L432" s="60"/>
      <c r="M432" s="60"/>
    </row>
    <row r="433" spans="1:13" ht="15.5" x14ac:dyDescent="0.35">
      <c r="A433" s="19" t="s">
        <v>721</v>
      </c>
      <c r="B433" s="21" t="s">
        <v>720</v>
      </c>
      <c r="C433" s="22"/>
      <c r="D433" s="22"/>
      <c r="E433" s="22"/>
      <c r="F433" s="22"/>
      <c r="G433" s="43"/>
      <c r="H433" s="60"/>
      <c r="I433" s="60"/>
      <c r="J433" s="60"/>
      <c r="K433" s="60"/>
      <c r="L433" s="60"/>
      <c r="M433" s="60"/>
    </row>
    <row r="434" spans="1:13" ht="15.5" x14ac:dyDescent="0.35">
      <c r="A434" s="19" t="s">
        <v>4335</v>
      </c>
      <c r="B434" s="21" t="s">
        <v>2724</v>
      </c>
      <c r="C434" s="22"/>
      <c r="D434" s="22"/>
      <c r="E434" s="22"/>
      <c r="F434" s="22"/>
      <c r="G434" s="43"/>
      <c r="H434" s="60"/>
      <c r="I434" s="60"/>
      <c r="J434" s="60"/>
      <c r="K434" s="60"/>
      <c r="L434" s="60"/>
      <c r="M434" s="60"/>
    </row>
    <row r="435" spans="1:13" ht="15.5" x14ac:dyDescent="0.35">
      <c r="A435" s="19" t="s">
        <v>1536</v>
      </c>
      <c r="B435" s="21" t="s">
        <v>1512</v>
      </c>
      <c r="C435" s="22"/>
      <c r="D435" s="22"/>
      <c r="E435" s="22"/>
      <c r="F435" s="22"/>
      <c r="G435" s="43"/>
      <c r="H435" s="60"/>
      <c r="I435" s="60"/>
      <c r="J435" s="60"/>
      <c r="K435" s="60"/>
      <c r="L435" s="60"/>
      <c r="M435" s="60"/>
    </row>
    <row r="436" spans="1:13" ht="31" x14ac:dyDescent="0.35">
      <c r="A436" s="19" t="s">
        <v>8498</v>
      </c>
      <c r="B436" s="21" t="s">
        <v>2668</v>
      </c>
      <c r="C436" s="22">
        <v>192000</v>
      </c>
      <c r="D436" s="22">
        <v>0</v>
      </c>
      <c r="E436" s="22">
        <v>11500</v>
      </c>
      <c r="F436" s="22">
        <v>0</v>
      </c>
      <c r="G436" s="43">
        <v>192450</v>
      </c>
      <c r="H436" s="60"/>
      <c r="I436" s="60"/>
      <c r="J436" s="60"/>
      <c r="K436" s="60"/>
      <c r="L436" s="60"/>
      <c r="M436" s="60"/>
    </row>
    <row r="437" spans="1:13" ht="31" x14ac:dyDescent="0.35">
      <c r="A437" s="19" t="s">
        <v>2490</v>
      </c>
      <c r="B437" s="21" t="s">
        <v>4429</v>
      </c>
      <c r="C437" s="22"/>
      <c r="D437" s="22"/>
      <c r="E437" s="22"/>
      <c r="F437" s="22"/>
      <c r="G437" s="43"/>
      <c r="H437" s="60"/>
      <c r="I437" s="60"/>
      <c r="J437" s="60"/>
      <c r="K437" s="60"/>
      <c r="L437" s="60"/>
      <c r="M437" s="60"/>
    </row>
    <row r="438" spans="1:13" ht="15.5" x14ac:dyDescent="0.35">
      <c r="A438" s="19" t="s">
        <v>1245</v>
      </c>
      <c r="B438" s="21" t="s">
        <v>1236</v>
      </c>
      <c r="C438" s="22"/>
      <c r="D438" s="22"/>
      <c r="E438" s="22"/>
      <c r="F438" s="22"/>
      <c r="G438" s="43"/>
      <c r="H438" s="60"/>
      <c r="I438" s="60"/>
      <c r="J438" s="60"/>
      <c r="K438" s="60"/>
      <c r="L438" s="60"/>
      <c r="M438" s="60"/>
    </row>
    <row r="439" spans="1:13" ht="15.5" x14ac:dyDescent="0.35">
      <c r="A439" s="19" t="s">
        <v>4336</v>
      </c>
      <c r="B439" s="21" t="s">
        <v>2357</v>
      </c>
      <c r="C439" s="22"/>
      <c r="D439" s="22"/>
      <c r="E439" s="22"/>
      <c r="F439" s="22"/>
      <c r="G439" s="43"/>
      <c r="H439" s="60"/>
      <c r="I439" s="60"/>
      <c r="J439" s="60"/>
      <c r="K439" s="60"/>
      <c r="L439" s="60"/>
      <c r="M439" s="60"/>
    </row>
    <row r="440" spans="1:13" ht="15.5" x14ac:dyDescent="0.35">
      <c r="A440" s="19" t="s">
        <v>4337</v>
      </c>
      <c r="B440" s="21" t="s">
        <v>2172</v>
      </c>
      <c r="C440" s="22"/>
      <c r="D440" s="22"/>
      <c r="E440" s="22"/>
      <c r="F440" s="22"/>
      <c r="G440" s="43"/>
      <c r="H440" s="60"/>
      <c r="I440" s="60"/>
      <c r="J440" s="60"/>
      <c r="K440" s="60"/>
      <c r="L440" s="60"/>
      <c r="M440" s="60"/>
    </row>
    <row r="441" spans="1:13" ht="15.5" x14ac:dyDescent="0.35">
      <c r="A441" s="19" t="s">
        <v>4338</v>
      </c>
      <c r="B441" s="21" t="s">
        <v>2192</v>
      </c>
      <c r="C441" s="22"/>
      <c r="D441" s="22"/>
      <c r="E441" s="22"/>
      <c r="F441" s="22"/>
      <c r="G441" s="43"/>
      <c r="H441" s="60"/>
      <c r="I441" s="60"/>
      <c r="J441" s="60"/>
      <c r="K441" s="60"/>
      <c r="L441" s="60"/>
      <c r="M441" s="60"/>
    </row>
    <row r="442" spans="1:13" ht="15.5" x14ac:dyDescent="0.35">
      <c r="A442" s="19" t="s">
        <v>1365</v>
      </c>
      <c r="B442" s="21" t="s">
        <v>8340</v>
      </c>
      <c r="C442" s="22">
        <f>28370000+3792</f>
        <v>28373792</v>
      </c>
      <c r="D442" s="22"/>
      <c r="E442" s="22">
        <v>43648140</v>
      </c>
      <c r="F442" s="22"/>
      <c r="G442" s="43">
        <v>43869249</v>
      </c>
      <c r="H442" s="60"/>
      <c r="I442" s="60"/>
      <c r="J442" s="60"/>
      <c r="K442" s="60"/>
      <c r="L442" s="60"/>
      <c r="M442" s="60"/>
    </row>
    <row r="443" spans="1:13" ht="15.5" x14ac:dyDescent="0.35">
      <c r="A443" s="19" t="s">
        <v>8357</v>
      </c>
      <c r="B443" s="21" t="s">
        <v>1993</v>
      </c>
      <c r="C443" s="22"/>
      <c r="D443" s="22"/>
      <c r="E443" s="22"/>
      <c r="F443" s="22"/>
      <c r="G443" s="43"/>
      <c r="H443" s="60"/>
      <c r="I443" s="60"/>
      <c r="J443" s="60"/>
      <c r="K443" s="60"/>
      <c r="L443" s="60"/>
      <c r="M443" s="60"/>
    </row>
    <row r="444" spans="1:13" ht="15.5" x14ac:dyDescent="0.35">
      <c r="A444" s="19" t="s">
        <v>4339</v>
      </c>
      <c r="B444" s="21" t="s">
        <v>2651</v>
      </c>
      <c r="C444" s="22"/>
      <c r="D444" s="22"/>
      <c r="E444" s="22"/>
      <c r="F444" s="22"/>
      <c r="G444" s="43"/>
      <c r="H444" s="60"/>
      <c r="I444" s="60"/>
      <c r="J444" s="60"/>
      <c r="K444" s="60"/>
      <c r="L444" s="60"/>
      <c r="M444" s="60"/>
    </row>
    <row r="445" spans="1:13" ht="15.5" x14ac:dyDescent="0.35">
      <c r="A445" s="19" t="s">
        <v>1992</v>
      </c>
      <c r="B445" s="21" t="s">
        <v>3637</v>
      </c>
      <c r="C445" s="22"/>
      <c r="D445" s="22"/>
      <c r="E445" s="22"/>
      <c r="F445" s="22"/>
      <c r="G445" s="43"/>
      <c r="H445" s="60"/>
      <c r="I445" s="60"/>
      <c r="J445" s="60"/>
      <c r="K445" s="60"/>
      <c r="L445" s="60"/>
      <c r="M445" s="60"/>
    </row>
    <row r="446" spans="1:13" ht="31" x14ac:dyDescent="0.35">
      <c r="A446" s="19" t="s">
        <v>1321</v>
      </c>
      <c r="B446" s="21" t="s">
        <v>1298</v>
      </c>
      <c r="C446" s="22"/>
      <c r="D446" s="22"/>
      <c r="E446" s="22"/>
      <c r="F446" s="22"/>
      <c r="G446" s="43"/>
      <c r="H446" s="60"/>
      <c r="I446" s="60"/>
      <c r="J446" s="60"/>
      <c r="K446" s="60"/>
      <c r="L446" s="60"/>
      <c r="M446" s="60"/>
    </row>
    <row r="447" spans="1:13" ht="15.5" x14ac:dyDescent="0.35">
      <c r="A447" s="19" t="s">
        <v>8014</v>
      </c>
      <c r="B447" s="21" t="s">
        <v>3410</v>
      </c>
      <c r="C447" s="22"/>
      <c r="D447" s="22"/>
      <c r="E447" s="22"/>
      <c r="F447" s="22"/>
      <c r="G447" s="43"/>
      <c r="H447" s="60"/>
      <c r="I447" s="60"/>
      <c r="J447" s="60"/>
      <c r="K447" s="60"/>
      <c r="L447" s="60"/>
      <c r="M447" s="60"/>
    </row>
    <row r="448" spans="1:13" ht="15.5" x14ac:dyDescent="0.35">
      <c r="A448" s="19" t="s">
        <v>4340</v>
      </c>
      <c r="B448" s="21" t="s">
        <v>2181</v>
      </c>
      <c r="C448" s="22"/>
      <c r="D448" s="22"/>
      <c r="E448" s="22"/>
      <c r="F448" s="22"/>
      <c r="G448" s="43"/>
      <c r="H448" s="60"/>
      <c r="I448" s="60"/>
      <c r="J448" s="60"/>
      <c r="K448" s="60"/>
      <c r="L448" s="60"/>
      <c r="M448" s="60"/>
    </row>
    <row r="449" spans="1:13" ht="15.5" x14ac:dyDescent="0.35">
      <c r="A449" s="19" t="s">
        <v>3413</v>
      </c>
      <c r="B449" s="21" t="s">
        <v>3411</v>
      </c>
      <c r="C449" s="22"/>
      <c r="D449" s="22"/>
      <c r="E449" s="22"/>
      <c r="F449" s="22"/>
      <c r="G449" s="43"/>
      <c r="H449" s="60"/>
      <c r="I449" s="60"/>
      <c r="J449" s="60"/>
      <c r="K449" s="60"/>
      <c r="L449" s="60"/>
      <c r="M449" s="60"/>
    </row>
    <row r="450" spans="1:13" ht="15.5" x14ac:dyDescent="0.35">
      <c r="A450" s="19" t="s">
        <v>3416</v>
      </c>
      <c r="B450" s="21" t="s">
        <v>3414</v>
      </c>
      <c r="C450" s="22"/>
      <c r="D450" s="22"/>
      <c r="E450" s="22"/>
      <c r="F450" s="22"/>
      <c r="G450" s="43"/>
      <c r="H450" s="60"/>
      <c r="I450" s="60"/>
      <c r="J450" s="60"/>
      <c r="K450" s="60"/>
      <c r="L450" s="60"/>
      <c r="M450" s="60"/>
    </row>
    <row r="451" spans="1:13" ht="15.5" x14ac:dyDescent="0.35">
      <c r="A451" s="19" t="s">
        <v>4341</v>
      </c>
      <c r="B451" s="21" t="s">
        <v>2313</v>
      </c>
      <c r="C451" s="22"/>
      <c r="D451" s="22"/>
      <c r="E451" s="22"/>
      <c r="F451" s="22"/>
      <c r="G451" s="43"/>
      <c r="H451" s="60"/>
      <c r="I451" s="60"/>
      <c r="J451" s="60"/>
      <c r="K451" s="60"/>
      <c r="L451" s="60"/>
      <c r="M451" s="60"/>
    </row>
    <row r="452" spans="1:13" ht="31" x14ac:dyDescent="0.35">
      <c r="A452" s="19" t="s">
        <v>4342</v>
      </c>
      <c r="B452" s="21" t="s">
        <v>3727</v>
      </c>
      <c r="C452" s="22"/>
      <c r="D452" s="22"/>
      <c r="E452" s="22"/>
      <c r="F452" s="22"/>
      <c r="G452" s="43"/>
      <c r="H452" s="60"/>
      <c r="I452" s="60"/>
      <c r="J452" s="60"/>
      <c r="K452" s="60"/>
      <c r="L452" s="60"/>
      <c r="M452" s="60"/>
    </row>
    <row r="453" spans="1:13" ht="15.5" x14ac:dyDescent="0.35">
      <c r="A453" s="19" t="s">
        <v>60</v>
      </c>
      <c r="B453" s="21" t="s">
        <v>58</v>
      </c>
      <c r="C453" s="22"/>
      <c r="D453" s="22"/>
      <c r="E453" s="22"/>
      <c r="F453" s="22"/>
      <c r="G453" s="43"/>
      <c r="H453" s="60"/>
      <c r="I453" s="60"/>
      <c r="J453" s="60"/>
      <c r="K453" s="60"/>
      <c r="L453" s="60"/>
      <c r="M453" s="60"/>
    </row>
    <row r="454" spans="1:13" ht="15.5" x14ac:dyDescent="0.35">
      <c r="A454" s="19" t="s">
        <v>2611</v>
      </c>
      <c r="B454" s="21" t="s">
        <v>3741</v>
      </c>
      <c r="C454" s="22"/>
      <c r="D454" s="22"/>
      <c r="E454" s="22"/>
      <c r="F454" s="22"/>
      <c r="G454" s="43"/>
      <c r="H454" s="60"/>
      <c r="I454" s="60"/>
      <c r="J454" s="60"/>
      <c r="K454" s="60"/>
      <c r="L454" s="60"/>
      <c r="M454" s="60"/>
    </row>
    <row r="455" spans="1:13" ht="15.5" x14ac:dyDescent="0.35">
      <c r="A455" s="19" t="s">
        <v>4941</v>
      </c>
      <c r="B455" s="21" t="s">
        <v>3940</v>
      </c>
      <c r="C455" s="22"/>
      <c r="D455" s="22"/>
      <c r="E455" s="22"/>
      <c r="F455" s="22"/>
      <c r="G455" s="43"/>
      <c r="H455" s="60"/>
      <c r="I455" s="60"/>
      <c r="J455" s="60"/>
      <c r="K455" s="60"/>
      <c r="L455" s="60"/>
      <c r="M455" s="60"/>
    </row>
    <row r="456" spans="1:13" ht="15.5" x14ac:dyDescent="0.35">
      <c r="A456" s="19" t="s">
        <v>8358</v>
      </c>
      <c r="B456" s="21" t="s">
        <v>224</v>
      </c>
      <c r="C456" s="22"/>
      <c r="D456" s="22"/>
      <c r="E456" s="22"/>
      <c r="F456" s="22"/>
      <c r="G456" s="43"/>
      <c r="H456" s="60"/>
      <c r="I456" s="60"/>
      <c r="J456" s="60"/>
      <c r="K456" s="60"/>
      <c r="L456" s="60"/>
      <c r="M456" s="60"/>
    </row>
    <row r="457" spans="1:13" ht="31" x14ac:dyDescent="0.35">
      <c r="A457" s="19" t="s">
        <v>1642</v>
      </c>
      <c r="B457" s="21" t="s">
        <v>1608</v>
      </c>
      <c r="C457" s="22"/>
      <c r="D457" s="22"/>
      <c r="E457" s="22"/>
      <c r="F457" s="22"/>
      <c r="G457" s="43"/>
      <c r="H457" s="60"/>
      <c r="I457" s="60"/>
      <c r="J457" s="60"/>
      <c r="K457" s="60"/>
      <c r="L457" s="60"/>
      <c r="M457" s="60"/>
    </row>
    <row r="458" spans="1:13" ht="31" x14ac:dyDescent="0.35">
      <c r="A458" s="19" t="s">
        <v>8401</v>
      </c>
      <c r="B458" s="21" t="s">
        <v>1452</v>
      </c>
      <c r="C458" s="22"/>
      <c r="D458" s="22"/>
      <c r="E458" s="22"/>
      <c r="F458" s="22"/>
      <c r="G458" s="43"/>
      <c r="H458" s="60"/>
      <c r="I458" s="60"/>
      <c r="J458" s="60"/>
      <c r="K458" s="60"/>
      <c r="L458" s="60"/>
      <c r="M458" s="60"/>
    </row>
    <row r="459" spans="1:13" ht="15.5" x14ac:dyDescent="0.35">
      <c r="A459" s="19" t="s">
        <v>8015</v>
      </c>
      <c r="B459" s="21" t="s">
        <v>4431</v>
      </c>
      <c r="C459" s="22"/>
      <c r="D459" s="22"/>
      <c r="E459" s="22"/>
      <c r="F459" s="22"/>
      <c r="G459" s="43"/>
      <c r="H459" s="60"/>
      <c r="I459" s="60"/>
      <c r="J459" s="60"/>
      <c r="K459" s="60"/>
      <c r="L459" s="60"/>
      <c r="M459" s="60"/>
    </row>
    <row r="460" spans="1:13" ht="15.5" x14ac:dyDescent="0.35">
      <c r="A460" s="19" t="s">
        <v>260</v>
      </c>
      <c r="B460" s="21" t="s">
        <v>9882</v>
      </c>
      <c r="C460" s="22">
        <v>554000</v>
      </c>
      <c r="D460" s="22">
        <v>0</v>
      </c>
      <c r="E460" s="22">
        <v>738000</v>
      </c>
      <c r="F460" s="22">
        <v>0</v>
      </c>
      <c r="G460" s="43">
        <v>5651000</v>
      </c>
      <c r="H460" s="60">
        <v>43</v>
      </c>
      <c r="I460" s="60">
        <v>16</v>
      </c>
      <c r="J460" s="60">
        <v>27</v>
      </c>
      <c r="K460" s="60">
        <v>15</v>
      </c>
      <c r="L460" s="60">
        <v>0</v>
      </c>
      <c r="M460" s="60" t="s">
        <v>3517</v>
      </c>
    </row>
    <row r="461" spans="1:13" ht="31" x14ac:dyDescent="0.35">
      <c r="A461" s="19" t="s">
        <v>8359</v>
      </c>
      <c r="B461" s="21" t="s">
        <v>3</v>
      </c>
      <c r="C461" s="22"/>
      <c r="D461" s="22"/>
      <c r="E461" s="22"/>
      <c r="F461" s="22"/>
      <c r="G461" s="43"/>
      <c r="H461" s="60"/>
      <c r="I461" s="60"/>
      <c r="J461" s="60"/>
      <c r="K461" s="60"/>
      <c r="L461" s="60"/>
      <c r="M461" s="60"/>
    </row>
    <row r="462" spans="1:13" ht="31" x14ac:dyDescent="0.35">
      <c r="A462" s="19" t="s">
        <v>4343</v>
      </c>
      <c r="B462" s="21" t="s">
        <v>2158</v>
      </c>
      <c r="C462" s="22"/>
      <c r="D462" s="22"/>
      <c r="E462" s="22"/>
      <c r="F462" s="22"/>
      <c r="G462" s="43"/>
      <c r="H462" s="60"/>
      <c r="I462" s="60"/>
      <c r="J462" s="60"/>
      <c r="K462" s="60"/>
      <c r="L462" s="60"/>
      <c r="M462" s="60"/>
    </row>
    <row r="463" spans="1:13" ht="36" customHeight="1" x14ac:dyDescent="0.35">
      <c r="A463" s="19" t="s">
        <v>8017</v>
      </c>
      <c r="B463" s="21" t="s">
        <v>4435</v>
      </c>
      <c r="C463" s="22"/>
      <c r="D463" s="22"/>
      <c r="E463" s="22"/>
      <c r="F463" s="22"/>
      <c r="G463" s="43"/>
      <c r="H463" s="60"/>
      <c r="I463" s="60"/>
      <c r="J463" s="60"/>
      <c r="K463" s="60"/>
      <c r="L463" s="60"/>
      <c r="M463" s="60"/>
    </row>
    <row r="464" spans="1:13" ht="15.5" x14ac:dyDescent="0.35">
      <c r="A464" s="19" t="s">
        <v>4344</v>
      </c>
      <c r="B464" s="21" t="s">
        <v>2132</v>
      </c>
      <c r="C464" s="22"/>
      <c r="D464" s="22"/>
      <c r="E464" s="22"/>
      <c r="F464" s="22"/>
      <c r="G464" s="43"/>
      <c r="H464" s="60"/>
      <c r="I464" s="60"/>
      <c r="J464" s="60"/>
      <c r="K464" s="60"/>
      <c r="L464" s="60"/>
      <c r="M464" s="60"/>
    </row>
    <row r="465" spans="1:13" ht="31" x14ac:dyDescent="0.35">
      <c r="A465" s="19" t="s">
        <v>1837</v>
      </c>
      <c r="B465" s="21" t="s">
        <v>4026</v>
      </c>
      <c r="C465" s="22"/>
      <c r="D465" s="22"/>
      <c r="E465" s="22"/>
      <c r="F465" s="22"/>
      <c r="G465" s="43"/>
      <c r="H465" s="60"/>
      <c r="I465" s="60"/>
      <c r="J465" s="60"/>
      <c r="K465" s="60"/>
      <c r="L465" s="60"/>
      <c r="M465" s="60"/>
    </row>
    <row r="466" spans="1:13" ht="15.5" x14ac:dyDescent="0.35">
      <c r="A466" s="19" t="s">
        <v>1864</v>
      </c>
      <c r="B466" s="21" t="s">
        <v>1862</v>
      </c>
      <c r="C466" s="22"/>
      <c r="D466" s="22"/>
      <c r="E466" s="22"/>
      <c r="F466" s="22"/>
      <c r="G466" s="43"/>
      <c r="H466" s="60"/>
      <c r="I466" s="60"/>
      <c r="J466" s="60"/>
      <c r="K466" s="60"/>
      <c r="L466" s="60"/>
      <c r="M466" s="60"/>
    </row>
    <row r="467" spans="1:13" ht="15.5" x14ac:dyDescent="0.35">
      <c r="A467" s="19" t="s">
        <v>8018</v>
      </c>
      <c r="B467" s="21" t="s">
        <v>3864</v>
      </c>
      <c r="C467" s="22"/>
      <c r="D467" s="22"/>
      <c r="E467" s="22"/>
      <c r="F467" s="22"/>
      <c r="G467" s="43"/>
      <c r="H467" s="60"/>
      <c r="I467" s="60"/>
      <c r="J467" s="60"/>
      <c r="K467" s="60"/>
      <c r="L467" s="60"/>
      <c r="M467" s="60"/>
    </row>
    <row r="468" spans="1:13" ht="15.5" x14ac:dyDescent="0.35">
      <c r="A468" s="19" t="s">
        <v>2957</v>
      </c>
      <c r="B468" s="21" t="s">
        <v>4010</v>
      </c>
      <c r="C468" s="22">
        <v>628688.65</v>
      </c>
      <c r="D468" s="22"/>
      <c r="E468" s="22">
        <v>628688.65</v>
      </c>
      <c r="F468" s="22"/>
      <c r="G468" s="43">
        <v>843822.6</v>
      </c>
      <c r="H468" s="60"/>
      <c r="I468" s="60"/>
      <c r="J468" s="60"/>
      <c r="K468" s="60"/>
      <c r="L468" s="60"/>
      <c r="M468" s="60"/>
    </row>
    <row r="469" spans="1:13" ht="15.5" x14ac:dyDescent="0.35">
      <c r="A469" s="19" t="s">
        <v>8019</v>
      </c>
      <c r="B469" s="21" t="s">
        <v>885</v>
      </c>
      <c r="C469" s="22"/>
      <c r="D469" s="22"/>
      <c r="E469" s="22"/>
      <c r="F469" s="22"/>
      <c r="G469" s="43"/>
      <c r="H469" s="60"/>
      <c r="I469" s="60"/>
      <c r="J469" s="60"/>
      <c r="K469" s="60"/>
      <c r="L469" s="60"/>
      <c r="M469" s="60"/>
    </row>
    <row r="470" spans="1:13" ht="31" x14ac:dyDescent="0.35">
      <c r="A470" s="19" t="s">
        <v>1836</v>
      </c>
      <c r="B470" s="21" t="s">
        <v>1827</v>
      </c>
      <c r="C470" s="22"/>
      <c r="D470" s="22"/>
      <c r="E470" s="22"/>
      <c r="F470" s="22"/>
      <c r="G470" s="43"/>
      <c r="H470" s="60"/>
      <c r="I470" s="60"/>
      <c r="J470" s="60"/>
      <c r="K470" s="60"/>
      <c r="L470" s="60"/>
      <c r="M470" s="60"/>
    </row>
    <row r="471" spans="1:13" ht="31" x14ac:dyDescent="0.35">
      <c r="A471" s="19" t="s">
        <v>1121</v>
      </c>
      <c r="B471" s="21" t="s">
        <v>3777</v>
      </c>
      <c r="C471" s="22"/>
      <c r="D471" s="22"/>
      <c r="E471" s="22"/>
      <c r="F471" s="22"/>
      <c r="G471" s="43"/>
      <c r="H471" s="60"/>
      <c r="I471" s="60"/>
      <c r="J471" s="60"/>
      <c r="K471" s="60"/>
      <c r="L471" s="60"/>
      <c r="M471" s="60"/>
    </row>
    <row r="472" spans="1:13" ht="15.5" x14ac:dyDescent="0.35">
      <c r="A472" s="19" t="s">
        <v>8020</v>
      </c>
      <c r="B472" s="21" t="s">
        <v>144</v>
      </c>
      <c r="C472" s="22"/>
      <c r="D472" s="22"/>
      <c r="E472" s="22"/>
      <c r="F472" s="22"/>
      <c r="G472" s="43"/>
      <c r="H472" s="60"/>
      <c r="I472" s="60"/>
      <c r="J472" s="60"/>
      <c r="K472" s="60"/>
      <c r="L472" s="60"/>
      <c r="M472" s="60"/>
    </row>
    <row r="473" spans="1:13" ht="15.5" x14ac:dyDescent="0.35">
      <c r="A473" s="19" t="s">
        <v>4345</v>
      </c>
      <c r="B473" s="21" t="s">
        <v>10048</v>
      </c>
      <c r="C473" s="22">
        <v>14395</v>
      </c>
      <c r="D473" s="22">
        <v>0</v>
      </c>
      <c r="E473" s="22">
        <v>14395</v>
      </c>
      <c r="F473" s="22">
        <v>0</v>
      </c>
      <c r="G473" s="43">
        <v>14395</v>
      </c>
      <c r="H473" s="60">
        <v>5</v>
      </c>
      <c r="I473" s="60">
        <v>1</v>
      </c>
      <c r="J473" s="60">
        <v>4</v>
      </c>
      <c r="K473" s="60">
        <v>5</v>
      </c>
      <c r="L473" s="60">
        <v>1</v>
      </c>
      <c r="M473" s="60" t="s">
        <v>3790</v>
      </c>
    </row>
    <row r="474" spans="1:13" ht="15.5" x14ac:dyDescent="0.35">
      <c r="A474" s="19" t="s">
        <v>2604</v>
      </c>
      <c r="B474" s="21" t="s">
        <v>3981</v>
      </c>
      <c r="C474" s="22"/>
      <c r="D474" s="22"/>
      <c r="E474" s="22"/>
      <c r="F474" s="22"/>
      <c r="G474" s="43"/>
      <c r="H474" s="60"/>
      <c r="I474" s="60"/>
      <c r="J474" s="60"/>
      <c r="K474" s="60"/>
      <c r="L474" s="60"/>
      <c r="M474" s="60"/>
    </row>
    <row r="475" spans="1:13" ht="24" customHeight="1" x14ac:dyDescent="0.35">
      <c r="A475" s="19" t="s">
        <v>4346</v>
      </c>
      <c r="B475" s="21" t="s">
        <v>2318</v>
      </c>
      <c r="C475" s="22"/>
      <c r="D475" s="22"/>
      <c r="E475" s="22"/>
      <c r="F475" s="22"/>
      <c r="G475" s="43"/>
      <c r="H475" s="60"/>
      <c r="I475" s="60"/>
      <c r="J475" s="60"/>
      <c r="K475" s="60"/>
      <c r="L475" s="60"/>
      <c r="M475" s="60"/>
    </row>
    <row r="476" spans="1:13" ht="15.5" x14ac:dyDescent="0.35">
      <c r="A476" s="19" t="s">
        <v>4347</v>
      </c>
      <c r="B476" s="21" t="s">
        <v>3752</v>
      </c>
      <c r="C476" s="22"/>
      <c r="D476" s="22"/>
      <c r="E476" s="22"/>
      <c r="F476" s="22"/>
      <c r="G476" s="43"/>
      <c r="H476" s="60"/>
      <c r="I476" s="60"/>
      <c r="J476" s="60"/>
      <c r="K476" s="60"/>
      <c r="L476" s="60"/>
      <c r="M476" s="60"/>
    </row>
    <row r="477" spans="1:13" ht="15.5" x14ac:dyDescent="0.35">
      <c r="A477" s="19" t="s">
        <v>4348</v>
      </c>
      <c r="B477" s="21" t="s">
        <v>2626</v>
      </c>
      <c r="C477" s="22"/>
      <c r="D477" s="22"/>
      <c r="E477" s="22"/>
      <c r="F477" s="22"/>
      <c r="G477" s="43"/>
      <c r="H477" s="60"/>
      <c r="I477" s="60"/>
      <c r="J477" s="60"/>
      <c r="K477" s="60"/>
      <c r="L477" s="60"/>
      <c r="M477" s="60"/>
    </row>
    <row r="478" spans="1:13" ht="15.5" x14ac:dyDescent="0.35">
      <c r="A478" s="19" t="s">
        <v>5039</v>
      </c>
      <c r="B478" s="21" t="s">
        <v>393</v>
      </c>
      <c r="C478" s="22"/>
      <c r="D478" s="22"/>
      <c r="E478" s="22"/>
      <c r="F478" s="22"/>
      <c r="G478" s="43"/>
      <c r="H478" s="60"/>
      <c r="I478" s="60"/>
      <c r="J478" s="60"/>
      <c r="K478" s="60"/>
      <c r="L478" s="60"/>
      <c r="M478" s="60"/>
    </row>
    <row r="479" spans="1:13" ht="15.5" x14ac:dyDescent="0.35">
      <c r="A479" s="19" t="s">
        <v>2491</v>
      </c>
      <c r="B479" s="21" t="s">
        <v>1601</v>
      </c>
      <c r="C479" s="22"/>
      <c r="D479" s="22"/>
      <c r="E479" s="22"/>
      <c r="F479" s="22"/>
      <c r="G479" s="43"/>
      <c r="H479" s="60"/>
      <c r="I479" s="60"/>
      <c r="J479" s="60"/>
      <c r="K479" s="60"/>
      <c r="L479" s="60"/>
      <c r="M479" s="60"/>
    </row>
    <row r="480" spans="1:13" ht="31" x14ac:dyDescent="0.35">
      <c r="A480" s="19" t="s">
        <v>3128</v>
      </c>
      <c r="B480" s="21" t="s">
        <v>3958</v>
      </c>
      <c r="C480" s="22"/>
      <c r="D480" s="22"/>
      <c r="E480" s="22"/>
      <c r="F480" s="22"/>
      <c r="G480" s="43"/>
      <c r="H480" s="60"/>
      <c r="I480" s="60"/>
      <c r="J480" s="60"/>
      <c r="K480" s="60"/>
      <c r="L480" s="60"/>
      <c r="M480" s="60"/>
    </row>
    <row r="481" spans="1:13" ht="31" x14ac:dyDescent="0.35">
      <c r="A481" s="19" t="s">
        <v>3062</v>
      </c>
      <c r="B481" s="21" t="s">
        <v>86</v>
      </c>
      <c r="C481" s="22"/>
      <c r="D481" s="22"/>
      <c r="E481" s="22"/>
      <c r="F481" s="22"/>
      <c r="G481" s="43"/>
      <c r="H481" s="60"/>
      <c r="I481" s="60"/>
      <c r="J481" s="60"/>
      <c r="K481" s="60"/>
      <c r="L481" s="60"/>
      <c r="M481" s="60"/>
    </row>
    <row r="482" spans="1:13" ht="15.5" x14ac:dyDescent="0.35">
      <c r="A482" s="19" t="s">
        <v>1409</v>
      </c>
      <c r="B482" s="21" t="s">
        <v>1407</v>
      </c>
      <c r="C482" s="22"/>
      <c r="D482" s="22"/>
      <c r="E482" s="22"/>
      <c r="F482" s="22"/>
      <c r="G482" s="43"/>
      <c r="H482" s="60"/>
      <c r="I482" s="60"/>
      <c r="J482" s="60"/>
      <c r="K482" s="60"/>
      <c r="L482" s="60"/>
      <c r="M482" s="60"/>
    </row>
    <row r="483" spans="1:13" ht="15.5" x14ac:dyDescent="0.35">
      <c r="A483" s="19" t="s">
        <v>4349</v>
      </c>
      <c r="B483" s="21" t="s">
        <v>3652</v>
      </c>
      <c r="C483" s="22"/>
      <c r="D483" s="22"/>
      <c r="E483" s="22"/>
      <c r="F483" s="22"/>
      <c r="G483" s="43"/>
      <c r="H483" s="60"/>
      <c r="I483" s="60"/>
      <c r="J483" s="60"/>
      <c r="K483" s="60"/>
      <c r="L483" s="60"/>
      <c r="M483" s="60"/>
    </row>
    <row r="484" spans="1:13" ht="31" x14ac:dyDescent="0.35">
      <c r="A484" s="19" t="s">
        <v>4350</v>
      </c>
      <c r="B484" s="21" t="s">
        <v>8691</v>
      </c>
      <c r="C484" s="22"/>
      <c r="D484" s="22"/>
      <c r="E484" s="22"/>
      <c r="F484" s="22"/>
      <c r="G484" s="43"/>
      <c r="H484" s="60"/>
      <c r="I484" s="60"/>
      <c r="J484" s="60"/>
      <c r="K484" s="60"/>
      <c r="L484" s="60"/>
      <c r="M484" s="60"/>
    </row>
    <row r="485" spans="1:13" ht="31" x14ac:dyDescent="0.35">
      <c r="A485" s="19" t="s">
        <v>8022</v>
      </c>
      <c r="B485" s="21" t="s">
        <v>2524</v>
      </c>
      <c r="C485" s="22"/>
      <c r="D485" s="22"/>
      <c r="E485" s="22"/>
      <c r="F485" s="22"/>
      <c r="G485" s="43"/>
      <c r="H485" s="60"/>
      <c r="I485" s="60"/>
      <c r="J485" s="60"/>
      <c r="K485" s="60"/>
      <c r="L485" s="60"/>
      <c r="M485" s="60"/>
    </row>
    <row r="486" spans="1:13" ht="31" x14ac:dyDescent="0.35">
      <c r="A486" s="19" t="s">
        <v>1672</v>
      </c>
      <c r="B486" s="21" t="s">
        <v>3993</v>
      </c>
      <c r="C486" s="22"/>
      <c r="D486" s="22"/>
      <c r="E486" s="22"/>
      <c r="F486" s="22"/>
      <c r="G486" s="43"/>
      <c r="H486" s="60"/>
      <c r="I486" s="60"/>
      <c r="J486" s="60"/>
      <c r="K486" s="60"/>
      <c r="L486" s="60"/>
      <c r="M486" s="60"/>
    </row>
    <row r="487" spans="1:13" ht="15.5" x14ac:dyDescent="0.35">
      <c r="A487" s="19" t="s">
        <v>4351</v>
      </c>
      <c r="B487" s="21" t="s">
        <v>3702</v>
      </c>
      <c r="C487" s="22"/>
      <c r="D487" s="22"/>
      <c r="E487" s="22"/>
      <c r="F487" s="22"/>
      <c r="G487" s="43"/>
      <c r="H487" s="60"/>
      <c r="I487" s="60"/>
      <c r="J487" s="60"/>
      <c r="K487" s="60"/>
      <c r="L487" s="60"/>
      <c r="M487" s="60"/>
    </row>
    <row r="488" spans="1:13" ht="15.5" x14ac:dyDescent="0.35">
      <c r="A488" s="19" t="s">
        <v>4352</v>
      </c>
      <c r="B488" s="21" t="s">
        <v>3850</v>
      </c>
      <c r="C488" s="22"/>
      <c r="D488" s="22"/>
      <c r="E488" s="22"/>
      <c r="F488" s="22"/>
      <c r="G488" s="43"/>
      <c r="H488" s="60"/>
      <c r="I488" s="60"/>
      <c r="J488" s="60"/>
      <c r="K488" s="60"/>
      <c r="L488" s="60"/>
      <c r="M488" s="60"/>
    </row>
    <row r="489" spans="1:13" ht="15.5" x14ac:dyDescent="0.35">
      <c r="A489" s="19" t="s">
        <v>2985</v>
      </c>
      <c r="B489" s="21" t="s">
        <v>1251</v>
      </c>
      <c r="C489" s="22"/>
      <c r="D489" s="22"/>
      <c r="E489" s="22"/>
      <c r="F489" s="22"/>
      <c r="G489" s="43"/>
      <c r="H489" s="60"/>
      <c r="I489" s="60"/>
      <c r="J489" s="60"/>
      <c r="K489" s="60"/>
      <c r="L489" s="60"/>
      <c r="M489" s="60"/>
    </row>
    <row r="490" spans="1:13" ht="15.5" x14ac:dyDescent="0.35">
      <c r="A490" s="19" t="s">
        <v>5041</v>
      </c>
      <c r="B490" s="21" t="s">
        <v>2162</v>
      </c>
      <c r="C490" s="22"/>
      <c r="D490" s="22"/>
      <c r="E490" s="22"/>
      <c r="F490" s="22"/>
      <c r="G490" s="43"/>
      <c r="H490" s="60"/>
      <c r="I490" s="60"/>
      <c r="J490" s="60"/>
      <c r="K490" s="60"/>
      <c r="L490" s="60"/>
      <c r="M490" s="60"/>
    </row>
    <row r="491" spans="1:13" ht="15.5" x14ac:dyDescent="0.35">
      <c r="A491" s="19" t="s">
        <v>4942</v>
      </c>
      <c r="B491" s="21" t="s">
        <v>3697</v>
      </c>
      <c r="C491" s="22"/>
      <c r="D491" s="22"/>
      <c r="E491" s="22"/>
      <c r="F491" s="22"/>
      <c r="G491" s="43"/>
      <c r="H491" s="60"/>
      <c r="I491" s="60"/>
      <c r="J491" s="60"/>
      <c r="K491" s="60"/>
      <c r="L491" s="60"/>
      <c r="M491" s="60"/>
    </row>
    <row r="492" spans="1:13" ht="31" x14ac:dyDescent="0.35">
      <c r="A492" s="19" t="s">
        <v>8360</v>
      </c>
      <c r="B492" s="21" t="s">
        <v>2189</v>
      </c>
      <c r="C492" s="22"/>
      <c r="D492" s="22"/>
      <c r="E492" s="22"/>
      <c r="F492" s="22"/>
      <c r="G492" s="43"/>
      <c r="H492" s="60"/>
      <c r="I492" s="60"/>
      <c r="J492" s="60"/>
      <c r="K492" s="60"/>
      <c r="L492" s="60"/>
      <c r="M492" s="60"/>
    </row>
    <row r="493" spans="1:13" ht="15.5" x14ac:dyDescent="0.35">
      <c r="A493" s="19" t="s">
        <v>8023</v>
      </c>
      <c r="B493" s="21" t="s">
        <v>8269</v>
      </c>
      <c r="C493" s="22"/>
      <c r="D493" s="22"/>
      <c r="E493" s="22"/>
      <c r="F493" s="22"/>
      <c r="G493" s="43"/>
      <c r="H493" s="60"/>
      <c r="I493" s="60"/>
      <c r="J493" s="60"/>
      <c r="K493" s="60"/>
      <c r="L493" s="60"/>
      <c r="M493" s="60"/>
    </row>
    <row r="494" spans="1:13" ht="15.5" x14ac:dyDescent="0.35">
      <c r="A494" s="19" t="s">
        <v>8024</v>
      </c>
      <c r="B494" s="21" t="s">
        <v>2298</v>
      </c>
      <c r="C494" s="22"/>
      <c r="D494" s="22"/>
      <c r="E494" s="22"/>
      <c r="F494" s="22"/>
      <c r="G494" s="43"/>
      <c r="H494" s="60"/>
      <c r="I494" s="60"/>
      <c r="J494" s="60"/>
      <c r="K494" s="60"/>
      <c r="L494" s="60"/>
      <c r="M494" s="60"/>
    </row>
    <row r="495" spans="1:13" ht="15.5" x14ac:dyDescent="0.35">
      <c r="A495" s="19" t="s">
        <v>3065</v>
      </c>
      <c r="B495" s="21" t="s">
        <v>4044</v>
      </c>
      <c r="C495" s="22">
        <v>310300</v>
      </c>
      <c r="D495" s="22"/>
      <c r="E495" s="22">
        <v>2123450</v>
      </c>
      <c r="F495" s="22"/>
      <c r="G495" s="43">
        <v>297625</v>
      </c>
      <c r="H495" s="60"/>
      <c r="I495" s="60"/>
      <c r="J495" s="60"/>
      <c r="K495" s="60"/>
      <c r="L495" s="60"/>
      <c r="M495" s="60"/>
    </row>
    <row r="496" spans="1:13" ht="15.5" x14ac:dyDescent="0.35">
      <c r="A496" s="19" t="s">
        <v>3134</v>
      </c>
      <c r="B496" s="21" t="s">
        <v>1198</v>
      </c>
      <c r="C496" s="22"/>
      <c r="D496" s="22"/>
      <c r="E496" s="22"/>
      <c r="F496" s="22"/>
      <c r="G496" s="43"/>
      <c r="H496" s="60"/>
      <c r="I496" s="60"/>
      <c r="J496" s="60"/>
      <c r="K496" s="60"/>
      <c r="L496" s="60"/>
      <c r="M496" s="60"/>
    </row>
    <row r="497" spans="1:13" ht="31" x14ac:dyDescent="0.35">
      <c r="A497" s="19" t="s">
        <v>4354</v>
      </c>
      <c r="B497" s="21" t="s">
        <v>2101</v>
      </c>
      <c r="C497" s="22">
        <v>223176</v>
      </c>
      <c r="D497" s="22"/>
      <c r="E497" s="22">
        <v>240560</v>
      </c>
      <c r="F497" s="22"/>
      <c r="G497" s="43">
        <v>240560</v>
      </c>
      <c r="H497" s="60"/>
      <c r="I497" s="60"/>
      <c r="J497" s="60"/>
      <c r="K497" s="60"/>
      <c r="L497" s="60"/>
      <c r="M497" s="60"/>
    </row>
    <row r="498" spans="1:13" ht="15.5" x14ac:dyDescent="0.35">
      <c r="A498" s="19" t="s">
        <v>2955</v>
      </c>
      <c r="B498" s="21" t="s">
        <v>1889</v>
      </c>
      <c r="C498" s="22"/>
      <c r="D498" s="22"/>
      <c r="E498" s="22"/>
      <c r="F498" s="22"/>
      <c r="G498" s="43"/>
      <c r="H498" s="60"/>
      <c r="I498" s="60"/>
      <c r="J498" s="60"/>
      <c r="K498" s="60"/>
      <c r="L498" s="60"/>
      <c r="M498" s="60"/>
    </row>
    <row r="499" spans="1:13" ht="15.5" x14ac:dyDescent="0.35">
      <c r="A499" s="19" t="s">
        <v>31</v>
      </c>
      <c r="B499" s="21" t="s">
        <v>32</v>
      </c>
      <c r="C499" s="22"/>
      <c r="D499" s="22"/>
      <c r="E499" s="22"/>
      <c r="F499" s="22"/>
      <c r="G499" s="43"/>
      <c r="H499" s="60"/>
      <c r="I499" s="60"/>
      <c r="J499" s="60"/>
      <c r="K499" s="60"/>
      <c r="L499" s="60"/>
      <c r="M499" s="60"/>
    </row>
    <row r="500" spans="1:13" ht="31" x14ac:dyDescent="0.35">
      <c r="A500" s="19" t="s">
        <v>4355</v>
      </c>
      <c r="B500" s="21" t="s">
        <v>2323</v>
      </c>
      <c r="C500" s="22"/>
      <c r="D500" s="22"/>
      <c r="E500" s="22"/>
      <c r="F500" s="22"/>
      <c r="G500" s="43"/>
      <c r="H500" s="60"/>
      <c r="I500" s="60"/>
      <c r="J500" s="60"/>
      <c r="K500" s="60"/>
      <c r="L500" s="60"/>
      <c r="M500" s="60"/>
    </row>
    <row r="501" spans="1:13" ht="15.5" x14ac:dyDescent="0.35">
      <c r="A501" s="19" t="s">
        <v>5043</v>
      </c>
      <c r="B501" s="21" t="s">
        <v>1272</v>
      </c>
      <c r="C501" s="22"/>
      <c r="D501" s="22"/>
      <c r="E501" s="22"/>
      <c r="F501" s="22"/>
      <c r="G501" s="43"/>
      <c r="H501" s="60"/>
      <c r="I501" s="60"/>
      <c r="J501" s="60"/>
      <c r="K501" s="60"/>
      <c r="L501" s="60"/>
      <c r="M501" s="60"/>
    </row>
    <row r="502" spans="1:13" ht="15.5" x14ac:dyDescent="0.35">
      <c r="A502" s="19" t="s">
        <v>4356</v>
      </c>
      <c r="B502" s="21" t="s">
        <v>8749</v>
      </c>
      <c r="C502" s="22"/>
      <c r="D502" s="22"/>
      <c r="E502" s="22"/>
      <c r="F502" s="22"/>
      <c r="G502" s="43"/>
      <c r="H502" s="60"/>
      <c r="I502" s="60"/>
      <c r="J502" s="60"/>
      <c r="K502" s="60"/>
      <c r="L502" s="60"/>
      <c r="M502" s="60"/>
    </row>
    <row r="503" spans="1:13" ht="31" x14ac:dyDescent="0.35">
      <c r="A503" s="19" t="s">
        <v>4357</v>
      </c>
      <c r="B503" s="21" t="s">
        <v>3751</v>
      </c>
      <c r="C503" s="22"/>
      <c r="D503" s="22"/>
      <c r="E503" s="22"/>
      <c r="F503" s="22"/>
      <c r="G503" s="43"/>
      <c r="H503" s="60"/>
      <c r="I503" s="60"/>
      <c r="J503" s="60"/>
      <c r="K503" s="60"/>
      <c r="L503" s="60"/>
      <c r="M503" s="60"/>
    </row>
    <row r="504" spans="1:13" ht="31" x14ac:dyDescent="0.35">
      <c r="A504" s="19" t="s">
        <v>8025</v>
      </c>
      <c r="B504" s="21" t="s">
        <v>8546</v>
      </c>
      <c r="C504" s="22"/>
      <c r="D504" s="22"/>
      <c r="E504" s="22"/>
      <c r="F504" s="22"/>
      <c r="G504" s="43"/>
      <c r="H504" s="60"/>
      <c r="I504" s="60"/>
      <c r="J504" s="60"/>
      <c r="K504" s="60"/>
      <c r="L504" s="60"/>
      <c r="M504" s="60"/>
    </row>
    <row r="505" spans="1:13" ht="15.5" x14ac:dyDescent="0.35">
      <c r="A505" s="19" t="s">
        <v>8361</v>
      </c>
      <c r="B505" s="21" t="s">
        <v>2211</v>
      </c>
      <c r="C505" s="22"/>
      <c r="D505" s="22"/>
      <c r="E505" s="22"/>
      <c r="F505" s="22"/>
      <c r="G505" s="43"/>
      <c r="H505" s="60"/>
      <c r="I505" s="60"/>
      <c r="J505" s="60"/>
      <c r="K505" s="60"/>
      <c r="L505" s="60"/>
      <c r="M505" s="60"/>
    </row>
    <row r="506" spans="1:13" ht="15.5" x14ac:dyDescent="0.35">
      <c r="A506" s="19" t="s">
        <v>4358</v>
      </c>
      <c r="B506" s="21" t="s">
        <v>2013</v>
      </c>
      <c r="C506" s="22"/>
      <c r="D506" s="22"/>
      <c r="E506" s="22"/>
      <c r="F506" s="22"/>
      <c r="G506" s="43"/>
      <c r="H506" s="60"/>
      <c r="I506" s="60"/>
      <c r="J506" s="60"/>
      <c r="K506" s="60"/>
      <c r="L506" s="60"/>
      <c r="M506" s="60"/>
    </row>
    <row r="507" spans="1:13" ht="15.5" x14ac:dyDescent="0.35">
      <c r="A507" s="19" t="s">
        <v>8026</v>
      </c>
      <c r="B507" s="21" t="s">
        <v>3809</v>
      </c>
      <c r="C507" s="22"/>
      <c r="D507" s="22"/>
      <c r="E507" s="22"/>
      <c r="F507" s="22"/>
      <c r="G507" s="43"/>
      <c r="H507" s="60"/>
      <c r="I507" s="60"/>
      <c r="J507" s="60"/>
      <c r="K507" s="60"/>
      <c r="L507" s="60"/>
      <c r="M507" s="60"/>
    </row>
    <row r="508" spans="1:13" ht="31" x14ac:dyDescent="0.35">
      <c r="A508" s="19" t="s">
        <v>8362</v>
      </c>
      <c r="B508" s="21" t="s">
        <v>2300</v>
      </c>
      <c r="C508" s="22"/>
      <c r="D508" s="22"/>
      <c r="E508" s="22"/>
      <c r="F508" s="22"/>
      <c r="G508" s="43"/>
      <c r="H508" s="60"/>
      <c r="I508" s="60"/>
      <c r="J508" s="60"/>
      <c r="K508" s="60"/>
      <c r="L508" s="60"/>
      <c r="M508" s="60"/>
    </row>
    <row r="509" spans="1:13" ht="15.5" x14ac:dyDescent="0.35">
      <c r="A509" s="19" t="s">
        <v>2983</v>
      </c>
      <c r="B509" s="21" t="s">
        <v>4046</v>
      </c>
      <c r="C509" s="22">
        <v>4644324.18</v>
      </c>
      <c r="D509" s="22"/>
      <c r="E509" s="22">
        <v>4156403.29</v>
      </c>
      <c r="F509" s="22"/>
      <c r="G509" s="43">
        <v>5014428.2699999996</v>
      </c>
      <c r="H509" s="60"/>
      <c r="I509" s="60"/>
      <c r="J509" s="60"/>
      <c r="K509" s="60"/>
      <c r="L509" s="60"/>
      <c r="M509" s="60"/>
    </row>
    <row r="510" spans="1:13" ht="15.5" x14ac:dyDescent="0.35">
      <c r="A510" s="19" t="s">
        <v>4359</v>
      </c>
      <c r="B510" s="21" t="s">
        <v>8223</v>
      </c>
      <c r="C510" s="22"/>
      <c r="D510" s="22"/>
      <c r="E510" s="22"/>
      <c r="F510" s="22"/>
      <c r="G510" s="43"/>
      <c r="H510" s="60"/>
      <c r="I510" s="60"/>
      <c r="J510" s="60"/>
      <c r="K510" s="60"/>
      <c r="L510" s="60"/>
      <c r="M510" s="60"/>
    </row>
    <row r="511" spans="1:13" ht="15.5" x14ac:dyDescent="0.35">
      <c r="A511" s="19" t="s">
        <v>8028</v>
      </c>
      <c r="B511" s="21" t="s">
        <v>3998</v>
      </c>
      <c r="C511" s="22"/>
      <c r="D511" s="22"/>
      <c r="E511" s="22"/>
      <c r="F511" s="22"/>
      <c r="G511" s="43"/>
      <c r="H511" s="60"/>
      <c r="I511" s="60"/>
      <c r="J511" s="60"/>
      <c r="K511" s="60"/>
      <c r="L511" s="60"/>
      <c r="M511" s="60"/>
    </row>
    <row r="512" spans="1:13" ht="15.5" x14ac:dyDescent="0.35">
      <c r="A512" s="19" t="s">
        <v>3165</v>
      </c>
      <c r="B512" s="21" t="s">
        <v>8226</v>
      </c>
      <c r="C512" s="22"/>
      <c r="D512" s="22"/>
      <c r="E512" s="22"/>
      <c r="F512" s="22"/>
      <c r="G512" s="43"/>
      <c r="H512" s="60"/>
      <c r="I512" s="60"/>
      <c r="J512" s="60"/>
      <c r="K512" s="60"/>
      <c r="L512" s="60"/>
      <c r="M512" s="60"/>
    </row>
    <row r="513" spans="1:13" ht="15.5" x14ac:dyDescent="0.35">
      <c r="A513" s="19" t="s">
        <v>4360</v>
      </c>
      <c r="B513" s="21" t="s">
        <v>2112</v>
      </c>
      <c r="C513" s="22"/>
      <c r="D513" s="22"/>
      <c r="E513" s="22"/>
      <c r="F513" s="22"/>
      <c r="G513" s="43"/>
      <c r="H513" s="60"/>
      <c r="I513" s="60"/>
      <c r="J513" s="60"/>
      <c r="K513" s="60"/>
      <c r="L513" s="60"/>
      <c r="M513" s="60"/>
    </row>
    <row r="514" spans="1:13" ht="15.5" x14ac:dyDescent="0.35">
      <c r="A514" s="19" t="s">
        <v>8029</v>
      </c>
      <c r="B514" s="21" t="s">
        <v>2024</v>
      </c>
      <c r="C514" s="22"/>
      <c r="D514" s="22"/>
      <c r="E514" s="22"/>
      <c r="F514" s="22"/>
      <c r="G514" s="43"/>
      <c r="H514" s="60"/>
      <c r="I514" s="60"/>
      <c r="J514" s="60"/>
      <c r="K514" s="60"/>
      <c r="L514" s="60"/>
      <c r="M514" s="60"/>
    </row>
    <row r="515" spans="1:13" ht="31" x14ac:dyDescent="0.35">
      <c r="A515" s="19" t="s">
        <v>8363</v>
      </c>
      <c r="B515" s="21" t="s">
        <v>3654</v>
      </c>
      <c r="C515" s="22"/>
      <c r="D515" s="22"/>
      <c r="E515" s="22"/>
      <c r="F515" s="22"/>
      <c r="G515" s="43"/>
      <c r="H515" s="60"/>
      <c r="I515" s="60"/>
      <c r="J515" s="60"/>
      <c r="K515" s="60"/>
      <c r="L515" s="60"/>
      <c r="M515" s="60"/>
    </row>
    <row r="516" spans="1:13" ht="15.5" x14ac:dyDescent="0.35">
      <c r="A516" s="19" t="s">
        <v>419</v>
      </c>
      <c r="B516" s="21" t="s">
        <v>420</v>
      </c>
      <c r="C516" s="22"/>
      <c r="D516" s="22"/>
      <c r="E516" s="22"/>
      <c r="F516" s="22"/>
      <c r="G516" s="43"/>
      <c r="H516" s="60"/>
      <c r="I516" s="60"/>
      <c r="J516" s="60"/>
      <c r="K516" s="60"/>
      <c r="L516" s="60"/>
      <c r="M516" s="60"/>
    </row>
    <row r="517" spans="1:13" ht="15.5" x14ac:dyDescent="0.35">
      <c r="A517" s="19" t="s">
        <v>556</v>
      </c>
      <c r="B517" s="21" t="s">
        <v>555</v>
      </c>
      <c r="C517" s="22"/>
      <c r="D517" s="22"/>
      <c r="E517" s="22"/>
      <c r="F517" s="22"/>
      <c r="G517" s="43"/>
      <c r="H517" s="60"/>
      <c r="I517" s="60"/>
      <c r="J517" s="60"/>
      <c r="K517" s="60"/>
      <c r="L517" s="60"/>
      <c r="M517" s="60"/>
    </row>
    <row r="518" spans="1:13" ht="31" x14ac:dyDescent="0.35">
      <c r="A518" s="19" t="s">
        <v>8030</v>
      </c>
      <c r="B518" s="21" t="s">
        <v>3337</v>
      </c>
      <c r="C518" s="22"/>
      <c r="D518" s="22"/>
      <c r="E518" s="22"/>
      <c r="F518" s="22"/>
      <c r="G518" s="43"/>
      <c r="H518" s="60"/>
      <c r="I518" s="60"/>
      <c r="J518" s="60"/>
      <c r="K518" s="60"/>
      <c r="L518" s="60"/>
      <c r="M518" s="60"/>
    </row>
    <row r="519" spans="1:13" ht="31" x14ac:dyDescent="0.35">
      <c r="A519" s="19" t="s">
        <v>8402</v>
      </c>
      <c r="B519" s="21" t="s">
        <v>4098</v>
      </c>
      <c r="C519" s="22"/>
      <c r="D519" s="22"/>
      <c r="E519" s="22"/>
      <c r="F519" s="22"/>
      <c r="G519" s="43"/>
      <c r="H519" s="60"/>
      <c r="I519" s="60"/>
      <c r="J519" s="60"/>
      <c r="K519" s="60"/>
      <c r="L519" s="60"/>
      <c r="M519" s="60"/>
    </row>
    <row r="520" spans="1:13" ht="15.5" x14ac:dyDescent="0.35">
      <c r="A520" s="19" t="s">
        <v>3086</v>
      </c>
      <c r="B520" s="21" t="s">
        <v>1941</v>
      </c>
      <c r="C520" s="22"/>
      <c r="D520" s="22"/>
      <c r="E520" s="22"/>
      <c r="F520" s="22"/>
      <c r="G520" s="43"/>
      <c r="H520" s="60"/>
      <c r="I520" s="60"/>
      <c r="J520" s="60"/>
      <c r="K520" s="60"/>
      <c r="L520" s="60"/>
      <c r="M520" s="60"/>
    </row>
    <row r="521" spans="1:13" ht="15.5" x14ac:dyDescent="0.35">
      <c r="A521" s="19" t="s">
        <v>8364</v>
      </c>
      <c r="B521" s="21" t="s">
        <v>716</v>
      </c>
      <c r="C521" s="22"/>
      <c r="D521" s="22"/>
      <c r="E521" s="22"/>
      <c r="F521" s="22"/>
      <c r="G521" s="43"/>
      <c r="H521" s="60"/>
      <c r="I521" s="60"/>
      <c r="J521" s="60"/>
      <c r="K521" s="60"/>
      <c r="L521" s="60"/>
      <c r="M521" s="60"/>
    </row>
    <row r="522" spans="1:13" ht="15.5" x14ac:dyDescent="0.35">
      <c r="A522" s="19" t="s">
        <v>8031</v>
      </c>
      <c r="B522" s="21" t="s">
        <v>3896</v>
      </c>
      <c r="C522" s="22"/>
      <c r="D522" s="22"/>
      <c r="E522" s="22"/>
      <c r="F522" s="22"/>
      <c r="G522" s="43"/>
      <c r="H522" s="60"/>
      <c r="I522" s="60"/>
      <c r="J522" s="60"/>
      <c r="K522" s="60"/>
      <c r="L522" s="60"/>
      <c r="M522" s="60"/>
    </row>
    <row r="523" spans="1:13" ht="15.5" x14ac:dyDescent="0.35">
      <c r="A523" s="19" t="s">
        <v>927</v>
      </c>
      <c r="B523" s="21" t="s">
        <v>926</v>
      </c>
      <c r="C523" s="22"/>
      <c r="D523" s="22"/>
      <c r="E523" s="22"/>
      <c r="F523" s="22"/>
      <c r="G523" s="43"/>
      <c r="H523" s="60"/>
      <c r="I523" s="60"/>
      <c r="J523" s="60"/>
      <c r="K523" s="60"/>
      <c r="L523" s="60"/>
      <c r="M523" s="60"/>
    </row>
    <row r="524" spans="1:13" ht="31" x14ac:dyDescent="0.35">
      <c r="A524" s="19" t="s">
        <v>3102</v>
      </c>
      <c r="B524" s="21" t="s">
        <v>3962</v>
      </c>
      <c r="C524" s="22"/>
      <c r="D524" s="22"/>
      <c r="E524" s="22"/>
      <c r="F524" s="22"/>
      <c r="G524" s="43"/>
      <c r="H524" s="60"/>
      <c r="I524" s="60"/>
      <c r="J524" s="60"/>
      <c r="K524" s="60"/>
      <c r="L524" s="60"/>
      <c r="M524" s="60"/>
    </row>
    <row r="525" spans="1:13" ht="31" x14ac:dyDescent="0.35">
      <c r="A525" s="19" t="s">
        <v>3202</v>
      </c>
      <c r="B525" s="21" t="s">
        <v>2660</v>
      </c>
      <c r="C525" s="22"/>
      <c r="D525" s="22"/>
      <c r="E525" s="22"/>
      <c r="F525" s="22"/>
      <c r="G525" s="43"/>
      <c r="H525" s="60"/>
      <c r="I525" s="60"/>
      <c r="J525" s="60"/>
      <c r="K525" s="60"/>
      <c r="L525" s="60"/>
      <c r="M525" s="60"/>
    </row>
    <row r="526" spans="1:13" ht="15.5" x14ac:dyDescent="0.35">
      <c r="A526" s="19" t="s">
        <v>4945</v>
      </c>
      <c r="B526" s="21" t="s">
        <v>8240</v>
      </c>
      <c r="C526" s="22"/>
      <c r="D526" s="22"/>
      <c r="E526" s="22"/>
      <c r="F526" s="22"/>
      <c r="G526" s="43"/>
      <c r="H526" s="60"/>
      <c r="I526" s="60"/>
      <c r="J526" s="60"/>
      <c r="K526" s="60"/>
      <c r="L526" s="60"/>
      <c r="M526" s="60"/>
    </row>
    <row r="527" spans="1:13" ht="15.5" x14ac:dyDescent="0.35">
      <c r="A527" s="19" t="s">
        <v>994</v>
      </c>
      <c r="B527" s="21" t="s">
        <v>992</v>
      </c>
      <c r="C527" s="22"/>
      <c r="D527" s="22"/>
      <c r="E527" s="22"/>
      <c r="F527" s="22"/>
      <c r="G527" s="43"/>
      <c r="H527" s="60"/>
      <c r="I527" s="60"/>
      <c r="J527" s="60"/>
      <c r="K527" s="60"/>
      <c r="L527" s="60"/>
      <c r="M527" s="60"/>
    </row>
    <row r="528" spans="1:13" ht="31" x14ac:dyDescent="0.35">
      <c r="A528" s="19" t="s">
        <v>8365</v>
      </c>
      <c r="B528" s="21" t="s">
        <v>1330</v>
      </c>
      <c r="C528" s="22"/>
      <c r="D528" s="22"/>
      <c r="E528" s="22"/>
      <c r="F528" s="22"/>
      <c r="G528" s="43"/>
      <c r="H528" s="60"/>
      <c r="I528" s="60"/>
      <c r="J528" s="60"/>
      <c r="K528" s="60"/>
      <c r="L528" s="60"/>
      <c r="M528" s="60"/>
    </row>
    <row r="529" spans="1:13" ht="15.5" x14ac:dyDescent="0.35">
      <c r="A529" s="19" t="s">
        <v>1318</v>
      </c>
      <c r="B529" s="21" t="s">
        <v>1296</v>
      </c>
      <c r="C529" s="22"/>
      <c r="D529" s="22"/>
      <c r="E529" s="22"/>
      <c r="F529" s="22"/>
      <c r="G529" s="43"/>
      <c r="H529" s="60"/>
      <c r="I529" s="60"/>
      <c r="J529" s="60"/>
      <c r="K529" s="60"/>
      <c r="L529" s="60"/>
      <c r="M529" s="60"/>
    </row>
    <row r="530" spans="1:13" ht="31" x14ac:dyDescent="0.35">
      <c r="A530" s="19" t="s">
        <v>3113</v>
      </c>
      <c r="B530" s="21" t="s">
        <v>1212</v>
      </c>
      <c r="C530" s="22"/>
      <c r="D530" s="22"/>
      <c r="E530" s="22"/>
      <c r="F530" s="22"/>
      <c r="G530" s="43"/>
      <c r="H530" s="60"/>
      <c r="I530" s="60"/>
      <c r="J530" s="60"/>
      <c r="K530" s="60"/>
      <c r="L530" s="60"/>
      <c r="M530" s="60"/>
    </row>
    <row r="531" spans="1:13" ht="46.5" x14ac:dyDescent="0.35">
      <c r="A531" s="19" t="s">
        <v>4438</v>
      </c>
      <c r="B531" s="21" t="s">
        <v>106</v>
      </c>
      <c r="C531" s="22"/>
      <c r="D531" s="22"/>
      <c r="E531" s="22"/>
      <c r="F531" s="22"/>
      <c r="G531" s="43"/>
      <c r="H531" s="60"/>
      <c r="I531" s="60"/>
      <c r="J531" s="60"/>
      <c r="K531" s="60"/>
      <c r="L531" s="60"/>
      <c r="M531" s="60"/>
    </row>
    <row r="532" spans="1:13" ht="31" x14ac:dyDescent="0.35">
      <c r="A532" s="19" t="s">
        <v>1772</v>
      </c>
      <c r="B532" s="21" t="s">
        <v>3908</v>
      </c>
      <c r="C532" s="22"/>
      <c r="D532" s="22"/>
      <c r="E532" s="22"/>
      <c r="F532" s="22"/>
      <c r="G532" s="43"/>
      <c r="H532" s="60"/>
      <c r="I532" s="60"/>
      <c r="J532" s="60"/>
      <c r="K532" s="60"/>
      <c r="L532" s="60"/>
      <c r="M532" s="60"/>
    </row>
    <row r="533" spans="1:13" ht="15.5" x14ac:dyDescent="0.35">
      <c r="A533" s="19" t="s">
        <v>8032</v>
      </c>
      <c r="B533" s="21" t="s">
        <v>3349</v>
      </c>
      <c r="C533" s="22"/>
      <c r="D533" s="22"/>
      <c r="E533" s="22"/>
      <c r="F533" s="22"/>
      <c r="G533" s="43"/>
      <c r="H533" s="60"/>
      <c r="I533" s="60"/>
      <c r="J533" s="60"/>
      <c r="K533" s="60"/>
      <c r="L533" s="60"/>
      <c r="M533" s="60"/>
    </row>
    <row r="534" spans="1:13" ht="31" x14ac:dyDescent="0.35">
      <c r="A534" s="19" t="s">
        <v>1795</v>
      </c>
      <c r="B534" s="21" t="s">
        <v>1787</v>
      </c>
      <c r="C534" s="22"/>
      <c r="D534" s="22"/>
      <c r="E534" s="22"/>
      <c r="F534" s="22"/>
      <c r="G534" s="43"/>
      <c r="H534" s="60"/>
      <c r="I534" s="60"/>
      <c r="J534" s="60"/>
      <c r="K534" s="60"/>
      <c r="L534" s="60"/>
      <c r="M534" s="60"/>
    </row>
    <row r="535" spans="1:13" ht="15.5" x14ac:dyDescent="0.35">
      <c r="A535" s="19" t="s">
        <v>4362</v>
      </c>
      <c r="B535" s="21" t="s">
        <v>2099</v>
      </c>
      <c r="C535" s="22"/>
      <c r="D535" s="22"/>
      <c r="E535" s="22"/>
      <c r="F535" s="22"/>
      <c r="G535" s="43"/>
      <c r="H535" s="60"/>
      <c r="I535" s="60"/>
      <c r="J535" s="60"/>
      <c r="K535" s="60"/>
      <c r="L535" s="60"/>
      <c r="M535" s="60"/>
    </row>
    <row r="536" spans="1:13" ht="31" x14ac:dyDescent="0.35">
      <c r="A536" s="19" t="s">
        <v>4946</v>
      </c>
      <c r="B536" s="21" t="s">
        <v>2082</v>
      </c>
      <c r="C536" s="22"/>
      <c r="D536" s="22"/>
      <c r="E536" s="22"/>
      <c r="F536" s="22"/>
      <c r="G536" s="43"/>
      <c r="H536" s="60"/>
      <c r="I536" s="60"/>
      <c r="J536" s="60"/>
      <c r="K536" s="60"/>
      <c r="L536" s="60"/>
      <c r="M536" s="60"/>
    </row>
    <row r="537" spans="1:13" ht="31" x14ac:dyDescent="0.35">
      <c r="A537" s="19" t="s">
        <v>701</v>
      </c>
      <c r="B537" s="21" t="s">
        <v>689</v>
      </c>
      <c r="C537" s="22"/>
      <c r="D537" s="22"/>
      <c r="E537" s="22"/>
      <c r="F537" s="22"/>
      <c r="G537" s="43"/>
      <c r="H537" s="60"/>
      <c r="I537" s="60"/>
      <c r="J537" s="60"/>
      <c r="K537" s="60"/>
      <c r="L537" s="60"/>
      <c r="M537" s="60"/>
    </row>
    <row r="538" spans="1:13" ht="15.5" x14ac:dyDescent="0.35">
      <c r="A538" s="19" t="s">
        <v>236</v>
      </c>
      <c r="B538" s="21" t="s">
        <v>8258</v>
      </c>
      <c r="C538" s="22"/>
      <c r="D538" s="22"/>
      <c r="E538" s="22"/>
      <c r="F538" s="22"/>
      <c r="G538" s="43"/>
      <c r="H538" s="60"/>
      <c r="I538" s="60"/>
      <c r="J538" s="60"/>
      <c r="K538" s="60"/>
      <c r="L538" s="60"/>
      <c r="M538" s="60"/>
    </row>
    <row r="539" spans="1:13" ht="15.5" x14ac:dyDescent="0.35">
      <c r="A539" s="19" t="s">
        <v>364</v>
      </c>
      <c r="B539" s="21" t="s">
        <v>362</v>
      </c>
      <c r="C539" s="22"/>
      <c r="D539" s="22"/>
      <c r="E539" s="22"/>
      <c r="F539" s="22"/>
      <c r="G539" s="43"/>
      <c r="H539" s="60"/>
      <c r="I539" s="60"/>
      <c r="J539" s="60"/>
      <c r="K539" s="60"/>
      <c r="L539" s="60"/>
      <c r="M539" s="60"/>
    </row>
    <row r="540" spans="1:13" ht="15.5" x14ac:dyDescent="0.35">
      <c r="A540" s="19" t="s">
        <v>4363</v>
      </c>
      <c r="B540" s="21" t="s">
        <v>2310</v>
      </c>
      <c r="C540" s="22"/>
      <c r="D540" s="22"/>
      <c r="E540" s="22"/>
      <c r="F540" s="22"/>
      <c r="G540" s="43"/>
      <c r="H540" s="60"/>
      <c r="I540" s="60"/>
      <c r="J540" s="60"/>
      <c r="K540" s="60"/>
      <c r="L540" s="60"/>
      <c r="M540" s="60"/>
    </row>
    <row r="541" spans="1:13" ht="15.5" x14ac:dyDescent="0.35">
      <c r="A541" s="19" t="s">
        <v>3033</v>
      </c>
      <c r="B541" s="21" t="s">
        <v>2616</v>
      </c>
      <c r="C541" s="22"/>
      <c r="D541" s="22"/>
      <c r="E541" s="22"/>
      <c r="F541" s="22"/>
      <c r="G541" s="43"/>
      <c r="H541" s="60"/>
      <c r="I541" s="60"/>
      <c r="J541" s="60"/>
      <c r="K541" s="60"/>
      <c r="L541" s="60"/>
      <c r="M541" s="60"/>
    </row>
    <row r="542" spans="1:13" ht="31" x14ac:dyDescent="0.35">
      <c r="A542" s="19" t="s">
        <v>8033</v>
      </c>
      <c r="B542" s="21" t="s">
        <v>3708</v>
      </c>
      <c r="C542" s="22"/>
      <c r="D542" s="22"/>
      <c r="E542" s="22"/>
      <c r="F542" s="22"/>
      <c r="G542" s="43"/>
      <c r="H542" s="60"/>
      <c r="I542" s="60"/>
      <c r="J542" s="60"/>
      <c r="K542" s="60"/>
      <c r="L542" s="60"/>
      <c r="M542" s="60"/>
    </row>
    <row r="543" spans="1:13" ht="15.5" x14ac:dyDescent="0.35">
      <c r="A543" s="19" t="s">
        <v>1640</v>
      </c>
      <c r="B543" s="21" t="s">
        <v>3879</v>
      </c>
      <c r="C543" s="22"/>
      <c r="D543" s="22"/>
      <c r="E543" s="22"/>
      <c r="F543" s="22"/>
      <c r="G543" s="43"/>
      <c r="H543" s="60"/>
      <c r="I543" s="60"/>
      <c r="J543" s="60"/>
      <c r="K543" s="60"/>
      <c r="L543" s="60"/>
      <c r="M543" s="60"/>
    </row>
    <row r="544" spans="1:13" ht="15.5" x14ac:dyDescent="0.35">
      <c r="A544" s="19" t="s">
        <v>8366</v>
      </c>
      <c r="B544" s="21" t="s">
        <v>3431</v>
      </c>
      <c r="C544" s="22"/>
      <c r="D544" s="22"/>
      <c r="E544" s="22"/>
      <c r="F544" s="22"/>
      <c r="G544" s="43"/>
      <c r="H544" s="60"/>
      <c r="I544" s="60"/>
      <c r="J544" s="60"/>
      <c r="K544" s="60"/>
      <c r="L544" s="60"/>
      <c r="M544" s="60"/>
    </row>
    <row r="545" spans="1:13" ht="15.5" x14ac:dyDescent="0.35">
      <c r="A545" s="19" t="s">
        <v>3192</v>
      </c>
      <c r="B545" s="21" t="s">
        <v>8659</v>
      </c>
      <c r="C545" s="22"/>
      <c r="D545" s="22"/>
      <c r="E545" s="22"/>
      <c r="F545" s="22"/>
      <c r="G545" s="43"/>
      <c r="H545" s="60"/>
      <c r="I545" s="60"/>
      <c r="J545" s="60"/>
      <c r="K545" s="60"/>
      <c r="L545" s="60"/>
      <c r="M545" s="60"/>
    </row>
    <row r="546" spans="1:13" ht="15.5" x14ac:dyDescent="0.35">
      <c r="A546" s="19" t="s">
        <v>1861</v>
      </c>
      <c r="B546" s="21" t="s">
        <v>1859</v>
      </c>
      <c r="C546" s="22"/>
      <c r="D546" s="22"/>
      <c r="E546" s="22"/>
      <c r="F546" s="22"/>
      <c r="G546" s="43"/>
      <c r="H546" s="60"/>
      <c r="I546" s="60"/>
      <c r="J546" s="60"/>
      <c r="K546" s="60"/>
      <c r="L546" s="60"/>
      <c r="M546" s="60"/>
    </row>
    <row r="547" spans="1:13" ht="15.5" x14ac:dyDescent="0.35">
      <c r="A547" s="19" t="s">
        <v>8034</v>
      </c>
      <c r="B547" s="21" t="s">
        <v>3794</v>
      </c>
      <c r="C547" s="22"/>
      <c r="D547" s="22"/>
      <c r="E547" s="22"/>
      <c r="F547" s="22"/>
      <c r="G547" s="43"/>
      <c r="H547" s="60"/>
      <c r="I547" s="60"/>
      <c r="J547" s="60"/>
      <c r="K547" s="60"/>
      <c r="L547" s="60"/>
      <c r="M547" s="60"/>
    </row>
    <row r="548" spans="1:13" ht="15.5" x14ac:dyDescent="0.35">
      <c r="A548" s="19" t="s">
        <v>3111</v>
      </c>
      <c r="B548" s="21" t="s">
        <v>3658</v>
      </c>
      <c r="C548" s="22"/>
      <c r="D548" s="22"/>
      <c r="E548" s="22"/>
      <c r="F548" s="22"/>
      <c r="G548" s="43"/>
      <c r="H548" s="60"/>
      <c r="I548" s="60"/>
      <c r="J548" s="60"/>
      <c r="K548" s="60"/>
      <c r="L548" s="60"/>
      <c r="M548" s="60"/>
    </row>
    <row r="549" spans="1:13" ht="31" x14ac:dyDescent="0.35">
      <c r="A549" s="19" t="s">
        <v>3156</v>
      </c>
      <c r="B549" s="21" t="s">
        <v>745</v>
      </c>
      <c r="C549" s="22"/>
      <c r="D549" s="22"/>
      <c r="E549" s="22"/>
      <c r="F549" s="22"/>
      <c r="G549" s="43"/>
      <c r="H549" s="60"/>
      <c r="I549" s="60"/>
      <c r="J549" s="60"/>
      <c r="K549" s="60"/>
      <c r="L549" s="60"/>
      <c r="M549" s="60"/>
    </row>
    <row r="550" spans="1:13" ht="15.5" x14ac:dyDescent="0.35">
      <c r="A550" s="19" t="s">
        <v>8035</v>
      </c>
      <c r="B550" s="21" t="s">
        <v>3718</v>
      </c>
      <c r="C550" s="22"/>
      <c r="D550" s="22"/>
      <c r="E550" s="22"/>
      <c r="F550" s="22"/>
      <c r="G550" s="43"/>
      <c r="H550" s="60"/>
      <c r="I550" s="60"/>
      <c r="J550" s="60"/>
      <c r="K550" s="60"/>
      <c r="L550" s="60"/>
      <c r="M550" s="60"/>
    </row>
    <row r="551" spans="1:13" ht="15.5" x14ac:dyDescent="0.35">
      <c r="A551" s="19" t="s">
        <v>4364</v>
      </c>
      <c r="B551" s="21" t="s">
        <v>3974</v>
      </c>
      <c r="C551" s="22"/>
      <c r="D551" s="22"/>
      <c r="E551" s="22"/>
      <c r="F551" s="22"/>
      <c r="G551" s="43"/>
      <c r="H551" s="60"/>
      <c r="I551" s="60"/>
      <c r="J551" s="60"/>
      <c r="K551" s="60"/>
      <c r="L551" s="60"/>
      <c r="M551" s="60"/>
    </row>
    <row r="552" spans="1:13" ht="15.5" x14ac:dyDescent="0.35">
      <c r="A552" s="19" t="s">
        <v>4365</v>
      </c>
      <c r="B552" s="21" t="s">
        <v>2636</v>
      </c>
      <c r="C552" s="22"/>
      <c r="D552" s="22"/>
      <c r="E552" s="22"/>
      <c r="F552" s="22"/>
      <c r="G552" s="43"/>
      <c r="H552" s="60"/>
      <c r="I552" s="60"/>
      <c r="J552" s="60"/>
      <c r="K552" s="60"/>
      <c r="L552" s="60"/>
      <c r="M552" s="60"/>
    </row>
    <row r="553" spans="1:13" ht="15.5" x14ac:dyDescent="0.35">
      <c r="A553" s="19" t="s">
        <v>4366</v>
      </c>
      <c r="B553" s="21" t="s">
        <v>3649</v>
      </c>
      <c r="C553" s="22"/>
      <c r="D553" s="22"/>
      <c r="E553" s="22"/>
      <c r="F553" s="22"/>
      <c r="G553" s="43"/>
      <c r="H553" s="60"/>
      <c r="I553" s="60"/>
      <c r="J553" s="60"/>
      <c r="K553" s="60"/>
      <c r="L553" s="60"/>
      <c r="M553" s="60"/>
    </row>
    <row r="554" spans="1:13" ht="15.5" x14ac:dyDescent="0.35">
      <c r="A554" s="19" t="s">
        <v>4367</v>
      </c>
      <c r="B554" s="21" t="s">
        <v>3795</v>
      </c>
      <c r="C554" s="22"/>
      <c r="D554" s="22"/>
      <c r="E554" s="22"/>
      <c r="F554" s="22"/>
      <c r="G554" s="43"/>
      <c r="H554" s="60"/>
      <c r="I554" s="60"/>
      <c r="J554" s="60"/>
      <c r="K554" s="60"/>
      <c r="L554" s="60"/>
      <c r="M554" s="60"/>
    </row>
    <row r="555" spans="1:13" ht="31" x14ac:dyDescent="0.35">
      <c r="A555" s="19" t="s">
        <v>3010</v>
      </c>
      <c r="B555" s="21" t="s">
        <v>1602</v>
      </c>
      <c r="C555" s="22"/>
      <c r="D555" s="22"/>
      <c r="E555" s="22"/>
      <c r="F555" s="22"/>
      <c r="G555" s="43"/>
      <c r="H555" s="60"/>
      <c r="I555" s="60"/>
      <c r="J555" s="60"/>
      <c r="K555" s="60"/>
      <c r="L555" s="60"/>
      <c r="M555" s="60"/>
    </row>
    <row r="556" spans="1:13" ht="15.5" x14ac:dyDescent="0.35">
      <c r="A556" s="19" t="s">
        <v>2980</v>
      </c>
      <c r="B556" s="21" t="s">
        <v>10</v>
      </c>
      <c r="C556" s="22"/>
      <c r="D556" s="22"/>
      <c r="E556" s="22"/>
      <c r="F556" s="22"/>
      <c r="G556" s="43"/>
      <c r="H556" s="60"/>
      <c r="I556" s="60"/>
      <c r="J556" s="60"/>
      <c r="K556" s="60"/>
      <c r="L556" s="60"/>
      <c r="M556" s="60"/>
    </row>
    <row r="557" spans="1:13" ht="15.5" x14ac:dyDescent="0.35">
      <c r="A557" s="19" t="s">
        <v>3150</v>
      </c>
      <c r="B557" s="21" t="s">
        <v>3650</v>
      </c>
      <c r="C557" s="22"/>
      <c r="D557" s="22"/>
      <c r="E557" s="22"/>
      <c r="F557" s="22"/>
      <c r="G557" s="43"/>
      <c r="H557" s="60"/>
      <c r="I557" s="60"/>
      <c r="J557" s="60"/>
      <c r="K557" s="60"/>
      <c r="L557" s="60"/>
      <c r="M557" s="60"/>
    </row>
    <row r="558" spans="1:13" ht="15.5" x14ac:dyDescent="0.35">
      <c r="A558" s="19" t="s">
        <v>368</v>
      </c>
      <c r="B558" s="21" t="s">
        <v>8578</v>
      </c>
      <c r="C558" s="22"/>
      <c r="D558" s="22"/>
      <c r="E558" s="22"/>
      <c r="F558" s="22"/>
      <c r="G558" s="43"/>
      <c r="H558" s="60"/>
      <c r="I558" s="60"/>
      <c r="J558" s="60"/>
      <c r="K558" s="60"/>
      <c r="L558" s="60"/>
      <c r="M558" s="60"/>
    </row>
    <row r="559" spans="1:13" ht="15.5" x14ac:dyDescent="0.35">
      <c r="A559" s="19" t="s">
        <v>431</v>
      </c>
      <c r="B559" s="21" t="s">
        <v>8544</v>
      </c>
      <c r="C559" s="22"/>
      <c r="D559" s="22"/>
      <c r="E559" s="22"/>
      <c r="F559" s="22"/>
      <c r="G559" s="43"/>
      <c r="H559" s="60"/>
      <c r="I559" s="60"/>
      <c r="J559" s="60"/>
      <c r="K559" s="60"/>
      <c r="L559" s="60"/>
      <c r="M559" s="60"/>
    </row>
    <row r="560" spans="1:13" ht="15.5" x14ac:dyDescent="0.35">
      <c r="A560" s="19" t="s">
        <v>696</v>
      </c>
      <c r="B560" s="21" t="s">
        <v>4231</v>
      </c>
      <c r="C560" s="22"/>
      <c r="D560" s="22"/>
      <c r="E560" s="22"/>
      <c r="F560" s="22"/>
      <c r="G560" s="43"/>
      <c r="H560" s="60"/>
      <c r="I560" s="60"/>
      <c r="J560" s="60"/>
      <c r="K560" s="60"/>
      <c r="L560" s="60"/>
      <c r="M560" s="60"/>
    </row>
    <row r="561" spans="1:13" ht="31" x14ac:dyDescent="0.35">
      <c r="A561" s="19" t="s">
        <v>4368</v>
      </c>
      <c r="B561" s="21" t="s">
        <v>2676</v>
      </c>
      <c r="C561" s="22"/>
      <c r="D561" s="22"/>
      <c r="E561" s="22"/>
      <c r="F561" s="22"/>
      <c r="G561" s="43"/>
      <c r="H561" s="60"/>
      <c r="I561" s="60"/>
      <c r="J561" s="60"/>
      <c r="K561" s="60"/>
      <c r="L561" s="60"/>
      <c r="M561" s="60"/>
    </row>
    <row r="562" spans="1:13" ht="15.5" x14ac:dyDescent="0.35">
      <c r="A562" s="19" t="s">
        <v>45</v>
      </c>
      <c r="B562" s="21" t="s">
        <v>4015</v>
      </c>
      <c r="C562" s="22"/>
      <c r="D562" s="22"/>
      <c r="E562" s="22"/>
      <c r="F562" s="22"/>
      <c r="G562" s="43"/>
      <c r="H562" s="60"/>
      <c r="I562" s="60"/>
      <c r="J562" s="60"/>
      <c r="K562" s="60"/>
      <c r="L562" s="60"/>
      <c r="M562" s="60"/>
    </row>
    <row r="563" spans="1:13" ht="15.5" x14ac:dyDescent="0.35">
      <c r="A563" s="19" t="s">
        <v>4369</v>
      </c>
      <c r="B563" s="21" t="s">
        <v>8313</v>
      </c>
      <c r="C563" s="22"/>
      <c r="D563" s="22"/>
      <c r="E563" s="22"/>
      <c r="F563" s="22"/>
      <c r="G563" s="43"/>
      <c r="H563" s="60"/>
      <c r="I563" s="60"/>
      <c r="J563" s="60"/>
      <c r="K563" s="60"/>
      <c r="L563" s="60"/>
      <c r="M563" s="60"/>
    </row>
    <row r="564" spans="1:13" ht="15.5" x14ac:dyDescent="0.35">
      <c r="A564" s="19" t="s">
        <v>931</v>
      </c>
      <c r="B564" s="21" t="s">
        <v>3917</v>
      </c>
      <c r="C564" s="22"/>
      <c r="D564" s="22"/>
      <c r="E564" s="22"/>
      <c r="F564" s="22"/>
      <c r="G564" s="43"/>
      <c r="H564" s="60"/>
      <c r="I564" s="60"/>
      <c r="J564" s="60"/>
      <c r="K564" s="60"/>
      <c r="L564" s="60"/>
      <c r="M564" s="60"/>
    </row>
    <row r="565" spans="1:13" ht="15.5" x14ac:dyDescent="0.35">
      <c r="A565" s="19" t="s">
        <v>1673</v>
      </c>
      <c r="B565" s="21" t="s">
        <v>3853</v>
      </c>
      <c r="C565" s="22"/>
      <c r="D565" s="22"/>
      <c r="E565" s="22"/>
      <c r="F565" s="22"/>
      <c r="G565" s="43"/>
      <c r="H565" s="60"/>
      <c r="I565" s="60"/>
      <c r="J565" s="60"/>
      <c r="K565" s="60"/>
      <c r="L565" s="60"/>
      <c r="M565" s="60"/>
    </row>
    <row r="566" spans="1:13" ht="15.5" x14ac:dyDescent="0.35">
      <c r="A566" s="19" t="s">
        <v>8036</v>
      </c>
      <c r="B566" s="21" t="s">
        <v>2492</v>
      </c>
      <c r="C566" s="22"/>
      <c r="D566" s="22"/>
      <c r="E566" s="22"/>
      <c r="F566" s="22"/>
      <c r="G566" s="43"/>
      <c r="H566" s="60"/>
      <c r="I566" s="60"/>
      <c r="J566" s="60"/>
      <c r="K566" s="60"/>
      <c r="L566" s="60"/>
      <c r="M566" s="60"/>
    </row>
    <row r="567" spans="1:13" ht="15.5" x14ac:dyDescent="0.35">
      <c r="A567" s="19" t="s">
        <v>229</v>
      </c>
      <c r="B567" s="21" t="s">
        <v>8314</v>
      </c>
      <c r="C567" s="22"/>
      <c r="D567" s="22"/>
      <c r="E567" s="22"/>
      <c r="F567" s="22"/>
      <c r="G567" s="43"/>
      <c r="H567" s="60"/>
      <c r="I567" s="60"/>
      <c r="J567" s="60"/>
      <c r="K567" s="60"/>
      <c r="L567" s="60"/>
      <c r="M567" s="60"/>
    </row>
    <row r="568" spans="1:13" ht="15.5" x14ac:dyDescent="0.35">
      <c r="A568" s="19" t="s">
        <v>607</v>
      </c>
      <c r="B568" s="21" t="s">
        <v>605</v>
      </c>
      <c r="C568" s="22"/>
      <c r="D568" s="22"/>
      <c r="E568" s="22"/>
      <c r="F568" s="22"/>
      <c r="G568" s="43"/>
      <c r="H568" s="60"/>
      <c r="I568" s="60"/>
      <c r="J568" s="60"/>
      <c r="K568" s="60"/>
      <c r="L568" s="60"/>
      <c r="M568" s="60"/>
    </row>
    <row r="569" spans="1:13" ht="15.5" x14ac:dyDescent="0.35">
      <c r="A569" s="19" t="s">
        <v>4370</v>
      </c>
      <c r="B569" s="21" t="s">
        <v>1576</v>
      </c>
      <c r="C569" s="22"/>
      <c r="D569" s="22"/>
      <c r="E569" s="22"/>
      <c r="F569" s="22"/>
      <c r="G569" s="43"/>
      <c r="H569" s="60"/>
      <c r="I569" s="60"/>
      <c r="J569" s="60"/>
      <c r="K569" s="60"/>
      <c r="L569" s="60"/>
      <c r="M569" s="60"/>
    </row>
    <row r="570" spans="1:13" ht="15.5" x14ac:dyDescent="0.35">
      <c r="A570" s="19" t="s">
        <v>8367</v>
      </c>
      <c r="B570" s="21" t="s">
        <v>3826</v>
      </c>
      <c r="C570" s="22">
        <v>5043966</v>
      </c>
      <c r="D570" s="22">
        <v>0</v>
      </c>
      <c r="E570" s="22">
        <v>7719957</v>
      </c>
      <c r="F570" s="22">
        <v>0</v>
      </c>
      <c r="G570" s="43">
        <v>7830194</v>
      </c>
      <c r="H570" s="60">
        <v>233</v>
      </c>
      <c r="I570" s="60">
        <v>0</v>
      </c>
      <c r="J570" s="60">
        <v>233</v>
      </c>
      <c r="K570" s="60">
        <v>2</v>
      </c>
      <c r="L570" s="60">
        <v>1</v>
      </c>
      <c r="M570" s="60" t="s">
        <v>3790</v>
      </c>
    </row>
    <row r="571" spans="1:13" ht="31" x14ac:dyDescent="0.35">
      <c r="A571" s="19" t="s">
        <v>3131</v>
      </c>
      <c r="B571" s="21" t="s">
        <v>8502</v>
      </c>
      <c r="C571" s="22"/>
      <c r="D571" s="22"/>
      <c r="E571" s="22"/>
      <c r="F571" s="22"/>
      <c r="G571" s="43"/>
      <c r="H571" s="60"/>
      <c r="I571" s="60"/>
      <c r="J571" s="60"/>
      <c r="K571" s="60"/>
      <c r="L571" s="60"/>
      <c r="M571" s="60"/>
    </row>
    <row r="572" spans="1:13" ht="15.5" x14ac:dyDescent="0.35">
      <c r="A572" s="19" t="s">
        <v>8037</v>
      </c>
      <c r="B572" s="21" t="s">
        <v>2212</v>
      </c>
      <c r="C572" s="22">
        <v>11879540</v>
      </c>
      <c r="D572" s="22">
        <v>0</v>
      </c>
      <c r="E572" s="22">
        <v>1294655</v>
      </c>
      <c r="F572" s="22">
        <v>0</v>
      </c>
      <c r="G572" s="43">
        <v>8206480</v>
      </c>
      <c r="H572" s="60"/>
      <c r="I572" s="60"/>
      <c r="J572" s="60"/>
      <c r="K572" s="60"/>
      <c r="L572" s="60"/>
      <c r="M572" s="60"/>
    </row>
    <row r="573" spans="1:13" ht="31" x14ac:dyDescent="0.35">
      <c r="A573" s="19" t="s">
        <v>4991</v>
      </c>
      <c r="B573" s="21" t="s">
        <v>789</v>
      </c>
      <c r="C573" s="22"/>
      <c r="D573" s="22"/>
      <c r="E573" s="22"/>
      <c r="F573" s="22"/>
      <c r="G573" s="43"/>
      <c r="H573" s="60"/>
      <c r="I573" s="60"/>
      <c r="J573" s="60"/>
      <c r="K573" s="60"/>
      <c r="L573" s="60"/>
      <c r="M573" s="60"/>
    </row>
    <row r="574" spans="1:13" ht="15.5" x14ac:dyDescent="0.35">
      <c r="A574" s="19" t="s">
        <v>8038</v>
      </c>
      <c r="B574" s="21" t="s">
        <v>3895</v>
      </c>
      <c r="C574" s="22"/>
      <c r="D574" s="22"/>
      <c r="E574" s="22"/>
      <c r="F574" s="22"/>
      <c r="G574" s="43"/>
      <c r="H574" s="60"/>
      <c r="I574" s="60"/>
      <c r="J574" s="60"/>
      <c r="K574" s="60"/>
      <c r="L574" s="60"/>
      <c r="M574" s="60"/>
    </row>
    <row r="575" spans="1:13" ht="15.5" x14ac:dyDescent="0.35">
      <c r="A575" s="19" t="s">
        <v>4947</v>
      </c>
      <c r="B575" s="21" t="s">
        <v>4070</v>
      </c>
      <c r="C575" s="22"/>
      <c r="D575" s="22"/>
      <c r="E575" s="22"/>
      <c r="F575" s="22"/>
      <c r="G575" s="43"/>
      <c r="H575" s="60"/>
      <c r="I575" s="60"/>
      <c r="J575" s="60"/>
      <c r="K575" s="60"/>
      <c r="L575" s="60"/>
      <c r="M575" s="60"/>
    </row>
    <row r="576" spans="1:13" ht="15.5" x14ac:dyDescent="0.35">
      <c r="A576" s="19" t="s">
        <v>1491</v>
      </c>
      <c r="B576" s="21" t="s">
        <v>1474</v>
      </c>
      <c r="C576" s="22"/>
      <c r="D576" s="22"/>
      <c r="E576" s="22"/>
      <c r="F576" s="22"/>
      <c r="G576" s="43"/>
      <c r="H576" s="60"/>
      <c r="I576" s="60"/>
      <c r="J576" s="60"/>
      <c r="K576" s="60"/>
      <c r="L576" s="60"/>
      <c r="M576" s="60"/>
    </row>
    <row r="577" spans="1:13" ht="15.5" x14ac:dyDescent="0.35">
      <c r="A577" s="19" t="s">
        <v>4372</v>
      </c>
      <c r="B577" s="21" t="s">
        <v>2105</v>
      </c>
      <c r="C577" s="22"/>
      <c r="D577" s="22"/>
      <c r="E577" s="22"/>
      <c r="F577" s="22"/>
      <c r="G577" s="43"/>
      <c r="H577" s="60"/>
      <c r="I577" s="60"/>
      <c r="J577" s="60"/>
      <c r="K577" s="60"/>
      <c r="L577" s="60"/>
      <c r="M577" s="60"/>
    </row>
    <row r="578" spans="1:13" ht="15.5" x14ac:dyDescent="0.35">
      <c r="A578" s="19" t="s">
        <v>854</v>
      </c>
      <c r="B578" s="21" t="s">
        <v>852</v>
      </c>
      <c r="C578" s="22"/>
      <c r="D578" s="22"/>
      <c r="E578" s="22"/>
      <c r="F578" s="22"/>
      <c r="G578" s="43"/>
      <c r="H578" s="60"/>
      <c r="I578" s="60"/>
      <c r="J578" s="60"/>
      <c r="K578" s="60"/>
      <c r="L578" s="60"/>
      <c r="M578" s="60"/>
    </row>
    <row r="579" spans="1:13" ht="15.5" x14ac:dyDescent="0.35">
      <c r="A579" s="19" t="s">
        <v>120</v>
      </c>
      <c r="B579" s="21" t="s">
        <v>4011</v>
      </c>
      <c r="C579" s="22"/>
      <c r="D579" s="22"/>
      <c r="E579" s="22"/>
      <c r="F579" s="22"/>
      <c r="G579" s="43"/>
      <c r="H579" s="60"/>
      <c r="I579" s="60"/>
      <c r="J579" s="60"/>
      <c r="K579" s="60"/>
      <c r="L579" s="60"/>
      <c r="M579" s="60"/>
    </row>
    <row r="580" spans="1:13" ht="15.5" x14ac:dyDescent="0.35">
      <c r="A580" s="19" t="s">
        <v>1032</v>
      </c>
      <c r="B580" s="21" t="s">
        <v>1030</v>
      </c>
      <c r="C580" s="22"/>
      <c r="D580" s="22"/>
      <c r="E580" s="22"/>
      <c r="F580" s="22"/>
      <c r="G580" s="43"/>
      <c r="H580" s="60"/>
      <c r="I580" s="60"/>
      <c r="J580" s="60"/>
      <c r="K580" s="60"/>
      <c r="L580" s="60"/>
      <c r="M580" s="60"/>
    </row>
    <row r="581" spans="1:13" ht="15.5" x14ac:dyDescent="0.35">
      <c r="A581" s="19" t="s">
        <v>915</v>
      </c>
      <c r="B581" s="21" t="s">
        <v>913</v>
      </c>
      <c r="C581" s="22"/>
      <c r="D581" s="22"/>
      <c r="E581" s="22"/>
      <c r="F581" s="22"/>
      <c r="G581" s="43"/>
      <c r="H581" s="60"/>
      <c r="I581" s="60"/>
      <c r="J581" s="60"/>
      <c r="K581" s="60"/>
      <c r="L581" s="60"/>
      <c r="M581" s="60"/>
    </row>
    <row r="582" spans="1:13" ht="15.5" x14ac:dyDescent="0.35">
      <c r="A582" s="19" t="s">
        <v>390</v>
      </c>
      <c r="B582" s="21" t="s">
        <v>8339</v>
      </c>
      <c r="C582" s="22"/>
      <c r="D582" s="22"/>
      <c r="E582" s="22"/>
      <c r="F582" s="22"/>
      <c r="G582" s="43"/>
      <c r="H582" s="60"/>
      <c r="I582" s="60"/>
      <c r="J582" s="60"/>
      <c r="K582" s="60"/>
      <c r="L582" s="60"/>
      <c r="M582" s="60"/>
    </row>
    <row r="583" spans="1:13" ht="15.5" x14ac:dyDescent="0.35">
      <c r="A583" s="19" t="s">
        <v>4373</v>
      </c>
      <c r="B583" s="21" t="s">
        <v>2330</v>
      </c>
      <c r="C583" s="22"/>
      <c r="D583" s="22"/>
      <c r="E583" s="22"/>
      <c r="F583" s="22"/>
      <c r="G583" s="43"/>
      <c r="H583" s="60"/>
      <c r="I583" s="60"/>
      <c r="J583" s="60"/>
      <c r="K583" s="60"/>
      <c r="L583" s="60"/>
      <c r="M583" s="60"/>
    </row>
    <row r="584" spans="1:13" ht="31" x14ac:dyDescent="0.35">
      <c r="A584" s="19" t="s">
        <v>3087</v>
      </c>
      <c r="B584" s="21" t="s">
        <v>1213</v>
      </c>
      <c r="C584" s="22"/>
      <c r="D584" s="22"/>
      <c r="E584" s="22"/>
      <c r="F584" s="22"/>
      <c r="G584" s="43"/>
      <c r="H584" s="60"/>
      <c r="I584" s="60"/>
      <c r="J584" s="60"/>
      <c r="K584" s="60"/>
      <c r="L584" s="60"/>
      <c r="M584" s="60"/>
    </row>
    <row r="585" spans="1:13" ht="15.5" x14ac:dyDescent="0.35">
      <c r="A585" s="19" t="s">
        <v>3184</v>
      </c>
      <c r="B585" s="21" t="s">
        <v>8517</v>
      </c>
      <c r="C585" s="22">
        <v>5925155</v>
      </c>
      <c r="D585" s="22"/>
      <c r="E585" s="22">
        <v>4864179</v>
      </c>
      <c r="F585" s="22"/>
      <c r="G585" s="43">
        <v>6444216</v>
      </c>
      <c r="H585" s="60"/>
      <c r="I585" s="60"/>
      <c r="J585" s="60"/>
      <c r="K585" s="60"/>
      <c r="L585" s="60"/>
      <c r="M585" s="60"/>
    </row>
    <row r="586" spans="1:13" ht="15.5" x14ac:dyDescent="0.35">
      <c r="A586" s="19" t="s">
        <v>8039</v>
      </c>
      <c r="B586" s="21" t="s">
        <v>3266</v>
      </c>
      <c r="C586" s="22"/>
      <c r="D586" s="22"/>
      <c r="E586" s="22"/>
      <c r="F586" s="22"/>
      <c r="G586" s="43"/>
      <c r="H586" s="60"/>
      <c r="I586" s="60"/>
      <c r="J586" s="60"/>
      <c r="K586" s="60"/>
      <c r="L586" s="60"/>
      <c r="M586" s="60"/>
    </row>
    <row r="587" spans="1:13" ht="15.5" x14ac:dyDescent="0.35">
      <c r="A587" s="19" t="s">
        <v>4374</v>
      </c>
      <c r="B587" s="21" t="s">
        <v>2320</v>
      </c>
      <c r="C587" s="22"/>
      <c r="D587" s="22"/>
      <c r="E587" s="22"/>
      <c r="F587" s="22"/>
      <c r="G587" s="43"/>
      <c r="H587" s="60"/>
      <c r="I587" s="60"/>
      <c r="J587" s="60"/>
      <c r="K587" s="60"/>
      <c r="L587" s="60"/>
      <c r="M587" s="60"/>
    </row>
    <row r="588" spans="1:13" ht="15.5" x14ac:dyDescent="0.35">
      <c r="A588" s="19" t="s">
        <v>1894</v>
      </c>
      <c r="B588" s="21" t="s">
        <v>1892</v>
      </c>
      <c r="C588" s="22"/>
      <c r="D588" s="22"/>
      <c r="E588" s="22"/>
      <c r="F588" s="22"/>
      <c r="G588" s="43"/>
      <c r="H588" s="60"/>
      <c r="I588" s="60"/>
      <c r="J588" s="60"/>
      <c r="K588" s="60"/>
      <c r="L588" s="60"/>
      <c r="M588" s="60"/>
    </row>
    <row r="589" spans="1:13" ht="15.5" x14ac:dyDescent="0.35">
      <c r="A589" s="19" t="s">
        <v>3224</v>
      </c>
      <c r="B589" s="21" t="s">
        <v>4028</v>
      </c>
      <c r="C589" s="22"/>
      <c r="D589" s="22"/>
      <c r="E589" s="22"/>
      <c r="F589" s="22"/>
      <c r="G589" s="43"/>
      <c r="H589" s="60"/>
      <c r="I589" s="60"/>
      <c r="J589" s="60"/>
      <c r="K589" s="60"/>
      <c r="L589" s="60"/>
      <c r="M589" s="60"/>
    </row>
    <row r="590" spans="1:13" ht="15.5" x14ac:dyDescent="0.35">
      <c r="A590" s="19" t="s">
        <v>4375</v>
      </c>
      <c r="B590" s="21" t="s">
        <v>3874</v>
      </c>
      <c r="C590" s="22"/>
      <c r="D590" s="22"/>
      <c r="E590" s="22"/>
      <c r="F590" s="22"/>
      <c r="G590" s="43"/>
      <c r="H590" s="60"/>
      <c r="I590" s="60"/>
      <c r="J590" s="60"/>
      <c r="K590" s="60"/>
      <c r="L590" s="60"/>
      <c r="M590" s="60"/>
    </row>
    <row r="591" spans="1:13" ht="15.5" x14ac:dyDescent="0.35">
      <c r="A591" s="19" t="s">
        <v>8040</v>
      </c>
      <c r="B591" s="21" t="s">
        <v>3860</v>
      </c>
      <c r="C591" s="22"/>
      <c r="D591" s="22"/>
      <c r="E591" s="22"/>
      <c r="F591" s="22"/>
      <c r="G591" s="43"/>
      <c r="H591" s="60"/>
      <c r="I591" s="60"/>
      <c r="J591" s="60"/>
      <c r="K591" s="60"/>
      <c r="L591" s="60"/>
      <c r="M591" s="60"/>
    </row>
    <row r="592" spans="1:13" ht="15.5" x14ac:dyDescent="0.35">
      <c r="A592" s="19" t="s">
        <v>1463</v>
      </c>
      <c r="B592" s="21" t="s">
        <v>1453</v>
      </c>
      <c r="C592" s="22"/>
      <c r="D592" s="22"/>
      <c r="E592" s="22"/>
      <c r="F592" s="22"/>
      <c r="G592" s="43"/>
      <c r="H592" s="60"/>
      <c r="I592" s="60"/>
      <c r="J592" s="60"/>
      <c r="K592" s="60"/>
      <c r="L592" s="60"/>
      <c r="M592" s="60"/>
    </row>
    <row r="593" spans="1:13" ht="15.5" x14ac:dyDescent="0.35">
      <c r="A593" s="19" t="s">
        <v>3100</v>
      </c>
      <c r="B593" s="21" t="s">
        <v>8197</v>
      </c>
      <c r="C593" s="22">
        <v>50000</v>
      </c>
      <c r="D593" s="22">
        <v>0</v>
      </c>
      <c r="E593" s="22">
        <v>11000</v>
      </c>
      <c r="F593" s="22">
        <v>0</v>
      </c>
      <c r="G593" s="43">
        <v>-1148357</v>
      </c>
      <c r="H593" s="60">
        <v>14</v>
      </c>
      <c r="I593" s="60">
        <v>2</v>
      </c>
      <c r="J593" s="60">
        <v>12</v>
      </c>
      <c r="K593" s="60">
        <v>14</v>
      </c>
      <c r="L593" s="60">
        <v>0</v>
      </c>
      <c r="M593" s="60" t="s">
        <v>3790</v>
      </c>
    </row>
    <row r="594" spans="1:13" ht="32.25" customHeight="1" x14ac:dyDescent="0.35">
      <c r="A594" s="19" t="s">
        <v>284</v>
      </c>
      <c r="B594" s="21" t="s">
        <v>8186</v>
      </c>
      <c r="C594" s="22"/>
      <c r="D594" s="22"/>
      <c r="E594" s="22"/>
      <c r="F594" s="22"/>
      <c r="G594" s="43"/>
      <c r="H594" s="60"/>
      <c r="I594" s="60"/>
      <c r="J594" s="60"/>
      <c r="K594" s="60"/>
      <c r="L594" s="60"/>
      <c r="M594" s="60"/>
    </row>
    <row r="595" spans="1:13" ht="15.5" x14ac:dyDescent="0.35">
      <c r="A595" s="19" t="s">
        <v>314</v>
      </c>
      <c r="B595" s="21" t="s">
        <v>312</v>
      </c>
      <c r="C595" s="22"/>
      <c r="D595" s="22"/>
      <c r="E595" s="22"/>
      <c r="F595" s="22"/>
      <c r="G595" s="43"/>
      <c r="H595" s="60"/>
      <c r="I595" s="60"/>
      <c r="J595" s="60"/>
      <c r="K595" s="60"/>
      <c r="L595" s="60"/>
      <c r="M595" s="60"/>
    </row>
    <row r="596" spans="1:13" ht="15.5" x14ac:dyDescent="0.35">
      <c r="A596" s="19" t="s">
        <v>3125</v>
      </c>
      <c r="B596" s="21" t="s">
        <v>746</v>
      </c>
      <c r="C596" s="22"/>
      <c r="D596" s="22"/>
      <c r="E596" s="22"/>
      <c r="F596" s="22"/>
      <c r="G596" s="43"/>
      <c r="H596" s="60"/>
      <c r="I596" s="60"/>
      <c r="J596" s="60"/>
      <c r="K596" s="60"/>
      <c r="L596" s="60"/>
      <c r="M596" s="60"/>
    </row>
    <row r="597" spans="1:13" ht="15.5" x14ac:dyDescent="0.35">
      <c r="A597" s="19" t="s">
        <v>248</v>
      </c>
      <c r="B597" s="21" t="s">
        <v>8218</v>
      </c>
      <c r="C597" s="22"/>
      <c r="D597" s="22"/>
      <c r="E597" s="22"/>
      <c r="F597" s="22"/>
      <c r="G597" s="43"/>
      <c r="H597" s="60"/>
      <c r="I597" s="60"/>
      <c r="J597" s="60"/>
      <c r="K597" s="60"/>
      <c r="L597" s="60"/>
      <c r="M597" s="60"/>
    </row>
    <row r="598" spans="1:13" ht="15.5" x14ac:dyDescent="0.35">
      <c r="A598" s="19" t="s">
        <v>1445</v>
      </c>
      <c r="B598" s="21" t="s">
        <v>8266</v>
      </c>
      <c r="C598" s="22"/>
      <c r="D598" s="22"/>
      <c r="E598" s="22"/>
      <c r="F598" s="22"/>
      <c r="G598" s="43"/>
      <c r="H598" s="60"/>
      <c r="I598" s="60"/>
      <c r="J598" s="60"/>
      <c r="K598" s="60"/>
      <c r="L598" s="60"/>
      <c r="M598" s="60"/>
    </row>
    <row r="599" spans="1:13" ht="15.5" x14ac:dyDescent="0.35">
      <c r="A599" s="19" t="s">
        <v>596</v>
      </c>
      <c r="B599" s="21" t="s">
        <v>594</v>
      </c>
      <c r="C599" s="22"/>
      <c r="D599" s="22"/>
      <c r="E599" s="22"/>
      <c r="F599" s="22"/>
      <c r="G599" s="43"/>
      <c r="H599" s="60"/>
      <c r="I599" s="60"/>
      <c r="J599" s="60"/>
      <c r="K599" s="60"/>
      <c r="L599" s="60"/>
      <c r="M599" s="60"/>
    </row>
    <row r="600" spans="1:13" ht="15.5" x14ac:dyDescent="0.35">
      <c r="A600" s="19" t="s">
        <v>8041</v>
      </c>
      <c r="B600" s="21" t="s">
        <v>3317</v>
      </c>
      <c r="C600" s="22"/>
      <c r="D600" s="22"/>
      <c r="E600" s="22"/>
      <c r="F600" s="22"/>
      <c r="G600" s="43"/>
      <c r="H600" s="60"/>
      <c r="I600" s="60"/>
      <c r="J600" s="60"/>
      <c r="K600" s="60"/>
      <c r="L600" s="60"/>
      <c r="M600" s="60"/>
    </row>
    <row r="601" spans="1:13" ht="15.5" x14ac:dyDescent="0.35">
      <c r="A601" s="19" t="s">
        <v>193</v>
      </c>
      <c r="B601" s="21" t="s">
        <v>191</v>
      </c>
      <c r="C601" s="22"/>
      <c r="D601" s="22"/>
      <c r="E601" s="22"/>
      <c r="F601" s="22"/>
      <c r="G601" s="43"/>
      <c r="H601" s="60"/>
      <c r="I601" s="60"/>
      <c r="J601" s="60"/>
      <c r="K601" s="60"/>
      <c r="L601" s="60"/>
      <c r="M601" s="60"/>
    </row>
    <row r="602" spans="1:13" ht="15.5" x14ac:dyDescent="0.35">
      <c r="A602" s="19" t="s">
        <v>8252</v>
      </c>
      <c r="B602" s="21" t="s">
        <v>8251</v>
      </c>
      <c r="C602" s="22"/>
      <c r="D602" s="22"/>
      <c r="E602" s="22"/>
      <c r="F602" s="22"/>
      <c r="G602" s="43"/>
      <c r="H602" s="60"/>
      <c r="I602" s="60"/>
      <c r="J602" s="60"/>
      <c r="K602" s="60"/>
      <c r="L602" s="60"/>
      <c r="M602" s="60"/>
    </row>
    <row r="603" spans="1:13" ht="31" x14ac:dyDescent="0.35">
      <c r="A603" s="19" t="s">
        <v>4376</v>
      </c>
      <c r="B603" s="21" t="s">
        <v>2199</v>
      </c>
      <c r="C603" s="22"/>
      <c r="D603" s="22"/>
      <c r="E603" s="22"/>
      <c r="F603" s="22"/>
      <c r="G603" s="43"/>
      <c r="H603" s="60"/>
      <c r="I603" s="60"/>
      <c r="J603" s="60"/>
      <c r="K603" s="60"/>
      <c r="L603" s="60"/>
      <c r="M603" s="60"/>
    </row>
    <row r="604" spans="1:13" ht="15.5" x14ac:dyDescent="0.35">
      <c r="A604" s="19" t="s">
        <v>212</v>
      </c>
      <c r="B604" s="21" t="s">
        <v>3631</v>
      </c>
      <c r="C604" s="22"/>
      <c r="D604" s="22"/>
      <c r="E604" s="22"/>
      <c r="F604" s="22"/>
      <c r="G604" s="43"/>
      <c r="H604" s="60"/>
      <c r="I604" s="60"/>
      <c r="J604" s="60"/>
      <c r="K604" s="60"/>
      <c r="L604" s="60"/>
      <c r="M604" s="60"/>
    </row>
    <row r="605" spans="1:13" ht="15.5" x14ac:dyDescent="0.35">
      <c r="A605" s="19" t="s">
        <v>382</v>
      </c>
      <c r="B605" s="21" t="s">
        <v>380</v>
      </c>
      <c r="C605" s="22"/>
      <c r="D605" s="22"/>
      <c r="E605" s="22"/>
      <c r="F605" s="22"/>
      <c r="G605" s="43"/>
      <c r="H605" s="60"/>
      <c r="I605" s="60"/>
      <c r="J605" s="60"/>
      <c r="K605" s="60"/>
      <c r="L605" s="60"/>
      <c r="M605" s="60"/>
    </row>
    <row r="606" spans="1:13" ht="15.5" x14ac:dyDescent="0.35">
      <c r="A606" s="19" t="s">
        <v>1598</v>
      </c>
      <c r="B606" s="21" t="s">
        <v>1582</v>
      </c>
      <c r="C606" s="22"/>
      <c r="D606" s="22"/>
      <c r="E606" s="22"/>
      <c r="F606" s="22"/>
      <c r="G606" s="43"/>
      <c r="H606" s="60"/>
      <c r="I606" s="60"/>
      <c r="J606" s="60"/>
      <c r="K606" s="60"/>
      <c r="L606" s="60"/>
      <c r="M606" s="60"/>
    </row>
    <row r="607" spans="1:13" ht="15.5" x14ac:dyDescent="0.35">
      <c r="A607" s="19" t="s">
        <v>1593</v>
      </c>
      <c r="B607" s="21" t="s">
        <v>3813</v>
      </c>
      <c r="C607" s="22"/>
      <c r="D607" s="22"/>
      <c r="E607" s="22"/>
      <c r="F607" s="22"/>
      <c r="G607" s="43"/>
      <c r="H607" s="60"/>
      <c r="I607" s="60"/>
      <c r="J607" s="60"/>
      <c r="K607" s="60"/>
      <c r="L607" s="60"/>
      <c r="M607" s="60"/>
    </row>
    <row r="608" spans="1:13" ht="15.5" x14ac:dyDescent="0.35">
      <c r="A608" s="19" t="s">
        <v>3118</v>
      </c>
      <c r="B608" s="21" t="s">
        <v>1774</v>
      </c>
      <c r="C608" s="22"/>
      <c r="D608" s="22"/>
      <c r="E608" s="22"/>
      <c r="F608" s="22"/>
      <c r="G608" s="43"/>
      <c r="H608" s="60"/>
      <c r="I608" s="60"/>
      <c r="J608" s="60"/>
      <c r="K608" s="60"/>
      <c r="L608" s="60"/>
      <c r="M608" s="60"/>
    </row>
    <row r="609" spans="1:13" ht="15.5" x14ac:dyDescent="0.35">
      <c r="A609" s="19" t="s">
        <v>581</v>
      </c>
      <c r="B609" s="21" t="s">
        <v>8290</v>
      </c>
      <c r="C609" s="22"/>
      <c r="D609" s="22"/>
      <c r="E609" s="22"/>
      <c r="F609" s="22"/>
      <c r="G609" s="43"/>
      <c r="H609" s="60"/>
      <c r="I609" s="60"/>
      <c r="J609" s="60"/>
      <c r="K609" s="60"/>
      <c r="L609" s="60"/>
      <c r="M609" s="60"/>
    </row>
    <row r="610" spans="1:13" ht="15.5" x14ac:dyDescent="0.35">
      <c r="A610" s="19" t="s">
        <v>8042</v>
      </c>
      <c r="B610" s="21" t="s">
        <v>3858</v>
      </c>
      <c r="C610" s="22"/>
      <c r="D610" s="22"/>
      <c r="E610" s="22"/>
      <c r="F610" s="22"/>
      <c r="G610" s="43"/>
      <c r="H610" s="60"/>
      <c r="I610" s="60"/>
      <c r="J610" s="60"/>
      <c r="K610" s="60"/>
      <c r="L610" s="60"/>
      <c r="M610" s="60"/>
    </row>
    <row r="611" spans="1:13" ht="15.5" x14ac:dyDescent="0.35">
      <c r="A611" s="19" t="s">
        <v>336</v>
      </c>
      <c r="B611" s="21" t="s">
        <v>335</v>
      </c>
      <c r="C611" s="22"/>
      <c r="D611" s="22"/>
      <c r="E611" s="22"/>
      <c r="F611" s="22"/>
      <c r="G611" s="43"/>
      <c r="H611" s="60"/>
      <c r="I611" s="60"/>
      <c r="J611" s="60"/>
      <c r="K611" s="60"/>
      <c r="L611" s="60"/>
      <c r="M611" s="60"/>
    </row>
    <row r="612" spans="1:13" ht="15.5" x14ac:dyDescent="0.35">
      <c r="A612" s="19" t="s">
        <v>1171</v>
      </c>
      <c r="B612" s="21" t="s">
        <v>1170</v>
      </c>
      <c r="C612" s="22"/>
      <c r="D612" s="22"/>
      <c r="E612" s="22"/>
      <c r="F612" s="22"/>
      <c r="G612" s="43"/>
      <c r="H612" s="60"/>
      <c r="I612" s="60"/>
      <c r="J612" s="60"/>
      <c r="K612" s="60"/>
      <c r="L612" s="60"/>
      <c r="M612" s="60"/>
    </row>
    <row r="613" spans="1:13" ht="15.5" x14ac:dyDescent="0.35">
      <c r="A613" s="19" t="s">
        <v>1882</v>
      </c>
      <c r="B613" s="21" t="s">
        <v>1880</v>
      </c>
      <c r="C613" s="22"/>
      <c r="D613" s="22"/>
      <c r="E613" s="22"/>
      <c r="F613" s="22"/>
      <c r="G613" s="43"/>
      <c r="H613" s="60"/>
      <c r="I613" s="60"/>
      <c r="J613" s="60"/>
      <c r="K613" s="60"/>
      <c r="L613" s="60"/>
      <c r="M613" s="60"/>
    </row>
    <row r="614" spans="1:13" ht="15.5" x14ac:dyDescent="0.35">
      <c r="A614" s="19" t="s">
        <v>4377</v>
      </c>
      <c r="B614" s="21" t="s">
        <v>2358</v>
      </c>
      <c r="C614" s="22"/>
      <c r="D614" s="22"/>
      <c r="E614" s="22"/>
      <c r="F614" s="22"/>
      <c r="G614" s="43"/>
      <c r="H614" s="60"/>
      <c r="I614" s="60"/>
      <c r="J614" s="60"/>
      <c r="K614" s="60"/>
      <c r="L614" s="60"/>
      <c r="M614" s="60"/>
    </row>
    <row r="615" spans="1:13" ht="15.5" x14ac:dyDescent="0.35">
      <c r="A615" s="19" t="s">
        <v>4378</v>
      </c>
      <c r="B615" s="21" t="s">
        <v>2167</v>
      </c>
      <c r="C615" s="22"/>
      <c r="D615" s="22"/>
      <c r="E615" s="22"/>
      <c r="F615" s="22"/>
      <c r="G615" s="43"/>
      <c r="H615" s="60"/>
      <c r="I615" s="60"/>
      <c r="J615" s="60"/>
      <c r="K615" s="60"/>
      <c r="L615" s="60"/>
      <c r="M615" s="60"/>
    </row>
    <row r="616" spans="1:13" ht="15.5" x14ac:dyDescent="0.35">
      <c r="A616" s="19" t="s">
        <v>4379</v>
      </c>
      <c r="B616" s="21" t="s">
        <v>3729</v>
      </c>
      <c r="C616" s="22"/>
      <c r="D616" s="22"/>
      <c r="E616" s="22"/>
      <c r="F616" s="22"/>
      <c r="G616" s="43"/>
      <c r="H616" s="60"/>
      <c r="I616" s="60"/>
      <c r="J616" s="60"/>
      <c r="K616" s="60"/>
      <c r="L616" s="60"/>
      <c r="M616" s="60"/>
    </row>
    <row r="617" spans="1:13" ht="15.5" x14ac:dyDescent="0.35">
      <c r="A617" s="19" t="s">
        <v>3154</v>
      </c>
      <c r="B617" s="21" t="s">
        <v>572</v>
      </c>
      <c r="C617" s="22"/>
      <c r="D617" s="22"/>
      <c r="E617" s="22"/>
      <c r="F617" s="22"/>
      <c r="G617" s="43"/>
      <c r="H617" s="60"/>
      <c r="I617" s="60"/>
      <c r="J617" s="60"/>
      <c r="K617" s="60"/>
      <c r="L617" s="60"/>
      <c r="M617" s="60"/>
    </row>
    <row r="618" spans="1:13" ht="15.5" x14ac:dyDescent="0.35">
      <c r="A618" s="19" t="s">
        <v>8043</v>
      </c>
      <c r="B618" s="21" t="s">
        <v>3891</v>
      </c>
      <c r="C618" s="22"/>
      <c r="D618" s="22"/>
      <c r="E618" s="22"/>
      <c r="F618" s="22"/>
      <c r="G618" s="43"/>
      <c r="H618" s="60"/>
      <c r="I618" s="60"/>
      <c r="J618" s="60"/>
      <c r="K618" s="60"/>
      <c r="L618" s="60"/>
      <c r="M618" s="60"/>
    </row>
    <row r="619" spans="1:13" ht="15.5" x14ac:dyDescent="0.35">
      <c r="A619" s="19" t="s">
        <v>678</v>
      </c>
      <c r="B619" s="21" t="s">
        <v>8627</v>
      </c>
      <c r="C619" s="22"/>
      <c r="D619" s="22"/>
      <c r="E619" s="22"/>
      <c r="F619" s="22"/>
      <c r="G619" s="43"/>
      <c r="H619" s="60"/>
      <c r="I619" s="60"/>
      <c r="J619" s="60"/>
      <c r="K619" s="60"/>
      <c r="L619" s="60"/>
      <c r="M619" s="60"/>
    </row>
    <row r="620" spans="1:13" ht="15.5" x14ac:dyDescent="0.35">
      <c r="A620" s="19" t="s">
        <v>8044</v>
      </c>
      <c r="B620" s="21" t="s">
        <v>4008</v>
      </c>
      <c r="C620" s="22"/>
      <c r="D620" s="22"/>
      <c r="E620" s="22"/>
      <c r="F620" s="22"/>
      <c r="G620" s="43"/>
      <c r="H620" s="60"/>
      <c r="I620" s="60"/>
      <c r="J620" s="60"/>
      <c r="K620" s="60"/>
      <c r="L620" s="60"/>
      <c r="M620" s="60"/>
    </row>
    <row r="621" spans="1:13" ht="15.5" x14ac:dyDescent="0.35">
      <c r="A621" s="19" t="s">
        <v>160</v>
      </c>
      <c r="B621" s="21" t="s">
        <v>165</v>
      </c>
      <c r="C621" s="22"/>
      <c r="D621" s="22"/>
      <c r="E621" s="22"/>
      <c r="F621" s="22"/>
      <c r="G621" s="43"/>
      <c r="H621" s="60"/>
      <c r="I621" s="60"/>
      <c r="J621" s="60"/>
      <c r="K621" s="60"/>
      <c r="L621" s="60"/>
      <c r="M621" s="60"/>
    </row>
    <row r="622" spans="1:13" ht="15.5" x14ac:dyDescent="0.35">
      <c r="A622" s="19" t="s">
        <v>112</v>
      </c>
      <c r="B622" s="21" t="s">
        <v>110</v>
      </c>
      <c r="C622" s="22"/>
      <c r="D622" s="22"/>
      <c r="E622" s="22"/>
      <c r="F622" s="22"/>
      <c r="G622" s="43"/>
      <c r="H622" s="60"/>
      <c r="I622" s="60"/>
      <c r="J622" s="60"/>
      <c r="K622" s="60"/>
      <c r="L622" s="60"/>
      <c r="M622" s="60"/>
    </row>
    <row r="623" spans="1:13" ht="15.5" x14ac:dyDescent="0.35">
      <c r="A623" s="19" t="s">
        <v>9626</v>
      </c>
      <c r="B623" s="21" t="s">
        <v>639</v>
      </c>
      <c r="C623" s="22"/>
      <c r="D623" s="22"/>
      <c r="E623" s="22"/>
      <c r="F623" s="22"/>
      <c r="G623" s="43"/>
      <c r="H623" s="60"/>
      <c r="I623" s="60"/>
      <c r="J623" s="60"/>
      <c r="K623" s="60"/>
      <c r="L623" s="60"/>
      <c r="M623" s="60"/>
    </row>
    <row r="624" spans="1:13" ht="15.5" x14ac:dyDescent="0.35">
      <c r="A624" s="19" t="s">
        <v>4380</v>
      </c>
      <c r="B624" s="21" t="s">
        <v>2174</v>
      </c>
      <c r="C624" s="22"/>
      <c r="D624" s="22"/>
      <c r="E624" s="22"/>
      <c r="F624" s="22"/>
      <c r="G624" s="43"/>
      <c r="H624" s="60"/>
      <c r="I624" s="60"/>
      <c r="J624" s="60"/>
      <c r="K624" s="60"/>
      <c r="L624" s="60"/>
      <c r="M624" s="60"/>
    </row>
    <row r="625" spans="1:13" ht="15.5" x14ac:dyDescent="0.35">
      <c r="A625" s="19" t="s">
        <v>2382</v>
      </c>
      <c r="B625" s="21" t="s">
        <v>3670</v>
      </c>
      <c r="C625" s="22"/>
      <c r="D625" s="22"/>
      <c r="E625" s="22"/>
      <c r="F625" s="22"/>
      <c r="G625" s="43"/>
      <c r="H625" s="60"/>
      <c r="I625" s="60"/>
      <c r="J625" s="60"/>
      <c r="K625" s="60"/>
      <c r="L625" s="60"/>
      <c r="M625" s="60"/>
    </row>
    <row r="626" spans="1:13" ht="31" x14ac:dyDescent="0.35">
      <c r="A626" s="19" t="s">
        <v>3057</v>
      </c>
      <c r="B626" s="21" t="s">
        <v>3623</v>
      </c>
      <c r="C626" s="22"/>
      <c r="D626" s="22"/>
      <c r="E626" s="22"/>
      <c r="F626" s="22"/>
      <c r="G626" s="43"/>
      <c r="H626" s="60"/>
      <c r="I626" s="60"/>
      <c r="J626" s="60"/>
      <c r="K626" s="60"/>
      <c r="L626" s="60"/>
      <c r="M626" s="60"/>
    </row>
    <row r="627" spans="1:13" ht="15.5" x14ac:dyDescent="0.35">
      <c r="A627" s="19" t="s">
        <v>185</v>
      </c>
      <c r="B627" s="21" t="s">
        <v>180</v>
      </c>
      <c r="C627" s="22"/>
      <c r="D627" s="22"/>
      <c r="E627" s="22"/>
      <c r="F627" s="22"/>
      <c r="G627" s="43"/>
      <c r="H627" s="60"/>
      <c r="I627" s="60"/>
      <c r="J627" s="60"/>
      <c r="K627" s="60"/>
      <c r="L627" s="60"/>
      <c r="M627" s="60"/>
    </row>
    <row r="628" spans="1:13" ht="31" x14ac:dyDescent="0.35">
      <c r="A628" s="19" t="s">
        <v>8045</v>
      </c>
      <c r="B628" s="21" t="s">
        <v>8567</v>
      </c>
      <c r="C628" s="22"/>
      <c r="D628" s="22"/>
      <c r="E628" s="22"/>
      <c r="F628" s="22"/>
      <c r="G628" s="43"/>
      <c r="H628" s="60"/>
      <c r="I628" s="60"/>
      <c r="J628" s="60"/>
      <c r="K628" s="60"/>
      <c r="L628" s="60"/>
      <c r="M628" s="60"/>
    </row>
    <row r="629" spans="1:13" ht="15.5" x14ac:dyDescent="0.35">
      <c r="A629" s="19" t="s">
        <v>3107</v>
      </c>
      <c r="B629" s="21" t="s">
        <v>3990</v>
      </c>
      <c r="C629" s="22"/>
      <c r="D629" s="22"/>
      <c r="E629" s="22"/>
      <c r="F629" s="22"/>
      <c r="G629" s="43"/>
      <c r="H629" s="60"/>
      <c r="I629" s="60"/>
      <c r="J629" s="60"/>
      <c r="K629" s="60"/>
      <c r="L629" s="60"/>
      <c r="M629" s="60"/>
    </row>
    <row r="630" spans="1:13" ht="15.5" x14ac:dyDescent="0.35">
      <c r="A630" s="19" t="s">
        <v>8046</v>
      </c>
      <c r="B630" s="21" t="s">
        <v>3292</v>
      </c>
      <c r="C630" s="22"/>
      <c r="D630" s="22"/>
      <c r="E630" s="22"/>
      <c r="F630" s="22"/>
      <c r="G630" s="43"/>
      <c r="H630" s="60"/>
      <c r="I630" s="60"/>
      <c r="J630" s="60"/>
      <c r="K630" s="60"/>
      <c r="L630" s="60"/>
      <c r="M630" s="60"/>
    </row>
    <row r="631" spans="1:13" ht="15.5" x14ac:dyDescent="0.35">
      <c r="A631" s="19" t="s">
        <v>1040</v>
      </c>
      <c r="B631" s="21" t="s">
        <v>1038</v>
      </c>
      <c r="C631" s="22"/>
      <c r="D631" s="22"/>
      <c r="E631" s="22"/>
      <c r="F631" s="22"/>
      <c r="G631" s="43"/>
      <c r="H631" s="60"/>
      <c r="I631" s="60"/>
      <c r="J631" s="60"/>
      <c r="K631" s="60"/>
      <c r="L631" s="60"/>
      <c r="M631" s="60"/>
    </row>
    <row r="632" spans="1:13" ht="15.5" x14ac:dyDescent="0.35">
      <c r="A632" s="19" t="s">
        <v>3075</v>
      </c>
      <c r="B632" s="21" t="s">
        <v>3902</v>
      </c>
      <c r="C632" s="22"/>
      <c r="D632" s="22"/>
      <c r="E632" s="22"/>
      <c r="F632" s="22"/>
      <c r="G632" s="43"/>
      <c r="H632" s="60"/>
      <c r="I632" s="60"/>
      <c r="J632" s="60"/>
      <c r="K632" s="60"/>
      <c r="L632" s="60"/>
      <c r="M632" s="60"/>
    </row>
    <row r="633" spans="1:13" ht="15.5" x14ac:dyDescent="0.35">
      <c r="A633" s="19" t="s">
        <v>4381</v>
      </c>
      <c r="B633" s="21" t="s">
        <v>2335</v>
      </c>
      <c r="C633" s="22"/>
      <c r="D633" s="22"/>
      <c r="E633" s="22"/>
      <c r="F633" s="22"/>
      <c r="G633" s="43"/>
      <c r="H633" s="60"/>
      <c r="I633" s="60"/>
      <c r="J633" s="60"/>
      <c r="K633" s="60"/>
      <c r="L633" s="60"/>
      <c r="M633" s="60"/>
    </row>
    <row r="634" spans="1:13" ht="15.5" x14ac:dyDescent="0.35">
      <c r="A634" s="19" t="s">
        <v>3046</v>
      </c>
      <c r="B634" s="21" t="s">
        <v>2710</v>
      </c>
      <c r="C634" s="22"/>
      <c r="D634" s="22"/>
      <c r="E634" s="22"/>
      <c r="F634" s="22"/>
      <c r="G634" s="43"/>
      <c r="H634" s="60"/>
      <c r="I634" s="60"/>
      <c r="J634" s="60"/>
      <c r="K634" s="60"/>
      <c r="L634" s="60"/>
      <c r="M634" s="60"/>
    </row>
    <row r="635" spans="1:13" ht="15.5" x14ac:dyDescent="0.35">
      <c r="A635" s="19" t="s">
        <v>4975</v>
      </c>
      <c r="B635" s="21" t="s">
        <v>1829</v>
      </c>
      <c r="C635" s="22"/>
      <c r="D635" s="22"/>
      <c r="E635" s="22"/>
      <c r="F635" s="22"/>
      <c r="G635" s="43"/>
      <c r="H635" s="60"/>
      <c r="I635" s="60"/>
      <c r="J635" s="60"/>
      <c r="K635" s="60"/>
      <c r="L635" s="60"/>
      <c r="M635" s="60"/>
    </row>
    <row r="636" spans="1:13" ht="15.5" x14ac:dyDescent="0.35">
      <c r="A636" s="19" t="s">
        <v>1124</v>
      </c>
      <c r="B636" s="21" t="s">
        <v>1122</v>
      </c>
      <c r="C636" s="22"/>
      <c r="D636" s="22"/>
      <c r="E636" s="22"/>
      <c r="F636" s="22"/>
      <c r="G636" s="43"/>
      <c r="H636" s="60"/>
      <c r="I636" s="60"/>
      <c r="J636" s="60"/>
      <c r="K636" s="60"/>
      <c r="L636" s="60"/>
      <c r="M636" s="60"/>
    </row>
    <row r="637" spans="1:13" ht="15.5" x14ac:dyDescent="0.35">
      <c r="A637" s="19" t="s">
        <v>757</v>
      </c>
      <c r="B637" s="21" t="s">
        <v>8738</v>
      </c>
      <c r="C637" s="22"/>
      <c r="D637" s="22"/>
      <c r="E637" s="22"/>
      <c r="F637" s="22"/>
      <c r="G637" s="43"/>
      <c r="H637" s="60"/>
      <c r="I637" s="60"/>
      <c r="J637" s="60"/>
      <c r="K637" s="60"/>
      <c r="L637" s="60"/>
      <c r="M637" s="60"/>
    </row>
    <row r="638" spans="1:13" ht="15.5" x14ac:dyDescent="0.35">
      <c r="A638" s="19" t="s">
        <v>3236</v>
      </c>
      <c r="B638" s="21" t="s">
        <v>771</v>
      </c>
      <c r="C638" s="22"/>
      <c r="D638" s="22"/>
      <c r="E638" s="22"/>
      <c r="F638" s="22"/>
      <c r="G638" s="43"/>
      <c r="H638" s="60"/>
      <c r="I638" s="60"/>
      <c r="J638" s="60"/>
      <c r="K638" s="60"/>
      <c r="L638" s="60"/>
      <c r="M638" s="60"/>
    </row>
    <row r="639" spans="1:13" ht="15.5" x14ac:dyDescent="0.35">
      <c r="A639" s="19" t="s">
        <v>8368</v>
      </c>
      <c r="B639" s="21" t="s">
        <v>3634</v>
      </c>
      <c r="C639" s="22"/>
      <c r="D639" s="22"/>
      <c r="E639" s="22"/>
      <c r="F639" s="22"/>
      <c r="G639" s="43"/>
      <c r="H639" s="60"/>
      <c r="I639" s="60"/>
      <c r="J639" s="60"/>
      <c r="K639" s="60"/>
      <c r="L639" s="60"/>
      <c r="M639" s="60"/>
    </row>
    <row r="640" spans="1:13" ht="15.5" x14ac:dyDescent="0.35">
      <c r="A640" s="19" t="s">
        <v>8048</v>
      </c>
      <c r="B640" s="21" t="s">
        <v>3297</v>
      </c>
      <c r="C640" s="22"/>
      <c r="D640" s="22"/>
      <c r="E640" s="22"/>
      <c r="F640" s="22"/>
      <c r="G640" s="43"/>
      <c r="H640" s="60"/>
      <c r="I640" s="60"/>
      <c r="J640" s="60"/>
      <c r="K640" s="60"/>
      <c r="L640" s="60"/>
      <c r="M640" s="60"/>
    </row>
    <row r="641" spans="1:13" ht="15.5" x14ac:dyDescent="0.35">
      <c r="A641" s="19" t="s">
        <v>4948</v>
      </c>
      <c r="B641" s="21" t="s">
        <v>3692</v>
      </c>
      <c r="C641" s="22"/>
      <c r="D641" s="22"/>
      <c r="E641" s="22"/>
      <c r="F641" s="22"/>
      <c r="G641" s="43"/>
      <c r="H641" s="60"/>
      <c r="I641" s="60"/>
      <c r="J641" s="60"/>
      <c r="K641" s="60"/>
      <c r="L641" s="60"/>
      <c r="M641" s="60"/>
    </row>
    <row r="642" spans="1:13" ht="15.5" x14ac:dyDescent="0.35">
      <c r="A642" s="19" t="s">
        <v>8049</v>
      </c>
      <c r="B642" s="21" t="s">
        <v>4061</v>
      </c>
      <c r="C642" s="22"/>
      <c r="D642" s="22"/>
      <c r="E642" s="22"/>
      <c r="F642" s="22"/>
      <c r="G642" s="43"/>
      <c r="H642" s="60"/>
      <c r="I642" s="60"/>
      <c r="J642" s="60"/>
      <c r="K642" s="60"/>
      <c r="L642" s="60"/>
      <c r="M642" s="60"/>
    </row>
    <row r="643" spans="1:13" ht="15.5" x14ac:dyDescent="0.35">
      <c r="A643" s="19" t="s">
        <v>3195</v>
      </c>
      <c r="B643" s="21" t="s">
        <v>1697</v>
      </c>
      <c r="C643" s="22"/>
      <c r="D643" s="22"/>
      <c r="E643" s="22"/>
      <c r="F643" s="22"/>
      <c r="G643" s="43"/>
      <c r="H643" s="60"/>
      <c r="I643" s="60"/>
      <c r="J643" s="60"/>
      <c r="K643" s="60"/>
      <c r="L643" s="60"/>
      <c r="M643" s="60"/>
    </row>
    <row r="644" spans="1:13" ht="15.5" x14ac:dyDescent="0.35">
      <c r="A644" s="19" t="s">
        <v>4382</v>
      </c>
      <c r="B644" s="21" t="s">
        <v>2079</v>
      </c>
      <c r="C644" s="22"/>
      <c r="D644" s="22"/>
      <c r="E644" s="22"/>
      <c r="F644" s="22"/>
      <c r="G644" s="43"/>
      <c r="H644" s="60"/>
      <c r="I644" s="60"/>
      <c r="J644" s="60"/>
      <c r="K644" s="60"/>
      <c r="L644" s="60"/>
      <c r="M644" s="60"/>
    </row>
    <row r="645" spans="1:13" ht="31" x14ac:dyDescent="0.35">
      <c r="A645" s="19" t="s">
        <v>4383</v>
      </c>
      <c r="B645" s="21" t="s">
        <v>4023</v>
      </c>
      <c r="C645" s="22"/>
      <c r="D645" s="22"/>
      <c r="E645" s="22"/>
      <c r="F645" s="22"/>
      <c r="G645" s="43"/>
      <c r="H645" s="60"/>
      <c r="I645" s="60"/>
      <c r="J645" s="60"/>
      <c r="K645" s="60"/>
      <c r="L645" s="60"/>
      <c r="M645" s="60"/>
    </row>
    <row r="646" spans="1:13" ht="15.5" x14ac:dyDescent="0.35">
      <c r="A646" s="19" t="s">
        <v>5059</v>
      </c>
      <c r="B646" s="21" t="s">
        <v>3920</v>
      </c>
      <c r="C646" s="22"/>
      <c r="D646" s="22"/>
      <c r="E646" s="22"/>
      <c r="F646" s="22"/>
      <c r="G646" s="43"/>
      <c r="H646" s="60"/>
      <c r="I646" s="60"/>
      <c r="J646" s="60"/>
      <c r="K646" s="60"/>
      <c r="L646" s="60"/>
      <c r="M646" s="60"/>
    </row>
    <row r="647" spans="1:13" ht="15.5" x14ac:dyDescent="0.35">
      <c r="A647" s="19" t="s">
        <v>1490</v>
      </c>
      <c r="B647" s="21" t="s">
        <v>3352</v>
      </c>
      <c r="C647" s="22">
        <v>41543995</v>
      </c>
      <c r="D647" s="22">
        <v>0</v>
      </c>
      <c r="E647" s="22">
        <v>34169061</v>
      </c>
      <c r="F647" s="22">
        <v>0</v>
      </c>
      <c r="G647" s="43">
        <v>41569381</v>
      </c>
      <c r="H647" s="60">
        <v>11</v>
      </c>
      <c r="I647" s="60">
        <v>6</v>
      </c>
      <c r="J647" s="60">
        <v>5</v>
      </c>
      <c r="K647" s="60">
        <v>25</v>
      </c>
      <c r="L647" s="60">
        <v>1</v>
      </c>
      <c r="M647" s="60" t="s">
        <v>8222</v>
      </c>
    </row>
    <row r="648" spans="1:13" ht="15.5" x14ac:dyDescent="0.35">
      <c r="A648" s="19" t="s">
        <v>53</v>
      </c>
      <c r="B648" s="21" t="s">
        <v>4571</v>
      </c>
      <c r="C648" s="22"/>
      <c r="D648" s="22"/>
      <c r="E648" s="22"/>
      <c r="F648" s="22"/>
      <c r="G648" s="43"/>
      <c r="H648" s="60"/>
      <c r="I648" s="60"/>
      <c r="J648" s="60"/>
      <c r="K648" s="60"/>
      <c r="L648" s="60"/>
      <c r="M648" s="60"/>
    </row>
    <row r="649" spans="1:13" ht="15.5" x14ac:dyDescent="0.35">
      <c r="A649" s="19" t="s">
        <v>4949</v>
      </c>
      <c r="B649" s="21" t="s">
        <v>3943</v>
      </c>
      <c r="C649" s="22"/>
      <c r="D649" s="22"/>
      <c r="E649" s="22"/>
      <c r="F649" s="22"/>
      <c r="G649" s="43"/>
      <c r="H649" s="60"/>
      <c r="I649" s="60"/>
      <c r="J649" s="60"/>
      <c r="K649" s="60"/>
      <c r="L649" s="60"/>
      <c r="M649" s="60"/>
    </row>
    <row r="650" spans="1:13" ht="15.5" x14ac:dyDescent="0.35">
      <c r="A650" s="19" t="s">
        <v>4384</v>
      </c>
      <c r="B650" s="21" t="s">
        <v>2009</v>
      </c>
      <c r="C650" s="22"/>
      <c r="D650" s="22"/>
      <c r="E650" s="22"/>
      <c r="F650" s="22"/>
      <c r="G650" s="43"/>
      <c r="H650" s="60"/>
      <c r="I650" s="60"/>
      <c r="J650" s="60"/>
      <c r="K650" s="60"/>
      <c r="L650" s="60"/>
      <c r="M650" s="60"/>
    </row>
    <row r="651" spans="1:13" ht="15.5" x14ac:dyDescent="0.35">
      <c r="A651" s="19" t="s">
        <v>51</v>
      </c>
      <c r="B651" s="21" t="s">
        <v>4017</v>
      </c>
      <c r="C651" s="22"/>
      <c r="D651" s="22"/>
      <c r="E651" s="22"/>
      <c r="F651" s="22"/>
      <c r="G651" s="43"/>
      <c r="H651" s="60"/>
      <c r="I651" s="60"/>
      <c r="J651" s="60"/>
      <c r="K651" s="60"/>
      <c r="L651" s="60"/>
      <c r="M651" s="60"/>
    </row>
    <row r="652" spans="1:13" ht="15.5" x14ac:dyDescent="0.35">
      <c r="A652" s="19" t="s">
        <v>8369</v>
      </c>
      <c r="B652" s="21" t="s">
        <v>3804</v>
      </c>
      <c r="C652" s="22"/>
      <c r="D652" s="22"/>
      <c r="E652" s="22"/>
      <c r="F652" s="22"/>
      <c r="G652" s="43"/>
      <c r="H652" s="60"/>
      <c r="I652" s="60"/>
      <c r="J652" s="60"/>
      <c r="K652" s="60"/>
      <c r="L652" s="60"/>
      <c r="M652" s="60"/>
    </row>
    <row r="653" spans="1:13" ht="15.5" x14ac:dyDescent="0.35">
      <c r="A653" s="19" t="s">
        <v>8370</v>
      </c>
      <c r="B653" s="21" t="s">
        <v>8657</v>
      </c>
      <c r="C653" s="22"/>
      <c r="D653" s="22"/>
      <c r="E653" s="22"/>
      <c r="F653" s="22"/>
      <c r="G653" s="43"/>
      <c r="H653" s="60"/>
      <c r="I653" s="60"/>
      <c r="J653" s="60"/>
      <c r="K653" s="60"/>
      <c r="L653" s="60"/>
      <c r="M653" s="60"/>
    </row>
    <row r="654" spans="1:13" ht="15.5" x14ac:dyDescent="0.35">
      <c r="A654" s="19" t="s">
        <v>4385</v>
      </c>
      <c r="B654" s="21" t="s">
        <v>8241</v>
      </c>
      <c r="C654" s="22"/>
      <c r="D654" s="22"/>
      <c r="E654" s="22"/>
      <c r="F654" s="22"/>
      <c r="G654" s="43"/>
      <c r="H654" s="60"/>
      <c r="I654" s="60"/>
      <c r="J654" s="60"/>
      <c r="K654" s="60"/>
      <c r="L654" s="60"/>
      <c r="M654" s="60"/>
    </row>
    <row r="655" spans="1:13" ht="15.5" x14ac:dyDescent="0.35">
      <c r="A655" s="19" t="s">
        <v>4950</v>
      </c>
      <c r="B655" s="21" t="s">
        <v>2722</v>
      </c>
      <c r="C655" s="22"/>
      <c r="D655" s="22"/>
      <c r="E655" s="22"/>
      <c r="F655" s="22"/>
      <c r="G655" s="43"/>
      <c r="H655" s="60"/>
      <c r="I655" s="60"/>
      <c r="J655" s="60"/>
      <c r="K655" s="60"/>
      <c r="L655" s="60"/>
      <c r="M655" s="60"/>
    </row>
    <row r="656" spans="1:13" ht="15.5" x14ac:dyDescent="0.35">
      <c r="A656" s="19" t="s">
        <v>8050</v>
      </c>
      <c r="B656" s="21" t="s">
        <v>3271</v>
      </c>
      <c r="C656" s="22"/>
      <c r="D656" s="22"/>
      <c r="E656" s="22"/>
      <c r="F656" s="22"/>
      <c r="G656" s="43"/>
      <c r="H656" s="60"/>
      <c r="I656" s="60"/>
      <c r="J656" s="60"/>
      <c r="K656" s="60"/>
      <c r="L656" s="60"/>
      <c r="M656" s="60"/>
    </row>
    <row r="657" spans="1:13" ht="31" x14ac:dyDescent="0.35">
      <c r="A657" s="19" t="s">
        <v>4386</v>
      </c>
      <c r="B657" s="21" t="s">
        <v>3683</v>
      </c>
      <c r="C657" s="22"/>
      <c r="D657" s="22"/>
      <c r="E657" s="22"/>
      <c r="F657" s="22"/>
      <c r="G657" s="43"/>
      <c r="H657" s="60"/>
      <c r="I657" s="60"/>
      <c r="J657" s="60"/>
      <c r="K657" s="60"/>
      <c r="L657" s="60"/>
      <c r="M657" s="60"/>
    </row>
    <row r="658" spans="1:13" ht="15.5" x14ac:dyDescent="0.35">
      <c r="A658" s="19" t="s">
        <v>8051</v>
      </c>
      <c r="B658" s="21" t="s">
        <v>3290</v>
      </c>
      <c r="C658" s="22">
        <v>3514500</v>
      </c>
      <c r="D658" s="22">
        <v>0</v>
      </c>
      <c r="E658" s="22">
        <v>4265199</v>
      </c>
      <c r="F658" s="22">
        <v>0</v>
      </c>
      <c r="G658" s="43">
        <v>4366862</v>
      </c>
      <c r="H658" s="60">
        <v>4</v>
      </c>
      <c r="I658" s="60">
        <v>2</v>
      </c>
      <c r="J658" s="60">
        <v>2</v>
      </c>
      <c r="K658" s="60">
        <v>0</v>
      </c>
      <c r="L658" s="60">
        <v>0</v>
      </c>
      <c r="M658" s="60" t="s">
        <v>3500</v>
      </c>
    </row>
    <row r="659" spans="1:13" ht="31.5" customHeight="1" x14ac:dyDescent="0.35">
      <c r="A659" s="19" t="s">
        <v>4387</v>
      </c>
      <c r="B659" s="21" t="s">
        <v>3915</v>
      </c>
      <c r="C659" s="22">
        <v>41309</v>
      </c>
      <c r="D659" s="22"/>
      <c r="E659" s="22">
        <v>41309</v>
      </c>
      <c r="F659" s="22"/>
      <c r="G659" s="43">
        <v>76800</v>
      </c>
      <c r="H659" s="60"/>
      <c r="I659" s="60"/>
      <c r="J659" s="60"/>
      <c r="K659" s="60"/>
      <c r="L659" s="60"/>
      <c r="M659" s="60"/>
    </row>
    <row r="660" spans="1:13" ht="31" x14ac:dyDescent="0.35">
      <c r="A660" s="19" t="s">
        <v>4388</v>
      </c>
      <c r="B660" s="21" t="s">
        <v>2144</v>
      </c>
      <c r="C660" s="22"/>
      <c r="D660" s="22"/>
      <c r="E660" s="22"/>
      <c r="F660" s="22"/>
      <c r="G660" s="43"/>
      <c r="H660" s="60"/>
      <c r="I660" s="60"/>
      <c r="J660" s="60"/>
      <c r="K660" s="60"/>
      <c r="L660" s="60"/>
      <c r="M660" s="60"/>
    </row>
    <row r="661" spans="1:13" ht="15.5" x14ac:dyDescent="0.35">
      <c r="A661" s="19" t="s">
        <v>4389</v>
      </c>
      <c r="B661" s="21" t="s">
        <v>3671</v>
      </c>
      <c r="C661" s="22"/>
      <c r="D661" s="22"/>
      <c r="E661" s="22"/>
      <c r="F661" s="22"/>
      <c r="G661" s="43"/>
      <c r="H661" s="60"/>
      <c r="I661" s="60"/>
      <c r="J661" s="60"/>
      <c r="K661" s="60"/>
      <c r="L661" s="60"/>
      <c r="M661" s="60"/>
    </row>
    <row r="662" spans="1:13" ht="15.5" x14ac:dyDescent="0.35">
      <c r="A662" s="19" t="s">
        <v>2570</v>
      </c>
      <c r="B662" s="21" t="s">
        <v>4037</v>
      </c>
      <c r="C662" s="22"/>
      <c r="D662" s="22"/>
      <c r="E662" s="22"/>
      <c r="F662" s="22"/>
      <c r="G662" s="43"/>
      <c r="H662" s="60"/>
      <c r="I662" s="60"/>
      <c r="J662" s="60"/>
      <c r="K662" s="60"/>
      <c r="L662" s="60"/>
      <c r="M662" s="60"/>
    </row>
    <row r="663" spans="1:13" ht="15.5" x14ac:dyDescent="0.35">
      <c r="A663" s="19" t="s">
        <v>5062</v>
      </c>
      <c r="B663" s="21" t="s">
        <v>8762</v>
      </c>
      <c r="C663" s="22">
        <v>233750</v>
      </c>
      <c r="D663" s="22">
        <v>0</v>
      </c>
      <c r="E663" s="22">
        <v>233750</v>
      </c>
      <c r="F663" s="22">
        <v>0</v>
      </c>
      <c r="G663" s="43">
        <v>315431</v>
      </c>
      <c r="H663" s="60">
        <v>2</v>
      </c>
      <c r="I663" s="60">
        <v>1</v>
      </c>
      <c r="J663" s="60">
        <v>1</v>
      </c>
      <c r="K663" s="60">
        <v>0</v>
      </c>
      <c r="L663" s="60">
        <v>1</v>
      </c>
      <c r="M663" s="60" t="s">
        <v>3500</v>
      </c>
    </row>
    <row r="664" spans="1:13" ht="15.5" x14ac:dyDescent="0.35">
      <c r="A664" s="19" t="s">
        <v>4390</v>
      </c>
      <c r="B664" s="21" t="s">
        <v>3659</v>
      </c>
      <c r="C664" s="22"/>
      <c r="D664" s="22"/>
      <c r="E664" s="22"/>
      <c r="F664" s="22"/>
      <c r="G664" s="43"/>
      <c r="H664" s="60"/>
      <c r="I664" s="60"/>
      <c r="J664" s="60"/>
      <c r="K664" s="60"/>
      <c r="L664" s="60"/>
      <c r="M664" s="60"/>
    </row>
    <row r="665" spans="1:13" ht="30.75" customHeight="1" x14ac:dyDescent="0.35">
      <c r="A665" s="19" t="s">
        <v>5063</v>
      </c>
      <c r="B665" s="21" t="s">
        <v>10017</v>
      </c>
      <c r="C665" s="22">
        <v>0</v>
      </c>
      <c r="D665" s="22">
        <v>0</v>
      </c>
      <c r="E665" s="22">
        <v>0</v>
      </c>
      <c r="F665" s="22">
        <v>0</v>
      </c>
      <c r="G665" s="43">
        <v>0</v>
      </c>
      <c r="H665" s="60">
        <v>60</v>
      </c>
      <c r="I665" s="60">
        <v>12</v>
      </c>
      <c r="J665" s="60">
        <v>48</v>
      </c>
      <c r="K665" s="60">
        <v>0</v>
      </c>
      <c r="L665" s="60">
        <v>1</v>
      </c>
      <c r="M665" s="60" t="s">
        <v>3500</v>
      </c>
    </row>
    <row r="666" spans="1:13" ht="24.75" customHeight="1" x14ac:dyDescent="0.35">
      <c r="A666" s="19" t="s">
        <v>4391</v>
      </c>
      <c r="B666" s="21" t="s">
        <v>2179</v>
      </c>
      <c r="C666" s="22"/>
      <c r="D666" s="22"/>
      <c r="E666" s="22"/>
      <c r="F666" s="22"/>
      <c r="G666" s="43"/>
      <c r="H666" s="60"/>
      <c r="I666" s="60"/>
      <c r="J666" s="60"/>
      <c r="K666" s="60"/>
      <c r="L666" s="60"/>
      <c r="M666" s="60"/>
    </row>
    <row r="667" spans="1:13" ht="27.75" customHeight="1" x14ac:dyDescent="0.35">
      <c r="A667" s="19" t="s">
        <v>908</v>
      </c>
      <c r="B667" s="21" t="s">
        <v>3621</v>
      </c>
      <c r="C667" s="22"/>
      <c r="D667" s="22"/>
      <c r="E667" s="22"/>
      <c r="F667" s="22"/>
      <c r="G667" s="43"/>
      <c r="H667" s="60"/>
      <c r="I667" s="60"/>
      <c r="J667" s="60"/>
      <c r="K667" s="60"/>
      <c r="L667" s="60"/>
      <c r="M667" s="60"/>
    </row>
    <row r="668" spans="1:13" ht="15.5" x14ac:dyDescent="0.35">
      <c r="A668" s="19" t="s">
        <v>1570</v>
      </c>
      <c r="B668" s="21" t="s">
        <v>3946</v>
      </c>
      <c r="C668" s="22">
        <v>5546000</v>
      </c>
      <c r="D668" s="22">
        <v>0</v>
      </c>
      <c r="E668" s="22">
        <v>3914616</v>
      </c>
      <c r="F668" s="22">
        <v>0</v>
      </c>
      <c r="G668" s="43">
        <v>6663464</v>
      </c>
      <c r="H668" s="60">
        <v>5</v>
      </c>
      <c r="I668" s="60">
        <v>2</v>
      </c>
      <c r="J668" s="60">
        <v>3</v>
      </c>
      <c r="K668" s="60">
        <v>6</v>
      </c>
      <c r="L668" s="60">
        <v>1</v>
      </c>
      <c r="M668" s="60" t="s">
        <v>3500</v>
      </c>
    </row>
    <row r="669" spans="1:13" ht="33" customHeight="1" x14ac:dyDescent="0.35">
      <c r="A669" s="19" t="s">
        <v>8052</v>
      </c>
      <c r="B669" s="21" t="s">
        <v>4094</v>
      </c>
      <c r="C669" s="22"/>
      <c r="D669" s="22"/>
      <c r="E669" s="22"/>
      <c r="F669" s="22"/>
      <c r="G669" s="43"/>
      <c r="H669" s="60"/>
      <c r="I669" s="60"/>
      <c r="J669" s="60"/>
      <c r="K669" s="60"/>
      <c r="L669" s="60"/>
      <c r="M669" s="60"/>
    </row>
    <row r="670" spans="1:13" ht="15.5" x14ac:dyDescent="0.35">
      <c r="A670" s="19" t="s">
        <v>4951</v>
      </c>
      <c r="B670" s="21" t="s">
        <v>330</v>
      </c>
      <c r="C670" s="22"/>
      <c r="D670" s="22"/>
      <c r="E670" s="22"/>
      <c r="F670" s="22"/>
      <c r="G670" s="43"/>
      <c r="H670" s="60"/>
      <c r="I670" s="60"/>
      <c r="J670" s="60"/>
      <c r="K670" s="60"/>
      <c r="L670" s="60"/>
      <c r="M670" s="60"/>
    </row>
    <row r="671" spans="1:13" ht="15.5" x14ac:dyDescent="0.35">
      <c r="A671" s="19" t="s">
        <v>4952</v>
      </c>
      <c r="B671" s="21" t="s">
        <v>600</v>
      </c>
      <c r="C671" s="22"/>
      <c r="D671" s="22"/>
      <c r="E671" s="22"/>
      <c r="F671" s="22"/>
      <c r="G671" s="43"/>
      <c r="H671" s="60"/>
      <c r="I671" s="60"/>
      <c r="J671" s="60"/>
      <c r="K671" s="60"/>
      <c r="L671" s="60"/>
      <c r="M671" s="60"/>
    </row>
    <row r="672" spans="1:13" ht="31" x14ac:dyDescent="0.35">
      <c r="A672" s="19" t="s">
        <v>4392</v>
      </c>
      <c r="B672" s="21" t="s">
        <v>2062</v>
      </c>
      <c r="C672" s="22"/>
      <c r="D672" s="22"/>
      <c r="E672" s="22"/>
      <c r="F672" s="22"/>
      <c r="G672" s="43"/>
      <c r="H672" s="60"/>
      <c r="I672" s="60"/>
      <c r="J672" s="60"/>
      <c r="K672" s="60"/>
      <c r="L672" s="60"/>
      <c r="M672" s="60"/>
    </row>
    <row r="673" spans="1:13" ht="15.5" x14ac:dyDescent="0.35">
      <c r="A673" s="19" t="s">
        <v>3149</v>
      </c>
      <c r="B673" s="21" t="s">
        <v>8194</v>
      </c>
      <c r="C673" s="22"/>
      <c r="D673" s="22"/>
      <c r="E673" s="22"/>
      <c r="F673" s="22"/>
      <c r="G673" s="43"/>
      <c r="H673" s="60"/>
      <c r="I673" s="60"/>
      <c r="J673" s="60"/>
      <c r="K673" s="60"/>
      <c r="L673" s="60"/>
      <c r="M673" s="60"/>
    </row>
    <row r="674" spans="1:13" ht="15.5" x14ac:dyDescent="0.35">
      <c r="A674" s="19" t="s">
        <v>8053</v>
      </c>
      <c r="B674" s="21" t="s">
        <v>3878</v>
      </c>
      <c r="C674" s="22">
        <v>79522698</v>
      </c>
      <c r="D674" s="22"/>
      <c r="E674" s="22">
        <v>73472838</v>
      </c>
      <c r="F674" s="22"/>
      <c r="G674" s="43">
        <v>88853870</v>
      </c>
      <c r="H674" s="60"/>
      <c r="I674" s="60"/>
      <c r="J674" s="60"/>
      <c r="K674" s="60"/>
      <c r="L674" s="60"/>
      <c r="M674" s="60"/>
    </row>
    <row r="675" spans="1:13" ht="15.5" x14ac:dyDescent="0.35">
      <c r="A675" s="19" t="s">
        <v>1461</v>
      </c>
      <c r="B675" s="21" t="s">
        <v>1450</v>
      </c>
      <c r="C675" s="22"/>
      <c r="D675" s="22"/>
      <c r="E675" s="22"/>
      <c r="F675" s="22"/>
      <c r="G675" s="43"/>
      <c r="H675" s="60"/>
      <c r="I675" s="60"/>
      <c r="J675" s="60"/>
      <c r="K675" s="60"/>
      <c r="L675" s="60"/>
      <c r="M675" s="60"/>
    </row>
    <row r="676" spans="1:13" ht="15.5" x14ac:dyDescent="0.35">
      <c r="A676" s="19" t="s">
        <v>3060</v>
      </c>
      <c r="B676" s="21" t="s">
        <v>3830</v>
      </c>
      <c r="C676" s="22"/>
      <c r="D676" s="22"/>
      <c r="E676" s="22"/>
      <c r="F676" s="22"/>
      <c r="G676" s="43"/>
      <c r="H676" s="60"/>
      <c r="I676" s="60"/>
      <c r="J676" s="60"/>
      <c r="K676" s="60"/>
      <c r="L676" s="60"/>
      <c r="M676" s="60"/>
    </row>
    <row r="677" spans="1:13" ht="31" x14ac:dyDescent="0.35">
      <c r="A677" s="19" t="s">
        <v>4976</v>
      </c>
      <c r="B677" s="21" t="s">
        <v>3720</v>
      </c>
      <c r="C677" s="22"/>
      <c r="D677" s="22"/>
      <c r="E677" s="22"/>
      <c r="F677" s="22"/>
      <c r="G677" s="43"/>
      <c r="H677" s="60"/>
      <c r="I677" s="60"/>
      <c r="J677" s="60"/>
      <c r="K677" s="60"/>
      <c r="L677" s="60"/>
      <c r="M677" s="60"/>
    </row>
    <row r="678" spans="1:13" ht="31" x14ac:dyDescent="0.35">
      <c r="A678" s="19" t="s">
        <v>8371</v>
      </c>
      <c r="B678" s="21" t="s">
        <v>3744</v>
      </c>
      <c r="C678" s="22"/>
      <c r="D678" s="22"/>
      <c r="E678" s="22"/>
      <c r="F678" s="22"/>
      <c r="G678" s="43"/>
      <c r="H678" s="60"/>
      <c r="I678" s="60"/>
      <c r="J678" s="60"/>
      <c r="K678" s="60"/>
      <c r="L678" s="60"/>
      <c r="M678" s="60"/>
    </row>
    <row r="679" spans="1:13" ht="15.5" x14ac:dyDescent="0.35">
      <c r="A679" s="19" t="s">
        <v>8054</v>
      </c>
      <c r="B679" s="21" t="s">
        <v>3812</v>
      </c>
      <c r="C679" s="22"/>
      <c r="D679" s="22"/>
      <c r="E679" s="22"/>
      <c r="F679" s="22"/>
      <c r="G679" s="43"/>
      <c r="H679" s="60"/>
      <c r="I679" s="60"/>
      <c r="J679" s="60"/>
      <c r="K679" s="60"/>
      <c r="L679" s="60"/>
      <c r="M679" s="60"/>
    </row>
    <row r="680" spans="1:13" ht="31" x14ac:dyDescent="0.35">
      <c r="A680" s="19" t="s">
        <v>3216</v>
      </c>
      <c r="B680" s="21" t="s">
        <v>1396</v>
      </c>
      <c r="C680" s="22"/>
      <c r="D680" s="22"/>
      <c r="E680" s="22"/>
      <c r="F680" s="22"/>
      <c r="G680" s="43"/>
      <c r="H680" s="60"/>
      <c r="I680" s="60"/>
      <c r="J680" s="60"/>
      <c r="K680" s="60"/>
      <c r="L680" s="60"/>
      <c r="M680" s="60"/>
    </row>
    <row r="681" spans="1:13" ht="15.5" x14ac:dyDescent="0.35">
      <c r="A681" s="19" t="s">
        <v>1055</v>
      </c>
      <c r="B681" s="21" t="s">
        <v>1053</v>
      </c>
      <c r="C681" s="22"/>
      <c r="D681" s="22"/>
      <c r="E681" s="22"/>
      <c r="F681" s="22"/>
      <c r="G681" s="43"/>
      <c r="H681" s="60"/>
      <c r="I681" s="60"/>
      <c r="J681" s="60"/>
      <c r="K681" s="60"/>
      <c r="L681" s="60"/>
      <c r="M681" s="60"/>
    </row>
    <row r="682" spans="1:13" ht="15.5" x14ac:dyDescent="0.35">
      <c r="A682" s="19" t="s">
        <v>901</v>
      </c>
      <c r="B682" s="21" t="s">
        <v>899</v>
      </c>
      <c r="C682" s="22"/>
      <c r="D682" s="22"/>
      <c r="E682" s="22"/>
      <c r="F682" s="22"/>
      <c r="G682" s="43"/>
      <c r="H682" s="60"/>
      <c r="I682" s="60"/>
      <c r="J682" s="60"/>
      <c r="K682" s="60"/>
      <c r="L682" s="60"/>
      <c r="M682" s="60"/>
    </row>
    <row r="683" spans="1:13" ht="15.5" x14ac:dyDescent="0.35">
      <c r="A683" s="19" t="s">
        <v>4393</v>
      </c>
      <c r="B683" s="21" t="s">
        <v>2193</v>
      </c>
      <c r="C683" s="22"/>
      <c r="D683" s="22"/>
      <c r="E683" s="22"/>
      <c r="F683" s="22"/>
      <c r="G683" s="43"/>
      <c r="H683" s="60"/>
      <c r="I683" s="60"/>
      <c r="J683" s="60"/>
      <c r="K683" s="60"/>
      <c r="L683" s="60"/>
      <c r="M683" s="60"/>
    </row>
    <row r="684" spans="1:13" ht="15.5" x14ac:dyDescent="0.35">
      <c r="A684" s="19" t="s">
        <v>2457</v>
      </c>
      <c r="B684" s="21" t="s">
        <v>3725</v>
      </c>
      <c r="C684" s="22"/>
      <c r="D684" s="22"/>
      <c r="E684" s="22"/>
      <c r="F684" s="22"/>
      <c r="G684" s="43"/>
      <c r="H684" s="60"/>
      <c r="I684" s="60"/>
      <c r="J684" s="60"/>
      <c r="K684" s="60"/>
      <c r="L684" s="60"/>
      <c r="M684" s="60"/>
    </row>
    <row r="685" spans="1:13" ht="15.5" x14ac:dyDescent="0.35">
      <c r="A685" s="19" t="s">
        <v>1508</v>
      </c>
      <c r="B685" s="21" t="s">
        <v>1496</v>
      </c>
      <c r="C685" s="22"/>
      <c r="D685" s="22"/>
      <c r="E685" s="22"/>
      <c r="F685" s="22"/>
      <c r="G685" s="43"/>
      <c r="H685" s="60"/>
      <c r="I685" s="60"/>
      <c r="J685" s="60"/>
      <c r="K685" s="60"/>
      <c r="L685" s="60"/>
      <c r="M685" s="60"/>
    </row>
    <row r="686" spans="1:13" ht="15.5" x14ac:dyDescent="0.35">
      <c r="A686" s="19" t="s">
        <v>1643</v>
      </c>
      <c r="B686" s="21" t="s">
        <v>3944</v>
      </c>
      <c r="C686" s="22"/>
      <c r="D686" s="22"/>
      <c r="E686" s="22"/>
      <c r="F686" s="22"/>
      <c r="G686" s="43"/>
      <c r="H686" s="60"/>
      <c r="I686" s="60"/>
      <c r="J686" s="60"/>
      <c r="K686" s="60"/>
      <c r="L686" s="60"/>
      <c r="M686" s="60"/>
    </row>
    <row r="687" spans="1:13" ht="15.5" x14ac:dyDescent="0.35">
      <c r="A687" s="19" t="s">
        <v>1982</v>
      </c>
      <c r="B687" s="21" t="s">
        <v>4033</v>
      </c>
      <c r="C687" s="22"/>
      <c r="D687" s="22"/>
      <c r="E687" s="22"/>
      <c r="F687" s="22"/>
      <c r="G687" s="43"/>
      <c r="H687" s="60"/>
      <c r="I687" s="60"/>
      <c r="J687" s="60"/>
      <c r="K687" s="60"/>
      <c r="L687" s="60"/>
      <c r="M687" s="60"/>
    </row>
    <row r="688" spans="1:13" ht="15.5" x14ac:dyDescent="0.35">
      <c r="A688" s="19" t="s">
        <v>5065</v>
      </c>
      <c r="B688" s="21" t="s">
        <v>4038</v>
      </c>
      <c r="C688" s="22">
        <v>0</v>
      </c>
      <c r="D688" s="22">
        <v>0</v>
      </c>
      <c r="E688" s="22">
        <v>0</v>
      </c>
      <c r="F688" s="22">
        <v>0</v>
      </c>
      <c r="G688" s="43">
        <v>-55937143</v>
      </c>
      <c r="H688" s="60">
        <v>8</v>
      </c>
      <c r="I688" s="60">
        <v>5</v>
      </c>
      <c r="J688" s="60">
        <v>3</v>
      </c>
      <c r="K688" s="60">
        <v>0</v>
      </c>
      <c r="L688" s="60">
        <v>0</v>
      </c>
      <c r="M688" s="60" t="s">
        <v>3500</v>
      </c>
    </row>
    <row r="689" spans="1:13" ht="23.25" customHeight="1" x14ac:dyDescent="0.35">
      <c r="A689" s="19" t="s">
        <v>8055</v>
      </c>
      <c r="B689" s="21" t="s">
        <v>3888</v>
      </c>
      <c r="C689" s="22"/>
      <c r="D689" s="22"/>
      <c r="E689" s="22"/>
      <c r="F689" s="22"/>
      <c r="G689" s="43"/>
      <c r="H689" s="60"/>
      <c r="I689" s="60"/>
      <c r="J689" s="60"/>
      <c r="K689" s="60"/>
      <c r="L689" s="60"/>
      <c r="M689" s="60"/>
    </row>
    <row r="690" spans="1:13" ht="15.5" x14ac:dyDescent="0.35">
      <c r="A690" s="19" t="s">
        <v>2292</v>
      </c>
      <c r="B690" s="21" t="s">
        <v>2325</v>
      </c>
      <c r="C690" s="22"/>
      <c r="D690" s="22"/>
      <c r="E690" s="22"/>
      <c r="F690" s="22"/>
      <c r="G690" s="43"/>
      <c r="H690" s="60"/>
      <c r="I690" s="60"/>
      <c r="J690" s="60"/>
      <c r="K690" s="60"/>
      <c r="L690" s="60"/>
      <c r="M690" s="60"/>
    </row>
    <row r="691" spans="1:13" ht="15.5" x14ac:dyDescent="0.35">
      <c r="A691" s="19" t="s">
        <v>2139</v>
      </c>
      <c r="B691" s="21" t="s">
        <v>2138</v>
      </c>
      <c r="C691" s="22"/>
      <c r="D691" s="22"/>
      <c r="E691" s="22"/>
      <c r="F691" s="22"/>
      <c r="G691" s="43"/>
      <c r="H691" s="60"/>
      <c r="I691" s="60"/>
      <c r="J691" s="60"/>
      <c r="K691" s="60"/>
      <c r="L691" s="60"/>
      <c r="M691" s="60"/>
    </row>
    <row r="692" spans="1:13" ht="15.5" x14ac:dyDescent="0.35">
      <c r="A692" s="19" t="s">
        <v>2606</v>
      </c>
      <c r="B692" s="21" t="s">
        <v>3746</v>
      </c>
      <c r="C692" s="22"/>
      <c r="D692" s="22"/>
      <c r="E692" s="22"/>
      <c r="F692" s="22"/>
      <c r="G692" s="43"/>
      <c r="H692" s="60"/>
      <c r="I692" s="60"/>
      <c r="J692" s="60"/>
      <c r="K692" s="60"/>
      <c r="L692" s="60"/>
      <c r="M692" s="60"/>
    </row>
    <row r="693" spans="1:13" ht="15.5" x14ac:dyDescent="0.35">
      <c r="A693" s="19" t="s">
        <v>345</v>
      </c>
      <c r="B693" s="21" t="s">
        <v>3797</v>
      </c>
      <c r="C693" s="22"/>
      <c r="D693" s="22"/>
      <c r="E693" s="22"/>
      <c r="F693" s="22"/>
      <c r="G693" s="43"/>
      <c r="H693" s="60"/>
      <c r="I693" s="60"/>
      <c r="J693" s="60"/>
      <c r="K693" s="60"/>
      <c r="L693" s="60"/>
      <c r="M693" s="60"/>
    </row>
    <row r="694" spans="1:13" ht="15.5" x14ac:dyDescent="0.35">
      <c r="A694" s="19" t="s">
        <v>3095</v>
      </c>
      <c r="B694" s="21" t="s">
        <v>3709</v>
      </c>
      <c r="C694" s="22"/>
      <c r="D694" s="22"/>
      <c r="E694" s="22"/>
      <c r="F694" s="22"/>
      <c r="G694" s="43"/>
      <c r="H694" s="60"/>
      <c r="I694" s="60"/>
      <c r="J694" s="60"/>
      <c r="K694" s="60"/>
      <c r="L694" s="60"/>
      <c r="M694" s="60"/>
    </row>
    <row r="695" spans="1:13" ht="15.5" x14ac:dyDescent="0.35">
      <c r="A695" s="19" t="s">
        <v>3201</v>
      </c>
      <c r="B695" s="21" t="s">
        <v>8247</v>
      </c>
      <c r="C695" s="22"/>
      <c r="D695" s="22"/>
      <c r="E695" s="22"/>
      <c r="F695" s="22"/>
      <c r="G695" s="43"/>
      <c r="H695" s="60"/>
      <c r="I695" s="60"/>
      <c r="J695" s="60"/>
      <c r="K695" s="60"/>
      <c r="L695" s="60"/>
      <c r="M695" s="60"/>
    </row>
    <row r="696" spans="1:13" ht="15.5" x14ac:dyDescent="0.35">
      <c r="A696" s="19" t="s">
        <v>9888</v>
      </c>
      <c r="B696" s="21" t="s">
        <v>9887</v>
      </c>
      <c r="C696" s="22">
        <v>375000</v>
      </c>
      <c r="D696" s="22">
        <v>0</v>
      </c>
      <c r="E696" s="22">
        <v>353000</v>
      </c>
      <c r="F696" s="22">
        <v>0</v>
      </c>
      <c r="G696" s="43">
        <v>353000</v>
      </c>
      <c r="H696" s="60">
        <v>13</v>
      </c>
      <c r="I696" s="60">
        <v>1</v>
      </c>
      <c r="J696" s="60">
        <v>12</v>
      </c>
      <c r="K696" s="60">
        <v>19</v>
      </c>
      <c r="L696" s="60">
        <v>2</v>
      </c>
      <c r="M696" s="60" t="s">
        <v>3500</v>
      </c>
    </row>
    <row r="697" spans="1:13" ht="15.5" x14ac:dyDescent="0.35">
      <c r="A697" s="19" t="s">
        <v>3242</v>
      </c>
      <c r="B697" s="21" t="s">
        <v>1220</v>
      </c>
      <c r="C697" s="22"/>
      <c r="D697" s="22"/>
      <c r="E697" s="22"/>
      <c r="F697" s="22"/>
      <c r="G697" s="43"/>
      <c r="H697" s="60"/>
      <c r="I697" s="60"/>
      <c r="J697" s="60"/>
      <c r="K697" s="60"/>
      <c r="L697" s="60"/>
      <c r="M697" s="60"/>
    </row>
    <row r="698" spans="1:13" ht="31" x14ac:dyDescent="0.35">
      <c r="A698" s="19" t="s">
        <v>8056</v>
      </c>
      <c r="B698" s="21" t="s">
        <v>1747</v>
      </c>
      <c r="C698" s="22"/>
      <c r="D698" s="22"/>
      <c r="E698" s="22"/>
      <c r="F698" s="22"/>
      <c r="G698" s="43"/>
      <c r="H698" s="60"/>
      <c r="I698" s="60"/>
      <c r="J698" s="60"/>
      <c r="K698" s="60"/>
      <c r="L698" s="60"/>
      <c r="M698" s="60"/>
    </row>
    <row r="699" spans="1:13" ht="25.5" customHeight="1" x14ac:dyDescent="0.35">
      <c r="A699" s="19" t="s">
        <v>8057</v>
      </c>
      <c r="B699" s="21" t="s">
        <v>3356</v>
      </c>
      <c r="C699" s="22">
        <v>3651030</v>
      </c>
      <c r="D699" s="22">
        <v>0</v>
      </c>
      <c r="E699" s="22">
        <v>1794339</v>
      </c>
      <c r="F699" s="22">
        <v>0</v>
      </c>
      <c r="G699" s="43">
        <v>751511</v>
      </c>
      <c r="H699" s="60">
        <v>3</v>
      </c>
      <c r="I699" s="60">
        <v>2</v>
      </c>
      <c r="J699" s="60">
        <v>1</v>
      </c>
      <c r="K699" s="60">
        <v>8</v>
      </c>
      <c r="L699" s="60">
        <v>0</v>
      </c>
      <c r="M699" s="60" t="s">
        <v>3500</v>
      </c>
    </row>
    <row r="700" spans="1:13" ht="15.5" x14ac:dyDescent="0.35">
      <c r="A700" s="19" t="s">
        <v>8058</v>
      </c>
      <c r="B700" s="21" t="s">
        <v>1278</v>
      </c>
      <c r="C700" s="22"/>
      <c r="D700" s="22"/>
      <c r="E700" s="22"/>
      <c r="F700" s="22"/>
      <c r="G700" s="43"/>
      <c r="H700" s="60"/>
      <c r="I700" s="60"/>
      <c r="J700" s="60"/>
      <c r="K700" s="60"/>
      <c r="L700" s="60"/>
      <c r="M700" s="60"/>
    </row>
    <row r="701" spans="1:13" ht="15.5" x14ac:dyDescent="0.35">
      <c r="A701" s="19" t="s">
        <v>8059</v>
      </c>
      <c r="B701" s="21" t="s">
        <v>3774</v>
      </c>
      <c r="C701" s="22"/>
      <c r="D701" s="22"/>
      <c r="E701" s="22"/>
      <c r="F701" s="22"/>
      <c r="G701" s="43"/>
      <c r="H701" s="60"/>
      <c r="I701" s="60"/>
      <c r="J701" s="60"/>
      <c r="K701" s="60"/>
      <c r="L701" s="60"/>
      <c r="M701" s="60"/>
    </row>
    <row r="702" spans="1:13" ht="15.5" x14ac:dyDescent="0.35">
      <c r="A702" s="19" t="s">
        <v>4944</v>
      </c>
      <c r="B702" s="21" t="s">
        <v>4232</v>
      </c>
      <c r="C702" s="22"/>
      <c r="D702" s="22"/>
      <c r="E702" s="22"/>
      <c r="F702" s="22"/>
      <c r="G702" s="43"/>
      <c r="H702" s="60"/>
      <c r="I702" s="60"/>
      <c r="J702" s="60"/>
      <c r="K702" s="60"/>
      <c r="L702" s="60"/>
      <c r="M702" s="60"/>
    </row>
    <row r="703" spans="1:13" ht="15.5" x14ac:dyDescent="0.35">
      <c r="A703" s="19" t="s">
        <v>3191</v>
      </c>
      <c r="B703" s="21" t="s">
        <v>8306</v>
      </c>
      <c r="C703" s="22"/>
      <c r="D703" s="22"/>
      <c r="E703" s="22"/>
      <c r="F703" s="22"/>
      <c r="G703" s="43"/>
      <c r="H703" s="60"/>
      <c r="I703" s="60"/>
      <c r="J703" s="60"/>
      <c r="K703" s="60"/>
      <c r="L703" s="60"/>
      <c r="M703" s="60"/>
    </row>
    <row r="704" spans="1:13" ht="15.5" x14ac:dyDescent="0.35">
      <c r="A704" s="19" t="s">
        <v>2440</v>
      </c>
      <c r="B704" s="21" t="s">
        <v>8322</v>
      </c>
      <c r="C704" s="22"/>
      <c r="D704" s="22"/>
      <c r="E704" s="22"/>
      <c r="F704" s="22"/>
      <c r="G704" s="43"/>
      <c r="H704" s="60"/>
      <c r="I704" s="60"/>
      <c r="J704" s="60"/>
      <c r="K704" s="60"/>
      <c r="L704" s="60"/>
      <c r="M704" s="60"/>
    </row>
    <row r="705" spans="1:13" ht="15.5" x14ac:dyDescent="0.35">
      <c r="A705" s="19" t="s">
        <v>2117</v>
      </c>
      <c r="B705" s="21" t="s">
        <v>2116</v>
      </c>
      <c r="C705" s="22"/>
      <c r="D705" s="22"/>
      <c r="E705" s="22"/>
      <c r="F705" s="22"/>
      <c r="G705" s="43"/>
      <c r="H705" s="60"/>
      <c r="I705" s="60"/>
      <c r="J705" s="60"/>
      <c r="K705" s="60"/>
      <c r="L705" s="60"/>
      <c r="M705" s="60"/>
    </row>
    <row r="706" spans="1:13" ht="15.5" x14ac:dyDescent="0.35">
      <c r="A706" s="19" t="s">
        <v>8060</v>
      </c>
      <c r="B706" s="21" t="s">
        <v>3938</v>
      </c>
      <c r="C706" s="22"/>
      <c r="D706" s="22"/>
      <c r="E706" s="22"/>
      <c r="F706" s="22"/>
      <c r="G706" s="43"/>
      <c r="H706" s="60"/>
      <c r="I706" s="60"/>
      <c r="J706" s="60"/>
      <c r="K706" s="60"/>
      <c r="L706" s="60"/>
      <c r="M706" s="60"/>
    </row>
    <row r="707" spans="1:13" ht="15.5" x14ac:dyDescent="0.35">
      <c r="A707" s="19" t="s">
        <v>8061</v>
      </c>
      <c r="B707" s="21" t="s">
        <v>3625</v>
      </c>
      <c r="C707" s="22">
        <v>249016</v>
      </c>
      <c r="D707" s="22"/>
      <c r="E707" s="22">
        <v>220000</v>
      </c>
      <c r="F707" s="22"/>
      <c r="G707" s="43">
        <v>348179</v>
      </c>
      <c r="H707" s="60"/>
      <c r="I707" s="60"/>
      <c r="J707" s="60"/>
      <c r="K707" s="60"/>
      <c r="L707" s="60"/>
      <c r="M707" s="60"/>
    </row>
    <row r="708" spans="1:13" ht="15.5" x14ac:dyDescent="0.35">
      <c r="A708" s="19" t="s">
        <v>2589</v>
      </c>
      <c r="B708" s="21" t="s">
        <v>3755</v>
      </c>
      <c r="C708" s="22"/>
      <c r="D708" s="22"/>
      <c r="E708" s="22"/>
      <c r="F708" s="22"/>
      <c r="G708" s="43"/>
      <c r="H708" s="60"/>
      <c r="I708" s="60"/>
      <c r="J708" s="60"/>
      <c r="K708" s="60"/>
      <c r="L708" s="60"/>
      <c r="M708" s="60"/>
    </row>
    <row r="709" spans="1:13" ht="31" x14ac:dyDescent="0.35">
      <c r="A709" s="19" t="s">
        <v>320</v>
      </c>
      <c r="B709" s="21" t="s">
        <v>4043</v>
      </c>
      <c r="C709" s="22"/>
      <c r="D709" s="22"/>
      <c r="E709" s="22"/>
      <c r="F709" s="22"/>
      <c r="G709" s="43"/>
      <c r="H709" s="60"/>
      <c r="I709" s="60"/>
      <c r="J709" s="60"/>
      <c r="K709" s="60"/>
      <c r="L709" s="60"/>
      <c r="M709" s="60"/>
    </row>
    <row r="710" spans="1:13" ht="15.5" x14ac:dyDescent="0.35">
      <c r="A710" s="19" t="s">
        <v>3080</v>
      </c>
      <c r="B710" s="21" t="s">
        <v>8574</v>
      </c>
      <c r="C710" s="22"/>
      <c r="D710" s="22"/>
      <c r="E710" s="22"/>
      <c r="F710" s="22"/>
      <c r="G710" s="43"/>
      <c r="H710" s="60"/>
      <c r="I710" s="60"/>
      <c r="J710" s="60"/>
      <c r="K710" s="60"/>
      <c r="L710" s="60"/>
      <c r="M710" s="60"/>
    </row>
    <row r="711" spans="1:13" ht="15.5" x14ac:dyDescent="0.35">
      <c r="A711" s="19" t="s">
        <v>2239</v>
      </c>
      <c r="B711" s="21" t="s">
        <v>2324</v>
      </c>
      <c r="C711" s="22"/>
      <c r="D711" s="22"/>
      <c r="E711" s="22"/>
      <c r="F711" s="22"/>
      <c r="G711" s="43"/>
      <c r="H711" s="60"/>
      <c r="I711" s="60"/>
      <c r="J711" s="60"/>
      <c r="K711" s="60"/>
      <c r="L711" s="60"/>
      <c r="M711" s="60"/>
    </row>
    <row r="712" spans="1:13" ht="31" x14ac:dyDescent="0.35">
      <c r="A712" s="19" t="s">
        <v>8679</v>
      </c>
      <c r="B712" s="21" t="s">
        <v>8575</v>
      </c>
      <c r="C712" s="22"/>
      <c r="D712" s="22"/>
      <c r="E712" s="22"/>
      <c r="F712" s="22"/>
      <c r="G712" s="43"/>
      <c r="H712" s="60"/>
      <c r="I712" s="60"/>
      <c r="J712" s="60"/>
      <c r="K712" s="60"/>
      <c r="L712" s="60"/>
      <c r="M712" s="60"/>
    </row>
    <row r="713" spans="1:13" ht="15.5" x14ac:dyDescent="0.35">
      <c r="A713" s="19" t="s">
        <v>3161</v>
      </c>
      <c r="B713" s="21" t="s">
        <v>47</v>
      </c>
      <c r="C713" s="22"/>
      <c r="D713" s="22"/>
      <c r="E713" s="22"/>
      <c r="F713" s="22"/>
      <c r="G713" s="43"/>
      <c r="H713" s="60"/>
      <c r="I713" s="60"/>
      <c r="J713" s="60"/>
      <c r="K713" s="60"/>
      <c r="L713" s="60"/>
      <c r="M713" s="60"/>
    </row>
    <row r="714" spans="1:13" ht="31" x14ac:dyDescent="0.35">
      <c r="A714" s="19" t="s">
        <v>3023</v>
      </c>
      <c r="B714" s="21" t="s">
        <v>3669</v>
      </c>
      <c r="C714" s="22"/>
      <c r="D714" s="22"/>
      <c r="E714" s="22"/>
      <c r="F714" s="22"/>
      <c r="G714" s="43"/>
      <c r="H714" s="60"/>
      <c r="I714" s="60"/>
      <c r="J714" s="60"/>
      <c r="K714" s="60"/>
      <c r="L714" s="60"/>
      <c r="M714" s="60"/>
    </row>
    <row r="715" spans="1:13" ht="15.5" x14ac:dyDescent="0.35">
      <c r="A715" s="19" t="s">
        <v>2161</v>
      </c>
      <c r="B715" s="21" t="s">
        <v>2311</v>
      </c>
      <c r="C715" s="22"/>
      <c r="D715" s="22"/>
      <c r="E715" s="22"/>
      <c r="F715" s="22"/>
      <c r="G715" s="43"/>
      <c r="H715" s="60"/>
      <c r="I715" s="60"/>
      <c r="J715" s="60"/>
      <c r="K715" s="60"/>
      <c r="L715" s="60"/>
      <c r="M715" s="60"/>
    </row>
    <row r="716" spans="1:13" ht="15.5" x14ac:dyDescent="0.35">
      <c r="A716" s="19" t="s">
        <v>3175</v>
      </c>
      <c r="B716" s="21" t="s">
        <v>374</v>
      </c>
      <c r="C716" s="22"/>
      <c r="D716" s="22"/>
      <c r="E716" s="22"/>
      <c r="F716" s="22"/>
      <c r="G716" s="43"/>
      <c r="H716" s="60"/>
      <c r="I716" s="60"/>
      <c r="J716" s="60"/>
      <c r="K716" s="60"/>
      <c r="L716" s="60"/>
      <c r="M716" s="60"/>
    </row>
    <row r="717" spans="1:13" ht="15.5" x14ac:dyDescent="0.35">
      <c r="A717" s="19" t="s">
        <v>2296</v>
      </c>
      <c r="B717" s="21" t="s">
        <v>2327</v>
      </c>
      <c r="C717" s="22"/>
      <c r="D717" s="22"/>
      <c r="E717" s="22"/>
      <c r="F717" s="22"/>
      <c r="G717" s="43"/>
      <c r="H717" s="60"/>
      <c r="I717" s="60"/>
      <c r="J717" s="60"/>
      <c r="K717" s="60"/>
      <c r="L717" s="60"/>
      <c r="M717" s="60"/>
    </row>
    <row r="718" spans="1:13" ht="31" x14ac:dyDescent="0.35">
      <c r="A718" s="19" t="s">
        <v>3179</v>
      </c>
      <c r="B718" s="21" t="s">
        <v>3825</v>
      </c>
      <c r="C718" s="22"/>
      <c r="D718" s="22"/>
      <c r="E718" s="22"/>
      <c r="F718" s="22"/>
      <c r="G718" s="43"/>
      <c r="H718" s="60"/>
      <c r="I718" s="60"/>
      <c r="J718" s="60"/>
      <c r="K718" s="60"/>
      <c r="L718" s="60"/>
      <c r="M718" s="60"/>
    </row>
    <row r="719" spans="1:13" ht="15.5" x14ac:dyDescent="0.35">
      <c r="A719" s="19" t="s">
        <v>8063</v>
      </c>
      <c r="B719" s="19" t="s">
        <v>3969</v>
      </c>
      <c r="C719" s="23">
        <v>550000</v>
      </c>
      <c r="D719" s="23">
        <v>0</v>
      </c>
      <c r="E719" s="23">
        <v>550000</v>
      </c>
      <c r="F719" s="23">
        <v>0</v>
      </c>
      <c r="G719" s="23">
        <v>990132</v>
      </c>
      <c r="H719" s="19">
        <v>10</v>
      </c>
      <c r="I719" s="19">
        <v>5</v>
      </c>
      <c r="J719" s="19">
        <v>5</v>
      </c>
      <c r="K719" s="19">
        <v>45</v>
      </c>
      <c r="L719" s="19">
        <v>1</v>
      </c>
      <c r="M719" s="24" t="s">
        <v>3500</v>
      </c>
    </row>
    <row r="720" spans="1:13" ht="15.5" x14ac:dyDescent="0.35">
      <c r="A720" s="19" t="s">
        <v>275</v>
      </c>
      <c r="B720" s="21" t="s">
        <v>3581</v>
      </c>
      <c r="C720" s="22"/>
      <c r="D720" s="22"/>
      <c r="E720" s="22"/>
      <c r="F720" s="22"/>
      <c r="G720" s="43"/>
      <c r="H720" s="60"/>
      <c r="I720" s="60"/>
      <c r="J720" s="60"/>
      <c r="K720" s="60"/>
      <c r="L720" s="60"/>
      <c r="M720" s="60"/>
    </row>
    <row r="721" spans="1:13" ht="15.5" x14ac:dyDescent="0.35">
      <c r="A721" s="19" t="s">
        <v>2566</v>
      </c>
      <c r="B721" s="21" t="s">
        <v>8215</v>
      </c>
      <c r="C721" s="22"/>
      <c r="D721" s="22"/>
      <c r="E721" s="22"/>
      <c r="F721" s="22"/>
      <c r="G721" s="43"/>
      <c r="H721" s="60"/>
      <c r="I721" s="60"/>
      <c r="J721" s="60"/>
      <c r="K721" s="60"/>
      <c r="L721" s="60"/>
      <c r="M721" s="60"/>
    </row>
    <row r="722" spans="1:13" ht="15.5" x14ac:dyDescent="0.35">
      <c r="A722" s="19" t="s">
        <v>3171</v>
      </c>
      <c r="B722" s="21" t="s">
        <v>977</v>
      </c>
      <c r="C722" s="22"/>
      <c r="D722" s="22"/>
      <c r="E722" s="22"/>
      <c r="F722" s="22"/>
      <c r="G722" s="43"/>
      <c r="H722" s="60"/>
      <c r="I722" s="60"/>
      <c r="J722" s="60"/>
      <c r="K722" s="60"/>
      <c r="L722" s="60"/>
      <c r="M722" s="60"/>
    </row>
    <row r="723" spans="1:13" ht="15.5" x14ac:dyDescent="0.35">
      <c r="A723" s="19" t="s">
        <v>2959</v>
      </c>
      <c r="B723" s="21" t="s">
        <v>1945</v>
      </c>
      <c r="C723" s="22"/>
      <c r="D723" s="22"/>
      <c r="E723" s="22"/>
      <c r="F723" s="22"/>
      <c r="G723" s="43"/>
      <c r="H723" s="60"/>
      <c r="I723" s="60"/>
      <c r="J723" s="60"/>
      <c r="K723" s="60"/>
      <c r="L723" s="60"/>
      <c r="M723" s="60"/>
    </row>
    <row r="724" spans="1:13" ht="15.5" x14ac:dyDescent="0.35">
      <c r="A724" s="19" t="s">
        <v>970</v>
      </c>
      <c r="B724" s="21" t="s">
        <v>969</v>
      </c>
      <c r="C724" s="22"/>
      <c r="D724" s="22"/>
      <c r="E724" s="22"/>
      <c r="F724" s="22"/>
      <c r="G724" s="43"/>
      <c r="H724" s="60"/>
      <c r="I724" s="60"/>
      <c r="J724" s="60"/>
      <c r="K724" s="60"/>
      <c r="L724" s="60"/>
      <c r="M724" s="60"/>
    </row>
    <row r="725" spans="1:13" ht="15.5" x14ac:dyDescent="0.35">
      <c r="A725" s="19" t="s">
        <v>1316</v>
      </c>
      <c r="B725" s="21" t="s">
        <v>8261</v>
      </c>
      <c r="C725" s="22">
        <v>0</v>
      </c>
      <c r="D725" s="22"/>
      <c r="E725" s="22">
        <v>0</v>
      </c>
      <c r="F725" s="22"/>
      <c r="G725" s="43">
        <v>0</v>
      </c>
      <c r="H725" s="60"/>
      <c r="I725" s="60"/>
      <c r="J725" s="60"/>
      <c r="K725" s="60"/>
      <c r="L725" s="60"/>
      <c r="M725" s="60"/>
    </row>
    <row r="726" spans="1:13" ht="15.5" x14ac:dyDescent="0.35">
      <c r="A726" s="19" t="s">
        <v>2602</v>
      </c>
      <c r="B726" s="21" t="s">
        <v>3747</v>
      </c>
      <c r="C726" s="22"/>
      <c r="D726" s="22"/>
      <c r="E726" s="22"/>
      <c r="F726" s="22"/>
      <c r="G726" s="43"/>
      <c r="H726" s="60"/>
      <c r="I726" s="60"/>
      <c r="J726" s="60"/>
      <c r="K726" s="60"/>
      <c r="L726" s="60"/>
      <c r="M726" s="60"/>
    </row>
    <row r="727" spans="1:13" ht="15.5" x14ac:dyDescent="0.35">
      <c r="A727" s="19" t="s">
        <v>4444</v>
      </c>
      <c r="B727" s="21" t="s">
        <v>2339</v>
      </c>
      <c r="C727" s="22"/>
      <c r="D727" s="22"/>
      <c r="E727" s="22"/>
      <c r="F727" s="22"/>
      <c r="G727" s="43"/>
      <c r="H727" s="60"/>
      <c r="I727" s="60"/>
      <c r="J727" s="60"/>
      <c r="K727" s="60"/>
      <c r="L727" s="60"/>
      <c r="M727" s="60"/>
    </row>
    <row r="728" spans="1:13" ht="15.5" x14ac:dyDescent="0.35">
      <c r="A728" s="19" t="s">
        <v>4446</v>
      </c>
      <c r="B728" s="21" t="s">
        <v>4445</v>
      </c>
      <c r="C728" s="22"/>
      <c r="D728" s="22"/>
      <c r="E728" s="22"/>
      <c r="F728" s="22"/>
      <c r="G728" s="43"/>
      <c r="H728" s="60"/>
      <c r="I728" s="60"/>
      <c r="J728" s="60"/>
      <c r="K728" s="60"/>
      <c r="L728" s="60"/>
      <c r="M728" s="60"/>
    </row>
    <row r="729" spans="1:13" ht="15.5" x14ac:dyDescent="0.35">
      <c r="A729" s="19" t="s">
        <v>3129</v>
      </c>
      <c r="B729" s="21" t="s">
        <v>8212</v>
      </c>
      <c r="C729" s="22"/>
      <c r="D729" s="22"/>
      <c r="E729" s="22"/>
      <c r="F729" s="22"/>
      <c r="G729" s="43"/>
      <c r="H729" s="60"/>
      <c r="I729" s="60"/>
      <c r="J729" s="60"/>
      <c r="K729" s="60"/>
      <c r="L729" s="60"/>
      <c r="M729" s="60"/>
    </row>
    <row r="730" spans="1:13" ht="15.5" x14ac:dyDescent="0.35">
      <c r="A730" s="19" t="s">
        <v>3097</v>
      </c>
      <c r="B730" s="21" t="s">
        <v>4082</v>
      </c>
      <c r="C730" s="22"/>
      <c r="D730" s="22"/>
      <c r="E730" s="22"/>
      <c r="F730" s="22"/>
      <c r="G730" s="43"/>
      <c r="H730" s="60"/>
      <c r="I730" s="60"/>
      <c r="J730" s="60"/>
      <c r="K730" s="60"/>
      <c r="L730" s="60"/>
      <c r="M730" s="60"/>
    </row>
    <row r="731" spans="1:13" ht="31" x14ac:dyDescent="0.35">
      <c r="A731" s="19" t="s">
        <v>688</v>
      </c>
      <c r="B731" s="21" t="s">
        <v>687</v>
      </c>
      <c r="C731" s="22"/>
      <c r="D731" s="22"/>
      <c r="E731" s="22"/>
      <c r="F731" s="22"/>
      <c r="G731" s="43"/>
      <c r="H731" s="60"/>
      <c r="I731" s="60"/>
      <c r="J731" s="60"/>
      <c r="K731" s="60"/>
      <c r="L731" s="60"/>
      <c r="M731" s="60"/>
    </row>
    <row r="732" spans="1:13" ht="31" x14ac:dyDescent="0.35">
      <c r="A732" s="19" t="s">
        <v>8373</v>
      </c>
      <c r="B732" s="21" t="s">
        <v>1194</v>
      </c>
      <c r="C732" s="22"/>
      <c r="D732" s="22"/>
      <c r="E732" s="22"/>
      <c r="F732" s="22"/>
      <c r="G732" s="43"/>
      <c r="H732" s="60"/>
      <c r="I732" s="60"/>
      <c r="J732" s="60"/>
      <c r="K732" s="60"/>
      <c r="L732" s="60"/>
      <c r="M732" s="60"/>
    </row>
    <row r="733" spans="1:13" ht="15.5" x14ac:dyDescent="0.35">
      <c r="A733" s="19" t="s">
        <v>2272</v>
      </c>
      <c r="B733" s="21" t="s">
        <v>2355</v>
      </c>
      <c r="C733" s="22"/>
      <c r="D733" s="22"/>
      <c r="E733" s="22"/>
      <c r="F733" s="22"/>
      <c r="G733" s="43"/>
      <c r="H733" s="60"/>
      <c r="I733" s="60"/>
      <c r="J733" s="60"/>
      <c r="K733" s="60"/>
      <c r="L733" s="60"/>
      <c r="M733" s="60"/>
    </row>
    <row r="734" spans="1:13" ht="31" x14ac:dyDescent="0.35">
      <c r="A734" s="19" t="s">
        <v>3030</v>
      </c>
      <c r="B734" s="21" t="s">
        <v>8211</v>
      </c>
      <c r="C734" s="22"/>
      <c r="D734" s="22"/>
      <c r="E734" s="22"/>
      <c r="F734" s="22"/>
      <c r="G734" s="43"/>
      <c r="H734" s="60"/>
      <c r="I734" s="60"/>
      <c r="J734" s="60"/>
      <c r="K734" s="60"/>
      <c r="L734" s="60"/>
      <c r="M734" s="60"/>
    </row>
    <row r="735" spans="1:13" ht="15.5" x14ac:dyDescent="0.35">
      <c r="A735" s="19" t="s">
        <v>2970</v>
      </c>
      <c r="B735" s="21" t="s">
        <v>2316</v>
      </c>
      <c r="C735" s="22"/>
      <c r="D735" s="22"/>
      <c r="E735" s="22"/>
      <c r="F735" s="22"/>
      <c r="G735" s="43"/>
      <c r="H735" s="60"/>
      <c r="I735" s="60"/>
      <c r="J735" s="60"/>
      <c r="K735" s="60"/>
      <c r="L735" s="60"/>
      <c r="M735" s="60"/>
    </row>
    <row r="736" spans="1:13" ht="15.5" x14ac:dyDescent="0.35">
      <c r="A736" s="19" t="s">
        <v>2498</v>
      </c>
      <c r="B736" s="21" t="s">
        <v>2497</v>
      </c>
      <c r="C736" s="22"/>
      <c r="D736" s="22"/>
      <c r="E736" s="22"/>
      <c r="F736" s="22"/>
      <c r="G736" s="43"/>
      <c r="H736" s="60"/>
      <c r="I736" s="60"/>
      <c r="J736" s="60"/>
      <c r="K736" s="60"/>
      <c r="L736" s="60"/>
      <c r="M736" s="60"/>
    </row>
    <row r="737" spans="1:13" ht="15.5" x14ac:dyDescent="0.35">
      <c r="A737" s="19" t="s">
        <v>1362</v>
      </c>
      <c r="B737" s="21" t="s">
        <v>1361</v>
      </c>
      <c r="C737" s="22"/>
      <c r="D737" s="22"/>
      <c r="E737" s="22"/>
      <c r="F737" s="22"/>
      <c r="G737" s="43"/>
      <c r="H737" s="60"/>
      <c r="I737" s="60"/>
      <c r="J737" s="60"/>
      <c r="K737" s="60"/>
      <c r="L737" s="60"/>
      <c r="M737" s="60"/>
    </row>
    <row r="738" spans="1:13" ht="31" x14ac:dyDescent="0.35">
      <c r="A738" s="19" t="s">
        <v>4953</v>
      </c>
      <c r="B738" s="21" t="s">
        <v>928</v>
      </c>
      <c r="C738" s="22"/>
      <c r="D738" s="22"/>
      <c r="E738" s="22"/>
      <c r="F738" s="22"/>
      <c r="G738" s="43"/>
      <c r="H738" s="60"/>
      <c r="I738" s="60"/>
      <c r="J738" s="60"/>
      <c r="K738" s="60"/>
      <c r="L738" s="60"/>
      <c r="M738" s="60"/>
    </row>
    <row r="739" spans="1:13" ht="31" x14ac:dyDescent="0.35">
      <c r="A739" s="19" t="s">
        <v>1669</v>
      </c>
      <c r="B739" s="21" t="s">
        <v>1655</v>
      </c>
      <c r="C739" s="22"/>
      <c r="D739" s="22"/>
      <c r="E739" s="22"/>
      <c r="F739" s="22"/>
      <c r="G739" s="43"/>
      <c r="H739" s="60"/>
      <c r="I739" s="60"/>
      <c r="J739" s="60"/>
      <c r="K739" s="60"/>
      <c r="L739" s="60"/>
      <c r="M739" s="60"/>
    </row>
    <row r="740" spans="1:13" ht="15.5" x14ac:dyDescent="0.35">
      <c r="A740" s="19" t="s">
        <v>113</v>
      </c>
      <c r="B740" s="21" t="s">
        <v>114</v>
      </c>
      <c r="C740" s="22"/>
      <c r="D740" s="22"/>
      <c r="E740" s="22"/>
      <c r="F740" s="22"/>
      <c r="G740" s="43"/>
      <c r="H740" s="60"/>
      <c r="I740" s="60"/>
      <c r="J740" s="60"/>
      <c r="K740" s="60"/>
      <c r="L740" s="60"/>
      <c r="M740" s="60"/>
    </row>
    <row r="741" spans="1:13" ht="15.5" x14ac:dyDescent="0.35">
      <c r="A741" s="19" t="s">
        <v>2055</v>
      </c>
      <c r="B741" s="21" t="s">
        <v>2053</v>
      </c>
      <c r="C741" s="22"/>
      <c r="D741" s="22"/>
      <c r="E741" s="22"/>
      <c r="F741" s="22"/>
      <c r="G741" s="43"/>
      <c r="H741" s="60"/>
      <c r="I741" s="60"/>
      <c r="J741" s="60"/>
      <c r="K741" s="60"/>
      <c r="L741" s="60"/>
      <c r="M741" s="60"/>
    </row>
    <row r="742" spans="1:13" ht="15.5" x14ac:dyDescent="0.35">
      <c r="A742" s="19" t="s">
        <v>845</v>
      </c>
      <c r="B742" s="21" t="s">
        <v>843</v>
      </c>
      <c r="C742" s="22"/>
      <c r="D742" s="22"/>
      <c r="E742" s="22"/>
      <c r="F742" s="22"/>
      <c r="G742" s="43"/>
      <c r="H742" s="60"/>
      <c r="I742" s="60"/>
      <c r="J742" s="60"/>
      <c r="K742" s="60"/>
      <c r="L742" s="60"/>
      <c r="M742" s="60"/>
    </row>
    <row r="743" spans="1:13" ht="31" x14ac:dyDescent="0.35">
      <c r="A743" s="19" t="s">
        <v>2593</v>
      </c>
      <c r="B743" s="21" t="s">
        <v>3710</v>
      </c>
      <c r="C743" s="22"/>
      <c r="D743" s="22"/>
      <c r="E743" s="22"/>
      <c r="F743" s="22"/>
      <c r="G743" s="43"/>
      <c r="H743" s="60"/>
      <c r="I743" s="60"/>
      <c r="J743" s="60"/>
      <c r="K743" s="60"/>
      <c r="L743" s="60"/>
      <c r="M743" s="60"/>
    </row>
    <row r="744" spans="1:13" ht="15.5" x14ac:dyDescent="0.35">
      <c r="A744" s="19" t="s">
        <v>1980</v>
      </c>
      <c r="B744" s="21" t="s">
        <v>1978</v>
      </c>
      <c r="C744" s="22"/>
      <c r="D744" s="22"/>
      <c r="E744" s="22"/>
      <c r="F744" s="22"/>
      <c r="G744" s="43"/>
      <c r="H744" s="60"/>
      <c r="I744" s="60"/>
      <c r="J744" s="60"/>
      <c r="K744" s="60"/>
      <c r="L744" s="60"/>
      <c r="M744" s="60"/>
    </row>
    <row r="745" spans="1:13" ht="15.5" x14ac:dyDescent="0.35">
      <c r="A745" s="19" t="s">
        <v>920</v>
      </c>
      <c r="B745" s="21" t="s">
        <v>918</v>
      </c>
      <c r="C745" s="22"/>
      <c r="D745" s="22"/>
      <c r="E745" s="22"/>
      <c r="F745" s="22"/>
      <c r="G745" s="43"/>
      <c r="H745" s="60"/>
      <c r="I745" s="60"/>
      <c r="J745" s="60"/>
      <c r="K745" s="60"/>
      <c r="L745" s="60"/>
      <c r="M745" s="60"/>
    </row>
    <row r="746" spans="1:13" ht="15.5" x14ac:dyDescent="0.35">
      <c r="A746" s="19" t="s">
        <v>1538</v>
      </c>
      <c r="B746" s="21" t="s">
        <v>1518</v>
      </c>
      <c r="C746" s="22"/>
      <c r="D746" s="22"/>
      <c r="E746" s="22"/>
      <c r="F746" s="22"/>
      <c r="G746" s="43"/>
      <c r="H746" s="60"/>
      <c r="I746" s="60"/>
      <c r="J746" s="60"/>
      <c r="K746" s="60"/>
      <c r="L746" s="60"/>
      <c r="M746" s="60"/>
    </row>
    <row r="747" spans="1:13" ht="31" x14ac:dyDescent="0.35">
      <c r="A747" s="19" t="s">
        <v>8374</v>
      </c>
      <c r="B747" s="21" t="s">
        <v>2306</v>
      </c>
      <c r="C747" s="22"/>
      <c r="D747" s="22"/>
      <c r="E747" s="22"/>
      <c r="F747" s="22"/>
      <c r="G747" s="43"/>
      <c r="H747" s="60"/>
      <c r="I747" s="60"/>
      <c r="J747" s="60"/>
      <c r="K747" s="60"/>
      <c r="L747" s="60"/>
      <c r="M747" s="60"/>
    </row>
    <row r="748" spans="1:13" ht="15.5" x14ac:dyDescent="0.35">
      <c r="A748" s="19" t="s">
        <v>2961</v>
      </c>
      <c r="B748" s="21" t="s">
        <v>3881</v>
      </c>
      <c r="C748" s="22">
        <v>118082957</v>
      </c>
      <c r="D748" s="22">
        <v>0</v>
      </c>
      <c r="E748" s="22">
        <v>97674542</v>
      </c>
      <c r="F748" s="22">
        <v>0</v>
      </c>
      <c r="G748" s="43">
        <v>109284710</v>
      </c>
      <c r="H748" s="60">
        <v>4</v>
      </c>
      <c r="I748" s="60">
        <v>2</v>
      </c>
      <c r="J748" s="60">
        <v>2</v>
      </c>
      <c r="K748" s="60">
        <v>11</v>
      </c>
      <c r="L748" s="60">
        <v>0</v>
      </c>
      <c r="M748" s="60" t="s">
        <v>4568</v>
      </c>
    </row>
    <row r="749" spans="1:13" ht="35.25" customHeight="1" x14ac:dyDescent="0.35">
      <c r="A749" s="19" t="s">
        <v>8066</v>
      </c>
      <c r="B749" s="21" t="s">
        <v>8549</v>
      </c>
      <c r="C749" s="22">
        <v>11561521</v>
      </c>
      <c r="D749" s="22">
        <v>0</v>
      </c>
      <c r="E749" s="22">
        <v>255800</v>
      </c>
      <c r="F749" s="22">
        <v>0</v>
      </c>
      <c r="G749" s="43">
        <v>19714856</v>
      </c>
      <c r="H749" s="60">
        <v>1260</v>
      </c>
      <c r="I749" s="60">
        <v>504</v>
      </c>
      <c r="J749" s="60">
        <v>756</v>
      </c>
      <c r="K749" s="60">
        <v>8</v>
      </c>
      <c r="L749" s="60">
        <v>4</v>
      </c>
      <c r="M749" s="60" t="s">
        <v>4568</v>
      </c>
    </row>
    <row r="750" spans="1:13" ht="15.5" x14ac:dyDescent="0.35">
      <c r="A750" s="19" t="s">
        <v>2429</v>
      </c>
      <c r="B750" s="21" t="s">
        <v>3707</v>
      </c>
      <c r="C750" s="22"/>
      <c r="D750" s="22"/>
      <c r="E750" s="22"/>
      <c r="F750" s="22"/>
      <c r="G750" s="43"/>
      <c r="H750" s="60"/>
      <c r="I750" s="60"/>
      <c r="J750" s="60"/>
      <c r="K750" s="60"/>
      <c r="L750" s="60"/>
      <c r="M750" s="60"/>
    </row>
    <row r="751" spans="1:13" ht="15.5" x14ac:dyDescent="0.35">
      <c r="A751" s="19" t="s">
        <v>5068</v>
      </c>
      <c r="B751" s="21" t="s">
        <v>4451</v>
      </c>
      <c r="C751" s="22"/>
      <c r="D751" s="22"/>
      <c r="E751" s="22"/>
      <c r="F751" s="22"/>
      <c r="G751" s="43"/>
      <c r="H751" s="60"/>
      <c r="I751" s="60"/>
      <c r="J751" s="60"/>
      <c r="K751" s="60"/>
      <c r="L751" s="60"/>
      <c r="M751" s="60"/>
    </row>
    <row r="752" spans="1:13" ht="15.5" x14ac:dyDescent="0.35">
      <c r="A752" s="19" t="s">
        <v>2454</v>
      </c>
      <c r="B752" s="21" t="s">
        <v>3717</v>
      </c>
      <c r="C752" s="22"/>
      <c r="D752" s="22"/>
      <c r="E752" s="22"/>
      <c r="F752" s="22"/>
      <c r="G752" s="43"/>
      <c r="H752" s="60"/>
      <c r="I752" s="60"/>
      <c r="J752" s="60"/>
      <c r="K752" s="60"/>
      <c r="L752" s="60"/>
      <c r="M752" s="60"/>
    </row>
    <row r="753" spans="1:13" ht="31" x14ac:dyDescent="0.35">
      <c r="A753" s="19" t="s">
        <v>8067</v>
      </c>
      <c r="B753" s="21" t="s">
        <v>3865</v>
      </c>
      <c r="C753" s="22"/>
      <c r="D753" s="22"/>
      <c r="E753" s="22"/>
      <c r="F753" s="22"/>
      <c r="G753" s="43"/>
      <c r="H753" s="60"/>
      <c r="I753" s="60"/>
      <c r="J753" s="60"/>
      <c r="K753" s="60"/>
      <c r="L753" s="60"/>
      <c r="M753" s="60"/>
    </row>
    <row r="754" spans="1:13" ht="31" x14ac:dyDescent="0.35">
      <c r="A754" s="19" t="s">
        <v>8068</v>
      </c>
      <c r="B754" s="21" t="s">
        <v>8255</v>
      </c>
      <c r="C754" s="22"/>
      <c r="D754" s="22"/>
      <c r="E754" s="22"/>
      <c r="F754" s="22"/>
      <c r="G754" s="43"/>
      <c r="H754" s="60"/>
      <c r="I754" s="60"/>
      <c r="J754" s="60"/>
      <c r="K754" s="60"/>
      <c r="L754" s="60"/>
      <c r="M754" s="60"/>
    </row>
    <row r="755" spans="1:13" ht="15.5" x14ac:dyDescent="0.35">
      <c r="A755" s="19" t="s">
        <v>2986</v>
      </c>
      <c r="B755" s="21" t="s">
        <v>2304</v>
      </c>
      <c r="C755" s="22"/>
      <c r="D755" s="22"/>
      <c r="E755" s="22"/>
      <c r="F755" s="22"/>
      <c r="G755" s="43"/>
      <c r="H755" s="60"/>
      <c r="I755" s="60"/>
      <c r="J755" s="60"/>
      <c r="K755" s="60"/>
      <c r="L755" s="60"/>
      <c r="M755" s="60"/>
    </row>
    <row r="756" spans="1:13" ht="15.5" x14ac:dyDescent="0.35">
      <c r="A756" s="19" t="s">
        <v>8375</v>
      </c>
      <c r="B756" s="21" t="s">
        <v>2151</v>
      </c>
      <c r="C756" s="22"/>
      <c r="D756" s="22"/>
      <c r="E756" s="22"/>
      <c r="F756" s="22"/>
      <c r="G756" s="43"/>
      <c r="H756" s="60"/>
      <c r="I756" s="60"/>
      <c r="J756" s="60"/>
      <c r="K756" s="60"/>
      <c r="L756" s="60"/>
      <c r="M756" s="60"/>
    </row>
    <row r="757" spans="1:13" ht="15.5" x14ac:dyDescent="0.35">
      <c r="A757" s="19" t="s">
        <v>1191</v>
      </c>
      <c r="B757" s="21" t="s">
        <v>1414</v>
      </c>
      <c r="C757" s="22"/>
      <c r="D757" s="22"/>
      <c r="E757" s="22"/>
      <c r="F757" s="22"/>
      <c r="G757" s="43"/>
      <c r="H757" s="60"/>
      <c r="I757" s="60"/>
      <c r="J757" s="60"/>
      <c r="K757" s="60"/>
      <c r="L757" s="60"/>
      <c r="M757" s="60"/>
    </row>
    <row r="758" spans="1:13" ht="15.5" x14ac:dyDescent="0.35">
      <c r="A758" s="19" t="s">
        <v>3039</v>
      </c>
      <c r="B758" s="21" t="s">
        <v>2653</v>
      </c>
      <c r="C758" s="22"/>
      <c r="D758" s="22"/>
      <c r="E758" s="22"/>
      <c r="F758" s="22"/>
      <c r="G758" s="43"/>
      <c r="H758" s="60"/>
      <c r="I758" s="60"/>
      <c r="J758" s="60"/>
      <c r="K758" s="60"/>
      <c r="L758" s="60"/>
      <c r="M758" s="60"/>
    </row>
    <row r="759" spans="1:13" ht="15.5" x14ac:dyDescent="0.35">
      <c r="A759" s="19" t="s">
        <v>4954</v>
      </c>
      <c r="B759" s="21" t="s">
        <v>3948</v>
      </c>
      <c r="C759" s="22"/>
      <c r="D759" s="22"/>
      <c r="E759" s="22"/>
      <c r="F759" s="22"/>
      <c r="G759" s="43"/>
      <c r="H759" s="60"/>
      <c r="I759" s="60"/>
      <c r="J759" s="60"/>
      <c r="K759" s="60"/>
      <c r="L759" s="60"/>
      <c r="M759" s="60"/>
    </row>
    <row r="760" spans="1:13" ht="15.5" x14ac:dyDescent="0.35">
      <c r="A760" s="19" t="s">
        <v>5070</v>
      </c>
      <c r="B760" s="21" t="s">
        <v>2499</v>
      </c>
      <c r="C760" s="22"/>
      <c r="D760" s="22"/>
      <c r="E760" s="22"/>
      <c r="F760" s="22"/>
      <c r="G760" s="43"/>
      <c r="H760" s="60"/>
      <c r="I760" s="60"/>
      <c r="J760" s="60"/>
      <c r="K760" s="60"/>
      <c r="L760" s="60"/>
      <c r="M760" s="60"/>
    </row>
    <row r="761" spans="1:13" ht="31" x14ac:dyDescent="0.35">
      <c r="A761" s="19" t="s">
        <v>8069</v>
      </c>
      <c r="B761" s="21" t="s">
        <v>3286</v>
      </c>
      <c r="C761" s="22"/>
      <c r="D761" s="22"/>
      <c r="E761" s="22"/>
      <c r="F761" s="22"/>
      <c r="G761" s="43"/>
      <c r="H761" s="60"/>
      <c r="I761" s="60"/>
      <c r="J761" s="60"/>
      <c r="K761" s="60"/>
      <c r="L761" s="60"/>
      <c r="M761" s="60"/>
    </row>
    <row r="762" spans="1:13" ht="15.5" x14ac:dyDescent="0.35">
      <c r="A762" s="19" t="s">
        <v>8070</v>
      </c>
      <c r="B762" s="21" t="s">
        <v>3805</v>
      </c>
      <c r="C762" s="22">
        <v>947184</v>
      </c>
      <c r="D762" s="22"/>
      <c r="E762" s="22">
        <v>890550</v>
      </c>
      <c r="F762" s="22"/>
      <c r="G762" s="43">
        <v>890550</v>
      </c>
      <c r="H762" s="60"/>
      <c r="I762" s="60"/>
      <c r="J762" s="60"/>
      <c r="K762" s="60"/>
      <c r="L762" s="60"/>
      <c r="M762" s="60"/>
    </row>
    <row r="763" spans="1:13" ht="15.5" x14ac:dyDescent="0.35">
      <c r="A763" s="19" t="s">
        <v>1932</v>
      </c>
      <c r="B763" s="21" t="s">
        <v>1930</v>
      </c>
      <c r="C763" s="22"/>
      <c r="D763" s="22"/>
      <c r="E763" s="22"/>
      <c r="F763" s="22"/>
      <c r="G763" s="43"/>
      <c r="H763" s="60"/>
      <c r="I763" s="60"/>
      <c r="J763" s="60"/>
      <c r="K763" s="60"/>
      <c r="L763" s="60"/>
      <c r="M763" s="60"/>
    </row>
    <row r="764" spans="1:13" ht="15.5" x14ac:dyDescent="0.35">
      <c r="A764" s="19" t="s">
        <v>740</v>
      </c>
      <c r="B764" s="21" t="s">
        <v>738</v>
      </c>
      <c r="C764" s="22"/>
      <c r="D764" s="22"/>
      <c r="E764" s="22"/>
      <c r="F764" s="22"/>
      <c r="G764" s="43"/>
      <c r="H764" s="60"/>
      <c r="I764" s="60"/>
      <c r="J764" s="60"/>
      <c r="K764" s="60"/>
      <c r="L764" s="60"/>
      <c r="M764" s="60"/>
    </row>
    <row r="765" spans="1:13" ht="15.5" x14ac:dyDescent="0.35">
      <c r="A765" s="19" t="s">
        <v>3455</v>
      </c>
      <c r="B765" s="21" t="s">
        <v>3454</v>
      </c>
      <c r="C765" s="22"/>
      <c r="D765" s="22"/>
      <c r="E765" s="22"/>
      <c r="F765" s="22"/>
      <c r="G765" s="43"/>
      <c r="H765" s="60"/>
      <c r="I765" s="60"/>
      <c r="J765" s="60"/>
      <c r="K765" s="60"/>
      <c r="L765" s="60"/>
      <c r="M765" s="60"/>
    </row>
    <row r="766" spans="1:13" ht="15.5" x14ac:dyDescent="0.35">
      <c r="A766" s="19" t="s">
        <v>2984</v>
      </c>
      <c r="B766" s="21" t="s">
        <v>1150</v>
      </c>
      <c r="C766" s="22"/>
      <c r="D766" s="22"/>
      <c r="E766" s="22"/>
      <c r="F766" s="22"/>
      <c r="G766" s="43"/>
      <c r="H766" s="60"/>
      <c r="I766" s="60"/>
      <c r="J766" s="60"/>
      <c r="K766" s="60"/>
      <c r="L766" s="60"/>
      <c r="M766" s="60"/>
    </row>
    <row r="767" spans="1:13" ht="15.5" x14ac:dyDescent="0.35">
      <c r="A767" s="19" t="s">
        <v>3082</v>
      </c>
      <c r="B767" s="21" t="s">
        <v>8216</v>
      </c>
      <c r="C767" s="22"/>
      <c r="D767" s="22"/>
      <c r="E767" s="22"/>
      <c r="F767" s="22"/>
      <c r="G767" s="43"/>
      <c r="H767" s="60"/>
      <c r="I767" s="60"/>
      <c r="J767" s="60"/>
      <c r="K767" s="60"/>
      <c r="L767" s="60"/>
      <c r="M767" s="60"/>
    </row>
    <row r="768" spans="1:13" ht="15.5" x14ac:dyDescent="0.35">
      <c r="A768" s="19" t="s">
        <v>2993</v>
      </c>
      <c r="B768" s="21" t="s">
        <v>1422</v>
      </c>
      <c r="C768" s="22"/>
      <c r="D768" s="22"/>
      <c r="E768" s="22"/>
      <c r="F768" s="22"/>
      <c r="G768" s="43"/>
      <c r="H768" s="60"/>
      <c r="I768" s="60"/>
      <c r="J768" s="60"/>
      <c r="K768" s="60"/>
      <c r="L768" s="60"/>
      <c r="M768" s="60"/>
    </row>
    <row r="769" spans="1:13" ht="15.5" x14ac:dyDescent="0.35">
      <c r="A769" s="19" t="s">
        <v>562</v>
      </c>
      <c r="B769" s="21" t="s">
        <v>560</v>
      </c>
      <c r="C769" s="22"/>
      <c r="D769" s="22"/>
      <c r="E769" s="22"/>
      <c r="F769" s="22"/>
      <c r="G769" s="43"/>
      <c r="H769" s="60"/>
      <c r="I769" s="60"/>
      <c r="J769" s="60"/>
      <c r="K769" s="60"/>
      <c r="L769" s="60"/>
      <c r="M769" s="60"/>
    </row>
    <row r="770" spans="1:13" ht="31" x14ac:dyDescent="0.35">
      <c r="A770" s="19" t="s">
        <v>2966</v>
      </c>
      <c r="B770" s="21" t="s">
        <v>3873</v>
      </c>
      <c r="C770" s="22"/>
      <c r="D770" s="22"/>
      <c r="E770" s="22"/>
      <c r="F770" s="22"/>
      <c r="G770" s="43"/>
      <c r="H770" s="60"/>
      <c r="I770" s="60"/>
      <c r="J770" s="60"/>
      <c r="K770" s="60"/>
      <c r="L770" s="60"/>
      <c r="M770" s="60"/>
    </row>
    <row r="771" spans="1:13" ht="15.5" x14ac:dyDescent="0.35">
      <c r="A771" s="19" t="s">
        <v>3211</v>
      </c>
      <c r="B771" s="21" t="s">
        <v>3963</v>
      </c>
      <c r="C771" s="22"/>
      <c r="D771" s="22"/>
      <c r="E771" s="22"/>
      <c r="F771" s="22"/>
      <c r="G771" s="43"/>
      <c r="H771" s="60"/>
      <c r="I771" s="60"/>
      <c r="J771" s="60"/>
      <c r="K771" s="60"/>
      <c r="L771" s="60"/>
      <c r="M771" s="60"/>
    </row>
    <row r="772" spans="1:13" ht="15.5" x14ac:dyDescent="0.35">
      <c r="A772" s="19" t="s">
        <v>1509</v>
      </c>
      <c r="B772" s="21" t="s">
        <v>1497</v>
      </c>
      <c r="C772" s="22"/>
      <c r="D772" s="22"/>
      <c r="E772" s="22"/>
      <c r="F772" s="22"/>
      <c r="G772" s="43"/>
      <c r="H772" s="60"/>
      <c r="I772" s="60"/>
      <c r="J772" s="60"/>
      <c r="K772" s="60"/>
      <c r="L772" s="60"/>
      <c r="M772" s="60"/>
    </row>
    <row r="773" spans="1:13" ht="15.5" x14ac:dyDescent="0.35">
      <c r="A773" s="19" t="s">
        <v>2500</v>
      </c>
      <c r="B773" s="21" t="s">
        <v>1201</v>
      </c>
      <c r="C773" s="22"/>
      <c r="D773" s="22"/>
      <c r="E773" s="22"/>
      <c r="F773" s="22"/>
      <c r="G773" s="43"/>
      <c r="H773" s="60"/>
      <c r="I773" s="60"/>
      <c r="J773" s="60"/>
      <c r="K773" s="60"/>
      <c r="L773" s="60"/>
      <c r="M773" s="60"/>
    </row>
    <row r="774" spans="1:13" ht="31" x14ac:dyDescent="0.35">
      <c r="A774" s="19" t="s">
        <v>4955</v>
      </c>
      <c r="B774" s="21" t="s">
        <v>8703</v>
      </c>
      <c r="C774" s="22"/>
      <c r="D774" s="22"/>
      <c r="E774" s="22"/>
      <c r="F774" s="22"/>
      <c r="G774" s="43"/>
      <c r="H774" s="60"/>
      <c r="I774" s="60"/>
      <c r="J774" s="60"/>
      <c r="K774" s="60"/>
      <c r="L774" s="60"/>
      <c r="M774" s="60"/>
    </row>
    <row r="775" spans="1:13" ht="15.5" x14ac:dyDescent="0.35">
      <c r="A775" s="19" t="s">
        <v>1352</v>
      </c>
      <c r="B775" s="21" t="s">
        <v>1336</v>
      </c>
      <c r="C775" s="22"/>
      <c r="D775" s="22"/>
      <c r="E775" s="22"/>
      <c r="F775" s="22"/>
      <c r="G775" s="43"/>
      <c r="H775" s="60"/>
      <c r="I775" s="60"/>
      <c r="J775" s="60"/>
      <c r="K775" s="60"/>
      <c r="L775" s="60"/>
      <c r="M775" s="60"/>
    </row>
    <row r="776" spans="1:13" ht="15.5" x14ac:dyDescent="0.35">
      <c r="A776" s="19" t="s">
        <v>84</v>
      </c>
      <c r="B776" s="21" t="s">
        <v>83</v>
      </c>
      <c r="C776" s="22"/>
      <c r="D776" s="22"/>
      <c r="E776" s="22"/>
      <c r="F776" s="22"/>
      <c r="G776" s="43"/>
      <c r="H776" s="60"/>
      <c r="I776" s="60"/>
      <c r="J776" s="60"/>
      <c r="K776" s="60"/>
      <c r="L776" s="60"/>
      <c r="M776" s="60"/>
    </row>
    <row r="777" spans="1:13" ht="15.5" x14ac:dyDescent="0.35">
      <c r="A777" s="19" t="s">
        <v>1317</v>
      </c>
      <c r="B777" s="21" t="s">
        <v>1295</v>
      </c>
      <c r="C777" s="22"/>
      <c r="D777" s="22"/>
      <c r="E777" s="22"/>
      <c r="F777" s="22"/>
      <c r="G777" s="43"/>
      <c r="H777" s="60"/>
      <c r="I777" s="60"/>
      <c r="J777" s="60"/>
      <c r="K777" s="60"/>
      <c r="L777" s="60"/>
      <c r="M777" s="60"/>
    </row>
    <row r="778" spans="1:13" ht="15.5" x14ac:dyDescent="0.35">
      <c r="A778" s="19" t="s">
        <v>3208</v>
      </c>
      <c r="B778" s="21" t="s">
        <v>680</v>
      </c>
      <c r="C778" s="22"/>
      <c r="D778" s="22"/>
      <c r="E778" s="22"/>
      <c r="F778" s="22"/>
      <c r="G778" s="43"/>
      <c r="H778" s="60"/>
      <c r="I778" s="60"/>
      <c r="J778" s="60"/>
      <c r="K778" s="60"/>
      <c r="L778" s="60"/>
      <c r="M778" s="60"/>
    </row>
    <row r="779" spans="1:13" ht="15.5" x14ac:dyDescent="0.35">
      <c r="A779" s="19" t="s">
        <v>103</v>
      </c>
      <c r="B779" s="21" t="s">
        <v>102</v>
      </c>
      <c r="C779" s="22"/>
      <c r="D779" s="22"/>
      <c r="E779" s="22"/>
      <c r="F779" s="22"/>
      <c r="G779" s="43"/>
      <c r="H779" s="60"/>
      <c r="I779" s="60"/>
      <c r="J779" s="60"/>
      <c r="K779" s="60"/>
      <c r="L779" s="60"/>
      <c r="M779" s="60"/>
    </row>
    <row r="780" spans="1:13" ht="15.5" x14ac:dyDescent="0.35">
      <c r="A780" s="19" t="s">
        <v>3145</v>
      </c>
      <c r="B780" s="21" t="s">
        <v>3924</v>
      </c>
      <c r="C780" s="22"/>
      <c r="D780" s="22"/>
      <c r="E780" s="22"/>
      <c r="F780" s="22"/>
      <c r="G780" s="43"/>
      <c r="H780" s="60"/>
      <c r="I780" s="60"/>
      <c r="J780" s="60"/>
      <c r="K780" s="60"/>
      <c r="L780" s="60"/>
      <c r="M780" s="60"/>
    </row>
    <row r="781" spans="1:13" ht="15.5" x14ac:dyDescent="0.35">
      <c r="A781" s="19" t="s">
        <v>323</v>
      </c>
      <c r="B781" s="21" t="s">
        <v>322</v>
      </c>
      <c r="C781" s="22"/>
      <c r="D781" s="22"/>
      <c r="E781" s="22"/>
      <c r="F781" s="22"/>
      <c r="G781" s="43"/>
      <c r="H781" s="60"/>
      <c r="I781" s="60"/>
      <c r="J781" s="60"/>
      <c r="K781" s="60"/>
      <c r="L781" s="60"/>
      <c r="M781" s="60"/>
    </row>
    <row r="782" spans="1:13" ht="15.5" x14ac:dyDescent="0.35">
      <c r="A782" s="19" t="s">
        <v>5072</v>
      </c>
      <c r="B782" s="21" t="s">
        <v>4454</v>
      </c>
      <c r="C782" s="22"/>
      <c r="D782" s="22"/>
      <c r="E782" s="22"/>
      <c r="F782" s="22"/>
      <c r="G782" s="43"/>
      <c r="H782" s="60"/>
      <c r="I782" s="60"/>
      <c r="J782" s="60"/>
      <c r="K782" s="60"/>
      <c r="L782" s="60"/>
      <c r="M782" s="60"/>
    </row>
    <row r="783" spans="1:13" ht="15.5" x14ac:dyDescent="0.35">
      <c r="A783" s="19" t="s">
        <v>8071</v>
      </c>
      <c r="B783" s="21" t="s">
        <v>356</v>
      </c>
      <c r="C783" s="22"/>
      <c r="D783" s="22"/>
      <c r="E783" s="22"/>
      <c r="F783" s="22"/>
      <c r="G783" s="43"/>
      <c r="H783" s="60"/>
      <c r="I783" s="60"/>
      <c r="J783" s="60"/>
      <c r="K783" s="60"/>
      <c r="L783" s="60"/>
      <c r="M783" s="60"/>
    </row>
    <row r="784" spans="1:13" ht="15.5" x14ac:dyDescent="0.35">
      <c r="A784" s="19" t="s">
        <v>670</v>
      </c>
      <c r="B784" s="21" t="s">
        <v>303</v>
      </c>
      <c r="C784" s="22"/>
      <c r="D784" s="22"/>
      <c r="E784" s="22"/>
      <c r="F784" s="22"/>
      <c r="G784" s="43"/>
      <c r="H784" s="60"/>
      <c r="I784" s="60"/>
      <c r="J784" s="60"/>
      <c r="K784" s="60"/>
      <c r="L784" s="60"/>
      <c r="M784" s="60"/>
    </row>
    <row r="785" spans="1:13" ht="15.5" x14ac:dyDescent="0.35">
      <c r="A785" s="19" t="s">
        <v>1004</v>
      </c>
      <c r="B785" s="21" t="s">
        <v>3836</v>
      </c>
      <c r="C785" s="22">
        <v>20527499</v>
      </c>
      <c r="D785" s="22">
        <v>134775</v>
      </c>
      <c r="E785" s="22">
        <v>22662268</v>
      </c>
      <c r="F785" s="22">
        <v>148791</v>
      </c>
      <c r="G785" s="43">
        <v>24253597</v>
      </c>
      <c r="H785" s="60">
        <v>1</v>
      </c>
      <c r="I785" s="60">
        <v>0</v>
      </c>
      <c r="J785" s="60">
        <v>0</v>
      </c>
      <c r="K785" s="60">
        <v>0</v>
      </c>
      <c r="L785" s="60">
        <v>0</v>
      </c>
      <c r="M785" s="60" t="s">
        <v>8222</v>
      </c>
    </row>
    <row r="786" spans="1:13" ht="15.5" x14ac:dyDescent="0.35">
      <c r="A786" s="19" t="s">
        <v>1765</v>
      </c>
      <c r="B786" s="21" t="s">
        <v>3929</v>
      </c>
      <c r="C786" s="22"/>
      <c r="D786" s="22"/>
      <c r="E786" s="22"/>
      <c r="F786" s="22"/>
      <c r="G786" s="43"/>
      <c r="H786" s="60"/>
      <c r="I786" s="60"/>
      <c r="J786" s="60"/>
      <c r="K786" s="60"/>
      <c r="L786" s="60"/>
      <c r="M786" s="60"/>
    </row>
    <row r="787" spans="1:13" ht="15.5" x14ac:dyDescent="0.35">
      <c r="A787" s="19" t="s">
        <v>1566</v>
      </c>
      <c r="B787" s="21" t="s">
        <v>1543</v>
      </c>
      <c r="C787" s="22"/>
      <c r="D787" s="22"/>
      <c r="E787" s="22"/>
      <c r="F787" s="22"/>
      <c r="G787" s="43"/>
      <c r="H787" s="60"/>
      <c r="I787" s="60"/>
      <c r="J787" s="60"/>
      <c r="K787" s="60"/>
      <c r="L787" s="60"/>
      <c r="M787" s="60"/>
    </row>
    <row r="788" spans="1:13" ht="15.5" x14ac:dyDescent="0.35">
      <c r="A788" s="19" t="s">
        <v>1489</v>
      </c>
      <c r="B788" s="21" t="s">
        <v>1473</v>
      </c>
      <c r="C788" s="22"/>
      <c r="D788" s="22"/>
      <c r="E788" s="22"/>
      <c r="F788" s="22"/>
      <c r="G788" s="43"/>
      <c r="H788" s="60"/>
      <c r="I788" s="60"/>
      <c r="J788" s="60"/>
      <c r="K788" s="60"/>
      <c r="L788" s="60"/>
      <c r="M788" s="60"/>
    </row>
    <row r="789" spans="1:13" ht="15.5" x14ac:dyDescent="0.35">
      <c r="A789" s="19" t="s">
        <v>1885</v>
      </c>
      <c r="B789" s="21" t="s">
        <v>1883</v>
      </c>
      <c r="C789" s="22"/>
      <c r="D789" s="22"/>
      <c r="E789" s="22"/>
      <c r="F789" s="22"/>
      <c r="G789" s="43"/>
      <c r="H789" s="60"/>
      <c r="I789" s="60"/>
      <c r="J789" s="60"/>
      <c r="K789" s="60"/>
      <c r="L789" s="60"/>
      <c r="M789" s="60"/>
    </row>
    <row r="790" spans="1:13" ht="15.5" x14ac:dyDescent="0.35">
      <c r="A790" s="19" t="s">
        <v>8073</v>
      </c>
      <c r="B790" s="21" t="s">
        <v>3973</v>
      </c>
      <c r="C790" s="22"/>
      <c r="D790" s="22"/>
      <c r="E790" s="22"/>
      <c r="F790" s="22"/>
      <c r="G790" s="43"/>
      <c r="H790" s="60"/>
      <c r="I790" s="60"/>
      <c r="J790" s="60"/>
      <c r="K790" s="60"/>
      <c r="L790" s="60"/>
      <c r="M790" s="60"/>
    </row>
    <row r="791" spans="1:13" ht="15.5" x14ac:dyDescent="0.35">
      <c r="A791" s="19" t="s">
        <v>3056</v>
      </c>
      <c r="B791" s="21" t="s">
        <v>2046</v>
      </c>
      <c r="C791" s="22"/>
      <c r="D791" s="22"/>
      <c r="E791" s="22"/>
      <c r="F791" s="22"/>
      <c r="G791" s="43"/>
      <c r="H791" s="60"/>
      <c r="I791" s="60"/>
      <c r="J791" s="60"/>
      <c r="K791" s="60"/>
      <c r="L791" s="60"/>
      <c r="M791" s="60"/>
    </row>
    <row r="792" spans="1:13" ht="15.5" x14ac:dyDescent="0.35">
      <c r="A792" s="19" t="s">
        <v>3464</v>
      </c>
      <c r="B792" s="21" t="s">
        <v>3462</v>
      </c>
      <c r="C792" s="22"/>
      <c r="D792" s="22"/>
      <c r="E792" s="22"/>
      <c r="F792" s="22"/>
      <c r="G792" s="43"/>
      <c r="H792" s="60"/>
      <c r="I792" s="60"/>
      <c r="J792" s="60"/>
      <c r="K792" s="60"/>
      <c r="L792" s="60"/>
      <c r="M792" s="60"/>
    </row>
    <row r="793" spans="1:13" ht="15.5" x14ac:dyDescent="0.35">
      <c r="A793" s="19" t="s">
        <v>2222</v>
      </c>
      <c r="B793" s="21" t="s">
        <v>2326</v>
      </c>
      <c r="C793" s="22"/>
      <c r="D793" s="22"/>
      <c r="E793" s="22"/>
      <c r="F793" s="22"/>
      <c r="G793" s="43"/>
      <c r="H793" s="60"/>
      <c r="I793" s="60"/>
      <c r="J793" s="60"/>
      <c r="K793" s="60"/>
      <c r="L793" s="60"/>
      <c r="M793" s="60"/>
    </row>
    <row r="794" spans="1:13" ht="15.5" x14ac:dyDescent="0.35">
      <c r="A794" s="19" t="s">
        <v>3194</v>
      </c>
      <c r="B794" s="21" t="s">
        <v>3859</v>
      </c>
      <c r="C794" s="22"/>
      <c r="D794" s="22"/>
      <c r="E794" s="22"/>
      <c r="F794" s="22"/>
      <c r="G794" s="43"/>
      <c r="H794" s="60"/>
      <c r="I794" s="60"/>
      <c r="J794" s="60"/>
      <c r="K794" s="60"/>
      <c r="L794" s="60"/>
      <c r="M794" s="60"/>
    </row>
    <row r="795" spans="1:13" ht="31" x14ac:dyDescent="0.35">
      <c r="A795" s="19" t="s">
        <v>3008</v>
      </c>
      <c r="B795" s="21" t="s">
        <v>1510</v>
      </c>
      <c r="C795" s="22"/>
      <c r="D795" s="22"/>
      <c r="E795" s="22"/>
      <c r="F795" s="22"/>
      <c r="G795" s="43"/>
      <c r="H795" s="60"/>
      <c r="I795" s="60"/>
      <c r="J795" s="60"/>
      <c r="K795" s="60"/>
      <c r="L795" s="60"/>
      <c r="M795" s="60"/>
    </row>
    <row r="796" spans="1:13" ht="31" x14ac:dyDescent="0.35">
      <c r="A796" s="19" t="s">
        <v>3032</v>
      </c>
      <c r="B796" s="21" t="s">
        <v>3749</v>
      </c>
      <c r="C796" s="22"/>
      <c r="D796" s="22"/>
      <c r="E796" s="22"/>
      <c r="F796" s="22"/>
      <c r="G796" s="43"/>
      <c r="H796" s="60"/>
      <c r="I796" s="60"/>
      <c r="J796" s="60"/>
      <c r="K796" s="60"/>
      <c r="L796" s="60"/>
      <c r="M796" s="60"/>
    </row>
    <row r="797" spans="1:13" ht="31" x14ac:dyDescent="0.35">
      <c r="A797" s="19" t="s">
        <v>8074</v>
      </c>
      <c r="B797" s="21" t="s">
        <v>4531</v>
      </c>
      <c r="C797" s="22"/>
      <c r="D797" s="22"/>
      <c r="E797" s="22"/>
      <c r="F797" s="22"/>
      <c r="G797" s="43"/>
      <c r="H797" s="60"/>
      <c r="I797" s="60"/>
      <c r="J797" s="60"/>
      <c r="K797" s="60"/>
      <c r="L797" s="60"/>
      <c r="M797" s="60"/>
    </row>
    <row r="798" spans="1:13" ht="15.5" x14ac:dyDescent="0.35">
      <c r="A798" s="19" t="s">
        <v>4956</v>
      </c>
      <c r="B798" s="21" t="s">
        <v>8406</v>
      </c>
      <c r="C798" s="22"/>
      <c r="D798" s="22"/>
      <c r="E798" s="22"/>
      <c r="F798" s="22"/>
      <c r="G798" s="43"/>
      <c r="H798" s="60"/>
      <c r="I798" s="60"/>
      <c r="J798" s="60"/>
      <c r="K798" s="60"/>
      <c r="L798" s="60"/>
      <c r="M798" s="60"/>
    </row>
    <row r="799" spans="1:13" ht="15.5" x14ac:dyDescent="0.35">
      <c r="A799" s="19" t="s">
        <v>2963</v>
      </c>
      <c r="B799" s="21" t="s">
        <v>2056</v>
      </c>
      <c r="C799" s="22"/>
      <c r="D799" s="22"/>
      <c r="E799" s="22"/>
      <c r="F799" s="22"/>
      <c r="G799" s="43"/>
      <c r="H799" s="60"/>
      <c r="I799" s="60"/>
      <c r="J799" s="60"/>
      <c r="K799" s="60"/>
      <c r="L799" s="60"/>
      <c r="M799" s="60"/>
    </row>
    <row r="800" spans="1:13" ht="15.5" x14ac:dyDescent="0.35">
      <c r="A800" s="19" t="s">
        <v>311</v>
      </c>
      <c r="B800" s="21" t="s">
        <v>8515</v>
      </c>
      <c r="C800" s="22"/>
      <c r="D800" s="22"/>
      <c r="E800" s="22"/>
      <c r="F800" s="22"/>
      <c r="G800" s="43"/>
      <c r="H800" s="60"/>
      <c r="I800" s="60"/>
      <c r="J800" s="60"/>
      <c r="K800" s="60"/>
      <c r="L800" s="60"/>
      <c r="M800" s="60"/>
    </row>
    <row r="801" spans="1:13" ht="15.5" x14ac:dyDescent="0.35">
      <c r="A801" s="19" t="s">
        <v>210</v>
      </c>
      <c r="B801" s="21" t="s">
        <v>208</v>
      </c>
      <c r="C801" s="22"/>
      <c r="D801" s="22"/>
      <c r="E801" s="22"/>
      <c r="F801" s="22"/>
      <c r="G801" s="43"/>
      <c r="H801" s="60"/>
      <c r="I801" s="60"/>
      <c r="J801" s="60"/>
      <c r="K801" s="60"/>
      <c r="L801" s="60"/>
      <c r="M801" s="60"/>
    </row>
    <row r="802" spans="1:13" ht="15.5" x14ac:dyDescent="0.35">
      <c r="A802" s="19" t="s">
        <v>4957</v>
      </c>
      <c r="B802" s="21" t="s">
        <v>769</v>
      </c>
      <c r="C802" s="22"/>
      <c r="D802" s="22"/>
      <c r="E802" s="22"/>
      <c r="F802" s="22"/>
      <c r="G802" s="43"/>
      <c r="H802" s="60"/>
      <c r="I802" s="60"/>
      <c r="J802" s="60"/>
      <c r="K802" s="60"/>
      <c r="L802" s="60"/>
      <c r="M802" s="60"/>
    </row>
    <row r="803" spans="1:13" ht="15.5" x14ac:dyDescent="0.35">
      <c r="A803" s="19" t="s">
        <v>8075</v>
      </c>
      <c r="B803" s="21" t="s">
        <v>1742</v>
      </c>
      <c r="C803" s="22"/>
      <c r="D803" s="22"/>
      <c r="E803" s="22"/>
      <c r="F803" s="22"/>
      <c r="G803" s="43"/>
      <c r="H803" s="60"/>
      <c r="I803" s="60"/>
      <c r="J803" s="60"/>
      <c r="K803" s="60"/>
      <c r="L803" s="60"/>
      <c r="M803" s="60"/>
    </row>
    <row r="804" spans="1:13" ht="15.5" x14ac:dyDescent="0.35">
      <c r="A804" s="19" t="s">
        <v>1035</v>
      </c>
      <c r="B804" s="21" t="s">
        <v>1033</v>
      </c>
      <c r="C804" s="22"/>
      <c r="D804" s="22"/>
      <c r="E804" s="22"/>
      <c r="F804" s="22"/>
      <c r="G804" s="43"/>
      <c r="H804" s="60"/>
      <c r="I804" s="60"/>
      <c r="J804" s="60"/>
      <c r="K804" s="60"/>
      <c r="L804" s="60"/>
      <c r="M804" s="60"/>
    </row>
    <row r="805" spans="1:13" ht="15.5" x14ac:dyDescent="0.35">
      <c r="A805" s="19" t="s">
        <v>1868</v>
      </c>
      <c r="B805" s="21" t="s">
        <v>1866</v>
      </c>
      <c r="C805" s="22"/>
      <c r="D805" s="22"/>
      <c r="E805" s="22"/>
      <c r="F805" s="22"/>
      <c r="G805" s="43"/>
      <c r="H805" s="60"/>
      <c r="I805" s="60"/>
      <c r="J805" s="60"/>
      <c r="K805" s="60"/>
      <c r="L805" s="60"/>
      <c r="M805" s="60"/>
    </row>
    <row r="806" spans="1:13" ht="15.5" x14ac:dyDescent="0.35">
      <c r="A806" s="19" t="s">
        <v>799</v>
      </c>
      <c r="B806" s="21" t="s">
        <v>797</v>
      </c>
      <c r="C806" s="22"/>
      <c r="D806" s="22"/>
      <c r="E806" s="22"/>
      <c r="F806" s="22"/>
      <c r="G806" s="43"/>
      <c r="H806" s="60"/>
      <c r="I806" s="60"/>
      <c r="J806" s="60"/>
      <c r="K806" s="60"/>
      <c r="L806" s="60"/>
      <c r="M806" s="60"/>
    </row>
    <row r="807" spans="1:13" ht="15.5" x14ac:dyDescent="0.35">
      <c r="A807" s="19" t="s">
        <v>8076</v>
      </c>
      <c r="B807" s="21" t="s">
        <v>3608</v>
      </c>
      <c r="C807" s="22"/>
      <c r="D807" s="22"/>
      <c r="E807" s="22"/>
      <c r="F807" s="22"/>
      <c r="G807" s="43"/>
      <c r="H807" s="60"/>
      <c r="I807" s="60"/>
      <c r="J807" s="60"/>
      <c r="K807" s="60"/>
      <c r="L807" s="60"/>
      <c r="M807" s="60"/>
    </row>
    <row r="808" spans="1:13" ht="15.5" x14ac:dyDescent="0.35">
      <c r="A808" s="19" t="s">
        <v>808</v>
      </c>
      <c r="B808" s="21" t="s">
        <v>3598</v>
      </c>
      <c r="C808" s="22"/>
      <c r="D808" s="22"/>
      <c r="E808" s="22"/>
      <c r="F808" s="22"/>
      <c r="G808" s="43"/>
      <c r="H808" s="60"/>
      <c r="I808" s="60"/>
      <c r="J808" s="60"/>
      <c r="K808" s="60"/>
      <c r="L808" s="60"/>
      <c r="M808" s="60"/>
    </row>
    <row r="809" spans="1:13" ht="15.5" x14ac:dyDescent="0.35">
      <c r="A809" s="19" t="s">
        <v>3040</v>
      </c>
      <c r="B809" s="21" t="s">
        <v>2656</v>
      </c>
      <c r="C809" s="22"/>
      <c r="D809" s="22"/>
      <c r="E809" s="22"/>
      <c r="F809" s="22"/>
      <c r="G809" s="43"/>
      <c r="H809" s="60"/>
      <c r="I809" s="60"/>
      <c r="J809" s="60"/>
      <c r="K809" s="60"/>
      <c r="L809" s="60"/>
      <c r="M809" s="60"/>
    </row>
    <row r="810" spans="1:13" ht="15.5" x14ac:dyDescent="0.35">
      <c r="A810" s="19" t="s">
        <v>4958</v>
      </c>
      <c r="B810" s="21" t="s">
        <v>835</v>
      </c>
      <c r="C810" s="22"/>
      <c r="D810" s="22"/>
      <c r="E810" s="22"/>
      <c r="F810" s="22"/>
      <c r="G810" s="43"/>
      <c r="H810" s="60"/>
      <c r="I810" s="60"/>
      <c r="J810" s="60"/>
      <c r="K810" s="60"/>
      <c r="L810" s="60"/>
      <c r="M810" s="60"/>
    </row>
    <row r="811" spans="1:13" ht="15.5" x14ac:dyDescent="0.35">
      <c r="A811" s="19" t="s">
        <v>8077</v>
      </c>
      <c r="B811" s="21" t="s">
        <v>3977</v>
      </c>
      <c r="C811" s="22"/>
      <c r="D811" s="22"/>
      <c r="E811" s="22"/>
      <c r="F811" s="22"/>
      <c r="G811" s="43"/>
      <c r="H811" s="60"/>
      <c r="I811" s="60"/>
      <c r="J811" s="60"/>
      <c r="K811" s="60"/>
      <c r="L811" s="60"/>
      <c r="M811" s="60"/>
    </row>
    <row r="812" spans="1:13" ht="31" x14ac:dyDescent="0.35">
      <c r="A812" s="19" t="s">
        <v>8078</v>
      </c>
      <c r="B812" s="21" t="s">
        <v>3612</v>
      </c>
      <c r="C812" s="22"/>
      <c r="D812" s="22"/>
      <c r="E812" s="22"/>
      <c r="F812" s="22"/>
      <c r="G812" s="43"/>
      <c r="H812" s="60"/>
      <c r="I812" s="60"/>
      <c r="J812" s="60"/>
      <c r="K812" s="60"/>
      <c r="L812" s="60"/>
      <c r="M812" s="60"/>
    </row>
    <row r="813" spans="1:13" ht="15.5" x14ac:dyDescent="0.35">
      <c r="A813" s="19" t="s">
        <v>319</v>
      </c>
      <c r="B813" s="21" t="s">
        <v>8214</v>
      </c>
      <c r="C813" s="22"/>
      <c r="D813" s="22"/>
      <c r="E813" s="22"/>
      <c r="F813" s="22"/>
      <c r="G813" s="43"/>
      <c r="H813" s="60"/>
      <c r="I813" s="60"/>
      <c r="J813" s="60"/>
      <c r="K813" s="60"/>
      <c r="L813" s="60"/>
      <c r="M813" s="60"/>
    </row>
    <row r="814" spans="1:13" ht="15.5" x14ac:dyDescent="0.35">
      <c r="A814" s="19" t="s">
        <v>578</v>
      </c>
      <c r="B814" s="21" t="s">
        <v>8403</v>
      </c>
      <c r="C814" s="22">
        <v>123987729.19</v>
      </c>
      <c r="D814" s="22">
        <v>0</v>
      </c>
      <c r="E814" s="22">
        <v>0</v>
      </c>
      <c r="F814" s="22">
        <v>0</v>
      </c>
      <c r="G814" s="22">
        <v>206760491.41999999</v>
      </c>
      <c r="H814" s="60"/>
      <c r="I814" s="60"/>
      <c r="J814" s="60"/>
      <c r="K814" s="60"/>
      <c r="L814" s="60"/>
      <c r="M814" s="60"/>
    </row>
    <row r="815" spans="1:13" ht="15.5" x14ac:dyDescent="0.35">
      <c r="A815" s="19" t="s">
        <v>278</v>
      </c>
      <c r="B815" s="21" t="s">
        <v>276</v>
      </c>
      <c r="C815" s="22">
        <v>52033423.32</v>
      </c>
      <c r="D815" s="22"/>
      <c r="E815" s="22">
        <v>30067704.420000002</v>
      </c>
      <c r="F815" s="22"/>
      <c r="G815" s="43">
        <v>30064704.420000002</v>
      </c>
      <c r="H815" s="60"/>
      <c r="I815" s="60"/>
      <c r="J815" s="60"/>
      <c r="K815" s="60"/>
      <c r="L815" s="60"/>
      <c r="M815" s="60"/>
    </row>
    <row r="816" spans="1:13" ht="15.5" x14ac:dyDescent="0.35">
      <c r="A816" s="19" t="s">
        <v>989</v>
      </c>
      <c r="B816" s="19" t="s">
        <v>987</v>
      </c>
      <c r="C816" s="22"/>
      <c r="D816" s="22"/>
      <c r="E816" s="22"/>
      <c r="F816" s="22"/>
      <c r="G816" s="43"/>
      <c r="H816" s="60"/>
      <c r="I816" s="60"/>
      <c r="J816" s="60"/>
      <c r="K816" s="60"/>
      <c r="L816" s="60"/>
      <c r="M816" s="60"/>
    </row>
    <row r="817" spans="1:13" ht="15.5" x14ac:dyDescent="0.35">
      <c r="A817" s="19" t="s">
        <v>732</v>
      </c>
      <c r="B817" s="21" t="s">
        <v>730</v>
      </c>
      <c r="C817" s="22"/>
      <c r="D817" s="22"/>
      <c r="E817" s="22"/>
      <c r="F817" s="22"/>
      <c r="G817" s="43"/>
      <c r="H817" s="60"/>
      <c r="I817" s="60"/>
      <c r="J817" s="60"/>
      <c r="K817" s="60"/>
      <c r="L817" s="60"/>
      <c r="M817" s="60"/>
    </row>
    <row r="818" spans="1:13" ht="15.5" x14ac:dyDescent="0.35">
      <c r="A818" s="19" t="s">
        <v>4959</v>
      </c>
      <c r="B818" s="21" t="s">
        <v>8737</v>
      </c>
      <c r="C818" s="22"/>
      <c r="D818" s="22"/>
      <c r="E818" s="22"/>
      <c r="F818" s="22"/>
      <c r="G818" s="43"/>
      <c r="H818" s="60"/>
      <c r="I818" s="60"/>
      <c r="J818" s="60"/>
      <c r="K818" s="60"/>
      <c r="L818" s="60"/>
      <c r="M818" s="60"/>
    </row>
    <row r="819" spans="1:13" ht="15.5" x14ac:dyDescent="0.35">
      <c r="A819" s="19" t="s">
        <v>2503</v>
      </c>
      <c r="B819" s="21" t="s">
        <v>2502</v>
      </c>
      <c r="C819" s="22"/>
      <c r="D819" s="22"/>
      <c r="E819" s="22"/>
      <c r="F819" s="22"/>
      <c r="G819" s="43"/>
      <c r="H819" s="60"/>
      <c r="I819" s="60"/>
      <c r="J819" s="60"/>
      <c r="K819" s="60"/>
      <c r="L819" s="60"/>
      <c r="M819" s="60"/>
    </row>
    <row r="820" spans="1:13" ht="15.5" x14ac:dyDescent="0.35">
      <c r="A820" s="19" t="s">
        <v>3227</v>
      </c>
      <c r="B820" s="21" t="s">
        <v>285</v>
      </c>
      <c r="C820" s="22"/>
      <c r="D820" s="22"/>
      <c r="E820" s="22"/>
      <c r="F820" s="22"/>
      <c r="G820" s="43"/>
      <c r="H820" s="60"/>
      <c r="I820" s="60"/>
      <c r="J820" s="60"/>
      <c r="K820" s="60"/>
      <c r="L820" s="60"/>
      <c r="M820" s="60"/>
    </row>
    <row r="821" spans="1:13" ht="15.5" x14ac:dyDescent="0.35">
      <c r="A821" s="19" t="s">
        <v>2407</v>
      </c>
      <c r="B821" s="21" t="s">
        <v>3668</v>
      </c>
      <c r="C821" s="22"/>
      <c r="D821" s="22"/>
      <c r="E821" s="22"/>
      <c r="F821" s="22"/>
      <c r="G821" s="43"/>
      <c r="H821" s="60"/>
      <c r="I821" s="60"/>
      <c r="J821" s="60"/>
      <c r="K821" s="60"/>
      <c r="L821" s="60"/>
      <c r="M821" s="60"/>
    </row>
    <row r="822" spans="1:13" ht="15.5" x14ac:dyDescent="0.35">
      <c r="A822" s="19" t="s">
        <v>152</v>
      </c>
      <c r="B822" s="21" t="s">
        <v>4078</v>
      </c>
      <c r="C822" s="22"/>
      <c r="D822" s="22"/>
      <c r="E822" s="22"/>
      <c r="F822" s="22"/>
      <c r="G822" s="43"/>
      <c r="H822" s="60"/>
      <c r="I822" s="60"/>
      <c r="J822" s="60"/>
      <c r="K822" s="60"/>
      <c r="L822" s="60"/>
      <c r="M822" s="60"/>
    </row>
    <row r="823" spans="1:13" ht="15.5" x14ac:dyDescent="0.35">
      <c r="A823" s="19" t="s">
        <v>8079</v>
      </c>
      <c r="B823" s="21" t="s">
        <v>8571</v>
      </c>
      <c r="C823" s="22"/>
      <c r="D823" s="22"/>
      <c r="E823" s="22"/>
      <c r="F823" s="22"/>
      <c r="G823" s="43"/>
      <c r="H823" s="60"/>
      <c r="I823" s="60"/>
      <c r="J823" s="60"/>
      <c r="K823" s="60"/>
      <c r="L823" s="60"/>
      <c r="M823" s="60"/>
    </row>
    <row r="824" spans="1:13" ht="15.5" x14ac:dyDescent="0.35">
      <c r="A824" s="19" t="s">
        <v>4460</v>
      </c>
      <c r="B824" s="21" t="s">
        <v>4532</v>
      </c>
      <c r="C824" s="22"/>
      <c r="D824" s="22"/>
      <c r="E824" s="22"/>
      <c r="F824" s="22"/>
      <c r="G824" s="43"/>
      <c r="H824" s="60"/>
      <c r="I824" s="60"/>
      <c r="J824" s="60"/>
      <c r="K824" s="60"/>
      <c r="L824" s="60"/>
      <c r="M824" s="60"/>
    </row>
    <row r="825" spans="1:13" ht="15.5" x14ac:dyDescent="0.35">
      <c r="A825" s="19" t="s">
        <v>7926</v>
      </c>
      <c r="B825" s="21" t="s">
        <v>7916</v>
      </c>
      <c r="C825" s="22"/>
      <c r="D825" s="22"/>
      <c r="E825" s="22"/>
      <c r="F825" s="22"/>
      <c r="G825" s="43"/>
      <c r="H825" s="60"/>
      <c r="I825" s="60"/>
      <c r="J825" s="60"/>
      <c r="K825" s="60"/>
      <c r="L825" s="60"/>
      <c r="M825" s="60"/>
    </row>
    <row r="826" spans="1:13" ht="15.5" x14ac:dyDescent="0.35">
      <c r="A826" s="19" t="s">
        <v>4464</v>
      </c>
      <c r="B826" s="21" t="s">
        <v>4463</v>
      </c>
      <c r="C826" s="22"/>
      <c r="D826" s="22"/>
      <c r="E826" s="22"/>
      <c r="F826" s="22"/>
      <c r="G826" s="43"/>
      <c r="H826" s="60"/>
      <c r="I826" s="60"/>
      <c r="J826" s="60"/>
      <c r="K826" s="60"/>
      <c r="L826" s="60"/>
      <c r="M826" s="60"/>
    </row>
    <row r="827" spans="1:13" ht="15.5" x14ac:dyDescent="0.35">
      <c r="A827" s="19" t="s">
        <v>3043</v>
      </c>
      <c r="B827" s="21" t="s">
        <v>2670</v>
      </c>
      <c r="C827" s="22"/>
      <c r="D827" s="22"/>
      <c r="E827" s="22"/>
      <c r="F827" s="22"/>
      <c r="G827" s="43"/>
      <c r="H827" s="60"/>
      <c r="I827" s="60"/>
      <c r="J827" s="60"/>
      <c r="K827" s="60"/>
      <c r="L827" s="60"/>
      <c r="M827" s="60"/>
    </row>
    <row r="828" spans="1:13" ht="15.5" x14ac:dyDescent="0.35">
      <c r="A828" s="19" t="s">
        <v>5075</v>
      </c>
      <c r="B828" s="21" t="s">
        <v>2214</v>
      </c>
      <c r="C828" s="22"/>
      <c r="D828" s="22"/>
      <c r="E828" s="22"/>
      <c r="F828" s="22"/>
      <c r="G828" s="43"/>
      <c r="H828" s="60"/>
      <c r="I828" s="60"/>
      <c r="J828" s="60"/>
      <c r="K828" s="60"/>
      <c r="L828" s="60"/>
      <c r="M828" s="60"/>
    </row>
    <row r="829" spans="1:13" ht="15.5" x14ac:dyDescent="0.35">
      <c r="A829" s="19" t="s">
        <v>973</v>
      </c>
      <c r="B829" s="21" t="s">
        <v>971</v>
      </c>
      <c r="C829" s="22">
        <v>994092</v>
      </c>
      <c r="D829" s="22">
        <v>0</v>
      </c>
      <c r="E829" s="22">
        <v>0</v>
      </c>
      <c r="F829" s="22">
        <v>0</v>
      </c>
      <c r="G829" s="43">
        <v>3632445</v>
      </c>
      <c r="H829" s="60">
        <v>500</v>
      </c>
      <c r="I829" s="60">
        <v>0</v>
      </c>
      <c r="J829" s="60">
        <v>0</v>
      </c>
      <c r="K829" s="60">
        <v>0</v>
      </c>
      <c r="L829" s="60">
        <v>6</v>
      </c>
      <c r="M829" s="60" t="s">
        <v>8201</v>
      </c>
    </row>
    <row r="830" spans="1:13" ht="62" x14ac:dyDescent="0.35">
      <c r="A830" s="19" t="s">
        <v>3181</v>
      </c>
      <c r="B830" s="21" t="s">
        <v>568</v>
      </c>
      <c r="C830" s="22"/>
      <c r="D830" s="22"/>
      <c r="E830" s="22"/>
      <c r="F830" s="22"/>
      <c r="G830" s="43"/>
      <c r="H830" s="60"/>
      <c r="I830" s="60"/>
      <c r="J830" s="60"/>
      <c r="K830" s="60"/>
      <c r="L830" s="60"/>
      <c r="M830" s="60"/>
    </row>
    <row r="831" spans="1:13" ht="15.5" x14ac:dyDescent="0.35">
      <c r="A831" s="19" t="s">
        <v>3473</v>
      </c>
      <c r="B831" s="21" t="s">
        <v>2308</v>
      </c>
      <c r="C831" s="22"/>
      <c r="D831" s="22"/>
      <c r="E831" s="22"/>
      <c r="F831" s="22"/>
      <c r="G831" s="43"/>
      <c r="H831" s="60"/>
      <c r="I831" s="60"/>
      <c r="J831" s="60"/>
      <c r="K831" s="60"/>
      <c r="L831" s="60"/>
      <c r="M831" s="60"/>
    </row>
    <row r="832" spans="1:13" ht="15.5" x14ac:dyDescent="0.35">
      <c r="A832" s="19" t="s">
        <v>1370</v>
      </c>
      <c r="B832" s="21" t="s">
        <v>1371</v>
      </c>
      <c r="C832" s="22"/>
      <c r="D832" s="22"/>
      <c r="E832" s="22"/>
      <c r="F832" s="22"/>
      <c r="G832" s="43"/>
      <c r="H832" s="60"/>
      <c r="I832" s="60"/>
      <c r="J832" s="60"/>
      <c r="K832" s="60"/>
      <c r="L832" s="60"/>
      <c r="M832" s="60"/>
    </row>
    <row r="833" spans="1:13" ht="62" x14ac:dyDescent="0.35">
      <c r="A833" s="19" t="s">
        <v>8639</v>
      </c>
      <c r="B833" s="21" t="s">
        <v>8282</v>
      </c>
      <c r="C833" s="22"/>
      <c r="D833" s="22"/>
      <c r="E833" s="22"/>
      <c r="F833" s="22"/>
      <c r="G833" s="43"/>
      <c r="H833" s="60"/>
      <c r="I833" s="60"/>
      <c r="J833" s="60"/>
      <c r="K833" s="60"/>
      <c r="L833" s="60"/>
      <c r="M833" s="60"/>
    </row>
    <row r="834" spans="1:13" ht="15.5" x14ac:dyDescent="0.35">
      <c r="A834" s="19" t="s">
        <v>8080</v>
      </c>
      <c r="B834" s="21" t="s">
        <v>3331</v>
      </c>
      <c r="C834" s="22"/>
      <c r="D834" s="22"/>
      <c r="E834" s="22"/>
      <c r="F834" s="22"/>
      <c r="G834" s="43"/>
      <c r="H834" s="60"/>
      <c r="I834" s="60"/>
      <c r="J834" s="60"/>
      <c r="K834" s="60"/>
      <c r="L834" s="60"/>
      <c r="M834" s="60"/>
    </row>
    <row r="835" spans="1:13" ht="15.5" x14ac:dyDescent="0.35">
      <c r="A835" s="19" t="s">
        <v>273</v>
      </c>
      <c r="B835" s="21" t="s">
        <v>8248</v>
      </c>
      <c r="C835" s="22"/>
      <c r="D835" s="22"/>
      <c r="E835" s="22"/>
      <c r="F835" s="22"/>
      <c r="G835" s="43"/>
      <c r="H835" s="60"/>
      <c r="I835" s="60"/>
      <c r="J835" s="60"/>
      <c r="K835" s="60"/>
      <c r="L835" s="60"/>
      <c r="M835" s="60"/>
    </row>
    <row r="836" spans="1:13" ht="15.5" x14ac:dyDescent="0.35">
      <c r="A836" s="19" t="s">
        <v>3151</v>
      </c>
      <c r="B836" s="21" t="s">
        <v>796</v>
      </c>
      <c r="C836" s="22"/>
      <c r="D836" s="22"/>
      <c r="E836" s="22"/>
      <c r="F836" s="22"/>
      <c r="G836" s="43"/>
      <c r="H836" s="60"/>
      <c r="I836" s="60"/>
      <c r="J836" s="60"/>
      <c r="K836" s="60"/>
      <c r="L836" s="60"/>
      <c r="M836" s="60"/>
    </row>
    <row r="837" spans="1:13" ht="15.5" x14ac:dyDescent="0.35">
      <c r="A837" s="19" t="s">
        <v>4960</v>
      </c>
      <c r="B837" s="21" t="s">
        <v>1960</v>
      </c>
      <c r="C837" s="22"/>
      <c r="D837" s="22"/>
      <c r="E837" s="22"/>
      <c r="F837" s="22"/>
      <c r="G837" s="43"/>
      <c r="H837" s="60"/>
      <c r="I837" s="60"/>
      <c r="J837" s="60"/>
      <c r="K837" s="60"/>
      <c r="L837" s="60"/>
      <c r="M837" s="60"/>
    </row>
    <row r="838" spans="1:13" ht="15.5" x14ac:dyDescent="0.35">
      <c r="A838" s="19" t="s">
        <v>1166</v>
      </c>
      <c r="B838" s="21" t="s">
        <v>1164</v>
      </c>
      <c r="C838" s="22"/>
      <c r="D838" s="22"/>
      <c r="E838" s="22"/>
      <c r="F838" s="22"/>
      <c r="G838" s="43"/>
      <c r="H838" s="60"/>
      <c r="I838" s="60"/>
      <c r="J838" s="60"/>
      <c r="K838" s="60"/>
      <c r="L838" s="60"/>
      <c r="M838" s="60"/>
    </row>
    <row r="839" spans="1:13" ht="31" x14ac:dyDescent="0.35">
      <c r="A839" s="19" t="s">
        <v>8082</v>
      </c>
      <c r="B839" s="21" t="s">
        <v>3347</v>
      </c>
      <c r="C839" s="22"/>
      <c r="D839" s="22"/>
      <c r="E839" s="22"/>
      <c r="F839" s="22"/>
      <c r="G839" s="43"/>
      <c r="H839" s="60"/>
      <c r="I839" s="60"/>
      <c r="J839" s="60"/>
      <c r="K839" s="60"/>
      <c r="L839" s="60"/>
      <c r="M839" s="60"/>
    </row>
    <row r="840" spans="1:13" ht="15.5" x14ac:dyDescent="0.35">
      <c r="A840" s="19" t="s">
        <v>4468</v>
      </c>
      <c r="B840" s="21" t="s">
        <v>4467</v>
      </c>
      <c r="C840" s="22"/>
      <c r="D840" s="22"/>
      <c r="E840" s="22"/>
      <c r="F840" s="22"/>
      <c r="G840" s="43"/>
      <c r="H840" s="60"/>
      <c r="I840" s="60"/>
      <c r="J840" s="60"/>
      <c r="K840" s="60"/>
      <c r="L840" s="60"/>
      <c r="M840" s="60"/>
    </row>
    <row r="841" spans="1:13" ht="15.5" x14ac:dyDescent="0.35">
      <c r="A841" s="19" t="s">
        <v>3076</v>
      </c>
      <c r="B841" s="21" t="s">
        <v>2694</v>
      </c>
      <c r="C841" s="22"/>
      <c r="D841" s="22"/>
      <c r="E841" s="22"/>
      <c r="F841" s="22"/>
      <c r="G841" s="43"/>
      <c r="H841" s="60"/>
      <c r="I841" s="60"/>
      <c r="J841" s="60"/>
      <c r="K841" s="60"/>
      <c r="L841" s="60"/>
      <c r="M841" s="60"/>
    </row>
    <row r="842" spans="1:13" ht="15.5" x14ac:dyDescent="0.35">
      <c r="A842" s="19" t="s">
        <v>3079</v>
      </c>
      <c r="B842" s="21" t="s">
        <v>4560</v>
      </c>
      <c r="C842" s="22"/>
      <c r="D842" s="22"/>
      <c r="E842" s="22"/>
      <c r="F842" s="22"/>
      <c r="G842" s="43"/>
      <c r="H842" s="60"/>
      <c r="I842" s="60"/>
      <c r="J842" s="60"/>
      <c r="K842" s="60"/>
      <c r="L842" s="60"/>
      <c r="M842" s="60"/>
    </row>
    <row r="843" spans="1:13" ht="15.5" x14ac:dyDescent="0.35">
      <c r="A843" s="19" t="s">
        <v>884</v>
      </c>
      <c r="B843" s="21" t="s">
        <v>3870</v>
      </c>
      <c r="C843" s="22"/>
      <c r="D843" s="22"/>
      <c r="E843" s="22"/>
      <c r="F843" s="22"/>
      <c r="G843" s="43"/>
      <c r="H843" s="60"/>
      <c r="I843" s="60"/>
      <c r="J843" s="60"/>
      <c r="K843" s="60"/>
      <c r="L843" s="60"/>
      <c r="M843" s="60"/>
    </row>
    <row r="844" spans="1:13" ht="15.5" x14ac:dyDescent="0.35">
      <c r="A844" s="19" t="s">
        <v>4961</v>
      </c>
      <c r="B844" s="21" t="s">
        <v>2698</v>
      </c>
      <c r="C844" s="22"/>
      <c r="D844" s="22"/>
      <c r="E844" s="22"/>
      <c r="F844" s="22"/>
      <c r="G844" s="43"/>
      <c r="H844" s="60"/>
      <c r="I844" s="60"/>
      <c r="J844" s="60"/>
      <c r="K844" s="60"/>
      <c r="L844" s="60"/>
      <c r="M844" s="60"/>
    </row>
    <row r="845" spans="1:13" ht="31" x14ac:dyDescent="0.35">
      <c r="A845" s="19" t="s">
        <v>3112</v>
      </c>
      <c r="B845" s="21" t="s">
        <v>3964</v>
      </c>
      <c r="C845" s="22"/>
      <c r="D845" s="22"/>
      <c r="E845" s="22"/>
      <c r="F845" s="22"/>
      <c r="G845" s="43"/>
      <c r="H845" s="60"/>
      <c r="I845" s="60"/>
      <c r="J845" s="60"/>
      <c r="K845" s="60"/>
      <c r="L845" s="60"/>
      <c r="M845" s="60"/>
    </row>
    <row r="846" spans="1:13" ht="15.5" x14ac:dyDescent="0.35">
      <c r="A846" s="19" t="s">
        <v>820</v>
      </c>
      <c r="B846" s="21" t="s">
        <v>818</v>
      </c>
      <c r="C846" s="22"/>
      <c r="D846" s="22"/>
      <c r="E846" s="22"/>
      <c r="F846" s="22"/>
      <c r="G846" s="43"/>
      <c r="H846" s="60"/>
      <c r="I846" s="60"/>
      <c r="J846" s="60"/>
      <c r="K846" s="60"/>
      <c r="L846" s="60"/>
      <c r="M846" s="60"/>
    </row>
    <row r="847" spans="1:13" ht="15.5" x14ac:dyDescent="0.35">
      <c r="A847" s="19" t="s">
        <v>1920</v>
      </c>
      <c r="B847" s="21" t="s">
        <v>2305</v>
      </c>
      <c r="C847" s="22"/>
      <c r="D847" s="22"/>
      <c r="E847" s="22"/>
      <c r="F847" s="22"/>
      <c r="G847" s="43"/>
      <c r="H847" s="60"/>
      <c r="I847" s="60"/>
      <c r="J847" s="60"/>
      <c r="K847" s="60"/>
      <c r="L847" s="60"/>
      <c r="M847" s="60"/>
    </row>
    <row r="848" spans="1:13" ht="15.5" x14ac:dyDescent="0.35">
      <c r="A848" s="19" t="s">
        <v>1850</v>
      </c>
      <c r="B848" s="21" t="s">
        <v>1848</v>
      </c>
      <c r="C848" s="22"/>
      <c r="D848" s="22"/>
      <c r="E848" s="22"/>
      <c r="F848" s="22"/>
      <c r="G848" s="43"/>
      <c r="H848" s="60"/>
      <c r="I848" s="60"/>
      <c r="J848" s="60"/>
      <c r="K848" s="60"/>
      <c r="L848" s="60"/>
      <c r="M848" s="60"/>
    </row>
    <row r="849" spans="1:13" ht="15.5" x14ac:dyDescent="0.35">
      <c r="A849" s="19" t="s">
        <v>4962</v>
      </c>
      <c r="B849" s="21" t="s">
        <v>8566</v>
      </c>
      <c r="C849" s="22"/>
      <c r="D849" s="22"/>
      <c r="E849" s="22"/>
      <c r="F849" s="22"/>
      <c r="G849" s="43"/>
      <c r="H849" s="60"/>
      <c r="I849" s="60"/>
      <c r="J849" s="60"/>
      <c r="K849" s="60"/>
      <c r="L849" s="60"/>
      <c r="M849" s="60"/>
    </row>
    <row r="850" spans="1:13" ht="15.5" x14ac:dyDescent="0.35">
      <c r="A850" s="19" t="s">
        <v>1958</v>
      </c>
      <c r="B850" s="21" t="s">
        <v>1956</v>
      </c>
      <c r="C850" s="22"/>
      <c r="D850" s="22"/>
      <c r="E850" s="22"/>
      <c r="F850" s="22"/>
      <c r="G850" s="43"/>
      <c r="H850" s="60"/>
      <c r="I850" s="60"/>
      <c r="J850" s="60"/>
      <c r="K850" s="60"/>
      <c r="L850" s="60"/>
      <c r="M850" s="60"/>
    </row>
    <row r="851" spans="1:13" ht="15.5" x14ac:dyDescent="0.35">
      <c r="A851" s="19" t="s">
        <v>4963</v>
      </c>
      <c r="B851" s="21" t="s">
        <v>3939</v>
      </c>
      <c r="C851" s="22"/>
      <c r="D851" s="22"/>
      <c r="E851" s="22"/>
      <c r="F851" s="22"/>
      <c r="G851" s="43"/>
      <c r="H851" s="60"/>
      <c r="I851" s="60"/>
      <c r="J851" s="60"/>
      <c r="K851" s="60"/>
      <c r="L851" s="60"/>
      <c r="M851" s="60"/>
    </row>
    <row r="852" spans="1:13" ht="15.5" x14ac:dyDescent="0.35">
      <c r="A852" s="19" t="s">
        <v>8084</v>
      </c>
      <c r="B852" s="21" t="s">
        <v>3577</v>
      </c>
      <c r="C852" s="22"/>
      <c r="D852" s="22"/>
      <c r="E852" s="22"/>
      <c r="F852" s="22"/>
      <c r="G852" s="43"/>
      <c r="H852" s="60"/>
      <c r="I852" s="60"/>
      <c r="J852" s="60"/>
      <c r="K852" s="60"/>
      <c r="L852" s="60"/>
      <c r="M852" s="60"/>
    </row>
    <row r="853" spans="1:13" ht="31" x14ac:dyDescent="0.35">
      <c r="A853" s="19" t="s">
        <v>3001</v>
      </c>
      <c r="B853" s="21" t="s">
        <v>1605</v>
      </c>
      <c r="C853" s="22"/>
      <c r="D853" s="22"/>
      <c r="E853" s="22"/>
      <c r="F853" s="22"/>
      <c r="G853" s="43"/>
      <c r="H853" s="60"/>
      <c r="I853" s="60"/>
      <c r="J853" s="60"/>
      <c r="K853" s="60"/>
      <c r="L853" s="60"/>
      <c r="M853" s="60"/>
    </row>
    <row r="854" spans="1:13" ht="15.5" x14ac:dyDescent="0.35">
      <c r="A854" s="19" t="s">
        <v>2095</v>
      </c>
      <c r="B854" s="21" t="s">
        <v>3796</v>
      </c>
      <c r="C854" s="22"/>
      <c r="D854" s="22"/>
      <c r="E854" s="22"/>
      <c r="F854" s="22"/>
      <c r="G854" s="43"/>
      <c r="H854" s="60"/>
      <c r="I854" s="60"/>
      <c r="J854" s="60"/>
      <c r="K854" s="60"/>
      <c r="L854" s="60"/>
      <c r="M854" s="60"/>
    </row>
    <row r="855" spans="1:13" ht="31" x14ac:dyDescent="0.35">
      <c r="A855" s="19" t="s">
        <v>825</v>
      </c>
      <c r="B855" s="21" t="s">
        <v>10034</v>
      </c>
      <c r="C855" s="22">
        <v>2120278</v>
      </c>
      <c r="D855" s="22">
        <v>0</v>
      </c>
      <c r="E855" s="22">
        <v>1466000</v>
      </c>
      <c r="F855" s="22">
        <v>0</v>
      </c>
      <c r="G855" s="43">
        <v>1623848</v>
      </c>
      <c r="H855" s="60">
        <v>8</v>
      </c>
      <c r="I855" s="60">
        <v>3</v>
      </c>
      <c r="J855" s="60">
        <v>5</v>
      </c>
      <c r="K855" s="60">
        <v>8</v>
      </c>
      <c r="L855" s="60">
        <v>0</v>
      </c>
      <c r="M855" s="60" t="s">
        <v>3790</v>
      </c>
    </row>
    <row r="856" spans="1:13" ht="33" customHeight="1" x14ac:dyDescent="0.35">
      <c r="A856" s="32" t="s">
        <v>107</v>
      </c>
      <c r="B856" s="33" t="s">
        <v>10109</v>
      </c>
      <c r="C856" s="35">
        <v>0</v>
      </c>
      <c r="D856" s="35">
        <v>0</v>
      </c>
      <c r="E856" s="35">
        <v>0</v>
      </c>
      <c r="F856" s="35">
        <v>0</v>
      </c>
      <c r="G856" s="77">
        <v>0</v>
      </c>
      <c r="H856" s="78"/>
      <c r="I856" s="78"/>
      <c r="J856" s="78"/>
      <c r="K856" s="78"/>
      <c r="L856" s="78"/>
      <c r="M856" s="78"/>
    </row>
    <row r="857" spans="1:13" ht="31" x14ac:dyDescent="0.35">
      <c r="A857" s="19" t="s">
        <v>8086</v>
      </c>
      <c r="B857" s="21" t="s">
        <v>552</v>
      </c>
      <c r="C857" s="22"/>
      <c r="D857" s="22"/>
      <c r="E857" s="22"/>
      <c r="F857" s="22"/>
      <c r="G857" s="43"/>
      <c r="H857" s="60"/>
      <c r="I857" s="60"/>
      <c r="J857" s="60"/>
      <c r="K857" s="60"/>
      <c r="L857" s="60"/>
      <c r="M857" s="60"/>
    </row>
    <row r="858" spans="1:13" ht="15.5" x14ac:dyDescent="0.35">
      <c r="A858" s="19" t="s">
        <v>3027</v>
      </c>
      <c r="B858" s="21" t="s">
        <v>8278</v>
      </c>
      <c r="C858" s="22"/>
      <c r="D858" s="22"/>
      <c r="E858" s="22"/>
      <c r="F858" s="22"/>
      <c r="G858" s="43"/>
      <c r="H858" s="60"/>
      <c r="I858" s="60"/>
      <c r="J858" s="60"/>
      <c r="K858" s="60"/>
      <c r="L858" s="60"/>
      <c r="M858" s="60"/>
    </row>
    <row r="859" spans="1:13" ht="15.5" x14ac:dyDescent="0.35">
      <c r="A859" s="19" t="s">
        <v>3013</v>
      </c>
      <c r="B859" s="21" t="s">
        <v>1700</v>
      </c>
      <c r="C859" s="22"/>
      <c r="D859" s="22"/>
      <c r="E859" s="22"/>
      <c r="F859" s="22"/>
      <c r="G859" s="43"/>
      <c r="H859" s="60"/>
      <c r="I859" s="60"/>
      <c r="J859" s="60"/>
      <c r="K859" s="60"/>
      <c r="L859" s="60"/>
      <c r="M859" s="60"/>
    </row>
    <row r="860" spans="1:13" ht="15.5" x14ac:dyDescent="0.35">
      <c r="A860" s="19" t="s">
        <v>870</v>
      </c>
      <c r="B860" s="19" t="s">
        <v>3596</v>
      </c>
      <c r="C860" s="22">
        <v>0</v>
      </c>
      <c r="D860" s="22">
        <v>0</v>
      </c>
      <c r="E860" s="22">
        <v>0</v>
      </c>
      <c r="F860" s="22">
        <v>0</v>
      </c>
      <c r="G860" s="44">
        <v>-115698311</v>
      </c>
      <c r="H860" s="61">
        <v>14</v>
      </c>
      <c r="I860" s="61">
        <v>11</v>
      </c>
      <c r="J860" s="61">
        <v>3</v>
      </c>
      <c r="K860" s="61">
        <v>0</v>
      </c>
      <c r="L860" s="61">
        <v>1</v>
      </c>
      <c r="M860" s="61" t="s">
        <v>3790</v>
      </c>
    </row>
    <row r="861" spans="1:13" ht="31" x14ac:dyDescent="0.35">
      <c r="A861" s="19" t="s">
        <v>2974</v>
      </c>
      <c r="B861" s="21" t="s">
        <v>2333</v>
      </c>
      <c r="C861" s="22"/>
      <c r="D861" s="22"/>
      <c r="E861" s="22"/>
      <c r="F861" s="22"/>
      <c r="G861" s="43"/>
      <c r="H861" s="60"/>
      <c r="I861" s="60"/>
      <c r="J861" s="60"/>
      <c r="K861" s="60"/>
      <c r="L861" s="60"/>
      <c r="M861" s="60"/>
    </row>
    <row r="862" spans="1:13" ht="15.5" x14ac:dyDescent="0.35">
      <c r="A862" s="19" t="s">
        <v>2460</v>
      </c>
      <c r="B862" s="21" t="s">
        <v>3661</v>
      </c>
      <c r="C862" s="22"/>
      <c r="D862" s="22"/>
      <c r="E862" s="22"/>
      <c r="F862" s="22"/>
      <c r="G862" s="43"/>
      <c r="H862" s="60"/>
      <c r="I862" s="60"/>
      <c r="J862" s="60"/>
      <c r="K862" s="60"/>
      <c r="L862" s="60"/>
      <c r="M862" s="60"/>
    </row>
    <row r="863" spans="1:13" ht="15.5" x14ac:dyDescent="0.35">
      <c r="A863" s="19" t="s">
        <v>3197</v>
      </c>
      <c r="B863" s="21" t="s">
        <v>3961</v>
      </c>
      <c r="C863" s="22"/>
      <c r="D863" s="22"/>
      <c r="E863" s="22"/>
      <c r="F863" s="22"/>
      <c r="G863" s="43"/>
      <c r="H863" s="60"/>
      <c r="I863" s="60"/>
      <c r="J863" s="60"/>
      <c r="K863" s="60"/>
      <c r="L863" s="60"/>
      <c r="M863" s="60"/>
    </row>
    <row r="864" spans="1:13" ht="15.5" x14ac:dyDescent="0.35">
      <c r="A864" s="19" t="s">
        <v>583</v>
      </c>
      <c r="B864" s="21" t="s">
        <v>582</v>
      </c>
      <c r="C864" s="22"/>
      <c r="D864" s="22"/>
      <c r="E864" s="22"/>
      <c r="F864" s="22"/>
      <c r="G864" s="43"/>
      <c r="H864" s="60"/>
      <c r="I864" s="60"/>
      <c r="J864" s="60"/>
      <c r="K864" s="60"/>
      <c r="L864" s="60"/>
      <c r="M864" s="60"/>
    </row>
    <row r="865" spans="1:13" ht="15.5" x14ac:dyDescent="0.35">
      <c r="A865" s="19" t="s">
        <v>1571</v>
      </c>
      <c r="B865" s="21" t="s">
        <v>3931</v>
      </c>
      <c r="C865" s="22"/>
      <c r="D865" s="22"/>
      <c r="E865" s="22"/>
      <c r="F865" s="22"/>
      <c r="G865" s="43"/>
      <c r="H865" s="60"/>
      <c r="I865" s="60"/>
      <c r="J865" s="60"/>
      <c r="K865" s="60"/>
      <c r="L865" s="60"/>
      <c r="M865" s="60"/>
    </row>
    <row r="866" spans="1:13" ht="15.5" x14ac:dyDescent="0.35">
      <c r="A866" s="19" t="s">
        <v>2369</v>
      </c>
      <c r="B866" s="21" t="s">
        <v>3665</v>
      </c>
      <c r="C866" s="22"/>
      <c r="D866" s="22"/>
      <c r="E866" s="22"/>
      <c r="F866" s="22"/>
      <c r="G866" s="43"/>
      <c r="H866" s="60"/>
      <c r="I866" s="60"/>
      <c r="J866" s="60"/>
      <c r="K866" s="60"/>
      <c r="L866" s="60"/>
      <c r="M866" s="60"/>
    </row>
    <row r="867" spans="1:13" ht="15.5" x14ac:dyDescent="0.35">
      <c r="A867" s="19" t="s">
        <v>11715</v>
      </c>
      <c r="B867" s="21" t="s">
        <v>8741</v>
      </c>
      <c r="C867" s="22"/>
      <c r="D867" s="22"/>
      <c r="E867" s="22"/>
      <c r="F867" s="22"/>
      <c r="G867" s="43"/>
      <c r="H867" s="60"/>
      <c r="I867" s="60"/>
      <c r="J867" s="60"/>
      <c r="K867" s="60"/>
      <c r="L867" s="60"/>
      <c r="M867" s="60"/>
    </row>
    <row r="868" spans="1:13" ht="15.5" x14ac:dyDescent="0.35">
      <c r="A868" s="19" t="s">
        <v>4964</v>
      </c>
      <c r="B868" s="21" t="s">
        <v>2204</v>
      </c>
      <c r="C868" s="22"/>
      <c r="D868" s="22"/>
      <c r="E868" s="22"/>
      <c r="F868" s="22"/>
      <c r="G868" s="43"/>
      <c r="H868" s="60"/>
      <c r="I868" s="60"/>
      <c r="J868" s="60"/>
      <c r="K868" s="60"/>
      <c r="L868" s="60"/>
      <c r="M868" s="60"/>
    </row>
    <row r="869" spans="1:13" ht="15.5" x14ac:dyDescent="0.35">
      <c r="A869" s="19" t="s">
        <v>1384</v>
      </c>
      <c r="B869" s="21" t="s">
        <v>3806</v>
      </c>
      <c r="C869" s="22"/>
      <c r="D869" s="22"/>
      <c r="E869" s="22"/>
      <c r="F869" s="22"/>
      <c r="G869" s="43"/>
      <c r="H869" s="60"/>
      <c r="I869" s="60"/>
      <c r="J869" s="60"/>
      <c r="K869" s="60"/>
      <c r="L869" s="60"/>
      <c r="M869" s="60"/>
    </row>
    <row r="870" spans="1:13" ht="15.5" x14ac:dyDescent="0.35">
      <c r="A870" s="19" t="s">
        <v>1923</v>
      </c>
      <c r="B870" s="21" t="s">
        <v>4097</v>
      </c>
      <c r="C870" s="22"/>
      <c r="D870" s="22"/>
      <c r="E870" s="22"/>
      <c r="F870" s="22"/>
      <c r="G870" s="43"/>
      <c r="H870" s="60"/>
      <c r="I870" s="60"/>
      <c r="J870" s="60"/>
      <c r="K870" s="60"/>
      <c r="L870" s="60"/>
      <c r="M870" s="60"/>
    </row>
    <row r="871" spans="1:13" ht="15.5" x14ac:dyDescent="0.35">
      <c r="A871" s="19" t="s">
        <v>1348</v>
      </c>
      <c r="B871" s="21" t="s">
        <v>1328</v>
      </c>
      <c r="C871" s="22"/>
      <c r="D871" s="22"/>
      <c r="E871" s="22"/>
      <c r="F871" s="22"/>
      <c r="G871" s="43"/>
      <c r="H871" s="60"/>
      <c r="I871" s="60"/>
      <c r="J871" s="60"/>
      <c r="K871" s="60"/>
      <c r="L871" s="60"/>
      <c r="M871" s="60"/>
    </row>
    <row r="872" spans="1:13" ht="15.5" x14ac:dyDescent="0.35">
      <c r="A872" s="19" t="s">
        <v>1718</v>
      </c>
      <c r="B872" s="21" t="s">
        <v>1695</v>
      </c>
      <c r="C872" s="22"/>
      <c r="D872" s="22"/>
      <c r="E872" s="22"/>
      <c r="F872" s="22"/>
      <c r="G872" s="43"/>
      <c r="H872" s="60"/>
      <c r="I872" s="60"/>
      <c r="J872" s="60"/>
      <c r="K872" s="60"/>
      <c r="L872" s="60"/>
      <c r="M872" s="60"/>
    </row>
    <row r="873" spans="1:13" ht="15.5" x14ac:dyDescent="0.35">
      <c r="A873" s="19" t="s">
        <v>2997</v>
      </c>
      <c r="B873" s="21" t="s">
        <v>1398</v>
      </c>
      <c r="C873" s="22"/>
      <c r="D873" s="22"/>
      <c r="E873" s="22"/>
      <c r="F873" s="22"/>
      <c r="G873" s="43"/>
      <c r="H873" s="60"/>
      <c r="I873" s="60"/>
      <c r="J873" s="60"/>
      <c r="K873" s="60"/>
      <c r="L873" s="60"/>
      <c r="M873" s="60"/>
    </row>
    <row r="874" spans="1:13" ht="15.5" x14ac:dyDescent="0.35">
      <c r="A874" s="19" t="s">
        <v>832</v>
      </c>
      <c r="B874" s="21" t="s">
        <v>830</v>
      </c>
      <c r="C874" s="22"/>
      <c r="D874" s="22"/>
      <c r="E874" s="22"/>
      <c r="F874" s="22"/>
      <c r="G874" s="43"/>
      <c r="H874" s="60"/>
      <c r="I874" s="60"/>
      <c r="J874" s="60"/>
      <c r="K874" s="60"/>
      <c r="L874" s="60"/>
      <c r="M874" s="60"/>
    </row>
    <row r="875" spans="1:13" ht="15.5" x14ac:dyDescent="0.35">
      <c r="A875" s="19" t="s">
        <v>3477</v>
      </c>
      <c r="B875" s="21" t="s">
        <v>169</v>
      </c>
      <c r="C875" s="22"/>
      <c r="D875" s="22"/>
      <c r="E875" s="22"/>
      <c r="F875" s="22"/>
      <c r="G875" s="43"/>
      <c r="H875" s="60"/>
      <c r="I875" s="60"/>
      <c r="J875" s="60"/>
      <c r="K875" s="60"/>
      <c r="L875" s="60"/>
      <c r="M875" s="60"/>
    </row>
    <row r="876" spans="1:13" ht="15.5" x14ac:dyDescent="0.35">
      <c r="A876" s="19" t="s">
        <v>1376</v>
      </c>
      <c r="B876" s="21" t="s">
        <v>3779</v>
      </c>
      <c r="C876" s="22"/>
      <c r="D876" s="22"/>
      <c r="E876" s="22"/>
      <c r="F876" s="22"/>
      <c r="G876" s="43"/>
      <c r="H876" s="60"/>
      <c r="I876" s="60"/>
      <c r="J876" s="60"/>
      <c r="K876" s="60"/>
      <c r="L876" s="60"/>
      <c r="M876" s="60"/>
    </row>
    <row r="877" spans="1:13" ht="31" x14ac:dyDescent="0.35">
      <c r="A877" s="19" t="s">
        <v>4966</v>
      </c>
      <c r="B877" s="21" t="s">
        <v>1983</v>
      </c>
      <c r="C877" s="22"/>
      <c r="D877" s="22"/>
      <c r="E877" s="22"/>
      <c r="F877" s="22"/>
      <c r="G877" s="43"/>
      <c r="H877" s="60"/>
      <c r="I877" s="60"/>
      <c r="J877" s="60"/>
      <c r="K877" s="60"/>
      <c r="L877" s="60"/>
      <c r="M877" s="60"/>
    </row>
    <row r="878" spans="1:13" ht="15.5" x14ac:dyDescent="0.35">
      <c r="A878" s="19" t="s">
        <v>3172</v>
      </c>
      <c r="B878" s="21" t="s">
        <v>1070</v>
      </c>
      <c r="C878" s="22"/>
      <c r="D878" s="22"/>
      <c r="E878" s="22"/>
      <c r="F878" s="22"/>
      <c r="G878" s="43"/>
      <c r="H878" s="60"/>
      <c r="I878" s="60"/>
      <c r="J878" s="60"/>
      <c r="K878" s="60"/>
      <c r="L878" s="60"/>
      <c r="M878" s="60"/>
    </row>
    <row r="879" spans="1:13" ht="15.5" x14ac:dyDescent="0.35">
      <c r="A879" s="19" t="s">
        <v>8087</v>
      </c>
      <c r="B879" s="21" t="s">
        <v>1910</v>
      </c>
      <c r="C879" s="22"/>
      <c r="D879" s="22"/>
      <c r="E879" s="22"/>
      <c r="F879" s="22"/>
      <c r="G879" s="43"/>
      <c r="H879" s="60"/>
      <c r="I879" s="60"/>
      <c r="J879" s="60"/>
      <c r="K879" s="60"/>
      <c r="L879" s="60"/>
      <c r="M879" s="60"/>
    </row>
    <row r="880" spans="1:13" ht="15.5" x14ac:dyDescent="0.35">
      <c r="A880" s="19" t="s">
        <v>3221</v>
      </c>
      <c r="B880" s="21" t="s">
        <v>132</v>
      </c>
      <c r="C880" s="22"/>
      <c r="D880" s="22"/>
      <c r="E880" s="22"/>
      <c r="F880" s="22"/>
      <c r="G880" s="43"/>
      <c r="H880" s="60"/>
      <c r="I880" s="60"/>
      <c r="J880" s="60"/>
      <c r="K880" s="60"/>
      <c r="L880" s="60"/>
      <c r="M880" s="60"/>
    </row>
    <row r="881" spans="1:13" ht="15.5" x14ac:dyDescent="0.35">
      <c r="A881" s="19" t="s">
        <v>349</v>
      </c>
      <c r="B881" s="21" t="s">
        <v>347</v>
      </c>
      <c r="C881" s="22"/>
      <c r="D881" s="22"/>
      <c r="E881" s="22"/>
      <c r="F881" s="22"/>
      <c r="G881" s="43"/>
      <c r="H881" s="60"/>
      <c r="I881" s="60"/>
      <c r="J881" s="60"/>
      <c r="K881" s="60"/>
      <c r="L881" s="60"/>
      <c r="M881" s="60"/>
    </row>
    <row r="882" spans="1:13" ht="15.5" x14ac:dyDescent="0.35">
      <c r="A882" s="19" t="s">
        <v>8088</v>
      </c>
      <c r="B882" s="21" t="s">
        <v>3966</v>
      </c>
      <c r="C882" s="22"/>
      <c r="D882" s="22"/>
      <c r="E882" s="22"/>
      <c r="F882" s="22"/>
      <c r="G882" s="43"/>
      <c r="H882" s="60"/>
      <c r="I882" s="60"/>
      <c r="J882" s="60"/>
      <c r="K882" s="60"/>
      <c r="L882" s="60"/>
      <c r="M882" s="60"/>
    </row>
    <row r="883" spans="1:13" ht="15.5" x14ac:dyDescent="0.35">
      <c r="A883" s="19" t="s">
        <v>857</v>
      </c>
      <c r="B883" s="21" t="s">
        <v>855</v>
      </c>
      <c r="C883" s="22"/>
      <c r="D883" s="22"/>
      <c r="E883" s="22"/>
      <c r="F883" s="22"/>
      <c r="G883" s="43"/>
      <c r="H883" s="60"/>
      <c r="I883" s="60"/>
      <c r="J883" s="60"/>
      <c r="K883" s="60"/>
      <c r="L883" s="60"/>
      <c r="M883" s="60"/>
    </row>
    <row r="884" spans="1:13" ht="31" x14ac:dyDescent="0.35">
      <c r="A884" s="19" t="s">
        <v>1644</v>
      </c>
      <c r="B884" s="21" t="s">
        <v>1609</v>
      </c>
      <c r="C884" s="22"/>
      <c r="D884" s="22"/>
      <c r="E884" s="22"/>
      <c r="F884" s="22"/>
      <c r="G884" s="43"/>
      <c r="H884" s="60"/>
      <c r="I884" s="60"/>
      <c r="J884" s="60"/>
      <c r="K884" s="60"/>
      <c r="L884" s="60"/>
      <c r="M884" s="60"/>
    </row>
    <row r="885" spans="1:13" ht="15.5" x14ac:dyDescent="0.35">
      <c r="A885" s="19" t="s">
        <v>3006</v>
      </c>
      <c r="B885" s="21" t="s">
        <v>3851</v>
      </c>
      <c r="C885" s="22"/>
      <c r="D885" s="22"/>
      <c r="E885" s="22"/>
      <c r="F885" s="22"/>
      <c r="G885" s="43"/>
      <c r="H885" s="60"/>
      <c r="I885" s="60"/>
      <c r="J885" s="60"/>
      <c r="K885" s="60"/>
      <c r="L885" s="60"/>
      <c r="M885" s="60"/>
    </row>
    <row r="886" spans="1:13" ht="15.5" x14ac:dyDescent="0.35">
      <c r="A886" s="19" t="s">
        <v>3231</v>
      </c>
      <c r="B886" s="21" t="s">
        <v>751</v>
      </c>
      <c r="C886" s="22"/>
      <c r="D886" s="22"/>
      <c r="E886" s="22"/>
      <c r="F886" s="22"/>
      <c r="G886" s="43"/>
      <c r="H886" s="60"/>
      <c r="I886" s="60"/>
      <c r="J886" s="60"/>
      <c r="K886" s="60"/>
      <c r="L886" s="60"/>
      <c r="M886" s="60"/>
    </row>
    <row r="887" spans="1:13" ht="15.5" x14ac:dyDescent="0.35">
      <c r="A887" s="19" t="s">
        <v>8089</v>
      </c>
      <c r="B887" s="21" t="s">
        <v>1743</v>
      </c>
      <c r="C887" s="22"/>
      <c r="D887" s="22"/>
      <c r="E887" s="22"/>
      <c r="F887" s="22"/>
      <c r="G887" s="43"/>
      <c r="H887" s="60"/>
      <c r="I887" s="60"/>
      <c r="J887" s="60"/>
      <c r="K887" s="60"/>
      <c r="L887" s="60"/>
      <c r="M887" s="60"/>
    </row>
    <row r="888" spans="1:13" ht="15.5" x14ac:dyDescent="0.35">
      <c r="A888" s="19" t="s">
        <v>8090</v>
      </c>
      <c r="B888" s="21" t="s">
        <v>3268</v>
      </c>
      <c r="C888" s="22"/>
      <c r="D888" s="22"/>
      <c r="E888" s="22"/>
      <c r="F888" s="22"/>
      <c r="G888" s="43"/>
      <c r="H888" s="60"/>
      <c r="I888" s="60"/>
      <c r="J888" s="60"/>
      <c r="K888" s="60"/>
      <c r="L888" s="60"/>
      <c r="M888" s="60"/>
    </row>
    <row r="889" spans="1:13" ht="15.5" x14ac:dyDescent="0.35">
      <c r="A889" s="19" t="s">
        <v>3041</v>
      </c>
      <c r="B889" s="21" t="s">
        <v>8561</v>
      </c>
      <c r="C889" s="22">
        <v>467865</v>
      </c>
      <c r="D889" s="22">
        <v>0</v>
      </c>
      <c r="E889" s="22">
        <v>62000</v>
      </c>
      <c r="F889" s="22">
        <v>0</v>
      </c>
      <c r="G889" s="43">
        <v>385875</v>
      </c>
      <c r="H889" s="60"/>
      <c r="I889" s="60"/>
      <c r="J889" s="60"/>
      <c r="K889" s="60"/>
      <c r="L889" s="60"/>
      <c r="M889" s="60"/>
    </row>
    <row r="890" spans="1:13" ht="15.5" x14ac:dyDescent="0.35">
      <c r="A890" s="19" t="s">
        <v>1822</v>
      </c>
      <c r="B890" s="21" t="s">
        <v>1801</v>
      </c>
      <c r="C890" s="22"/>
      <c r="D890" s="22"/>
      <c r="E890" s="22"/>
      <c r="F890" s="22"/>
      <c r="G890" s="43"/>
      <c r="H890" s="60"/>
      <c r="I890" s="60"/>
      <c r="J890" s="60"/>
      <c r="K890" s="60"/>
      <c r="L890" s="60"/>
      <c r="M890" s="60"/>
    </row>
    <row r="891" spans="1:13" ht="31" x14ac:dyDescent="0.35">
      <c r="A891" s="19" t="s">
        <v>8091</v>
      </c>
      <c r="B891" s="21" t="s">
        <v>4047</v>
      </c>
      <c r="C891" s="22"/>
      <c r="D891" s="22"/>
      <c r="E891" s="22"/>
      <c r="F891" s="22"/>
      <c r="G891" s="43"/>
      <c r="H891" s="60"/>
      <c r="I891" s="60"/>
      <c r="J891" s="60"/>
      <c r="K891" s="60"/>
      <c r="L891" s="60"/>
      <c r="M891" s="60"/>
    </row>
    <row r="892" spans="1:13" ht="15.5" x14ac:dyDescent="0.35">
      <c r="A892" s="19" t="s">
        <v>8092</v>
      </c>
      <c r="B892" s="21" t="s">
        <v>3563</v>
      </c>
      <c r="C892" s="22"/>
      <c r="D892" s="22"/>
      <c r="E892" s="22"/>
      <c r="F892" s="22"/>
      <c r="G892" s="43"/>
      <c r="H892" s="60"/>
      <c r="I892" s="60"/>
      <c r="J892" s="60"/>
      <c r="K892" s="60"/>
      <c r="L892" s="60"/>
      <c r="M892" s="60"/>
    </row>
    <row r="893" spans="1:13" ht="15.5" x14ac:dyDescent="0.35">
      <c r="A893" s="19" t="s">
        <v>1639</v>
      </c>
      <c r="B893" s="21" t="s">
        <v>1603</v>
      </c>
      <c r="C893" s="22"/>
      <c r="D893" s="22"/>
      <c r="E893" s="22"/>
      <c r="F893" s="22"/>
      <c r="G893" s="43"/>
      <c r="H893" s="60"/>
      <c r="I893" s="60"/>
      <c r="J893" s="60"/>
      <c r="K893" s="60"/>
      <c r="L893" s="60"/>
      <c r="M893" s="60"/>
    </row>
    <row r="894" spans="1:13" ht="15.5" x14ac:dyDescent="0.35">
      <c r="A894" s="19" t="s">
        <v>8093</v>
      </c>
      <c r="B894" s="21" t="s">
        <v>3857</v>
      </c>
      <c r="C894" s="22"/>
      <c r="D894" s="22"/>
      <c r="E894" s="22"/>
      <c r="F894" s="22"/>
      <c r="G894" s="43"/>
      <c r="H894" s="60"/>
      <c r="I894" s="60"/>
      <c r="J894" s="60"/>
      <c r="K894" s="60"/>
      <c r="L894" s="60"/>
      <c r="M894" s="60"/>
    </row>
    <row r="895" spans="1:13" ht="31" x14ac:dyDescent="0.35">
      <c r="A895" s="19" t="s">
        <v>2436</v>
      </c>
      <c r="B895" s="21" t="s">
        <v>8279</v>
      </c>
      <c r="C895" s="22"/>
      <c r="D895" s="22"/>
      <c r="E895" s="22"/>
      <c r="F895" s="22"/>
      <c r="G895" s="43"/>
      <c r="H895" s="60"/>
      <c r="I895" s="60"/>
      <c r="J895" s="60"/>
      <c r="K895" s="60"/>
      <c r="L895" s="60"/>
      <c r="M895" s="60"/>
    </row>
    <row r="896" spans="1:13" ht="31" x14ac:dyDescent="0.35">
      <c r="A896" s="19" t="s">
        <v>2965</v>
      </c>
      <c r="B896" s="21" t="s">
        <v>2153</v>
      </c>
      <c r="C896" s="22"/>
      <c r="D896" s="22"/>
      <c r="E896" s="22"/>
      <c r="F896" s="22"/>
      <c r="G896" s="43"/>
      <c r="H896" s="60"/>
      <c r="I896" s="60"/>
      <c r="J896" s="60"/>
      <c r="K896" s="60"/>
      <c r="L896" s="60"/>
      <c r="M896" s="60"/>
    </row>
    <row r="897" spans="1:13" ht="15.5" x14ac:dyDescent="0.35">
      <c r="A897" s="19" t="s">
        <v>426</v>
      </c>
      <c r="B897" s="21" t="s">
        <v>424</v>
      </c>
      <c r="C897" s="22"/>
      <c r="D897" s="22"/>
      <c r="E897" s="22"/>
      <c r="F897" s="22"/>
      <c r="G897" s="43"/>
      <c r="H897" s="60"/>
      <c r="I897" s="60"/>
      <c r="J897" s="60"/>
      <c r="K897" s="60"/>
      <c r="L897" s="60"/>
      <c r="M897" s="60"/>
    </row>
    <row r="898" spans="1:13" ht="15.5" x14ac:dyDescent="0.35">
      <c r="A898" s="19" t="s">
        <v>4967</v>
      </c>
      <c r="B898" s="21" t="s">
        <v>4062</v>
      </c>
      <c r="C898" s="22">
        <v>1000000</v>
      </c>
      <c r="D898" s="22"/>
      <c r="E898" s="22">
        <v>0</v>
      </c>
      <c r="F898" s="22"/>
      <c r="G898" s="43">
        <v>1084255</v>
      </c>
      <c r="H898" s="60"/>
      <c r="I898" s="60"/>
      <c r="J898" s="60"/>
      <c r="K898" s="60"/>
      <c r="L898" s="60"/>
      <c r="M898" s="60"/>
    </row>
    <row r="899" spans="1:13" ht="31" x14ac:dyDescent="0.35">
      <c r="A899" s="19" t="s">
        <v>5083</v>
      </c>
      <c r="B899" s="21" t="s">
        <v>4533</v>
      </c>
      <c r="C899" s="22"/>
      <c r="D899" s="22"/>
      <c r="E899" s="22"/>
      <c r="F899" s="22"/>
      <c r="G899" s="43"/>
      <c r="H899" s="60"/>
      <c r="I899" s="60"/>
      <c r="J899" s="60"/>
      <c r="K899" s="60"/>
      <c r="L899" s="60"/>
      <c r="M899" s="60"/>
    </row>
    <row r="900" spans="1:13" ht="15.5" x14ac:dyDescent="0.35">
      <c r="A900" s="19" t="s">
        <v>4968</v>
      </c>
      <c r="B900" s="21" t="s">
        <v>3674</v>
      </c>
      <c r="C900" s="22"/>
      <c r="D900" s="22"/>
      <c r="E900" s="22"/>
      <c r="F900" s="22"/>
      <c r="G900" s="43"/>
      <c r="H900" s="60"/>
      <c r="I900" s="60"/>
      <c r="J900" s="60"/>
      <c r="K900" s="60"/>
      <c r="L900" s="60"/>
      <c r="M900" s="60"/>
    </row>
    <row r="901" spans="1:13" ht="31" x14ac:dyDescent="0.35">
      <c r="A901" s="19" t="s">
        <v>3164</v>
      </c>
      <c r="B901" s="21" t="s">
        <v>8740</v>
      </c>
      <c r="C901" s="22"/>
      <c r="D901" s="22"/>
      <c r="E901" s="22"/>
      <c r="F901" s="22"/>
      <c r="G901" s="43"/>
      <c r="H901" s="60"/>
      <c r="I901" s="60"/>
      <c r="J901" s="60"/>
      <c r="K901" s="60"/>
      <c r="L901" s="60"/>
      <c r="M901" s="60"/>
    </row>
    <row r="902" spans="1:13" ht="15.5" x14ac:dyDescent="0.35">
      <c r="A902" s="19" t="s">
        <v>8094</v>
      </c>
      <c r="B902" s="21" t="s">
        <v>3307</v>
      </c>
      <c r="C902" s="22"/>
      <c r="D902" s="22"/>
      <c r="E902" s="22"/>
      <c r="F902" s="22"/>
      <c r="G902" s="43"/>
      <c r="H902" s="60"/>
      <c r="I902" s="60"/>
      <c r="J902" s="60"/>
      <c r="K902" s="60"/>
      <c r="L902" s="60"/>
      <c r="M902" s="60"/>
    </row>
    <row r="903" spans="1:13" ht="15.5" x14ac:dyDescent="0.35">
      <c r="A903" s="19" t="s">
        <v>2030</v>
      </c>
      <c r="B903" s="21" t="s">
        <v>2028</v>
      </c>
      <c r="C903" s="22"/>
      <c r="D903" s="22"/>
      <c r="E903" s="22"/>
      <c r="F903" s="22"/>
      <c r="G903" s="43"/>
      <c r="H903" s="60"/>
      <c r="I903" s="60"/>
      <c r="J903" s="60"/>
      <c r="K903" s="60"/>
      <c r="L903" s="60"/>
      <c r="M903" s="60"/>
    </row>
    <row r="904" spans="1:13" ht="15.5" x14ac:dyDescent="0.35">
      <c r="A904" s="19" t="s">
        <v>78</v>
      </c>
      <c r="B904" s="21" t="s">
        <v>76</v>
      </c>
      <c r="C904" s="22"/>
      <c r="D904" s="22"/>
      <c r="E904" s="22"/>
      <c r="F904" s="22"/>
      <c r="G904" s="43"/>
      <c r="H904" s="60"/>
      <c r="I904" s="60"/>
      <c r="J904" s="60"/>
      <c r="K904" s="60"/>
      <c r="L904" s="60"/>
      <c r="M904" s="60"/>
    </row>
    <row r="905" spans="1:13" ht="15.5" x14ac:dyDescent="0.35">
      <c r="A905" s="19" t="s">
        <v>2245</v>
      </c>
      <c r="B905" s="21" t="s">
        <v>2340</v>
      </c>
      <c r="C905" s="22"/>
      <c r="D905" s="22"/>
      <c r="E905" s="22"/>
      <c r="F905" s="22"/>
      <c r="G905" s="43"/>
      <c r="H905" s="60"/>
      <c r="I905" s="60"/>
      <c r="J905" s="60"/>
      <c r="K905" s="60"/>
      <c r="L905" s="60"/>
      <c r="M905" s="60"/>
    </row>
    <row r="906" spans="1:13" ht="15.5" x14ac:dyDescent="0.35">
      <c r="A906" s="19" t="s">
        <v>8095</v>
      </c>
      <c r="B906" s="21" t="s">
        <v>3569</v>
      </c>
      <c r="C906" s="22"/>
      <c r="D906" s="22"/>
      <c r="E906" s="22"/>
      <c r="F906" s="22"/>
      <c r="G906" s="43"/>
      <c r="H906" s="60"/>
      <c r="I906" s="60"/>
      <c r="J906" s="60"/>
      <c r="K906" s="60"/>
      <c r="L906" s="60"/>
      <c r="M906" s="60"/>
    </row>
    <row r="907" spans="1:13" ht="31" x14ac:dyDescent="0.35">
      <c r="A907" s="19" t="s">
        <v>2164</v>
      </c>
      <c r="B907" s="21" t="s">
        <v>2163</v>
      </c>
      <c r="C907" s="22"/>
      <c r="D907" s="22"/>
      <c r="E907" s="22"/>
      <c r="F907" s="22"/>
      <c r="G907" s="43"/>
      <c r="H907" s="60"/>
      <c r="I907" s="60"/>
      <c r="J907" s="60"/>
      <c r="K907" s="60"/>
      <c r="L907" s="60"/>
      <c r="M907" s="60"/>
    </row>
    <row r="908" spans="1:13" ht="15.5" x14ac:dyDescent="0.35">
      <c r="A908" s="19" t="s">
        <v>1824</v>
      </c>
      <c r="B908" s="21" t="s">
        <v>8499</v>
      </c>
      <c r="C908" s="22"/>
      <c r="D908" s="22"/>
      <c r="E908" s="22"/>
      <c r="F908" s="22"/>
      <c r="G908" s="43"/>
      <c r="H908" s="60"/>
      <c r="I908" s="60"/>
      <c r="J908" s="60"/>
      <c r="K908" s="60"/>
      <c r="L908" s="60"/>
      <c r="M908" s="60"/>
    </row>
    <row r="909" spans="1:13" ht="15.5" x14ac:dyDescent="0.35">
      <c r="A909" s="19" t="s">
        <v>8096</v>
      </c>
      <c r="B909" s="21" t="s">
        <v>3771</v>
      </c>
      <c r="C909" s="22"/>
      <c r="D909" s="22"/>
      <c r="E909" s="22"/>
      <c r="F909" s="22"/>
      <c r="G909" s="43"/>
      <c r="H909" s="60"/>
      <c r="I909" s="60"/>
      <c r="J909" s="60"/>
      <c r="K909" s="60"/>
      <c r="L909" s="60"/>
      <c r="M909" s="60"/>
    </row>
    <row r="910" spans="1:13" ht="15.5" x14ac:dyDescent="0.35">
      <c r="A910" s="19" t="s">
        <v>2109</v>
      </c>
      <c r="B910" s="21" t="s">
        <v>2108</v>
      </c>
      <c r="C910" s="22"/>
      <c r="D910" s="22"/>
      <c r="E910" s="22"/>
      <c r="F910" s="22"/>
      <c r="G910" s="43"/>
      <c r="H910" s="60"/>
      <c r="I910" s="60"/>
      <c r="J910" s="60"/>
      <c r="K910" s="60"/>
      <c r="L910" s="60"/>
      <c r="M910" s="60"/>
    </row>
    <row r="911" spans="1:13" ht="15.5" x14ac:dyDescent="0.35">
      <c r="A911" s="19" t="s">
        <v>2549</v>
      </c>
      <c r="B911" s="21" t="s">
        <v>4051</v>
      </c>
      <c r="C911" s="22"/>
      <c r="D911" s="22"/>
      <c r="E911" s="22"/>
      <c r="F911" s="22"/>
      <c r="G911" s="43"/>
      <c r="H911" s="60"/>
      <c r="I911" s="60"/>
      <c r="J911" s="60"/>
      <c r="K911" s="60"/>
      <c r="L911" s="60"/>
      <c r="M911" s="60"/>
    </row>
    <row r="912" spans="1:13" ht="15.5" x14ac:dyDescent="0.35">
      <c r="A912" s="19" t="s">
        <v>43</v>
      </c>
      <c r="B912" s="21" t="s">
        <v>3982</v>
      </c>
      <c r="C912" s="22"/>
      <c r="D912" s="22"/>
      <c r="E912" s="22"/>
      <c r="F912" s="22"/>
      <c r="G912" s="43"/>
      <c r="H912" s="60"/>
      <c r="I912" s="60"/>
      <c r="J912" s="60"/>
      <c r="K912" s="60"/>
      <c r="L912" s="60"/>
      <c r="M912" s="60"/>
    </row>
    <row r="913" spans="1:13" ht="31" x14ac:dyDescent="0.35">
      <c r="A913" s="19" t="s">
        <v>2557</v>
      </c>
      <c r="B913" s="21" t="s">
        <v>3733</v>
      </c>
      <c r="C913" s="22"/>
      <c r="D913" s="22"/>
      <c r="E913" s="22"/>
      <c r="F913" s="22"/>
      <c r="G913" s="43"/>
      <c r="H913" s="60"/>
      <c r="I913" s="60"/>
      <c r="J913" s="60"/>
      <c r="K913" s="60"/>
      <c r="L913" s="60"/>
      <c r="M913" s="60"/>
    </row>
    <row r="914" spans="1:13" ht="15.5" x14ac:dyDescent="0.35">
      <c r="A914" s="19" t="s">
        <v>2363</v>
      </c>
      <c r="B914" s="21" t="s">
        <v>3942</v>
      </c>
      <c r="C914" s="22"/>
      <c r="D914" s="22"/>
      <c r="E914" s="22"/>
      <c r="F914" s="22"/>
      <c r="G914" s="43"/>
      <c r="H914" s="60"/>
      <c r="I914" s="60"/>
      <c r="J914" s="60"/>
      <c r="K914" s="60"/>
      <c r="L914" s="60"/>
      <c r="M914" s="60"/>
    </row>
    <row r="915" spans="1:13" ht="15.5" x14ac:dyDescent="0.35">
      <c r="A915" s="19" t="s">
        <v>8581</v>
      </c>
      <c r="B915" s="21" t="s">
        <v>8580</v>
      </c>
      <c r="C915" s="22"/>
      <c r="D915" s="22"/>
      <c r="E915" s="22"/>
      <c r="F915" s="22"/>
      <c r="G915" s="43"/>
      <c r="H915" s="60"/>
      <c r="I915" s="60"/>
      <c r="J915" s="60"/>
      <c r="K915" s="60"/>
      <c r="L915" s="60"/>
      <c r="M915" s="60"/>
    </row>
    <row r="916" spans="1:13" ht="15.5" x14ac:dyDescent="0.35">
      <c r="A916" s="19" t="s">
        <v>8097</v>
      </c>
      <c r="B916" s="21" t="s">
        <v>3988</v>
      </c>
      <c r="C916" s="22"/>
      <c r="D916" s="22"/>
      <c r="E916" s="22"/>
      <c r="F916" s="22"/>
      <c r="G916" s="43"/>
      <c r="H916" s="60"/>
      <c r="I916" s="60"/>
      <c r="J916" s="60"/>
      <c r="K916" s="60"/>
      <c r="L916" s="60"/>
      <c r="M916" s="60"/>
    </row>
    <row r="917" spans="1:13" ht="31" x14ac:dyDescent="0.35">
      <c r="A917" s="19" t="s">
        <v>694</v>
      </c>
      <c r="B917" s="21" t="s">
        <v>692</v>
      </c>
      <c r="C917" s="22"/>
      <c r="D917" s="22"/>
      <c r="E917" s="22"/>
      <c r="F917" s="22"/>
      <c r="G917" s="43"/>
      <c r="H917" s="60"/>
      <c r="I917" s="60"/>
      <c r="J917" s="60"/>
      <c r="K917" s="60"/>
      <c r="L917" s="60"/>
      <c r="M917" s="60"/>
    </row>
    <row r="918" spans="1:13" ht="15.5" x14ac:dyDescent="0.35">
      <c r="A918" s="19" t="s">
        <v>8098</v>
      </c>
      <c r="B918" s="21" t="s">
        <v>3845</v>
      </c>
      <c r="C918" s="22"/>
      <c r="D918" s="22"/>
      <c r="E918" s="22"/>
      <c r="F918" s="22"/>
      <c r="G918" s="43"/>
      <c r="H918" s="60"/>
      <c r="I918" s="60"/>
      <c r="J918" s="60"/>
      <c r="K918" s="60"/>
      <c r="L918" s="60"/>
      <c r="M918" s="60"/>
    </row>
    <row r="919" spans="1:13" ht="15.5" x14ac:dyDescent="0.35">
      <c r="A919" s="19" t="s">
        <v>3108</v>
      </c>
      <c r="B919" s="21" t="s">
        <v>2133</v>
      </c>
      <c r="C919" s="22"/>
      <c r="D919" s="22"/>
      <c r="E919" s="22"/>
      <c r="F919" s="22"/>
      <c r="G919" s="43"/>
      <c r="H919" s="60"/>
      <c r="I919" s="60"/>
      <c r="J919" s="60"/>
      <c r="K919" s="60"/>
      <c r="L919" s="60"/>
      <c r="M919" s="60"/>
    </row>
    <row r="920" spans="1:13" ht="31" x14ac:dyDescent="0.35">
      <c r="A920" s="19" t="s">
        <v>2968</v>
      </c>
      <c r="B920" s="21" t="s">
        <v>2129</v>
      </c>
      <c r="C920" s="22"/>
      <c r="D920" s="22"/>
      <c r="E920" s="22"/>
      <c r="F920" s="22"/>
      <c r="G920" s="43"/>
      <c r="H920" s="60"/>
      <c r="I920" s="60"/>
      <c r="J920" s="60"/>
      <c r="K920" s="60"/>
      <c r="L920" s="60"/>
      <c r="M920" s="60"/>
    </row>
    <row r="921" spans="1:13" ht="15.5" x14ac:dyDescent="0.35">
      <c r="A921" s="19" t="s">
        <v>8099</v>
      </c>
      <c r="B921" s="21" t="s">
        <v>3616</v>
      </c>
      <c r="C921" s="22"/>
      <c r="D921" s="22"/>
      <c r="E921" s="22"/>
      <c r="F921" s="22"/>
      <c r="G921" s="43"/>
      <c r="H921" s="60"/>
      <c r="I921" s="60"/>
      <c r="J921" s="60"/>
      <c r="K921" s="60"/>
      <c r="L921" s="60"/>
      <c r="M921" s="60"/>
    </row>
    <row r="922" spans="1:13" ht="15.5" x14ac:dyDescent="0.35">
      <c r="A922" s="19" t="s">
        <v>8100</v>
      </c>
      <c r="B922" s="21" t="s">
        <v>3868</v>
      </c>
      <c r="C922" s="22"/>
      <c r="D922" s="22"/>
      <c r="E922" s="22"/>
      <c r="F922" s="22"/>
      <c r="G922" s="43"/>
      <c r="H922" s="60"/>
      <c r="I922" s="60"/>
      <c r="J922" s="60"/>
      <c r="K922" s="60"/>
      <c r="L922" s="60"/>
      <c r="M922" s="60"/>
    </row>
    <row r="923" spans="1:13" ht="15.5" x14ac:dyDescent="0.35">
      <c r="A923" s="19" t="s">
        <v>3105</v>
      </c>
      <c r="B923" s="21" t="s">
        <v>597</v>
      </c>
      <c r="C923" s="22"/>
      <c r="D923" s="22"/>
      <c r="E923" s="22"/>
      <c r="F923" s="22"/>
      <c r="G923" s="43"/>
      <c r="H923" s="60"/>
      <c r="I923" s="60"/>
      <c r="J923" s="60"/>
      <c r="K923" s="60"/>
      <c r="L923" s="60"/>
      <c r="M923" s="60"/>
    </row>
    <row r="924" spans="1:13" ht="31" x14ac:dyDescent="0.35">
      <c r="A924" s="19" t="s">
        <v>8376</v>
      </c>
      <c r="B924" s="19" t="s">
        <v>3843</v>
      </c>
      <c r="C924" s="22"/>
      <c r="D924" s="22"/>
      <c r="E924" s="22"/>
      <c r="F924" s="22"/>
      <c r="G924" s="43"/>
      <c r="H924" s="60"/>
      <c r="I924" s="60"/>
      <c r="J924" s="60"/>
      <c r="K924" s="60"/>
      <c r="L924" s="60"/>
      <c r="M924" s="60"/>
    </row>
    <row r="925" spans="1:13" ht="15.5" x14ac:dyDescent="0.35">
      <c r="A925" s="19" t="s">
        <v>8101</v>
      </c>
      <c r="B925" s="19" t="s">
        <v>4086</v>
      </c>
      <c r="C925" s="22"/>
      <c r="D925" s="22"/>
      <c r="E925" s="22"/>
      <c r="F925" s="22"/>
      <c r="G925" s="43"/>
      <c r="H925" s="60"/>
      <c r="I925" s="60"/>
      <c r="J925" s="60"/>
      <c r="K925" s="60"/>
      <c r="L925" s="60"/>
      <c r="M925" s="60"/>
    </row>
    <row r="926" spans="1:13" ht="42" customHeight="1" x14ac:dyDescent="0.35">
      <c r="A926" s="19" t="s">
        <v>2419</v>
      </c>
      <c r="B926" s="19" t="s">
        <v>4016</v>
      </c>
      <c r="C926" s="22"/>
      <c r="D926" s="22"/>
      <c r="E926" s="22"/>
      <c r="F926" s="22"/>
      <c r="G926" s="43"/>
      <c r="H926" s="60"/>
      <c r="I926" s="60"/>
      <c r="J926" s="60"/>
      <c r="K926" s="60"/>
      <c r="L926" s="60"/>
      <c r="M926" s="60"/>
    </row>
    <row r="927" spans="1:13" ht="31" x14ac:dyDescent="0.35">
      <c r="A927" s="19" t="s">
        <v>3152</v>
      </c>
      <c r="B927" s="19" t="s">
        <v>397</v>
      </c>
      <c r="C927" s="22">
        <v>18000000</v>
      </c>
      <c r="D927" s="22"/>
      <c r="E927" s="22">
        <v>14795452</v>
      </c>
      <c r="F927" s="22"/>
      <c r="G927" s="43">
        <v>15849901</v>
      </c>
      <c r="H927" s="60"/>
      <c r="I927" s="60"/>
      <c r="J927" s="60"/>
      <c r="K927" s="60"/>
      <c r="L927" s="60"/>
      <c r="M927" s="60"/>
    </row>
    <row r="928" spans="1:13" ht="15.5" x14ac:dyDescent="0.35">
      <c r="A928" s="19" t="s">
        <v>2280</v>
      </c>
      <c r="B928" s="19" t="s">
        <v>2353</v>
      </c>
      <c r="C928" s="22"/>
      <c r="D928" s="22"/>
      <c r="E928" s="22"/>
      <c r="F928" s="22"/>
      <c r="G928" s="43"/>
      <c r="H928" s="60"/>
      <c r="I928" s="60"/>
      <c r="J928" s="60"/>
      <c r="K928" s="60"/>
      <c r="L928" s="60"/>
      <c r="M928" s="60"/>
    </row>
    <row r="929" spans="1:13" ht="15.5" x14ac:dyDescent="0.35">
      <c r="A929" s="19" t="s">
        <v>1438</v>
      </c>
      <c r="B929" s="19" t="s">
        <v>1419</v>
      </c>
      <c r="C929" s="22"/>
      <c r="D929" s="22"/>
      <c r="E929" s="22"/>
      <c r="F929" s="22"/>
      <c r="G929" s="43"/>
      <c r="H929" s="60"/>
      <c r="I929" s="60"/>
      <c r="J929" s="60"/>
      <c r="K929" s="60"/>
      <c r="L929" s="60"/>
      <c r="M929" s="60"/>
    </row>
    <row r="930" spans="1:13" ht="15.5" x14ac:dyDescent="0.35">
      <c r="A930" s="19" t="s">
        <v>73</v>
      </c>
      <c r="B930" s="19" t="s">
        <v>71</v>
      </c>
      <c r="C930" s="22"/>
      <c r="D930" s="22"/>
      <c r="E930" s="22"/>
      <c r="F930" s="22"/>
      <c r="G930" s="43"/>
      <c r="H930" s="60"/>
      <c r="I930" s="60"/>
      <c r="J930" s="60"/>
      <c r="K930" s="60"/>
      <c r="L930" s="60"/>
      <c r="M930" s="60"/>
    </row>
    <row r="931" spans="1:13" ht="31" x14ac:dyDescent="0.35">
      <c r="A931" s="19" t="s">
        <v>3009</v>
      </c>
      <c r="B931" s="19" t="s">
        <v>1607</v>
      </c>
      <c r="C931" s="22"/>
      <c r="D931" s="22"/>
      <c r="E931" s="22"/>
      <c r="F931" s="22"/>
      <c r="G931" s="43"/>
      <c r="H931" s="60"/>
      <c r="I931" s="60"/>
      <c r="J931" s="60"/>
      <c r="K931" s="60"/>
      <c r="L931" s="60"/>
      <c r="M931" s="60"/>
    </row>
    <row r="932" spans="1:13" ht="15.5" x14ac:dyDescent="0.35">
      <c r="A932" s="19" t="s">
        <v>1874</v>
      </c>
      <c r="B932" s="19" t="s">
        <v>1872</v>
      </c>
      <c r="C932" s="22"/>
      <c r="D932" s="22"/>
      <c r="E932" s="22"/>
      <c r="F932" s="22"/>
      <c r="G932" s="43"/>
      <c r="H932" s="60"/>
      <c r="I932" s="60"/>
      <c r="J932" s="60"/>
      <c r="K932" s="60"/>
      <c r="L932" s="60"/>
      <c r="M932" s="60"/>
    </row>
    <row r="933" spans="1:13" ht="15.5" x14ac:dyDescent="0.35">
      <c r="A933" s="19" t="s">
        <v>8102</v>
      </c>
      <c r="B933" s="19" t="s">
        <v>3343</v>
      </c>
      <c r="C933" s="22"/>
      <c r="D933" s="22"/>
      <c r="E933" s="22"/>
      <c r="F933" s="22"/>
      <c r="G933" s="43"/>
      <c r="H933" s="60"/>
      <c r="I933" s="60"/>
      <c r="J933" s="60"/>
      <c r="K933" s="60"/>
      <c r="L933" s="60"/>
      <c r="M933" s="60"/>
    </row>
    <row r="934" spans="1:13" ht="15.5" x14ac:dyDescent="0.35">
      <c r="A934" s="19" t="s">
        <v>7927</v>
      </c>
      <c r="B934" s="19" t="s">
        <v>7917</v>
      </c>
      <c r="C934" s="22"/>
      <c r="D934" s="22"/>
      <c r="E934" s="22"/>
      <c r="F934" s="22"/>
      <c r="G934" s="43"/>
      <c r="H934" s="60"/>
      <c r="I934" s="60"/>
      <c r="J934" s="60"/>
      <c r="K934" s="60"/>
      <c r="L934" s="60"/>
      <c r="M934" s="60"/>
    </row>
    <row r="935" spans="1:13" ht="15.5" x14ac:dyDescent="0.35">
      <c r="A935" s="19" t="s">
        <v>1439</v>
      </c>
      <c r="B935" s="19" t="s">
        <v>1420</v>
      </c>
      <c r="C935" s="22"/>
      <c r="D935" s="22"/>
      <c r="E935" s="22"/>
      <c r="F935" s="22"/>
      <c r="G935" s="43"/>
      <c r="H935" s="60"/>
      <c r="I935" s="60"/>
      <c r="J935" s="60"/>
      <c r="K935" s="60"/>
      <c r="L935" s="60"/>
      <c r="M935" s="60"/>
    </row>
    <row r="936" spans="1:13" ht="15.5" x14ac:dyDescent="0.35">
      <c r="A936" s="19" t="s">
        <v>2967</v>
      </c>
      <c r="B936" s="19" t="s">
        <v>2127</v>
      </c>
      <c r="C936" s="22"/>
      <c r="D936" s="22"/>
      <c r="E936" s="22"/>
      <c r="F936" s="22"/>
      <c r="G936" s="43"/>
      <c r="H936" s="60"/>
      <c r="I936" s="60"/>
      <c r="J936" s="60"/>
      <c r="K936" s="60"/>
      <c r="L936" s="60"/>
      <c r="M936" s="60"/>
    </row>
    <row r="937" spans="1:13" ht="15.5" x14ac:dyDescent="0.35">
      <c r="A937" s="19" t="s">
        <v>3217</v>
      </c>
      <c r="B937" s="19" t="s">
        <v>1975</v>
      </c>
      <c r="C937" s="22"/>
      <c r="D937" s="22"/>
      <c r="E937" s="22"/>
      <c r="F937" s="22"/>
      <c r="G937" s="43"/>
      <c r="H937" s="60"/>
      <c r="I937" s="60"/>
      <c r="J937" s="60"/>
      <c r="K937" s="60"/>
      <c r="L937" s="60"/>
      <c r="M937" s="60"/>
    </row>
    <row r="938" spans="1:13" ht="15.5" x14ac:dyDescent="0.35">
      <c r="A938" s="19" t="s">
        <v>8103</v>
      </c>
      <c r="B938" s="19" t="s">
        <v>3602</v>
      </c>
      <c r="C938" s="22"/>
      <c r="D938" s="22"/>
      <c r="E938" s="22"/>
      <c r="F938" s="22"/>
      <c r="G938" s="43"/>
      <c r="H938" s="60"/>
      <c r="I938" s="60"/>
      <c r="J938" s="60"/>
      <c r="K938" s="60"/>
      <c r="L938" s="60"/>
      <c r="M938" s="60"/>
    </row>
    <row r="939" spans="1:13" ht="15.5" x14ac:dyDescent="0.35">
      <c r="A939" s="19" t="s">
        <v>3048</v>
      </c>
      <c r="B939" s="19" t="s">
        <v>2720</v>
      </c>
      <c r="C939" s="22"/>
      <c r="D939" s="22"/>
      <c r="E939" s="22"/>
      <c r="F939" s="22"/>
      <c r="G939" s="43"/>
      <c r="H939" s="60"/>
      <c r="I939" s="60"/>
      <c r="J939" s="60"/>
      <c r="K939" s="60"/>
      <c r="L939" s="60"/>
      <c r="M939" s="60"/>
    </row>
    <row r="940" spans="1:13" ht="15.5" x14ac:dyDescent="0.35">
      <c r="A940" s="19" t="s">
        <v>270</v>
      </c>
      <c r="B940" s="19" t="s">
        <v>8315</v>
      </c>
      <c r="C940" s="22"/>
      <c r="D940" s="22"/>
      <c r="E940" s="22"/>
      <c r="F940" s="22"/>
      <c r="G940" s="43"/>
      <c r="H940" s="60"/>
      <c r="I940" s="60"/>
      <c r="J940" s="60"/>
      <c r="K940" s="60"/>
      <c r="L940" s="60"/>
      <c r="M940" s="60"/>
    </row>
    <row r="941" spans="1:13" ht="15.5" x14ac:dyDescent="0.35">
      <c r="A941" s="19" t="s">
        <v>8104</v>
      </c>
      <c r="B941" s="19" t="s">
        <v>3310</v>
      </c>
      <c r="C941" s="22"/>
      <c r="D941" s="22"/>
      <c r="E941" s="22"/>
      <c r="F941" s="22"/>
      <c r="G941" s="43"/>
      <c r="H941" s="60"/>
      <c r="I941" s="60"/>
      <c r="J941" s="60"/>
      <c r="K941" s="60"/>
      <c r="L941" s="60"/>
      <c r="M941" s="60"/>
    </row>
    <row r="942" spans="1:13" ht="15.5" x14ac:dyDescent="0.35">
      <c r="A942" s="19" t="s">
        <v>4473</v>
      </c>
      <c r="B942" s="19" t="s">
        <v>4472</v>
      </c>
      <c r="C942" s="22"/>
      <c r="D942" s="22"/>
      <c r="E942" s="22"/>
      <c r="F942" s="22"/>
      <c r="G942" s="43"/>
      <c r="H942" s="60"/>
      <c r="I942" s="60"/>
      <c r="J942" s="60"/>
      <c r="K942" s="60"/>
      <c r="L942" s="60"/>
      <c r="M942" s="60"/>
    </row>
    <row r="943" spans="1:13" ht="15.5" x14ac:dyDescent="0.35">
      <c r="A943" s="19" t="s">
        <v>392</v>
      </c>
      <c r="B943" s="19" t="s">
        <v>391</v>
      </c>
      <c r="C943" s="22"/>
      <c r="D943" s="22"/>
      <c r="E943" s="22"/>
      <c r="F943" s="22"/>
      <c r="G943" s="43"/>
      <c r="H943" s="60"/>
      <c r="I943" s="60"/>
      <c r="J943" s="60"/>
      <c r="K943" s="60"/>
      <c r="L943" s="60"/>
      <c r="M943" s="60"/>
    </row>
    <row r="944" spans="1:13" ht="15.5" x14ac:dyDescent="0.35">
      <c r="A944" s="19" t="s">
        <v>3026</v>
      </c>
      <c r="B944" s="19" t="s">
        <v>8302</v>
      </c>
      <c r="C944" s="22"/>
      <c r="D944" s="22"/>
      <c r="E944" s="22"/>
      <c r="F944" s="22"/>
      <c r="G944" s="43"/>
      <c r="H944" s="60"/>
      <c r="I944" s="60"/>
      <c r="J944" s="60"/>
      <c r="K944" s="60"/>
      <c r="L944" s="60"/>
      <c r="M944" s="60"/>
    </row>
    <row r="945" spans="1:13" ht="15.5" x14ac:dyDescent="0.35">
      <c r="A945" s="19" t="s">
        <v>4477</v>
      </c>
      <c r="B945" s="19" t="s">
        <v>4476</v>
      </c>
      <c r="C945" s="22"/>
      <c r="D945" s="22"/>
      <c r="E945" s="22"/>
      <c r="F945" s="22"/>
      <c r="G945" s="43"/>
      <c r="H945" s="60"/>
      <c r="I945" s="60"/>
      <c r="J945" s="60"/>
      <c r="K945" s="60"/>
      <c r="L945" s="60"/>
      <c r="M945" s="60"/>
    </row>
    <row r="946" spans="1:13" ht="15.5" x14ac:dyDescent="0.35">
      <c r="A946" s="19" t="s">
        <v>3130</v>
      </c>
      <c r="B946" s="19" t="s">
        <v>3995</v>
      </c>
      <c r="C946" s="22"/>
      <c r="D946" s="22"/>
      <c r="E946" s="22"/>
      <c r="F946" s="22"/>
      <c r="G946" s="43"/>
      <c r="H946" s="60"/>
      <c r="I946" s="60"/>
      <c r="J946" s="60"/>
      <c r="K946" s="60"/>
      <c r="L946" s="60"/>
      <c r="M946" s="60"/>
    </row>
    <row r="947" spans="1:13" ht="15.5" x14ac:dyDescent="0.35">
      <c r="A947" s="19" t="s">
        <v>8105</v>
      </c>
      <c r="B947" s="19" t="s">
        <v>1744</v>
      </c>
      <c r="C947" s="22"/>
      <c r="D947" s="22"/>
      <c r="E947" s="22"/>
      <c r="F947" s="22"/>
      <c r="G947" s="43"/>
      <c r="H947" s="60"/>
      <c r="I947" s="60"/>
      <c r="J947" s="60"/>
      <c r="K947" s="60"/>
      <c r="L947" s="60"/>
      <c r="M947" s="60"/>
    </row>
    <row r="948" spans="1:13" ht="15.5" x14ac:dyDescent="0.35">
      <c r="A948" s="19" t="s">
        <v>2218</v>
      </c>
      <c r="B948" s="19" t="s">
        <v>2217</v>
      </c>
      <c r="C948" s="22"/>
      <c r="D948" s="22"/>
      <c r="E948" s="22"/>
      <c r="F948" s="22"/>
      <c r="G948" s="43"/>
      <c r="H948" s="60"/>
      <c r="I948" s="60"/>
      <c r="J948" s="60"/>
      <c r="K948" s="60"/>
      <c r="L948" s="60"/>
      <c r="M948" s="60"/>
    </row>
    <row r="949" spans="1:13" ht="15.5" x14ac:dyDescent="0.35">
      <c r="A949" s="19" t="s">
        <v>3239</v>
      </c>
      <c r="B949" s="19" t="s">
        <v>1135</v>
      </c>
      <c r="C949" s="22"/>
      <c r="D949" s="22"/>
      <c r="E949" s="22"/>
      <c r="F949" s="22"/>
      <c r="G949" s="43"/>
      <c r="H949" s="60"/>
      <c r="I949" s="60"/>
      <c r="J949" s="60"/>
      <c r="K949" s="60"/>
      <c r="L949" s="60"/>
      <c r="M949" s="60"/>
    </row>
    <row r="950" spans="1:13" ht="31" x14ac:dyDescent="0.35">
      <c r="A950" s="19" t="s">
        <v>3021</v>
      </c>
      <c r="B950" s="19" t="s">
        <v>3682</v>
      </c>
      <c r="C950" s="22"/>
      <c r="D950" s="22"/>
      <c r="E950" s="22"/>
      <c r="F950" s="22"/>
      <c r="G950" s="43"/>
      <c r="H950" s="60"/>
      <c r="I950" s="60"/>
      <c r="J950" s="60"/>
      <c r="K950" s="60"/>
      <c r="L950" s="60"/>
      <c r="M950" s="60"/>
    </row>
    <row r="951" spans="1:13" ht="15.5" x14ac:dyDescent="0.35">
      <c r="A951" s="19" t="s">
        <v>3019</v>
      </c>
      <c r="B951" s="19" t="s">
        <v>3667</v>
      </c>
      <c r="C951" s="22"/>
      <c r="D951" s="22"/>
      <c r="E951" s="22"/>
      <c r="F951" s="22"/>
      <c r="G951" s="43"/>
      <c r="H951" s="60"/>
      <c r="I951" s="60"/>
      <c r="J951" s="60"/>
      <c r="K951" s="60"/>
      <c r="L951" s="60"/>
      <c r="M951" s="60"/>
    </row>
    <row r="952" spans="1:13" ht="15.5" x14ac:dyDescent="0.35">
      <c r="A952" s="19" t="s">
        <v>3020</v>
      </c>
      <c r="B952" s="19" t="s">
        <v>3657</v>
      </c>
      <c r="C952" s="22"/>
      <c r="D952" s="22"/>
      <c r="E952" s="22"/>
      <c r="F952" s="22"/>
      <c r="G952" s="43"/>
      <c r="H952" s="60"/>
      <c r="I952" s="60"/>
      <c r="J952" s="60"/>
      <c r="K952" s="60"/>
      <c r="L952" s="60"/>
      <c r="M952" s="60"/>
    </row>
    <row r="953" spans="1:13" ht="15.5" x14ac:dyDescent="0.35">
      <c r="A953" s="19" t="s">
        <v>3488</v>
      </c>
      <c r="B953" s="19" t="s">
        <v>4534</v>
      </c>
      <c r="C953" s="22"/>
      <c r="D953" s="22"/>
      <c r="E953" s="22"/>
      <c r="F953" s="22"/>
      <c r="G953" s="43"/>
      <c r="H953" s="60"/>
      <c r="I953" s="60"/>
      <c r="J953" s="60"/>
      <c r="K953" s="60"/>
      <c r="L953" s="60"/>
      <c r="M953" s="60"/>
    </row>
    <row r="954" spans="1:13" ht="15.5" x14ac:dyDescent="0.35">
      <c r="A954" s="19" t="s">
        <v>1970</v>
      </c>
      <c r="B954" s="19" t="s">
        <v>4193</v>
      </c>
      <c r="C954" s="22"/>
      <c r="D954" s="22"/>
      <c r="E954" s="22"/>
      <c r="F954" s="22"/>
      <c r="G954" s="43"/>
      <c r="H954" s="60"/>
      <c r="I954" s="60"/>
      <c r="J954" s="60"/>
      <c r="K954" s="60"/>
      <c r="L954" s="60"/>
      <c r="M954" s="60"/>
    </row>
    <row r="955" spans="1:13" ht="15.5" x14ac:dyDescent="0.35">
      <c r="A955" s="19" t="s">
        <v>2975</v>
      </c>
      <c r="B955" s="19" t="s">
        <v>2337</v>
      </c>
      <c r="C955" s="22"/>
      <c r="D955" s="22"/>
      <c r="E955" s="22"/>
      <c r="F955" s="22"/>
      <c r="G955" s="43"/>
      <c r="H955" s="60"/>
      <c r="I955" s="60"/>
      <c r="J955" s="60"/>
      <c r="K955" s="60"/>
      <c r="L955" s="60"/>
      <c r="M955" s="60"/>
    </row>
    <row r="956" spans="1:13" ht="15.5" x14ac:dyDescent="0.35">
      <c r="A956" s="19" t="s">
        <v>2577</v>
      </c>
      <c r="B956" s="19" t="s">
        <v>8537</v>
      </c>
      <c r="C956" s="22"/>
      <c r="D956" s="22"/>
      <c r="E956" s="22"/>
      <c r="F956" s="22"/>
      <c r="G956" s="43"/>
      <c r="H956" s="60"/>
      <c r="I956" s="60"/>
      <c r="J956" s="60"/>
      <c r="K956" s="60"/>
      <c r="L956" s="60"/>
      <c r="M956" s="60"/>
    </row>
    <row r="957" spans="1:13" ht="15.5" x14ac:dyDescent="0.35">
      <c r="A957" s="19" t="s">
        <v>1082</v>
      </c>
      <c r="B957" s="19" t="s">
        <v>3897</v>
      </c>
      <c r="C957" s="22"/>
      <c r="D957" s="22"/>
      <c r="E957" s="22"/>
      <c r="F957" s="22"/>
      <c r="G957" s="43"/>
      <c r="H957" s="60"/>
      <c r="I957" s="60"/>
      <c r="J957" s="60"/>
      <c r="K957" s="60"/>
      <c r="L957" s="60"/>
      <c r="M957" s="60"/>
    </row>
    <row r="958" spans="1:13" ht="31" x14ac:dyDescent="0.35">
      <c r="A958" s="19" t="s">
        <v>8106</v>
      </c>
      <c r="B958" s="19" t="s">
        <v>3875</v>
      </c>
      <c r="C958" s="22"/>
      <c r="D958" s="22"/>
      <c r="E958" s="22"/>
      <c r="F958" s="22"/>
      <c r="G958" s="43"/>
      <c r="H958" s="60"/>
      <c r="I958" s="60"/>
      <c r="J958" s="60"/>
      <c r="K958" s="60"/>
      <c r="L958" s="60"/>
      <c r="M958" s="60"/>
    </row>
    <row r="959" spans="1:13" ht="15.5" x14ac:dyDescent="0.35">
      <c r="A959" s="19" t="s">
        <v>1147</v>
      </c>
      <c r="B959" s="19" t="s">
        <v>1145</v>
      </c>
      <c r="C959" s="22"/>
      <c r="D959" s="22"/>
      <c r="E959" s="22"/>
      <c r="F959" s="22"/>
      <c r="G959" s="43"/>
      <c r="H959" s="60"/>
      <c r="I959" s="60"/>
      <c r="J959" s="60"/>
      <c r="K959" s="60"/>
      <c r="L959" s="60"/>
      <c r="M959" s="60"/>
    </row>
    <row r="960" spans="1:13" ht="31" x14ac:dyDescent="0.35">
      <c r="A960" s="19" t="s">
        <v>2392</v>
      </c>
      <c r="B960" s="19" t="s">
        <v>3688</v>
      </c>
      <c r="C960" s="22"/>
      <c r="D960" s="22"/>
      <c r="E960" s="22"/>
      <c r="F960" s="22"/>
      <c r="G960" s="43"/>
      <c r="H960" s="60"/>
      <c r="I960" s="60"/>
      <c r="J960" s="60"/>
      <c r="K960" s="60"/>
      <c r="L960" s="60"/>
      <c r="M960" s="60"/>
    </row>
    <row r="961" spans="1:13" ht="15.5" x14ac:dyDescent="0.35">
      <c r="A961" s="19" t="s">
        <v>8107</v>
      </c>
      <c r="B961" s="19" t="s">
        <v>3314</v>
      </c>
      <c r="C961" s="22"/>
      <c r="D961" s="22"/>
      <c r="E961" s="22"/>
      <c r="F961" s="22"/>
      <c r="G961" s="43"/>
      <c r="H961" s="60"/>
      <c r="I961" s="60"/>
      <c r="J961" s="60"/>
      <c r="K961" s="60"/>
      <c r="L961" s="60"/>
      <c r="M961" s="60"/>
    </row>
    <row r="962" spans="1:13" ht="15.5" x14ac:dyDescent="0.35">
      <c r="A962" s="19" t="s">
        <v>8108</v>
      </c>
      <c r="B962" s="19" t="s">
        <v>871</v>
      </c>
      <c r="C962" s="22"/>
      <c r="D962" s="22"/>
      <c r="E962" s="22"/>
      <c r="F962" s="22"/>
      <c r="G962" s="43"/>
      <c r="H962" s="60"/>
      <c r="I962" s="60"/>
      <c r="J962" s="60"/>
      <c r="K962" s="60"/>
      <c r="L962" s="60"/>
      <c r="M962" s="60"/>
    </row>
    <row r="963" spans="1:13" ht="31" x14ac:dyDescent="0.35">
      <c r="A963" s="19" t="s">
        <v>8377</v>
      </c>
      <c r="B963" s="19" t="s">
        <v>2066</v>
      </c>
      <c r="C963" s="22"/>
      <c r="D963" s="22"/>
      <c r="E963" s="22"/>
      <c r="F963" s="22"/>
      <c r="G963" s="43"/>
      <c r="H963" s="60"/>
      <c r="I963" s="60"/>
      <c r="J963" s="60"/>
      <c r="K963" s="60"/>
      <c r="L963" s="60"/>
      <c r="M963" s="60"/>
    </row>
    <row r="964" spans="1:13" ht="15.5" x14ac:dyDescent="0.35">
      <c r="A964" s="19" t="s">
        <v>1671</v>
      </c>
      <c r="B964" s="19" t="s">
        <v>1657</v>
      </c>
      <c r="C964" s="22"/>
      <c r="D964" s="22"/>
      <c r="E964" s="22"/>
      <c r="F964" s="22"/>
      <c r="G964" s="43"/>
      <c r="H964" s="60"/>
      <c r="I964" s="60"/>
      <c r="J964" s="60"/>
      <c r="K964" s="60"/>
      <c r="L964" s="60"/>
      <c r="M964" s="60"/>
    </row>
    <row r="965" spans="1:13" ht="15.5" x14ac:dyDescent="0.35">
      <c r="A965" s="19" t="s">
        <v>3759</v>
      </c>
      <c r="B965" s="19" t="s">
        <v>3985</v>
      </c>
      <c r="C965" s="22"/>
      <c r="D965" s="22"/>
      <c r="E965" s="22"/>
      <c r="F965" s="22"/>
      <c r="G965" s="43"/>
      <c r="H965" s="60"/>
      <c r="I965" s="60"/>
      <c r="J965" s="60"/>
      <c r="K965" s="60"/>
      <c r="L965" s="60"/>
      <c r="M965" s="60"/>
    </row>
    <row r="966" spans="1:13" ht="15.5" x14ac:dyDescent="0.35">
      <c r="A966" s="19" t="s">
        <v>8110</v>
      </c>
      <c r="B966" s="19" t="s">
        <v>3273</v>
      </c>
      <c r="C966" s="22"/>
      <c r="D966" s="22"/>
      <c r="E966" s="22"/>
      <c r="F966" s="22"/>
      <c r="G966" s="43"/>
      <c r="H966" s="60"/>
      <c r="I966" s="60"/>
      <c r="J966" s="60"/>
      <c r="K966" s="60"/>
      <c r="L966" s="60"/>
      <c r="M966" s="60"/>
    </row>
    <row r="967" spans="1:13" ht="15.5" x14ac:dyDescent="0.35">
      <c r="A967" s="19" t="s">
        <v>8111</v>
      </c>
      <c r="B967" s="19" t="s">
        <v>3808</v>
      </c>
      <c r="C967" s="22"/>
      <c r="D967" s="22"/>
      <c r="E967" s="22"/>
      <c r="F967" s="22"/>
      <c r="G967" s="43"/>
      <c r="H967" s="60"/>
      <c r="I967" s="60"/>
      <c r="J967" s="60"/>
      <c r="K967" s="60"/>
      <c r="L967" s="60"/>
      <c r="M967" s="60"/>
    </row>
    <row r="968" spans="1:13" ht="31" x14ac:dyDescent="0.35">
      <c r="A968" s="19" t="s">
        <v>2504</v>
      </c>
      <c r="B968" s="19" t="s">
        <v>2128</v>
      </c>
      <c r="C968" s="22"/>
      <c r="D968" s="22"/>
      <c r="E968" s="22"/>
      <c r="F968" s="22"/>
      <c r="G968" s="43"/>
      <c r="H968" s="60"/>
      <c r="I968" s="60"/>
      <c r="J968" s="60"/>
      <c r="K968" s="60"/>
      <c r="L968" s="60"/>
      <c r="M968" s="60"/>
    </row>
    <row r="969" spans="1:13" ht="15.5" x14ac:dyDescent="0.35">
      <c r="A969" s="19" t="s">
        <v>2225</v>
      </c>
      <c r="B969" s="19" t="s">
        <v>2314</v>
      </c>
      <c r="C969" s="22"/>
      <c r="D969" s="22"/>
      <c r="E969" s="22"/>
      <c r="F969" s="22"/>
      <c r="G969" s="43"/>
      <c r="H969" s="60"/>
      <c r="I969" s="60"/>
      <c r="J969" s="60"/>
      <c r="K969" s="60"/>
      <c r="L969" s="60"/>
      <c r="M969" s="60"/>
    </row>
    <row r="970" spans="1:13" ht="15.5" x14ac:dyDescent="0.35">
      <c r="A970" s="19" t="s">
        <v>8112</v>
      </c>
      <c r="B970" s="19" t="s">
        <v>4065</v>
      </c>
      <c r="C970" s="22"/>
      <c r="D970" s="22"/>
      <c r="E970" s="22"/>
      <c r="F970" s="22"/>
      <c r="G970" s="43"/>
      <c r="H970" s="60"/>
      <c r="I970" s="60"/>
      <c r="J970" s="60"/>
      <c r="K970" s="60"/>
      <c r="L970" s="60"/>
      <c r="M970" s="60"/>
    </row>
    <row r="971" spans="1:13" ht="15.5" x14ac:dyDescent="0.35">
      <c r="A971" s="19" t="s">
        <v>2527</v>
      </c>
      <c r="B971" s="19" t="s">
        <v>2526</v>
      </c>
      <c r="C971" s="22"/>
      <c r="D971" s="22"/>
      <c r="E971" s="22"/>
      <c r="F971" s="22"/>
      <c r="G971" s="43"/>
      <c r="H971" s="60"/>
      <c r="I971" s="60"/>
      <c r="J971" s="60"/>
      <c r="K971" s="60"/>
      <c r="L971" s="60"/>
      <c r="M971" s="60"/>
    </row>
    <row r="972" spans="1:13" ht="15.5" x14ac:dyDescent="0.35">
      <c r="A972" s="19" t="s">
        <v>5087</v>
      </c>
      <c r="B972" s="19" t="s">
        <v>8244</v>
      </c>
      <c r="C972" s="22"/>
      <c r="D972" s="22"/>
      <c r="E972" s="22"/>
      <c r="F972" s="22"/>
      <c r="G972" s="43"/>
      <c r="H972" s="60"/>
      <c r="I972" s="60"/>
      <c r="J972" s="60"/>
      <c r="K972" s="60"/>
      <c r="L972" s="60"/>
      <c r="M972" s="60"/>
    </row>
    <row r="973" spans="1:13" ht="15.5" x14ac:dyDescent="0.35">
      <c r="A973" s="19" t="s">
        <v>2201</v>
      </c>
      <c r="B973" s="19" t="s">
        <v>2200</v>
      </c>
      <c r="C973" s="22"/>
      <c r="D973" s="22"/>
      <c r="E973" s="22"/>
      <c r="F973" s="22"/>
      <c r="G973" s="43"/>
      <c r="H973" s="60"/>
      <c r="I973" s="60"/>
      <c r="J973" s="60"/>
      <c r="K973" s="60"/>
      <c r="L973" s="60"/>
      <c r="M973" s="60"/>
    </row>
    <row r="974" spans="1:13" ht="15.5" x14ac:dyDescent="0.35">
      <c r="A974" s="19" t="s">
        <v>2146</v>
      </c>
      <c r="B974" s="19" t="s">
        <v>2145</v>
      </c>
      <c r="C974" s="22"/>
      <c r="D974" s="22"/>
      <c r="E974" s="22"/>
      <c r="F974" s="22"/>
      <c r="G974" s="43"/>
      <c r="H974" s="60"/>
      <c r="I974" s="60"/>
      <c r="J974" s="60"/>
      <c r="K974" s="60"/>
      <c r="L974" s="60"/>
      <c r="M974" s="60"/>
    </row>
    <row r="975" spans="1:13" ht="15.5" x14ac:dyDescent="0.35">
      <c r="A975" s="19" t="s">
        <v>127</v>
      </c>
      <c r="B975" s="19" t="s">
        <v>8501</v>
      </c>
      <c r="C975" s="22"/>
      <c r="D975" s="22"/>
      <c r="E975" s="22"/>
      <c r="F975" s="22"/>
      <c r="G975" s="43"/>
      <c r="H975" s="60"/>
      <c r="I975" s="60"/>
      <c r="J975" s="60"/>
      <c r="K975" s="60"/>
      <c r="L975" s="60"/>
      <c r="M975" s="60"/>
    </row>
    <row r="976" spans="1:13" ht="15.5" x14ac:dyDescent="0.35">
      <c r="A976" s="19" t="s">
        <v>8113</v>
      </c>
      <c r="B976" s="19" t="s">
        <v>4550</v>
      </c>
      <c r="C976" s="22"/>
      <c r="D976" s="22"/>
      <c r="E976" s="22"/>
      <c r="F976" s="22"/>
      <c r="G976" s="43"/>
      <c r="H976" s="60"/>
      <c r="I976" s="60"/>
      <c r="J976" s="60"/>
      <c r="K976" s="60"/>
      <c r="L976" s="60"/>
      <c r="M976" s="60"/>
    </row>
    <row r="977" spans="1:13" ht="15.5" x14ac:dyDescent="0.35">
      <c r="A977" s="19" t="s">
        <v>8114</v>
      </c>
      <c r="B977" s="19" t="s">
        <v>3807</v>
      </c>
      <c r="C977" s="22"/>
      <c r="D977" s="22"/>
      <c r="E977" s="22"/>
      <c r="F977" s="22"/>
      <c r="G977" s="43"/>
      <c r="H977" s="60"/>
      <c r="I977" s="60"/>
      <c r="J977" s="60"/>
      <c r="K977" s="60"/>
      <c r="L977" s="60"/>
      <c r="M977" s="60"/>
    </row>
    <row r="978" spans="1:13" ht="15.5" x14ac:dyDescent="0.35">
      <c r="A978" s="19" t="s">
        <v>1086</v>
      </c>
      <c r="B978" s="19" t="s">
        <v>1084</v>
      </c>
      <c r="C978" s="22"/>
      <c r="D978" s="22"/>
      <c r="E978" s="22"/>
      <c r="F978" s="22"/>
      <c r="G978" s="43"/>
      <c r="H978" s="60"/>
      <c r="I978" s="60"/>
      <c r="J978" s="60"/>
      <c r="K978" s="60"/>
      <c r="L978" s="60"/>
      <c r="M978" s="60"/>
    </row>
    <row r="979" spans="1:13" ht="15.5" x14ac:dyDescent="0.35">
      <c r="A979" s="19" t="s">
        <v>406</v>
      </c>
      <c r="B979" s="19" t="s">
        <v>8611</v>
      </c>
      <c r="C979" s="22"/>
      <c r="D979" s="22"/>
      <c r="E979" s="22"/>
      <c r="F979" s="22"/>
      <c r="G979" s="43"/>
      <c r="H979" s="60"/>
      <c r="I979" s="60"/>
      <c r="J979" s="60"/>
      <c r="K979" s="60"/>
      <c r="L979" s="60"/>
      <c r="M979" s="60"/>
    </row>
    <row r="980" spans="1:13" ht="31" x14ac:dyDescent="0.35">
      <c r="A980" s="19" t="s">
        <v>2251</v>
      </c>
      <c r="B980" s="19" t="s">
        <v>2341</v>
      </c>
      <c r="C980" s="22"/>
      <c r="D980" s="22"/>
      <c r="E980" s="22"/>
      <c r="F980" s="22"/>
      <c r="G980" s="43"/>
      <c r="H980" s="60"/>
      <c r="I980" s="60"/>
      <c r="J980" s="60"/>
      <c r="K980" s="60"/>
      <c r="L980" s="60"/>
      <c r="M980" s="60"/>
    </row>
    <row r="981" spans="1:13" ht="15.5" x14ac:dyDescent="0.35">
      <c r="A981" s="19" t="s">
        <v>238</v>
      </c>
      <c r="B981" s="19" t="s">
        <v>237</v>
      </c>
      <c r="C981" s="22"/>
      <c r="D981" s="22"/>
      <c r="E981" s="22"/>
      <c r="F981" s="22"/>
      <c r="G981" s="43"/>
      <c r="H981" s="60"/>
      <c r="I981" s="60"/>
      <c r="J981" s="60"/>
      <c r="K981" s="60"/>
      <c r="L981" s="60"/>
      <c r="M981" s="60"/>
    </row>
    <row r="982" spans="1:13" ht="15.5" x14ac:dyDescent="0.35">
      <c r="A982" s="19" t="s">
        <v>3210</v>
      </c>
      <c r="B982" s="19" t="s">
        <v>3983</v>
      </c>
      <c r="C982" s="22"/>
      <c r="D982" s="22"/>
      <c r="E982" s="22"/>
      <c r="F982" s="22"/>
      <c r="G982" s="43"/>
      <c r="H982" s="60"/>
      <c r="I982" s="60"/>
      <c r="J982" s="60"/>
      <c r="K982" s="60"/>
      <c r="L982" s="60"/>
      <c r="M982" s="60"/>
    </row>
    <row r="983" spans="1:13" ht="31" x14ac:dyDescent="0.35">
      <c r="A983" s="19" t="s">
        <v>8378</v>
      </c>
      <c r="B983" s="19" t="s">
        <v>379</v>
      </c>
      <c r="C983" s="22"/>
      <c r="D983" s="22"/>
      <c r="E983" s="22"/>
      <c r="F983" s="22"/>
      <c r="G983" s="43"/>
      <c r="H983" s="60"/>
      <c r="I983" s="60"/>
      <c r="J983" s="60"/>
      <c r="K983" s="60"/>
      <c r="L983" s="60"/>
      <c r="M983" s="60"/>
    </row>
    <row r="984" spans="1:13" ht="31" x14ac:dyDescent="0.35">
      <c r="A984" s="19" t="s">
        <v>3167</v>
      </c>
      <c r="B984" s="19" t="s">
        <v>1248</v>
      </c>
      <c r="C984" s="22"/>
      <c r="D984" s="22"/>
      <c r="E984" s="22"/>
      <c r="F984" s="22"/>
      <c r="G984" s="43"/>
      <c r="H984" s="60"/>
      <c r="I984" s="60"/>
      <c r="J984" s="60"/>
      <c r="K984" s="60"/>
      <c r="L984" s="60"/>
      <c r="M984" s="60"/>
    </row>
    <row r="985" spans="1:13" ht="15.5" x14ac:dyDescent="0.35">
      <c r="A985" s="19" t="s">
        <v>3496</v>
      </c>
      <c r="B985" s="19" t="s">
        <v>3495</v>
      </c>
      <c r="C985" s="22"/>
      <c r="D985" s="22"/>
      <c r="E985" s="22"/>
      <c r="F985" s="22"/>
      <c r="G985" s="43"/>
      <c r="H985" s="60"/>
      <c r="I985" s="60"/>
      <c r="J985" s="60"/>
      <c r="K985" s="60"/>
      <c r="L985" s="60"/>
      <c r="M985" s="60"/>
    </row>
    <row r="986" spans="1:13" ht="31" x14ac:dyDescent="0.35">
      <c r="A986" s="19" t="s">
        <v>2949</v>
      </c>
      <c r="B986" s="19" t="s">
        <v>2122</v>
      </c>
      <c r="C986" s="22"/>
      <c r="D986" s="22"/>
      <c r="E986" s="22"/>
      <c r="F986" s="22"/>
      <c r="G986" s="43"/>
      <c r="H986" s="60"/>
      <c r="I986" s="60"/>
      <c r="J986" s="60"/>
      <c r="K986" s="60"/>
      <c r="L986" s="60"/>
      <c r="M986" s="60"/>
    </row>
    <row r="987" spans="1:13" ht="31" x14ac:dyDescent="0.35">
      <c r="A987" s="19" t="s">
        <v>3044</v>
      </c>
      <c r="B987" s="19" t="s">
        <v>4559</v>
      </c>
      <c r="C987" s="22"/>
      <c r="D987" s="22"/>
      <c r="E987" s="22"/>
      <c r="F987" s="22"/>
      <c r="G987" s="43"/>
      <c r="H987" s="60"/>
      <c r="I987" s="60"/>
      <c r="J987" s="60"/>
      <c r="K987" s="60"/>
      <c r="L987" s="60"/>
      <c r="M987" s="60"/>
    </row>
    <row r="988" spans="1:13" ht="15.5" x14ac:dyDescent="0.35">
      <c r="A988" s="19" t="s">
        <v>4977</v>
      </c>
      <c r="B988" s="19" t="s">
        <v>3910</v>
      </c>
      <c r="C988" s="22"/>
      <c r="D988" s="22"/>
      <c r="E988" s="22"/>
      <c r="F988" s="22"/>
      <c r="G988" s="43"/>
      <c r="H988" s="60"/>
      <c r="I988" s="60"/>
      <c r="J988" s="60"/>
      <c r="K988" s="60"/>
      <c r="L988" s="60"/>
      <c r="M988" s="60"/>
    </row>
    <row r="989" spans="1:13" ht="15.5" x14ac:dyDescent="0.35">
      <c r="A989" s="19" t="s">
        <v>4992</v>
      </c>
      <c r="B989" s="19" t="s">
        <v>3844</v>
      </c>
      <c r="C989" s="22"/>
      <c r="D989" s="22"/>
      <c r="E989" s="22"/>
      <c r="F989" s="22"/>
      <c r="G989" s="43"/>
      <c r="H989" s="60"/>
      <c r="I989" s="60"/>
      <c r="J989" s="60"/>
      <c r="K989" s="60"/>
      <c r="L989" s="60"/>
      <c r="M989" s="60"/>
    </row>
    <row r="990" spans="1:13" ht="15.5" x14ac:dyDescent="0.35">
      <c r="A990" s="19" t="s">
        <v>5089</v>
      </c>
      <c r="B990" s="19" t="s">
        <v>139</v>
      </c>
      <c r="C990" s="22"/>
      <c r="D990" s="22"/>
      <c r="E990" s="22"/>
      <c r="F990" s="22"/>
      <c r="G990" s="43"/>
      <c r="H990" s="60"/>
      <c r="I990" s="60"/>
      <c r="J990" s="60"/>
      <c r="K990" s="60"/>
      <c r="L990" s="60"/>
      <c r="M990" s="60"/>
    </row>
    <row r="991" spans="1:13" ht="15.5" x14ac:dyDescent="0.35">
      <c r="A991" s="19" t="s">
        <v>3081</v>
      </c>
      <c r="B991" s="19" t="s">
        <v>3893</v>
      </c>
      <c r="C991" s="22"/>
      <c r="D991" s="22"/>
      <c r="E991" s="22"/>
      <c r="F991" s="22"/>
      <c r="G991" s="43"/>
      <c r="H991" s="60"/>
      <c r="I991" s="60"/>
      <c r="J991" s="60"/>
      <c r="K991" s="60"/>
      <c r="L991" s="60"/>
      <c r="M991" s="60"/>
    </row>
    <row r="992" spans="1:13" ht="31" x14ac:dyDescent="0.35">
      <c r="A992" s="19" t="s">
        <v>3234</v>
      </c>
      <c r="B992" s="19" t="s">
        <v>4045</v>
      </c>
      <c r="C992" s="22"/>
      <c r="D992" s="22"/>
      <c r="E992" s="22"/>
      <c r="F992" s="22"/>
      <c r="G992" s="43"/>
      <c r="H992" s="60"/>
      <c r="I992" s="60"/>
      <c r="J992" s="60"/>
      <c r="K992" s="60"/>
      <c r="L992" s="60"/>
      <c r="M992" s="60"/>
    </row>
    <row r="993" spans="1:13" ht="15.5" x14ac:dyDescent="0.35">
      <c r="A993" s="19" t="s">
        <v>3232</v>
      </c>
      <c r="B993" s="19" t="s">
        <v>350</v>
      </c>
      <c r="C993" s="22"/>
      <c r="D993" s="22"/>
      <c r="E993" s="22"/>
      <c r="F993" s="22"/>
      <c r="G993" s="43"/>
      <c r="H993" s="60"/>
      <c r="I993" s="60"/>
      <c r="J993" s="60"/>
      <c r="K993" s="60"/>
      <c r="L993" s="60"/>
      <c r="M993" s="60"/>
    </row>
    <row r="994" spans="1:13" ht="15.5" x14ac:dyDescent="0.35">
      <c r="A994" s="19" t="s">
        <v>2988</v>
      </c>
      <c r="B994" s="19" t="s">
        <v>1405</v>
      </c>
      <c r="C994" s="22"/>
      <c r="D994" s="22"/>
      <c r="E994" s="22"/>
      <c r="F994" s="22"/>
      <c r="G994" s="43"/>
      <c r="H994" s="60"/>
      <c r="I994" s="60"/>
      <c r="J994" s="60"/>
      <c r="K994" s="60"/>
      <c r="L994" s="60"/>
      <c r="M994" s="60"/>
    </row>
    <row r="995" spans="1:13" ht="15.5" x14ac:dyDescent="0.35">
      <c r="A995" s="19" t="s">
        <v>1647</v>
      </c>
      <c r="B995" s="19" t="s">
        <v>1611</v>
      </c>
      <c r="C995" s="22"/>
      <c r="D995" s="22"/>
      <c r="E995" s="22"/>
      <c r="F995" s="22"/>
      <c r="G995" s="43"/>
      <c r="H995" s="60"/>
      <c r="I995" s="60"/>
      <c r="J995" s="60"/>
      <c r="K995" s="60"/>
      <c r="L995" s="60"/>
      <c r="M995" s="60"/>
    </row>
    <row r="996" spans="1:13" ht="15.5" x14ac:dyDescent="0.35">
      <c r="A996" s="19" t="s">
        <v>3028</v>
      </c>
      <c r="B996" s="19" t="s">
        <v>3656</v>
      </c>
      <c r="C996" s="22"/>
      <c r="D996" s="22"/>
      <c r="E996" s="22"/>
      <c r="F996" s="22"/>
      <c r="G996" s="43"/>
      <c r="H996" s="60"/>
      <c r="I996" s="60"/>
      <c r="J996" s="60"/>
      <c r="K996" s="60"/>
      <c r="L996" s="60"/>
      <c r="M996" s="60"/>
    </row>
    <row r="997" spans="1:13" ht="15.5" x14ac:dyDescent="0.35">
      <c r="A997" s="19" t="s">
        <v>4993</v>
      </c>
      <c r="B997" s="19" t="s">
        <v>2208</v>
      </c>
      <c r="C997" s="22"/>
      <c r="D997" s="22"/>
      <c r="E997" s="22"/>
      <c r="F997" s="22"/>
      <c r="G997" s="43"/>
      <c r="H997" s="60"/>
      <c r="I997" s="60"/>
      <c r="J997" s="60"/>
      <c r="K997" s="60"/>
      <c r="L997" s="60"/>
      <c r="M997" s="60"/>
    </row>
    <row r="998" spans="1:13" ht="31" x14ac:dyDescent="0.35">
      <c r="A998" s="19" t="s">
        <v>8116</v>
      </c>
      <c r="B998" s="19" t="s">
        <v>4084</v>
      </c>
      <c r="C998" s="22"/>
      <c r="D998" s="22"/>
      <c r="E998" s="22"/>
      <c r="F998" s="22"/>
      <c r="G998" s="43"/>
      <c r="H998" s="60"/>
      <c r="I998" s="60"/>
      <c r="J998" s="60"/>
      <c r="K998" s="60"/>
      <c r="L998" s="60"/>
      <c r="M998" s="60"/>
    </row>
    <row r="999" spans="1:13" ht="15.5" x14ac:dyDescent="0.35">
      <c r="A999" s="19" t="s">
        <v>2401</v>
      </c>
      <c r="B999" s="19" t="s">
        <v>8548</v>
      </c>
      <c r="C999" s="22"/>
      <c r="D999" s="22"/>
      <c r="E999" s="22"/>
      <c r="F999" s="22"/>
      <c r="G999" s="43"/>
      <c r="H999" s="60"/>
      <c r="I999" s="60"/>
      <c r="J999" s="60"/>
      <c r="K999" s="60"/>
      <c r="L999" s="60"/>
      <c r="M999" s="60"/>
    </row>
    <row r="1000" spans="1:13" ht="15.5" x14ac:dyDescent="0.35">
      <c r="A1000" s="19" t="s">
        <v>1161</v>
      </c>
      <c r="B1000" s="19" t="s">
        <v>8242</v>
      </c>
      <c r="C1000" s="22"/>
      <c r="D1000" s="22"/>
      <c r="E1000" s="22"/>
      <c r="F1000" s="22"/>
      <c r="G1000" s="43"/>
      <c r="H1000" s="60"/>
      <c r="I1000" s="60"/>
      <c r="J1000" s="60"/>
      <c r="K1000" s="60"/>
      <c r="L1000" s="60"/>
      <c r="M1000" s="60"/>
    </row>
    <row r="1001" spans="1:13" ht="15.5" x14ac:dyDescent="0.35">
      <c r="A1001" s="19" t="s">
        <v>1906</v>
      </c>
      <c r="B1001" s="19" t="s">
        <v>8295</v>
      </c>
      <c r="C1001" s="22"/>
      <c r="D1001" s="22"/>
      <c r="E1001" s="22"/>
      <c r="F1001" s="22"/>
      <c r="G1001" s="43"/>
      <c r="H1001" s="60"/>
      <c r="I1001" s="60"/>
      <c r="J1001" s="60"/>
      <c r="K1001" s="60"/>
      <c r="L1001" s="60"/>
      <c r="M1001" s="60"/>
    </row>
    <row r="1002" spans="1:13" ht="15.5" x14ac:dyDescent="0.35">
      <c r="A1002" s="19" t="s">
        <v>4978</v>
      </c>
      <c r="B1002" s="19" t="s">
        <v>1000</v>
      </c>
      <c r="C1002" s="22"/>
      <c r="D1002" s="22"/>
      <c r="E1002" s="22"/>
      <c r="F1002" s="22"/>
      <c r="G1002" s="43"/>
      <c r="H1002" s="60"/>
      <c r="I1002" s="60"/>
      <c r="J1002" s="60"/>
      <c r="K1002" s="60"/>
      <c r="L1002" s="60"/>
      <c r="M1002" s="60"/>
    </row>
    <row r="1003" spans="1:13" ht="15.5" x14ac:dyDescent="0.35">
      <c r="A1003" s="19" t="s">
        <v>1592</v>
      </c>
      <c r="B1003" s="19" t="s">
        <v>1577</v>
      </c>
      <c r="C1003" s="22"/>
      <c r="D1003" s="22"/>
      <c r="E1003" s="22"/>
      <c r="F1003" s="22"/>
      <c r="G1003" s="43"/>
      <c r="H1003" s="60"/>
      <c r="I1003" s="60"/>
      <c r="J1003" s="60"/>
      <c r="K1003" s="60"/>
      <c r="L1003" s="60"/>
      <c r="M1003" s="60"/>
    </row>
    <row r="1004" spans="1:13" ht="15.5" x14ac:dyDescent="0.35">
      <c r="A1004" s="19" t="s">
        <v>1046</v>
      </c>
      <c r="B1004" s="19" t="s">
        <v>3907</v>
      </c>
      <c r="C1004" s="22"/>
      <c r="D1004" s="22"/>
      <c r="E1004" s="22"/>
      <c r="F1004" s="22"/>
      <c r="G1004" s="43"/>
      <c r="H1004" s="60"/>
      <c r="I1004" s="60"/>
      <c r="J1004" s="60"/>
      <c r="K1004" s="60"/>
      <c r="L1004" s="60"/>
      <c r="M1004" s="60"/>
    </row>
    <row r="1005" spans="1:13" ht="31" x14ac:dyDescent="0.35">
      <c r="A1005" s="19" t="s">
        <v>3498</v>
      </c>
      <c r="B1005" s="19" t="s">
        <v>3497</v>
      </c>
      <c r="C1005" s="22"/>
      <c r="D1005" s="22"/>
      <c r="E1005" s="22"/>
      <c r="F1005" s="22"/>
      <c r="G1005" s="43"/>
      <c r="H1005" s="60"/>
      <c r="I1005" s="60"/>
      <c r="J1005" s="60"/>
      <c r="K1005" s="60"/>
      <c r="L1005" s="60"/>
      <c r="M1005" s="60"/>
    </row>
    <row r="1006" spans="1:13" ht="15.5" x14ac:dyDescent="0.35">
      <c r="A1006" s="19" t="s">
        <v>3049</v>
      </c>
      <c r="B1006" s="19" t="s">
        <v>2726</v>
      </c>
      <c r="C1006" s="22"/>
      <c r="D1006" s="22"/>
      <c r="E1006" s="22"/>
      <c r="F1006" s="22"/>
      <c r="G1006" s="43"/>
      <c r="H1006" s="60"/>
      <c r="I1006" s="60"/>
      <c r="J1006" s="60"/>
      <c r="K1006" s="60"/>
      <c r="L1006" s="60"/>
      <c r="M1006" s="60"/>
    </row>
    <row r="1007" spans="1:13" ht="15.5" x14ac:dyDescent="0.35">
      <c r="A1007" s="19" t="s">
        <v>2288</v>
      </c>
      <c r="B1007" s="19" t="s">
        <v>8291</v>
      </c>
      <c r="C1007" s="22"/>
      <c r="D1007" s="22"/>
      <c r="E1007" s="22"/>
      <c r="F1007" s="22"/>
      <c r="G1007" s="43"/>
      <c r="H1007" s="60"/>
      <c r="I1007" s="60"/>
      <c r="J1007" s="60"/>
      <c r="K1007" s="60"/>
      <c r="L1007" s="60"/>
      <c r="M1007" s="60"/>
    </row>
    <row r="1008" spans="1:13" ht="15.5" x14ac:dyDescent="0.35">
      <c r="A1008" s="19" t="s">
        <v>691</v>
      </c>
      <c r="B1008" s="19" t="s">
        <v>8660</v>
      </c>
      <c r="C1008" s="22"/>
      <c r="D1008" s="22"/>
      <c r="E1008" s="22"/>
      <c r="F1008" s="22"/>
      <c r="G1008" s="43"/>
      <c r="H1008" s="60"/>
      <c r="I1008" s="60"/>
      <c r="J1008" s="60"/>
      <c r="K1008" s="60"/>
      <c r="L1008" s="60"/>
      <c r="M1008" s="60"/>
    </row>
    <row r="1009" spans="1:13" ht="15.5" x14ac:dyDescent="0.35">
      <c r="A1009" s="19" t="s">
        <v>1230</v>
      </c>
      <c r="B1009" s="19" t="s">
        <v>1214</v>
      </c>
      <c r="C1009" s="22"/>
      <c r="D1009" s="22"/>
      <c r="E1009" s="22"/>
      <c r="F1009" s="22"/>
      <c r="G1009" s="43"/>
      <c r="H1009" s="60"/>
      <c r="I1009" s="60"/>
      <c r="J1009" s="60"/>
      <c r="K1009" s="60"/>
      <c r="L1009" s="60"/>
      <c r="M1009" s="60"/>
    </row>
    <row r="1010" spans="1:13" ht="15.5" x14ac:dyDescent="0.35">
      <c r="A1010" s="19" t="s">
        <v>3205</v>
      </c>
      <c r="B1010" s="19" t="s">
        <v>758</v>
      </c>
      <c r="C1010" s="22"/>
      <c r="D1010" s="22"/>
      <c r="E1010" s="22"/>
      <c r="F1010" s="22"/>
      <c r="G1010" s="43"/>
      <c r="H1010" s="60"/>
      <c r="I1010" s="60"/>
      <c r="J1010" s="60"/>
      <c r="K1010" s="60"/>
      <c r="L1010" s="60"/>
      <c r="M1010" s="60"/>
    </row>
    <row r="1011" spans="1:13" ht="31" x14ac:dyDescent="0.35">
      <c r="A1011" s="19" t="s">
        <v>8117</v>
      </c>
      <c r="B1011" s="19" t="s">
        <v>2125</v>
      </c>
      <c r="C1011" s="22"/>
      <c r="D1011" s="22"/>
      <c r="E1011" s="22"/>
      <c r="F1011" s="22"/>
      <c r="G1011" s="43"/>
      <c r="H1011" s="60"/>
      <c r="I1011" s="60"/>
      <c r="J1011" s="60"/>
      <c r="K1011" s="60"/>
      <c r="L1011" s="60"/>
      <c r="M1011" s="60"/>
    </row>
    <row r="1012" spans="1:13" ht="15.5" x14ac:dyDescent="0.35">
      <c r="A1012" s="19" t="s">
        <v>866</v>
      </c>
      <c r="B1012" s="19" t="s">
        <v>865</v>
      </c>
      <c r="C1012" s="22"/>
      <c r="D1012" s="22"/>
      <c r="E1012" s="22"/>
      <c r="F1012" s="22"/>
      <c r="G1012" s="43"/>
      <c r="H1012" s="60"/>
      <c r="I1012" s="60"/>
      <c r="J1012" s="60"/>
      <c r="K1012" s="60"/>
      <c r="L1012" s="60"/>
      <c r="M1012" s="60"/>
    </row>
    <row r="1013" spans="1:13" ht="15.5" x14ac:dyDescent="0.35">
      <c r="A1013" s="19" t="s">
        <v>243</v>
      </c>
      <c r="B1013" s="19" t="s">
        <v>241</v>
      </c>
      <c r="C1013" s="22"/>
      <c r="D1013" s="22"/>
      <c r="E1013" s="22"/>
      <c r="F1013" s="22"/>
      <c r="G1013" s="43"/>
      <c r="H1013" s="60"/>
      <c r="I1013" s="60"/>
      <c r="J1013" s="60"/>
      <c r="K1013" s="60"/>
      <c r="L1013" s="60"/>
      <c r="M1013" s="60"/>
    </row>
    <row r="1014" spans="1:13" ht="15.5" x14ac:dyDescent="0.35">
      <c r="A1014" s="19" t="s">
        <v>3214</v>
      </c>
      <c r="B1014" s="19" t="s">
        <v>3937</v>
      </c>
      <c r="C1014" s="22"/>
      <c r="D1014" s="22"/>
      <c r="E1014" s="22"/>
      <c r="F1014" s="22"/>
      <c r="G1014" s="43"/>
      <c r="H1014" s="60"/>
      <c r="I1014" s="60"/>
      <c r="J1014" s="60"/>
      <c r="K1014" s="60"/>
      <c r="L1014" s="60"/>
      <c r="M1014" s="60"/>
    </row>
    <row r="1015" spans="1:13" ht="15.5" x14ac:dyDescent="0.35">
      <c r="A1015" s="19" t="s">
        <v>2551</v>
      </c>
      <c r="B1015" s="19" t="s">
        <v>3716</v>
      </c>
      <c r="C1015" s="22"/>
      <c r="D1015" s="22"/>
      <c r="E1015" s="22"/>
      <c r="F1015" s="22"/>
      <c r="G1015" s="43"/>
      <c r="H1015" s="60"/>
      <c r="I1015" s="60"/>
      <c r="J1015" s="60"/>
      <c r="K1015" s="60"/>
      <c r="L1015" s="60"/>
      <c r="M1015" s="60"/>
    </row>
    <row r="1016" spans="1:13" ht="15.5" x14ac:dyDescent="0.35">
      <c r="A1016" s="19" t="s">
        <v>2121</v>
      </c>
      <c r="B1016" s="19" t="s">
        <v>2120</v>
      </c>
      <c r="C1016" s="22"/>
      <c r="D1016" s="22"/>
      <c r="E1016" s="22"/>
      <c r="F1016" s="22"/>
      <c r="G1016" s="43"/>
      <c r="H1016" s="60"/>
      <c r="I1016" s="60"/>
      <c r="J1016" s="60"/>
      <c r="K1016" s="60"/>
      <c r="L1016" s="60"/>
      <c r="M1016" s="60"/>
    </row>
    <row r="1017" spans="1:13" ht="15.5" x14ac:dyDescent="0.35">
      <c r="A1017" s="19" t="s">
        <v>3158</v>
      </c>
      <c r="B1017" s="19" t="s">
        <v>4000</v>
      </c>
      <c r="C1017" s="22"/>
      <c r="D1017" s="22"/>
      <c r="E1017" s="22"/>
      <c r="F1017" s="22"/>
      <c r="G1017" s="43"/>
      <c r="H1017" s="60"/>
      <c r="I1017" s="60"/>
      <c r="J1017" s="60"/>
      <c r="K1017" s="60"/>
      <c r="L1017" s="60"/>
      <c r="M1017" s="60"/>
    </row>
    <row r="1018" spans="1:13" ht="15.5" x14ac:dyDescent="0.35">
      <c r="A1018" s="19" t="s">
        <v>3178</v>
      </c>
      <c r="B1018" s="19" t="s">
        <v>3815</v>
      </c>
      <c r="C1018" s="22">
        <v>1209771</v>
      </c>
      <c r="D1018" s="22">
        <v>0</v>
      </c>
      <c r="E1018" s="22">
        <v>678750</v>
      </c>
      <c r="F1018" s="22">
        <v>0</v>
      </c>
      <c r="G1018" s="43">
        <v>921588</v>
      </c>
      <c r="H1018" s="60">
        <v>60</v>
      </c>
      <c r="I1018" s="60">
        <v>20</v>
      </c>
      <c r="J1018" s="60">
        <v>40</v>
      </c>
      <c r="K1018" s="60">
        <v>6</v>
      </c>
      <c r="L1018" s="60">
        <v>3</v>
      </c>
      <c r="M1018" s="60" t="s">
        <v>3790</v>
      </c>
    </row>
    <row r="1019" spans="1:13" ht="29.25" customHeight="1" x14ac:dyDescent="0.35">
      <c r="A1019" s="19" t="s">
        <v>8118</v>
      </c>
      <c r="B1019" s="19" t="s">
        <v>8585</v>
      </c>
      <c r="C1019" s="22"/>
      <c r="D1019" s="22"/>
      <c r="E1019" s="22"/>
      <c r="F1019" s="22"/>
      <c r="G1019" s="43"/>
      <c r="H1019" s="60"/>
      <c r="I1019" s="60"/>
      <c r="J1019" s="60"/>
      <c r="K1019" s="60"/>
      <c r="L1019" s="60"/>
      <c r="M1019" s="60"/>
    </row>
    <row r="1020" spans="1:13" ht="15.5" x14ac:dyDescent="0.35">
      <c r="A1020" s="19" t="s">
        <v>5092</v>
      </c>
      <c r="B1020" s="19" t="s">
        <v>4481</v>
      </c>
      <c r="C1020" s="22"/>
      <c r="D1020" s="22"/>
      <c r="E1020" s="22"/>
      <c r="F1020" s="22"/>
      <c r="G1020" s="43"/>
      <c r="H1020" s="60"/>
      <c r="I1020" s="60"/>
      <c r="J1020" s="60"/>
      <c r="K1020" s="60"/>
      <c r="L1020" s="60"/>
      <c r="M1020" s="60"/>
    </row>
    <row r="1021" spans="1:13" ht="15.5" x14ac:dyDescent="0.35">
      <c r="A1021" s="19" t="s">
        <v>893</v>
      </c>
      <c r="B1021" s="19" t="s">
        <v>3913</v>
      </c>
      <c r="C1021" s="22">
        <v>18000000</v>
      </c>
      <c r="D1021" s="22">
        <v>0</v>
      </c>
      <c r="E1021" s="22">
        <v>27702000</v>
      </c>
      <c r="F1021" s="22">
        <v>0</v>
      </c>
      <c r="G1021" s="43">
        <v>29083000</v>
      </c>
      <c r="H1021" s="60"/>
      <c r="I1021" s="60"/>
      <c r="J1021" s="60"/>
      <c r="K1021" s="60"/>
      <c r="L1021" s="60"/>
      <c r="M1021" s="60"/>
    </row>
    <row r="1022" spans="1:13" ht="31" x14ac:dyDescent="0.35">
      <c r="A1022" s="19" t="s">
        <v>4979</v>
      </c>
      <c r="B1022" s="19" t="s">
        <v>2662</v>
      </c>
      <c r="C1022" s="22"/>
      <c r="D1022" s="22"/>
      <c r="E1022" s="22"/>
      <c r="F1022" s="22"/>
      <c r="G1022" s="43"/>
      <c r="H1022" s="60"/>
      <c r="I1022" s="60"/>
      <c r="J1022" s="60"/>
      <c r="K1022" s="60"/>
      <c r="L1022" s="60"/>
      <c r="M1022" s="60"/>
    </row>
    <row r="1023" spans="1:13" ht="15.5" x14ac:dyDescent="0.35">
      <c r="A1023" s="19" t="s">
        <v>3185</v>
      </c>
      <c r="B1023" s="19" t="s">
        <v>2319</v>
      </c>
      <c r="C1023" s="22">
        <v>24431172</v>
      </c>
      <c r="D1023" s="22"/>
      <c r="E1023" s="22">
        <v>18825046</v>
      </c>
      <c r="F1023" s="22"/>
      <c r="G1023" s="43">
        <v>13213592</v>
      </c>
      <c r="H1023" s="60"/>
      <c r="I1023" s="60"/>
      <c r="J1023" s="60"/>
      <c r="K1023" s="60"/>
      <c r="L1023" s="60"/>
      <c r="M1023" s="60"/>
    </row>
    <row r="1024" spans="1:13" ht="15.5" x14ac:dyDescent="0.35">
      <c r="A1024" s="19" t="s">
        <v>1099</v>
      </c>
      <c r="B1024" s="19" t="s">
        <v>3847</v>
      </c>
      <c r="C1024" s="22"/>
      <c r="D1024" s="22"/>
      <c r="E1024" s="22"/>
      <c r="F1024" s="22"/>
      <c r="G1024" s="43"/>
      <c r="H1024" s="60"/>
      <c r="I1024" s="60"/>
      <c r="J1024" s="60"/>
      <c r="K1024" s="60"/>
      <c r="L1024" s="60"/>
      <c r="M1024" s="60"/>
    </row>
    <row r="1025" spans="1:13" ht="15.5" x14ac:dyDescent="0.35">
      <c r="A1025" s="19" t="s">
        <v>1350</v>
      </c>
      <c r="B1025" s="19" t="s">
        <v>1332</v>
      </c>
      <c r="C1025" s="22"/>
      <c r="D1025" s="22"/>
      <c r="E1025" s="22"/>
      <c r="F1025" s="22"/>
      <c r="G1025" s="43"/>
      <c r="H1025" s="60"/>
      <c r="I1025" s="60"/>
      <c r="J1025" s="60"/>
      <c r="K1025" s="60"/>
      <c r="L1025" s="60"/>
      <c r="M1025" s="60"/>
    </row>
    <row r="1026" spans="1:13" ht="15.5" x14ac:dyDescent="0.35">
      <c r="A1026" s="19" t="s">
        <v>8414</v>
      </c>
      <c r="B1026" s="19" t="s">
        <v>8200</v>
      </c>
      <c r="C1026" s="22"/>
      <c r="D1026" s="22"/>
      <c r="E1026" s="22"/>
      <c r="F1026" s="22"/>
      <c r="G1026" s="43"/>
      <c r="H1026" s="60"/>
      <c r="I1026" s="60"/>
      <c r="J1026" s="60"/>
      <c r="K1026" s="60"/>
      <c r="L1026" s="60"/>
      <c r="M1026" s="60"/>
    </row>
    <row r="1027" spans="1:13" ht="15.5" x14ac:dyDescent="0.35">
      <c r="A1027" s="19" t="s">
        <v>8119</v>
      </c>
      <c r="B1027" s="19" t="s">
        <v>4219</v>
      </c>
      <c r="C1027" s="22"/>
      <c r="D1027" s="22"/>
      <c r="E1027" s="22"/>
      <c r="F1027" s="22"/>
      <c r="G1027" s="43"/>
      <c r="H1027" s="60"/>
      <c r="I1027" s="60"/>
      <c r="J1027" s="60"/>
      <c r="K1027" s="60"/>
      <c r="L1027" s="60"/>
      <c r="M1027" s="60"/>
    </row>
    <row r="1028" spans="1:13" ht="15.5" x14ac:dyDescent="0.35">
      <c r="A1028" s="19" t="s">
        <v>1668</v>
      </c>
      <c r="B1028" s="19" t="s">
        <v>3839</v>
      </c>
      <c r="C1028" s="22"/>
      <c r="D1028" s="22"/>
      <c r="E1028" s="22"/>
      <c r="F1028" s="22"/>
      <c r="G1028" s="43"/>
      <c r="H1028" s="60"/>
      <c r="I1028" s="60"/>
      <c r="J1028" s="60"/>
      <c r="K1028" s="60"/>
      <c r="L1028" s="60"/>
      <c r="M1028" s="60"/>
    </row>
    <row r="1029" spans="1:13" ht="15.5" x14ac:dyDescent="0.35">
      <c r="A1029" s="19" t="s">
        <v>2973</v>
      </c>
      <c r="B1029" s="19" t="s">
        <v>4035</v>
      </c>
      <c r="C1029" s="22"/>
      <c r="D1029" s="22"/>
      <c r="E1029" s="22"/>
      <c r="F1029" s="22"/>
      <c r="G1029" s="43"/>
      <c r="H1029" s="60"/>
      <c r="I1029" s="60"/>
      <c r="J1029" s="60"/>
      <c r="K1029" s="60"/>
      <c r="L1029" s="60"/>
      <c r="M1029" s="60"/>
    </row>
    <row r="1030" spans="1:13" ht="15.5" x14ac:dyDescent="0.35">
      <c r="A1030" s="19" t="s">
        <v>8120</v>
      </c>
      <c r="B1030" s="19" t="s">
        <v>737</v>
      </c>
      <c r="C1030" s="22"/>
      <c r="D1030" s="22"/>
      <c r="E1030" s="22"/>
      <c r="F1030" s="22"/>
      <c r="G1030" s="43"/>
      <c r="H1030" s="60"/>
      <c r="I1030" s="60"/>
      <c r="J1030" s="60"/>
      <c r="K1030" s="60"/>
      <c r="L1030" s="60"/>
      <c r="M1030" s="60"/>
    </row>
    <row r="1031" spans="1:13" ht="15.5" x14ac:dyDescent="0.35">
      <c r="A1031" s="19" t="s">
        <v>55</v>
      </c>
      <c r="B1031" s="19" t="s">
        <v>4087</v>
      </c>
      <c r="C1031" s="22"/>
      <c r="D1031" s="22"/>
      <c r="E1031" s="22"/>
      <c r="F1031" s="22"/>
      <c r="G1031" s="43"/>
      <c r="H1031" s="60"/>
      <c r="I1031" s="60"/>
      <c r="J1031" s="60"/>
      <c r="K1031" s="60"/>
      <c r="L1031" s="60"/>
      <c r="M1031" s="60"/>
    </row>
    <row r="1032" spans="1:13" ht="31" x14ac:dyDescent="0.35">
      <c r="A1032" s="19" t="s">
        <v>3504</v>
      </c>
      <c r="B1032" s="19" t="s">
        <v>3503</v>
      </c>
      <c r="C1032" s="22"/>
      <c r="D1032" s="22"/>
      <c r="E1032" s="22"/>
      <c r="F1032" s="22"/>
      <c r="G1032" s="43"/>
      <c r="H1032" s="60"/>
      <c r="I1032" s="60"/>
      <c r="J1032" s="60"/>
      <c r="K1032" s="60"/>
      <c r="L1032" s="60"/>
      <c r="M1032" s="60"/>
    </row>
    <row r="1033" spans="1:13" ht="15.5" x14ac:dyDescent="0.35">
      <c r="A1033" s="19" t="s">
        <v>8121</v>
      </c>
      <c r="B1033" s="19" t="s">
        <v>1005</v>
      </c>
      <c r="C1033" s="22"/>
      <c r="D1033" s="22"/>
      <c r="E1033" s="22"/>
      <c r="F1033" s="22"/>
      <c r="G1033" s="43"/>
      <c r="H1033" s="60"/>
      <c r="I1033" s="60"/>
      <c r="J1033" s="60"/>
      <c r="K1033" s="60"/>
      <c r="L1033" s="60"/>
      <c r="M1033" s="60"/>
    </row>
    <row r="1034" spans="1:13" ht="15.5" x14ac:dyDescent="0.35">
      <c r="A1034" s="19" t="s">
        <v>8122</v>
      </c>
      <c r="B1034" s="19" t="s">
        <v>3849</v>
      </c>
      <c r="C1034" s="22"/>
      <c r="D1034" s="22"/>
      <c r="E1034" s="22"/>
      <c r="F1034" s="22"/>
      <c r="G1034" s="43"/>
      <c r="H1034" s="60"/>
      <c r="I1034" s="60"/>
      <c r="J1034" s="60"/>
      <c r="K1034" s="60"/>
      <c r="L1034" s="60"/>
      <c r="M1034" s="60"/>
    </row>
    <row r="1035" spans="1:13" ht="31" x14ac:dyDescent="0.35">
      <c r="A1035" s="19" t="s">
        <v>3084</v>
      </c>
      <c r="B1035" s="19" t="s">
        <v>8303</v>
      </c>
      <c r="C1035" s="22"/>
      <c r="D1035" s="22"/>
      <c r="E1035" s="22"/>
      <c r="F1035" s="22"/>
      <c r="G1035" s="43"/>
      <c r="H1035" s="60"/>
      <c r="I1035" s="60"/>
      <c r="J1035" s="60"/>
      <c r="K1035" s="60"/>
      <c r="L1035" s="60"/>
      <c r="M1035" s="60"/>
    </row>
    <row r="1036" spans="1:13" ht="31" x14ac:dyDescent="0.35">
      <c r="A1036" s="19" t="s">
        <v>8123</v>
      </c>
      <c r="B1036" s="19" t="s">
        <v>3810</v>
      </c>
      <c r="C1036" s="22"/>
      <c r="D1036" s="22"/>
      <c r="E1036" s="22"/>
      <c r="F1036" s="22"/>
      <c r="G1036" s="43"/>
      <c r="H1036" s="60"/>
      <c r="I1036" s="60"/>
      <c r="J1036" s="60"/>
      <c r="K1036" s="60"/>
      <c r="L1036" s="60"/>
      <c r="M1036" s="60"/>
    </row>
    <row r="1037" spans="1:13" ht="31" x14ac:dyDescent="0.35">
      <c r="A1037" s="19" t="s">
        <v>8124</v>
      </c>
      <c r="B1037" s="19" t="s">
        <v>3928</v>
      </c>
      <c r="C1037" s="22"/>
      <c r="D1037" s="22"/>
      <c r="E1037" s="22"/>
      <c r="F1037" s="22"/>
      <c r="G1037" s="43"/>
      <c r="H1037" s="60"/>
      <c r="I1037" s="60"/>
      <c r="J1037" s="60"/>
      <c r="K1037" s="60"/>
      <c r="L1037" s="60"/>
      <c r="M1037" s="60"/>
    </row>
    <row r="1038" spans="1:13" ht="15.5" x14ac:dyDescent="0.35">
      <c r="A1038" s="19" t="s">
        <v>8125</v>
      </c>
      <c r="B1038" s="19" t="s">
        <v>3932</v>
      </c>
      <c r="C1038" s="22"/>
      <c r="D1038" s="22"/>
      <c r="E1038" s="22"/>
      <c r="F1038" s="22"/>
      <c r="G1038" s="43"/>
      <c r="H1038" s="60"/>
      <c r="I1038" s="60"/>
      <c r="J1038" s="60"/>
      <c r="K1038" s="60"/>
      <c r="L1038" s="60"/>
      <c r="M1038" s="60"/>
    </row>
    <row r="1039" spans="1:13" ht="15.5" x14ac:dyDescent="0.35">
      <c r="A1039" s="19" t="s">
        <v>2554</v>
      </c>
      <c r="B1039" s="19" t="s">
        <v>8210</v>
      </c>
      <c r="C1039" s="22"/>
      <c r="D1039" s="22"/>
      <c r="E1039" s="22"/>
      <c r="F1039" s="22"/>
      <c r="G1039" s="43"/>
      <c r="H1039" s="60"/>
      <c r="I1039" s="60"/>
      <c r="J1039" s="60"/>
      <c r="K1039" s="60"/>
      <c r="L1039" s="60"/>
      <c r="M1039" s="60"/>
    </row>
    <row r="1040" spans="1:13" ht="15.5" x14ac:dyDescent="0.35">
      <c r="A1040" s="19" t="s">
        <v>8126</v>
      </c>
      <c r="B1040" s="19" t="s">
        <v>3294</v>
      </c>
      <c r="C1040" s="22"/>
      <c r="D1040" s="22"/>
      <c r="E1040" s="22"/>
      <c r="F1040" s="22"/>
      <c r="G1040" s="43"/>
      <c r="H1040" s="60"/>
      <c r="I1040" s="60"/>
      <c r="J1040" s="60"/>
      <c r="K1040" s="60"/>
      <c r="L1040" s="60"/>
      <c r="M1040" s="60"/>
    </row>
    <row r="1041" spans="1:13" ht="31" x14ac:dyDescent="0.35">
      <c r="A1041" s="19" t="s">
        <v>2041</v>
      </c>
      <c r="B1041" s="19" t="s">
        <v>2039</v>
      </c>
      <c r="C1041" s="22"/>
      <c r="D1041" s="22"/>
      <c r="E1041" s="22"/>
      <c r="F1041" s="22"/>
      <c r="G1041" s="43"/>
      <c r="H1041" s="60"/>
      <c r="I1041" s="60"/>
      <c r="J1041" s="60"/>
      <c r="K1041" s="60"/>
      <c r="L1041" s="60"/>
      <c r="M1041" s="60"/>
    </row>
    <row r="1042" spans="1:13" ht="15.5" x14ac:dyDescent="0.35">
      <c r="A1042" s="19" t="s">
        <v>8127</v>
      </c>
      <c r="B1042" s="19" t="s">
        <v>4083</v>
      </c>
      <c r="C1042" s="22"/>
      <c r="D1042" s="22"/>
      <c r="E1042" s="22"/>
      <c r="F1042" s="22"/>
      <c r="G1042" s="43"/>
      <c r="H1042" s="60"/>
      <c r="I1042" s="60"/>
      <c r="J1042" s="60"/>
      <c r="K1042" s="60"/>
      <c r="L1042" s="60"/>
      <c r="M1042" s="60"/>
    </row>
    <row r="1043" spans="1:13" ht="31" x14ac:dyDescent="0.35">
      <c r="A1043" s="19" t="s">
        <v>4980</v>
      </c>
      <c r="B1043" s="19" t="s">
        <v>1988</v>
      </c>
      <c r="C1043" s="22"/>
      <c r="D1043" s="22"/>
      <c r="E1043" s="22"/>
      <c r="F1043" s="22"/>
      <c r="G1043" s="43"/>
      <c r="H1043" s="60"/>
      <c r="I1043" s="60"/>
      <c r="J1043" s="60"/>
      <c r="K1043" s="60"/>
      <c r="L1043" s="60"/>
      <c r="M1043" s="60"/>
    </row>
    <row r="1044" spans="1:13" ht="15.5" x14ac:dyDescent="0.35">
      <c r="A1044" s="19" t="s">
        <v>289</v>
      </c>
      <c r="B1044" s="19" t="s">
        <v>287</v>
      </c>
      <c r="C1044" s="22"/>
      <c r="D1044" s="22"/>
      <c r="E1044" s="22"/>
      <c r="F1044" s="22"/>
      <c r="G1044" s="43"/>
      <c r="H1044" s="60"/>
      <c r="I1044" s="60"/>
      <c r="J1044" s="60"/>
      <c r="K1044" s="60"/>
      <c r="L1044" s="60"/>
      <c r="M1044" s="60"/>
    </row>
    <row r="1045" spans="1:13" ht="31" x14ac:dyDescent="0.35">
      <c r="A1045" s="19" t="s">
        <v>1442</v>
      </c>
      <c r="B1045" s="19" t="s">
        <v>1424</v>
      </c>
      <c r="C1045" s="22"/>
      <c r="D1045" s="22"/>
      <c r="E1045" s="22"/>
      <c r="F1045" s="22"/>
      <c r="G1045" s="43"/>
      <c r="H1045" s="60"/>
      <c r="I1045" s="60"/>
      <c r="J1045" s="60"/>
      <c r="K1045" s="60"/>
      <c r="L1045" s="60"/>
      <c r="M1045" s="60"/>
    </row>
    <row r="1046" spans="1:13" ht="31" x14ac:dyDescent="0.35">
      <c r="A1046" s="19" t="s">
        <v>8640</v>
      </c>
      <c r="B1046" s="19" t="s">
        <v>3960</v>
      </c>
      <c r="C1046" s="22"/>
      <c r="D1046" s="22"/>
      <c r="E1046" s="22"/>
      <c r="F1046" s="22"/>
      <c r="G1046" s="43"/>
      <c r="H1046" s="60"/>
      <c r="I1046" s="60"/>
      <c r="J1046" s="60"/>
      <c r="K1046" s="60"/>
      <c r="L1046" s="60"/>
      <c r="M1046" s="60"/>
    </row>
    <row r="1047" spans="1:13" ht="15.5" x14ac:dyDescent="0.35">
      <c r="A1047" s="19" t="s">
        <v>1773</v>
      </c>
      <c r="B1047" s="19" t="s">
        <v>1769</v>
      </c>
      <c r="C1047" s="22"/>
      <c r="D1047" s="22"/>
      <c r="E1047" s="22"/>
      <c r="F1047" s="22"/>
      <c r="G1047" s="43"/>
      <c r="H1047" s="60"/>
      <c r="I1047" s="60"/>
      <c r="J1047" s="60"/>
      <c r="K1047" s="60"/>
      <c r="L1047" s="60"/>
      <c r="M1047" s="60"/>
    </row>
    <row r="1048" spans="1:13" ht="15.5" x14ac:dyDescent="0.35">
      <c r="A1048" s="19" t="s">
        <v>8128</v>
      </c>
      <c r="B1048" s="19" t="s">
        <v>4081</v>
      </c>
      <c r="C1048" s="22"/>
      <c r="D1048" s="22"/>
      <c r="E1048" s="22"/>
      <c r="F1048" s="22"/>
      <c r="G1048" s="43"/>
      <c r="H1048" s="60"/>
      <c r="I1048" s="60"/>
      <c r="J1048" s="60"/>
      <c r="K1048" s="60"/>
      <c r="L1048" s="60"/>
      <c r="M1048" s="60"/>
    </row>
    <row r="1049" spans="1:13" ht="15.5" x14ac:dyDescent="0.35">
      <c r="A1049" s="19" t="s">
        <v>3155</v>
      </c>
      <c r="B1049" s="19" t="s">
        <v>3753</v>
      </c>
      <c r="C1049" s="22"/>
      <c r="D1049" s="22"/>
      <c r="E1049" s="22"/>
      <c r="F1049" s="22"/>
      <c r="G1049" s="43"/>
      <c r="H1049" s="60"/>
      <c r="I1049" s="60"/>
      <c r="J1049" s="60"/>
      <c r="K1049" s="60"/>
      <c r="L1049" s="60"/>
      <c r="M1049" s="60"/>
    </row>
    <row r="1050" spans="1:13" ht="31" x14ac:dyDescent="0.35">
      <c r="A1050" s="19" t="s">
        <v>8129</v>
      </c>
      <c r="B1050" s="19" t="s">
        <v>4056</v>
      </c>
      <c r="C1050" s="22"/>
      <c r="D1050" s="22"/>
      <c r="E1050" s="22"/>
      <c r="F1050" s="22"/>
      <c r="G1050" s="43"/>
      <c r="H1050" s="60"/>
      <c r="I1050" s="60"/>
      <c r="J1050" s="60"/>
      <c r="K1050" s="60"/>
      <c r="L1050" s="60"/>
      <c r="M1050" s="60"/>
    </row>
    <row r="1051" spans="1:13" ht="31" x14ac:dyDescent="0.35">
      <c r="A1051" s="19" t="s">
        <v>8130</v>
      </c>
      <c r="B1051" s="19" t="s">
        <v>4482</v>
      </c>
      <c r="C1051" s="22"/>
      <c r="D1051" s="22"/>
      <c r="E1051" s="22"/>
      <c r="F1051" s="22"/>
      <c r="G1051" s="43"/>
      <c r="H1051" s="60"/>
      <c r="I1051" s="60"/>
      <c r="J1051" s="60"/>
      <c r="K1051" s="60"/>
      <c r="L1051" s="60"/>
      <c r="M1051" s="60"/>
    </row>
    <row r="1052" spans="1:13" ht="15.5" x14ac:dyDescent="0.35">
      <c r="A1052" s="19" t="s">
        <v>958</v>
      </c>
      <c r="B1052" s="19" t="s">
        <v>956</v>
      </c>
      <c r="C1052" s="22"/>
      <c r="D1052" s="22"/>
      <c r="E1052" s="22"/>
      <c r="F1052" s="22"/>
      <c r="G1052" s="43"/>
      <c r="H1052" s="60"/>
      <c r="I1052" s="60"/>
      <c r="J1052" s="60"/>
      <c r="K1052" s="60"/>
      <c r="L1052" s="60"/>
      <c r="M1052" s="60"/>
    </row>
    <row r="1053" spans="1:13" ht="15.5" x14ac:dyDescent="0.35">
      <c r="A1053" s="19" t="s">
        <v>2187</v>
      </c>
      <c r="B1053" s="19" t="s">
        <v>2185</v>
      </c>
      <c r="C1053" s="22"/>
      <c r="D1053" s="22"/>
      <c r="E1053" s="22"/>
      <c r="F1053" s="22"/>
      <c r="G1053" s="43"/>
      <c r="H1053" s="60"/>
      <c r="I1053" s="60"/>
      <c r="J1053" s="60"/>
      <c r="K1053" s="60"/>
      <c r="L1053" s="60"/>
      <c r="M1053" s="60"/>
    </row>
    <row r="1054" spans="1:13" ht="15.5" x14ac:dyDescent="0.35">
      <c r="A1054" s="19" t="s">
        <v>3140</v>
      </c>
      <c r="B1054" s="19" t="s">
        <v>8233</v>
      </c>
      <c r="C1054" s="22"/>
      <c r="D1054" s="22"/>
      <c r="E1054" s="22"/>
      <c r="F1054" s="22"/>
      <c r="G1054" s="43"/>
      <c r="H1054" s="60"/>
      <c r="I1054" s="60"/>
      <c r="J1054" s="60"/>
      <c r="K1054" s="60"/>
      <c r="L1054" s="60"/>
      <c r="M1054" s="60"/>
    </row>
    <row r="1055" spans="1:13" ht="15.5" x14ac:dyDescent="0.35">
      <c r="A1055" s="19" t="s">
        <v>1539</v>
      </c>
      <c r="B1055" s="19" t="s">
        <v>8294</v>
      </c>
      <c r="C1055" s="22"/>
      <c r="D1055" s="22"/>
      <c r="E1055" s="22"/>
      <c r="F1055" s="22"/>
      <c r="G1055" s="43"/>
      <c r="H1055" s="60"/>
      <c r="I1055" s="60"/>
      <c r="J1055" s="60"/>
      <c r="K1055" s="60"/>
      <c r="L1055" s="60"/>
      <c r="M1055" s="60"/>
    </row>
    <row r="1056" spans="1:13" ht="31" x14ac:dyDescent="0.35">
      <c r="A1056" s="19" t="s">
        <v>8131</v>
      </c>
      <c r="B1056" s="19" t="s">
        <v>3783</v>
      </c>
      <c r="C1056" s="22"/>
      <c r="D1056" s="22"/>
      <c r="E1056" s="22"/>
      <c r="F1056" s="22"/>
      <c r="G1056" s="43"/>
      <c r="H1056" s="60"/>
      <c r="I1056" s="60"/>
      <c r="J1056" s="60"/>
      <c r="K1056" s="60"/>
      <c r="L1056" s="60"/>
      <c r="M1056" s="60"/>
    </row>
    <row r="1057" spans="1:13" ht="31" x14ac:dyDescent="0.35">
      <c r="A1057" s="19" t="s">
        <v>2059</v>
      </c>
      <c r="B1057" s="19" t="s">
        <v>2058</v>
      </c>
      <c r="C1057" s="22"/>
      <c r="D1057" s="22"/>
      <c r="E1057" s="22"/>
      <c r="F1057" s="22"/>
      <c r="G1057" s="43"/>
      <c r="H1057" s="60"/>
      <c r="I1057" s="60"/>
      <c r="J1057" s="60"/>
      <c r="K1057" s="60"/>
      <c r="L1057" s="60"/>
      <c r="M1057" s="60"/>
    </row>
    <row r="1058" spans="1:13" ht="15.5" x14ac:dyDescent="0.35">
      <c r="A1058" s="19" t="s">
        <v>3241</v>
      </c>
      <c r="B1058" s="19" t="s">
        <v>1138</v>
      </c>
      <c r="C1058" s="22"/>
      <c r="D1058" s="22"/>
      <c r="E1058" s="22"/>
      <c r="F1058" s="22"/>
      <c r="G1058" s="43"/>
      <c r="H1058" s="60"/>
      <c r="I1058" s="60"/>
      <c r="J1058" s="60"/>
      <c r="K1058" s="60"/>
      <c r="L1058" s="60"/>
      <c r="M1058" s="60"/>
    </row>
    <row r="1059" spans="1:13" ht="31" x14ac:dyDescent="0.35">
      <c r="A1059" s="19" t="s">
        <v>8132</v>
      </c>
      <c r="B1059" s="19" t="s">
        <v>8204</v>
      </c>
      <c r="C1059" s="22"/>
      <c r="D1059" s="22"/>
      <c r="E1059" s="22"/>
      <c r="F1059" s="22"/>
      <c r="G1059" s="43"/>
      <c r="H1059" s="60"/>
      <c r="I1059" s="60"/>
      <c r="J1059" s="60"/>
      <c r="K1059" s="60"/>
      <c r="L1059" s="60"/>
      <c r="M1059" s="60"/>
    </row>
    <row r="1060" spans="1:13" ht="15.5" x14ac:dyDescent="0.35">
      <c r="A1060" s="19" t="s">
        <v>5093</v>
      </c>
      <c r="B1060" s="19" t="s">
        <v>4535</v>
      </c>
      <c r="C1060" s="22"/>
      <c r="D1060" s="22"/>
      <c r="E1060" s="22"/>
      <c r="F1060" s="22"/>
      <c r="G1060" s="43"/>
      <c r="H1060" s="60"/>
      <c r="I1060" s="60"/>
      <c r="J1060" s="60"/>
      <c r="K1060" s="60"/>
      <c r="L1060" s="60"/>
      <c r="M1060" s="60"/>
    </row>
    <row r="1061" spans="1:13" ht="15.5" x14ac:dyDescent="0.35">
      <c r="A1061" s="19" t="s">
        <v>1909</v>
      </c>
      <c r="B1061" s="19" t="s">
        <v>1907</v>
      </c>
      <c r="C1061" s="22"/>
      <c r="D1061" s="22"/>
      <c r="E1061" s="22"/>
      <c r="F1061" s="22"/>
      <c r="G1061" s="43"/>
      <c r="H1061" s="60"/>
      <c r="I1061" s="60"/>
      <c r="J1061" s="60"/>
      <c r="K1061" s="60"/>
      <c r="L1061" s="60"/>
      <c r="M1061" s="60"/>
    </row>
    <row r="1062" spans="1:13" ht="15.5" x14ac:dyDescent="0.35">
      <c r="A1062" s="19" t="s">
        <v>2994</v>
      </c>
      <c r="B1062" s="19" t="s">
        <v>3852</v>
      </c>
      <c r="C1062" s="22"/>
      <c r="D1062" s="22"/>
      <c r="E1062" s="22"/>
      <c r="F1062" s="22"/>
      <c r="G1062" s="43"/>
      <c r="H1062" s="60"/>
      <c r="I1062" s="60"/>
      <c r="J1062" s="60"/>
      <c r="K1062" s="60"/>
      <c r="L1062" s="60"/>
      <c r="M1062" s="60"/>
    </row>
    <row r="1063" spans="1:13" ht="15.5" x14ac:dyDescent="0.35">
      <c r="A1063" s="19" t="s">
        <v>8133</v>
      </c>
      <c r="B1063" s="19" t="s">
        <v>295</v>
      </c>
      <c r="C1063" s="22"/>
      <c r="D1063" s="22"/>
      <c r="E1063" s="22"/>
      <c r="F1063" s="22"/>
      <c r="G1063" s="43"/>
      <c r="H1063" s="60"/>
      <c r="I1063" s="60"/>
      <c r="J1063" s="60"/>
      <c r="K1063" s="60"/>
      <c r="L1063" s="60"/>
      <c r="M1063" s="60"/>
    </row>
    <row r="1064" spans="1:13" ht="15.5" x14ac:dyDescent="0.35">
      <c r="A1064" s="19" t="s">
        <v>3514</v>
      </c>
      <c r="B1064" s="19" t="s">
        <v>3513</v>
      </c>
      <c r="C1064" s="22"/>
      <c r="D1064" s="22"/>
      <c r="E1064" s="22"/>
      <c r="F1064" s="22"/>
      <c r="G1064" s="43"/>
      <c r="H1064" s="60"/>
      <c r="I1064" s="60"/>
      <c r="J1064" s="60"/>
      <c r="K1064" s="60"/>
      <c r="L1064" s="60"/>
      <c r="M1064" s="60"/>
    </row>
    <row r="1065" spans="1:13" ht="15.5" x14ac:dyDescent="0.35">
      <c r="A1065" s="19" t="s">
        <v>1723</v>
      </c>
      <c r="B1065" s="19" t="s">
        <v>1701</v>
      </c>
      <c r="C1065" s="22"/>
      <c r="D1065" s="22"/>
      <c r="E1065" s="22"/>
      <c r="F1065" s="22"/>
      <c r="G1065" s="43"/>
      <c r="H1065" s="60"/>
      <c r="I1065" s="60"/>
      <c r="J1065" s="60"/>
      <c r="K1065" s="60"/>
      <c r="L1065" s="60"/>
      <c r="M1065" s="60"/>
    </row>
    <row r="1066" spans="1:13" ht="15.5" x14ac:dyDescent="0.35">
      <c r="A1066" s="19" t="s">
        <v>2141</v>
      </c>
      <c r="B1066" s="19" t="s">
        <v>2140</v>
      </c>
      <c r="C1066" s="22"/>
      <c r="D1066" s="22"/>
      <c r="E1066" s="22"/>
      <c r="F1066" s="22"/>
      <c r="G1066" s="43"/>
      <c r="H1066" s="60"/>
      <c r="I1066" s="60"/>
      <c r="J1066" s="60"/>
      <c r="K1066" s="60"/>
      <c r="L1066" s="60"/>
      <c r="M1066" s="60"/>
    </row>
    <row r="1067" spans="1:13" ht="15.5" x14ac:dyDescent="0.35">
      <c r="A1067" s="19" t="s">
        <v>1955</v>
      </c>
      <c r="B1067" s="19" t="s">
        <v>1953</v>
      </c>
      <c r="C1067" s="22"/>
      <c r="D1067" s="22"/>
      <c r="E1067" s="22"/>
      <c r="F1067" s="22"/>
      <c r="G1067" s="43"/>
      <c r="H1067" s="60"/>
      <c r="I1067" s="60"/>
      <c r="J1067" s="60"/>
      <c r="K1067" s="60"/>
      <c r="L1067" s="60"/>
      <c r="M1067" s="60"/>
    </row>
    <row r="1068" spans="1:13" ht="15.5" x14ac:dyDescent="0.35">
      <c r="A1068" s="19" t="s">
        <v>9627</v>
      </c>
      <c r="B1068" s="19" t="s">
        <v>1065</v>
      </c>
      <c r="C1068" s="22"/>
      <c r="D1068" s="22"/>
      <c r="E1068" s="22"/>
      <c r="F1068" s="22"/>
      <c r="G1068" s="43"/>
      <c r="H1068" s="60"/>
      <c r="I1068" s="60"/>
      <c r="J1068" s="60"/>
      <c r="K1068" s="60"/>
      <c r="L1068" s="60"/>
      <c r="M1068" s="60"/>
    </row>
    <row r="1069" spans="1:13" ht="15.5" x14ac:dyDescent="0.35">
      <c r="A1069" s="19" t="s">
        <v>888</v>
      </c>
      <c r="B1069" s="19" t="s">
        <v>886</v>
      </c>
      <c r="C1069" s="22"/>
      <c r="D1069" s="22"/>
      <c r="E1069" s="22"/>
      <c r="F1069" s="22"/>
      <c r="G1069" s="43"/>
      <c r="H1069" s="60"/>
      <c r="I1069" s="60"/>
      <c r="J1069" s="60"/>
      <c r="K1069" s="60"/>
      <c r="L1069" s="60"/>
      <c r="M1069" s="60"/>
    </row>
    <row r="1070" spans="1:13" ht="31" x14ac:dyDescent="0.35">
      <c r="A1070" s="19" t="s">
        <v>1177</v>
      </c>
      <c r="B1070" s="19" t="s">
        <v>1175</v>
      </c>
      <c r="C1070" s="22"/>
      <c r="D1070" s="22"/>
      <c r="E1070" s="22"/>
      <c r="F1070" s="22"/>
      <c r="G1070" s="43"/>
      <c r="H1070" s="60"/>
      <c r="I1070" s="60"/>
      <c r="J1070" s="60"/>
      <c r="K1070" s="60"/>
      <c r="L1070" s="60"/>
      <c r="M1070" s="60"/>
    </row>
    <row r="1071" spans="1:13" ht="15.5" x14ac:dyDescent="0.35">
      <c r="A1071" s="19" t="s">
        <v>1315</v>
      </c>
      <c r="B1071" s="19" t="s">
        <v>1292</v>
      </c>
      <c r="C1071" s="22"/>
      <c r="D1071" s="22"/>
      <c r="E1071" s="22"/>
      <c r="F1071" s="22"/>
      <c r="G1071" s="43"/>
      <c r="H1071" s="60"/>
      <c r="I1071" s="60"/>
      <c r="J1071" s="60"/>
      <c r="K1071" s="60"/>
      <c r="L1071" s="60"/>
      <c r="M1071" s="60"/>
    </row>
    <row r="1072" spans="1:13" ht="15.5" x14ac:dyDescent="0.35">
      <c r="A1072" s="19" t="s">
        <v>1048</v>
      </c>
      <c r="B1072" s="19" t="s">
        <v>3862</v>
      </c>
      <c r="C1072" s="22"/>
      <c r="D1072" s="22"/>
      <c r="E1072" s="22"/>
      <c r="F1072" s="22"/>
      <c r="G1072" s="43"/>
      <c r="H1072" s="60"/>
      <c r="I1072" s="60"/>
      <c r="J1072" s="60"/>
      <c r="K1072" s="60"/>
      <c r="L1072" s="60"/>
      <c r="M1072" s="60"/>
    </row>
    <row r="1073" spans="1:13" ht="31" x14ac:dyDescent="0.35">
      <c r="A1073" s="19" t="s">
        <v>8134</v>
      </c>
      <c r="B1073" s="19" t="s">
        <v>3323</v>
      </c>
      <c r="C1073" s="22"/>
      <c r="D1073" s="22"/>
      <c r="E1073" s="22"/>
      <c r="F1073" s="22"/>
      <c r="G1073" s="43"/>
      <c r="H1073" s="60"/>
      <c r="I1073" s="60"/>
      <c r="J1073" s="60"/>
      <c r="K1073" s="60"/>
      <c r="L1073" s="60"/>
      <c r="M1073" s="60"/>
    </row>
    <row r="1074" spans="1:13" ht="15.5" x14ac:dyDescent="0.35">
      <c r="A1074" s="19" t="s">
        <v>82</v>
      </c>
      <c r="B1074" s="19" t="s">
        <v>4005</v>
      </c>
      <c r="C1074" s="22">
        <v>667948000</v>
      </c>
      <c r="D1074" s="22">
        <v>0</v>
      </c>
      <c r="E1074" s="22">
        <v>673933000</v>
      </c>
      <c r="F1074" s="22">
        <v>0</v>
      </c>
      <c r="G1074" s="22">
        <v>792641000</v>
      </c>
      <c r="H1074" s="60"/>
      <c r="I1074" s="60"/>
      <c r="J1074" s="60"/>
      <c r="K1074" s="60"/>
      <c r="L1074" s="60"/>
      <c r="M1074" s="60"/>
    </row>
    <row r="1075" spans="1:13" ht="31" x14ac:dyDescent="0.35">
      <c r="A1075" s="19" t="s">
        <v>8135</v>
      </c>
      <c r="B1075" s="19" t="s">
        <v>3589</v>
      </c>
      <c r="C1075" s="22"/>
      <c r="D1075" s="22"/>
      <c r="E1075" s="22"/>
      <c r="F1075" s="22"/>
      <c r="G1075" s="43"/>
      <c r="H1075" s="60"/>
      <c r="I1075" s="60"/>
      <c r="J1075" s="60"/>
      <c r="K1075" s="60"/>
      <c r="L1075" s="60"/>
      <c r="M1075" s="60"/>
    </row>
    <row r="1076" spans="1:13" ht="31" x14ac:dyDescent="0.35">
      <c r="A1076" s="19" t="s">
        <v>1353</v>
      </c>
      <c r="B1076" s="19" t="s">
        <v>1337</v>
      </c>
      <c r="C1076" s="22"/>
      <c r="D1076" s="22"/>
      <c r="E1076" s="22"/>
      <c r="F1076" s="22"/>
      <c r="G1076" s="43"/>
      <c r="H1076" s="60"/>
      <c r="I1076" s="60"/>
      <c r="J1076" s="60"/>
      <c r="K1076" s="60"/>
      <c r="L1076" s="60"/>
      <c r="M1076" s="60"/>
    </row>
    <row r="1077" spans="1:13" ht="15.5" x14ac:dyDescent="0.35">
      <c r="A1077" s="19" t="s">
        <v>3119</v>
      </c>
      <c r="B1077" s="19" t="s">
        <v>1511</v>
      </c>
      <c r="C1077" s="22"/>
      <c r="D1077" s="22"/>
      <c r="E1077" s="22"/>
      <c r="F1077" s="22"/>
      <c r="G1077" s="43"/>
      <c r="H1077" s="60"/>
      <c r="I1077" s="60"/>
      <c r="J1077" s="60"/>
      <c r="K1077" s="60"/>
      <c r="L1077" s="60"/>
      <c r="M1077" s="60"/>
    </row>
    <row r="1078" spans="1:13" ht="15.5" x14ac:dyDescent="0.35">
      <c r="A1078" s="19" t="s">
        <v>8136</v>
      </c>
      <c r="B1078" s="19" t="s">
        <v>4006</v>
      </c>
      <c r="C1078" s="22"/>
      <c r="D1078" s="22"/>
      <c r="E1078" s="22"/>
      <c r="F1078" s="22"/>
      <c r="G1078" s="43"/>
      <c r="H1078" s="60"/>
      <c r="I1078" s="60"/>
      <c r="J1078" s="60"/>
      <c r="K1078" s="60"/>
      <c r="L1078" s="60"/>
      <c r="M1078" s="60"/>
    </row>
    <row r="1079" spans="1:13" ht="15.5" x14ac:dyDescent="0.35">
      <c r="A1079" s="19" t="s">
        <v>416</v>
      </c>
      <c r="B1079" s="19" t="s">
        <v>414</v>
      </c>
      <c r="C1079" s="22"/>
      <c r="D1079" s="22"/>
      <c r="E1079" s="22"/>
      <c r="F1079" s="22"/>
      <c r="G1079" s="43"/>
      <c r="H1079" s="60"/>
      <c r="I1079" s="60"/>
      <c r="J1079" s="60"/>
      <c r="K1079" s="60"/>
      <c r="L1079" s="60"/>
      <c r="M1079" s="60"/>
    </row>
    <row r="1080" spans="1:13" ht="15.5" x14ac:dyDescent="0.35">
      <c r="A1080" s="19" t="s">
        <v>8137</v>
      </c>
      <c r="B1080" s="19" t="s">
        <v>4548</v>
      </c>
      <c r="C1080" s="22"/>
      <c r="D1080" s="22"/>
      <c r="E1080" s="22"/>
      <c r="F1080" s="22"/>
      <c r="G1080" s="43"/>
      <c r="H1080" s="60"/>
      <c r="I1080" s="60"/>
      <c r="J1080" s="60"/>
      <c r="K1080" s="60"/>
      <c r="L1080" s="60"/>
      <c r="M1080" s="60"/>
    </row>
    <row r="1081" spans="1:13" ht="15.5" x14ac:dyDescent="0.35">
      <c r="A1081" s="19" t="s">
        <v>370</v>
      </c>
      <c r="B1081" s="19" t="s">
        <v>3784</v>
      </c>
      <c r="C1081" s="22"/>
      <c r="D1081" s="22"/>
      <c r="E1081" s="22"/>
      <c r="F1081" s="22"/>
      <c r="G1081" s="43"/>
      <c r="H1081" s="60"/>
      <c r="I1081" s="60"/>
      <c r="J1081" s="60"/>
      <c r="K1081" s="60"/>
      <c r="L1081" s="60"/>
      <c r="M1081" s="60"/>
    </row>
    <row r="1082" spans="1:13" ht="15.5" x14ac:dyDescent="0.35">
      <c r="A1082" s="19" t="s">
        <v>3142</v>
      </c>
      <c r="B1082" s="19" t="s">
        <v>1197</v>
      </c>
      <c r="C1082" s="22"/>
      <c r="D1082" s="22"/>
      <c r="E1082" s="22"/>
      <c r="F1082" s="22"/>
      <c r="G1082" s="43"/>
      <c r="H1082" s="60"/>
      <c r="I1082" s="60"/>
      <c r="J1082" s="60"/>
      <c r="K1082" s="60"/>
      <c r="L1082" s="60"/>
      <c r="M1082" s="60"/>
    </row>
    <row r="1083" spans="1:13" ht="31" x14ac:dyDescent="0.35">
      <c r="A1083" s="19" t="s">
        <v>1843</v>
      </c>
      <c r="B1083" s="19" t="s">
        <v>1841</v>
      </c>
      <c r="C1083" s="22"/>
      <c r="D1083" s="22"/>
      <c r="E1083" s="22"/>
      <c r="F1083" s="22"/>
      <c r="G1083" s="43"/>
      <c r="H1083" s="60"/>
      <c r="I1083" s="60"/>
      <c r="J1083" s="60"/>
      <c r="K1083" s="60"/>
      <c r="L1083" s="60"/>
      <c r="M1083" s="60"/>
    </row>
    <row r="1084" spans="1:13" ht="15.5" x14ac:dyDescent="0.35">
      <c r="A1084" s="19" t="s">
        <v>851</v>
      </c>
      <c r="B1084" s="19" t="s">
        <v>850</v>
      </c>
      <c r="C1084" s="22"/>
      <c r="D1084" s="22"/>
      <c r="E1084" s="22"/>
      <c r="F1084" s="22"/>
      <c r="G1084" s="43"/>
      <c r="H1084" s="60"/>
      <c r="I1084" s="60"/>
      <c r="J1084" s="60"/>
      <c r="K1084" s="60"/>
      <c r="L1084" s="60"/>
      <c r="M1084" s="60"/>
    </row>
    <row r="1085" spans="1:13" ht="15.5" x14ac:dyDescent="0.35">
      <c r="A1085" s="19" t="s">
        <v>4981</v>
      </c>
      <c r="B1085" s="19" t="s">
        <v>1018</v>
      </c>
      <c r="C1085" s="22"/>
      <c r="D1085" s="22"/>
      <c r="E1085" s="22"/>
      <c r="F1085" s="22"/>
      <c r="G1085" s="43"/>
      <c r="H1085" s="60"/>
      <c r="I1085" s="60"/>
      <c r="J1085" s="60"/>
      <c r="K1085" s="60"/>
      <c r="L1085" s="60"/>
      <c r="M1085" s="60"/>
    </row>
    <row r="1086" spans="1:13" ht="15.5" x14ac:dyDescent="0.35">
      <c r="A1086" s="19" t="s">
        <v>4995</v>
      </c>
      <c r="B1086" s="19" t="s">
        <v>2612</v>
      </c>
      <c r="C1086" s="22"/>
      <c r="D1086" s="22"/>
      <c r="E1086" s="22"/>
      <c r="F1086" s="22"/>
      <c r="G1086" s="43"/>
      <c r="H1086" s="60"/>
      <c r="I1086" s="60"/>
      <c r="J1086" s="60"/>
      <c r="K1086" s="60"/>
      <c r="L1086" s="60"/>
      <c r="M1086" s="60"/>
    </row>
    <row r="1087" spans="1:13" ht="15.5" x14ac:dyDescent="0.35">
      <c r="A1087" s="19" t="s">
        <v>2422</v>
      </c>
      <c r="B1087" s="19" t="s">
        <v>3664</v>
      </c>
      <c r="C1087" s="22"/>
      <c r="D1087" s="22"/>
      <c r="E1087" s="22"/>
      <c r="F1087" s="22"/>
      <c r="G1087" s="43"/>
      <c r="H1087" s="60"/>
      <c r="I1087" s="60"/>
      <c r="J1087" s="60"/>
      <c r="K1087" s="60"/>
      <c r="L1087" s="60"/>
      <c r="M1087" s="60"/>
    </row>
    <row r="1088" spans="1:13" ht="15.5" x14ac:dyDescent="0.35">
      <c r="A1088" s="19" t="s">
        <v>723</v>
      </c>
      <c r="B1088" s="19" t="s">
        <v>722</v>
      </c>
      <c r="C1088" s="22"/>
      <c r="D1088" s="22"/>
      <c r="E1088" s="22"/>
      <c r="F1088" s="22"/>
      <c r="G1088" s="43"/>
      <c r="H1088" s="60"/>
      <c r="I1088" s="60"/>
      <c r="J1088" s="60"/>
      <c r="K1088" s="60"/>
      <c r="L1088" s="60"/>
      <c r="M1088" s="60"/>
    </row>
    <row r="1089" spans="1:13" ht="15.5" x14ac:dyDescent="0.35">
      <c r="A1089" s="19" t="s">
        <v>4982</v>
      </c>
      <c r="B1089" s="19" t="s">
        <v>2302</v>
      </c>
      <c r="C1089" s="22"/>
      <c r="D1089" s="22"/>
      <c r="E1089" s="22"/>
      <c r="F1089" s="22"/>
      <c r="G1089" s="43"/>
      <c r="H1089" s="60"/>
      <c r="I1089" s="60"/>
      <c r="J1089" s="60"/>
      <c r="K1089" s="60"/>
      <c r="L1089" s="60"/>
      <c r="M1089" s="60"/>
    </row>
    <row r="1090" spans="1:13" ht="15.5" x14ac:dyDescent="0.35">
      <c r="A1090" s="19" t="s">
        <v>3213</v>
      </c>
      <c r="B1090" s="19" t="s">
        <v>427</v>
      </c>
      <c r="C1090" s="22"/>
      <c r="D1090" s="22"/>
      <c r="E1090" s="22"/>
      <c r="F1090" s="22"/>
      <c r="G1090" s="43"/>
      <c r="H1090" s="60"/>
      <c r="I1090" s="60"/>
      <c r="J1090" s="60"/>
      <c r="K1090" s="60"/>
      <c r="L1090" s="60"/>
      <c r="M1090" s="60"/>
    </row>
    <row r="1091" spans="1:13" ht="30.75" customHeight="1" x14ac:dyDescent="0.35">
      <c r="A1091" s="19" t="s">
        <v>4983</v>
      </c>
      <c r="B1091" s="19" t="s">
        <v>10073</v>
      </c>
      <c r="C1091" s="22">
        <v>772273.37</v>
      </c>
      <c r="D1091" s="22">
        <v>0</v>
      </c>
      <c r="E1091" s="22">
        <v>1017261</v>
      </c>
      <c r="F1091" s="22">
        <v>0</v>
      </c>
      <c r="G1091" s="43">
        <v>1024041.86</v>
      </c>
      <c r="H1091" s="60">
        <v>9</v>
      </c>
      <c r="I1091" s="60">
        <v>0</v>
      </c>
      <c r="J1091" s="60">
        <v>9</v>
      </c>
      <c r="K1091" s="60">
        <v>9</v>
      </c>
      <c r="L1091" s="60">
        <v>0</v>
      </c>
      <c r="M1091" s="60" t="s">
        <v>3790</v>
      </c>
    </row>
    <row r="1092" spans="1:13" ht="15.5" x14ac:dyDescent="0.35">
      <c r="A1092" s="19" t="s">
        <v>676</v>
      </c>
      <c r="B1092" s="19" t="s">
        <v>8270</v>
      </c>
      <c r="C1092" s="22"/>
      <c r="D1092" s="22"/>
      <c r="E1092" s="22"/>
      <c r="F1092" s="22"/>
      <c r="G1092" s="43"/>
      <c r="H1092" s="60"/>
      <c r="I1092" s="60"/>
      <c r="J1092" s="60"/>
      <c r="K1092" s="60"/>
      <c r="L1092" s="60"/>
      <c r="M1092" s="60"/>
    </row>
    <row r="1093" spans="1:13" ht="15.5" x14ac:dyDescent="0.35">
      <c r="A1093" s="19" t="s">
        <v>8138</v>
      </c>
      <c r="B1093" s="19" t="s">
        <v>4223</v>
      </c>
      <c r="C1093" s="22"/>
      <c r="D1093" s="22"/>
      <c r="E1093" s="22"/>
      <c r="F1093" s="22"/>
      <c r="G1093" s="43"/>
      <c r="H1093" s="60"/>
      <c r="I1093" s="60"/>
      <c r="J1093" s="60"/>
      <c r="K1093" s="60"/>
      <c r="L1093" s="60"/>
      <c r="M1093" s="60"/>
    </row>
    <row r="1094" spans="1:13" ht="15.5" x14ac:dyDescent="0.35">
      <c r="A1094" s="19" t="s">
        <v>4970</v>
      </c>
      <c r="B1094" s="19" t="s">
        <v>410</v>
      </c>
      <c r="C1094" s="22"/>
      <c r="D1094" s="22"/>
      <c r="E1094" s="22"/>
      <c r="F1094" s="22"/>
      <c r="G1094" s="43"/>
      <c r="H1094" s="60"/>
      <c r="I1094" s="60"/>
      <c r="J1094" s="60"/>
      <c r="K1094" s="60"/>
      <c r="L1094" s="60"/>
      <c r="M1094" s="60"/>
    </row>
    <row r="1095" spans="1:13" ht="15.5" x14ac:dyDescent="0.35">
      <c r="A1095" s="19" t="s">
        <v>4971</v>
      </c>
      <c r="B1095" s="19" t="s">
        <v>791</v>
      </c>
      <c r="C1095" s="22"/>
      <c r="D1095" s="22"/>
      <c r="E1095" s="22"/>
      <c r="F1095" s="22"/>
      <c r="G1095" s="43"/>
      <c r="H1095" s="60"/>
      <c r="I1095" s="60"/>
      <c r="J1095" s="60"/>
      <c r="K1095" s="60"/>
      <c r="L1095" s="60"/>
      <c r="M1095" s="60"/>
    </row>
    <row r="1096" spans="1:13" ht="15.5" x14ac:dyDescent="0.35">
      <c r="A1096" s="19" t="s">
        <v>4972</v>
      </c>
      <c r="B1096" s="19" t="s">
        <v>1141</v>
      </c>
      <c r="C1096" s="22"/>
      <c r="D1096" s="22"/>
      <c r="E1096" s="22"/>
      <c r="F1096" s="22"/>
      <c r="G1096" s="43"/>
      <c r="H1096" s="60"/>
      <c r="I1096" s="60"/>
      <c r="J1096" s="60"/>
      <c r="K1096" s="60"/>
      <c r="L1096" s="60"/>
      <c r="M1096" s="60"/>
    </row>
    <row r="1097" spans="1:13" ht="15.5" x14ac:dyDescent="0.35">
      <c r="A1097" s="19" t="s">
        <v>3042</v>
      </c>
      <c r="B1097" s="19" t="s">
        <v>2666</v>
      </c>
      <c r="C1097" s="22"/>
      <c r="D1097" s="22"/>
      <c r="E1097" s="22"/>
      <c r="F1097" s="22"/>
      <c r="G1097" s="43"/>
      <c r="H1097" s="60"/>
      <c r="I1097" s="60"/>
      <c r="J1097" s="60"/>
      <c r="K1097" s="60"/>
      <c r="L1097" s="60"/>
      <c r="M1097" s="60"/>
    </row>
    <row r="1098" spans="1:13" ht="15.5" x14ac:dyDescent="0.35">
      <c r="A1098" s="19" t="s">
        <v>2394</v>
      </c>
      <c r="B1098" s="19" t="s">
        <v>3690</v>
      </c>
      <c r="C1098" s="22"/>
      <c r="D1098" s="22"/>
      <c r="E1098" s="22"/>
      <c r="F1098" s="22"/>
      <c r="G1098" s="43"/>
      <c r="H1098" s="60"/>
      <c r="I1098" s="60"/>
      <c r="J1098" s="60"/>
      <c r="K1098" s="60"/>
      <c r="L1098" s="60"/>
      <c r="M1098" s="60"/>
    </row>
    <row r="1099" spans="1:13" ht="15.5" x14ac:dyDescent="0.35">
      <c r="A1099" s="19" t="s">
        <v>729</v>
      </c>
      <c r="B1099" s="19" t="s">
        <v>728</v>
      </c>
      <c r="C1099" s="22"/>
      <c r="D1099" s="22"/>
      <c r="E1099" s="22"/>
      <c r="F1099" s="22"/>
      <c r="G1099" s="43"/>
      <c r="H1099" s="60"/>
      <c r="I1099" s="60"/>
      <c r="J1099" s="60"/>
      <c r="K1099" s="60"/>
      <c r="L1099" s="60"/>
      <c r="M1099" s="60"/>
    </row>
    <row r="1100" spans="1:13" ht="15.5" x14ac:dyDescent="0.35">
      <c r="A1100" s="19" t="s">
        <v>4984</v>
      </c>
      <c r="B1100" s="19" t="s">
        <v>130</v>
      </c>
      <c r="C1100" s="22"/>
      <c r="D1100" s="22"/>
      <c r="E1100" s="22"/>
      <c r="F1100" s="22"/>
      <c r="G1100" s="43"/>
      <c r="H1100" s="60"/>
      <c r="I1100" s="60"/>
      <c r="J1100" s="60"/>
      <c r="K1100" s="60"/>
      <c r="L1100" s="60"/>
      <c r="M1100" s="60"/>
    </row>
    <row r="1101" spans="1:13" ht="31" x14ac:dyDescent="0.35">
      <c r="A1101" s="19" t="s">
        <v>8139</v>
      </c>
      <c r="B1101" s="19" t="s">
        <v>2505</v>
      </c>
      <c r="C1101" s="22"/>
      <c r="D1101" s="22"/>
      <c r="E1101" s="22"/>
      <c r="F1101" s="22"/>
      <c r="G1101" s="43"/>
      <c r="H1101" s="60"/>
      <c r="I1101" s="60"/>
      <c r="J1101" s="60"/>
      <c r="K1101" s="60"/>
      <c r="L1101" s="60"/>
      <c r="M1101" s="60"/>
    </row>
    <row r="1102" spans="1:13" ht="15.5" x14ac:dyDescent="0.35">
      <c r="A1102" s="19" t="s">
        <v>4985</v>
      </c>
      <c r="B1102" s="19" t="s">
        <v>1200</v>
      </c>
      <c r="C1102" s="22"/>
      <c r="D1102" s="22"/>
      <c r="E1102" s="22"/>
      <c r="F1102" s="22"/>
      <c r="G1102" s="43"/>
      <c r="H1102" s="60"/>
      <c r="I1102" s="60"/>
      <c r="J1102" s="60"/>
      <c r="K1102" s="60"/>
      <c r="L1102" s="60"/>
      <c r="M1102" s="60"/>
    </row>
    <row r="1103" spans="1:13" ht="15.5" x14ac:dyDescent="0.35">
      <c r="A1103" s="19" t="s">
        <v>2579</v>
      </c>
      <c r="B1103" s="19" t="s">
        <v>3696</v>
      </c>
      <c r="C1103" s="22"/>
      <c r="D1103" s="22"/>
      <c r="E1103" s="22"/>
      <c r="F1103" s="22"/>
      <c r="G1103" s="43"/>
      <c r="H1103" s="60"/>
      <c r="I1103" s="60"/>
      <c r="J1103" s="60"/>
      <c r="K1103" s="60"/>
      <c r="L1103" s="60"/>
      <c r="M1103" s="60"/>
    </row>
    <row r="1104" spans="1:13" ht="15.5" x14ac:dyDescent="0.35">
      <c r="A1104" s="19" t="s">
        <v>823</v>
      </c>
      <c r="B1104" s="19" t="s">
        <v>822</v>
      </c>
      <c r="C1104" s="22"/>
      <c r="D1104" s="22"/>
      <c r="E1104" s="22"/>
      <c r="F1104" s="22"/>
      <c r="G1104" s="43"/>
      <c r="H1104" s="60"/>
      <c r="I1104" s="60"/>
      <c r="J1104" s="60"/>
      <c r="K1104" s="60"/>
      <c r="L1104" s="60"/>
      <c r="M1104" s="60"/>
    </row>
    <row r="1105" spans="1:13" ht="15.5" x14ac:dyDescent="0.35">
      <c r="A1105" s="19" t="s">
        <v>1368</v>
      </c>
      <c r="B1105" s="19" t="s">
        <v>1369</v>
      </c>
      <c r="C1105" s="22"/>
      <c r="D1105" s="22"/>
      <c r="E1105" s="22"/>
      <c r="F1105" s="22"/>
      <c r="G1105" s="43"/>
      <c r="H1105" s="60"/>
      <c r="I1105" s="60"/>
      <c r="J1105" s="60"/>
      <c r="K1105" s="60"/>
      <c r="L1105" s="60"/>
      <c r="M1105" s="60"/>
    </row>
    <row r="1106" spans="1:13" ht="15.5" x14ac:dyDescent="0.35">
      <c r="A1106" s="19" t="s">
        <v>8140</v>
      </c>
      <c r="B1106" s="19" t="s">
        <v>2522</v>
      </c>
      <c r="C1106" s="22"/>
      <c r="D1106" s="22"/>
      <c r="E1106" s="22"/>
      <c r="F1106" s="22"/>
      <c r="G1106" s="43"/>
      <c r="H1106" s="60"/>
      <c r="I1106" s="60"/>
      <c r="J1106" s="60"/>
      <c r="K1106" s="60"/>
      <c r="L1106" s="60"/>
      <c r="M1106" s="60"/>
    </row>
    <row r="1107" spans="1:13" ht="15.5" x14ac:dyDescent="0.35">
      <c r="A1107" s="19" t="s">
        <v>4996</v>
      </c>
      <c r="B1107" s="19" t="s">
        <v>3672</v>
      </c>
      <c r="C1107" s="22"/>
      <c r="D1107" s="22"/>
      <c r="E1107" s="22"/>
      <c r="F1107" s="22"/>
      <c r="G1107" s="43"/>
      <c r="H1107" s="60"/>
      <c r="I1107" s="60"/>
      <c r="J1107" s="60"/>
      <c r="K1107" s="60"/>
      <c r="L1107" s="60"/>
      <c r="M1107" s="60"/>
    </row>
    <row r="1108" spans="1:13" ht="31" x14ac:dyDescent="0.35">
      <c r="A1108" s="19" t="s">
        <v>3162</v>
      </c>
      <c r="B1108" s="19" t="s">
        <v>801</v>
      </c>
      <c r="C1108" s="22"/>
      <c r="D1108" s="22"/>
      <c r="E1108" s="22"/>
      <c r="F1108" s="22"/>
      <c r="G1108" s="43"/>
      <c r="H1108" s="60"/>
      <c r="I1108" s="60"/>
      <c r="J1108" s="60"/>
      <c r="K1108" s="60"/>
      <c r="L1108" s="60"/>
      <c r="M1108" s="60"/>
    </row>
    <row r="1109" spans="1:13" ht="15.5" x14ac:dyDescent="0.35">
      <c r="A1109" s="19" t="s">
        <v>2104</v>
      </c>
      <c r="B1109" s="19" t="s">
        <v>2301</v>
      </c>
      <c r="C1109" s="22"/>
      <c r="D1109" s="22"/>
      <c r="E1109" s="22"/>
      <c r="F1109" s="22"/>
      <c r="G1109" s="43"/>
      <c r="H1109" s="60"/>
      <c r="I1109" s="60"/>
      <c r="J1109" s="60"/>
      <c r="K1109" s="60"/>
      <c r="L1109" s="60"/>
      <c r="M1109" s="60"/>
    </row>
    <row r="1110" spans="1:13" ht="15.5" x14ac:dyDescent="0.35">
      <c r="A1110" s="19" t="s">
        <v>8141</v>
      </c>
      <c r="B1110" s="19" t="s">
        <v>3949</v>
      </c>
      <c r="C1110" s="22"/>
      <c r="D1110" s="22"/>
      <c r="E1110" s="22"/>
      <c r="F1110" s="22"/>
      <c r="G1110" s="43"/>
      <c r="H1110" s="60"/>
      <c r="I1110" s="60"/>
      <c r="J1110" s="60"/>
      <c r="K1110" s="60"/>
      <c r="L1110" s="60"/>
      <c r="M1110" s="60"/>
    </row>
    <row r="1111" spans="1:13" ht="15.5" x14ac:dyDescent="0.35">
      <c r="A1111" s="19" t="s">
        <v>4986</v>
      </c>
      <c r="B1111" s="19" t="s">
        <v>9893</v>
      </c>
      <c r="C1111" s="22">
        <v>27622999</v>
      </c>
      <c r="D1111" s="22">
        <v>0</v>
      </c>
      <c r="E1111" s="22">
        <v>6612980</v>
      </c>
      <c r="F1111" s="22">
        <v>0</v>
      </c>
      <c r="G1111" s="22">
        <v>28098502</v>
      </c>
      <c r="H1111" s="60">
        <v>5</v>
      </c>
      <c r="I1111" s="60">
        <v>4</v>
      </c>
      <c r="J1111" s="60">
        <v>1</v>
      </c>
      <c r="K1111" s="60">
        <v>8</v>
      </c>
      <c r="L1111" s="60">
        <v>0</v>
      </c>
      <c r="M1111" s="60" t="s">
        <v>8222</v>
      </c>
    </row>
    <row r="1112" spans="1:13" ht="15.5" x14ac:dyDescent="0.35">
      <c r="A1112" s="19" t="s">
        <v>1163</v>
      </c>
      <c r="B1112" s="19" t="s">
        <v>3965</v>
      </c>
      <c r="C1112" s="22"/>
      <c r="D1112" s="22"/>
      <c r="E1112" s="22"/>
      <c r="F1112" s="22"/>
      <c r="G1112" s="43"/>
      <c r="H1112" s="60"/>
      <c r="I1112" s="60"/>
      <c r="J1112" s="60"/>
      <c r="K1112" s="60"/>
      <c r="L1112" s="60"/>
      <c r="M1112" s="60"/>
    </row>
    <row r="1113" spans="1:13" ht="31" x14ac:dyDescent="0.35">
      <c r="A1113" s="19" t="s">
        <v>8142</v>
      </c>
      <c r="B1113" s="19" t="s">
        <v>4539</v>
      </c>
      <c r="C1113" s="22"/>
      <c r="D1113" s="22"/>
      <c r="E1113" s="22"/>
      <c r="F1113" s="22"/>
      <c r="G1113" s="43"/>
      <c r="H1113" s="60"/>
      <c r="I1113" s="60"/>
      <c r="J1113" s="60"/>
      <c r="K1113" s="60"/>
      <c r="L1113" s="60"/>
      <c r="M1113" s="60"/>
    </row>
    <row r="1114" spans="1:13" ht="15.5" x14ac:dyDescent="0.35">
      <c r="A1114" s="19" t="s">
        <v>98</v>
      </c>
      <c r="B1114" s="19" t="s">
        <v>4029</v>
      </c>
      <c r="C1114" s="22"/>
      <c r="D1114" s="22"/>
      <c r="E1114" s="22"/>
      <c r="F1114" s="22"/>
      <c r="G1114" s="43"/>
      <c r="H1114" s="60"/>
      <c r="I1114" s="60"/>
      <c r="J1114" s="60"/>
      <c r="K1114" s="60"/>
      <c r="L1114" s="60"/>
      <c r="M1114" s="60"/>
    </row>
    <row r="1115" spans="1:13" ht="15.5" x14ac:dyDescent="0.35">
      <c r="A1115" s="19" t="s">
        <v>2150</v>
      </c>
      <c r="B1115" s="19" t="s">
        <v>2148</v>
      </c>
      <c r="C1115" s="22"/>
      <c r="D1115" s="22"/>
      <c r="E1115" s="22"/>
      <c r="F1115" s="22"/>
      <c r="G1115" s="43"/>
      <c r="H1115" s="60"/>
      <c r="I1115" s="60"/>
      <c r="J1115" s="60"/>
      <c r="K1115" s="60"/>
      <c r="L1115" s="60"/>
      <c r="M1115" s="60"/>
    </row>
    <row r="1116" spans="1:13" ht="31" x14ac:dyDescent="0.35">
      <c r="A1116" s="19" t="s">
        <v>8143</v>
      </c>
      <c r="B1116" s="19" t="s">
        <v>3903</v>
      </c>
      <c r="C1116" s="22"/>
      <c r="D1116" s="22"/>
      <c r="E1116" s="22"/>
      <c r="F1116" s="22"/>
      <c r="G1116" s="43"/>
      <c r="H1116" s="60"/>
      <c r="I1116" s="60"/>
      <c r="J1116" s="60"/>
      <c r="K1116" s="60"/>
      <c r="L1116" s="60"/>
      <c r="M1116" s="60"/>
    </row>
    <row r="1117" spans="1:13" ht="15.5" x14ac:dyDescent="0.35">
      <c r="A1117" s="19" t="s">
        <v>991</v>
      </c>
      <c r="B1117" s="19" t="s">
        <v>3817</v>
      </c>
      <c r="C1117" s="22"/>
      <c r="D1117" s="22"/>
      <c r="E1117" s="22"/>
      <c r="F1117" s="22"/>
      <c r="G1117" s="43"/>
      <c r="H1117" s="60"/>
      <c r="I1117" s="60"/>
      <c r="J1117" s="60"/>
      <c r="K1117" s="60"/>
      <c r="L1117" s="60"/>
      <c r="M1117" s="60"/>
    </row>
    <row r="1118" spans="1:13" ht="15.5" x14ac:dyDescent="0.35">
      <c r="A1118" s="19" t="s">
        <v>255</v>
      </c>
      <c r="B1118" s="19" t="s">
        <v>8198</v>
      </c>
      <c r="C1118" s="22"/>
      <c r="D1118" s="22"/>
      <c r="E1118" s="22"/>
      <c r="F1118" s="22"/>
      <c r="G1118" s="43"/>
      <c r="H1118" s="60"/>
      <c r="I1118" s="60"/>
      <c r="J1118" s="60"/>
      <c r="K1118" s="60"/>
      <c r="L1118" s="60"/>
      <c r="M1118" s="60"/>
    </row>
    <row r="1119" spans="1:13" ht="15.5" x14ac:dyDescent="0.35">
      <c r="A1119" s="19" t="s">
        <v>1569</v>
      </c>
      <c r="B1119" s="19" t="s">
        <v>1548</v>
      </c>
      <c r="C1119" s="22"/>
      <c r="D1119" s="22"/>
      <c r="E1119" s="22"/>
      <c r="F1119" s="22"/>
      <c r="G1119" s="43"/>
      <c r="H1119" s="60"/>
      <c r="I1119" s="60"/>
      <c r="J1119" s="60"/>
      <c r="K1119" s="60"/>
      <c r="L1119" s="60"/>
      <c r="M1119" s="60"/>
    </row>
    <row r="1120" spans="1:13" ht="15.5" x14ac:dyDescent="0.35">
      <c r="A1120" s="19" t="s">
        <v>8144</v>
      </c>
      <c r="B1120" s="19" t="s">
        <v>3827</v>
      </c>
      <c r="C1120" s="22"/>
      <c r="D1120" s="22"/>
      <c r="E1120" s="22"/>
      <c r="F1120" s="22"/>
      <c r="G1120" s="43"/>
      <c r="H1120" s="60"/>
      <c r="I1120" s="60"/>
      <c r="J1120" s="60"/>
      <c r="K1120" s="60"/>
      <c r="L1120" s="60"/>
      <c r="M1120" s="60"/>
    </row>
    <row r="1121" spans="1:13" ht="15.5" x14ac:dyDescent="0.35">
      <c r="A1121" s="19" t="s">
        <v>1179</v>
      </c>
      <c r="B1121" s="19" t="s">
        <v>4014</v>
      </c>
      <c r="C1121" s="22"/>
      <c r="D1121" s="22"/>
      <c r="E1121" s="22"/>
      <c r="F1121" s="22"/>
      <c r="G1121" s="43"/>
      <c r="H1121" s="60"/>
      <c r="I1121" s="60"/>
      <c r="J1121" s="60"/>
      <c r="K1121" s="60"/>
      <c r="L1121" s="60"/>
      <c r="M1121" s="60"/>
    </row>
    <row r="1122" spans="1:13" ht="15.5" x14ac:dyDescent="0.35">
      <c r="A1122" s="19" t="s">
        <v>8145</v>
      </c>
      <c r="B1122" s="19" t="s">
        <v>4483</v>
      </c>
      <c r="C1122" s="22"/>
      <c r="D1122" s="22"/>
      <c r="E1122" s="22"/>
      <c r="F1122" s="22"/>
      <c r="G1122" s="43"/>
      <c r="H1122" s="60"/>
      <c r="I1122" s="60"/>
      <c r="J1122" s="60"/>
      <c r="K1122" s="60"/>
      <c r="L1122" s="60"/>
      <c r="M1122" s="60"/>
    </row>
    <row r="1123" spans="1:13" ht="15.5" x14ac:dyDescent="0.35">
      <c r="A1123" s="19" t="s">
        <v>2507</v>
      </c>
      <c r="B1123" s="19" t="s">
        <v>2506</v>
      </c>
      <c r="C1123" s="22"/>
      <c r="D1123" s="22"/>
      <c r="E1123" s="22"/>
      <c r="F1123" s="22"/>
      <c r="G1123" s="43"/>
      <c r="H1123" s="60"/>
      <c r="I1123" s="60"/>
      <c r="J1123" s="60"/>
      <c r="K1123" s="60"/>
      <c r="L1123" s="60"/>
      <c r="M1123" s="60"/>
    </row>
    <row r="1124" spans="1:13" ht="15.5" x14ac:dyDescent="0.35">
      <c r="A1124" s="19" t="s">
        <v>378</v>
      </c>
      <c r="B1124" s="19" t="s">
        <v>376</v>
      </c>
      <c r="C1124" s="22"/>
      <c r="D1124" s="22"/>
      <c r="E1124" s="22"/>
      <c r="F1124" s="22"/>
      <c r="G1124" s="43"/>
      <c r="H1124" s="60"/>
      <c r="I1124" s="60"/>
      <c r="J1124" s="60"/>
      <c r="K1124" s="60"/>
      <c r="L1124" s="60"/>
      <c r="M1124" s="60"/>
    </row>
    <row r="1125" spans="1:13" ht="15.5" x14ac:dyDescent="0.35">
      <c r="A1125" s="19" t="s">
        <v>3222</v>
      </c>
      <c r="B1125" s="19" t="s">
        <v>186</v>
      </c>
      <c r="C1125" s="22"/>
      <c r="D1125" s="22"/>
      <c r="E1125" s="22"/>
      <c r="F1125" s="22"/>
      <c r="G1125" s="43"/>
      <c r="H1125" s="60"/>
      <c r="I1125" s="60"/>
      <c r="J1125" s="60"/>
      <c r="K1125" s="60"/>
      <c r="L1125" s="60"/>
      <c r="M1125" s="60"/>
    </row>
    <row r="1126" spans="1:13" ht="15.5" x14ac:dyDescent="0.35">
      <c r="A1126" s="19" t="s">
        <v>8147</v>
      </c>
      <c r="B1126" s="19" t="s">
        <v>4052</v>
      </c>
      <c r="C1126" s="22"/>
      <c r="D1126" s="22"/>
      <c r="E1126" s="22"/>
      <c r="F1126" s="22"/>
      <c r="G1126" s="43"/>
      <c r="H1126" s="60"/>
      <c r="I1126" s="60"/>
      <c r="J1126" s="60"/>
      <c r="K1126" s="60"/>
      <c r="L1126" s="60"/>
      <c r="M1126" s="60"/>
    </row>
    <row r="1127" spans="1:13" ht="31" x14ac:dyDescent="0.35">
      <c r="A1127" s="19" t="s">
        <v>3038</v>
      </c>
      <c r="B1127" s="19" t="s">
        <v>8565</v>
      </c>
      <c r="C1127" s="22"/>
      <c r="D1127" s="22"/>
      <c r="E1127" s="22"/>
      <c r="F1127" s="22"/>
      <c r="G1127" s="43"/>
      <c r="H1127" s="60"/>
      <c r="I1127" s="60"/>
      <c r="J1127" s="60"/>
      <c r="K1127" s="60"/>
      <c r="L1127" s="60"/>
      <c r="M1127" s="60"/>
    </row>
    <row r="1128" spans="1:13" ht="15.5" x14ac:dyDescent="0.35">
      <c r="A1128" s="19" t="s">
        <v>183</v>
      </c>
      <c r="B1128" s="19" t="s">
        <v>181</v>
      </c>
      <c r="C1128" s="22"/>
      <c r="D1128" s="22"/>
      <c r="E1128" s="22"/>
      <c r="F1128" s="22"/>
      <c r="G1128" s="43"/>
      <c r="H1128" s="60"/>
      <c r="I1128" s="60"/>
      <c r="J1128" s="60"/>
      <c r="K1128" s="60"/>
      <c r="L1128" s="60"/>
      <c r="M1128" s="60"/>
    </row>
    <row r="1129" spans="1:13" ht="15.5" x14ac:dyDescent="0.35">
      <c r="A1129" s="19" t="s">
        <v>325</v>
      </c>
      <c r="B1129" s="19" t="s">
        <v>324</v>
      </c>
      <c r="C1129" s="22"/>
      <c r="D1129" s="22"/>
      <c r="E1129" s="22"/>
      <c r="F1129" s="22"/>
      <c r="G1129" s="43"/>
      <c r="H1129" s="60"/>
      <c r="I1129" s="60"/>
      <c r="J1129" s="60"/>
      <c r="K1129" s="60"/>
      <c r="L1129" s="60"/>
      <c r="M1129" s="60"/>
    </row>
    <row r="1130" spans="1:13" ht="31" x14ac:dyDescent="0.35">
      <c r="A1130" s="19" t="s">
        <v>8148</v>
      </c>
      <c r="B1130" s="19" t="s">
        <v>3837</v>
      </c>
      <c r="C1130" s="22"/>
      <c r="D1130" s="22"/>
      <c r="E1130" s="22"/>
      <c r="F1130" s="22"/>
      <c r="G1130" s="43"/>
      <c r="H1130" s="60"/>
      <c r="I1130" s="60"/>
      <c r="J1130" s="60"/>
      <c r="K1130" s="60"/>
      <c r="L1130" s="60"/>
      <c r="M1130" s="60"/>
    </row>
    <row r="1131" spans="1:13" ht="15.5" x14ac:dyDescent="0.35">
      <c r="A1131" s="19" t="s">
        <v>9729</v>
      </c>
      <c r="B1131" s="21" t="s">
        <v>3780</v>
      </c>
      <c r="C1131" s="22">
        <v>321896.37</v>
      </c>
      <c r="D1131" s="22">
        <v>0</v>
      </c>
      <c r="E1131" s="22">
        <v>3311.56</v>
      </c>
      <c r="F1131" s="22">
        <v>0</v>
      </c>
      <c r="G1131" s="44">
        <v>17338.810000000001</v>
      </c>
      <c r="H1131" s="60"/>
      <c r="I1131" s="60"/>
      <c r="J1131" s="60"/>
      <c r="K1131" s="60"/>
      <c r="L1131" s="60"/>
      <c r="M1131" s="60"/>
    </row>
    <row r="1132" spans="1:13" ht="31" x14ac:dyDescent="0.35">
      <c r="A1132" s="19" t="s">
        <v>5002</v>
      </c>
      <c r="B1132" s="19" t="s">
        <v>2352</v>
      </c>
      <c r="C1132" s="22"/>
      <c r="D1132" s="22"/>
      <c r="E1132" s="22"/>
      <c r="F1132" s="22"/>
      <c r="G1132" s="43"/>
      <c r="H1132" s="60"/>
      <c r="I1132" s="60"/>
      <c r="J1132" s="60"/>
      <c r="K1132" s="60"/>
      <c r="L1132" s="60"/>
      <c r="M1132" s="60"/>
    </row>
    <row r="1133" spans="1:13" ht="62" x14ac:dyDescent="0.35">
      <c r="A1133" s="19" t="s">
        <v>8149</v>
      </c>
      <c r="B1133" s="19" t="s">
        <v>3579</v>
      </c>
      <c r="C1133" s="22"/>
      <c r="D1133" s="22"/>
      <c r="E1133" s="22"/>
      <c r="F1133" s="22"/>
      <c r="G1133" s="43"/>
      <c r="H1133" s="60"/>
      <c r="I1133" s="60"/>
      <c r="J1133" s="60"/>
      <c r="K1133" s="60"/>
      <c r="L1133" s="60"/>
      <c r="M1133" s="60"/>
    </row>
    <row r="1134" spans="1:13" ht="15.5" x14ac:dyDescent="0.35">
      <c r="A1134" s="19" t="s">
        <v>136</v>
      </c>
      <c r="B1134" s="19" t="s">
        <v>140</v>
      </c>
      <c r="C1134" s="22"/>
      <c r="D1134" s="22"/>
      <c r="E1134" s="22"/>
      <c r="F1134" s="22"/>
      <c r="G1134" s="43"/>
      <c r="H1134" s="60"/>
      <c r="I1134" s="60"/>
      <c r="J1134" s="60"/>
      <c r="K1134" s="60"/>
      <c r="L1134" s="60"/>
      <c r="M1134" s="60"/>
    </row>
    <row r="1135" spans="1:13" ht="15.5" x14ac:dyDescent="0.35">
      <c r="A1135" s="19" t="s">
        <v>3022</v>
      </c>
      <c r="B1135" s="19" t="s">
        <v>3685</v>
      </c>
      <c r="C1135" s="22"/>
      <c r="D1135" s="22"/>
      <c r="E1135" s="22"/>
      <c r="F1135" s="22"/>
      <c r="G1135" s="43"/>
      <c r="H1135" s="60"/>
      <c r="I1135" s="60"/>
      <c r="J1135" s="60"/>
      <c r="K1135" s="60"/>
      <c r="L1135" s="60"/>
      <c r="M1135" s="60"/>
    </row>
    <row r="1136" spans="1:13" ht="15.5" x14ac:dyDescent="0.35">
      <c r="A1136" s="19" t="s">
        <v>2998</v>
      </c>
      <c r="B1136" s="19" t="s">
        <v>1515</v>
      </c>
      <c r="C1136" s="22"/>
      <c r="D1136" s="22"/>
      <c r="E1136" s="22"/>
      <c r="F1136" s="22"/>
      <c r="G1136" s="43"/>
      <c r="H1136" s="60"/>
      <c r="I1136" s="60"/>
      <c r="J1136" s="60"/>
      <c r="K1136" s="60"/>
      <c r="L1136" s="60"/>
      <c r="M1136" s="60"/>
    </row>
    <row r="1137" spans="1:13" ht="15.5" x14ac:dyDescent="0.35">
      <c r="A1137" s="19" t="s">
        <v>1079</v>
      </c>
      <c r="B1137" s="19" t="s">
        <v>1077</v>
      </c>
      <c r="C1137" s="22"/>
      <c r="D1137" s="22"/>
      <c r="E1137" s="22"/>
      <c r="F1137" s="22"/>
      <c r="G1137" s="43"/>
      <c r="H1137" s="60"/>
      <c r="I1137" s="60"/>
      <c r="J1137" s="60"/>
      <c r="K1137" s="60"/>
      <c r="L1137" s="60"/>
      <c r="M1137" s="60"/>
    </row>
    <row r="1138" spans="1:13" ht="15.5" x14ac:dyDescent="0.35">
      <c r="A1138" s="19" t="s">
        <v>3035</v>
      </c>
      <c r="B1138" s="19" t="s">
        <v>2628</v>
      </c>
      <c r="C1138" s="22"/>
      <c r="D1138" s="22"/>
      <c r="E1138" s="22"/>
      <c r="F1138" s="22"/>
      <c r="G1138" s="43"/>
      <c r="H1138" s="60"/>
      <c r="I1138" s="60"/>
      <c r="J1138" s="60"/>
      <c r="K1138" s="60"/>
      <c r="L1138" s="60"/>
      <c r="M1138" s="60"/>
    </row>
    <row r="1139" spans="1:13" ht="15.5" x14ac:dyDescent="0.35">
      <c r="A1139" s="19" t="s">
        <v>3098</v>
      </c>
      <c r="B1139" s="19" t="s">
        <v>4002</v>
      </c>
      <c r="C1139" s="22"/>
      <c r="D1139" s="22"/>
      <c r="E1139" s="22"/>
      <c r="F1139" s="22"/>
      <c r="G1139" s="43"/>
      <c r="H1139" s="60"/>
      <c r="I1139" s="60"/>
      <c r="J1139" s="60"/>
      <c r="K1139" s="60"/>
      <c r="L1139" s="60"/>
      <c r="M1139" s="60"/>
    </row>
    <row r="1140" spans="1:13" ht="15.5" x14ac:dyDescent="0.35">
      <c r="A1140" s="19" t="s">
        <v>3233</v>
      </c>
      <c r="B1140" s="19" t="s">
        <v>3997</v>
      </c>
      <c r="C1140" s="22"/>
      <c r="D1140" s="22"/>
      <c r="E1140" s="22"/>
      <c r="F1140" s="22"/>
      <c r="G1140" s="43"/>
      <c r="H1140" s="60"/>
      <c r="I1140" s="60"/>
      <c r="J1140" s="60"/>
      <c r="K1140" s="60"/>
      <c r="L1140" s="60"/>
      <c r="M1140" s="60"/>
    </row>
    <row r="1141" spans="1:13" ht="15.5" x14ac:dyDescent="0.35">
      <c r="A1141" s="19" t="s">
        <v>3132</v>
      </c>
      <c r="B1141" s="19" t="s">
        <v>773</v>
      </c>
      <c r="C1141" s="22"/>
      <c r="D1141" s="22"/>
      <c r="E1141" s="22"/>
      <c r="F1141" s="22"/>
      <c r="G1141" s="43"/>
      <c r="H1141" s="60"/>
      <c r="I1141" s="60"/>
      <c r="J1141" s="60"/>
      <c r="K1141" s="60"/>
      <c r="L1141" s="60"/>
      <c r="M1141" s="60"/>
    </row>
    <row r="1142" spans="1:13" ht="15.5" x14ac:dyDescent="0.35">
      <c r="A1142" s="19" t="s">
        <v>1928</v>
      </c>
      <c r="B1142" s="19" t="s">
        <v>1926</v>
      </c>
      <c r="C1142" s="22"/>
      <c r="D1142" s="22"/>
      <c r="E1142" s="22"/>
      <c r="F1142" s="22"/>
      <c r="G1142" s="43"/>
      <c r="H1142" s="60"/>
      <c r="I1142" s="60"/>
      <c r="J1142" s="60"/>
      <c r="K1142" s="60"/>
      <c r="L1142" s="60"/>
      <c r="M1142" s="60"/>
    </row>
    <row r="1143" spans="1:13" ht="31" x14ac:dyDescent="0.35">
      <c r="A1143" s="19" t="s">
        <v>3061</v>
      </c>
      <c r="B1143" s="19" t="s">
        <v>1552</v>
      </c>
      <c r="C1143" s="22"/>
      <c r="D1143" s="22"/>
      <c r="E1143" s="22"/>
      <c r="F1143" s="22"/>
      <c r="G1143" s="43"/>
      <c r="H1143" s="60"/>
      <c r="I1143" s="60"/>
      <c r="J1143" s="60"/>
      <c r="K1143" s="60"/>
      <c r="L1143" s="60"/>
      <c r="M1143" s="60"/>
    </row>
    <row r="1144" spans="1:13" ht="15.5" x14ac:dyDescent="0.35">
      <c r="A1144" s="19" t="s">
        <v>1320</v>
      </c>
      <c r="B1144" s="19" t="s">
        <v>1297</v>
      </c>
      <c r="C1144" s="22"/>
      <c r="D1144" s="22"/>
      <c r="E1144" s="22"/>
      <c r="F1144" s="22"/>
      <c r="G1144" s="43"/>
      <c r="H1144" s="60"/>
      <c r="I1144" s="60"/>
      <c r="J1144" s="60"/>
      <c r="K1144" s="60"/>
      <c r="L1144" s="60"/>
      <c r="M1144" s="60"/>
    </row>
    <row r="1145" spans="1:13" ht="31" x14ac:dyDescent="0.35">
      <c r="A1145" s="19" t="s">
        <v>8379</v>
      </c>
      <c r="B1145" s="19" t="s">
        <v>8192</v>
      </c>
      <c r="C1145" s="22"/>
      <c r="D1145" s="22"/>
      <c r="E1145" s="22"/>
      <c r="F1145" s="22"/>
      <c r="G1145" s="43"/>
      <c r="H1145" s="60"/>
      <c r="I1145" s="60"/>
      <c r="J1145" s="60"/>
      <c r="K1145" s="60"/>
      <c r="L1145" s="60"/>
      <c r="M1145" s="60"/>
    </row>
    <row r="1146" spans="1:13" ht="15.5" x14ac:dyDescent="0.35">
      <c r="A1146" s="19" t="s">
        <v>2017</v>
      </c>
      <c r="B1146" s="19" t="s">
        <v>2015</v>
      </c>
      <c r="C1146" s="22"/>
      <c r="D1146" s="22"/>
      <c r="E1146" s="22"/>
      <c r="F1146" s="22"/>
      <c r="G1146" s="43"/>
      <c r="H1146" s="60"/>
      <c r="I1146" s="60"/>
      <c r="J1146" s="60"/>
      <c r="K1146" s="60"/>
      <c r="L1146" s="60"/>
      <c r="M1146" s="60"/>
    </row>
    <row r="1147" spans="1:13" ht="15.5" x14ac:dyDescent="0.35">
      <c r="A1147" s="19" t="s">
        <v>3024</v>
      </c>
      <c r="B1147" s="19" t="s">
        <v>3848</v>
      </c>
      <c r="C1147" s="22"/>
      <c r="D1147" s="22"/>
      <c r="E1147" s="22"/>
      <c r="F1147" s="22"/>
      <c r="G1147" s="43"/>
      <c r="H1147" s="60"/>
      <c r="I1147" s="60"/>
      <c r="J1147" s="60"/>
      <c r="K1147" s="60"/>
      <c r="L1147" s="60"/>
      <c r="M1147" s="60"/>
    </row>
    <row r="1148" spans="1:13" ht="15.5" x14ac:dyDescent="0.35">
      <c r="A1148" s="19" t="s">
        <v>2510</v>
      </c>
      <c r="B1148" s="19" t="s">
        <v>2509</v>
      </c>
      <c r="C1148" s="22"/>
      <c r="D1148" s="22"/>
      <c r="E1148" s="22"/>
      <c r="F1148" s="22"/>
      <c r="G1148" s="43"/>
      <c r="H1148" s="60"/>
      <c r="I1148" s="60"/>
      <c r="J1148" s="60"/>
      <c r="K1148" s="60"/>
      <c r="L1148" s="60"/>
      <c r="M1148" s="60"/>
    </row>
    <row r="1149" spans="1:13" ht="46.5" x14ac:dyDescent="0.35">
      <c r="A1149" s="19" t="s">
        <v>4997</v>
      </c>
      <c r="B1149" s="19" t="s">
        <v>3597</v>
      </c>
      <c r="C1149" s="22"/>
      <c r="D1149" s="22"/>
      <c r="E1149" s="22"/>
      <c r="F1149" s="22"/>
      <c r="G1149" s="43"/>
      <c r="H1149" s="60"/>
      <c r="I1149" s="60"/>
      <c r="J1149" s="60"/>
      <c r="K1149" s="60"/>
      <c r="L1149" s="60"/>
      <c r="M1149" s="60"/>
    </row>
    <row r="1150" spans="1:13" ht="15.5" x14ac:dyDescent="0.35">
      <c r="A1150" s="19" t="s">
        <v>815</v>
      </c>
      <c r="B1150" s="19" t="s">
        <v>4031</v>
      </c>
      <c r="C1150" s="22"/>
      <c r="D1150" s="22"/>
      <c r="E1150" s="22"/>
      <c r="F1150" s="22"/>
      <c r="G1150" s="43"/>
      <c r="H1150" s="60"/>
      <c r="I1150" s="60"/>
      <c r="J1150" s="60"/>
      <c r="K1150" s="60"/>
      <c r="L1150" s="60"/>
      <c r="M1150" s="60"/>
    </row>
    <row r="1151" spans="1:13" ht="31" x14ac:dyDescent="0.35">
      <c r="A1151" s="19" t="s">
        <v>3177</v>
      </c>
      <c r="B1151" s="19" t="s">
        <v>200</v>
      </c>
      <c r="C1151" s="22"/>
      <c r="D1151" s="22"/>
      <c r="E1151" s="22"/>
      <c r="F1151" s="22"/>
      <c r="G1151" s="43"/>
      <c r="H1151" s="60"/>
      <c r="I1151" s="60"/>
      <c r="J1151" s="60"/>
      <c r="K1151" s="60"/>
      <c r="L1151" s="60"/>
      <c r="M1151" s="60"/>
    </row>
    <row r="1152" spans="1:13" ht="15.5" x14ac:dyDescent="0.35">
      <c r="A1152" s="19" t="s">
        <v>788</v>
      </c>
      <c r="B1152" s="19" t="s">
        <v>4492</v>
      </c>
      <c r="C1152" s="22"/>
      <c r="D1152" s="22"/>
      <c r="E1152" s="22"/>
      <c r="F1152" s="22"/>
      <c r="G1152" s="43"/>
      <c r="H1152" s="60"/>
      <c r="I1152" s="60"/>
      <c r="J1152" s="60"/>
      <c r="K1152" s="60"/>
      <c r="L1152" s="60"/>
      <c r="M1152" s="60"/>
    </row>
    <row r="1153" spans="1:13" ht="15.5" x14ac:dyDescent="0.35">
      <c r="A1153" s="19" t="s">
        <v>8171</v>
      </c>
      <c r="B1153" s="19" t="s">
        <v>3905</v>
      </c>
      <c r="C1153" s="22"/>
      <c r="D1153" s="22"/>
      <c r="E1153" s="22"/>
      <c r="F1153" s="22"/>
      <c r="G1153" s="43"/>
      <c r="H1153" s="60"/>
      <c r="I1153" s="60"/>
      <c r="J1153" s="60"/>
      <c r="K1153" s="60"/>
      <c r="L1153" s="60"/>
      <c r="M1153" s="60"/>
    </row>
    <row r="1154" spans="1:13" ht="15.5" x14ac:dyDescent="0.35">
      <c r="A1154" s="19" t="s">
        <v>587</v>
      </c>
      <c r="B1154" s="19" t="s">
        <v>3638</v>
      </c>
      <c r="C1154" s="22"/>
      <c r="D1154" s="22"/>
      <c r="E1154" s="22"/>
      <c r="F1154" s="22"/>
      <c r="G1154" s="43"/>
      <c r="H1154" s="60"/>
      <c r="I1154" s="60"/>
      <c r="J1154" s="60"/>
      <c r="K1154" s="60"/>
      <c r="L1154" s="60"/>
      <c r="M1154" s="60"/>
    </row>
    <row r="1155" spans="1:13" ht="31" x14ac:dyDescent="0.35">
      <c r="A1155" s="19" t="s">
        <v>3126</v>
      </c>
      <c r="B1155" s="19" t="s">
        <v>1217</v>
      </c>
      <c r="C1155" s="22"/>
      <c r="D1155" s="22"/>
      <c r="E1155" s="22"/>
      <c r="F1155" s="22"/>
      <c r="G1155" s="43"/>
      <c r="H1155" s="60"/>
      <c r="I1155" s="60"/>
      <c r="J1155" s="60"/>
      <c r="K1155" s="60"/>
      <c r="L1155" s="60"/>
      <c r="M1155" s="60"/>
    </row>
    <row r="1156" spans="1:13" ht="15.5" x14ac:dyDescent="0.35">
      <c r="A1156" s="19" t="s">
        <v>373</v>
      </c>
      <c r="B1156" s="19" t="s">
        <v>371</v>
      </c>
      <c r="C1156" s="22"/>
      <c r="D1156" s="22"/>
      <c r="E1156" s="22"/>
      <c r="F1156" s="22"/>
      <c r="G1156" s="43"/>
      <c r="H1156" s="60"/>
      <c r="I1156" s="60"/>
      <c r="J1156" s="60"/>
      <c r="K1156" s="60"/>
      <c r="L1156" s="60"/>
      <c r="M1156" s="60"/>
    </row>
    <row r="1157" spans="1:13" ht="31" x14ac:dyDescent="0.35">
      <c r="A1157" s="19" t="s">
        <v>3760</v>
      </c>
      <c r="B1157" s="19" t="s">
        <v>3991</v>
      </c>
      <c r="C1157" s="22">
        <v>575000</v>
      </c>
      <c r="D1157" s="22"/>
      <c r="E1157" s="22">
        <v>69000</v>
      </c>
      <c r="F1157" s="22"/>
      <c r="G1157" s="43">
        <v>288611.71999999997</v>
      </c>
      <c r="H1157" s="60"/>
      <c r="I1157" s="60"/>
      <c r="J1157" s="60"/>
      <c r="K1157" s="60"/>
      <c r="L1157" s="60"/>
      <c r="M1157" s="60"/>
    </row>
    <row r="1158" spans="1:13" ht="15.5" x14ac:dyDescent="0.35">
      <c r="A1158" s="19" t="s">
        <v>554</v>
      </c>
      <c r="B1158" s="19" t="s">
        <v>553</v>
      </c>
      <c r="C1158" s="22"/>
      <c r="D1158" s="22"/>
      <c r="E1158" s="22"/>
      <c r="F1158" s="22"/>
      <c r="G1158" s="43"/>
      <c r="H1158" s="60"/>
      <c r="I1158" s="60"/>
      <c r="J1158" s="60"/>
      <c r="K1158" s="60"/>
      <c r="L1158" s="60"/>
      <c r="M1158" s="60"/>
    </row>
    <row r="1159" spans="1:13" ht="15.5" x14ac:dyDescent="0.35">
      <c r="A1159" s="19" t="s">
        <v>1017</v>
      </c>
      <c r="B1159" s="19" t="s">
        <v>1015</v>
      </c>
      <c r="C1159" s="22"/>
      <c r="D1159" s="22"/>
      <c r="E1159" s="22"/>
      <c r="F1159" s="22"/>
      <c r="G1159" s="43"/>
      <c r="H1159" s="60"/>
      <c r="I1159" s="60"/>
      <c r="J1159" s="60"/>
      <c r="K1159" s="60"/>
      <c r="L1159" s="60"/>
      <c r="M1159" s="60"/>
    </row>
    <row r="1160" spans="1:13" ht="31" x14ac:dyDescent="0.35">
      <c r="A1160" s="19" t="s">
        <v>2425</v>
      </c>
      <c r="B1160" s="19" t="s">
        <v>3714</v>
      </c>
      <c r="C1160" s="22"/>
      <c r="D1160" s="22"/>
      <c r="E1160" s="22"/>
      <c r="F1160" s="22"/>
      <c r="G1160" s="43"/>
      <c r="H1160" s="60"/>
      <c r="I1160" s="60"/>
      <c r="J1160" s="60"/>
      <c r="K1160" s="60"/>
      <c r="L1160" s="60"/>
      <c r="M1160" s="60"/>
    </row>
    <row r="1161" spans="1:13" ht="15.5" x14ac:dyDescent="0.35">
      <c r="A1161" s="19" t="s">
        <v>939</v>
      </c>
      <c r="B1161" s="19" t="s">
        <v>937</v>
      </c>
      <c r="C1161" s="22"/>
      <c r="D1161" s="22"/>
      <c r="E1161" s="22"/>
      <c r="F1161" s="22"/>
      <c r="G1161" s="43"/>
      <c r="H1161" s="60"/>
      <c r="I1161" s="60"/>
      <c r="J1161" s="60"/>
      <c r="K1161" s="60"/>
      <c r="L1161" s="60"/>
      <c r="M1161" s="60"/>
    </row>
    <row r="1162" spans="1:13" ht="15.5" x14ac:dyDescent="0.35">
      <c r="A1162" s="19" t="s">
        <v>8151</v>
      </c>
      <c r="B1162" s="19" t="s">
        <v>3279</v>
      </c>
      <c r="C1162" s="22"/>
      <c r="D1162" s="22"/>
      <c r="E1162" s="22"/>
      <c r="F1162" s="22"/>
      <c r="G1162" s="43"/>
      <c r="H1162" s="60"/>
      <c r="I1162" s="60"/>
      <c r="J1162" s="60"/>
      <c r="K1162" s="60"/>
      <c r="L1162" s="60"/>
      <c r="M1162" s="60"/>
    </row>
    <row r="1163" spans="1:13" ht="31" x14ac:dyDescent="0.35">
      <c r="A1163" s="19" t="s">
        <v>3109</v>
      </c>
      <c r="B1163" s="19" t="s">
        <v>1269</v>
      </c>
      <c r="C1163" s="22"/>
      <c r="D1163" s="22"/>
      <c r="E1163" s="22"/>
      <c r="F1163" s="22"/>
      <c r="G1163" s="43"/>
      <c r="H1163" s="60"/>
      <c r="I1163" s="60"/>
      <c r="J1163" s="60"/>
      <c r="K1163" s="60"/>
      <c r="L1163" s="60"/>
      <c r="M1163" s="60"/>
    </row>
    <row r="1164" spans="1:13" ht="15.5" x14ac:dyDescent="0.35">
      <c r="A1164" s="19" t="s">
        <v>8152</v>
      </c>
      <c r="B1164" s="19" t="s">
        <v>3531</v>
      </c>
      <c r="C1164" s="22"/>
      <c r="D1164" s="22"/>
      <c r="E1164" s="22"/>
      <c r="F1164" s="22"/>
      <c r="G1164" s="43"/>
      <c r="H1164" s="60"/>
      <c r="I1164" s="60"/>
      <c r="J1164" s="60"/>
      <c r="K1164" s="60"/>
      <c r="L1164" s="60"/>
      <c r="M1164" s="60"/>
    </row>
    <row r="1165" spans="1:13" ht="15.5" x14ac:dyDescent="0.35">
      <c r="A1165" s="19" t="s">
        <v>3050</v>
      </c>
      <c r="B1165" s="19" t="s">
        <v>2070</v>
      </c>
      <c r="C1165" s="22"/>
      <c r="D1165" s="22"/>
      <c r="E1165" s="22"/>
      <c r="F1165" s="22"/>
      <c r="G1165" s="43"/>
      <c r="H1165" s="60"/>
      <c r="I1165" s="60"/>
      <c r="J1165" s="60"/>
      <c r="K1165" s="60"/>
      <c r="L1165" s="60"/>
      <c r="M1165" s="60"/>
    </row>
    <row r="1166" spans="1:13" ht="15.5" x14ac:dyDescent="0.35">
      <c r="A1166" s="19" t="s">
        <v>2962</v>
      </c>
      <c r="B1166" s="19" t="s">
        <v>2011</v>
      </c>
      <c r="C1166" s="22"/>
      <c r="D1166" s="22"/>
      <c r="E1166" s="22"/>
      <c r="F1166" s="22"/>
      <c r="G1166" s="43"/>
      <c r="H1166" s="60"/>
      <c r="I1166" s="60"/>
      <c r="J1166" s="60"/>
      <c r="K1166" s="60"/>
      <c r="L1166" s="60"/>
      <c r="M1166" s="60"/>
    </row>
    <row r="1167" spans="1:13" ht="31" x14ac:dyDescent="0.35">
      <c r="A1167" s="19" t="s">
        <v>8153</v>
      </c>
      <c r="B1167" s="19" t="s">
        <v>8272</v>
      </c>
      <c r="C1167" s="22"/>
      <c r="D1167" s="22"/>
      <c r="E1167" s="22"/>
      <c r="F1167" s="22"/>
      <c r="G1167" s="43"/>
      <c r="H1167" s="60"/>
      <c r="I1167" s="60"/>
      <c r="J1167" s="60"/>
      <c r="K1167" s="60"/>
      <c r="L1167" s="60"/>
      <c r="M1167" s="60"/>
    </row>
    <row r="1168" spans="1:13" ht="15.5" x14ac:dyDescent="0.35">
      <c r="A1168" s="19" t="s">
        <v>3066</v>
      </c>
      <c r="B1168" s="19" t="s">
        <v>8505</v>
      </c>
      <c r="C1168" s="22">
        <v>14538762</v>
      </c>
      <c r="D1168" s="22">
        <v>0</v>
      </c>
      <c r="E1168" s="22">
        <v>14538762</v>
      </c>
      <c r="F1168" s="22">
        <v>0</v>
      </c>
      <c r="G1168" s="22">
        <v>22355059</v>
      </c>
      <c r="H1168" s="60"/>
      <c r="I1168" s="60"/>
      <c r="J1168" s="60"/>
      <c r="K1168" s="60"/>
      <c r="L1168" s="60"/>
      <c r="M1168" s="60"/>
    </row>
    <row r="1169" spans="1:13" ht="31" x14ac:dyDescent="0.35">
      <c r="A1169" s="19" t="s">
        <v>8641</v>
      </c>
      <c r="B1169" s="19" t="s">
        <v>3651</v>
      </c>
      <c r="C1169" s="22"/>
      <c r="D1169" s="22"/>
      <c r="E1169" s="22"/>
      <c r="F1169" s="22"/>
      <c r="G1169" s="43"/>
      <c r="H1169" s="60"/>
      <c r="I1169" s="60"/>
      <c r="J1169" s="60"/>
      <c r="K1169" s="60"/>
      <c r="L1169" s="60"/>
      <c r="M1169" s="60"/>
    </row>
    <row r="1170" spans="1:13" ht="15.5" x14ac:dyDescent="0.35">
      <c r="A1170" s="19" t="s">
        <v>1349</v>
      </c>
      <c r="B1170" s="19" t="s">
        <v>1329</v>
      </c>
      <c r="C1170" s="22"/>
      <c r="D1170" s="22"/>
      <c r="E1170" s="22"/>
      <c r="F1170" s="22"/>
      <c r="G1170" s="43"/>
      <c r="H1170" s="60"/>
      <c r="I1170" s="60"/>
      <c r="J1170" s="60"/>
      <c r="K1170" s="60"/>
      <c r="L1170" s="60"/>
      <c r="M1170" s="60"/>
    </row>
    <row r="1171" spans="1:13" ht="15.5" x14ac:dyDescent="0.35">
      <c r="A1171" s="19" t="s">
        <v>8415</v>
      </c>
      <c r="B1171" s="19" t="s">
        <v>3927</v>
      </c>
      <c r="C1171" s="22"/>
      <c r="D1171" s="22"/>
      <c r="E1171" s="22"/>
      <c r="F1171" s="22"/>
      <c r="G1171" s="43"/>
      <c r="H1171" s="60"/>
      <c r="I1171" s="60"/>
      <c r="J1171" s="60"/>
      <c r="K1171" s="60"/>
      <c r="L1171" s="60"/>
      <c r="M1171" s="60"/>
    </row>
    <row r="1172" spans="1:13" ht="15.5" x14ac:dyDescent="0.35">
      <c r="A1172" s="19" t="s">
        <v>2023</v>
      </c>
      <c r="B1172" s="19" t="s">
        <v>2021</v>
      </c>
      <c r="C1172" s="22"/>
      <c r="D1172" s="22"/>
      <c r="E1172" s="22"/>
      <c r="F1172" s="22"/>
      <c r="G1172" s="43"/>
      <c r="H1172" s="60"/>
      <c r="I1172" s="60"/>
      <c r="J1172" s="60"/>
      <c r="K1172" s="60"/>
      <c r="L1172" s="60"/>
      <c r="M1172" s="60"/>
    </row>
    <row r="1173" spans="1:13" ht="15.5" x14ac:dyDescent="0.35">
      <c r="A1173" s="19" t="s">
        <v>567</v>
      </c>
      <c r="B1173" s="19" t="s">
        <v>565</v>
      </c>
      <c r="C1173" s="22"/>
      <c r="D1173" s="22"/>
      <c r="E1173" s="22"/>
      <c r="F1173" s="22"/>
      <c r="G1173" s="43"/>
      <c r="H1173" s="60"/>
      <c r="I1173" s="60"/>
      <c r="J1173" s="60"/>
      <c r="K1173" s="60"/>
      <c r="L1173" s="60"/>
      <c r="M1173" s="60"/>
    </row>
    <row r="1174" spans="1:13" ht="15.5" x14ac:dyDescent="0.35">
      <c r="A1174" s="19" t="s">
        <v>8416</v>
      </c>
      <c r="B1174" s="19" t="s">
        <v>3660</v>
      </c>
      <c r="C1174" s="22"/>
      <c r="D1174" s="22"/>
      <c r="E1174" s="22"/>
      <c r="F1174" s="22"/>
      <c r="G1174" s="43"/>
      <c r="H1174" s="60"/>
      <c r="I1174" s="60"/>
      <c r="J1174" s="60"/>
      <c r="K1174" s="60"/>
      <c r="L1174" s="60"/>
      <c r="M1174" s="60"/>
    </row>
    <row r="1175" spans="1:13" ht="15.5" x14ac:dyDescent="0.35">
      <c r="A1175" s="19" t="s">
        <v>8417</v>
      </c>
      <c r="B1175" s="19" t="s">
        <v>3693</v>
      </c>
      <c r="C1175" s="22"/>
      <c r="D1175" s="22"/>
      <c r="E1175" s="22"/>
      <c r="F1175" s="22"/>
      <c r="G1175" s="43"/>
      <c r="H1175" s="60"/>
      <c r="I1175" s="60"/>
      <c r="J1175" s="60"/>
      <c r="K1175" s="60"/>
      <c r="L1175" s="60"/>
      <c r="M1175" s="60"/>
    </row>
    <row r="1176" spans="1:13" ht="15.5" x14ac:dyDescent="0.35">
      <c r="A1176" s="19" t="s">
        <v>8418</v>
      </c>
      <c r="B1176" s="19" t="s">
        <v>4067</v>
      </c>
      <c r="C1176" s="22"/>
      <c r="D1176" s="22"/>
      <c r="E1176" s="22"/>
      <c r="F1176" s="22"/>
      <c r="G1176" s="43"/>
      <c r="H1176" s="60"/>
      <c r="I1176" s="60"/>
      <c r="J1176" s="60"/>
      <c r="K1176" s="60"/>
      <c r="L1176" s="60"/>
      <c r="M1176" s="60"/>
    </row>
    <row r="1177" spans="1:13" ht="15.5" x14ac:dyDescent="0.35">
      <c r="A1177" s="19" t="s">
        <v>8419</v>
      </c>
      <c r="B1177" s="19" t="s">
        <v>2692</v>
      </c>
      <c r="C1177" s="22"/>
      <c r="D1177" s="22"/>
      <c r="E1177" s="22"/>
      <c r="F1177" s="22"/>
      <c r="G1177" s="43"/>
      <c r="H1177" s="60"/>
      <c r="I1177" s="60"/>
      <c r="J1177" s="60"/>
      <c r="K1177" s="60"/>
      <c r="L1177" s="60"/>
      <c r="M1177" s="60"/>
    </row>
    <row r="1178" spans="1:13" ht="15.5" x14ac:dyDescent="0.35">
      <c r="A1178" s="19" t="s">
        <v>2521</v>
      </c>
      <c r="B1178" s="19" t="s">
        <v>2520</v>
      </c>
      <c r="C1178" s="22"/>
      <c r="D1178" s="22"/>
      <c r="E1178" s="22"/>
      <c r="F1178" s="22"/>
      <c r="G1178" s="43"/>
      <c r="H1178" s="60"/>
      <c r="I1178" s="60"/>
      <c r="J1178" s="60"/>
      <c r="K1178" s="60"/>
      <c r="L1178" s="60"/>
      <c r="M1178" s="60"/>
    </row>
    <row r="1179" spans="1:13" ht="15.5" x14ac:dyDescent="0.35">
      <c r="A1179" s="19" t="s">
        <v>69</v>
      </c>
      <c r="B1179" s="19" t="s">
        <v>67</v>
      </c>
      <c r="C1179" s="22"/>
      <c r="D1179" s="22"/>
      <c r="E1179" s="22"/>
      <c r="F1179" s="22"/>
      <c r="G1179" s="43"/>
      <c r="H1179" s="60"/>
      <c r="I1179" s="60"/>
      <c r="J1179" s="60"/>
      <c r="K1179" s="60"/>
      <c r="L1179" s="60"/>
      <c r="M1179" s="60"/>
    </row>
    <row r="1180" spans="1:13" ht="15.5" x14ac:dyDescent="0.35">
      <c r="A1180" s="19" t="s">
        <v>1246</v>
      </c>
      <c r="B1180" s="19" t="s">
        <v>1237</v>
      </c>
      <c r="C1180" s="22"/>
      <c r="D1180" s="22"/>
      <c r="E1180" s="22"/>
      <c r="F1180" s="22"/>
      <c r="G1180" s="43"/>
      <c r="H1180" s="60"/>
      <c r="I1180" s="60"/>
      <c r="J1180" s="60"/>
      <c r="K1180" s="60"/>
      <c r="L1180" s="60"/>
      <c r="M1180" s="60"/>
    </row>
    <row r="1181" spans="1:13" ht="31" x14ac:dyDescent="0.35">
      <c r="A1181" s="19" t="s">
        <v>3190</v>
      </c>
      <c r="B1181" s="19" t="s">
        <v>916</v>
      </c>
      <c r="C1181" s="22"/>
      <c r="D1181" s="22"/>
      <c r="E1181" s="22"/>
      <c r="F1181" s="22"/>
      <c r="G1181" s="43"/>
      <c r="H1181" s="60"/>
      <c r="I1181" s="60"/>
      <c r="J1181" s="60"/>
      <c r="K1181" s="60"/>
      <c r="L1181" s="60"/>
      <c r="M1181" s="60"/>
    </row>
    <row r="1182" spans="1:13" ht="15.5" x14ac:dyDescent="0.35">
      <c r="A1182" s="19" t="s">
        <v>1231</v>
      </c>
      <c r="B1182" s="19" t="s">
        <v>1218</v>
      </c>
      <c r="C1182" s="22"/>
      <c r="D1182" s="22"/>
      <c r="E1182" s="22"/>
      <c r="F1182" s="22"/>
      <c r="G1182" s="43"/>
      <c r="H1182" s="60"/>
      <c r="I1182" s="60"/>
      <c r="J1182" s="60"/>
      <c r="K1182" s="60"/>
      <c r="L1182" s="60"/>
      <c r="M1182" s="60"/>
    </row>
    <row r="1183" spans="1:13" ht="31" x14ac:dyDescent="0.35">
      <c r="A1183" s="19" t="s">
        <v>1670</v>
      </c>
      <c r="B1183" s="19" t="s">
        <v>3976</v>
      </c>
      <c r="C1183" s="22"/>
      <c r="D1183" s="22"/>
      <c r="E1183" s="22"/>
      <c r="F1183" s="22"/>
      <c r="G1183" s="43"/>
      <c r="H1183" s="60"/>
      <c r="I1183" s="60"/>
      <c r="J1183" s="60"/>
      <c r="K1183" s="60"/>
      <c r="L1183" s="60"/>
      <c r="M1183" s="60"/>
    </row>
    <row r="1184" spans="1:13" ht="15.5" x14ac:dyDescent="0.35">
      <c r="A1184" s="19" t="s">
        <v>267</v>
      </c>
      <c r="B1184" s="19" t="s">
        <v>265</v>
      </c>
      <c r="C1184" s="22"/>
      <c r="D1184" s="22"/>
      <c r="E1184" s="22"/>
      <c r="F1184" s="22"/>
      <c r="G1184" s="43"/>
      <c r="H1184" s="60"/>
      <c r="I1184" s="60"/>
      <c r="J1184" s="60"/>
      <c r="K1184" s="60"/>
      <c r="L1184" s="60"/>
      <c r="M1184" s="60"/>
    </row>
    <row r="1185" spans="1:13" ht="31" x14ac:dyDescent="0.35">
      <c r="A1185" s="19" t="s">
        <v>8380</v>
      </c>
      <c r="B1185" s="21" t="s">
        <v>4597</v>
      </c>
      <c r="C1185" s="22"/>
      <c r="D1185" s="22"/>
      <c r="E1185" s="22"/>
      <c r="F1185" s="22"/>
      <c r="G1185" s="43"/>
      <c r="H1185" s="60"/>
      <c r="I1185" s="60"/>
      <c r="J1185" s="60"/>
      <c r="K1185" s="60"/>
      <c r="L1185" s="60"/>
      <c r="M1185" s="60"/>
    </row>
    <row r="1186" spans="1:13" ht="15.5" x14ac:dyDescent="0.35">
      <c r="A1186" s="19" t="s">
        <v>1719</v>
      </c>
      <c r="B1186" s="19" t="s">
        <v>1696</v>
      </c>
      <c r="C1186" s="22"/>
      <c r="D1186" s="22"/>
      <c r="E1186" s="22"/>
      <c r="F1186" s="22"/>
      <c r="G1186" s="43"/>
      <c r="H1186" s="60"/>
      <c r="I1186" s="60"/>
      <c r="J1186" s="60"/>
      <c r="K1186" s="60"/>
      <c r="L1186" s="60"/>
      <c r="M1186" s="60"/>
    </row>
    <row r="1187" spans="1:13" ht="31" x14ac:dyDescent="0.35">
      <c r="A1187" s="19" t="s">
        <v>3193</v>
      </c>
      <c r="B1187" s="19" t="s">
        <v>3996</v>
      </c>
      <c r="C1187" s="22"/>
      <c r="D1187" s="22"/>
      <c r="E1187" s="22"/>
      <c r="F1187" s="22"/>
      <c r="G1187" s="43"/>
      <c r="H1187" s="60"/>
      <c r="I1187" s="60"/>
      <c r="J1187" s="60"/>
      <c r="K1187" s="60"/>
      <c r="L1187" s="60"/>
      <c r="M1187" s="60"/>
    </row>
    <row r="1188" spans="1:13" ht="15.5" x14ac:dyDescent="0.35">
      <c r="A1188" s="19" t="s">
        <v>2259</v>
      </c>
      <c r="B1188" s="19" t="s">
        <v>3877</v>
      </c>
      <c r="C1188" s="22"/>
      <c r="D1188" s="22"/>
      <c r="E1188" s="22"/>
      <c r="F1188" s="22"/>
      <c r="G1188" s="43"/>
      <c r="H1188" s="60"/>
      <c r="I1188" s="60"/>
      <c r="J1188" s="60"/>
      <c r="K1188" s="60"/>
      <c r="L1188" s="60"/>
      <c r="M1188" s="60"/>
    </row>
    <row r="1189" spans="1:13" ht="15.5" x14ac:dyDescent="0.35">
      <c r="A1189" s="19" t="s">
        <v>281</v>
      </c>
      <c r="B1189" s="19" t="s">
        <v>279</v>
      </c>
      <c r="C1189" s="22"/>
      <c r="D1189" s="22"/>
      <c r="E1189" s="22"/>
      <c r="F1189" s="22"/>
      <c r="G1189" s="43"/>
      <c r="H1189" s="60"/>
      <c r="I1189" s="60"/>
      <c r="J1189" s="60"/>
      <c r="K1189" s="60"/>
      <c r="L1189" s="60"/>
      <c r="M1189" s="60"/>
    </row>
    <row r="1190" spans="1:13" ht="15.5" x14ac:dyDescent="0.35">
      <c r="A1190" s="19" t="s">
        <v>3182</v>
      </c>
      <c r="B1190" s="19" t="s">
        <v>8332</v>
      </c>
      <c r="C1190" s="22"/>
      <c r="D1190" s="22"/>
      <c r="E1190" s="22"/>
      <c r="F1190" s="22"/>
      <c r="G1190" s="43"/>
      <c r="H1190" s="60"/>
      <c r="I1190" s="60"/>
      <c r="J1190" s="60"/>
      <c r="K1190" s="60"/>
      <c r="L1190" s="60"/>
      <c r="M1190" s="60"/>
    </row>
    <row r="1191" spans="1:13" ht="31" x14ac:dyDescent="0.35">
      <c r="A1191" s="19" t="s">
        <v>8155</v>
      </c>
      <c r="B1191" s="19" t="s">
        <v>3832</v>
      </c>
      <c r="C1191" s="22">
        <v>9250995</v>
      </c>
      <c r="D1191" s="22">
        <v>0</v>
      </c>
      <c r="E1191" s="22">
        <v>8239284</v>
      </c>
      <c r="F1191" s="22">
        <v>0</v>
      </c>
      <c r="G1191" s="43">
        <v>9083026</v>
      </c>
      <c r="H1191" s="60"/>
      <c r="I1191" s="60"/>
      <c r="J1191" s="60"/>
      <c r="K1191" s="60"/>
      <c r="L1191" s="60"/>
      <c r="M1191" s="60"/>
    </row>
    <row r="1192" spans="1:13" ht="15.5" x14ac:dyDescent="0.35">
      <c r="A1192" s="19" t="s">
        <v>328</v>
      </c>
      <c r="B1192" s="19" t="s">
        <v>8249</v>
      </c>
      <c r="C1192" s="22"/>
      <c r="D1192" s="22"/>
      <c r="E1192" s="22"/>
      <c r="F1192" s="22"/>
      <c r="G1192" s="43"/>
      <c r="H1192" s="60"/>
      <c r="I1192" s="60"/>
      <c r="J1192" s="60"/>
      <c r="K1192" s="60"/>
      <c r="L1192" s="60"/>
      <c r="M1192" s="60"/>
    </row>
    <row r="1193" spans="1:13" ht="15.5" x14ac:dyDescent="0.35">
      <c r="A1193" s="19" t="s">
        <v>3054</v>
      </c>
      <c r="B1193" s="19" t="s">
        <v>1553</v>
      </c>
      <c r="C1193" s="22"/>
      <c r="D1193" s="22"/>
      <c r="E1193" s="22"/>
      <c r="F1193" s="22"/>
      <c r="G1193" s="43"/>
      <c r="H1193" s="60"/>
      <c r="I1193" s="60"/>
      <c r="J1193" s="60"/>
      <c r="K1193" s="60"/>
      <c r="L1193" s="60"/>
      <c r="M1193" s="60"/>
    </row>
    <row r="1194" spans="1:13" ht="31" x14ac:dyDescent="0.35">
      <c r="A1194" s="19" t="s">
        <v>2981</v>
      </c>
      <c r="B1194" s="19" t="s">
        <v>3922</v>
      </c>
      <c r="C1194" s="22"/>
      <c r="D1194" s="22"/>
      <c r="E1194" s="22"/>
      <c r="F1194" s="22"/>
      <c r="G1194" s="43"/>
      <c r="H1194" s="60"/>
      <c r="I1194" s="60"/>
      <c r="J1194" s="60"/>
      <c r="K1194" s="60"/>
      <c r="L1194" s="60"/>
      <c r="M1194" s="60"/>
    </row>
    <row r="1195" spans="1:13" ht="15.5" x14ac:dyDescent="0.35">
      <c r="A1195" s="19" t="s">
        <v>3069</v>
      </c>
      <c r="B1195" s="19" t="s">
        <v>4018</v>
      </c>
      <c r="C1195" s="22"/>
      <c r="D1195" s="22"/>
      <c r="E1195" s="22"/>
      <c r="F1195" s="22"/>
      <c r="G1195" s="43"/>
      <c r="H1195" s="60"/>
      <c r="I1195" s="60"/>
      <c r="J1195" s="60"/>
      <c r="K1195" s="60"/>
      <c r="L1195" s="60"/>
      <c r="M1195" s="60"/>
    </row>
    <row r="1196" spans="1:13" ht="31" x14ac:dyDescent="0.35">
      <c r="A1196" s="19" t="s">
        <v>3166</v>
      </c>
      <c r="B1196" s="19" t="s">
        <v>4032</v>
      </c>
      <c r="C1196" s="22"/>
      <c r="D1196" s="22"/>
      <c r="E1196" s="22"/>
      <c r="F1196" s="22"/>
      <c r="G1196" s="43"/>
      <c r="H1196" s="60"/>
      <c r="I1196" s="60"/>
      <c r="J1196" s="60"/>
      <c r="K1196" s="60"/>
      <c r="L1196" s="60"/>
      <c r="M1196" s="60"/>
    </row>
    <row r="1197" spans="1:13" ht="15.5" x14ac:dyDescent="0.35">
      <c r="A1197" s="19" t="s">
        <v>3099</v>
      </c>
      <c r="B1197" s="19" t="s">
        <v>128</v>
      </c>
      <c r="C1197" s="22"/>
      <c r="D1197" s="22"/>
      <c r="E1197" s="22"/>
      <c r="F1197" s="22"/>
      <c r="G1197" s="43"/>
      <c r="H1197" s="60"/>
      <c r="I1197" s="60"/>
      <c r="J1197" s="60"/>
      <c r="K1197" s="60"/>
      <c r="L1197" s="60"/>
      <c r="M1197" s="60"/>
    </row>
    <row r="1198" spans="1:13" ht="31" x14ac:dyDescent="0.35">
      <c r="A1198" s="19" t="s">
        <v>8156</v>
      </c>
      <c r="B1198" s="19" t="s">
        <v>2183</v>
      </c>
      <c r="C1198" s="22"/>
      <c r="D1198" s="22"/>
      <c r="E1198" s="22"/>
      <c r="F1198" s="22"/>
      <c r="G1198" s="43"/>
      <c r="H1198" s="60"/>
      <c r="I1198" s="60"/>
      <c r="J1198" s="60"/>
      <c r="K1198" s="60"/>
      <c r="L1198" s="60"/>
      <c r="M1198" s="60"/>
    </row>
    <row r="1199" spans="1:13" ht="31" x14ac:dyDescent="0.35">
      <c r="A1199" s="19" t="s">
        <v>3072</v>
      </c>
      <c r="B1199" s="19" t="s">
        <v>3901</v>
      </c>
      <c r="C1199" s="22">
        <v>1680790</v>
      </c>
      <c r="D1199" s="22">
        <v>0</v>
      </c>
      <c r="E1199" s="22">
        <v>0</v>
      </c>
      <c r="F1199" s="22">
        <v>0</v>
      </c>
      <c r="G1199" s="22">
        <v>16365000</v>
      </c>
      <c r="H1199" s="60"/>
      <c r="I1199" s="60"/>
      <c r="J1199" s="60"/>
      <c r="K1199" s="60"/>
      <c r="L1199" s="60"/>
      <c r="M1199" s="60"/>
    </row>
    <row r="1200" spans="1:13" ht="31" x14ac:dyDescent="0.35">
      <c r="A1200" s="19" t="s">
        <v>3083</v>
      </c>
      <c r="B1200" s="19" t="s">
        <v>1219</v>
      </c>
      <c r="C1200" s="22"/>
      <c r="D1200" s="22"/>
      <c r="E1200" s="22"/>
      <c r="F1200" s="22"/>
      <c r="G1200" s="43"/>
      <c r="H1200" s="60"/>
      <c r="I1200" s="60"/>
      <c r="J1200" s="60"/>
      <c r="K1200" s="60"/>
      <c r="L1200" s="60"/>
      <c r="M1200" s="60"/>
    </row>
    <row r="1201" spans="1:13" ht="46.5" x14ac:dyDescent="0.35">
      <c r="A1201" s="19" t="s">
        <v>695</v>
      </c>
      <c r="B1201" s="19" t="s">
        <v>8307</v>
      </c>
      <c r="C1201" s="22"/>
      <c r="D1201" s="22"/>
      <c r="E1201" s="22"/>
      <c r="F1201" s="22"/>
      <c r="G1201" s="43"/>
      <c r="H1201" s="60"/>
      <c r="I1201" s="60"/>
      <c r="J1201" s="60"/>
      <c r="K1201" s="60"/>
      <c r="L1201" s="60"/>
      <c r="M1201" s="60"/>
    </row>
    <row r="1202" spans="1:13" ht="31" x14ac:dyDescent="0.35">
      <c r="A1202" s="19" t="s">
        <v>8157</v>
      </c>
      <c r="B1202" s="19" t="s">
        <v>3345</v>
      </c>
      <c r="C1202" s="22"/>
      <c r="D1202" s="22"/>
      <c r="E1202" s="22"/>
      <c r="F1202" s="22"/>
      <c r="G1202" s="43"/>
      <c r="H1202" s="60"/>
      <c r="I1202" s="60"/>
      <c r="J1202" s="60"/>
      <c r="K1202" s="60"/>
      <c r="L1202" s="60"/>
      <c r="M1202" s="60"/>
    </row>
    <row r="1203" spans="1:13" ht="31" x14ac:dyDescent="0.35">
      <c r="A1203" s="19" t="s">
        <v>3135</v>
      </c>
      <c r="B1203" s="19" t="s">
        <v>8305</v>
      </c>
      <c r="C1203" s="22"/>
      <c r="D1203" s="22"/>
      <c r="E1203" s="22"/>
      <c r="F1203" s="22"/>
      <c r="G1203" s="43"/>
      <c r="H1203" s="60"/>
      <c r="I1203" s="60"/>
      <c r="J1203" s="60"/>
      <c r="K1203" s="60"/>
      <c r="L1203" s="60"/>
      <c r="M1203" s="60"/>
    </row>
    <row r="1204" spans="1:13" ht="15.5" x14ac:dyDescent="0.35">
      <c r="A1204" s="19" t="s">
        <v>3761</v>
      </c>
      <c r="B1204" s="19" t="s">
        <v>1936</v>
      </c>
      <c r="C1204" s="22"/>
      <c r="D1204" s="22"/>
      <c r="E1204" s="22"/>
      <c r="F1204" s="22"/>
      <c r="G1204" s="43"/>
      <c r="H1204" s="60"/>
      <c r="I1204" s="60"/>
      <c r="J1204" s="60"/>
      <c r="K1204" s="60"/>
      <c r="L1204" s="60"/>
      <c r="M1204" s="60"/>
    </row>
    <row r="1205" spans="1:13" ht="15.5" x14ac:dyDescent="0.35">
      <c r="A1205" s="19" t="s">
        <v>3138</v>
      </c>
      <c r="B1205" s="19" t="s">
        <v>8535</v>
      </c>
      <c r="C1205" s="22"/>
      <c r="D1205" s="22"/>
      <c r="E1205" s="22"/>
      <c r="F1205" s="22"/>
      <c r="G1205" s="43"/>
      <c r="H1205" s="60"/>
      <c r="I1205" s="60"/>
      <c r="J1205" s="60"/>
      <c r="K1205" s="60"/>
      <c r="L1205" s="60"/>
      <c r="M1205" s="60"/>
    </row>
    <row r="1206" spans="1:13" ht="15.5" x14ac:dyDescent="0.35">
      <c r="A1206" s="19" t="s">
        <v>1287</v>
      </c>
      <c r="B1206" s="19" t="s">
        <v>1275</v>
      </c>
      <c r="C1206" s="22"/>
      <c r="D1206" s="22"/>
      <c r="E1206" s="22"/>
      <c r="F1206" s="22"/>
      <c r="G1206" s="43"/>
      <c r="H1206" s="60"/>
      <c r="I1206" s="60"/>
      <c r="J1206" s="60"/>
      <c r="K1206" s="60"/>
      <c r="L1206" s="60"/>
      <c r="M1206" s="60"/>
    </row>
    <row r="1207" spans="1:13" ht="31" x14ac:dyDescent="0.35">
      <c r="A1207" s="19" t="s">
        <v>2267</v>
      </c>
      <c r="B1207" s="19" t="s">
        <v>2347</v>
      </c>
      <c r="C1207" s="22"/>
      <c r="D1207" s="22"/>
      <c r="E1207" s="22"/>
      <c r="F1207" s="22"/>
      <c r="G1207" s="43"/>
      <c r="H1207" s="60"/>
      <c r="I1207" s="60"/>
      <c r="J1207" s="60"/>
      <c r="K1207" s="60"/>
      <c r="L1207" s="60"/>
      <c r="M1207" s="60"/>
    </row>
    <row r="1208" spans="1:13" ht="15.5" x14ac:dyDescent="0.35">
      <c r="A1208" s="19" t="s">
        <v>1174</v>
      </c>
      <c r="B1208" s="19" t="s">
        <v>1172</v>
      </c>
      <c r="C1208" s="22"/>
      <c r="D1208" s="22"/>
      <c r="E1208" s="22"/>
      <c r="F1208" s="22"/>
      <c r="G1208" s="43"/>
      <c r="H1208" s="60"/>
      <c r="I1208" s="60"/>
      <c r="J1208" s="60"/>
      <c r="K1208" s="60"/>
      <c r="L1208" s="60"/>
      <c r="M1208" s="60"/>
    </row>
    <row r="1209" spans="1:13" ht="15.5" x14ac:dyDescent="0.35">
      <c r="A1209" s="19" t="s">
        <v>715</v>
      </c>
      <c r="B1209" s="19" t="s">
        <v>8559</v>
      </c>
      <c r="C1209" s="22"/>
      <c r="D1209" s="22"/>
      <c r="E1209" s="22"/>
      <c r="F1209" s="22"/>
      <c r="G1209" s="43"/>
      <c r="H1209" s="60"/>
      <c r="I1209" s="60"/>
      <c r="J1209" s="60"/>
      <c r="K1209" s="60"/>
      <c r="L1209" s="60"/>
      <c r="M1209" s="60"/>
    </row>
    <row r="1210" spans="1:13" ht="15.5" x14ac:dyDescent="0.35">
      <c r="A1210" s="19" t="s">
        <v>2035</v>
      </c>
      <c r="B1210" s="19" t="s">
        <v>2033</v>
      </c>
      <c r="C1210" s="22"/>
      <c r="D1210" s="22"/>
      <c r="E1210" s="22"/>
      <c r="F1210" s="22"/>
      <c r="G1210" s="43"/>
      <c r="H1210" s="60"/>
      <c r="I1210" s="60"/>
      <c r="J1210" s="60"/>
      <c r="K1210" s="60"/>
      <c r="L1210" s="60"/>
      <c r="M1210" s="60"/>
    </row>
    <row r="1211" spans="1:13" ht="15.5" x14ac:dyDescent="0.35">
      <c r="A1211" s="19" t="s">
        <v>3186</v>
      </c>
      <c r="B1211" s="19" t="s">
        <v>4053</v>
      </c>
      <c r="C1211" s="22"/>
      <c r="D1211" s="22"/>
      <c r="E1211" s="22"/>
      <c r="F1211" s="22"/>
      <c r="G1211" s="43"/>
      <c r="H1211" s="60"/>
      <c r="I1211" s="60"/>
      <c r="J1211" s="60"/>
      <c r="K1211" s="60"/>
      <c r="L1211" s="60"/>
      <c r="M1211" s="60"/>
    </row>
    <row r="1212" spans="1:13" ht="31" x14ac:dyDescent="0.35">
      <c r="A1212" s="19" t="s">
        <v>2977</v>
      </c>
      <c r="B1212" s="19" t="s">
        <v>590</v>
      </c>
      <c r="C1212" s="22"/>
      <c r="D1212" s="22"/>
      <c r="E1212" s="22"/>
      <c r="F1212" s="22"/>
      <c r="G1212" s="43"/>
      <c r="H1212" s="60"/>
      <c r="I1212" s="60"/>
      <c r="J1212" s="60"/>
      <c r="K1212" s="60"/>
      <c r="L1212" s="60"/>
      <c r="M1212" s="60"/>
    </row>
    <row r="1213" spans="1:13" ht="31" x14ac:dyDescent="0.35">
      <c r="A1213" s="19" t="s">
        <v>8158</v>
      </c>
      <c r="B1213" s="19" t="s">
        <v>3321</v>
      </c>
      <c r="C1213" s="22"/>
      <c r="D1213" s="22"/>
      <c r="E1213" s="22"/>
      <c r="F1213" s="22"/>
      <c r="G1213" s="43"/>
      <c r="H1213" s="60"/>
      <c r="I1213" s="60"/>
      <c r="J1213" s="60"/>
      <c r="K1213" s="60"/>
      <c r="L1213" s="60"/>
      <c r="M1213" s="60"/>
    </row>
    <row r="1214" spans="1:13" ht="15.5" x14ac:dyDescent="0.35">
      <c r="A1214" s="19" t="s">
        <v>783</v>
      </c>
      <c r="B1214" s="19" t="s">
        <v>781</v>
      </c>
      <c r="C1214" s="22"/>
      <c r="D1214" s="22"/>
      <c r="E1214" s="22"/>
      <c r="F1214" s="22"/>
      <c r="G1214" s="43"/>
      <c r="H1214" s="60"/>
      <c r="I1214" s="60"/>
      <c r="J1214" s="60"/>
      <c r="K1214" s="60"/>
      <c r="L1214" s="60"/>
      <c r="M1214" s="60"/>
    </row>
    <row r="1215" spans="1:13" ht="15.5" x14ac:dyDescent="0.35">
      <c r="A1215" s="19" t="s">
        <v>1003</v>
      </c>
      <c r="B1215" s="19" t="s">
        <v>3610</v>
      </c>
      <c r="C1215" s="22"/>
      <c r="D1215" s="22"/>
      <c r="E1215" s="22"/>
      <c r="F1215" s="22"/>
      <c r="G1215" s="43"/>
      <c r="H1215" s="60"/>
      <c r="I1215" s="60"/>
      <c r="J1215" s="60"/>
      <c r="K1215" s="60"/>
      <c r="L1215" s="60"/>
      <c r="M1215" s="60"/>
    </row>
    <row r="1216" spans="1:13" ht="15.5" x14ac:dyDescent="0.35">
      <c r="A1216" s="19" t="s">
        <v>1721</v>
      </c>
      <c r="B1216" s="19" t="s">
        <v>3912</v>
      </c>
      <c r="C1216" s="22"/>
      <c r="D1216" s="22"/>
      <c r="E1216" s="22"/>
      <c r="F1216" s="22"/>
      <c r="G1216" s="43"/>
      <c r="H1216" s="60"/>
      <c r="I1216" s="60"/>
      <c r="J1216" s="60"/>
      <c r="K1216" s="60"/>
      <c r="L1216" s="60"/>
      <c r="M1216" s="60"/>
    </row>
    <row r="1217" spans="1:13" ht="15.5" x14ac:dyDescent="0.35">
      <c r="A1217" s="19" t="s">
        <v>5000</v>
      </c>
      <c r="B1217" s="19" t="s">
        <v>1183</v>
      </c>
      <c r="C1217" s="22"/>
      <c r="D1217" s="22"/>
      <c r="E1217" s="22"/>
      <c r="F1217" s="22"/>
      <c r="G1217" s="43"/>
      <c r="H1217" s="60"/>
      <c r="I1217" s="60"/>
      <c r="J1217" s="60"/>
      <c r="K1217" s="60"/>
      <c r="L1217" s="60"/>
      <c r="M1217" s="60"/>
    </row>
    <row r="1218" spans="1:13" ht="15.5" x14ac:dyDescent="0.35">
      <c r="A1218" s="19" t="s">
        <v>294</v>
      </c>
      <c r="B1218" s="19" t="s">
        <v>8586</v>
      </c>
      <c r="C1218" s="22"/>
      <c r="D1218" s="22"/>
      <c r="E1218" s="22"/>
      <c r="F1218" s="22"/>
      <c r="G1218" s="43"/>
      <c r="H1218" s="60"/>
      <c r="I1218" s="60"/>
      <c r="J1218" s="60"/>
      <c r="K1218" s="60"/>
      <c r="L1218" s="60"/>
      <c r="M1218" s="60"/>
    </row>
    <row r="1219" spans="1:13" ht="15.5" x14ac:dyDescent="0.35">
      <c r="A1219" s="19" t="s">
        <v>2286</v>
      </c>
      <c r="B1219" s="19" t="s">
        <v>2354</v>
      </c>
      <c r="C1219" s="22"/>
      <c r="D1219" s="22"/>
      <c r="E1219" s="22"/>
      <c r="F1219" s="22"/>
      <c r="G1219" s="43"/>
      <c r="H1219" s="60"/>
      <c r="I1219" s="60"/>
      <c r="J1219" s="60"/>
      <c r="K1219" s="60"/>
      <c r="L1219" s="60"/>
      <c r="M1219" s="60"/>
    </row>
    <row r="1220" spans="1:13" ht="15.5" x14ac:dyDescent="0.35">
      <c r="A1220" s="19" t="s">
        <v>2106</v>
      </c>
      <c r="B1220" s="19" t="s">
        <v>8558</v>
      </c>
      <c r="C1220" s="22"/>
      <c r="D1220" s="22"/>
      <c r="E1220" s="22"/>
      <c r="F1220" s="22"/>
      <c r="G1220" s="43"/>
      <c r="H1220" s="60"/>
      <c r="I1220" s="60"/>
      <c r="J1220" s="60"/>
      <c r="K1220" s="60"/>
      <c r="L1220" s="60"/>
      <c r="M1220" s="60"/>
    </row>
    <row r="1221" spans="1:13" ht="15.5" x14ac:dyDescent="0.35">
      <c r="A1221" s="19" t="s">
        <v>3090</v>
      </c>
      <c r="B1221" s="19" t="s">
        <v>3633</v>
      </c>
      <c r="C1221" s="22"/>
      <c r="D1221" s="22"/>
      <c r="E1221" s="22"/>
      <c r="F1221" s="22"/>
      <c r="G1221" s="43"/>
      <c r="H1221" s="60"/>
      <c r="I1221" s="60"/>
      <c r="J1221" s="60"/>
      <c r="K1221" s="60"/>
      <c r="L1221" s="60"/>
      <c r="M1221" s="60"/>
    </row>
    <row r="1222" spans="1:13" ht="15.5" x14ac:dyDescent="0.35">
      <c r="A1222" s="19" t="s">
        <v>3642</v>
      </c>
      <c r="B1222" s="19" t="s">
        <v>3648</v>
      </c>
      <c r="C1222" s="22">
        <v>0</v>
      </c>
      <c r="D1222" s="22">
        <v>0</v>
      </c>
      <c r="E1222" s="22">
        <v>0</v>
      </c>
      <c r="F1222" s="22">
        <v>0</v>
      </c>
      <c r="G1222" s="22">
        <v>149020</v>
      </c>
      <c r="H1222" s="60">
        <v>2</v>
      </c>
      <c r="I1222" s="60">
        <v>1</v>
      </c>
      <c r="J1222" s="60">
        <v>1</v>
      </c>
      <c r="K1222" s="60">
        <v>0</v>
      </c>
      <c r="L1222" s="60">
        <v>0</v>
      </c>
      <c r="M1222" s="60" t="s">
        <v>3767</v>
      </c>
    </row>
    <row r="1223" spans="1:13" ht="15.5" x14ac:dyDescent="0.35">
      <c r="A1223" s="19" t="s">
        <v>1037</v>
      </c>
      <c r="B1223" s="19" t="s">
        <v>1042</v>
      </c>
      <c r="C1223" s="22"/>
      <c r="D1223" s="22"/>
      <c r="E1223" s="22"/>
      <c r="F1223" s="22"/>
      <c r="G1223" s="43"/>
      <c r="H1223" s="60"/>
      <c r="I1223" s="60"/>
      <c r="J1223" s="60"/>
      <c r="K1223" s="60"/>
      <c r="L1223" s="60"/>
      <c r="M1223" s="60"/>
    </row>
    <row r="1224" spans="1:13" ht="15.5" x14ac:dyDescent="0.35">
      <c r="A1224" s="19" t="s">
        <v>8159</v>
      </c>
      <c r="B1224" s="19" t="s">
        <v>3627</v>
      </c>
      <c r="C1224" s="22"/>
      <c r="D1224" s="22"/>
      <c r="E1224" s="22"/>
      <c r="F1224" s="22"/>
      <c r="G1224" s="43"/>
      <c r="H1224" s="60"/>
      <c r="I1224" s="60"/>
      <c r="J1224" s="60"/>
      <c r="K1224" s="60"/>
      <c r="L1224" s="60"/>
      <c r="M1224" s="60"/>
    </row>
    <row r="1225" spans="1:13" ht="15.5" x14ac:dyDescent="0.35">
      <c r="A1225" s="19" t="s">
        <v>2173</v>
      </c>
      <c r="B1225" s="19" t="s">
        <v>3595</v>
      </c>
      <c r="C1225" s="22"/>
      <c r="D1225" s="22"/>
      <c r="E1225" s="22"/>
      <c r="F1225" s="22"/>
      <c r="G1225" s="43"/>
      <c r="H1225" s="60"/>
      <c r="I1225" s="60"/>
      <c r="J1225" s="60"/>
      <c r="K1225" s="60"/>
      <c r="L1225" s="60"/>
      <c r="M1225" s="60"/>
    </row>
    <row r="1226" spans="1:13" ht="31" x14ac:dyDescent="0.35">
      <c r="A1226" s="19" t="s">
        <v>3073</v>
      </c>
      <c r="B1226" s="19" t="s">
        <v>754</v>
      </c>
      <c r="C1226" s="22"/>
      <c r="D1226" s="22"/>
      <c r="E1226" s="22"/>
      <c r="F1226" s="22"/>
      <c r="G1226" s="43"/>
      <c r="H1226" s="60"/>
      <c r="I1226" s="60"/>
      <c r="J1226" s="60"/>
      <c r="K1226" s="60"/>
      <c r="L1226" s="60"/>
      <c r="M1226" s="60"/>
    </row>
    <row r="1227" spans="1:13" ht="15.5" x14ac:dyDescent="0.35">
      <c r="A1227" s="19" t="s">
        <v>1258</v>
      </c>
      <c r="B1227" s="19" t="s">
        <v>1252</v>
      </c>
      <c r="C1227" s="22"/>
      <c r="D1227" s="22"/>
      <c r="E1227" s="22"/>
      <c r="F1227" s="22"/>
      <c r="G1227" s="43"/>
      <c r="H1227" s="60"/>
      <c r="I1227" s="60"/>
      <c r="J1227" s="60"/>
      <c r="K1227" s="60"/>
      <c r="L1227" s="60"/>
      <c r="M1227" s="60"/>
    </row>
    <row r="1228" spans="1:13" ht="15.5" x14ac:dyDescent="0.35">
      <c r="A1228" s="19" t="s">
        <v>1169</v>
      </c>
      <c r="B1228" s="19" t="s">
        <v>1167</v>
      </c>
      <c r="C1228" s="22"/>
      <c r="D1228" s="22"/>
      <c r="E1228" s="22"/>
      <c r="F1228" s="22"/>
      <c r="G1228" s="43"/>
      <c r="H1228" s="60"/>
      <c r="I1228" s="60"/>
      <c r="J1228" s="60"/>
      <c r="K1228" s="60"/>
      <c r="L1228" s="60"/>
      <c r="M1228" s="60"/>
    </row>
    <row r="1229" spans="1:13" ht="15.5" x14ac:dyDescent="0.35">
      <c r="A1229" s="19" t="s">
        <v>1149</v>
      </c>
      <c r="B1229" s="19" t="s">
        <v>3624</v>
      </c>
      <c r="C1229" s="22"/>
      <c r="D1229" s="22"/>
      <c r="E1229" s="22"/>
      <c r="F1229" s="22"/>
      <c r="G1229" s="43"/>
      <c r="H1229" s="60"/>
      <c r="I1229" s="60"/>
      <c r="J1229" s="60"/>
      <c r="K1229" s="60"/>
      <c r="L1229" s="60"/>
      <c r="M1229" s="60"/>
    </row>
    <row r="1230" spans="1:13" ht="15.5" x14ac:dyDescent="0.35">
      <c r="A1230" s="19" t="s">
        <v>3045</v>
      </c>
      <c r="B1230" s="19" t="s">
        <v>2678</v>
      </c>
      <c r="C1230" s="22"/>
      <c r="D1230" s="22"/>
      <c r="E1230" s="22"/>
      <c r="F1230" s="22"/>
      <c r="G1230" s="43"/>
      <c r="H1230" s="60"/>
      <c r="I1230" s="60"/>
      <c r="J1230" s="60"/>
      <c r="K1230" s="60"/>
      <c r="L1230" s="60"/>
      <c r="M1230" s="60"/>
    </row>
    <row r="1231" spans="1:13" ht="15.5" x14ac:dyDescent="0.35">
      <c r="A1231" s="19" t="s">
        <v>2195</v>
      </c>
      <c r="B1231" s="19" t="s">
        <v>2194</v>
      </c>
      <c r="C1231" s="22"/>
      <c r="D1231" s="22"/>
      <c r="E1231" s="22"/>
      <c r="F1231" s="22"/>
      <c r="G1231" s="43"/>
      <c r="H1231" s="60"/>
      <c r="I1231" s="60"/>
      <c r="J1231" s="60"/>
      <c r="K1231" s="60"/>
      <c r="L1231" s="60"/>
      <c r="M1231" s="60"/>
    </row>
    <row r="1232" spans="1:13" ht="31" x14ac:dyDescent="0.35">
      <c r="A1232" s="19" t="s">
        <v>2956</v>
      </c>
      <c r="B1232" s="19" t="s">
        <v>2060</v>
      </c>
      <c r="C1232" s="22"/>
      <c r="D1232" s="22"/>
      <c r="E1232" s="22"/>
      <c r="F1232" s="22"/>
      <c r="G1232" s="43"/>
      <c r="H1232" s="60"/>
      <c r="I1232" s="60"/>
      <c r="J1232" s="60"/>
      <c r="K1232" s="60"/>
      <c r="L1232" s="60"/>
      <c r="M1232" s="60"/>
    </row>
    <row r="1233" spans="1:13" ht="15.5" x14ac:dyDescent="0.35">
      <c r="A1233" s="19" t="s">
        <v>3757</v>
      </c>
      <c r="B1233" s="19" t="s">
        <v>3785</v>
      </c>
      <c r="C1233" s="22"/>
      <c r="D1233" s="22"/>
      <c r="E1233" s="22"/>
      <c r="F1233" s="22"/>
      <c r="G1233" s="43"/>
      <c r="H1233" s="60"/>
      <c r="I1233" s="60"/>
      <c r="J1233" s="60"/>
      <c r="K1233" s="60"/>
      <c r="L1233" s="60"/>
      <c r="M1233" s="60"/>
    </row>
    <row r="1234" spans="1:13" ht="31" x14ac:dyDescent="0.35">
      <c r="A1234" s="19" t="s">
        <v>8642</v>
      </c>
      <c r="B1234" s="19" t="s">
        <v>686</v>
      </c>
      <c r="C1234" s="22"/>
      <c r="D1234" s="22"/>
      <c r="E1234" s="22"/>
      <c r="F1234" s="22"/>
      <c r="G1234" s="43"/>
      <c r="H1234" s="60"/>
      <c r="I1234" s="60"/>
      <c r="J1234" s="60"/>
      <c r="K1234" s="60"/>
      <c r="L1234" s="60"/>
      <c r="M1234" s="60"/>
    </row>
    <row r="1235" spans="1:13" ht="31" x14ac:dyDescent="0.35">
      <c r="A1235" s="19" t="s">
        <v>2991</v>
      </c>
      <c r="B1235" s="19" t="s">
        <v>1216</v>
      </c>
      <c r="C1235" s="22"/>
      <c r="D1235" s="22"/>
      <c r="E1235" s="22"/>
      <c r="F1235" s="22"/>
      <c r="G1235" s="43"/>
      <c r="H1235" s="60"/>
      <c r="I1235" s="60"/>
      <c r="J1235" s="60"/>
      <c r="K1235" s="60"/>
      <c r="L1235" s="60"/>
      <c r="M1235" s="60"/>
    </row>
    <row r="1236" spans="1:13" ht="15.5" x14ac:dyDescent="0.35">
      <c r="A1236" s="19" t="s">
        <v>1784</v>
      </c>
      <c r="B1236" s="19" t="s">
        <v>1777</v>
      </c>
      <c r="C1236" s="22"/>
      <c r="D1236" s="22"/>
      <c r="E1236" s="22"/>
      <c r="F1236" s="22"/>
      <c r="G1236" s="43"/>
      <c r="H1236" s="60"/>
      <c r="I1236" s="60"/>
      <c r="J1236" s="60"/>
      <c r="K1236" s="60"/>
      <c r="L1236" s="60"/>
      <c r="M1236" s="60"/>
    </row>
    <row r="1237" spans="1:13" ht="15.5" x14ac:dyDescent="0.35">
      <c r="A1237" s="19" t="s">
        <v>5001</v>
      </c>
      <c r="B1237" s="19" t="s">
        <v>8289</v>
      </c>
      <c r="C1237" s="22"/>
      <c r="D1237" s="22"/>
      <c r="E1237" s="22"/>
      <c r="F1237" s="22"/>
      <c r="G1237" s="43"/>
      <c r="H1237" s="60"/>
      <c r="I1237" s="60"/>
      <c r="J1237" s="60"/>
      <c r="K1237" s="60"/>
      <c r="L1237" s="60"/>
      <c r="M1237" s="60"/>
    </row>
    <row r="1238" spans="1:13" ht="15.5" x14ac:dyDescent="0.35">
      <c r="A1238" s="19" t="s">
        <v>92</v>
      </c>
      <c r="B1238" s="19" t="s">
        <v>90</v>
      </c>
      <c r="C1238" s="22"/>
      <c r="D1238" s="22"/>
      <c r="E1238" s="22"/>
      <c r="F1238" s="22"/>
      <c r="G1238" s="43"/>
      <c r="H1238" s="60"/>
      <c r="I1238" s="60"/>
      <c r="J1238" s="60"/>
      <c r="K1238" s="60"/>
      <c r="L1238" s="60"/>
      <c r="M1238" s="60"/>
    </row>
    <row r="1239" spans="1:13" ht="31" x14ac:dyDescent="0.35">
      <c r="A1239" s="19" t="s">
        <v>2979</v>
      </c>
      <c r="B1239" s="19" t="s">
        <v>602</v>
      </c>
      <c r="C1239" s="22">
        <v>0</v>
      </c>
      <c r="D1239" s="22">
        <v>0</v>
      </c>
      <c r="E1239" s="22">
        <v>153000</v>
      </c>
      <c r="F1239" s="22">
        <v>0</v>
      </c>
      <c r="G1239" s="22">
        <v>3535000</v>
      </c>
      <c r="H1239" s="60"/>
      <c r="I1239" s="60"/>
      <c r="J1239" s="60"/>
      <c r="K1239" s="60"/>
      <c r="L1239" s="60"/>
      <c r="M1239" s="60"/>
    </row>
    <row r="1240" spans="1:13" ht="31" x14ac:dyDescent="0.35">
      <c r="A1240" s="19" t="s">
        <v>8160</v>
      </c>
      <c r="B1240" s="19" t="s">
        <v>3776</v>
      </c>
      <c r="C1240" s="22"/>
      <c r="D1240" s="22"/>
      <c r="E1240" s="22"/>
      <c r="F1240" s="22"/>
      <c r="G1240" s="43"/>
      <c r="H1240" s="60"/>
      <c r="I1240" s="60"/>
      <c r="J1240" s="60"/>
      <c r="K1240" s="60"/>
      <c r="L1240" s="60"/>
      <c r="M1240" s="60"/>
    </row>
    <row r="1241" spans="1:13" ht="15.5" x14ac:dyDescent="0.35">
      <c r="A1241" s="19" t="s">
        <v>8161</v>
      </c>
      <c r="B1241" s="19" t="s">
        <v>3892</v>
      </c>
      <c r="C1241" s="22"/>
      <c r="D1241" s="22"/>
      <c r="E1241" s="22"/>
      <c r="F1241" s="22"/>
      <c r="G1241" s="43"/>
      <c r="H1241" s="60"/>
      <c r="I1241" s="60"/>
      <c r="J1241" s="60"/>
      <c r="K1241" s="60"/>
      <c r="L1241" s="60"/>
      <c r="M1241" s="60"/>
    </row>
    <row r="1242" spans="1:13" ht="15.5" x14ac:dyDescent="0.35">
      <c r="A1242" s="19" t="s">
        <v>3122</v>
      </c>
      <c r="B1242" s="21" t="s">
        <v>230</v>
      </c>
      <c r="C1242" s="22"/>
      <c r="D1242" s="22"/>
      <c r="E1242" s="22"/>
      <c r="F1242" s="22"/>
      <c r="G1242" s="43"/>
      <c r="H1242" s="60"/>
      <c r="I1242" s="60"/>
      <c r="J1242" s="60"/>
      <c r="K1242" s="60"/>
      <c r="L1242" s="60"/>
      <c r="M1242" s="60"/>
    </row>
    <row r="1243" spans="1:13" ht="31" x14ac:dyDescent="0.35">
      <c r="A1243" s="19" t="s">
        <v>2950</v>
      </c>
      <c r="B1243" s="19" t="s">
        <v>3952</v>
      </c>
      <c r="C1243" s="22"/>
      <c r="D1243" s="22"/>
      <c r="E1243" s="22"/>
      <c r="F1243" s="22"/>
      <c r="G1243" s="43"/>
      <c r="H1243" s="60"/>
      <c r="I1243" s="60"/>
      <c r="J1243" s="60"/>
      <c r="K1243" s="60"/>
      <c r="L1243" s="60"/>
      <c r="M1243" s="60"/>
    </row>
    <row r="1244" spans="1:13" ht="15.5" x14ac:dyDescent="0.35">
      <c r="A1244" s="19" t="s">
        <v>1638</v>
      </c>
      <c r="B1244" s="19" t="s">
        <v>3840</v>
      </c>
      <c r="C1244" s="22"/>
      <c r="D1244" s="22"/>
      <c r="E1244" s="22"/>
      <c r="F1244" s="22"/>
      <c r="G1244" s="43"/>
      <c r="H1244" s="60"/>
      <c r="I1244" s="60"/>
      <c r="J1244" s="60"/>
      <c r="K1244" s="60"/>
      <c r="L1244" s="60"/>
      <c r="M1244" s="60"/>
    </row>
    <row r="1245" spans="1:13" ht="31" x14ac:dyDescent="0.35">
      <c r="A1245" s="19" t="s">
        <v>8643</v>
      </c>
      <c r="B1245" s="19" t="s">
        <v>264</v>
      </c>
      <c r="C1245" s="22"/>
      <c r="D1245" s="22"/>
      <c r="E1245" s="22"/>
      <c r="F1245" s="22"/>
      <c r="G1245" s="43"/>
      <c r="H1245" s="60"/>
      <c r="I1245" s="60"/>
      <c r="J1245" s="60"/>
      <c r="K1245" s="60"/>
      <c r="L1245" s="60"/>
      <c r="M1245" s="60"/>
    </row>
    <row r="1246" spans="1:13" ht="15.5" x14ac:dyDescent="0.35">
      <c r="A1246" s="19" t="s">
        <v>3270</v>
      </c>
      <c r="B1246" s="19" t="s">
        <v>8390</v>
      </c>
      <c r="C1246" s="22"/>
      <c r="D1246" s="22"/>
      <c r="E1246" s="22"/>
      <c r="F1246" s="22"/>
      <c r="G1246" s="43"/>
      <c r="H1246" s="60"/>
      <c r="I1246" s="60"/>
      <c r="J1246" s="60"/>
      <c r="K1246" s="60"/>
      <c r="L1246" s="60"/>
      <c r="M1246" s="60"/>
    </row>
    <row r="1247" spans="1:13" ht="31" x14ac:dyDescent="0.35">
      <c r="A1247" s="19" t="s">
        <v>3204</v>
      </c>
      <c r="B1247" s="19" t="s">
        <v>8205</v>
      </c>
      <c r="C1247" s="22"/>
      <c r="D1247" s="22"/>
      <c r="E1247" s="22"/>
      <c r="F1247" s="22"/>
      <c r="G1247" s="43"/>
      <c r="H1247" s="60"/>
      <c r="I1247" s="60"/>
      <c r="J1247" s="60"/>
      <c r="K1247" s="60"/>
      <c r="L1247" s="60"/>
      <c r="M1247" s="60"/>
    </row>
    <row r="1248" spans="1:13" ht="15.5" x14ac:dyDescent="0.35">
      <c r="A1248" s="19" t="s">
        <v>8162</v>
      </c>
      <c r="B1248" s="19" t="s">
        <v>3613</v>
      </c>
      <c r="C1248" s="25">
        <v>368074</v>
      </c>
      <c r="D1248" s="22">
        <v>0</v>
      </c>
      <c r="E1248" s="25">
        <v>240560</v>
      </c>
      <c r="F1248" s="22">
        <v>0</v>
      </c>
      <c r="G1248" s="25">
        <v>240560</v>
      </c>
      <c r="H1248" s="60"/>
      <c r="I1248" s="60"/>
      <c r="J1248" s="60"/>
      <c r="K1248" s="60"/>
      <c r="L1248" s="60"/>
      <c r="M1248" s="60"/>
    </row>
    <row r="1249" spans="1:13" ht="15.5" x14ac:dyDescent="0.35">
      <c r="A1249" s="19" t="s">
        <v>3034</v>
      </c>
      <c r="B1249" s="19" t="s">
        <v>8329</v>
      </c>
      <c r="C1249" s="22"/>
      <c r="D1249" s="22"/>
      <c r="E1249" s="22"/>
      <c r="F1249" s="22"/>
      <c r="G1249" s="43"/>
      <c r="H1249" s="60"/>
      <c r="I1249" s="60"/>
      <c r="J1249" s="60"/>
      <c r="K1249" s="60"/>
      <c r="L1249" s="60"/>
      <c r="M1249" s="60"/>
    </row>
    <row r="1250" spans="1:13" ht="15.5" x14ac:dyDescent="0.35">
      <c r="A1250" s="19" t="s">
        <v>2599</v>
      </c>
      <c r="B1250" s="19" t="s">
        <v>3653</v>
      </c>
      <c r="C1250" s="22"/>
      <c r="D1250" s="22"/>
      <c r="E1250" s="22"/>
      <c r="F1250" s="22"/>
      <c r="G1250" s="43"/>
      <c r="H1250" s="60"/>
      <c r="I1250" s="60"/>
      <c r="J1250" s="60"/>
      <c r="K1250" s="60"/>
      <c r="L1250" s="60"/>
      <c r="M1250" s="60"/>
    </row>
    <row r="1251" spans="1:13" ht="31" x14ac:dyDescent="0.35">
      <c r="A1251" s="19" t="s">
        <v>8382</v>
      </c>
      <c r="B1251" s="19" t="s">
        <v>202</v>
      </c>
      <c r="C1251" s="22"/>
      <c r="D1251" s="22"/>
      <c r="E1251" s="22"/>
      <c r="F1251" s="22"/>
      <c r="G1251" s="43"/>
      <c r="H1251" s="60"/>
      <c r="I1251" s="60"/>
      <c r="J1251" s="60"/>
      <c r="K1251" s="60"/>
      <c r="L1251" s="60"/>
      <c r="M1251" s="60"/>
    </row>
    <row r="1252" spans="1:13" ht="15.5" x14ac:dyDescent="0.35">
      <c r="A1252" s="19" t="s">
        <v>4987</v>
      </c>
      <c r="B1252" s="19" t="s">
        <v>895</v>
      </c>
      <c r="C1252" s="22"/>
      <c r="D1252" s="22"/>
      <c r="E1252" s="22"/>
      <c r="F1252" s="22"/>
      <c r="G1252" s="43"/>
      <c r="H1252" s="60"/>
      <c r="I1252" s="60"/>
      <c r="J1252" s="60"/>
      <c r="K1252" s="60"/>
      <c r="L1252" s="60"/>
      <c r="M1252" s="60"/>
    </row>
    <row r="1253" spans="1:13" ht="15.5" x14ac:dyDescent="0.35">
      <c r="A1253" s="19" t="s">
        <v>3228</v>
      </c>
      <c r="B1253" s="19" t="s">
        <v>304</v>
      </c>
      <c r="C1253" s="22"/>
      <c r="D1253" s="22"/>
      <c r="E1253" s="22"/>
      <c r="F1253" s="22"/>
      <c r="G1253" s="43"/>
      <c r="H1253" s="60"/>
      <c r="I1253" s="60"/>
      <c r="J1253" s="60"/>
      <c r="K1253" s="60"/>
      <c r="L1253" s="60"/>
      <c r="M1253" s="60"/>
    </row>
    <row r="1254" spans="1:13" ht="15.5" x14ac:dyDescent="0.35">
      <c r="A1254" s="19" t="s">
        <v>3137</v>
      </c>
      <c r="B1254" s="19" t="s">
        <v>8224</v>
      </c>
      <c r="C1254" s="22">
        <v>22157408</v>
      </c>
      <c r="D1254" s="22">
        <v>0</v>
      </c>
      <c r="E1254" s="22">
        <v>8197230</v>
      </c>
      <c r="F1254" s="22">
        <v>0</v>
      </c>
      <c r="G1254" s="43">
        <v>22260016</v>
      </c>
      <c r="H1254" s="60">
        <v>12</v>
      </c>
      <c r="I1254" s="60">
        <v>6</v>
      </c>
      <c r="J1254" s="60">
        <v>6</v>
      </c>
      <c r="K1254" s="60">
        <v>327</v>
      </c>
      <c r="L1254" s="60">
        <v>10</v>
      </c>
      <c r="M1254" s="60" t="s">
        <v>4568</v>
      </c>
    </row>
    <row r="1255" spans="1:13" ht="25.5" customHeight="1" x14ac:dyDescent="0.35">
      <c r="A1255" s="19" t="s">
        <v>8163</v>
      </c>
      <c r="B1255" s="19" t="s">
        <v>2525</v>
      </c>
      <c r="C1255" s="22"/>
      <c r="D1255" s="22"/>
      <c r="E1255" s="22"/>
      <c r="F1255" s="22"/>
      <c r="G1255" s="43"/>
      <c r="H1255" s="60"/>
      <c r="I1255" s="60"/>
      <c r="J1255" s="60"/>
      <c r="K1255" s="60"/>
      <c r="L1255" s="60"/>
      <c r="M1255" s="60"/>
    </row>
    <row r="1256" spans="1:13" ht="15.5" x14ac:dyDescent="0.35">
      <c r="A1256" s="19" t="s">
        <v>2958</v>
      </c>
      <c r="B1256" s="19" t="s">
        <v>3799</v>
      </c>
      <c r="C1256" s="22">
        <v>1720000</v>
      </c>
      <c r="D1256" s="22">
        <v>0</v>
      </c>
      <c r="E1256" s="22">
        <v>1395000</v>
      </c>
      <c r="F1256" s="22">
        <v>0</v>
      </c>
      <c r="G1256" s="43">
        <v>1627000</v>
      </c>
      <c r="H1256" s="60">
        <v>2</v>
      </c>
      <c r="I1256" s="60">
        <v>1</v>
      </c>
      <c r="J1256" s="60">
        <v>1</v>
      </c>
      <c r="K1256" s="60">
        <v>2</v>
      </c>
      <c r="L1256" s="60">
        <v>0</v>
      </c>
      <c r="M1256" s="60" t="s">
        <v>3790</v>
      </c>
    </row>
    <row r="1257" spans="1:13" ht="30" customHeight="1" x14ac:dyDescent="0.35">
      <c r="A1257" s="19" t="s">
        <v>2976</v>
      </c>
      <c r="B1257" s="19" t="s">
        <v>3618</v>
      </c>
      <c r="C1257" s="22"/>
      <c r="D1257" s="22"/>
      <c r="E1257" s="22"/>
      <c r="F1257" s="22"/>
      <c r="G1257" s="43"/>
      <c r="H1257" s="60"/>
      <c r="I1257" s="60"/>
      <c r="J1257" s="60"/>
      <c r="K1257" s="60"/>
      <c r="L1257" s="60"/>
      <c r="M1257" s="60"/>
    </row>
    <row r="1258" spans="1:13" ht="15.5" x14ac:dyDescent="0.35">
      <c r="A1258" s="19" t="s">
        <v>2111</v>
      </c>
      <c r="B1258" s="19" t="s">
        <v>2110</v>
      </c>
      <c r="C1258" s="22"/>
      <c r="D1258" s="22"/>
      <c r="E1258" s="22"/>
      <c r="F1258" s="22"/>
      <c r="G1258" s="43"/>
      <c r="H1258" s="60"/>
      <c r="I1258" s="60"/>
      <c r="J1258" s="60"/>
      <c r="K1258" s="60"/>
      <c r="L1258" s="60"/>
      <c r="M1258" s="60"/>
    </row>
    <row r="1259" spans="1:13" ht="28.5" customHeight="1" x14ac:dyDescent="0.35">
      <c r="A1259" s="19" t="s">
        <v>3025</v>
      </c>
      <c r="B1259" s="19" t="s">
        <v>4055</v>
      </c>
      <c r="C1259" s="22"/>
      <c r="D1259" s="22"/>
      <c r="E1259" s="22"/>
      <c r="F1259" s="22"/>
      <c r="G1259" s="43"/>
      <c r="H1259" s="60"/>
      <c r="I1259" s="60"/>
      <c r="J1259" s="60"/>
      <c r="K1259" s="60"/>
      <c r="L1259" s="60"/>
      <c r="M1259" s="60"/>
    </row>
    <row r="1260" spans="1:13" ht="15.5" x14ac:dyDescent="0.35">
      <c r="A1260" s="19" t="s">
        <v>9618</v>
      </c>
      <c r="B1260" s="19" t="s">
        <v>10020</v>
      </c>
      <c r="C1260" s="22">
        <v>0</v>
      </c>
      <c r="D1260" s="22"/>
      <c r="E1260" s="22">
        <v>0</v>
      </c>
      <c r="F1260" s="22"/>
      <c r="G1260" s="43">
        <v>0</v>
      </c>
      <c r="H1260" s="60">
        <v>2</v>
      </c>
      <c r="I1260" s="60">
        <v>1</v>
      </c>
      <c r="J1260" s="60">
        <v>1</v>
      </c>
      <c r="K1260" s="60">
        <v>2</v>
      </c>
      <c r="L1260" s="60">
        <v>0</v>
      </c>
      <c r="M1260" s="60" t="s">
        <v>3500</v>
      </c>
    </row>
    <row r="1261" spans="1:13" ht="40.5" customHeight="1" x14ac:dyDescent="0.35">
      <c r="A1261" s="19" t="s">
        <v>3170</v>
      </c>
      <c r="B1261" s="19" t="s">
        <v>911</v>
      </c>
      <c r="C1261" s="22"/>
      <c r="D1261" s="22"/>
      <c r="E1261" s="22"/>
      <c r="F1261" s="22"/>
      <c r="G1261" s="43"/>
      <c r="H1261" s="60"/>
      <c r="I1261" s="60"/>
      <c r="J1261" s="60"/>
      <c r="K1261" s="60"/>
      <c r="L1261" s="60"/>
      <c r="M1261" s="60"/>
    </row>
    <row r="1262" spans="1:13" ht="31" x14ac:dyDescent="0.35">
      <c r="A1262" s="19" t="s">
        <v>3011</v>
      </c>
      <c r="B1262" s="19" t="s">
        <v>1551</v>
      </c>
      <c r="C1262" s="22"/>
      <c r="D1262" s="22"/>
      <c r="E1262" s="22"/>
      <c r="F1262" s="22"/>
      <c r="G1262" s="43"/>
      <c r="H1262" s="60"/>
      <c r="I1262" s="60"/>
      <c r="J1262" s="60"/>
      <c r="K1262" s="60"/>
      <c r="L1262" s="60"/>
      <c r="M1262" s="60"/>
    </row>
    <row r="1263" spans="1:13" ht="15.5" x14ac:dyDescent="0.35">
      <c r="A1263" s="19" t="s">
        <v>2992</v>
      </c>
      <c r="B1263" s="19" t="s">
        <v>1240</v>
      </c>
      <c r="C1263" s="22"/>
      <c r="D1263" s="22"/>
      <c r="E1263" s="22"/>
      <c r="F1263" s="22"/>
      <c r="G1263" s="43"/>
      <c r="H1263" s="60"/>
      <c r="I1263" s="60"/>
      <c r="J1263" s="60"/>
      <c r="K1263" s="60"/>
      <c r="L1263" s="60"/>
      <c r="M1263" s="60"/>
    </row>
    <row r="1264" spans="1:13" ht="15.5" x14ac:dyDescent="0.35">
      <c r="A1264" s="19" t="s">
        <v>3037</v>
      </c>
      <c r="B1264" s="19" t="s">
        <v>2645</v>
      </c>
      <c r="C1264" s="22"/>
      <c r="D1264" s="22"/>
      <c r="E1264" s="22"/>
      <c r="F1264" s="22"/>
      <c r="G1264" s="43"/>
      <c r="H1264" s="60"/>
      <c r="I1264" s="60"/>
      <c r="J1264" s="60"/>
      <c r="K1264" s="60"/>
      <c r="L1264" s="60"/>
      <c r="M1264" s="60"/>
    </row>
    <row r="1265" spans="1:13" ht="15.5" x14ac:dyDescent="0.35">
      <c r="A1265" s="19" t="s">
        <v>2996</v>
      </c>
      <c r="B1265" s="19" t="s">
        <v>2360</v>
      </c>
      <c r="C1265" s="22"/>
      <c r="D1265" s="22"/>
      <c r="E1265" s="22"/>
      <c r="F1265" s="22"/>
      <c r="G1265" s="43"/>
      <c r="H1265" s="60"/>
      <c r="I1265" s="60"/>
      <c r="J1265" s="60"/>
      <c r="K1265" s="60"/>
      <c r="L1265" s="60"/>
      <c r="M1265" s="60"/>
    </row>
    <row r="1266" spans="1:13" ht="15.5" x14ac:dyDescent="0.35">
      <c r="A1266" s="19" t="s">
        <v>4040</v>
      </c>
      <c r="B1266" s="19" t="s">
        <v>4039</v>
      </c>
      <c r="C1266" s="22"/>
      <c r="D1266" s="22"/>
      <c r="E1266" s="22"/>
      <c r="F1266" s="22"/>
      <c r="G1266" s="43"/>
      <c r="H1266" s="60"/>
      <c r="I1266" s="60"/>
      <c r="J1266" s="60"/>
      <c r="K1266" s="60"/>
      <c r="L1266" s="60"/>
      <c r="M1266" s="60"/>
    </row>
    <row r="1267" spans="1:13" ht="15.5" x14ac:dyDescent="0.35">
      <c r="A1267" s="19" t="s">
        <v>8238</v>
      </c>
      <c r="B1267" s="19" t="s">
        <v>9628</v>
      </c>
      <c r="C1267" s="22"/>
      <c r="D1267" s="22"/>
      <c r="E1267" s="22"/>
      <c r="F1267" s="22"/>
      <c r="G1267" s="43"/>
      <c r="H1267" s="60"/>
      <c r="I1267" s="60"/>
      <c r="J1267" s="60"/>
      <c r="K1267" s="60"/>
      <c r="L1267" s="60"/>
      <c r="M1267" s="60"/>
    </row>
    <row r="1268" spans="1:13" ht="15.5" x14ac:dyDescent="0.35">
      <c r="A1268" s="19" t="s">
        <v>3110</v>
      </c>
      <c r="B1268" s="19" t="s">
        <v>3580</v>
      </c>
      <c r="C1268" s="22">
        <v>637988.41</v>
      </c>
      <c r="D1268" s="22">
        <v>0</v>
      </c>
      <c r="E1268" s="22">
        <v>400000</v>
      </c>
      <c r="F1268" s="22">
        <v>0</v>
      </c>
      <c r="G1268" s="22">
        <v>20009954.539999999</v>
      </c>
      <c r="H1268" s="60">
        <v>5</v>
      </c>
      <c r="I1268" s="60">
        <v>5</v>
      </c>
      <c r="J1268" s="60">
        <v>0</v>
      </c>
      <c r="K1268" s="60">
        <v>0</v>
      </c>
      <c r="L1268" s="60">
        <v>1</v>
      </c>
      <c r="M1268" s="60" t="s">
        <v>3790</v>
      </c>
    </row>
    <row r="1269" spans="1:13" ht="15.5" x14ac:dyDescent="0.35">
      <c r="A1269" s="19" t="s">
        <v>3063</v>
      </c>
      <c r="B1269" s="19" t="s">
        <v>841</v>
      </c>
      <c r="C1269" s="22"/>
      <c r="D1269" s="22"/>
      <c r="E1269" s="22"/>
      <c r="F1269" s="22"/>
      <c r="G1269" s="75"/>
      <c r="H1269" s="60"/>
      <c r="I1269" s="60"/>
      <c r="J1269" s="60"/>
      <c r="K1269" s="60"/>
      <c r="L1269" s="60"/>
      <c r="M1269" s="60"/>
    </row>
    <row r="1270" spans="1:13" ht="15.5" x14ac:dyDescent="0.35">
      <c r="A1270" s="19" t="s">
        <v>179</v>
      </c>
      <c r="B1270" s="19" t="s">
        <v>177</v>
      </c>
      <c r="C1270" s="22"/>
      <c r="D1270" s="22"/>
      <c r="E1270" s="22"/>
      <c r="F1270" s="22"/>
      <c r="G1270" s="43"/>
      <c r="H1270" s="60"/>
      <c r="I1270" s="60"/>
      <c r="J1270" s="60"/>
      <c r="K1270" s="60"/>
      <c r="L1270" s="60"/>
      <c r="M1270" s="60"/>
    </row>
    <row r="1271" spans="1:13" ht="31" x14ac:dyDescent="0.35">
      <c r="A1271" s="19" t="s">
        <v>3157</v>
      </c>
      <c r="B1271" s="19" t="s">
        <v>795</v>
      </c>
      <c r="C1271" s="22"/>
      <c r="D1271" s="22"/>
      <c r="E1271" s="22"/>
      <c r="F1271" s="22"/>
      <c r="G1271" s="43"/>
      <c r="H1271" s="60"/>
      <c r="I1271" s="60"/>
      <c r="J1271" s="60"/>
      <c r="K1271" s="60"/>
      <c r="L1271" s="60"/>
      <c r="M1271" s="60"/>
    </row>
    <row r="1272" spans="1:13" ht="15.5" x14ac:dyDescent="0.35">
      <c r="A1272" s="19" t="s">
        <v>3017</v>
      </c>
      <c r="B1272" s="19" t="s">
        <v>3673</v>
      </c>
      <c r="C1272" s="22"/>
      <c r="D1272" s="22"/>
      <c r="E1272" s="22"/>
      <c r="F1272" s="22"/>
      <c r="G1272" s="43"/>
      <c r="H1272" s="60"/>
      <c r="I1272" s="60"/>
      <c r="J1272" s="60"/>
      <c r="K1272" s="60"/>
      <c r="L1272" s="60"/>
      <c r="M1272" s="60"/>
    </row>
    <row r="1273" spans="1:13" ht="31" x14ac:dyDescent="0.35">
      <c r="A1273" s="19" t="s">
        <v>8383</v>
      </c>
      <c r="B1273" s="19" t="s">
        <v>4034</v>
      </c>
      <c r="C1273" s="22"/>
      <c r="D1273" s="22"/>
      <c r="E1273" s="22"/>
      <c r="F1273" s="22"/>
      <c r="G1273" s="43"/>
      <c r="H1273" s="60"/>
      <c r="I1273" s="60"/>
      <c r="J1273" s="60"/>
      <c r="K1273" s="60"/>
      <c r="L1273" s="60"/>
      <c r="M1273" s="60"/>
    </row>
    <row r="1274" spans="1:13" ht="15.5" x14ac:dyDescent="0.35">
      <c r="A1274" s="19" t="s">
        <v>2952</v>
      </c>
      <c r="B1274" s="19" t="s">
        <v>3980</v>
      </c>
      <c r="C1274" s="22"/>
      <c r="D1274" s="22"/>
      <c r="E1274" s="22"/>
      <c r="F1274" s="22"/>
      <c r="G1274" s="43"/>
      <c r="H1274" s="60"/>
      <c r="I1274" s="60"/>
      <c r="J1274" s="60"/>
      <c r="K1274" s="60"/>
      <c r="L1274" s="60"/>
      <c r="M1274" s="60"/>
    </row>
    <row r="1275" spans="1:13" ht="15.5" x14ac:dyDescent="0.35">
      <c r="A1275" s="19" t="s">
        <v>3225</v>
      </c>
      <c r="B1275" s="19" t="s">
        <v>232</v>
      </c>
      <c r="C1275" s="22"/>
      <c r="D1275" s="22"/>
      <c r="E1275" s="22"/>
      <c r="F1275" s="22"/>
      <c r="G1275" s="43"/>
      <c r="H1275" s="60"/>
      <c r="I1275" s="60"/>
      <c r="J1275" s="60"/>
      <c r="K1275" s="60"/>
      <c r="L1275" s="60"/>
      <c r="M1275" s="60"/>
    </row>
    <row r="1276" spans="1:13" ht="15.5" x14ac:dyDescent="0.35">
      <c r="A1276" s="19" t="s">
        <v>3219</v>
      </c>
      <c r="B1276" s="19" t="s">
        <v>959</v>
      </c>
      <c r="C1276" s="22"/>
      <c r="D1276" s="22"/>
      <c r="E1276" s="22"/>
      <c r="F1276" s="22"/>
      <c r="G1276" s="43"/>
      <c r="H1276" s="60"/>
      <c r="I1276" s="60"/>
      <c r="J1276" s="60"/>
      <c r="K1276" s="60"/>
      <c r="L1276" s="60"/>
      <c r="M1276" s="60"/>
    </row>
    <row r="1277" spans="1:13" ht="31" x14ac:dyDescent="0.35">
      <c r="A1277" s="19" t="s">
        <v>3199</v>
      </c>
      <c r="B1277" s="19" t="s">
        <v>1378</v>
      </c>
      <c r="C1277" s="22"/>
      <c r="D1277" s="22"/>
      <c r="E1277" s="22"/>
      <c r="F1277" s="22"/>
      <c r="G1277" s="43"/>
      <c r="H1277" s="60"/>
      <c r="I1277" s="60"/>
      <c r="J1277" s="60"/>
      <c r="K1277" s="60"/>
      <c r="L1277" s="60"/>
      <c r="M1277" s="60"/>
    </row>
    <row r="1278" spans="1:13" ht="15.5" x14ac:dyDescent="0.35">
      <c r="A1278" s="19" t="s">
        <v>2969</v>
      </c>
      <c r="B1278" s="19" t="s">
        <v>4001</v>
      </c>
      <c r="C1278" s="22"/>
      <c r="D1278" s="22"/>
      <c r="E1278" s="22"/>
      <c r="F1278" s="22"/>
      <c r="G1278" s="43"/>
      <c r="H1278" s="60"/>
      <c r="I1278" s="60"/>
      <c r="J1278" s="60"/>
      <c r="K1278" s="60"/>
      <c r="L1278" s="60"/>
      <c r="M1278" s="60"/>
    </row>
    <row r="1279" spans="1:13" ht="15.5" x14ac:dyDescent="0.35">
      <c r="A1279" s="19" t="s">
        <v>3176</v>
      </c>
      <c r="B1279" s="19" t="s">
        <v>4066</v>
      </c>
      <c r="C1279" s="22"/>
      <c r="D1279" s="22"/>
      <c r="E1279" s="22"/>
      <c r="F1279" s="22"/>
      <c r="G1279" s="43"/>
      <c r="H1279" s="60"/>
      <c r="I1279" s="60"/>
      <c r="J1279" s="60"/>
      <c r="K1279" s="60"/>
      <c r="L1279" s="60"/>
      <c r="M1279" s="60"/>
    </row>
    <row r="1280" spans="1:13" ht="15.5" x14ac:dyDescent="0.35">
      <c r="A1280" s="19" t="s">
        <v>3200</v>
      </c>
      <c r="B1280" s="19" t="s">
        <v>3968</v>
      </c>
      <c r="C1280" s="22">
        <v>42704047</v>
      </c>
      <c r="D1280" s="22">
        <v>0</v>
      </c>
      <c r="E1280" s="22">
        <v>118264590</v>
      </c>
      <c r="F1280" s="22">
        <v>0</v>
      </c>
      <c r="G1280" s="22">
        <v>282935294</v>
      </c>
      <c r="H1280" s="60"/>
      <c r="I1280" s="60"/>
      <c r="J1280" s="60"/>
      <c r="K1280" s="60"/>
      <c r="L1280" s="60"/>
      <c r="M1280" s="60"/>
    </row>
    <row r="1281" spans="1:13" ht="15.5" x14ac:dyDescent="0.35">
      <c r="A1281" s="19" t="s">
        <v>3148</v>
      </c>
      <c r="B1281" s="19" t="s">
        <v>8503</v>
      </c>
      <c r="C1281" s="22"/>
      <c r="D1281" s="22"/>
      <c r="E1281" s="22"/>
      <c r="F1281" s="22"/>
      <c r="G1281" s="43"/>
      <c r="H1281" s="60"/>
      <c r="I1281" s="60"/>
      <c r="J1281" s="60"/>
      <c r="K1281" s="60"/>
      <c r="L1281" s="60"/>
      <c r="M1281" s="60"/>
    </row>
    <row r="1282" spans="1:13" ht="15.5" x14ac:dyDescent="0.35">
      <c r="A1282" s="19" t="s">
        <v>3091</v>
      </c>
      <c r="B1282" s="19" t="s">
        <v>4041</v>
      </c>
      <c r="C1282" s="22"/>
      <c r="D1282" s="22"/>
      <c r="E1282" s="22"/>
      <c r="F1282" s="22"/>
      <c r="G1282" s="43"/>
      <c r="H1282" s="60"/>
      <c r="I1282" s="60"/>
      <c r="J1282" s="60"/>
      <c r="K1282" s="60"/>
      <c r="L1282" s="60"/>
      <c r="M1282" s="60"/>
    </row>
    <row r="1283" spans="1:13" ht="15.5" x14ac:dyDescent="0.35">
      <c r="A1283" s="19" t="s">
        <v>3036</v>
      </c>
      <c r="B1283" s="19" t="s">
        <v>8542</v>
      </c>
      <c r="C1283" s="22"/>
      <c r="D1283" s="22"/>
      <c r="E1283" s="22"/>
      <c r="F1283" s="22"/>
      <c r="G1283" s="43"/>
      <c r="H1283" s="60"/>
      <c r="I1283" s="60"/>
      <c r="J1283" s="60"/>
      <c r="K1283" s="60"/>
      <c r="L1283" s="60"/>
      <c r="M1283" s="60"/>
    </row>
    <row r="1284" spans="1:13" ht="31" x14ac:dyDescent="0.35">
      <c r="A1284" s="19" t="s">
        <v>2989</v>
      </c>
      <c r="B1284" s="19" t="s">
        <v>1549</v>
      </c>
      <c r="C1284" s="22"/>
      <c r="D1284" s="22"/>
      <c r="E1284" s="22"/>
      <c r="F1284" s="22"/>
      <c r="G1284" s="43"/>
      <c r="H1284" s="60"/>
      <c r="I1284" s="60"/>
      <c r="J1284" s="60"/>
      <c r="K1284" s="60"/>
      <c r="L1284" s="60"/>
      <c r="M1284" s="60"/>
    </row>
    <row r="1285" spans="1:13" ht="15.5" x14ac:dyDescent="0.35">
      <c r="A1285" s="19" t="s">
        <v>8168</v>
      </c>
      <c r="B1285" s="19" t="s">
        <v>3319</v>
      </c>
      <c r="C1285" s="22"/>
      <c r="D1285" s="22"/>
      <c r="E1285" s="22"/>
      <c r="F1285" s="22"/>
      <c r="G1285" s="43"/>
      <c r="H1285" s="60"/>
      <c r="I1285" s="60"/>
      <c r="J1285" s="60"/>
      <c r="K1285" s="60"/>
      <c r="L1285" s="60"/>
      <c r="M1285" s="60"/>
    </row>
    <row r="1286" spans="1:13" ht="15.5" x14ac:dyDescent="0.35">
      <c r="A1286" s="19" t="s">
        <v>3051</v>
      </c>
      <c r="B1286" s="19" t="s">
        <v>3914</v>
      </c>
      <c r="C1286" s="22"/>
      <c r="D1286" s="22"/>
      <c r="E1286" s="22"/>
      <c r="F1286" s="22"/>
      <c r="G1286" s="43"/>
      <c r="H1286" s="60"/>
      <c r="I1286" s="60"/>
      <c r="J1286" s="60"/>
      <c r="K1286" s="60"/>
      <c r="L1286" s="60"/>
      <c r="M1286" s="60"/>
    </row>
    <row r="1287" spans="1:13" ht="15.5" x14ac:dyDescent="0.35">
      <c r="A1287" s="19" t="s">
        <v>8170</v>
      </c>
      <c r="B1287" s="19" t="s">
        <v>2511</v>
      </c>
      <c r="C1287" s="22"/>
      <c r="D1287" s="22"/>
      <c r="E1287" s="22"/>
      <c r="F1287" s="22"/>
      <c r="G1287" s="43"/>
      <c r="H1287" s="60"/>
      <c r="I1287" s="60"/>
      <c r="J1287" s="60"/>
      <c r="K1287" s="60"/>
      <c r="L1287" s="60"/>
      <c r="M1287" s="60"/>
    </row>
    <row r="1288" spans="1:13" ht="31" x14ac:dyDescent="0.35">
      <c r="A1288" s="19" t="s">
        <v>4988</v>
      </c>
      <c r="B1288" s="19" t="s">
        <v>8316</v>
      </c>
      <c r="C1288" s="22"/>
      <c r="D1288" s="22"/>
      <c r="E1288" s="22"/>
      <c r="F1288" s="22"/>
      <c r="G1288" s="43"/>
      <c r="H1288" s="60"/>
      <c r="I1288" s="60"/>
      <c r="J1288" s="60"/>
      <c r="K1288" s="60"/>
      <c r="L1288" s="60"/>
      <c r="M1288" s="60"/>
    </row>
    <row r="1289" spans="1:13" ht="15.5" x14ac:dyDescent="0.35">
      <c r="A1289" s="19" t="s">
        <v>8172</v>
      </c>
      <c r="B1289" s="19" t="s">
        <v>3894</v>
      </c>
      <c r="C1289" s="22"/>
      <c r="D1289" s="22"/>
      <c r="E1289" s="22"/>
      <c r="F1289" s="22"/>
      <c r="G1289" s="43"/>
      <c r="H1289" s="60"/>
      <c r="I1289" s="60"/>
      <c r="J1289" s="60"/>
      <c r="K1289" s="60"/>
      <c r="L1289" s="60"/>
      <c r="M1289" s="60"/>
    </row>
    <row r="1290" spans="1:13" ht="15.5" x14ac:dyDescent="0.35">
      <c r="A1290" s="19" t="s">
        <v>3093</v>
      </c>
      <c r="B1290" s="19" t="s">
        <v>2315</v>
      </c>
      <c r="C1290" s="22"/>
      <c r="D1290" s="22"/>
      <c r="E1290" s="22"/>
      <c r="F1290" s="22"/>
      <c r="G1290" s="43"/>
      <c r="H1290" s="60"/>
      <c r="I1290" s="60"/>
      <c r="J1290" s="60"/>
      <c r="K1290" s="60"/>
      <c r="L1290" s="60"/>
      <c r="M1290" s="60"/>
    </row>
    <row r="1291" spans="1:13" ht="15.5" x14ac:dyDescent="0.35">
      <c r="A1291" s="19" t="s">
        <v>949</v>
      </c>
      <c r="B1291" s="19" t="s">
        <v>947</v>
      </c>
      <c r="C1291" s="22"/>
      <c r="D1291" s="22"/>
      <c r="E1291" s="22"/>
      <c r="F1291" s="22"/>
      <c r="G1291" s="43"/>
      <c r="H1291" s="60"/>
      <c r="I1291" s="60"/>
      <c r="J1291" s="60"/>
      <c r="K1291" s="60"/>
      <c r="L1291" s="60"/>
      <c r="M1291" s="60"/>
    </row>
    <row r="1292" spans="1:13" ht="15.5" x14ac:dyDescent="0.35">
      <c r="A1292" s="19" t="s">
        <v>5109</v>
      </c>
      <c r="B1292" s="19" t="s">
        <v>3911</v>
      </c>
      <c r="C1292" s="22"/>
      <c r="D1292" s="22"/>
      <c r="E1292" s="22"/>
      <c r="F1292" s="22"/>
      <c r="G1292" s="43"/>
      <c r="H1292" s="60"/>
      <c r="I1292" s="60"/>
      <c r="J1292" s="60"/>
      <c r="K1292" s="60"/>
      <c r="L1292" s="60"/>
      <c r="M1292" s="60"/>
    </row>
    <row r="1293" spans="1:13" ht="15.5" x14ac:dyDescent="0.35">
      <c r="A1293" s="19" t="s">
        <v>1722</v>
      </c>
      <c r="B1293" s="19" t="s">
        <v>1732</v>
      </c>
      <c r="C1293" s="22"/>
      <c r="D1293" s="22"/>
      <c r="E1293" s="22"/>
      <c r="F1293" s="22"/>
      <c r="G1293" s="43"/>
      <c r="H1293" s="60"/>
      <c r="I1293" s="60"/>
      <c r="J1293" s="60"/>
      <c r="K1293" s="60"/>
      <c r="L1293" s="60"/>
      <c r="M1293" s="60"/>
    </row>
    <row r="1294" spans="1:13" ht="15.5" x14ac:dyDescent="0.35">
      <c r="A1294" s="19" t="s">
        <v>199</v>
      </c>
      <c r="B1294" s="19" t="s">
        <v>8195</v>
      </c>
      <c r="C1294" s="22">
        <v>1728650</v>
      </c>
      <c r="D1294" s="22">
        <v>0</v>
      </c>
      <c r="E1294" s="22">
        <v>1439450</v>
      </c>
      <c r="F1294" s="22">
        <v>0</v>
      </c>
      <c r="G1294" s="22">
        <v>1574256</v>
      </c>
      <c r="H1294" s="60"/>
      <c r="I1294" s="60"/>
      <c r="J1294" s="60"/>
      <c r="K1294" s="60"/>
      <c r="L1294" s="60"/>
      <c r="M1294" s="60"/>
    </row>
    <row r="1295" spans="1:13" ht="15.5" x14ac:dyDescent="0.35">
      <c r="A1295" s="19" t="s">
        <v>2953</v>
      </c>
      <c r="B1295" s="19" t="s">
        <v>1768</v>
      </c>
      <c r="C1295" s="22"/>
      <c r="D1295" s="22"/>
      <c r="E1295" s="22"/>
      <c r="F1295" s="22"/>
      <c r="G1295" s="43"/>
      <c r="H1295" s="60"/>
      <c r="I1295" s="60"/>
      <c r="J1295" s="60"/>
      <c r="K1295" s="60"/>
      <c r="L1295" s="60"/>
      <c r="M1295" s="60"/>
    </row>
    <row r="1296" spans="1:13" ht="15.5" x14ac:dyDescent="0.35">
      <c r="A1296" s="19" t="s">
        <v>3047</v>
      </c>
      <c r="B1296" s="19" t="s">
        <v>2718</v>
      </c>
      <c r="C1296" s="22"/>
      <c r="D1296" s="22"/>
      <c r="E1296" s="22"/>
      <c r="F1296" s="22"/>
      <c r="G1296" s="43"/>
      <c r="H1296" s="60"/>
      <c r="I1296" s="60"/>
      <c r="J1296" s="60"/>
      <c r="K1296" s="60"/>
      <c r="L1296" s="60"/>
      <c r="M1296" s="60"/>
    </row>
    <row r="1297" spans="1:13" ht="15.5" x14ac:dyDescent="0.35">
      <c r="A1297" s="19" t="s">
        <v>953</v>
      </c>
      <c r="B1297" s="19" t="s">
        <v>3816</v>
      </c>
      <c r="C1297" s="22"/>
      <c r="D1297" s="22"/>
      <c r="E1297" s="22"/>
      <c r="F1297" s="22"/>
      <c r="G1297" s="43"/>
      <c r="H1297" s="60"/>
      <c r="I1297" s="60"/>
      <c r="J1297" s="60"/>
      <c r="K1297" s="60"/>
      <c r="L1297" s="60"/>
      <c r="M1297" s="60"/>
    </row>
    <row r="1298" spans="1:13" ht="31" x14ac:dyDescent="0.35">
      <c r="A1298" s="19" t="s">
        <v>8173</v>
      </c>
      <c r="B1298" s="19" t="s">
        <v>4507</v>
      </c>
      <c r="C1298" s="22"/>
      <c r="D1298" s="22"/>
      <c r="E1298" s="22"/>
      <c r="F1298" s="22"/>
      <c r="G1298" s="43"/>
      <c r="H1298" s="60"/>
      <c r="I1298" s="60"/>
      <c r="J1298" s="60"/>
      <c r="K1298" s="60"/>
      <c r="L1298" s="60"/>
      <c r="M1298" s="60"/>
    </row>
    <row r="1299" spans="1:13" ht="15.5" x14ac:dyDescent="0.35">
      <c r="A1299" s="19" t="s">
        <v>1106</v>
      </c>
      <c r="B1299" s="19" t="s">
        <v>1105</v>
      </c>
      <c r="C1299" s="22"/>
      <c r="D1299" s="22"/>
      <c r="E1299" s="22"/>
      <c r="F1299" s="22"/>
      <c r="G1299" s="43"/>
      <c r="H1299" s="60"/>
      <c r="I1299" s="60"/>
      <c r="J1299" s="60"/>
      <c r="K1299" s="60"/>
      <c r="L1299" s="60"/>
      <c r="M1299" s="60"/>
    </row>
    <row r="1300" spans="1:13" ht="31" x14ac:dyDescent="0.35">
      <c r="A1300" s="19" t="s">
        <v>2513</v>
      </c>
      <c r="B1300" s="19" t="s">
        <v>4509</v>
      </c>
      <c r="C1300" s="22"/>
      <c r="D1300" s="22"/>
      <c r="E1300" s="22"/>
      <c r="F1300" s="22"/>
      <c r="G1300" s="43"/>
      <c r="H1300" s="60"/>
      <c r="I1300" s="60"/>
      <c r="J1300" s="60"/>
      <c r="K1300" s="60"/>
      <c r="L1300" s="60"/>
      <c r="M1300" s="60"/>
    </row>
    <row r="1301" spans="1:13" ht="15.5" x14ac:dyDescent="0.35">
      <c r="A1301" s="19" t="s">
        <v>1600</v>
      </c>
      <c r="B1301" s="19" t="s">
        <v>4510</v>
      </c>
      <c r="C1301" s="22"/>
      <c r="D1301" s="22"/>
      <c r="E1301" s="22"/>
      <c r="F1301" s="22"/>
      <c r="G1301" s="43"/>
      <c r="H1301" s="60"/>
      <c r="I1301" s="60"/>
      <c r="J1301" s="60"/>
      <c r="K1301" s="60"/>
      <c r="L1301" s="60"/>
      <c r="M1301" s="60"/>
    </row>
    <row r="1302" spans="1:13" ht="31" x14ac:dyDescent="0.35">
      <c r="A1302" s="19" t="s">
        <v>1794</v>
      </c>
      <c r="B1302" s="19" t="s">
        <v>1786</v>
      </c>
      <c r="C1302" s="22"/>
      <c r="D1302" s="22"/>
      <c r="E1302" s="22"/>
      <c r="F1302" s="22"/>
      <c r="G1302" s="43"/>
      <c r="H1302" s="60"/>
      <c r="I1302" s="60"/>
      <c r="J1302" s="60"/>
      <c r="K1302" s="60"/>
      <c r="L1302" s="60"/>
      <c r="M1302" s="60"/>
    </row>
    <row r="1303" spans="1:13" ht="15.5" x14ac:dyDescent="0.35">
      <c r="A1303" s="19" t="s">
        <v>1821</v>
      </c>
      <c r="B1303" s="19" t="s">
        <v>1800</v>
      </c>
      <c r="C1303" s="22"/>
      <c r="D1303" s="22"/>
      <c r="E1303" s="22"/>
      <c r="F1303" s="22"/>
      <c r="G1303" s="43"/>
      <c r="H1303" s="60"/>
      <c r="I1303" s="60"/>
      <c r="J1303" s="60"/>
      <c r="K1303" s="60"/>
      <c r="L1303" s="60"/>
      <c r="M1303" s="60"/>
    </row>
    <row r="1304" spans="1:13" ht="15.5" x14ac:dyDescent="0.35">
      <c r="A1304" s="19" t="s">
        <v>750</v>
      </c>
      <c r="B1304" s="19" t="s">
        <v>748</v>
      </c>
      <c r="C1304" s="22"/>
      <c r="D1304" s="22"/>
      <c r="E1304" s="22"/>
      <c r="F1304" s="22"/>
      <c r="G1304" s="43"/>
      <c r="H1304" s="60"/>
      <c r="I1304" s="60"/>
      <c r="J1304" s="60"/>
      <c r="K1304" s="60"/>
      <c r="L1304" s="60"/>
      <c r="M1304" s="60"/>
    </row>
    <row r="1305" spans="1:13" ht="15.5" x14ac:dyDescent="0.35">
      <c r="A1305" s="19" t="s">
        <v>8421</v>
      </c>
      <c r="B1305" s="19" t="s">
        <v>2334</v>
      </c>
      <c r="C1305" s="22"/>
      <c r="D1305" s="22"/>
      <c r="E1305" s="22"/>
      <c r="F1305" s="22"/>
      <c r="G1305" s="43"/>
      <c r="H1305" s="60"/>
      <c r="I1305" s="60"/>
      <c r="J1305" s="60"/>
      <c r="K1305" s="60"/>
      <c r="L1305" s="60"/>
      <c r="M1305" s="60"/>
    </row>
    <row r="1306" spans="1:13" ht="15.5" x14ac:dyDescent="0.35">
      <c r="A1306" s="19" t="s">
        <v>1646</v>
      </c>
      <c r="B1306" s="19" t="s">
        <v>3984</v>
      </c>
      <c r="C1306" s="22"/>
      <c r="D1306" s="22"/>
      <c r="E1306" s="22"/>
      <c r="F1306" s="22"/>
      <c r="G1306" s="43"/>
      <c r="H1306" s="60"/>
      <c r="I1306" s="60"/>
      <c r="J1306" s="60"/>
      <c r="K1306" s="60"/>
      <c r="L1306" s="60"/>
      <c r="M1306" s="60"/>
    </row>
    <row r="1307" spans="1:13" ht="31" x14ac:dyDescent="0.35">
      <c r="A1307" s="19" t="s">
        <v>8422</v>
      </c>
      <c r="B1307" s="19" t="s">
        <v>2342</v>
      </c>
      <c r="C1307" s="22"/>
      <c r="D1307" s="22"/>
      <c r="E1307" s="22"/>
      <c r="F1307" s="22"/>
      <c r="G1307" s="43"/>
      <c r="H1307" s="60"/>
      <c r="I1307" s="60"/>
      <c r="J1307" s="60"/>
      <c r="K1307" s="60"/>
      <c r="L1307" s="60"/>
      <c r="M1307" s="60"/>
    </row>
    <row r="1308" spans="1:13" ht="15.5" x14ac:dyDescent="0.35">
      <c r="A1308" s="19" t="s">
        <v>10069</v>
      </c>
      <c r="B1308" s="19" t="s">
        <v>10067</v>
      </c>
      <c r="C1308" s="22">
        <v>2551250</v>
      </c>
      <c r="D1308" s="22">
        <v>0</v>
      </c>
      <c r="E1308" s="22">
        <v>180000</v>
      </c>
      <c r="F1308" s="22">
        <v>0</v>
      </c>
      <c r="G1308" s="22">
        <v>2981627</v>
      </c>
      <c r="H1308" s="59">
        <v>3</v>
      </c>
      <c r="I1308" s="59">
        <v>1</v>
      </c>
      <c r="J1308" s="59">
        <v>2</v>
      </c>
      <c r="K1308" s="59">
        <v>0</v>
      </c>
      <c r="L1308" s="59">
        <v>0</v>
      </c>
      <c r="M1308" s="59" t="s">
        <v>3790</v>
      </c>
    </row>
    <row r="1309" spans="1:13" ht="31" x14ac:dyDescent="0.35">
      <c r="A1309" s="19" t="s">
        <v>8423</v>
      </c>
      <c r="B1309" s="19" t="s">
        <v>3863</v>
      </c>
      <c r="C1309" s="22"/>
      <c r="D1309" s="22"/>
      <c r="E1309" s="22"/>
      <c r="F1309" s="22"/>
      <c r="G1309" s="43"/>
      <c r="H1309" s="60"/>
      <c r="I1309" s="60"/>
      <c r="J1309" s="60"/>
      <c r="K1309" s="60"/>
      <c r="L1309" s="60"/>
      <c r="M1309" s="60"/>
    </row>
    <row r="1310" spans="1:13" ht="15.5" x14ac:dyDescent="0.35">
      <c r="A1310" s="19" t="s">
        <v>3085</v>
      </c>
      <c r="B1310" s="19" t="s">
        <v>1063</v>
      </c>
      <c r="C1310" s="22"/>
      <c r="D1310" s="22"/>
      <c r="E1310" s="22"/>
      <c r="F1310" s="22"/>
      <c r="G1310" s="43"/>
      <c r="H1310" s="60"/>
      <c r="I1310" s="60"/>
      <c r="J1310" s="60"/>
      <c r="K1310" s="60"/>
      <c r="L1310" s="60"/>
      <c r="M1310" s="60"/>
    </row>
    <row r="1311" spans="1:13" ht="31" x14ac:dyDescent="0.35">
      <c r="A1311" s="19" t="s">
        <v>8424</v>
      </c>
      <c r="B1311" s="19" t="s">
        <v>3889</v>
      </c>
      <c r="C1311" s="22"/>
      <c r="D1311" s="22"/>
      <c r="E1311" s="22"/>
      <c r="F1311" s="22"/>
      <c r="G1311" s="43"/>
      <c r="H1311" s="60"/>
      <c r="I1311" s="60"/>
      <c r="J1311" s="60"/>
      <c r="K1311" s="60"/>
      <c r="L1311" s="60"/>
      <c r="M1311" s="60"/>
    </row>
    <row r="1312" spans="1:13" ht="15.5" x14ac:dyDescent="0.35">
      <c r="A1312" s="19" t="s">
        <v>8425</v>
      </c>
      <c r="B1312" s="19" t="s">
        <v>3782</v>
      </c>
      <c r="C1312" s="22"/>
      <c r="D1312" s="22"/>
      <c r="E1312" s="22"/>
      <c r="F1312" s="22"/>
      <c r="G1312" s="43"/>
      <c r="H1312" s="60"/>
      <c r="I1312" s="60"/>
      <c r="J1312" s="60"/>
      <c r="K1312" s="60"/>
      <c r="L1312" s="60"/>
      <c r="M1312" s="60"/>
    </row>
    <row r="1313" spans="1:13" ht="15.5" x14ac:dyDescent="0.35">
      <c r="A1313" s="19" t="s">
        <v>292</v>
      </c>
      <c r="B1313" s="19" t="s">
        <v>290</v>
      </c>
      <c r="C1313" s="22"/>
      <c r="D1313" s="22"/>
      <c r="E1313" s="22"/>
      <c r="F1313" s="22"/>
      <c r="G1313" s="43"/>
      <c r="H1313" s="60"/>
      <c r="I1313" s="60"/>
      <c r="J1313" s="60"/>
      <c r="K1313" s="60"/>
      <c r="L1313" s="60"/>
      <c r="M1313" s="60"/>
    </row>
    <row r="1314" spans="1:13" ht="15.5" x14ac:dyDescent="0.35">
      <c r="A1314" s="19" t="s">
        <v>8426</v>
      </c>
      <c r="B1314" s="19" t="s">
        <v>2688</v>
      </c>
      <c r="C1314" s="22"/>
      <c r="D1314" s="22"/>
      <c r="E1314" s="22"/>
      <c r="F1314" s="22"/>
      <c r="G1314" s="43"/>
      <c r="H1314" s="60"/>
      <c r="I1314" s="60"/>
      <c r="J1314" s="60"/>
      <c r="K1314" s="60"/>
      <c r="L1314" s="60"/>
      <c r="M1314" s="60"/>
    </row>
    <row r="1315" spans="1:13" ht="15.5" x14ac:dyDescent="0.35">
      <c r="A1315" s="19" t="s">
        <v>8427</v>
      </c>
      <c r="B1315" s="19" t="s">
        <v>9557</v>
      </c>
      <c r="C1315" s="22">
        <v>6890061</v>
      </c>
      <c r="D1315" s="22">
        <v>0</v>
      </c>
      <c r="E1315" s="22">
        <v>6117826</v>
      </c>
      <c r="F1315" s="22">
        <v>0</v>
      </c>
      <c r="G1315" s="43">
        <v>7037987</v>
      </c>
      <c r="H1315" s="60"/>
      <c r="I1315" s="60"/>
      <c r="J1315" s="60"/>
      <c r="K1315" s="60"/>
      <c r="L1315" s="60"/>
      <c r="M1315" s="60"/>
    </row>
    <row r="1316" spans="1:13" ht="15.5" x14ac:dyDescent="0.35">
      <c r="A1316" s="19" t="s">
        <v>8428</v>
      </c>
      <c r="B1316" s="19" t="s">
        <v>3742</v>
      </c>
      <c r="C1316" s="22"/>
      <c r="D1316" s="22"/>
      <c r="E1316" s="22"/>
      <c r="F1316" s="22"/>
      <c r="G1316" s="43"/>
      <c r="H1316" s="60"/>
      <c r="I1316" s="60"/>
      <c r="J1316" s="60"/>
      <c r="K1316" s="60"/>
      <c r="L1316" s="60"/>
      <c r="M1316" s="60"/>
    </row>
    <row r="1317" spans="1:13" ht="15.5" x14ac:dyDescent="0.35">
      <c r="A1317" s="19" t="s">
        <v>8174</v>
      </c>
      <c r="B1317" s="19" t="s">
        <v>3923</v>
      </c>
      <c r="C1317" s="22"/>
      <c r="D1317" s="22"/>
      <c r="E1317" s="22"/>
      <c r="F1317" s="22"/>
      <c r="G1317" s="43"/>
      <c r="H1317" s="60"/>
      <c r="I1317" s="60"/>
      <c r="J1317" s="60"/>
      <c r="K1317" s="60"/>
      <c r="L1317" s="60"/>
      <c r="M1317" s="60"/>
    </row>
    <row r="1318" spans="1:13" ht="15.5" x14ac:dyDescent="0.35">
      <c r="A1318" s="19" t="s">
        <v>862</v>
      </c>
      <c r="B1318" s="19" t="s">
        <v>3872</v>
      </c>
      <c r="C1318" s="22"/>
      <c r="D1318" s="22"/>
      <c r="E1318" s="22"/>
      <c r="F1318" s="22"/>
      <c r="G1318" s="43"/>
      <c r="H1318" s="60"/>
      <c r="I1318" s="60"/>
      <c r="J1318" s="60"/>
      <c r="K1318" s="60"/>
      <c r="L1318" s="60"/>
      <c r="M1318" s="60"/>
    </row>
    <row r="1319" spans="1:13" ht="15.5" x14ac:dyDescent="0.35">
      <c r="A1319" s="19" t="s">
        <v>3104</v>
      </c>
      <c r="B1319" s="19" t="s">
        <v>8620</v>
      </c>
      <c r="C1319" s="22"/>
      <c r="D1319" s="22"/>
      <c r="E1319" s="22"/>
      <c r="F1319" s="22"/>
      <c r="G1319" s="43"/>
      <c r="H1319" s="60"/>
      <c r="I1319" s="60"/>
      <c r="J1319" s="60"/>
      <c r="K1319" s="60"/>
      <c r="L1319" s="60"/>
      <c r="M1319" s="60"/>
    </row>
    <row r="1320" spans="1:13" ht="31" x14ac:dyDescent="0.35">
      <c r="A1320" s="19" t="s">
        <v>3068</v>
      </c>
      <c r="B1320" s="19" t="s">
        <v>8243</v>
      </c>
      <c r="C1320" s="22"/>
      <c r="D1320" s="22"/>
      <c r="E1320" s="22"/>
      <c r="F1320" s="22"/>
      <c r="G1320" s="43"/>
      <c r="H1320" s="60"/>
      <c r="I1320" s="60"/>
      <c r="J1320" s="60"/>
      <c r="K1320" s="60"/>
      <c r="L1320" s="60"/>
      <c r="M1320" s="60"/>
    </row>
    <row r="1321" spans="1:13" ht="15.5" x14ac:dyDescent="0.35">
      <c r="A1321" s="19" t="s">
        <v>8429</v>
      </c>
      <c r="B1321" s="19" t="s">
        <v>2119</v>
      </c>
      <c r="C1321" s="22"/>
      <c r="D1321" s="22"/>
      <c r="E1321" s="22"/>
      <c r="F1321" s="22"/>
      <c r="G1321" s="43"/>
      <c r="H1321" s="60"/>
      <c r="I1321" s="60"/>
      <c r="J1321" s="60"/>
      <c r="K1321" s="60"/>
      <c r="L1321" s="60"/>
      <c r="M1321" s="60"/>
    </row>
    <row r="1322" spans="1:13" ht="15.5" x14ac:dyDescent="0.35">
      <c r="A1322" s="19" t="s">
        <v>8430</v>
      </c>
      <c r="B1322" s="19" t="s">
        <v>3582</v>
      </c>
      <c r="C1322" s="22"/>
      <c r="D1322" s="22"/>
      <c r="E1322" s="22"/>
      <c r="F1322" s="22"/>
      <c r="G1322" s="43"/>
      <c r="H1322" s="60"/>
      <c r="I1322" s="60"/>
      <c r="J1322" s="60"/>
      <c r="K1322" s="60"/>
      <c r="L1322" s="60"/>
      <c r="M1322" s="60"/>
    </row>
    <row r="1323" spans="1:13" ht="15.5" x14ac:dyDescent="0.35">
      <c r="A1323" s="19" t="s">
        <v>3133</v>
      </c>
      <c r="B1323" s="19" t="s">
        <v>3632</v>
      </c>
      <c r="C1323" s="22"/>
      <c r="D1323" s="22"/>
      <c r="E1323" s="22"/>
      <c r="F1323" s="22"/>
      <c r="G1323" s="43"/>
      <c r="H1323" s="60"/>
      <c r="I1323" s="60"/>
      <c r="J1323" s="60"/>
      <c r="K1323" s="60"/>
      <c r="L1323" s="60"/>
      <c r="M1323" s="60"/>
    </row>
    <row r="1324" spans="1:13" ht="15.5" x14ac:dyDescent="0.35">
      <c r="A1324" s="19" t="s">
        <v>8431</v>
      </c>
      <c r="B1324" s="19" t="s">
        <v>8196</v>
      </c>
      <c r="C1324" s="22"/>
      <c r="D1324" s="22"/>
      <c r="E1324" s="22"/>
      <c r="F1324" s="22"/>
      <c r="G1324" s="43"/>
      <c r="H1324" s="60"/>
      <c r="I1324" s="60"/>
      <c r="J1324" s="60"/>
      <c r="K1324" s="60"/>
      <c r="L1324" s="60"/>
      <c r="M1324" s="60"/>
    </row>
    <row r="1325" spans="1:13" ht="15.5" x14ac:dyDescent="0.35">
      <c r="A1325" s="19" t="s">
        <v>3198</v>
      </c>
      <c r="B1325" s="19" t="s">
        <v>4073</v>
      </c>
      <c r="C1325" s="22"/>
      <c r="D1325" s="22"/>
      <c r="E1325" s="22"/>
      <c r="F1325" s="22"/>
      <c r="G1325" s="43"/>
      <c r="H1325" s="60"/>
      <c r="I1325" s="60"/>
      <c r="J1325" s="60"/>
      <c r="K1325" s="60"/>
      <c r="L1325" s="60"/>
      <c r="M1325" s="60"/>
    </row>
    <row r="1326" spans="1:13" ht="31" x14ac:dyDescent="0.35">
      <c r="A1326" s="19" t="s">
        <v>1117</v>
      </c>
      <c r="B1326" s="19" t="s">
        <v>3994</v>
      </c>
      <c r="C1326" s="22"/>
      <c r="D1326" s="22"/>
      <c r="E1326" s="22"/>
      <c r="F1326" s="22"/>
      <c r="G1326" s="43"/>
      <c r="H1326" s="60"/>
      <c r="I1326" s="60"/>
      <c r="J1326" s="60"/>
      <c r="K1326" s="60"/>
      <c r="L1326" s="60"/>
      <c r="M1326" s="60"/>
    </row>
    <row r="1327" spans="1:13" ht="15.5" x14ac:dyDescent="0.35">
      <c r="A1327" s="19" t="s">
        <v>8644</v>
      </c>
      <c r="B1327" s="19" t="s">
        <v>1363</v>
      </c>
      <c r="C1327" s="22"/>
      <c r="D1327" s="22"/>
      <c r="E1327" s="22"/>
      <c r="F1327" s="22"/>
      <c r="G1327" s="43"/>
      <c r="H1327" s="60"/>
      <c r="I1327" s="60"/>
      <c r="J1327" s="60"/>
      <c r="K1327" s="60"/>
      <c r="L1327" s="60"/>
      <c r="M1327" s="60"/>
    </row>
    <row r="1328" spans="1:13" ht="31" x14ac:dyDescent="0.35">
      <c r="A1328" s="19" t="s">
        <v>3229</v>
      </c>
      <c r="B1328" s="19" t="s">
        <v>4068</v>
      </c>
      <c r="C1328" s="22"/>
      <c r="D1328" s="22"/>
      <c r="E1328" s="22"/>
      <c r="F1328" s="22"/>
      <c r="G1328" s="43"/>
      <c r="H1328" s="60"/>
      <c r="I1328" s="60"/>
      <c r="J1328" s="60"/>
      <c r="K1328" s="60"/>
      <c r="L1328" s="60"/>
      <c r="M1328" s="60"/>
    </row>
    <row r="1329" spans="1:13" ht="31" x14ac:dyDescent="0.35">
      <c r="A1329" s="19" t="s">
        <v>8645</v>
      </c>
      <c r="B1329" s="19" t="s">
        <v>1973</v>
      </c>
      <c r="C1329" s="22"/>
      <c r="D1329" s="22"/>
      <c r="E1329" s="22"/>
      <c r="F1329" s="22"/>
      <c r="G1329" s="43"/>
      <c r="H1329" s="60"/>
      <c r="I1329" s="60"/>
      <c r="J1329" s="60"/>
      <c r="K1329" s="60"/>
      <c r="L1329" s="60"/>
      <c r="M1329" s="60"/>
    </row>
    <row r="1330" spans="1:13" ht="15.5" x14ac:dyDescent="0.35">
      <c r="A1330" s="19" t="s">
        <v>8434</v>
      </c>
      <c r="B1330" s="19" t="s">
        <v>3926</v>
      </c>
      <c r="C1330" s="22"/>
      <c r="D1330" s="22"/>
      <c r="E1330" s="22"/>
      <c r="F1330" s="22"/>
      <c r="G1330" s="43"/>
      <c r="H1330" s="60"/>
      <c r="I1330" s="60"/>
      <c r="J1330" s="60"/>
      <c r="K1330" s="60"/>
      <c r="L1330" s="60"/>
      <c r="M1330" s="60"/>
    </row>
    <row r="1331" spans="1:13" ht="15.5" x14ac:dyDescent="0.35">
      <c r="A1331" s="19" t="s">
        <v>1568</v>
      </c>
      <c r="B1331" s="19" t="s">
        <v>1547</v>
      </c>
      <c r="C1331" s="22"/>
      <c r="D1331" s="22"/>
      <c r="E1331" s="22"/>
      <c r="F1331" s="22"/>
      <c r="G1331" s="43"/>
      <c r="H1331" s="60"/>
      <c r="I1331" s="60"/>
      <c r="J1331" s="60"/>
      <c r="K1331" s="60"/>
      <c r="L1331" s="60"/>
      <c r="M1331" s="60"/>
    </row>
    <row r="1332" spans="1:13" ht="15.5" x14ac:dyDescent="0.35">
      <c r="A1332" s="19" t="s">
        <v>1288</v>
      </c>
      <c r="B1332" s="19" t="s">
        <v>1276</v>
      </c>
      <c r="C1332" s="22"/>
      <c r="D1332" s="22"/>
      <c r="E1332" s="22"/>
      <c r="F1332" s="22"/>
      <c r="G1332" s="43"/>
      <c r="H1332" s="60"/>
      <c r="I1332" s="60"/>
      <c r="J1332" s="60"/>
      <c r="K1332" s="60"/>
      <c r="L1332" s="60"/>
      <c r="M1332" s="60"/>
    </row>
    <row r="1333" spans="1:13" ht="30.75" customHeight="1" x14ac:dyDescent="0.35">
      <c r="A1333" s="19" t="s">
        <v>849</v>
      </c>
      <c r="B1333" s="19" t="s">
        <v>847</v>
      </c>
      <c r="C1333" s="22">
        <v>12164719</v>
      </c>
      <c r="D1333" s="22">
        <v>0</v>
      </c>
      <c r="E1333" s="22">
        <v>17856291</v>
      </c>
      <c r="F1333" s="22">
        <v>0</v>
      </c>
      <c r="G1333" s="43">
        <v>18120281</v>
      </c>
      <c r="H1333" s="60"/>
      <c r="I1333" s="60"/>
      <c r="J1333" s="60"/>
      <c r="K1333" s="60"/>
      <c r="L1333" s="60"/>
      <c r="M1333" s="60"/>
    </row>
    <row r="1334" spans="1:13" ht="27.75" customHeight="1" x14ac:dyDescent="0.35">
      <c r="A1334" s="19" t="s">
        <v>3146</v>
      </c>
      <c r="B1334" s="19" t="s">
        <v>4013</v>
      </c>
      <c r="C1334" s="22"/>
      <c r="D1334" s="22"/>
      <c r="E1334" s="22"/>
      <c r="F1334" s="22"/>
      <c r="G1334" s="43"/>
      <c r="H1334" s="60"/>
      <c r="I1334" s="60"/>
      <c r="J1334" s="60"/>
      <c r="K1334" s="60"/>
      <c r="L1334" s="60"/>
      <c r="M1334" s="60"/>
    </row>
    <row r="1335" spans="1:13" ht="15.5" x14ac:dyDescent="0.35">
      <c r="A1335" s="19" t="s">
        <v>3144</v>
      </c>
      <c r="B1335" s="19" t="s">
        <v>206</v>
      </c>
      <c r="C1335" s="22"/>
      <c r="D1335" s="22"/>
      <c r="E1335" s="22"/>
      <c r="F1335" s="22"/>
      <c r="G1335" s="43"/>
      <c r="H1335" s="60"/>
      <c r="I1335" s="60"/>
      <c r="J1335" s="60"/>
      <c r="K1335" s="60"/>
      <c r="L1335" s="60"/>
      <c r="M1335" s="60"/>
    </row>
    <row r="1336" spans="1:13" ht="15.5" x14ac:dyDescent="0.35">
      <c r="A1336" s="19" t="s">
        <v>8175</v>
      </c>
      <c r="B1336" s="19" t="s">
        <v>3898</v>
      </c>
      <c r="C1336" s="22"/>
      <c r="D1336" s="22"/>
      <c r="E1336" s="22"/>
      <c r="F1336" s="22"/>
      <c r="G1336" s="43"/>
      <c r="H1336" s="60"/>
      <c r="I1336" s="60"/>
      <c r="J1336" s="60"/>
      <c r="K1336" s="60"/>
      <c r="L1336" s="60"/>
      <c r="M1336" s="60"/>
    </row>
    <row r="1337" spans="1:13" ht="15.5" x14ac:dyDescent="0.35">
      <c r="A1337" s="19" t="s">
        <v>3092</v>
      </c>
      <c r="B1337" s="19" t="s">
        <v>810</v>
      </c>
      <c r="C1337" s="22"/>
      <c r="D1337" s="22"/>
      <c r="E1337" s="22"/>
      <c r="F1337" s="22"/>
      <c r="G1337" s="43"/>
      <c r="H1337" s="60"/>
      <c r="I1337" s="60"/>
      <c r="J1337" s="60"/>
      <c r="K1337" s="60"/>
      <c r="L1337" s="60"/>
      <c r="M1337" s="60"/>
    </row>
    <row r="1338" spans="1:13" ht="15.5" x14ac:dyDescent="0.35">
      <c r="A1338" s="19" t="s">
        <v>8245</v>
      </c>
      <c r="B1338" s="19" t="s">
        <v>3992</v>
      </c>
      <c r="C1338" s="22"/>
      <c r="D1338" s="22"/>
      <c r="E1338" s="22"/>
      <c r="F1338" s="22"/>
      <c r="G1338" s="43"/>
      <c r="H1338" s="60"/>
      <c r="I1338" s="60"/>
      <c r="J1338" s="60"/>
      <c r="K1338" s="60"/>
      <c r="L1338" s="60"/>
      <c r="M1338" s="60"/>
    </row>
    <row r="1339" spans="1:13" ht="15.5" x14ac:dyDescent="0.35">
      <c r="A1339" s="19" t="s">
        <v>8435</v>
      </c>
      <c r="B1339" s="19" t="s">
        <v>4049</v>
      </c>
      <c r="C1339" s="22"/>
      <c r="D1339" s="22"/>
      <c r="E1339" s="22"/>
      <c r="F1339" s="22"/>
      <c r="G1339" s="43"/>
      <c r="H1339" s="60"/>
      <c r="I1339" s="60"/>
      <c r="J1339" s="60"/>
      <c r="K1339" s="60"/>
      <c r="L1339" s="60"/>
      <c r="M1339" s="60"/>
    </row>
    <row r="1340" spans="1:13" ht="15.5" x14ac:dyDescent="0.35">
      <c r="A1340" s="19" t="s">
        <v>3546</v>
      </c>
      <c r="B1340" s="19" t="s">
        <v>3545</v>
      </c>
      <c r="C1340" s="22"/>
      <c r="D1340" s="22"/>
      <c r="E1340" s="22"/>
      <c r="F1340" s="22"/>
      <c r="G1340" s="43"/>
      <c r="H1340" s="60"/>
      <c r="I1340" s="60"/>
      <c r="J1340" s="60"/>
      <c r="K1340" s="60"/>
      <c r="L1340" s="60"/>
      <c r="M1340" s="60"/>
    </row>
    <row r="1341" spans="1:13" ht="15.5" x14ac:dyDescent="0.35">
      <c r="A1341" s="19" t="s">
        <v>1964</v>
      </c>
      <c r="B1341" s="19" t="s">
        <v>1962</v>
      </c>
      <c r="C1341" s="22"/>
      <c r="D1341" s="22"/>
      <c r="E1341" s="22"/>
      <c r="F1341" s="22"/>
      <c r="G1341" s="43"/>
      <c r="H1341" s="60"/>
      <c r="I1341" s="60"/>
      <c r="J1341" s="60"/>
      <c r="K1341" s="60"/>
      <c r="L1341" s="60"/>
      <c r="M1341" s="60"/>
    </row>
    <row r="1342" spans="1:13" ht="15.5" x14ac:dyDescent="0.35">
      <c r="A1342" s="19" t="s">
        <v>5116</v>
      </c>
      <c r="B1342" s="19" t="s">
        <v>4194</v>
      </c>
      <c r="C1342" s="22"/>
      <c r="D1342" s="22"/>
      <c r="E1342" s="22"/>
      <c r="F1342" s="22"/>
      <c r="G1342" s="43"/>
      <c r="H1342" s="60"/>
      <c r="I1342" s="60"/>
      <c r="J1342" s="60"/>
      <c r="K1342" s="60"/>
      <c r="L1342" s="60"/>
      <c r="M1342" s="60"/>
    </row>
    <row r="1343" spans="1:13" ht="31" x14ac:dyDescent="0.35">
      <c r="A1343" s="19" t="s">
        <v>8436</v>
      </c>
      <c r="B1343" s="19" t="s">
        <v>1971</v>
      </c>
      <c r="C1343" s="22"/>
      <c r="D1343" s="22"/>
      <c r="E1343" s="22"/>
      <c r="F1343" s="22"/>
      <c r="G1343" s="43"/>
      <c r="H1343" s="60"/>
      <c r="I1343" s="60"/>
      <c r="J1343" s="60"/>
      <c r="K1343" s="60"/>
      <c r="L1343" s="60"/>
      <c r="M1343" s="60"/>
    </row>
    <row r="1344" spans="1:13" ht="15.5" x14ac:dyDescent="0.35">
      <c r="A1344" s="19" t="s">
        <v>1392</v>
      </c>
      <c r="B1344" s="19" t="s">
        <v>1386</v>
      </c>
      <c r="C1344" s="22"/>
      <c r="D1344" s="22"/>
      <c r="E1344" s="22"/>
      <c r="F1344" s="22"/>
      <c r="G1344" s="43"/>
      <c r="H1344" s="60"/>
      <c r="I1344" s="60"/>
      <c r="J1344" s="60"/>
      <c r="K1344" s="60"/>
      <c r="L1344" s="60"/>
      <c r="M1344" s="60"/>
    </row>
    <row r="1345" spans="1:13" ht="15.5" x14ac:dyDescent="0.35">
      <c r="A1345" s="19" t="s">
        <v>8176</v>
      </c>
      <c r="B1345" s="19" t="s">
        <v>3552</v>
      </c>
      <c r="C1345" s="22"/>
      <c r="D1345" s="22"/>
      <c r="E1345" s="22"/>
      <c r="F1345" s="22"/>
      <c r="G1345" s="43"/>
      <c r="H1345" s="60"/>
      <c r="I1345" s="60"/>
      <c r="J1345" s="60"/>
      <c r="K1345" s="60"/>
      <c r="L1345" s="60"/>
      <c r="M1345" s="60"/>
    </row>
    <row r="1346" spans="1:13" ht="15.5" x14ac:dyDescent="0.35">
      <c r="A1346" s="19" t="s">
        <v>8437</v>
      </c>
      <c r="B1346" s="19" t="s">
        <v>3281</v>
      </c>
      <c r="C1346" s="22"/>
      <c r="D1346" s="22"/>
      <c r="E1346" s="22"/>
      <c r="F1346" s="22"/>
      <c r="G1346" s="43"/>
      <c r="H1346" s="60"/>
      <c r="I1346" s="60"/>
      <c r="J1346" s="60"/>
      <c r="K1346" s="60"/>
      <c r="L1346" s="60"/>
      <c r="M1346" s="60"/>
    </row>
    <row r="1347" spans="1:13" ht="15.5" x14ac:dyDescent="0.35">
      <c r="A1347" s="19" t="s">
        <v>2999</v>
      </c>
      <c r="B1347" s="19" t="s">
        <v>1581</v>
      </c>
      <c r="C1347" s="22"/>
      <c r="D1347" s="22"/>
      <c r="E1347" s="22"/>
      <c r="F1347" s="22"/>
      <c r="G1347" s="43"/>
      <c r="H1347" s="60"/>
      <c r="I1347" s="60"/>
      <c r="J1347" s="60"/>
      <c r="K1347" s="60"/>
      <c r="L1347" s="60"/>
      <c r="M1347" s="60"/>
    </row>
    <row r="1348" spans="1:13" ht="15.5" x14ac:dyDescent="0.35">
      <c r="A1348" s="19" t="s">
        <v>868</v>
      </c>
      <c r="B1348" s="19" t="s">
        <v>3838</v>
      </c>
      <c r="C1348" s="22"/>
      <c r="D1348" s="22"/>
      <c r="E1348" s="22"/>
      <c r="F1348" s="22"/>
      <c r="G1348" s="43"/>
      <c r="H1348" s="60"/>
      <c r="I1348" s="60"/>
      <c r="J1348" s="60"/>
      <c r="K1348" s="60"/>
      <c r="L1348" s="60"/>
      <c r="M1348" s="60"/>
    </row>
    <row r="1349" spans="1:13" ht="15.5" x14ac:dyDescent="0.35">
      <c r="A1349" s="19" t="s">
        <v>1011</v>
      </c>
      <c r="B1349" s="19" t="s">
        <v>1845</v>
      </c>
      <c r="C1349" s="22"/>
      <c r="D1349" s="22"/>
      <c r="E1349" s="22"/>
      <c r="F1349" s="22"/>
      <c r="G1349" s="43"/>
      <c r="H1349" s="60"/>
      <c r="I1349" s="60"/>
      <c r="J1349" s="60"/>
      <c r="K1349" s="60"/>
      <c r="L1349" s="60"/>
      <c r="M1349" s="60"/>
    </row>
    <row r="1350" spans="1:13" ht="46.5" x14ac:dyDescent="0.35">
      <c r="A1350" s="19" t="s">
        <v>8177</v>
      </c>
      <c r="B1350" s="19" t="s">
        <v>563</v>
      </c>
      <c r="C1350" s="22"/>
      <c r="D1350" s="22"/>
      <c r="E1350" s="22"/>
      <c r="F1350" s="22"/>
      <c r="G1350" s="43"/>
      <c r="H1350" s="60"/>
      <c r="I1350" s="60"/>
      <c r="J1350" s="60"/>
      <c r="K1350" s="60"/>
      <c r="L1350" s="60"/>
      <c r="M1350" s="60"/>
    </row>
    <row r="1351" spans="1:13" ht="15.5" x14ac:dyDescent="0.35">
      <c r="A1351" s="19" t="s">
        <v>8614</v>
      </c>
      <c r="B1351" s="19" t="s">
        <v>8612</v>
      </c>
      <c r="C1351" s="22"/>
      <c r="D1351" s="22"/>
      <c r="E1351" s="22"/>
      <c r="F1351" s="22"/>
      <c r="G1351" s="43"/>
      <c r="H1351" s="60"/>
      <c r="I1351" s="60"/>
      <c r="J1351" s="60"/>
      <c r="K1351" s="60"/>
      <c r="L1351" s="60"/>
      <c r="M1351" s="60"/>
    </row>
    <row r="1352" spans="1:13" ht="15.5" x14ac:dyDescent="0.35">
      <c r="A1352" s="19" t="s">
        <v>1417</v>
      </c>
      <c r="B1352" s="19" t="s">
        <v>1416</v>
      </c>
      <c r="C1352" s="22"/>
      <c r="D1352" s="22"/>
      <c r="E1352" s="22"/>
      <c r="F1352" s="22"/>
      <c r="G1352" s="43"/>
      <c r="H1352" s="60"/>
      <c r="I1352" s="60"/>
      <c r="J1352" s="60"/>
      <c r="K1352" s="60"/>
      <c r="L1352" s="60"/>
      <c r="M1352" s="60"/>
    </row>
    <row r="1353" spans="1:13" ht="15.5" x14ac:dyDescent="0.35">
      <c r="A1353" s="19" t="s">
        <v>593</v>
      </c>
      <c r="B1353" s="19" t="s">
        <v>4563</v>
      </c>
      <c r="C1353" s="22"/>
      <c r="D1353" s="22"/>
      <c r="E1353" s="22"/>
      <c r="F1353" s="22"/>
      <c r="G1353" s="43"/>
      <c r="H1353" s="60"/>
      <c r="I1353" s="60"/>
      <c r="J1353" s="60"/>
      <c r="K1353" s="60"/>
      <c r="L1353" s="60"/>
      <c r="M1353" s="60"/>
    </row>
    <row r="1354" spans="1:13" ht="15.5" x14ac:dyDescent="0.35">
      <c r="A1354" s="19" t="s">
        <v>8438</v>
      </c>
      <c r="B1354" s="19" t="s">
        <v>4058</v>
      </c>
      <c r="C1354" s="22"/>
      <c r="D1354" s="22"/>
      <c r="E1354" s="22"/>
      <c r="F1354" s="22"/>
      <c r="G1354" s="43"/>
      <c r="H1354" s="60"/>
      <c r="I1354" s="60"/>
      <c r="J1354" s="60"/>
      <c r="K1354" s="60"/>
      <c r="L1354" s="60"/>
      <c r="M1354" s="60"/>
    </row>
    <row r="1355" spans="1:13" ht="15.5" x14ac:dyDescent="0.35">
      <c r="A1355" s="19" t="s">
        <v>1573</v>
      </c>
      <c r="B1355" s="19" t="s">
        <v>1740</v>
      </c>
      <c r="C1355" s="22"/>
      <c r="D1355" s="22"/>
      <c r="E1355" s="22"/>
      <c r="F1355" s="22"/>
      <c r="G1355" s="43"/>
      <c r="H1355" s="60"/>
      <c r="I1355" s="60"/>
      <c r="J1355" s="60"/>
      <c r="K1355" s="60"/>
      <c r="L1355" s="60"/>
      <c r="M1355" s="60"/>
    </row>
    <row r="1356" spans="1:13" ht="15.5" x14ac:dyDescent="0.35">
      <c r="A1356" s="19" t="s">
        <v>8439</v>
      </c>
      <c r="B1356" s="19" t="s">
        <v>3636</v>
      </c>
      <c r="C1356" s="22"/>
      <c r="D1356" s="22"/>
      <c r="E1356" s="22"/>
      <c r="F1356" s="22"/>
      <c r="G1356" s="43"/>
      <c r="H1356" s="60"/>
      <c r="I1356" s="60"/>
      <c r="J1356" s="60"/>
      <c r="K1356" s="60"/>
      <c r="L1356" s="60"/>
      <c r="M1356" s="60"/>
    </row>
    <row r="1357" spans="1:13" ht="15.5" x14ac:dyDescent="0.35">
      <c r="A1357" s="19" t="s">
        <v>8440</v>
      </c>
      <c r="B1357" s="19" t="s">
        <v>3811</v>
      </c>
      <c r="C1357" s="22"/>
      <c r="D1357" s="22"/>
      <c r="E1357" s="22"/>
      <c r="F1357" s="22"/>
      <c r="G1357" s="43"/>
      <c r="H1357" s="60"/>
      <c r="I1357" s="60"/>
      <c r="J1357" s="60"/>
      <c r="K1357" s="60"/>
      <c r="L1357" s="60"/>
      <c r="M1357" s="60"/>
    </row>
    <row r="1358" spans="1:13" ht="15.5" x14ac:dyDescent="0.35">
      <c r="A1358" s="19" t="s">
        <v>8441</v>
      </c>
      <c r="B1358" s="19" t="s">
        <v>3339</v>
      </c>
      <c r="C1358" s="22"/>
      <c r="D1358" s="22"/>
      <c r="E1358" s="22"/>
      <c r="F1358" s="22"/>
      <c r="G1358" s="43"/>
      <c r="H1358" s="60"/>
      <c r="I1358" s="60"/>
      <c r="J1358" s="60"/>
      <c r="K1358" s="60"/>
      <c r="L1358" s="60"/>
      <c r="M1358" s="60"/>
    </row>
    <row r="1359" spans="1:13" ht="15.5" x14ac:dyDescent="0.35">
      <c r="A1359" s="19" t="s">
        <v>8442</v>
      </c>
      <c r="B1359" s="19" t="s">
        <v>3601</v>
      </c>
      <c r="C1359" s="22"/>
      <c r="D1359" s="22"/>
      <c r="E1359" s="22"/>
      <c r="F1359" s="22"/>
      <c r="G1359" s="43"/>
      <c r="H1359" s="60"/>
      <c r="I1359" s="60"/>
      <c r="J1359" s="60"/>
      <c r="K1359" s="60"/>
      <c r="L1359" s="60"/>
      <c r="M1359" s="60"/>
    </row>
    <row r="1360" spans="1:13" ht="15.5" x14ac:dyDescent="0.35">
      <c r="A1360" s="19" t="s">
        <v>984</v>
      </c>
      <c r="B1360" s="19" t="s">
        <v>982</v>
      </c>
      <c r="C1360" s="22"/>
      <c r="D1360" s="22"/>
      <c r="E1360" s="22"/>
      <c r="F1360" s="22"/>
      <c r="G1360" s="43"/>
      <c r="H1360" s="60"/>
      <c r="I1360" s="60"/>
      <c r="J1360" s="60"/>
      <c r="K1360" s="60"/>
      <c r="L1360" s="60"/>
      <c r="M1360" s="60"/>
    </row>
    <row r="1361" spans="1:13" ht="15.5" x14ac:dyDescent="0.35">
      <c r="A1361" s="19" t="s">
        <v>8443</v>
      </c>
      <c r="B1361" s="19" t="s">
        <v>2044</v>
      </c>
      <c r="C1361" s="22"/>
      <c r="D1361" s="22"/>
      <c r="E1361" s="22"/>
      <c r="F1361" s="22"/>
      <c r="G1361" s="43"/>
      <c r="H1361" s="60"/>
      <c r="I1361" s="60"/>
      <c r="J1361" s="60"/>
      <c r="K1361" s="60"/>
      <c r="L1361" s="60"/>
      <c r="M1361" s="60"/>
    </row>
    <row r="1362" spans="1:13" ht="15.5" x14ac:dyDescent="0.35">
      <c r="A1362" s="19" t="s">
        <v>8444</v>
      </c>
      <c r="B1362" s="19" t="s">
        <v>3834</v>
      </c>
      <c r="C1362" s="22"/>
      <c r="D1362" s="22"/>
      <c r="E1362" s="22"/>
      <c r="F1362" s="22"/>
      <c r="G1362" s="43"/>
      <c r="H1362" s="60"/>
      <c r="I1362" s="60"/>
      <c r="J1362" s="60"/>
      <c r="K1362" s="60"/>
      <c r="L1362" s="60"/>
      <c r="M1362" s="60"/>
    </row>
    <row r="1363" spans="1:13" ht="31" x14ac:dyDescent="0.35">
      <c r="A1363" s="19" t="s">
        <v>8445</v>
      </c>
      <c r="B1363" s="19" t="s">
        <v>2131</v>
      </c>
      <c r="C1363" s="22"/>
      <c r="D1363" s="22"/>
      <c r="E1363" s="22"/>
      <c r="F1363" s="22"/>
      <c r="G1363" s="43"/>
      <c r="H1363" s="60"/>
      <c r="I1363" s="60"/>
      <c r="J1363" s="60"/>
      <c r="K1363" s="60"/>
      <c r="L1363" s="60"/>
      <c r="M1363" s="60"/>
    </row>
    <row r="1364" spans="1:13" ht="15.5" x14ac:dyDescent="0.35">
      <c r="A1364" s="19" t="s">
        <v>341</v>
      </c>
      <c r="B1364" s="19" t="s">
        <v>339</v>
      </c>
      <c r="C1364" s="22"/>
      <c r="D1364" s="22"/>
      <c r="E1364" s="22"/>
      <c r="F1364" s="22"/>
      <c r="G1364" s="43"/>
      <c r="H1364" s="60"/>
      <c r="I1364" s="60"/>
      <c r="J1364" s="60"/>
      <c r="K1364" s="60"/>
      <c r="L1364" s="60"/>
      <c r="M1364" s="60"/>
    </row>
    <row r="1365" spans="1:13" ht="31" x14ac:dyDescent="0.35">
      <c r="A1365" s="19" t="s">
        <v>8178</v>
      </c>
      <c r="B1365" s="19" t="s">
        <v>244</v>
      </c>
      <c r="C1365" s="22"/>
      <c r="D1365" s="22"/>
      <c r="E1365" s="22"/>
      <c r="F1365" s="22"/>
      <c r="G1365" s="43"/>
      <c r="H1365" s="60"/>
      <c r="I1365" s="60"/>
      <c r="J1365" s="60"/>
      <c r="K1365" s="60"/>
      <c r="L1365" s="60"/>
      <c r="M1365" s="60"/>
    </row>
    <row r="1366" spans="1:13" ht="15.5" x14ac:dyDescent="0.35">
      <c r="A1366" s="19" t="s">
        <v>8</v>
      </c>
      <c r="B1366" s="19" t="s">
        <v>8271</v>
      </c>
      <c r="C1366" s="22"/>
      <c r="D1366" s="22"/>
      <c r="E1366" s="22"/>
      <c r="F1366" s="22"/>
      <c r="G1366" s="43"/>
      <c r="H1366" s="60"/>
      <c r="I1366" s="60"/>
      <c r="J1366" s="60"/>
      <c r="K1366" s="60"/>
      <c r="L1366" s="60"/>
      <c r="M1366" s="60"/>
    </row>
    <row r="1367" spans="1:13" ht="15.5" x14ac:dyDescent="0.35">
      <c r="A1367" s="19" t="s">
        <v>8446</v>
      </c>
      <c r="B1367" s="19" t="s">
        <v>3754</v>
      </c>
      <c r="C1367" s="22"/>
      <c r="D1367" s="22"/>
      <c r="E1367" s="22"/>
      <c r="F1367" s="22"/>
      <c r="G1367" s="43"/>
      <c r="H1367" s="60"/>
      <c r="I1367" s="60"/>
      <c r="J1367" s="60"/>
      <c r="K1367" s="60"/>
      <c r="L1367" s="60"/>
      <c r="M1367" s="60"/>
    </row>
    <row r="1368" spans="1:13" ht="15.5" x14ac:dyDescent="0.35">
      <c r="A1368" s="19" t="s">
        <v>8447</v>
      </c>
      <c r="B1368" s="19" t="s">
        <v>3916</v>
      </c>
      <c r="C1368" s="22"/>
      <c r="D1368" s="22"/>
      <c r="E1368" s="22"/>
      <c r="F1368" s="22"/>
      <c r="G1368" s="43"/>
      <c r="H1368" s="60"/>
      <c r="I1368" s="60"/>
      <c r="J1368" s="60"/>
      <c r="K1368" s="60"/>
      <c r="L1368" s="60"/>
      <c r="M1368" s="60"/>
    </row>
    <row r="1369" spans="1:13" ht="15.5" x14ac:dyDescent="0.35">
      <c r="A1369" s="19" t="s">
        <v>155</v>
      </c>
      <c r="B1369" s="19" t="s">
        <v>153</v>
      </c>
      <c r="C1369" s="22"/>
      <c r="D1369" s="22"/>
      <c r="E1369" s="22"/>
      <c r="F1369" s="22"/>
      <c r="G1369" s="43"/>
      <c r="H1369" s="60"/>
      <c r="I1369" s="60"/>
      <c r="J1369" s="60"/>
      <c r="K1369" s="60"/>
      <c r="L1369" s="60"/>
      <c r="M1369" s="60"/>
    </row>
    <row r="1370" spans="1:13" ht="15.5" x14ac:dyDescent="0.35">
      <c r="A1370" s="19" t="s">
        <v>8448</v>
      </c>
      <c r="B1370" s="19" t="s">
        <v>2001</v>
      </c>
      <c r="C1370" s="22"/>
      <c r="D1370" s="22"/>
      <c r="E1370" s="22"/>
      <c r="F1370" s="22"/>
      <c r="G1370" s="43"/>
      <c r="H1370" s="60"/>
      <c r="I1370" s="60"/>
      <c r="J1370" s="60"/>
      <c r="K1370" s="60"/>
      <c r="L1370" s="60"/>
      <c r="M1370" s="60"/>
    </row>
    <row r="1371" spans="1:13" ht="31" x14ac:dyDescent="0.35">
      <c r="A1371" s="19" t="s">
        <v>3029</v>
      </c>
      <c r="B1371" s="19" t="s">
        <v>3739</v>
      </c>
      <c r="C1371" s="22"/>
      <c r="D1371" s="22"/>
      <c r="E1371" s="22"/>
      <c r="F1371" s="22"/>
      <c r="G1371" s="43"/>
      <c r="H1371" s="60"/>
      <c r="I1371" s="60"/>
      <c r="J1371" s="60"/>
      <c r="K1371" s="60"/>
      <c r="L1371" s="60"/>
      <c r="M1371" s="60"/>
    </row>
    <row r="1372" spans="1:13" ht="31" x14ac:dyDescent="0.35">
      <c r="A1372" s="19" t="s">
        <v>8449</v>
      </c>
      <c r="B1372" s="19" t="s">
        <v>2123</v>
      </c>
      <c r="C1372" s="22"/>
      <c r="D1372" s="22"/>
      <c r="E1372" s="22"/>
      <c r="F1372" s="22"/>
      <c r="G1372" s="43"/>
      <c r="H1372" s="60"/>
      <c r="I1372" s="60"/>
      <c r="J1372" s="60"/>
      <c r="K1372" s="60"/>
      <c r="L1372" s="60"/>
      <c r="M1372" s="60"/>
    </row>
    <row r="1373" spans="1:13" ht="15.5" x14ac:dyDescent="0.35">
      <c r="A1373" s="19" t="s">
        <v>1648</v>
      </c>
      <c r="B1373" s="19" t="s">
        <v>1613</v>
      </c>
      <c r="C1373" s="22"/>
      <c r="D1373" s="22"/>
      <c r="E1373" s="22"/>
      <c r="F1373" s="22"/>
      <c r="G1373" s="43"/>
      <c r="H1373" s="60"/>
      <c r="I1373" s="60"/>
      <c r="J1373" s="60"/>
      <c r="K1373" s="60"/>
      <c r="L1373" s="60"/>
      <c r="M1373" s="60"/>
    </row>
    <row r="1374" spans="1:13" ht="31" x14ac:dyDescent="0.35">
      <c r="A1374" s="19" t="s">
        <v>3121</v>
      </c>
      <c r="B1374" s="19" t="s">
        <v>3586</v>
      </c>
      <c r="C1374" s="22"/>
      <c r="D1374" s="22"/>
      <c r="E1374" s="22"/>
      <c r="F1374" s="22"/>
      <c r="G1374" s="43"/>
      <c r="H1374" s="60"/>
      <c r="I1374" s="60"/>
      <c r="J1374" s="60"/>
      <c r="K1374" s="60"/>
      <c r="L1374" s="60"/>
      <c r="M1374" s="60"/>
    </row>
    <row r="1375" spans="1:13" ht="15.5" x14ac:dyDescent="0.35">
      <c r="A1375" s="19" t="s">
        <v>5117</v>
      </c>
      <c r="B1375" s="19" t="s">
        <v>134</v>
      </c>
      <c r="C1375" s="22"/>
      <c r="D1375" s="22"/>
      <c r="E1375" s="22"/>
      <c r="F1375" s="22"/>
      <c r="G1375" s="43"/>
      <c r="H1375" s="60"/>
      <c r="I1375" s="60"/>
      <c r="J1375" s="60"/>
      <c r="K1375" s="60"/>
      <c r="L1375" s="60"/>
      <c r="M1375" s="60"/>
    </row>
    <row r="1376" spans="1:13" ht="15.5" x14ac:dyDescent="0.35">
      <c r="A1376" s="19" t="s">
        <v>4990</v>
      </c>
      <c r="B1376" s="19" t="s">
        <v>8250</v>
      </c>
      <c r="C1376" s="22"/>
      <c r="D1376" s="22"/>
      <c r="E1376" s="22"/>
      <c r="F1376" s="22"/>
      <c r="G1376" s="43"/>
      <c r="H1376" s="60"/>
      <c r="I1376" s="60"/>
      <c r="J1376" s="60"/>
      <c r="K1376" s="60"/>
      <c r="L1376" s="60"/>
      <c r="M1376" s="60"/>
    </row>
    <row r="1377" spans="1:13" ht="15.5" x14ac:dyDescent="0.35">
      <c r="A1377" s="19" t="s">
        <v>1232</v>
      </c>
      <c r="B1377" s="19" t="s">
        <v>1221</v>
      </c>
      <c r="C1377" s="22"/>
      <c r="D1377" s="22"/>
      <c r="E1377" s="22"/>
      <c r="F1377" s="22"/>
      <c r="G1377" s="43"/>
      <c r="H1377" s="60"/>
      <c r="I1377" s="60"/>
      <c r="J1377" s="60"/>
      <c r="K1377" s="60"/>
      <c r="L1377" s="60"/>
      <c r="M1377" s="60"/>
    </row>
    <row r="1378" spans="1:13" ht="15.5" x14ac:dyDescent="0.35">
      <c r="A1378" s="19" t="s">
        <v>8180</v>
      </c>
      <c r="B1378" s="19" t="s">
        <v>4518</v>
      </c>
      <c r="C1378" s="22"/>
      <c r="D1378" s="22"/>
      <c r="E1378" s="22"/>
      <c r="F1378" s="22"/>
      <c r="G1378" s="43"/>
      <c r="H1378" s="60"/>
      <c r="I1378" s="60"/>
      <c r="J1378" s="60"/>
      <c r="K1378" s="60"/>
      <c r="L1378" s="60"/>
      <c r="M1378" s="60"/>
    </row>
    <row r="1379" spans="1:13" ht="15.5" x14ac:dyDescent="0.35">
      <c r="A1379" s="19" t="s">
        <v>8450</v>
      </c>
      <c r="B1379" s="19" t="s">
        <v>3635</v>
      </c>
      <c r="C1379" s="22"/>
      <c r="D1379" s="22"/>
      <c r="E1379" s="22"/>
      <c r="F1379" s="22"/>
      <c r="G1379" s="43"/>
      <c r="H1379" s="60"/>
      <c r="I1379" s="60"/>
      <c r="J1379" s="60"/>
      <c r="K1379" s="60"/>
      <c r="L1379" s="60"/>
      <c r="M1379" s="60"/>
    </row>
    <row r="1380" spans="1:13" ht="15.5" x14ac:dyDescent="0.35">
      <c r="A1380" s="19" t="s">
        <v>8451</v>
      </c>
      <c r="B1380" s="19" t="s">
        <v>2714</v>
      </c>
      <c r="C1380" s="22"/>
      <c r="D1380" s="22"/>
      <c r="E1380" s="22"/>
      <c r="F1380" s="22"/>
      <c r="G1380" s="43"/>
      <c r="H1380" s="60"/>
      <c r="I1380" s="60"/>
      <c r="J1380" s="60"/>
      <c r="K1380" s="60"/>
      <c r="L1380" s="60"/>
      <c r="M1380" s="60"/>
    </row>
    <row r="1381" spans="1:13" ht="31" x14ac:dyDescent="0.35">
      <c r="A1381" s="19" t="s">
        <v>8452</v>
      </c>
      <c r="B1381" s="19" t="s">
        <v>8757</v>
      </c>
      <c r="C1381" s="22"/>
      <c r="D1381" s="22"/>
      <c r="E1381" s="22"/>
      <c r="F1381" s="22"/>
      <c r="G1381" s="43"/>
      <c r="H1381" s="60"/>
      <c r="I1381" s="60"/>
      <c r="J1381" s="60"/>
      <c r="K1381" s="60"/>
      <c r="L1381" s="60"/>
      <c r="M1381" s="60"/>
    </row>
    <row r="1382" spans="1:13" ht="15.5" x14ac:dyDescent="0.35">
      <c r="A1382" s="19" t="s">
        <v>8453</v>
      </c>
      <c r="B1382" s="19" t="s">
        <v>4088</v>
      </c>
      <c r="C1382" s="22"/>
      <c r="D1382" s="22"/>
      <c r="E1382" s="22"/>
      <c r="F1382" s="22"/>
      <c r="G1382" s="43"/>
      <c r="H1382" s="60"/>
      <c r="I1382" s="60"/>
      <c r="J1382" s="60"/>
      <c r="K1382" s="60"/>
      <c r="L1382" s="60"/>
      <c r="M1382" s="60"/>
    </row>
    <row r="1383" spans="1:13" ht="15.5" x14ac:dyDescent="0.35">
      <c r="A1383" s="19" t="s">
        <v>3215</v>
      </c>
      <c r="B1383" s="19" t="s">
        <v>3562</v>
      </c>
      <c r="C1383" s="22"/>
      <c r="D1383" s="22"/>
      <c r="E1383" s="22"/>
      <c r="F1383" s="22"/>
      <c r="G1383" s="43"/>
      <c r="H1383" s="60"/>
      <c r="I1383" s="60"/>
      <c r="J1383" s="60"/>
      <c r="K1383" s="60"/>
      <c r="L1383" s="60"/>
      <c r="M1383" s="60"/>
    </row>
    <row r="1384" spans="1:13" ht="15.5" x14ac:dyDescent="0.35">
      <c r="A1384" s="19" t="s">
        <v>8454</v>
      </c>
      <c r="B1384" s="19" t="s">
        <v>2703</v>
      </c>
      <c r="C1384" s="22"/>
      <c r="D1384" s="22"/>
      <c r="E1384" s="22"/>
      <c r="F1384" s="22"/>
      <c r="G1384" s="43"/>
      <c r="H1384" s="60"/>
      <c r="I1384" s="60"/>
      <c r="J1384" s="60"/>
      <c r="K1384" s="60"/>
      <c r="L1384" s="60"/>
      <c r="M1384" s="60"/>
    </row>
    <row r="1385" spans="1:13" ht="31" x14ac:dyDescent="0.35">
      <c r="A1385" s="19" t="s">
        <v>8455</v>
      </c>
      <c r="B1385" s="19" t="s">
        <v>3833</v>
      </c>
      <c r="C1385" s="22"/>
      <c r="D1385" s="22"/>
      <c r="E1385" s="22"/>
      <c r="F1385" s="22"/>
      <c r="G1385" s="43"/>
      <c r="H1385" s="60"/>
      <c r="I1385" s="60"/>
      <c r="J1385" s="60"/>
      <c r="K1385" s="60"/>
      <c r="L1385" s="60"/>
      <c r="M1385" s="60"/>
    </row>
    <row r="1386" spans="1:13" ht="15.5" x14ac:dyDescent="0.35">
      <c r="A1386" s="19" t="s">
        <v>8456</v>
      </c>
      <c r="B1386" s="19" t="s">
        <v>3770</v>
      </c>
      <c r="C1386" s="22"/>
      <c r="D1386" s="22"/>
      <c r="E1386" s="22"/>
      <c r="F1386" s="22"/>
      <c r="G1386" s="43"/>
      <c r="H1386" s="60"/>
      <c r="I1386" s="60"/>
      <c r="J1386" s="60"/>
      <c r="K1386" s="60"/>
      <c r="L1386" s="60"/>
      <c r="M1386" s="60"/>
    </row>
    <row r="1387" spans="1:13" ht="15.5" x14ac:dyDescent="0.35">
      <c r="A1387" s="19" t="s">
        <v>8181</v>
      </c>
      <c r="B1387" s="19" t="s">
        <v>4523</v>
      </c>
      <c r="C1387" s="22"/>
      <c r="D1387" s="22"/>
      <c r="E1387" s="22"/>
      <c r="F1387" s="22"/>
      <c r="G1387" s="43"/>
      <c r="H1387" s="60"/>
      <c r="I1387" s="60"/>
      <c r="J1387" s="60"/>
      <c r="K1387" s="60"/>
      <c r="L1387" s="60"/>
      <c r="M1387" s="60"/>
    </row>
    <row r="1388" spans="1:13" ht="31" x14ac:dyDescent="0.35">
      <c r="A1388" s="19" t="s">
        <v>2982</v>
      </c>
      <c r="B1388" s="19" t="s">
        <v>1333</v>
      </c>
      <c r="C1388" s="22"/>
      <c r="D1388" s="22"/>
      <c r="E1388" s="22"/>
      <c r="F1388" s="22"/>
      <c r="G1388" s="43"/>
      <c r="H1388" s="60"/>
      <c r="I1388" s="60"/>
      <c r="J1388" s="60"/>
      <c r="K1388" s="60"/>
      <c r="L1388" s="60"/>
      <c r="M1388" s="60"/>
    </row>
    <row r="1389" spans="1:13" ht="31" x14ac:dyDescent="0.35">
      <c r="A1389" s="19" t="s">
        <v>8457</v>
      </c>
      <c r="B1389" s="19" t="s">
        <v>3925</v>
      </c>
      <c r="C1389" s="22"/>
      <c r="D1389" s="22"/>
      <c r="E1389" s="22"/>
      <c r="F1389" s="22"/>
      <c r="G1389" s="43"/>
      <c r="H1389" s="60"/>
      <c r="I1389" s="60"/>
      <c r="J1389" s="60"/>
      <c r="K1389" s="60"/>
      <c r="L1389" s="60"/>
      <c r="M1389" s="60"/>
    </row>
    <row r="1390" spans="1:13" ht="15.5" x14ac:dyDescent="0.35">
      <c r="A1390" s="19" t="s">
        <v>190</v>
      </c>
      <c r="B1390" s="19" t="s">
        <v>188</v>
      </c>
      <c r="C1390" s="22"/>
      <c r="D1390" s="22"/>
      <c r="E1390" s="22"/>
      <c r="F1390" s="22"/>
      <c r="G1390" s="43"/>
      <c r="H1390" s="60"/>
      <c r="I1390" s="60"/>
      <c r="J1390" s="60"/>
      <c r="K1390" s="60"/>
      <c r="L1390" s="60"/>
      <c r="M1390" s="60"/>
    </row>
    <row r="1391" spans="1:13" ht="31" x14ac:dyDescent="0.35">
      <c r="A1391" s="19" t="s">
        <v>3159</v>
      </c>
      <c r="B1391" s="19" t="s">
        <v>8654</v>
      </c>
      <c r="C1391" s="22"/>
      <c r="D1391" s="22"/>
      <c r="E1391" s="22"/>
      <c r="F1391" s="22"/>
      <c r="G1391" s="43"/>
      <c r="H1391" s="60"/>
      <c r="I1391" s="60"/>
      <c r="J1391" s="60"/>
      <c r="K1391" s="60"/>
      <c r="L1391" s="60"/>
      <c r="M1391" s="60"/>
    </row>
    <row r="1392" spans="1:13" ht="15.5" x14ac:dyDescent="0.35">
      <c r="A1392" s="19" t="s">
        <v>8646</v>
      </c>
      <c r="B1392" s="19" t="s">
        <v>3687</v>
      </c>
      <c r="C1392" s="22"/>
      <c r="D1392" s="22"/>
      <c r="E1392" s="22"/>
      <c r="F1392" s="22"/>
      <c r="G1392" s="43"/>
      <c r="H1392" s="60"/>
      <c r="I1392" s="60"/>
      <c r="J1392" s="60"/>
      <c r="K1392" s="60"/>
      <c r="L1392" s="60"/>
      <c r="M1392" s="60"/>
    </row>
    <row r="1393" spans="1:13" ht="15.5" x14ac:dyDescent="0.35">
      <c r="A1393" s="19" t="s">
        <v>8460</v>
      </c>
      <c r="B1393" s="19" t="s">
        <v>3882</v>
      </c>
      <c r="C1393" s="22"/>
      <c r="D1393" s="22"/>
      <c r="E1393" s="22"/>
      <c r="F1393" s="22"/>
      <c r="G1393" s="43"/>
      <c r="H1393" s="60"/>
      <c r="I1393" s="60"/>
      <c r="J1393" s="60"/>
      <c r="K1393" s="60"/>
      <c r="L1393" s="60"/>
      <c r="M1393" s="60"/>
    </row>
    <row r="1394" spans="1:13" ht="15.5" x14ac:dyDescent="0.35">
      <c r="A1394" s="19" t="s">
        <v>8461</v>
      </c>
      <c r="B1394" s="19" t="s">
        <v>3731</v>
      </c>
      <c r="C1394" s="22"/>
      <c r="D1394" s="22"/>
      <c r="E1394" s="22"/>
      <c r="F1394" s="22"/>
      <c r="G1394" s="43"/>
      <c r="H1394" s="60"/>
      <c r="I1394" s="60"/>
      <c r="J1394" s="60"/>
      <c r="K1394" s="60"/>
      <c r="L1394" s="60"/>
      <c r="M1394" s="60"/>
    </row>
    <row r="1395" spans="1:13" ht="15.5" x14ac:dyDescent="0.35">
      <c r="A1395" s="19" t="s">
        <v>8462</v>
      </c>
      <c r="B1395" s="19" t="s">
        <v>2328</v>
      </c>
      <c r="C1395" s="22"/>
      <c r="D1395" s="22"/>
      <c r="E1395" s="22"/>
      <c r="F1395" s="22"/>
      <c r="G1395" s="43"/>
      <c r="H1395" s="60"/>
      <c r="I1395" s="60"/>
      <c r="J1395" s="60"/>
      <c r="K1395" s="60"/>
      <c r="L1395" s="60"/>
      <c r="M1395" s="60"/>
    </row>
    <row r="1396" spans="1:13" ht="15.5" x14ac:dyDescent="0.35">
      <c r="A1396" s="19" t="s">
        <v>2972</v>
      </c>
      <c r="B1396" s="19" t="s">
        <v>2210</v>
      </c>
      <c r="C1396" s="22"/>
      <c r="D1396" s="22"/>
      <c r="E1396" s="22"/>
      <c r="F1396" s="22"/>
      <c r="G1396" s="43"/>
      <c r="H1396" s="60"/>
      <c r="I1396" s="60"/>
      <c r="J1396" s="60"/>
      <c r="K1396" s="60"/>
      <c r="L1396" s="60"/>
      <c r="M1396" s="60"/>
    </row>
    <row r="1397" spans="1:13" ht="15.5" x14ac:dyDescent="0.35">
      <c r="A1397" s="19" t="s">
        <v>8463</v>
      </c>
      <c r="B1397" s="19" t="s">
        <v>2641</v>
      </c>
      <c r="C1397" s="22"/>
      <c r="D1397" s="22"/>
      <c r="E1397" s="22"/>
      <c r="F1397" s="22"/>
      <c r="G1397" s="43"/>
      <c r="H1397" s="60"/>
      <c r="I1397" s="60"/>
      <c r="J1397" s="60"/>
      <c r="K1397" s="60"/>
      <c r="L1397" s="60"/>
      <c r="M1397" s="60"/>
    </row>
    <row r="1398" spans="1:13" ht="31" x14ac:dyDescent="0.35">
      <c r="A1398" s="19" t="s">
        <v>8464</v>
      </c>
      <c r="B1398" s="19" t="s">
        <v>2031</v>
      </c>
      <c r="C1398" s="22"/>
      <c r="D1398" s="22"/>
      <c r="E1398" s="22"/>
      <c r="F1398" s="22"/>
      <c r="G1398" s="43"/>
      <c r="H1398" s="60"/>
      <c r="I1398" s="60"/>
      <c r="J1398" s="60"/>
      <c r="K1398" s="60"/>
      <c r="L1398" s="60"/>
      <c r="M1398" s="60"/>
    </row>
    <row r="1399" spans="1:13" ht="31" x14ac:dyDescent="0.35">
      <c r="A1399" s="19" t="s">
        <v>8465</v>
      </c>
      <c r="B1399" s="19" t="s">
        <v>3591</v>
      </c>
      <c r="C1399" s="22"/>
      <c r="D1399" s="22"/>
      <c r="E1399" s="22"/>
      <c r="F1399" s="22"/>
      <c r="G1399" s="43"/>
      <c r="H1399" s="60"/>
      <c r="I1399" s="60"/>
      <c r="J1399" s="60"/>
      <c r="K1399" s="60"/>
      <c r="L1399" s="60"/>
      <c r="M1399" s="60"/>
    </row>
    <row r="1400" spans="1:13" ht="15.5" x14ac:dyDescent="0.35">
      <c r="A1400" s="19" t="s">
        <v>8466</v>
      </c>
      <c r="B1400" s="19" t="s">
        <v>3803</v>
      </c>
      <c r="C1400" s="22"/>
      <c r="D1400" s="22"/>
      <c r="E1400" s="22"/>
      <c r="F1400" s="22"/>
      <c r="G1400" s="43"/>
      <c r="H1400" s="60"/>
      <c r="I1400" s="60"/>
      <c r="J1400" s="60"/>
      <c r="K1400" s="60"/>
      <c r="L1400" s="60"/>
      <c r="M1400" s="60"/>
    </row>
    <row r="1401" spans="1:13" ht="15.5" x14ac:dyDescent="0.35">
      <c r="A1401" s="19" t="s">
        <v>1488</v>
      </c>
      <c r="B1401" s="19" t="s">
        <v>1472</v>
      </c>
      <c r="C1401" s="22"/>
      <c r="D1401" s="22"/>
      <c r="E1401" s="22"/>
      <c r="F1401" s="22"/>
      <c r="G1401" s="43"/>
      <c r="H1401" s="60"/>
      <c r="I1401" s="60"/>
      <c r="J1401" s="60"/>
      <c r="K1401" s="60"/>
      <c r="L1401" s="60"/>
      <c r="M1401" s="60"/>
    </row>
    <row r="1402" spans="1:13" ht="15.5" x14ac:dyDescent="0.35">
      <c r="A1402" s="19" t="s">
        <v>5120</v>
      </c>
      <c r="B1402" s="19" t="s">
        <v>1127</v>
      </c>
      <c r="C1402" s="22"/>
      <c r="D1402" s="22"/>
      <c r="E1402" s="22"/>
      <c r="F1402" s="22"/>
      <c r="G1402" s="43"/>
      <c r="H1402" s="60"/>
      <c r="I1402" s="60"/>
      <c r="J1402" s="60"/>
      <c r="K1402" s="60"/>
      <c r="L1402" s="60"/>
      <c r="M1402" s="60"/>
    </row>
    <row r="1403" spans="1:13" ht="15.5" x14ac:dyDescent="0.35">
      <c r="A1403" s="19" t="s">
        <v>146</v>
      </c>
      <c r="B1403" s="19" t="s">
        <v>4024</v>
      </c>
      <c r="C1403" s="22">
        <v>13508265.300000001</v>
      </c>
      <c r="D1403" s="22"/>
      <c r="E1403" s="22">
        <v>3170422.55</v>
      </c>
      <c r="F1403" s="22"/>
      <c r="G1403" s="43">
        <v>28652606.879999999</v>
      </c>
      <c r="H1403" s="60"/>
      <c r="I1403" s="60"/>
      <c r="J1403" s="60"/>
      <c r="K1403" s="60"/>
      <c r="L1403" s="60"/>
      <c r="M1403" s="60"/>
    </row>
    <row r="1404" spans="1:13" ht="31" x14ac:dyDescent="0.35">
      <c r="A1404" s="19" t="s">
        <v>3237</v>
      </c>
      <c r="B1404" s="19" t="s">
        <v>63</v>
      </c>
      <c r="C1404" s="22"/>
      <c r="D1404" s="22"/>
      <c r="E1404" s="22"/>
      <c r="F1404" s="22"/>
      <c r="G1404" s="43"/>
      <c r="H1404" s="60"/>
      <c r="I1404" s="60"/>
      <c r="J1404" s="60"/>
      <c r="K1404" s="60"/>
      <c r="L1404" s="60"/>
      <c r="M1404" s="60"/>
    </row>
    <row r="1405" spans="1:13" ht="15.5" x14ac:dyDescent="0.35">
      <c r="A1405" s="19" t="s">
        <v>8182</v>
      </c>
      <c r="B1405" s="19" t="s">
        <v>8413</v>
      </c>
      <c r="C1405" s="22"/>
      <c r="D1405" s="22"/>
      <c r="E1405" s="22"/>
      <c r="F1405" s="22"/>
      <c r="G1405" s="43"/>
      <c r="H1405" s="60"/>
      <c r="I1405" s="60"/>
      <c r="J1405" s="60"/>
      <c r="K1405" s="60"/>
      <c r="L1405" s="60"/>
      <c r="M1405" s="60"/>
    </row>
    <row r="1406" spans="1:13" ht="15.5" x14ac:dyDescent="0.35">
      <c r="A1406" s="19" t="s">
        <v>777</v>
      </c>
      <c r="B1406" s="19" t="s">
        <v>775</v>
      </c>
      <c r="C1406" s="22"/>
      <c r="D1406" s="22"/>
      <c r="E1406" s="22"/>
      <c r="F1406" s="22"/>
      <c r="G1406" s="43"/>
      <c r="H1406" s="60"/>
      <c r="I1406" s="60"/>
      <c r="J1406" s="60"/>
      <c r="K1406" s="60"/>
      <c r="L1406" s="60"/>
      <c r="M1406" s="60"/>
    </row>
    <row r="1407" spans="1:13" ht="15.5" x14ac:dyDescent="0.35">
      <c r="A1407" s="19" t="s">
        <v>976</v>
      </c>
      <c r="B1407" s="19" t="s">
        <v>8591</v>
      </c>
      <c r="C1407" s="22"/>
      <c r="D1407" s="22"/>
      <c r="E1407" s="22"/>
      <c r="F1407" s="22"/>
      <c r="G1407" s="43"/>
      <c r="H1407" s="60"/>
      <c r="I1407" s="60"/>
      <c r="J1407" s="60"/>
      <c r="K1407" s="60"/>
      <c r="L1407" s="60"/>
      <c r="M1407" s="60"/>
    </row>
    <row r="1408" spans="1:13" ht="15.5" x14ac:dyDescent="0.35">
      <c r="A1408" s="19" t="s">
        <v>8467</v>
      </c>
      <c r="B1408" s="19" t="s">
        <v>3728</v>
      </c>
      <c r="C1408" s="22"/>
      <c r="D1408" s="22"/>
      <c r="E1408" s="22"/>
      <c r="F1408" s="22"/>
      <c r="G1408" s="43"/>
      <c r="H1408" s="60"/>
      <c r="I1408" s="60"/>
      <c r="J1408" s="60"/>
      <c r="K1408" s="60"/>
      <c r="L1408" s="60"/>
      <c r="M1408" s="60"/>
    </row>
    <row r="1409" spans="1:13" ht="15.5" x14ac:dyDescent="0.35">
      <c r="A1409" s="19" t="s">
        <v>8183</v>
      </c>
      <c r="B1409" s="19" t="s">
        <v>1075</v>
      </c>
      <c r="C1409" s="22"/>
      <c r="D1409" s="22"/>
      <c r="E1409" s="22"/>
      <c r="F1409" s="22"/>
      <c r="G1409" s="43"/>
      <c r="H1409" s="60"/>
      <c r="I1409" s="60"/>
      <c r="J1409" s="60"/>
      <c r="K1409" s="60"/>
      <c r="L1409" s="60"/>
      <c r="M1409" s="60"/>
    </row>
    <row r="1410" spans="1:13" ht="15.5" x14ac:dyDescent="0.35">
      <c r="A1410" s="19" t="s">
        <v>1462</v>
      </c>
      <c r="B1410" s="19" t="s">
        <v>1451</v>
      </c>
      <c r="C1410" s="22"/>
      <c r="D1410" s="22"/>
      <c r="E1410" s="22"/>
      <c r="F1410" s="22"/>
      <c r="G1410" s="43"/>
      <c r="H1410" s="60"/>
      <c r="I1410" s="60"/>
      <c r="J1410" s="60"/>
      <c r="K1410" s="60"/>
      <c r="L1410" s="60"/>
      <c r="M1410" s="60"/>
    </row>
    <row r="1411" spans="1:13" ht="15.5" x14ac:dyDescent="0.35">
      <c r="A1411" s="19" t="s">
        <v>968</v>
      </c>
      <c r="B1411" s="19" t="s">
        <v>3855</v>
      </c>
      <c r="C1411" s="22"/>
      <c r="D1411" s="22"/>
      <c r="E1411" s="22"/>
      <c r="F1411" s="22"/>
      <c r="G1411" s="43"/>
      <c r="H1411" s="60"/>
      <c r="I1411" s="60"/>
      <c r="J1411" s="60"/>
      <c r="K1411" s="60"/>
      <c r="L1411" s="60"/>
      <c r="M1411" s="60"/>
    </row>
    <row r="1412" spans="1:13" ht="46.5" x14ac:dyDescent="0.35">
      <c r="A1412" s="19" t="s">
        <v>8468</v>
      </c>
      <c r="B1412" s="19" t="s">
        <v>3694</v>
      </c>
      <c r="C1412" s="22"/>
      <c r="D1412" s="22"/>
      <c r="E1412" s="22"/>
      <c r="F1412" s="22"/>
      <c r="G1412" s="43"/>
      <c r="H1412" s="60"/>
      <c r="I1412" s="60"/>
      <c r="J1412" s="60"/>
      <c r="K1412" s="60"/>
      <c r="L1412" s="60"/>
      <c r="M1412" s="60"/>
    </row>
    <row r="1413" spans="1:13" ht="30" customHeight="1" x14ac:dyDescent="0.35">
      <c r="A1413" s="19" t="s">
        <v>1440</v>
      </c>
      <c r="B1413" s="19" t="s">
        <v>9879</v>
      </c>
      <c r="C1413" s="22">
        <v>24205</v>
      </c>
      <c r="D1413" s="22">
        <v>0</v>
      </c>
      <c r="E1413" s="22">
        <v>102760</v>
      </c>
      <c r="F1413" s="22">
        <v>0</v>
      </c>
      <c r="G1413" s="43">
        <v>160009</v>
      </c>
      <c r="H1413" s="60">
        <v>9</v>
      </c>
      <c r="I1413" s="60">
        <v>6</v>
      </c>
      <c r="J1413" s="60">
        <v>3</v>
      </c>
      <c r="K1413" s="60">
        <v>2</v>
      </c>
      <c r="L1413" s="60">
        <v>1</v>
      </c>
      <c r="M1413" s="60" t="s">
        <v>3790</v>
      </c>
    </row>
    <row r="1414" spans="1:13" ht="15.5" x14ac:dyDescent="0.35">
      <c r="A1414" s="19" t="s">
        <v>8469</v>
      </c>
      <c r="B1414" s="19" t="s">
        <v>2073</v>
      </c>
      <c r="C1414" s="22"/>
      <c r="D1414" s="22"/>
      <c r="E1414" s="22"/>
      <c r="F1414" s="22"/>
      <c r="G1414" s="43"/>
      <c r="H1414" s="60"/>
      <c r="I1414" s="60"/>
      <c r="J1414" s="60"/>
      <c r="K1414" s="60"/>
      <c r="L1414" s="60"/>
      <c r="M1414" s="60"/>
    </row>
    <row r="1415" spans="1:13" ht="29.25" customHeight="1" x14ac:dyDescent="0.35">
      <c r="A1415" s="40"/>
      <c r="B1415" s="41"/>
      <c r="C1415" s="42">
        <f>SUM(C2:C1414)</f>
        <v>2288995665.3799996</v>
      </c>
      <c r="D1415" s="22">
        <f>SUM(D2:D1414)</f>
        <v>134775</v>
      </c>
      <c r="E1415" s="42">
        <f>SUM(E2:E1414)</f>
        <v>1611430147.6499999</v>
      </c>
      <c r="F1415" s="22"/>
      <c r="G1415" s="50">
        <f>SUM(G2:G1414)</f>
        <v>2616628128.0599999</v>
      </c>
      <c r="H1415" s="53"/>
      <c r="I1415" s="53"/>
      <c r="J1415" s="53"/>
      <c r="K1415" s="53"/>
      <c r="L1415" s="53"/>
      <c r="M1415" s="53"/>
    </row>
  </sheetData>
  <autoFilter ref="A1:A1415" xr:uid="{00000000-0009-0000-0000-000020000000}"/>
  <conditionalFormatting sqref="A1">
    <cfRule type="duplicateValues" dxfId="1784" priority="31"/>
    <cfRule type="duplicateValues" dxfId="1783" priority="32"/>
    <cfRule type="duplicateValues" dxfId="1782" priority="33"/>
    <cfRule type="duplicateValues" dxfId="1781" priority="34"/>
  </conditionalFormatting>
  <conditionalFormatting sqref="A4">
    <cfRule type="duplicateValues" dxfId="1780" priority="14"/>
    <cfRule type="duplicateValues" dxfId="1779" priority="15"/>
    <cfRule type="duplicateValues" dxfId="1778" priority="16"/>
    <cfRule type="duplicateValues" dxfId="1777" priority="17"/>
    <cfRule type="duplicateValues" dxfId="1776" priority="18"/>
  </conditionalFormatting>
  <conditionalFormatting sqref="A5">
    <cfRule type="duplicateValues" dxfId="1775" priority="8"/>
    <cfRule type="duplicateValues" dxfId="1774" priority="9"/>
    <cfRule type="duplicateValues" dxfId="1773" priority="10"/>
    <cfRule type="duplicateValues" dxfId="1772" priority="11"/>
    <cfRule type="duplicateValues" dxfId="1771" priority="12"/>
  </conditionalFormatting>
  <conditionalFormatting sqref="A6">
    <cfRule type="duplicateValues" dxfId="1770" priority="2"/>
    <cfRule type="duplicateValues" dxfId="1769" priority="3"/>
    <cfRule type="duplicateValues" dxfId="1768" priority="4"/>
    <cfRule type="duplicateValues" dxfId="1767" priority="5"/>
    <cfRule type="duplicateValues" dxfId="1766" priority="6"/>
  </conditionalFormatting>
  <conditionalFormatting sqref="A9">
    <cfRule type="duplicateValues" dxfId="1765" priority="20"/>
    <cfRule type="duplicateValues" dxfId="1764" priority="21"/>
    <cfRule type="duplicateValues" dxfId="1763" priority="22"/>
    <cfRule type="duplicateValues" dxfId="1762" priority="23"/>
    <cfRule type="duplicateValues" dxfId="1761" priority="24"/>
  </conditionalFormatting>
  <conditionalFormatting sqref="A1269">
    <cfRule type="duplicateValues" dxfId="1760" priority="25"/>
    <cfRule type="duplicateValues" dxfId="1759" priority="26"/>
    <cfRule type="duplicateValues" dxfId="1758" priority="27"/>
    <cfRule type="duplicateValues" dxfId="1757" priority="28"/>
  </conditionalFormatting>
  <conditionalFormatting sqref="A1413">
    <cfRule type="duplicateValues" dxfId="1756" priority="35"/>
    <cfRule type="duplicateValues" dxfId="1755" priority="36"/>
    <cfRule type="duplicateValues" dxfId="1754" priority="37"/>
    <cfRule type="duplicateValues" dxfId="1753" priority="38"/>
  </conditionalFormatting>
  <conditionalFormatting sqref="A1414:A1415 A2:A3 A1270:A1412 A10:A1268 A7:A8">
    <cfRule type="duplicateValues" dxfId="1752" priority="40"/>
    <cfRule type="duplicateValues" dxfId="1751" priority="41"/>
    <cfRule type="duplicateValues" dxfId="1750" priority="42"/>
    <cfRule type="duplicateValues" dxfId="1749" priority="43"/>
  </conditionalFormatting>
  <conditionalFormatting sqref="B4">
    <cfRule type="duplicateValues" dxfId="1748" priority="13"/>
  </conditionalFormatting>
  <conditionalFormatting sqref="B5">
    <cfRule type="duplicateValues" dxfId="1747" priority="7"/>
  </conditionalFormatting>
  <conditionalFormatting sqref="B6">
    <cfRule type="duplicateValues" dxfId="1746" priority="1"/>
  </conditionalFormatting>
  <conditionalFormatting sqref="B9">
    <cfRule type="duplicateValues" dxfId="1745" priority="19"/>
  </conditionalFormatting>
  <conditionalFormatting sqref="B927:B1268 B1270:B1414">
    <cfRule type="duplicateValues" dxfId="1744" priority="44"/>
  </conditionalFormatting>
  <conditionalFormatting sqref="B1269">
    <cfRule type="duplicateValues" dxfId="1743" priority="29"/>
  </conditionalFormatting>
  <conditionalFormatting sqref="B1:G1">
    <cfRule type="duplicateValues" dxfId="1742" priority="39"/>
  </conditionalFormatting>
  <conditionalFormatting sqref="H1:M1">
    <cfRule type="duplicateValues" dxfId="1741" priority="30"/>
  </conditionalFormatting>
  <pageMargins left="0.7" right="0.7" top="0.75" bottom="0.75" header="0.3" footer="0.3"/>
  <pageSetup scale="1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8206-086C-47F8-99AA-D622AC0C4CEC}">
  <sheetPr>
    <tabColor theme="7" tint="-0.249977111117893"/>
    <pageSetUpPr fitToPage="1"/>
  </sheetPr>
  <dimension ref="A1:WUC597"/>
  <sheetViews>
    <sheetView view="pageBreakPreview" topLeftCell="F1" zoomScaleNormal="100" zoomScaleSheetLayoutView="100" workbookViewId="0">
      <pane ySplit="1" topLeftCell="A41" activePane="bottomLeft" state="frozen"/>
      <selection activeCell="A6" sqref="A6"/>
      <selection pane="bottomLeft" activeCell="R45" sqref="R45"/>
    </sheetView>
  </sheetViews>
  <sheetFormatPr defaultColWidth="9.08984375" defaultRowHeight="14.5" x14ac:dyDescent="0.35"/>
  <cols>
    <col min="1" max="1" width="54.90625" customWidth="1"/>
    <col min="2" max="2" width="24.6328125" customWidth="1"/>
    <col min="3" max="3" width="27" customWidth="1"/>
    <col min="4" max="4" width="28.36328125" customWidth="1"/>
    <col min="5" max="5" width="26" customWidth="1"/>
    <col min="6" max="6" width="29.6328125" customWidth="1"/>
    <col min="7" max="8" width="30.08984375" customWidth="1"/>
    <col min="9" max="9" width="13.6328125" customWidth="1"/>
    <col min="10" max="10" width="14.453125" customWidth="1"/>
    <col min="11" max="11" width="14.6328125" customWidth="1"/>
    <col min="12" max="12" width="15" customWidth="1"/>
    <col min="13" max="13" width="13.6328125" customWidth="1"/>
    <col min="14" max="14" width="17.453125" customWidth="1"/>
  </cols>
  <sheetData>
    <row r="1" spans="1:14" ht="80.25" customHeight="1" x14ac:dyDescent="0.35">
      <c r="A1" s="26" t="s">
        <v>2948</v>
      </c>
      <c r="B1" s="26" t="s">
        <v>3646</v>
      </c>
      <c r="C1" s="26" t="s">
        <v>9287</v>
      </c>
      <c r="D1" s="26" t="s">
        <v>9288</v>
      </c>
      <c r="E1" s="26" t="s">
        <v>9289</v>
      </c>
      <c r="F1" s="26" t="s">
        <v>9629</v>
      </c>
      <c r="G1" s="26" t="s">
        <v>9290</v>
      </c>
      <c r="H1" s="26" t="s">
        <v>1967</v>
      </c>
      <c r="I1" s="26" t="s">
        <v>4074</v>
      </c>
      <c r="J1" s="26" t="s">
        <v>4075</v>
      </c>
      <c r="K1" s="26" t="s">
        <v>4076</v>
      </c>
      <c r="L1" s="26" t="s">
        <v>4077</v>
      </c>
      <c r="M1" s="26" t="s">
        <v>4079</v>
      </c>
      <c r="N1" s="26" t="s">
        <v>3763</v>
      </c>
    </row>
    <row r="2" spans="1:14" ht="39.75" customHeight="1" x14ac:dyDescent="0.35">
      <c r="A2" s="19" t="s">
        <v>4973</v>
      </c>
      <c r="B2" s="19" t="s">
        <v>3695</v>
      </c>
      <c r="C2" s="22">
        <v>5321880</v>
      </c>
      <c r="D2" s="22">
        <v>0</v>
      </c>
      <c r="E2" s="22">
        <v>5321880</v>
      </c>
      <c r="F2" s="22">
        <v>0</v>
      </c>
      <c r="G2" s="48">
        <v>0</v>
      </c>
      <c r="H2" s="48"/>
      <c r="I2" s="62"/>
      <c r="J2" s="62"/>
      <c r="K2" s="62"/>
      <c r="L2" s="62"/>
      <c r="M2" s="62"/>
      <c r="N2" s="62"/>
    </row>
    <row r="3" spans="1:14" ht="39.75" customHeight="1" x14ac:dyDescent="0.35">
      <c r="A3" s="19" t="s">
        <v>3240</v>
      </c>
      <c r="B3" s="19" t="s">
        <v>9616</v>
      </c>
      <c r="C3" s="22">
        <v>1093000</v>
      </c>
      <c r="D3" s="22">
        <v>0</v>
      </c>
      <c r="E3" s="22">
        <v>156000</v>
      </c>
      <c r="F3" s="22">
        <v>0</v>
      </c>
      <c r="G3" s="48">
        <v>866000</v>
      </c>
      <c r="H3" s="48">
        <v>227543</v>
      </c>
      <c r="I3" s="62">
        <v>2</v>
      </c>
      <c r="J3" s="62">
        <v>0</v>
      </c>
      <c r="K3" s="62">
        <v>2</v>
      </c>
      <c r="L3" s="62">
        <v>7</v>
      </c>
      <c r="M3" s="62">
        <v>1</v>
      </c>
      <c r="N3" s="62" t="s">
        <v>3790</v>
      </c>
    </row>
    <row r="4" spans="1:14" ht="39.75" customHeight="1" x14ac:dyDescent="0.35">
      <c r="A4" s="19" t="s">
        <v>4235</v>
      </c>
      <c r="B4" s="19" t="s">
        <v>3975</v>
      </c>
      <c r="C4" s="22">
        <v>144893</v>
      </c>
      <c r="D4" s="22">
        <v>0</v>
      </c>
      <c r="E4" s="22">
        <v>5466000</v>
      </c>
      <c r="F4" s="22">
        <v>0</v>
      </c>
      <c r="G4" s="48">
        <v>5917692</v>
      </c>
      <c r="H4" s="48">
        <v>1218057</v>
      </c>
      <c r="I4" s="62">
        <v>3</v>
      </c>
      <c r="J4" s="62">
        <v>2</v>
      </c>
      <c r="K4" s="62">
        <v>1</v>
      </c>
      <c r="L4" s="62">
        <v>2</v>
      </c>
      <c r="M4" s="62">
        <v>0</v>
      </c>
      <c r="N4" s="62" t="s">
        <v>3790</v>
      </c>
    </row>
    <row r="5" spans="1:14" ht="39.75" customHeight="1" x14ac:dyDescent="0.35">
      <c r="A5" s="19" t="s">
        <v>9358</v>
      </c>
      <c r="B5" s="19" t="s">
        <v>2097</v>
      </c>
      <c r="C5" s="22">
        <v>4314975</v>
      </c>
      <c r="D5" s="22">
        <v>0</v>
      </c>
      <c r="E5" s="22">
        <v>704600</v>
      </c>
      <c r="F5" s="22">
        <v>0</v>
      </c>
      <c r="G5" s="48">
        <v>4194325</v>
      </c>
      <c r="H5" s="48"/>
      <c r="I5" s="62"/>
      <c r="J5" s="62"/>
      <c r="K5" s="62"/>
      <c r="L5" s="62"/>
      <c r="M5" s="62"/>
      <c r="N5" s="62"/>
    </row>
    <row r="6" spans="1:14" ht="39.75" customHeight="1" x14ac:dyDescent="0.35">
      <c r="A6" s="19" t="s">
        <v>4236</v>
      </c>
      <c r="B6" s="19" t="s">
        <v>3936</v>
      </c>
      <c r="C6" s="22">
        <v>0</v>
      </c>
      <c r="D6" s="22">
        <v>0</v>
      </c>
      <c r="E6" s="22">
        <v>0</v>
      </c>
      <c r="F6" s="22">
        <v>0</v>
      </c>
      <c r="G6" s="48">
        <v>0</v>
      </c>
      <c r="H6" s="48">
        <v>0</v>
      </c>
      <c r="I6" s="62">
        <v>2</v>
      </c>
      <c r="J6" s="62">
        <v>1</v>
      </c>
      <c r="K6" s="62">
        <v>1</v>
      </c>
      <c r="L6" s="62">
        <v>14</v>
      </c>
      <c r="M6" s="62">
        <v>0</v>
      </c>
      <c r="N6" s="62" t="s">
        <v>3790</v>
      </c>
    </row>
    <row r="7" spans="1:14" ht="39.75" customHeight="1" x14ac:dyDescent="0.35">
      <c r="A7" s="19" t="s">
        <v>3187</v>
      </c>
      <c r="B7" s="19" t="s">
        <v>12999</v>
      </c>
      <c r="C7" s="22">
        <v>11045565</v>
      </c>
      <c r="D7" s="22">
        <v>0</v>
      </c>
      <c r="E7" s="22">
        <v>2842815</v>
      </c>
      <c r="F7" s="22">
        <v>0</v>
      </c>
      <c r="G7" s="48">
        <v>10508492</v>
      </c>
      <c r="H7" s="48">
        <v>7501544</v>
      </c>
      <c r="I7" s="62">
        <v>45</v>
      </c>
      <c r="J7" s="62">
        <v>35</v>
      </c>
      <c r="K7" s="62">
        <v>10</v>
      </c>
      <c r="L7" s="62">
        <v>96</v>
      </c>
      <c r="M7" s="62">
        <v>0</v>
      </c>
      <c r="N7" s="62" t="s">
        <v>8201</v>
      </c>
    </row>
    <row r="8" spans="1:14" ht="39.75" customHeight="1" x14ac:dyDescent="0.35">
      <c r="A8" s="19" t="s">
        <v>7944</v>
      </c>
      <c r="B8" s="19" t="s">
        <v>3312</v>
      </c>
      <c r="C8" s="22">
        <v>52100</v>
      </c>
      <c r="D8" s="22">
        <v>0</v>
      </c>
      <c r="E8" s="22">
        <v>62960</v>
      </c>
      <c r="F8" s="22">
        <v>0</v>
      </c>
      <c r="G8" s="48">
        <v>65860</v>
      </c>
      <c r="H8" s="48">
        <v>25030</v>
      </c>
      <c r="I8" s="62">
        <v>33</v>
      </c>
      <c r="J8" s="62">
        <v>12</v>
      </c>
      <c r="K8" s="62">
        <v>21</v>
      </c>
      <c r="L8" s="62">
        <v>7</v>
      </c>
      <c r="M8" s="62">
        <v>0</v>
      </c>
      <c r="N8" s="62" t="s">
        <v>3790</v>
      </c>
    </row>
    <row r="9" spans="1:14" ht="39.75" customHeight="1" x14ac:dyDescent="0.35">
      <c r="A9" s="19" t="s">
        <v>9597</v>
      </c>
      <c r="B9" s="19" t="s">
        <v>8997</v>
      </c>
      <c r="C9" s="22">
        <v>1175844.43</v>
      </c>
      <c r="D9" s="22">
        <v>0</v>
      </c>
      <c r="E9" s="22">
        <v>15000</v>
      </c>
      <c r="F9" s="22">
        <v>0</v>
      </c>
      <c r="G9" s="22">
        <v>1123219.27</v>
      </c>
      <c r="H9" s="22">
        <v>0</v>
      </c>
      <c r="I9" s="19">
        <v>3</v>
      </c>
      <c r="J9" s="19">
        <v>1</v>
      </c>
      <c r="K9" s="19">
        <v>2</v>
      </c>
      <c r="L9" s="19">
        <v>2</v>
      </c>
      <c r="M9" s="19">
        <v>1</v>
      </c>
      <c r="N9" s="20" t="s">
        <v>3500</v>
      </c>
    </row>
    <row r="10" spans="1:14" ht="39.75" customHeight="1" x14ac:dyDescent="0.35">
      <c r="A10" s="19" t="s">
        <v>4238</v>
      </c>
      <c r="B10" s="19" t="s">
        <v>8755</v>
      </c>
      <c r="C10" s="22">
        <v>1014294</v>
      </c>
      <c r="D10" s="22">
        <v>0</v>
      </c>
      <c r="E10" s="22">
        <v>0</v>
      </c>
      <c r="F10" s="22">
        <v>0</v>
      </c>
      <c r="G10" s="48">
        <v>131610</v>
      </c>
      <c r="H10" s="48">
        <v>882684</v>
      </c>
      <c r="I10" s="62">
        <v>2</v>
      </c>
      <c r="J10" s="62">
        <v>1</v>
      </c>
      <c r="K10" s="62">
        <v>1</v>
      </c>
      <c r="L10" s="62">
        <v>0</v>
      </c>
      <c r="M10" s="62">
        <v>0</v>
      </c>
      <c r="N10" s="62" t="s">
        <v>3790</v>
      </c>
    </row>
    <row r="11" spans="1:14" ht="39.75" customHeight="1" x14ac:dyDescent="0.35">
      <c r="A11" s="19" t="s">
        <v>4238</v>
      </c>
      <c r="B11" s="19" t="s">
        <v>3691</v>
      </c>
      <c r="C11" s="22">
        <v>1014294</v>
      </c>
      <c r="D11" s="22">
        <v>0</v>
      </c>
      <c r="E11" s="22">
        <v>0</v>
      </c>
      <c r="F11" s="22">
        <v>0</v>
      </c>
      <c r="G11" s="48">
        <v>131610</v>
      </c>
      <c r="H11" s="48"/>
      <c r="I11" s="62"/>
      <c r="J11" s="62"/>
      <c r="K11" s="62"/>
      <c r="L11" s="62"/>
      <c r="M11" s="62"/>
      <c r="N11" s="62"/>
    </row>
    <row r="12" spans="1:14" ht="39.75" customHeight="1" x14ac:dyDescent="0.35">
      <c r="A12" s="19" t="s">
        <v>3206</v>
      </c>
      <c r="B12" s="19" t="s">
        <v>9313</v>
      </c>
      <c r="C12" s="22">
        <v>262351554</v>
      </c>
      <c r="D12" s="22">
        <v>0</v>
      </c>
      <c r="E12" s="22">
        <v>260029245</v>
      </c>
      <c r="F12" s="22">
        <v>0</v>
      </c>
      <c r="G12" s="48">
        <v>262351554</v>
      </c>
      <c r="H12" s="48"/>
      <c r="I12" s="62"/>
      <c r="J12" s="62"/>
      <c r="K12" s="62"/>
      <c r="L12" s="62"/>
      <c r="M12" s="62"/>
      <c r="N12" s="62"/>
    </row>
    <row r="13" spans="1:14" ht="39.75" customHeight="1" x14ac:dyDescent="0.35">
      <c r="A13" s="19" t="s">
        <v>8471</v>
      </c>
      <c r="B13" s="19" t="s">
        <v>2049</v>
      </c>
      <c r="C13" s="22">
        <v>1700157</v>
      </c>
      <c r="D13" s="22">
        <v>0</v>
      </c>
      <c r="E13" s="22">
        <v>1596995</v>
      </c>
      <c r="F13" s="22">
        <v>0</v>
      </c>
      <c r="G13" s="48">
        <v>1687881</v>
      </c>
      <c r="H13" s="48"/>
      <c r="I13" s="62"/>
      <c r="J13" s="62"/>
      <c r="K13" s="62"/>
      <c r="L13" s="62"/>
      <c r="M13" s="62"/>
      <c r="N13" s="62"/>
    </row>
    <row r="14" spans="1:14" ht="39.75" customHeight="1" x14ac:dyDescent="0.35">
      <c r="A14" s="19" t="s">
        <v>9555</v>
      </c>
      <c r="B14" s="19" t="s">
        <v>1334</v>
      </c>
      <c r="C14" s="22">
        <v>34266844</v>
      </c>
      <c r="D14" s="22">
        <v>0</v>
      </c>
      <c r="E14" s="22">
        <v>8587454</v>
      </c>
      <c r="F14" s="22">
        <v>0</v>
      </c>
      <c r="G14" s="48">
        <v>45050647</v>
      </c>
      <c r="H14" s="48"/>
      <c r="I14" s="62"/>
      <c r="J14" s="62"/>
      <c r="K14" s="62"/>
      <c r="L14" s="62"/>
      <c r="M14" s="62"/>
      <c r="N14" s="62"/>
    </row>
    <row r="15" spans="1:14" ht="39.75" customHeight="1" x14ac:dyDescent="0.35">
      <c r="A15" s="19" t="s">
        <v>9377</v>
      </c>
      <c r="B15" s="19" t="s">
        <v>384</v>
      </c>
      <c r="C15" s="22">
        <v>70285393</v>
      </c>
      <c r="D15" s="22">
        <v>0</v>
      </c>
      <c r="E15" s="22">
        <v>70285393</v>
      </c>
      <c r="F15" s="22">
        <v>0</v>
      </c>
      <c r="G15" s="48">
        <v>8822865</v>
      </c>
      <c r="H15" s="48"/>
      <c r="I15" s="62"/>
      <c r="J15" s="62"/>
      <c r="K15" s="62"/>
      <c r="L15" s="62"/>
      <c r="M15" s="62"/>
      <c r="N15" s="62"/>
    </row>
    <row r="16" spans="1:14" ht="39.75" customHeight="1" x14ac:dyDescent="0.35">
      <c r="A16" s="19" t="s">
        <v>891</v>
      </c>
      <c r="B16" s="19" t="s">
        <v>889</v>
      </c>
      <c r="C16" s="22">
        <v>300000</v>
      </c>
      <c r="D16" s="22">
        <v>0</v>
      </c>
      <c r="E16" s="22">
        <v>127811.25</v>
      </c>
      <c r="F16" s="22">
        <v>0</v>
      </c>
      <c r="G16" s="48">
        <v>44456430.43</v>
      </c>
      <c r="H16" s="48"/>
      <c r="I16" s="62"/>
      <c r="J16" s="62"/>
      <c r="K16" s="62"/>
      <c r="L16" s="62"/>
      <c r="M16" s="62"/>
      <c r="N16" s="62"/>
    </row>
    <row r="17" spans="1:14" ht="39.75" customHeight="1" x14ac:dyDescent="0.35">
      <c r="A17" s="19" t="s">
        <v>1935</v>
      </c>
      <c r="B17" s="19" t="s">
        <v>4564</v>
      </c>
      <c r="C17" s="22">
        <v>89822892</v>
      </c>
      <c r="D17" s="22">
        <v>0</v>
      </c>
      <c r="E17" s="22">
        <v>2673980</v>
      </c>
      <c r="F17" s="22">
        <v>0</v>
      </c>
      <c r="G17" s="48">
        <v>23021801</v>
      </c>
      <c r="H17" s="48">
        <v>144319766</v>
      </c>
      <c r="I17" s="62">
        <v>3</v>
      </c>
      <c r="J17" s="62">
        <v>2</v>
      </c>
      <c r="K17" s="62">
        <v>1</v>
      </c>
      <c r="L17" s="62">
        <v>0</v>
      </c>
      <c r="M17" s="62">
        <v>0</v>
      </c>
      <c r="N17" s="62" t="s">
        <v>8222</v>
      </c>
    </row>
    <row r="18" spans="1:14" ht="39.75" customHeight="1" x14ac:dyDescent="0.35">
      <c r="A18" s="19" t="s">
        <v>9371</v>
      </c>
      <c r="B18" s="19" t="s">
        <v>9372</v>
      </c>
      <c r="C18" s="22">
        <v>1477638</v>
      </c>
      <c r="D18" s="22">
        <v>0</v>
      </c>
      <c r="E18" s="22">
        <f>215132+479455+75054</f>
        <v>769641</v>
      </c>
      <c r="F18" s="22">
        <v>0</v>
      </c>
      <c r="G18" s="22">
        <v>1200103</v>
      </c>
      <c r="H18" s="22"/>
      <c r="I18" s="59"/>
      <c r="J18" s="59"/>
      <c r="K18" s="59"/>
      <c r="L18" s="59"/>
      <c r="M18" s="59"/>
      <c r="N18" s="59"/>
    </row>
    <row r="19" spans="1:14" ht="39.75" customHeight="1" x14ac:dyDescent="0.35">
      <c r="A19" s="19" t="s">
        <v>3101</v>
      </c>
      <c r="B19" s="19" t="s">
        <v>8280</v>
      </c>
      <c r="C19" s="22">
        <v>306336</v>
      </c>
      <c r="D19" s="22">
        <v>0</v>
      </c>
      <c r="E19" s="22">
        <v>0</v>
      </c>
      <c r="F19" s="22">
        <v>0</v>
      </c>
      <c r="G19" s="48">
        <v>328758</v>
      </c>
      <c r="H19" s="48"/>
      <c r="I19" s="62"/>
      <c r="J19" s="62"/>
      <c r="K19" s="62"/>
      <c r="L19" s="62"/>
      <c r="M19" s="62"/>
      <c r="N19" s="62"/>
    </row>
    <row r="20" spans="1:14" ht="39.75" customHeight="1" x14ac:dyDescent="0.35">
      <c r="A20" s="19" t="s">
        <v>9598</v>
      </c>
      <c r="B20" s="19" t="s">
        <v>9622</v>
      </c>
      <c r="C20" s="22">
        <v>2147075</v>
      </c>
      <c r="D20" s="22">
        <v>0</v>
      </c>
      <c r="E20" s="22">
        <v>173700</v>
      </c>
      <c r="F20" s="22">
        <v>0</v>
      </c>
      <c r="G20" s="48">
        <v>1380750</v>
      </c>
      <c r="H20" s="48"/>
      <c r="I20" s="62"/>
      <c r="J20" s="62"/>
      <c r="K20" s="62"/>
      <c r="L20" s="62"/>
      <c r="M20" s="62"/>
      <c r="N20" s="62"/>
    </row>
    <row r="21" spans="1:14" ht="39.75" customHeight="1" x14ac:dyDescent="0.35">
      <c r="A21" s="19" t="s">
        <v>12217</v>
      </c>
      <c r="B21" s="19" t="s">
        <v>9622</v>
      </c>
      <c r="C21" s="22">
        <v>2147075</v>
      </c>
      <c r="D21" s="22">
        <v>0</v>
      </c>
      <c r="E21" s="22">
        <v>193700</v>
      </c>
      <c r="F21" s="22">
        <v>0</v>
      </c>
      <c r="G21" s="48">
        <v>1380750</v>
      </c>
      <c r="H21" s="48">
        <v>1059672</v>
      </c>
      <c r="I21" s="62">
        <v>50</v>
      </c>
      <c r="J21" s="62">
        <v>14</v>
      </c>
      <c r="K21" s="62">
        <v>36</v>
      </c>
      <c r="L21" s="62">
        <v>0</v>
      </c>
      <c r="M21" s="62">
        <v>1</v>
      </c>
      <c r="N21" s="62" t="s">
        <v>3790</v>
      </c>
    </row>
    <row r="22" spans="1:14" ht="39.75" customHeight="1" x14ac:dyDescent="0.35">
      <c r="A22" s="19" t="s">
        <v>1823</v>
      </c>
      <c r="B22" s="19" t="s">
        <v>1802</v>
      </c>
      <c r="C22" s="22">
        <v>2568129</v>
      </c>
      <c r="D22" s="22">
        <v>0</v>
      </c>
      <c r="E22" s="22">
        <v>285000</v>
      </c>
      <c r="F22" s="22">
        <v>0</v>
      </c>
      <c r="G22" s="48">
        <v>2189683</v>
      </c>
      <c r="H22" s="48">
        <v>0</v>
      </c>
      <c r="I22" s="62">
        <v>28</v>
      </c>
      <c r="J22" s="62">
        <v>9</v>
      </c>
      <c r="K22" s="62">
        <v>19</v>
      </c>
      <c r="L22" s="62">
        <v>20</v>
      </c>
      <c r="M22" s="62">
        <v>1</v>
      </c>
      <c r="N22" s="62" t="s">
        <v>3790</v>
      </c>
    </row>
    <row r="23" spans="1:14" ht="39.75" customHeight="1" x14ac:dyDescent="0.35">
      <c r="A23" s="19" t="s">
        <v>9375</v>
      </c>
      <c r="B23" s="19" t="s">
        <v>3824</v>
      </c>
      <c r="C23" s="22">
        <v>1785684</v>
      </c>
      <c r="D23" s="22">
        <v>0</v>
      </c>
      <c r="E23" s="22">
        <v>918046</v>
      </c>
      <c r="F23" s="22">
        <v>0</v>
      </c>
      <c r="G23" s="48">
        <v>1925925</v>
      </c>
      <c r="H23" s="48"/>
      <c r="I23" s="62"/>
      <c r="J23" s="62"/>
      <c r="K23" s="62"/>
      <c r="L23" s="62"/>
      <c r="M23" s="62"/>
      <c r="N23" s="62"/>
    </row>
    <row r="24" spans="1:14" ht="39.75" customHeight="1" x14ac:dyDescent="0.35">
      <c r="A24" s="19" t="s">
        <v>215</v>
      </c>
      <c r="B24" s="19" t="s">
        <v>213</v>
      </c>
      <c r="C24" s="22">
        <v>20352886.300000001</v>
      </c>
      <c r="D24" s="22">
        <v>0</v>
      </c>
      <c r="E24" s="22">
        <v>22431769.57</v>
      </c>
      <c r="F24" s="22">
        <v>0</v>
      </c>
      <c r="G24" s="48">
        <v>25038087.25</v>
      </c>
      <c r="H24" s="48"/>
      <c r="I24" s="62"/>
      <c r="J24" s="62"/>
      <c r="K24" s="62"/>
      <c r="L24" s="62"/>
      <c r="M24" s="62"/>
      <c r="N24" s="62"/>
    </row>
    <row r="25" spans="1:14" ht="39.75" customHeight="1" x14ac:dyDescent="0.35">
      <c r="A25" s="19" t="s">
        <v>2468</v>
      </c>
      <c r="B25" s="20" t="s">
        <v>11794</v>
      </c>
      <c r="C25" s="22">
        <v>119481029</v>
      </c>
      <c r="D25" s="22">
        <v>0</v>
      </c>
      <c r="E25" s="22">
        <v>142883913</v>
      </c>
      <c r="F25" s="22">
        <v>0</v>
      </c>
      <c r="G25" s="48">
        <v>143813702</v>
      </c>
      <c r="H25" s="48">
        <v>10584687</v>
      </c>
      <c r="I25" s="62">
        <v>9</v>
      </c>
      <c r="J25" s="62">
        <v>3</v>
      </c>
      <c r="K25" s="62">
        <v>6</v>
      </c>
      <c r="L25" s="62">
        <v>14</v>
      </c>
      <c r="M25" s="62">
        <v>0</v>
      </c>
      <c r="N25" s="62" t="s">
        <v>8222</v>
      </c>
    </row>
    <row r="26" spans="1:14" ht="39.75" customHeight="1" x14ac:dyDescent="0.35">
      <c r="A26" s="19" t="s">
        <v>9314</v>
      </c>
      <c r="B26" s="19" t="s">
        <v>1335</v>
      </c>
      <c r="C26" s="22">
        <v>367000</v>
      </c>
      <c r="D26" s="22">
        <v>0</v>
      </c>
      <c r="E26" s="22">
        <v>260211</v>
      </c>
      <c r="F26" s="22">
        <v>0</v>
      </c>
      <c r="G26" s="48">
        <v>341386</v>
      </c>
      <c r="H26" s="48"/>
      <c r="I26" s="62"/>
      <c r="J26" s="62"/>
      <c r="K26" s="62"/>
      <c r="L26" s="62"/>
      <c r="M26" s="62"/>
      <c r="N26" s="62"/>
    </row>
    <row r="27" spans="1:14" ht="39.75" customHeight="1" x14ac:dyDescent="0.35">
      <c r="A27" s="19" t="s">
        <v>9506</v>
      </c>
      <c r="B27" s="19" t="s">
        <v>3587</v>
      </c>
      <c r="C27" s="22">
        <v>171155</v>
      </c>
      <c r="D27" s="22">
        <v>0</v>
      </c>
      <c r="E27" s="22">
        <v>60330</v>
      </c>
      <c r="F27" s="22">
        <v>0</v>
      </c>
      <c r="G27" s="48">
        <v>602370</v>
      </c>
      <c r="H27" s="48">
        <v>12123098</v>
      </c>
      <c r="I27" s="80">
        <v>85</v>
      </c>
      <c r="J27" s="80">
        <v>14</v>
      </c>
      <c r="K27" s="80">
        <v>61</v>
      </c>
      <c r="L27" s="80">
        <v>6</v>
      </c>
      <c r="M27" s="80">
        <v>3</v>
      </c>
      <c r="N27" s="81" t="s">
        <v>3500</v>
      </c>
    </row>
    <row r="28" spans="1:14" ht="39.75" customHeight="1" x14ac:dyDescent="0.35">
      <c r="A28" s="19" t="s">
        <v>9682</v>
      </c>
      <c r="B28" s="19" t="s">
        <v>1156</v>
      </c>
      <c r="C28" s="22">
        <v>335100</v>
      </c>
      <c r="D28" s="22">
        <v>0</v>
      </c>
      <c r="E28" s="22">
        <v>173125</v>
      </c>
      <c r="F28" s="22">
        <v>0</v>
      </c>
      <c r="G28" s="48">
        <v>2223434</v>
      </c>
      <c r="H28" s="48">
        <v>2263509</v>
      </c>
      <c r="I28" s="81">
        <v>23</v>
      </c>
      <c r="J28" s="81">
        <v>3</v>
      </c>
      <c r="K28" s="81">
        <v>20</v>
      </c>
      <c r="L28" s="81">
        <v>0</v>
      </c>
      <c r="M28" s="81">
        <v>1</v>
      </c>
      <c r="N28" s="81" t="s">
        <v>3500</v>
      </c>
    </row>
    <row r="29" spans="1:14" ht="39.75" customHeight="1" x14ac:dyDescent="0.35">
      <c r="A29" s="19" t="s">
        <v>8923</v>
      </c>
      <c r="B29" s="19" t="s">
        <v>8921</v>
      </c>
      <c r="C29" s="22">
        <v>525190</v>
      </c>
      <c r="D29" s="22">
        <v>0</v>
      </c>
      <c r="E29" s="22">
        <v>164252</v>
      </c>
      <c r="F29" s="22">
        <v>0</v>
      </c>
      <c r="G29" s="48">
        <v>-466898</v>
      </c>
      <c r="H29" s="48"/>
      <c r="I29" s="62"/>
      <c r="J29" s="62"/>
      <c r="K29" s="62"/>
      <c r="L29" s="62"/>
      <c r="M29" s="62"/>
      <c r="N29" s="62"/>
    </row>
    <row r="30" spans="1:14" ht="39.75" customHeight="1" x14ac:dyDescent="0.35">
      <c r="A30" s="19" t="s">
        <v>9604</v>
      </c>
      <c r="B30" s="19" t="s">
        <v>1886</v>
      </c>
      <c r="C30" s="22">
        <v>161000</v>
      </c>
      <c r="D30" s="22">
        <v>0</v>
      </c>
      <c r="E30" s="22">
        <v>0</v>
      </c>
      <c r="F30" s="22">
        <v>0</v>
      </c>
      <c r="G30" s="48">
        <v>415097.55</v>
      </c>
      <c r="H30" s="48"/>
      <c r="I30" s="62"/>
      <c r="J30" s="62"/>
      <c r="K30" s="62"/>
      <c r="L30" s="62"/>
      <c r="M30" s="62"/>
      <c r="N30" s="62"/>
    </row>
    <row r="31" spans="1:14" ht="39.75" customHeight="1" x14ac:dyDescent="0.35">
      <c r="A31" s="19" t="s">
        <v>9610</v>
      </c>
      <c r="B31" s="19" t="s">
        <v>684</v>
      </c>
      <c r="C31" s="22">
        <v>6099511</v>
      </c>
      <c r="D31" s="22">
        <v>0</v>
      </c>
      <c r="E31" s="22">
        <v>0</v>
      </c>
      <c r="F31" s="22">
        <v>0</v>
      </c>
      <c r="G31" s="22">
        <v>12136108</v>
      </c>
      <c r="H31" s="22"/>
      <c r="I31" s="59"/>
      <c r="J31" s="59"/>
      <c r="K31" s="59"/>
      <c r="L31" s="59"/>
      <c r="M31" s="59"/>
      <c r="N31" s="59"/>
    </row>
    <row r="32" spans="1:14" ht="39.75" customHeight="1" x14ac:dyDescent="0.35">
      <c r="A32" s="19" t="s">
        <v>9250</v>
      </c>
      <c r="B32" s="19" t="s">
        <v>2643</v>
      </c>
      <c r="C32" s="22">
        <v>792554</v>
      </c>
      <c r="D32" s="22">
        <v>0</v>
      </c>
      <c r="E32" s="22">
        <v>853420.43</v>
      </c>
      <c r="F32" s="22">
        <v>0</v>
      </c>
      <c r="G32" s="48">
        <v>853420.43</v>
      </c>
      <c r="H32" s="48"/>
      <c r="I32" s="62"/>
      <c r="J32" s="62"/>
      <c r="K32" s="62"/>
      <c r="L32" s="62"/>
      <c r="M32" s="62"/>
      <c r="N32" s="62"/>
    </row>
    <row r="33" spans="1:14" ht="39.75" customHeight="1" x14ac:dyDescent="0.35">
      <c r="A33" s="19" t="s">
        <v>400</v>
      </c>
      <c r="B33" s="19" t="s">
        <v>9430</v>
      </c>
      <c r="C33" s="22">
        <f>6278184+2985000</f>
        <v>9263184</v>
      </c>
      <c r="D33" s="22">
        <v>0</v>
      </c>
      <c r="E33" s="22">
        <f>916306+21695+129403+346010+174334+399021</f>
        <v>1986769</v>
      </c>
      <c r="F33" s="22">
        <v>0</v>
      </c>
      <c r="G33" s="48">
        <v>33061349</v>
      </c>
      <c r="H33" s="48"/>
      <c r="I33" s="62"/>
      <c r="J33" s="62"/>
      <c r="K33" s="62"/>
      <c r="L33" s="62"/>
      <c r="M33" s="62"/>
      <c r="N33" s="62"/>
    </row>
    <row r="34" spans="1:14" ht="39.75" customHeight="1" x14ac:dyDescent="0.35">
      <c r="A34" s="19" t="s">
        <v>29</v>
      </c>
      <c r="B34" s="19" t="s">
        <v>27</v>
      </c>
      <c r="C34" s="22">
        <v>9838507.9000000004</v>
      </c>
      <c r="D34" s="22">
        <v>0</v>
      </c>
      <c r="E34" s="22">
        <v>2234638</v>
      </c>
      <c r="F34" s="22">
        <v>0</v>
      </c>
      <c r="G34" s="48">
        <v>9202527.8800000008</v>
      </c>
      <c r="H34" s="48">
        <v>0</v>
      </c>
      <c r="I34" s="62">
        <v>9</v>
      </c>
      <c r="J34" s="62">
        <v>7</v>
      </c>
      <c r="K34" s="62">
        <v>2</v>
      </c>
      <c r="L34" s="62">
        <v>0</v>
      </c>
      <c r="M34" s="62">
        <v>0</v>
      </c>
      <c r="N34" s="62" t="s">
        <v>8201</v>
      </c>
    </row>
    <row r="35" spans="1:14" ht="39.75" customHeight="1" x14ac:dyDescent="0.35">
      <c r="A35" s="19" t="s">
        <v>2470</v>
      </c>
      <c r="B35" s="19" t="s">
        <v>9507</v>
      </c>
      <c r="C35" s="22">
        <v>0</v>
      </c>
      <c r="D35" s="22">
        <v>0</v>
      </c>
      <c r="E35" s="22">
        <v>0</v>
      </c>
      <c r="F35" s="22">
        <v>0</v>
      </c>
      <c r="G35" s="48">
        <v>0</v>
      </c>
      <c r="H35" s="48"/>
      <c r="I35" s="62"/>
      <c r="J35" s="62"/>
      <c r="K35" s="62"/>
      <c r="L35" s="62"/>
      <c r="M35" s="62"/>
      <c r="N35" s="62"/>
    </row>
    <row r="36" spans="1:14" ht="39.75" customHeight="1" x14ac:dyDescent="0.35">
      <c r="A36" s="19" t="s">
        <v>9517</v>
      </c>
      <c r="B36" s="19" t="s">
        <v>2348</v>
      </c>
      <c r="C36" s="22">
        <v>20000</v>
      </c>
      <c r="D36" s="22">
        <v>0</v>
      </c>
      <c r="E36" s="22">
        <v>0</v>
      </c>
      <c r="F36" s="22">
        <v>0</v>
      </c>
      <c r="G36" s="48">
        <v>7425.99</v>
      </c>
      <c r="H36" s="48">
        <v>42653</v>
      </c>
      <c r="I36" s="62">
        <v>2</v>
      </c>
      <c r="J36" s="62">
        <v>1</v>
      </c>
      <c r="K36" s="62">
        <v>1</v>
      </c>
      <c r="L36" s="62">
        <v>2</v>
      </c>
      <c r="M36" s="62">
        <v>0</v>
      </c>
      <c r="N36" s="62" t="s">
        <v>3790</v>
      </c>
    </row>
    <row r="37" spans="1:14" ht="39.75" customHeight="1" x14ac:dyDescent="0.35">
      <c r="A37" s="19" t="s">
        <v>9528</v>
      </c>
      <c r="B37" s="19" t="s">
        <v>417</v>
      </c>
      <c r="C37" s="22">
        <v>81361810</v>
      </c>
      <c r="D37" s="22">
        <v>0</v>
      </c>
      <c r="E37" s="22">
        <v>53898589</v>
      </c>
      <c r="F37" s="22">
        <v>0</v>
      </c>
      <c r="G37" s="48">
        <v>57582921</v>
      </c>
      <c r="H37" s="48"/>
      <c r="I37" s="62"/>
      <c r="J37" s="62"/>
      <c r="K37" s="62"/>
      <c r="L37" s="62"/>
      <c r="M37" s="62"/>
      <c r="N37" s="62"/>
    </row>
    <row r="38" spans="1:14" ht="39.75" customHeight="1" x14ac:dyDescent="0.35">
      <c r="A38" s="19" t="s">
        <v>4256</v>
      </c>
      <c r="B38" s="19" t="s">
        <v>2614</v>
      </c>
      <c r="C38" s="22">
        <v>320955.37</v>
      </c>
      <c r="D38" s="22">
        <v>0</v>
      </c>
      <c r="E38" s="22">
        <v>138954</v>
      </c>
      <c r="F38" s="22">
        <v>0</v>
      </c>
      <c r="G38" s="48">
        <v>320955.37</v>
      </c>
      <c r="H38" s="48"/>
      <c r="I38" s="62"/>
      <c r="J38" s="62"/>
      <c r="K38" s="62"/>
      <c r="L38" s="62"/>
      <c r="M38" s="62"/>
      <c r="N38" s="62"/>
    </row>
    <row r="39" spans="1:14" ht="39.75" customHeight="1" x14ac:dyDescent="0.35">
      <c r="A39" s="19" t="s">
        <v>3070</v>
      </c>
      <c r="B39" s="19" t="s">
        <v>604</v>
      </c>
      <c r="C39" s="22">
        <v>362356</v>
      </c>
      <c r="D39" s="22">
        <v>0</v>
      </c>
      <c r="E39" s="22">
        <v>200000</v>
      </c>
      <c r="F39" s="22">
        <v>0</v>
      </c>
      <c r="G39" s="48">
        <v>240923</v>
      </c>
      <c r="H39" s="48"/>
      <c r="I39" s="62"/>
      <c r="J39" s="62"/>
      <c r="K39" s="62"/>
      <c r="L39" s="62"/>
      <c r="M39" s="62"/>
      <c r="N39" s="62"/>
    </row>
    <row r="40" spans="1:14" ht="39.75" customHeight="1" x14ac:dyDescent="0.35">
      <c r="A40" s="19" t="s">
        <v>13793</v>
      </c>
      <c r="B40" s="19" t="s">
        <v>3630</v>
      </c>
      <c r="C40" s="22">
        <v>2099723</v>
      </c>
      <c r="D40" s="22">
        <v>0</v>
      </c>
      <c r="E40" s="22">
        <v>820361</v>
      </c>
      <c r="F40" s="22">
        <v>0</v>
      </c>
      <c r="G40" s="48">
        <v>1639341</v>
      </c>
      <c r="H40" s="48">
        <v>4244290</v>
      </c>
      <c r="I40" s="62">
        <v>3</v>
      </c>
      <c r="J40" s="62">
        <v>2</v>
      </c>
      <c r="K40" s="62">
        <v>1</v>
      </c>
      <c r="L40" s="62">
        <v>6</v>
      </c>
      <c r="M40" s="62">
        <v>1</v>
      </c>
      <c r="N40" s="62" t="s">
        <v>3790</v>
      </c>
    </row>
    <row r="41" spans="1:14" ht="39.75" customHeight="1" x14ac:dyDescent="0.35">
      <c r="A41" s="19" t="s">
        <v>4259</v>
      </c>
      <c r="B41" s="19" t="s">
        <v>3706</v>
      </c>
      <c r="C41" s="22">
        <v>0</v>
      </c>
      <c r="D41" s="22">
        <v>0</v>
      </c>
      <c r="E41" s="22">
        <v>0</v>
      </c>
      <c r="F41" s="22">
        <v>0</v>
      </c>
      <c r="G41" s="48">
        <v>465442</v>
      </c>
      <c r="H41" s="48"/>
      <c r="I41" s="62"/>
      <c r="J41" s="62"/>
      <c r="K41" s="62"/>
      <c r="L41" s="62"/>
      <c r="M41" s="62"/>
      <c r="N41" s="62"/>
    </row>
    <row r="42" spans="1:14" ht="39.75" customHeight="1" x14ac:dyDescent="0.35">
      <c r="A42" s="19" t="s">
        <v>8883</v>
      </c>
      <c r="B42" s="19" t="s">
        <v>3904</v>
      </c>
      <c r="C42" s="22">
        <v>84500</v>
      </c>
      <c r="D42" s="22">
        <v>0</v>
      </c>
      <c r="E42" s="22">
        <v>84500</v>
      </c>
      <c r="F42" s="22">
        <v>0</v>
      </c>
      <c r="G42" s="48">
        <v>84500</v>
      </c>
      <c r="H42" s="48"/>
      <c r="I42" s="62"/>
      <c r="J42" s="62"/>
      <c r="K42" s="62"/>
      <c r="L42" s="62"/>
      <c r="M42" s="62"/>
      <c r="N42" s="62"/>
    </row>
    <row r="43" spans="1:14" ht="39.75" customHeight="1" x14ac:dyDescent="0.35">
      <c r="A43" s="19" t="s">
        <v>8479</v>
      </c>
      <c r="B43" s="19" t="s">
        <v>13272</v>
      </c>
      <c r="C43" s="22">
        <v>11838615</v>
      </c>
      <c r="D43" s="22">
        <v>0</v>
      </c>
      <c r="E43" s="22">
        <v>-16778312</v>
      </c>
      <c r="F43" s="22">
        <v>0</v>
      </c>
      <c r="G43" s="48">
        <v>-18404581</v>
      </c>
      <c r="H43" s="48">
        <v>8893087</v>
      </c>
      <c r="I43" s="62">
        <v>7</v>
      </c>
      <c r="J43" s="62">
        <v>6</v>
      </c>
      <c r="K43" s="62">
        <v>1</v>
      </c>
      <c r="L43" s="62">
        <v>0</v>
      </c>
      <c r="M43" s="62">
        <v>0</v>
      </c>
      <c r="N43" s="62" t="s">
        <v>8222</v>
      </c>
    </row>
    <row r="44" spans="1:14" ht="39.75" customHeight="1" x14ac:dyDescent="0.35">
      <c r="A44" s="19" t="s">
        <v>8479</v>
      </c>
      <c r="B44" s="19" t="s">
        <v>2130</v>
      </c>
      <c r="C44" s="22">
        <v>11838615</v>
      </c>
      <c r="D44" s="22">
        <v>0</v>
      </c>
      <c r="E44" s="22">
        <v>5313692</v>
      </c>
      <c r="F44" s="22">
        <v>0</v>
      </c>
      <c r="G44" s="22">
        <v>18702581</v>
      </c>
      <c r="H44" s="22">
        <v>8893087</v>
      </c>
      <c r="I44" s="19">
        <v>7</v>
      </c>
      <c r="J44" s="19">
        <v>5</v>
      </c>
      <c r="K44" s="19">
        <v>2</v>
      </c>
      <c r="L44" s="19">
        <v>0</v>
      </c>
      <c r="M44" s="19">
        <v>0</v>
      </c>
      <c r="N44" s="20" t="s">
        <v>3517</v>
      </c>
    </row>
    <row r="45" spans="1:14" ht="39.75" customHeight="1" x14ac:dyDescent="0.35">
      <c r="A45" s="19" t="s">
        <v>9412</v>
      </c>
      <c r="B45" s="19" t="s">
        <v>9413</v>
      </c>
      <c r="C45" s="22">
        <v>84500</v>
      </c>
      <c r="D45" s="22"/>
      <c r="E45" s="22">
        <v>84500</v>
      </c>
      <c r="F45" s="22">
        <v>0</v>
      </c>
      <c r="G45" s="48">
        <v>84500</v>
      </c>
      <c r="H45" s="48"/>
      <c r="I45" s="62"/>
      <c r="J45" s="62"/>
      <c r="K45" s="62"/>
      <c r="L45" s="62"/>
      <c r="M45" s="62"/>
      <c r="N45" s="62"/>
    </row>
    <row r="46" spans="1:14" ht="39.75" customHeight="1" x14ac:dyDescent="0.35">
      <c r="A46" s="19" t="s">
        <v>8346</v>
      </c>
      <c r="B46" s="19" t="s">
        <v>3820</v>
      </c>
      <c r="C46" s="22">
        <v>970000</v>
      </c>
      <c r="D46" s="22">
        <v>0</v>
      </c>
      <c r="E46" s="22">
        <v>6803589</v>
      </c>
      <c r="F46" s="22">
        <v>0</v>
      </c>
      <c r="G46" s="48">
        <v>6803589</v>
      </c>
      <c r="H46" s="48">
        <v>5311044</v>
      </c>
      <c r="I46" s="62">
        <v>2</v>
      </c>
      <c r="J46" s="62">
        <v>1</v>
      </c>
      <c r="K46" s="62">
        <v>1</v>
      </c>
      <c r="L46" s="62">
        <v>7</v>
      </c>
      <c r="M46" s="62">
        <v>0</v>
      </c>
      <c r="N46" s="62" t="s">
        <v>8201</v>
      </c>
    </row>
    <row r="47" spans="1:14" ht="39.75" customHeight="1" x14ac:dyDescent="0.35">
      <c r="A47" s="19" t="s">
        <v>7955</v>
      </c>
      <c r="B47" s="19" t="s">
        <v>9424</v>
      </c>
      <c r="C47" s="22">
        <v>7604155</v>
      </c>
      <c r="D47" s="22">
        <v>0</v>
      </c>
      <c r="E47" s="22">
        <v>1047630</v>
      </c>
      <c r="F47" s="22">
        <v>0</v>
      </c>
      <c r="G47" s="48">
        <v>5067644.12</v>
      </c>
      <c r="H47" s="48"/>
      <c r="I47" s="62"/>
      <c r="J47" s="62"/>
      <c r="K47" s="62"/>
      <c r="L47" s="62"/>
      <c r="M47" s="62"/>
      <c r="N47" s="62"/>
    </row>
    <row r="48" spans="1:14" ht="39.75" customHeight="1" x14ac:dyDescent="0.35">
      <c r="A48" s="19" t="s">
        <v>7956</v>
      </c>
      <c r="B48" s="19" t="s">
        <v>4071</v>
      </c>
      <c r="C48" s="22">
        <v>31018</v>
      </c>
      <c r="D48" s="22">
        <v>0</v>
      </c>
      <c r="E48" s="22">
        <v>31018</v>
      </c>
      <c r="F48" s="22">
        <v>0</v>
      </c>
      <c r="G48" s="48">
        <v>31018</v>
      </c>
      <c r="H48" s="48"/>
      <c r="I48" s="62"/>
      <c r="J48" s="62"/>
      <c r="K48" s="62"/>
      <c r="L48" s="62"/>
      <c r="M48" s="62"/>
      <c r="N48" s="62"/>
    </row>
    <row r="49" spans="1:14" ht="39.75" customHeight="1" x14ac:dyDescent="0.35">
      <c r="A49" s="19" t="s">
        <v>8633</v>
      </c>
      <c r="B49" s="19" t="s">
        <v>9390</v>
      </c>
      <c r="C49" s="22">
        <v>1323110</v>
      </c>
      <c r="D49" s="22">
        <v>0</v>
      </c>
      <c r="E49" s="22">
        <v>1169500</v>
      </c>
      <c r="F49" s="22">
        <v>0</v>
      </c>
      <c r="G49" s="48">
        <v>1787845</v>
      </c>
      <c r="H49" s="48"/>
      <c r="I49" s="62"/>
      <c r="J49" s="62"/>
      <c r="K49" s="62"/>
      <c r="L49" s="62"/>
      <c r="M49" s="62"/>
      <c r="N49" s="62"/>
    </row>
    <row r="50" spans="1:14" ht="39.75" customHeight="1" x14ac:dyDescent="0.35">
      <c r="A50" s="19" t="s">
        <v>8484</v>
      </c>
      <c r="B50" s="19" t="s">
        <v>8863</v>
      </c>
      <c r="C50" s="22">
        <v>4930361</v>
      </c>
      <c r="D50" s="22">
        <v>0</v>
      </c>
      <c r="E50" s="22">
        <v>5122804</v>
      </c>
      <c r="F50" s="22">
        <v>0</v>
      </c>
      <c r="G50" s="48">
        <v>5251204</v>
      </c>
      <c r="H50" s="48"/>
      <c r="I50" s="62"/>
      <c r="J50" s="62"/>
      <c r="K50" s="62"/>
      <c r="L50" s="62"/>
      <c r="M50" s="62"/>
      <c r="N50" s="62"/>
    </row>
    <row r="51" spans="1:14" ht="39.75" customHeight="1" x14ac:dyDescent="0.35">
      <c r="A51" s="19" t="s">
        <v>3053</v>
      </c>
      <c r="B51" s="19" t="s">
        <v>9331</v>
      </c>
      <c r="C51" s="22">
        <v>57567</v>
      </c>
      <c r="D51" s="22">
        <v>0</v>
      </c>
      <c r="E51" s="22">
        <v>0</v>
      </c>
      <c r="F51" s="22">
        <v>0</v>
      </c>
      <c r="G51" s="48">
        <v>51161</v>
      </c>
      <c r="H51" s="48"/>
      <c r="I51" s="62"/>
      <c r="J51" s="62"/>
      <c r="K51" s="62"/>
      <c r="L51" s="62"/>
      <c r="M51" s="62"/>
      <c r="N51" s="62"/>
    </row>
    <row r="52" spans="1:14" ht="39.75" customHeight="1" x14ac:dyDescent="0.35">
      <c r="A52" s="19" t="s">
        <v>3209</v>
      </c>
      <c r="B52" s="19" t="s">
        <v>8661</v>
      </c>
      <c r="C52" s="22">
        <v>14292000</v>
      </c>
      <c r="D52" s="22">
        <v>0</v>
      </c>
      <c r="E52" s="22">
        <v>6657223</v>
      </c>
      <c r="F52" s="22">
        <v>0</v>
      </c>
      <c r="G52" s="48">
        <v>18059924</v>
      </c>
      <c r="H52" s="48"/>
      <c r="I52" s="62"/>
      <c r="J52" s="62"/>
      <c r="K52" s="62"/>
      <c r="L52" s="62"/>
      <c r="M52" s="62"/>
      <c r="N52" s="62"/>
    </row>
    <row r="53" spans="1:14" ht="39.75" customHeight="1" x14ac:dyDescent="0.35">
      <c r="A53" s="19" t="s">
        <v>302</v>
      </c>
      <c r="B53" s="19" t="s">
        <v>11976</v>
      </c>
      <c r="C53" s="22">
        <v>15164028</v>
      </c>
      <c r="D53" s="22">
        <v>0</v>
      </c>
      <c r="E53" s="22">
        <v>716000</v>
      </c>
      <c r="F53" s="22">
        <v>0</v>
      </c>
      <c r="G53" s="48">
        <v>16838249</v>
      </c>
      <c r="H53" s="48">
        <v>22545212</v>
      </c>
      <c r="I53" s="62">
        <v>250</v>
      </c>
      <c r="J53" s="62">
        <v>50</v>
      </c>
      <c r="K53" s="62">
        <v>200</v>
      </c>
      <c r="L53" s="62" t="s">
        <v>11982</v>
      </c>
      <c r="M53" s="62">
        <v>8</v>
      </c>
      <c r="N53" s="62" t="s">
        <v>8222</v>
      </c>
    </row>
    <row r="54" spans="1:14" ht="39.75" customHeight="1" x14ac:dyDescent="0.35">
      <c r="A54" s="19" t="s">
        <v>9637</v>
      </c>
      <c r="B54" s="19" t="s">
        <v>2338</v>
      </c>
      <c r="C54" s="22">
        <v>260000</v>
      </c>
      <c r="D54" s="22">
        <v>0</v>
      </c>
      <c r="E54" s="22">
        <v>210000</v>
      </c>
      <c r="F54" s="22">
        <v>0</v>
      </c>
      <c r="G54" s="48">
        <v>210000</v>
      </c>
      <c r="H54" s="48"/>
      <c r="I54" s="62"/>
      <c r="J54" s="62"/>
      <c r="K54" s="62"/>
      <c r="L54" s="62"/>
      <c r="M54" s="62"/>
      <c r="N54" s="62"/>
    </row>
    <row r="55" spans="1:14" ht="39.75" customHeight="1" x14ac:dyDescent="0.35">
      <c r="A55" s="19" t="s">
        <v>5015</v>
      </c>
      <c r="B55" s="19" t="s">
        <v>3571</v>
      </c>
      <c r="C55" s="22">
        <v>2529931</v>
      </c>
      <c r="D55" s="22">
        <v>0</v>
      </c>
      <c r="E55" s="22">
        <v>892500</v>
      </c>
      <c r="F55" s="22">
        <v>0</v>
      </c>
      <c r="G55" s="48">
        <v>1984828.15</v>
      </c>
      <c r="H55" s="48"/>
      <c r="I55" s="62"/>
      <c r="J55" s="62"/>
      <c r="K55" s="62"/>
      <c r="L55" s="62"/>
      <c r="M55" s="62"/>
      <c r="N55" s="62"/>
    </row>
    <row r="56" spans="1:14" ht="39.75" customHeight="1" x14ac:dyDescent="0.35">
      <c r="A56" s="19" t="s">
        <v>936</v>
      </c>
      <c r="B56" s="19" t="s">
        <v>3861</v>
      </c>
      <c r="C56" s="22">
        <v>73000000</v>
      </c>
      <c r="D56" s="22">
        <v>0</v>
      </c>
      <c r="E56" s="22">
        <v>77000000</v>
      </c>
      <c r="F56" s="22">
        <v>0</v>
      </c>
      <c r="G56" s="48">
        <v>99000000</v>
      </c>
      <c r="H56" s="48">
        <v>99424000</v>
      </c>
      <c r="I56" s="62">
        <v>7</v>
      </c>
      <c r="J56" s="62">
        <v>6</v>
      </c>
      <c r="K56" s="62">
        <v>1</v>
      </c>
      <c r="L56" s="62">
        <v>0</v>
      </c>
      <c r="M56" s="62">
        <v>0</v>
      </c>
      <c r="N56" s="62" t="s">
        <v>8222</v>
      </c>
    </row>
    <row r="57" spans="1:14" ht="39.75" customHeight="1" x14ac:dyDescent="0.35">
      <c r="A57" s="19" t="s">
        <v>9308</v>
      </c>
      <c r="B57" s="19" t="s">
        <v>2682</v>
      </c>
      <c r="C57" s="22">
        <v>232054747.06</v>
      </c>
      <c r="D57" s="22">
        <v>0</v>
      </c>
      <c r="E57" s="22">
        <v>0</v>
      </c>
      <c r="F57" s="22">
        <v>0</v>
      </c>
      <c r="G57" s="48">
        <v>231618381.93000001</v>
      </c>
      <c r="H57" s="48"/>
      <c r="I57" s="62"/>
      <c r="J57" s="62"/>
      <c r="K57" s="62"/>
      <c r="L57" s="62"/>
      <c r="M57" s="62"/>
      <c r="N57" s="62"/>
    </row>
    <row r="58" spans="1:14" ht="39.75" customHeight="1" x14ac:dyDescent="0.35">
      <c r="A58" s="19" t="s">
        <v>173</v>
      </c>
      <c r="B58" s="19" t="s">
        <v>171</v>
      </c>
      <c r="C58" s="22">
        <v>350288142</v>
      </c>
      <c r="D58" s="22">
        <v>0</v>
      </c>
      <c r="E58" s="22">
        <v>350533513</v>
      </c>
      <c r="F58" s="22">
        <v>0</v>
      </c>
      <c r="G58" s="48">
        <v>351644868</v>
      </c>
      <c r="H58" s="48"/>
      <c r="I58" s="62"/>
      <c r="J58" s="62"/>
      <c r="K58" s="62"/>
      <c r="L58" s="62"/>
      <c r="M58" s="62"/>
      <c r="N58" s="62"/>
    </row>
    <row r="59" spans="1:14" ht="39.75" customHeight="1" x14ac:dyDescent="0.35">
      <c r="A59" s="19" t="s">
        <v>7958</v>
      </c>
      <c r="B59" s="19" t="s">
        <v>403</v>
      </c>
      <c r="C59" s="22">
        <v>4930000</v>
      </c>
      <c r="D59" s="22">
        <v>0</v>
      </c>
      <c r="E59" s="22">
        <v>5120000</v>
      </c>
      <c r="F59" s="22">
        <v>0</v>
      </c>
      <c r="G59" s="48">
        <v>5120000</v>
      </c>
      <c r="H59" s="48"/>
      <c r="I59" s="62"/>
      <c r="J59" s="62"/>
      <c r="K59" s="62"/>
      <c r="L59" s="62"/>
      <c r="M59" s="62"/>
      <c r="N59" s="62"/>
    </row>
    <row r="60" spans="1:14" ht="39.75" customHeight="1" x14ac:dyDescent="0.35">
      <c r="A60" s="19" t="s">
        <v>12208</v>
      </c>
      <c r="B60" s="19" t="s">
        <v>3822</v>
      </c>
      <c r="C60" s="22">
        <v>2009284</v>
      </c>
      <c r="D60" s="22">
        <v>0</v>
      </c>
      <c r="E60" s="22">
        <v>2009284</v>
      </c>
      <c r="F60" s="22">
        <v>0</v>
      </c>
      <c r="G60" s="48">
        <v>2009284</v>
      </c>
      <c r="H60" s="48">
        <v>302139</v>
      </c>
      <c r="I60" s="62">
        <v>6</v>
      </c>
      <c r="J60" s="62">
        <v>3</v>
      </c>
      <c r="K60" s="62">
        <v>3</v>
      </c>
      <c r="L60" s="62">
        <v>20</v>
      </c>
      <c r="M60" s="62">
        <v>2</v>
      </c>
      <c r="N60" s="62" t="s">
        <v>8201</v>
      </c>
    </row>
    <row r="61" spans="1:14" ht="39.75" customHeight="1" x14ac:dyDescent="0.35">
      <c r="A61" s="32" t="s">
        <v>1289</v>
      </c>
      <c r="B61" s="34" t="s">
        <v>8268</v>
      </c>
      <c r="C61" s="35">
        <v>59782630</v>
      </c>
      <c r="D61" s="35">
        <v>0</v>
      </c>
      <c r="E61" s="35">
        <v>3643155</v>
      </c>
      <c r="F61" s="35">
        <v>0</v>
      </c>
      <c r="G61" s="55">
        <v>25602666</v>
      </c>
      <c r="H61" s="55">
        <v>215194933</v>
      </c>
      <c r="I61" s="76">
        <v>360</v>
      </c>
      <c r="J61" s="76">
        <v>160</v>
      </c>
      <c r="K61" s="76">
        <v>200</v>
      </c>
      <c r="L61" s="76">
        <v>3</v>
      </c>
      <c r="M61" s="76">
        <v>1</v>
      </c>
      <c r="N61" s="76" t="s">
        <v>8222</v>
      </c>
    </row>
    <row r="62" spans="1:14" ht="39.75" customHeight="1" x14ac:dyDescent="0.35">
      <c r="A62" s="19" t="s">
        <v>3223</v>
      </c>
      <c r="B62" s="19" t="s">
        <v>13605</v>
      </c>
      <c r="C62" s="22">
        <v>8108598.79</v>
      </c>
      <c r="D62" s="22">
        <v>0</v>
      </c>
      <c r="E62" s="22">
        <v>979645.27</v>
      </c>
      <c r="F62" s="22">
        <v>0</v>
      </c>
      <c r="G62" s="22">
        <v>-8223262.25</v>
      </c>
      <c r="H62" s="22">
        <v>0</v>
      </c>
      <c r="I62" s="62">
        <v>2</v>
      </c>
      <c r="J62" s="62">
        <v>0</v>
      </c>
      <c r="K62" s="62" t="s">
        <v>13606</v>
      </c>
      <c r="L62" s="62" t="s">
        <v>13607</v>
      </c>
      <c r="M62" s="62">
        <v>1</v>
      </c>
      <c r="N62" s="62" t="s">
        <v>8201</v>
      </c>
    </row>
    <row r="63" spans="1:14" ht="39.75" customHeight="1" x14ac:dyDescent="0.35">
      <c r="A63" s="19" t="s">
        <v>12362</v>
      </c>
      <c r="B63" s="19" t="s">
        <v>3828</v>
      </c>
      <c r="C63" s="22">
        <v>2474166</v>
      </c>
      <c r="D63" s="22">
        <v>0</v>
      </c>
      <c r="E63" s="22">
        <v>1247535</v>
      </c>
      <c r="F63" s="22">
        <v>0</v>
      </c>
      <c r="G63" s="22">
        <v>1828797.95</v>
      </c>
      <c r="H63" s="23">
        <v>696050</v>
      </c>
      <c r="I63" s="80">
        <v>5</v>
      </c>
      <c r="J63" s="80">
        <v>3</v>
      </c>
      <c r="K63" s="80">
        <v>2</v>
      </c>
      <c r="L63" s="80">
        <v>3</v>
      </c>
      <c r="M63" s="80">
        <v>0</v>
      </c>
      <c r="N63" s="83" t="s">
        <v>3500</v>
      </c>
    </row>
    <row r="64" spans="1:14" ht="39.75" customHeight="1" x14ac:dyDescent="0.35">
      <c r="A64" s="19" t="s">
        <v>4266</v>
      </c>
      <c r="B64" s="20" t="s">
        <v>8983</v>
      </c>
      <c r="C64" s="22">
        <v>718140.26</v>
      </c>
      <c r="D64" s="22">
        <v>0</v>
      </c>
      <c r="E64" s="22">
        <v>1829756</v>
      </c>
      <c r="F64" s="22">
        <v>0</v>
      </c>
      <c r="G64" s="22">
        <v>4528135</v>
      </c>
      <c r="H64" s="22"/>
      <c r="I64" s="62"/>
      <c r="J64" s="62"/>
      <c r="K64" s="62"/>
      <c r="L64" s="62"/>
      <c r="M64" s="62"/>
      <c r="N64" s="62"/>
    </row>
    <row r="65" spans="1:14" ht="39.75" customHeight="1" x14ac:dyDescent="0.35">
      <c r="A65" s="19" t="s">
        <v>805</v>
      </c>
      <c r="B65" s="19" t="s">
        <v>803</v>
      </c>
      <c r="C65" s="22">
        <v>130819769</v>
      </c>
      <c r="D65" s="22">
        <v>0</v>
      </c>
      <c r="E65" s="22">
        <v>121732406</v>
      </c>
      <c r="F65" s="22">
        <v>0</v>
      </c>
      <c r="G65" s="22">
        <v>126090331</v>
      </c>
      <c r="H65" s="22"/>
      <c r="I65" s="62"/>
      <c r="J65" s="62"/>
      <c r="K65" s="62"/>
      <c r="L65" s="62"/>
      <c r="M65" s="62"/>
      <c r="N65" s="62"/>
    </row>
    <row r="66" spans="1:14" ht="39.75" customHeight="1" x14ac:dyDescent="0.35">
      <c r="A66" s="19" t="s">
        <v>1565</v>
      </c>
      <c r="B66" s="19" t="s">
        <v>3887</v>
      </c>
      <c r="C66" s="22">
        <v>1960750</v>
      </c>
      <c r="D66" s="22">
        <v>0</v>
      </c>
      <c r="E66" s="22">
        <v>322615</v>
      </c>
      <c r="F66" s="22">
        <v>0</v>
      </c>
      <c r="G66" s="22">
        <v>-19778367</v>
      </c>
      <c r="H66" s="22">
        <v>14140221</v>
      </c>
      <c r="I66" s="62">
        <v>10</v>
      </c>
      <c r="J66" s="62">
        <v>6</v>
      </c>
      <c r="K66" s="62">
        <v>4</v>
      </c>
      <c r="L66" s="62">
        <v>30</v>
      </c>
      <c r="M66" s="62">
        <v>0</v>
      </c>
      <c r="N66" s="62" t="s">
        <v>3790</v>
      </c>
    </row>
    <row r="67" spans="1:14" ht="39.75" customHeight="1" x14ac:dyDescent="0.35">
      <c r="A67" s="19" t="s">
        <v>9294</v>
      </c>
      <c r="B67" s="19" t="s">
        <v>3750</v>
      </c>
      <c r="C67" s="22">
        <v>0</v>
      </c>
      <c r="D67" s="22">
        <v>0</v>
      </c>
      <c r="E67" s="22">
        <v>0</v>
      </c>
      <c r="F67" s="22">
        <v>0</v>
      </c>
      <c r="G67" s="22">
        <v>25500</v>
      </c>
      <c r="H67" s="22"/>
      <c r="I67" s="62"/>
      <c r="J67" s="62"/>
      <c r="K67" s="62"/>
      <c r="L67" s="62"/>
      <c r="M67" s="62"/>
      <c r="N67" s="62"/>
    </row>
    <row r="68" spans="1:14" ht="39.75" customHeight="1" x14ac:dyDescent="0.35">
      <c r="A68" s="19" t="s">
        <v>9535</v>
      </c>
      <c r="B68" s="19" t="s">
        <v>3921</v>
      </c>
      <c r="C68" s="22">
        <v>306454344</v>
      </c>
      <c r="D68" s="22">
        <v>0</v>
      </c>
      <c r="E68" s="22">
        <v>245131476</v>
      </c>
      <c r="F68" s="22">
        <v>0</v>
      </c>
      <c r="G68" s="22">
        <v>245131476</v>
      </c>
      <c r="H68" s="22"/>
      <c r="I68" s="62"/>
      <c r="J68" s="62"/>
      <c r="K68" s="62"/>
      <c r="L68" s="62"/>
      <c r="M68" s="62"/>
      <c r="N68" s="62"/>
    </row>
    <row r="69" spans="1:14" ht="39.75" customHeight="1" x14ac:dyDescent="0.35">
      <c r="A69" s="19" t="s">
        <v>4268</v>
      </c>
      <c r="B69" s="19" t="s">
        <v>3921</v>
      </c>
      <c r="C69" s="22">
        <v>306454344</v>
      </c>
      <c r="D69" s="22">
        <v>0</v>
      </c>
      <c r="E69" s="22">
        <v>245131476</v>
      </c>
      <c r="F69" s="22">
        <v>0</v>
      </c>
      <c r="G69" s="22">
        <v>245131476</v>
      </c>
      <c r="H69" s="22">
        <v>894452592</v>
      </c>
      <c r="I69" s="62">
        <v>1</v>
      </c>
      <c r="J69" s="62">
        <v>1</v>
      </c>
      <c r="K69" s="62">
        <v>0</v>
      </c>
      <c r="L69" s="62">
        <v>4</v>
      </c>
      <c r="M69" s="62">
        <v>1</v>
      </c>
      <c r="N69" s="62" t="s">
        <v>8222</v>
      </c>
    </row>
    <row r="70" spans="1:14" ht="39.75" customHeight="1" x14ac:dyDescent="0.35">
      <c r="A70" s="19" t="s">
        <v>9511</v>
      </c>
      <c r="B70" s="19" t="s">
        <v>1012</v>
      </c>
      <c r="C70" s="22">
        <v>0</v>
      </c>
      <c r="D70" s="22">
        <v>0</v>
      </c>
      <c r="E70" s="22">
        <v>0</v>
      </c>
      <c r="F70" s="22">
        <v>0</v>
      </c>
      <c r="G70" s="22">
        <v>7000</v>
      </c>
      <c r="H70" s="22"/>
      <c r="I70" s="62"/>
      <c r="J70" s="62"/>
      <c r="K70" s="62"/>
      <c r="L70" s="62"/>
      <c r="M70" s="62"/>
      <c r="N70" s="62"/>
    </row>
    <row r="71" spans="1:14" ht="39.75" customHeight="1" x14ac:dyDescent="0.35">
      <c r="A71" s="19" t="s">
        <v>9485</v>
      </c>
      <c r="B71" s="19" t="s">
        <v>1090</v>
      </c>
      <c r="C71" s="22">
        <v>929690</v>
      </c>
      <c r="D71" s="22">
        <v>0</v>
      </c>
      <c r="E71" s="22">
        <f>12400+278000</f>
        <v>290400</v>
      </c>
      <c r="F71" s="22">
        <v>0</v>
      </c>
      <c r="G71" s="22">
        <v>929690</v>
      </c>
      <c r="H71" s="22"/>
      <c r="I71" s="62"/>
      <c r="J71" s="62"/>
      <c r="K71" s="62"/>
      <c r="L71" s="62"/>
      <c r="M71" s="62"/>
      <c r="N71" s="62"/>
    </row>
    <row r="72" spans="1:14" ht="39.75" customHeight="1" x14ac:dyDescent="0.35">
      <c r="A72" s="19" t="s">
        <v>383</v>
      </c>
      <c r="B72" s="19" t="s">
        <v>706</v>
      </c>
      <c r="C72" s="22">
        <v>18481235</v>
      </c>
      <c r="D72" s="22">
        <v>0</v>
      </c>
      <c r="E72" s="22">
        <v>7242281</v>
      </c>
      <c r="F72" s="22">
        <v>0</v>
      </c>
      <c r="G72" s="22">
        <v>19960761</v>
      </c>
      <c r="H72" s="22"/>
      <c r="I72" s="62"/>
      <c r="J72" s="62"/>
      <c r="K72" s="62"/>
      <c r="L72" s="62"/>
      <c r="M72" s="62"/>
      <c r="N72" s="62"/>
    </row>
    <row r="73" spans="1:14" ht="39.75" customHeight="1" x14ac:dyDescent="0.35">
      <c r="A73" s="19" t="s">
        <v>828</v>
      </c>
      <c r="B73" s="19" t="s">
        <v>826</v>
      </c>
      <c r="C73" s="22">
        <v>24475346</v>
      </c>
      <c r="D73" s="22">
        <v>0</v>
      </c>
      <c r="E73" s="22">
        <v>11820429</v>
      </c>
      <c r="F73" s="22">
        <v>0</v>
      </c>
      <c r="G73" s="22">
        <v>23238953</v>
      </c>
      <c r="H73" s="22"/>
      <c r="I73" s="62"/>
      <c r="J73" s="62"/>
      <c r="K73" s="62"/>
      <c r="L73" s="62"/>
      <c r="M73" s="62"/>
      <c r="N73" s="62"/>
    </row>
    <row r="74" spans="1:14" ht="39.75" customHeight="1" x14ac:dyDescent="0.35">
      <c r="A74" s="19" t="s">
        <v>4271</v>
      </c>
      <c r="B74" s="19" t="s">
        <v>3823</v>
      </c>
      <c r="C74" s="22">
        <v>43809716</v>
      </c>
      <c r="D74" s="22">
        <v>0</v>
      </c>
      <c r="E74" s="22">
        <v>1964779</v>
      </c>
      <c r="F74" s="22">
        <v>0</v>
      </c>
      <c r="G74" s="22">
        <v>35571299</v>
      </c>
      <c r="H74" s="22"/>
      <c r="I74" s="62">
        <v>2500</v>
      </c>
      <c r="J74" s="62">
        <v>500</v>
      </c>
      <c r="K74" s="62">
        <v>2000</v>
      </c>
      <c r="L74" s="62">
        <v>10</v>
      </c>
      <c r="M74" s="62">
        <v>40</v>
      </c>
      <c r="N74" s="62" t="s">
        <v>8222</v>
      </c>
    </row>
    <row r="75" spans="1:14" ht="39.75" customHeight="1" x14ac:dyDescent="0.35">
      <c r="A75" s="19" t="s">
        <v>9486</v>
      </c>
      <c r="B75" s="19" t="s">
        <v>9487</v>
      </c>
      <c r="C75" s="22">
        <v>98849380.379999995</v>
      </c>
      <c r="D75" s="22">
        <v>0</v>
      </c>
      <c r="E75" s="22">
        <v>35751515.630000003</v>
      </c>
      <c r="F75" s="22">
        <v>0</v>
      </c>
      <c r="G75" s="22">
        <v>124016836</v>
      </c>
      <c r="H75" s="22"/>
      <c r="I75" s="62"/>
      <c r="J75" s="62"/>
      <c r="K75" s="62"/>
      <c r="L75" s="62"/>
      <c r="M75" s="62"/>
      <c r="N75" s="62"/>
    </row>
    <row r="76" spans="1:14" ht="39.75" customHeight="1" x14ac:dyDescent="0.35">
      <c r="A76" s="19" t="s">
        <v>12186</v>
      </c>
      <c r="B76" s="19" t="s">
        <v>12187</v>
      </c>
      <c r="C76" s="22">
        <v>98849380.379999995</v>
      </c>
      <c r="D76" s="22">
        <v>0</v>
      </c>
      <c r="E76" s="22">
        <v>35751515.630000003</v>
      </c>
      <c r="F76" s="22">
        <v>0</v>
      </c>
      <c r="G76" s="22">
        <v>-124016836</v>
      </c>
      <c r="H76" s="22">
        <v>268217742</v>
      </c>
      <c r="I76" s="62">
        <v>800</v>
      </c>
      <c r="J76" s="62" t="s">
        <v>1193</v>
      </c>
      <c r="K76" s="62" t="s">
        <v>1193</v>
      </c>
      <c r="L76" s="62">
        <v>66</v>
      </c>
      <c r="M76" s="62">
        <v>2</v>
      </c>
      <c r="N76" s="62" t="s">
        <v>8222</v>
      </c>
    </row>
    <row r="77" spans="1:14" ht="39.75" customHeight="1" x14ac:dyDescent="0.35">
      <c r="A77" s="19" t="s">
        <v>2995</v>
      </c>
      <c r="B77" s="19" t="s">
        <v>8256</v>
      </c>
      <c r="C77" s="22">
        <v>20557212</v>
      </c>
      <c r="D77" s="22">
        <v>0</v>
      </c>
      <c r="E77" s="22">
        <v>0</v>
      </c>
      <c r="F77" s="22">
        <v>0</v>
      </c>
      <c r="G77" s="22">
        <v>4018344</v>
      </c>
      <c r="H77" s="22">
        <v>30446450</v>
      </c>
      <c r="I77" s="62">
        <v>17</v>
      </c>
      <c r="J77" s="62">
        <v>0</v>
      </c>
      <c r="K77" s="62">
        <v>0</v>
      </c>
      <c r="L77" s="62">
        <v>0</v>
      </c>
      <c r="M77" s="62">
        <v>0</v>
      </c>
      <c r="N77" s="62" t="s">
        <v>8201</v>
      </c>
    </row>
    <row r="78" spans="1:14" ht="39.75" customHeight="1" x14ac:dyDescent="0.35">
      <c r="A78" s="32" t="s">
        <v>2444</v>
      </c>
      <c r="B78" s="32" t="s">
        <v>3933</v>
      </c>
      <c r="C78" s="35">
        <v>2766407</v>
      </c>
      <c r="D78" s="35">
        <v>0</v>
      </c>
      <c r="E78" s="35">
        <v>1412268</v>
      </c>
      <c r="F78" s="35">
        <v>0</v>
      </c>
      <c r="G78" s="35">
        <v>4325538</v>
      </c>
      <c r="H78" s="35"/>
      <c r="I78" s="62"/>
      <c r="J78" s="62"/>
      <c r="K78" s="62"/>
      <c r="L78" s="62"/>
      <c r="M78" s="62"/>
      <c r="N78" s="62"/>
    </row>
    <row r="79" spans="1:14" ht="39.75" customHeight="1" x14ac:dyDescent="0.35">
      <c r="A79" s="19" t="s">
        <v>4274</v>
      </c>
      <c r="B79" s="19" t="s">
        <v>3972</v>
      </c>
      <c r="C79" s="22">
        <v>801270</v>
      </c>
      <c r="D79" s="22">
        <v>0</v>
      </c>
      <c r="E79" s="22">
        <v>67215</v>
      </c>
      <c r="F79" s="22">
        <v>0</v>
      </c>
      <c r="G79" s="22">
        <v>916336</v>
      </c>
      <c r="H79" s="22">
        <v>1642732</v>
      </c>
      <c r="I79" s="62">
        <v>41</v>
      </c>
      <c r="J79" s="62">
        <v>10</v>
      </c>
      <c r="K79" s="62">
        <v>31</v>
      </c>
      <c r="L79" s="62">
        <v>5</v>
      </c>
      <c r="M79" s="62">
        <v>1</v>
      </c>
      <c r="N79" s="62" t="s">
        <v>3790</v>
      </c>
    </row>
    <row r="80" spans="1:14" ht="39.75" customHeight="1" x14ac:dyDescent="0.35">
      <c r="A80" s="19" t="s">
        <v>4274</v>
      </c>
      <c r="B80" s="19" t="s">
        <v>9343</v>
      </c>
      <c r="C80" s="22">
        <v>801270</v>
      </c>
      <c r="D80" s="22">
        <v>0</v>
      </c>
      <c r="E80" s="22">
        <v>67215</v>
      </c>
      <c r="F80" s="22">
        <v>0</v>
      </c>
      <c r="G80" s="22">
        <v>916336</v>
      </c>
      <c r="H80" s="22"/>
      <c r="I80" s="62"/>
      <c r="J80" s="62"/>
      <c r="K80" s="62"/>
      <c r="L80" s="62"/>
      <c r="M80" s="62"/>
      <c r="N80" s="62"/>
    </row>
    <row r="81" spans="1:14" ht="39.75" customHeight="1" x14ac:dyDescent="0.35">
      <c r="A81" s="19" t="s">
        <v>3212</v>
      </c>
      <c r="B81" s="19" t="s">
        <v>11955</v>
      </c>
      <c r="C81" s="22">
        <v>286600</v>
      </c>
      <c r="D81" s="22">
        <v>0</v>
      </c>
      <c r="E81" s="22">
        <v>21033</v>
      </c>
      <c r="F81" s="22">
        <v>0</v>
      </c>
      <c r="G81" s="22">
        <v>446696</v>
      </c>
      <c r="H81" s="22">
        <v>438359</v>
      </c>
      <c r="I81" s="62">
        <v>2</v>
      </c>
      <c r="J81" s="62">
        <v>0</v>
      </c>
      <c r="K81" s="62">
        <v>2</v>
      </c>
      <c r="L81" s="62">
        <v>2</v>
      </c>
      <c r="M81" s="62">
        <v>0</v>
      </c>
      <c r="N81" s="62" t="s">
        <v>3790</v>
      </c>
    </row>
    <row r="82" spans="1:14" ht="39.75" customHeight="1" x14ac:dyDescent="0.35">
      <c r="A82" s="19" t="s">
        <v>1641</v>
      </c>
      <c r="B82" s="19" t="s">
        <v>1606</v>
      </c>
      <c r="C82" s="22">
        <v>145679</v>
      </c>
      <c r="D82" s="22">
        <v>0</v>
      </c>
      <c r="E82" s="22">
        <v>171625</v>
      </c>
      <c r="F82" s="22">
        <v>0</v>
      </c>
      <c r="G82" s="22">
        <v>177625</v>
      </c>
      <c r="H82" s="22"/>
      <c r="I82" s="62"/>
      <c r="J82" s="62"/>
      <c r="K82" s="62"/>
      <c r="L82" s="62"/>
      <c r="M82" s="62"/>
      <c r="N82" s="62"/>
    </row>
    <row r="83" spans="1:14" ht="39.75" customHeight="1" x14ac:dyDescent="0.35">
      <c r="A83" s="19" t="s">
        <v>9502</v>
      </c>
      <c r="B83" s="19" t="s">
        <v>1546</v>
      </c>
      <c r="C83" s="22">
        <v>5361588</v>
      </c>
      <c r="D83" s="22">
        <v>0</v>
      </c>
      <c r="E83" s="22">
        <v>306729</v>
      </c>
      <c r="F83" s="22">
        <v>0</v>
      </c>
      <c r="G83" s="22">
        <v>2094971</v>
      </c>
      <c r="H83" s="22"/>
      <c r="I83" s="62"/>
      <c r="J83" s="62"/>
      <c r="K83" s="62"/>
      <c r="L83" s="62"/>
      <c r="M83" s="62"/>
      <c r="N83" s="62"/>
    </row>
    <row r="84" spans="1:14" ht="39.75" customHeight="1" x14ac:dyDescent="0.35">
      <c r="A84" s="19" t="s">
        <v>148</v>
      </c>
      <c r="B84" s="19" t="s">
        <v>3854</v>
      </c>
      <c r="C84" s="22">
        <v>30682540</v>
      </c>
      <c r="D84" s="22">
        <v>0</v>
      </c>
      <c r="E84" s="22">
        <v>1651617</v>
      </c>
      <c r="F84" s="22">
        <v>0</v>
      </c>
      <c r="G84" s="22">
        <v>31292180</v>
      </c>
      <c r="H84" s="22">
        <v>13300148</v>
      </c>
      <c r="I84" s="62">
        <v>5</v>
      </c>
      <c r="J84" s="62">
        <v>3</v>
      </c>
      <c r="K84" s="62">
        <v>2</v>
      </c>
      <c r="L84" s="62">
        <v>4</v>
      </c>
      <c r="M84" s="62">
        <v>1</v>
      </c>
      <c r="N84" s="62" t="s">
        <v>8222</v>
      </c>
    </row>
    <row r="85" spans="1:14" ht="39.75" customHeight="1" x14ac:dyDescent="0.35">
      <c r="A85" s="19" t="s">
        <v>9540</v>
      </c>
      <c r="B85" s="19" t="s">
        <v>163</v>
      </c>
      <c r="C85" s="22">
        <v>16030000</v>
      </c>
      <c r="D85" s="22">
        <v>0</v>
      </c>
      <c r="E85" s="22">
        <v>16030000</v>
      </c>
      <c r="F85" s="22">
        <v>0</v>
      </c>
      <c r="G85" s="22">
        <v>19900000</v>
      </c>
      <c r="H85" s="22"/>
      <c r="I85" s="62"/>
      <c r="J85" s="62"/>
      <c r="K85" s="62"/>
      <c r="L85" s="62"/>
      <c r="M85" s="62"/>
      <c r="N85" s="62"/>
    </row>
    <row r="86" spans="1:14" ht="39.75" customHeight="1" x14ac:dyDescent="0.35">
      <c r="A86" s="19" t="s">
        <v>3117</v>
      </c>
      <c r="B86" s="19" t="s">
        <v>9538</v>
      </c>
      <c r="C86" s="22">
        <v>6232813</v>
      </c>
      <c r="D86" s="22">
        <v>0</v>
      </c>
      <c r="E86" s="22">
        <v>0</v>
      </c>
      <c r="F86" s="22">
        <v>0</v>
      </c>
      <c r="G86" s="22">
        <v>2692343</v>
      </c>
      <c r="H86" s="22"/>
      <c r="I86" s="62"/>
      <c r="J86" s="62"/>
      <c r="K86" s="62"/>
      <c r="L86" s="62"/>
      <c r="M86" s="62"/>
      <c r="N86" s="62"/>
    </row>
    <row r="87" spans="1:14" ht="39.75" customHeight="1" x14ac:dyDescent="0.35">
      <c r="A87" s="19" t="s">
        <v>263</v>
      </c>
      <c r="B87" s="19" t="s">
        <v>261</v>
      </c>
      <c r="C87" s="22">
        <v>34574951</v>
      </c>
      <c r="D87" s="22">
        <v>0</v>
      </c>
      <c r="E87" s="22">
        <v>6862470</v>
      </c>
      <c r="F87" s="22">
        <v>0</v>
      </c>
      <c r="G87" s="22">
        <v>28910935</v>
      </c>
      <c r="H87" s="22"/>
      <c r="I87" s="62"/>
      <c r="J87" s="62"/>
      <c r="K87" s="62"/>
      <c r="L87" s="62"/>
      <c r="M87" s="62"/>
      <c r="N87" s="62"/>
    </row>
    <row r="88" spans="1:14" ht="39.75" customHeight="1" x14ac:dyDescent="0.35">
      <c r="A88" s="19" t="s">
        <v>4934</v>
      </c>
      <c r="B88" s="19" t="s">
        <v>3818</v>
      </c>
      <c r="C88" s="22">
        <v>14151697.630000001</v>
      </c>
      <c r="D88" s="22">
        <v>0</v>
      </c>
      <c r="E88" s="22">
        <v>12475714.560000001</v>
      </c>
      <c r="F88" s="22">
        <v>0</v>
      </c>
      <c r="G88" s="22">
        <v>16803965.960000001</v>
      </c>
      <c r="H88" s="22"/>
      <c r="I88" s="62">
        <v>6</v>
      </c>
      <c r="J88" s="62">
        <v>1</v>
      </c>
      <c r="K88" s="62">
        <v>5</v>
      </c>
      <c r="L88" s="62">
        <v>12</v>
      </c>
      <c r="M88" s="62">
        <v>0</v>
      </c>
      <c r="N88" s="62" t="s">
        <v>8222</v>
      </c>
    </row>
    <row r="89" spans="1:14" ht="39.75" customHeight="1" x14ac:dyDescent="0.35">
      <c r="A89" s="19" t="s">
        <v>11720</v>
      </c>
      <c r="B89" s="19" t="s">
        <v>218</v>
      </c>
      <c r="C89" s="22">
        <v>422125</v>
      </c>
      <c r="D89" s="22">
        <v>0</v>
      </c>
      <c r="E89" s="22">
        <v>199000</v>
      </c>
      <c r="F89" s="22">
        <v>0</v>
      </c>
      <c r="G89" s="22">
        <v>366685</v>
      </c>
      <c r="H89" s="22"/>
      <c r="I89" s="62"/>
      <c r="J89" s="62"/>
      <c r="K89" s="62"/>
      <c r="L89" s="62"/>
      <c r="M89" s="62"/>
      <c r="N89" s="62"/>
    </row>
    <row r="90" spans="1:14" ht="39.75" customHeight="1" x14ac:dyDescent="0.35">
      <c r="A90" s="19" t="s">
        <v>7979</v>
      </c>
      <c r="B90" s="19" t="s">
        <v>3871</v>
      </c>
      <c r="C90" s="22">
        <v>76200</v>
      </c>
      <c r="D90" s="22">
        <v>0</v>
      </c>
      <c r="E90" s="22">
        <v>0</v>
      </c>
      <c r="F90" s="22">
        <v>0</v>
      </c>
      <c r="G90" s="22">
        <v>37187</v>
      </c>
      <c r="H90" s="22"/>
      <c r="I90" s="62"/>
      <c r="J90" s="62"/>
      <c r="K90" s="62"/>
      <c r="L90" s="62"/>
      <c r="M90" s="62"/>
      <c r="N90" s="62"/>
    </row>
    <row r="91" spans="1:14" ht="39.75" customHeight="1" x14ac:dyDescent="0.35">
      <c r="A91" s="19" t="s">
        <v>10164</v>
      </c>
      <c r="B91" s="19" t="s">
        <v>3821</v>
      </c>
      <c r="C91" s="22">
        <v>1598904187</v>
      </c>
      <c r="D91" s="22">
        <v>0</v>
      </c>
      <c r="E91" s="22">
        <v>1646735</v>
      </c>
      <c r="F91" s="22">
        <v>0</v>
      </c>
      <c r="G91" s="22">
        <v>1794338</v>
      </c>
      <c r="H91" s="22"/>
      <c r="I91" s="62">
        <v>12</v>
      </c>
      <c r="J91" s="62">
        <v>8</v>
      </c>
      <c r="K91" s="62">
        <v>4</v>
      </c>
      <c r="L91" s="62">
        <v>0</v>
      </c>
      <c r="M91" s="62">
        <v>1</v>
      </c>
      <c r="N91" s="62" t="s">
        <v>8222</v>
      </c>
    </row>
    <row r="92" spans="1:14" ht="39.75" customHeight="1" x14ac:dyDescent="0.35">
      <c r="A92" s="19" t="s">
        <v>7981</v>
      </c>
      <c r="B92" s="19" t="s">
        <v>3814</v>
      </c>
      <c r="C92" s="23">
        <v>1815000</v>
      </c>
      <c r="D92" s="23">
        <v>0</v>
      </c>
      <c r="E92" s="23">
        <v>1815000</v>
      </c>
      <c r="F92" s="23">
        <v>0</v>
      </c>
      <c r="G92" s="23">
        <v>2022561</v>
      </c>
      <c r="H92" s="23">
        <v>1744414</v>
      </c>
      <c r="I92" s="80">
        <v>3</v>
      </c>
      <c r="J92" s="80">
        <v>1</v>
      </c>
      <c r="K92" s="80">
        <v>2</v>
      </c>
      <c r="L92" s="80">
        <v>4</v>
      </c>
      <c r="M92" s="80">
        <v>1</v>
      </c>
      <c r="N92" s="83" t="s">
        <v>3500</v>
      </c>
    </row>
    <row r="93" spans="1:14" ht="39.75" customHeight="1" x14ac:dyDescent="0.35">
      <c r="A93" s="19" t="s">
        <v>9469</v>
      </c>
      <c r="B93" s="19" t="s">
        <v>2478</v>
      </c>
      <c r="C93" s="22">
        <v>2671978</v>
      </c>
      <c r="D93" s="22">
        <v>0</v>
      </c>
      <c r="E93" s="22">
        <f>35000+350705+164500</f>
        <v>550205</v>
      </c>
      <c r="F93" s="22">
        <v>0</v>
      </c>
      <c r="G93" s="22">
        <v>2638913</v>
      </c>
      <c r="H93" s="22"/>
      <c r="I93" s="62"/>
      <c r="J93" s="62"/>
      <c r="K93" s="62"/>
      <c r="L93" s="62"/>
      <c r="M93" s="62"/>
      <c r="N93" s="62"/>
    </row>
    <row r="94" spans="1:14" ht="39.75" customHeight="1" x14ac:dyDescent="0.35">
      <c r="A94" s="19" t="s">
        <v>9466</v>
      </c>
      <c r="B94" s="19" t="s">
        <v>2075</v>
      </c>
      <c r="C94" s="22">
        <v>2122651</v>
      </c>
      <c r="D94" s="22">
        <v>0</v>
      </c>
      <c r="E94" s="22">
        <v>804341</v>
      </c>
      <c r="F94" s="22">
        <v>0</v>
      </c>
      <c r="G94" s="22">
        <v>2641362</v>
      </c>
      <c r="H94" s="22"/>
      <c r="I94" s="62"/>
      <c r="J94" s="62"/>
      <c r="K94" s="62"/>
      <c r="L94" s="62"/>
      <c r="M94" s="62"/>
      <c r="N94" s="62"/>
    </row>
    <row r="95" spans="1:14" ht="39.75" customHeight="1" x14ac:dyDescent="0.35">
      <c r="A95" s="19" t="s">
        <v>9589</v>
      </c>
      <c r="B95" s="19" t="s">
        <v>3841</v>
      </c>
      <c r="C95" s="22">
        <v>0</v>
      </c>
      <c r="D95" s="22">
        <v>0</v>
      </c>
      <c r="E95" s="22">
        <v>0</v>
      </c>
      <c r="F95" s="22">
        <v>0</v>
      </c>
      <c r="G95" s="22">
        <v>0</v>
      </c>
      <c r="H95" s="22"/>
      <c r="I95" s="59"/>
      <c r="J95" s="59"/>
      <c r="K95" s="59"/>
      <c r="L95" s="59"/>
      <c r="M95" s="59"/>
      <c r="N95" s="59"/>
    </row>
    <row r="96" spans="1:14" ht="39.75" customHeight="1" x14ac:dyDescent="0.35">
      <c r="A96" s="19" t="s">
        <v>7982</v>
      </c>
      <c r="B96" s="19" t="s">
        <v>3841</v>
      </c>
      <c r="C96" s="22">
        <v>0</v>
      </c>
      <c r="D96" s="22">
        <v>0</v>
      </c>
      <c r="E96" s="22">
        <v>0</v>
      </c>
      <c r="F96" s="22">
        <v>0</v>
      </c>
      <c r="G96" s="22">
        <v>0</v>
      </c>
      <c r="H96" s="22">
        <v>0</v>
      </c>
      <c r="I96" s="62">
        <v>2</v>
      </c>
      <c r="J96" s="62">
        <v>1</v>
      </c>
      <c r="K96" s="62">
        <v>1</v>
      </c>
      <c r="L96" s="62">
        <v>0</v>
      </c>
      <c r="M96" s="62">
        <v>0</v>
      </c>
      <c r="N96" s="62" t="s">
        <v>3790</v>
      </c>
    </row>
    <row r="97" spans="1:14" ht="39.75" customHeight="1" x14ac:dyDescent="0.35">
      <c r="A97" s="19" t="s">
        <v>742</v>
      </c>
      <c r="B97" s="19" t="s">
        <v>13673</v>
      </c>
      <c r="C97" s="22">
        <v>59134690</v>
      </c>
      <c r="D97" s="22">
        <v>0</v>
      </c>
      <c r="E97" s="22">
        <v>33338675</v>
      </c>
      <c r="F97" s="22">
        <v>0</v>
      </c>
      <c r="G97" s="22">
        <v>50005690</v>
      </c>
      <c r="H97" s="22">
        <v>44974499</v>
      </c>
      <c r="I97" s="62">
        <v>7</v>
      </c>
      <c r="J97" s="62">
        <v>4</v>
      </c>
      <c r="K97" s="62">
        <v>3</v>
      </c>
      <c r="L97" s="62">
        <v>250</v>
      </c>
      <c r="M97" s="62">
        <v>0</v>
      </c>
      <c r="N97" s="62" t="s">
        <v>8222</v>
      </c>
    </row>
    <row r="98" spans="1:14" ht="39.75" customHeight="1" x14ac:dyDescent="0.35">
      <c r="A98" s="19" t="s">
        <v>7984</v>
      </c>
      <c r="B98" s="19" t="s">
        <v>3662</v>
      </c>
      <c r="C98" s="22">
        <v>0</v>
      </c>
      <c r="D98" s="22">
        <v>0</v>
      </c>
      <c r="E98" s="22">
        <v>0</v>
      </c>
      <c r="F98" s="22">
        <v>0</v>
      </c>
      <c r="G98" s="22">
        <v>0</v>
      </c>
      <c r="H98" s="22"/>
      <c r="I98" s="62"/>
      <c r="J98" s="62"/>
      <c r="K98" s="62"/>
      <c r="L98" s="62"/>
      <c r="M98" s="62"/>
      <c r="N98" s="62"/>
    </row>
    <row r="99" spans="1:14" ht="39.75" customHeight="1" x14ac:dyDescent="0.35">
      <c r="A99" s="19" t="s">
        <v>4281</v>
      </c>
      <c r="B99" s="19" t="s">
        <v>3336</v>
      </c>
      <c r="C99" s="22">
        <v>339029633.17000002</v>
      </c>
      <c r="D99" s="22">
        <v>0</v>
      </c>
      <c r="E99" s="22">
        <v>240690890.53</v>
      </c>
      <c r="F99" s="22">
        <v>0</v>
      </c>
      <c r="G99" s="22">
        <v>279853640.39999998</v>
      </c>
      <c r="H99" s="22"/>
      <c r="I99" s="62"/>
      <c r="J99" s="62"/>
      <c r="K99" s="62"/>
      <c r="L99" s="62"/>
      <c r="M99" s="62"/>
      <c r="N99" s="62"/>
    </row>
    <row r="100" spans="1:14" ht="39.75" customHeight="1" x14ac:dyDescent="0.35">
      <c r="A100" s="19" t="s">
        <v>4283</v>
      </c>
      <c r="B100" s="19" t="s">
        <v>11795</v>
      </c>
      <c r="C100" s="22">
        <v>4401525</v>
      </c>
      <c r="D100" s="22">
        <v>0</v>
      </c>
      <c r="E100" s="22">
        <v>197000</v>
      </c>
      <c r="F100" s="22">
        <v>0</v>
      </c>
      <c r="G100" s="22">
        <v>6445689</v>
      </c>
      <c r="H100" s="22">
        <v>2354071</v>
      </c>
      <c r="I100" s="62">
        <v>5</v>
      </c>
      <c r="J100" s="62">
        <v>3</v>
      </c>
      <c r="K100" s="62">
        <v>2</v>
      </c>
      <c r="L100" s="62">
        <v>13</v>
      </c>
      <c r="M100" s="62">
        <v>0</v>
      </c>
      <c r="N100" s="62" t="s">
        <v>3790</v>
      </c>
    </row>
    <row r="101" spans="1:14" ht="39.75" customHeight="1" x14ac:dyDescent="0.35">
      <c r="A101" s="19" t="s">
        <v>8349</v>
      </c>
      <c r="B101" s="19" t="s">
        <v>3880</v>
      </c>
      <c r="C101" s="22">
        <v>50000</v>
      </c>
      <c r="D101" s="22">
        <v>0</v>
      </c>
      <c r="E101" s="22">
        <v>0</v>
      </c>
      <c r="F101" s="22">
        <v>0</v>
      </c>
      <c r="G101" s="22">
        <v>0</v>
      </c>
      <c r="H101" s="22"/>
      <c r="I101" s="62"/>
      <c r="J101" s="62"/>
      <c r="K101" s="62"/>
      <c r="L101" s="62"/>
      <c r="M101" s="62"/>
      <c r="N101" s="62"/>
    </row>
    <row r="102" spans="1:14" ht="39.75" customHeight="1" x14ac:dyDescent="0.35">
      <c r="A102" s="19" t="s">
        <v>1319</v>
      </c>
      <c r="B102" s="19" t="s">
        <v>8961</v>
      </c>
      <c r="C102" s="22">
        <v>0</v>
      </c>
      <c r="D102" s="22">
        <v>0</v>
      </c>
      <c r="E102" s="22">
        <v>0</v>
      </c>
      <c r="F102" s="22">
        <v>0</v>
      </c>
      <c r="G102" s="22">
        <v>0</v>
      </c>
      <c r="H102" s="22"/>
      <c r="I102" s="62">
        <v>3</v>
      </c>
      <c r="J102" s="62">
        <v>1</v>
      </c>
      <c r="K102" s="62">
        <v>2</v>
      </c>
      <c r="L102" s="62">
        <v>6</v>
      </c>
      <c r="M102" s="62">
        <v>1</v>
      </c>
      <c r="N102" s="62" t="s">
        <v>3790</v>
      </c>
    </row>
    <row r="103" spans="1:14" ht="39.75" customHeight="1" x14ac:dyDescent="0.35">
      <c r="A103" s="19" t="s">
        <v>1724</v>
      </c>
      <c r="B103" s="19" t="s">
        <v>3930</v>
      </c>
      <c r="C103" s="22">
        <v>252880</v>
      </c>
      <c r="D103" s="22">
        <v>0</v>
      </c>
      <c r="E103" s="22">
        <v>156000</v>
      </c>
      <c r="F103" s="22">
        <v>0</v>
      </c>
      <c r="G103" s="22">
        <v>243197</v>
      </c>
      <c r="H103" s="22">
        <v>451578</v>
      </c>
      <c r="I103" s="62">
        <v>4</v>
      </c>
      <c r="J103" s="62">
        <v>2</v>
      </c>
      <c r="K103" s="62">
        <v>2</v>
      </c>
      <c r="L103" s="62">
        <v>4</v>
      </c>
      <c r="M103" s="62">
        <v>1</v>
      </c>
      <c r="N103" s="62" t="s">
        <v>3790</v>
      </c>
    </row>
    <row r="104" spans="1:14" ht="39.75" customHeight="1" x14ac:dyDescent="0.35">
      <c r="A104" s="19" t="s">
        <v>1724</v>
      </c>
      <c r="B104" s="19" t="s">
        <v>9607</v>
      </c>
      <c r="C104" s="22">
        <v>482972</v>
      </c>
      <c r="D104" s="22">
        <v>0</v>
      </c>
      <c r="E104" s="22">
        <v>156000</v>
      </c>
      <c r="F104" s="22">
        <v>0</v>
      </c>
      <c r="G104" s="22">
        <v>252880</v>
      </c>
      <c r="H104" s="22"/>
      <c r="I104" s="62"/>
      <c r="J104" s="62"/>
      <c r="K104" s="62"/>
      <c r="L104" s="62"/>
      <c r="M104" s="62"/>
      <c r="N104" s="62"/>
    </row>
    <row r="105" spans="1:14" ht="39.75" customHeight="1" x14ac:dyDescent="0.35">
      <c r="A105" s="19" t="s">
        <v>7987</v>
      </c>
      <c r="B105" s="19" t="s">
        <v>3835</v>
      </c>
      <c r="C105" s="22">
        <v>108222.92</v>
      </c>
      <c r="D105" s="22">
        <v>0</v>
      </c>
      <c r="E105" s="22">
        <v>43922.92</v>
      </c>
      <c r="F105" s="22">
        <v>0</v>
      </c>
      <c r="G105" s="22">
        <v>108222.92</v>
      </c>
      <c r="H105" s="22"/>
      <c r="I105" s="62"/>
      <c r="J105" s="62"/>
      <c r="K105" s="62"/>
      <c r="L105" s="62"/>
      <c r="M105" s="62"/>
      <c r="N105" s="62"/>
    </row>
    <row r="106" spans="1:14" ht="39.75" customHeight="1" x14ac:dyDescent="0.35">
      <c r="A106" s="19" t="s">
        <v>4286</v>
      </c>
      <c r="B106" s="19" t="s">
        <v>9159</v>
      </c>
      <c r="C106" s="22">
        <v>831901</v>
      </c>
      <c r="D106" s="22">
        <v>0</v>
      </c>
      <c r="E106" s="22">
        <v>500000</v>
      </c>
      <c r="F106" s="22">
        <v>0</v>
      </c>
      <c r="G106" s="22">
        <v>666397</v>
      </c>
      <c r="H106" s="22"/>
      <c r="I106" s="62"/>
      <c r="J106" s="62"/>
      <c r="K106" s="62"/>
      <c r="L106" s="62"/>
      <c r="M106" s="62"/>
      <c r="N106" s="62"/>
    </row>
    <row r="107" spans="1:14" ht="39.75" customHeight="1" x14ac:dyDescent="0.35">
      <c r="A107" s="19" t="s">
        <v>1797</v>
      </c>
      <c r="B107" s="19" t="s">
        <v>9380</v>
      </c>
      <c r="C107" s="22">
        <v>2771057</v>
      </c>
      <c r="D107" s="22">
        <v>0</v>
      </c>
      <c r="E107" s="22">
        <v>1330200</v>
      </c>
      <c r="F107" s="22">
        <v>0</v>
      </c>
      <c r="G107" s="22">
        <v>2205500</v>
      </c>
      <c r="H107" s="22"/>
      <c r="I107" s="62"/>
      <c r="J107" s="62"/>
      <c r="K107" s="62"/>
      <c r="L107" s="62"/>
      <c r="M107" s="62"/>
      <c r="N107" s="62"/>
    </row>
    <row r="108" spans="1:14" ht="39.75" customHeight="1" x14ac:dyDescent="0.35">
      <c r="A108" s="19" t="s">
        <v>12653</v>
      </c>
      <c r="B108" s="19" t="s">
        <v>3918</v>
      </c>
      <c r="C108" s="22">
        <v>5443853</v>
      </c>
      <c r="D108" s="22">
        <v>0</v>
      </c>
      <c r="E108" s="22">
        <v>5042884</v>
      </c>
      <c r="F108" s="22">
        <v>0</v>
      </c>
      <c r="G108" s="22">
        <v>5042884</v>
      </c>
      <c r="H108" s="22">
        <v>10169146</v>
      </c>
      <c r="I108" s="62">
        <v>20</v>
      </c>
      <c r="J108" s="62">
        <v>7</v>
      </c>
      <c r="K108" s="62">
        <v>13</v>
      </c>
      <c r="L108" s="62">
        <v>0</v>
      </c>
      <c r="M108" s="62">
        <v>1</v>
      </c>
      <c r="N108" s="62" t="s">
        <v>8201</v>
      </c>
    </row>
    <row r="109" spans="1:14" ht="39.75" customHeight="1" x14ac:dyDescent="0.35">
      <c r="A109" s="19" t="s">
        <v>3203</v>
      </c>
      <c r="B109" s="19" t="s">
        <v>10136</v>
      </c>
      <c r="C109" s="22">
        <v>1266172</v>
      </c>
      <c r="D109" s="22">
        <v>0</v>
      </c>
      <c r="E109" s="22">
        <v>236860</v>
      </c>
      <c r="F109" s="22">
        <v>0</v>
      </c>
      <c r="G109" s="22">
        <v>-1237118</v>
      </c>
      <c r="H109" s="22">
        <v>737644</v>
      </c>
      <c r="I109" s="62">
        <v>3</v>
      </c>
      <c r="J109" s="62">
        <v>2</v>
      </c>
      <c r="K109" s="62">
        <v>1</v>
      </c>
      <c r="L109" s="62">
        <v>0</v>
      </c>
      <c r="M109" s="62">
        <v>1</v>
      </c>
      <c r="N109" s="62" t="s">
        <v>3790</v>
      </c>
    </row>
    <row r="110" spans="1:14" ht="39.75" customHeight="1" x14ac:dyDescent="0.35">
      <c r="A110" s="19" t="s">
        <v>1838</v>
      </c>
      <c r="B110" s="19" t="s">
        <v>3909</v>
      </c>
      <c r="C110" s="22">
        <v>9889155</v>
      </c>
      <c r="D110" s="22">
        <v>0</v>
      </c>
      <c r="E110" s="22">
        <v>1089681</v>
      </c>
      <c r="F110" s="22">
        <v>0</v>
      </c>
      <c r="G110" s="22">
        <v>7768595</v>
      </c>
      <c r="H110" s="22">
        <v>8192034</v>
      </c>
      <c r="I110" s="62">
        <v>5</v>
      </c>
      <c r="J110" s="62">
        <v>3</v>
      </c>
      <c r="K110" s="62">
        <v>2</v>
      </c>
      <c r="L110" s="62">
        <v>16</v>
      </c>
      <c r="M110" s="62">
        <v>0</v>
      </c>
      <c r="N110" s="62" t="s">
        <v>8201</v>
      </c>
    </row>
    <row r="111" spans="1:14" ht="39.75" customHeight="1" x14ac:dyDescent="0.35">
      <c r="A111" s="19" t="s">
        <v>1838</v>
      </c>
      <c r="B111" s="19" t="s">
        <v>9392</v>
      </c>
      <c r="C111" s="22">
        <f>5171597+3033154+1684404</f>
        <v>9889155</v>
      </c>
      <c r="D111" s="22">
        <v>0</v>
      </c>
      <c r="E111" s="22">
        <f>405915+279860+231825+236254+1089681+150000</f>
        <v>2393535</v>
      </c>
      <c r="F111" s="22">
        <v>0</v>
      </c>
      <c r="G111" s="22">
        <v>8399238</v>
      </c>
      <c r="H111" s="22"/>
      <c r="I111" s="62"/>
      <c r="J111" s="62"/>
      <c r="K111" s="62"/>
      <c r="L111" s="62"/>
      <c r="M111" s="62"/>
      <c r="N111" s="62"/>
    </row>
    <row r="112" spans="1:14" ht="39.75" customHeight="1" x14ac:dyDescent="0.35">
      <c r="A112" s="19" t="s">
        <v>9329</v>
      </c>
      <c r="B112" s="19" t="s">
        <v>9330</v>
      </c>
      <c r="C112" s="22">
        <v>2809712.16</v>
      </c>
      <c r="D112" s="22">
        <v>0</v>
      </c>
      <c r="E112" s="22">
        <v>150898</v>
      </c>
      <c r="F112" s="22">
        <v>0</v>
      </c>
      <c r="G112" s="22">
        <v>1640097.48</v>
      </c>
      <c r="H112" s="22"/>
      <c r="I112" s="62"/>
      <c r="J112" s="62"/>
      <c r="K112" s="62"/>
      <c r="L112" s="62"/>
      <c r="M112" s="62"/>
      <c r="N112" s="62"/>
    </row>
    <row r="113" spans="1:14" ht="39.75" customHeight="1" x14ac:dyDescent="0.35">
      <c r="A113" s="19" t="s">
        <v>13245</v>
      </c>
      <c r="B113" s="19" t="s">
        <v>3953</v>
      </c>
      <c r="C113" s="22">
        <v>2809712.16</v>
      </c>
      <c r="D113" s="22">
        <v>0</v>
      </c>
      <c r="E113" s="22">
        <v>150898</v>
      </c>
      <c r="F113" s="22">
        <v>0</v>
      </c>
      <c r="G113" s="22">
        <v>1640097.48</v>
      </c>
      <c r="H113" s="22">
        <v>2024186</v>
      </c>
      <c r="I113" s="59">
        <v>77</v>
      </c>
      <c r="J113" s="59">
        <v>30</v>
      </c>
      <c r="K113" s="59">
        <v>47</v>
      </c>
      <c r="L113" s="59" t="s">
        <v>13502</v>
      </c>
      <c r="M113" s="59">
        <v>1</v>
      </c>
      <c r="N113" s="59" t="s">
        <v>3790</v>
      </c>
    </row>
    <row r="114" spans="1:14" ht="39.75" customHeight="1" x14ac:dyDescent="0.35">
      <c r="A114" s="19" t="s">
        <v>41</v>
      </c>
      <c r="B114" s="19" t="s">
        <v>39</v>
      </c>
      <c r="C114" s="22">
        <v>4930361</v>
      </c>
      <c r="D114" s="22">
        <v>0</v>
      </c>
      <c r="E114" s="22">
        <v>5122804</v>
      </c>
      <c r="F114" s="22">
        <v>0</v>
      </c>
      <c r="G114" s="22">
        <v>5251204</v>
      </c>
      <c r="H114" s="22"/>
      <c r="I114" s="62"/>
      <c r="J114" s="62"/>
      <c r="K114" s="62"/>
      <c r="L114" s="62"/>
      <c r="M114" s="62"/>
      <c r="N114" s="62"/>
    </row>
    <row r="115" spans="1:14" ht="39.75" customHeight="1" x14ac:dyDescent="0.35">
      <c r="A115" s="19" t="s">
        <v>4292</v>
      </c>
      <c r="B115" s="19" t="s">
        <v>4059</v>
      </c>
      <c r="C115" s="22">
        <v>700000</v>
      </c>
      <c r="D115" s="22">
        <v>0</v>
      </c>
      <c r="E115" s="22">
        <v>0</v>
      </c>
      <c r="F115" s="22">
        <v>0</v>
      </c>
      <c r="G115" s="22">
        <v>-71387</v>
      </c>
      <c r="H115" s="22">
        <v>628613</v>
      </c>
      <c r="I115" s="62">
        <v>4</v>
      </c>
      <c r="J115" s="62">
        <v>2</v>
      </c>
      <c r="K115" s="62">
        <v>2</v>
      </c>
      <c r="L115" s="62">
        <v>4</v>
      </c>
      <c r="M115" s="62">
        <v>1</v>
      </c>
      <c r="N115" s="62" t="s">
        <v>3790</v>
      </c>
    </row>
    <row r="116" spans="1:14" ht="39.75" customHeight="1" x14ac:dyDescent="0.35">
      <c r="A116" s="19" t="s">
        <v>4292</v>
      </c>
      <c r="B116" s="19" t="s">
        <v>4059</v>
      </c>
      <c r="C116" s="22">
        <v>700000</v>
      </c>
      <c r="D116" s="22">
        <v>0</v>
      </c>
      <c r="E116" s="22">
        <v>71387</v>
      </c>
      <c r="F116" s="22">
        <v>0</v>
      </c>
      <c r="G116" s="22">
        <v>71387</v>
      </c>
      <c r="H116" s="22"/>
      <c r="I116" s="62"/>
      <c r="J116" s="62"/>
      <c r="K116" s="62"/>
      <c r="L116" s="62"/>
      <c r="M116" s="62"/>
      <c r="N116" s="62"/>
    </row>
    <row r="117" spans="1:14" ht="39.75" customHeight="1" x14ac:dyDescent="0.35">
      <c r="A117" s="19" t="s">
        <v>9474</v>
      </c>
      <c r="B117" s="19" t="s">
        <v>225</v>
      </c>
      <c r="C117" s="22">
        <v>147931353.62</v>
      </c>
      <c r="D117" s="22">
        <v>0</v>
      </c>
      <c r="E117" s="22">
        <v>87303905.140000001</v>
      </c>
      <c r="F117" s="22">
        <v>0</v>
      </c>
      <c r="G117" s="22">
        <v>55419032.630000003</v>
      </c>
      <c r="H117" s="22"/>
      <c r="I117" s="62"/>
      <c r="J117" s="62"/>
      <c r="K117" s="62"/>
      <c r="L117" s="62"/>
      <c r="M117" s="62"/>
      <c r="N117" s="62"/>
    </row>
    <row r="118" spans="1:14" ht="39.75" customHeight="1" x14ac:dyDescent="0.35">
      <c r="A118" s="19" t="s">
        <v>589</v>
      </c>
      <c r="B118" s="19" t="s">
        <v>588</v>
      </c>
      <c r="C118" s="22">
        <v>0</v>
      </c>
      <c r="D118" s="22">
        <v>0</v>
      </c>
      <c r="E118" s="22">
        <v>36000000</v>
      </c>
      <c r="F118" s="22">
        <v>0</v>
      </c>
      <c r="G118" s="22">
        <v>129687000</v>
      </c>
      <c r="H118" s="22"/>
      <c r="I118" s="62"/>
      <c r="J118" s="62"/>
      <c r="K118" s="62"/>
      <c r="L118" s="62"/>
      <c r="M118" s="62"/>
      <c r="N118" s="62"/>
    </row>
    <row r="119" spans="1:14" ht="39.75" customHeight="1" x14ac:dyDescent="0.35">
      <c r="A119" s="19" t="s">
        <v>4294</v>
      </c>
      <c r="B119" s="19" t="s">
        <v>4020</v>
      </c>
      <c r="C119" s="22">
        <v>2421248</v>
      </c>
      <c r="D119" s="22">
        <v>0</v>
      </c>
      <c r="E119" s="22">
        <v>2161248</v>
      </c>
      <c r="F119" s="22">
        <v>0</v>
      </c>
      <c r="G119" s="22">
        <v>2441248</v>
      </c>
      <c r="H119" s="22"/>
      <c r="I119" s="62"/>
      <c r="J119" s="62"/>
      <c r="K119" s="62"/>
      <c r="L119" s="62"/>
      <c r="M119" s="62"/>
      <c r="N119" s="62"/>
    </row>
    <row r="120" spans="1:14" ht="39.75" customHeight="1" x14ac:dyDescent="0.35">
      <c r="A120" s="19" t="s">
        <v>9472</v>
      </c>
      <c r="B120" s="19" t="s">
        <v>9473</v>
      </c>
      <c r="C120" s="22">
        <v>45725</v>
      </c>
      <c r="D120" s="22">
        <v>0</v>
      </c>
      <c r="E120" s="22">
        <v>0</v>
      </c>
      <c r="F120" s="22">
        <v>0</v>
      </c>
      <c r="G120" s="22">
        <v>80725</v>
      </c>
      <c r="H120" s="22"/>
      <c r="I120" s="62"/>
      <c r="J120" s="62"/>
      <c r="K120" s="62"/>
      <c r="L120" s="62"/>
      <c r="M120" s="62"/>
      <c r="N120" s="62"/>
    </row>
    <row r="121" spans="1:14" ht="39.75" customHeight="1" x14ac:dyDescent="0.35">
      <c r="A121" s="19" t="s">
        <v>3106</v>
      </c>
      <c r="B121" s="19" t="s">
        <v>3773</v>
      </c>
      <c r="C121" s="22">
        <v>3620874</v>
      </c>
      <c r="D121" s="22">
        <v>0</v>
      </c>
      <c r="E121" s="22">
        <v>1668212</v>
      </c>
      <c r="F121" s="22">
        <v>0</v>
      </c>
      <c r="G121" s="22">
        <v>2314735</v>
      </c>
      <c r="H121" s="22"/>
      <c r="I121" s="62"/>
      <c r="J121" s="62"/>
      <c r="K121" s="62"/>
      <c r="L121" s="62"/>
      <c r="M121" s="62"/>
      <c r="N121" s="62"/>
    </row>
    <row r="122" spans="1:14" ht="39.75" customHeight="1" x14ac:dyDescent="0.35">
      <c r="A122" s="19" t="s">
        <v>4295</v>
      </c>
      <c r="B122" s="19" t="s">
        <v>3703</v>
      </c>
      <c r="C122" s="22">
        <v>0</v>
      </c>
      <c r="D122" s="22">
        <v>0</v>
      </c>
      <c r="E122" s="22">
        <v>0</v>
      </c>
      <c r="F122" s="22">
        <v>0</v>
      </c>
      <c r="G122" s="22">
        <v>10000</v>
      </c>
      <c r="H122" s="22"/>
      <c r="I122" s="62"/>
      <c r="J122" s="62"/>
      <c r="K122" s="62"/>
      <c r="L122" s="62"/>
      <c r="M122" s="62"/>
      <c r="N122" s="62"/>
    </row>
    <row r="123" spans="1:14" ht="39.75" customHeight="1" x14ac:dyDescent="0.35">
      <c r="A123" s="19" t="s">
        <v>334</v>
      </c>
      <c r="B123" s="19" t="s">
        <v>332</v>
      </c>
      <c r="C123" s="22">
        <v>0</v>
      </c>
      <c r="D123" s="22">
        <v>0</v>
      </c>
      <c r="E123" s="22">
        <v>13692400</v>
      </c>
      <c r="F123" s="22">
        <v>0</v>
      </c>
      <c r="G123" s="22">
        <v>28272434</v>
      </c>
      <c r="H123" s="22"/>
      <c r="I123" s="62"/>
      <c r="J123" s="62"/>
      <c r="K123" s="62"/>
      <c r="L123" s="62"/>
      <c r="M123" s="62"/>
      <c r="N123" s="62"/>
    </row>
    <row r="124" spans="1:14" ht="39.75" customHeight="1" x14ac:dyDescent="0.35">
      <c r="A124" s="19" t="s">
        <v>817</v>
      </c>
      <c r="B124" s="19" t="s">
        <v>3575</v>
      </c>
      <c r="C124" s="22">
        <v>53929528.850000001</v>
      </c>
      <c r="D124" s="22">
        <v>0</v>
      </c>
      <c r="E124" s="22">
        <v>37732044.899999999</v>
      </c>
      <c r="F124" s="22">
        <v>0</v>
      </c>
      <c r="G124" s="22">
        <v>64814387.189999998</v>
      </c>
      <c r="H124" s="22"/>
      <c r="I124" s="59"/>
      <c r="J124" s="59"/>
      <c r="K124" s="59"/>
      <c r="L124" s="59"/>
      <c r="M124" s="59"/>
      <c r="N124" s="59"/>
    </row>
    <row r="125" spans="1:14" ht="39.75" customHeight="1" x14ac:dyDescent="0.35">
      <c r="A125" s="19" t="s">
        <v>9341</v>
      </c>
      <c r="B125" s="19" t="s">
        <v>1394</v>
      </c>
      <c r="C125" s="22">
        <v>3184905.03</v>
      </c>
      <c r="D125" s="22">
        <v>0</v>
      </c>
      <c r="E125" s="22">
        <v>1742270.77</v>
      </c>
      <c r="F125" s="22">
        <v>0</v>
      </c>
      <c r="G125" s="22">
        <v>2958297.89</v>
      </c>
      <c r="H125" s="22"/>
      <c r="I125" s="59"/>
      <c r="J125" s="59"/>
      <c r="K125" s="59"/>
      <c r="L125" s="59"/>
      <c r="M125" s="59"/>
      <c r="N125" s="59"/>
    </row>
    <row r="126" spans="1:14" ht="39.75" customHeight="1" x14ac:dyDescent="0.35">
      <c r="A126" s="19" t="s">
        <v>4298</v>
      </c>
      <c r="B126" s="19" t="s">
        <v>9541</v>
      </c>
      <c r="C126" s="22">
        <v>26450</v>
      </c>
      <c r="D126" s="22">
        <v>0</v>
      </c>
      <c r="E126" s="22">
        <v>0</v>
      </c>
      <c r="F126" s="22">
        <v>0</v>
      </c>
      <c r="G126" s="22">
        <v>26450</v>
      </c>
      <c r="H126" s="22"/>
      <c r="I126" s="62"/>
      <c r="J126" s="62"/>
      <c r="K126" s="62"/>
      <c r="L126" s="62"/>
      <c r="M126" s="62"/>
      <c r="N126" s="62"/>
    </row>
    <row r="127" spans="1:14" ht="39.75" customHeight="1" x14ac:dyDescent="0.35">
      <c r="A127" s="19" t="s">
        <v>4299</v>
      </c>
      <c r="B127" s="19" t="s">
        <v>3829</v>
      </c>
      <c r="C127" s="22">
        <v>115000</v>
      </c>
      <c r="D127" s="22">
        <v>0</v>
      </c>
      <c r="E127" s="22">
        <v>144000</v>
      </c>
      <c r="F127" s="22">
        <v>0</v>
      </c>
      <c r="G127" s="22">
        <v>144000</v>
      </c>
      <c r="H127" s="22">
        <v>436000</v>
      </c>
      <c r="I127" s="62">
        <v>16</v>
      </c>
      <c r="J127" s="62">
        <v>3</v>
      </c>
      <c r="K127" s="62">
        <v>13</v>
      </c>
      <c r="L127" s="62">
        <v>3</v>
      </c>
      <c r="M127" s="62">
        <v>1</v>
      </c>
      <c r="N127" s="62" t="s">
        <v>3790</v>
      </c>
    </row>
    <row r="128" spans="1:14" ht="39.75" customHeight="1" x14ac:dyDescent="0.35">
      <c r="A128" s="19" t="s">
        <v>1485</v>
      </c>
      <c r="B128" s="19" t="s">
        <v>13177</v>
      </c>
      <c r="C128" s="22">
        <v>9478710</v>
      </c>
      <c r="D128" s="22">
        <v>0</v>
      </c>
      <c r="E128" s="22">
        <v>1923135</v>
      </c>
      <c r="F128" s="22">
        <v>0</v>
      </c>
      <c r="G128" s="22">
        <v>8314770</v>
      </c>
      <c r="H128" s="22">
        <v>0</v>
      </c>
      <c r="I128" s="62">
        <v>132</v>
      </c>
      <c r="J128" s="62">
        <v>42</v>
      </c>
      <c r="K128" s="62">
        <v>90</v>
      </c>
      <c r="L128" s="62">
        <v>132</v>
      </c>
      <c r="M128" s="62">
        <v>0</v>
      </c>
      <c r="N128" s="62" t="s">
        <v>8201</v>
      </c>
    </row>
    <row r="129" spans="1:14" ht="39.75" customHeight="1" x14ac:dyDescent="0.35">
      <c r="A129" s="19" t="s">
        <v>9509</v>
      </c>
      <c r="B129" s="19" t="s">
        <v>3947</v>
      </c>
      <c r="C129" s="22">
        <v>828550</v>
      </c>
      <c r="D129" s="22">
        <v>0</v>
      </c>
      <c r="E129" s="22">
        <v>0</v>
      </c>
      <c r="F129" s="22">
        <v>0</v>
      </c>
      <c r="G129" s="22">
        <v>1012961</v>
      </c>
      <c r="H129" s="22"/>
      <c r="I129" s="62">
        <v>25</v>
      </c>
      <c r="J129" s="62">
        <v>5</v>
      </c>
      <c r="K129" s="62">
        <v>20</v>
      </c>
      <c r="L129" s="62">
        <v>5</v>
      </c>
      <c r="M129" s="62">
        <v>0</v>
      </c>
      <c r="N129" s="62" t="s">
        <v>3500</v>
      </c>
    </row>
    <row r="130" spans="1:14" ht="39.75" customHeight="1" x14ac:dyDescent="0.35">
      <c r="A130" s="19" t="s">
        <v>2275</v>
      </c>
      <c r="B130" s="19" t="s">
        <v>2349</v>
      </c>
      <c r="C130" s="22">
        <v>710485</v>
      </c>
      <c r="D130" s="22">
        <v>0</v>
      </c>
      <c r="E130" s="22">
        <v>76400</v>
      </c>
      <c r="F130" s="22">
        <v>0</v>
      </c>
      <c r="G130" s="22">
        <v>416229</v>
      </c>
      <c r="H130" s="22">
        <v>3080514</v>
      </c>
      <c r="I130" s="62"/>
      <c r="J130" s="62"/>
      <c r="K130" s="62"/>
      <c r="L130" s="62"/>
      <c r="M130" s="62"/>
      <c r="N130" s="62" t="s">
        <v>3790</v>
      </c>
    </row>
    <row r="131" spans="1:14" ht="39.75" customHeight="1" x14ac:dyDescent="0.35">
      <c r="A131" s="19" t="s">
        <v>11722</v>
      </c>
      <c r="B131" s="19" t="s">
        <v>9807</v>
      </c>
      <c r="C131" s="22">
        <v>0</v>
      </c>
      <c r="D131" s="22">
        <v>0</v>
      </c>
      <c r="E131" s="22">
        <v>0</v>
      </c>
      <c r="F131" s="22">
        <v>0</v>
      </c>
      <c r="G131" s="22">
        <v>0</v>
      </c>
      <c r="H131" s="22"/>
      <c r="I131" s="62"/>
      <c r="J131" s="62"/>
      <c r="K131" s="62"/>
      <c r="L131" s="62"/>
      <c r="M131" s="62"/>
      <c r="N131" s="62"/>
    </row>
    <row r="132" spans="1:14" ht="39.75" customHeight="1" x14ac:dyDescent="0.35">
      <c r="A132" s="19" t="s">
        <v>7998</v>
      </c>
      <c r="B132" s="19" t="s">
        <v>3798</v>
      </c>
      <c r="C132" s="22">
        <v>1705081</v>
      </c>
      <c r="D132" s="22">
        <v>0</v>
      </c>
      <c r="E132" s="22">
        <v>14500</v>
      </c>
      <c r="F132" s="22">
        <v>0</v>
      </c>
      <c r="G132" s="22">
        <v>785264</v>
      </c>
      <c r="H132" s="22"/>
      <c r="I132" s="59"/>
      <c r="J132" s="59"/>
      <c r="K132" s="59"/>
      <c r="L132" s="59"/>
      <c r="M132" s="59"/>
      <c r="N132" s="59"/>
    </row>
    <row r="133" spans="1:14" ht="39.75" customHeight="1" x14ac:dyDescent="0.35">
      <c r="A133" s="19" t="s">
        <v>9480</v>
      </c>
      <c r="B133" s="19" t="s">
        <v>2684</v>
      </c>
      <c r="C133" s="22">
        <v>560420</v>
      </c>
      <c r="D133" s="22">
        <v>0</v>
      </c>
      <c r="E133" s="22">
        <f>288000+20000</f>
        <v>308000</v>
      </c>
      <c r="F133" s="22">
        <v>0</v>
      </c>
      <c r="G133" s="22">
        <v>545504</v>
      </c>
      <c r="H133" s="22"/>
      <c r="I133" s="62"/>
      <c r="J133" s="62"/>
      <c r="K133" s="62"/>
      <c r="L133" s="62"/>
      <c r="M133" s="62"/>
      <c r="N133" s="62"/>
    </row>
    <row r="134" spans="1:14" ht="39.75" customHeight="1" x14ac:dyDescent="0.35">
      <c r="A134" s="19" t="s">
        <v>1572</v>
      </c>
      <c r="B134" s="19" t="s">
        <v>1550</v>
      </c>
      <c r="C134" s="22">
        <v>13977889</v>
      </c>
      <c r="D134" s="22">
        <v>0</v>
      </c>
      <c r="E134" s="22">
        <v>5927764.5700000003</v>
      </c>
      <c r="F134" s="22">
        <v>0</v>
      </c>
      <c r="G134" s="22">
        <v>16267089.98</v>
      </c>
      <c r="H134" s="22"/>
      <c r="I134" s="62"/>
      <c r="J134" s="62"/>
      <c r="K134" s="62"/>
      <c r="L134" s="62"/>
      <c r="M134" s="62"/>
      <c r="N134" s="62"/>
    </row>
    <row r="135" spans="1:14" ht="39.75" customHeight="1" x14ac:dyDescent="0.35">
      <c r="A135" s="19" t="s">
        <v>1029</v>
      </c>
      <c r="B135" s="19" t="s">
        <v>3867</v>
      </c>
      <c r="C135" s="22">
        <v>2661783.16</v>
      </c>
      <c r="D135" s="22">
        <v>0</v>
      </c>
      <c r="E135" s="22">
        <v>0</v>
      </c>
      <c r="F135" s="22">
        <v>0</v>
      </c>
      <c r="G135" s="22">
        <v>50619138.100000001</v>
      </c>
      <c r="H135" s="22">
        <v>35112001</v>
      </c>
      <c r="I135" s="62">
        <v>15</v>
      </c>
      <c r="J135" s="62">
        <v>8</v>
      </c>
      <c r="K135" s="62">
        <v>7</v>
      </c>
      <c r="L135" s="62">
        <v>0</v>
      </c>
      <c r="M135" s="62">
        <v>1</v>
      </c>
      <c r="N135" s="62" t="s">
        <v>3790</v>
      </c>
    </row>
    <row r="136" spans="1:14" ht="39.75" customHeight="1" x14ac:dyDescent="0.35">
      <c r="A136" s="19" t="s">
        <v>3077</v>
      </c>
      <c r="B136" s="19" t="s">
        <v>166</v>
      </c>
      <c r="C136" s="22">
        <v>0</v>
      </c>
      <c r="D136" s="22">
        <v>0</v>
      </c>
      <c r="E136" s="22">
        <v>55087</v>
      </c>
      <c r="F136" s="22">
        <v>0</v>
      </c>
      <c r="G136" s="22">
        <v>55087</v>
      </c>
      <c r="H136" s="22"/>
      <c r="I136" s="62"/>
      <c r="J136" s="62"/>
      <c r="K136" s="62"/>
      <c r="L136" s="62"/>
      <c r="M136" s="62"/>
      <c r="N136" s="62"/>
    </row>
    <row r="137" spans="1:14" ht="39.75" customHeight="1" x14ac:dyDescent="0.35">
      <c r="A137" s="19" t="s">
        <v>8353</v>
      </c>
      <c r="B137" s="19" t="s">
        <v>8769</v>
      </c>
      <c r="C137" s="22">
        <v>30373169.59</v>
      </c>
      <c r="D137" s="22">
        <v>0</v>
      </c>
      <c r="E137" s="22">
        <v>32379890.239999998</v>
      </c>
      <c r="F137" s="22">
        <v>0</v>
      </c>
      <c r="G137" s="22">
        <v>54873907.420000002</v>
      </c>
      <c r="H137" s="22"/>
      <c r="I137" s="62"/>
      <c r="J137" s="62"/>
      <c r="K137" s="62"/>
      <c r="L137" s="62"/>
      <c r="M137" s="62"/>
      <c r="N137" s="62"/>
    </row>
    <row r="138" spans="1:14" ht="39.75" customHeight="1" x14ac:dyDescent="0.35">
      <c r="A138" s="19" t="s">
        <v>8001</v>
      </c>
      <c r="B138" s="19" t="s">
        <v>3619</v>
      </c>
      <c r="C138" s="22">
        <v>31862764</v>
      </c>
      <c r="D138" s="22">
        <v>0</v>
      </c>
      <c r="E138" s="22">
        <v>9890878</v>
      </c>
      <c r="F138" s="22">
        <v>0</v>
      </c>
      <c r="G138" s="22">
        <v>24813949</v>
      </c>
      <c r="H138" s="22">
        <v>7148815</v>
      </c>
      <c r="I138" s="80">
        <v>3</v>
      </c>
      <c r="J138" s="80">
        <v>2</v>
      </c>
      <c r="K138" s="80">
        <v>1</v>
      </c>
      <c r="L138" s="80">
        <v>22</v>
      </c>
      <c r="M138" s="80">
        <v>1</v>
      </c>
      <c r="N138" s="81" t="s">
        <v>4568</v>
      </c>
    </row>
    <row r="139" spans="1:14" ht="39.75" customHeight="1" x14ac:dyDescent="0.35">
      <c r="A139" s="19" t="s">
        <v>3143</v>
      </c>
      <c r="B139" s="19" t="s">
        <v>4004</v>
      </c>
      <c r="C139" s="22">
        <v>994869234</v>
      </c>
      <c r="D139" s="22">
        <v>0</v>
      </c>
      <c r="E139" s="22">
        <v>840080032</v>
      </c>
      <c r="F139" s="22">
        <v>0</v>
      </c>
      <c r="G139" s="22">
        <v>1007420568</v>
      </c>
      <c r="H139" s="22">
        <v>2147113</v>
      </c>
      <c r="I139" s="62">
        <v>0</v>
      </c>
      <c r="J139" s="62">
        <v>0</v>
      </c>
      <c r="K139" s="62">
        <v>0</v>
      </c>
      <c r="L139" s="62">
        <v>7</v>
      </c>
      <c r="M139" s="62">
        <v>0</v>
      </c>
      <c r="N139" s="62" t="s">
        <v>8222</v>
      </c>
    </row>
    <row r="140" spans="1:14" ht="39.75" customHeight="1" x14ac:dyDescent="0.35">
      <c r="A140" s="19" t="s">
        <v>8354</v>
      </c>
      <c r="B140" s="19" t="s">
        <v>3842</v>
      </c>
      <c r="C140" s="22">
        <v>4794043</v>
      </c>
      <c r="D140" s="22">
        <v>0</v>
      </c>
      <c r="E140" s="22">
        <v>0</v>
      </c>
      <c r="F140" s="22">
        <v>0</v>
      </c>
      <c r="G140" s="22">
        <v>90567294</v>
      </c>
      <c r="H140" s="22">
        <v>53942133</v>
      </c>
      <c r="I140" s="62">
        <v>17</v>
      </c>
      <c r="J140" s="62">
        <v>5</v>
      </c>
      <c r="K140" s="62">
        <v>12</v>
      </c>
      <c r="L140" s="62">
        <v>10</v>
      </c>
      <c r="M140" s="62">
        <v>0</v>
      </c>
      <c r="N140" s="62" t="s">
        <v>3790</v>
      </c>
    </row>
    <row r="141" spans="1:14" ht="39.75" customHeight="1" x14ac:dyDescent="0.35">
      <c r="A141" s="19" t="s">
        <v>338</v>
      </c>
      <c r="B141" s="19" t="s">
        <v>3781</v>
      </c>
      <c r="C141" s="22">
        <v>3744126</v>
      </c>
      <c r="D141" s="22">
        <v>0</v>
      </c>
      <c r="E141" s="22">
        <v>249778</v>
      </c>
      <c r="F141" s="22">
        <v>0</v>
      </c>
      <c r="G141" s="22">
        <v>3591656</v>
      </c>
      <c r="H141" s="22"/>
      <c r="I141" s="62"/>
      <c r="J141" s="62"/>
      <c r="K141" s="62"/>
      <c r="L141" s="62"/>
      <c r="M141" s="62"/>
      <c r="N141" s="62"/>
    </row>
    <row r="142" spans="1:14" ht="39.75" customHeight="1" x14ac:dyDescent="0.35">
      <c r="A142" s="19" t="s">
        <v>9359</v>
      </c>
      <c r="B142" s="19" t="s">
        <v>9360</v>
      </c>
      <c r="C142" s="22">
        <v>3744126</v>
      </c>
      <c r="D142" s="22">
        <v>0</v>
      </c>
      <c r="E142" s="22">
        <v>249778</v>
      </c>
      <c r="F142" s="22">
        <v>0</v>
      </c>
      <c r="G142" s="22">
        <v>3591656</v>
      </c>
      <c r="H142" s="22"/>
      <c r="I142" s="62"/>
      <c r="J142" s="62"/>
      <c r="K142" s="62"/>
      <c r="L142" s="62"/>
      <c r="M142" s="62"/>
      <c r="N142" s="62"/>
    </row>
    <row r="143" spans="1:14" ht="39.75" customHeight="1" x14ac:dyDescent="0.35">
      <c r="A143" s="19" t="s">
        <v>4312</v>
      </c>
      <c r="B143" s="19" t="s">
        <v>3786</v>
      </c>
      <c r="C143" s="22">
        <v>507989</v>
      </c>
      <c r="D143" s="22">
        <v>0</v>
      </c>
      <c r="E143" s="22">
        <v>1350000</v>
      </c>
      <c r="F143" s="22">
        <v>0</v>
      </c>
      <c r="G143" s="22">
        <v>441784</v>
      </c>
      <c r="H143" s="22"/>
      <c r="I143" s="62">
        <v>14</v>
      </c>
      <c r="J143" s="62">
        <v>5</v>
      </c>
      <c r="K143" s="62">
        <v>9</v>
      </c>
      <c r="L143" s="62">
        <v>14</v>
      </c>
      <c r="M143" s="62">
        <v>0</v>
      </c>
      <c r="N143" s="62" t="s">
        <v>3790</v>
      </c>
    </row>
    <row r="144" spans="1:14" ht="39.75" customHeight="1" x14ac:dyDescent="0.35">
      <c r="A144" s="19" t="s">
        <v>1025</v>
      </c>
      <c r="B144" s="19" t="s">
        <v>1024</v>
      </c>
      <c r="C144" s="22">
        <v>0</v>
      </c>
      <c r="D144" s="22">
        <v>0</v>
      </c>
      <c r="E144" s="22">
        <v>166000</v>
      </c>
      <c r="F144" s="22">
        <v>0</v>
      </c>
      <c r="G144" s="22">
        <v>53929000</v>
      </c>
      <c r="H144" s="22"/>
      <c r="I144" s="62"/>
      <c r="J144" s="62"/>
      <c r="K144" s="62"/>
      <c r="L144" s="62"/>
      <c r="M144" s="62"/>
      <c r="N144" s="62"/>
    </row>
    <row r="145" spans="1:14" ht="39.75" customHeight="1" x14ac:dyDescent="0.35">
      <c r="A145" s="19" t="s">
        <v>70</v>
      </c>
      <c r="B145" s="19" t="s">
        <v>9316</v>
      </c>
      <c r="C145" s="22">
        <v>2774306</v>
      </c>
      <c r="D145" s="22">
        <v>0</v>
      </c>
      <c r="E145" s="22">
        <v>2870175</v>
      </c>
      <c r="F145" s="22">
        <v>0</v>
      </c>
      <c r="G145" s="22">
        <v>2870175</v>
      </c>
      <c r="H145" s="22"/>
      <c r="I145" s="62"/>
      <c r="J145" s="62"/>
      <c r="K145" s="62"/>
      <c r="L145" s="62"/>
      <c r="M145" s="62"/>
      <c r="N145" s="62"/>
    </row>
    <row r="146" spans="1:14" ht="39.75" customHeight="1" x14ac:dyDescent="0.35">
      <c r="A146" s="19" t="s">
        <v>9508</v>
      </c>
      <c r="B146" s="19" t="s">
        <v>249</v>
      </c>
      <c r="C146" s="22">
        <v>33466788</v>
      </c>
      <c r="D146" s="22">
        <v>0</v>
      </c>
      <c r="E146" s="22">
        <v>2992022</v>
      </c>
      <c r="F146" s="22">
        <v>0</v>
      </c>
      <c r="G146" s="22">
        <v>33640029</v>
      </c>
      <c r="H146" s="22"/>
      <c r="I146" s="62"/>
      <c r="J146" s="62"/>
      <c r="K146" s="62"/>
      <c r="L146" s="62"/>
      <c r="M146" s="62"/>
      <c r="N146" s="62"/>
    </row>
    <row r="147" spans="1:14" ht="39.75" customHeight="1" x14ac:dyDescent="0.35">
      <c r="A147" s="19" t="s">
        <v>8355</v>
      </c>
      <c r="B147" s="19" t="s">
        <v>3663</v>
      </c>
      <c r="C147" s="22">
        <v>9213764</v>
      </c>
      <c r="D147" s="22">
        <v>0</v>
      </c>
      <c r="E147" s="22">
        <v>6029.52</v>
      </c>
      <c r="F147" s="22">
        <v>0</v>
      </c>
      <c r="G147" s="22">
        <v>11093</v>
      </c>
      <c r="H147" s="22"/>
      <c r="I147" s="62"/>
      <c r="J147" s="62"/>
      <c r="K147" s="62"/>
      <c r="L147" s="62"/>
      <c r="M147" s="62"/>
      <c r="N147" s="62"/>
    </row>
    <row r="148" spans="1:14" ht="39.75" customHeight="1" x14ac:dyDescent="0.35">
      <c r="A148" s="19" t="s">
        <v>4316</v>
      </c>
      <c r="B148" s="19" t="s">
        <v>3935</v>
      </c>
      <c r="C148" s="22">
        <v>205000</v>
      </c>
      <c r="D148" s="22">
        <v>0</v>
      </c>
      <c r="E148" s="22">
        <v>41444</v>
      </c>
      <c r="F148" s="22">
        <v>0</v>
      </c>
      <c r="G148" s="22">
        <v>121562</v>
      </c>
      <c r="H148" s="22">
        <v>2205943</v>
      </c>
      <c r="I148" s="62">
        <v>7</v>
      </c>
      <c r="J148" s="62">
        <v>0</v>
      </c>
      <c r="K148" s="62">
        <v>7</v>
      </c>
      <c r="L148" s="62">
        <v>0</v>
      </c>
      <c r="M148" s="62">
        <v>0</v>
      </c>
      <c r="N148" s="62" t="s">
        <v>3790</v>
      </c>
    </row>
    <row r="149" spans="1:14" ht="39.75" customHeight="1" x14ac:dyDescent="0.35">
      <c r="A149" s="19" t="s">
        <v>4317</v>
      </c>
      <c r="B149" s="19" t="s">
        <v>8288</v>
      </c>
      <c r="C149" s="22">
        <v>5500</v>
      </c>
      <c r="D149" s="22">
        <v>0</v>
      </c>
      <c r="E149" s="22">
        <v>0</v>
      </c>
      <c r="F149" s="22">
        <v>0</v>
      </c>
      <c r="G149" s="22">
        <v>111004</v>
      </c>
      <c r="H149" s="22">
        <v>440979</v>
      </c>
      <c r="I149" s="62">
        <v>7</v>
      </c>
      <c r="J149" s="62">
        <v>0</v>
      </c>
      <c r="K149" s="62">
        <v>7</v>
      </c>
      <c r="L149" s="62">
        <v>4</v>
      </c>
      <c r="M149" s="62">
        <v>1</v>
      </c>
      <c r="N149" s="62" t="s">
        <v>3790</v>
      </c>
    </row>
    <row r="150" spans="1:14" ht="39.75" customHeight="1" x14ac:dyDescent="0.35">
      <c r="A150" s="19" t="s">
        <v>1783</v>
      </c>
      <c r="B150" s="19" t="s">
        <v>12851</v>
      </c>
      <c r="C150" s="22">
        <v>94495</v>
      </c>
      <c r="D150" s="22">
        <v>0</v>
      </c>
      <c r="E150" s="22">
        <v>70690</v>
      </c>
      <c r="F150" s="22">
        <v>0</v>
      </c>
      <c r="G150" s="22">
        <v>85690</v>
      </c>
      <c r="H150" s="22">
        <v>11105</v>
      </c>
      <c r="I150" s="62">
        <v>2</v>
      </c>
      <c r="J150" s="62">
        <v>1</v>
      </c>
      <c r="K150" s="62">
        <v>1</v>
      </c>
      <c r="L150" s="62">
        <v>0</v>
      </c>
      <c r="M150" s="62">
        <v>1</v>
      </c>
      <c r="N150" s="62" t="s">
        <v>3790</v>
      </c>
    </row>
    <row r="151" spans="1:14" ht="39.75" customHeight="1" x14ac:dyDescent="0.35">
      <c r="A151" s="19" t="s">
        <v>13735</v>
      </c>
      <c r="B151" s="19" t="s">
        <v>13734</v>
      </c>
      <c r="C151" s="22">
        <v>652412</v>
      </c>
      <c r="D151" s="22">
        <v>0</v>
      </c>
      <c r="E151" s="22">
        <v>547236</v>
      </c>
      <c r="F151" s="22">
        <v>0</v>
      </c>
      <c r="G151" s="22">
        <v>558049</v>
      </c>
      <c r="H151" s="22">
        <v>360196</v>
      </c>
      <c r="I151" s="62">
        <v>16</v>
      </c>
      <c r="J151" s="62">
        <v>6</v>
      </c>
      <c r="K151" s="62">
        <v>10</v>
      </c>
      <c r="L151" s="62">
        <v>0</v>
      </c>
      <c r="M151" s="62">
        <v>1</v>
      </c>
      <c r="N151" s="62" t="s">
        <v>3790</v>
      </c>
    </row>
    <row r="152" spans="1:14" ht="39.75" customHeight="1" x14ac:dyDescent="0.35">
      <c r="A152" s="19" t="s">
        <v>4319</v>
      </c>
      <c r="B152" s="19" t="s">
        <v>2036</v>
      </c>
      <c r="C152" s="22">
        <v>3942940</v>
      </c>
      <c r="D152" s="22">
        <v>0</v>
      </c>
      <c r="E152" s="22">
        <v>513719</v>
      </c>
      <c r="F152" s="22">
        <v>0</v>
      </c>
      <c r="G152" s="22">
        <v>43382430</v>
      </c>
      <c r="H152" s="22"/>
      <c r="I152" s="62"/>
      <c r="J152" s="62"/>
      <c r="K152" s="62"/>
      <c r="L152" s="62"/>
      <c r="M152" s="62"/>
      <c r="N152" s="62"/>
    </row>
    <row r="153" spans="1:14" ht="39.75" customHeight="1" x14ac:dyDescent="0.35">
      <c r="A153" s="19" t="s">
        <v>8005</v>
      </c>
      <c r="B153" s="19" t="s">
        <v>13248</v>
      </c>
      <c r="C153" s="22">
        <v>0</v>
      </c>
      <c r="D153" s="22">
        <v>0</v>
      </c>
      <c r="E153" s="22">
        <v>-3681850</v>
      </c>
      <c r="F153" s="22">
        <v>0</v>
      </c>
      <c r="G153" s="22">
        <v>-3759930</v>
      </c>
      <c r="H153" s="22">
        <v>33527914</v>
      </c>
      <c r="I153" s="62">
        <v>9</v>
      </c>
      <c r="J153" s="62">
        <v>5</v>
      </c>
      <c r="K153" s="62">
        <v>4</v>
      </c>
      <c r="L153" s="62">
        <v>9</v>
      </c>
      <c r="M153" s="62">
        <v>0</v>
      </c>
      <c r="N153" s="62" t="s">
        <v>3790</v>
      </c>
    </row>
    <row r="154" spans="1:14" ht="39.75" customHeight="1" x14ac:dyDescent="0.35">
      <c r="A154" s="19" t="s">
        <v>3762</v>
      </c>
      <c r="B154" s="19" t="s">
        <v>3641</v>
      </c>
      <c r="C154" s="22">
        <v>306680</v>
      </c>
      <c r="D154" s="22">
        <v>0</v>
      </c>
      <c r="E154" s="22">
        <v>0</v>
      </c>
      <c r="F154" s="22">
        <v>0</v>
      </c>
      <c r="G154" s="22">
        <v>2000</v>
      </c>
      <c r="H154" s="22"/>
      <c r="I154" s="62"/>
      <c r="J154" s="62"/>
      <c r="K154" s="62"/>
      <c r="L154" s="62"/>
      <c r="M154" s="62"/>
      <c r="N154" s="62"/>
    </row>
    <row r="155" spans="1:14" ht="39.75" customHeight="1" x14ac:dyDescent="0.35">
      <c r="A155" s="19" t="s">
        <v>9590</v>
      </c>
      <c r="B155" s="19" t="s">
        <v>1545</v>
      </c>
      <c r="C155" s="22">
        <v>3860086</v>
      </c>
      <c r="D155" s="22">
        <v>0</v>
      </c>
      <c r="E155" s="22">
        <v>466514</v>
      </c>
      <c r="F155" s="22">
        <v>0</v>
      </c>
      <c r="G155" s="22">
        <v>991473</v>
      </c>
      <c r="H155" s="22">
        <v>23049998</v>
      </c>
      <c r="I155" s="80">
        <v>14</v>
      </c>
      <c r="J155" s="80">
        <v>9</v>
      </c>
      <c r="K155" s="80">
        <v>5</v>
      </c>
      <c r="L155" s="80">
        <v>15</v>
      </c>
      <c r="M155" s="80">
        <v>0</v>
      </c>
      <c r="N155" s="81" t="s">
        <v>4568</v>
      </c>
    </row>
    <row r="156" spans="1:14" ht="39.75" customHeight="1" x14ac:dyDescent="0.35">
      <c r="A156" s="19" t="s">
        <v>9454</v>
      </c>
      <c r="B156" s="19" t="s">
        <v>3748</v>
      </c>
      <c r="C156" s="22">
        <v>864581</v>
      </c>
      <c r="D156" s="22">
        <v>0</v>
      </c>
      <c r="E156" s="22">
        <v>729581</v>
      </c>
      <c r="F156" s="22">
        <v>0</v>
      </c>
      <c r="G156" s="22">
        <v>883298</v>
      </c>
      <c r="H156" s="22"/>
      <c r="I156" s="62"/>
      <c r="J156" s="62"/>
      <c r="K156" s="62"/>
      <c r="L156" s="62"/>
      <c r="M156" s="62"/>
      <c r="N156" s="62"/>
    </row>
    <row r="157" spans="1:14" ht="39.75" customHeight="1" x14ac:dyDescent="0.35">
      <c r="A157" s="19" t="s">
        <v>2137</v>
      </c>
      <c r="B157" s="19" t="s">
        <v>13520</v>
      </c>
      <c r="C157" s="22">
        <v>72500</v>
      </c>
      <c r="D157" s="22">
        <v>0</v>
      </c>
      <c r="E157" s="22">
        <v>67600</v>
      </c>
      <c r="F157" s="22">
        <v>0</v>
      </c>
      <c r="G157" s="22">
        <v>99371</v>
      </c>
      <c r="H157" s="22">
        <v>0</v>
      </c>
      <c r="I157" s="62">
        <v>5</v>
      </c>
      <c r="J157" s="62">
        <v>2</v>
      </c>
      <c r="K157" s="62">
        <v>3</v>
      </c>
      <c r="L157" s="62">
        <v>5</v>
      </c>
      <c r="M157" s="62">
        <v>0</v>
      </c>
      <c r="N157" s="62" t="s">
        <v>3790</v>
      </c>
    </row>
    <row r="158" spans="1:14" ht="39.75" customHeight="1" x14ac:dyDescent="0.35">
      <c r="A158" s="19" t="s">
        <v>2137</v>
      </c>
      <c r="B158" s="19" t="s">
        <v>9593</v>
      </c>
      <c r="C158" s="22">
        <v>72500</v>
      </c>
      <c r="D158" s="22">
        <v>0</v>
      </c>
      <c r="E158" s="22">
        <v>67600</v>
      </c>
      <c r="F158" s="22">
        <v>0</v>
      </c>
      <c r="G158" s="22">
        <v>99371</v>
      </c>
      <c r="H158" s="22"/>
      <c r="I158" s="62"/>
      <c r="J158" s="62"/>
      <c r="K158" s="62"/>
      <c r="L158" s="62"/>
      <c r="M158" s="62"/>
      <c r="N158" s="62"/>
    </row>
    <row r="159" spans="1:14" ht="39.75" customHeight="1" x14ac:dyDescent="0.35">
      <c r="A159" s="19" t="s">
        <v>8008</v>
      </c>
      <c r="B159" s="19" t="s">
        <v>3766</v>
      </c>
      <c r="C159" s="22">
        <v>612005</v>
      </c>
      <c r="D159" s="22">
        <v>0</v>
      </c>
      <c r="E159" s="22">
        <v>488505</v>
      </c>
      <c r="F159" s="22">
        <v>0</v>
      </c>
      <c r="G159" s="22">
        <v>-612005</v>
      </c>
      <c r="H159" s="22">
        <v>1906790</v>
      </c>
      <c r="I159" s="59">
        <v>2</v>
      </c>
      <c r="J159" s="59">
        <v>0</v>
      </c>
      <c r="K159" s="59">
        <v>2</v>
      </c>
      <c r="L159" s="59">
        <v>2</v>
      </c>
      <c r="M159" s="59">
        <v>0</v>
      </c>
      <c r="N159" s="59" t="s">
        <v>3790</v>
      </c>
    </row>
    <row r="160" spans="1:14" ht="39.75" customHeight="1" x14ac:dyDescent="0.35">
      <c r="A160" s="19" t="s">
        <v>13526</v>
      </c>
      <c r="B160" s="19" t="s">
        <v>4022</v>
      </c>
      <c r="C160" s="22">
        <v>26745120</v>
      </c>
      <c r="D160" s="22">
        <v>0</v>
      </c>
      <c r="E160" s="22">
        <v>2508102</v>
      </c>
      <c r="F160" s="22">
        <v>0</v>
      </c>
      <c r="G160" s="48">
        <v>20729216</v>
      </c>
      <c r="H160" s="48">
        <v>51030656</v>
      </c>
      <c r="I160" s="62">
        <v>2</v>
      </c>
      <c r="J160" s="62">
        <v>1</v>
      </c>
      <c r="K160" s="62">
        <v>1</v>
      </c>
      <c r="L160" s="62">
        <v>3</v>
      </c>
      <c r="M160" s="62">
        <v>3</v>
      </c>
      <c r="N160" s="62" t="s">
        <v>8222</v>
      </c>
    </row>
    <row r="161" spans="1:14" ht="39.75" customHeight="1" x14ac:dyDescent="0.35">
      <c r="A161" s="19" t="s">
        <v>9292</v>
      </c>
      <c r="B161" s="19" t="s">
        <v>9293</v>
      </c>
      <c r="C161" s="22">
        <v>26745120</v>
      </c>
      <c r="D161" s="22">
        <v>0</v>
      </c>
      <c r="E161" s="22">
        <v>2508102</v>
      </c>
      <c r="F161" s="22">
        <v>0</v>
      </c>
      <c r="G161" s="48">
        <v>20729216</v>
      </c>
      <c r="H161" s="48"/>
      <c r="I161" s="62"/>
      <c r="J161" s="62"/>
      <c r="K161" s="62"/>
      <c r="L161" s="62"/>
      <c r="M161" s="62"/>
      <c r="N161" s="62"/>
    </row>
    <row r="162" spans="1:14" ht="39.75" customHeight="1" x14ac:dyDescent="0.35">
      <c r="A162" s="19" t="s">
        <v>9547</v>
      </c>
      <c r="B162" s="19" t="s">
        <v>3787</v>
      </c>
      <c r="C162" s="22">
        <v>328522</v>
      </c>
      <c r="D162" s="22">
        <v>0</v>
      </c>
      <c r="E162" s="22">
        <v>193707</v>
      </c>
      <c r="F162" s="22">
        <v>0</v>
      </c>
      <c r="G162" s="48">
        <v>348622</v>
      </c>
      <c r="H162" s="48"/>
      <c r="I162" s="62"/>
      <c r="J162" s="62"/>
      <c r="K162" s="62"/>
      <c r="L162" s="62"/>
      <c r="M162" s="62"/>
      <c r="N162" s="62"/>
    </row>
    <row r="163" spans="1:14" ht="39.75" customHeight="1" x14ac:dyDescent="0.35">
      <c r="A163" s="19" t="s">
        <v>11723</v>
      </c>
      <c r="B163" s="19" t="s">
        <v>10085</v>
      </c>
      <c r="C163" s="22">
        <v>739172</v>
      </c>
      <c r="D163" s="22">
        <v>0</v>
      </c>
      <c r="E163" s="22">
        <v>-1051230</v>
      </c>
      <c r="F163" s="22">
        <v>0</v>
      </c>
      <c r="G163" s="48">
        <v>681747</v>
      </c>
      <c r="H163" s="48"/>
      <c r="I163" s="62">
        <v>4</v>
      </c>
      <c r="J163" s="62">
        <v>1</v>
      </c>
      <c r="K163" s="62">
        <v>3</v>
      </c>
      <c r="L163" s="62">
        <v>4</v>
      </c>
      <c r="M163" s="62">
        <v>1</v>
      </c>
      <c r="N163" s="62" t="s">
        <v>3790</v>
      </c>
    </row>
    <row r="164" spans="1:14" ht="39.75" customHeight="1" x14ac:dyDescent="0.35">
      <c r="A164" s="19" t="s">
        <v>423</v>
      </c>
      <c r="B164" s="19" t="s">
        <v>422</v>
      </c>
      <c r="C164" s="22">
        <v>826250</v>
      </c>
      <c r="D164" s="22">
        <v>0</v>
      </c>
      <c r="E164" s="22">
        <v>94850</v>
      </c>
      <c r="F164" s="22">
        <v>0</v>
      </c>
      <c r="G164" s="48">
        <v>485320.65</v>
      </c>
      <c r="H164" s="48"/>
      <c r="I164" s="62"/>
      <c r="J164" s="62"/>
      <c r="K164" s="62"/>
      <c r="L164" s="62"/>
      <c r="M164" s="62"/>
      <c r="N164" s="62"/>
    </row>
    <row r="165" spans="1:14" ht="39.75" customHeight="1" x14ac:dyDescent="0.35">
      <c r="A165" s="19" t="s">
        <v>8671</v>
      </c>
      <c r="B165" s="19" t="s">
        <v>3885</v>
      </c>
      <c r="C165" s="22">
        <v>113405350</v>
      </c>
      <c r="D165" s="22">
        <v>0</v>
      </c>
      <c r="E165" s="22">
        <v>46542661</v>
      </c>
      <c r="F165" s="22">
        <v>0</v>
      </c>
      <c r="G165" s="48">
        <v>-115112710</v>
      </c>
      <c r="H165" s="48">
        <v>67767000</v>
      </c>
      <c r="I165" s="62">
        <v>13</v>
      </c>
      <c r="J165" s="62">
        <v>6</v>
      </c>
      <c r="K165" s="62">
        <v>7</v>
      </c>
      <c r="L165" s="62">
        <v>200</v>
      </c>
      <c r="M165" s="62">
        <v>0</v>
      </c>
      <c r="N165" s="62" t="s">
        <v>8222</v>
      </c>
    </row>
    <row r="166" spans="1:14" ht="39.75" customHeight="1" x14ac:dyDescent="0.35">
      <c r="A166" s="19" t="s">
        <v>4426</v>
      </c>
      <c r="B166" s="20" t="s">
        <v>8902</v>
      </c>
      <c r="C166" s="22">
        <v>3908378</v>
      </c>
      <c r="D166" s="22">
        <v>0</v>
      </c>
      <c r="E166" s="22">
        <v>1484000</v>
      </c>
      <c r="F166" s="22">
        <v>0</v>
      </c>
      <c r="G166" s="48">
        <v>4055535</v>
      </c>
      <c r="H166" s="48"/>
      <c r="I166" s="62"/>
      <c r="J166" s="62"/>
      <c r="K166" s="62"/>
      <c r="L166" s="62"/>
      <c r="M166" s="62"/>
      <c r="N166" s="62"/>
    </row>
    <row r="167" spans="1:14" ht="39.75" customHeight="1" x14ac:dyDescent="0.35">
      <c r="A167" s="19" t="s">
        <v>4333</v>
      </c>
      <c r="B167" s="19" t="s">
        <v>9432</v>
      </c>
      <c r="C167" s="22">
        <v>9274596</v>
      </c>
      <c r="D167" s="22">
        <v>0</v>
      </c>
      <c r="E167" s="22">
        <v>597498</v>
      </c>
      <c r="F167" s="22">
        <v>0</v>
      </c>
      <c r="G167" s="22">
        <v>12017750</v>
      </c>
      <c r="H167" s="22"/>
      <c r="I167" s="62"/>
      <c r="J167" s="62"/>
      <c r="K167" s="62"/>
      <c r="L167" s="62"/>
      <c r="M167" s="62"/>
      <c r="N167" s="62"/>
    </row>
    <row r="168" spans="1:14" ht="39.75" customHeight="1" x14ac:dyDescent="0.35">
      <c r="A168" s="19" t="s">
        <v>11724</v>
      </c>
      <c r="B168" s="19" t="s">
        <v>3831</v>
      </c>
      <c r="C168" s="22">
        <v>390349</v>
      </c>
      <c r="D168" s="22">
        <v>0</v>
      </c>
      <c r="E168" s="22">
        <v>190149</v>
      </c>
      <c r="F168" s="22">
        <v>0</v>
      </c>
      <c r="G168" s="48">
        <v>413349</v>
      </c>
      <c r="H168" s="48"/>
      <c r="I168" s="62">
        <v>2</v>
      </c>
      <c r="J168" s="62">
        <v>1</v>
      </c>
      <c r="K168" s="62">
        <v>1</v>
      </c>
      <c r="L168" s="62">
        <v>2</v>
      </c>
      <c r="M168" s="62">
        <v>1</v>
      </c>
      <c r="N168" s="62" t="s">
        <v>3500</v>
      </c>
    </row>
    <row r="169" spans="1:14" ht="39.75" customHeight="1" x14ac:dyDescent="0.35">
      <c r="A169" s="19" t="s">
        <v>4334</v>
      </c>
      <c r="B169" s="19" t="s">
        <v>9562</v>
      </c>
      <c r="C169" s="22">
        <v>146900000</v>
      </c>
      <c r="D169" s="22">
        <v>0</v>
      </c>
      <c r="E169" s="22">
        <v>69200000</v>
      </c>
      <c r="F169" s="22">
        <v>0</v>
      </c>
      <c r="G169" s="22">
        <v>159300000</v>
      </c>
      <c r="H169" s="22">
        <v>414634031</v>
      </c>
      <c r="I169" s="59">
        <v>2450</v>
      </c>
      <c r="J169" s="59">
        <v>950</v>
      </c>
      <c r="K169" s="59">
        <v>1500</v>
      </c>
      <c r="L169" s="59">
        <v>280</v>
      </c>
      <c r="M169" s="59">
        <v>0</v>
      </c>
      <c r="N169" s="59" t="s">
        <v>8222</v>
      </c>
    </row>
    <row r="170" spans="1:14" ht="39.75" customHeight="1" x14ac:dyDescent="0.35">
      <c r="A170" s="19" t="s">
        <v>9806</v>
      </c>
      <c r="B170" s="19" t="s">
        <v>2668</v>
      </c>
      <c r="C170" s="22">
        <v>196000</v>
      </c>
      <c r="D170" s="22">
        <v>0</v>
      </c>
      <c r="E170" s="22">
        <v>7000</v>
      </c>
      <c r="F170" s="22">
        <v>0</v>
      </c>
      <c r="G170" s="48">
        <v>172035</v>
      </c>
      <c r="H170" s="48"/>
      <c r="I170" s="62"/>
      <c r="J170" s="62"/>
      <c r="K170" s="62"/>
      <c r="L170" s="62"/>
      <c r="M170" s="62"/>
      <c r="N170" s="62"/>
    </row>
    <row r="171" spans="1:14" ht="39.75" customHeight="1" x14ac:dyDescent="0.35">
      <c r="A171" s="19" t="s">
        <v>4337</v>
      </c>
      <c r="B171" s="19" t="s">
        <v>2172</v>
      </c>
      <c r="C171" s="22">
        <v>114400</v>
      </c>
      <c r="D171" s="22">
        <v>800</v>
      </c>
      <c r="E171" s="22">
        <v>85800</v>
      </c>
      <c r="F171" s="22">
        <v>600</v>
      </c>
      <c r="G171" s="48">
        <v>114400</v>
      </c>
      <c r="H171" s="48"/>
      <c r="I171" s="62"/>
      <c r="J171" s="62"/>
      <c r="K171" s="62"/>
      <c r="L171" s="62"/>
      <c r="M171" s="62"/>
      <c r="N171" s="62"/>
    </row>
    <row r="172" spans="1:14" ht="39.75" customHeight="1" x14ac:dyDescent="0.35">
      <c r="A172" s="19" t="s">
        <v>9544</v>
      </c>
      <c r="B172" s="19" t="s">
        <v>1366</v>
      </c>
      <c r="C172" s="22">
        <v>49368208</v>
      </c>
      <c r="D172" s="22">
        <v>0</v>
      </c>
      <c r="E172" s="22">
        <v>21796282</v>
      </c>
      <c r="F172" s="22">
        <v>0</v>
      </c>
      <c r="G172" s="48">
        <v>21945938</v>
      </c>
      <c r="H172" s="48"/>
      <c r="I172" s="59"/>
      <c r="J172" s="59"/>
      <c r="K172" s="59"/>
      <c r="L172" s="59"/>
      <c r="M172" s="59"/>
      <c r="N172" s="59"/>
    </row>
    <row r="173" spans="1:14" ht="39.75" customHeight="1" x14ac:dyDescent="0.35">
      <c r="A173" s="32" t="s">
        <v>9581</v>
      </c>
      <c r="B173" s="32" t="s">
        <v>9582</v>
      </c>
      <c r="C173" s="35">
        <v>2496709</v>
      </c>
      <c r="D173" s="35">
        <v>0</v>
      </c>
      <c r="E173" s="35">
        <v>1200147</v>
      </c>
      <c r="F173" s="35">
        <v>0</v>
      </c>
      <c r="G173" s="55">
        <v>2147442</v>
      </c>
      <c r="H173" s="55"/>
      <c r="I173" s="62"/>
      <c r="J173" s="62"/>
      <c r="K173" s="62"/>
      <c r="L173" s="62"/>
      <c r="M173" s="62"/>
      <c r="N173" s="62"/>
    </row>
    <row r="174" spans="1:14" ht="39.75" customHeight="1" x14ac:dyDescent="0.35">
      <c r="A174" s="19" t="s">
        <v>1992</v>
      </c>
      <c r="B174" s="19" t="s">
        <v>8202</v>
      </c>
      <c r="C174" s="22">
        <v>57836</v>
      </c>
      <c r="D174" s="22">
        <v>0</v>
      </c>
      <c r="E174" s="22">
        <v>57836</v>
      </c>
      <c r="F174" s="22">
        <v>0</v>
      </c>
      <c r="G174" s="48">
        <v>451378</v>
      </c>
      <c r="H174" s="48"/>
      <c r="I174" s="62"/>
      <c r="J174" s="62"/>
      <c r="K174" s="62"/>
      <c r="L174" s="62"/>
      <c r="M174" s="62"/>
      <c r="N174" s="62"/>
    </row>
    <row r="175" spans="1:14" ht="39.75" customHeight="1" x14ac:dyDescent="0.35">
      <c r="A175" s="19" t="s">
        <v>2611</v>
      </c>
      <c r="B175" s="19" t="s">
        <v>9274</v>
      </c>
      <c r="C175" s="22">
        <v>519755</v>
      </c>
      <c r="D175" s="22">
        <v>0</v>
      </c>
      <c r="E175" s="22">
        <v>194978</v>
      </c>
      <c r="F175" s="22">
        <v>0</v>
      </c>
      <c r="G175" s="48">
        <v>383478</v>
      </c>
      <c r="H175" s="48"/>
      <c r="I175" s="62"/>
      <c r="J175" s="62"/>
      <c r="K175" s="62"/>
      <c r="L175" s="62"/>
      <c r="M175" s="62"/>
      <c r="N175" s="62"/>
    </row>
    <row r="176" spans="1:14" ht="39.75" customHeight="1" x14ac:dyDescent="0.35">
      <c r="A176" s="19" t="s">
        <v>4941</v>
      </c>
      <c r="B176" s="19" t="s">
        <v>3940</v>
      </c>
      <c r="C176" s="22">
        <v>371000</v>
      </c>
      <c r="D176" s="22">
        <v>0</v>
      </c>
      <c r="E176" s="22">
        <v>270000</v>
      </c>
      <c r="F176" s="22">
        <v>0</v>
      </c>
      <c r="G176" s="48">
        <v>1177875</v>
      </c>
      <c r="H176" s="48"/>
      <c r="I176" s="62"/>
      <c r="J176" s="62"/>
      <c r="K176" s="62"/>
      <c r="L176" s="62"/>
      <c r="M176" s="62"/>
      <c r="N176" s="62"/>
    </row>
    <row r="177" spans="1:14" ht="39.75" customHeight="1" x14ac:dyDescent="0.35">
      <c r="A177" s="19" t="s">
        <v>260</v>
      </c>
      <c r="B177" s="19" t="s">
        <v>9882</v>
      </c>
      <c r="C177" s="22">
        <v>6557000</v>
      </c>
      <c r="D177" s="22">
        <v>0</v>
      </c>
      <c r="E177" s="22">
        <v>485000</v>
      </c>
      <c r="F177" s="22">
        <v>0</v>
      </c>
      <c r="G177" s="48">
        <v>5355000</v>
      </c>
      <c r="H177" s="48"/>
      <c r="I177" s="62">
        <v>44</v>
      </c>
      <c r="J177" s="62">
        <v>16</v>
      </c>
      <c r="K177" s="62">
        <v>28</v>
      </c>
      <c r="L177" s="62">
        <v>16</v>
      </c>
      <c r="M177" s="62">
        <v>0</v>
      </c>
      <c r="N177" s="62" t="s">
        <v>8201</v>
      </c>
    </row>
    <row r="178" spans="1:14" ht="39.75" customHeight="1" x14ac:dyDescent="0.35">
      <c r="A178" s="19" t="s">
        <v>9449</v>
      </c>
      <c r="B178" s="19" t="s">
        <v>8822</v>
      </c>
      <c r="C178" s="22">
        <v>247387</v>
      </c>
      <c r="D178" s="22">
        <v>0</v>
      </c>
      <c r="E178" s="22">
        <v>247387</v>
      </c>
      <c r="F178" s="22">
        <v>0</v>
      </c>
      <c r="G178" s="22">
        <v>312387</v>
      </c>
      <c r="H178" s="22"/>
      <c r="I178" s="59"/>
      <c r="J178" s="59"/>
      <c r="K178" s="59"/>
      <c r="L178" s="59"/>
      <c r="M178" s="59"/>
      <c r="N178" s="59"/>
    </row>
    <row r="179" spans="1:14" ht="39.75" customHeight="1" x14ac:dyDescent="0.35">
      <c r="A179" s="19" t="s">
        <v>9385</v>
      </c>
      <c r="B179" s="19" t="s">
        <v>1856</v>
      </c>
      <c r="C179" s="22">
        <v>578880.99</v>
      </c>
      <c r="D179" s="22">
        <v>0</v>
      </c>
      <c r="E179" s="22">
        <v>0</v>
      </c>
      <c r="F179" s="22">
        <v>0</v>
      </c>
      <c r="G179" s="48">
        <v>1009617.39</v>
      </c>
      <c r="H179" s="48"/>
      <c r="I179" s="62"/>
      <c r="J179" s="62"/>
      <c r="K179" s="62"/>
      <c r="L179" s="62"/>
      <c r="M179" s="62"/>
      <c r="N179" s="62"/>
    </row>
    <row r="180" spans="1:14" ht="39.75" customHeight="1" x14ac:dyDescent="0.35">
      <c r="A180" s="19" t="s">
        <v>1121</v>
      </c>
      <c r="B180" s="19" t="s">
        <v>3777</v>
      </c>
      <c r="C180" s="22">
        <v>407106</v>
      </c>
      <c r="D180" s="22">
        <v>0</v>
      </c>
      <c r="E180" s="22">
        <v>429154</v>
      </c>
      <c r="F180" s="22">
        <v>0</v>
      </c>
      <c r="G180" s="22">
        <v>494049</v>
      </c>
      <c r="H180" s="22">
        <v>26979</v>
      </c>
      <c r="I180" s="59">
        <v>12</v>
      </c>
      <c r="J180" s="59">
        <v>3</v>
      </c>
      <c r="K180" s="59">
        <v>9</v>
      </c>
      <c r="L180" s="59">
        <v>5</v>
      </c>
      <c r="M180" s="59">
        <v>1</v>
      </c>
      <c r="N180" s="59" t="s">
        <v>3790</v>
      </c>
    </row>
    <row r="181" spans="1:14" ht="39.75" customHeight="1" x14ac:dyDescent="0.35">
      <c r="A181" s="19" t="s">
        <v>9348</v>
      </c>
      <c r="B181" s="19" t="s">
        <v>10048</v>
      </c>
      <c r="C181" s="22">
        <v>27944</v>
      </c>
      <c r="D181" s="22">
        <v>0</v>
      </c>
      <c r="E181" s="22">
        <v>27944</v>
      </c>
      <c r="F181" s="22">
        <v>0</v>
      </c>
      <c r="G181" s="48">
        <v>27944</v>
      </c>
      <c r="H181" s="48"/>
      <c r="I181" s="62">
        <v>5</v>
      </c>
      <c r="J181" s="62">
        <v>1</v>
      </c>
      <c r="K181" s="62">
        <v>4</v>
      </c>
      <c r="L181" s="62">
        <v>5</v>
      </c>
      <c r="M181" s="62">
        <v>1</v>
      </c>
      <c r="N181" s="62" t="s">
        <v>3500</v>
      </c>
    </row>
    <row r="182" spans="1:14" ht="39.75" customHeight="1" x14ac:dyDescent="0.35">
      <c r="A182" s="19" t="s">
        <v>9495</v>
      </c>
      <c r="B182" s="19" t="s">
        <v>9496</v>
      </c>
      <c r="C182" s="22">
        <v>73000</v>
      </c>
      <c r="D182" s="22">
        <v>0</v>
      </c>
      <c r="E182" s="22">
        <v>0</v>
      </c>
      <c r="F182" s="22">
        <v>0</v>
      </c>
      <c r="G182" s="48">
        <v>73000</v>
      </c>
      <c r="H182" s="48"/>
      <c r="I182" s="62"/>
      <c r="J182" s="62"/>
      <c r="K182" s="62"/>
      <c r="L182" s="62"/>
      <c r="M182" s="62"/>
      <c r="N182" s="62"/>
    </row>
    <row r="183" spans="1:14" ht="39.75" customHeight="1" x14ac:dyDescent="0.35">
      <c r="A183" s="19" t="s">
        <v>9342</v>
      </c>
      <c r="B183" s="19" t="s">
        <v>3958</v>
      </c>
      <c r="C183" s="22">
        <v>3885246</v>
      </c>
      <c r="D183" s="22">
        <v>0</v>
      </c>
      <c r="E183" s="22">
        <f>975302+1025381+1205306</f>
        <v>3205989</v>
      </c>
      <c r="F183" s="22">
        <v>0</v>
      </c>
      <c r="G183" s="48">
        <v>4161773</v>
      </c>
      <c r="H183" s="48"/>
      <c r="I183" s="59"/>
      <c r="J183" s="59"/>
      <c r="K183" s="59"/>
      <c r="L183" s="59"/>
      <c r="M183" s="59"/>
      <c r="N183" s="59"/>
    </row>
    <row r="184" spans="1:14" ht="39.75" customHeight="1" x14ac:dyDescent="0.35">
      <c r="A184" s="19" t="s">
        <v>1409</v>
      </c>
      <c r="B184" s="19" t="s">
        <v>1407</v>
      </c>
      <c r="C184" s="22">
        <v>17689207</v>
      </c>
      <c r="D184" s="22">
        <v>0</v>
      </c>
      <c r="E184" s="22">
        <v>0</v>
      </c>
      <c r="F184" s="22">
        <v>0</v>
      </c>
      <c r="G184" s="48">
        <v>14500943</v>
      </c>
      <c r="H184" s="48"/>
      <c r="I184" s="59"/>
      <c r="J184" s="59"/>
      <c r="K184" s="59"/>
      <c r="L184" s="59"/>
      <c r="M184" s="59"/>
      <c r="N184" s="59"/>
    </row>
    <row r="185" spans="1:14" ht="39.75" customHeight="1" x14ac:dyDescent="0.35">
      <c r="A185" s="19" t="s">
        <v>9475</v>
      </c>
      <c r="B185" s="19" t="s">
        <v>3700</v>
      </c>
      <c r="C185" s="22">
        <v>568920</v>
      </c>
      <c r="D185" s="22">
        <v>0</v>
      </c>
      <c r="E185" s="22">
        <v>659750</v>
      </c>
      <c r="F185" s="22">
        <v>0</v>
      </c>
      <c r="G185" s="48">
        <v>772142</v>
      </c>
      <c r="H185" s="48"/>
      <c r="I185" s="59"/>
      <c r="J185" s="59"/>
      <c r="K185" s="59"/>
      <c r="L185" s="59"/>
      <c r="M185" s="59"/>
      <c r="N185" s="59"/>
    </row>
    <row r="186" spans="1:14" ht="39.75" customHeight="1" x14ac:dyDescent="0.35">
      <c r="A186" s="19" t="s">
        <v>9304</v>
      </c>
      <c r="B186" s="19" t="s">
        <v>9305</v>
      </c>
      <c r="C186" s="22">
        <v>169820</v>
      </c>
      <c r="D186" s="22">
        <v>0</v>
      </c>
      <c r="E186" s="22">
        <v>5000</v>
      </c>
      <c r="F186" s="22">
        <v>0</v>
      </c>
      <c r="G186" s="48">
        <v>176200</v>
      </c>
      <c r="H186" s="48">
        <v>230702</v>
      </c>
      <c r="I186" s="62">
        <v>2</v>
      </c>
      <c r="J186" s="62">
        <v>1</v>
      </c>
      <c r="K186" s="62">
        <v>1</v>
      </c>
      <c r="L186" s="62">
        <v>0</v>
      </c>
      <c r="M186" s="62">
        <v>0</v>
      </c>
      <c r="N186" s="62" t="s">
        <v>3790</v>
      </c>
    </row>
    <row r="187" spans="1:14" ht="39.75" customHeight="1" x14ac:dyDescent="0.35">
      <c r="A187" s="19" t="s">
        <v>4352</v>
      </c>
      <c r="B187" s="19" t="s">
        <v>3850</v>
      </c>
      <c r="C187" s="22">
        <v>36540</v>
      </c>
      <c r="D187" s="22">
        <v>0</v>
      </c>
      <c r="E187" s="22">
        <v>0</v>
      </c>
      <c r="F187" s="22">
        <v>0</v>
      </c>
      <c r="G187" s="48">
        <v>79446</v>
      </c>
      <c r="H187" s="48">
        <v>318700</v>
      </c>
      <c r="I187" s="80">
        <v>22</v>
      </c>
      <c r="J187" s="80">
        <v>7</v>
      </c>
      <c r="K187" s="80">
        <v>15</v>
      </c>
      <c r="L187" s="80">
        <v>0</v>
      </c>
      <c r="M187" s="80">
        <v>1</v>
      </c>
      <c r="N187" s="80" t="s">
        <v>3790</v>
      </c>
    </row>
    <row r="188" spans="1:14" ht="39.75" customHeight="1" x14ac:dyDescent="0.35">
      <c r="A188" s="19" t="s">
        <v>3065</v>
      </c>
      <c r="B188" s="19" t="s">
        <v>9354</v>
      </c>
      <c r="C188" s="22">
        <v>0</v>
      </c>
      <c r="D188" s="22">
        <v>0</v>
      </c>
      <c r="E188" s="22">
        <v>10000</v>
      </c>
      <c r="F188" s="22">
        <v>0</v>
      </c>
      <c r="G188" s="48">
        <v>56336</v>
      </c>
      <c r="H188" s="48"/>
      <c r="I188" s="62"/>
      <c r="J188" s="62"/>
      <c r="K188" s="62"/>
      <c r="L188" s="62"/>
      <c r="M188" s="62"/>
      <c r="N188" s="62"/>
    </row>
    <row r="189" spans="1:14" ht="39.75" customHeight="1" x14ac:dyDescent="0.35">
      <c r="A189" s="19" t="s">
        <v>31</v>
      </c>
      <c r="B189" s="19" t="s">
        <v>11801</v>
      </c>
      <c r="C189" s="22">
        <v>99372467</v>
      </c>
      <c r="D189" s="22">
        <v>0</v>
      </c>
      <c r="E189" s="22">
        <v>178055</v>
      </c>
      <c r="F189" s="22">
        <v>0</v>
      </c>
      <c r="G189" s="48">
        <v>-173882981</v>
      </c>
      <c r="H189" s="48">
        <v>17385011</v>
      </c>
      <c r="I189" s="62">
        <v>8</v>
      </c>
      <c r="J189" s="62">
        <v>3</v>
      </c>
      <c r="K189" s="62">
        <v>5</v>
      </c>
      <c r="L189" s="62">
        <v>55</v>
      </c>
      <c r="M189" s="62">
        <v>1</v>
      </c>
      <c r="N189" s="62" t="s">
        <v>8222</v>
      </c>
    </row>
    <row r="190" spans="1:14" ht="39.75" customHeight="1" x14ac:dyDescent="0.35">
      <c r="A190" s="19" t="s">
        <v>9578</v>
      </c>
      <c r="B190" s="19" t="s">
        <v>2092</v>
      </c>
      <c r="C190" s="22">
        <v>1636</v>
      </c>
      <c r="D190" s="22">
        <v>0</v>
      </c>
      <c r="E190" s="22">
        <v>1636</v>
      </c>
      <c r="F190" s="22">
        <v>0</v>
      </c>
      <c r="G190" s="48">
        <v>1636</v>
      </c>
      <c r="H190" s="48"/>
      <c r="I190" s="62"/>
      <c r="J190" s="62"/>
      <c r="K190" s="62"/>
      <c r="L190" s="62"/>
      <c r="M190" s="62"/>
      <c r="N190" s="62"/>
    </row>
    <row r="191" spans="1:14" ht="39.75" customHeight="1" x14ac:dyDescent="0.35">
      <c r="A191" s="19" t="s">
        <v>9440</v>
      </c>
      <c r="B191" s="19" t="s">
        <v>1656</v>
      </c>
      <c r="C191" s="22">
        <v>2849100</v>
      </c>
      <c r="D191" s="22">
        <v>0</v>
      </c>
      <c r="E191" s="22">
        <f>670400+252200+147000</f>
        <v>1069600</v>
      </c>
      <c r="F191" s="22">
        <v>0</v>
      </c>
      <c r="G191" s="48">
        <v>2619600</v>
      </c>
      <c r="H191" s="22"/>
      <c r="I191" s="62"/>
      <c r="J191" s="62"/>
      <c r="K191" s="62"/>
      <c r="L191" s="62"/>
      <c r="M191" s="62"/>
      <c r="N191" s="62"/>
    </row>
    <row r="192" spans="1:14" ht="39.75" customHeight="1" x14ac:dyDescent="0.35">
      <c r="A192" s="19" t="s">
        <v>8026</v>
      </c>
      <c r="B192" s="19" t="s">
        <v>3809</v>
      </c>
      <c r="C192" s="22">
        <v>492640.24</v>
      </c>
      <c r="D192" s="22">
        <v>0</v>
      </c>
      <c r="E192" s="22">
        <v>426134.49</v>
      </c>
      <c r="F192" s="22">
        <v>0</v>
      </c>
      <c r="G192" s="48">
        <v>0</v>
      </c>
      <c r="H192" s="22"/>
      <c r="I192" s="59"/>
      <c r="J192" s="59"/>
      <c r="K192" s="59"/>
      <c r="L192" s="59"/>
      <c r="M192" s="59"/>
      <c r="N192" s="59"/>
    </row>
    <row r="193" spans="1:14" ht="39.75" customHeight="1" x14ac:dyDescent="0.35">
      <c r="A193" s="19" t="s">
        <v>3165</v>
      </c>
      <c r="B193" s="19" t="s">
        <v>252</v>
      </c>
      <c r="C193" s="22">
        <v>9136539</v>
      </c>
      <c r="D193" s="22">
        <v>0</v>
      </c>
      <c r="E193" s="22">
        <v>6983400</v>
      </c>
      <c r="F193" s="22">
        <v>0</v>
      </c>
      <c r="G193" s="48">
        <v>8064611</v>
      </c>
      <c r="H193" s="48"/>
      <c r="I193" s="62"/>
      <c r="J193" s="62"/>
      <c r="K193" s="62"/>
      <c r="L193" s="62"/>
      <c r="M193" s="62"/>
      <c r="N193" s="62"/>
    </row>
    <row r="194" spans="1:14" ht="39.75" customHeight="1" x14ac:dyDescent="0.35">
      <c r="A194" s="19" t="s">
        <v>9420</v>
      </c>
      <c r="B194" s="19" t="s">
        <v>3654</v>
      </c>
      <c r="C194" s="22">
        <v>4284409.2300000004</v>
      </c>
      <c r="D194" s="22">
        <v>0</v>
      </c>
      <c r="E194" s="22">
        <v>2295268.5699999998</v>
      </c>
      <c r="F194" s="22">
        <v>0</v>
      </c>
      <c r="G194" s="48">
        <v>2939224</v>
      </c>
      <c r="H194" s="48"/>
      <c r="I194" s="62"/>
      <c r="J194" s="62"/>
      <c r="K194" s="62"/>
      <c r="L194" s="62"/>
      <c r="M194" s="62"/>
      <c r="N194" s="62"/>
    </row>
    <row r="195" spans="1:14" ht="39.75" customHeight="1" x14ac:dyDescent="0.35">
      <c r="A195" s="19" t="s">
        <v>9344</v>
      </c>
      <c r="B195" s="19" t="s">
        <v>9345</v>
      </c>
      <c r="C195" s="22">
        <v>0</v>
      </c>
      <c r="D195" s="22">
        <v>0</v>
      </c>
      <c r="E195" s="22">
        <v>0</v>
      </c>
      <c r="F195" s="22">
        <v>0</v>
      </c>
      <c r="G195" s="48">
        <v>0</v>
      </c>
      <c r="H195" s="48"/>
      <c r="I195" s="62"/>
      <c r="J195" s="62"/>
      <c r="K195" s="62"/>
      <c r="L195" s="62"/>
      <c r="M195" s="62"/>
      <c r="N195" s="62"/>
    </row>
    <row r="196" spans="1:14" ht="39.75" customHeight="1" x14ac:dyDescent="0.35">
      <c r="A196" s="19" t="s">
        <v>9571</v>
      </c>
      <c r="B196" s="19" t="s">
        <v>716</v>
      </c>
      <c r="C196" s="22">
        <v>30403713.93</v>
      </c>
      <c r="D196" s="22">
        <v>0</v>
      </c>
      <c r="E196" s="22">
        <v>0</v>
      </c>
      <c r="F196" s="22">
        <v>0</v>
      </c>
      <c r="G196" s="48">
        <v>30840696</v>
      </c>
      <c r="H196" s="48"/>
      <c r="I196" s="62"/>
      <c r="J196" s="62"/>
      <c r="K196" s="62"/>
      <c r="L196" s="62"/>
      <c r="M196" s="62"/>
      <c r="N196" s="62"/>
    </row>
    <row r="197" spans="1:14" ht="39.75" customHeight="1" x14ac:dyDescent="0.35">
      <c r="A197" s="19" t="s">
        <v>12841</v>
      </c>
      <c r="B197" s="19" t="s">
        <v>3896</v>
      </c>
      <c r="C197" s="23">
        <v>2700000</v>
      </c>
      <c r="D197" s="23">
        <v>0</v>
      </c>
      <c r="E197" s="23">
        <v>761774</v>
      </c>
      <c r="F197" s="23">
        <v>0</v>
      </c>
      <c r="G197" s="82">
        <v>-7795480</v>
      </c>
      <c r="H197" s="82">
        <v>9358290</v>
      </c>
      <c r="I197" s="80">
        <v>5</v>
      </c>
      <c r="J197" s="80">
        <v>3</v>
      </c>
      <c r="K197" s="80">
        <v>2</v>
      </c>
      <c r="L197" s="80">
        <v>6</v>
      </c>
      <c r="M197" s="80">
        <v>0</v>
      </c>
      <c r="N197" s="83" t="s">
        <v>3500</v>
      </c>
    </row>
    <row r="198" spans="1:14" ht="39.75" customHeight="1" x14ac:dyDescent="0.35">
      <c r="A198" s="19" t="s">
        <v>927</v>
      </c>
      <c r="B198" s="20" t="s">
        <v>12976</v>
      </c>
      <c r="C198" s="22">
        <v>1136020</v>
      </c>
      <c r="D198" s="22">
        <v>0</v>
      </c>
      <c r="E198" s="22">
        <v>438580</v>
      </c>
      <c r="F198" s="22">
        <v>0</v>
      </c>
      <c r="G198" s="48">
        <v>1040818.15</v>
      </c>
      <c r="H198" s="48">
        <v>366550.29</v>
      </c>
      <c r="I198" s="62">
        <v>14</v>
      </c>
      <c r="J198" s="62">
        <v>3</v>
      </c>
      <c r="K198" s="62">
        <v>11</v>
      </c>
      <c r="L198" s="62">
        <v>8</v>
      </c>
      <c r="M198" s="62">
        <v>0</v>
      </c>
      <c r="N198" s="62" t="s">
        <v>3790</v>
      </c>
    </row>
    <row r="199" spans="1:14" ht="39.75" customHeight="1" x14ac:dyDescent="0.35">
      <c r="A199" s="19" t="s">
        <v>9457</v>
      </c>
      <c r="B199" s="19" t="s">
        <v>3732</v>
      </c>
      <c r="C199" s="22">
        <v>7670210</v>
      </c>
      <c r="D199" s="22">
        <v>0</v>
      </c>
      <c r="E199" s="22">
        <v>94000</v>
      </c>
      <c r="F199" s="22">
        <v>0</v>
      </c>
      <c r="G199" s="48">
        <v>8662482</v>
      </c>
      <c r="H199" s="48"/>
      <c r="I199" s="62"/>
      <c r="J199" s="62"/>
      <c r="K199" s="62"/>
      <c r="L199" s="62"/>
      <c r="M199" s="62"/>
      <c r="N199" s="62"/>
    </row>
    <row r="200" spans="1:14" ht="39.75" customHeight="1" x14ac:dyDescent="0.35">
      <c r="A200" s="19" t="s">
        <v>1318</v>
      </c>
      <c r="B200" s="19" t="s">
        <v>1296</v>
      </c>
      <c r="C200" s="22">
        <v>6507510</v>
      </c>
      <c r="D200" s="22">
        <v>0</v>
      </c>
      <c r="E200" s="22">
        <v>447818</v>
      </c>
      <c r="F200" s="22">
        <v>0</v>
      </c>
      <c r="G200" s="48">
        <v>5246445</v>
      </c>
      <c r="H200" s="48"/>
      <c r="I200" s="62"/>
      <c r="J200" s="62"/>
      <c r="K200" s="62"/>
      <c r="L200" s="62"/>
      <c r="M200" s="62"/>
      <c r="N200" s="62"/>
    </row>
    <row r="201" spans="1:14" ht="39.75" customHeight="1" x14ac:dyDescent="0.35">
      <c r="A201" s="19" t="s">
        <v>9567</v>
      </c>
      <c r="B201" s="19" t="s">
        <v>1936</v>
      </c>
      <c r="C201" s="22">
        <v>1874726</v>
      </c>
      <c r="D201" s="22">
        <v>0</v>
      </c>
      <c r="E201" s="22">
        <v>2490665</v>
      </c>
      <c r="F201" s="22">
        <v>0</v>
      </c>
      <c r="G201" s="48">
        <v>2616311</v>
      </c>
      <c r="H201" s="48"/>
      <c r="I201" s="62"/>
      <c r="J201" s="62"/>
      <c r="K201" s="62"/>
      <c r="L201" s="62"/>
      <c r="M201" s="62"/>
      <c r="N201" s="62"/>
    </row>
    <row r="202" spans="1:14" ht="30" customHeight="1" x14ac:dyDescent="0.35">
      <c r="A202" s="19" t="s">
        <v>8928</v>
      </c>
      <c r="B202" s="19" t="s">
        <v>3349</v>
      </c>
      <c r="C202" s="22">
        <v>41180380</v>
      </c>
      <c r="D202" s="22">
        <v>0</v>
      </c>
      <c r="E202" s="22">
        <v>29963143</v>
      </c>
      <c r="F202" s="22">
        <v>0</v>
      </c>
      <c r="G202" s="48">
        <v>45729171</v>
      </c>
      <c r="H202" s="22">
        <v>4735520</v>
      </c>
      <c r="I202" s="19">
        <v>4</v>
      </c>
      <c r="J202" s="19">
        <v>0</v>
      </c>
      <c r="K202" s="19">
        <v>4</v>
      </c>
      <c r="L202" s="19">
        <v>2</v>
      </c>
      <c r="M202" s="19">
        <v>0</v>
      </c>
      <c r="N202" s="20" t="s">
        <v>4568</v>
      </c>
    </row>
    <row r="203" spans="1:14" ht="30" customHeight="1" x14ac:dyDescent="0.35">
      <c r="A203" s="19" t="s">
        <v>9536</v>
      </c>
      <c r="B203" s="19" t="s">
        <v>2082</v>
      </c>
      <c r="C203" s="22">
        <v>2506830</v>
      </c>
      <c r="D203" s="22">
        <v>0</v>
      </c>
      <c r="E203" s="22">
        <v>630975</v>
      </c>
      <c r="F203" s="22">
        <v>0</v>
      </c>
      <c r="G203" s="48">
        <v>632003</v>
      </c>
      <c r="H203" s="48"/>
      <c r="I203" s="62"/>
      <c r="J203" s="62"/>
      <c r="K203" s="62"/>
      <c r="L203" s="62"/>
      <c r="M203" s="62"/>
      <c r="N203" s="62"/>
    </row>
    <row r="204" spans="1:14" ht="30" customHeight="1" x14ac:dyDescent="0.35">
      <c r="A204" s="19" t="s">
        <v>9542</v>
      </c>
      <c r="B204" s="19" t="s">
        <v>235</v>
      </c>
      <c r="C204" s="22">
        <v>900000</v>
      </c>
      <c r="D204" s="22">
        <v>0</v>
      </c>
      <c r="E204" s="22">
        <v>698826</v>
      </c>
      <c r="F204" s="22">
        <v>0</v>
      </c>
      <c r="G204" s="48">
        <v>695826</v>
      </c>
      <c r="H204" s="48"/>
      <c r="I204" s="62"/>
      <c r="J204" s="62"/>
      <c r="K204" s="62"/>
      <c r="L204" s="62"/>
      <c r="M204" s="62"/>
      <c r="N204" s="62"/>
    </row>
    <row r="205" spans="1:14" ht="30" customHeight="1" x14ac:dyDescent="0.35">
      <c r="A205" s="19" t="s">
        <v>9443</v>
      </c>
      <c r="B205" s="19" t="s">
        <v>2310</v>
      </c>
      <c r="C205" s="22">
        <v>888616</v>
      </c>
      <c r="D205" s="22">
        <v>0</v>
      </c>
      <c r="E205" s="22">
        <v>0</v>
      </c>
      <c r="F205" s="22">
        <v>0</v>
      </c>
      <c r="G205" s="48">
        <v>20000</v>
      </c>
      <c r="H205" s="48"/>
      <c r="I205" s="62"/>
      <c r="J205" s="62"/>
      <c r="K205" s="62"/>
      <c r="L205" s="62"/>
      <c r="M205" s="62"/>
      <c r="N205" s="62"/>
    </row>
    <row r="206" spans="1:14" ht="30" customHeight="1" x14ac:dyDescent="0.35">
      <c r="A206" s="19" t="s">
        <v>9492</v>
      </c>
      <c r="B206" s="19" t="s">
        <v>1359</v>
      </c>
      <c r="C206" s="22">
        <v>4835000</v>
      </c>
      <c r="D206" s="22">
        <v>0</v>
      </c>
      <c r="E206" s="22">
        <v>402000</v>
      </c>
      <c r="F206" s="22">
        <v>0</v>
      </c>
      <c r="G206" s="48">
        <v>4654000</v>
      </c>
      <c r="H206" s="48"/>
      <c r="I206" s="62"/>
      <c r="J206" s="62"/>
      <c r="K206" s="62"/>
      <c r="L206" s="62"/>
      <c r="M206" s="62"/>
      <c r="N206" s="62"/>
    </row>
    <row r="207" spans="1:14" ht="30" customHeight="1" x14ac:dyDescent="0.35">
      <c r="A207" s="19" t="s">
        <v>3192</v>
      </c>
      <c r="B207" s="19" t="s">
        <v>8659</v>
      </c>
      <c r="C207" s="22">
        <v>4853000</v>
      </c>
      <c r="D207" s="22">
        <v>0</v>
      </c>
      <c r="E207" s="22">
        <v>402000</v>
      </c>
      <c r="F207" s="22">
        <v>0</v>
      </c>
      <c r="G207" s="48">
        <v>4654000</v>
      </c>
      <c r="H207" s="48"/>
      <c r="I207" s="62"/>
      <c r="J207" s="62"/>
      <c r="K207" s="62"/>
      <c r="L207" s="62"/>
      <c r="M207" s="62"/>
      <c r="N207" s="62"/>
    </row>
    <row r="208" spans="1:14" ht="30" customHeight="1" x14ac:dyDescent="0.35">
      <c r="A208" s="19" t="s">
        <v>9460</v>
      </c>
      <c r="B208" s="19" t="s">
        <v>9461</v>
      </c>
      <c r="C208" s="22">
        <v>498138</v>
      </c>
      <c r="D208" s="22">
        <v>0</v>
      </c>
      <c r="E208" s="22">
        <v>0</v>
      </c>
      <c r="F208" s="22">
        <v>0</v>
      </c>
      <c r="G208" s="48">
        <v>364676</v>
      </c>
      <c r="H208" s="48"/>
      <c r="I208" s="62"/>
      <c r="J208" s="62"/>
      <c r="K208" s="62"/>
      <c r="L208" s="62"/>
      <c r="M208" s="62"/>
      <c r="N208" s="62"/>
    </row>
    <row r="209" spans="1:14" ht="30" customHeight="1" x14ac:dyDescent="0.35">
      <c r="A209" s="19" t="s">
        <v>8035</v>
      </c>
      <c r="B209" s="19" t="s">
        <v>3718</v>
      </c>
      <c r="C209" s="22">
        <v>1365972</v>
      </c>
      <c r="D209" s="22">
        <v>0</v>
      </c>
      <c r="E209" s="22">
        <v>716032</v>
      </c>
      <c r="F209" s="22">
        <v>0</v>
      </c>
      <c r="G209" s="48">
        <v>1364971</v>
      </c>
      <c r="H209" s="48">
        <v>190007</v>
      </c>
      <c r="I209" s="62">
        <v>3</v>
      </c>
      <c r="J209" s="62">
        <v>0</v>
      </c>
      <c r="K209" s="62">
        <v>3</v>
      </c>
      <c r="L209" s="62">
        <v>4</v>
      </c>
      <c r="M209" s="62">
        <v>0</v>
      </c>
      <c r="N209" s="62" t="s">
        <v>3790</v>
      </c>
    </row>
    <row r="210" spans="1:14" ht="30" customHeight="1" x14ac:dyDescent="0.35">
      <c r="A210" s="19" t="s">
        <v>9550</v>
      </c>
      <c r="B210" s="19" t="s">
        <v>9551</v>
      </c>
      <c r="C210" s="22">
        <v>34209712</v>
      </c>
      <c r="D210" s="22">
        <v>0</v>
      </c>
      <c r="E210" s="22">
        <v>21930661</v>
      </c>
      <c r="F210" s="22">
        <v>0</v>
      </c>
      <c r="G210" s="48">
        <v>23796257</v>
      </c>
      <c r="H210" s="48"/>
      <c r="I210" s="62"/>
      <c r="J210" s="62"/>
      <c r="K210" s="62"/>
      <c r="L210" s="62"/>
      <c r="M210" s="62"/>
      <c r="N210" s="62"/>
    </row>
    <row r="211" spans="1:14" ht="30" customHeight="1" x14ac:dyDescent="0.35">
      <c r="A211" s="19" t="s">
        <v>4364</v>
      </c>
      <c r="B211" s="19" t="s">
        <v>3974</v>
      </c>
      <c r="C211" s="22">
        <v>34209712</v>
      </c>
      <c r="D211" s="22">
        <v>0</v>
      </c>
      <c r="E211" s="22">
        <v>21930661</v>
      </c>
      <c r="F211" s="22">
        <v>0</v>
      </c>
      <c r="G211" s="48">
        <v>23796257</v>
      </c>
      <c r="H211" s="48"/>
      <c r="I211" s="62"/>
      <c r="J211" s="62"/>
      <c r="K211" s="62"/>
      <c r="L211" s="62"/>
      <c r="M211" s="62"/>
      <c r="N211" s="62"/>
    </row>
    <row r="212" spans="1:14" ht="30" customHeight="1" x14ac:dyDescent="0.35">
      <c r="A212" s="19" t="s">
        <v>4367</v>
      </c>
      <c r="B212" s="19" t="s">
        <v>9611</v>
      </c>
      <c r="C212" s="22">
        <v>43300049</v>
      </c>
      <c r="D212" s="22">
        <v>0</v>
      </c>
      <c r="E212" s="22">
        <v>42244788</v>
      </c>
      <c r="F212" s="22">
        <v>0</v>
      </c>
      <c r="G212" s="48">
        <v>48597312</v>
      </c>
      <c r="H212" s="48"/>
      <c r="I212" s="62"/>
      <c r="J212" s="62"/>
      <c r="K212" s="62"/>
      <c r="L212" s="62"/>
      <c r="M212" s="62"/>
      <c r="N212" s="62"/>
    </row>
    <row r="213" spans="1:14" ht="30" customHeight="1" x14ac:dyDescent="0.35">
      <c r="A213" s="19" t="s">
        <v>368</v>
      </c>
      <c r="B213" s="19" t="s">
        <v>367</v>
      </c>
      <c r="C213" s="22">
        <v>100000</v>
      </c>
      <c r="D213" s="22">
        <v>0</v>
      </c>
      <c r="E213" s="22">
        <f>51525+125391</f>
        <v>176916</v>
      </c>
      <c r="F213" s="22">
        <v>0</v>
      </c>
      <c r="G213" s="48">
        <f>321430+5094</f>
        <v>326524</v>
      </c>
      <c r="H213" s="48"/>
      <c r="I213" s="62"/>
      <c r="J213" s="62"/>
      <c r="K213" s="62"/>
      <c r="L213" s="62"/>
      <c r="M213" s="62"/>
      <c r="N213" s="62"/>
    </row>
    <row r="214" spans="1:14" ht="30" customHeight="1" x14ac:dyDescent="0.35">
      <c r="A214" s="19" t="s">
        <v>431</v>
      </c>
      <c r="B214" s="19" t="s">
        <v>429</v>
      </c>
      <c r="C214" s="22">
        <v>254065756</v>
      </c>
      <c r="D214" s="22">
        <v>0</v>
      </c>
      <c r="E214" s="22">
        <v>17094568</v>
      </c>
      <c r="F214" s="22">
        <v>0</v>
      </c>
      <c r="G214" s="48">
        <v>289758605</v>
      </c>
      <c r="H214" s="48"/>
      <c r="I214" s="62"/>
      <c r="J214" s="62"/>
      <c r="K214" s="62"/>
      <c r="L214" s="62"/>
      <c r="M214" s="62"/>
      <c r="N214" s="62"/>
    </row>
    <row r="215" spans="1:14" ht="30" customHeight="1" x14ac:dyDescent="0.35">
      <c r="A215" s="19" t="s">
        <v>9398</v>
      </c>
      <c r="B215" s="19" t="s">
        <v>9399</v>
      </c>
      <c r="C215" s="22">
        <v>104128153</v>
      </c>
      <c r="D215" s="22">
        <v>0</v>
      </c>
      <c r="E215" s="22">
        <v>80998046.439999998</v>
      </c>
      <c r="F215" s="22">
        <v>0</v>
      </c>
      <c r="G215" s="48">
        <v>95904075.730000004</v>
      </c>
      <c r="H215" s="48"/>
      <c r="I215" s="62"/>
      <c r="J215" s="62"/>
      <c r="K215" s="62"/>
      <c r="L215" s="62"/>
      <c r="M215" s="62"/>
      <c r="N215" s="62"/>
    </row>
    <row r="216" spans="1:14" ht="30" customHeight="1" x14ac:dyDescent="0.35">
      <c r="A216" s="19" t="s">
        <v>4368</v>
      </c>
      <c r="B216" s="19" t="s">
        <v>2676</v>
      </c>
      <c r="C216" s="22">
        <v>11513233</v>
      </c>
      <c r="D216" s="22">
        <v>0</v>
      </c>
      <c r="E216" s="22">
        <v>0</v>
      </c>
      <c r="F216" s="22">
        <v>0</v>
      </c>
      <c r="G216" s="48">
        <v>6483777</v>
      </c>
      <c r="H216" s="48"/>
      <c r="I216" s="62">
        <v>5</v>
      </c>
      <c r="J216" s="62">
        <v>2</v>
      </c>
      <c r="K216" s="62">
        <v>3</v>
      </c>
      <c r="L216" s="62">
        <v>2</v>
      </c>
      <c r="M216" s="62">
        <v>1</v>
      </c>
      <c r="N216" s="62" t="s">
        <v>3790</v>
      </c>
    </row>
    <row r="217" spans="1:14" ht="30" customHeight="1" x14ac:dyDescent="0.35">
      <c r="A217" s="19" t="s">
        <v>45</v>
      </c>
      <c r="B217" s="19" t="s">
        <v>9617</v>
      </c>
      <c r="C217" s="22">
        <v>18002295</v>
      </c>
      <c r="D217" s="22">
        <v>0</v>
      </c>
      <c r="E217" s="22">
        <v>10389181</v>
      </c>
      <c r="F217" s="22">
        <v>0</v>
      </c>
      <c r="G217" s="48">
        <v>78866725</v>
      </c>
      <c r="H217" s="48"/>
      <c r="I217" s="62"/>
      <c r="J217" s="62"/>
      <c r="K217" s="62"/>
      <c r="L217" s="62"/>
      <c r="M217" s="62"/>
      <c r="N217" s="62"/>
    </row>
    <row r="218" spans="1:14" ht="30" customHeight="1" x14ac:dyDescent="0.35">
      <c r="A218" s="19" t="s">
        <v>4369</v>
      </c>
      <c r="B218" s="19" t="s">
        <v>8313</v>
      </c>
      <c r="C218" s="22">
        <v>1130512</v>
      </c>
      <c r="D218" s="22">
        <v>0</v>
      </c>
      <c r="E218" s="22">
        <v>1126500</v>
      </c>
      <c r="F218" s="22">
        <v>0</v>
      </c>
      <c r="G218" s="48">
        <v>11305512</v>
      </c>
      <c r="H218" s="48"/>
      <c r="I218" s="62">
        <v>50</v>
      </c>
      <c r="J218" s="62">
        <v>20</v>
      </c>
      <c r="K218" s="62">
        <v>30</v>
      </c>
      <c r="L218" s="62" t="s">
        <v>9983</v>
      </c>
      <c r="M218" s="62">
        <v>1</v>
      </c>
      <c r="N218" s="62" t="s">
        <v>3790</v>
      </c>
    </row>
    <row r="219" spans="1:14" ht="30" customHeight="1" x14ac:dyDescent="0.35">
      <c r="A219" s="19" t="s">
        <v>9442</v>
      </c>
      <c r="B219" s="19" t="s">
        <v>227</v>
      </c>
      <c r="C219" s="22">
        <v>36894447</v>
      </c>
      <c r="D219" s="22">
        <v>0</v>
      </c>
      <c r="E219" s="22">
        <v>30301640</v>
      </c>
      <c r="F219" s="22">
        <v>0</v>
      </c>
      <c r="G219" s="48">
        <v>33138700</v>
      </c>
      <c r="H219" s="48"/>
      <c r="I219" s="62"/>
      <c r="J219" s="62"/>
      <c r="K219" s="62"/>
      <c r="L219" s="62"/>
      <c r="M219" s="62"/>
      <c r="N219" s="62"/>
    </row>
    <row r="220" spans="1:14" ht="30" customHeight="1" x14ac:dyDescent="0.35">
      <c r="A220" s="19" t="s">
        <v>607</v>
      </c>
      <c r="B220" s="19" t="s">
        <v>605</v>
      </c>
      <c r="C220" s="22">
        <v>0</v>
      </c>
      <c r="D220" s="22">
        <v>0</v>
      </c>
      <c r="E220" s="22">
        <v>11052080</v>
      </c>
      <c r="F220" s="22">
        <v>0</v>
      </c>
      <c r="G220" s="48">
        <v>11741663</v>
      </c>
      <c r="H220" s="48"/>
      <c r="I220" s="62"/>
      <c r="J220" s="62"/>
      <c r="K220" s="62"/>
      <c r="L220" s="62"/>
      <c r="M220" s="62"/>
      <c r="N220" s="62"/>
    </row>
    <row r="221" spans="1:14" ht="30" customHeight="1" x14ac:dyDescent="0.35">
      <c r="A221" s="19" t="s">
        <v>4370</v>
      </c>
      <c r="B221" s="19" t="s">
        <v>1576</v>
      </c>
      <c r="C221" s="22">
        <v>0</v>
      </c>
      <c r="D221" s="22">
        <v>0</v>
      </c>
      <c r="E221" s="22">
        <v>0</v>
      </c>
      <c r="F221" s="22">
        <v>0</v>
      </c>
      <c r="G221" s="48">
        <v>0</v>
      </c>
      <c r="H221" s="48"/>
      <c r="I221" s="62">
        <v>2</v>
      </c>
      <c r="J221" s="62">
        <v>0</v>
      </c>
      <c r="K221" s="62">
        <v>2</v>
      </c>
      <c r="L221" s="62">
        <v>2</v>
      </c>
      <c r="M221" s="62">
        <v>1</v>
      </c>
      <c r="N221" s="62" t="s">
        <v>3790</v>
      </c>
    </row>
    <row r="222" spans="1:14" ht="30" customHeight="1" x14ac:dyDescent="0.35">
      <c r="A222" s="19" t="s">
        <v>8367</v>
      </c>
      <c r="B222" s="19" t="s">
        <v>3826</v>
      </c>
      <c r="C222" s="22">
        <v>14874671</v>
      </c>
      <c r="D222" s="22">
        <v>0</v>
      </c>
      <c r="E222" s="22">
        <v>10260545</v>
      </c>
      <c r="F222" s="22">
        <v>0</v>
      </c>
      <c r="G222" s="48">
        <v>10302423</v>
      </c>
      <c r="H222" s="48">
        <v>1907731</v>
      </c>
      <c r="I222" s="62">
        <v>213</v>
      </c>
      <c r="J222" s="62">
        <v>0</v>
      </c>
      <c r="K222" s="62">
        <v>213</v>
      </c>
      <c r="L222" s="62">
        <v>2</v>
      </c>
      <c r="M222" s="62">
        <v>1</v>
      </c>
      <c r="N222" s="62" t="s">
        <v>8201</v>
      </c>
    </row>
    <row r="223" spans="1:14" ht="30" customHeight="1" x14ac:dyDescent="0.35">
      <c r="A223" s="19" t="s">
        <v>9514</v>
      </c>
      <c r="B223" s="19" t="s">
        <v>99</v>
      </c>
      <c r="C223" s="22">
        <v>77019669.959999993</v>
      </c>
      <c r="D223" s="22">
        <v>0</v>
      </c>
      <c r="E223" s="22">
        <v>42858662.119999997</v>
      </c>
      <c r="F223" s="22">
        <v>0</v>
      </c>
      <c r="G223" s="48">
        <v>82038244.180000007</v>
      </c>
      <c r="H223" s="48"/>
      <c r="I223" s="62"/>
      <c r="J223" s="62"/>
      <c r="K223" s="62"/>
      <c r="L223" s="62"/>
      <c r="M223" s="62"/>
      <c r="N223" s="62"/>
    </row>
    <row r="224" spans="1:14" ht="30" customHeight="1" x14ac:dyDescent="0.35">
      <c r="A224" s="19" t="s">
        <v>9322</v>
      </c>
      <c r="B224" s="19" t="s">
        <v>2212</v>
      </c>
      <c r="C224" s="22">
        <v>16750426</v>
      </c>
      <c r="D224" s="22">
        <v>0</v>
      </c>
      <c r="E224" s="22">
        <v>720149</v>
      </c>
      <c r="F224" s="22">
        <v>0</v>
      </c>
      <c r="G224" s="48">
        <v>5686574</v>
      </c>
      <c r="H224" s="48"/>
      <c r="I224" s="62"/>
      <c r="J224" s="62"/>
      <c r="K224" s="62"/>
      <c r="L224" s="62"/>
      <c r="M224" s="62"/>
      <c r="N224" s="62"/>
    </row>
    <row r="225" spans="1:16097" ht="30" customHeight="1" x14ac:dyDescent="0.35">
      <c r="A225" s="19" t="s">
        <v>8038</v>
      </c>
      <c r="B225" s="19" t="s">
        <v>3895</v>
      </c>
      <c r="C225" s="22">
        <v>0</v>
      </c>
      <c r="D225" s="22">
        <v>0</v>
      </c>
      <c r="E225" s="22">
        <v>0</v>
      </c>
      <c r="F225" s="22">
        <v>0</v>
      </c>
      <c r="G225" s="48">
        <v>-2701707</v>
      </c>
      <c r="H225" s="48">
        <v>0</v>
      </c>
      <c r="I225" s="62">
        <v>5</v>
      </c>
      <c r="J225" s="62">
        <v>4</v>
      </c>
      <c r="K225" s="62">
        <v>1</v>
      </c>
      <c r="L225" s="62" t="s">
        <v>13091</v>
      </c>
      <c r="M225" s="62">
        <v>0</v>
      </c>
      <c r="N225" s="62" t="s">
        <v>3790</v>
      </c>
    </row>
    <row r="226" spans="1:16097" ht="30" customHeight="1" x14ac:dyDescent="0.35">
      <c r="A226" s="19" t="s">
        <v>4947</v>
      </c>
      <c r="B226" s="19" t="s">
        <v>9327</v>
      </c>
      <c r="C226" s="22">
        <v>1630000</v>
      </c>
      <c r="D226" s="22">
        <v>0</v>
      </c>
      <c r="E226" s="22">
        <v>798000</v>
      </c>
      <c r="F226" s="22">
        <v>0</v>
      </c>
      <c r="G226" s="48">
        <v>1567919</v>
      </c>
      <c r="H226" s="48"/>
      <c r="I226" s="62"/>
      <c r="J226" s="62"/>
      <c r="K226" s="62"/>
      <c r="L226" s="62"/>
      <c r="M226" s="62"/>
      <c r="N226" s="62"/>
    </row>
    <row r="227" spans="1:16097" ht="30" customHeight="1" x14ac:dyDescent="0.35">
      <c r="A227" s="19" t="s">
        <v>120</v>
      </c>
      <c r="B227" s="19" t="s">
        <v>9484</v>
      </c>
      <c r="C227" s="22">
        <v>26330969.25</v>
      </c>
      <c r="D227" s="22">
        <v>0</v>
      </c>
      <c r="E227" s="22">
        <v>21361929.449999999</v>
      </c>
      <c r="F227" s="22">
        <v>0</v>
      </c>
      <c r="G227" s="48">
        <v>34612650.43</v>
      </c>
      <c r="H227" s="48"/>
      <c r="I227" s="62"/>
      <c r="J227" s="62"/>
      <c r="K227" s="62"/>
      <c r="L227" s="62"/>
      <c r="M227" s="62"/>
      <c r="N227" s="62"/>
    </row>
    <row r="228" spans="1:16097" ht="30" customHeight="1" x14ac:dyDescent="0.35">
      <c r="A228" s="19" t="s">
        <v>390</v>
      </c>
      <c r="B228" s="19" t="s">
        <v>388</v>
      </c>
      <c r="C228" s="22">
        <v>0</v>
      </c>
      <c r="D228" s="22">
        <v>0</v>
      </c>
      <c r="E228" s="22">
        <v>0</v>
      </c>
      <c r="F228" s="22">
        <v>0</v>
      </c>
      <c r="G228" s="48">
        <v>304007</v>
      </c>
      <c r="H228" s="48"/>
      <c r="I228" s="62"/>
      <c r="J228" s="62"/>
      <c r="K228" s="62"/>
      <c r="L228" s="62"/>
      <c r="M228" s="62"/>
      <c r="N228" s="62"/>
    </row>
    <row r="229" spans="1:16097" ht="30" customHeight="1" x14ac:dyDescent="0.35">
      <c r="A229" s="19" t="s">
        <v>9395</v>
      </c>
      <c r="B229" s="19" t="s">
        <v>10006</v>
      </c>
      <c r="C229" s="22">
        <v>274000</v>
      </c>
      <c r="D229" s="22">
        <v>0</v>
      </c>
      <c r="E229" s="22">
        <v>35500</v>
      </c>
      <c r="F229" s="22">
        <v>0</v>
      </c>
      <c r="G229" s="48">
        <v>284505</v>
      </c>
      <c r="H229" s="48">
        <v>24495</v>
      </c>
      <c r="I229" s="62">
        <v>4</v>
      </c>
      <c r="J229" s="62">
        <v>3</v>
      </c>
      <c r="K229" s="62">
        <v>1</v>
      </c>
      <c r="L229" s="62">
        <v>0</v>
      </c>
      <c r="M229" s="62">
        <v>0</v>
      </c>
      <c r="N229" s="62" t="s">
        <v>3790</v>
      </c>
    </row>
    <row r="230" spans="1:16097" ht="30" customHeight="1" x14ac:dyDescent="0.35">
      <c r="A230" s="19" t="s">
        <v>9325</v>
      </c>
      <c r="B230" s="19" t="s">
        <v>9326</v>
      </c>
      <c r="C230" s="22">
        <v>12780533</v>
      </c>
      <c r="D230" s="22">
        <v>0</v>
      </c>
      <c r="E230" s="22">
        <v>360123</v>
      </c>
      <c r="F230" s="22">
        <v>0</v>
      </c>
      <c r="G230" s="48">
        <v>12643977</v>
      </c>
      <c r="H230" s="48"/>
      <c r="I230" s="62"/>
      <c r="J230" s="62"/>
      <c r="K230" s="62"/>
      <c r="L230" s="62"/>
      <c r="M230" s="62"/>
      <c r="N230" s="62"/>
    </row>
    <row r="231" spans="1:16097" ht="30" customHeight="1" x14ac:dyDescent="0.35">
      <c r="A231" s="19" t="s">
        <v>3100</v>
      </c>
      <c r="B231" s="19" t="s">
        <v>1516</v>
      </c>
      <c r="C231" s="22">
        <v>329900</v>
      </c>
      <c r="D231" s="22"/>
      <c r="E231" s="22">
        <v>1000</v>
      </c>
      <c r="F231" s="22">
        <v>0</v>
      </c>
      <c r="G231" s="48">
        <v>613439</v>
      </c>
      <c r="H231" s="48"/>
      <c r="I231" s="62">
        <v>17</v>
      </c>
      <c r="J231" s="62">
        <v>3</v>
      </c>
      <c r="K231" s="62">
        <v>14</v>
      </c>
      <c r="L231" s="62">
        <v>15</v>
      </c>
      <c r="M231" s="62">
        <v>0</v>
      </c>
      <c r="N231" s="62" t="s">
        <v>3790</v>
      </c>
      <c r="O231" s="45"/>
      <c r="P231" s="45"/>
      <c r="Q231" s="45" t="s">
        <v>1440</v>
      </c>
      <c r="R231" s="45" t="s">
        <v>1440</v>
      </c>
      <c r="S231" s="45" t="s">
        <v>1440</v>
      </c>
      <c r="T231" s="49" t="s">
        <v>1440</v>
      </c>
      <c r="U231" s="19" t="s">
        <v>1440</v>
      </c>
      <c r="V231" s="19" t="s">
        <v>1440</v>
      </c>
      <c r="W231" s="19" t="s">
        <v>1440</v>
      </c>
      <c r="X231" s="19" t="s">
        <v>1440</v>
      </c>
      <c r="Y231" s="19" t="s">
        <v>1440</v>
      </c>
      <c r="Z231" s="19" t="s">
        <v>1440</v>
      </c>
      <c r="AA231" s="19" t="s">
        <v>1440</v>
      </c>
      <c r="AB231" s="19" t="s">
        <v>1440</v>
      </c>
      <c r="AC231" s="19" t="s">
        <v>1440</v>
      </c>
      <c r="AD231" s="19" t="s">
        <v>1440</v>
      </c>
      <c r="AE231" s="19" t="s">
        <v>1440</v>
      </c>
      <c r="AF231" s="19" t="s">
        <v>1440</v>
      </c>
      <c r="AG231" s="19" t="s">
        <v>1440</v>
      </c>
      <c r="AH231" s="19" t="s">
        <v>1440</v>
      </c>
      <c r="AI231" s="19" t="s">
        <v>1440</v>
      </c>
      <c r="AJ231" s="19" t="s">
        <v>1440</v>
      </c>
      <c r="AK231" s="19" t="s">
        <v>1440</v>
      </c>
      <c r="AL231" s="19" t="s">
        <v>1440</v>
      </c>
      <c r="AM231" s="19" t="s">
        <v>1440</v>
      </c>
      <c r="AN231" s="19" t="s">
        <v>1440</v>
      </c>
      <c r="AO231" s="19" t="s">
        <v>1440</v>
      </c>
      <c r="AP231" s="19" t="s">
        <v>1440</v>
      </c>
      <c r="AQ231" s="19" t="s">
        <v>1440</v>
      </c>
      <c r="AR231" s="19" t="s">
        <v>1440</v>
      </c>
      <c r="AS231" s="19" t="s">
        <v>1440</v>
      </c>
      <c r="AT231" s="19" t="s">
        <v>1440</v>
      </c>
      <c r="AU231" s="19" t="s">
        <v>1440</v>
      </c>
      <c r="AV231" s="19" t="s">
        <v>1440</v>
      </c>
      <c r="AW231" s="19" t="s">
        <v>1440</v>
      </c>
      <c r="AX231" s="19" t="s">
        <v>1440</v>
      </c>
      <c r="AY231" s="19" t="s">
        <v>1440</v>
      </c>
      <c r="AZ231" s="19" t="s">
        <v>1440</v>
      </c>
      <c r="BA231" s="19" t="s">
        <v>1440</v>
      </c>
      <c r="BB231" s="19" t="s">
        <v>1440</v>
      </c>
      <c r="BC231" s="19" t="s">
        <v>1440</v>
      </c>
      <c r="BD231" s="19" t="s">
        <v>1440</v>
      </c>
      <c r="BE231" s="19" t="s">
        <v>1440</v>
      </c>
      <c r="BF231" s="19" t="s">
        <v>1440</v>
      </c>
      <c r="BG231" s="19" t="s">
        <v>1440</v>
      </c>
      <c r="BH231" s="19" t="s">
        <v>1440</v>
      </c>
      <c r="BI231" s="19" t="s">
        <v>1440</v>
      </c>
      <c r="BJ231" s="19" t="s">
        <v>1440</v>
      </c>
      <c r="BK231" s="19" t="s">
        <v>1440</v>
      </c>
      <c r="BL231" s="19" t="s">
        <v>1440</v>
      </c>
      <c r="BM231" s="19" t="s">
        <v>1440</v>
      </c>
      <c r="BN231" s="19" t="s">
        <v>1440</v>
      </c>
      <c r="BO231" s="19" t="s">
        <v>1440</v>
      </c>
      <c r="BP231" s="19" t="s">
        <v>1440</v>
      </c>
      <c r="BQ231" s="19" t="s">
        <v>1440</v>
      </c>
      <c r="BR231" s="19" t="s">
        <v>1440</v>
      </c>
      <c r="BS231" s="19" t="s">
        <v>1440</v>
      </c>
      <c r="BT231" s="19" t="s">
        <v>1440</v>
      </c>
      <c r="BU231" s="19" t="s">
        <v>1440</v>
      </c>
      <c r="BV231" s="19" t="s">
        <v>1440</v>
      </c>
      <c r="BW231" s="19" t="s">
        <v>1440</v>
      </c>
      <c r="BX231" s="19" t="s">
        <v>1440</v>
      </c>
      <c r="BY231" s="19" t="s">
        <v>1440</v>
      </c>
      <c r="BZ231" s="19" t="s">
        <v>1440</v>
      </c>
      <c r="CA231" s="19" t="s">
        <v>1440</v>
      </c>
      <c r="CB231" s="19" t="s">
        <v>1440</v>
      </c>
      <c r="CC231" s="19" t="s">
        <v>1440</v>
      </c>
      <c r="CD231" s="19" t="s">
        <v>1440</v>
      </c>
      <c r="CE231" s="19" t="s">
        <v>1440</v>
      </c>
      <c r="CF231" s="19" t="s">
        <v>1440</v>
      </c>
      <c r="CG231" s="19" t="s">
        <v>1440</v>
      </c>
      <c r="CH231" s="19" t="s">
        <v>1440</v>
      </c>
      <c r="CI231" s="19" t="s">
        <v>1440</v>
      </c>
      <c r="CJ231" s="19" t="s">
        <v>1440</v>
      </c>
      <c r="CK231" s="19" t="s">
        <v>1440</v>
      </c>
      <c r="CL231" s="19" t="s">
        <v>1440</v>
      </c>
      <c r="CM231" s="19" t="s">
        <v>1440</v>
      </c>
      <c r="CN231" s="19" t="s">
        <v>1440</v>
      </c>
      <c r="CO231" s="19" t="s">
        <v>1440</v>
      </c>
      <c r="CP231" s="19" t="s">
        <v>1440</v>
      </c>
      <c r="CQ231" s="19" t="s">
        <v>1440</v>
      </c>
      <c r="CR231" s="19" t="s">
        <v>1440</v>
      </c>
      <c r="CS231" s="19" t="s">
        <v>1440</v>
      </c>
      <c r="CT231" s="19" t="s">
        <v>1440</v>
      </c>
      <c r="CU231" s="19" t="s">
        <v>1440</v>
      </c>
      <c r="CV231" s="19" t="s">
        <v>1440</v>
      </c>
      <c r="CW231" s="19" t="s">
        <v>1440</v>
      </c>
      <c r="CX231" s="19" t="s">
        <v>1440</v>
      </c>
      <c r="CY231" s="19" t="s">
        <v>1440</v>
      </c>
      <c r="CZ231" s="19" t="s">
        <v>1440</v>
      </c>
      <c r="DA231" s="19" t="s">
        <v>1440</v>
      </c>
      <c r="DB231" s="19" t="s">
        <v>1440</v>
      </c>
      <c r="DC231" s="19" t="s">
        <v>1440</v>
      </c>
      <c r="DD231" s="19" t="s">
        <v>1440</v>
      </c>
      <c r="DE231" s="19" t="s">
        <v>1440</v>
      </c>
      <c r="DF231" s="19" t="s">
        <v>1440</v>
      </c>
      <c r="DG231" s="19" t="s">
        <v>1440</v>
      </c>
      <c r="DH231" s="19" t="s">
        <v>1440</v>
      </c>
      <c r="DI231" s="19" t="s">
        <v>1440</v>
      </c>
      <c r="DJ231" s="19" t="s">
        <v>1440</v>
      </c>
      <c r="DK231" s="19" t="s">
        <v>1440</v>
      </c>
      <c r="DL231" s="19" t="s">
        <v>1440</v>
      </c>
      <c r="DM231" s="19" t="s">
        <v>1440</v>
      </c>
      <c r="DN231" s="19" t="s">
        <v>1440</v>
      </c>
      <c r="DO231" s="19" t="s">
        <v>1440</v>
      </c>
      <c r="DP231" s="19" t="s">
        <v>1440</v>
      </c>
      <c r="DQ231" s="19" t="s">
        <v>1440</v>
      </c>
      <c r="DR231" s="19" t="s">
        <v>1440</v>
      </c>
      <c r="DS231" s="19" t="s">
        <v>1440</v>
      </c>
      <c r="DT231" s="19" t="s">
        <v>1440</v>
      </c>
      <c r="DU231" s="19" t="s">
        <v>1440</v>
      </c>
      <c r="DV231" s="19" t="s">
        <v>1440</v>
      </c>
      <c r="DW231" s="19" t="s">
        <v>1440</v>
      </c>
      <c r="DX231" s="19" t="s">
        <v>1440</v>
      </c>
      <c r="DY231" s="19" t="s">
        <v>1440</v>
      </c>
      <c r="DZ231" s="19" t="s">
        <v>1440</v>
      </c>
      <c r="EA231" s="19" t="s">
        <v>1440</v>
      </c>
      <c r="EB231" s="19" t="s">
        <v>1440</v>
      </c>
      <c r="EC231" s="19" t="s">
        <v>1440</v>
      </c>
      <c r="ED231" s="19" t="s">
        <v>1440</v>
      </c>
      <c r="EE231" s="19" t="s">
        <v>1440</v>
      </c>
      <c r="EF231" s="19" t="s">
        <v>1440</v>
      </c>
      <c r="EG231" s="19" t="s">
        <v>1440</v>
      </c>
      <c r="EH231" s="19" t="s">
        <v>1440</v>
      </c>
      <c r="EI231" s="19" t="s">
        <v>1440</v>
      </c>
      <c r="EJ231" s="19" t="s">
        <v>1440</v>
      </c>
      <c r="EK231" s="19" t="s">
        <v>1440</v>
      </c>
      <c r="EL231" s="19" t="s">
        <v>1440</v>
      </c>
      <c r="EM231" s="19" t="s">
        <v>1440</v>
      </c>
      <c r="EN231" s="19" t="s">
        <v>1440</v>
      </c>
      <c r="EO231" s="19" t="s">
        <v>1440</v>
      </c>
      <c r="EP231" s="19" t="s">
        <v>1440</v>
      </c>
      <c r="EQ231" s="19" t="s">
        <v>1440</v>
      </c>
      <c r="ER231" s="19" t="s">
        <v>1440</v>
      </c>
      <c r="ES231" s="19" t="s">
        <v>1440</v>
      </c>
      <c r="ET231" s="19" t="s">
        <v>1440</v>
      </c>
      <c r="EU231" s="19" t="s">
        <v>1440</v>
      </c>
      <c r="EV231" s="19" t="s">
        <v>1440</v>
      </c>
      <c r="EW231" s="19" t="s">
        <v>1440</v>
      </c>
      <c r="EX231" s="19" t="s">
        <v>1440</v>
      </c>
      <c r="EY231" s="19" t="s">
        <v>1440</v>
      </c>
      <c r="EZ231" s="19" t="s">
        <v>1440</v>
      </c>
      <c r="FA231" s="19" t="s">
        <v>1440</v>
      </c>
      <c r="FB231" s="19" t="s">
        <v>1440</v>
      </c>
      <c r="FC231" s="19" t="s">
        <v>1440</v>
      </c>
      <c r="FD231" s="19" t="s">
        <v>1440</v>
      </c>
      <c r="FE231" s="19" t="s">
        <v>1440</v>
      </c>
      <c r="FF231" s="19" t="s">
        <v>1440</v>
      </c>
      <c r="FG231" s="19" t="s">
        <v>1440</v>
      </c>
      <c r="FH231" s="19" t="s">
        <v>1440</v>
      </c>
      <c r="FI231" s="19" t="s">
        <v>1440</v>
      </c>
      <c r="FJ231" s="19" t="s">
        <v>1440</v>
      </c>
      <c r="FK231" s="19" t="s">
        <v>1440</v>
      </c>
      <c r="FL231" s="19" t="s">
        <v>1440</v>
      </c>
      <c r="FM231" s="19" t="s">
        <v>1440</v>
      </c>
      <c r="FN231" s="19" t="s">
        <v>1440</v>
      </c>
      <c r="FO231" s="19" t="s">
        <v>1440</v>
      </c>
      <c r="FP231" s="19" t="s">
        <v>1440</v>
      </c>
      <c r="FQ231" s="19" t="s">
        <v>1440</v>
      </c>
      <c r="FR231" s="19" t="s">
        <v>1440</v>
      </c>
      <c r="FS231" s="19" t="s">
        <v>1440</v>
      </c>
      <c r="FT231" s="19" t="s">
        <v>1440</v>
      </c>
      <c r="FU231" s="19" t="s">
        <v>1440</v>
      </c>
      <c r="FV231" s="19" t="s">
        <v>1440</v>
      </c>
      <c r="FW231" s="19" t="s">
        <v>1440</v>
      </c>
      <c r="FX231" s="19" t="s">
        <v>1440</v>
      </c>
      <c r="FY231" s="19" t="s">
        <v>1440</v>
      </c>
      <c r="FZ231" s="19" t="s">
        <v>1440</v>
      </c>
      <c r="GA231" s="19" t="s">
        <v>1440</v>
      </c>
      <c r="GB231" s="19" t="s">
        <v>1440</v>
      </c>
      <c r="GC231" s="19" t="s">
        <v>1440</v>
      </c>
      <c r="GD231" s="19" t="s">
        <v>1440</v>
      </c>
      <c r="GE231" s="19" t="s">
        <v>1440</v>
      </c>
      <c r="GF231" s="19" t="s">
        <v>1440</v>
      </c>
      <c r="GG231" s="19" t="s">
        <v>1440</v>
      </c>
      <c r="GH231" s="19" t="s">
        <v>1440</v>
      </c>
      <c r="GI231" s="19" t="s">
        <v>1440</v>
      </c>
      <c r="GJ231" s="19" t="s">
        <v>1440</v>
      </c>
      <c r="GK231" s="19" t="s">
        <v>1440</v>
      </c>
      <c r="GL231" s="19" t="s">
        <v>1440</v>
      </c>
      <c r="GM231" s="19" t="s">
        <v>1440</v>
      </c>
      <c r="GN231" s="19" t="s">
        <v>1440</v>
      </c>
      <c r="GO231" s="19" t="s">
        <v>1440</v>
      </c>
      <c r="GP231" s="19" t="s">
        <v>1440</v>
      </c>
      <c r="GQ231" s="19" t="s">
        <v>1440</v>
      </c>
      <c r="GR231" s="19" t="s">
        <v>1440</v>
      </c>
      <c r="GS231" s="19" t="s">
        <v>1440</v>
      </c>
      <c r="GT231" s="19" t="s">
        <v>1440</v>
      </c>
      <c r="GU231" s="19" t="s">
        <v>1440</v>
      </c>
      <c r="GV231" s="19" t="s">
        <v>1440</v>
      </c>
      <c r="GW231" s="19" t="s">
        <v>1440</v>
      </c>
      <c r="GX231" s="19" t="s">
        <v>1440</v>
      </c>
      <c r="GY231" s="19" t="s">
        <v>1440</v>
      </c>
      <c r="GZ231" s="19" t="s">
        <v>1440</v>
      </c>
      <c r="HA231" s="19" t="s">
        <v>1440</v>
      </c>
      <c r="HB231" s="19" t="s">
        <v>1440</v>
      </c>
      <c r="HC231" s="19" t="s">
        <v>1440</v>
      </c>
      <c r="HD231" s="19" t="s">
        <v>1440</v>
      </c>
      <c r="HE231" s="19" t="s">
        <v>1440</v>
      </c>
      <c r="HF231" s="19" t="s">
        <v>1440</v>
      </c>
      <c r="HG231" s="19" t="s">
        <v>1440</v>
      </c>
      <c r="HH231" s="19" t="s">
        <v>1440</v>
      </c>
      <c r="HI231" s="19" t="s">
        <v>1440</v>
      </c>
      <c r="HJ231" s="19" t="s">
        <v>1440</v>
      </c>
      <c r="HK231" s="19" t="s">
        <v>1440</v>
      </c>
      <c r="HL231" s="19" t="s">
        <v>1440</v>
      </c>
      <c r="HM231" s="19" t="s">
        <v>1440</v>
      </c>
      <c r="HN231" s="19" t="s">
        <v>1440</v>
      </c>
      <c r="HO231" s="19" t="s">
        <v>1440</v>
      </c>
      <c r="HP231" s="19" t="s">
        <v>1440</v>
      </c>
      <c r="HQ231" s="19" t="s">
        <v>1440</v>
      </c>
      <c r="HR231" s="19" t="s">
        <v>1440</v>
      </c>
      <c r="HS231" s="19" t="s">
        <v>1440</v>
      </c>
      <c r="HT231" s="19" t="s">
        <v>1440</v>
      </c>
      <c r="HU231" s="19" t="s">
        <v>1440</v>
      </c>
      <c r="HV231" s="19" t="s">
        <v>1440</v>
      </c>
      <c r="HW231" s="19" t="s">
        <v>1440</v>
      </c>
      <c r="HX231" s="19" t="s">
        <v>1440</v>
      </c>
      <c r="HY231" s="19" t="s">
        <v>1440</v>
      </c>
      <c r="HZ231" s="19" t="s">
        <v>1440</v>
      </c>
      <c r="IA231" s="19" t="s">
        <v>1440</v>
      </c>
      <c r="IB231" s="19" t="s">
        <v>1440</v>
      </c>
      <c r="IC231" s="19" t="s">
        <v>1440</v>
      </c>
      <c r="ID231" s="19" t="s">
        <v>1440</v>
      </c>
      <c r="IE231" s="19" t="s">
        <v>1440</v>
      </c>
      <c r="IF231" s="19" t="s">
        <v>1440</v>
      </c>
      <c r="IG231" s="19" t="s">
        <v>1440</v>
      </c>
      <c r="IH231" s="19" t="s">
        <v>1440</v>
      </c>
      <c r="II231" s="19" t="s">
        <v>1440</v>
      </c>
      <c r="IJ231" s="19" t="s">
        <v>1440</v>
      </c>
      <c r="IK231" s="19" t="s">
        <v>1440</v>
      </c>
      <c r="IL231" s="19" t="s">
        <v>1440</v>
      </c>
      <c r="IM231" s="19" t="s">
        <v>1440</v>
      </c>
      <c r="IN231" s="19" t="s">
        <v>1440</v>
      </c>
      <c r="IO231" s="19" t="s">
        <v>1440</v>
      </c>
      <c r="IP231" s="19" t="s">
        <v>1440</v>
      </c>
      <c r="IQ231" s="19" t="s">
        <v>1440</v>
      </c>
      <c r="IR231" s="19" t="s">
        <v>1440</v>
      </c>
      <c r="IS231" s="19" t="s">
        <v>1440</v>
      </c>
      <c r="IT231" s="19" t="s">
        <v>1440</v>
      </c>
      <c r="IU231" s="19" t="s">
        <v>1440</v>
      </c>
      <c r="IV231" s="19" t="s">
        <v>1440</v>
      </c>
      <c r="IW231" s="19" t="s">
        <v>1440</v>
      </c>
      <c r="IX231" s="19" t="s">
        <v>1440</v>
      </c>
      <c r="IY231" s="19" t="s">
        <v>1440</v>
      </c>
      <c r="IZ231" s="19" t="s">
        <v>1440</v>
      </c>
      <c r="JA231" s="19" t="s">
        <v>1440</v>
      </c>
      <c r="JB231" s="19" t="s">
        <v>1440</v>
      </c>
      <c r="JC231" s="19" t="s">
        <v>1440</v>
      </c>
      <c r="JD231" s="19" t="s">
        <v>1440</v>
      </c>
      <c r="JE231" s="19" t="s">
        <v>1440</v>
      </c>
      <c r="JF231" s="19" t="s">
        <v>1440</v>
      </c>
      <c r="JG231" s="19" t="s">
        <v>1440</v>
      </c>
      <c r="JH231" s="19" t="s">
        <v>1440</v>
      </c>
      <c r="JI231" s="19" t="s">
        <v>1440</v>
      </c>
      <c r="JJ231" s="19" t="s">
        <v>1440</v>
      </c>
      <c r="JK231" s="19" t="s">
        <v>1440</v>
      </c>
      <c r="JL231" s="19" t="s">
        <v>1440</v>
      </c>
      <c r="JM231" s="19" t="s">
        <v>1440</v>
      </c>
      <c r="JN231" s="19" t="s">
        <v>1440</v>
      </c>
      <c r="JO231" s="19" t="s">
        <v>1440</v>
      </c>
      <c r="JP231" s="19" t="s">
        <v>1440</v>
      </c>
      <c r="JQ231" s="19" t="s">
        <v>1440</v>
      </c>
      <c r="JR231" s="19" t="s">
        <v>1440</v>
      </c>
      <c r="JS231" s="19" t="s">
        <v>1440</v>
      </c>
      <c r="JT231" s="19" t="s">
        <v>1440</v>
      </c>
      <c r="JU231" s="19" t="s">
        <v>1440</v>
      </c>
      <c r="JV231" s="19" t="s">
        <v>1440</v>
      </c>
      <c r="JW231" s="19" t="s">
        <v>1440</v>
      </c>
      <c r="JX231" s="19" t="s">
        <v>1440</v>
      </c>
      <c r="JY231" s="19" t="s">
        <v>1440</v>
      </c>
      <c r="JZ231" s="19" t="s">
        <v>1440</v>
      </c>
      <c r="KA231" s="19" t="s">
        <v>1440</v>
      </c>
      <c r="KB231" s="19" t="s">
        <v>1440</v>
      </c>
      <c r="KC231" s="19" t="s">
        <v>1440</v>
      </c>
      <c r="KD231" s="19" t="s">
        <v>1440</v>
      </c>
      <c r="KE231" s="19" t="s">
        <v>1440</v>
      </c>
      <c r="KF231" s="19" t="s">
        <v>1440</v>
      </c>
      <c r="KG231" s="19" t="s">
        <v>1440</v>
      </c>
      <c r="KH231" s="19" t="s">
        <v>1440</v>
      </c>
      <c r="KI231" s="19" t="s">
        <v>1440</v>
      </c>
      <c r="KJ231" s="19" t="s">
        <v>1440</v>
      </c>
      <c r="KK231" s="19" t="s">
        <v>1440</v>
      </c>
      <c r="KL231" s="19" t="s">
        <v>1440</v>
      </c>
      <c r="KM231" s="19" t="s">
        <v>1440</v>
      </c>
      <c r="KN231" s="19" t="s">
        <v>1440</v>
      </c>
      <c r="KO231" s="19" t="s">
        <v>1440</v>
      </c>
      <c r="KP231" s="19" t="s">
        <v>1440</v>
      </c>
      <c r="KQ231" s="19" t="s">
        <v>1440</v>
      </c>
      <c r="KR231" s="19" t="s">
        <v>1440</v>
      </c>
      <c r="KS231" s="19" t="s">
        <v>1440</v>
      </c>
      <c r="KT231" s="19" t="s">
        <v>1440</v>
      </c>
      <c r="KU231" s="19" t="s">
        <v>1440</v>
      </c>
      <c r="KV231" s="19" t="s">
        <v>1440</v>
      </c>
      <c r="KW231" s="19" t="s">
        <v>1440</v>
      </c>
      <c r="KX231" s="19" t="s">
        <v>1440</v>
      </c>
      <c r="KY231" s="19" t="s">
        <v>1440</v>
      </c>
      <c r="KZ231" s="19" t="s">
        <v>1440</v>
      </c>
      <c r="LA231" s="19" t="s">
        <v>1440</v>
      </c>
      <c r="LB231" s="19" t="s">
        <v>1440</v>
      </c>
      <c r="LC231" s="19" t="s">
        <v>1440</v>
      </c>
      <c r="LD231" s="19" t="s">
        <v>1440</v>
      </c>
      <c r="LE231" s="19" t="s">
        <v>1440</v>
      </c>
      <c r="LF231" s="19" t="s">
        <v>1440</v>
      </c>
      <c r="LG231" s="19" t="s">
        <v>1440</v>
      </c>
      <c r="LH231" s="19" t="s">
        <v>1440</v>
      </c>
      <c r="LI231" s="19" t="s">
        <v>1440</v>
      </c>
      <c r="LJ231" s="19" t="s">
        <v>1440</v>
      </c>
      <c r="LK231" s="19" t="s">
        <v>1440</v>
      </c>
      <c r="LL231" s="19" t="s">
        <v>1440</v>
      </c>
      <c r="LM231" s="19" t="s">
        <v>1440</v>
      </c>
      <c r="LN231" s="19" t="s">
        <v>1440</v>
      </c>
      <c r="LO231" s="19" t="s">
        <v>1440</v>
      </c>
      <c r="LP231" s="19" t="s">
        <v>1440</v>
      </c>
      <c r="LQ231" s="19" t="s">
        <v>1440</v>
      </c>
      <c r="LR231" s="19" t="s">
        <v>1440</v>
      </c>
      <c r="LS231" s="19" t="s">
        <v>1440</v>
      </c>
      <c r="LT231" s="19" t="s">
        <v>1440</v>
      </c>
      <c r="LU231" s="19" t="s">
        <v>1440</v>
      </c>
      <c r="LV231" s="19" t="s">
        <v>1440</v>
      </c>
      <c r="LW231" s="19" t="s">
        <v>1440</v>
      </c>
      <c r="LX231" s="19" t="s">
        <v>1440</v>
      </c>
      <c r="LY231" s="19" t="s">
        <v>1440</v>
      </c>
      <c r="LZ231" s="19" t="s">
        <v>1440</v>
      </c>
      <c r="MA231" s="19" t="s">
        <v>1440</v>
      </c>
      <c r="MB231" s="19" t="s">
        <v>1440</v>
      </c>
      <c r="MC231" s="19" t="s">
        <v>1440</v>
      </c>
      <c r="MD231" s="19" t="s">
        <v>1440</v>
      </c>
      <c r="ME231" s="19" t="s">
        <v>1440</v>
      </c>
      <c r="MF231" s="19" t="s">
        <v>1440</v>
      </c>
      <c r="MG231" s="19" t="s">
        <v>1440</v>
      </c>
      <c r="MH231" s="19" t="s">
        <v>1440</v>
      </c>
      <c r="MI231" s="19" t="s">
        <v>1440</v>
      </c>
      <c r="MJ231" s="19" t="s">
        <v>1440</v>
      </c>
      <c r="MK231" s="19" t="s">
        <v>1440</v>
      </c>
      <c r="ML231" s="19" t="s">
        <v>1440</v>
      </c>
      <c r="MM231" s="19" t="s">
        <v>1440</v>
      </c>
      <c r="MN231" s="19" t="s">
        <v>1440</v>
      </c>
      <c r="MO231" s="19" t="s">
        <v>1440</v>
      </c>
      <c r="MP231" s="19" t="s">
        <v>1440</v>
      </c>
      <c r="MQ231" s="19" t="s">
        <v>1440</v>
      </c>
      <c r="MR231" s="19" t="s">
        <v>1440</v>
      </c>
      <c r="MS231" s="19" t="s">
        <v>1440</v>
      </c>
      <c r="MT231" s="19" t="s">
        <v>1440</v>
      </c>
      <c r="MU231" s="19" t="s">
        <v>1440</v>
      </c>
      <c r="MV231" s="19" t="s">
        <v>1440</v>
      </c>
      <c r="MW231" s="19" t="s">
        <v>1440</v>
      </c>
      <c r="MX231" s="19" t="s">
        <v>1440</v>
      </c>
      <c r="MY231" s="19" t="s">
        <v>1440</v>
      </c>
      <c r="MZ231" s="19" t="s">
        <v>1440</v>
      </c>
      <c r="NA231" s="19" t="s">
        <v>1440</v>
      </c>
      <c r="NB231" s="19" t="s">
        <v>1440</v>
      </c>
      <c r="NC231" s="19" t="s">
        <v>1440</v>
      </c>
      <c r="ND231" s="19" t="s">
        <v>1440</v>
      </c>
      <c r="NE231" s="19" t="s">
        <v>1440</v>
      </c>
      <c r="NF231" s="19" t="s">
        <v>1440</v>
      </c>
      <c r="NG231" s="19" t="s">
        <v>1440</v>
      </c>
      <c r="NH231" s="19" t="s">
        <v>1440</v>
      </c>
      <c r="NI231" s="19" t="s">
        <v>1440</v>
      </c>
      <c r="NJ231" s="19" t="s">
        <v>1440</v>
      </c>
      <c r="NK231" s="19" t="s">
        <v>1440</v>
      </c>
      <c r="NL231" s="19" t="s">
        <v>1440</v>
      </c>
      <c r="NM231" s="19" t="s">
        <v>1440</v>
      </c>
      <c r="NN231" s="19" t="s">
        <v>1440</v>
      </c>
      <c r="NO231" s="19" t="s">
        <v>1440</v>
      </c>
      <c r="NP231" s="19" t="s">
        <v>1440</v>
      </c>
      <c r="NQ231" s="19" t="s">
        <v>1440</v>
      </c>
      <c r="NR231" s="19" t="s">
        <v>1440</v>
      </c>
      <c r="NS231" s="19" t="s">
        <v>1440</v>
      </c>
      <c r="NT231" s="19" t="s">
        <v>1440</v>
      </c>
      <c r="NU231" s="19" t="s">
        <v>1440</v>
      </c>
      <c r="NV231" s="19" t="s">
        <v>1440</v>
      </c>
      <c r="NW231" s="19" t="s">
        <v>1440</v>
      </c>
      <c r="NX231" s="19" t="s">
        <v>1440</v>
      </c>
      <c r="NY231" s="19" t="s">
        <v>1440</v>
      </c>
      <c r="NZ231" s="19" t="s">
        <v>1440</v>
      </c>
      <c r="OA231" s="19" t="s">
        <v>1440</v>
      </c>
      <c r="OB231" s="19" t="s">
        <v>1440</v>
      </c>
      <c r="OC231" s="19" t="s">
        <v>1440</v>
      </c>
      <c r="OD231" s="19" t="s">
        <v>1440</v>
      </c>
      <c r="OE231" s="19" t="s">
        <v>1440</v>
      </c>
      <c r="OF231" s="19" t="s">
        <v>1440</v>
      </c>
      <c r="OG231" s="19" t="s">
        <v>1440</v>
      </c>
      <c r="OH231" s="19" t="s">
        <v>1440</v>
      </c>
      <c r="OI231" s="19" t="s">
        <v>1440</v>
      </c>
      <c r="OJ231" s="19" t="s">
        <v>1440</v>
      </c>
      <c r="OK231" s="19" t="s">
        <v>1440</v>
      </c>
      <c r="OL231" s="19" t="s">
        <v>1440</v>
      </c>
      <c r="OM231" s="19" t="s">
        <v>1440</v>
      </c>
      <c r="ON231" s="19" t="s">
        <v>1440</v>
      </c>
      <c r="OO231" s="19" t="s">
        <v>1440</v>
      </c>
      <c r="OP231" s="19" t="s">
        <v>1440</v>
      </c>
      <c r="OQ231" s="19" t="s">
        <v>1440</v>
      </c>
      <c r="OR231" s="19" t="s">
        <v>1440</v>
      </c>
      <c r="OS231" s="19" t="s">
        <v>1440</v>
      </c>
      <c r="OT231" s="19" t="s">
        <v>1440</v>
      </c>
      <c r="OU231" s="19" t="s">
        <v>1440</v>
      </c>
      <c r="OV231" s="19" t="s">
        <v>1440</v>
      </c>
      <c r="OW231" s="19" t="s">
        <v>1440</v>
      </c>
      <c r="OX231" s="19" t="s">
        <v>1440</v>
      </c>
      <c r="OY231" s="19" t="s">
        <v>1440</v>
      </c>
      <c r="OZ231" s="19" t="s">
        <v>1440</v>
      </c>
      <c r="PA231" s="19" t="s">
        <v>1440</v>
      </c>
      <c r="PB231" s="19" t="s">
        <v>1440</v>
      </c>
      <c r="PC231" s="19" t="s">
        <v>1440</v>
      </c>
      <c r="PD231" s="19" t="s">
        <v>1440</v>
      </c>
      <c r="PE231" s="19" t="s">
        <v>1440</v>
      </c>
      <c r="PF231" s="19" t="s">
        <v>1440</v>
      </c>
      <c r="PG231" s="19" t="s">
        <v>1440</v>
      </c>
      <c r="PH231" s="19" t="s">
        <v>1440</v>
      </c>
      <c r="PI231" s="19" t="s">
        <v>1440</v>
      </c>
      <c r="PJ231" s="19" t="s">
        <v>1440</v>
      </c>
      <c r="PK231" s="19" t="s">
        <v>1440</v>
      </c>
      <c r="PL231" s="19" t="s">
        <v>1440</v>
      </c>
      <c r="PM231" s="19" t="s">
        <v>1440</v>
      </c>
      <c r="PN231" s="19" t="s">
        <v>1440</v>
      </c>
      <c r="PO231" s="19" t="s">
        <v>1440</v>
      </c>
      <c r="PP231" s="19" t="s">
        <v>1440</v>
      </c>
      <c r="PQ231" s="19" t="s">
        <v>1440</v>
      </c>
      <c r="PR231" s="19" t="s">
        <v>1440</v>
      </c>
      <c r="PS231" s="19" t="s">
        <v>1440</v>
      </c>
      <c r="PT231" s="19" t="s">
        <v>1440</v>
      </c>
      <c r="PU231" s="19" t="s">
        <v>1440</v>
      </c>
      <c r="PV231" s="19" t="s">
        <v>1440</v>
      </c>
      <c r="PW231" s="19" t="s">
        <v>1440</v>
      </c>
      <c r="PX231" s="19" t="s">
        <v>1440</v>
      </c>
      <c r="PY231" s="19" t="s">
        <v>1440</v>
      </c>
      <c r="PZ231" s="19" t="s">
        <v>1440</v>
      </c>
      <c r="QA231" s="19" t="s">
        <v>1440</v>
      </c>
      <c r="QB231" s="19" t="s">
        <v>1440</v>
      </c>
      <c r="QC231" s="19" t="s">
        <v>1440</v>
      </c>
      <c r="QD231" s="19" t="s">
        <v>1440</v>
      </c>
      <c r="QE231" s="19" t="s">
        <v>1440</v>
      </c>
      <c r="QF231" s="19" t="s">
        <v>1440</v>
      </c>
      <c r="QG231" s="19" t="s">
        <v>1440</v>
      </c>
      <c r="QH231" s="19" t="s">
        <v>1440</v>
      </c>
      <c r="QI231" s="19" t="s">
        <v>1440</v>
      </c>
      <c r="QJ231" s="19" t="s">
        <v>1440</v>
      </c>
      <c r="QK231" s="19" t="s">
        <v>1440</v>
      </c>
      <c r="QL231" s="19" t="s">
        <v>1440</v>
      </c>
      <c r="QM231" s="19" t="s">
        <v>1440</v>
      </c>
      <c r="QN231" s="19" t="s">
        <v>1440</v>
      </c>
      <c r="QO231" s="19" t="s">
        <v>1440</v>
      </c>
      <c r="QP231" s="19" t="s">
        <v>1440</v>
      </c>
      <c r="QQ231" s="19" t="s">
        <v>1440</v>
      </c>
      <c r="QR231" s="19" t="s">
        <v>1440</v>
      </c>
      <c r="QS231" s="19" t="s">
        <v>1440</v>
      </c>
      <c r="QT231" s="19" t="s">
        <v>1440</v>
      </c>
      <c r="QU231" s="19" t="s">
        <v>1440</v>
      </c>
      <c r="QV231" s="19" t="s">
        <v>1440</v>
      </c>
      <c r="QW231" s="19" t="s">
        <v>1440</v>
      </c>
      <c r="QX231" s="19" t="s">
        <v>1440</v>
      </c>
      <c r="QY231" s="19" t="s">
        <v>1440</v>
      </c>
      <c r="QZ231" s="19" t="s">
        <v>1440</v>
      </c>
      <c r="RA231" s="19" t="s">
        <v>1440</v>
      </c>
      <c r="RB231" s="19" t="s">
        <v>1440</v>
      </c>
      <c r="RC231" s="19" t="s">
        <v>1440</v>
      </c>
      <c r="RD231" s="19" t="s">
        <v>1440</v>
      </c>
      <c r="RE231" s="19" t="s">
        <v>1440</v>
      </c>
      <c r="RF231" s="19" t="s">
        <v>1440</v>
      </c>
      <c r="RG231" s="19" t="s">
        <v>1440</v>
      </c>
      <c r="RH231" s="19" t="s">
        <v>1440</v>
      </c>
      <c r="RI231" s="19" t="s">
        <v>1440</v>
      </c>
      <c r="RJ231" s="19" t="s">
        <v>1440</v>
      </c>
      <c r="RK231" s="19" t="s">
        <v>1440</v>
      </c>
      <c r="RL231" s="19" t="s">
        <v>1440</v>
      </c>
      <c r="RM231" s="19" t="s">
        <v>1440</v>
      </c>
      <c r="RN231" s="19" t="s">
        <v>1440</v>
      </c>
      <c r="RO231" s="19" t="s">
        <v>1440</v>
      </c>
      <c r="RP231" s="19" t="s">
        <v>1440</v>
      </c>
      <c r="RQ231" s="19" t="s">
        <v>1440</v>
      </c>
      <c r="RR231" s="19" t="s">
        <v>1440</v>
      </c>
      <c r="RS231" s="19" t="s">
        <v>1440</v>
      </c>
      <c r="RT231" s="19" t="s">
        <v>1440</v>
      </c>
      <c r="RU231" s="19" t="s">
        <v>1440</v>
      </c>
      <c r="RV231" s="19" t="s">
        <v>1440</v>
      </c>
      <c r="RW231" s="19" t="s">
        <v>1440</v>
      </c>
      <c r="RX231" s="19" t="s">
        <v>1440</v>
      </c>
      <c r="RY231" s="19" t="s">
        <v>1440</v>
      </c>
      <c r="RZ231" s="19" t="s">
        <v>1440</v>
      </c>
      <c r="SA231" s="19" t="s">
        <v>1440</v>
      </c>
      <c r="SB231" s="19" t="s">
        <v>1440</v>
      </c>
      <c r="SC231" s="19" t="s">
        <v>1440</v>
      </c>
      <c r="SD231" s="19" t="s">
        <v>1440</v>
      </c>
      <c r="SE231" s="19" t="s">
        <v>1440</v>
      </c>
      <c r="SF231" s="19" t="s">
        <v>1440</v>
      </c>
      <c r="SG231" s="19" t="s">
        <v>1440</v>
      </c>
      <c r="SH231" s="19" t="s">
        <v>1440</v>
      </c>
      <c r="SI231" s="19" t="s">
        <v>1440</v>
      </c>
      <c r="SJ231" s="19" t="s">
        <v>1440</v>
      </c>
      <c r="SK231" s="19" t="s">
        <v>1440</v>
      </c>
      <c r="SL231" s="19" t="s">
        <v>1440</v>
      </c>
      <c r="SM231" s="19" t="s">
        <v>1440</v>
      </c>
      <c r="SN231" s="19" t="s">
        <v>1440</v>
      </c>
      <c r="SO231" s="19" t="s">
        <v>1440</v>
      </c>
      <c r="SP231" s="19" t="s">
        <v>1440</v>
      </c>
      <c r="SQ231" s="19" t="s">
        <v>1440</v>
      </c>
      <c r="SR231" s="19" t="s">
        <v>1440</v>
      </c>
      <c r="SS231" s="19" t="s">
        <v>1440</v>
      </c>
      <c r="ST231" s="19" t="s">
        <v>1440</v>
      </c>
      <c r="SU231" s="19" t="s">
        <v>1440</v>
      </c>
      <c r="SV231" s="19" t="s">
        <v>1440</v>
      </c>
      <c r="SW231" s="19" t="s">
        <v>1440</v>
      </c>
      <c r="SX231" s="19" t="s">
        <v>1440</v>
      </c>
      <c r="SY231" s="19" t="s">
        <v>1440</v>
      </c>
      <c r="SZ231" s="19" t="s">
        <v>1440</v>
      </c>
      <c r="TA231" s="19" t="s">
        <v>1440</v>
      </c>
      <c r="TB231" s="19" t="s">
        <v>1440</v>
      </c>
      <c r="TC231" s="19" t="s">
        <v>1440</v>
      </c>
      <c r="TD231" s="19" t="s">
        <v>1440</v>
      </c>
      <c r="TE231" s="19" t="s">
        <v>1440</v>
      </c>
      <c r="TF231" s="19" t="s">
        <v>1440</v>
      </c>
      <c r="TG231" s="19" t="s">
        <v>1440</v>
      </c>
      <c r="TH231" s="19" t="s">
        <v>1440</v>
      </c>
      <c r="TI231" s="19" t="s">
        <v>1440</v>
      </c>
      <c r="TJ231" s="19" t="s">
        <v>1440</v>
      </c>
      <c r="TK231" s="19" t="s">
        <v>1440</v>
      </c>
      <c r="TL231" s="19" t="s">
        <v>1440</v>
      </c>
      <c r="TM231" s="19" t="s">
        <v>1440</v>
      </c>
      <c r="TN231" s="19" t="s">
        <v>1440</v>
      </c>
      <c r="TO231" s="19" t="s">
        <v>1440</v>
      </c>
      <c r="TP231" s="19" t="s">
        <v>1440</v>
      </c>
      <c r="TQ231" s="19" t="s">
        <v>1440</v>
      </c>
      <c r="TR231" s="19" t="s">
        <v>1440</v>
      </c>
      <c r="TS231" s="19" t="s">
        <v>1440</v>
      </c>
      <c r="TT231" s="19" t="s">
        <v>1440</v>
      </c>
      <c r="TU231" s="19" t="s">
        <v>1440</v>
      </c>
      <c r="TV231" s="19" t="s">
        <v>1440</v>
      </c>
      <c r="TW231" s="19" t="s">
        <v>1440</v>
      </c>
      <c r="TX231" s="19" t="s">
        <v>1440</v>
      </c>
      <c r="TY231" s="19" t="s">
        <v>1440</v>
      </c>
      <c r="TZ231" s="19" t="s">
        <v>1440</v>
      </c>
      <c r="UA231" s="19" t="s">
        <v>1440</v>
      </c>
      <c r="UB231" s="19" t="s">
        <v>1440</v>
      </c>
      <c r="UC231" s="19" t="s">
        <v>1440</v>
      </c>
      <c r="UD231" s="19" t="s">
        <v>1440</v>
      </c>
      <c r="UE231" s="19" t="s">
        <v>1440</v>
      </c>
      <c r="UF231" s="19" t="s">
        <v>1440</v>
      </c>
      <c r="UG231" s="19" t="s">
        <v>1440</v>
      </c>
      <c r="UH231" s="19" t="s">
        <v>1440</v>
      </c>
      <c r="UI231" s="19" t="s">
        <v>1440</v>
      </c>
      <c r="UJ231" s="19" t="s">
        <v>1440</v>
      </c>
      <c r="UK231" s="19" t="s">
        <v>1440</v>
      </c>
      <c r="UL231" s="19" t="s">
        <v>1440</v>
      </c>
      <c r="UM231" s="19" t="s">
        <v>1440</v>
      </c>
      <c r="UN231" s="19" t="s">
        <v>1440</v>
      </c>
      <c r="UO231" s="19" t="s">
        <v>1440</v>
      </c>
      <c r="UP231" s="19" t="s">
        <v>1440</v>
      </c>
      <c r="UQ231" s="19" t="s">
        <v>1440</v>
      </c>
      <c r="UR231" s="19" t="s">
        <v>1440</v>
      </c>
      <c r="US231" s="19" t="s">
        <v>1440</v>
      </c>
      <c r="UT231" s="19" t="s">
        <v>1440</v>
      </c>
      <c r="UU231" s="19" t="s">
        <v>1440</v>
      </c>
      <c r="UV231" s="19" t="s">
        <v>1440</v>
      </c>
      <c r="UW231" s="19" t="s">
        <v>1440</v>
      </c>
      <c r="UX231" s="19" t="s">
        <v>1440</v>
      </c>
      <c r="UY231" s="19" t="s">
        <v>1440</v>
      </c>
      <c r="UZ231" s="19" t="s">
        <v>1440</v>
      </c>
      <c r="VA231" s="19" t="s">
        <v>1440</v>
      </c>
      <c r="VB231" s="19" t="s">
        <v>1440</v>
      </c>
      <c r="VC231" s="19" t="s">
        <v>1440</v>
      </c>
      <c r="VD231" s="19" t="s">
        <v>1440</v>
      </c>
      <c r="VE231" s="19" t="s">
        <v>1440</v>
      </c>
      <c r="VF231" s="19" t="s">
        <v>1440</v>
      </c>
      <c r="VG231" s="19" t="s">
        <v>1440</v>
      </c>
      <c r="VH231" s="19" t="s">
        <v>1440</v>
      </c>
      <c r="VI231" s="19" t="s">
        <v>1440</v>
      </c>
      <c r="VJ231" s="19" t="s">
        <v>1440</v>
      </c>
      <c r="VK231" s="19" t="s">
        <v>1440</v>
      </c>
      <c r="VL231" s="19" t="s">
        <v>1440</v>
      </c>
      <c r="VM231" s="19" t="s">
        <v>1440</v>
      </c>
      <c r="VN231" s="19" t="s">
        <v>1440</v>
      </c>
      <c r="VO231" s="19" t="s">
        <v>1440</v>
      </c>
      <c r="VP231" s="19" t="s">
        <v>1440</v>
      </c>
      <c r="VQ231" s="19" t="s">
        <v>1440</v>
      </c>
      <c r="VR231" s="19" t="s">
        <v>1440</v>
      </c>
      <c r="VS231" s="19" t="s">
        <v>1440</v>
      </c>
      <c r="VT231" s="19" t="s">
        <v>1440</v>
      </c>
      <c r="VU231" s="19" t="s">
        <v>1440</v>
      </c>
      <c r="VV231" s="19" t="s">
        <v>1440</v>
      </c>
      <c r="VW231" s="19" t="s">
        <v>1440</v>
      </c>
      <c r="VX231" s="19" t="s">
        <v>1440</v>
      </c>
      <c r="VY231" s="19" t="s">
        <v>1440</v>
      </c>
      <c r="VZ231" s="19" t="s">
        <v>1440</v>
      </c>
      <c r="WA231" s="19" t="s">
        <v>1440</v>
      </c>
      <c r="WB231" s="19" t="s">
        <v>1440</v>
      </c>
      <c r="WC231" s="19" t="s">
        <v>1440</v>
      </c>
      <c r="WD231" s="19" t="s">
        <v>1440</v>
      </c>
      <c r="WE231" s="19" t="s">
        <v>1440</v>
      </c>
      <c r="WF231" s="19" t="s">
        <v>1440</v>
      </c>
      <c r="WG231" s="19" t="s">
        <v>1440</v>
      </c>
      <c r="WH231" s="19" t="s">
        <v>1440</v>
      </c>
      <c r="WI231" s="19" t="s">
        <v>1440</v>
      </c>
      <c r="WJ231" s="19" t="s">
        <v>1440</v>
      </c>
      <c r="WK231" s="19" t="s">
        <v>1440</v>
      </c>
      <c r="WL231" s="19" t="s">
        <v>1440</v>
      </c>
      <c r="WM231" s="19" t="s">
        <v>1440</v>
      </c>
      <c r="WN231" s="19" t="s">
        <v>1440</v>
      </c>
      <c r="WO231" s="19" t="s">
        <v>1440</v>
      </c>
      <c r="WP231" s="19" t="s">
        <v>1440</v>
      </c>
      <c r="WQ231" s="19" t="s">
        <v>1440</v>
      </c>
      <c r="WR231" s="19" t="s">
        <v>1440</v>
      </c>
      <c r="WS231" s="19" t="s">
        <v>1440</v>
      </c>
      <c r="WT231" s="19" t="s">
        <v>1440</v>
      </c>
      <c r="WU231" s="19" t="s">
        <v>1440</v>
      </c>
      <c r="WV231" s="19" t="s">
        <v>1440</v>
      </c>
      <c r="WW231" s="19" t="s">
        <v>1440</v>
      </c>
      <c r="WX231" s="19" t="s">
        <v>1440</v>
      </c>
      <c r="WY231" s="19" t="s">
        <v>1440</v>
      </c>
      <c r="WZ231" s="19" t="s">
        <v>1440</v>
      </c>
      <c r="XA231" s="19" t="s">
        <v>1440</v>
      </c>
      <c r="XB231" s="19" t="s">
        <v>1440</v>
      </c>
      <c r="XC231" s="19" t="s">
        <v>1440</v>
      </c>
      <c r="XD231" s="19" t="s">
        <v>1440</v>
      </c>
      <c r="XE231" s="19" t="s">
        <v>1440</v>
      </c>
      <c r="XF231" s="19" t="s">
        <v>1440</v>
      </c>
      <c r="XG231" s="19" t="s">
        <v>1440</v>
      </c>
      <c r="XH231" s="19" t="s">
        <v>1440</v>
      </c>
      <c r="XI231" s="19" t="s">
        <v>1440</v>
      </c>
      <c r="XJ231" s="19" t="s">
        <v>1440</v>
      </c>
      <c r="XK231" s="19" t="s">
        <v>1440</v>
      </c>
      <c r="XL231" s="19" t="s">
        <v>1440</v>
      </c>
      <c r="XM231" s="19" t="s">
        <v>1440</v>
      </c>
      <c r="XN231" s="19" t="s">
        <v>1440</v>
      </c>
      <c r="XO231" s="19" t="s">
        <v>1440</v>
      </c>
      <c r="XP231" s="19" t="s">
        <v>1440</v>
      </c>
      <c r="XQ231" s="19" t="s">
        <v>1440</v>
      </c>
      <c r="XR231" s="19" t="s">
        <v>1440</v>
      </c>
      <c r="XS231" s="19" t="s">
        <v>1440</v>
      </c>
      <c r="XT231" s="19" t="s">
        <v>1440</v>
      </c>
      <c r="XU231" s="19" t="s">
        <v>1440</v>
      </c>
      <c r="XV231" s="19" t="s">
        <v>1440</v>
      </c>
      <c r="XW231" s="19" t="s">
        <v>1440</v>
      </c>
      <c r="XX231" s="19" t="s">
        <v>1440</v>
      </c>
      <c r="XY231" s="19" t="s">
        <v>1440</v>
      </c>
      <c r="XZ231" s="19" t="s">
        <v>1440</v>
      </c>
      <c r="YA231" s="19" t="s">
        <v>1440</v>
      </c>
      <c r="YB231" s="19" t="s">
        <v>1440</v>
      </c>
      <c r="YC231" s="19" t="s">
        <v>1440</v>
      </c>
      <c r="YD231" s="19" t="s">
        <v>1440</v>
      </c>
      <c r="YE231" s="19" t="s">
        <v>1440</v>
      </c>
      <c r="YF231" s="19" t="s">
        <v>1440</v>
      </c>
      <c r="YG231" s="19" t="s">
        <v>1440</v>
      </c>
      <c r="YH231" s="19" t="s">
        <v>1440</v>
      </c>
      <c r="YI231" s="19" t="s">
        <v>1440</v>
      </c>
      <c r="YJ231" s="19" t="s">
        <v>1440</v>
      </c>
      <c r="YK231" s="19" t="s">
        <v>1440</v>
      </c>
      <c r="YL231" s="19" t="s">
        <v>1440</v>
      </c>
      <c r="YM231" s="19" t="s">
        <v>1440</v>
      </c>
      <c r="YN231" s="19" t="s">
        <v>1440</v>
      </c>
      <c r="YO231" s="19" t="s">
        <v>1440</v>
      </c>
      <c r="YP231" s="19" t="s">
        <v>1440</v>
      </c>
      <c r="YQ231" s="19" t="s">
        <v>1440</v>
      </c>
      <c r="YR231" s="19" t="s">
        <v>1440</v>
      </c>
      <c r="YS231" s="19" t="s">
        <v>1440</v>
      </c>
      <c r="YT231" s="19" t="s">
        <v>1440</v>
      </c>
      <c r="YU231" s="19" t="s">
        <v>1440</v>
      </c>
      <c r="YV231" s="19" t="s">
        <v>1440</v>
      </c>
      <c r="YW231" s="19" t="s">
        <v>1440</v>
      </c>
      <c r="YX231" s="19" t="s">
        <v>1440</v>
      </c>
      <c r="YY231" s="19" t="s">
        <v>1440</v>
      </c>
      <c r="YZ231" s="19" t="s">
        <v>1440</v>
      </c>
      <c r="ZA231" s="19" t="s">
        <v>1440</v>
      </c>
      <c r="ZB231" s="19" t="s">
        <v>1440</v>
      </c>
      <c r="ZC231" s="19" t="s">
        <v>1440</v>
      </c>
      <c r="ZD231" s="19" t="s">
        <v>1440</v>
      </c>
      <c r="ZE231" s="19" t="s">
        <v>1440</v>
      </c>
      <c r="ZF231" s="19" t="s">
        <v>1440</v>
      </c>
      <c r="ZG231" s="19" t="s">
        <v>1440</v>
      </c>
      <c r="ZH231" s="19" t="s">
        <v>1440</v>
      </c>
      <c r="ZI231" s="19" t="s">
        <v>1440</v>
      </c>
      <c r="ZJ231" s="19" t="s">
        <v>1440</v>
      </c>
      <c r="ZK231" s="19" t="s">
        <v>1440</v>
      </c>
      <c r="ZL231" s="19" t="s">
        <v>1440</v>
      </c>
      <c r="ZM231" s="19" t="s">
        <v>1440</v>
      </c>
      <c r="ZN231" s="19" t="s">
        <v>1440</v>
      </c>
      <c r="ZO231" s="19" t="s">
        <v>1440</v>
      </c>
      <c r="ZP231" s="19" t="s">
        <v>1440</v>
      </c>
      <c r="ZQ231" s="19" t="s">
        <v>1440</v>
      </c>
      <c r="ZR231" s="19" t="s">
        <v>1440</v>
      </c>
      <c r="ZS231" s="19" t="s">
        <v>1440</v>
      </c>
      <c r="ZT231" s="19" t="s">
        <v>1440</v>
      </c>
      <c r="ZU231" s="19" t="s">
        <v>1440</v>
      </c>
      <c r="ZV231" s="19" t="s">
        <v>1440</v>
      </c>
      <c r="ZW231" s="19" t="s">
        <v>1440</v>
      </c>
      <c r="ZX231" s="19" t="s">
        <v>1440</v>
      </c>
      <c r="ZY231" s="19" t="s">
        <v>1440</v>
      </c>
      <c r="ZZ231" s="19" t="s">
        <v>1440</v>
      </c>
      <c r="AAA231" s="19" t="s">
        <v>1440</v>
      </c>
      <c r="AAB231" s="19" t="s">
        <v>1440</v>
      </c>
      <c r="AAC231" s="19" t="s">
        <v>1440</v>
      </c>
      <c r="AAD231" s="19" t="s">
        <v>1440</v>
      </c>
      <c r="AAE231" s="19" t="s">
        <v>1440</v>
      </c>
      <c r="AAF231" s="19" t="s">
        <v>1440</v>
      </c>
      <c r="AAG231" s="19" t="s">
        <v>1440</v>
      </c>
      <c r="AAH231" s="19" t="s">
        <v>1440</v>
      </c>
      <c r="AAI231" s="19" t="s">
        <v>1440</v>
      </c>
      <c r="AAJ231" s="19" t="s">
        <v>1440</v>
      </c>
      <c r="AAK231" s="19" t="s">
        <v>1440</v>
      </c>
      <c r="AAL231" s="19" t="s">
        <v>1440</v>
      </c>
      <c r="AAM231" s="19" t="s">
        <v>1440</v>
      </c>
      <c r="AAN231" s="19" t="s">
        <v>1440</v>
      </c>
      <c r="AAO231" s="19" t="s">
        <v>1440</v>
      </c>
      <c r="AAP231" s="19" t="s">
        <v>1440</v>
      </c>
      <c r="AAQ231" s="19" t="s">
        <v>1440</v>
      </c>
      <c r="AAR231" s="19" t="s">
        <v>1440</v>
      </c>
      <c r="AAS231" s="19" t="s">
        <v>1440</v>
      </c>
      <c r="AAT231" s="19" t="s">
        <v>1440</v>
      </c>
      <c r="AAU231" s="19" t="s">
        <v>1440</v>
      </c>
      <c r="AAV231" s="19" t="s">
        <v>1440</v>
      </c>
      <c r="AAW231" s="19" t="s">
        <v>1440</v>
      </c>
      <c r="AAX231" s="19" t="s">
        <v>1440</v>
      </c>
      <c r="AAY231" s="19" t="s">
        <v>1440</v>
      </c>
      <c r="AAZ231" s="19" t="s">
        <v>1440</v>
      </c>
      <c r="ABA231" s="19" t="s">
        <v>1440</v>
      </c>
      <c r="ABB231" s="19" t="s">
        <v>1440</v>
      </c>
      <c r="ABC231" s="19" t="s">
        <v>1440</v>
      </c>
      <c r="ABD231" s="19" t="s">
        <v>1440</v>
      </c>
      <c r="ABE231" s="19" t="s">
        <v>1440</v>
      </c>
      <c r="ABF231" s="19" t="s">
        <v>1440</v>
      </c>
      <c r="ABG231" s="19" t="s">
        <v>1440</v>
      </c>
      <c r="ABH231" s="19" t="s">
        <v>1440</v>
      </c>
      <c r="ABI231" s="19" t="s">
        <v>1440</v>
      </c>
      <c r="ABJ231" s="19" t="s">
        <v>1440</v>
      </c>
      <c r="ABK231" s="19" t="s">
        <v>1440</v>
      </c>
      <c r="ABL231" s="19" t="s">
        <v>1440</v>
      </c>
      <c r="ABM231" s="19" t="s">
        <v>1440</v>
      </c>
      <c r="ABN231" s="19" t="s">
        <v>1440</v>
      </c>
      <c r="ABO231" s="19" t="s">
        <v>1440</v>
      </c>
      <c r="ABP231" s="19" t="s">
        <v>1440</v>
      </c>
      <c r="ABQ231" s="19" t="s">
        <v>1440</v>
      </c>
      <c r="ABR231" s="19" t="s">
        <v>1440</v>
      </c>
      <c r="ABS231" s="19" t="s">
        <v>1440</v>
      </c>
      <c r="ABT231" s="19" t="s">
        <v>1440</v>
      </c>
      <c r="ABU231" s="19" t="s">
        <v>1440</v>
      </c>
      <c r="ABV231" s="19" t="s">
        <v>1440</v>
      </c>
      <c r="ABW231" s="19" t="s">
        <v>1440</v>
      </c>
      <c r="ABX231" s="19" t="s">
        <v>1440</v>
      </c>
      <c r="ABY231" s="19" t="s">
        <v>1440</v>
      </c>
      <c r="ABZ231" s="19" t="s">
        <v>1440</v>
      </c>
      <c r="ACA231" s="19" t="s">
        <v>1440</v>
      </c>
      <c r="ACB231" s="19" t="s">
        <v>1440</v>
      </c>
      <c r="ACC231" s="19" t="s">
        <v>1440</v>
      </c>
      <c r="ACD231" s="19" t="s">
        <v>1440</v>
      </c>
      <c r="ACE231" s="19" t="s">
        <v>1440</v>
      </c>
      <c r="ACF231" s="19" t="s">
        <v>1440</v>
      </c>
      <c r="ACG231" s="19" t="s">
        <v>1440</v>
      </c>
      <c r="ACH231" s="19" t="s">
        <v>1440</v>
      </c>
      <c r="ACI231" s="19" t="s">
        <v>1440</v>
      </c>
      <c r="ACJ231" s="19" t="s">
        <v>1440</v>
      </c>
      <c r="ACK231" s="19" t="s">
        <v>1440</v>
      </c>
      <c r="ACL231" s="19" t="s">
        <v>1440</v>
      </c>
      <c r="ACM231" s="19" t="s">
        <v>1440</v>
      </c>
      <c r="ACN231" s="19" t="s">
        <v>1440</v>
      </c>
      <c r="ACO231" s="19" t="s">
        <v>1440</v>
      </c>
      <c r="ACP231" s="19" t="s">
        <v>1440</v>
      </c>
      <c r="ACQ231" s="19" t="s">
        <v>1440</v>
      </c>
      <c r="ACR231" s="19" t="s">
        <v>1440</v>
      </c>
      <c r="ACS231" s="19" t="s">
        <v>1440</v>
      </c>
      <c r="ACT231" s="19" t="s">
        <v>1440</v>
      </c>
      <c r="ACU231" s="19" t="s">
        <v>1440</v>
      </c>
      <c r="ACV231" s="19" t="s">
        <v>1440</v>
      </c>
      <c r="ACW231" s="19" t="s">
        <v>1440</v>
      </c>
      <c r="ACX231" s="19" t="s">
        <v>1440</v>
      </c>
      <c r="ACY231" s="19" t="s">
        <v>1440</v>
      </c>
      <c r="ACZ231" s="19" t="s">
        <v>1440</v>
      </c>
      <c r="ADA231" s="19" t="s">
        <v>1440</v>
      </c>
      <c r="ADB231" s="19" t="s">
        <v>1440</v>
      </c>
      <c r="ADC231" s="19" t="s">
        <v>1440</v>
      </c>
      <c r="ADD231" s="19" t="s">
        <v>1440</v>
      </c>
      <c r="ADE231" s="19" t="s">
        <v>1440</v>
      </c>
      <c r="ADF231" s="19" t="s">
        <v>1440</v>
      </c>
      <c r="ADG231" s="19" t="s">
        <v>1440</v>
      </c>
      <c r="ADH231" s="19" t="s">
        <v>1440</v>
      </c>
      <c r="ADI231" s="19" t="s">
        <v>1440</v>
      </c>
      <c r="ADJ231" s="19" t="s">
        <v>1440</v>
      </c>
      <c r="ADK231" s="19" t="s">
        <v>1440</v>
      </c>
      <c r="ADL231" s="19" t="s">
        <v>1440</v>
      </c>
      <c r="ADM231" s="19" t="s">
        <v>1440</v>
      </c>
      <c r="ADN231" s="19" t="s">
        <v>1440</v>
      </c>
      <c r="ADO231" s="19" t="s">
        <v>1440</v>
      </c>
      <c r="ADP231" s="19" t="s">
        <v>1440</v>
      </c>
      <c r="ADQ231" s="19" t="s">
        <v>1440</v>
      </c>
      <c r="ADR231" s="19" t="s">
        <v>1440</v>
      </c>
      <c r="ADS231" s="19" t="s">
        <v>1440</v>
      </c>
      <c r="ADT231" s="19" t="s">
        <v>1440</v>
      </c>
      <c r="ADU231" s="19" t="s">
        <v>1440</v>
      </c>
      <c r="ADV231" s="19" t="s">
        <v>1440</v>
      </c>
      <c r="ADW231" s="19" t="s">
        <v>1440</v>
      </c>
      <c r="ADX231" s="19" t="s">
        <v>1440</v>
      </c>
      <c r="ADY231" s="19" t="s">
        <v>1440</v>
      </c>
      <c r="ADZ231" s="19" t="s">
        <v>1440</v>
      </c>
      <c r="AEA231" s="19" t="s">
        <v>1440</v>
      </c>
      <c r="AEB231" s="19" t="s">
        <v>1440</v>
      </c>
      <c r="AEC231" s="19" t="s">
        <v>1440</v>
      </c>
      <c r="AED231" s="19" t="s">
        <v>1440</v>
      </c>
      <c r="AEE231" s="19" t="s">
        <v>1440</v>
      </c>
      <c r="AEF231" s="19" t="s">
        <v>1440</v>
      </c>
      <c r="AEG231" s="19" t="s">
        <v>1440</v>
      </c>
      <c r="AEH231" s="19" t="s">
        <v>1440</v>
      </c>
      <c r="AEI231" s="19" t="s">
        <v>1440</v>
      </c>
      <c r="AEJ231" s="19" t="s">
        <v>1440</v>
      </c>
      <c r="AEK231" s="19" t="s">
        <v>1440</v>
      </c>
      <c r="AEL231" s="19" t="s">
        <v>1440</v>
      </c>
      <c r="AEM231" s="19" t="s">
        <v>1440</v>
      </c>
      <c r="AEN231" s="19" t="s">
        <v>1440</v>
      </c>
      <c r="AEO231" s="19" t="s">
        <v>1440</v>
      </c>
      <c r="AEP231" s="19" t="s">
        <v>1440</v>
      </c>
      <c r="AEQ231" s="19" t="s">
        <v>1440</v>
      </c>
      <c r="AER231" s="19" t="s">
        <v>1440</v>
      </c>
      <c r="AES231" s="19" t="s">
        <v>1440</v>
      </c>
      <c r="AET231" s="19" t="s">
        <v>1440</v>
      </c>
      <c r="AEU231" s="19" t="s">
        <v>1440</v>
      </c>
      <c r="AEV231" s="19" t="s">
        <v>1440</v>
      </c>
      <c r="AEW231" s="19" t="s">
        <v>1440</v>
      </c>
      <c r="AEX231" s="19" t="s">
        <v>1440</v>
      </c>
      <c r="AEY231" s="19" t="s">
        <v>1440</v>
      </c>
      <c r="AEZ231" s="19" t="s">
        <v>1440</v>
      </c>
      <c r="AFA231" s="19" t="s">
        <v>1440</v>
      </c>
      <c r="AFB231" s="19" t="s">
        <v>1440</v>
      </c>
      <c r="AFC231" s="19" t="s">
        <v>1440</v>
      </c>
      <c r="AFD231" s="19" t="s">
        <v>1440</v>
      </c>
      <c r="AFE231" s="19" t="s">
        <v>1440</v>
      </c>
      <c r="AFF231" s="19" t="s">
        <v>1440</v>
      </c>
      <c r="AFG231" s="19" t="s">
        <v>1440</v>
      </c>
      <c r="AFH231" s="19" t="s">
        <v>1440</v>
      </c>
      <c r="AFI231" s="19" t="s">
        <v>1440</v>
      </c>
      <c r="AFJ231" s="19" t="s">
        <v>1440</v>
      </c>
      <c r="AFK231" s="19" t="s">
        <v>1440</v>
      </c>
      <c r="AFL231" s="19" t="s">
        <v>1440</v>
      </c>
      <c r="AFM231" s="19" t="s">
        <v>1440</v>
      </c>
      <c r="AFN231" s="19" t="s">
        <v>1440</v>
      </c>
      <c r="AFO231" s="19" t="s">
        <v>1440</v>
      </c>
      <c r="AFP231" s="19" t="s">
        <v>1440</v>
      </c>
      <c r="AFQ231" s="19" t="s">
        <v>1440</v>
      </c>
      <c r="AFR231" s="19" t="s">
        <v>1440</v>
      </c>
      <c r="AFS231" s="19" t="s">
        <v>1440</v>
      </c>
      <c r="AFT231" s="19" t="s">
        <v>1440</v>
      </c>
      <c r="AFU231" s="19" t="s">
        <v>1440</v>
      </c>
      <c r="AFV231" s="19" t="s">
        <v>1440</v>
      </c>
      <c r="AFW231" s="19" t="s">
        <v>1440</v>
      </c>
      <c r="AFX231" s="19" t="s">
        <v>1440</v>
      </c>
      <c r="AFY231" s="19" t="s">
        <v>1440</v>
      </c>
      <c r="AFZ231" s="19" t="s">
        <v>1440</v>
      </c>
      <c r="AGA231" s="19" t="s">
        <v>1440</v>
      </c>
      <c r="AGB231" s="19" t="s">
        <v>1440</v>
      </c>
      <c r="AGC231" s="19" t="s">
        <v>1440</v>
      </c>
      <c r="AGD231" s="19" t="s">
        <v>1440</v>
      </c>
      <c r="AGE231" s="19" t="s">
        <v>1440</v>
      </c>
      <c r="AGF231" s="19" t="s">
        <v>1440</v>
      </c>
      <c r="AGG231" s="19" t="s">
        <v>1440</v>
      </c>
      <c r="AGH231" s="19" t="s">
        <v>1440</v>
      </c>
      <c r="AGI231" s="19" t="s">
        <v>1440</v>
      </c>
      <c r="AGJ231" s="19" t="s">
        <v>1440</v>
      </c>
      <c r="AGK231" s="19" t="s">
        <v>1440</v>
      </c>
      <c r="AGL231" s="19" t="s">
        <v>1440</v>
      </c>
      <c r="AGM231" s="19" t="s">
        <v>1440</v>
      </c>
      <c r="AGN231" s="19" t="s">
        <v>1440</v>
      </c>
      <c r="AGO231" s="19" t="s">
        <v>1440</v>
      </c>
      <c r="AGP231" s="19" t="s">
        <v>1440</v>
      </c>
      <c r="AGQ231" s="19" t="s">
        <v>1440</v>
      </c>
      <c r="AGR231" s="19" t="s">
        <v>1440</v>
      </c>
      <c r="AGS231" s="19" t="s">
        <v>1440</v>
      </c>
      <c r="AGT231" s="19" t="s">
        <v>1440</v>
      </c>
      <c r="AGU231" s="19" t="s">
        <v>1440</v>
      </c>
      <c r="AGV231" s="19" t="s">
        <v>1440</v>
      </c>
      <c r="AGW231" s="19" t="s">
        <v>1440</v>
      </c>
      <c r="AGX231" s="19" t="s">
        <v>1440</v>
      </c>
      <c r="AGY231" s="19" t="s">
        <v>1440</v>
      </c>
      <c r="AGZ231" s="19" t="s">
        <v>1440</v>
      </c>
      <c r="AHA231" s="19" t="s">
        <v>1440</v>
      </c>
      <c r="AHB231" s="19" t="s">
        <v>1440</v>
      </c>
      <c r="AHC231" s="19" t="s">
        <v>1440</v>
      </c>
      <c r="AHD231" s="19" t="s">
        <v>1440</v>
      </c>
      <c r="AHE231" s="19" t="s">
        <v>1440</v>
      </c>
      <c r="AHF231" s="19" t="s">
        <v>1440</v>
      </c>
      <c r="AHG231" s="19" t="s">
        <v>1440</v>
      </c>
      <c r="AHH231" s="19" t="s">
        <v>1440</v>
      </c>
      <c r="AHI231" s="19" t="s">
        <v>1440</v>
      </c>
      <c r="AHJ231" s="19" t="s">
        <v>1440</v>
      </c>
      <c r="AHK231" s="19" t="s">
        <v>1440</v>
      </c>
      <c r="AHL231" s="19" t="s">
        <v>1440</v>
      </c>
      <c r="AHM231" s="19" t="s">
        <v>1440</v>
      </c>
      <c r="AHN231" s="19" t="s">
        <v>1440</v>
      </c>
      <c r="AHO231" s="19" t="s">
        <v>1440</v>
      </c>
      <c r="AHP231" s="19" t="s">
        <v>1440</v>
      </c>
      <c r="AHQ231" s="19" t="s">
        <v>1440</v>
      </c>
      <c r="AHR231" s="19" t="s">
        <v>1440</v>
      </c>
      <c r="AHS231" s="19" t="s">
        <v>1440</v>
      </c>
      <c r="AHT231" s="19" t="s">
        <v>1440</v>
      </c>
      <c r="AHU231" s="19" t="s">
        <v>1440</v>
      </c>
      <c r="AHV231" s="19" t="s">
        <v>1440</v>
      </c>
      <c r="AHW231" s="19" t="s">
        <v>1440</v>
      </c>
      <c r="AHX231" s="19" t="s">
        <v>1440</v>
      </c>
      <c r="AHY231" s="19" t="s">
        <v>1440</v>
      </c>
      <c r="AHZ231" s="19" t="s">
        <v>1440</v>
      </c>
      <c r="AIA231" s="19" t="s">
        <v>1440</v>
      </c>
      <c r="AIB231" s="19" t="s">
        <v>1440</v>
      </c>
      <c r="AIC231" s="19" t="s">
        <v>1440</v>
      </c>
      <c r="AID231" s="19" t="s">
        <v>1440</v>
      </c>
      <c r="AIE231" s="19" t="s">
        <v>1440</v>
      </c>
      <c r="AIF231" s="19" t="s">
        <v>1440</v>
      </c>
      <c r="AIG231" s="19" t="s">
        <v>1440</v>
      </c>
      <c r="AIH231" s="19" t="s">
        <v>1440</v>
      </c>
      <c r="AII231" s="19" t="s">
        <v>1440</v>
      </c>
      <c r="AIJ231" s="19" t="s">
        <v>1440</v>
      </c>
      <c r="AIK231" s="19" t="s">
        <v>1440</v>
      </c>
      <c r="AIL231" s="19" t="s">
        <v>1440</v>
      </c>
      <c r="AIM231" s="19" t="s">
        <v>1440</v>
      </c>
      <c r="AIN231" s="19" t="s">
        <v>1440</v>
      </c>
      <c r="AIO231" s="19" t="s">
        <v>1440</v>
      </c>
      <c r="AIP231" s="19" t="s">
        <v>1440</v>
      </c>
      <c r="AIQ231" s="19" t="s">
        <v>1440</v>
      </c>
      <c r="AIR231" s="19" t="s">
        <v>1440</v>
      </c>
      <c r="AIS231" s="19" t="s">
        <v>1440</v>
      </c>
      <c r="AIT231" s="19" t="s">
        <v>1440</v>
      </c>
      <c r="AIU231" s="19" t="s">
        <v>1440</v>
      </c>
      <c r="AIV231" s="19" t="s">
        <v>1440</v>
      </c>
      <c r="AIW231" s="19" t="s">
        <v>1440</v>
      </c>
      <c r="AIX231" s="19" t="s">
        <v>1440</v>
      </c>
      <c r="AIY231" s="19" t="s">
        <v>1440</v>
      </c>
      <c r="AIZ231" s="19" t="s">
        <v>1440</v>
      </c>
      <c r="AJA231" s="19" t="s">
        <v>1440</v>
      </c>
      <c r="AJB231" s="19" t="s">
        <v>1440</v>
      </c>
      <c r="AJC231" s="19" t="s">
        <v>1440</v>
      </c>
      <c r="AJD231" s="19" t="s">
        <v>1440</v>
      </c>
      <c r="AJE231" s="19" t="s">
        <v>1440</v>
      </c>
      <c r="AJF231" s="19" t="s">
        <v>1440</v>
      </c>
      <c r="AJG231" s="19" t="s">
        <v>1440</v>
      </c>
      <c r="AJH231" s="19" t="s">
        <v>1440</v>
      </c>
      <c r="AJI231" s="19" t="s">
        <v>1440</v>
      </c>
      <c r="AJJ231" s="19" t="s">
        <v>1440</v>
      </c>
      <c r="AJK231" s="19" t="s">
        <v>1440</v>
      </c>
      <c r="AJL231" s="19" t="s">
        <v>1440</v>
      </c>
      <c r="AJM231" s="19" t="s">
        <v>1440</v>
      </c>
      <c r="AJN231" s="19" t="s">
        <v>1440</v>
      </c>
      <c r="AJO231" s="19" t="s">
        <v>1440</v>
      </c>
      <c r="AJP231" s="19" t="s">
        <v>1440</v>
      </c>
      <c r="AJQ231" s="19" t="s">
        <v>1440</v>
      </c>
      <c r="AJR231" s="19" t="s">
        <v>1440</v>
      </c>
      <c r="AJS231" s="19" t="s">
        <v>1440</v>
      </c>
      <c r="AJT231" s="19" t="s">
        <v>1440</v>
      </c>
      <c r="AJU231" s="19" t="s">
        <v>1440</v>
      </c>
      <c r="AJV231" s="19" t="s">
        <v>1440</v>
      </c>
      <c r="AJW231" s="19" t="s">
        <v>1440</v>
      </c>
      <c r="AJX231" s="19" t="s">
        <v>1440</v>
      </c>
      <c r="AJY231" s="19" t="s">
        <v>1440</v>
      </c>
      <c r="AJZ231" s="19" t="s">
        <v>1440</v>
      </c>
      <c r="AKA231" s="19" t="s">
        <v>1440</v>
      </c>
      <c r="AKB231" s="19" t="s">
        <v>1440</v>
      </c>
      <c r="AKC231" s="19" t="s">
        <v>1440</v>
      </c>
      <c r="AKD231" s="19" t="s">
        <v>1440</v>
      </c>
      <c r="AKE231" s="19" t="s">
        <v>1440</v>
      </c>
      <c r="AKF231" s="19" t="s">
        <v>1440</v>
      </c>
      <c r="AKG231" s="19" t="s">
        <v>1440</v>
      </c>
      <c r="AKH231" s="19" t="s">
        <v>1440</v>
      </c>
      <c r="AKI231" s="19" t="s">
        <v>1440</v>
      </c>
      <c r="AKJ231" s="19" t="s">
        <v>1440</v>
      </c>
      <c r="AKK231" s="19" t="s">
        <v>1440</v>
      </c>
      <c r="AKL231" s="19" t="s">
        <v>1440</v>
      </c>
      <c r="AKM231" s="19" t="s">
        <v>1440</v>
      </c>
      <c r="AKN231" s="19" t="s">
        <v>1440</v>
      </c>
      <c r="AKO231" s="19" t="s">
        <v>1440</v>
      </c>
      <c r="AKP231" s="19" t="s">
        <v>1440</v>
      </c>
      <c r="AKQ231" s="19" t="s">
        <v>1440</v>
      </c>
      <c r="AKR231" s="19" t="s">
        <v>1440</v>
      </c>
      <c r="AKS231" s="19" t="s">
        <v>1440</v>
      </c>
      <c r="AKT231" s="19" t="s">
        <v>1440</v>
      </c>
      <c r="AKU231" s="19" t="s">
        <v>1440</v>
      </c>
      <c r="AKV231" s="19" t="s">
        <v>1440</v>
      </c>
      <c r="AKW231" s="19" t="s">
        <v>1440</v>
      </c>
      <c r="AKX231" s="19" t="s">
        <v>1440</v>
      </c>
      <c r="AKY231" s="19" t="s">
        <v>1440</v>
      </c>
      <c r="AKZ231" s="19" t="s">
        <v>1440</v>
      </c>
      <c r="ALA231" s="19" t="s">
        <v>1440</v>
      </c>
      <c r="ALB231" s="19" t="s">
        <v>1440</v>
      </c>
      <c r="ALC231" s="19" t="s">
        <v>1440</v>
      </c>
      <c r="ALD231" s="19" t="s">
        <v>1440</v>
      </c>
      <c r="ALE231" s="19" t="s">
        <v>1440</v>
      </c>
      <c r="ALF231" s="19" t="s">
        <v>1440</v>
      </c>
      <c r="ALG231" s="19" t="s">
        <v>1440</v>
      </c>
      <c r="ALH231" s="19" t="s">
        <v>1440</v>
      </c>
      <c r="ALI231" s="19" t="s">
        <v>1440</v>
      </c>
      <c r="ALJ231" s="19" t="s">
        <v>1440</v>
      </c>
      <c r="ALK231" s="19" t="s">
        <v>1440</v>
      </c>
      <c r="ALL231" s="19" t="s">
        <v>1440</v>
      </c>
      <c r="ALM231" s="19" t="s">
        <v>1440</v>
      </c>
      <c r="ALN231" s="19" t="s">
        <v>1440</v>
      </c>
      <c r="ALO231" s="19" t="s">
        <v>1440</v>
      </c>
      <c r="ALP231" s="19" t="s">
        <v>1440</v>
      </c>
      <c r="ALQ231" s="19" t="s">
        <v>1440</v>
      </c>
      <c r="ALR231" s="19" t="s">
        <v>1440</v>
      </c>
      <c r="ALS231" s="19" t="s">
        <v>1440</v>
      </c>
      <c r="ALT231" s="19" t="s">
        <v>1440</v>
      </c>
      <c r="ALU231" s="19" t="s">
        <v>1440</v>
      </c>
      <c r="ALV231" s="19" t="s">
        <v>1440</v>
      </c>
      <c r="ALW231" s="19" t="s">
        <v>1440</v>
      </c>
      <c r="ALX231" s="19" t="s">
        <v>1440</v>
      </c>
      <c r="ALY231" s="19" t="s">
        <v>1440</v>
      </c>
      <c r="ALZ231" s="19" t="s">
        <v>1440</v>
      </c>
      <c r="AMA231" s="19" t="s">
        <v>1440</v>
      </c>
      <c r="AMB231" s="19" t="s">
        <v>1440</v>
      </c>
      <c r="AMC231" s="19" t="s">
        <v>1440</v>
      </c>
      <c r="AMD231" s="19" t="s">
        <v>1440</v>
      </c>
      <c r="AME231" s="19" t="s">
        <v>1440</v>
      </c>
      <c r="AMF231" s="19" t="s">
        <v>1440</v>
      </c>
      <c r="AMG231" s="19" t="s">
        <v>1440</v>
      </c>
      <c r="AMH231" s="19" t="s">
        <v>1440</v>
      </c>
      <c r="AMI231" s="19" t="s">
        <v>1440</v>
      </c>
      <c r="AMJ231" s="19" t="s">
        <v>1440</v>
      </c>
      <c r="AMK231" s="19" t="s">
        <v>1440</v>
      </c>
      <c r="AML231" s="19" t="s">
        <v>1440</v>
      </c>
      <c r="AMM231" s="19" t="s">
        <v>1440</v>
      </c>
      <c r="AMN231" s="19" t="s">
        <v>1440</v>
      </c>
      <c r="AMO231" s="19" t="s">
        <v>1440</v>
      </c>
      <c r="AMP231" s="19" t="s">
        <v>1440</v>
      </c>
      <c r="AMQ231" s="19" t="s">
        <v>1440</v>
      </c>
      <c r="AMR231" s="19" t="s">
        <v>1440</v>
      </c>
      <c r="AMS231" s="19" t="s">
        <v>1440</v>
      </c>
      <c r="AMT231" s="19" t="s">
        <v>1440</v>
      </c>
      <c r="AMU231" s="19" t="s">
        <v>1440</v>
      </c>
      <c r="AMV231" s="19" t="s">
        <v>1440</v>
      </c>
      <c r="AMW231" s="19" t="s">
        <v>1440</v>
      </c>
      <c r="AMX231" s="19" t="s">
        <v>1440</v>
      </c>
      <c r="AMY231" s="19" t="s">
        <v>1440</v>
      </c>
      <c r="AMZ231" s="19" t="s">
        <v>1440</v>
      </c>
      <c r="ANA231" s="19" t="s">
        <v>1440</v>
      </c>
      <c r="ANB231" s="19" t="s">
        <v>1440</v>
      </c>
      <c r="ANC231" s="19" t="s">
        <v>1440</v>
      </c>
      <c r="AND231" s="19" t="s">
        <v>1440</v>
      </c>
      <c r="ANE231" s="19" t="s">
        <v>1440</v>
      </c>
      <c r="ANF231" s="19" t="s">
        <v>1440</v>
      </c>
      <c r="ANG231" s="19" t="s">
        <v>1440</v>
      </c>
      <c r="ANH231" s="19" t="s">
        <v>1440</v>
      </c>
      <c r="ANI231" s="19" t="s">
        <v>1440</v>
      </c>
      <c r="ANJ231" s="19" t="s">
        <v>1440</v>
      </c>
      <c r="ANK231" s="19" t="s">
        <v>1440</v>
      </c>
      <c r="ANL231" s="19" t="s">
        <v>1440</v>
      </c>
      <c r="ANM231" s="19" t="s">
        <v>1440</v>
      </c>
      <c r="ANN231" s="19" t="s">
        <v>1440</v>
      </c>
      <c r="ANO231" s="19" t="s">
        <v>1440</v>
      </c>
      <c r="ANP231" s="19" t="s">
        <v>1440</v>
      </c>
      <c r="ANQ231" s="19" t="s">
        <v>1440</v>
      </c>
      <c r="ANR231" s="19" t="s">
        <v>1440</v>
      </c>
      <c r="ANS231" s="19" t="s">
        <v>1440</v>
      </c>
      <c r="ANT231" s="19" t="s">
        <v>1440</v>
      </c>
      <c r="ANU231" s="19" t="s">
        <v>1440</v>
      </c>
      <c r="ANV231" s="19" t="s">
        <v>1440</v>
      </c>
      <c r="ANW231" s="19" t="s">
        <v>1440</v>
      </c>
      <c r="ANX231" s="19" t="s">
        <v>1440</v>
      </c>
      <c r="ANY231" s="19" t="s">
        <v>1440</v>
      </c>
      <c r="ANZ231" s="19" t="s">
        <v>1440</v>
      </c>
      <c r="AOA231" s="19" t="s">
        <v>1440</v>
      </c>
      <c r="AOB231" s="19" t="s">
        <v>1440</v>
      </c>
      <c r="AOC231" s="19" t="s">
        <v>1440</v>
      </c>
      <c r="AOD231" s="19" t="s">
        <v>1440</v>
      </c>
      <c r="AOE231" s="19" t="s">
        <v>1440</v>
      </c>
      <c r="AOF231" s="19" t="s">
        <v>1440</v>
      </c>
      <c r="AOG231" s="19" t="s">
        <v>1440</v>
      </c>
      <c r="AOH231" s="19" t="s">
        <v>1440</v>
      </c>
      <c r="AOI231" s="19" t="s">
        <v>1440</v>
      </c>
      <c r="AOJ231" s="19" t="s">
        <v>1440</v>
      </c>
      <c r="AOK231" s="19" t="s">
        <v>1440</v>
      </c>
      <c r="AOL231" s="19" t="s">
        <v>1440</v>
      </c>
      <c r="AOM231" s="19" t="s">
        <v>1440</v>
      </c>
      <c r="AON231" s="19" t="s">
        <v>1440</v>
      </c>
      <c r="AOO231" s="19" t="s">
        <v>1440</v>
      </c>
      <c r="AOP231" s="19" t="s">
        <v>1440</v>
      </c>
      <c r="AOQ231" s="19" t="s">
        <v>1440</v>
      </c>
      <c r="AOR231" s="19" t="s">
        <v>1440</v>
      </c>
      <c r="AOS231" s="19" t="s">
        <v>1440</v>
      </c>
      <c r="AOT231" s="19" t="s">
        <v>1440</v>
      </c>
      <c r="AOU231" s="19" t="s">
        <v>1440</v>
      </c>
      <c r="AOV231" s="19" t="s">
        <v>1440</v>
      </c>
      <c r="AOW231" s="19" t="s">
        <v>1440</v>
      </c>
      <c r="AOX231" s="19" t="s">
        <v>1440</v>
      </c>
      <c r="AOY231" s="19" t="s">
        <v>1440</v>
      </c>
      <c r="AOZ231" s="19" t="s">
        <v>1440</v>
      </c>
      <c r="APA231" s="19" t="s">
        <v>1440</v>
      </c>
      <c r="APB231" s="19" t="s">
        <v>1440</v>
      </c>
      <c r="APC231" s="19" t="s">
        <v>1440</v>
      </c>
      <c r="APD231" s="19" t="s">
        <v>1440</v>
      </c>
      <c r="APE231" s="19" t="s">
        <v>1440</v>
      </c>
      <c r="APF231" s="19" t="s">
        <v>1440</v>
      </c>
      <c r="APG231" s="19" t="s">
        <v>1440</v>
      </c>
      <c r="APH231" s="19" t="s">
        <v>1440</v>
      </c>
      <c r="API231" s="19" t="s">
        <v>1440</v>
      </c>
      <c r="APJ231" s="19" t="s">
        <v>1440</v>
      </c>
      <c r="APK231" s="19" t="s">
        <v>1440</v>
      </c>
      <c r="APL231" s="19" t="s">
        <v>1440</v>
      </c>
      <c r="APM231" s="19" t="s">
        <v>1440</v>
      </c>
      <c r="APN231" s="19" t="s">
        <v>1440</v>
      </c>
      <c r="APO231" s="19" t="s">
        <v>1440</v>
      </c>
      <c r="APP231" s="19" t="s">
        <v>1440</v>
      </c>
      <c r="APQ231" s="19" t="s">
        <v>1440</v>
      </c>
      <c r="APR231" s="19" t="s">
        <v>1440</v>
      </c>
      <c r="APS231" s="19" t="s">
        <v>1440</v>
      </c>
      <c r="APT231" s="19" t="s">
        <v>1440</v>
      </c>
      <c r="APU231" s="19" t="s">
        <v>1440</v>
      </c>
      <c r="APV231" s="19" t="s">
        <v>1440</v>
      </c>
      <c r="APW231" s="19" t="s">
        <v>1440</v>
      </c>
      <c r="APX231" s="19" t="s">
        <v>1440</v>
      </c>
      <c r="APY231" s="19" t="s">
        <v>1440</v>
      </c>
      <c r="APZ231" s="19" t="s">
        <v>1440</v>
      </c>
      <c r="AQA231" s="19" t="s">
        <v>1440</v>
      </c>
      <c r="AQB231" s="19" t="s">
        <v>1440</v>
      </c>
      <c r="AQC231" s="19" t="s">
        <v>1440</v>
      </c>
      <c r="AQD231" s="19" t="s">
        <v>1440</v>
      </c>
      <c r="AQE231" s="19" t="s">
        <v>1440</v>
      </c>
      <c r="AQF231" s="19" t="s">
        <v>1440</v>
      </c>
      <c r="AQG231" s="19" t="s">
        <v>1440</v>
      </c>
      <c r="AQH231" s="19" t="s">
        <v>1440</v>
      </c>
      <c r="AQI231" s="19" t="s">
        <v>1440</v>
      </c>
      <c r="AQJ231" s="19" t="s">
        <v>1440</v>
      </c>
      <c r="AQK231" s="19" t="s">
        <v>1440</v>
      </c>
      <c r="AQL231" s="19" t="s">
        <v>1440</v>
      </c>
      <c r="AQM231" s="19" t="s">
        <v>1440</v>
      </c>
      <c r="AQN231" s="19" t="s">
        <v>1440</v>
      </c>
      <c r="AQO231" s="19" t="s">
        <v>1440</v>
      </c>
      <c r="AQP231" s="19" t="s">
        <v>1440</v>
      </c>
      <c r="AQQ231" s="19" t="s">
        <v>1440</v>
      </c>
      <c r="AQR231" s="19" t="s">
        <v>1440</v>
      </c>
      <c r="AQS231" s="19" t="s">
        <v>1440</v>
      </c>
      <c r="AQT231" s="19" t="s">
        <v>1440</v>
      </c>
      <c r="AQU231" s="19" t="s">
        <v>1440</v>
      </c>
      <c r="AQV231" s="19" t="s">
        <v>1440</v>
      </c>
      <c r="AQW231" s="19" t="s">
        <v>1440</v>
      </c>
      <c r="AQX231" s="19" t="s">
        <v>1440</v>
      </c>
      <c r="AQY231" s="19" t="s">
        <v>1440</v>
      </c>
      <c r="AQZ231" s="19" t="s">
        <v>1440</v>
      </c>
      <c r="ARA231" s="19" t="s">
        <v>1440</v>
      </c>
      <c r="ARB231" s="19" t="s">
        <v>1440</v>
      </c>
      <c r="ARC231" s="19" t="s">
        <v>1440</v>
      </c>
      <c r="ARD231" s="19" t="s">
        <v>1440</v>
      </c>
      <c r="ARE231" s="19" t="s">
        <v>1440</v>
      </c>
      <c r="ARF231" s="19" t="s">
        <v>1440</v>
      </c>
      <c r="ARG231" s="19" t="s">
        <v>1440</v>
      </c>
      <c r="ARH231" s="19" t="s">
        <v>1440</v>
      </c>
      <c r="ARI231" s="19" t="s">
        <v>1440</v>
      </c>
      <c r="ARJ231" s="19" t="s">
        <v>1440</v>
      </c>
      <c r="ARK231" s="19" t="s">
        <v>1440</v>
      </c>
      <c r="ARL231" s="19" t="s">
        <v>1440</v>
      </c>
      <c r="ARM231" s="19" t="s">
        <v>1440</v>
      </c>
      <c r="ARN231" s="19" t="s">
        <v>1440</v>
      </c>
      <c r="ARO231" s="19" t="s">
        <v>1440</v>
      </c>
      <c r="ARP231" s="19" t="s">
        <v>1440</v>
      </c>
      <c r="ARQ231" s="19" t="s">
        <v>1440</v>
      </c>
      <c r="ARR231" s="19" t="s">
        <v>1440</v>
      </c>
      <c r="ARS231" s="19" t="s">
        <v>1440</v>
      </c>
      <c r="ART231" s="19" t="s">
        <v>1440</v>
      </c>
      <c r="ARU231" s="19" t="s">
        <v>1440</v>
      </c>
      <c r="ARV231" s="19" t="s">
        <v>1440</v>
      </c>
      <c r="ARW231" s="19" t="s">
        <v>1440</v>
      </c>
      <c r="ARX231" s="19" t="s">
        <v>1440</v>
      </c>
      <c r="ARY231" s="19" t="s">
        <v>1440</v>
      </c>
      <c r="ARZ231" s="19" t="s">
        <v>1440</v>
      </c>
      <c r="ASA231" s="19" t="s">
        <v>1440</v>
      </c>
      <c r="ASB231" s="19" t="s">
        <v>1440</v>
      </c>
      <c r="ASC231" s="19" t="s">
        <v>1440</v>
      </c>
      <c r="ASD231" s="19" t="s">
        <v>1440</v>
      </c>
      <c r="ASE231" s="19" t="s">
        <v>1440</v>
      </c>
      <c r="ASF231" s="19" t="s">
        <v>1440</v>
      </c>
      <c r="ASG231" s="19" t="s">
        <v>1440</v>
      </c>
      <c r="ASH231" s="19" t="s">
        <v>1440</v>
      </c>
      <c r="ASI231" s="19" t="s">
        <v>1440</v>
      </c>
      <c r="ASJ231" s="19" t="s">
        <v>1440</v>
      </c>
      <c r="ASK231" s="19" t="s">
        <v>1440</v>
      </c>
      <c r="ASL231" s="19" t="s">
        <v>1440</v>
      </c>
      <c r="ASM231" s="19" t="s">
        <v>1440</v>
      </c>
      <c r="ASN231" s="19" t="s">
        <v>1440</v>
      </c>
      <c r="ASO231" s="19" t="s">
        <v>1440</v>
      </c>
      <c r="ASP231" s="19" t="s">
        <v>1440</v>
      </c>
      <c r="ASQ231" s="19" t="s">
        <v>1440</v>
      </c>
      <c r="ASR231" s="19" t="s">
        <v>1440</v>
      </c>
      <c r="ASS231" s="19" t="s">
        <v>1440</v>
      </c>
      <c r="AST231" s="19" t="s">
        <v>1440</v>
      </c>
      <c r="ASU231" s="19" t="s">
        <v>1440</v>
      </c>
      <c r="ASV231" s="19" t="s">
        <v>1440</v>
      </c>
      <c r="ASW231" s="19" t="s">
        <v>1440</v>
      </c>
      <c r="ASX231" s="19" t="s">
        <v>1440</v>
      </c>
      <c r="ASY231" s="19" t="s">
        <v>1440</v>
      </c>
      <c r="ASZ231" s="19" t="s">
        <v>1440</v>
      </c>
      <c r="ATA231" s="19" t="s">
        <v>1440</v>
      </c>
      <c r="ATB231" s="19" t="s">
        <v>1440</v>
      </c>
      <c r="ATC231" s="19" t="s">
        <v>1440</v>
      </c>
      <c r="ATD231" s="19" t="s">
        <v>1440</v>
      </c>
      <c r="ATE231" s="19" t="s">
        <v>1440</v>
      </c>
      <c r="ATF231" s="19" t="s">
        <v>1440</v>
      </c>
      <c r="ATG231" s="19" t="s">
        <v>1440</v>
      </c>
      <c r="ATH231" s="19" t="s">
        <v>1440</v>
      </c>
      <c r="ATI231" s="19" t="s">
        <v>1440</v>
      </c>
      <c r="ATJ231" s="19" t="s">
        <v>1440</v>
      </c>
      <c r="ATK231" s="19" t="s">
        <v>1440</v>
      </c>
      <c r="ATL231" s="19" t="s">
        <v>1440</v>
      </c>
      <c r="ATM231" s="19" t="s">
        <v>1440</v>
      </c>
      <c r="ATN231" s="19" t="s">
        <v>1440</v>
      </c>
      <c r="ATO231" s="19" t="s">
        <v>1440</v>
      </c>
      <c r="ATP231" s="19" t="s">
        <v>1440</v>
      </c>
      <c r="ATQ231" s="19" t="s">
        <v>1440</v>
      </c>
      <c r="ATR231" s="19" t="s">
        <v>1440</v>
      </c>
      <c r="ATS231" s="19" t="s">
        <v>1440</v>
      </c>
      <c r="ATT231" s="19" t="s">
        <v>1440</v>
      </c>
      <c r="ATU231" s="19" t="s">
        <v>1440</v>
      </c>
      <c r="ATV231" s="19" t="s">
        <v>1440</v>
      </c>
      <c r="ATW231" s="19" t="s">
        <v>1440</v>
      </c>
      <c r="ATX231" s="19" t="s">
        <v>1440</v>
      </c>
      <c r="ATY231" s="19" t="s">
        <v>1440</v>
      </c>
      <c r="ATZ231" s="19" t="s">
        <v>1440</v>
      </c>
      <c r="AUA231" s="19" t="s">
        <v>1440</v>
      </c>
      <c r="AUB231" s="19" t="s">
        <v>1440</v>
      </c>
      <c r="AUC231" s="19" t="s">
        <v>1440</v>
      </c>
      <c r="AUD231" s="19" t="s">
        <v>1440</v>
      </c>
      <c r="AUE231" s="19" t="s">
        <v>1440</v>
      </c>
      <c r="AUF231" s="19" t="s">
        <v>1440</v>
      </c>
      <c r="AUG231" s="19" t="s">
        <v>1440</v>
      </c>
      <c r="AUH231" s="19" t="s">
        <v>1440</v>
      </c>
      <c r="AUI231" s="19" t="s">
        <v>1440</v>
      </c>
      <c r="AUJ231" s="19" t="s">
        <v>1440</v>
      </c>
      <c r="AUK231" s="19" t="s">
        <v>1440</v>
      </c>
      <c r="AUL231" s="19" t="s">
        <v>1440</v>
      </c>
      <c r="AUM231" s="19" t="s">
        <v>1440</v>
      </c>
      <c r="AUN231" s="19" t="s">
        <v>1440</v>
      </c>
      <c r="AUO231" s="19" t="s">
        <v>1440</v>
      </c>
      <c r="AUP231" s="19" t="s">
        <v>1440</v>
      </c>
      <c r="AUQ231" s="19" t="s">
        <v>1440</v>
      </c>
      <c r="AUR231" s="19" t="s">
        <v>1440</v>
      </c>
      <c r="AUS231" s="19" t="s">
        <v>1440</v>
      </c>
      <c r="AUT231" s="19" t="s">
        <v>1440</v>
      </c>
      <c r="AUU231" s="19" t="s">
        <v>1440</v>
      </c>
      <c r="AUV231" s="19" t="s">
        <v>1440</v>
      </c>
      <c r="AUW231" s="19" t="s">
        <v>1440</v>
      </c>
      <c r="AUX231" s="19" t="s">
        <v>1440</v>
      </c>
      <c r="AUY231" s="19" t="s">
        <v>1440</v>
      </c>
      <c r="AUZ231" s="19" t="s">
        <v>1440</v>
      </c>
      <c r="AVA231" s="19" t="s">
        <v>1440</v>
      </c>
      <c r="AVB231" s="19" t="s">
        <v>1440</v>
      </c>
      <c r="AVC231" s="19" t="s">
        <v>1440</v>
      </c>
      <c r="AVD231" s="19" t="s">
        <v>1440</v>
      </c>
      <c r="AVE231" s="19" t="s">
        <v>1440</v>
      </c>
      <c r="AVF231" s="19" t="s">
        <v>1440</v>
      </c>
      <c r="AVG231" s="19" t="s">
        <v>1440</v>
      </c>
      <c r="AVH231" s="19" t="s">
        <v>1440</v>
      </c>
      <c r="AVI231" s="19" t="s">
        <v>1440</v>
      </c>
      <c r="AVJ231" s="19" t="s">
        <v>1440</v>
      </c>
      <c r="AVK231" s="19" t="s">
        <v>1440</v>
      </c>
      <c r="AVL231" s="19" t="s">
        <v>1440</v>
      </c>
      <c r="AVM231" s="19" t="s">
        <v>1440</v>
      </c>
      <c r="AVN231" s="19" t="s">
        <v>1440</v>
      </c>
      <c r="AVO231" s="19" t="s">
        <v>1440</v>
      </c>
      <c r="AVP231" s="19" t="s">
        <v>1440</v>
      </c>
      <c r="AVQ231" s="19" t="s">
        <v>1440</v>
      </c>
      <c r="AVR231" s="19" t="s">
        <v>1440</v>
      </c>
      <c r="AVS231" s="19" t="s">
        <v>1440</v>
      </c>
      <c r="AVT231" s="19" t="s">
        <v>1440</v>
      </c>
      <c r="AVU231" s="19" t="s">
        <v>1440</v>
      </c>
      <c r="AVV231" s="19" t="s">
        <v>1440</v>
      </c>
      <c r="AVW231" s="19" t="s">
        <v>1440</v>
      </c>
      <c r="AVX231" s="19" t="s">
        <v>1440</v>
      </c>
      <c r="AVY231" s="19" t="s">
        <v>1440</v>
      </c>
      <c r="AVZ231" s="19" t="s">
        <v>1440</v>
      </c>
      <c r="AWA231" s="19" t="s">
        <v>1440</v>
      </c>
      <c r="AWB231" s="19" t="s">
        <v>1440</v>
      </c>
      <c r="AWC231" s="19" t="s">
        <v>1440</v>
      </c>
      <c r="AWD231" s="19" t="s">
        <v>1440</v>
      </c>
      <c r="AWE231" s="19" t="s">
        <v>1440</v>
      </c>
      <c r="AWF231" s="19" t="s">
        <v>1440</v>
      </c>
      <c r="AWG231" s="19" t="s">
        <v>1440</v>
      </c>
      <c r="AWH231" s="19" t="s">
        <v>1440</v>
      </c>
      <c r="AWI231" s="19" t="s">
        <v>1440</v>
      </c>
      <c r="AWJ231" s="19" t="s">
        <v>1440</v>
      </c>
      <c r="AWK231" s="19" t="s">
        <v>1440</v>
      </c>
      <c r="AWL231" s="19" t="s">
        <v>1440</v>
      </c>
      <c r="AWM231" s="19" t="s">
        <v>1440</v>
      </c>
      <c r="AWN231" s="19" t="s">
        <v>1440</v>
      </c>
      <c r="AWO231" s="19" t="s">
        <v>1440</v>
      </c>
      <c r="AWP231" s="19" t="s">
        <v>1440</v>
      </c>
      <c r="AWQ231" s="19" t="s">
        <v>1440</v>
      </c>
      <c r="AWR231" s="19" t="s">
        <v>1440</v>
      </c>
      <c r="AWS231" s="19" t="s">
        <v>1440</v>
      </c>
      <c r="AWT231" s="19" t="s">
        <v>1440</v>
      </c>
      <c r="AWU231" s="19" t="s">
        <v>1440</v>
      </c>
      <c r="AWV231" s="19" t="s">
        <v>1440</v>
      </c>
      <c r="AWW231" s="19" t="s">
        <v>1440</v>
      </c>
      <c r="AWX231" s="19" t="s">
        <v>1440</v>
      </c>
      <c r="AWY231" s="19" t="s">
        <v>1440</v>
      </c>
      <c r="AWZ231" s="19" t="s">
        <v>1440</v>
      </c>
      <c r="AXA231" s="19" t="s">
        <v>1440</v>
      </c>
      <c r="AXB231" s="19" t="s">
        <v>1440</v>
      </c>
      <c r="AXC231" s="19" t="s">
        <v>1440</v>
      </c>
      <c r="AXD231" s="19" t="s">
        <v>1440</v>
      </c>
      <c r="AXE231" s="19" t="s">
        <v>1440</v>
      </c>
      <c r="AXF231" s="19" t="s">
        <v>1440</v>
      </c>
      <c r="AXG231" s="19" t="s">
        <v>1440</v>
      </c>
      <c r="AXH231" s="19" t="s">
        <v>1440</v>
      </c>
      <c r="AXI231" s="19" t="s">
        <v>1440</v>
      </c>
      <c r="AXJ231" s="19" t="s">
        <v>1440</v>
      </c>
      <c r="AXK231" s="19" t="s">
        <v>1440</v>
      </c>
      <c r="AXL231" s="19" t="s">
        <v>1440</v>
      </c>
      <c r="AXM231" s="19" t="s">
        <v>1440</v>
      </c>
      <c r="AXN231" s="19" t="s">
        <v>1440</v>
      </c>
      <c r="AXO231" s="19" t="s">
        <v>1440</v>
      </c>
      <c r="AXP231" s="19" t="s">
        <v>1440</v>
      </c>
      <c r="AXQ231" s="19" t="s">
        <v>1440</v>
      </c>
      <c r="AXR231" s="19" t="s">
        <v>1440</v>
      </c>
      <c r="AXS231" s="19" t="s">
        <v>1440</v>
      </c>
      <c r="AXT231" s="19" t="s">
        <v>1440</v>
      </c>
      <c r="AXU231" s="19" t="s">
        <v>1440</v>
      </c>
      <c r="AXV231" s="19" t="s">
        <v>1440</v>
      </c>
      <c r="AXW231" s="19" t="s">
        <v>1440</v>
      </c>
      <c r="AXX231" s="19" t="s">
        <v>1440</v>
      </c>
      <c r="AXY231" s="19" t="s">
        <v>1440</v>
      </c>
      <c r="AXZ231" s="19" t="s">
        <v>1440</v>
      </c>
      <c r="AYA231" s="19" t="s">
        <v>1440</v>
      </c>
      <c r="AYB231" s="19" t="s">
        <v>1440</v>
      </c>
      <c r="AYC231" s="19" t="s">
        <v>1440</v>
      </c>
      <c r="AYD231" s="19" t="s">
        <v>1440</v>
      </c>
      <c r="AYE231" s="19" t="s">
        <v>1440</v>
      </c>
      <c r="AYF231" s="19" t="s">
        <v>1440</v>
      </c>
      <c r="AYG231" s="19" t="s">
        <v>1440</v>
      </c>
      <c r="AYH231" s="19" t="s">
        <v>1440</v>
      </c>
      <c r="AYI231" s="19" t="s">
        <v>1440</v>
      </c>
      <c r="AYJ231" s="19" t="s">
        <v>1440</v>
      </c>
      <c r="AYK231" s="19" t="s">
        <v>1440</v>
      </c>
      <c r="AYL231" s="19" t="s">
        <v>1440</v>
      </c>
      <c r="AYM231" s="19" t="s">
        <v>1440</v>
      </c>
      <c r="AYN231" s="19" t="s">
        <v>1440</v>
      </c>
      <c r="AYO231" s="19" t="s">
        <v>1440</v>
      </c>
      <c r="AYP231" s="19" t="s">
        <v>1440</v>
      </c>
      <c r="AYQ231" s="19" t="s">
        <v>1440</v>
      </c>
      <c r="AYR231" s="19" t="s">
        <v>1440</v>
      </c>
      <c r="AYS231" s="19" t="s">
        <v>1440</v>
      </c>
      <c r="AYT231" s="19" t="s">
        <v>1440</v>
      </c>
      <c r="AYU231" s="19" t="s">
        <v>1440</v>
      </c>
      <c r="AYV231" s="19" t="s">
        <v>1440</v>
      </c>
      <c r="AYW231" s="19" t="s">
        <v>1440</v>
      </c>
      <c r="AYX231" s="19" t="s">
        <v>1440</v>
      </c>
      <c r="AYY231" s="19" t="s">
        <v>1440</v>
      </c>
      <c r="AYZ231" s="19" t="s">
        <v>1440</v>
      </c>
      <c r="AZA231" s="19" t="s">
        <v>1440</v>
      </c>
      <c r="AZB231" s="19" t="s">
        <v>1440</v>
      </c>
      <c r="AZC231" s="19" t="s">
        <v>1440</v>
      </c>
      <c r="AZD231" s="19" t="s">
        <v>1440</v>
      </c>
      <c r="AZE231" s="19" t="s">
        <v>1440</v>
      </c>
      <c r="AZF231" s="19" t="s">
        <v>1440</v>
      </c>
      <c r="AZG231" s="19" t="s">
        <v>1440</v>
      </c>
      <c r="AZH231" s="19" t="s">
        <v>1440</v>
      </c>
      <c r="AZI231" s="19" t="s">
        <v>1440</v>
      </c>
      <c r="AZJ231" s="19" t="s">
        <v>1440</v>
      </c>
      <c r="AZK231" s="19" t="s">
        <v>1440</v>
      </c>
      <c r="AZL231" s="19" t="s">
        <v>1440</v>
      </c>
      <c r="AZM231" s="19" t="s">
        <v>1440</v>
      </c>
      <c r="AZN231" s="19" t="s">
        <v>1440</v>
      </c>
      <c r="AZO231" s="19" t="s">
        <v>1440</v>
      </c>
      <c r="AZP231" s="19" t="s">
        <v>1440</v>
      </c>
      <c r="AZQ231" s="19" t="s">
        <v>1440</v>
      </c>
      <c r="AZR231" s="19" t="s">
        <v>1440</v>
      </c>
      <c r="AZS231" s="19" t="s">
        <v>1440</v>
      </c>
      <c r="AZT231" s="19" t="s">
        <v>1440</v>
      </c>
      <c r="AZU231" s="19" t="s">
        <v>1440</v>
      </c>
      <c r="AZV231" s="19" t="s">
        <v>1440</v>
      </c>
      <c r="AZW231" s="19" t="s">
        <v>1440</v>
      </c>
      <c r="AZX231" s="19" t="s">
        <v>1440</v>
      </c>
      <c r="AZY231" s="19" t="s">
        <v>1440</v>
      </c>
      <c r="AZZ231" s="19" t="s">
        <v>1440</v>
      </c>
      <c r="BAA231" s="19" t="s">
        <v>1440</v>
      </c>
      <c r="BAB231" s="19" t="s">
        <v>1440</v>
      </c>
      <c r="BAC231" s="19" t="s">
        <v>1440</v>
      </c>
      <c r="BAD231" s="19" t="s">
        <v>1440</v>
      </c>
      <c r="BAE231" s="19" t="s">
        <v>1440</v>
      </c>
      <c r="BAF231" s="19" t="s">
        <v>1440</v>
      </c>
      <c r="BAG231" s="19" t="s">
        <v>1440</v>
      </c>
      <c r="BAH231" s="19" t="s">
        <v>1440</v>
      </c>
      <c r="BAI231" s="19" t="s">
        <v>1440</v>
      </c>
      <c r="BAJ231" s="19" t="s">
        <v>1440</v>
      </c>
      <c r="BAK231" s="19" t="s">
        <v>1440</v>
      </c>
      <c r="BAL231" s="19" t="s">
        <v>1440</v>
      </c>
      <c r="BAM231" s="19" t="s">
        <v>1440</v>
      </c>
      <c r="BAN231" s="19" t="s">
        <v>1440</v>
      </c>
      <c r="BAO231" s="19" t="s">
        <v>1440</v>
      </c>
      <c r="BAP231" s="19" t="s">
        <v>1440</v>
      </c>
      <c r="BAQ231" s="19" t="s">
        <v>1440</v>
      </c>
      <c r="BAR231" s="19" t="s">
        <v>1440</v>
      </c>
      <c r="BAS231" s="19" t="s">
        <v>1440</v>
      </c>
      <c r="BAT231" s="19" t="s">
        <v>1440</v>
      </c>
      <c r="BAU231" s="19" t="s">
        <v>1440</v>
      </c>
      <c r="BAV231" s="19" t="s">
        <v>1440</v>
      </c>
      <c r="BAW231" s="19" t="s">
        <v>1440</v>
      </c>
      <c r="BAX231" s="19" t="s">
        <v>1440</v>
      </c>
      <c r="BAY231" s="19" t="s">
        <v>1440</v>
      </c>
      <c r="BAZ231" s="19" t="s">
        <v>1440</v>
      </c>
      <c r="BBA231" s="19" t="s">
        <v>1440</v>
      </c>
      <c r="BBB231" s="19" t="s">
        <v>1440</v>
      </c>
      <c r="BBC231" s="19" t="s">
        <v>1440</v>
      </c>
      <c r="BBD231" s="19" t="s">
        <v>1440</v>
      </c>
      <c r="BBE231" s="19" t="s">
        <v>1440</v>
      </c>
      <c r="BBF231" s="19" t="s">
        <v>1440</v>
      </c>
      <c r="BBG231" s="19" t="s">
        <v>1440</v>
      </c>
      <c r="BBH231" s="19" t="s">
        <v>1440</v>
      </c>
      <c r="BBI231" s="19" t="s">
        <v>1440</v>
      </c>
      <c r="BBJ231" s="19" t="s">
        <v>1440</v>
      </c>
      <c r="BBK231" s="19" t="s">
        <v>1440</v>
      </c>
      <c r="BBL231" s="19" t="s">
        <v>1440</v>
      </c>
      <c r="BBM231" s="19" t="s">
        <v>1440</v>
      </c>
      <c r="BBN231" s="19" t="s">
        <v>1440</v>
      </c>
      <c r="BBO231" s="19" t="s">
        <v>1440</v>
      </c>
      <c r="BBP231" s="19" t="s">
        <v>1440</v>
      </c>
      <c r="BBQ231" s="19" t="s">
        <v>1440</v>
      </c>
      <c r="BBR231" s="19" t="s">
        <v>1440</v>
      </c>
      <c r="BBS231" s="19" t="s">
        <v>1440</v>
      </c>
      <c r="BBT231" s="19" t="s">
        <v>1440</v>
      </c>
      <c r="BBU231" s="19" t="s">
        <v>1440</v>
      </c>
      <c r="BBV231" s="19" t="s">
        <v>1440</v>
      </c>
      <c r="BBW231" s="19" t="s">
        <v>1440</v>
      </c>
      <c r="BBX231" s="19" t="s">
        <v>1440</v>
      </c>
      <c r="BBY231" s="19" t="s">
        <v>1440</v>
      </c>
      <c r="BBZ231" s="19" t="s">
        <v>1440</v>
      </c>
      <c r="BCA231" s="19" t="s">
        <v>1440</v>
      </c>
      <c r="BCB231" s="19" t="s">
        <v>1440</v>
      </c>
      <c r="BCC231" s="19" t="s">
        <v>1440</v>
      </c>
      <c r="BCD231" s="19" t="s">
        <v>1440</v>
      </c>
      <c r="BCE231" s="19" t="s">
        <v>1440</v>
      </c>
      <c r="BCF231" s="19" t="s">
        <v>1440</v>
      </c>
      <c r="BCG231" s="19" t="s">
        <v>1440</v>
      </c>
      <c r="BCH231" s="19" t="s">
        <v>1440</v>
      </c>
      <c r="BCI231" s="19" t="s">
        <v>1440</v>
      </c>
      <c r="BCJ231" s="19" t="s">
        <v>1440</v>
      </c>
      <c r="BCK231" s="19" t="s">
        <v>1440</v>
      </c>
      <c r="BCL231" s="19" t="s">
        <v>1440</v>
      </c>
      <c r="BCM231" s="19" t="s">
        <v>1440</v>
      </c>
      <c r="BCN231" s="19" t="s">
        <v>1440</v>
      </c>
      <c r="BCO231" s="19" t="s">
        <v>1440</v>
      </c>
      <c r="BCP231" s="19" t="s">
        <v>1440</v>
      </c>
      <c r="BCQ231" s="19" t="s">
        <v>1440</v>
      </c>
      <c r="BCR231" s="19" t="s">
        <v>1440</v>
      </c>
      <c r="BCS231" s="19" t="s">
        <v>1440</v>
      </c>
      <c r="BCT231" s="19" t="s">
        <v>1440</v>
      </c>
      <c r="BCU231" s="19" t="s">
        <v>1440</v>
      </c>
      <c r="BCV231" s="19" t="s">
        <v>1440</v>
      </c>
      <c r="BCW231" s="19" t="s">
        <v>1440</v>
      </c>
      <c r="BCX231" s="19" t="s">
        <v>1440</v>
      </c>
      <c r="BCY231" s="19" t="s">
        <v>1440</v>
      </c>
      <c r="BCZ231" s="19" t="s">
        <v>1440</v>
      </c>
      <c r="BDA231" s="19" t="s">
        <v>1440</v>
      </c>
      <c r="BDB231" s="19" t="s">
        <v>1440</v>
      </c>
      <c r="BDC231" s="19" t="s">
        <v>1440</v>
      </c>
      <c r="BDD231" s="19" t="s">
        <v>1440</v>
      </c>
      <c r="BDE231" s="19" t="s">
        <v>1440</v>
      </c>
      <c r="BDF231" s="19" t="s">
        <v>1440</v>
      </c>
      <c r="BDG231" s="19" t="s">
        <v>1440</v>
      </c>
      <c r="BDH231" s="19" t="s">
        <v>1440</v>
      </c>
      <c r="BDI231" s="19" t="s">
        <v>1440</v>
      </c>
      <c r="BDJ231" s="19" t="s">
        <v>1440</v>
      </c>
      <c r="BDK231" s="19" t="s">
        <v>1440</v>
      </c>
      <c r="BDL231" s="19" t="s">
        <v>1440</v>
      </c>
      <c r="BDM231" s="19" t="s">
        <v>1440</v>
      </c>
      <c r="BDN231" s="19" t="s">
        <v>1440</v>
      </c>
      <c r="BDO231" s="19" t="s">
        <v>1440</v>
      </c>
      <c r="BDP231" s="19" t="s">
        <v>1440</v>
      </c>
      <c r="BDQ231" s="19" t="s">
        <v>1440</v>
      </c>
      <c r="BDR231" s="19" t="s">
        <v>1440</v>
      </c>
      <c r="BDS231" s="19" t="s">
        <v>1440</v>
      </c>
      <c r="BDT231" s="19" t="s">
        <v>1440</v>
      </c>
      <c r="BDU231" s="19" t="s">
        <v>1440</v>
      </c>
      <c r="BDV231" s="19" t="s">
        <v>1440</v>
      </c>
      <c r="BDW231" s="19" t="s">
        <v>1440</v>
      </c>
      <c r="BDX231" s="19" t="s">
        <v>1440</v>
      </c>
      <c r="BDY231" s="19" t="s">
        <v>1440</v>
      </c>
      <c r="BDZ231" s="19" t="s">
        <v>1440</v>
      </c>
      <c r="BEA231" s="19" t="s">
        <v>1440</v>
      </c>
      <c r="BEB231" s="19" t="s">
        <v>1440</v>
      </c>
      <c r="BEC231" s="19" t="s">
        <v>1440</v>
      </c>
      <c r="BED231" s="19" t="s">
        <v>1440</v>
      </c>
      <c r="BEE231" s="19" t="s">
        <v>1440</v>
      </c>
      <c r="BEF231" s="19" t="s">
        <v>1440</v>
      </c>
      <c r="BEG231" s="19" t="s">
        <v>1440</v>
      </c>
      <c r="BEH231" s="19" t="s">
        <v>1440</v>
      </c>
      <c r="BEI231" s="19" t="s">
        <v>1440</v>
      </c>
      <c r="BEJ231" s="19" t="s">
        <v>1440</v>
      </c>
      <c r="BEK231" s="19" t="s">
        <v>1440</v>
      </c>
      <c r="BEL231" s="19" t="s">
        <v>1440</v>
      </c>
      <c r="BEM231" s="19" t="s">
        <v>1440</v>
      </c>
      <c r="BEN231" s="19" t="s">
        <v>1440</v>
      </c>
      <c r="BEO231" s="19" t="s">
        <v>1440</v>
      </c>
      <c r="BEP231" s="19" t="s">
        <v>1440</v>
      </c>
      <c r="BEQ231" s="19" t="s">
        <v>1440</v>
      </c>
      <c r="BER231" s="19" t="s">
        <v>1440</v>
      </c>
      <c r="BES231" s="19" t="s">
        <v>1440</v>
      </c>
      <c r="BET231" s="19" t="s">
        <v>1440</v>
      </c>
      <c r="BEU231" s="19" t="s">
        <v>1440</v>
      </c>
      <c r="BEV231" s="19" t="s">
        <v>1440</v>
      </c>
      <c r="BEW231" s="19" t="s">
        <v>1440</v>
      </c>
      <c r="BEX231" s="19" t="s">
        <v>1440</v>
      </c>
      <c r="BEY231" s="19" t="s">
        <v>1440</v>
      </c>
      <c r="BEZ231" s="19" t="s">
        <v>1440</v>
      </c>
      <c r="BFA231" s="19" t="s">
        <v>1440</v>
      </c>
      <c r="BFB231" s="19" t="s">
        <v>1440</v>
      </c>
      <c r="BFC231" s="19" t="s">
        <v>1440</v>
      </c>
      <c r="BFD231" s="19" t="s">
        <v>1440</v>
      </c>
      <c r="BFE231" s="19" t="s">
        <v>1440</v>
      </c>
      <c r="BFF231" s="19" t="s">
        <v>1440</v>
      </c>
      <c r="BFG231" s="19" t="s">
        <v>1440</v>
      </c>
      <c r="BFH231" s="19" t="s">
        <v>1440</v>
      </c>
      <c r="BFI231" s="19" t="s">
        <v>1440</v>
      </c>
      <c r="BFJ231" s="19" t="s">
        <v>1440</v>
      </c>
      <c r="BFK231" s="19" t="s">
        <v>1440</v>
      </c>
      <c r="BFL231" s="19" t="s">
        <v>1440</v>
      </c>
      <c r="BFM231" s="19" t="s">
        <v>1440</v>
      </c>
      <c r="BFN231" s="19" t="s">
        <v>1440</v>
      </c>
      <c r="BFO231" s="19" t="s">
        <v>1440</v>
      </c>
      <c r="BFP231" s="19" t="s">
        <v>1440</v>
      </c>
      <c r="BFQ231" s="19" t="s">
        <v>1440</v>
      </c>
      <c r="BFR231" s="19" t="s">
        <v>1440</v>
      </c>
      <c r="BFS231" s="19" t="s">
        <v>1440</v>
      </c>
      <c r="BFT231" s="19" t="s">
        <v>1440</v>
      </c>
      <c r="BFU231" s="19" t="s">
        <v>1440</v>
      </c>
      <c r="BFV231" s="19" t="s">
        <v>1440</v>
      </c>
      <c r="BFW231" s="19" t="s">
        <v>1440</v>
      </c>
      <c r="BFX231" s="19" t="s">
        <v>1440</v>
      </c>
      <c r="BFY231" s="19" t="s">
        <v>1440</v>
      </c>
      <c r="BFZ231" s="19" t="s">
        <v>1440</v>
      </c>
      <c r="BGA231" s="19" t="s">
        <v>1440</v>
      </c>
      <c r="BGB231" s="19" t="s">
        <v>1440</v>
      </c>
      <c r="BGC231" s="19" t="s">
        <v>1440</v>
      </c>
      <c r="BGD231" s="19" t="s">
        <v>1440</v>
      </c>
      <c r="BGE231" s="19" t="s">
        <v>1440</v>
      </c>
      <c r="BGF231" s="19" t="s">
        <v>1440</v>
      </c>
      <c r="BGG231" s="19" t="s">
        <v>1440</v>
      </c>
      <c r="BGH231" s="19" t="s">
        <v>1440</v>
      </c>
      <c r="BGI231" s="19" t="s">
        <v>1440</v>
      </c>
      <c r="BGJ231" s="19" t="s">
        <v>1440</v>
      </c>
      <c r="BGK231" s="19" t="s">
        <v>1440</v>
      </c>
      <c r="BGL231" s="19" t="s">
        <v>1440</v>
      </c>
      <c r="BGM231" s="19" t="s">
        <v>1440</v>
      </c>
      <c r="BGN231" s="19" t="s">
        <v>1440</v>
      </c>
      <c r="BGO231" s="19" t="s">
        <v>1440</v>
      </c>
      <c r="BGP231" s="19" t="s">
        <v>1440</v>
      </c>
      <c r="BGQ231" s="19" t="s">
        <v>1440</v>
      </c>
      <c r="BGR231" s="19" t="s">
        <v>1440</v>
      </c>
      <c r="BGS231" s="19" t="s">
        <v>1440</v>
      </c>
      <c r="BGT231" s="19" t="s">
        <v>1440</v>
      </c>
      <c r="BGU231" s="19" t="s">
        <v>1440</v>
      </c>
      <c r="BGV231" s="19" t="s">
        <v>1440</v>
      </c>
      <c r="BGW231" s="19" t="s">
        <v>1440</v>
      </c>
      <c r="BGX231" s="19" t="s">
        <v>1440</v>
      </c>
      <c r="BGY231" s="19" t="s">
        <v>1440</v>
      </c>
      <c r="BGZ231" s="19" t="s">
        <v>1440</v>
      </c>
      <c r="BHA231" s="19" t="s">
        <v>1440</v>
      </c>
      <c r="BHB231" s="19" t="s">
        <v>1440</v>
      </c>
      <c r="BHC231" s="19" t="s">
        <v>1440</v>
      </c>
      <c r="BHD231" s="19" t="s">
        <v>1440</v>
      </c>
      <c r="BHE231" s="19" t="s">
        <v>1440</v>
      </c>
      <c r="BHF231" s="19" t="s">
        <v>1440</v>
      </c>
      <c r="BHG231" s="19" t="s">
        <v>1440</v>
      </c>
      <c r="BHH231" s="19" t="s">
        <v>1440</v>
      </c>
      <c r="BHI231" s="19" t="s">
        <v>1440</v>
      </c>
      <c r="BHJ231" s="19" t="s">
        <v>1440</v>
      </c>
      <c r="BHK231" s="19" t="s">
        <v>1440</v>
      </c>
      <c r="BHL231" s="19" t="s">
        <v>1440</v>
      </c>
      <c r="BHM231" s="19" t="s">
        <v>1440</v>
      </c>
      <c r="BHN231" s="19" t="s">
        <v>1440</v>
      </c>
      <c r="BHO231" s="19" t="s">
        <v>1440</v>
      </c>
      <c r="BHP231" s="19" t="s">
        <v>1440</v>
      </c>
      <c r="BHQ231" s="19" t="s">
        <v>1440</v>
      </c>
      <c r="BHR231" s="19" t="s">
        <v>1440</v>
      </c>
      <c r="BHS231" s="19" t="s">
        <v>1440</v>
      </c>
      <c r="BHT231" s="19" t="s">
        <v>1440</v>
      </c>
      <c r="BHU231" s="19" t="s">
        <v>1440</v>
      </c>
      <c r="BHV231" s="19" t="s">
        <v>1440</v>
      </c>
      <c r="BHW231" s="19" t="s">
        <v>1440</v>
      </c>
      <c r="BHX231" s="19" t="s">
        <v>1440</v>
      </c>
      <c r="BHY231" s="19" t="s">
        <v>1440</v>
      </c>
      <c r="BHZ231" s="19" t="s">
        <v>1440</v>
      </c>
      <c r="BIA231" s="19" t="s">
        <v>1440</v>
      </c>
      <c r="BIB231" s="19" t="s">
        <v>1440</v>
      </c>
      <c r="BIC231" s="19" t="s">
        <v>1440</v>
      </c>
      <c r="BID231" s="19" t="s">
        <v>1440</v>
      </c>
      <c r="BIE231" s="19" t="s">
        <v>1440</v>
      </c>
      <c r="BIF231" s="19" t="s">
        <v>1440</v>
      </c>
      <c r="BIG231" s="19" t="s">
        <v>1440</v>
      </c>
      <c r="BIH231" s="19" t="s">
        <v>1440</v>
      </c>
      <c r="BII231" s="19" t="s">
        <v>1440</v>
      </c>
      <c r="BIJ231" s="19" t="s">
        <v>1440</v>
      </c>
      <c r="BIK231" s="19" t="s">
        <v>1440</v>
      </c>
      <c r="BIL231" s="19" t="s">
        <v>1440</v>
      </c>
      <c r="BIM231" s="19" t="s">
        <v>1440</v>
      </c>
      <c r="BIN231" s="19" t="s">
        <v>1440</v>
      </c>
      <c r="BIO231" s="19" t="s">
        <v>1440</v>
      </c>
      <c r="BIP231" s="19" t="s">
        <v>1440</v>
      </c>
      <c r="BIQ231" s="19" t="s">
        <v>1440</v>
      </c>
      <c r="BIR231" s="19" t="s">
        <v>1440</v>
      </c>
      <c r="BIS231" s="19" t="s">
        <v>1440</v>
      </c>
      <c r="BIT231" s="19" t="s">
        <v>1440</v>
      </c>
      <c r="BIU231" s="19" t="s">
        <v>1440</v>
      </c>
      <c r="BIV231" s="19" t="s">
        <v>1440</v>
      </c>
      <c r="BIW231" s="19" t="s">
        <v>1440</v>
      </c>
      <c r="BIX231" s="19" t="s">
        <v>1440</v>
      </c>
      <c r="BIY231" s="19" t="s">
        <v>1440</v>
      </c>
      <c r="BIZ231" s="19" t="s">
        <v>1440</v>
      </c>
      <c r="BJA231" s="19" t="s">
        <v>1440</v>
      </c>
      <c r="BJB231" s="19" t="s">
        <v>1440</v>
      </c>
      <c r="BJC231" s="19" t="s">
        <v>1440</v>
      </c>
      <c r="BJD231" s="19" t="s">
        <v>1440</v>
      </c>
      <c r="BJE231" s="19" t="s">
        <v>1440</v>
      </c>
      <c r="BJF231" s="19" t="s">
        <v>1440</v>
      </c>
      <c r="BJG231" s="19" t="s">
        <v>1440</v>
      </c>
      <c r="BJH231" s="19" t="s">
        <v>1440</v>
      </c>
      <c r="BJI231" s="19" t="s">
        <v>1440</v>
      </c>
      <c r="BJJ231" s="19" t="s">
        <v>1440</v>
      </c>
      <c r="BJK231" s="19" t="s">
        <v>1440</v>
      </c>
      <c r="BJL231" s="19" t="s">
        <v>1440</v>
      </c>
      <c r="BJM231" s="19" t="s">
        <v>1440</v>
      </c>
      <c r="BJN231" s="19" t="s">
        <v>1440</v>
      </c>
      <c r="BJO231" s="19" t="s">
        <v>1440</v>
      </c>
      <c r="BJP231" s="19" t="s">
        <v>1440</v>
      </c>
      <c r="BJQ231" s="19" t="s">
        <v>1440</v>
      </c>
      <c r="BJR231" s="19" t="s">
        <v>1440</v>
      </c>
      <c r="BJS231" s="19" t="s">
        <v>1440</v>
      </c>
      <c r="BJT231" s="19" t="s">
        <v>1440</v>
      </c>
      <c r="BJU231" s="19" t="s">
        <v>1440</v>
      </c>
      <c r="BJV231" s="19" t="s">
        <v>1440</v>
      </c>
      <c r="BJW231" s="19" t="s">
        <v>1440</v>
      </c>
      <c r="BJX231" s="19" t="s">
        <v>1440</v>
      </c>
      <c r="BJY231" s="19" t="s">
        <v>1440</v>
      </c>
      <c r="BJZ231" s="19" t="s">
        <v>1440</v>
      </c>
      <c r="BKA231" s="19" t="s">
        <v>1440</v>
      </c>
      <c r="BKB231" s="19" t="s">
        <v>1440</v>
      </c>
      <c r="BKC231" s="19" t="s">
        <v>1440</v>
      </c>
      <c r="BKD231" s="19" t="s">
        <v>1440</v>
      </c>
      <c r="BKE231" s="19" t="s">
        <v>1440</v>
      </c>
      <c r="BKF231" s="19" t="s">
        <v>1440</v>
      </c>
      <c r="BKG231" s="19" t="s">
        <v>1440</v>
      </c>
      <c r="BKH231" s="19" t="s">
        <v>1440</v>
      </c>
      <c r="BKI231" s="19" t="s">
        <v>1440</v>
      </c>
      <c r="BKJ231" s="19" t="s">
        <v>1440</v>
      </c>
      <c r="BKK231" s="19" t="s">
        <v>1440</v>
      </c>
      <c r="BKL231" s="19" t="s">
        <v>1440</v>
      </c>
      <c r="BKM231" s="19" t="s">
        <v>1440</v>
      </c>
      <c r="BKN231" s="19" t="s">
        <v>1440</v>
      </c>
      <c r="BKO231" s="19" t="s">
        <v>1440</v>
      </c>
      <c r="BKP231" s="19" t="s">
        <v>1440</v>
      </c>
      <c r="BKQ231" s="19" t="s">
        <v>1440</v>
      </c>
      <c r="BKR231" s="19" t="s">
        <v>1440</v>
      </c>
      <c r="BKS231" s="19" t="s">
        <v>1440</v>
      </c>
      <c r="BKT231" s="19" t="s">
        <v>1440</v>
      </c>
      <c r="BKU231" s="19" t="s">
        <v>1440</v>
      </c>
      <c r="BKV231" s="19" t="s">
        <v>1440</v>
      </c>
      <c r="BKW231" s="19" t="s">
        <v>1440</v>
      </c>
      <c r="BKX231" s="19" t="s">
        <v>1440</v>
      </c>
      <c r="BKY231" s="19" t="s">
        <v>1440</v>
      </c>
      <c r="BKZ231" s="19" t="s">
        <v>1440</v>
      </c>
      <c r="BLA231" s="19" t="s">
        <v>1440</v>
      </c>
      <c r="BLB231" s="19" t="s">
        <v>1440</v>
      </c>
      <c r="BLC231" s="19" t="s">
        <v>1440</v>
      </c>
      <c r="BLD231" s="19" t="s">
        <v>1440</v>
      </c>
      <c r="BLE231" s="19" t="s">
        <v>1440</v>
      </c>
      <c r="BLF231" s="19" t="s">
        <v>1440</v>
      </c>
      <c r="BLG231" s="19" t="s">
        <v>1440</v>
      </c>
      <c r="BLH231" s="19" t="s">
        <v>1440</v>
      </c>
      <c r="BLI231" s="19" t="s">
        <v>1440</v>
      </c>
      <c r="BLJ231" s="19" t="s">
        <v>1440</v>
      </c>
      <c r="BLK231" s="19" t="s">
        <v>1440</v>
      </c>
      <c r="BLL231" s="19" t="s">
        <v>1440</v>
      </c>
      <c r="BLM231" s="19" t="s">
        <v>1440</v>
      </c>
      <c r="BLN231" s="19" t="s">
        <v>1440</v>
      </c>
      <c r="BLO231" s="19" t="s">
        <v>1440</v>
      </c>
      <c r="BLP231" s="19" t="s">
        <v>1440</v>
      </c>
      <c r="BLQ231" s="19" t="s">
        <v>1440</v>
      </c>
      <c r="BLR231" s="19" t="s">
        <v>1440</v>
      </c>
      <c r="BLS231" s="19" t="s">
        <v>1440</v>
      </c>
      <c r="BLT231" s="19" t="s">
        <v>1440</v>
      </c>
      <c r="BLU231" s="19" t="s">
        <v>1440</v>
      </c>
      <c r="BLV231" s="19" t="s">
        <v>1440</v>
      </c>
      <c r="BLW231" s="19" t="s">
        <v>1440</v>
      </c>
      <c r="BLX231" s="19" t="s">
        <v>1440</v>
      </c>
      <c r="BLY231" s="19" t="s">
        <v>1440</v>
      </c>
      <c r="BLZ231" s="19" t="s">
        <v>1440</v>
      </c>
      <c r="BMA231" s="19" t="s">
        <v>1440</v>
      </c>
      <c r="BMB231" s="19" t="s">
        <v>1440</v>
      </c>
      <c r="BMC231" s="19" t="s">
        <v>1440</v>
      </c>
      <c r="BMD231" s="19" t="s">
        <v>1440</v>
      </c>
      <c r="BME231" s="19" t="s">
        <v>1440</v>
      </c>
      <c r="BMF231" s="19" t="s">
        <v>1440</v>
      </c>
      <c r="BMG231" s="19" t="s">
        <v>1440</v>
      </c>
      <c r="BMH231" s="19" t="s">
        <v>1440</v>
      </c>
      <c r="BMI231" s="19" t="s">
        <v>1440</v>
      </c>
      <c r="BMJ231" s="19" t="s">
        <v>1440</v>
      </c>
      <c r="BMK231" s="19" t="s">
        <v>1440</v>
      </c>
      <c r="BML231" s="19" t="s">
        <v>1440</v>
      </c>
      <c r="BMM231" s="19" t="s">
        <v>1440</v>
      </c>
      <c r="BMN231" s="19" t="s">
        <v>1440</v>
      </c>
      <c r="BMO231" s="19" t="s">
        <v>1440</v>
      </c>
      <c r="BMP231" s="19" t="s">
        <v>1440</v>
      </c>
      <c r="BMQ231" s="19" t="s">
        <v>1440</v>
      </c>
      <c r="BMR231" s="19" t="s">
        <v>1440</v>
      </c>
      <c r="BMS231" s="19" t="s">
        <v>1440</v>
      </c>
      <c r="BMT231" s="19" t="s">
        <v>1440</v>
      </c>
      <c r="BMU231" s="19" t="s">
        <v>1440</v>
      </c>
      <c r="BMV231" s="19" t="s">
        <v>1440</v>
      </c>
      <c r="BMW231" s="19" t="s">
        <v>1440</v>
      </c>
      <c r="BMX231" s="19" t="s">
        <v>1440</v>
      </c>
      <c r="BMY231" s="19" t="s">
        <v>1440</v>
      </c>
      <c r="BMZ231" s="19" t="s">
        <v>1440</v>
      </c>
      <c r="BNA231" s="19" t="s">
        <v>1440</v>
      </c>
      <c r="BNB231" s="19" t="s">
        <v>1440</v>
      </c>
      <c r="BNC231" s="19" t="s">
        <v>1440</v>
      </c>
      <c r="BND231" s="19" t="s">
        <v>1440</v>
      </c>
      <c r="BNE231" s="19" t="s">
        <v>1440</v>
      </c>
      <c r="BNF231" s="19" t="s">
        <v>1440</v>
      </c>
      <c r="BNG231" s="19" t="s">
        <v>1440</v>
      </c>
      <c r="BNH231" s="19" t="s">
        <v>1440</v>
      </c>
      <c r="BNI231" s="19" t="s">
        <v>1440</v>
      </c>
      <c r="BNJ231" s="19" t="s">
        <v>1440</v>
      </c>
      <c r="BNK231" s="19" t="s">
        <v>1440</v>
      </c>
      <c r="BNL231" s="19" t="s">
        <v>1440</v>
      </c>
      <c r="BNM231" s="19" t="s">
        <v>1440</v>
      </c>
      <c r="BNN231" s="19" t="s">
        <v>1440</v>
      </c>
      <c r="BNO231" s="19" t="s">
        <v>1440</v>
      </c>
      <c r="BNP231" s="19" t="s">
        <v>1440</v>
      </c>
      <c r="BNQ231" s="19" t="s">
        <v>1440</v>
      </c>
      <c r="BNR231" s="19" t="s">
        <v>1440</v>
      </c>
      <c r="BNS231" s="19" t="s">
        <v>1440</v>
      </c>
      <c r="BNT231" s="19" t="s">
        <v>1440</v>
      </c>
      <c r="BNU231" s="19" t="s">
        <v>1440</v>
      </c>
      <c r="BNV231" s="19" t="s">
        <v>1440</v>
      </c>
      <c r="BNW231" s="19" t="s">
        <v>1440</v>
      </c>
      <c r="BNX231" s="19" t="s">
        <v>1440</v>
      </c>
      <c r="BNY231" s="19" t="s">
        <v>1440</v>
      </c>
      <c r="BNZ231" s="19" t="s">
        <v>1440</v>
      </c>
      <c r="BOA231" s="19" t="s">
        <v>1440</v>
      </c>
      <c r="BOB231" s="19" t="s">
        <v>1440</v>
      </c>
      <c r="BOC231" s="19" t="s">
        <v>1440</v>
      </c>
      <c r="BOD231" s="19" t="s">
        <v>1440</v>
      </c>
      <c r="BOE231" s="19" t="s">
        <v>1440</v>
      </c>
      <c r="BOF231" s="19" t="s">
        <v>1440</v>
      </c>
      <c r="BOG231" s="19" t="s">
        <v>1440</v>
      </c>
      <c r="BOH231" s="19" t="s">
        <v>1440</v>
      </c>
      <c r="BOI231" s="19" t="s">
        <v>1440</v>
      </c>
      <c r="BOJ231" s="19" t="s">
        <v>1440</v>
      </c>
      <c r="BOK231" s="19" t="s">
        <v>1440</v>
      </c>
      <c r="BOL231" s="19" t="s">
        <v>1440</v>
      </c>
      <c r="BOM231" s="19" t="s">
        <v>1440</v>
      </c>
      <c r="BON231" s="19" t="s">
        <v>1440</v>
      </c>
      <c r="BOO231" s="19" t="s">
        <v>1440</v>
      </c>
      <c r="BOP231" s="19" t="s">
        <v>1440</v>
      </c>
      <c r="BOQ231" s="19" t="s">
        <v>1440</v>
      </c>
      <c r="BOR231" s="19" t="s">
        <v>1440</v>
      </c>
      <c r="BOS231" s="19" t="s">
        <v>1440</v>
      </c>
      <c r="BOT231" s="19" t="s">
        <v>1440</v>
      </c>
      <c r="BOU231" s="19" t="s">
        <v>1440</v>
      </c>
      <c r="BOV231" s="19" t="s">
        <v>1440</v>
      </c>
      <c r="BOW231" s="19" t="s">
        <v>1440</v>
      </c>
      <c r="BOX231" s="19" t="s">
        <v>1440</v>
      </c>
      <c r="BOY231" s="19" t="s">
        <v>1440</v>
      </c>
      <c r="BOZ231" s="19" t="s">
        <v>1440</v>
      </c>
      <c r="BPA231" s="19" t="s">
        <v>1440</v>
      </c>
      <c r="BPB231" s="19" t="s">
        <v>1440</v>
      </c>
      <c r="BPC231" s="19" t="s">
        <v>1440</v>
      </c>
      <c r="BPD231" s="19" t="s">
        <v>1440</v>
      </c>
      <c r="BPE231" s="19" t="s">
        <v>1440</v>
      </c>
      <c r="BPF231" s="19" t="s">
        <v>1440</v>
      </c>
      <c r="BPG231" s="19" t="s">
        <v>1440</v>
      </c>
      <c r="BPH231" s="19" t="s">
        <v>1440</v>
      </c>
      <c r="BPI231" s="19" t="s">
        <v>1440</v>
      </c>
      <c r="BPJ231" s="19" t="s">
        <v>1440</v>
      </c>
      <c r="BPK231" s="19" t="s">
        <v>1440</v>
      </c>
      <c r="BPL231" s="19" t="s">
        <v>1440</v>
      </c>
      <c r="BPM231" s="19" t="s">
        <v>1440</v>
      </c>
      <c r="BPN231" s="19" t="s">
        <v>1440</v>
      </c>
      <c r="BPO231" s="19" t="s">
        <v>1440</v>
      </c>
      <c r="BPP231" s="19" t="s">
        <v>1440</v>
      </c>
      <c r="BPQ231" s="19" t="s">
        <v>1440</v>
      </c>
      <c r="BPR231" s="19" t="s">
        <v>1440</v>
      </c>
      <c r="BPS231" s="19" t="s">
        <v>1440</v>
      </c>
      <c r="BPT231" s="19" t="s">
        <v>1440</v>
      </c>
      <c r="BPU231" s="19" t="s">
        <v>1440</v>
      </c>
      <c r="BPV231" s="19" t="s">
        <v>1440</v>
      </c>
      <c r="BPW231" s="19" t="s">
        <v>1440</v>
      </c>
      <c r="BPX231" s="19" t="s">
        <v>1440</v>
      </c>
      <c r="BPY231" s="19" t="s">
        <v>1440</v>
      </c>
      <c r="BPZ231" s="19" t="s">
        <v>1440</v>
      </c>
      <c r="BQA231" s="19" t="s">
        <v>1440</v>
      </c>
      <c r="BQB231" s="19" t="s">
        <v>1440</v>
      </c>
      <c r="BQC231" s="19" t="s">
        <v>1440</v>
      </c>
      <c r="BQD231" s="19" t="s">
        <v>1440</v>
      </c>
      <c r="BQE231" s="19" t="s">
        <v>1440</v>
      </c>
      <c r="BQF231" s="19" t="s">
        <v>1440</v>
      </c>
      <c r="BQG231" s="19" t="s">
        <v>1440</v>
      </c>
      <c r="BQH231" s="19" t="s">
        <v>1440</v>
      </c>
      <c r="BQI231" s="19" t="s">
        <v>1440</v>
      </c>
      <c r="BQJ231" s="19" t="s">
        <v>1440</v>
      </c>
      <c r="BQK231" s="19" t="s">
        <v>1440</v>
      </c>
      <c r="BQL231" s="19" t="s">
        <v>1440</v>
      </c>
      <c r="BQM231" s="19" t="s">
        <v>1440</v>
      </c>
      <c r="BQN231" s="19" t="s">
        <v>1440</v>
      </c>
      <c r="BQO231" s="19" t="s">
        <v>1440</v>
      </c>
      <c r="BQP231" s="19" t="s">
        <v>1440</v>
      </c>
      <c r="BQQ231" s="19" t="s">
        <v>1440</v>
      </c>
      <c r="BQR231" s="19" t="s">
        <v>1440</v>
      </c>
      <c r="BQS231" s="19" t="s">
        <v>1440</v>
      </c>
      <c r="BQT231" s="19" t="s">
        <v>1440</v>
      </c>
      <c r="BQU231" s="19" t="s">
        <v>1440</v>
      </c>
      <c r="BQV231" s="19" t="s">
        <v>1440</v>
      </c>
      <c r="BQW231" s="19" t="s">
        <v>1440</v>
      </c>
      <c r="BQX231" s="19" t="s">
        <v>1440</v>
      </c>
      <c r="BQY231" s="19" t="s">
        <v>1440</v>
      </c>
      <c r="BQZ231" s="19" t="s">
        <v>1440</v>
      </c>
      <c r="BRA231" s="19" t="s">
        <v>1440</v>
      </c>
      <c r="BRB231" s="19" t="s">
        <v>1440</v>
      </c>
      <c r="BRC231" s="19" t="s">
        <v>1440</v>
      </c>
      <c r="BRD231" s="19" t="s">
        <v>1440</v>
      </c>
      <c r="BRE231" s="19" t="s">
        <v>1440</v>
      </c>
      <c r="BRF231" s="19" t="s">
        <v>1440</v>
      </c>
      <c r="BRG231" s="19" t="s">
        <v>1440</v>
      </c>
      <c r="BRH231" s="19" t="s">
        <v>1440</v>
      </c>
      <c r="BRI231" s="19" t="s">
        <v>1440</v>
      </c>
      <c r="BRJ231" s="19" t="s">
        <v>1440</v>
      </c>
      <c r="BRK231" s="19" t="s">
        <v>1440</v>
      </c>
      <c r="BRL231" s="19" t="s">
        <v>1440</v>
      </c>
      <c r="BRM231" s="19" t="s">
        <v>1440</v>
      </c>
      <c r="BRN231" s="19" t="s">
        <v>1440</v>
      </c>
      <c r="BRO231" s="19" t="s">
        <v>1440</v>
      </c>
      <c r="BRP231" s="19" t="s">
        <v>1440</v>
      </c>
      <c r="BRQ231" s="19" t="s">
        <v>1440</v>
      </c>
      <c r="BRR231" s="19" t="s">
        <v>1440</v>
      </c>
      <c r="BRS231" s="19" t="s">
        <v>1440</v>
      </c>
      <c r="BRT231" s="19" t="s">
        <v>1440</v>
      </c>
      <c r="BRU231" s="19" t="s">
        <v>1440</v>
      </c>
      <c r="BRV231" s="19" t="s">
        <v>1440</v>
      </c>
      <c r="BRW231" s="19" t="s">
        <v>1440</v>
      </c>
      <c r="BRX231" s="19" t="s">
        <v>1440</v>
      </c>
      <c r="BRY231" s="19" t="s">
        <v>1440</v>
      </c>
      <c r="BRZ231" s="19" t="s">
        <v>1440</v>
      </c>
      <c r="BSA231" s="19" t="s">
        <v>1440</v>
      </c>
      <c r="BSB231" s="19" t="s">
        <v>1440</v>
      </c>
      <c r="BSC231" s="19" t="s">
        <v>1440</v>
      </c>
      <c r="BSD231" s="19" t="s">
        <v>1440</v>
      </c>
      <c r="BSE231" s="19" t="s">
        <v>1440</v>
      </c>
      <c r="BSF231" s="19" t="s">
        <v>1440</v>
      </c>
      <c r="BSG231" s="19" t="s">
        <v>1440</v>
      </c>
      <c r="BSH231" s="19" t="s">
        <v>1440</v>
      </c>
      <c r="BSI231" s="19" t="s">
        <v>1440</v>
      </c>
      <c r="BSJ231" s="19" t="s">
        <v>1440</v>
      </c>
      <c r="BSK231" s="19" t="s">
        <v>1440</v>
      </c>
      <c r="BSL231" s="19" t="s">
        <v>1440</v>
      </c>
      <c r="BSM231" s="19" t="s">
        <v>1440</v>
      </c>
      <c r="BSN231" s="19" t="s">
        <v>1440</v>
      </c>
      <c r="BSO231" s="19" t="s">
        <v>1440</v>
      </c>
      <c r="BSP231" s="19" t="s">
        <v>1440</v>
      </c>
      <c r="BSQ231" s="19" t="s">
        <v>1440</v>
      </c>
      <c r="BSR231" s="19" t="s">
        <v>1440</v>
      </c>
      <c r="BSS231" s="19" t="s">
        <v>1440</v>
      </c>
      <c r="BST231" s="19" t="s">
        <v>1440</v>
      </c>
      <c r="BSU231" s="19" t="s">
        <v>1440</v>
      </c>
      <c r="BSV231" s="19" t="s">
        <v>1440</v>
      </c>
      <c r="BSW231" s="19" t="s">
        <v>1440</v>
      </c>
      <c r="BSX231" s="19" t="s">
        <v>1440</v>
      </c>
      <c r="BSY231" s="19" t="s">
        <v>1440</v>
      </c>
      <c r="BSZ231" s="19" t="s">
        <v>1440</v>
      </c>
      <c r="BTA231" s="19" t="s">
        <v>1440</v>
      </c>
      <c r="BTB231" s="19" t="s">
        <v>1440</v>
      </c>
      <c r="BTC231" s="19" t="s">
        <v>1440</v>
      </c>
      <c r="BTD231" s="19" t="s">
        <v>1440</v>
      </c>
      <c r="BTE231" s="19" t="s">
        <v>1440</v>
      </c>
      <c r="BTF231" s="19" t="s">
        <v>1440</v>
      </c>
      <c r="BTG231" s="19" t="s">
        <v>1440</v>
      </c>
      <c r="BTH231" s="19" t="s">
        <v>1440</v>
      </c>
      <c r="BTI231" s="19" t="s">
        <v>1440</v>
      </c>
      <c r="BTJ231" s="19" t="s">
        <v>1440</v>
      </c>
      <c r="BTK231" s="19" t="s">
        <v>1440</v>
      </c>
      <c r="BTL231" s="19" t="s">
        <v>1440</v>
      </c>
      <c r="BTM231" s="19" t="s">
        <v>1440</v>
      </c>
      <c r="BTN231" s="19" t="s">
        <v>1440</v>
      </c>
      <c r="BTO231" s="19" t="s">
        <v>1440</v>
      </c>
      <c r="BTP231" s="19" t="s">
        <v>1440</v>
      </c>
      <c r="BTQ231" s="19" t="s">
        <v>1440</v>
      </c>
      <c r="BTR231" s="19" t="s">
        <v>1440</v>
      </c>
      <c r="BTS231" s="19" t="s">
        <v>1440</v>
      </c>
      <c r="BTT231" s="19" t="s">
        <v>1440</v>
      </c>
      <c r="BTU231" s="19" t="s">
        <v>1440</v>
      </c>
      <c r="BTV231" s="19" t="s">
        <v>1440</v>
      </c>
      <c r="BTW231" s="19" t="s">
        <v>1440</v>
      </c>
      <c r="BTX231" s="19" t="s">
        <v>1440</v>
      </c>
      <c r="BTY231" s="19" t="s">
        <v>1440</v>
      </c>
      <c r="BTZ231" s="19" t="s">
        <v>1440</v>
      </c>
      <c r="BUA231" s="19" t="s">
        <v>1440</v>
      </c>
      <c r="BUB231" s="19" t="s">
        <v>1440</v>
      </c>
      <c r="BUC231" s="19" t="s">
        <v>1440</v>
      </c>
      <c r="BUD231" s="19" t="s">
        <v>1440</v>
      </c>
      <c r="BUE231" s="19" t="s">
        <v>1440</v>
      </c>
      <c r="BUF231" s="19" t="s">
        <v>1440</v>
      </c>
      <c r="BUG231" s="19" t="s">
        <v>1440</v>
      </c>
      <c r="BUH231" s="19" t="s">
        <v>1440</v>
      </c>
      <c r="BUI231" s="19" t="s">
        <v>1440</v>
      </c>
      <c r="BUJ231" s="19" t="s">
        <v>1440</v>
      </c>
      <c r="BUK231" s="19" t="s">
        <v>1440</v>
      </c>
      <c r="BUL231" s="19" t="s">
        <v>1440</v>
      </c>
      <c r="BUM231" s="19" t="s">
        <v>1440</v>
      </c>
      <c r="BUN231" s="19" t="s">
        <v>1440</v>
      </c>
      <c r="BUO231" s="19" t="s">
        <v>1440</v>
      </c>
      <c r="BUP231" s="19" t="s">
        <v>1440</v>
      </c>
      <c r="BUQ231" s="19" t="s">
        <v>1440</v>
      </c>
      <c r="BUR231" s="19" t="s">
        <v>1440</v>
      </c>
      <c r="BUS231" s="19" t="s">
        <v>1440</v>
      </c>
      <c r="BUT231" s="19" t="s">
        <v>1440</v>
      </c>
      <c r="BUU231" s="19" t="s">
        <v>1440</v>
      </c>
      <c r="BUV231" s="19" t="s">
        <v>1440</v>
      </c>
      <c r="BUW231" s="19" t="s">
        <v>1440</v>
      </c>
      <c r="BUX231" s="19" t="s">
        <v>1440</v>
      </c>
      <c r="BUY231" s="19" t="s">
        <v>1440</v>
      </c>
      <c r="BUZ231" s="19" t="s">
        <v>1440</v>
      </c>
      <c r="BVA231" s="19" t="s">
        <v>1440</v>
      </c>
      <c r="BVB231" s="19" t="s">
        <v>1440</v>
      </c>
      <c r="BVC231" s="19" t="s">
        <v>1440</v>
      </c>
      <c r="BVD231" s="19" t="s">
        <v>1440</v>
      </c>
      <c r="BVE231" s="19" t="s">
        <v>1440</v>
      </c>
      <c r="BVF231" s="19" t="s">
        <v>1440</v>
      </c>
      <c r="BVG231" s="19" t="s">
        <v>1440</v>
      </c>
      <c r="BVH231" s="19" t="s">
        <v>1440</v>
      </c>
      <c r="BVI231" s="19" t="s">
        <v>1440</v>
      </c>
      <c r="BVJ231" s="19" t="s">
        <v>1440</v>
      </c>
      <c r="BVK231" s="19" t="s">
        <v>1440</v>
      </c>
      <c r="BVL231" s="19" t="s">
        <v>1440</v>
      </c>
      <c r="BVM231" s="19" t="s">
        <v>1440</v>
      </c>
      <c r="BVN231" s="19" t="s">
        <v>1440</v>
      </c>
      <c r="BVO231" s="19" t="s">
        <v>1440</v>
      </c>
      <c r="BVP231" s="19" t="s">
        <v>1440</v>
      </c>
      <c r="BVQ231" s="19" t="s">
        <v>1440</v>
      </c>
      <c r="BVR231" s="19" t="s">
        <v>1440</v>
      </c>
      <c r="BVS231" s="19" t="s">
        <v>1440</v>
      </c>
      <c r="BVT231" s="19" t="s">
        <v>1440</v>
      </c>
      <c r="BVU231" s="19" t="s">
        <v>1440</v>
      </c>
      <c r="BVV231" s="19" t="s">
        <v>1440</v>
      </c>
      <c r="BVW231" s="19" t="s">
        <v>1440</v>
      </c>
      <c r="BVX231" s="19" t="s">
        <v>1440</v>
      </c>
      <c r="BVY231" s="19" t="s">
        <v>1440</v>
      </c>
      <c r="BVZ231" s="19" t="s">
        <v>1440</v>
      </c>
      <c r="BWA231" s="19" t="s">
        <v>1440</v>
      </c>
      <c r="BWB231" s="19" t="s">
        <v>1440</v>
      </c>
      <c r="BWC231" s="19" t="s">
        <v>1440</v>
      </c>
      <c r="BWD231" s="19" t="s">
        <v>1440</v>
      </c>
      <c r="BWE231" s="19" t="s">
        <v>1440</v>
      </c>
      <c r="BWF231" s="19" t="s">
        <v>1440</v>
      </c>
      <c r="BWG231" s="19" t="s">
        <v>1440</v>
      </c>
      <c r="BWH231" s="19" t="s">
        <v>1440</v>
      </c>
      <c r="BWI231" s="19" t="s">
        <v>1440</v>
      </c>
      <c r="BWJ231" s="19" t="s">
        <v>1440</v>
      </c>
      <c r="BWK231" s="19" t="s">
        <v>1440</v>
      </c>
      <c r="BWL231" s="19" t="s">
        <v>1440</v>
      </c>
      <c r="BWM231" s="19" t="s">
        <v>1440</v>
      </c>
      <c r="BWN231" s="19" t="s">
        <v>1440</v>
      </c>
      <c r="BWO231" s="19" t="s">
        <v>1440</v>
      </c>
      <c r="BWP231" s="19" t="s">
        <v>1440</v>
      </c>
      <c r="BWQ231" s="19" t="s">
        <v>1440</v>
      </c>
      <c r="BWR231" s="19" t="s">
        <v>1440</v>
      </c>
      <c r="BWS231" s="19" t="s">
        <v>1440</v>
      </c>
      <c r="BWT231" s="19" t="s">
        <v>1440</v>
      </c>
      <c r="BWU231" s="19" t="s">
        <v>1440</v>
      </c>
      <c r="BWV231" s="19" t="s">
        <v>1440</v>
      </c>
      <c r="BWW231" s="19" t="s">
        <v>1440</v>
      </c>
      <c r="BWX231" s="19" t="s">
        <v>1440</v>
      </c>
      <c r="BWY231" s="19" t="s">
        <v>1440</v>
      </c>
      <c r="BWZ231" s="19" t="s">
        <v>1440</v>
      </c>
      <c r="BXA231" s="19" t="s">
        <v>1440</v>
      </c>
      <c r="BXB231" s="19" t="s">
        <v>1440</v>
      </c>
      <c r="BXC231" s="19" t="s">
        <v>1440</v>
      </c>
      <c r="BXD231" s="19" t="s">
        <v>1440</v>
      </c>
      <c r="BXE231" s="19" t="s">
        <v>1440</v>
      </c>
      <c r="BXF231" s="19" t="s">
        <v>1440</v>
      </c>
      <c r="BXG231" s="19" t="s">
        <v>1440</v>
      </c>
      <c r="BXH231" s="19" t="s">
        <v>1440</v>
      </c>
      <c r="BXI231" s="19" t="s">
        <v>1440</v>
      </c>
      <c r="BXJ231" s="19" t="s">
        <v>1440</v>
      </c>
      <c r="BXK231" s="19" t="s">
        <v>1440</v>
      </c>
      <c r="BXL231" s="19" t="s">
        <v>1440</v>
      </c>
      <c r="BXM231" s="19" t="s">
        <v>1440</v>
      </c>
      <c r="BXN231" s="19" t="s">
        <v>1440</v>
      </c>
      <c r="BXO231" s="19" t="s">
        <v>1440</v>
      </c>
      <c r="BXP231" s="19" t="s">
        <v>1440</v>
      </c>
      <c r="BXQ231" s="19" t="s">
        <v>1440</v>
      </c>
      <c r="BXR231" s="19" t="s">
        <v>1440</v>
      </c>
      <c r="BXS231" s="19" t="s">
        <v>1440</v>
      </c>
      <c r="BXT231" s="19" t="s">
        <v>1440</v>
      </c>
      <c r="BXU231" s="19" t="s">
        <v>1440</v>
      </c>
      <c r="BXV231" s="19" t="s">
        <v>1440</v>
      </c>
      <c r="BXW231" s="19" t="s">
        <v>1440</v>
      </c>
      <c r="BXX231" s="19" t="s">
        <v>1440</v>
      </c>
      <c r="BXY231" s="19" t="s">
        <v>1440</v>
      </c>
      <c r="BXZ231" s="19" t="s">
        <v>1440</v>
      </c>
      <c r="BYA231" s="19" t="s">
        <v>1440</v>
      </c>
      <c r="BYB231" s="19" t="s">
        <v>1440</v>
      </c>
      <c r="BYC231" s="19" t="s">
        <v>1440</v>
      </c>
      <c r="BYD231" s="19" t="s">
        <v>1440</v>
      </c>
      <c r="BYE231" s="19" t="s">
        <v>1440</v>
      </c>
      <c r="BYF231" s="19" t="s">
        <v>1440</v>
      </c>
      <c r="BYG231" s="19" t="s">
        <v>1440</v>
      </c>
      <c r="BYH231" s="19" t="s">
        <v>1440</v>
      </c>
      <c r="BYI231" s="19" t="s">
        <v>1440</v>
      </c>
      <c r="BYJ231" s="19" t="s">
        <v>1440</v>
      </c>
      <c r="BYK231" s="19" t="s">
        <v>1440</v>
      </c>
      <c r="BYL231" s="19" t="s">
        <v>1440</v>
      </c>
      <c r="BYM231" s="19" t="s">
        <v>1440</v>
      </c>
      <c r="BYN231" s="19" t="s">
        <v>1440</v>
      </c>
      <c r="BYO231" s="19" t="s">
        <v>1440</v>
      </c>
      <c r="BYP231" s="19" t="s">
        <v>1440</v>
      </c>
      <c r="BYQ231" s="19" t="s">
        <v>1440</v>
      </c>
      <c r="BYR231" s="19" t="s">
        <v>1440</v>
      </c>
      <c r="BYS231" s="19" t="s">
        <v>1440</v>
      </c>
      <c r="BYT231" s="19" t="s">
        <v>1440</v>
      </c>
      <c r="BYU231" s="19" t="s">
        <v>1440</v>
      </c>
      <c r="BYV231" s="19" t="s">
        <v>1440</v>
      </c>
      <c r="BYW231" s="19" t="s">
        <v>1440</v>
      </c>
      <c r="BYX231" s="19" t="s">
        <v>1440</v>
      </c>
      <c r="BYY231" s="19" t="s">
        <v>1440</v>
      </c>
      <c r="BYZ231" s="19" t="s">
        <v>1440</v>
      </c>
      <c r="BZA231" s="19" t="s">
        <v>1440</v>
      </c>
      <c r="BZB231" s="19" t="s">
        <v>1440</v>
      </c>
      <c r="BZC231" s="19" t="s">
        <v>1440</v>
      </c>
      <c r="BZD231" s="19" t="s">
        <v>1440</v>
      </c>
      <c r="BZE231" s="19" t="s">
        <v>1440</v>
      </c>
      <c r="BZF231" s="19" t="s">
        <v>1440</v>
      </c>
      <c r="BZG231" s="19" t="s">
        <v>1440</v>
      </c>
      <c r="BZH231" s="19" t="s">
        <v>1440</v>
      </c>
      <c r="BZI231" s="19" t="s">
        <v>1440</v>
      </c>
      <c r="BZJ231" s="19" t="s">
        <v>1440</v>
      </c>
      <c r="BZK231" s="19" t="s">
        <v>1440</v>
      </c>
      <c r="BZL231" s="19" t="s">
        <v>1440</v>
      </c>
      <c r="BZM231" s="19" t="s">
        <v>1440</v>
      </c>
      <c r="BZN231" s="19" t="s">
        <v>1440</v>
      </c>
      <c r="BZO231" s="19" t="s">
        <v>1440</v>
      </c>
      <c r="BZP231" s="19" t="s">
        <v>1440</v>
      </c>
      <c r="BZQ231" s="19" t="s">
        <v>1440</v>
      </c>
      <c r="BZR231" s="19" t="s">
        <v>1440</v>
      </c>
      <c r="BZS231" s="19" t="s">
        <v>1440</v>
      </c>
      <c r="BZT231" s="19" t="s">
        <v>1440</v>
      </c>
      <c r="BZU231" s="19" t="s">
        <v>1440</v>
      </c>
      <c r="BZV231" s="19" t="s">
        <v>1440</v>
      </c>
      <c r="BZW231" s="19" t="s">
        <v>1440</v>
      </c>
      <c r="BZX231" s="19" t="s">
        <v>1440</v>
      </c>
      <c r="BZY231" s="19" t="s">
        <v>1440</v>
      </c>
      <c r="BZZ231" s="19" t="s">
        <v>1440</v>
      </c>
      <c r="CAA231" s="19" t="s">
        <v>1440</v>
      </c>
      <c r="CAB231" s="19" t="s">
        <v>1440</v>
      </c>
      <c r="CAC231" s="19" t="s">
        <v>1440</v>
      </c>
      <c r="CAD231" s="19" t="s">
        <v>1440</v>
      </c>
      <c r="CAE231" s="19" t="s">
        <v>1440</v>
      </c>
      <c r="CAF231" s="19" t="s">
        <v>1440</v>
      </c>
      <c r="CAG231" s="19" t="s">
        <v>1440</v>
      </c>
      <c r="CAH231" s="19" t="s">
        <v>1440</v>
      </c>
      <c r="CAI231" s="19" t="s">
        <v>1440</v>
      </c>
      <c r="CAJ231" s="19" t="s">
        <v>1440</v>
      </c>
      <c r="CAK231" s="19" t="s">
        <v>1440</v>
      </c>
      <c r="CAL231" s="19" t="s">
        <v>1440</v>
      </c>
      <c r="CAM231" s="19" t="s">
        <v>1440</v>
      </c>
      <c r="CAN231" s="19" t="s">
        <v>1440</v>
      </c>
      <c r="CAO231" s="19" t="s">
        <v>1440</v>
      </c>
      <c r="CAP231" s="19" t="s">
        <v>1440</v>
      </c>
      <c r="CAQ231" s="19" t="s">
        <v>1440</v>
      </c>
      <c r="CAR231" s="19" t="s">
        <v>1440</v>
      </c>
      <c r="CAS231" s="19" t="s">
        <v>1440</v>
      </c>
      <c r="CAT231" s="19" t="s">
        <v>1440</v>
      </c>
      <c r="CAU231" s="19" t="s">
        <v>1440</v>
      </c>
      <c r="CAV231" s="19" t="s">
        <v>1440</v>
      </c>
      <c r="CAW231" s="19" t="s">
        <v>1440</v>
      </c>
      <c r="CAX231" s="19" t="s">
        <v>1440</v>
      </c>
      <c r="CAY231" s="19" t="s">
        <v>1440</v>
      </c>
      <c r="CAZ231" s="19" t="s">
        <v>1440</v>
      </c>
      <c r="CBA231" s="19" t="s">
        <v>1440</v>
      </c>
      <c r="CBB231" s="19" t="s">
        <v>1440</v>
      </c>
      <c r="CBC231" s="19" t="s">
        <v>1440</v>
      </c>
      <c r="CBD231" s="19" t="s">
        <v>1440</v>
      </c>
      <c r="CBE231" s="19" t="s">
        <v>1440</v>
      </c>
      <c r="CBF231" s="19" t="s">
        <v>1440</v>
      </c>
      <c r="CBG231" s="19" t="s">
        <v>1440</v>
      </c>
      <c r="CBH231" s="19" t="s">
        <v>1440</v>
      </c>
      <c r="CBI231" s="19" t="s">
        <v>1440</v>
      </c>
      <c r="CBJ231" s="19" t="s">
        <v>1440</v>
      </c>
      <c r="CBK231" s="19" t="s">
        <v>1440</v>
      </c>
      <c r="CBL231" s="19" t="s">
        <v>1440</v>
      </c>
      <c r="CBM231" s="19" t="s">
        <v>1440</v>
      </c>
      <c r="CBN231" s="19" t="s">
        <v>1440</v>
      </c>
      <c r="CBO231" s="19" t="s">
        <v>1440</v>
      </c>
      <c r="CBP231" s="19" t="s">
        <v>1440</v>
      </c>
      <c r="CBQ231" s="19" t="s">
        <v>1440</v>
      </c>
      <c r="CBR231" s="19" t="s">
        <v>1440</v>
      </c>
      <c r="CBS231" s="19" t="s">
        <v>1440</v>
      </c>
      <c r="CBT231" s="19" t="s">
        <v>1440</v>
      </c>
      <c r="CBU231" s="19" t="s">
        <v>1440</v>
      </c>
      <c r="CBV231" s="19" t="s">
        <v>1440</v>
      </c>
      <c r="CBW231" s="19" t="s">
        <v>1440</v>
      </c>
      <c r="CBX231" s="19" t="s">
        <v>1440</v>
      </c>
      <c r="CBY231" s="19" t="s">
        <v>1440</v>
      </c>
      <c r="CBZ231" s="19" t="s">
        <v>1440</v>
      </c>
      <c r="CCA231" s="19" t="s">
        <v>1440</v>
      </c>
      <c r="CCB231" s="19" t="s">
        <v>1440</v>
      </c>
      <c r="CCC231" s="19" t="s">
        <v>1440</v>
      </c>
      <c r="CCD231" s="19" t="s">
        <v>1440</v>
      </c>
      <c r="CCE231" s="19" t="s">
        <v>1440</v>
      </c>
      <c r="CCF231" s="19" t="s">
        <v>1440</v>
      </c>
      <c r="CCG231" s="19" t="s">
        <v>1440</v>
      </c>
      <c r="CCH231" s="19" t="s">
        <v>1440</v>
      </c>
      <c r="CCI231" s="19" t="s">
        <v>1440</v>
      </c>
      <c r="CCJ231" s="19" t="s">
        <v>1440</v>
      </c>
      <c r="CCK231" s="19" t="s">
        <v>1440</v>
      </c>
      <c r="CCL231" s="19" t="s">
        <v>1440</v>
      </c>
      <c r="CCM231" s="19" t="s">
        <v>1440</v>
      </c>
      <c r="CCN231" s="19" t="s">
        <v>1440</v>
      </c>
      <c r="CCO231" s="19" t="s">
        <v>1440</v>
      </c>
      <c r="CCP231" s="19" t="s">
        <v>1440</v>
      </c>
      <c r="CCQ231" s="19" t="s">
        <v>1440</v>
      </c>
      <c r="CCR231" s="19" t="s">
        <v>1440</v>
      </c>
      <c r="CCS231" s="19" t="s">
        <v>1440</v>
      </c>
      <c r="CCT231" s="19" t="s">
        <v>1440</v>
      </c>
      <c r="CCU231" s="19" t="s">
        <v>1440</v>
      </c>
      <c r="CCV231" s="19" t="s">
        <v>1440</v>
      </c>
      <c r="CCW231" s="19" t="s">
        <v>1440</v>
      </c>
      <c r="CCX231" s="19" t="s">
        <v>1440</v>
      </c>
      <c r="CCY231" s="19" t="s">
        <v>1440</v>
      </c>
      <c r="CCZ231" s="19" t="s">
        <v>1440</v>
      </c>
      <c r="CDA231" s="19" t="s">
        <v>1440</v>
      </c>
      <c r="CDB231" s="19" t="s">
        <v>1440</v>
      </c>
      <c r="CDC231" s="19" t="s">
        <v>1440</v>
      </c>
      <c r="CDD231" s="19" t="s">
        <v>1440</v>
      </c>
      <c r="CDE231" s="19" t="s">
        <v>1440</v>
      </c>
      <c r="CDF231" s="19" t="s">
        <v>1440</v>
      </c>
      <c r="CDG231" s="19" t="s">
        <v>1440</v>
      </c>
      <c r="CDH231" s="19" t="s">
        <v>1440</v>
      </c>
      <c r="CDI231" s="19" t="s">
        <v>1440</v>
      </c>
      <c r="CDJ231" s="19" t="s">
        <v>1440</v>
      </c>
      <c r="CDK231" s="19" t="s">
        <v>1440</v>
      </c>
      <c r="CDL231" s="19" t="s">
        <v>1440</v>
      </c>
      <c r="CDM231" s="19" t="s">
        <v>1440</v>
      </c>
      <c r="CDN231" s="19" t="s">
        <v>1440</v>
      </c>
      <c r="CDO231" s="19" t="s">
        <v>1440</v>
      </c>
      <c r="CDP231" s="19" t="s">
        <v>1440</v>
      </c>
      <c r="CDQ231" s="19" t="s">
        <v>1440</v>
      </c>
      <c r="CDR231" s="19" t="s">
        <v>1440</v>
      </c>
      <c r="CDS231" s="19" t="s">
        <v>1440</v>
      </c>
      <c r="CDT231" s="19" t="s">
        <v>1440</v>
      </c>
      <c r="CDU231" s="19" t="s">
        <v>1440</v>
      </c>
      <c r="CDV231" s="19" t="s">
        <v>1440</v>
      </c>
      <c r="CDW231" s="19" t="s">
        <v>1440</v>
      </c>
      <c r="CDX231" s="19" t="s">
        <v>1440</v>
      </c>
      <c r="CDY231" s="19" t="s">
        <v>1440</v>
      </c>
      <c r="CDZ231" s="19" t="s">
        <v>1440</v>
      </c>
      <c r="CEA231" s="19" t="s">
        <v>1440</v>
      </c>
      <c r="CEB231" s="19" t="s">
        <v>1440</v>
      </c>
      <c r="CEC231" s="19" t="s">
        <v>1440</v>
      </c>
      <c r="CED231" s="19" t="s">
        <v>1440</v>
      </c>
      <c r="CEE231" s="19" t="s">
        <v>1440</v>
      </c>
      <c r="CEF231" s="19" t="s">
        <v>1440</v>
      </c>
      <c r="CEG231" s="19" t="s">
        <v>1440</v>
      </c>
      <c r="CEH231" s="19" t="s">
        <v>1440</v>
      </c>
      <c r="CEI231" s="19" t="s">
        <v>1440</v>
      </c>
      <c r="CEJ231" s="19" t="s">
        <v>1440</v>
      </c>
      <c r="CEK231" s="19" t="s">
        <v>1440</v>
      </c>
      <c r="CEL231" s="19" t="s">
        <v>1440</v>
      </c>
      <c r="CEM231" s="19" t="s">
        <v>1440</v>
      </c>
      <c r="CEN231" s="19" t="s">
        <v>1440</v>
      </c>
      <c r="CEO231" s="19" t="s">
        <v>1440</v>
      </c>
      <c r="CEP231" s="19" t="s">
        <v>1440</v>
      </c>
      <c r="CEQ231" s="19" t="s">
        <v>1440</v>
      </c>
      <c r="CER231" s="19" t="s">
        <v>1440</v>
      </c>
      <c r="CES231" s="19" t="s">
        <v>1440</v>
      </c>
      <c r="CET231" s="19" t="s">
        <v>1440</v>
      </c>
      <c r="CEU231" s="19" t="s">
        <v>1440</v>
      </c>
      <c r="CEV231" s="19" t="s">
        <v>1440</v>
      </c>
      <c r="CEW231" s="19" t="s">
        <v>1440</v>
      </c>
      <c r="CEX231" s="19" t="s">
        <v>1440</v>
      </c>
      <c r="CEY231" s="19" t="s">
        <v>1440</v>
      </c>
      <c r="CEZ231" s="19" t="s">
        <v>1440</v>
      </c>
      <c r="CFA231" s="19" t="s">
        <v>1440</v>
      </c>
      <c r="CFB231" s="19" t="s">
        <v>1440</v>
      </c>
      <c r="CFC231" s="19" t="s">
        <v>1440</v>
      </c>
      <c r="CFD231" s="19" t="s">
        <v>1440</v>
      </c>
      <c r="CFE231" s="19" t="s">
        <v>1440</v>
      </c>
      <c r="CFF231" s="19" t="s">
        <v>1440</v>
      </c>
      <c r="CFG231" s="19" t="s">
        <v>1440</v>
      </c>
      <c r="CFH231" s="19" t="s">
        <v>1440</v>
      </c>
      <c r="CFI231" s="19" t="s">
        <v>1440</v>
      </c>
      <c r="CFJ231" s="19" t="s">
        <v>1440</v>
      </c>
      <c r="CFK231" s="19" t="s">
        <v>1440</v>
      </c>
      <c r="CFL231" s="19" t="s">
        <v>1440</v>
      </c>
      <c r="CFM231" s="19" t="s">
        <v>1440</v>
      </c>
      <c r="CFN231" s="19" t="s">
        <v>1440</v>
      </c>
      <c r="CFO231" s="19" t="s">
        <v>1440</v>
      </c>
      <c r="CFP231" s="19" t="s">
        <v>1440</v>
      </c>
      <c r="CFQ231" s="19" t="s">
        <v>1440</v>
      </c>
      <c r="CFR231" s="19" t="s">
        <v>1440</v>
      </c>
      <c r="CFS231" s="19" t="s">
        <v>1440</v>
      </c>
      <c r="CFT231" s="19" t="s">
        <v>1440</v>
      </c>
      <c r="CFU231" s="19" t="s">
        <v>1440</v>
      </c>
      <c r="CFV231" s="19" t="s">
        <v>1440</v>
      </c>
      <c r="CFW231" s="19" t="s">
        <v>1440</v>
      </c>
      <c r="CFX231" s="19" t="s">
        <v>1440</v>
      </c>
      <c r="CFY231" s="19" t="s">
        <v>1440</v>
      </c>
      <c r="CFZ231" s="19" t="s">
        <v>1440</v>
      </c>
      <c r="CGA231" s="19" t="s">
        <v>1440</v>
      </c>
      <c r="CGB231" s="19" t="s">
        <v>1440</v>
      </c>
      <c r="CGC231" s="19" t="s">
        <v>1440</v>
      </c>
      <c r="CGD231" s="19" t="s">
        <v>1440</v>
      </c>
      <c r="CGE231" s="19" t="s">
        <v>1440</v>
      </c>
      <c r="CGF231" s="19" t="s">
        <v>1440</v>
      </c>
      <c r="CGG231" s="19" t="s">
        <v>1440</v>
      </c>
      <c r="CGH231" s="19" t="s">
        <v>1440</v>
      </c>
      <c r="CGI231" s="19" t="s">
        <v>1440</v>
      </c>
      <c r="CGJ231" s="19" t="s">
        <v>1440</v>
      </c>
      <c r="CGK231" s="19" t="s">
        <v>1440</v>
      </c>
      <c r="CGL231" s="19" t="s">
        <v>1440</v>
      </c>
      <c r="CGM231" s="19" t="s">
        <v>1440</v>
      </c>
      <c r="CGN231" s="19" t="s">
        <v>1440</v>
      </c>
      <c r="CGO231" s="19" t="s">
        <v>1440</v>
      </c>
      <c r="CGP231" s="19" t="s">
        <v>1440</v>
      </c>
      <c r="CGQ231" s="19" t="s">
        <v>1440</v>
      </c>
      <c r="CGR231" s="19" t="s">
        <v>1440</v>
      </c>
      <c r="CGS231" s="19" t="s">
        <v>1440</v>
      </c>
      <c r="CGT231" s="19" t="s">
        <v>1440</v>
      </c>
      <c r="CGU231" s="19" t="s">
        <v>1440</v>
      </c>
      <c r="CGV231" s="19" t="s">
        <v>1440</v>
      </c>
      <c r="CGW231" s="19" t="s">
        <v>1440</v>
      </c>
      <c r="CGX231" s="19" t="s">
        <v>1440</v>
      </c>
      <c r="CGY231" s="19" t="s">
        <v>1440</v>
      </c>
      <c r="CGZ231" s="19" t="s">
        <v>1440</v>
      </c>
      <c r="CHA231" s="19" t="s">
        <v>1440</v>
      </c>
      <c r="CHB231" s="19" t="s">
        <v>1440</v>
      </c>
      <c r="CHC231" s="19" t="s">
        <v>1440</v>
      </c>
      <c r="CHD231" s="19" t="s">
        <v>1440</v>
      </c>
      <c r="CHE231" s="19" t="s">
        <v>1440</v>
      </c>
      <c r="CHF231" s="19" t="s">
        <v>1440</v>
      </c>
      <c r="CHG231" s="19" t="s">
        <v>1440</v>
      </c>
      <c r="CHH231" s="19" t="s">
        <v>1440</v>
      </c>
      <c r="CHI231" s="19" t="s">
        <v>1440</v>
      </c>
      <c r="CHJ231" s="19" t="s">
        <v>1440</v>
      </c>
      <c r="CHK231" s="19" t="s">
        <v>1440</v>
      </c>
      <c r="CHL231" s="19" t="s">
        <v>1440</v>
      </c>
      <c r="CHM231" s="19" t="s">
        <v>1440</v>
      </c>
      <c r="CHN231" s="19" t="s">
        <v>1440</v>
      </c>
      <c r="CHO231" s="19" t="s">
        <v>1440</v>
      </c>
      <c r="CHP231" s="19" t="s">
        <v>1440</v>
      </c>
      <c r="CHQ231" s="19" t="s">
        <v>1440</v>
      </c>
      <c r="CHR231" s="19" t="s">
        <v>1440</v>
      </c>
      <c r="CHS231" s="19" t="s">
        <v>1440</v>
      </c>
      <c r="CHT231" s="19" t="s">
        <v>1440</v>
      </c>
      <c r="CHU231" s="19" t="s">
        <v>1440</v>
      </c>
      <c r="CHV231" s="19" t="s">
        <v>1440</v>
      </c>
      <c r="CHW231" s="19" t="s">
        <v>1440</v>
      </c>
      <c r="CHX231" s="19" t="s">
        <v>1440</v>
      </c>
      <c r="CHY231" s="19" t="s">
        <v>1440</v>
      </c>
      <c r="CHZ231" s="19" t="s">
        <v>1440</v>
      </c>
      <c r="CIA231" s="19" t="s">
        <v>1440</v>
      </c>
      <c r="CIB231" s="19" t="s">
        <v>1440</v>
      </c>
      <c r="CIC231" s="19" t="s">
        <v>1440</v>
      </c>
      <c r="CID231" s="19" t="s">
        <v>1440</v>
      </c>
      <c r="CIE231" s="19" t="s">
        <v>1440</v>
      </c>
      <c r="CIF231" s="19" t="s">
        <v>1440</v>
      </c>
      <c r="CIG231" s="19" t="s">
        <v>1440</v>
      </c>
      <c r="CIH231" s="19" t="s">
        <v>1440</v>
      </c>
      <c r="CII231" s="19" t="s">
        <v>1440</v>
      </c>
      <c r="CIJ231" s="19" t="s">
        <v>1440</v>
      </c>
      <c r="CIK231" s="19" t="s">
        <v>1440</v>
      </c>
      <c r="CIL231" s="19" t="s">
        <v>1440</v>
      </c>
      <c r="CIM231" s="19" t="s">
        <v>1440</v>
      </c>
      <c r="CIN231" s="19" t="s">
        <v>1440</v>
      </c>
      <c r="CIO231" s="19" t="s">
        <v>1440</v>
      </c>
      <c r="CIP231" s="19" t="s">
        <v>1440</v>
      </c>
      <c r="CIQ231" s="19" t="s">
        <v>1440</v>
      </c>
      <c r="CIR231" s="19" t="s">
        <v>1440</v>
      </c>
      <c r="CIS231" s="19" t="s">
        <v>1440</v>
      </c>
      <c r="CIT231" s="19" t="s">
        <v>1440</v>
      </c>
      <c r="CIU231" s="19" t="s">
        <v>1440</v>
      </c>
      <c r="CIV231" s="19" t="s">
        <v>1440</v>
      </c>
      <c r="CIW231" s="19" t="s">
        <v>1440</v>
      </c>
      <c r="CIX231" s="19" t="s">
        <v>1440</v>
      </c>
      <c r="CIY231" s="19" t="s">
        <v>1440</v>
      </c>
      <c r="CIZ231" s="19" t="s">
        <v>1440</v>
      </c>
      <c r="CJA231" s="19" t="s">
        <v>1440</v>
      </c>
      <c r="CJB231" s="19" t="s">
        <v>1440</v>
      </c>
      <c r="CJC231" s="19" t="s">
        <v>1440</v>
      </c>
      <c r="CJD231" s="19" t="s">
        <v>1440</v>
      </c>
      <c r="CJE231" s="19" t="s">
        <v>1440</v>
      </c>
      <c r="CJF231" s="19" t="s">
        <v>1440</v>
      </c>
      <c r="CJG231" s="19" t="s">
        <v>1440</v>
      </c>
      <c r="CJH231" s="19" t="s">
        <v>1440</v>
      </c>
      <c r="CJI231" s="19" t="s">
        <v>1440</v>
      </c>
      <c r="CJJ231" s="19" t="s">
        <v>1440</v>
      </c>
      <c r="CJK231" s="19" t="s">
        <v>1440</v>
      </c>
      <c r="CJL231" s="19" t="s">
        <v>1440</v>
      </c>
      <c r="CJM231" s="19" t="s">
        <v>1440</v>
      </c>
      <c r="CJN231" s="19" t="s">
        <v>1440</v>
      </c>
      <c r="CJO231" s="19" t="s">
        <v>1440</v>
      </c>
      <c r="CJP231" s="19" t="s">
        <v>1440</v>
      </c>
      <c r="CJQ231" s="19" t="s">
        <v>1440</v>
      </c>
      <c r="CJR231" s="19" t="s">
        <v>1440</v>
      </c>
      <c r="CJS231" s="19" t="s">
        <v>1440</v>
      </c>
      <c r="CJT231" s="19" t="s">
        <v>1440</v>
      </c>
      <c r="CJU231" s="19" t="s">
        <v>1440</v>
      </c>
      <c r="CJV231" s="19" t="s">
        <v>1440</v>
      </c>
      <c r="CJW231" s="19" t="s">
        <v>1440</v>
      </c>
      <c r="CJX231" s="19" t="s">
        <v>1440</v>
      </c>
      <c r="CJY231" s="19" t="s">
        <v>1440</v>
      </c>
      <c r="CJZ231" s="19" t="s">
        <v>1440</v>
      </c>
      <c r="CKA231" s="19" t="s">
        <v>1440</v>
      </c>
      <c r="CKB231" s="19" t="s">
        <v>1440</v>
      </c>
      <c r="CKC231" s="19" t="s">
        <v>1440</v>
      </c>
      <c r="CKD231" s="19" t="s">
        <v>1440</v>
      </c>
      <c r="CKE231" s="19" t="s">
        <v>1440</v>
      </c>
      <c r="CKF231" s="19" t="s">
        <v>1440</v>
      </c>
      <c r="CKG231" s="19" t="s">
        <v>1440</v>
      </c>
      <c r="CKH231" s="19" t="s">
        <v>1440</v>
      </c>
      <c r="CKI231" s="19" t="s">
        <v>1440</v>
      </c>
      <c r="CKJ231" s="19" t="s">
        <v>1440</v>
      </c>
      <c r="CKK231" s="19" t="s">
        <v>1440</v>
      </c>
      <c r="CKL231" s="19" t="s">
        <v>1440</v>
      </c>
      <c r="CKM231" s="19" t="s">
        <v>1440</v>
      </c>
      <c r="CKN231" s="19" t="s">
        <v>1440</v>
      </c>
      <c r="CKO231" s="19" t="s">
        <v>1440</v>
      </c>
      <c r="CKP231" s="19" t="s">
        <v>1440</v>
      </c>
      <c r="CKQ231" s="19" t="s">
        <v>1440</v>
      </c>
      <c r="CKR231" s="19" t="s">
        <v>1440</v>
      </c>
      <c r="CKS231" s="19" t="s">
        <v>1440</v>
      </c>
      <c r="CKT231" s="19" t="s">
        <v>1440</v>
      </c>
      <c r="CKU231" s="19" t="s">
        <v>1440</v>
      </c>
      <c r="CKV231" s="19" t="s">
        <v>1440</v>
      </c>
      <c r="CKW231" s="19" t="s">
        <v>1440</v>
      </c>
      <c r="CKX231" s="19" t="s">
        <v>1440</v>
      </c>
      <c r="CKY231" s="19" t="s">
        <v>1440</v>
      </c>
      <c r="CKZ231" s="19" t="s">
        <v>1440</v>
      </c>
      <c r="CLA231" s="19" t="s">
        <v>1440</v>
      </c>
      <c r="CLB231" s="19" t="s">
        <v>1440</v>
      </c>
      <c r="CLC231" s="19" t="s">
        <v>1440</v>
      </c>
      <c r="CLD231" s="19" t="s">
        <v>1440</v>
      </c>
      <c r="CLE231" s="19" t="s">
        <v>1440</v>
      </c>
      <c r="CLF231" s="19" t="s">
        <v>1440</v>
      </c>
      <c r="CLG231" s="19" t="s">
        <v>1440</v>
      </c>
      <c r="CLH231" s="19" t="s">
        <v>1440</v>
      </c>
      <c r="CLI231" s="19" t="s">
        <v>1440</v>
      </c>
      <c r="CLJ231" s="19" t="s">
        <v>1440</v>
      </c>
      <c r="CLK231" s="19" t="s">
        <v>1440</v>
      </c>
      <c r="CLL231" s="19" t="s">
        <v>1440</v>
      </c>
      <c r="CLM231" s="19" t="s">
        <v>1440</v>
      </c>
      <c r="CLN231" s="19" t="s">
        <v>1440</v>
      </c>
      <c r="CLO231" s="19" t="s">
        <v>1440</v>
      </c>
      <c r="CLP231" s="19" t="s">
        <v>1440</v>
      </c>
      <c r="CLQ231" s="19" t="s">
        <v>1440</v>
      </c>
      <c r="CLR231" s="19" t="s">
        <v>1440</v>
      </c>
      <c r="CLS231" s="19" t="s">
        <v>1440</v>
      </c>
      <c r="CLT231" s="19" t="s">
        <v>1440</v>
      </c>
      <c r="CLU231" s="19" t="s">
        <v>1440</v>
      </c>
      <c r="CLV231" s="19" t="s">
        <v>1440</v>
      </c>
      <c r="CLW231" s="19" t="s">
        <v>1440</v>
      </c>
      <c r="CLX231" s="19" t="s">
        <v>1440</v>
      </c>
      <c r="CLY231" s="19" t="s">
        <v>1440</v>
      </c>
      <c r="CLZ231" s="19" t="s">
        <v>1440</v>
      </c>
      <c r="CMA231" s="19" t="s">
        <v>1440</v>
      </c>
      <c r="CMB231" s="19" t="s">
        <v>1440</v>
      </c>
      <c r="CMC231" s="19" t="s">
        <v>1440</v>
      </c>
      <c r="CMD231" s="19" t="s">
        <v>1440</v>
      </c>
      <c r="CME231" s="19" t="s">
        <v>1440</v>
      </c>
      <c r="CMF231" s="19" t="s">
        <v>1440</v>
      </c>
      <c r="CMG231" s="19" t="s">
        <v>1440</v>
      </c>
      <c r="CMH231" s="19" t="s">
        <v>1440</v>
      </c>
      <c r="CMI231" s="19" t="s">
        <v>1440</v>
      </c>
      <c r="CMJ231" s="19" t="s">
        <v>1440</v>
      </c>
      <c r="CMK231" s="19" t="s">
        <v>1440</v>
      </c>
      <c r="CML231" s="19" t="s">
        <v>1440</v>
      </c>
      <c r="CMM231" s="19" t="s">
        <v>1440</v>
      </c>
      <c r="CMN231" s="19" t="s">
        <v>1440</v>
      </c>
      <c r="CMO231" s="19" t="s">
        <v>1440</v>
      </c>
      <c r="CMP231" s="19" t="s">
        <v>1440</v>
      </c>
      <c r="CMQ231" s="19" t="s">
        <v>1440</v>
      </c>
      <c r="CMR231" s="19" t="s">
        <v>1440</v>
      </c>
      <c r="CMS231" s="19" t="s">
        <v>1440</v>
      </c>
      <c r="CMT231" s="19" t="s">
        <v>1440</v>
      </c>
      <c r="CMU231" s="19" t="s">
        <v>1440</v>
      </c>
      <c r="CMV231" s="19" t="s">
        <v>1440</v>
      </c>
      <c r="CMW231" s="19" t="s">
        <v>1440</v>
      </c>
      <c r="CMX231" s="19" t="s">
        <v>1440</v>
      </c>
      <c r="CMY231" s="19" t="s">
        <v>1440</v>
      </c>
      <c r="CMZ231" s="19" t="s">
        <v>1440</v>
      </c>
      <c r="CNA231" s="19" t="s">
        <v>1440</v>
      </c>
      <c r="CNB231" s="19" t="s">
        <v>1440</v>
      </c>
      <c r="CNC231" s="19" t="s">
        <v>1440</v>
      </c>
      <c r="CND231" s="19" t="s">
        <v>1440</v>
      </c>
      <c r="CNE231" s="19" t="s">
        <v>1440</v>
      </c>
      <c r="CNF231" s="19" t="s">
        <v>1440</v>
      </c>
      <c r="CNG231" s="19" t="s">
        <v>1440</v>
      </c>
      <c r="CNH231" s="19" t="s">
        <v>1440</v>
      </c>
      <c r="CNI231" s="19" t="s">
        <v>1440</v>
      </c>
      <c r="CNJ231" s="19" t="s">
        <v>1440</v>
      </c>
      <c r="CNK231" s="19" t="s">
        <v>1440</v>
      </c>
      <c r="CNL231" s="19" t="s">
        <v>1440</v>
      </c>
      <c r="CNM231" s="19" t="s">
        <v>1440</v>
      </c>
      <c r="CNN231" s="19" t="s">
        <v>1440</v>
      </c>
      <c r="CNO231" s="19" t="s">
        <v>1440</v>
      </c>
      <c r="CNP231" s="19" t="s">
        <v>1440</v>
      </c>
      <c r="CNQ231" s="19" t="s">
        <v>1440</v>
      </c>
      <c r="CNR231" s="19" t="s">
        <v>1440</v>
      </c>
      <c r="CNS231" s="19" t="s">
        <v>1440</v>
      </c>
      <c r="CNT231" s="19" t="s">
        <v>1440</v>
      </c>
      <c r="CNU231" s="19" t="s">
        <v>1440</v>
      </c>
      <c r="CNV231" s="19" t="s">
        <v>1440</v>
      </c>
      <c r="CNW231" s="19" t="s">
        <v>1440</v>
      </c>
      <c r="CNX231" s="19" t="s">
        <v>1440</v>
      </c>
      <c r="CNY231" s="19" t="s">
        <v>1440</v>
      </c>
      <c r="CNZ231" s="19" t="s">
        <v>1440</v>
      </c>
      <c r="COA231" s="19" t="s">
        <v>1440</v>
      </c>
      <c r="COB231" s="19" t="s">
        <v>1440</v>
      </c>
      <c r="COC231" s="19" t="s">
        <v>1440</v>
      </c>
      <c r="COD231" s="19" t="s">
        <v>1440</v>
      </c>
      <c r="COE231" s="19" t="s">
        <v>1440</v>
      </c>
      <c r="COF231" s="19" t="s">
        <v>1440</v>
      </c>
      <c r="COG231" s="19" t="s">
        <v>1440</v>
      </c>
      <c r="COH231" s="19" t="s">
        <v>1440</v>
      </c>
      <c r="COI231" s="19" t="s">
        <v>1440</v>
      </c>
      <c r="COJ231" s="19" t="s">
        <v>1440</v>
      </c>
      <c r="COK231" s="19" t="s">
        <v>1440</v>
      </c>
      <c r="COL231" s="19" t="s">
        <v>1440</v>
      </c>
      <c r="COM231" s="19" t="s">
        <v>1440</v>
      </c>
      <c r="CON231" s="19" t="s">
        <v>1440</v>
      </c>
      <c r="COO231" s="19" t="s">
        <v>1440</v>
      </c>
      <c r="COP231" s="19" t="s">
        <v>1440</v>
      </c>
      <c r="COQ231" s="19" t="s">
        <v>1440</v>
      </c>
      <c r="COR231" s="19" t="s">
        <v>1440</v>
      </c>
      <c r="COS231" s="19" t="s">
        <v>1440</v>
      </c>
      <c r="COT231" s="19" t="s">
        <v>1440</v>
      </c>
      <c r="COU231" s="19" t="s">
        <v>1440</v>
      </c>
      <c r="COV231" s="19" t="s">
        <v>1440</v>
      </c>
      <c r="COW231" s="19" t="s">
        <v>1440</v>
      </c>
      <c r="COX231" s="19" t="s">
        <v>1440</v>
      </c>
      <c r="COY231" s="19" t="s">
        <v>1440</v>
      </c>
      <c r="COZ231" s="19" t="s">
        <v>1440</v>
      </c>
      <c r="CPA231" s="19" t="s">
        <v>1440</v>
      </c>
      <c r="CPB231" s="19" t="s">
        <v>1440</v>
      </c>
      <c r="CPC231" s="19" t="s">
        <v>1440</v>
      </c>
      <c r="CPD231" s="19" t="s">
        <v>1440</v>
      </c>
      <c r="CPE231" s="19" t="s">
        <v>1440</v>
      </c>
      <c r="CPF231" s="19" t="s">
        <v>1440</v>
      </c>
      <c r="CPG231" s="19" t="s">
        <v>1440</v>
      </c>
      <c r="CPH231" s="19" t="s">
        <v>1440</v>
      </c>
      <c r="CPI231" s="19" t="s">
        <v>1440</v>
      </c>
      <c r="CPJ231" s="19" t="s">
        <v>1440</v>
      </c>
      <c r="CPK231" s="19" t="s">
        <v>1440</v>
      </c>
      <c r="CPL231" s="19" t="s">
        <v>1440</v>
      </c>
      <c r="CPM231" s="19" t="s">
        <v>1440</v>
      </c>
      <c r="CPN231" s="19" t="s">
        <v>1440</v>
      </c>
      <c r="CPO231" s="19" t="s">
        <v>1440</v>
      </c>
      <c r="CPP231" s="19" t="s">
        <v>1440</v>
      </c>
      <c r="CPQ231" s="19" t="s">
        <v>1440</v>
      </c>
      <c r="CPR231" s="19" t="s">
        <v>1440</v>
      </c>
      <c r="CPS231" s="19" t="s">
        <v>1440</v>
      </c>
      <c r="CPT231" s="19" t="s">
        <v>1440</v>
      </c>
      <c r="CPU231" s="19" t="s">
        <v>1440</v>
      </c>
      <c r="CPV231" s="19" t="s">
        <v>1440</v>
      </c>
      <c r="CPW231" s="19" t="s">
        <v>1440</v>
      </c>
      <c r="CPX231" s="19" t="s">
        <v>1440</v>
      </c>
      <c r="CPY231" s="19" t="s">
        <v>1440</v>
      </c>
      <c r="CPZ231" s="19" t="s">
        <v>1440</v>
      </c>
      <c r="CQA231" s="19" t="s">
        <v>1440</v>
      </c>
      <c r="CQB231" s="19" t="s">
        <v>1440</v>
      </c>
      <c r="CQC231" s="19" t="s">
        <v>1440</v>
      </c>
      <c r="CQD231" s="19" t="s">
        <v>1440</v>
      </c>
      <c r="CQE231" s="19" t="s">
        <v>1440</v>
      </c>
      <c r="CQF231" s="19" t="s">
        <v>1440</v>
      </c>
      <c r="CQG231" s="19" t="s">
        <v>1440</v>
      </c>
      <c r="CQH231" s="19" t="s">
        <v>1440</v>
      </c>
      <c r="CQI231" s="19" t="s">
        <v>1440</v>
      </c>
      <c r="CQJ231" s="19" t="s">
        <v>1440</v>
      </c>
      <c r="CQK231" s="19" t="s">
        <v>1440</v>
      </c>
      <c r="CQL231" s="19" t="s">
        <v>1440</v>
      </c>
      <c r="CQM231" s="19" t="s">
        <v>1440</v>
      </c>
      <c r="CQN231" s="19" t="s">
        <v>1440</v>
      </c>
      <c r="CQO231" s="19" t="s">
        <v>1440</v>
      </c>
      <c r="CQP231" s="19" t="s">
        <v>1440</v>
      </c>
      <c r="CQQ231" s="19" t="s">
        <v>1440</v>
      </c>
      <c r="CQR231" s="19" t="s">
        <v>1440</v>
      </c>
      <c r="CQS231" s="19" t="s">
        <v>1440</v>
      </c>
      <c r="CQT231" s="19" t="s">
        <v>1440</v>
      </c>
      <c r="CQU231" s="19" t="s">
        <v>1440</v>
      </c>
      <c r="CQV231" s="19" t="s">
        <v>1440</v>
      </c>
      <c r="CQW231" s="19" t="s">
        <v>1440</v>
      </c>
      <c r="CQX231" s="19" t="s">
        <v>1440</v>
      </c>
      <c r="CQY231" s="19" t="s">
        <v>1440</v>
      </c>
      <c r="CQZ231" s="19" t="s">
        <v>1440</v>
      </c>
      <c r="CRA231" s="19" t="s">
        <v>1440</v>
      </c>
      <c r="CRB231" s="19" t="s">
        <v>1440</v>
      </c>
      <c r="CRC231" s="19" t="s">
        <v>1440</v>
      </c>
      <c r="CRD231" s="19" t="s">
        <v>1440</v>
      </c>
      <c r="CRE231" s="19" t="s">
        <v>1440</v>
      </c>
      <c r="CRF231" s="19" t="s">
        <v>1440</v>
      </c>
      <c r="CRG231" s="19" t="s">
        <v>1440</v>
      </c>
      <c r="CRH231" s="19" t="s">
        <v>1440</v>
      </c>
      <c r="CRI231" s="19" t="s">
        <v>1440</v>
      </c>
      <c r="CRJ231" s="19" t="s">
        <v>1440</v>
      </c>
      <c r="CRK231" s="19" t="s">
        <v>1440</v>
      </c>
      <c r="CRL231" s="19" t="s">
        <v>1440</v>
      </c>
      <c r="CRM231" s="19" t="s">
        <v>1440</v>
      </c>
      <c r="CRN231" s="19" t="s">
        <v>1440</v>
      </c>
      <c r="CRO231" s="19" t="s">
        <v>1440</v>
      </c>
      <c r="CRP231" s="19" t="s">
        <v>1440</v>
      </c>
      <c r="CRQ231" s="19" t="s">
        <v>1440</v>
      </c>
      <c r="CRR231" s="19" t="s">
        <v>1440</v>
      </c>
      <c r="CRS231" s="19" t="s">
        <v>1440</v>
      </c>
      <c r="CRT231" s="19" t="s">
        <v>1440</v>
      </c>
      <c r="CRU231" s="19" t="s">
        <v>1440</v>
      </c>
      <c r="CRV231" s="19" t="s">
        <v>1440</v>
      </c>
      <c r="CRW231" s="19" t="s">
        <v>1440</v>
      </c>
      <c r="CRX231" s="19" t="s">
        <v>1440</v>
      </c>
      <c r="CRY231" s="19" t="s">
        <v>1440</v>
      </c>
      <c r="CRZ231" s="19" t="s">
        <v>1440</v>
      </c>
      <c r="CSA231" s="19" t="s">
        <v>1440</v>
      </c>
      <c r="CSB231" s="19" t="s">
        <v>1440</v>
      </c>
      <c r="CSC231" s="19" t="s">
        <v>1440</v>
      </c>
      <c r="CSD231" s="19" t="s">
        <v>1440</v>
      </c>
      <c r="CSE231" s="19" t="s">
        <v>1440</v>
      </c>
      <c r="CSF231" s="19" t="s">
        <v>1440</v>
      </c>
      <c r="CSG231" s="19" t="s">
        <v>1440</v>
      </c>
      <c r="CSH231" s="19" t="s">
        <v>1440</v>
      </c>
      <c r="CSI231" s="19" t="s">
        <v>1440</v>
      </c>
      <c r="CSJ231" s="19" t="s">
        <v>1440</v>
      </c>
      <c r="CSK231" s="19" t="s">
        <v>1440</v>
      </c>
      <c r="CSL231" s="19" t="s">
        <v>1440</v>
      </c>
      <c r="CSM231" s="19" t="s">
        <v>1440</v>
      </c>
      <c r="CSN231" s="19" t="s">
        <v>1440</v>
      </c>
      <c r="CSO231" s="19" t="s">
        <v>1440</v>
      </c>
      <c r="CSP231" s="19" t="s">
        <v>1440</v>
      </c>
      <c r="CSQ231" s="19" t="s">
        <v>1440</v>
      </c>
      <c r="CSR231" s="19" t="s">
        <v>1440</v>
      </c>
      <c r="CSS231" s="19" t="s">
        <v>1440</v>
      </c>
      <c r="CST231" s="19" t="s">
        <v>1440</v>
      </c>
      <c r="CSU231" s="19" t="s">
        <v>1440</v>
      </c>
      <c r="CSV231" s="19" t="s">
        <v>1440</v>
      </c>
      <c r="CSW231" s="19" t="s">
        <v>1440</v>
      </c>
      <c r="CSX231" s="19" t="s">
        <v>1440</v>
      </c>
      <c r="CSY231" s="19" t="s">
        <v>1440</v>
      </c>
      <c r="CSZ231" s="19" t="s">
        <v>1440</v>
      </c>
      <c r="CTA231" s="19" t="s">
        <v>1440</v>
      </c>
      <c r="CTB231" s="19" t="s">
        <v>1440</v>
      </c>
      <c r="CTC231" s="19" t="s">
        <v>1440</v>
      </c>
      <c r="CTD231" s="19" t="s">
        <v>1440</v>
      </c>
      <c r="CTE231" s="19" t="s">
        <v>1440</v>
      </c>
      <c r="CTF231" s="19" t="s">
        <v>1440</v>
      </c>
      <c r="CTG231" s="19" t="s">
        <v>1440</v>
      </c>
      <c r="CTH231" s="19" t="s">
        <v>1440</v>
      </c>
      <c r="CTI231" s="19" t="s">
        <v>1440</v>
      </c>
      <c r="CTJ231" s="19" t="s">
        <v>1440</v>
      </c>
      <c r="CTK231" s="19" t="s">
        <v>1440</v>
      </c>
      <c r="CTL231" s="19" t="s">
        <v>1440</v>
      </c>
      <c r="CTM231" s="19" t="s">
        <v>1440</v>
      </c>
      <c r="CTN231" s="19" t="s">
        <v>1440</v>
      </c>
      <c r="CTO231" s="19" t="s">
        <v>1440</v>
      </c>
      <c r="CTP231" s="19" t="s">
        <v>1440</v>
      </c>
      <c r="CTQ231" s="19" t="s">
        <v>1440</v>
      </c>
      <c r="CTR231" s="19" t="s">
        <v>1440</v>
      </c>
      <c r="CTS231" s="19" t="s">
        <v>1440</v>
      </c>
      <c r="CTT231" s="19" t="s">
        <v>1440</v>
      </c>
      <c r="CTU231" s="19" t="s">
        <v>1440</v>
      </c>
      <c r="CTV231" s="19" t="s">
        <v>1440</v>
      </c>
      <c r="CTW231" s="19" t="s">
        <v>1440</v>
      </c>
      <c r="CTX231" s="19" t="s">
        <v>1440</v>
      </c>
      <c r="CTY231" s="19" t="s">
        <v>1440</v>
      </c>
      <c r="CTZ231" s="19" t="s">
        <v>1440</v>
      </c>
      <c r="CUA231" s="19" t="s">
        <v>1440</v>
      </c>
      <c r="CUB231" s="19" t="s">
        <v>1440</v>
      </c>
      <c r="CUC231" s="19" t="s">
        <v>1440</v>
      </c>
      <c r="CUD231" s="19" t="s">
        <v>1440</v>
      </c>
      <c r="CUE231" s="19" t="s">
        <v>1440</v>
      </c>
      <c r="CUF231" s="19" t="s">
        <v>1440</v>
      </c>
      <c r="CUG231" s="19" t="s">
        <v>1440</v>
      </c>
      <c r="CUH231" s="19" t="s">
        <v>1440</v>
      </c>
      <c r="CUI231" s="19" t="s">
        <v>1440</v>
      </c>
      <c r="CUJ231" s="19" t="s">
        <v>1440</v>
      </c>
      <c r="CUK231" s="19" t="s">
        <v>1440</v>
      </c>
      <c r="CUL231" s="19" t="s">
        <v>1440</v>
      </c>
      <c r="CUM231" s="19" t="s">
        <v>1440</v>
      </c>
      <c r="CUN231" s="19" t="s">
        <v>1440</v>
      </c>
      <c r="CUO231" s="19" t="s">
        <v>1440</v>
      </c>
      <c r="CUP231" s="19" t="s">
        <v>1440</v>
      </c>
      <c r="CUQ231" s="19" t="s">
        <v>1440</v>
      </c>
      <c r="CUR231" s="19" t="s">
        <v>1440</v>
      </c>
      <c r="CUS231" s="19" t="s">
        <v>1440</v>
      </c>
      <c r="CUT231" s="19" t="s">
        <v>1440</v>
      </c>
      <c r="CUU231" s="19" t="s">
        <v>1440</v>
      </c>
      <c r="CUV231" s="19" t="s">
        <v>1440</v>
      </c>
      <c r="CUW231" s="19" t="s">
        <v>1440</v>
      </c>
      <c r="CUX231" s="19" t="s">
        <v>1440</v>
      </c>
      <c r="CUY231" s="19" t="s">
        <v>1440</v>
      </c>
      <c r="CUZ231" s="19" t="s">
        <v>1440</v>
      </c>
      <c r="CVA231" s="19" t="s">
        <v>1440</v>
      </c>
      <c r="CVB231" s="19" t="s">
        <v>1440</v>
      </c>
      <c r="CVC231" s="19" t="s">
        <v>1440</v>
      </c>
      <c r="CVD231" s="19" t="s">
        <v>1440</v>
      </c>
      <c r="CVE231" s="19" t="s">
        <v>1440</v>
      </c>
      <c r="CVF231" s="19" t="s">
        <v>1440</v>
      </c>
      <c r="CVG231" s="19" t="s">
        <v>1440</v>
      </c>
      <c r="CVH231" s="19" t="s">
        <v>1440</v>
      </c>
      <c r="CVI231" s="19" t="s">
        <v>1440</v>
      </c>
      <c r="CVJ231" s="19" t="s">
        <v>1440</v>
      </c>
      <c r="CVK231" s="19" t="s">
        <v>1440</v>
      </c>
      <c r="CVL231" s="19" t="s">
        <v>1440</v>
      </c>
      <c r="CVM231" s="19" t="s">
        <v>1440</v>
      </c>
      <c r="CVN231" s="19" t="s">
        <v>1440</v>
      </c>
      <c r="CVO231" s="19" t="s">
        <v>1440</v>
      </c>
      <c r="CVP231" s="19" t="s">
        <v>1440</v>
      </c>
      <c r="CVQ231" s="19" t="s">
        <v>1440</v>
      </c>
      <c r="CVR231" s="19" t="s">
        <v>1440</v>
      </c>
      <c r="CVS231" s="19" t="s">
        <v>1440</v>
      </c>
      <c r="CVT231" s="19" t="s">
        <v>1440</v>
      </c>
      <c r="CVU231" s="19" t="s">
        <v>1440</v>
      </c>
      <c r="CVV231" s="19" t="s">
        <v>1440</v>
      </c>
      <c r="CVW231" s="19" t="s">
        <v>1440</v>
      </c>
      <c r="CVX231" s="19" t="s">
        <v>1440</v>
      </c>
      <c r="CVY231" s="19" t="s">
        <v>1440</v>
      </c>
      <c r="CVZ231" s="19" t="s">
        <v>1440</v>
      </c>
      <c r="CWA231" s="19" t="s">
        <v>1440</v>
      </c>
      <c r="CWB231" s="19" t="s">
        <v>1440</v>
      </c>
      <c r="CWC231" s="19" t="s">
        <v>1440</v>
      </c>
      <c r="CWD231" s="19" t="s">
        <v>1440</v>
      </c>
      <c r="CWE231" s="19" t="s">
        <v>1440</v>
      </c>
      <c r="CWF231" s="19" t="s">
        <v>1440</v>
      </c>
      <c r="CWG231" s="19" t="s">
        <v>1440</v>
      </c>
      <c r="CWH231" s="19" t="s">
        <v>1440</v>
      </c>
      <c r="CWI231" s="19" t="s">
        <v>1440</v>
      </c>
      <c r="CWJ231" s="19" t="s">
        <v>1440</v>
      </c>
      <c r="CWK231" s="19" t="s">
        <v>1440</v>
      </c>
      <c r="CWL231" s="19" t="s">
        <v>1440</v>
      </c>
      <c r="CWM231" s="19" t="s">
        <v>1440</v>
      </c>
      <c r="CWN231" s="19" t="s">
        <v>1440</v>
      </c>
      <c r="CWO231" s="19" t="s">
        <v>1440</v>
      </c>
      <c r="CWP231" s="19" t="s">
        <v>1440</v>
      </c>
      <c r="CWQ231" s="19" t="s">
        <v>1440</v>
      </c>
      <c r="CWR231" s="19" t="s">
        <v>1440</v>
      </c>
      <c r="CWS231" s="19" t="s">
        <v>1440</v>
      </c>
      <c r="CWT231" s="19" t="s">
        <v>1440</v>
      </c>
      <c r="CWU231" s="19" t="s">
        <v>1440</v>
      </c>
      <c r="CWV231" s="19" t="s">
        <v>1440</v>
      </c>
      <c r="CWW231" s="19" t="s">
        <v>1440</v>
      </c>
      <c r="CWX231" s="19" t="s">
        <v>1440</v>
      </c>
      <c r="CWY231" s="19" t="s">
        <v>1440</v>
      </c>
      <c r="CWZ231" s="19" t="s">
        <v>1440</v>
      </c>
      <c r="CXA231" s="19" t="s">
        <v>1440</v>
      </c>
      <c r="CXB231" s="19" t="s">
        <v>1440</v>
      </c>
      <c r="CXC231" s="19" t="s">
        <v>1440</v>
      </c>
      <c r="CXD231" s="19" t="s">
        <v>1440</v>
      </c>
      <c r="CXE231" s="19" t="s">
        <v>1440</v>
      </c>
      <c r="CXF231" s="19" t="s">
        <v>1440</v>
      </c>
      <c r="CXG231" s="19" t="s">
        <v>1440</v>
      </c>
      <c r="CXH231" s="19" t="s">
        <v>1440</v>
      </c>
      <c r="CXI231" s="19" t="s">
        <v>1440</v>
      </c>
      <c r="CXJ231" s="19" t="s">
        <v>1440</v>
      </c>
      <c r="CXK231" s="19" t="s">
        <v>1440</v>
      </c>
      <c r="CXL231" s="19" t="s">
        <v>1440</v>
      </c>
      <c r="CXM231" s="19" t="s">
        <v>1440</v>
      </c>
      <c r="CXN231" s="19" t="s">
        <v>1440</v>
      </c>
      <c r="CXO231" s="19" t="s">
        <v>1440</v>
      </c>
      <c r="CXP231" s="19" t="s">
        <v>1440</v>
      </c>
      <c r="CXQ231" s="19" t="s">
        <v>1440</v>
      </c>
      <c r="CXR231" s="19" t="s">
        <v>1440</v>
      </c>
      <c r="CXS231" s="19" t="s">
        <v>1440</v>
      </c>
      <c r="CXT231" s="19" t="s">
        <v>1440</v>
      </c>
      <c r="CXU231" s="19" t="s">
        <v>1440</v>
      </c>
      <c r="CXV231" s="19" t="s">
        <v>1440</v>
      </c>
      <c r="CXW231" s="19" t="s">
        <v>1440</v>
      </c>
      <c r="CXX231" s="19" t="s">
        <v>1440</v>
      </c>
      <c r="CXY231" s="19" t="s">
        <v>1440</v>
      </c>
      <c r="CXZ231" s="19" t="s">
        <v>1440</v>
      </c>
      <c r="CYA231" s="19" t="s">
        <v>1440</v>
      </c>
      <c r="CYB231" s="19" t="s">
        <v>1440</v>
      </c>
      <c r="CYC231" s="19" t="s">
        <v>1440</v>
      </c>
      <c r="CYD231" s="19" t="s">
        <v>1440</v>
      </c>
      <c r="CYE231" s="19" t="s">
        <v>1440</v>
      </c>
      <c r="CYF231" s="19" t="s">
        <v>1440</v>
      </c>
      <c r="CYG231" s="19" t="s">
        <v>1440</v>
      </c>
      <c r="CYH231" s="19" t="s">
        <v>1440</v>
      </c>
      <c r="CYI231" s="19" t="s">
        <v>1440</v>
      </c>
      <c r="CYJ231" s="19" t="s">
        <v>1440</v>
      </c>
      <c r="CYK231" s="19" t="s">
        <v>1440</v>
      </c>
      <c r="CYL231" s="19" t="s">
        <v>1440</v>
      </c>
      <c r="CYM231" s="19" t="s">
        <v>1440</v>
      </c>
      <c r="CYN231" s="19" t="s">
        <v>1440</v>
      </c>
      <c r="CYO231" s="19" t="s">
        <v>1440</v>
      </c>
      <c r="CYP231" s="19" t="s">
        <v>1440</v>
      </c>
      <c r="CYQ231" s="19" t="s">
        <v>1440</v>
      </c>
      <c r="CYR231" s="19" t="s">
        <v>1440</v>
      </c>
      <c r="CYS231" s="19" t="s">
        <v>1440</v>
      </c>
      <c r="CYT231" s="19" t="s">
        <v>1440</v>
      </c>
      <c r="CYU231" s="19" t="s">
        <v>1440</v>
      </c>
      <c r="CYV231" s="19" t="s">
        <v>1440</v>
      </c>
      <c r="CYW231" s="19" t="s">
        <v>1440</v>
      </c>
      <c r="CYX231" s="19" t="s">
        <v>1440</v>
      </c>
      <c r="CYY231" s="19" t="s">
        <v>1440</v>
      </c>
      <c r="CYZ231" s="19" t="s">
        <v>1440</v>
      </c>
      <c r="CZA231" s="19" t="s">
        <v>1440</v>
      </c>
      <c r="CZB231" s="19" t="s">
        <v>1440</v>
      </c>
      <c r="CZC231" s="19" t="s">
        <v>1440</v>
      </c>
      <c r="CZD231" s="19" t="s">
        <v>1440</v>
      </c>
      <c r="CZE231" s="19" t="s">
        <v>1440</v>
      </c>
      <c r="CZF231" s="19" t="s">
        <v>1440</v>
      </c>
      <c r="CZG231" s="19" t="s">
        <v>1440</v>
      </c>
      <c r="CZH231" s="19" t="s">
        <v>1440</v>
      </c>
      <c r="CZI231" s="19" t="s">
        <v>1440</v>
      </c>
      <c r="CZJ231" s="19" t="s">
        <v>1440</v>
      </c>
      <c r="CZK231" s="19" t="s">
        <v>1440</v>
      </c>
      <c r="CZL231" s="19" t="s">
        <v>1440</v>
      </c>
      <c r="CZM231" s="19" t="s">
        <v>1440</v>
      </c>
      <c r="CZN231" s="19" t="s">
        <v>1440</v>
      </c>
      <c r="CZO231" s="19" t="s">
        <v>1440</v>
      </c>
      <c r="CZP231" s="19" t="s">
        <v>1440</v>
      </c>
      <c r="CZQ231" s="19" t="s">
        <v>1440</v>
      </c>
      <c r="CZR231" s="19" t="s">
        <v>1440</v>
      </c>
      <c r="CZS231" s="19" t="s">
        <v>1440</v>
      </c>
      <c r="CZT231" s="19" t="s">
        <v>1440</v>
      </c>
      <c r="CZU231" s="19" t="s">
        <v>1440</v>
      </c>
      <c r="CZV231" s="19" t="s">
        <v>1440</v>
      </c>
      <c r="CZW231" s="19" t="s">
        <v>1440</v>
      </c>
      <c r="CZX231" s="19" t="s">
        <v>1440</v>
      </c>
      <c r="CZY231" s="19" t="s">
        <v>1440</v>
      </c>
      <c r="CZZ231" s="19" t="s">
        <v>1440</v>
      </c>
      <c r="DAA231" s="19" t="s">
        <v>1440</v>
      </c>
      <c r="DAB231" s="19" t="s">
        <v>1440</v>
      </c>
      <c r="DAC231" s="19" t="s">
        <v>1440</v>
      </c>
      <c r="DAD231" s="19" t="s">
        <v>1440</v>
      </c>
      <c r="DAE231" s="19" t="s">
        <v>1440</v>
      </c>
      <c r="DAF231" s="19" t="s">
        <v>1440</v>
      </c>
      <c r="DAG231" s="19" t="s">
        <v>1440</v>
      </c>
      <c r="DAH231" s="19" t="s">
        <v>1440</v>
      </c>
      <c r="DAI231" s="19" t="s">
        <v>1440</v>
      </c>
      <c r="DAJ231" s="19" t="s">
        <v>1440</v>
      </c>
      <c r="DAK231" s="19" t="s">
        <v>1440</v>
      </c>
      <c r="DAL231" s="19" t="s">
        <v>1440</v>
      </c>
      <c r="DAM231" s="19" t="s">
        <v>1440</v>
      </c>
      <c r="DAN231" s="19" t="s">
        <v>1440</v>
      </c>
      <c r="DAO231" s="19" t="s">
        <v>1440</v>
      </c>
      <c r="DAP231" s="19" t="s">
        <v>1440</v>
      </c>
      <c r="DAQ231" s="19" t="s">
        <v>1440</v>
      </c>
      <c r="DAR231" s="19" t="s">
        <v>1440</v>
      </c>
      <c r="DAS231" s="19" t="s">
        <v>1440</v>
      </c>
      <c r="DAT231" s="19" t="s">
        <v>1440</v>
      </c>
      <c r="DAU231" s="19" t="s">
        <v>1440</v>
      </c>
      <c r="DAV231" s="19" t="s">
        <v>1440</v>
      </c>
      <c r="DAW231" s="19" t="s">
        <v>1440</v>
      </c>
      <c r="DAX231" s="19" t="s">
        <v>1440</v>
      </c>
      <c r="DAY231" s="19" t="s">
        <v>1440</v>
      </c>
      <c r="DAZ231" s="19" t="s">
        <v>1440</v>
      </c>
      <c r="DBA231" s="19" t="s">
        <v>1440</v>
      </c>
      <c r="DBB231" s="19" t="s">
        <v>1440</v>
      </c>
      <c r="DBC231" s="19" t="s">
        <v>1440</v>
      </c>
      <c r="DBD231" s="19" t="s">
        <v>1440</v>
      </c>
      <c r="DBE231" s="19" t="s">
        <v>1440</v>
      </c>
      <c r="DBF231" s="19" t="s">
        <v>1440</v>
      </c>
      <c r="DBG231" s="19" t="s">
        <v>1440</v>
      </c>
      <c r="DBH231" s="19" t="s">
        <v>1440</v>
      </c>
      <c r="DBI231" s="19" t="s">
        <v>1440</v>
      </c>
      <c r="DBJ231" s="19" t="s">
        <v>1440</v>
      </c>
      <c r="DBK231" s="19" t="s">
        <v>1440</v>
      </c>
      <c r="DBL231" s="19" t="s">
        <v>1440</v>
      </c>
      <c r="DBM231" s="19" t="s">
        <v>1440</v>
      </c>
      <c r="DBN231" s="19" t="s">
        <v>1440</v>
      </c>
      <c r="DBO231" s="19" t="s">
        <v>1440</v>
      </c>
      <c r="DBP231" s="19" t="s">
        <v>1440</v>
      </c>
      <c r="DBQ231" s="19" t="s">
        <v>1440</v>
      </c>
      <c r="DBR231" s="19" t="s">
        <v>1440</v>
      </c>
      <c r="DBS231" s="19" t="s">
        <v>1440</v>
      </c>
      <c r="DBT231" s="19" t="s">
        <v>1440</v>
      </c>
      <c r="DBU231" s="19" t="s">
        <v>1440</v>
      </c>
      <c r="DBV231" s="19" t="s">
        <v>1440</v>
      </c>
      <c r="DBW231" s="19" t="s">
        <v>1440</v>
      </c>
      <c r="DBX231" s="19" t="s">
        <v>1440</v>
      </c>
      <c r="DBY231" s="19" t="s">
        <v>1440</v>
      </c>
      <c r="DBZ231" s="19" t="s">
        <v>1440</v>
      </c>
      <c r="DCA231" s="19" t="s">
        <v>1440</v>
      </c>
      <c r="DCB231" s="19" t="s">
        <v>1440</v>
      </c>
      <c r="DCC231" s="19" t="s">
        <v>1440</v>
      </c>
      <c r="DCD231" s="19" t="s">
        <v>1440</v>
      </c>
      <c r="DCE231" s="19" t="s">
        <v>1440</v>
      </c>
      <c r="DCF231" s="19" t="s">
        <v>1440</v>
      </c>
      <c r="DCG231" s="19" t="s">
        <v>1440</v>
      </c>
      <c r="DCH231" s="19" t="s">
        <v>1440</v>
      </c>
      <c r="DCI231" s="19" t="s">
        <v>1440</v>
      </c>
      <c r="DCJ231" s="19" t="s">
        <v>1440</v>
      </c>
      <c r="DCK231" s="19" t="s">
        <v>1440</v>
      </c>
      <c r="DCL231" s="19" t="s">
        <v>1440</v>
      </c>
      <c r="DCM231" s="19" t="s">
        <v>1440</v>
      </c>
      <c r="DCN231" s="19" t="s">
        <v>1440</v>
      </c>
      <c r="DCO231" s="19" t="s">
        <v>1440</v>
      </c>
      <c r="DCP231" s="19" t="s">
        <v>1440</v>
      </c>
      <c r="DCQ231" s="19" t="s">
        <v>1440</v>
      </c>
      <c r="DCR231" s="19" t="s">
        <v>1440</v>
      </c>
      <c r="DCS231" s="19" t="s">
        <v>1440</v>
      </c>
      <c r="DCT231" s="19" t="s">
        <v>1440</v>
      </c>
      <c r="DCU231" s="19" t="s">
        <v>1440</v>
      </c>
      <c r="DCV231" s="19" t="s">
        <v>1440</v>
      </c>
      <c r="DCW231" s="19" t="s">
        <v>1440</v>
      </c>
      <c r="DCX231" s="19" t="s">
        <v>1440</v>
      </c>
      <c r="DCY231" s="19" t="s">
        <v>1440</v>
      </c>
      <c r="DCZ231" s="19" t="s">
        <v>1440</v>
      </c>
      <c r="DDA231" s="19" t="s">
        <v>1440</v>
      </c>
      <c r="DDB231" s="19" t="s">
        <v>1440</v>
      </c>
      <c r="DDC231" s="19" t="s">
        <v>1440</v>
      </c>
      <c r="DDD231" s="19" t="s">
        <v>1440</v>
      </c>
      <c r="DDE231" s="19" t="s">
        <v>1440</v>
      </c>
      <c r="DDF231" s="19" t="s">
        <v>1440</v>
      </c>
      <c r="DDG231" s="19" t="s">
        <v>1440</v>
      </c>
      <c r="DDH231" s="19" t="s">
        <v>1440</v>
      </c>
      <c r="DDI231" s="19" t="s">
        <v>1440</v>
      </c>
      <c r="DDJ231" s="19" t="s">
        <v>1440</v>
      </c>
      <c r="DDK231" s="19" t="s">
        <v>1440</v>
      </c>
      <c r="DDL231" s="19" t="s">
        <v>1440</v>
      </c>
      <c r="DDM231" s="19" t="s">
        <v>1440</v>
      </c>
      <c r="DDN231" s="19" t="s">
        <v>1440</v>
      </c>
      <c r="DDO231" s="19" t="s">
        <v>1440</v>
      </c>
      <c r="DDP231" s="19" t="s">
        <v>1440</v>
      </c>
      <c r="DDQ231" s="19" t="s">
        <v>1440</v>
      </c>
      <c r="DDR231" s="19" t="s">
        <v>1440</v>
      </c>
      <c r="DDS231" s="19" t="s">
        <v>1440</v>
      </c>
      <c r="DDT231" s="19" t="s">
        <v>1440</v>
      </c>
      <c r="DDU231" s="19" t="s">
        <v>1440</v>
      </c>
      <c r="DDV231" s="19" t="s">
        <v>1440</v>
      </c>
      <c r="DDW231" s="19" t="s">
        <v>1440</v>
      </c>
      <c r="DDX231" s="19" t="s">
        <v>1440</v>
      </c>
      <c r="DDY231" s="19" t="s">
        <v>1440</v>
      </c>
      <c r="DDZ231" s="19" t="s">
        <v>1440</v>
      </c>
      <c r="DEA231" s="19" t="s">
        <v>1440</v>
      </c>
      <c r="DEB231" s="19" t="s">
        <v>1440</v>
      </c>
      <c r="DEC231" s="19" t="s">
        <v>1440</v>
      </c>
      <c r="DED231" s="19" t="s">
        <v>1440</v>
      </c>
      <c r="DEE231" s="19" t="s">
        <v>1440</v>
      </c>
      <c r="DEF231" s="19" t="s">
        <v>1440</v>
      </c>
      <c r="DEG231" s="19" t="s">
        <v>1440</v>
      </c>
      <c r="DEH231" s="19" t="s">
        <v>1440</v>
      </c>
      <c r="DEI231" s="19" t="s">
        <v>1440</v>
      </c>
      <c r="DEJ231" s="19" t="s">
        <v>1440</v>
      </c>
      <c r="DEK231" s="19" t="s">
        <v>1440</v>
      </c>
      <c r="DEL231" s="19" t="s">
        <v>1440</v>
      </c>
      <c r="DEM231" s="19" t="s">
        <v>1440</v>
      </c>
      <c r="DEN231" s="19" t="s">
        <v>1440</v>
      </c>
      <c r="DEO231" s="19" t="s">
        <v>1440</v>
      </c>
      <c r="DEP231" s="19" t="s">
        <v>1440</v>
      </c>
      <c r="DEQ231" s="19" t="s">
        <v>1440</v>
      </c>
      <c r="DER231" s="19" t="s">
        <v>1440</v>
      </c>
      <c r="DES231" s="19" t="s">
        <v>1440</v>
      </c>
      <c r="DET231" s="19" t="s">
        <v>1440</v>
      </c>
      <c r="DEU231" s="19" t="s">
        <v>1440</v>
      </c>
      <c r="DEV231" s="19" t="s">
        <v>1440</v>
      </c>
      <c r="DEW231" s="19" t="s">
        <v>1440</v>
      </c>
      <c r="DEX231" s="19" t="s">
        <v>1440</v>
      </c>
      <c r="DEY231" s="19" t="s">
        <v>1440</v>
      </c>
      <c r="DEZ231" s="19" t="s">
        <v>1440</v>
      </c>
      <c r="DFA231" s="19" t="s">
        <v>1440</v>
      </c>
      <c r="DFB231" s="19" t="s">
        <v>1440</v>
      </c>
      <c r="DFC231" s="19" t="s">
        <v>1440</v>
      </c>
      <c r="DFD231" s="19" t="s">
        <v>1440</v>
      </c>
      <c r="DFE231" s="19" t="s">
        <v>1440</v>
      </c>
      <c r="DFF231" s="19" t="s">
        <v>1440</v>
      </c>
      <c r="DFG231" s="19" t="s">
        <v>1440</v>
      </c>
      <c r="DFH231" s="19" t="s">
        <v>1440</v>
      </c>
      <c r="DFI231" s="19" t="s">
        <v>1440</v>
      </c>
      <c r="DFJ231" s="19" t="s">
        <v>1440</v>
      </c>
      <c r="DFK231" s="19" t="s">
        <v>1440</v>
      </c>
      <c r="DFL231" s="19" t="s">
        <v>1440</v>
      </c>
      <c r="DFM231" s="19" t="s">
        <v>1440</v>
      </c>
      <c r="DFN231" s="19" t="s">
        <v>1440</v>
      </c>
      <c r="DFO231" s="19" t="s">
        <v>1440</v>
      </c>
      <c r="DFP231" s="19" t="s">
        <v>1440</v>
      </c>
      <c r="DFQ231" s="19" t="s">
        <v>1440</v>
      </c>
      <c r="DFR231" s="19" t="s">
        <v>1440</v>
      </c>
      <c r="DFS231" s="19" t="s">
        <v>1440</v>
      </c>
      <c r="DFT231" s="19" t="s">
        <v>1440</v>
      </c>
      <c r="DFU231" s="19" t="s">
        <v>1440</v>
      </c>
      <c r="DFV231" s="19" t="s">
        <v>1440</v>
      </c>
      <c r="DFW231" s="19" t="s">
        <v>1440</v>
      </c>
      <c r="DFX231" s="19" t="s">
        <v>1440</v>
      </c>
      <c r="DFY231" s="19" t="s">
        <v>1440</v>
      </c>
      <c r="DFZ231" s="19" t="s">
        <v>1440</v>
      </c>
      <c r="DGA231" s="19" t="s">
        <v>1440</v>
      </c>
      <c r="DGB231" s="19" t="s">
        <v>1440</v>
      </c>
      <c r="DGC231" s="19" t="s">
        <v>1440</v>
      </c>
      <c r="DGD231" s="19" t="s">
        <v>1440</v>
      </c>
      <c r="DGE231" s="19" t="s">
        <v>1440</v>
      </c>
      <c r="DGF231" s="19" t="s">
        <v>1440</v>
      </c>
      <c r="DGG231" s="19" t="s">
        <v>1440</v>
      </c>
      <c r="DGH231" s="19" t="s">
        <v>1440</v>
      </c>
      <c r="DGI231" s="19" t="s">
        <v>1440</v>
      </c>
      <c r="DGJ231" s="19" t="s">
        <v>1440</v>
      </c>
      <c r="DGK231" s="19" t="s">
        <v>1440</v>
      </c>
      <c r="DGL231" s="19" t="s">
        <v>1440</v>
      </c>
      <c r="DGM231" s="19" t="s">
        <v>1440</v>
      </c>
      <c r="DGN231" s="19" t="s">
        <v>1440</v>
      </c>
      <c r="DGO231" s="19" t="s">
        <v>1440</v>
      </c>
      <c r="DGP231" s="19" t="s">
        <v>1440</v>
      </c>
      <c r="DGQ231" s="19" t="s">
        <v>1440</v>
      </c>
      <c r="DGR231" s="19" t="s">
        <v>1440</v>
      </c>
      <c r="DGS231" s="19" t="s">
        <v>1440</v>
      </c>
      <c r="DGT231" s="19" t="s">
        <v>1440</v>
      </c>
      <c r="DGU231" s="19" t="s">
        <v>1440</v>
      </c>
      <c r="DGV231" s="19" t="s">
        <v>1440</v>
      </c>
      <c r="DGW231" s="19" t="s">
        <v>1440</v>
      </c>
      <c r="DGX231" s="19" t="s">
        <v>1440</v>
      </c>
      <c r="DGY231" s="19" t="s">
        <v>1440</v>
      </c>
      <c r="DGZ231" s="19" t="s">
        <v>1440</v>
      </c>
      <c r="DHA231" s="19" t="s">
        <v>1440</v>
      </c>
      <c r="DHB231" s="19" t="s">
        <v>1440</v>
      </c>
      <c r="DHC231" s="19" t="s">
        <v>1440</v>
      </c>
      <c r="DHD231" s="19" t="s">
        <v>1440</v>
      </c>
      <c r="DHE231" s="19" t="s">
        <v>1440</v>
      </c>
      <c r="DHF231" s="19" t="s">
        <v>1440</v>
      </c>
      <c r="DHG231" s="19" t="s">
        <v>1440</v>
      </c>
      <c r="DHH231" s="19" t="s">
        <v>1440</v>
      </c>
      <c r="DHI231" s="19" t="s">
        <v>1440</v>
      </c>
      <c r="DHJ231" s="19" t="s">
        <v>1440</v>
      </c>
      <c r="DHK231" s="19" t="s">
        <v>1440</v>
      </c>
      <c r="DHL231" s="19" t="s">
        <v>1440</v>
      </c>
      <c r="DHM231" s="19" t="s">
        <v>1440</v>
      </c>
      <c r="DHN231" s="19" t="s">
        <v>1440</v>
      </c>
      <c r="DHO231" s="19" t="s">
        <v>1440</v>
      </c>
      <c r="DHP231" s="19" t="s">
        <v>1440</v>
      </c>
      <c r="DHQ231" s="19" t="s">
        <v>1440</v>
      </c>
      <c r="DHR231" s="19" t="s">
        <v>1440</v>
      </c>
      <c r="DHS231" s="19" t="s">
        <v>1440</v>
      </c>
      <c r="DHT231" s="19" t="s">
        <v>1440</v>
      </c>
      <c r="DHU231" s="19" t="s">
        <v>1440</v>
      </c>
      <c r="DHV231" s="19" t="s">
        <v>1440</v>
      </c>
      <c r="DHW231" s="19" t="s">
        <v>1440</v>
      </c>
      <c r="DHX231" s="19" t="s">
        <v>1440</v>
      </c>
      <c r="DHY231" s="19" t="s">
        <v>1440</v>
      </c>
      <c r="DHZ231" s="19" t="s">
        <v>1440</v>
      </c>
      <c r="DIA231" s="19" t="s">
        <v>1440</v>
      </c>
      <c r="DIB231" s="19" t="s">
        <v>1440</v>
      </c>
      <c r="DIC231" s="19" t="s">
        <v>1440</v>
      </c>
      <c r="DID231" s="19" t="s">
        <v>1440</v>
      </c>
      <c r="DIE231" s="19" t="s">
        <v>1440</v>
      </c>
      <c r="DIF231" s="19" t="s">
        <v>1440</v>
      </c>
      <c r="DIG231" s="19" t="s">
        <v>1440</v>
      </c>
      <c r="DIH231" s="19" t="s">
        <v>1440</v>
      </c>
      <c r="DII231" s="19" t="s">
        <v>1440</v>
      </c>
      <c r="DIJ231" s="19" t="s">
        <v>1440</v>
      </c>
      <c r="DIK231" s="19" t="s">
        <v>1440</v>
      </c>
      <c r="DIL231" s="19" t="s">
        <v>1440</v>
      </c>
      <c r="DIM231" s="19" t="s">
        <v>1440</v>
      </c>
      <c r="DIN231" s="19" t="s">
        <v>1440</v>
      </c>
      <c r="DIO231" s="19" t="s">
        <v>1440</v>
      </c>
      <c r="DIP231" s="19" t="s">
        <v>1440</v>
      </c>
      <c r="DIQ231" s="19" t="s">
        <v>1440</v>
      </c>
      <c r="DIR231" s="19" t="s">
        <v>1440</v>
      </c>
      <c r="DIS231" s="19" t="s">
        <v>1440</v>
      </c>
      <c r="DIT231" s="19" t="s">
        <v>1440</v>
      </c>
      <c r="DIU231" s="19" t="s">
        <v>1440</v>
      </c>
      <c r="DIV231" s="19" t="s">
        <v>1440</v>
      </c>
      <c r="DIW231" s="19" t="s">
        <v>1440</v>
      </c>
      <c r="DIX231" s="19" t="s">
        <v>1440</v>
      </c>
      <c r="DIY231" s="19" t="s">
        <v>1440</v>
      </c>
      <c r="DIZ231" s="19" t="s">
        <v>1440</v>
      </c>
      <c r="DJA231" s="19" t="s">
        <v>1440</v>
      </c>
      <c r="DJB231" s="19" t="s">
        <v>1440</v>
      </c>
      <c r="DJC231" s="19" t="s">
        <v>1440</v>
      </c>
      <c r="DJD231" s="19" t="s">
        <v>1440</v>
      </c>
      <c r="DJE231" s="19" t="s">
        <v>1440</v>
      </c>
      <c r="DJF231" s="19" t="s">
        <v>1440</v>
      </c>
      <c r="DJG231" s="19" t="s">
        <v>1440</v>
      </c>
      <c r="DJH231" s="19" t="s">
        <v>1440</v>
      </c>
      <c r="DJI231" s="19" t="s">
        <v>1440</v>
      </c>
      <c r="DJJ231" s="19" t="s">
        <v>1440</v>
      </c>
      <c r="DJK231" s="19" t="s">
        <v>1440</v>
      </c>
      <c r="DJL231" s="19" t="s">
        <v>1440</v>
      </c>
      <c r="DJM231" s="19" t="s">
        <v>1440</v>
      </c>
      <c r="DJN231" s="19" t="s">
        <v>1440</v>
      </c>
      <c r="DJO231" s="19" t="s">
        <v>1440</v>
      </c>
      <c r="DJP231" s="19" t="s">
        <v>1440</v>
      </c>
      <c r="DJQ231" s="19" t="s">
        <v>1440</v>
      </c>
      <c r="DJR231" s="19" t="s">
        <v>1440</v>
      </c>
      <c r="DJS231" s="19" t="s">
        <v>1440</v>
      </c>
      <c r="DJT231" s="19" t="s">
        <v>1440</v>
      </c>
      <c r="DJU231" s="19" t="s">
        <v>1440</v>
      </c>
      <c r="DJV231" s="19" t="s">
        <v>1440</v>
      </c>
      <c r="DJW231" s="19" t="s">
        <v>1440</v>
      </c>
      <c r="DJX231" s="19" t="s">
        <v>1440</v>
      </c>
      <c r="DJY231" s="19" t="s">
        <v>1440</v>
      </c>
      <c r="DJZ231" s="19" t="s">
        <v>1440</v>
      </c>
      <c r="DKA231" s="19" t="s">
        <v>1440</v>
      </c>
      <c r="DKB231" s="19" t="s">
        <v>1440</v>
      </c>
      <c r="DKC231" s="19" t="s">
        <v>1440</v>
      </c>
      <c r="DKD231" s="19" t="s">
        <v>1440</v>
      </c>
      <c r="DKE231" s="19" t="s">
        <v>1440</v>
      </c>
      <c r="DKF231" s="19" t="s">
        <v>1440</v>
      </c>
      <c r="DKG231" s="19" t="s">
        <v>1440</v>
      </c>
      <c r="DKH231" s="19" t="s">
        <v>1440</v>
      </c>
      <c r="DKI231" s="19" t="s">
        <v>1440</v>
      </c>
      <c r="DKJ231" s="19" t="s">
        <v>1440</v>
      </c>
      <c r="DKK231" s="19" t="s">
        <v>1440</v>
      </c>
      <c r="DKL231" s="19" t="s">
        <v>1440</v>
      </c>
      <c r="DKM231" s="19" t="s">
        <v>1440</v>
      </c>
      <c r="DKN231" s="19" t="s">
        <v>1440</v>
      </c>
      <c r="DKO231" s="19" t="s">
        <v>1440</v>
      </c>
      <c r="DKP231" s="19" t="s">
        <v>1440</v>
      </c>
      <c r="DKQ231" s="19" t="s">
        <v>1440</v>
      </c>
      <c r="DKR231" s="19" t="s">
        <v>1440</v>
      </c>
      <c r="DKS231" s="19" t="s">
        <v>1440</v>
      </c>
      <c r="DKT231" s="19" t="s">
        <v>1440</v>
      </c>
      <c r="DKU231" s="19" t="s">
        <v>1440</v>
      </c>
      <c r="DKV231" s="19" t="s">
        <v>1440</v>
      </c>
      <c r="DKW231" s="19" t="s">
        <v>1440</v>
      </c>
      <c r="DKX231" s="19" t="s">
        <v>1440</v>
      </c>
      <c r="DKY231" s="19" t="s">
        <v>1440</v>
      </c>
      <c r="DKZ231" s="19" t="s">
        <v>1440</v>
      </c>
      <c r="DLA231" s="19" t="s">
        <v>1440</v>
      </c>
      <c r="DLB231" s="19" t="s">
        <v>1440</v>
      </c>
      <c r="DLC231" s="19" t="s">
        <v>1440</v>
      </c>
      <c r="DLD231" s="19" t="s">
        <v>1440</v>
      </c>
      <c r="DLE231" s="19" t="s">
        <v>1440</v>
      </c>
      <c r="DLF231" s="19" t="s">
        <v>1440</v>
      </c>
      <c r="DLG231" s="19" t="s">
        <v>1440</v>
      </c>
      <c r="DLH231" s="19" t="s">
        <v>1440</v>
      </c>
      <c r="DLI231" s="19" t="s">
        <v>1440</v>
      </c>
      <c r="DLJ231" s="19" t="s">
        <v>1440</v>
      </c>
      <c r="DLK231" s="19" t="s">
        <v>1440</v>
      </c>
      <c r="DLL231" s="19" t="s">
        <v>1440</v>
      </c>
      <c r="DLM231" s="19" t="s">
        <v>1440</v>
      </c>
      <c r="DLN231" s="19" t="s">
        <v>1440</v>
      </c>
      <c r="DLO231" s="19" t="s">
        <v>1440</v>
      </c>
      <c r="DLP231" s="19" t="s">
        <v>1440</v>
      </c>
      <c r="DLQ231" s="19" t="s">
        <v>1440</v>
      </c>
      <c r="DLR231" s="19" t="s">
        <v>1440</v>
      </c>
      <c r="DLS231" s="19" t="s">
        <v>1440</v>
      </c>
      <c r="DLT231" s="19" t="s">
        <v>1440</v>
      </c>
      <c r="DLU231" s="19" t="s">
        <v>1440</v>
      </c>
      <c r="DLV231" s="19" t="s">
        <v>1440</v>
      </c>
      <c r="DLW231" s="19" t="s">
        <v>1440</v>
      </c>
      <c r="DLX231" s="19" t="s">
        <v>1440</v>
      </c>
      <c r="DLY231" s="19" t="s">
        <v>1440</v>
      </c>
      <c r="DLZ231" s="19" t="s">
        <v>1440</v>
      </c>
      <c r="DMA231" s="19" t="s">
        <v>1440</v>
      </c>
      <c r="DMB231" s="19" t="s">
        <v>1440</v>
      </c>
      <c r="DMC231" s="19" t="s">
        <v>1440</v>
      </c>
      <c r="DMD231" s="19" t="s">
        <v>1440</v>
      </c>
      <c r="DME231" s="19" t="s">
        <v>1440</v>
      </c>
      <c r="DMF231" s="19" t="s">
        <v>1440</v>
      </c>
      <c r="DMG231" s="19" t="s">
        <v>1440</v>
      </c>
      <c r="DMH231" s="19" t="s">
        <v>1440</v>
      </c>
      <c r="DMI231" s="19" t="s">
        <v>1440</v>
      </c>
      <c r="DMJ231" s="19" t="s">
        <v>1440</v>
      </c>
      <c r="DMK231" s="19" t="s">
        <v>1440</v>
      </c>
      <c r="DML231" s="19" t="s">
        <v>1440</v>
      </c>
      <c r="DMM231" s="19" t="s">
        <v>1440</v>
      </c>
      <c r="DMN231" s="19" t="s">
        <v>1440</v>
      </c>
      <c r="DMO231" s="19" t="s">
        <v>1440</v>
      </c>
      <c r="DMP231" s="19" t="s">
        <v>1440</v>
      </c>
      <c r="DMQ231" s="19" t="s">
        <v>1440</v>
      </c>
      <c r="DMR231" s="19" t="s">
        <v>1440</v>
      </c>
      <c r="DMS231" s="19" t="s">
        <v>1440</v>
      </c>
      <c r="DMT231" s="19" t="s">
        <v>1440</v>
      </c>
      <c r="DMU231" s="19" t="s">
        <v>1440</v>
      </c>
      <c r="DMV231" s="19" t="s">
        <v>1440</v>
      </c>
      <c r="DMW231" s="19" t="s">
        <v>1440</v>
      </c>
      <c r="DMX231" s="19" t="s">
        <v>1440</v>
      </c>
      <c r="DMY231" s="19" t="s">
        <v>1440</v>
      </c>
      <c r="DMZ231" s="19" t="s">
        <v>1440</v>
      </c>
      <c r="DNA231" s="19" t="s">
        <v>1440</v>
      </c>
      <c r="DNB231" s="19" t="s">
        <v>1440</v>
      </c>
      <c r="DNC231" s="19" t="s">
        <v>1440</v>
      </c>
      <c r="DND231" s="19" t="s">
        <v>1440</v>
      </c>
      <c r="DNE231" s="19" t="s">
        <v>1440</v>
      </c>
      <c r="DNF231" s="19" t="s">
        <v>1440</v>
      </c>
      <c r="DNG231" s="19" t="s">
        <v>1440</v>
      </c>
      <c r="DNH231" s="19" t="s">
        <v>1440</v>
      </c>
      <c r="DNI231" s="19" t="s">
        <v>1440</v>
      </c>
      <c r="DNJ231" s="19" t="s">
        <v>1440</v>
      </c>
      <c r="DNK231" s="19" t="s">
        <v>1440</v>
      </c>
      <c r="DNL231" s="19" t="s">
        <v>1440</v>
      </c>
      <c r="DNM231" s="19" t="s">
        <v>1440</v>
      </c>
      <c r="DNN231" s="19" t="s">
        <v>1440</v>
      </c>
      <c r="DNO231" s="19" t="s">
        <v>1440</v>
      </c>
      <c r="DNP231" s="19" t="s">
        <v>1440</v>
      </c>
      <c r="DNQ231" s="19" t="s">
        <v>1440</v>
      </c>
      <c r="DNR231" s="19" t="s">
        <v>1440</v>
      </c>
      <c r="DNS231" s="19" t="s">
        <v>1440</v>
      </c>
      <c r="DNT231" s="19" t="s">
        <v>1440</v>
      </c>
      <c r="DNU231" s="19" t="s">
        <v>1440</v>
      </c>
      <c r="DNV231" s="19" t="s">
        <v>1440</v>
      </c>
      <c r="DNW231" s="19" t="s">
        <v>1440</v>
      </c>
      <c r="DNX231" s="19" t="s">
        <v>1440</v>
      </c>
      <c r="DNY231" s="19" t="s">
        <v>1440</v>
      </c>
      <c r="DNZ231" s="19" t="s">
        <v>1440</v>
      </c>
      <c r="DOA231" s="19" t="s">
        <v>1440</v>
      </c>
      <c r="DOB231" s="19" t="s">
        <v>1440</v>
      </c>
      <c r="DOC231" s="19" t="s">
        <v>1440</v>
      </c>
      <c r="DOD231" s="19" t="s">
        <v>1440</v>
      </c>
      <c r="DOE231" s="19" t="s">
        <v>1440</v>
      </c>
      <c r="DOF231" s="19" t="s">
        <v>1440</v>
      </c>
      <c r="DOG231" s="19" t="s">
        <v>1440</v>
      </c>
      <c r="DOH231" s="19" t="s">
        <v>1440</v>
      </c>
      <c r="DOI231" s="19" t="s">
        <v>1440</v>
      </c>
      <c r="DOJ231" s="19" t="s">
        <v>1440</v>
      </c>
      <c r="DOK231" s="19" t="s">
        <v>1440</v>
      </c>
      <c r="DOL231" s="19" t="s">
        <v>1440</v>
      </c>
      <c r="DOM231" s="19" t="s">
        <v>1440</v>
      </c>
      <c r="DON231" s="19" t="s">
        <v>1440</v>
      </c>
      <c r="DOO231" s="19" t="s">
        <v>1440</v>
      </c>
      <c r="DOP231" s="19" t="s">
        <v>1440</v>
      </c>
      <c r="DOQ231" s="19" t="s">
        <v>1440</v>
      </c>
      <c r="DOR231" s="19" t="s">
        <v>1440</v>
      </c>
      <c r="DOS231" s="19" t="s">
        <v>1440</v>
      </c>
      <c r="DOT231" s="19" t="s">
        <v>1440</v>
      </c>
      <c r="DOU231" s="19" t="s">
        <v>1440</v>
      </c>
      <c r="DOV231" s="19" t="s">
        <v>1440</v>
      </c>
      <c r="DOW231" s="19" t="s">
        <v>1440</v>
      </c>
      <c r="DOX231" s="19" t="s">
        <v>1440</v>
      </c>
      <c r="DOY231" s="19" t="s">
        <v>1440</v>
      </c>
      <c r="DOZ231" s="19" t="s">
        <v>1440</v>
      </c>
      <c r="DPA231" s="19" t="s">
        <v>1440</v>
      </c>
      <c r="DPB231" s="19" t="s">
        <v>1440</v>
      </c>
      <c r="DPC231" s="19" t="s">
        <v>1440</v>
      </c>
      <c r="DPD231" s="19" t="s">
        <v>1440</v>
      </c>
      <c r="DPE231" s="19" t="s">
        <v>1440</v>
      </c>
      <c r="DPF231" s="19" t="s">
        <v>1440</v>
      </c>
      <c r="DPG231" s="19" t="s">
        <v>1440</v>
      </c>
      <c r="DPH231" s="19" t="s">
        <v>1440</v>
      </c>
      <c r="DPI231" s="19" t="s">
        <v>1440</v>
      </c>
      <c r="DPJ231" s="19" t="s">
        <v>1440</v>
      </c>
      <c r="DPK231" s="19" t="s">
        <v>1440</v>
      </c>
      <c r="DPL231" s="19" t="s">
        <v>1440</v>
      </c>
      <c r="DPM231" s="19" t="s">
        <v>1440</v>
      </c>
      <c r="DPN231" s="19" t="s">
        <v>1440</v>
      </c>
      <c r="DPO231" s="19" t="s">
        <v>1440</v>
      </c>
      <c r="DPP231" s="19" t="s">
        <v>1440</v>
      </c>
      <c r="DPQ231" s="19" t="s">
        <v>1440</v>
      </c>
      <c r="DPR231" s="19" t="s">
        <v>1440</v>
      </c>
      <c r="DPS231" s="19" t="s">
        <v>1440</v>
      </c>
      <c r="DPT231" s="19" t="s">
        <v>1440</v>
      </c>
      <c r="DPU231" s="19" t="s">
        <v>1440</v>
      </c>
      <c r="DPV231" s="19" t="s">
        <v>1440</v>
      </c>
      <c r="DPW231" s="19" t="s">
        <v>1440</v>
      </c>
      <c r="DPX231" s="19" t="s">
        <v>1440</v>
      </c>
      <c r="DPY231" s="19" t="s">
        <v>1440</v>
      </c>
      <c r="DPZ231" s="19" t="s">
        <v>1440</v>
      </c>
      <c r="DQA231" s="19" t="s">
        <v>1440</v>
      </c>
      <c r="DQB231" s="19" t="s">
        <v>1440</v>
      </c>
      <c r="DQC231" s="19" t="s">
        <v>1440</v>
      </c>
      <c r="DQD231" s="19" t="s">
        <v>1440</v>
      </c>
      <c r="DQE231" s="19" t="s">
        <v>1440</v>
      </c>
      <c r="DQF231" s="19" t="s">
        <v>1440</v>
      </c>
      <c r="DQG231" s="19" t="s">
        <v>1440</v>
      </c>
      <c r="DQH231" s="19" t="s">
        <v>1440</v>
      </c>
      <c r="DQI231" s="19" t="s">
        <v>1440</v>
      </c>
      <c r="DQJ231" s="19" t="s">
        <v>1440</v>
      </c>
      <c r="DQK231" s="19" t="s">
        <v>1440</v>
      </c>
      <c r="DQL231" s="19" t="s">
        <v>1440</v>
      </c>
      <c r="DQM231" s="19" t="s">
        <v>1440</v>
      </c>
      <c r="DQN231" s="19" t="s">
        <v>1440</v>
      </c>
      <c r="DQO231" s="19" t="s">
        <v>1440</v>
      </c>
      <c r="DQP231" s="19" t="s">
        <v>1440</v>
      </c>
      <c r="DQQ231" s="19" t="s">
        <v>1440</v>
      </c>
      <c r="DQR231" s="19" t="s">
        <v>1440</v>
      </c>
      <c r="DQS231" s="19" t="s">
        <v>1440</v>
      </c>
      <c r="DQT231" s="19" t="s">
        <v>1440</v>
      </c>
      <c r="DQU231" s="19" t="s">
        <v>1440</v>
      </c>
      <c r="DQV231" s="19" t="s">
        <v>1440</v>
      </c>
      <c r="DQW231" s="19" t="s">
        <v>1440</v>
      </c>
      <c r="DQX231" s="19" t="s">
        <v>1440</v>
      </c>
      <c r="DQY231" s="19" t="s">
        <v>1440</v>
      </c>
      <c r="DQZ231" s="19" t="s">
        <v>1440</v>
      </c>
      <c r="DRA231" s="19" t="s">
        <v>1440</v>
      </c>
      <c r="DRB231" s="19" t="s">
        <v>1440</v>
      </c>
      <c r="DRC231" s="19" t="s">
        <v>1440</v>
      </c>
      <c r="DRD231" s="19" t="s">
        <v>1440</v>
      </c>
      <c r="DRE231" s="19" t="s">
        <v>1440</v>
      </c>
      <c r="DRF231" s="19" t="s">
        <v>1440</v>
      </c>
      <c r="DRG231" s="19" t="s">
        <v>1440</v>
      </c>
      <c r="DRH231" s="19" t="s">
        <v>1440</v>
      </c>
      <c r="DRI231" s="19" t="s">
        <v>1440</v>
      </c>
      <c r="DRJ231" s="19" t="s">
        <v>1440</v>
      </c>
      <c r="DRK231" s="19" t="s">
        <v>1440</v>
      </c>
      <c r="DRL231" s="19" t="s">
        <v>1440</v>
      </c>
      <c r="DRM231" s="19" t="s">
        <v>1440</v>
      </c>
      <c r="DRN231" s="19" t="s">
        <v>1440</v>
      </c>
      <c r="DRO231" s="19" t="s">
        <v>1440</v>
      </c>
      <c r="DRP231" s="19" t="s">
        <v>1440</v>
      </c>
      <c r="DRQ231" s="19" t="s">
        <v>1440</v>
      </c>
      <c r="DRR231" s="19" t="s">
        <v>1440</v>
      </c>
      <c r="DRS231" s="19" t="s">
        <v>1440</v>
      </c>
      <c r="DRT231" s="19" t="s">
        <v>1440</v>
      </c>
      <c r="DRU231" s="19" t="s">
        <v>1440</v>
      </c>
      <c r="DRV231" s="19" t="s">
        <v>1440</v>
      </c>
      <c r="DRW231" s="19" t="s">
        <v>1440</v>
      </c>
      <c r="DRX231" s="19" t="s">
        <v>1440</v>
      </c>
      <c r="DRY231" s="19" t="s">
        <v>1440</v>
      </c>
      <c r="DRZ231" s="19" t="s">
        <v>1440</v>
      </c>
      <c r="DSA231" s="19" t="s">
        <v>1440</v>
      </c>
      <c r="DSB231" s="19" t="s">
        <v>1440</v>
      </c>
      <c r="DSC231" s="19" t="s">
        <v>1440</v>
      </c>
      <c r="DSD231" s="19" t="s">
        <v>1440</v>
      </c>
      <c r="DSE231" s="19" t="s">
        <v>1440</v>
      </c>
      <c r="DSF231" s="19" t="s">
        <v>1440</v>
      </c>
      <c r="DSG231" s="19" t="s">
        <v>1440</v>
      </c>
      <c r="DSH231" s="19" t="s">
        <v>1440</v>
      </c>
      <c r="DSI231" s="19" t="s">
        <v>1440</v>
      </c>
      <c r="DSJ231" s="19" t="s">
        <v>1440</v>
      </c>
      <c r="DSK231" s="19" t="s">
        <v>1440</v>
      </c>
      <c r="DSL231" s="19" t="s">
        <v>1440</v>
      </c>
      <c r="DSM231" s="19" t="s">
        <v>1440</v>
      </c>
      <c r="DSN231" s="19" t="s">
        <v>1440</v>
      </c>
      <c r="DSO231" s="19" t="s">
        <v>1440</v>
      </c>
      <c r="DSP231" s="19" t="s">
        <v>1440</v>
      </c>
      <c r="DSQ231" s="19" t="s">
        <v>1440</v>
      </c>
      <c r="DSR231" s="19" t="s">
        <v>1440</v>
      </c>
      <c r="DSS231" s="19" t="s">
        <v>1440</v>
      </c>
      <c r="DST231" s="19" t="s">
        <v>1440</v>
      </c>
      <c r="DSU231" s="19" t="s">
        <v>1440</v>
      </c>
      <c r="DSV231" s="19" t="s">
        <v>1440</v>
      </c>
      <c r="DSW231" s="19" t="s">
        <v>1440</v>
      </c>
      <c r="DSX231" s="19" t="s">
        <v>1440</v>
      </c>
      <c r="DSY231" s="19" t="s">
        <v>1440</v>
      </c>
      <c r="DSZ231" s="19" t="s">
        <v>1440</v>
      </c>
      <c r="DTA231" s="19" t="s">
        <v>1440</v>
      </c>
      <c r="DTB231" s="19" t="s">
        <v>1440</v>
      </c>
      <c r="DTC231" s="19" t="s">
        <v>1440</v>
      </c>
      <c r="DTD231" s="19" t="s">
        <v>1440</v>
      </c>
      <c r="DTE231" s="19" t="s">
        <v>1440</v>
      </c>
      <c r="DTF231" s="19" t="s">
        <v>1440</v>
      </c>
      <c r="DTG231" s="19" t="s">
        <v>1440</v>
      </c>
      <c r="DTH231" s="19" t="s">
        <v>1440</v>
      </c>
      <c r="DTI231" s="19" t="s">
        <v>1440</v>
      </c>
      <c r="DTJ231" s="19" t="s">
        <v>1440</v>
      </c>
      <c r="DTK231" s="19" t="s">
        <v>1440</v>
      </c>
      <c r="DTL231" s="19" t="s">
        <v>1440</v>
      </c>
      <c r="DTM231" s="19" t="s">
        <v>1440</v>
      </c>
      <c r="DTN231" s="19" t="s">
        <v>1440</v>
      </c>
      <c r="DTO231" s="19" t="s">
        <v>1440</v>
      </c>
      <c r="DTP231" s="19" t="s">
        <v>1440</v>
      </c>
      <c r="DTQ231" s="19" t="s">
        <v>1440</v>
      </c>
      <c r="DTR231" s="19" t="s">
        <v>1440</v>
      </c>
      <c r="DTS231" s="19" t="s">
        <v>1440</v>
      </c>
      <c r="DTT231" s="19" t="s">
        <v>1440</v>
      </c>
      <c r="DTU231" s="19" t="s">
        <v>1440</v>
      </c>
      <c r="DTV231" s="19" t="s">
        <v>1440</v>
      </c>
      <c r="DTW231" s="19" t="s">
        <v>1440</v>
      </c>
      <c r="DTX231" s="19" t="s">
        <v>1440</v>
      </c>
      <c r="DTY231" s="19" t="s">
        <v>1440</v>
      </c>
      <c r="DTZ231" s="19" t="s">
        <v>1440</v>
      </c>
      <c r="DUA231" s="19" t="s">
        <v>1440</v>
      </c>
      <c r="DUB231" s="19" t="s">
        <v>1440</v>
      </c>
      <c r="DUC231" s="19" t="s">
        <v>1440</v>
      </c>
      <c r="DUD231" s="19" t="s">
        <v>1440</v>
      </c>
      <c r="DUE231" s="19" t="s">
        <v>1440</v>
      </c>
      <c r="DUF231" s="19" t="s">
        <v>1440</v>
      </c>
      <c r="DUG231" s="19" t="s">
        <v>1440</v>
      </c>
      <c r="DUH231" s="19" t="s">
        <v>1440</v>
      </c>
      <c r="DUI231" s="19" t="s">
        <v>1440</v>
      </c>
      <c r="DUJ231" s="19" t="s">
        <v>1440</v>
      </c>
      <c r="DUK231" s="19" t="s">
        <v>1440</v>
      </c>
      <c r="DUL231" s="19" t="s">
        <v>1440</v>
      </c>
      <c r="DUM231" s="19" t="s">
        <v>1440</v>
      </c>
      <c r="DUN231" s="19" t="s">
        <v>1440</v>
      </c>
      <c r="DUO231" s="19" t="s">
        <v>1440</v>
      </c>
      <c r="DUP231" s="19" t="s">
        <v>1440</v>
      </c>
      <c r="DUQ231" s="19" t="s">
        <v>1440</v>
      </c>
      <c r="DUR231" s="19" t="s">
        <v>1440</v>
      </c>
      <c r="DUS231" s="19" t="s">
        <v>1440</v>
      </c>
      <c r="DUT231" s="19" t="s">
        <v>1440</v>
      </c>
      <c r="DUU231" s="19" t="s">
        <v>1440</v>
      </c>
      <c r="DUV231" s="19" t="s">
        <v>1440</v>
      </c>
      <c r="DUW231" s="19" t="s">
        <v>1440</v>
      </c>
      <c r="DUX231" s="19" t="s">
        <v>1440</v>
      </c>
      <c r="DUY231" s="19" t="s">
        <v>1440</v>
      </c>
      <c r="DUZ231" s="19" t="s">
        <v>1440</v>
      </c>
      <c r="DVA231" s="19" t="s">
        <v>1440</v>
      </c>
      <c r="DVB231" s="19" t="s">
        <v>1440</v>
      </c>
      <c r="DVC231" s="19" t="s">
        <v>1440</v>
      </c>
      <c r="DVD231" s="19" t="s">
        <v>1440</v>
      </c>
      <c r="DVE231" s="19" t="s">
        <v>1440</v>
      </c>
      <c r="DVF231" s="19" t="s">
        <v>1440</v>
      </c>
      <c r="DVG231" s="19" t="s">
        <v>1440</v>
      </c>
      <c r="DVH231" s="19" t="s">
        <v>1440</v>
      </c>
      <c r="DVI231" s="19" t="s">
        <v>1440</v>
      </c>
      <c r="DVJ231" s="19" t="s">
        <v>1440</v>
      </c>
      <c r="DVK231" s="19" t="s">
        <v>1440</v>
      </c>
      <c r="DVL231" s="19" t="s">
        <v>1440</v>
      </c>
      <c r="DVM231" s="19" t="s">
        <v>1440</v>
      </c>
      <c r="DVN231" s="19" t="s">
        <v>1440</v>
      </c>
      <c r="DVO231" s="19" t="s">
        <v>1440</v>
      </c>
      <c r="DVP231" s="19" t="s">
        <v>1440</v>
      </c>
      <c r="DVQ231" s="19" t="s">
        <v>1440</v>
      </c>
      <c r="DVR231" s="19" t="s">
        <v>1440</v>
      </c>
      <c r="DVS231" s="19" t="s">
        <v>1440</v>
      </c>
      <c r="DVT231" s="19" t="s">
        <v>1440</v>
      </c>
      <c r="DVU231" s="19" t="s">
        <v>1440</v>
      </c>
      <c r="DVV231" s="19" t="s">
        <v>1440</v>
      </c>
      <c r="DVW231" s="19" t="s">
        <v>1440</v>
      </c>
      <c r="DVX231" s="19" t="s">
        <v>1440</v>
      </c>
      <c r="DVY231" s="19" t="s">
        <v>1440</v>
      </c>
      <c r="DVZ231" s="19" t="s">
        <v>1440</v>
      </c>
      <c r="DWA231" s="19" t="s">
        <v>1440</v>
      </c>
      <c r="DWB231" s="19" t="s">
        <v>1440</v>
      </c>
      <c r="DWC231" s="19" t="s">
        <v>1440</v>
      </c>
      <c r="DWD231" s="19" t="s">
        <v>1440</v>
      </c>
      <c r="DWE231" s="19" t="s">
        <v>1440</v>
      </c>
      <c r="DWF231" s="19" t="s">
        <v>1440</v>
      </c>
      <c r="DWG231" s="19" t="s">
        <v>1440</v>
      </c>
      <c r="DWH231" s="19" t="s">
        <v>1440</v>
      </c>
      <c r="DWI231" s="19" t="s">
        <v>1440</v>
      </c>
      <c r="DWJ231" s="19" t="s">
        <v>1440</v>
      </c>
      <c r="DWK231" s="19" t="s">
        <v>1440</v>
      </c>
      <c r="DWL231" s="19" t="s">
        <v>1440</v>
      </c>
      <c r="DWM231" s="19" t="s">
        <v>1440</v>
      </c>
      <c r="DWN231" s="19" t="s">
        <v>1440</v>
      </c>
      <c r="DWO231" s="19" t="s">
        <v>1440</v>
      </c>
      <c r="DWP231" s="19" t="s">
        <v>1440</v>
      </c>
      <c r="DWQ231" s="19" t="s">
        <v>1440</v>
      </c>
      <c r="DWR231" s="19" t="s">
        <v>1440</v>
      </c>
      <c r="DWS231" s="19" t="s">
        <v>1440</v>
      </c>
      <c r="DWT231" s="19" t="s">
        <v>1440</v>
      </c>
      <c r="DWU231" s="19" t="s">
        <v>1440</v>
      </c>
      <c r="DWV231" s="19" t="s">
        <v>1440</v>
      </c>
      <c r="DWW231" s="19" t="s">
        <v>1440</v>
      </c>
      <c r="DWX231" s="19" t="s">
        <v>1440</v>
      </c>
      <c r="DWY231" s="19" t="s">
        <v>1440</v>
      </c>
      <c r="DWZ231" s="19" t="s">
        <v>1440</v>
      </c>
      <c r="DXA231" s="19" t="s">
        <v>1440</v>
      </c>
      <c r="DXB231" s="19" t="s">
        <v>1440</v>
      </c>
      <c r="DXC231" s="19" t="s">
        <v>1440</v>
      </c>
      <c r="DXD231" s="19" t="s">
        <v>1440</v>
      </c>
      <c r="DXE231" s="19" t="s">
        <v>1440</v>
      </c>
      <c r="DXF231" s="19" t="s">
        <v>1440</v>
      </c>
      <c r="DXG231" s="19" t="s">
        <v>1440</v>
      </c>
      <c r="DXH231" s="19" t="s">
        <v>1440</v>
      </c>
      <c r="DXI231" s="19" t="s">
        <v>1440</v>
      </c>
      <c r="DXJ231" s="19" t="s">
        <v>1440</v>
      </c>
      <c r="DXK231" s="19" t="s">
        <v>1440</v>
      </c>
      <c r="DXL231" s="19" t="s">
        <v>1440</v>
      </c>
      <c r="DXM231" s="19" t="s">
        <v>1440</v>
      </c>
      <c r="DXN231" s="19" t="s">
        <v>1440</v>
      </c>
      <c r="DXO231" s="19" t="s">
        <v>1440</v>
      </c>
      <c r="DXP231" s="19" t="s">
        <v>1440</v>
      </c>
      <c r="DXQ231" s="19" t="s">
        <v>1440</v>
      </c>
      <c r="DXR231" s="19" t="s">
        <v>1440</v>
      </c>
      <c r="DXS231" s="19" t="s">
        <v>1440</v>
      </c>
      <c r="DXT231" s="19" t="s">
        <v>1440</v>
      </c>
      <c r="DXU231" s="19" t="s">
        <v>1440</v>
      </c>
      <c r="DXV231" s="19" t="s">
        <v>1440</v>
      </c>
      <c r="DXW231" s="19" t="s">
        <v>1440</v>
      </c>
      <c r="DXX231" s="19" t="s">
        <v>1440</v>
      </c>
      <c r="DXY231" s="19" t="s">
        <v>1440</v>
      </c>
      <c r="DXZ231" s="19" t="s">
        <v>1440</v>
      </c>
      <c r="DYA231" s="19" t="s">
        <v>1440</v>
      </c>
      <c r="DYB231" s="19" t="s">
        <v>1440</v>
      </c>
      <c r="DYC231" s="19" t="s">
        <v>1440</v>
      </c>
      <c r="DYD231" s="19" t="s">
        <v>1440</v>
      </c>
      <c r="DYE231" s="19" t="s">
        <v>1440</v>
      </c>
      <c r="DYF231" s="19" t="s">
        <v>1440</v>
      </c>
      <c r="DYG231" s="19" t="s">
        <v>1440</v>
      </c>
      <c r="DYH231" s="19" t="s">
        <v>1440</v>
      </c>
      <c r="DYI231" s="19" t="s">
        <v>1440</v>
      </c>
      <c r="DYJ231" s="19" t="s">
        <v>1440</v>
      </c>
      <c r="DYK231" s="19" t="s">
        <v>1440</v>
      </c>
      <c r="DYL231" s="19" t="s">
        <v>1440</v>
      </c>
      <c r="DYM231" s="19" t="s">
        <v>1440</v>
      </c>
      <c r="DYN231" s="19" t="s">
        <v>1440</v>
      </c>
      <c r="DYO231" s="19" t="s">
        <v>1440</v>
      </c>
      <c r="DYP231" s="19" t="s">
        <v>1440</v>
      </c>
      <c r="DYQ231" s="19" t="s">
        <v>1440</v>
      </c>
      <c r="DYR231" s="19" t="s">
        <v>1440</v>
      </c>
      <c r="DYS231" s="19" t="s">
        <v>1440</v>
      </c>
      <c r="DYT231" s="19" t="s">
        <v>1440</v>
      </c>
      <c r="DYU231" s="19" t="s">
        <v>1440</v>
      </c>
      <c r="DYV231" s="19" t="s">
        <v>1440</v>
      </c>
      <c r="DYW231" s="19" t="s">
        <v>1440</v>
      </c>
      <c r="DYX231" s="19" t="s">
        <v>1440</v>
      </c>
      <c r="DYY231" s="19" t="s">
        <v>1440</v>
      </c>
      <c r="DYZ231" s="19" t="s">
        <v>1440</v>
      </c>
      <c r="DZA231" s="19" t="s">
        <v>1440</v>
      </c>
      <c r="DZB231" s="19" t="s">
        <v>1440</v>
      </c>
      <c r="DZC231" s="19" t="s">
        <v>1440</v>
      </c>
      <c r="DZD231" s="19" t="s">
        <v>1440</v>
      </c>
      <c r="DZE231" s="19" t="s">
        <v>1440</v>
      </c>
      <c r="DZF231" s="19" t="s">
        <v>1440</v>
      </c>
      <c r="DZG231" s="19" t="s">
        <v>1440</v>
      </c>
      <c r="DZH231" s="19" t="s">
        <v>1440</v>
      </c>
      <c r="DZI231" s="19" t="s">
        <v>1440</v>
      </c>
      <c r="DZJ231" s="19" t="s">
        <v>1440</v>
      </c>
      <c r="DZK231" s="19" t="s">
        <v>1440</v>
      </c>
      <c r="DZL231" s="19" t="s">
        <v>1440</v>
      </c>
      <c r="DZM231" s="19" t="s">
        <v>1440</v>
      </c>
      <c r="DZN231" s="19" t="s">
        <v>1440</v>
      </c>
      <c r="DZO231" s="19" t="s">
        <v>1440</v>
      </c>
      <c r="DZP231" s="19" t="s">
        <v>1440</v>
      </c>
      <c r="DZQ231" s="19" t="s">
        <v>1440</v>
      </c>
      <c r="DZR231" s="19" t="s">
        <v>1440</v>
      </c>
      <c r="DZS231" s="19" t="s">
        <v>1440</v>
      </c>
      <c r="DZT231" s="19" t="s">
        <v>1440</v>
      </c>
      <c r="DZU231" s="19" t="s">
        <v>1440</v>
      </c>
      <c r="DZV231" s="19" t="s">
        <v>1440</v>
      </c>
      <c r="DZW231" s="19" t="s">
        <v>1440</v>
      </c>
      <c r="DZX231" s="19" t="s">
        <v>1440</v>
      </c>
      <c r="DZY231" s="19" t="s">
        <v>1440</v>
      </c>
      <c r="DZZ231" s="19" t="s">
        <v>1440</v>
      </c>
      <c r="EAA231" s="19" t="s">
        <v>1440</v>
      </c>
      <c r="EAB231" s="19" t="s">
        <v>1440</v>
      </c>
      <c r="EAC231" s="19" t="s">
        <v>1440</v>
      </c>
      <c r="EAD231" s="19" t="s">
        <v>1440</v>
      </c>
      <c r="EAE231" s="19" t="s">
        <v>1440</v>
      </c>
      <c r="EAF231" s="19" t="s">
        <v>1440</v>
      </c>
      <c r="EAG231" s="19" t="s">
        <v>1440</v>
      </c>
      <c r="EAH231" s="19" t="s">
        <v>1440</v>
      </c>
      <c r="EAI231" s="19" t="s">
        <v>1440</v>
      </c>
      <c r="EAJ231" s="19" t="s">
        <v>1440</v>
      </c>
      <c r="EAK231" s="19" t="s">
        <v>1440</v>
      </c>
      <c r="EAL231" s="19" t="s">
        <v>1440</v>
      </c>
      <c r="EAM231" s="19" t="s">
        <v>1440</v>
      </c>
      <c r="EAN231" s="19" t="s">
        <v>1440</v>
      </c>
      <c r="EAO231" s="19" t="s">
        <v>1440</v>
      </c>
      <c r="EAP231" s="19" t="s">
        <v>1440</v>
      </c>
      <c r="EAQ231" s="19" t="s">
        <v>1440</v>
      </c>
      <c r="EAR231" s="19" t="s">
        <v>1440</v>
      </c>
      <c r="EAS231" s="19" t="s">
        <v>1440</v>
      </c>
      <c r="EAT231" s="19" t="s">
        <v>1440</v>
      </c>
      <c r="EAU231" s="19" t="s">
        <v>1440</v>
      </c>
      <c r="EAV231" s="19" t="s">
        <v>1440</v>
      </c>
      <c r="EAW231" s="19" t="s">
        <v>1440</v>
      </c>
      <c r="EAX231" s="19" t="s">
        <v>1440</v>
      </c>
      <c r="EAY231" s="19" t="s">
        <v>1440</v>
      </c>
      <c r="EAZ231" s="19" t="s">
        <v>1440</v>
      </c>
      <c r="EBA231" s="19" t="s">
        <v>1440</v>
      </c>
      <c r="EBB231" s="19" t="s">
        <v>1440</v>
      </c>
      <c r="EBC231" s="19" t="s">
        <v>1440</v>
      </c>
      <c r="EBD231" s="19" t="s">
        <v>1440</v>
      </c>
      <c r="EBE231" s="19" t="s">
        <v>1440</v>
      </c>
      <c r="EBF231" s="19" t="s">
        <v>1440</v>
      </c>
      <c r="EBG231" s="19" t="s">
        <v>1440</v>
      </c>
      <c r="EBH231" s="19" t="s">
        <v>1440</v>
      </c>
      <c r="EBI231" s="19" t="s">
        <v>1440</v>
      </c>
      <c r="EBJ231" s="19" t="s">
        <v>1440</v>
      </c>
      <c r="EBK231" s="19" t="s">
        <v>1440</v>
      </c>
      <c r="EBL231" s="19" t="s">
        <v>1440</v>
      </c>
      <c r="EBM231" s="19" t="s">
        <v>1440</v>
      </c>
      <c r="EBN231" s="19" t="s">
        <v>1440</v>
      </c>
      <c r="EBO231" s="19" t="s">
        <v>1440</v>
      </c>
      <c r="EBP231" s="19" t="s">
        <v>1440</v>
      </c>
      <c r="EBQ231" s="19" t="s">
        <v>1440</v>
      </c>
      <c r="EBR231" s="19" t="s">
        <v>1440</v>
      </c>
      <c r="EBS231" s="19" t="s">
        <v>1440</v>
      </c>
      <c r="EBT231" s="19" t="s">
        <v>1440</v>
      </c>
      <c r="EBU231" s="19" t="s">
        <v>1440</v>
      </c>
      <c r="EBV231" s="19" t="s">
        <v>1440</v>
      </c>
      <c r="EBW231" s="19" t="s">
        <v>1440</v>
      </c>
      <c r="EBX231" s="19" t="s">
        <v>1440</v>
      </c>
      <c r="EBY231" s="19" t="s">
        <v>1440</v>
      </c>
      <c r="EBZ231" s="19" t="s">
        <v>1440</v>
      </c>
      <c r="ECA231" s="19" t="s">
        <v>1440</v>
      </c>
      <c r="ECB231" s="19" t="s">
        <v>1440</v>
      </c>
      <c r="ECC231" s="19" t="s">
        <v>1440</v>
      </c>
      <c r="ECD231" s="19" t="s">
        <v>1440</v>
      </c>
      <c r="ECE231" s="19" t="s">
        <v>1440</v>
      </c>
      <c r="ECF231" s="19" t="s">
        <v>1440</v>
      </c>
      <c r="ECG231" s="19" t="s">
        <v>1440</v>
      </c>
      <c r="ECH231" s="19" t="s">
        <v>1440</v>
      </c>
      <c r="ECI231" s="19" t="s">
        <v>1440</v>
      </c>
      <c r="ECJ231" s="19" t="s">
        <v>1440</v>
      </c>
      <c r="ECK231" s="19" t="s">
        <v>1440</v>
      </c>
      <c r="ECL231" s="19" t="s">
        <v>1440</v>
      </c>
      <c r="ECM231" s="19" t="s">
        <v>1440</v>
      </c>
      <c r="ECN231" s="19" t="s">
        <v>1440</v>
      </c>
      <c r="ECO231" s="19" t="s">
        <v>1440</v>
      </c>
      <c r="ECP231" s="19" t="s">
        <v>1440</v>
      </c>
      <c r="ECQ231" s="19" t="s">
        <v>1440</v>
      </c>
      <c r="ECR231" s="19" t="s">
        <v>1440</v>
      </c>
      <c r="ECS231" s="19" t="s">
        <v>1440</v>
      </c>
      <c r="ECT231" s="19" t="s">
        <v>1440</v>
      </c>
      <c r="ECU231" s="19" t="s">
        <v>1440</v>
      </c>
      <c r="ECV231" s="19" t="s">
        <v>1440</v>
      </c>
      <c r="ECW231" s="19" t="s">
        <v>1440</v>
      </c>
      <c r="ECX231" s="19" t="s">
        <v>1440</v>
      </c>
      <c r="ECY231" s="19" t="s">
        <v>1440</v>
      </c>
      <c r="ECZ231" s="19" t="s">
        <v>1440</v>
      </c>
      <c r="EDA231" s="19" t="s">
        <v>1440</v>
      </c>
      <c r="EDB231" s="19" t="s">
        <v>1440</v>
      </c>
      <c r="EDC231" s="19" t="s">
        <v>1440</v>
      </c>
      <c r="EDD231" s="19" t="s">
        <v>1440</v>
      </c>
      <c r="EDE231" s="19" t="s">
        <v>1440</v>
      </c>
      <c r="EDF231" s="19" t="s">
        <v>1440</v>
      </c>
      <c r="EDG231" s="19" t="s">
        <v>1440</v>
      </c>
      <c r="EDH231" s="19" t="s">
        <v>1440</v>
      </c>
      <c r="EDI231" s="19" t="s">
        <v>1440</v>
      </c>
      <c r="EDJ231" s="19" t="s">
        <v>1440</v>
      </c>
      <c r="EDK231" s="19" t="s">
        <v>1440</v>
      </c>
      <c r="EDL231" s="19" t="s">
        <v>1440</v>
      </c>
      <c r="EDM231" s="19" t="s">
        <v>1440</v>
      </c>
      <c r="EDN231" s="19" t="s">
        <v>1440</v>
      </c>
      <c r="EDO231" s="19" t="s">
        <v>1440</v>
      </c>
      <c r="EDP231" s="19" t="s">
        <v>1440</v>
      </c>
      <c r="EDQ231" s="19" t="s">
        <v>1440</v>
      </c>
      <c r="EDR231" s="19" t="s">
        <v>1440</v>
      </c>
      <c r="EDS231" s="19" t="s">
        <v>1440</v>
      </c>
      <c r="EDT231" s="19" t="s">
        <v>1440</v>
      </c>
      <c r="EDU231" s="19" t="s">
        <v>1440</v>
      </c>
      <c r="EDV231" s="19" t="s">
        <v>1440</v>
      </c>
      <c r="EDW231" s="19" t="s">
        <v>1440</v>
      </c>
      <c r="EDX231" s="19" t="s">
        <v>1440</v>
      </c>
      <c r="EDY231" s="19" t="s">
        <v>1440</v>
      </c>
      <c r="EDZ231" s="19" t="s">
        <v>1440</v>
      </c>
      <c r="EEA231" s="19" t="s">
        <v>1440</v>
      </c>
      <c r="EEB231" s="19" t="s">
        <v>1440</v>
      </c>
      <c r="EEC231" s="19" t="s">
        <v>1440</v>
      </c>
      <c r="EED231" s="19" t="s">
        <v>1440</v>
      </c>
      <c r="EEE231" s="19" t="s">
        <v>1440</v>
      </c>
      <c r="EEF231" s="19" t="s">
        <v>1440</v>
      </c>
      <c r="EEG231" s="19" t="s">
        <v>1440</v>
      </c>
      <c r="EEH231" s="19" t="s">
        <v>1440</v>
      </c>
      <c r="EEI231" s="19" t="s">
        <v>1440</v>
      </c>
      <c r="EEJ231" s="19" t="s">
        <v>1440</v>
      </c>
      <c r="EEK231" s="19" t="s">
        <v>1440</v>
      </c>
      <c r="EEL231" s="19" t="s">
        <v>1440</v>
      </c>
      <c r="EEM231" s="19" t="s">
        <v>1440</v>
      </c>
      <c r="EEN231" s="19" t="s">
        <v>1440</v>
      </c>
      <c r="EEO231" s="19" t="s">
        <v>1440</v>
      </c>
      <c r="EEP231" s="19" t="s">
        <v>1440</v>
      </c>
      <c r="EEQ231" s="19" t="s">
        <v>1440</v>
      </c>
      <c r="EER231" s="19" t="s">
        <v>1440</v>
      </c>
      <c r="EES231" s="19" t="s">
        <v>1440</v>
      </c>
      <c r="EET231" s="19" t="s">
        <v>1440</v>
      </c>
      <c r="EEU231" s="19" t="s">
        <v>1440</v>
      </c>
      <c r="EEV231" s="19" t="s">
        <v>1440</v>
      </c>
      <c r="EEW231" s="19" t="s">
        <v>1440</v>
      </c>
      <c r="EEX231" s="19" t="s">
        <v>1440</v>
      </c>
      <c r="EEY231" s="19" t="s">
        <v>1440</v>
      </c>
      <c r="EEZ231" s="19" t="s">
        <v>1440</v>
      </c>
      <c r="EFA231" s="19" t="s">
        <v>1440</v>
      </c>
      <c r="EFB231" s="19" t="s">
        <v>1440</v>
      </c>
      <c r="EFC231" s="19" t="s">
        <v>1440</v>
      </c>
      <c r="EFD231" s="19" t="s">
        <v>1440</v>
      </c>
      <c r="EFE231" s="19" t="s">
        <v>1440</v>
      </c>
      <c r="EFF231" s="19" t="s">
        <v>1440</v>
      </c>
      <c r="EFG231" s="19" t="s">
        <v>1440</v>
      </c>
      <c r="EFH231" s="19" t="s">
        <v>1440</v>
      </c>
      <c r="EFI231" s="19" t="s">
        <v>1440</v>
      </c>
      <c r="EFJ231" s="19" t="s">
        <v>1440</v>
      </c>
      <c r="EFK231" s="19" t="s">
        <v>1440</v>
      </c>
      <c r="EFL231" s="19" t="s">
        <v>1440</v>
      </c>
      <c r="EFM231" s="19" t="s">
        <v>1440</v>
      </c>
      <c r="EFN231" s="19" t="s">
        <v>1440</v>
      </c>
      <c r="EFO231" s="19" t="s">
        <v>1440</v>
      </c>
      <c r="EFP231" s="19" t="s">
        <v>1440</v>
      </c>
      <c r="EFQ231" s="19" t="s">
        <v>1440</v>
      </c>
      <c r="EFR231" s="19" t="s">
        <v>1440</v>
      </c>
      <c r="EFS231" s="19" t="s">
        <v>1440</v>
      </c>
      <c r="EFT231" s="19" t="s">
        <v>1440</v>
      </c>
      <c r="EFU231" s="19" t="s">
        <v>1440</v>
      </c>
      <c r="EFV231" s="19" t="s">
        <v>1440</v>
      </c>
      <c r="EFW231" s="19" t="s">
        <v>1440</v>
      </c>
      <c r="EFX231" s="19" t="s">
        <v>1440</v>
      </c>
      <c r="EFY231" s="19" t="s">
        <v>1440</v>
      </c>
      <c r="EFZ231" s="19" t="s">
        <v>1440</v>
      </c>
      <c r="EGA231" s="19" t="s">
        <v>1440</v>
      </c>
      <c r="EGB231" s="19" t="s">
        <v>1440</v>
      </c>
      <c r="EGC231" s="19" t="s">
        <v>1440</v>
      </c>
      <c r="EGD231" s="19" t="s">
        <v>1440</v>
      </c>
      <c r="EGE231" s="19" t="s">
        <v>1440</v>
      </c>
      <c r="EGF231" s="19" t="s">
        <v>1440</v>
      </c>
      <c r="EGG231" s="19" t="s">
        <v>1440</v>
      </c>
      <c r="EGH231" s="19" t="s">
        <v>1440</v>
      </c>
      <c r="EGI231" s="19" t="s">
        <v>1440</v>
      </c>
      <c r="EGJ231" s="19" t="s">
        <v>1440</v>
      </c>
      <c r="EGK231" s="19" t="s">
        <v>1440</v>
      </c>
      <c r="EGL231" s="19" t="s">
        <v>1440</v>
      </c>
      <c r="EGM231" s="19" t="s">
        <v>1440</v>
      </c>
      <c r="EGN231" s="19" t="s">
        <v>1440</v>
      </c>
      <c r="EGO231" s="19" t="s">
        <v>1440</v>
      </c>
      <c r="EGP231" s="19" t="s">
        <v>1440</v>
      </c>
      <c r="EGQ231" s="19" t="s">
        <v>1440</v>
      </c>
      <c r="EGR231" s="19" t="s">
        <v>1440</v>
      </c>
      <c r="EGS231" s="19" t="s">
        <v>1440</v>
      </c>
      <c r="EGT231" s="19" t="s">
        <v>1440</v>
      </c>
      <c r="EGU231" s="19" t="s">
        <v>1440</v>
      </c>
      <c r="EGV231" s="19" t="s">
        <v>1440</v>
      </c>
      <c r="EGW231" s="19" t="s">
        <v>1440</v>
      </c>
      <c r="EGX231" s="19" t="s">
        <v>1440</v>
      </c>
      <c r="EGY231" s="19" t="s">
        <v>1440</v>
      </c>
      <c r="EGZ231" s="19" t="s">
        <v>1440</v>
      </c>
      <c r="EHA231" s="19" t="s">
        <v>1440</v>
      </c>
      <c r="EHB231" s="19" t="s">
        <v>1440</v>
      </c>
      <c r="EHC231" s="19" t="s">
        <v>1440</v>
      </c>
      <c r="EHD231" s="19" t="s">
        <v>1440</v>
      </c>
      <c r="EHE231" s="19" t="s">
        <v>1440</v>
      </c>
      <c r="EHF231" s="19" t="s">
        <v>1440</v>
      </c>
      <c r="EHG231" s="19" t="s">
        <v>1440</v>
      </c>
      <c r="EHH231" s="19" t="s">
        <v>1440</v>
      </c>
      <c r="EHI231" s="19" t="s">
        <v>1440</v>
      </c>
      <c r="EHJ231" s="19" t="s">
        <v>1440</v>
      </c>
      <c r="EHK231" s="19" t="s">
        <v>1440</v>
      </c>
      <c r="EHL231" s="19" t="s">
        <v>1440</v>
      </c>
      <c r="EHM231" s="19" t="s">
        <v>1440</v>
      </c>
      <c r="EHN231" s="19" t="s">
        <v>1440</v>
      </c>
      <c r="EHO231" s="19" t="s">
        <v>1440</v>
      </c>
      <c r="EHP231" s="19" t="s">
        <v>1440</v>
      </c>
      <c r="EHQ231" s="19" t="s">
        <v>1440</v>
      </c>
      <c r="EHR231" s="19" t="s">
        <v>1440</v>
      </c>
      <c r="EHS231" s="19" t="s">
        <v>1440</v>
      </c>
      <c r="EHT231" s="19" t="s">
        <v>1440</v>
      </c>
      <c r="EHU231" s="19" t="s">
        <v>1440</v>
      </c>
      <c r="EHV231" s="19" t="s">
        <v>1440</v>
      </c>
      <c r="EHW231" s="19" t="s">
        <v>1440</v>
      </c>
      <c r="EHX231" s="19" t="s">
        <v>1440</v>
      </c>
      <c r="EHY231" s="19" t="s">
        <v>1440</v>
      </c>
      <c r="EHZ231" s="19" t="s">
        <v>1440</v>
      </c>
      <c r="EIA231" s="19" t="s">
        <v>1440</v>
      </c>
      <c r="EIB231" s="19" t="s">
        <v>1440</v>
      </c>
      <c r="EIC231" s="19" t="s">
        <v>1440</v>
      </c>
      <c r="EID231" s="19" t="s">
        <v>1440</v>
      </c>
      <c r="EIE231" s="19" t="s">
        <v>1440</v>
      </c>
      <c r="EIF231" s="19" t="s">
        <v>1440</v>
      </c>
      <c r="EIG231" s="19" t="s">
        <v>1440</v>
      </c>
      <c r="EIH231" s="19" t="s">
        <v>1440</v>
      </c>
      <c r="EII231" s="19" t="s">
        <v>1440</v>
      </c>
      <c r="EIJ231" s="19" t="s">
        <v>1440</v>
      </c>
      <c r="EIK231" s="19" t="s">
        <v>1440</v>
      </c>
      <c r="EIL231" s="19" t="s">
        <v>1440</v>
      </c>
      <c r="EIM231" s="19" t="s">
        <v>1440</v>
      </c>
      <c r="EIN231" s="19" t="s">
        <v>1440</v>
      </c>
      <c r="EIO231" s="19" t="s">
        <v>1440</v>
      </c>
      <c r="EIP231" s="19" t="s">
        <v>1440</v>
      </c>
      <c r="EIQ231" s="19" t="s">
        <v>1440</v>
      </c>
      <c r="EIR231" s="19" t="s">
        <v>1440</v>
      </c>
      <c r="EIS231" s="19" t="s">
        <v>1440</v>
      </c>
      <c r="EIT231" s="19" t="s">
        <v>1440</v>
      </c>
      <c r="EIU231" s="19" t="s">
        <v>1440</v>
      </c>
      <c r="EIV231" s="19" t="s">
        <v>1440</v>
      </c>
      <c r="EIW231" s="19" t="s">
        <v>1440</v>
      </c>
      <c r="EIX231" s="19" t="s">
        <v>1440</v>
      </c>
      <c r="EIY231" s="19" t="s">
        <v>1440</v>
      </c>
      <c r="EIZ231" s="19" t="s">
        <v>1440</v>
      </c>
      <c r="EJA231" s="19" t="s">
        <v>1440</v>
      </c>
      <c r="EJB231" s="19" t="s">
        <v>1440</v>
      </c>
      <c r="EJC231" s="19" t="s">
        <v>1440</v>
      </c>
      <c r="EJD231" s="19" t="s">
        <v>1440</v>
      </c>
      <c r="EJE231" s="19" t="s">
        <v>1440</v>
      </c>
      <c r="EJF231" s="19" t="s">
        <v>1440</v>
      </c>
      <c r="EJG231" s="19" t="s">
        <v>1440</v>
      </c>
      <c r="EJH231" s="19" t="s">
        <v>1440</v>
      </c>
      <c r="EJI231" s="19" t="s">
        <v>1440</v>
      </c>
      <c r="EJJ231" s="19" t="s">
        <v>1440</v>
      </c>
      <c r="EJK231" s="19" t="s">
        <v>1440</v>
      </c>
      <c r="EJL231" s="19" t="s">
        <v>1440</v>
      </c>
      <c r="EJM231" s="19" t="s">
        <v>1440</v>
      </c>
      <c r="EJN231" s="19" t="s">
        <v>1440</v>
      </c>
      <c r="EJO231" s="19" t="s">
        <v>1440</v>
      </c>
      <c r="EJP231" s="19" t="s">
        <v>1440</v>
      </c>
      <c r="EJQ231" s="19" t="s">
        <v>1440</v>
      </c>
      <c r="EJR231" s="19" t="s">
        <v>1440</v>
      </c>
      <c r="EJS231" s="19" t="s">
        <v>1440</v>
      </c>
      <c r="EJT231" s="19" t="s">
        <v>1440</v>
      </c>
      <c r="EJU231" s="19" t="s">
        <v>1440</v>
      </c>
      <c r="EJV231" s="19" t="s">
        <v>1440</v>
      </c>
      <c r="EJW231" s="19" t="s">
        <v>1440</v>
      </c>
      <c r="EJX231" s="19" t="s">
        <v>1440</v>
      </c>
      <c r="EJY231" s="19" t="s">
        <v>1440</v>
      </c>
      <c r="EJZ231" s="19" t="s">
        <v>1440</v>
      </c>
      <c r="EKA231" s="19" t="s">
        <v>1440</v>
      </c>
      <c r="EKB231" s="19" t="s">
        <v>1440</v>
      </c>
      <c r="EKC231" s="19" t="s">
        <v>1440</v>
      </c>
      <c r="EKD231" s="19" t="s">
        <v>1440</v>
      </c>
      <c r="EKE231" s="19" t="s">
        <v>1440</v>
      </c>
      <c r="EKF231" s="19" t="s">
        <v>1440</v>
      </c>
      <c r="EKG231" s="19" t="s">
        <v>1440</v>
      </c>
      <c r="EKH231" s="19" t="s">
        <v>1440</v>
      </c>
      <c r="EKI231" s="19" t="s">
        <v>1440</v>
      </c>
      <c r="EKJ231" s="19" t="s">
        <v>1440</v>
      </c>
      <c r="EKK231" s="19" t="s">
        <v>1440</v>
      </c>
      <c r="EKL231" s="19" t="s">
        <v>1440</v>
      </c>
      <c r="EKM231" s="19" t="s">
        <v>1440</v>
      </c>
      <c r="EKN231" s="19" t="s">
        <v>1440</v>
      </c>
      <c r="EKO231" s="19" t="s">
        <v>1440</v>
      </c>
      <c r="EKP231" s="19" t="s">
        <v>1440</v>
      </c>
      <c r="EKQ231" s="19" t="s">
        <v>1440</v>
      </c>
      <c r="EKR231" s="19" t="s">
        <v>1440</v>
      </c>
      <c r="EKS231" s="19" t="s">
        <v>1440</v>
      </c>
      <c r="EKT231" s="19" t="s">
        <v>1440</v>
      </c>
      <c r="EKU231" s="19" t="s">
        <v>1440</v>
      </c>
      <c r="EKV231" s="19" t="s">
        <v>1440</v>
      </c>
      <c r="EKW231" s="19" t="s">
        <v>1440</v>
      </c>
      <c r="EKX231" s="19" t="s">
        <v>1440</v>
      </c>
      <c r="EKY231" s="19" t="s">
        <v>1440</v>
      </c>
      <c r="EKZ231" s="19" t="s">
        <v>1440</v>
      </c>
      <c r="ELA231" s="19" t="s">
        <v>1440</v>
      </c>
      <c r="ELB231" s="19" t="s">
        <v>1440</v>
      </c>
      <c r="ELC231" s="19" t="s">
        <v>1440</v>
      </c>
      <c r="ELD231" s="19" t="s">
        <v>1440</v>
      </c>
      <c r="ELE231" s="19" t="s">
        <v>1440</v>
      </c>
      <c r="ELF231" s="19" t="s">
        <v>1440</v>
      </c>
      <c r="ELG231" s="19" t="s">
        <v>1440</v>
      </c>
      <c r="ELH231" s="19" t="s">
        <v>1440</v>
      </c>
      <c r="ELI231" s="19" t="s">
        <v>1440</v>
      </c>
      <c r="ELJ231" s="19" t="s">
        <v>1440</v>
      </c>
      <c r="ELK231" s="19" t="s">
        <v>1440</v>
      </c>
      <c r="ELL231" s="19" t="s">
        <v>1440</v>
      </c>
      <c r="ELM231" s="19" t="s">
        <v>1440</v>
      </c>
      <c r="ELN231" s="19" t="s">
        <v>1440</v>
      </c>
      <c r="ELO231" s="19" t="s">
        <v>1440</v>
      </c>
      <c r="ELP231" s="19" t="s">
        <v>1440</v>
      </c>
      <c r="ELQ231" s="19" t="s">
        <v>1440</v>
      </c>
      <c r="ELR231" s="19" t="s">
        <v>1440</v>
      </c>
      <c r="ELS231" s="19" t="s">
        <v>1440</v>
      </c>
      <c r="ELT231" s="19" t="s">
        <v>1440</v>
      </c>
      <c r="ELU231" s="19" t="s">
        <v>1440</v>
      </c>
      <c r="ELV231" s="19" t="s">
        <v>1440</v>
      </c>
      <c r="ELW231" s="19" t="s">
        <v>1440</v>
      </c>
      <c r="ELX231" s="19" t="s">
        <v>1440</v>
      </c>
      <c r="ELY231" s="19" t="s">
        <v>1440</v>
      </c>
      <c r="ELZ231" s="19" t="s">
        <v>1440</v>
      </c>
      <c r="EMA231" s="19" t="s">
        <v>1440</v>
      </c>
      <c r="EMB231" s="19" t="s">
        <v>1440</v>
      </c>
      <c r="EMC231" s="19" t="s">
        <v>1440</v>
      </c>
      <c r="EMD231" s="19" t="s">
        <v>1440</v>
      </c>
      <c r="EME231" s="19" t="s">
        <v>1440</v>
      </c>
      <c r="EMF231" s="19" t="s">
        <v>1440</v>
      </c>
      <c r="EMG231" s="19" t="s">
        <v>1440</v>
      </c>
      <c r="EMH231" s="19" t="s">
        <v>1440</v>
      </c>
      <c r="EMI231" s="19" t="s">
        <v>1440</v>
      </c>
      <c r="EMJ231" s="19" t="s">
        <v>1440</v>
      </c>
      <c r="EMK231" s="19" t="s">
        <v>1440</v>
      </c>
      <c r="EML231" s="19" t="s">
        <v>1440</v>
      </c>
      <c r="EMM231" s="19" t="s">
        <v>1440</v>
      </c>
      <c r="EMN231" s="19" t="s">
        <v>1440</v>
      </c>
      <c r="EMO231" s="19" t="s">
        <v>1440</v>
      </c>
      <c r="EMP231" s="19" t="s">
        <v>1440</v>
      </c>
      <c r="EMQ231" s="19" t="s">
        <v>1440</v>
      </c>
      <c r="EMR231" s="19" t="s">
        <v>1440</v>
      </c>
      <c r="EMS231" s="19" t="s">
        <v>1440</v>
      </c>
      <c r="EMT231" s="19" t="s">
        <v>1440</v>
      </c>
      <c r="EMU231" s="19" t="s">
        <v>1440</v>
      </c>
      <c r="EMV231" s="19" t="s">
        <v>1440</v>
      </c>
      <c r="EMW231" s="19" t="s">
        <v>1440</v>
      </c>
      <c r="EMX231" s="19" t="s">
        <v>1440</v>
      </c>
      <c r="EMY231" s="19" t="s">
        <v>1440</v>
      </c>
      <c r="EMZ231" s="19" t="s">
        <v>1440</v>
      </c>
      <c r="ENA231" s="19" t="s">
        <v>1440</v>
      </c>
      <c r="ENB231" s="19" t="s">
        <v>1440</v>
      </c>
      <c r="ENC231" s="19" t="s">
        <v>1440</v>
      </c>
      <c r="END231" s="19" t="s">
        <v>1440</v>
      </c>
      <c r="ENE231" s="19" t="s">
        <v>1440</v>
      </c>
      <c r="ENF231" s="19" t="s">
        <v>1440</v>
      </c>
      <c r="ENG231" s="19" t="s">
        <v>1440</v>
      </c>
      <c r="ENH231" s="19" t="s">
        <v>1440</v>
      </c>
      <c r="ENI231" s="19" t="s">
        <v>1440</v>
      </c>
      <c r="ENJ231" s="19" t="s">
        <v>1440</v>
      </c>
      <c r="ENK231" s="19" t="s">
        <v>1440</v>
      </c>
      <c r="ENL231" s="19" t="s">
        <v>1440</v>
      </c>
      <c r="ENM231" s="19" t="s">
        <v>1440</v>
      </c>
      <c r="ENN231" s="19" t="s">
        <v>1440</v>
      </c>
      <c r="ENO231" s="19" t="s">
        <v>1440</v>
      </c>
      <c r="ENP231" s="19" t="s">
        <v>1440</v>
      </c>
      <c r="ENQ231" s="19" t="s">
        <v>1440</v>
      </c>
      <c r="ENR231" s="19" t="s">
        <v>1440</v>
      </c>
      <c r="ENS231" s="19" t="s">
        <v>1440</v>
      </c>
      <c r="ENT231" s="19" t="s">
        <v>1440</v>
      </c>
      <c r="ENU231" s="19" t="s">
        <v>1440</v>
      </c>
      <c r="ENV231" s="19" t="s">
        <v>1440</v>
      </c>
      <c r="ENW231" s="19" t="s">
        <v>1440</v>
      </c>
      <c r="ENX231" s="19" t="s">
        <v>1440</v>
      </c>
      <c r="ENY231" s="19" t="s">
        <v>1440</v>
      </c>
      <c r="ENZ231" s="19" t="s">
        <v>1440</v>
      </c>
      <c r="EOA231" s="19" t="s">
        <v>1440</v>
      </c>
      <c r="EOB231" s="19" t="s">
        <v>1440</v>
      </c>
      <c r="EOC231" s="19" t="s">
        <v>1440</v>
      </c>
      <c r="EOD231" s="19" t="s">
        <v>1440</v>
      </c>
      <c r="EOE231" s="19" t="s">
        <v>1440</v>
      </c>
      <c r="EOF231" s="19" t="s">
        <v>1440</v>
      </c>
      <c r="EOG231" s="19" t="s">
        <v>1440</v>
      </c>
      <c r="EOH231" s="19" t="s">
        <v>1440</v>
      </c>
      <c r="EOI231" s="19" t="s">
        <v>1440</v>
      </c>
      <c r="EOJ231" s="19" t="s">
        <v>1440</v>
      </c>
      <c r="EOK231" s="19" t="s">
        <v>1440</v>
      </c>
      <c r="EOL231" s="19" t="s">
        <v>1440</v>
      </c>
      <c r="EOM231" s="19" t="s">
        <v>1440</v>
      </c>
      <c r="EON231" s="19" t="s">
        <v>1440</v>
      </c>
      <c r="EOO231" s="19" t="s">
        <v>1440</v>
      </c>
      <c r="EOP231" s="19" t="s">
        <v>1440</v>
      </c>
      <c r="EOQ231" s="19" t="s">
        <v>1440</v>
      </c>
      <c r="EOR231" s="19" t="s">
        <v>1440</v>
      </c>
      <c r="EOS231" s="19" t="s">
        <v>1440</v>
      </c>
      <c r="EOT231" s="19" t="s">
        <v>1440</v>
      </c>
      <c r="EOU231" s="19" t="s">
        <v>1440</v>
      </c>
      <c r="EOV231" s="19" t="s">
        <v>1440</v>
      </c>
      <c r="EOW231" s="19" t="s">
        <v>1440</v>
      </c>
      <c r="EOX231" s="19" t="s">
        <v>1440</v>
      </c>
      <c r="EOY231" s="19" t="s">
        <v>1440</v>
      </c>
      <c r="EOZ231" s="19" t="s">
        <v>1440</v>
      </c>
      <c r="EPA231" s="19" t="s">
        <v>1440</v>
      </c>
      <c r="EPB231" s="19" t="s">
        <v>1440</v>
      </c>
      <c r="EPC231" s="19" t="s">
        <v>1440</v>
      </c>
      <c r="EPD231" s="19" t="s">
        <v>1440</v>
      </c>
      <c r="EPE231" s="19" t="s">
        <v>1440</v>
      </c>
      <c r="EPF231" s="19" t="s">
        <v>1440</v>
      </c>
      <c r="EPG231" s="19" t="s">
        <v>1440</v>
      </c>
      <c r="EPH231" s="19" t="s">
        <v>1440</v>
      </c>
      <c r="EPI231" s="19" t="s">
        <v>1440</v>
      </c>
      <c r="EPJ231" s="19" t="s">
        <v>1440</v>
      </c>
      <c r="EPK231" s="19" t="s">
        <v>1440</v>
      </c>
      <c r="EPL231" s="19" t="s">
        <v>1440</v>
      </c>
      <c r="EPM231" s="19" t="s">
        <v>1440</v>
      </c>
      <c r="EPN231" s="19" t="s">
        <v>1440</v>
      </c>
      <c r="EPO231" s="19" t="s">
        <v>1440</v>
      </c>
      <c r="EPP231" s="19" t="s">
        <v>1440</v>
      </c>
      <c r="EPQ231" s="19" t="s">
        <v>1440</v>
      </c>
      <c r="EPR231" s="19" t="s">
        <v>1440</v>
      </c>
      <c r="EPS231" s="19" t="s">
        <v>1440</v>
      </c>
      <c r="EPT231" s="19" t="s">
        <v>1440</v>
      </c>
      <c r="EPU231" s="19" t="s">
        <v>1440</v>
      </c>
      <c r="EPV231" s="19" t="s">
        <v>1440</v>
      </c>
      <c r="EPW231" s="19" t="s">
        <v>1440</v>
      </c>
      <c r="EPX231" s="19" t="s">
        <v>1440</v>
      </c>
      <c r="EPY231" s="19" t="s">
        <v>1440</v>
      </c>
      <c r="EPZ231" s="19" t="s">
        <v>1440</v>
      </c>
      <c r="EQA231" s="19" t="s">
        <v>1440</v>
      </c>
      <c r="EQB231" s="19" t="s">
        <v>1440</v>
      </c>
      <c r="EQC231" s="19" t="s">
        <v>1440</v>
      </c>
      <c r="EQD231" s="19" t="s">
        <v>1440</v>
      </c>
      <c r="EQE231" s="19" t="s">
        <v>1440</v>
      </c>
      <c r="EQF231" s="19" t="s">
        <v>1440</v>
      </c>
      <c r="EQG231" s="19" t="s">
        <v>1440</v>
      </c>
      <c r="EQH231" s="19" t="s">
        <v>1440</v>
      </c>
      <c r="EQI231" s="19" t="s">
        <v>1440</v>
      </c>
      <c r="EQJ231" s="19" t="s">
        <v>1440</v>
      </c>
      <c r="EQK231" s="19" t="s">
        <v>1440</v>
      </c>
      <c r="EQL231" s="19" t="s">
        <v>1440</v>
      </c>
      <c r="EQM231" s="19" t="s">
        <v>1440</v>
      </c>
      <c r="EQN231" s="19" t="s">
        <v>1440</v>
      </c>
      <c r="EQO231" s="19" t="s">
        <v>1440</v>
      </c>
      <c r="EQP231" s="19" t="s">
        <v>1440</v>
      </c>
      <c r="EQQ231" s="19" t="s">
        <v>1440</v>
      </c>
      <c r="EQR231" s="19" t="s">
        <v>1440</v>
      </c>
      <c r="EQS231" s="19" t="s">
        <v>1440</v>
      </c>
      <c r="EQT231" s="19" t="s">
        <v>1440</v>
      </c>
      <c r="EQU231" s="19" t="s">
        <v>1440</v>
      </c>
      <c r="EQV231" s="19" t="s">
        <v>1440</v>
      </c>
      <c r="EQW231" s="19" t="s">
        <v>1440</v>
      </c>
      <c r="EQX231" s="19" t="s">
        <v>1440</v>
      </c>
      <c r="EQY231" s="19" t="s">
        <v>1440</v>
      </c>
      <c r="EQZ231" s="19" t="s">
        <v>1440</v>
      </c>
      <c r="ERA231" s="19" t="s">
        <v>1440</v>
      </c>
      <c r="ERB231" s="19" t="s">
        <v>1440</v>
      </c>
      <c r="ERC231" s="19" t="s">
        <v>1440</v>
      </c>
      <c r="ERD231" s="19" t="s">
        <v>1440</v>
      </c>
      <c r="ERE231" s="19" t="s">
        <v>1440</v>
      </c>
      <c r="ERF231" s="19" t="s">
        <v>1440</v>
      </c>
      <c r="ERG231" s="19" t="s">
        <v>1440</v>
      </c>
      <c r="ERH231" s="19" t="s">
        <v>1440</v>
      </c>
      <c r="ERI231" s="19" t="s">
        <v>1440</v>
      </c>
      <c r="ERJ231" s="19" t="s">
        <v>1440</v>
      </c>
      <c r="ERK231" s="19" t="s">
        <v>1440</v>
      </c>
      <c r="ERL231" s="19" t="s">
        <v>1440</v>
      </c>
      <c r="ERM231" s="19" t="s">
        <v>1440</v>
      </c>
      <c r="ERN231" s="19" t="s">
        <v>1440</v>
      </c>
      <c r="ERO231" s="19" t="s">
        <v>1440</v>
      </c>
      <c r="ERP231" s="19" t="s">
        <v>1440</v>
      </c>
      <c r="ERQ231" s="19" t="s">
        <v>1440</v>
      </c>
      <c r="ERR231" s="19" t="s">
        <v>1440</v>
      </c>
      <c r="ERS231" s="19" t="s">
        <v>1440</v>
      </c>
      <c r="ERT231" s="19" t="s">
        <v>1440</v>
      </c>
      <c r="ERU231" s="19" t="s">
        <v>1440</v>
      </c>
      <c r="ERV231" s="19" t="s">
        <v>1440</v>
      </c>
      <c r="ERW231" s="19" t="s">
        <v>1440</v>
      </c>
      <c r="ERX231" s="19" t="s">
        <v>1440</v>
      </c>
      <c r="ERY231" s="19" t="s">
        <v>1440</v>
      </c>
      <c r="ERZ231" s="19" t="s">
        <v>1440</v>
      </c>
      <c r="ESA231" s="19" t="s">
        <v>1440</v>
      </c>
      <c r="ESB231" s="19" t="s">
        <v>1440</v>
      </c>
      <c r="ESC231" s="19" t="s">
        <v>1440</v>
      </c>
      <c r="ESD231" s="19" t="s">
        <v>1440</v>
      </c>
      <c r="ESE231" s="19" t="s">
        <v>1440</v>
      </c>
      <c r="ESF231" s="19" t="s">
        <v>1440</v>
      </c>
      <c r="ESG231" s="19" t="s">
        <v>1440</v>
      </c>
      <c r="ESH231" s="19" t="s">
        <v>1440</v>
      </c>
      <c r="ESI231" s="19" t="s">
        <v>1440</v>
      </c>
      <c r="ESJ231" s="19" t="s">
        <v>1440</v>
      </c>
      <c r="ESK231" s="19" t="s">
        <v>1440</v>
      </c>
      <c r="ESL231" s="19" t="s">
        <v>1440</v>
      </c>
      <c r="ESM231" s="19" t="s">
        <v>1440</v>
      </c>
      <c r="ESN231" s="19" t="s">
        <v>1440</v>
      </c>
      <c r="ESO231" s="19" t="s">
        <v>1440</v>
      </c>
      <c r="ESP231" s="19" t="s">
        <v>1440</v>
      </c>
      <c r="ESQ231" s="19" t="s">
        <v>1440</v>
      </c>
      <c r="ESR231" s="19" t="s">
        <v>1440</v>
      </c>
      <c r="ESS231" s="19" t="s">
        <v>1440</v>
      </c>
      <c r="EST231" s="19" t="s">
        <v>1440</v>
      </c>
      <c r="ESU231" s="19" t="s">
        <v>1440</v>
      </c>
      <c r="ESV231" s="19" t="s">
        <v>1440</v>
      </c>
      <c r="ESW231" s="19" t="s">
        <v>1440</v>
      </c>
      <c r="ESX231" s="19" t="s">
        <v>1440</v>
      </c>
      <c r="ESY231" s="19" t="s">
        <v>1440</v>
      </c>
      <c r="ESZ231" s="19" t="s">
        <v>1440</v>
      </c>
      <c r="ETA231" s="19" t="s">
        <v>1440</v>
      </c>
      <c r="ETB231" s="19" t="s">
        <v>1440</v>
      </c>
      <c r="ETC231" s="19" t="s">
        <v>1440</v>
      </c>
      <c r="ETD231" s="19" t="s">
        <v>1440</v>
      </c>
      <c r="ETE231" s="19" t="s">
        <v>1440</v>
      </c>
      <c r="ETF231" s="19" t="s">
        <v>1440</v>
      </c>
      <c r="ETG231" s="19" t="s">
        <v>1440</v>
      </c>
      <c r="ETH231" s="19" t="s">
        <v>1440</v>
      </c>
      <c r="ETI231" s="19" t="s">
        <v>1440</v>
      </c>
      <c r="ETJ231" s="19" t="s">
        <v>1440</v>
      </c>
      <c r="ETK231" s="19" t="s">
        <v>1440</v>
      </c>
      <c r="ETL231" s="19" t="s">
        <v>1440</v>
      </c>
      <c r="ETM231" s="19" t="s">
        <v>1440</v>
      </c>
      <c r="ETN231" s="19" t="s">
        <v>1440</v>
      </c>
      <c r="ETO231" s="19" t="s">
        <v>1440</v>
      </c>
      <c r="ETP231" s="19" t="s">
        <v>1440</v>
      </c>
      <c r="ETQ231" s="19" t="s">
        <v>1440</v>
      </c>
      <c r="ETR231" s="19" t="s">
        <v>1440</v>
      </c>
      <c r="ETS231" s="19" t="s">
        <v>1440</v>
      </c>
      <c r="ETT231" s="19" t="s">
        <v>1440</v>
      </c>
      <c r="ETU231" s="19" t="s">
        <v>1440</v>
      </c>
      <c r="ETV231" s="19" t="s">
        <v>1440</v>
      </c>
      <c r="ETW231" s="19" t="s">
        <v>1440</v>
      </c>
      <c r="ETX231" s="19" t="s">
        <v>1440</v>
      </c>
      <c r="ETY231" s="19" t="s">
        <v>1440</v>
      </c>
      <c r="ETZ231" s="19" t="s">
        <v>1440</v>
      </c>
      <c r="EUA231" s="19" t="s">
        <v>1440</v>
      </c>
      <c r="EUB231" s="19" t="s">
        <v>1440</v>
      </c>
      <c r="EUC231" s="19" t="s">
        <v>1440</v>
      </c>
      <c r="EUD231" s="19" t="s">
        <v>1440</v>
      </c>
      <c r="EUE231" s="19" t="s">
        <v>1440</v>
      </c>
      <c r="EUF231" s="19" t="s">
        <v>1440</v>
      </c>
      <c r="EUG231" s="19" t="s">
        <v>1440</v>
      </c>
      <c r="EUH231" s="19" t="s">
        <v>1440</v>
      </c>
      <c r="EUI231" s="19" t="s">
        <v>1440</v>
      </c>
      <c r="EUJ231" s="19" t="s">
        <v>1440</v>
      </c>
      <c r="EUK231" s="19" t="s">
        <v>1440</v>
      </c>
      <c r="EUL231" s="19" t="s">
        <v>1440</v>
      </c>
      <c r="EUM231" s="19" t="s">
        <v>1440</v>
      </c>
      <c r="EUN231" s="19" t="s">
        <v>1440</v>
      </c>
      <c r="EUO231" s="19" t="s">
        <v>1440</v>
      </c>
      <c r="EUP231" s="19" t="s">
        <v>1440</v>
      </c>
      <c r="EUQ231" s="19" t="s">
        <v>1440</v>
      </c>
      <c r="EUR231" s="19" t="s">
        <v>1440</v>
      </c>
      <c r="EUS231" s="19" t="s">
        <v>1440</v>
      </c>
      <c r="EUT231" s="19" t="s">
        <v>1440</v>
      </c>
      <c r="EUU231" s="19" t="s">
        <v>1440</v>
      </c>
      <c r="EUV231" s="19" t="s">
        <v>1440</v>
      </c>
      <c r="EUW231" s="19" t="s">
        <v>1440</v>
      </c>
      <c r="EUX231" s="19" t="s">
        <v>1440</v>
      </c>
      <c r="EUY231" s="19" t="s">
        <v>1440</v>
      </c>
      <c r="EUZ231" s="19" t="s">
        <v>1440</v>
      </c>
      <c r="EVA231" s="19" t="s">
        <v>1440</v>
      </c>
      <c r="EVB231" s="19" t="s">
        <v>1440</v>
      </c>
      <c r="EVC231" s="19" t="s">
        <v>1440</v>
      </c>
      <c r="EVD231" s="19" t="s">
        <v>1440</v>
      </c>
      <c r="EVE231" s="19" t="s">
        <v>1440</v>
      </c>
      <c r="EVF231" s="19" t="s">
        <v>1440</v>
      </c>
      <c r="EVG231" s="19" t="s">
        <v>1440</v>
      </c>
      <c r="EVH231" s="19" t="s">
        <v>1440</v>
      </c>
      <c r="EVI231" s="19" t="s">
        <v>1440</v>
      </c>
      <c r="EVJ231" s="19" t="s">
        <v>1440</v>
      </c>
      <c r="EVK231" s="19" t="s">
        <v>1440</v>
      </c>
      <c r="EVL231" s="19" t="s">
        <v>1440</v>
      </c>
      <c r="EVM231" s="19" t="s">
        <v>1440</v>
      </c>
      <c r="EVN231" s="19" t="s">
        <v>1440</v>
      </c>
      <c r="EVO231" s="19" t="s">
        <v>1440</v>
      </c>
      <c r="EVP231" s="19" t="s">
        <v>1440</v>
      </c>
      <c r="EVQ231" s="19" t="s">
        <v>1440</v>
      </c>
      <c r="EVR231" s="19" t="s">
        <v>1440</v>
      </c>
      <c r="EVS231" s="19" t="s">
        <v>1440</v>
      </c>
      <c r="EVT231" s="19" t="s">
        <v>1440</v>
      </c>
      <c r="EVU231" s="19" t="s">
        <v>1440</v>
      </c>
      <c r="EVV231" s="19" t="s">
        <v>1440</v>
      </c>
      <c r="EVW231" s="19" t="s">
        <v>1440</v>
      </c>
      <c r="EVX231" s="19" t="s">
        <v>1440</v>
      </c>
      <c r="EVY231" s="19" t="s">
        <v>1440</v>
      </c>
      <c r="EVZ231" s="19" t="s">
        <v>1440</v>
      </c>
      <c r="EWA231" s="19" t="s">
        <v>1440</v>
      </c>
      <c r="EWB231" s="19" t="s">
        <v>1440</v>
      </c>
      <c r="EWC231" s="19" t="s">
        <v>1440</v>
      </c>
      <c r="EWD231" s="19" t="s">
        <v>1440</v>
      </c>
      <c r="EWE231" s="19" t="s">
        <v>1440</v>
      </c>
      <c r="EWF231" s="19" t="s">
        <v>1440</v>
      </c>
      <c r="EWG231" s="19" t="s">
        <v>1440</v>
      </c>
      <c r="EWH231" s="19" t="s">
        <v>1440</v>
      </c>
      <c r="EWI231" s="19" t="s">
        <v>1440</v>
      </c>
      <c r="EWJ231" s="19" t="s">
        <v>1440</v>
      </c>
      <c r="EWK231" s="19" t="s">
        <v>1440</v>
      </c>
      <c r="EWL231" s="19" t="s">
        <v>1440</v>
      </c>
      <c r="EWM231" s="19" t="s">
        <v>1440</v>
      </c>
      <c r="EWN231" s="19" t="s">
        <v>1440</v>
      </c>
      <c r="EWO231" s="19" t="s">
        <v>1440</v>
      </c>
      <c r="EWP231" s="19" t="s">
        <v>1440</v>
      </c>
      <c r="EWQ231" s="19" t="s">
        <v>1440</v>
      </c>
      <c r="EWR231" s="19" t="s">
        <v>1440</v>
      </c>
      <c r="EWS231" s="19" t="s">
        <v>1440</v>
      </c>
      <c r="EWT231" s="19" t="s">
        <v>1440</v>
      </c>
      <c r="EWU231" s="19" t="s">
        <v>1440</v>
      </c>
      <c r="EWV231" s="19" t="s">
        <v>1440</v>
      </c>
      <c r="EWW231" s="19" t="s">
        <v>1440</v>
      </c>
      <c r="EWX231" s="19" t="s">
        <v>1440</v>
      </c>
      <c r="EWY231" s="19" t="s">
        <v>1440</v>
      </c>
      <c r="EWZ231" s="19" t="s">
        <v>1440</v>
      </c>
      <c r="EXA231" s="19" t="s">
        <v>1440</v>
      </c>
      <c r="EXB231" s="19" t="s">
        <v>1440</v>
      </c>
      <c r="EXC231" s="19" t="s">
        <v>1440</v>
      </c>
      <c r="EXD231" s="19" t="s">
        <v>1440</v>
      </c>
      <c r="EXE231" s="19" t="s">
        <v>1440</v>
      </c>
      <c r="EXF231" s="19" t="s">
        <v>1440</v>
      </c>
      <c r="EXG231" s="19" t="s">
        <v>1440</v>
      </c>
      <c r="EXH231" s="19" t="s">
        <v>1440</v>
      </c>
      <c r="EXI231" s="19" t="s">
        <v>1440</v>
      </c>
      <c r="EXJ231" s="19" t="s">
        <v>1440</v>
      </c>
      <c r="EXK231" s="19" t="s">
        <v>1440</v>
      </c>
      <c r="EXL231" s="19" t="s">
        <v>1440</v>
      </c>
      <c r="EXM231" s="19" t="s">
        <v>1440</v>
      </c>
      <c r="EXN231" s="19" t="s">
        <v>1440</v>
      </c>
      <c r="EXO231" s="19" t="s">
        <v>1440</v>
      </c>
      <c r="EXP231" s="19" t="s">
        <v>1440</v>
      </c>
      <c r="EXQ231" s="19" t="s">
        <v>1440</v>
      </c>
      <c r="EXR231" s="19" t="s">
        <v>1440</v>
      </c>
      <c r="EXS231" s="19" t="s">
        <v>1440</v>
      </c>
      <c r="EXT231" s="19" t="s">
        <v>1440</v>
      </c>
      <c r="EXU231" s="19" t="s">
        <v>1440</v>
      </c>
      <c r="EXV231" s="19" t="s">
        <v>1440</v>
      </c>
      <c r="EXW231" s="19" t="s">
        <v>1440</v>
      </c>
      <c r="EXX231" s="19" t="s">
        <v>1440</v>
      </c>
      <c r="EXY231" s="19" t="s">
        <v>1440</v>
      </c>
      <c r="EXZ231" s="19" t="s">
        <v>1440</v>
      </c>
      <c r="EYA231" s="19" t="s">
        <v>1440</v>
      </c>
      <c r="EYB231" s="19" t="s">
        <v>1440</v>
      </c>
      <c r="EYC231" s="19" t="s">
        <v>1440</v>
      </c>
      <c r="EYD231" s="19" t="s">
        <v>1440</v>
      </c>
      <c r="EYE231" s="19" t="s">
        <v>1440</v>
      </c>
      <c r="EYF231" s="19" t="s">
        <v>1440</v>
      </c>
      <c r="EYG231" s="19" t="s">
        <v>1440</v>
      </c>
      <c r="EYH231" s="19" t="s">
        <v>1440</v>
      </c>
      <c r="EYI231" s="19" t="s">
        <v>1440</v>
      </c>
      <c r="EYJ231" s="19" t="s">
        <v>1440</v>
      </c>
      <c r="EYK231" s="19" t="s">
        <v>1440</v>
      </c>
      <c r="EYL231" s="19" t="s">
        <v>1440</v>
      </c>
      <c r="EYM231" s="19" t="s">
        <v>1440</v>
      </c>
      <c r="EYN231" s="19" t="s">
        <v>1440</v>
      </c>
      <c r="EYO231" s="19" t="s">
        <v>1440</v>
      </c>
      <c r="EYP231" s="19" t="s">
        <v>1440</v>
      </c>
      <c r="EYQ231" s="19" t="s">
        <v>1440</v>
      </c>
      <c r="EYR231" s="19" t="s">
        <v>1440</v>
      </c>
      <c r="EYS231" s="19" t="s">
        <v>1440</v>
      </c>
      <c r="EYT231" s="19" t="s">
        <v>1440</v>
      </c>
      <c r="EYU231" s="19" t="s">
        <v>1440</v>
      </c>
      <c r="EYV231" s="19" t="s">
        <v>1440</v>
      </c>
      <c r="EYW231" s="19" t="s">
        <v>1440</v>
      </c>
      <c r="EYX231" s="19" t="s">
        <v>1440</v>
      </c>
      <c r="EYY231" s="19" t="s">
        <v>1440</v>
      </c>
      <c r="EYZ231" s="19" t="s">
        <v>1440</v>
      </c>
      <c r="EZA231" s="19" t="s">
        <v>1440</v>
      </c>
      <c r="EZB231" s="19" t="s">
        <v>1440</v>
      </c>
      <c r="EZC231" s="19" t="s">
        <v>1440</v>
      </c>
      <c r="EZD231" s="19" t="s">
        <v>1440</v>
      </c>
      <c r="EZE231" s="19" t="s">
        <v>1440</v>
      </c>
      <c r="EZF231" s="19" t="s">
        <v>1440</v>
      </c>
      <c r="EZG231" s="19" t="s">
        <v>1440</v>
      </c>
      <c r="EZH231" s="19" t="s">
        <v>1440</v>
      </c>
      <c r="EZI231" s="19" t="s">
        <v>1440</v>
      </c>
      <c r="EZJ231" s="19" t="s">
        <v>1440</v>
      </c>
      <c r="EZK231" s="19" t="s">
        <v>1440</v>
      </c>
      <c r="EZL231" s="19" t="s">
        <v>1440</v>
      </c>
      <c r="EZM231" s="19" t="s">
        <v>1440</v>
      </c>
      <c r="EZN231" s="19" t="s">
        <v>1440</v>
      </c>
      <c r="EZO231" s="19" t="s">
        <v>1440</v>
      </c>
      <c r="EZP231" s="19" t="s">
        <v>1440</v>
      </c>
      <c r="EZQ231" s="19" t="s">
        <v>1440</v>
      </c>
      <c r="EZR231" s="19" t="s">
        <v>1440</v>
      </c>
      <c r="EZS231" s="19" t="s">
        <v>1440</v>
      </c>
      <c r="EZT231" s="19" t="s">
        <v>1440</v>
      </c>
      <c r="EZU231" s="19" t="s">
        <v>1440</v>
      </c>
      <c r="EZV231" s="19" t="s">
        <v>1440</v>
      </c>
      <c r="EZW231" s="19" t="s">
        <v>1440</v>
      </c>
      <c r="EZX231" s="19" t="s">
        <v>1440</v>
      </c>
      <c r="EZY231" s="19" t="s">
        <v>1440</v>
      </c>
      <c r="EZZ231" s="19" t="s">
        <v>1440</v>
      </c>
      <c r="FAA231" s="19" t="s">
        <v>1440</v>
      </c>
      <c r="FAB231" s="19" t="s">
        <v>1440</v>
      </c>
      <c r="FAC231" s="19" t="s">
        <v>1440</v>
      </c>
      <c r="FAD231" s="19" t="s">
        <v>1440</v>
      </c>
      <c r="FAE231" s="19" t="s">
        <v>1440</v>
      </c>
      <c r="FAF231" s="19" t="s">
        <v>1440</v>
      </c>
      <c r="FAG231" s="19" t="s">
        <v>1440</v>
      </c>
      <c r="FAH231" s="19" t="s">
        <v>1440</v>
      </c>
      <c r="FAI231" s="19" t="s">
        <v>1440</v>
      </c>
      <c r="FAJ231" s="19" t="s">
        <v>1440</v>
      </c>
      <c r="FAK231" s="19" t="s">
        <v>1440</v>
      </c>
      <c r="FAL231" s="19" t="s">
        <v>1440</v>
      </c>
      <c r="FAM231" s="19" t="s">
        <v>1440</v>
      </c>
      <c r="FAN231" s="19" t="s">
        <v>1440</v>
      </c>
      <c r="FAO231" s="19" t="s">
        <v>1440</v>
      </c>
      <c r="FAP231" s="19" t="s">
        <v>1440</v>
      </c>
      <c r="FAQ231" s="19" t="s">
        <v>1440</v>
      </c>
      <c r="FAR231" s="19" t="s">
        <v>1440</v>
      </c>
      <c r="FAS231" s="19" t="s">
        <v>1440</v>
      </c>
      <c r="FAT231" s="19" t="s">
        <v>1440</v>
      </c>
      <c r="FAU231" s="19" t="s">
        <v>1440</v>
      </c>
      <c r="FAV231" s="19" t="s">
        <v>1440</v>
      </c>
      <c r="FAW231" s="19" t="s">
        <v>1440</v>
      </c>
      <c r="FAX231" s="19" t="s">
        <v>1440</v>
      </c>
      <c r="FAY231" s="19" t="s">
        <v>1440</v>
      </c>
      <c r="FAZ231" s="19" t="s">
        <v>1440</v>
      </c>
      <c r="FBA231" s="19" t="s">
        <v>1440</v>
      </c>
      <c r="FBB231" s="19" t="s">
        <v>1440</v>
      </c>
      <c r="FBC231" s="19" t="s">
        <v>1440</v>
      </c>
      <c r="FBD231" s="19" t="s">
        <v>1440</v>
      </c>
      <c r="FBE231" s="19" t="s">
        <v>1440</v>
      </c>
      <c r="FBF231" s="19" t="s">
        <v>1440</v>
      </c>
      <c r="FBG231" s="19" t="s">
        <v>1440</v>
      </c>
      <c r="FBH231" s="19" t="s">
        <v>1440</v>
      </c>
      <c r="FBI231" s="19" t="s">
        <v>1440</v>
      </c>
      <c r="FBJ231" s="19" t="s">
        <v>1440</v>
      </c>
      <c r="FBK231" s="19" t="s">
        <v>1440</v>
      </c>
      <c r="FBL231" s="19" t="s">
        <v>1440</v>
      </c>
      <c r="FBM231" s="19" t="s">
        <v>1440</v>
      </c>
      <c r="FBN231" s="19" t="s">
        <v>1440</v>
      </c>
      <c r="FBO231" s="19" t="s">
        <v>1440</v>
      </c>
      <c r="FBP231" s="19" t="s">
        <v>1440</v>
      </c>
      <c r="FBQ231" s="19" t="s">
        <v>1440</v>
      </c>
      <c r="FBR231" s="19" t="s">
        <v>1440</v>
      </c>
      <c r="FBS231" s="19" t="s">
        <v>1440</v>
      </c>
      <c r="FBT231" s="19" t="s">
        <v>1440</v>
      </c>
      <c r="FBU231" s="19" t="s">
        <v>1440</v>
      </c>
      <c r="FBV231" s="19" t="s">
        <v>1440</v>
      </c>
      <c r="FBW231" s="19" t="s">
        <v>1440</v>
      </c>
      <c r="FBX231" s="19" t="s">
        <v>1440</v>
      </c>
      <c r="FBY231" s="19" t="s">
        <v>1440</v>
      </c>
      <c r="FBZ231" s="19" t="s">
        <v>1440</v>
      </c>
      <c r="FCA231" s="19" t="s">
        <v>1440</v>
      </c>
      <c r="FCB231" s="19" t="s">
        <v>1440</v>
      </c>
      <c r="FCC231" s="19" t="s">
        <v>1440</v>
      </c>
      <c r="FCD231" s="19" t="s">
        <v>1440</v>
      </c>
      <c r="FCE231" s="19" t="s">
        <v>1440</v>
      </c>
      <c r="FCF231" s="19" t="s">
        <v>1440</v>
      </c>
      <c r="FCG231" s="19" t="s">
        <v>1440</v>
      </c>
      <c r="FCH231" s="19" t="s">
        <v>1440</v>
      </c>
      <c r="FCI231" s="19" t="s">
        <v>1440</v>
      </c>
      <c r="FCJ231" s="19" t="s">
        <v>1440</v>
      </c>
      <c r="FCK231" s="19" t="s">
        <v>1440</v>
      </c>
      <c r="FCL231" s="19" t="s">
        <v>1440</v>
      </c>
      <c r="FCM231" s="19" t="s">
        <v>1440</v>
      </c>
      <c r="FCN231" s="19" t="s">
        <v>1440</v>
      </c>
      <c r="FCO231" s="19" t="s">
        <v>1440</v>
      </c>
      <c r="FCP231" s="19" t="s">
        <v>1440</v>
      </c>
      <c r="FCQ231" s="19" t="s">
        <v>1440</v>
      </c>
      <c r="FCR231" s="19" t="s">
        <v>1440</v>
      </c>
      <c r="FCS231" s="19" t="s">
        <v>1440</v>
      </c>
      <c r="FCT231" s="19" t="s">
        <v>1440</v>
      </c>
      <c r="FCU231" s="19" t="s">
        <v>1440</v>
      </c>
      <c r="FCV231" s="19" t="s">
        <v>1440</v>
      </c>
      <c r="FCW231" s="19" t="s">
        <v>1440</v>
      </c>
      <c r="FCX231" s="19" t="s">
        <v>1440</v>
      </c>
      <c r="FCY231" s="19" t="s">
        <v>1440</v>
      </c>
      <c r="FCZ231" s="19" t="s">
        <v>1440</v>
      </c>
      <c r="FDA231" s="19" t="s">
        <v>1440</v>
      </c>
      <c r="FDB231" s="19" t="s">
        <v>1440</v>
      </c>
      <c r="FDC231" s="19" t="s">
        <v>1440</v>
      </c>
      <c r="FDD231" s="19" t="s">
        <v>1440</v>
      </c>
      <c r="FDE231" s="19" t="s">
        <v>1440</v>
      </c>
      <c r="FDF231" s="19" t="s">
        <v>1440</v>
      </c>
      <c r="FDG231" s="19" t="s">
        <v>1440</v>
      </c>
      <c r="FDH231" s="19" t="s">
        <v>1440</v>
      </c>
      <c r="FDI231" s="19" t="s">
        <v>1440</v>
      </c>
      <c r="FDJ231" s="19" t="s">
        <v>1440</v>
      </c>
      <c r="FDK231" s="19" t="s">
        <v>1440</v>
      </c>
      <c r="FDL231" s="19" t="s">
        <v>1440</v>
      </c>
      <c r="FDM231" s="19" t="s">
        <v>1440</v>
      </c>
      <c r="FDN231" s="19" t="s">
        <v>1440</v>
      </c>
      <c r="FDO231" s="19" t="s">
        <v>1440</v>
      </c>
      <c r="FDP231" s="19" t="s">
        <v>1440</v>
      </c>
      <c r="FDQ231" s="19" t="s">
        <v>1440</v>
      </c>
      <c r="FDR231" s="19" t="s">
        <v>1440</v>
      </c>
      <c r="FDS231" s="19" t="s">
        <v>1440</v>
      </c>
      <c r="FDT231" s="19" t="s">
        <v>1440</v>
      </c>
      <c r="FDU231" s="19" t="s">
        <v>1440</v>
      </c>
      <c r="FDV231" s="19" t="s">
        <v>1440</v>
      </c>
      <c r="FDW231" s="19" t="s">
        <v>1440</v>
      </c>
      <c r="FDX231" s="19" t="s">
        <v>1440</v>
      </c>
      <c r="FDY231" s="19" t="s">
        <v>1440</v>
      </c>
      <c r="FDZ231" s="19" t="s">
        <v>1440</v>
      </c>
      <c r="FEA231" s="19" t="s">
        <v>1440</v>
      </c>
      <c r="FEB231" s="19" t="s">
        <v>1440</v>
      </c>
      <c r="FEC231" s="19" t="s">
        <v>1440</v>
      </c>
      <c r="FED231" s="19" t="s">
        <v>1440</v>
      </c>
      <c r="FEE231" s="19" t="s">
        <v>1440</v>
      </c>
      <c r="FEF231" s="19" t="s">
        <v>1440</v>
      </c>
      <c r="FEG231" s="19" t="s">
        <v>1440</v>
      </c>
      <c r="FEH231" s="19" t="s">
        <v>1440</v>
      </c>
      <c r="FEI231" s="19" t="s">
        <v>1440</v>
      </c>
      <c r="FEJ231" s="19" t="s">
        <v>1440</v>
      </c>
      <c r="FEK231" s="19" t="s">
        <v>1440</v>
      </c>
      <c r="FEL231" s="19" t="s">
        <v>1440</v>
      </c>
      <c r="FEM231" s="19" t="s">
        <v>1440</v>
      </c>
      <c r="FEN231" s="19" t="s">
        <v>1440</v>
      </c>
      <c r="FEO231" s="19" t="s">
        <v>1440</v>
      </c>
      <c r="FEP231" s="19" t="s">
        <v>1440</v>
      </c>
      <c r="FEQ231" s="19" t="s">
        <v>1440</v>
      </c>
      <c r="FER231" s="19" t="s">
        <v>1440</v>
      </c>
      <c r="FES231" s="19" t="s">
        <v>1440</v>
      </c>
      <c r="FET231" s="19" t="s">
        <v>1440</v>
      </c>
      <c r="FEU231" s="19" t="s">
        <v>1440</v>
      </c>
      <c r="FEV231" s="19" t="s">
        <v>1440</v>
      </c>
      <c r="FEW231" s="19" t="s">
        <v>1440</v>
      </c>
      <c r="FEX231" s="19" t="s">
        <v>1440</v>
      </c>
      <c r="FEY231" s="19" t="s">
        <v>1440</v>
      </c>
      <c r="FEZ231" s="19" t="s">
        <v>1440</v>
      </c>
      <c r="FFA231" s="19" t="s">
        <v>1440</v>
      </c>
      <c r="FFB231" s="19" t="s">
        <v>1440</v>
      </c>
      <c r="FFC231" s="19" t="s">
        <v>1440</v>
      </c>
      <c r="FFD231" s="19" t="s">
        <v>1440</v>
      </c>
      <c r="FFE231" s="19" t="s">
        <v>1440</v>
      </c>
      <c r="FFF231" s="19" t="s">
        <v>1440</v>
      </c>
      <c r="FFG231" s="19" t="s">
        <v>1440</v>
      </c>
      <c r="FFH231" s="19" t="s">
        <v>1440</v>
      </c>
      <c r="FFI231" s="19" t="s">
        <v>1440</v>
      </c>
      <c r="FFJ231" s="19" t="s">
        <v>1440</v>
      </c>
      <c r="FFK231" s="19" t="s">
        <v>1440</v>
      </c>
      <c r="FFL231" s="19" t="s">
        <v>1440</v>
      </c>
      <c r="FFM231" s="19" t="s">
        <v>1440</v>
      </c>
      <c r="FFN231" s="19" t="s">
        <v>1440</v>
      </c>
      <c r="FFO231" s="19" t="s">
        <v>1440</v>
      </c>
      <c r="FFP231" s="19" t="s">
        <v>1440</v>
      </c>
      <c r="FFQ231" s="19" t="s">
        <v>1440</v>
      </c>
      <c r="FFR231" s="19" t="s">
        <v>1440</v>
      </c>
      <c r="FFS231" s="19" t="s">
        <v>1440</v>
      </c>
      <c r="FFT231" s="19" t="s">
        <v>1440</v>
      </c>
      <c r="FFU231" s="19" t="s">
        <v>1440</v>
      </c>
      <c r="FFV231" s="19" t="s">
        <v>1440</v>
      </c>
      <c r="FFW231" s="19" t="s">
        <v>1440</v>
      </c>
      <c r="FFX231" s="19" t="s">
        <v>1440</v>
      </c>
      <c r="FFY231" s="19" t="s">
        <v>1440</v>
      </c>
      <c r="FFZ231" s="19" t="s">
        <v>1440</v>
      </c>
      <c r="FGA231" s="19" t="s">
        <v>1440</v>
      </c>
      <c r="FGB231" s="19" t="s">
        <v>1440</v>
      </c>
      <c r="FGC231" s="19" t="s">
        <v>1440</v>
      </c>
      <c r="FGD231" s="19" t="s">
        <v>1440</v>
      </c>
      <c r="FGE231" s="19" t="s">
        <v>1440</v>
      </c>
      <c r="FGF231" s="19" t="s">
        <v>1440</v>
      </c>
      <c r="FGG231" s="19" t="s">
        <v>1440</v>
      </c>
      <c r="FGH231" s="19" t="s">
        <v>1440</v>
      </c>
      <c r="FGI231" s="19" t="s">
        <v>1440</v>
      </c>
      <c r="FGJ231" s="19" t="s">
        <v>1440</v>
      </c>
      <c r="FGK231" s="19" t="s">
        <v>1440</v>
      </c>
      <c r="FGL231" s="19" t="s">
        <v>1440</v>
      </c>
      <c r="FGM231" s="19" t="s">
        <v>1440</v>
      </c>
      <c r="FGN231" s="19" t="s">
        <v>1440</v>
      </c>
      <c r="FGO231" s="19" t="s">
        <v>1440</v>
      </c>
      <c r="FGP231" s="19" t="s">
        <v>1440</v>
      </c>
      <c r="FGQ231" s="19" t="s">
        <v>1440</v>
      </c>
      <c r="FGR231" s="19" t="s">
        <v>1440</v>
      </c>
      <c r="FGS231" s="19" t="s">
        <v>1440</v>
      </c>
      <c r="FGT231" s="19" t="s">
        <v>1440</v>
      </c>
      <c r="FGU231" s="19" t="s">
        <v>1440</v>
      </c>
      <c r="FGV231" s="19" t="s">
        <v>1440</v>
      </c>
      <c r="FGW231" s="19" t="s">
        <v>1440</v>
      </c>
      <c r="FGX231" s="19" t="s">
        <v>1440</v>
      </c>
      <c r="FGY231" s="19" t="s">
        <v>1440</v>
      </c>
      <c r="FGZ231" s="19" t="s">
        <v>1440</v>
      </c>
      <c r="FHA231" s="19" t="s">
        <v>1440</v>
      </c>
      <c r="FHB231" s="19" t="s">
        <v>1440</v>
      </c>
      <c r="FHC231" s="19" t="s">
        <v>1440</v>
      </c>
      <c r="FHD231" s="19" t="s">
        <v>1440</v>
      </c>
      <c r="FHE231" s="19" t="s">
        <v>1440</v>
      </c>
      <c r="FHF231" s="19" t="s">
        <v>1440</v>
      </c>
      <c r="FHG231" s="19" t="s">
        <v>1440</v>
      </c>
      <c r="FHH231" s="19" t="s">
        <v>1440</v>
      </c>
      <c r="FHI231" s="19" t="s">
        <v>1440</v>
      </c>
      <c r="FHJ231" s="19" t="s">
        <v>1440</v>
      </c>
      <c r="FHK231" s="19" t="s">
        <v>1440</v>
      </c>
      <c r="FHL231" s="19" t="s">
        <v>1440</v>
      </c>
      <c r="FHM231" s="19" t="s">
        <v>1440</v>
      </c>
      <c r="FHN231" s="19" t="s">
        <v>1440</v>
      </c>
      <c r="FHO231" s="19" t="s">
        <v>1440</v>
      </c>
      <c r="FHP231" s="19" t="s">
        <v>1440</v>
      </c>
      <c r="FHQ231" s="19" t="s">
        <v>1440</v>
      </c>
      <c r="FHR231" s="19" t="s">
        <v>1440</v>
      </c>
      <c r="FHS231" s="19" t="s">
        <v>1440</v>
      </c>
      <c r="FHT231" s="19" t="s">
        <v>1440</v>
      </c>
      <c r="FHU231" s="19" t="s">
        <v>1440</v>
      </c>
      <c r="FHV231" s="19" t="s">
        <v>1440</v>
      </c>
      <c r="FHW231" s="19" t="s">
        <v>1440</v>
      </c>
      <c r="FHX231" s="19" t="s">
        <v>1440</v>
      </c>
      <c r="FHY231" s="19" t="s">
        <v>1440</v>
      </c>
      <c r="FHZ231" s="19" t="s">
        <v>1440</v>
      </c>
      <c r="FIA231" s="19" t="s">
        <v>1440</v>
      </c>
      <c r="FIB231" s="19" t="s">
        <v>1440</v>
      </c>
      <c r="FIC231" s="19" t="s">
        <v>1440</v>
      </c>
      <c r="FID231" s="19" t="s">
        <v>1440</v>
      </c>
      <c r="FIE231" s="19" t="s">
        <v>1440</v>
      </c>
      <c r="FIF231" s="19" t="s">
        <v>1440</v>
      </c>
      <c r="FIG231" s="19" t="s">
        <v>1440</v>
      </c>
      <c r="FIH231" s="19" t="s">
        <v>1440</v>
      </c>
      <c r="FII231" s="19" t="s">
        <v>1440</v>
      </c>
      <c r="FIJ231" s="19" t="s">
        <v>1440</v>
      </c>
      <c r="FIK231" s="19" t="s">
        <v>1440</v>
      </c>
      <c r="FIL231" s="19" t="s">
        <v>1440</v>
      </c>
      <c r="FIM231" s="19" t="s">
        <v>1440</v>
      </c>
      <c r="FIN231" s="19" t="s">
        <v>1440</v>
      </c>
      <c r="FIO231" s="19" t="s">
        <v>1440</v>
      </c>
      <c r="FIP231" s="19" t="s">
        <v>1440</v>
      </c>
      <c r="FIQ231" s="19" t="s">
        <v>1440</v>
      </c>
      <c r="FIR231" s="19" t="s">
        <v>1440</v>
      </c>
      <c r="FIS231" s="19" t="s">
        <v>1440</v>
      </c>
      <c r="FIT231" s="19" t="s">
        <v>1440</v>
      </c>
      <c r="FIU231" s="19" t="s">
        <v>1440</v>
      </c>
      <c r="FIV231" s="19" t="s">
        <v>1440</v>
      </c>
      <c r="FIW231" s="19" t="s">
        <v>1440</v>
      </c>
      <c r="FIX231" s="19" t="s">
        <v>1440</v>
      </c>
      <c r="FIY231" s="19" t="s">
        <v>1440</v>
      </c>
      <c r="FIZ231" s="19" t="s">
        <v>1440</v>
      </c>
      <c r="FJA231" s="19" t="s">
        <v>1440</v>
      </c>
      <c r="FJB231" s="19" t="s">
        <v>1440</v>
      </c>
      <c r="FJC231" s="19" t="s">
        <v>1440</v>
      </c>
      <c r="FJD231" s="19" t="s">
        <v>1440</v>
      </c>
      <c r="FJE231" s="19" t="s">
        <v>1440</v>
      </c>
      <c r="FJF231" s="19" t="s">
        <v>1440</v>
      </c>
      <c r="FJG231" s="19" t="s">
        <v>1440</v>
      </c>
      <c r="FJH231" s="19" t="s">
        <v>1440</v>
      </c>
      <c r="FJI231" s="19" t="s">
        <v>1440</v>
      </c>
      <c r="FJJ231" s="19" t="s">
        <v>1440</v>
      </c>
      <c r="FJK231" s="19" t="s">
        <v>1440</v>
      </c>
      <c r="FJL231" s="19" t="s">
        <v>1440</v>
      </c>
      <c r="FJM231" s="19" t="s">
        <v>1440</v>
      </c>
      <c r="FJN231" s="19" t="s">
        <v>1440</v>
      </c>
      <c r="FJO231" s="19" t="s">
        <v>1440</v>
      </c>
      <c r="FJP231" s="19" t="s">
        <v>1440</v>
      </c>
      <c r="FJQ231" s="19" t="s">
        <v>1440</v>
      </c>
      <c r="FJR231" s="19" t="s">
        <v>1440</v>
      </c>
      <c r="FJS231" s="19" t="s">
        <v>1440</v>
      </c>
      <c r="FJT231" s="19" t="s">
        <v>1440</v>
      </c>
      <c r="FJU231" s="19" t="s">
        <v>1440</v>
      </c>
      <c r="FJV231" s="19" t="s">
        <v>1440</v>
      </c>
      <c r="FJW231" s="19" t="s">
        <v>1440</v>
      </c>
      <c r="FJX231" s="19" t="s">
        <v>1440</v>
      </c>
      <c r="FJY231" s="19" t="s">
        <v>1440</v>
      </c>
      <c r="FJZ231" s="19" t="s">
        <v>1440</v>
      </c>
      <c r="FKA231" s="19" t="s">
        <v>1440</v>
      </c>
      <c r="FKB231" s="19" t="s">
        <v>1440</v>
      </c>
      <c r="FKC231" s="19" t="s">
        <v>1440</v>
      </c>
      <c r="FKD231" s="19" t="s">
        <v>1440</v>
      </c>
      <c r="FKE231" s="19" t="s">
        <v>1440</v>
      </c>
      <c r="FKF231" s="19" t="s">
        <v>1440</v>
      </c>
      <c r="FKG231" s="19" t="s">
        <v>1440</v>
      </c>
      <c r="FKH231" s="19" t="s">
        <v>1440</v>
      </c>
      <c r="FKI231" s="19" t="s">
        <v>1440</v>
      </c>
      <c r="FKJ231" s="19" t="s">
        <v>1440</v>
      </c>
      <c r="FKK231" s="19" t="s">
        <v>1440</v>
      </c>
      <c r="FKL231" s="19" t="s">
        <v>1440</v>
      </c>
      <c r="FKM231" s="19" t="s">
        <v>1440</v>
      </c>
      <c r="FKN231" s="19" t="s">
        <v>1440</v>
      </c>
      <c r="FKO231" s="19" t="s">
        <v>1440</v>
      </c>
      <c r="FKP231" s="19" t="s">
        <v>1440</v>
      </c>
      <c r="FKQ231" s="19" t="s">
        <v>1440</v>
      </c>
      <c r="FKR231" s="19" t="s">
        <v>1440</v>
      </c>
      <c r="FKS231" s="19" t="s">
        <v>1440</v>
      </c>
      <c r="FKT231" s="19" t="s">
        <v>1440</v>
      </c>
      <c r="FKU231" s="19" t="s">
        <v>1440</v>
      </c>
      <c r="FKV231" s="19" t="s">
        <v>1440</v>
      </c>
      <c r="FKW231" s="19" t="s">
        <v>1440</v>
      </c>
      <c r="FKX231" s="19" t="s">
        <v>1440</v>
      </c>
      <c r="FKY231" s="19" t="s">
        <v>1440</v>
      </c>
      <c r="FKZ231" s="19" t="s">
        <v>1440</v>
      </c>
      <c r="FLA231" s="19" t="s">
        <v>1440</v>
      </c>
      <c r="FLB231" s="19" t="s">
        <v>1440</v>
      </c>
      <c r="FLC231" s="19" t="s">
        <v>1440</v>
      </c>
      <c r="FLD231" s="19" t="s">
        <v>1440</v>
      </c>
      <c r="FLE231" s="19" t="s">
        <v>1440</v>
      </c>
      <c r="FLF231" s="19" t="s">
        <v>1440</v>
      </c>
      <c r="FLG231" s="19" t="s">
        <v>1440</v>
      </c>
      <c r="FLH231" s="19" t="s">
        <v>1440</v>
      </c>
      <c r="FLI231" s="19" t="s">
        <v>1440</v>
      </c>
      <c r="FLJ231" s="19" t="s">
        <v>1440</v>
      </c>
      <c r="FLK231" s="19" t="s">
        <v>1440</v>
      </c>
      <c r="FLL231" s="19" t="s">
        <v>1440</v>
      </c>
      <c r="FLM231" s="19" t="s">
        <v>1440</v>
      </c>
      <c r="FLN231" s="19" t="s">
        <v>1440</v>
      </c>
      <c r="FLO231" s="19" t="s">
        <v>1440</v>
      </c>
      <c r="FLP231" s="19" t="s">
        <v>1440</v>
      </c>
      <c r="FLQ231" s="19" t="s">
        <v>1440</v>
      </c>
      <c r="FLR231" s="19" t="s">
        <v>1440</v>
      </c>
      <c r="FLS231" s="19" t="s">
        <v>1440</v>
      </c>
      <c r="FLT231" s="19" t="s">
        <v>1440</v>
      </c>
      <c r="FLU231" s="19" t="s">
        <v>1440</v>
      </c>
      <c r="FLV231" s="19" t="s">
        <v>1440</v>
      </c>
      <c r="FLW231" s="19" t="s">
        <v>1440</v>
      </c>
      <c r="FLX231" s="19" t="s">
        <v>1440</v>
      </c>
      <c r="FLY231" s="19" t="s">
        <v>1440</v>
      </c>
      <c r="FLZ231" s="19" t="s">
        <v>1440</v>
      </c>
      <c r="FMA231" s="19" t="s">
        <v>1440</v>
      </c>
      <c r="FMB231" s="19" t="s">
        <v>1440</v>
      </c>
      <c r="FMC231" s="19" t="s">
        <v>1440</v>
      </c>
      <c r="FMD231" s="19" t="s">
        <v>1440</v>
      </c>
      <c r="FME231" s="19" t="s">
        <v>1440</v>
      </c>
      <c r="FMF231" s="19" t="s">
        <v>1440</v>
      </c>
      <c r="FMG231" s="19" t="s">
        <v>1440</v>
      </c>
      <c r="FMH231" s="19" t="s">
        <v>1440</v>
      </c>
      <c r="FMI231" s="19" t="s">
        <v>1440</v>
      </c>
      <c r="FMJ231" s="19" t="s">
        <v>1440</v>
      </c>
      <c r="FMK231" s="19" t="s">
        <v>1440</v>
      </c>
      <c r="FML231" s="19" t="s">
        <v>1440</v>
      </c>
      <c r="FMM231" s="19" t="s">
        <v>1440</v>
      </c>
      <c r="FMN231" s="19" t="s">
        <v>1440</v>
      </c>
      <c r="FMO231" s="19" t="s">
        <v>1440</v>
      </c>
      <c r="FMP231" s="19" t="s">
        <v>1440</v>
      </c>
      <c r="FMQ231" s="19" t="s">
        <v>1440</v>
      </c>
      <c r="FMR231" s="19" t="s">
        <v>1440</v>
      </c>
      <c r="FMS231" s="19" t="s">
        <v>1440</v>
      </c>
      <c r="FMT231" s="19" t="s">
        <v>1440</v>
      </c>
      <c r="FMU231" s="19" t="s">
        <v>1440</v>
      </c>
      <c r="FMV231" s="19" t="s">
        <v>1440</v>
      </c>
      <c r="FMW231" s="19" t="s">
        <v>1440</v>
      </c>
      <c r="FMX231" s="19" t="s">
        <v>1440</v>
      </c>
      <c r="FMY231" s="19" t="s">
        <v>1440</v>
      </c>
      <c r="FMZ231" s="19" t="s">
        <v>1440</v>
      </c>
      <c r="FNA231" s="19" t="s">
        <v>1440</v>
      </c>
      <c r="FNB231" s="19" t="s">
        <v>1440</v>
      </c>
      <c r="FNC231" s="19" t="s">
        <v>1440</v>
      </c>
      <c r="FND231" s="19" t="s">
        <v>1440</v>
      </c>
      <c r="FNE231" s="19" t="s">
        <v>1440</v>
      </c>
      <c r="FNF231" s="19" t="s">
        <v>1440</v>
      </c>
      <c r="FNG231" s="19" t="s">
        <v>1440</v>
      </c>
      <c r="FNH231" s="19" t="s">
        <v>1440</v>
      </c>
      <c r="FNI231" s="19" t="s">
        <v>1440</v>
      </c>
      <c r="FNJ231" s="19" t="s">
        <v>1440</v>
      </c>
      <c r="FNK231" s="19" t="s">
        <v>1440</v>
      </c>
      <c r="FNL231" s="19" t="s">
        <v>1440</v>
      </c>
      <c r="FNM231" s="19" t="s">
        <v>1440</v>
      </c>
      <c r="FNN231" s="19" t="s">
        <v>1440</v>
      </c>
      <c r="FNO231" s="19" t="s">
        <v>1440</v>
      </c>
      <c r="FNP231" s="19" t="s">
        <v>1440</v>
      </c>
      <c r="FNQ231" s="19" t="s">
        <v>1440</v>
      </c>
      <c r="FNR231" s="19" t="s">
        <v>1440</v>
      </c>
      <c r="FNS231" s="19" t="s">
        <v>1440</v>
      </c>
      <c r="FNT231" s="19" t="s">
        <v>1440</v>
      </c>
      <c r="FNU231" s="19" t="s">
        <v>1440</v>
      </c>
      <c r="FNV231" s="19" t="s">
        <v>1440</v>
      </c>
      <c r="FNW231" s="19" t="s">
        <v>1440</v>
      </c>
      <c r="FNX231" s="19" t="s">
        <v>1440</v>
      </c>
      <c r="FNY231" s="19" t="s">
        <v>1440</v>
      </c>
      <c r="FNZ231" s="19" t="s">
        <v>1440</v>
      </c>
      <c r="FOA231" s="19" t="s">
        <v>1440</v>
      </c>
      <c r="FOB231" s="19" t="s">
        <v>1440</v>
      </c>
      <c r="FOC231" s="19" t="s">
        <v>1440</v>
      </c>
      <c r="FOD231" s="19" t="s">
        <v>1440</v>
      </c>
      <c r="FOE231" s="19" t="s">
        <v>1440</v>
      </c>
      <c r="FOF231" s="19" t="s">
        <v>1440</v>
      </c>
      <c r="FOG231" s="19" t="s">
        <v>1440</v>
      </c>
      <c r="FOH231" s="19" t="s">
        <v>1440</v>
      </c>
      <c r="FOI231" s="19" t="s">
        <v>1440</v>
      </c>
      <c r="FOJ231" s="19" t="s">
        <v>1440</v>
      </c>
      <c r="FOK231" s="19" t="s">
        <v>1440</v>
      </c>
      <c r="FOL231" s="19" t="s">
        <v>1440</v>
      </c>
      <c r="FOM231" s="19" t="s">
        <v>1440</v>
      </c>
      <c r="FON231" s="19" t="s">
        <v>1440</v>
      </c>
      <c r="FOO231" s="19" t="s">
        <v>1440</v>
      </c>
      <c r="FOP231" s="19" t="s">
        <v>1440</v>
      </c>
      <c r="FOQ231" s="19" t="s">
        <v>1440</v>
      </c>
      <c r="FOR231" s="19" t="s">
        <v>1440</v>
      </c>
      <c r="FOS231" s="19" t="s">
        <v>1440</v>
      </c>
      <c r="FOT231" s="19" t="s">
        <v>1440</v>
      </c>
      <c r="FOU231" s="19" t="s">
        <v>1440</v>
      </c>
      <c r="FOV231" s="19" t="s">
        <v>1440</v>
      </c>
      <c r="FOW231" s="19" t="s">
        <v>1440</v>
      </c>
      <c r="FOX231" s="19" t="s">
        <v>1440</v>
      </c>
      <c r="FOY231" s="19" t="s">
        <v>1440</v>
      </c>
      <c r="FOZ231" s="19" t="s">
        <v>1440</v>
      </c>
      <c r="FPA231" s="19" t="s">
        <v>1440</v>
      </c>
      <c r="FPB231" s="19" t="s">
        <v>1440</v>
      </c>
      <c r="FPC231" s="19" t="s">
        <v>1440</v>
      </c>
      <c r="FPD231" s="19" t="s">
        <v>1440</v>
      </c>
      <c r="FPE231" s="19" t="s">
        <v>1440</v>
      </c>
      <c r="FPF231" s="19" t="s">
        <v>1440</v>
      </c>
      <c r="FPG231" s="19" t="s">
        <v>1440</v>
      </c>
      <c r="FPH231" s="19" t="s">
        <v>1440</v>
      </c>
      <c r="FPI231" s="19" t="s">
        <v>1440</v>
      </c>
      <c r="FPJ231" s="19" t="s">
        <v>1440</v>
      </c>
      <c r="FPK231" s="19" t="s">
        <v>1440</v>
      </c>
      <c r="FPL231" s="19" t="s">
        <v>1440</v>
      </c>
      <c r="FPM231" s="19" t="s">
        <v>1440</v>
      </c>
      <c r="FPN231" s="19" t="s">
        <v>1440</v>
      </c>
      <c r="FPO231" s="19" t="s">
        <v>1440</v>
      </c>
      <c r="FPP231" s="19" t="s">
        <v>1440</v>
      </c>
      <c r="FPQ231" s="19" t="s">
        <v>1440</v>
      </c>
      <c r="FPR231" s="19" t="s">
        <v>1440</v>
      </c>
      <c r="FPS231" s="19" t="s">
        <v>1440</v>
      </c>
      <c r="FPT231" s="19" t="s">
        <v>1440</v>
      </c>
      <c r="FPU231" s="19" t="s">
        <v>1440</v>
      </c>
      <c r="FPV231" s="19" t="s">
        <v>1440</v>
      </c>
      <c r="FPW231" s="19" t="s">
        <v>1440</v>
      </c>
      <c r="FPX231" s="19" t="s">
        <v>1440</v>
      </c>
      <c r="FPY231" s="19" t="s">
        <v>1440</v>
      </c>
      <c r="FPZ231" s="19" t="s">
        <v>1440</v>
      </c>
      <c r="FQA231" s="19" t="s">
        <v>1440</v>
      </c>
      <c r="FQB231" s="19" t="s">
        <v>1440</v>
      </c>
      <c r="FQC231" s="19" t="s">
        <v>1440</v>
      </c>
      <c r="FQD231" s="19" t="s">
        <v>1440</v>
      </c>
      <c r="FQE231" s="19" t="s">
        <v>1440</v>
      </c>
      <c r="FQF231" s="19" t="s">
        <v>1440</v>
      </c>
      <c r="FQG231" s="19" t="s">
        <v>1440</v>
      </c>
      <c r="FQH231" s="19" t="s">
        <v>1440</v>
      </c>
      <c r="FQI231" s="19" t="s">
        <v>1440</v>
      </c>
      <c r="FQJ231" s="19" t="s">
        <v>1440</v>
      </c>
      <c r="FQK231" s="19" t="s">
        <v>1440</v>
      </c>
      <c r="FQL231" s="19" t="s">
        <v>1440</v>
      </c>
      <c r="FQM231" s="19" t="s">
        <v>1440</v>
      </c>
      <c r="FQN231" s="19" t="s">
        <v>1440</v>
      </c>
      <c r="FQO231" s="19" t="s">
        <v>1440</v>
      </c>
      <c r="FQP231" s="19" t="s">
        <v>1440</v>
      </c>
      <c r="FQQ231" s="19" t="s">
        <v>1440</v>
      </c>
      <c r="FQR231" s="19" t="s">
        <v>1440</v>
      </c>
      <c r="FQS231" s="19" t="s">
        <v>1440</v>
      </c>
      <c r="FQT231" s="19" t="s">
        <v>1440</v>
      </c>
      <c r="FQU231" s="19" t="s">
        <v>1440</v>
      </c>
      <c r="FQV231" s="19" t="s">
        <v>1440</v>
      </c>
      <c r="FQW231" s="19" t="s">
        <v>1440</v>
      </c>
      <c r="FQX231" s="19" t="s">
        <v>1440</v>
      </c>
      <c r="FQY231" s="19" t="s">
        <v>1440</v>
      </c>
      <c r="FQZ231" s="19" t="s">
        <v>1440</v>
      </c>
      <c r="FRA231" s="19" t="s">
        <v>1440</v>
      </c>
      <c r="FRB231" s="19" t="s">
        <v>1440</v>
      </c>
      <c r="FRC231" s="19" t="s">
        <v>1440</v>
      </c>
      <c r="FRD231" s="19" t="s">
        <v>1440</v>
      </c>
      <c r="FRE231" s="19" t="s">
        <v>1440</v>
      </c>
      <c r="FRF231" s="19" t="s">
        <v>1440</v>
      </c>
      <c r="FRG231" s="19" t="s">
        <v>1440</v>
      </c>
      <c r="FRH231" s="19" t="s">
        <v>1440</v>
      </c>
      <c r="FRI231" s="19" t="s">
        <v>1440</v>
      </c>
      <c r="FRJ231" s="19" t="s">
        <v>1440</v>
      </c>
      <c r="FRK231" s="19" t="s">
        <v>1440</v>
      </c>
      <c r="FRL231" s="19" t="s">
        <v>1440</v>
      </c>
      <c r="FRM231" s="19" t="s">
        <v>1440</v>
      </c>
      <c r="FRN231" s="19" t="s">
        <v>1440</v>
      </c>
      <c r="FRO231" s="19" t="s">
        <v>1440</v>
      </c>
      <c r="FRP231" s="19" t="s">
        <v>1440</v>
      </c>
      <c r="FRQ231" s="19" t="s">
        <v>1440</v>
      </c>
      <c r="FRR231" s="19" t="s">
        <v>1440</v>
      </c>
      <c r="FRS231" s="19" t="s">
        <v>1440</v>
      </c>
      <c r="FRT231" s="19" t="s">
        <v>1440</v>
      </c>
      <c r="FRU231" s="19" t="s">
        <v>1440</v>
      </c>
      <c r="FRV231" s="19" t="s">
        <v>1440</v>
      </c>
      <c r="FRW231" s="19" t="s">
        <v>1440</v>
      </c>
      <c r="FRX231" s="19" t="s">
        <v>1440</v>
      </c>
      <c r="FRY231" s="19" t="s">
        <v>1440</v>
      </c>
      <c r="FRZ231" s="19" t="s">
        <v>1440</v>
      </c>
      <c r="FSA231" s="19" t="s">
        <v>1440</v>
      </c>
      <c r="FSB231" s="19" t="s">
        <v>1440</v>
      </c>
      <c r="FSC231" s="19" t="s">
        <v>1440</v>
      </c>
      <c r="FSD231" s="19" t="s">
        <v>1440</v>
      </c>
      <c r="FSE231" s="19" t="s">
        <v>1440</v>
      </c>
      <c r="FSF231" s="19" t="s">
        <v>1440</v>
      </c>
      <c r="FSG231" s="19" t="s">
        <v>1440</v>
      </c>
      <c r="FSH231" s="19" t="s">
        <v>1440</v>
      </c>
      <c r="FSI231" s="19" t="s">
        <v>1440</v>
      </c>
      <c r="FSJ231" s="19" t="s">
        <v>1440</v>
      </c>
      <c r="FSK231" s="19" t="s">
        <v>1440</v>
      </c>
      <c r="FSL231" s="19" t="s">
        <v>1440</v>
      </c>
      <c r="FSM231" s="19" t="s">
        <v>1440</v>
      </c>
      <c r="FSN231" s="19" t="s">
        <v>1440</v>
      </c>
      <c r="FSO231" s="19" t="s">
        <v>1440</v>
      </c>
      <c r="FSP231" s="19" t="s">
        <v>1440</v>
      </c>
      <c r="FSQ231" s="19" t="s">
        <v>1440</v>
      </c>
      <c r="FSR231" s="19" t="s">
        <v>1440</v>
      </c>
      <c r="FSS231" s="19" t="s">
        <v>1440</v>
      </c>
      <c r="FST231" s="19" t="s">
        <v>1440</v>
      </c>
      <c r="FSU231" s="19" t="s">
        <v>1440</v>
      </c>
      <c r="FSV231" s="19" t="s">
        <v>1440</v>
      </c>
      <c r="FSW231" s="19" t="s">
        <v>1440</v>
      </c>
      <c r="FSX231" s="19" t="s">
        <v>1440</v>
      </c>
      <c r="FSY231" s="19" t="s">
        <v>1440</v>
      </c>
      <c r="FSZ231" s="19" t="s">
        <v>1440</v>
      </c>
      <c r="FTA231" s="19" t="s">
        <v>1440</v>
      </c>
      <c r="FTB231" s="19" t="s">
        <v>1440</v>
      </c>
      <c r="FTC231" s="19" t="s">
        <v>1440</v>
      </c>
      <c r="FTD231" s="19" t="s">
        <v>1440</v>
      </c>
      <c r="FTE231" s="19" t="s">
        <v>1440</v>
      </c>
      <c r="FTF231" s="19" t="s">
        <v>1440</v>
      </c>
      <c r="FTG231" s="19" t="s">
        <v>1440</v>
      </c>
      <c r="FTH231" s="19" t="s">
        <v>1440</v>
      </c>
      <c r="FTI231" s="19" t="s">
        <v>1440</v>
      </c>
      <c r="FTJ231" s="19" t="s">
        <v>1440</v>
      </c>
      <c r="FTK231" s="19" t="s">
        <v>1440</v>
      </c>
      <c r="FTL231" s="19" t="s">
        <v>1440</v>
      </c>
      <c r="FTM231" s="19" t="s">
        <v>1440</v>
      </c>
      <c r="FTN231" s="19" t="s">
        <v>1440</v>
      </c>
      <c r="FTO231" s="19" t="s">
        <v>1440</v>
      </c>
      <c r="FTP231" s="19" t="s">
        <v>1440</v>
      </c>
      <c r="FTQ231" s="19" t="s">
        <v>1440</v>
      </c>
      <c r="FTR231" s="19" t="s">
        <v>1440</v>
      </c>
      <c r="FTS231" s="19" t="s">
        <v>1440</v>
      </c>
      <c r="FTT231" s="19" t="s">
        <v>1440</v>
      </c>
      <c r="FTU231" s="19" t="s">
        <v>1440</v>
      </c>
      <c r="FTV231" s="19" t="s">
        <v>1440</v>
      </c>
      <c r="FTW231" s="19" t="s">
        <v>1440</v>
      </c>
      <c r="FTX231" s="19" t="s">
        <v>1440</v>
      </c>
      <c r="FTY231" s="19" t="s">
        <v>1440</v>
      </c>
      <c r="FTZ231" s="19" t="s">
        <v>1440</v>
      </c>
      <c r="FUA231" s="19" t="s">
        <v>1440</v>
      </c>
      <c r="FUB231" s="19" t="s">
        <v>1440</v>
      </c>
      <c r="FUC231" s="19" t="s">
        <v>1440</v>
      </c>
      <c r="FUD231" s="19" t="s">
        <v>1440</v>
      </c>
      <c r="FUE231" s="19" t="s">
        <v>1440</v>
      </c>
      <c r="FUF231" s="19" t="s">
        <v>1440</v>
      </c>
      <c r="FUG231" s="19" t="s">
        <v>1440</v>
      </c>
      <c r="FUH231" s="19" t="s">
        <v>1440</v>
      </c>
      <c r="FUI231" s="19" t="s">
        <v>1440</v>
      </c>
      <c r="FUJ231" s="19" t="s">
        <v>1440</v>
      </c>
      <c r="FUK231" s="19" t="s">
        <v>1440</v>
      </c>
      <c r="FUL231" s="19" t="s">
        <v>1440</v>
      </c>
      <c r="FUM231" s="19" t="s">
        <v>1440</v>
      </c>
      <c r="FUN231" s="19" t="s">
        <v>1440</v>
      </c>
      <c r="FUO231" s="19" t="s">
        <v>1440</v>
      </c>
      <c r="FUP231" s="19" t="s">
        <v>1440</v>
      </c>
      <c r="FUQ231" s="19" t="s">
        <v>1440</v>
      </c>
      <c r="FUR231" s="19" t="s">
        <v>1440</v>
      </c>
      <c r="FUS231" s="19" t="s">
        <v>1440</v>
      </c>
      <c r="FUT231" s="19" t="s">
        <v>1440</v>
      </c>
      <c r="FUU231" s="19" t="s">
        <v>1440</v>
      </c>
      <c r="FUV231" s="19" t="s">
        <v>1440</v>
      </c>
      <c r="FUW231" s="19" t="s">
        <v>1440</v>
      </c>
      <c r="FUX231" s="19" t="s">
        <v>1440</v>
      </c>
      <c r="FUY231" s="19" t="s">
        <v>1440</v>
      </c>
      <c r="FUZ231" s="19" t="s">
        <v>1440</v>
      </c>
      <c r="FVA231" s="19" t="s">
        <v>1440</v>
      </c>
      <c r="FVB231" s="19" t="s">
        <v>1440</v>
      </c>
      <c r="FVC231" s="19" t="s">
        <v>1440</v>
      </c>
      <c r="FVD231" s="19" t="s">
        <v>1440</v>
      </c>
      <c r="FVE231" s="19" t="s">
        <v>1440</v>
      </c>
      <c r="FVF231" s="19" t="s">
        <v>1440</v>
      </c>
      <c r="FVG231" s="19" t="s">
        <v>1440</v>
      </c>
      <c r="FVH231" s="19" t="s">
        <v>1440</v>
      </c>
      <c r="FVI231" s="19" t="s">
        <v>1440</v>
      </c>
      <c r="FVJ231" s="19" t="s">
        <v>1440</v>
      </c>
      <c r="FVK231" s="19" t="s">
        <v>1440</v>
      </c>
      <c r="FVL231" s="19" t="s">
        <v>1440</v>
      </c>
      <c r="FVM231" s="19" t="s">
        <v>1440</v>
      </c>
      <c r="FVN231" s="19" t="s">
        <v>1440</v>
      </c>
      <c r="FVO231" s="19" t="s">
        <v>1440</v>
      </c>
      <c r="FVP231" s="19" t="s">
        <v>1440</v>
      </c>
      <c r="FVQ231" s="19" t="s">
        <v>1440</v>
      </c>
      <c r="FVR231" s="19" t="s">
        <v>1440</v>
      </c>
      <c r="FVS231" s="19" t="s">
        <v>1440</v>
      </c>
      <c r="FVT231" s="19" t="s">
        <v>1440</v>
      </c>
      <c r="FVU231" s="19" t="s">
        <v>1440</v>
      </c>
      <c r="FVV231" s="19" t="s">
        <v>1440</v>
      </c>
      <c r="FVW231" s="19" t="s">
        <v>1440</v>
      </c>
      <c r="FVX231" s="19" t="s">
        <v>1440</v>
      </c>
      <c r="FVY231" s="19" t="s">
        <v>1440</v>
      </c>
      <c r="FVZ231" s="19" t="s">
        <v>1440</v>
      </c>
      <c r="FWA231" s="19" t="s">
        <v>1440</v>
      </c>
      <c r="FWB231" s="19" t="s">
        <v>1440</v>
      </c>
      <c r="FWC231" s="19" t="s">
        <v>1440</v>
      </c>
      <c r="FWD231" s="19" t="s">
        <v>1440</v>
      </c>
      <c r="FWE231" s="19" t="s">
        <v>1440</v>
      </c>
      <c r="FWF231" s="19" t="s">
        <v>1440</v>
      </c>
      <c r="FWG231" s="19" t="s">
        <v>1440</v>
      </c>
      <c r="FWH231" s="19" t="s">
        <v>1440</v>
      </c>
      <c r="FWI231" s="19" t="s">
        <v>1440</v>
      </c>
      <c r="FWJ231" s="19" t="s">
        <v>1440</v>
      </c>
      <c r="FWK231" s="19" t="s">
        <v>1440</v>
      </c>
      <c r="FWL231" s="19" t="s">
        <v>1440</v>
      </c>
      <c r="FWM231" s="19" t="s">
        <v>1440</v>
      </c>
      <c r="FWN231" s="19" t="s">
        <v>1440</v>
      </c>
      <c r="FWO231" s="19" t="s">
        <v>1440</v>
      </c>
      <c r="FWP231" s="19" t="s">
        <v>1440</v>
      </c>
      <c r="FWQ231" s="19" t="s">
        <v>1440</v>
      </c>
      <c r="FWR231" s="19" t="s">
        <v>1440</v>
      </c>
      <c r="FWS231" s="19" t="s">
        <v>1440</v>
      </c>
      <c r="FWT231" s="19" t="s">
        <v>1440</v>
      </c>
      <c r="FWU231" s="19" t="s">
        <v>1440</v>
      </c>
      <c r="FWV231" s="19" t="s">
        <v>1440</v>
      </c>
      <c r="FWW231" s="19" t="s">
        <v>1440</v>
      </c>
      <c r="FWX231" s="19" t="s">
        <v>1440</v>
      </c>
      <c r="FWY231" s="19" t="s">
        <v>1440</v>
      </c>
      <c r="FWZ231" s="19" t="s">
        <v>1440</v>
      </c>
      <c r="FXA231" s="19" t="s">
        <v>1440</v>
      </c>
      <c r="FXB231" s="19" t="s">
        <v>1440</v>
      </c>
      <c r="FXC231" s="19" t="s">
        <v>1440</v>
      </c>
      <c r="FXD231" s="19" t="s">
        <v>1440</v>
      </c>
      <c r="FXE231" s="19" t="s">
        <v>1440</v>
      </c>
      <c r="FXF231" s="19" t="s">
        <v>1440</v>
      </c>
      <c r="FXG231" s="19" t="s">
        <v>1440</v>
      </c>
      <c r="FXH231" s="19" t="s">
        <v>1440</v>
      </c>
      <c r="FXI231" s="19" t="s">
        <v>1440</v>
      </c>
      <c r="FXJ231" s="19" t="s">
        <v>1440</v>
      </c>
      <c r="FXK231" s="19" t="s">
        <v>1440</v>
      </c>
      <c r="FXL231" s="19" t="s">
        <v>1440</v>
      </c>
      <c r="FXM231" s="19" t="s">
        <v>1440</v>
      </c>
      <c r="FXN231" s="19" t="s">
        <v>1440</v>
      </c>
      <c r="FXO231" s="19" t="s">
        <v>1440</v>
      </c>
      <c r="FXP231" s="19" t="s">
        <v>1440</v>
      </c>
      <c r="FXQ231" s="19" t="s">
        <v>1440</v>
      </c>
      <c r="FXR231" s="19" t="s">
        <v>1440</v>
      </c>
      <c r="FXS231" s="19" t="s">
        <v>1440</v>
      </c>
      <c r="FXT231" s="19" t="s">
        <v>1440</v>
      </c>
      <c r="FXU231" s="19" t="s">
        <v>1440</v>
      </c>
      <c r="FXV231" s="19" t="s">
        <v>1440</v>
      </c>
      <c r="FXW231" s="19" t="s">
        <v>1440</v>
      </c>
      <c r="FXX231" s="19" t="s">
        <v>1440</v>
      </c>
      <c r="FXY231" s="19" t="s">
        <v>1440</v>
      </c>
      <c r="FXZ231" s="19" t="s">
        <v>1440</v>
      </c>
      <c r="FYA231" s="19" t="s">
        <v>1440</v>
      </c>
      <c r="FYB231" s="19" t="s">
        <v>1440</v>
      </c>
      <c r="FYC231" s="19" t="s">
        <v>1440</v>
      </c>
      <c r="FYD231" s="19" t="s">
        <v>1440</v>
      </c>
      <c r="FYE231" s="19" t="s">
        <v>1440</v>
      </c>
      <c r="FYF231" s="19" t="s">
        <v>1440</v>
      </c>
      <c r="FYG231" s="19" t="s">
        <v>1440</v>
      </c>
      <c r="FYH231" s="19" t="s">
        <v>1440</v>
      </c>
      <c r="FYI231" s="19" t="s">
        <v>1440</v>
      </c>
      <c r="FYJ231" s="19" t="s">
        <v>1440</v>
      </c>
      <c r="FYK231" s="19" t="s">
        <v>1440</v>
      </c>
      <c r="FYL231" s="19" t="s">
        <v>1440</v>
      </c>
      <c r="FYM231" s="19" t="s">
        <v>1440</v>
      </c>
      <c r="FYN231" s="19" t="s">
        <v>1440</v>
      </c>
      <c r="FYO231" s="19" t="s">
        <v>1440</v>
      </c>
      <c r="FYP231" s="19" t="s">
        <v>1440</v>
      </c>
      <c r="FYQ231" s="19" t="s">
        <v>1440</v>
      </c>
      <c r="FYR231" s="19" t="s">
        <v>1440</v>
      </c>
      <c r="FYS231" s="19" t="s">
        <v>1440</v>
      </c>
      <c r="FYT231" s="19" t="s">
        <v>1440</v>
      </c>
      <c r="FYU231" s="19" t="s">
        <v>1440</v>
      </c>
      <c r="FYV231" s="19" t="s">
        <v>1440</v>
      </c>
      <c r="FYW231" s="19" t="s">
        <v>1440</v>
      </c>
      <c r="FYX231" s="19" t="s">
        <v>1440</v>
      </c>
      <c r="FYY231" s="19" t="s">
        <v>1440</v>
      </c>
      <c r="FYZ231" s="19" t="s">
        <v>1440</v>
      </c>
      <c r="FZA231" s="19" t="s">
        <v>1440</v>
      </c>
      <c r="FZB231" s="19" t="s">
        <v>1440</v>
      </c>
      <c r="FZC231" s="19" t="s">
        <v>1440</v>
      </c>
      <c r="FZD231" s="19" t="s">
        <v>1440</v>
      </c>
      <c r="FZE231" s="19" t="s">
        <v>1440</v>
      </c>
      <c r="FZF231" s="19" t="s">
        <v>1440</v>
      </c>
      <c r="FZG231" s="19" t="s">
        <v>1440</v>
      </c>
      <c r="FZH231" s="19" t="s">
        <v>1440</v>
      </c>
      <c r="FZI231" s="19" t="s">
        <v>1440</v>
      </c>
      <c r="FZJ231" s="19" t="s">
        <v>1440</v>
      </c>
      <c r="FZK231" s="19" t="s">
        <v>1440</v>
      </c>
      <c r="FZL231" s="19" t="s">
        <v>1440</v>
      </c>
      <c r="FZM231" s="19" t="s">
        <v>1440</v>
      </c>
      <c r="FZN231" s="19" t="s">
        <v>1440</v>
      </c>
      <c r="FZO231" s="19" t="s">
        <v>1440</v>
      </c>
      <c r="FZP231" s="19" t="s">
        <v>1440</v>
      </c>
      <c r="FZQ231" s="19" t="s">
        <v>1440</v>
      </c>
      <c r="FZR231" s="19" t="s">
        <v>1440</v>
      </c>
      <c r="FZS231" s="19" t="s">
        <v>1440</v>
      </c>
      <c r="FZT231" s="19" t="s">
        <v>1440</v>
      </c>
      <c r="FZU231" s="19" t="s">
        <v>1440</v>
      </c>
      <c r="FZV231" s="19" t="s">
        <v>1440</v>
      </c>
      <c r="FZW231" s="19" t="s">
        <v>1440</v>
      </c>
      <c r="FZX231" s="19" t="s">
        <v>1440</v>
      </c>
      <c r="FZY231" s="19" t="s">
        <v>1440</v>
      </c>
      <c r="FZZ231" s="19" t="s">
        <v>1440</v>
      </c>
      <c r="GAA231" s="19" t="s">
        <v>1440</v>
      </c>
      <c r="GAB231" s="19" t="s">
        <v>1440</v>
      </c>
      <c r="GAC231" s="19" t="s">
        <v>1440</v>
      </c>
      <c r="GAD231" s="19" t="s">
        <v>1440</v>
      </c>
      <c r="GAE231" s="19" t="s">
        <v>1440</v>
      </c>
      <c r="GAF231" s="19" t="s">
        <v>1440</v>
      </c>
      <c r="GAG231" s="19" t="s">
        <v>1440</v>
      </c>
      <c r="GAH231" s="19" t="s">
        <v>1440</v>
      </c>
      <c r="GAI231" s="19" t="s">
        <v>1440</v>
      </c>
      <c r="GAJ231" s="19" t="s">
        <v>1440</v>
      </c>
      <c r="GAK231" s="19" t="s">
        <v>1440</v>
      </c>
      <c r="GAL231" s="19" t="s">
        <v>1440</v>
      </c>
      <c r="GAM231" s="19" t="s">
        <v>1440</v>
      </c>
      <c r="GAN231" s="19" t="s">
        <v>1440</v>
      </c>
      <c r="GAO231" s="19" t="s">
        <v>1440</v>
      </c>
      <c r="GAP231" s="19" t="s">
        <v>1440</v>
      </c>
      <c r="GAQ231" s="19" t="s">
        <v>1440</v>
      </c>
      <c r="GAR231" s="19" t="s">
        <v>1440</v>
      </c>
      <c r="GAS231" s="19" t="s">
        <v>1440</v>
      </c>
      <c r="GAT231" s="19" t="s">
        <v>1440</v>
      </c>
      <c r="GAU231" s="19" t="s">
        <v>1440</v>
      </c>
      <c r="GAV231" s="19" t="s">
        <v>1440</v>
      </c>
      <c r="GAW231" s="19" t="s">
        <v>1440</v>
      </c>
      <c r="GAX231" s="19" t="s">
        <v>1440</v>
      </c>
      <c r="GAY231" s="19" t="s">
        <v>1440</v>
      </c>
      <c r="GAZ231" s="19" t="s">
        <v>1440</v>
      </c>
      <c r="GBA231" s="19" t="s">
        <v>1440</v>
      </c>
      <c r="GBB231" s="19" t="s">
        <v>1440</v>
      </c>
      <c r="GBC231" s="19" t="s">
        <v>1440</v>
      </c>
      <c r="GBD231" s="19" t="s">
        <v>1440</v>
      </c>
      <c r="GBE231" s="19" t="s">
        <v>1440</v>
      </c>
      <c r="GBF231" s="19" t="s">
        <v>1440</v>
      </c>
      <c r="GBG231" s="19" t="s">
        <v>1440</v>
      </c>
      <c r="GBH231" s="19" t="s">
        <v>1440</v>
      </c>
      <c r="GBI231" s="19" t="s">
        <v>1440</v>
      </c>
      <c r="GBJ231" s="19" t="s">
        <v>1440</v>
      </c>
      <c r="GBK231" s="19" t="s">
        <v>1440</v>
      </c>
      <c r="GBL231" s="19" t="s">
        <v>1440</v>
      </c>
      <c r="GBM231" s="19" t="s">
        <v>1440</v>
      </c>
      <c r="GBN231" s="19" t="s">
        <v>1440</v>
      </c>
      <c r="GBO231" s="19" t="s">
        <v>1440</v>
      </c>
      <c r="GBP231" s="19" t="s">
        <v>1440</v>
      </c>
      <c r="GBQ231" s="19" t="s">
        <v>1440</v>
      </c>
      <c r="GBR231" s="19" t="s">
        <v>1440</v>
      </c>
      <c r="GBS231" s="19" t="s">
        <v>1440</v>
      </c>
      <c r="GBT231" s="19" t="s">
        <v>1440</v>
      </c>
      <c r="GBU231" s="19" t="s">
        <v>1440</v>
      </c>
      <c r="GBV231" s="19" t="s">
        <v>1440</v>
      </c>
      <c r="GBW231" s="19" t="s">
        <v>1440</v>
      </c>
      <c r="GBX231" s="19" t="s">
        <v>1440</v>
      </c>
      <c r="GBY231" s="19" t="s">
        <v>1440</v>
      </c>
      <c r="GBZ231" s="19" t="s">
        <v>1440</v>
      </c>
      <c r="GCA231" s="19" t="s">
        <v>1440</v>
      </c>
      <c r="GCB231" s="19" t="s">
        <v>1440</v>
      </c>
      <c r="GCC231" s="19" t="s">
        <v>1440</v>
      </c>
      <c r="GCD231" s="19" t="s">
        <v>1440</v>
      </c>
      <c r="GCE231" s="19" t="s">
        <v>1440</v>
      </c>
      <c r="GCF231" s="19" t="s">
        <v>1440</v>
      </c>
      <c r="GCG231" s="19" t="s">
        <v>1440</v>
      </c>
      <c r="GCH231" s="19" t="s">
        <v>1440</v>
      </c>
      <c r="GCI231" s="19" t="s">
        <v>1440</v>
      </c>
      <c r="GCJ231" s="19" t="s">
        <v>1440</v>
      </c>
      <c r="GCK231" s="19" t="s">
        <v>1440</v>
      </c>
      <c r="GCL231" s="19" t="s">
        <v>1440</v>
      </c>
      <c r="GCM231" s="19" t="s">
        <v>1440</v>
      </c>
      <c r="GCN231" s="19" t="s">
        <v>1440</v>
      </c>
      <c r="GCO231" s="19" t="s">
        <v>1440</v>
      </c>
      <c r="GCP231" s="19" t="s">
        <v>1440</v>
      </c>
      <c r="GCQ231" s="19" t="s">
        <v>1440</v>
      </c>
      <c r="GCR231" s="19" t="s">
        <v>1440</v>
      </c>
      <c r="GCS231" s="19" t="s">
        <v>1440</v>
      </c>
      <c r="GCT231" s="19" t="s">
        <v>1440</v>
      </c>
      <c r="GCU231" s="19" t="s">
        <v>1440</v>
      </c>
      <c r="GCV231" s="19" t="s">
        <v>1440</v>
      </c>
      <c r="GCW231" s="19" t="s">
        <v>1440</v>
      </c>
      <c r="GCX231" s="19" t="s">
        <v>1440</v>
      </c>
      <c r="GCY231" s="19" t="s">
        <v>1440</v>
      </c>
      <c r="GCZ231" s="19" t="s">
        <v>1440</v>
      </c>
      <c r="GDA231" s="19" t="s">
        <v>1440</v>
      </c>
      <c r="GDB231" s="19" t="s">
        <v>1440</v>
      </c>
      <c r="GDC231" s="19" t="s">
        <v>1440</v>
      </c>
      <c r="GDD231" s="19" t="s">
        <v>1440</v>
      </c>
      <c r="GDE231" s="19" t="s">
        <v>1440</v>
      </c>
      <c r="GDF231" s="19" t="s">
        <v>1440</v>
      </c>
      <c r="GDG231" s="19" t="s">
        <v>1440</v>
      </c>
      <c r="GDH231" s="19" t="s">
        <v>1440</v>
      </c>
      <c r="GDI231" s="19" t="s">
        <v>1440</v>
      </c>
      <c r="GDJ231" s="19" t="s">
        <v>1440</v>
      </c>
      <c r="GDK231" s="19" t="s">
        <v>1440</v>
      </c>
      <c r="GDL231" s="19" t="s">
        <v>1440</v>
      </c>
      <c r="GDM231" s="19" t="s">
        <v>1440</v>
      </c>
      <c r="GDN231" s="19" t="s">
        <v>1440</v>
      </c>
      <c r="GDO231" s="19" t="s">
        <v>1440</v>
      </c>
      <c r="GDP231" s="19" t="s">
        <v>1440</v>
      </c>
      <c r="GDQ231" s="19" t="s">
        <v>1440</v>
      </c>
      <c r="GDR231" s="19" t="s">
        <v>1440</v>
      </c>
      <c r="GDS231" s="19" t="s">
        <v>1440</v>
      </c>
      <c r="GDT231" s="19" t="s">
        <v>1440</v>
      </c>
      <c r="GDU231" s="19" t="s">
        <v>1440</v>
      </c>
      <c r="GDV231" s="19" t="s">
        <v>1440</v>
      </c>
      <c r="GDW231" s="19" t="s">
        <v>1440</v>
      </c>
      <c r="GDX231" s="19" t="s">
        <v>1440</v>
      </c>
      <c r="GDY231" s="19" t="s">
        <v>1440</v>
      </c>
      <c r="GDZ231" s="19" t="s">
        <v>1440</v>
      </c>
      <c r="GEA231" s="19" t="s">
        <v>1440</v>
      </c>
      <c r="GEB231" s="19" t="s">
        <v>1440</v>
      </c>
      <c r="GEC231" s="19" t="s">
        <v>1440</v>
      </c>
      <c r="GED231" s="19" t="s">
        <v>1440</v>
      </c>
      <c r="GEE231" s="19" t="s">
        <v>1440</v>
      </c>
      <c r="GEF231" s="19" t="s">
        <v>1440</v>
      </c>
      <c r="GEG231" s="19" t="s">
        <v>1440</v>
      </c>
      <c r="GEH231" s="19" t="s">
        <v>1440</v>
      </c>
      <c r="GEI231" s="19" t="s">
        <v>1440</v>
      </c>
      <c r="GEJ231" s="19" t="s">
        <v>1440</v>
      </c>
      <c r="GEK231" s="19" t="s">
        <v>1440</v>
      </c>
      <c r="GEL231" s="19" t="s">
        <v>1440</v>
      </c>
      <c r="GEM231" s="19" t="s">
        <v>1440</v>
      </c>
      <c r="GEN231" s="19" t="s">
        <v>1440</v>
      </c>
      <c r="GEO231" s="19" t="s">
        <v>1440</v>
      </c>
      <c r="GEP231" s="19" t="s">
        <v>1440</v>
      </c>
      <c r="GEQ231" s="19" t="s">
        <v>1440</v>
      </c>
      <c r="GER231" s="19" t="s">
        <v>1440</v>
      </c>
      <c r="GES231" s="19" t="s">
        <v>1440</v>
      </c>
      <c r="GET231" s="19" t="s">
        <v>1440</v>
      </c>
      <c r="GEU231" s="19" t="s">
        <v>1440</v>
      </c>
      <c r="GEV231" s="19" t="s">
        <v>1440</v>
      </c>
      <c r="GEW231" s="19" t="s">
        <v>1440</v>
      </c>
      <c r="GEX231" s="19" t="s">
        <v>1440</v>
      </c>
      <c r="GEY231" s="19" t="s">
        <v>1440</v>
      </c>
      <c r="GEZ231" s="19" t="s">
        <v>1440</v>
      </c>
      <c r="GFA231" s="19" t="s">
        <v>1440</v>
      </c>
      <c r="GFB231" s="19" t="s">
        <v>1440</v>
      </c>
      <c r="GFC231" s="19" t="s">
        <v>1440</v>
      </c>
      <c r="GFD231" s="19" t="s">
        <v>1440</v>
      </c>
      <c r="GFE231" s="19" t="s">
        <v>1440</v>
      </c>
      <c r="GFF231" s="19" t="s">
        <v>1440</v>
      </c>
      <c r="GFG231" s="19" t="s">
        <v>1440</v>
      </c>
      <c r="GFH231" s="19" t="s">
        <v>1440</v>
      </c>
      <c r="GFI231" s="19" t="s">
        <v>1440</v>
      </c>
      <c r="GFJ231" s="19" t="s">
        <v>1440</v>
      </c>
      <c r="GFK231" s="19" t="s">
        <v>1440</v>
      </c>
      <c r="GFL231" s="19" t="s">
        <v>1440</v>
      </c>
      <c r="GFM231" s="19" t="s">
        <v>1440</v>
      </c>
      <c r="GFN231" s="19" t="s">
        <v>1440</v>
      </c>
      <c r="GFO231" s="19" t="s">
        <v>1440</v>
      </c>
      <c r="GFP231" s="19" t="s">
        <v>1440</v>
      </c>
      <c r="GFQ231" s="19" t="s">
        <v>1440</v>
      </c>
      <c r="GFR231" s="19" t="s">
        <v>1440</v>
      </c>
      <c r="GFS231" s="19" t="s">
        <v>1440</v>
      </c>
      <c r="GFT231" s="19" t="s">
        <v>1440</v>
      </c>
      <c r="GFU231" s="19" t="s">
        <v>1440</v>
      </c>
      <c r="GFV231" s="19" t="s">
        <v>1440</v>
      </c>
      <c r="GFW231" s="19" t="s">
        <v>1440</v>
      </c>
      <c r="GFX231" s="19" t="s">
        <v>1440</v>
      </c>
      <c r="GFY231" s="19" t="s">
        <v>1440</v>
      </c>
      <c r="GFZ231" s="19" t="s">
        <v>1440</v>
      </c>
      <c r="GGA231" s="19" t="s">
        <v>1440</v>
      </c>
      <c r="GGB231" s="19" t="s">
        <v>1440</v>
      </c>
      <c r="GGC231" s="19" t="s">
        <v>1440</v>
      </c>
      <c r="GGD231" s="19" t="s">
        <v>1440</v>
      </c>
      <c r="GGE231" s="19" t="s">
        <v>1440</v>
      </c>
      <c r="GGF231" s="19" t="s">
        <v>1440</v>
      </c>
      <c r="GGG231" s="19" t="s">
        <v>1440</v>
      </c>
      <c r="GGH231" s="19" t="s">
        <v>1440</v>
      </c>
      <c r="GGI231" s="19" t="s">
        <v>1440</v>
      </c>
      <c r="GGJ231" s="19" t="s">
        <v>1440</v>
      </c>
      <c r="GGK231" s="19" t="s">
        <v>1440</v>
      </c>
      <c r="GGL231" s="19" t="s">
        <v>1440</v>
      </c>
      <c r="GGM231" s="19" t="s">
        <v>1440</v>
      </c>
      <c r="GGN231" s="19" t="s">
        <v>1440</v>
      </c>
      <c r="GGO231" s="19" t="s">
        <v>1440</v>
      </c>
      <c r="GGP231" s="19" t="s">
        <v>1440</v>
      </c>
      <c r="GGQ231" s="19" t="s">
        <v>1440</v>
      </c>
      <c r="GGR231" s="19" t="s">
        <v>1440</v>
      </c>
      <c r="GGS231" s="19" t="s">
        <v>1440</v>
      </c>
      <c r="GGT231" s="19" t="s">
        <v>1440</v>
      </c>
      <c r="GGU231" s="19" t="s">
        <v>1440</v>
      </c>
      <c r="GGV231" s="19" t="s">
        <v>1440</v>
      </c>
      <c r="GGW231" s="19" t="s">
        <v>1440</v>
      </c>
      <c r="GGX231" s="19" t="s">
        <v>1440</v>
      </c>
      <c r="GGY231" s="19" t="s">
        <v>1440</v>
      </c>
      <c r="GGZ231" s="19" t="s">
        <v>1440</v>
      </c>
      <c r="GHA231" s="19" t="s">
        <v>1440</v>
      </c>
      <c r="GHB231" s="19" t="s">
        <v>1440</v>
      </c>
      <c r="GHC231" s="19" t="s">
        <v>1440</v>
      </c>
      <c r="GHD231" s="19" t="s">
        <v>1440</v>
      </c>
      <c r="GHE231" s="19" t="s">
        <v>1440</v>
      </c>
      <c r="GHF231" s="19" t="s">
        <v>1440</v>
      </c>
      <c r="GHG231" s="19" t="s">
        <v>1440</v>
      </c>
      <c r="GHH231" s="19" t="s">
        <v>1440</v>
      </c>
      <c r="GHI231" s="19" t="s">
        <v>1440</v>
      </c>
      <c r="GHJ231" s="19" t="s">
        <v>1440</v>
      </c>
      <c r="GHK231" s="19" t="s">
        <v>1440</v>
      </c>
      <c r="GHL231" s="19" t="s">
        <v>1440</v>
      </c>
      <c r="GHM231" s="19" t="s">
        <v>1440</v>
      </c>
      <c r="GHN231" s="19" t="s">
        <v>1440</v>
      </c>
      <c r="GHO231" s="19" t="s">
        <v>1440</v>
      </c>
      <c r="GHP231" s="19" t="s">
        <v>1440</v>
      </c>
      <c r="GHQ231" s="19" t="s">
        <v>1440</v>
      </c>
      <c r="GHR231" s="19" t="s">
        <v>1440</v>
      </c>
      <c r="GHS231" s="19" t="s">
        <v>1440</v>
      </c>
      <c r="GHT231" s="19" t="s">
        <v>1440</v>
      </c>
      <c r="GHU231" s="19" t="s">
        <v>1440</v>
      </c>
      <c r="GHV231" s="19" t="s">
        <v>1440</v>
      </c>
      <c r="GHW231" s="19" t="s">
        <v>1440</v>
      </c>
      <c r="GHX231" s="19" t="s">
        <v>1440</v>
      </c>
      <c r="GHY231" s="19" t="s">
        <v>1440</v>
      </c>
      <c r="GHZ231" s="19" t="s">
        <v>1440</v>
      </c>
      <c r="GIA231" s="19" t="s">
        <v>1440</v>
      </c>
      <c r="GIB231" s="19" t="s">
        <v>1440</v>
      </c>
      <c r="GIC231" s="19" t="s">
        <v>1440</v>
      </c>
      <c r="GID231" s="19" t="s">
        <v>1440</v>
      </c>
      <c r="GIE231" s="19" t="s">
        <v>1440</v>
      </c>
      <c r="GIF231" s="19" t="s">
        <v>1440</v>
      </c>
      <c r="GIG231" s="19" t="s">
        <v>1440</v>
      </c>
      <c r="GIH231" s="19" t="s">
        <v>1440</v>
      </c>
      <c r="GII231" s="19" t="s">
        <v>1440</v>
      </c>
      <c r="GIJ231" s="19" t="s">
        <v>1440</v>
      </c>
      <c r="GIK231" s="19" t="s">
        <v>1440</v>
      </c>
      <c r="GIL231" s="19" t="s">
        <v>1440</v>
      </c>
      <c r="GIM231" s="19" t="s">
        <v>1440</v>
      </c>
      <c r="GIN231" s="19" t="s">
        <v>1440</v>
      </c>
      <c r="GIO231" s="19" t="s">
        <v>1440</v>
      </c>
      <c r="GIP231" s="19" t="s">
        <v>1440</v>
      </c>
      <c r="GIQ231" s="19" t="s">
        <v>1440</v>
      </c>
      <c r="GIR231" s="19" t="s">
        <v>1440</v>
      </c>
      <c r="GIS231" s="19" t="s">
        <v>1440</v>
      </c>
      <c r="GIT231" s="19" t="s">
        <v>1440</v>
      </c>
      <c r="GIU231" s="19" t="s">
        <v>1440</v>
      </c>
      <c r="GIV231" s="19" t="s">
        <v>1440</v>
      </c>
      <c r="GIW231" s="19" t="s">
        <v>1440</v>
      </c>
      <c r="GIX231" s="19" t="s">
        <v>1440</v>
      </c>
      <c r="GIY231" s="19" t="s">
        <v>1440</v>
      </c>
      <c r="GIZ231" s="19" t="s">
        <v>1440</v>
      </c>
      <c r="GJA231" s="19" t="s">
        <v>1440</v>
      </c>
      <c r="GJB231" s="19" t="s">
        <v>1440</v>
      </c>
      <c r="GJC231" s="19" t="s">
        <v>1440</v>
      </c>
      <c r="GJD231" s="19" t="s">
        <v>1440</v>
      </c>
      <c r="GJE231" s="19" t="s">
        <v>1440</v>
      </c>
      <c r="GJF231" s="19" t="s">
        <v>1440</v>
      </c>
      <c r="GJG231" s="19" t="s">
        <v>1440</v>
      </c>
      <c r="GJH231" s="19" t="s">
        <v>1440</v>
      </c>
      <c r="GJI231" s="19" t="s">
        <v>1440</v>
      </c>
      <c r="GJJ231" s="19" t="s">
        <v>1440</v>
      </c>
      <c r="GJK231" s="19" t="s">
        <v>1440</v>
      </c>
      <c r="GJL231" s="19" t="s">
        <v>1440</v>
      </c>
      <c r="GJM231" s="19" t="s">
        <v>1440</v>
      </c>
      <c r="GJN231" s="19" t="s">
        <v>1440</v>
      </c>
      <c r="GJO231" s="19" t="s">
        <v>1440</v>
      </c>
      <c r="GJP231" s="19" t="s">
        <v>1440</v>
      </c>
      <c r="GJQ231" s="19" t="s">
        <v>1440</v>
      </c>
      <c r="GJR231" s="19" t="s">
        <v>1440</v>
      </c>
      <c r="GJS231" s="19" t="s">
        <v>1440</v>
      </c>
      <c r="GJT231" s="19" t="s">
        <v>1440</v>
      </c>
      <c r="GJU231" s="19" t="s">
        <v>1440</v>
      </c>
      <c r="GJV231" s="19" t="s">
        <v>1440</v>
      </c>
      <c r="GJW231" s="19" t="s">
        <v>1440</v>
      </c>
      <c r="GJX231" s="19" t="s">
        <v>1440</v>
      </c>
      <c r="GJY231" s="19" t="s">
        <v>1440</v>
      </c>
      <c r="GJZ231" s="19" t="s">
        <v>1440</v>
      </c>
      <c r="GKA231" s="19" t="s">
        <v>1440</v>
      </c>
      <c r="GKB231" s="19" t="s">
        <v>1440</v>
      </c>
      <c r="GKC231" s="19" t="s">
        <v>1440</v>
      </c>
      <c r="GKD231" s="19" t="s">
        <v>1440</v>
      </c>
      <c r="GKE231" s="19" t="s">
        <v>1440</v>
      </c>
      <c r="GKF231" s="19" t="s">
        <v>1440</v>
      </c>
      <c r="GKG231" s="19" t="s">
        <v>1440</v>
      </c>
      <c r="GKH231" s="19" t="s">
        <v>1440</v>
      </c>
      <c r="GKI231" s="19" t="s">
        <v>1440</v>
      </c>
      <c r="GKJ231" s="19" t="s">
        <v>1440</v>
      </c>
      <c r="GKK231" s="19" t="s">
        <v>1440</v>
      </c>
      <c r="GKL231" s="19" t="s">
        <v>1440</v>
      </c>
      <c r="GKM231" s="19" t="s">
        <v>1440</v>
      </c>
      <c r="GKN231" s="19" t="s">
        <v>1440</v>
      </c>
      <c r="GKO231" s="19" t="s">
        <v>1440</v>
      </c>
      <c r="GKP231" s="19" t="s">
        <v>1440</v>
      </c>
      <c r="GKQ231" s="19" t="s">
        <v>1440</v>
      </c>
      <c r="GKR231" s="19" t="s">
        <v>1440</v>
      </c>
      <c r="GKS231" s="19" t="s">
        <v>1440</v>
      </c>
      <c r="GKT231" s="19" t="s">
        <v>1440</v>
      </c>
      <c r="GKU231" s="19" t="s">
        <v>1440</v>
      </c>
      <c r="GKV231" s="19" t="s">
        <v>1440</v>
      </c>
      <c r="GKW231" s="19" t="s">
        <v>1440</v>
      </c>
      <c r="GKX231" s="19" t="s">
        <v>1440</v>
      </c>
      <c r="GKY231" s="19" t="s">
        <v>1440</v>
      </c>
      <c r="GKZ231" s="19" t="s">
        <v>1440</v>
      </c>
      <c r="GLA231" s="19" t="s">
        <v>1440</v>
      </c>
      <c r="GLB231" s="19" t="s">
        <v>1440</v>
      </c>
      <c r="GLC231" s="19" t="s">
        <v>1440</v>
      </c>
      <c r="GLD231" s="19" t="s">
        <v>1440</v>
      </c>
      <c r="GLE231" s="19" t="s">
        <v>1440</v>
      </c>
      <c r="GLF231" s="19" t="s">
        <v>1440</v>
      </c>
      <c r="GLG231" s="19" t="s">
        <v>1440</v>
      </c>
      <c r="GLH231" s="19" t="s">
        <v>1440</v>
      </c>
      <c r="GLI231" s="19" t="s">
        <v>1440</v>
      </c>
      <c r="GLJ231" s="19" t="s">
        <v>1440</v>
      </c>
      <c r="GLK231" s="19" t="s">
        <v>1440</v>
      </c>
      <c r="GLL231" s="19" t="s">
        <v>1440</v>
      </c>
      <c r="GLM231" s="19" t="s">
        <v>1440</v>
      </c>
      <c r="GLN231" s="19" t="s">
        <v>1440</v>
      </c>
      <c r="GLO231" s="19" t="s">
        <v>1440</v>
      </c>
      <c r="GLP231" s="19" t="s">
        <v>1440</v>
      </c>
      <c r="GLQ231" s="19" t="s">
        <v>1440</v>
      </c>
      <c r="GLR231" s="19" t="s">
        <v>1440</v>
      </c>
      <c r="GLS231" s="19" t="s">
        <v>1440</v>
      </c>
      <c r="GLT231" s="19" t="s">
        <v>1440</v>
      </c>
      <c r="GLU231" s="19" t="s">
        <v>1440</v>
      </c>
      <c r="GLV231" s="19" t="s">
        <v>1440</v>
      </c>
      <c r="GLW231" s="19" t="s">
        <v>1440</v>
      </c>
      <c r="GLX231" s="19" t="s">
        <v>1440</v>
      </c>
      <c r="GLY231" s="19" t="s">
        <v>1440</v>
      </c>
      <c r="GLZ231" s="19" t="s">
        <v>1440</v>
      </c>
      <c r="GMA231" s="19" t="s">
        <v>1440</v>
      </c>
      <c r="GMB231" s="19" t="s">
        <v>1440</v>
      </c>
      <c r="GMC231" s="19" t="s">
        <v>1440</v>
      </c>
      <c r="GMD231" s="19" t="s">
        <v>1440</v>
      </c>
      <c r="GME231" s="19" t="s">
        <v>1440</v>
      </c>
      <c r="GMF231" s="19" t="s">
        <v>1440</v>
      </c>
      <c r="GMG231" s="19" t="s">
        <v>1440</v>
      </c>
      <c r="GMH231" s="19" t="s">
        <v>1440</v>
      </c>
      <c r="GMI231" s="19" t="s">
        <v>1440</v>
      </c>
      <c r="GMJ231" s="19" t="s">
        <v>1440</v>
      </c>
      <c r="GMK231" s="19" t="s">
        <v>1440</v>
      </c>
      <c r="GML231" s="19" t="s">
        <v>1440</v>
      </c>
      <c r="GMM231" s="19" t="s">
        <v>1440</v>
      </c>
      <c r="GMN231" s="19" t="s">
        <v>1440</v>
      </c>
      <c r="GMO231" s="19" t="s">
        <v>1440</v>
      </c>
      <c r="GMP231" s="19" t="s">
        <v>1440</v>
      </c>
      <c r="GMQ231" s="19" t="s">
        <v>1440</v>
      </c>
      <c r="GMR231" s="19" t="s">
        <v>1440</v>
      </c>
      <c r="GMS231" s="19" t="s">
        <v>1440</v>
      </c>
      <c r="GMT231" s="19" t="s">
        <v>1440</v>
      </c>
      <c r="GMU231" s="19" t="s">
        <v>1440</v>
      </c>
      <c r="GMV231" s="19" t="s">
        <v>1440</v>
      </c>
      <c r="GMW231" s="19" t="s">
        <v>1440</v>
      </c>
      <c r="GMX231" s="19" t="s">
        <v>1440</v>
      </c>
      <c r="GMY231" s="19" t="s">
        <v>1440</v>
      </c>
      <c r="GMZ231" s="19" t="s">
        <v>1440</v>
      </c>
      <c r="GNA231" s="19" t="s">
        <v>1440</v>
      </c>
      <c r="GNB231" s="19" t="s">
        <v>1440</v>
      </c>
      <c r="GNC231" s="19" t="s">
        <v>1440</v>
      </c>
      <c r="GND231" s="19" t="s">
        <v>1440</v>
      </c>
      <c r="GNE231" s="19" t="s">
        <v>1440</v>
      </c>
      <c r="GNF231" s="19" t="s">
        <v>1440</v>
      </c>
      <c r="GNG231" s="19" t="s">
        <v>1440</v>
      </c>
      <c r="GNH231" s="19" t="s">
        <v>1440</v>
      </c>
      <c r="GNI231" s="19" t="s">
        <v>1440</v>
      </c>
      <c r="GNJ231" s="19" t="s">
        <v>1440</v>
      </c>
      <c r="GNK231" s="19" t="s">
        <v>1440</v>
      </c>
      <c r="GNL231" s="19" t="s">
        <v>1440</v>
      </c>
      <c r="GNM231" s="19" t="s">
        <v>1440</v>
      </c>
      <c r="GNN231" s="19" t="s">
        <v>1440</v>
      </c>
      <c r="GNO231" s="19" t="s">
        <v>1440</v>
      </c>
      <c r="GNP231" s="19" t="s">
        <v>1440</v>
      </c>
      <c r="GNQ231" s="19" t="s">
        <v>1440</v>
      </c>
      <c r="GNR231" s="19" t="s">
        <v>1440</v>
      </c>
      <c r="GNS231" s="19" t="s">
        <v>1440</v>
      </c>
      <c r="GNT231" s="19" t="s">
        <v>1440</v>
      </c>
      <c r="GNU231" s="19" t="s">
        <v>1440</v>
      </c>
      <c r="GNV231" s="19" t="s">
        <v>1440</v>
      </c>
      <c r="GNW231" s="19" t="s">
        <v>1440</v>
      </c>
      <c r="GNX231" s="19" t="s">
        <v>1440</v>
      </c>
      <c r="GNY231" s="19" t="s">
        <v>1440</v>
      </c>
      <c r="GNZ231" s="19" t="s">
        <v>1440</v>
      </c>
      <c r="GOA231" s="19" t="s">
        <v>1440</v>
      </c>
      <c r="GOB231" s="19" t="s">
        <v>1440</v>
      </c>
      <c r="GOC231" s="19" t="s">
        <v>1440</v>
      </c>
      <c r="GOD231" s="19" t="s">
        <v>1440</v>
      </c>
      <c r="GOE231" s="19" t="s">
        <v>1440</v>
      </c>
      <c r="GOF231" s="19" t="s">
        <v>1440</v>
      </c>
      <c r="GOG231" s="19" t="s">
        <v>1440</v>
      </c>
      <c r="GOH231" s="19" t="s">
        <v>1440</v>
      </c>
      <c r="GOI231" s="19" t="s">
        <v>1440</v>
      </c>
      <c r="GOJ231" s="19" t="s">
        <v>1440</v>
      </c>
      <c r="GOK231" s="19" t="s">
        <v>1440</v>
      </c>
      <c r="GOL231" s="19" t="s">
        <v>1440</v>
      </c>
      <c r="GOM231" s="19" t="s">
        <v>1440</v>
      </c>
      <c r="GON231" s="19" t="s">
        <v>1440</v>
      </c>
      <c r="GOO231" s="19" t="s">
        <v>1440</v>
      </c>
      <c r="GOP231" s="19" t="s">
        <v>1440</v>
      </c>
      <c r="GOQ231" s="19" t="s">
        <v>1440</v>
      </c>
      <c r="GOR231" s="19" t="s">
        <v>1440</v>
      </c>
      <c r="GOS231" s="19" t="s">
        <v>1440</v>
      </c>
      <c r="GOT231" s="19" t="s">
        <v>1440</v>
      </c>
      <c r="GOU231" s="19" t="s">
        <v>1440</v>
      </c>
      <c r="GOV231" s="19" t="s">
        <v>1440</v>
      </c>
      <c r="GOW231" s="19" t="s">
        <v>1440</v>
      </c>
      <c r="GOX231" s="19" t="s">
        <v>1440</v>
      </c>
      <c r="GOY231" s="19" t="s">
        <v>1440</v>
      </c>
      <c r="GOZ231" s="19" t="s">
        <v>1440</v>
      </c>
      <c r="GPA231" s="19" t="s">
        <v>1440</v>
      </c>
      <c r="GPB231" s="19" t="s">
        <v>1440</v>
      </c>
      <c r="GPC231" s="19" t="s">
        <v>1440</v>
      </c>
      <c r="GPD231" s="19" t="s">
        <v>1440</v>
      </c>
      <c r="GPE231" s="19" t="s">
        <v>1440</v>
      </c>
      <c r="GPF231" s="19" t="s">
        <v>1440</v>
      </c>
      <c r="GPG231" s="19" t="s">
        <v>1440</v>
      </c>
      <c r="GPH231" s="19" t="s">
        <v>1440</v>
      </c>
      <c r="GPI231" s="19" t="s">
        <v>1440</v>
      </c>
      <c r="GPJ231" s="19" t="s">
        <v>1440</v>
      </c>
      <c r="GPK231" s="19" t="s">
        <v>1440</v>
      </c>
      <c r="GPL231" s="19" t="s">
        <v>1440</v>
      </c>
      <c r="GPM231" s="19" t="s">
        <v>1440</v>
      </c>
      <c r="GPN231" s="19" t="s">
        <v>1440</v>
      </c>
      <c r="GPO231" s="19" t="s">
        <v>1440</v>
      </c>
      <c r="GPP231" s="19" t="s">
        <v>1440</v>
      </c>
      <c r="GPQ231" s="19" t="s">
        <v>1440</v>
      </c>
      <c r="GPR231" s="19" t="s">
        <v>1440</v>
      </c>
      <c r="GPS231" s="19" t="s">
        <v>1440</v>
      </c>
      <c r="GPT231" s="19" t="s">
        <v>1440</v>
      </c>
      <c r="GPU231" s="19" t="s">
        <v>1440</v>
      </c>
      <c r="GPV231" s="19" t="s">
        <v>1440</v>
      </c>
      <c r="GPW231" s="19" t="s">
        <v>1440</v>
      </c>
      <c r="GPX231" s="19" t="s">
        <v>1440</v>
      </c>
      <c r="GPY231" s="19" t="s">
        <v>1440</v>
      </c>
      <c r="GPZ231" s="19" t="s">
        <v>1440</v>
      </c>
      <c r="GQA231" s="19" t="s">
        <v>1440</v>
      </c>
      <c r="GQB231" s="19" t="s">
        <v>1440</v>
      </c>
      <c r="GQC231" s="19" t="s">
        <v>1440</v>
      </c>
      <c r="GQD231" s="19" t="s">
        <v>1440</v>
      </c>
      <c r="GQE231" s="19" t="s">
        <v>1440</v>
      </c>
      <c r="GQF231" s="19" t="s">
        <v>1440</v>
      </c>
      <c r="GQG231" s="19" t="s">
        <v>1440</v>
      </c>
      <c r="GQH231" s="19" t="s">
        <v>1440</v>
      </c>
      <c r="GQI231" s="19" t="s">
        <v>1440</v>
      </c>
      <c r="GQJ231" s="19" t="s">
        <v>1440</v>
      </c>
      <c r="GQK231" s="19" t="s">
        <v>1440</v>
      </c>
      <c r="GQL231" s="19" t="s">
        <v>1440</v>
      </c>
      <c r="GQM231" s="19" t="s">
        <v>1440</v>
      </c>
      <c r="GQN231" s="19" t="s">
        <v>1440</v>
      </c>
      <c r="GQO231" s="19" t="s">
        <v>1440</v>
      </c>
      <c r="GQP231" s="19" t="s">
        <v>1440</v>
      </c>
      <c r="GQQ231" s="19" t="s">
        <v>1440</v>
      </c>
      <c r="GQR231" s="19" t="s">
        <v>1440</v>
      </c>
      <c r="GQS231" s="19" t="s">
        <v>1440</v>
      </c>
      <c r="GQT231" s="19" t="s">
        <v>1440</v>
      </c>
      <c r="GQU231" s="19" t="s">
        <v>1440</v>
      </c>
      <c r="GQV231" s="19" t="s">
        <v>1440</v>
      </c>
      <c r="GQW231" s="19" t="s">
        <v>1440</v>
      </c>
      <c r="GQX231" s="19" t="s">
        <v>1440</v>
      </c>
      <c r="GQY231" s="19" t="s">
        <v>1440</v>
      </c>
      <c r="GQZ231" s="19" t="s">
        <v>1440</v>
      </c>
      <c r="GRA231" s="19" t="s">
        <v>1440</v>
      </c>
      <c r="GRB231" s="19" t="s">
        <v>1440</v>
      </c>
      <c r="GRC231" s="19" t="s">
        <v>1440</v>
      </c>
      <c r="GRD231" s="19" t="s">
        <v>1440</v>
      </c>
      <c r="GRE231" s="19" t="s">
        <v>1440</v>
      </c>
      <c r="GRF231" s="19" t="s">
        <v>1440</v>
      </c>
      <c r="GRG231" s="19" t="s">
        <v>1440</v>
      </c>
      <c r="GRH231" s="19" t="s">
        <v>1440</v>
      </c>
      <c r="GRI231" s="19" t="s">
        <v>1440</v>
      </c>
      <c r="GRJ231" s="19" t="s">
        <v>1440</v>
      </c>
      <c r="GRK231" s="19" t="s">
        <v>1440</v>
      </c>
      <c r="GRL231" s="19" t="s">
        <v>1440</v>
      </c>
      <c r="GRM231" s="19" t="s">
        <v>1440</v>
      </c>
      <c r="GRN231" s="19" t="s">
        <v>1440</v>
      </c>
      <c r="GRO231" s="19" t="s">
        <v>1440</v>
      </c>
      <c r="GRP231" s="19" t="s">
        <v>1440</v>
      </c>
      <c r="GRQ231" s="19" t="s">
        <v>1440</v>
      </c>
      <c r="GRR231" s="19" t="s">
        <v>1440</v>
      </c>
      <c r="GRS231" s="19" t="s">
        <v>1440</v>
      </c>
      <c r="GRT231" s="19" t="s">
        <v>1440</v>
      </c>
      <c r="GRU231" s="19" t="s">
        <v>1440</v>
      </c>
      <c r="GRV231" s="19" t="s">
        <v>1440</v>
      </c>
      <c r="GRW231" s="19" t="s">
        <v>1440</v>
      </c>
      <c r="GRX231" s="19" t="s">
        <v>1440</v>
      </c>
      <c r="GRY231" s="19" t="s">
        <v>1440</v>
      </c>
      <c r="GRZ231" s="19" t="s">
        <v>1440</v>
      </c>
      <c r="GSA231" s="19" t="s">
        <v>1440</v>
      </c>
      <c r="GSB231" s="19" t="s">
        <v>1440</v>
      </c>
      <c r="GSC231" s="19" t="s">
        <v>1440</v>
      </c>
      <c r="GSD231" s="19" t="s">
        <v>1440</v>
      </c>
      <c r="GSE231" s="19" t="s">
        <v>1440</v>
      </c>
      <c r="GSF231" s="19" t="s">
        <v>1440</v>
      </c>
      <c r="GSG231" s="19" t="s">
        <v>1440</v>
      </c>
      <c r="GSH231" s="19" t="s">
        <v>1440</v>
      </c>
      <c r="GSI231" s="19" t="s">
        <v>1440</v>
      </c>
      <c r="GSJ231" s="19" t="s">
        <v>1440</v>
      </c>
      <c r="GSK231" s="19" t="s">
        <v>1440</v>
      </c>
      <c r="GSL231" s="19" t="s">
        <v>1440</v>
      </c>
      <c r="GSM231" s="19" t="s">
        <v>1440</v>
      </c>
      <c r="GSN231" s="19" t="s">
        <v>1440</v>
      </c>
      <c r="GSO231" s="19" t="s">
        <v>1440</v>
      </c>
      <c r="GSP231" s="19" t="s">
        <v>1440</v>
      </c>
      <c r="GSQ231" s="19" t="s">
        <v>1440</v>
      </c>
      <c r="GSR231" s="19" t="s">
        <v>1440</v>
      </c>
      <c r="GSS231" s="19" t="s">
        <v>1440</v>
      </c>
      <c r="GST231" s="19" t="s">
        <v>1440</v>
      </c>
      <c r="GSU231" s="19" t="s">
        <v>1440</v>
      </c>
      <c r="GSV231" s="19" t="s">
        <v>1440</v>
      </c>
      <c r="GSW231" s="19" t="s">
        <v>1440</v>
      </c>
      <c r="GSX231" s="19" t="s">
        <v>1440</v>
      </c>
      <c r="GSY231" s="19" t="s">
        <v>1440</v>
      </c>
      <c r="GSZ231" s="19" t="s">
        <v>1440</v>
      </c>
      <c r="GTA231" s="19" t="s">
        <v>1440</v>
      </c>
      <c r="GTB231" s="19" t="s">
        <v>1440</v>
      </c>
      <c r="GTC231" s="19" t="s">
        <v>1440</v>
      </c>
      <c r="GTD231" s="19" t="s">
        <v>1440</v>
      </c>
      <c r="GTE231" s="19" t="s">
        <v>1440</v>
      </c>
      <c r="GTF231" s="19" t="s">
        <v>1440</v>
      </c>
      <c r="GTG231" s="19" t="s">
        <v>1440</v>
      </c>
      <c r="GTH231" s="19" t="s">
        <v>1440</v>
      </c>
      <c r="GTI231" s="19" t="s">
        <v>1440</v>
      </c>
      <c r="GTJ231" s="19" t="s">
        <v>1440</v>
      </c>
      <c r="GTK231" s="19" t="s">
        <v>1440</v>
      </c>
      <c r="GTL231" s="19" t="s">
        <v>1440</v>
      </c>
      <c r="GTM231" s="19" t="s">
        <v>1440</v>
      </c>
      <c r="GTN231" s="19" t="s">
        <v>1440</v>
      </c>
      <c r="GTO231" s="19" t="s">
        <v>1440</v>
      </c>
      <c r="GTP231" s="19" t="s">
        <v>1440</v>
      </c>
      <c r="GTQ231" s="19" t="s">
        <v>1440</v>
      </c>
      <c r="GTR231" s="19" t="s">
        <v>1440</v>
      </c>
      <c r="GTS231" s="19" t="s">
        <v>1440</v>
      </c>
      <c r="GTT231" s="19" t="s">
        <v>1440</v>
      </c>
      <c r="GTU231" s="19" t="s">
        <v>1440</v>
      </c>
      <c r="GTV231" s="19" t="s">
        <v>1440</v>
      </c>
      <c r="GTW231" s="19" t="s">
        <v>1440</v>
      </c>
      <c r="GTX231" s="19" t="s">
        <v>1440</v>
      </c>
      <c r="GTY231" s="19" t="s">
        <v>1440</v>
      </c>
      <c r="GTZ231" s="19" t="s">
        <v>1440</v>
      </c>
      <c r="GUA231" s="19" t="s">
        <v>1440</v>
      </c>
      <c r="GUB231" s="19" t="s">
        <v>1440</v>
      </c>
      <c r="GUC231" s="19" t="s">
        <v>1440</v>
      </c>
      <c r="GUD231" s="19" t="s">
        <v>1440</v>
      </c>
      <c r="GUE231" s="19" t="s">
        <v>1440</v>
      </c>
      <c r="GUF231" s="19" t="s">
        <v>1440</v>
      </c>
      <c r="GUG231" s="19" t="s">
        <v>1440</v>
      </c>
      <c r="GUH231" s="19" t="s">
        <v>1440</v>
      </c>
      <c r="GUI231" s="19" t="s">
        <v>1440</v>
      </c>
      <c r="GUJ231" s="19" t="s">
        <v>1440</v>
      </c>
      <c r="GUK231" s="19" t="s">
        <v>1440</v>
      </c>
      <c r="GUL231" s="19" t="s">
        <v>1440</v>
      </c>
      <c r="GUM231" s="19" t="s">
        <v>1440</v>
      </c>
      <c r="GUN231" s="19" t="s">
        <v>1440</v>
      </c>
      <c r="GUO231" s="19" t="s">
        <v>1440</v>
      </c>
      <c r="GUP231" s="19" t="s">
        <v>1440</v>
      </c>
      <c r="GUQ231" s="19" t="s">
        <v>1440</v>
      </c>
      <c r="GUR231" s="19" t="s">
        <v>1440</v>
      </c>
      <c r="GUS231" s="19" t="s">
        <v>1440</v>
      </c>
      <c r="GUT231" s="19" t="s">
        <v>1440</v>
      </c>
      <c r="GUU231" s="19" t="s">
        <v>1440</v>
      </c>
      <c r="GUV231" s="19" t="s">
        <v>1440</v>
      </c>
      <c r="GUW231" s="19" t="s">
        <v>1440</v>
      </c>
      <c r="GUX231" s="19" t="s">
        <v>1440</v>
      </c>
      <c r="GUY231" s="19" t="s">
        <v>1440</v>
      </c>
      <c r="GUZ231" s="19" t="s">
        <v>1440</v>
      </c>
      <c r="GVA231" s="19" t="s">
        <v>1440</v>
      </c>
      <c r="GVB231" s="19" t="s">
        <v>1440</v>
      </c>
      <c r="GVC231" s="19" t="s">
        <v>1440</v>
      </c>
      <c r="GVD231" s="19" t="s">
        <v>1440</v>
      </c>
      <c r="GVE231" s="19" t="s">
        <v>1440</v>
      </c>
      <c r="GVF231" s="19" t="s">
        <v>1440</v>
      </c>
      <c r="GVG231" s="19" t="s">
        <v>1440</v>
      </c>
      <c r="GVH231" s="19" t="s">
        <v>1440</v>
      </c>
      <c r="GVI231" s="19" t="s">
        <v>1440</v>
      </c>
      <c r="GVJ231" s="19" t="s">
        <v>1440</v>
      </c>
      <c r="GVK231" s="19" t="s">
        <v>1440</v>
      </c>
      <c r="GVL231" s="19" t="s">
        <v>1440</v>
      </c>
      <c r="GVM231" s="19" t="s">
        <v>1440</v>
      </c>
      <c r="GVN231" s="19" t="s">
        <v>1440</v>
      </c>
      <c r="GVO231" s="19" t="s">
        <v>1440</v>
      </c>
      <c r="GVP231" s="19" t="s">
        <v>1440</v>
      </c>
      <c r="GVQ231" s="19" t="s">
        <v>1440</v>
      </c>
      <c r="GVR231" s="19" t="s">
        <v>1440</v>
      </c>
      <c r="GVS231" s="19" t="s">
        <v>1440</v>
      </c>
      <c r="GVT231" s="19" t="s">
        <v>1440</v>
      </c>
      <c r="GVU231" s="19" t="s">
        <v>1440</v>
      </c>
      <c r="GVV231" s="19" t="s">
        <v>1440</v>
      </c>
      <c r="GVW231" s="19" t="s">
        <v>1440</v>
      </c>
      <c r="GVX231" s="19" t="s">
        <v>1440</v>
      </c>
      <c r="GVY231" s="19" t="s">
        <v>1440</v>
      </c>
      <c r="GVZ231" s="19" t="s">
        <v>1440</v>
      </c>
      <c r="GWA231" s="19" t="s">
        <v>1440</v>
      </c>
      <c r="GWB231" s="19" t="s">
        <v>1440</v>
      </c>
      <c r="GWC231" s="19" t="s">
        <v>1440</v>
      </c>
      <c r="GWD231" s="19" t="s">
        <v>1440</v>
      </c>
      <c r="GWE231" s="19" t="s">
        <v>1440</v>
      </c>
      <c r="GWF231" s="19" t="s">
        <v>1440</v>
      </c>
      <c r="GWG231" s="19" t="s">
        <v>1440</v>
      </c>
      <c r="GWH231" s="19" t="s">
        <v>1440</v>
      </c>
      <c r="GWI231" s="19" t="s">
        <v>1440</v>
      </c>
      <c r="GWJ231" s="19" t="s">
        <v>1440</v>
      </c>
      <c r="GWK231" s="19" t="s">
        <v>1440</v>
      </c>
      <c r="GWL231" s="19" t="s">
        <v>1440</v>
      </c>
      <c r="GWM231" s="19" t="s">
        <v>1440</v>
      </c>
      <c r="GWN231" s="19" t="s">
        <v>1440</v>
      </c>
      <c r="GWO231" s="19" t="s">
        <v>1440</v>
      </c>
      <c r="GWP231" s="19" t="s">
        <v>1440</v>
      </c>
      <c r="GWQ231" s="19" t="s">
        <v>1440</v>
      </c>
      <c r="GWR231" s="19" t="s">
        <v>1440</v>
      </c>
      <c r="GWS231" s="19" t="s">
        <v>1440</v>
      </c>
      <c r="GWT231" s="19" t="s">
        <v>1440</v>
      </c>
      <c r="GWU231" s="19" t="s">
        <v>1440</v>
      </c>
      <c r="GWV231" s="19" t="s">
        <v>1440</v>
      </c>
      <c r="GWW231" s="19" t="s">
        <v>1440</v>
      </c>
      <c r="GWX231" s="19" t="s">
        <v>1440</v>
      </c>
      <c r="GWY231" s="19" t="s">
        <v>1440</v>
      </c>
      <c r="GWZ231" s="19" t="s">
        <v>1440</v>
      </c>
      <c r="GXA231" s="19" t="s">
        <v>1440</v>
      </c>
      <c r="GXB231" s="19" t="s">
        <v>1440</v>
      </c>
      <c r="GXC231" s="19" t="s">
        <v>1440</v>
      </c>
      <c r="GXD231" s="19" t="s">
        <v>1440</v>
      </c>
      <c r="GXE231" s="19" t="s">
        <v>1440</v>
      </c>
      <c r="GXF231" s="19" t="s">
        <v>1440</v>
      </c>
      <c r="GXG231" s="19" t="s">
        <v>1440</v>
      </c>
      <c r="GXH231" s="19" t="s">
        <v>1440</v>
      </c>
      <c r="GXI231" s="19" t="s">
        <v>1440</v>
      </c>
      <c r="GXJ231" s="19" t="s">
        <v>1440</v>
      </c>
      <c r="GXK231" s="19" t="s">
        <v>1440</v>
      </c>
      <c r="GXL231" s="19" t="s">
        <v>1440</v>
      </c>
      <c r="GXM231" s="19" t="s">
        <v>1440</v>
      </c>
      <c r="GXN231" s="19" t="s">
        <v>1440</v>
      </c>
      <c r="GXO231" s="19" t="s">
        <v>1440</v>
      </c>
      <c r="GXP231" s="19" t="s">
        <v>1440</v>
      </c>
      <c r="GXQ231" s="19" t="s">
        <v>1440</v>
      </c>
      <c r="GXR231" s="19" t="s">
        <v>1440</v>
      </c>
      <c r="GXS231" s="19" t="s">
        <v>1440</v>
      </c>
      <c r="GXT231" s="19" t="s">
        <v>1440</v>
      </c>
      <c r="GXU231" s="19" t="s">
        <v>1440</v>
      </c>
      <c r="GXV231" s="19" t="s">
        <v>1440</v>
      </c>
      <c r="GXW231" s="19" t="s">
        <v>1440</v>
      </c>
      <c r="GXX231" s="19" t="s">
        <v>1440</v>
      </c>
      <c r="GXY231" s="19" t="s">
        <v>1440</v>
      </c>
      <c r="GXZ231" s="19" t="s">
        <v>1440</v>
      </c>
      <c r="GYA231" s="19" t="s">
        <v>1440</v>
      </c>
      <c r="GYB231" s="19" t="s">
        <v>1440</v>
      </c>
      <c r="GYC231" s="19" t="s">
        <v>1440</v>
      </c>
      <c r="GYD231" s="19" t="s">
        <v>1440</v>
      </c>
      <c r="GYE231" s="19" t="s">
        <v>1440</v>
      </c>
      <c r="GYF231" s="19" t="s">
        <v>1440</v>
      </c>
      <c r="GYG231" s="19" t="s">
        <v>1440</v>
      </c>
      <c r="GYH231" s="19" t="s">
        <v>1440</v>
      </c>
      <c r="GYI231" s="19" t="s">
        <v>1440</v>
      </c>
      <c r="GYJ231" s="19" t="s">
        <v>1440</v>
      </c>
      <c r="GYK231" s="19" t="s">
        <v>1440</v>
      </c>
      <c r="GYL231" s="19" t="s">
        <v>1440</v>
      </c>
      <c r="GYM231" s="19" t="s">
        <v>1440</v>
      </c>
      <c r="GYN231" s="19" t="s">
        <v>1440</v>
      </c>
      <c r="GYO231" s="19" t="s">
        <v>1440</v>
      </c>
      <c r="GYP231" s="19" t="s">
        <v>1440</v>
      </c>
      <c r="GYQ231" s="19" t="s">
        <v>1440</v>
      </c>
      <c r="GYR231" s="19" t="s">
        <v>1440</v>
      </c>
      <c r="GYS231" s="19" t="s">
        <v>1440</v>
      </c>
      <c r="GYT231" s="19" t="s">
        <v>1440</v>
      </c>
      <c r="GYU231" s="19" t="s">
        <v>1440</v>
      </c>
      <c r="GYV231" s="19" t="s">
        <v>1440</v>
      </c>
      <c r="GYW231" s="19" t="s">
        <v>1440</v>
      </c>
      <c r="GYX231" s="19" t="s">
        <v>1440</v>
      </c>
      <c r="GYY231" s="19" t="s">
        <v>1440</v>
      </c>
      <c r="GYZ231" s="19" t="s">
        <v>1440</v>
      </c>
      <c r="GZA231" s="19" t="s">
        <v>1440</v>
      </c>
      <c r="GZB231" s="19" t="s">
        <v>1440</v>
      </c>
      <c r="GZC231" s="19" t="s">
        <v>1440</v>
      </c>
      <c r="GZD231" s="19" t="s">
        <v>1440</v>
      </c>
      <c r="GZE231" s="19" t="s">
        <v>1440</v>
      </c>
      <c r="GZF231" s="19" t="s">
        <v>1440</v>
      </c>
      <c r="GZG231" s="19" t="s">
        <v>1440</v>
      </c>
      <c r="GZH231" s="19" t="s">
        <v>1440</v>
      </c>
      <c r="GZI231" s="19" t="s">
        <v>1440</v>
      </c>
      <c r="GZJ231" s="19" t="s">
        <v>1440</v>
      </c>
      <c r="GZK231" s="19" t="s">
        <v>1440</v>
      </c>
      <c r="GZL231" s="19" t="s">
        <v>1440</v>
      </c>
      <c r="GZM231" s="19" t="s">
        <v>1440</v>
      </c>
      <c r="GZN231" s="19" t="s">
        <v>1440</v>
      </c>
      <c r="GZO231" s="19" t="s">
        <v>1440</v>
      </c>
      <c r="GZP231" s="19" t="s">
        <v>1440</v>
      </c>
      <c r="GZQ231" s="19" t="s">
        <v>1440</v>
      </c>
      <c r="GZR231" s="19" t="s">
        <v>1440</v>
      </c>
      <c r="GZS231" s="19" t="s">
        <v>1440</v>
      </c>
      <c r="GZT231" s="19" t="s">
        <v>1440</v>
      </c>
      <c r="GZU231" s="19" t="s">
        <v>1440</v>
      </c>
      <c r="GZV231" s="19" t="s">
        <v>1440</v>
      </c>
      <c r="GZW231" s="19" t="s">
        <v>1440</v>
      </c>
      <c r="GZX231" s="19" t="s">
        <v>1440</v>
      </c>
      <c r="GZY231" s="19" t="s">
        <v>1440</v>
      </c>
      <c r="GZZ231" s="19" t="s">
        <v>1440</v>
      </c>
      <c r="HAA231" s="19" t="s">
        <v>1440</v>
      </c>
      <c r="HAB231" s="19" t="s">
        <v>1440</v>
      </c>
      <c r="HAC231" s="19" t="s">
        <v>1440</v>
      </c>
      <c r="HAD231" s="19" t="s">
        <v>1440</v>
      </c>
      <c r="HAE231" s="19" t="s">
        <v>1440</v>
      </c>
      <c r="HAF231" s="19" t="s">
        <v>1440</v>
      </c>
      <c r="HAG231" s="19" t="s">
        <v>1440</v>
      </c>
      <c r="HAH231" s="19" t="s">
        <v>1440</v>
      </c>
      <c r="HAI231" s="19" t="s">
        <v>1440</v>
      </c>
      <c r="HAJ231" s="19" t="s">
        <v>1440</v>
      </c>
      <c r="HAK231" s="19" t="s">
        <v>1440</v>
      </c>
      <c r="HAL231" s="19" t="s">
        <v>1440</v>
      </c>
      <c r="HAM231" s="19" t="s">
        <v>1440</v>
      </c>
      <c r="HAN231" s="19" t="s">
        <v>1440</v>
      </c>
      <c r="HAO231" s="19" t="s">
        <v>1440</v>
      </c>
      <c r="HAP231" s="19" t="s">
        <v>1440</v>
      </c>
      <c r="HAQ231" s="19" t="s">
        <v>1440</v>
      </c>
      <c r="HAR231" s="19" t="s">
        <v>1440</v>
      </c>
      <c r="HAS231" s="19" t="s">
        <v>1440</v>
      </c>
      <c r="HAT231" s="19" t="s">
        <v>1440</v>
      </c>
      <c r="HAU231" s="19" t="s">
        <v>1440</v>
      </c>
      <c r="HAV231" s="19" t="s">
        <v>1440</v>
      </c>
      <c r="HAW231" s="19" t="s">
        <v>1440</v>
      </c>
      <c r="HAX231" s="19" t="s">
        <v>1440</v>
      </c>
      <c r="HAY231" s="19" t="s">
        <v>1440</v>
      </c>
      <c r="HAZ231" s="19" t="s">
        <v>1440</v>
      </c>
      <c r="HBA231" s="19" t="s">
        <v>1440</v>
      </c>
      <c r="HBB231" s="19" t="s">
        <v>1440</v>
      </c>
      <c r="HBC231" s="19" t="s">
        <v>1440</v>
      </c>
      <c r="HBD231" s="19" t="s">
        <v>1440</v>
      </c>
      <c r="HBE231" s="19" t="s">
        <v>1440</v>
      </c>
      <c r="HBF231" s="19" t="s">
        <v>1440</v>
      </c>
      <c r="HBG231" s="19" t="s">
        <v>1440</v>
      </c>
      <c r="HBH231" s="19" t="s">
        <v>1440</v>
      </c>
      <c r="HBI231" s="19" t="s">
        <v>1440</v>
      </c>
      <c r="HBJ231" s="19" t="s">
        <v>1440</v>
      </c>
      <c r="HBK231" s="19" t="s">
        <v>1440</v>
      </c>
      <c r="HBL231" s="19" t="s">
        <v>1440</v>
      </c>
      <c r="HBM231" s="19" t="s">
        <v>1440</v>
      </c>
      <c r="HBN231" s="19" t="s">
        <v>1440</v>
      </c>
      <c r="HBO231" s="19" t="s">
        <v>1440</v>
      </c>
      <c r="HBP231" s="19" t="s">
        <v>1440</v>
      </c>
      <c r="HBQ231" s="19" t="s">
        <v>1440</v>
      </c>
      <c r="HBR231" s="19" t="s">
        <v>1440</v>
      </c>
      <c r="HBS231" s="19" t="s">
        <v>1440</v>
      </c>
      <c r="HBT231" s="19" t="s">
        <v>1440</v>
      </c>
      <c r="HBU231" s="19" t="s">
        <v>1440</v>
      </c>
      <c r="HBV231" s="19" t="s">
        <v>1440</v>
      </c>
      <c r="HBW231" s="19" t="s">
        <v>1440</v>
      </c>
      <c r="HBX231" s="19" t="s">
        <v>1440</v>
      </c>
      <c r="HBY231" s="19" t="s">
        <v>1440</v>
      </c>
      <c r="HBZ231" s="19" t="s">
        <v>1440</v>
      </c>
      <c r="HCA231" s="19" t="s">
        <v>1440</v>
      </c>
      <c r="HCB231" s="19" t="s">
        <v>1440</v>
      </c>
      <c r="HCC231" s="19" t="s">
        <v>1440</v>
      </c>
      <c r="HCD231" s="19" t="s">
        <v>1440</v>
      </c>
      <c r="HCE231" s="19" t="s">
        <v>1440</v>
      </c>
      <c r="HCF231" s="19" t="s">
        <v>1440</v>
      </c>
      <c r="HCG231" s="19" t="s">
        <v>1440</v>
      </c>
      <c r="HCH231" s="19" t="s">
        <v>1440</v>
      </c>
      <c r="HCI231" s="19" t="s">
        <v>1440</v>
      </c>
      <c r="HCJ231" s="19" t="s">
        <v>1440</v>
      </c>
      <c r="HCK231" s="19" t="s">
        <v>1440</v>
      </c>
      <c r="HCL231" s="19" t="s">
        <v>1440</v>
      </c>
      <c r="HCM231" s="19" t="s">
        <v>1440</v>
      </c>
      <c r="HCN231" s="19" t="s">
        <v>1440</v>
      </c>
      <c r="HCO231" s="19" t="s">
        <v>1440</v>
      </c>
      <c r="HCP231" s="19" t="s">
        <v>1440</v>
      </c>
      <c r="HCQ231" s="19" t="s">
        <v>1440</v>
      </c>
      <c r="HCR231" s="19" t="s">
        <v>1440</v>
      </c>
      <c r="HCS231" s="19" t="s">
        <v>1440</v>
      </c>
      <c r="HCT231" s="19" t="s">
        <v>1440</v>
      </c>
      <c r="HCU231" s="19" t="s">
        <v>1440</v>
      </c>
      <c r="HCV231" s="19" t="s">
        <v>1440</v>
      </c>
      <c r="HCW231" s="19" t="s">
        <v>1440</v>
      </c>
      <c r="HCX231" s="19" t="s">
        <v>1440</v>
      </c>
      <c r="HCY231" s="19" t="s">
        <v>1440</v>
      </c>
      <c r="HCZ231" s="19" t="s">
        <v>1440</v>
      </c>
      <c r="HDA231" s="19" t="s">
        <v>1440</v>
      </c>
      <c r="HDB231" s="19" t="s">
        <v>1440</v>
      </c>
      <c r="HDC231" s="19" t="s">
        <v>1440</v>
      </c>
      <c r="HDD231" s="19" t="s">
        <v>1440</v>
      </c>
      <c r="HDE231" s="19" t="s">
        <v>1440</v>
      </c>
      <c r="HDF231" s="19" t="s">
        <v>1440</v>
      </c>
      <c r="HDG231" s="19" t="s">
        <v>1440</v>
      </c>
      <c r="HDH231" s="19" t="s">
        <v>1440</v>
      </c>
      <c r="HDI231" s="19" t="s">
        <v>1440</v>
      </c>
      <c r="HDJ231" s="19" t="s">
        <v>1440</v>
      </c>
      <c r="HDK231" s="19" t="s">
        <v>1440</v>
      </c>
      <c r="HDL231" s="19" t="s">
        <v>1440</v>
      </c>
      <c r="HDM231" s="19" t="s">
        <v>1440</v>
      </c>
      <c r="HDN231" s="19" t="s">
        <v>1440</v>
      </c>
      <c r="HDO231" s="19" t="s">
        <v>1440</v>
      </c>
      <c r="HDP231" s="19" t="s">
        <v>1440</v>
      </c>
      <c r="HDQ231" s="19" t="s">
        <v>1440</v>
      </c>
      <c r="HDR231" s="19" t="s">
        <v>1440</v>
      </c>
      <c r="HDS231" s="19" t="s">
        <v>1440</v>
      </c>
      <c r="HDT231" s="19" t="s">
        <v>1440</v>
      </c>
      <c r="HDU231" s="19" t="s">
        <v>1440</v>
      </c>
      <c r="HDV231" s="19" t="s">
        <v>1440</v>
      </c>
      <c r="HDW231" s="19" t="s">
        <v>1440</v>
      </c>
      <c r="HDX231" s="19" t="s">
        <v>1440</v>
      </c>
      <c r="HDY231" s="19" t="s">
        <v>1440</v>
      </c>
      <c r="HDZ231" s="19" t="s">
        <v>1440</v>
      </c>
      <c r="HEA231" s="19" t="s">
        <v>1440</v>
      </c>
      <c r="HEB231" s="19" t="s">
        <v>1440</v>
      </c>
      <c r="HEC231" s="19" t="s">
        <v>1440</v>
      </c>
      <c r="HED231" s="19" t="s">
        <v>1440</v>
      </c>
      <c r="HEE231" s="19" t="s">
        <v>1440</v>
      </c>
      <c r="HEF231" s="19" t="s">
        <v>1440</v>
      </c>
      <c r="HEG231" s="19" t="s">
        <v>1440</v>
      </c>
      <c r="HEH231" s="19" t="s">
        <v>1440</v>
      </c>
      <c r="HEI231" s="19" t="s">
        <v>1440</v>
      </c>
      <c r="HEJ231" s="19" t="s">
        <v>1440</v>
      </c>
      <c r="HEK231" s="19" t="s">
        <v>1440</v>
      </c>
      <c r="HEL231" s="19" t="s">
        <v>1440</v>
      </c>
      <c r="HEM231" s="19" t="s">
        <v>1440</v>
      </c>
      <c r="HEN231" s="19" t="s">
        <v>1440</v>
      </c>
      <c r="HEO231" s="19" t="s">
        <v>1440</v>
      </c>
      <c r="HEP231" s="19" t="s">
        <v>1440</v>
      </c>
      <c r="HEQ231" s="19" t="s">
        <v>1440</v>
      </c>
      <c r="HER231" s="19" t="s">
        <v>1440</v>
      </c>
      <c r="HES231" s="19" t="s">
        <v>1440</v>
      </c>
      <c r="HET231" s="19" t="s">
        <v>1440</v>
      </c>
      <c r="HEU231" s="19" t="s">
        <v>1440</v>
      </c>
      <c r="HEV231" s="19" t="s">
        <v>1440</v>
      </c>
      <c r="HEW231" s="19" t="s">
        <v>1440</v>
      </c>
      <c r="HEX231" s="19" t="s">
        <v>1440</v>
      </c>
      <c r="HEY231" s="19" t="s">
        <v>1440</v>
      </c>
      <c r="HEZ231" s="19" t="s">
        <v>1440</v>
      </c>
      <c r="HFA231" s="19" t="s">
        <v>1440</v>
      </c>
      <c r="HFB231" s="19" t="s">
        <v>1440</v>
      </c>
      <c r="HFC231" s="19" t="s">
        <v>1440</v>
      </c>
      <c r="HFD231" s="19" t="s">
        <v>1440</v>
      </c>
      <c r="HFE231" s="19" t="s">
        <v>1440</v>
      </c>
      <c r="HFF231" s="19" t="s">
        <v>1440</v>
      </c>
      <c r="HFG231" s="19" t="s">
        <v>1440</v>
      </c>
      <c r="HFH231" s="19" t="s">
        <v>1440</v>
      </c>
      <c r="HFI231" s="19" t="s">
        <v>1440</v>
      </c>
      <c r="HFJ231" s="19" t="s">
        <v>1440</v>
      </c>
      <c r="HFK231" s="19" t="s">
        <v>1440</v>
      </c>
      <c r="HFL231" s="19" t="s">
        <v>1440</v>
      </c>
      <c r="HFM231" s="19" t="s">
        <v>1440</v>
      </c>
      <c r="HFN231" s="19" t="s">
        <v>1440</v>
      </c>
      <c r="HFO231" s="19" t="s">
        <v>1440</v>
      </c>
      <c r="HFP231" s="19" t="s">
        <v>1440</v>
      </c>
      <c r="HFQ231" s="19" t="s">
        <v>1440</v>
      </c>
      <c r="HFR231" s="19" t="s">
        <v>1440</v>
      </c>
      <c r="HFS231" s="19" t="s">
        <v>1440</v>
      </c>
      <c r="HFT231" s="19" t="s">
        <v>1440</v>
      </c>
      <c r="HFU231" s="19" t="s">
        <v>1440</v>
      </c>
      <c r="HFV231" s="19" t="s">
        <v>1440</v>
      </c>
      <c r="HFW231" s="19" t="s">
        <v>1440</v>
      </c>
      <c r="HFX231" s="19" t="s">
        <v>1440</v>
      </c>
      <c r="HFY231" s="19" t="s">
        <v>1440</v>
      </c>
      <c r="HFZ231" s="19" t="s">
        <v>1440</v>
      </c>
      <c r="HGA231" s="19" t="s">
        <v>1440</v>
      </c>
      <c r="HGB231" s="19" t="s">
        <v>1440</v>
      </c>
      <c r="HGC231" s="19" t="s">
        <v>1440</v>
      </c>
      <c r="HGD231" s="19" t="s">
        <v>1440</v>
      </c>
      <c r="HGE231" s="19" t="s">
        <v>1440</v>
      </c>
      <c r="HGF231" s="19" t="s">
        <v>1440</v>
      </c>
      <c r="HGG231" s="19" t="s">
        <v>1440</v>
      </c>
      <c r="HGH231" s="19" t="s">
        <v>1440</v>
      </c>
      <c r="HGI231" s="19" t="s">
        <v>1440</v>
      </c>
      <c r="HGJ231" s="19" t="s">
        <v>1440</v>
      </c>
      <c r="HGK231" s="19" t="s">
        <v>1440</v>
      </c>
      <c r="HGL231" s="19" t="s">
        <v>1440</v>
      </c>
      <c r="HGM231" s="19" t="s">
        <v>1440</v>
      </c>
      <c r="HGN231" s="19" t="s">
        <v>1440</v>
      </c>
      <c r="HGO231" s="19" t="s">
        <v>1440</v>
      </c>
      <c r="HGP231" s="19" t="s">
        <v>1440</v>
      </c>
      <c r="HGQ231" s="19" t="s">
        <v>1440</v>
      </c>
      <c r="HGR231" s="19" t="s">
        <v>1440</v>
      </c>
      <c r="HGS231" s="19" t="s">
        <v>1440</v>
      </c>
      <c r="HGT231" s="19" t="s">
        <v>1440</v>
      </c>
      <c r="HGU231" s="19" t="s">
        <v>1440</v>
      </c>
      <c r="HGV231" s="19" t="s">
        <v>1440</v>
      </c>
      <c r="HGW231" s="19" t="s">
        <v>1440</v>
      </c>
      <c r="HGX231" s="19" t="s">
        <v>1440</v>
      </c>
      <c r="HGY231" s="19" t="s">
        <v>1440</v>
      </c>
      <c r="HGZ231" s="19" t="s">
        <v>1440</v>
      </c>
      <c r="HHA231" s="19" t="s">
        <v>1440</v>
      </c>
      <c r="HHB231" s="19" t="s">
        <v>1440</v>
      </c>
      <c r="HHC231" s="19" t="s">
        <v>1440</v>
      </c>
      <c r="HHD231" s="19" t="s">
        <v>1440</v>
      </c>
      <c r="HHE231" s="19" t="s">
        <v>1440</v>
      </c>
      <c r="HHF231" s="19" t="s">
        <v>1440</v>
      </c>
      <c r="HHG231" s="19" t="s">
        <v>1440</v>
      </c>
      <c r="HHH231" s="19" t="s">
        <v>1440</v>
      </c>
      <c r="HHI231" s="19" t="s">
        <v>1440</v>
      </c>
      <c r="HHJ231" s="19" t="s">
        <v>1440</v>
      </c>
      <c r="HHK231" s="19" t="s">
        <v>1440</v>
      </c>
      <c r="HHL231" s="19" t="s">
        <v>1440</v>
      </c>
      <c r="HHM231" s="19" t="s">
        <v>1440</v>
      </c>
      <c r="HHN231" s="19" t="s">
        <v>1440</v>
      </c>
      <c r="HHO231" s="19" t="s">
        <v>1440</v>
      </c>
      <c r="HHP231" s="19" t="s">
        <v>1440</v>
      </c>
      <c r="HHQ231" s="19" t="s">
        <v>1440</v>
      </c>
      <c r="HHR231" s="19" t="s">
        <v>1440</v>
      </c>
      <c r="HHS231" s="19" t="s">
        <v>1440</v>
      </c>
      <c r="HHT231" s="19" t="s">
        <v>1440</v>
      </c>
      <c r="HHU231" s="19" t="s">
        <v>1440</v>
      </c>
      <c r="HHV231" s="19" t="s">
        <v>1440</v>
      </c>
      <c r="HHW231" s="19" t="s">
        <v>1440</v>
      </c>
      <c r="HHX231" s="19" t="s">
        <v>1440</v>
      </c>
      <c r="HHY231" s="19" t="s">
        <v>1440</v>
      </c>
      <c r="HHZ231" s="19" t="s">
        <v>1440</v>
      </c>
      <c r="HIA231" s="19" t="s">
        <v>1440</v>
      </c>
      <c r="HIB231" s="19" t="s">
        <v>1440</v>
      </c>
      <c r="HIC231" s="19" t="s">
        <v>1440</v>
      </c>
      <c r="HID231" s="19" t="s">
        <v>1440</v>
      </c>
      <c r="HIE231" s="19" t="s">
        <v>1440</v>
      </c>
      <c r="HIF231" s="19" t="s">
        <v>1440</v>
      </c>
      <c r="HIG231" s="19" t="s">
        <v>1440</v>
      </c>
      <c r="HIH231" s="19" t="s">
        <v>1440</v>
      </c>
      <c r="HII231" s="19" t="s">
        <v>1440</v>
      </c>
      <c r="HIJ231" s="19" t="s">
        <v>1440</v>
      </c>
      <c r="HIK231" s="19" t="s">
        <v>1440</v>
      </c>
      <c r="HIL231" s="19" t="s">
        <v>1440</v>
      </c>
      <c r="HIM231" s="19" t="s">
        <v>1440</v>
      </c>
      <c r="HIN231" s="19" t="s">
        <v>1440</v>
      </c>
      <c r="HIO231" s="19" t="s">
        <v>1440</v>
      </c>
      <c r="HIP231" s="19" t="s">
        <v>1440</v>
      </c>
      <c r="HIQ231" s="19" t="s">
        <v>1440</v>
      </c>
      <c r="HIR231" s="19" t="s">
        <v>1440</v>
      </c>
      <c r="HIS231" s="19" t="s">
        <v>1440</v>
      </c>
      <c r="HIT231" s="19" t="s">
        <v>1440</v>
      </c>
      <c r="HIU231" s="19" t="s">
        <v>1440</v>
      </c>
      <c r="HIV231" s="19" t="s">
        <v>1440</v>
      </c>
      <c r="HIW231" s="19" t="s">
        <v>1440</v>
      </c>
      <c r="HIX231" s="19" t="s">
        <v>1440</v>
      </c>
      <c r="HIY231" s="19" t="s">
        <v>1440</v>
      </c>
      <c r="HIZ231" s="19" t="s">
        <v>1440</v>
      </c>
      <c r="HJA231" s="19" t="s">
        <v>1440</v>
      </c>
      <c r="HJB231" s="19" t="s">
        <v>1440</v>
      </c>
      <c r="HJC231" s="19" t="s">
        <v>1440</v>
      </c>
      <c r="HJD231" s="19" t="s">
        <v>1440</v>
      </c>
      <c r="HJE231" s="19" t="s">
        <v>1440</v>
      </c>
      <c r="HJF231" s="19" t="s">
        <v>1440</v>
      </c>
      <c r="HJG231" s="19" t="s">
        <v>1440</v>
      </c>
      <c r="HJH231" s="19" t="s">
        <v>1440</v>
      </c>
      <c r="HJI231" s="19" t="s">
        <v>1440</v>
      </c>
      <c r="HJJ231" s="19" t="s">
        <v>1440</v>
      </c>
      <c r="HJK231" s="19" t="s">
        <v>1440</v>
      </c>
      <c r="HJL231" s="19" t="s">
        <v>1440</v>
      </c>
      <c r="HJM231" s="19" t="s">
        <v>1440</v>
      </c>
      <c r="HJN231" s="19" t="s">
        <v>1440</v>
      </c>
      <c r="HJO231" s="19" t="s">
        <v>1440</v>
      </c>
      <c r="HJP231" s="19" t="s">
        <v>1440</v>
      </c>
      <c r="HJQ231" s="19" t="s">
        <v>1440</v>
      </c>
      <c r="HJR231" s="19" t="s">
        <v>1440</v>
      </c>
      <c r="HJS231" s="19" t="s">
        <v>1440</v>
      </c>
      <c r="HJT231" s="19" t="s">
        <v>1440</v>
      </c>
      <c r="HJU231" s="19" t="s">
        <v>1440</v>
      </c>
      <c r="HJV231" s="19" t="s">
        <v>1440</v>
      </c>
      <c r="HJW231" s="19" t="s">
        <v>1440</v>
      </c>
      <c r="HJX231" s="19" t="s">
        <v>1440</v>
      </c>
      <c r="HJY231" s="19" t="s">
        <v>1440</v>
      </c>
      <c r="HJZ231" s="19" t="s">
        <v>1440</v>
      </c>
      <c r="HKA231" s="19" t="s">
        <v>1440</v>
      </c>
      <c r="HKB231" s="19" t="s">
        <v>1440</v>
      </c>
      <c r="HKC231" s="19" t="s">
        <v>1440</v>
      </c>
      <c r="HKD231" s="19" t="s">
        <v>1440</v>
      </c>
      <c r="HKE231" s="19" t="s">
        <v>1440</v>
      </c>
      <c r="HKF231" s="19" t="s">
        <v>1440</v>
      </c>
      <c r="HKG231" s="19" t="s">
        <v>1440</v>
      </c>
      <c r="HKH231" s="19" t="s">
        <v>1440</v>
      </c>
      <c r="HKI231" s="19" t="s">
        <v>1440</v>
      </c>
      <c r="HKJ231" s="19" t="s">
        <v>1440</v>
      </c>
      <c r="HKK231" s="19" t="s">
        <v>1440</v>
      </c>
      <c r="HKL231" s="19" t="s">
        <v>1440</v>
      </c>
      <c r="HKM231" s="19" t="s">
        <v>1440</v>
      </c>
      <c r="HKN231" s="19" t="s">
        <v>1440</v>
      </c>
      <c r="HKO231" s="19" t="s">
        <v>1440</v>
      </c>
      <c r="HKP231" s="19" t="s">
        <v>1440</v>
      </c>
      <c r="HKQ231" s="19" t="s">
        <v>1440</v>
      </c>
      <c r="HKR231" s="19" t="s">
        <v>1440</v>
      </c>
      <c r="HKS231" s="19" t="s">
        <v>1440</v>
      </c>
      <c r="HKT231" s="19" t="s">
        <v>1440</v>
      </c>
      <c r="HKU231" s="19" t="s">
        <v>1440</v>
      </c>
      <c r="HKV231" s="19" t="s">
        <v>1440</v>
      </c>
      <c r="HKW231" s="19" t="s">
        <v>1440</v>
      </c>
      <c r="HKX231" s="19" t="s">
        <v>1440</v>
      </c>
      <c r="HKY231" s="19" t="s">
        <v>1440</v>
      </c>
      <c r="HKZ231" s="19" t="s">
        <v>1440</v>
      </c>
      <c r="HLA231" s="19" t="s">
        <v>1440</v>
      </c>
      <c r="HLB231" s="19" t="s">
        <v>1440</v>
      </c>
      <c r="HLC231" s="19" t="s">
        <v>1440</v>
      </c>
      <c r="HLD231" s="19" t="s">
        <v>1440</v>
      </c>
      <c r="HLE231" s="19" t="s">
        <v>1440</v>
      </c>
      <c r="HLF231" s="19" t="s">
        <v>1440</v>
      </c>
      <c r="HLG231" s="19" t="s">
        <v>1440</v>
      </c>
      <c r="HLH231" s="19" t="s">
        <v>1440</v>
      </c>
      <c r="HLI231" s="19" t="s">
        <v>1440</v>
      </c>
      <c r="HLJ231" s="19" t="s">
        <v>1440</v>
      </c>
      <c r="HLK231" s="19" t="s">
        <v>1440</v>
      </c>
      <c r="HLL231" s="19" t="s">
        <v>1440</v>
      </c>
      <c r="HLM231" s="19" t="s">
        <v>1440</v>
      </c>
      <c r="HLN231" s="19" t="s">
        <v>1440</v>
      </c>
      <c r="HLO231" s="19" t="s">
        <v>1440</v>
      </c>
      <c r="HLP231" s="19" t="s">
        <v>1440</v>
      </c>
      <c r="HLQ231" s="19" t="s">
        <v>1440</v>
      </c>
      <c r="HLR231" s="19" t="s">
        <v>1440</v>
      </c>
      <c r="HLS231" s="19" t="s">
        <v>1440</v>
      </c>
      <c r="HLT231" s="19" t="s">
        <v>1440</v>
      </c>
      <c r="HLU231" s="19" t="s">
        <v>1440</v>
      </c>
      <c r="HLV231" s="19" t="s">
        <v>1440</v>
      </c>
      <c r="HLW231" s="19" t="s">
        <v>1440</v>
      </c>
      <c r="HLX231" s="19" t="s">
        <v>1440</v>
      </c>
      <c r="HLY231" s="19" t="s">
        <v>1440</v>
      </c>
      <c r="HLZ231" s="19" t="s">
        <v>1440</v>
      </c>
      <c r="HMA231" s="19" t="s">
        <v>1440</v>
      </c>
      <c r="HMB231" s="19" t="s">
        <v>1440</v>
      </c>
      <c r="HMC231" s="19" t="s">
        <v>1440</v>
      </c>
      <c r="HMD231" s="19" t="s">
        <v>1440</v>
      </c>
      <c r="HME231" s="19" t="s">
        <v>1440</v>
      </c>
      <c r="HMF231" s="19" t="s">
        <v>1440</v>
      </c>
      <c r="HMG231" s="19" t="s">
        <v>1440</v>
      </c>
      <c r="HMH231" s="19" t="s">
        <v>1440</v>
      </c>
      <c r="HMI231" s="19" t="s">
        <v>1440</v>
      </c>
      <c r="HMJ231" s="19" t="s">
        <v>1440</v>
      </c>
      <c r="HMK231" s="19" t="s">
        <v>1440</v>
      </c>
      <c r="HML231" s="19" t="s">
        <v>1440</v>
      </c>
      <c r="HMM231" s="19" t="s">
        <v>1440</v>
      </c>
      <c r="HMN231" s="19" t="s">
        <v>1440</v>
      </c>
      <c r="HMO231" s="19" t="s">
        <v>1440</v>
      </c>
      <c r="HMP231" s="19" t="s">
        <v>1440</v>
      </c>
      <c r="HMQ231" s="19" t="s">
        <v>1440</v>
      </c>
      <c r="HMR231" s="19" t="s">
        <v>1440</v>
      </c>
      <c r="HMS231" s="19" t="s">
        <v>1440</v>
      </c>
      <c r="HMT231" s="19" t="s">
        <v>1440</v>
      </c>
      <c r="HMU231" s="19" t="s">
        <v>1440</v>
      </c>
      <c r="HMV231" s="19" t="s">
        <v>1440</v>
      </c>
      <c r="HMW231" s="19" t="s">
        <v>1440</v>
      </c>
      <c r="HMX231" s="19" t="s">
        <v>1440</v>
      </c>
      <c r="HMY231" s="19" t="s">
        <v>1440</v>
      </c>
      <c r="HMZ231" s="19" t="s">
        <v>1440</v>
      </c>
      <c r="HNA231" s="19" t="s">
        <v>1440</v>
      </c>
      <c r="HNB231" s="19" t="s">
        <v>1440</v>
      </c>
      <c r="HNC231" s="19" t="s">
        <v>1440</v>
      </c>
      <c r="HND231" s="19" t="s">
        <v>1440</v>
      </c>
      <c r="HNE231" s="19" t="s">
        <v>1440</v>
      </c>
      <c r="HNF231" s="19" t="s">
        <v>1440</v>
      </c>
      <c r="HNG231" s="19" t="s">
        <v>1440</v>
      </c>
      <c r="HNH231" s="19" t="s">
        <v>1440</v>
      </c>
      <c r="HNI231" s="19" t="s">
        <v>1440</v>
      </c>
      <c r="HNJ231" s="19" t="s">
        <v>1440</v>
      </c>
      <c r="HNK231" s="19" t="s">
        <v>1440</v>
      </c>
      <c r="HNL231" s="19" t="s">
        <v>1440</v>
      </c>
      <c r="HNM231" s="19" t="s">
        <v>1440</v>
      </c>
      <c r="HNN231" s="19" t="s">
        <v>1440</v>
      </c>
      <c r="HNO231" s="19" t="s">
        <v>1440</v>
      </c>
      <c r="HNP231" s="19" t="s">
        <v>1440</v>
      </c>
      <c r="HNQ231" s="19" t="s">
        <v>1440</v>
      </c>
      <c r="HNR231" s="19" t="s">
        <v>1440</v>
      </c>
      <c r="HNS231" s="19" t="s">
        <v>1440</v>
      </c>
      <c r="HNT231" s="19" t="s">
        <v>1440</v>
      </c>
      <c r="HNU231" s="19" t="s">
        <v>1440</v>
      </c>
      <c r="HNV231" s="19" t="s">
        <v>1440</v>
      </c>
      <c r="HNW231" s="19" t="s">
        <v>1440</v>
      </c>
      <c r="HNX231" s="19" t="s">
        <v>1440</v>
      </c>
      <c r="HNY231" s="19" t="s">
        <v>1440</v>
      </c>
      <c r="HNZ231" s="19" t="s">
        <v>1440</v>
      </c>
      <c r="HOA231" s="19" t="s">
        <v>1440</v>
      </c>
      <c r="HOB231" s="19" t="s">
        <v>1440</v>
      </c>
      <c r="HOC231" s="19" t="s">
        <v>1440</v>
      </c>
      <c r="HOD231" s="19" t="s">
        <v>1440</v>
      </c>
      <c r="HOE231" s="19" t="s">
        <v>1440</v>
      </c>
      <c r="HOF231" s="19" t="s">
        <v>1440</v>
      </c>
      <c r="HOG231" s="19" t="s">
        <v>1440</v>
      </c>
      <c r="HOH231" s="19" t="s">
        <v>1440</v>
      </c>
      <c r="HOI231" s="19" t="s">
        <v>1440</v>
      </c>
      <c r="HOJ231" s="19" t="s">
        <v>1440</v>
      </c>
      <c r="HOK231" s="19" t="s">
        <v>1440</v>
      </c>
      <c r="HOL231" s="19" t="s">
        <v>1440</v>
      </c>
      <c r="HOM231" s="19" t="s">
        <v>1440</v>
      </c>
      <c r="HON231" s="19" t="s">
        <v>1440</v>
      </c>
      <c r="HOO231" s="19" t="s">
        <v>1440</v>
      </c>
      <c r="HOP231" s="19" t="s">
        <v>1440</v>
      </c>
      <c r="HOQ231" s="19" t="s">
        <v>1440</v>
      </c>
      <c r="HOR231" s="19" t="s">
        <v>1440</v>
      </c>
      <c r="HOS231" s="19" t="s">
        <v>1440</v>
      </c>
      <c r="HOT231" s="19" t="s">
        <v>1440</v>
      </c>
      <c r="HOU231" s="19" t="s">
        <v>1440</v>
      </c>
      <c r="HOV231" s="19" t="s">
        <v>1440</v>
      </c>
      <c r="HOW231" s="19" t="s">
        <v>1440</v>
      </c>
      <c r="HOX231" s="19" t="s">
        <v>1440</v>
      </c>
      <c r="HOY231" s="19" t="s">
        <v>1440</v>
      </c>
      <c r="HOZ231" s="19" t="s">
        <v>1440</v>
      </c>
      <c r="HPA231" s="19" t="s">
        <v>1440</v>
      </c>
      <c r="HPB231" s="19" t="s">
        <v>1440</v>
      </c>
      <c r="HPC231" s="19" t="s">
        <v>1440</v>
      </c>
      <c r="HPD231" s="19" t="s">
        <v>1440</v>
      </c>
      <c r="HPE231" s="19" t="s">
        <v>1440</v>
      </c>
      <c r="HPF231" s="19" t="s">
        <v>1440</v>
      </c>
      <c r="HPG231" s="19" t="s">
        <v>1440</v>
      </c>
      <c r="HPH231" s="19" t="s">
        <v>1440</v>
      </c>
      <c r="HPI231" s="19" t="s">
        <v>1440</v>
      </c>
      <c r="HPJ231" s="19" t="s">
        <v>1440</v>
      </c>
      <c r="HPK231" s="19" t="s">
        <v>1440</v>
      </c>
      <c r="HPL231" s="19" t="s">
        <v>1440</v>
      </c>
      <c r="HPM231" s="19" t="s">
        <v>1440</v>
      </c>
      <c r="HPN231" s="19" t="s">
        <v>1440</v>
      </c>
      <c r="HPO231" s="19" t="s">
        <v>1440</v>
      </c>
      <c r="HPP231" s="19" t="s">
        <v>1440</v>
      </c>
      <c r="HPQ231" s="19" t="s">
        <v>1440</v>
      </c>
      <c r="HPR231" s="19" t="s">
        <v>1440</v>
      </c>
      <c r="HPS231" s="19" t="s">
        <v>1440</v>
      </c>
      <c r="HPT231" s="19" t="s">
        <v>1440</v>
      </c>
      <c r="HPU231" s="19" t="s">
        <v>1440</v>
      </c>
      <c r="HPV231" s="19" t="s">
        <v>1440</v>
      </c>
      <c r="HPW231" s="19" t="s">
        <v>1440</v>
      </c>
      <c r="HPX231" s="19" t="s">
        <v>1440</v>
      </c>
      <c r="HPY231" s="19" t="s">
        <v>1440</v>
      </c>
      <c r="HPZ231" s="19" t="s">
        <v>1440</v>
      </c>
      <c r="HQA231" s="19" t="s">
        <v>1440</v>
      </c>
      <c r="HQB231" s="19" t="s">
        <v>1440</v>
      </c>
      <c r="HQC231" s="19" t="s">
        <v>1440</v>
      </c>
      <c r="HQD231" s="19" t="s">
        <v>1440</v>
      </c>
      <c r="HQE231" s="19" t="s">
        <v>1440</v>
      </c>
      <c r="HQF231" s="19" t="s">
        <v>1440</v>
      </c>
      <c r="HQG231" s="19" t="s">
        <v>1440</v>
      </c>
      <c r="HQH231" s="19" t="s">
        <v>1440</v>
      </c>
      <c r="HQI231" s="19" t="s">
        <v>1440</v>
      </c>
      <c r="HQJ231" s="19" t="s">
        <v>1440</v>
      </c>
      <c r="HQK231" s="19" t="s">
        <v>1440</v>
      </c>
      <c r="HQL231" s="19" t="s">
        <v>1440</v>
      </c>
      <c r="HQM231" s="19" t="s">
        <v>1440</v>
      </c>
      <c r="HQN231" s="19" t="s">
        <v>1440</v>
      </c>
      <c r="HQO231" s="19" t="s">
        <v>1440</v>
      </c>
      <c r="HQP231" s="19" t="s">
        <v>1440</v>
      </c>
      <c r="HQQ231" s="19" t="s">
        <v>1440</v>
      </c>
      <c r="HQR231" s="19" t="s">
        <v>1440</v>
      </c>
      <c r="HQS231" s="19" t="s">
        <v>1440</v>
      </c>
      <c r="HQT231" s="19" t="s">
        <v>1440</v>
      </c>
      <c r="HQU231" s="19" t="s">
        <v>1440</v>
      </c>
      <c r="HQV231" s="19" t="s">
        <v>1440</v>
      </c>
      <c r="HQW231" s="19" t="s">
        <v>1440</v>
      </c>
      <c r="HQX231" s="19" t="s">
        <v>1440</v>
      </c>
      <c r="HQY231" s="19" t="s">
        <v>1440</v>
      </c>
      <c r="HQZ231" s="19" t="s">
        <v>1440</v>
      </c>
      <c r="HRA231" s="19" t="s">
        <v>1440</v>
      </c>
      <c r="HRB231" s="19" t="s">
        <v>1440</v>
      </c>
      <c r="HRC231" s="19" t="s">
        <v>1440</v>
      </c>
      <c r="HRD231" s="19" t="s">
        <v>1440</v>
      </c>
      <c r="HRE231" s="19" t="s">
        <v>1440</v>
      </c>
      <c r="HRF231" s="19" t="s">
        <v>1440</v>
      </c>
      <c r="HRG231" s="19" t="s">
        <v>1440</v>
      </c>
      <c r="HRH231" s="19" t="s">
        <v>1440</v>
      </c>
      <c r="HRI231" s="19" t="s">
        <v>1440</v>
      </c>
      <c r="HRJ231" s="19" t="s">
        <v>1440</v>
      </c>
      <c r="HRK231" s="19" t="s">
        <v>1440</v>
      </c>
      <c r="HRL231" s="19" t="s">
        <v>1440</v>
      </c>
      <c r="HRM231" s="19" t="s">
        <v>1440</v>
      </c>
      <c r="HRN231" s="19" t="s">
        <v>1440</v>
      </c>
      <c r="HRO231" s="19" t="s">
        <v>1440</v>
      </c>
      <c r="HRP231" s="19" t="s">
        <v>1440</v>
      </c>
      <c r="HRQ231" s="19" t="s">
        <v>1440</v>
      </c>
      <c r="HRR231" s="19" t="s">
        <v>1440</v>
      </c>
      <c r="HRS231" s="19" t="s">
        <v>1440</v>
      </c>
      <c r="HRT231" s="19" t="s">
        <v>1440</v>
      </c>
      <c r="HRU231" s="19" t="s">
        <v>1440</v>
      </c>
      <c r="HRV231" s="19" t="s">
        <v>1440</v>
      </c>
      <c r="HRW231" s="19" t="s">
        <v>1440</v>
      </c>
      <c r="HRX231" s="19" t="s">
        <v>1440</v>
      </c>
      <c r="HRY231" s="19" t="s">
        <v>1440</v>
      </c>
      <c r="HRZ231" s="19" t="s">
        <v>1440</v>
      </c>
      <c r="HSA231" s="19" t="s">
        <v>1440</v>
      </c>
      <c r="HSB231" s="19" t="s">
        <v>1440</v>
      </c>
      <c r="HSC231" s="19" t="s">
        <v>1440</v>
      </c>
      <c r="HSD231" s="19" t="s">
        <v>1440</v>
      </c>
      <c r="HSE231" s="19" t="s">
        <v>1440</v>
      </c>
      <c r="HSF231" s="19" t="s">
        <v>1440</v>
      </c>
      <c r="HSG231" s="19" t="s">
        <v>1440</v>
      </c>
      <c r="HSH231" s="19" t="s">
        <v>1440</v>
      </c>
      <c r="HSI231" s="19" t="s">
        <v>1440</v>
      </c>
      <c r="HSJ231" s="19" t="s">
        <v>1440</v>
      </c>
      <c r="HSK231" s="19" t="s">
        <v>1440</v>
      </c>
      <c r="HSL231" s="19" t="s">
        <v>1440</v>
      </c>
      <c r="HSM231" s="19" t="s">
        <v>1440</v>
      </c>
      <c r="HSN231" s="19" t="s">
        <v>1440</v>
      </c>
      <c r="HSO231" s="19" t="s">
        <v>1440</v>
      </c>
      <c r="HSP231" s="19" t="s">
        <v>1440</v>
      </c>
      <c r="HSQ231" s="19" t="s">
        <v>1440</v>
      </c>
      <c r="HSR231" s="19" t="s">
        <v>1440</v>
      </c>
      <c r="HSS231" s="19" t="s">
        <v>1440</v>
      </c>
      <c r="HST231" s="19" t="s">
        <v>1440</v>
      </c>
      <c r="HSU231" s="19" t="s">
        <v>1440</v>
      </c>
      <c r="HSV231" s="19" t="s">
        <v>1440</v>
      </c>
      <c r="HSW231" s="19" t="s">
        <v>1440</v>
      </c>
      <c r="HSX231" s="19" t="s">
        <v>1440</v>
      </c>
      <c r="HSY231" s="19" t="s">
        <v>1440</v>
      </c>
      <c r="HSZ231" s="19" t="s">
        <v>1440</v>
      </c>
      <c r="HTA231" s="19" t="s">
        <v>1440</v>
      </c>
      <c r="HTB231" s="19" t="s">
        <v>1440</v>
      </c>
      <c r="HTC231" s="19" t="s">
        <v>1440</v>
      </c>
      <c r="HTD231" s="19" t="s">
        <v>1440</v>
      </c>
      <c r="HTE231" s="19" t="s">
        <v>1440</v>
      </c>
      <c r="HTF231" s="19" t="s">
        <v>1440</v>
      </c>
      <c r="HTG231" s="19" t="s">
        <v>1440</v>
      </c>
      <c r="HTH231" s="19" t="s">
        <v>1440</v>
      </c>
      <c r="HTI231" s="19" t="s">
        <v>1440</v>
      </c>
      <c r="HTJ231" s="19" t="s">
        <v>1440</v>
      </c>
      <c r="HTK231" s="19" t="s">
        <v>1440</v>
      </c>
      <c r="HTL231" s="19" t="s">
        <v>1440</v>
      </c>
      <c r="HTM231" s="19" t="s">
        <v>1440</v>
      </c>
      <c r="HTN231" s="19" t="s">
        <v>1440</v>
      </c>
      <c r="HTO231" s="19" t="s">
        <v>1440</v>
      </c>
      <c r="HTP231" s="19" t="s">
        <v>1440</v>
      </c>
      <c r="HTQ231" s="19" t="s">
        <v>1440</v>
      </c>
      <c r="HTR231" s="19" t="s">
        <v>1440</v>
      </c>
      <c r="HTS231" s="19" t="s">
        <v>1440</v>
      </c>
      <c r="HTT231" s="19" t="s">
        <v>1440</v>
      </c>
      <c r="HTU231" s="19" t="s">
        <v>1440</v>
      </c>
      <c r="HTV231" s="19" t="s">
        <v>1440</v>
      </c>
      <c r="HTW231" s="19" t="s">
        <v>1440</v>
      </c>
      <c r="HTX231" s="19" t="s">
        <v>1440</v>
      </c>
      <c r="HTY231" s="19" t="s">
        <v>1440</v>
      </c>
      <c r="HTZ231" s="19" t="s">
        <v>1440</v>
      </c>
      <c r="HUA231" s="19" t="s">
        <v>1440</v>
      </c>
      <c r="HUB231" s="19" t="s">
        <v>1440</v>
      </c>
      <c r="HUC231" s="19" t="s">
        <v>1440</v>
      </c>
      <c r="HUD231" s="19" t="s">
        <v>1440</v>
      </c>
      <c r="HUE231" s="19" t="s">
        <v>1440</v>
      </c>
      <c r="HUF231" s="19" t="s">
        <v>1440</v>
      </c>
      <c r="HUG231" s="19" t="s">
        <v>1440</v>
      </c>
      <c r="HUH231" s="19" t="s">
        <v>1440</v>
      </c>
      <c r="HUI231" s="19" t="s">
        <v>1440</v>
      </c>
      <c r="HUJ231" s="19" t="s">
        <v>1440</v>
      </c>
      <c r="HUK231" s="19" t="s">
        <v>1440</v>
      </c>
      <c r="HUL231" s="19" t="s">
        <v>1440</v>
      </c>
      <c r="HUM231" s="19" t="s">
        <v>1440</v>
      </c>
      <c r="HUN231" s="19" t="s">
        <v>1440</v>
      </c>
      <c r="HUO231" s="19" t="s">
        <v>1440</v>
      </c>
      <c r="HUP231" s="19" t="s">
        <v>1440</v>
      </c>
      <c r="HUQ231" s="19" t="s">
        <v>1440</v>
      </c>
      <c r="HUR231" s="19" t="s">
        <v>1440</v>
      </c>
      <c r="HUS231" s="19" t="s">
        <v>1440</v>
      </c>
      <c r="HUT231" s="19" t="s">
        <v>1440</v>
      </c>
      <c r="HUU231" s="19" t="s">
        <v>1440</v>
      </c>
      <c r="HUV231" s="19" t="s">
        <v>1440</v>
      </c>
      <c r="HUW231" s="19" t="s">
        <v>1440</v>
      </c>
      <c r="HUX231" s="19" t="s">
        <v>1440</v>
      </c>
      <c r="HUY231" s="19" t="s">
        <v>1440</v>
      </c>
      <c r="HUZ231" s="19" t="s">
        <v>1440</v>
      </c>
      <c r="HVA231" s="19" t="s">
        <v>1440</v>
      </c>
      <c r="HVB231" s="19" t="s">
        <v>1440</v>
      </c>
      <c r="HVC231" s="19" t="s">
        <v>1440</v>
      </c>
      <c r="HVD231" s="19" t="s">
        <v>1440</v>
      </c>
      <c r="HVE231" s="19" t="s">
        <v>1440</v>
      </c>
      <c r="HVF231" s="19" t="s">
        <v>1440</v>
      </c>
      <c r="HVG231" s="19" t="s">
        <v>1440</v>
      </c>
      <c r="HVH231" s="19" t="s">
        <v>1440</v>
      </c>
      <c r="HVI231" s="19" t="s">
        <v>1440</v>
      </c>
      <c r="HVJ231" s="19" t="s">
        <v>1440</v>
      </c>
      <c r="HVK231" s="19" t="s">
        <v>1440</v>
      </c>
      <c r="HVL231" s="19" t="s">
        <v>1440</v>
      </c>
      <c r="HVM231" s="19" t="s">
        <v>1440</v>
      </c>
      <c r="HVN231" s="19" t="s">
        <v>1440</v>
      </c>
      <c r="HVO231" s="19" t="s">
        <v>1440</v>
      </c>
      <c r="HVP231" s="19" t="s">
        <v>1440</v>
      </c>
      <c r="HVQ231" s="19" t="s">
        <v>1440</v>
      </c>
      <c r="HVR231" s="19" t="s">
        <v>1440</v>
      </c>
      <c r="HVS231" s="19" t="s">
        <v>1440</v>
      </c>
      <c r="HVT231" s="19" t="s">
        <v>1440</v>
      </c>
      <c r="HVU231" s="19" t="s">
        <v>1440</v>
      </c>
      <c r="HVV231" s="19" t="s">
        <v>1440</v>
      </c>
      <c r="HVW231" s="19" t="s">
        <v>1440</v>
      </c>
      <c r="HVX231" s="19" t="s">
        <v>1440</v>
      </c>
      <c r="HVY231" s="19" t="s">
        <v>1440</v>
      </c>
      <c r="HVZ231" s="19" t="s">
        <v>1440</v>
      </c>
      <c r="HWA231" s="19" t="s">
        <v>1440</v>
      </c>
      <c r="HWB231" s="19" t="s">
        <v>1440</v>
      </c>
      <c r="HWC231" s="19" t="s">
        <v>1440</v>
      </c>
      <c r="HWD231" s="19" t="s">
        <v>1440</v>
      </c>
      <c r="HWE231" s="19" t="s">
        <v>1440</v>
      </c>
      <c r="HWF231" s="19" t="s">
        <v>1440</v>
      </c>
      <c r="HWG231" s="19" t="s">
        <v>1440</v>
      </c>
      <c r="HWH231" s="19" t="s">
        <v>1440</v>
      </c>
      <c r="HWI231" s="19" t="s">
        <v>1440</v>
      </c>
      <c r="HWJ231" s="19" t="s">
        <v>1440</v>
      </c>
      <c r="HWK231" s="19" t="s">
        <v>1440</v>
      </c>
      <c r="HWL231" s="19" t="s">
        <v>1440</v>
      </c>
      <c r="HWM231" s="19" t="s">
        <v>1440</v>
      </c>
      <c r="HWN231" s="19" t="s">
        <v>1440</v>
      </c>
      <c r="HWO231" s="19" t="s">
        <v>1440</v>
      </c>
      <c r="HWP231" s="19" t="s">
        <v>1440</v>
      </c>
      <c r="HWQ231" s="19" t="s">
        <v>1440</v>
      </c>
      <c r="HWR231" s="19" t="s">
        <v>1440</v>
      </c>
      <c r="HWS231" s="19" t="s">
        <v>1440</v>
      </c>
      <c r="HWT231" s="19" t="s">
        <v>1440</v>
      </c>
      <c r="HWU231" s="19" t="s">
        <v>1440</v>
      </c>
      <c r="HWV231" s="19" t="s">
        <v>1440</v>
      </c>
      <c r="HWW231" s="19" t="s">
        <v>1440</v>
      </c>
      <c r="HWX231" s="19" t="s">
        <v>1440</v>
      </c>
      <c r="HWY231" s="19" t="s">
        <v>1440</v>
      </c>
      <c r="HWZ231" s="19" t="s">
        <v>1440</v>
      </c>
      <c r="HXA231" s="19" t="s">
        <v>1440</v>
      </c>
      <c r="HXB231" s="19" t="s">
        <v>1440</v>
      </c>
      <c r="HXC231" s="19" t="s">
        <v>1440</v>
      </c>
      <c r="HXD231" s="19" t="s">
        <v>1440</v>
      </c>
      <c r="HXE231" s="19" t="s">
        <v>1440</v>
      </c>
      <c r="HXF231" s="19" t="s">
        <v>1440</v>
      </c>
      <c r="HXG231" s="19" t="s">
        <v>1440</v>
      </c>
      <c r="HXH231" s="19" t="s">
        <v>1440</v>
      </c>
      <c r="HXI231" s="19" t="s">
        <v>1440</v>
      </c>
      <c r="HXJ231" s="19" t="s">
        <v>1440</v>
      </c>
      <c r="HXK231" s="19" t="s">
        <v>1440</v>
      </c>
      <c r="HXL231" s="19" t="s">
        <v>1440</v>
      </c>
      <c r="HXM231" s="19" t="s">
        <v>1440</v>
      </c>
      <c r="HXN231" s="19" t="s">
        <v>1440</v>
      </c>
      <c r="HXO231" s="19" t="s">
        <v>1440</v>
      </c>
      <c r="HXP231" s="19" t="s">
        <v>1440</v>
      </c>
      <c r="HXQ231" s="19" t="s">
        <v>1440</v>
      </c>
      <c r="HXR231" s="19" t="s">
        <v>1440</v>
      </c>
      <c r="HXS231" s="19" t="s">
        <v>1440</v>
      </c>
      <c r="HXT231" s="19" t="s">
        <v>1440</v>
      </c>
      <c r="HXU231" s="19" t="s">
        <v>1440</v>
      </c>
      <c r="HXV231" s="19" t="s">
        <v>1440</v>
      </c>
      <c r="HXW231" s="19" t="s">
        <v>1440</v>
      </c>
      <c r="HXX231" s="19" t="s">
        <v>1440</v>
      </c>
      <c r="HXY231" s="19" t="s">
        <v>1440</v>
      </c>
      <c r="HXZ231" s="19" t="s">
        <v>1440</v>
      </c>
      <c r="HYA231" s="19" t="s">
        <v>1440</v>
      </c>
      <c r="HYB231" s="19" t="s">
        <v>1440</v>
      </c>
      <c r="HYC231" s="19" t="s">
        <v>1440</v>
      </c>
      <c r="HYD231" s="19" t="s">
        <v>1440</v>
      </c>
      <c r="HYE231" s="19" t="s">
        <v>1440</v>
      </c>
      <c r="HYF231" s="19" t="s">
        <v>1440</v>
      </c>
      <c r="HYG231" s="19" t="s">
        <v>1440</v>
      </c>
      <c r="HYH231" s="19" t="s">
        <v>1440</v>
      </c>
      <c r="HYI231" s="19" t="s">
        <v>1440</v>
      </c>
      <c r="HYJ231" s="19" t="s">
        <v>1440</v>
      </c>
      <c r="HYK231" s="19" t="s">
        <v>1440</v>
      </c>
      <c r="HYL231" s="19" t="s">
        <v>1440</v>
      </c>
      <c r="HYM231" s="19" t="s">
        <v>1440</v>
      </c>
      <c r="HYN231" s="19" t="s">
        <v>1440</v>
      </c>
      <c r="HYO231" s="19" t="s">
        <v>1440</v>
      </c>
      <c r="HYP231" s="19" t="s">
        <v>1440</v>
      </c>
      <c r="HYQ231" s="19" t="s">
        <v>1440</v>
      </c>
      <c r="HYR231" s="19" t="s">
        <v>1440</v>
      </c>
      <c r="HYS231" s="19" t="s">
        <v>1440</v>
      </c>
      <c r="HYT231" s="19" t="s">
        <v>1440</v>
      </c>
      <c r="HYU231" s="19" t="s">
        <v>1440</v>
      </c>
      <c r="HYV231" s="19" t="s">
        <v>1440</v>
      </c>
      <c r="HYW231" s="19" t="s">
        <v>1440</v>
      </c>
      <c r="HYX231" s="19" t="s">
        <v>1440</v>
      </c>
      <c r="HYY231" s="19" t="s">
        <v>1440</v>
      </c>
      <c r="HYZ231" s="19" t="s">
        <v>1440</v>
      </c>
      <c r="HZA231" s="19" t="s">
        <v>1440</v>
      </c>
      <c r="HZB231" s="19" t="s">
        <v>1440</v>
      </c>
      <c r="HZC231" s="19" t="s">
        <v>1440</v>
      </c>
      <c r="HZD231" s="19" t="s">
        <v>1440</v>
      </c>
      <c r="HZE231" s="19" t="s">
        <v>1440</v>
      </c>
      <c r="HZF231" s="19" t="s">
        <v>1440</v>
      </c>
      <c r="HZG231" s="19" t="s">
        <v>1440</v>
      </c>
      <c r="HZH231" s="19" t="s">
        <v>1440</v>
      </c>
      <c r="HZI231" s="19" t="s">
        <v>1440</v>
      </c>
      <c r="HZJ231" s="19" t="s">
        <v>1440</v>
      </c>
      <c r="HZK231" s="19" t="s">
        <v>1440</v>
      </c>
      <c r="HZL231" s="19" t="s">
        <v>1440</v>
      </c>
      <c r="HZM231" s="19" t="s">
        <v>1440</v>
      </c>
      <c r="HZN231" s="19" t="s">
        <v>1440</v>
      </c>
      <c r="HZO231" s="19" t="s">
        <v>1440</v>
      </c>
      <c r="HZP231" s="19" t="s">
        <v>1440</v>
      </c>
      <c r="HZQ231" s="19" t="s">
        <v>1440</v>
      </c>
      <c r="HZR231" s="19" t="s">
        <v>1440</v>
      </c>
      <c r="HZS231" s="19" t="s">
        <v>1440</v>
      </c>
      <c r="HZT231" s="19" t="s">
        <v>1440</v>
      </c>
      <c r="HZU231" s="19" t="s">
        <v>1440</v>
      </c>
      <c r="HZV231" s="19" t="s">
        <v>1440</v>
      </c>
      <c r="HZW231" s="19" t="s">
        <v>1440</v>
      </c>
      <c r="HZX231" s="19" t="s">
        <v>1440</v>
      </c>
      <c r="HZY231" s="19" t="s">
        <v>1440</v>
      </c>
      <c r="HZZ231" s="19" t="s">
        <v>1440</v>
      </c>
      <c r="IAA231" s="19" t="s">
        <v>1440</v>
      </c>
      <c r="IAB231" s="19" t="s">
        <v>1440</v>
      </c>
      <c r="IAC231" s="19" t="s">
        <v>1440</v>
      </c>
      <c r="IAD231" s="19" t="s">
        <v>1440</v>
      </c>
      <c r="IAE231" s="19" t="s">
        <v>1440</v>
      </c>
      <c r="IAF231" s="19" t="s">
        <v>1440</v>
      </c>
      <c r="IAG231" s="19" t="s">
        <v>1440</v>
      </c>
      <c r="IAH231" s="19" t="s">
        <v>1440</v>
      </c>
      <c r="IAI231" s="19" t="s">
        <v>1440</v>
      </c>
      <c r="IAJ231" s="19" t="s">
        <v>1440</v>
      </c>
      <c r="IAK231" s="19" t="s">
        <v>1440</v>
      </c>
      <c r="IAL231" s="19" t="s">
        <v>1440</v>
      </c>
      <c r="IAM231" s="19" t="s">
        <v>1440</v>
      </c>
      <c r="IAN231" s="19" t="s">
        <v>1440</v>
      </c>
      <c r="IAO231" s="19" t="s">
        <v>1440</v>
      </c>
      <c r="IAP231" s="19" t="s">
        <v>1440</v>
      </c>
      <c r="IAQ231" s="19" t="s">
        <v>1440</v>
      </c>
      <c r="IAR231" s="19" t="s">
        <v>1440</v>
      </c>
      <c r="IAS231" s="19" t="s">
        <v>1440</v>
      </c>
      <c r="IAT231" s="19" t="s">
        <v>1440</v>
      </c>
      <c r="IAU231" s="19" t="s">
        <v>1440</v>
      </c>
      <c r="IAV231" s="19" t="s">
        <v>1440</v>
      </c>
      <c r="IAW231" s="19" t="s">
        <v>1440</v>
      </c>
      <c r="IAX231" s="19" t="s">
        <v>1440</v>
      </c>
      <c r="IAY231" s="19" t="s">
        <v>1440</v>
      </c>
      <c r="IAZ231" s="19" t="s">
        <v>1440</v>
      </c>
      <c r="IBA231" s="19" t="s">
        <v>1440</v>
      </c>
      <c r="IBB231" s="19" t="s">
        <v>1440</v>
      </c>
      <c r="IBC231" s="19" t="s">
        <v>1440</v>
      </c>
      <c r="IBD231" s="19" t="s">
        <v>1440</v>
      </c>
      <c r="IBE231" s="19" t="s">
        <v>1440</v>
      </c>
      <c r="IBF231" s="19" t="s">
        <v>1440</v>
      </c>
      <c r="IBG231" s="19" t="s">
        <v>1440</v>
      </c>
      <c r="IBH231" s="19" t="s">
        <v>1440</v>
      </c>
      <c r="IBI231" s="19" t="s">
        <v>1440</v>
      </c>
      <c r="IBJ231" s="19" t="s">
        <v>1440</v>
      </c>
      <c r="IBK231" s="19" t="s">
        <v>1440</v>
      </c>
      <c r="IBL231" s="19" t="s">
        <v>1440</v>
      </c>
      <c r="IBM231" s="19" t="s">
        <v>1440</v>
      </c>
      <c r="IBN231" s="19" t="s">
        <v>1440</v>
      </c>
      <c r="IBO231" s="19" t="s">
        <v>1440</v>
      </c>
      <c r="IBP231" s="19" t="s">
        <v>1440</v>
      </c>
      <c r="IBQ231" s="19" t="s">
        <v>1440</v>
      </c>
      <c r="IBR231" s="19" t="s">
        <v>1440</v>
      </c>
      <c r="IBS231" s="19" t="s">
        <v>1440</v>
      </c>
      <c r="IBT231" s="19" t="s">
        <v>1440</v>
      </c>
      <c r="IBU231" s="19" t="s">
        <v>1440</v>
      </c>
      <c r="IBV231" s="19" t="s">
        <v>1440</v>
      </c>
      <c r="IBW231" s="19" t="s">
        <v>1440</v>
      </c>
      <c r="IBX231" s="19" t="s">
        <v>1440</v>
      </c>
      <c r="IBY231" s="19" t="s">
        <v>1440</v>
      </c>
      <c r="IBZ231" s="19" t="s">
        <v>1440</v>
      </c>
      <c r="ICA231" s="19" t="s">
        <v>1440</v>
      </c>
      <c r="ICB231" s="19" t="s">
        <v>1440</v>
      </c>
      <c r="ICC231" s="19" t="s">
        <v>1440</v>
      </c>
      <c r="ICD231" s="19" t="s">
        <v>1440</v>
      </c>
      <c r="ICE231" s="19" t="s">
        <v>1440</v>
      </c>
      <c r="ICF231" s="19" t="s">
        <v>1440</v>
      </c>
      <c r="ICG231" s="19" t="s">
        <v>1440</v>
      </c>
      <c r="ICH231" s="19" t="s">
        <v>1440</v>
      </c>
      <c r="ICI231" s="19" t="s">
        <v>1440</v>
      </c>
      <c r="ICJ231" s="19" t="s">
        <v>1440</v>
      </c>
      <c r="ICK231" s="19" t="s">
        <v>1440</v>
      </c>
      <c r="ICL231" s="19" t="s">
        <v>1440</v>
      </c>
      <c r="ICM231" s="19" t="s">
        <v>1440</v>
      </c>
      <c r="ICN231" s="19" t="s">
        <v>1440</v>
      </c>
      <c r="ICO231" s="19" t="s">
        <v>1440</v>
      </c>
      <c r="ICP231" s="19" t="s">
        <v>1440</v>
      </c>
      <c r="ICQ231" s="19" t="s">
        <v>1440</v>
      </c>
      <c r="ICR231" s="19" t="s">
        <v>1440</v>
      </c>
      <c r="ICS231" s="19" t="s">
        <v>1440</v>
      </c>
      <c r="ICT231" s="19" t="s">
        <v>1440</v>
      </c>
      <c r="ICU231" s="19" t="s">
        <v>1440</v>
      </c>
      <c r="ICV231" s="19" t="s">
        <v>1440</v>
      </c>
      <c r="ICW231" s="19" t="s">
        <v>1440</v>
      </c>
      <c r="ICX231" s="19" t="s">
        <v>1440</v>
      </c>
      <c r="ICY231" s="19" t="s">
        <v>1440</v>
      </c>
      <c r="ICZ231" s="19" t="s">
        <v>1440</v>
      </c>
      <c r="IDA231" s="19" t="s">
        <v>1440</v>
      </c>
      <c r="IDB231" s="19" t="s">
        <v>1440</v>
      </c>
      <c r="IDC231" s="19" t="s">
        <v>1440</v>
      </c>
      <c r="IDD231" s="19" t="s">
        <v>1440</v>
      </c>
      <c r="IDE231" s="19" t="s">
        <v>1440</v>
      </c>
      <c r="IDF231" s="19" t="s">
        <v>1440</v>
      </c>
      <c r="IDG231" s="19" t="s">
        <v>1440</v>
      </c>
      <c r="IDH231" s="19" t="s">
        <v>1440</v>
      </c>
      <c r="IDI231" s="19" t="s">
        <v>1440</v>
      </c>
      <c r="IDJ231" s="19" t="s">
        <v>1440</v>
      </c>
      <c r="IDK231" s="19" t="s">
        <v>1440</v>
      </c>
      <c r="IDL231" s="19" t="s">
        <v>1440</v>
      </c>
      <c r="IDM231" s="19" t="s">
        <v>1440</v>
      </c>
      <c r="IDN231" s="19" t="s">
        <v>1440</v>
      </c>
      <c r="IDO231" s="19" t="s">
        <v>1440</v>
      </c>
      <c r="IDP231" s="19" t="s">
        <v>1440</v>
      </c>
      <c r="IDQ231" s="19" t="s">
        <v>1440</v>
      </c>
      <c r="IDR231" s="19" t="s">
        <v>1440</v>
      </c>
      <c r="IDS231" s="19" t="s">
        <v>1440</v>
      </c>
      <c r="IDT231" s="19" t="s">
        <v>1440</v>
      </c>
      <c r="IDU231" s="19" t="s">
        <v>1440</v>
      </c>
      <c r="IDV231" s="19" t="s">
        <v>1440</v>
      </c>
      <c r="IDW231" s="19" t="s">
        <v>1440</v>
      </c>
      <c r="IDX231" s="19" t="s">
        <v>1440</v>
      </c>
      <c r="IDY231" s="19" t="s">
        <v>1440</v>
      </c>
      <c r="IDZ231" s="19" t="s">
        <v>1440</v>
      </c>
      <c r="IEA231" s="19" t="s">
        <v>1440</v>
      </c>
      <c r="IEB231" s="19" t="s">
        <v>1440</v>
      </c>
      <c r="IEC231" s="19" t="s">
        <v>1440</v>
      </c>
      <c r="IED231" s="19" t="s">
        <v>1440</v>
      </c>
      <c r="IEE231" s="19" t="s">
        <v>1440</v>
      </c>
      <c r="IEF231" s="19" t="s">
        <v>1440</v>
      </c>
      <c r="IEG231" s="19" t="s">
        <v>1440</v>
      </c>
      <c r="IEH231" s="19" t="s">
        <v>1440</v>
      </c>
      <c r="IEI231" s="19" t="s">
        <v>1440</v>
      </c>
      <c r="IEJ231" s="19" t="s">
        <v>1440</v>
      </c>
      <c r="IEK231" s="19" t="s">
        <v>1440</v>
      </c>
      <c r="IEL231" s="19" t="s">
        <v>1440</v>
      </c>
      <c r="IEM231" s="19" t="s">
        <v>1440</v>
      </c>
      <c r="IEN231" s="19" t="s">
        <v>1440</v>
      </c>
      <c r="IEO231" s="19" t="s">
        <v>1440</v>
      </c>
      <c r="IEP231" s="19" t="s">
        <v>1440</v>
      </c>
      <c r="IEQ231" s="19" t="s">
        <v>1440</v>
      </c>
      <c r="IER231" s="19" t="s">
        <v>1440</v>
      </c>
      <c r="IES231" s="19" t="s">
        <v>1440</v>
      </c>
      <c r="IET231" s="19" t="s">
        <v>1440</v>
      </c>
      <c r="IEU231" s="19" t="s">
        <v>1440</v>
      </c>
      <c r="IEV231" s="19" t="s">
        <v>1440</v>
      </c>
      <c r="IEW231" s="19" t="s">
        <v>1440</v>
      </c>
      <c r="IEX231" s="19" t="s">
        <v>1440</v>
      </c>
      <c r="IEY231" s="19" t="s">
        <v>1440</v>
      </c>
      <c r="IEZ231" s="19" t="s">
        <v>1440</v>
      </c>
      <c r="IFA231" s="19" t="s">
        <v>1440</v>
      </c>
      <c r="IFB231" s="19" t="s">
        <v>1440</v>
      </c>
      <c r="IFC231" s="19" t="s">
        <v>1440</v>
      </c>
      <c r="IFD231" s="19" t="s">
        <v>1440</v>
      </c>
      <c r="IFE231" s="19" t="s">
        <v>1440</v>
      </c>
      <c r="IFF231" s="19" t="s">
        <v>1440</v>
      </c>
      <c r="IFG231" s="19" t="s">
        <v>1440</v>
      </c>
      <c r="IFH231" s="19" t="s">
        <v>1440</v>
      </c>
      <c r="IFI231" s="19" t="s">
        <v>1440</v>
      </c>
      <c r="IFJ231" s="19" t="s">
        <v>1440</v>
      </c>
      <c r="IFK231" s="19" t="s">
        <v>1440</v>
      </c>
      <c r="IFL231" s="19" t="s">
        <v>1440</v>
      </c>
      <c r="IFM231" s="19" t="s">
        <v>1440</v>
      </c>
      <c r="IFN231" s="19" t="s">
        <v>1440</v>
      </c>
      <c r="IFO231" s="19" t="s">
        <v>1440</v>
      </c>
      <c r="IFP231" s="19" t="s">
        <v>1440</v>
      </c>
      <c r="IFQ231" s="19" t="s">
        <v>1440</v>
      </c>
      <c r="IFR231" s="19" t="s">
        <v>1440</v>
      </c>
      <c r="IFS231" s="19" t="s">
        <v>1440</v>
      </c>
      <c r="IFT231" s="19" t="s">
        <v>1440</v>
      </c>
      <c r="IFU231" s="19" t="s">
        <v>1440</v>
      </c>
      <c r="IFV231" s="19" t="s">
        <v>1440</v>
      </c>
      <c r="IFW231" s="19" t="s">
        <v>1440</v>
      </c>
      <c r="IFX231" s="19" t="s">
        <v>1440</v>
      </c>
      <c r="IFY231" s="19" t="s">
        <v>1440</v>
      </c>
      <c r="IFZ231" s="19" t="s">
        <v>1440</v>
      </c>
      <c r="IGA231" s="19" t="s">
        <v>1440</v>
      </c>
      <c r="IGB231" s="19" t="s">
        <v>1440</v>
      </c>
      <c r="IGC231" s="19" t="s">
        <v>1440</v>
      </c>
      <c r="IGD231" s="19" t="s">
        <v>1440</v>
      </c>
      <c r="IGE231" s="19" t="s">
        <v>1440</v>
      </c>
      <c r="IGF231" s="19" t="s">
        <v>1440</v>
      </c>
      <c r="IGG231" s="19" t="s">
        <v>1440</v>
      </c>
      <c r="IGH231" s="19" t="s">
        <v>1440</v>
      </c>
      <c r="IGI231" s="19" t="s">
        <v>1440</v>
      </c>
      <c r="IGJ231" s="19" t="s">
        <v>1440</v>
      </c>
      <c r="IGK231" s="19" t="s">
        <v>1440</v>
      </c>
      <c r="IGL231" s="19" t="s">
        <v>1440</v>
      </c>
      <c r="IGM231" s="19" t="s">
        <v>1440</v>
      </c>
      <c r="IGN231" s="19" t="s">
        <v>1440</v>
      </c>
      <c r="IGO231" s="19" t="s">
        <v>1440</v>
      </c>
      <c r="IGP231" s="19" t="s">
        <v>1440</v>
      </c>
      <c r="IGQ231" s="19" t="s">
        <v>1440</v>
      </c>
      <c r="IGR231" s="19" t="s">
        <v>1440</v>
      </c>
      <c r="IGS231" s="19" t="s">
        <v>1440</v>
      </c>
      <c r="IGT231" s="19" t="s">
        <v>1440</v>
      </c>
      <c r="IGU231" s="19" t="s">
        <v>1440</v>
      </c>
      <c r="IGV231" s="19" t="s">
        <v>1440</v>
      </c>
      <c r="IGW231" s="19" t="s">
        <v>1440</v>
      </c>
      <c r="IGX231" s="19" t="s">
        <v>1440</v>
      </c>
      <c r="IGY231" s="19" t="s">
        <v>1440</v>
      </c>
      <c r="IGZ231" s="19" t="s">
        <v>1440</v>
      </c>
      <c r="IHA231" s="19" t="s">
        <v>1440</v>
      </c>
      <c r="IHB231" s="19" t="s">
        <v>1440</v>
      </c>
      <c r="IHC231" s="19" t="s">
        <v>1440</v>
      </c>
      <c r="IHD231" s="19" t="s">
        <v>1440</v>
      </c>
      <c r="IHE231" s="19" t="s">
        <v>1440</v>
      </c>
      <c r="IHF231" s="19" t="s">
        <v>1440</v>
      </c>
      <c r="IHG231" s="19" t="s">
        <v>1440</v>
      </c>
      <c r="IHH231" s="19" t="s">
        <v>1440</v>
      </c>
      <c r="IHI231" s="19" t="s">
        <v>1440</v>
      </c>
      <c r="IHJ231" s="19" t="s">
        <v>1440</v>
      </c>
      <c r="IHK231" s="19" t="s">
        <v>1440</v>
      </c>
      <c r="IHL231" s="19" t="s">
        <v>1440</v>
      </c>
      <c r="IHM231" s="19" t="s">
        <v>1440</v>
      </c>
      <c r="IHN231" s="19" t="s">
        <v>1440</v>
      </c>
      <c r="IHO231" s="19" t="s">
        <v>1440</v>
      </c>
      <c r="IHP231" s="19" t="s">
        <v>1440</v>
      </c>
      <c r="IHQ231" s="19" t="s">
        <v>1440</v>
      </c>
      <c r="IHR231" s="19" t="s">
        <v>1440</v>
      </c>
      <c r="IHS231" s="19" t="s">
        <v>1440</v>
      </c>
      <c r="IHT231" s="19" t="s">
        <v>1440</v>
      </c>
      <c r="IHU231" s="19" t="s">
        <v>1440</v>
      </c>
      <c r="IHV231" s="19" t="s">
        <v>1440</v>
      </c>
      <c r="IHW231" s="19" t="s">
        <v>1440</v>
      </c>
      <c r="IHX231" s="19" t="s">
        <v>1440</v>
      </c>
      <c r="IHY231" s="19" t="s">
        <v>1440</v>
      </c>
      <c r="IHZ231" s="19" t="s">
        <v>1440</v>
      </c>
      <c r="IIA231" s="19" t="s">
        <v>1440</v>
      </c>
      <c r="IIB231" s="19" t="s">
        <v>1440</v>
      </c>
      <c r="IIC231" s="19" t="s">
        <v>1440</v>
      </c>
      <c r="IID231" s="19" t="s">
        <v>1440</v>
      </c>
      <c r="IIE231" s="19" t="s">
        <v>1440</v>
      </c>
      <c r="IIF231" s="19" t="s">
        <v>1440</v>
      </c>
      <c r="IIG231" s="19" t="s">
        <v>1440</v>
      </c>
      <c r="IIH231" s="19" t="s">
        <v>1440</v>
      </c>
      <c r="III231" s="19" t="s">
        <v>1440</v>
      </c>
      <c r="IIJ231" s="19" t="s">
        <v>1440</v>
      </c>
      <c r="IIK231" s="19" t="s">
        <v>1440</v>
      </c>
      <c r="IIL231" s="19" t="s">
        <v>1440</v>
      </c>
      <c r="IIM231" s="19" t="s">
        <v>1440</v>
      </c>
      <c r="IIN231" s="19" t="s">
        <v>1440</v>
      </c>
      <c r="IIO231" s="19" t="s">
        <v>1440</v>
      </c>
      <c r="IIP231" s="19" t="s">
        <v>1440</v>
      </c>
      <c r="IIQ231" s="19" t="s">
        <v>1440</v>
      </c>
      <c r="IIR231" s="19" t="s">
        <v>1440</v>
      </c>
      <c r="IIS231" s="19" t="s">
        <v>1440</v>
      </c>
      <c r="IIT231" s="19" t="s">
        <v>1440</v>
      </c>
      <c r="IIU231" s="19" t="s">
        <v>1440</v>
      </c>
      <c r="IIV231" s="19" t="s">
        <v>1440</v>
      </c>
      <c r="IIW231" s="19" t="s">
        <v>1440</v>
      </c>
      <c r="IIX231" s="19" t="s">
        <v>1440</v>
      </c>
      <c r="IIY231" s="19" t="s">
        <v>1440</v>
      </c>
      <c r="IIZ231" s="19" t="s">
        <v>1440</v>
      </c>
      <c r="IJA231" s="19" t="s">
        <v>1440</v>
      </c>
      <c r="IJB231" s="19" t="s">
        <v>1440</v>
      </c>
      <c r="IJC231" s="19" t="s">
        <v>1440</v>
      </c>
      <c r="IJD231" s="19" t="s">
        <v>1440</v>
      </c>
      <c r="IJE231" s="19" t="s">
        <v>1440</v>
      </c>
      <c r="IJF231" s="19" t="s">
        <v>1440</v>
      </c>
      <c r="IJG231" s="19" t="s">
        <v>1440</v>
      </c>
      <c r="IJH231" s="19" t="s">
        <v>1440</v>
      </c>
      <c r="IJI231" s="19" t="s">
        <v>1440</v>
      </c>
      <c r="IJJ231" s="19" t="s">
        <v>1440</v>
      </c>
      <c r="IJK231" s="19" t="s">
        <v>1440</v>
      </c>
      <c r="IJL231" s="19" t="s">
        <v>1440</v>
      </c>
      <c r="IJM231" s="19" t="s">
        <v>1440</v>
      </c>
      <c r="IJN231" s="19" t="s">
        <v>1440</v>
      </c>
      <c r="IJO231" s="19" t="s">
        <v>1440</v>
      </c>
      <c r="IJP231" s="19" t="s">
        <v>1440</v>
      </c>
      <c r="IJQ231" s="19" t="s">
        <v>1440</v>
      </c>
      <c r="IJR231" s="19" t="s">
        <v>1440</v>
      </c>
      <c r="IJS231" s="19" t="s">
        <v>1440</v>
      </c>
      <c r="IJT231" s="19" t="s">
        <v>1440</v>
      </c>
      <c r="IJU231" s="19" t="s">
        <v>1440</v>
      </c>
      <c r="IJV231" s="19" t="s">
        <v>1440</v>
      </c>
      <c r="IJW231" s="19" t="s">
        <v>1440</v>
      </c>
      <c r="IJX231" s="19" t="s">
        <v>1440</v>
      </c>
      <c r="IJY231" s="19" t="s">
        <v>1440</v>
      </c>
      <c r="IJZ231" s="19" t="s">
        <v>1440</v>
      </c>
      <c r="IKA231" s="19" t="s">
        <v>1440</v>
      </c>
      <c r="IKB231" s="19" t="s">
        <v>1440</v>
      </c>
      <c r="IKC231" s="19" t="s">
        <v>1440</v>
      </c>
      <c r="IKD231" s="19" t="s">
        <v>1440</v>
      </c>
      <c r="IKE231" s="19" t="s">
        <v>1440</v>
      </c>
      <c r="IKF231" s="19" t="s">
        <v>1440</v>
      </c>
      <c r="IKG231" s="19" t="s">
        <v>1440</v>
      </c>
      <c r="IKH231" s="19" t="s">
        <v>1440</v>
      </c>
      <c r="IKI231" s="19" t="s">
        <v>1440</v>
      </c>
      <c r="IKJ231" s="19" t="s">
        <v>1440</v>
      </c>
      <c r="IKK231" s="19" t="s">
        <v>1440</v>
      </c>
      <c r="IKL231" s="19" t="s">
        <v>1440</v>
      </c>
      <c r="IKM231" s="19" t="s">
        <v>1440</v>
      </c>
      <c r="IKN231" s="19" t="s">
        <v>1440</v>
      </c>
      <c r="IKO231" s="19" t="s">
        <v>1440</v>
      </c>
      <c r="IKP231" s="19" t="s">
        <v>1440</v>
      </c>
      <c r="IKQ231" s="19" t="s">
        <v>1440</v>
      </c>
      <c r="IKR231" s="19" t="s">
        <v>1440</v>
      </c>
      <c r="IKS231" s="19" t="s">
        <v>1440</v>
      </c>
      <c r="IKT231" s="19" t="s">
        <v>1440</v>
      </c>
      <c r="IKU231" s="19" t="s">
        <v>1440</v>
      </c>
      <c r="IKV231" s="19" t="s">
        <v>1440</v>
      </c>
      <c r="IKW231" s="19" t="s">
        <v>1440</v>
      </c>
      <c r="IKX231" s="19" t="s">
        <v>1440</v>
      </c>
      <c r="IKY231" s="19" t="s">
        <v>1440</v>
      </c>
      <c r="IKZ231" s="19" t="s">
        <v>1440</v>
      </c>
      <c r="ILA231" s="19" t="s">
        <v>1440</v>
      </c>
      <c r="ILB231" s="19" t="s">
        <v>1440</v>
      </c>
      <c r="ILC231" s="19" t="s">
        <v>1440</v>
      </c>
      <c r="ILD231" s="19" t="s">
        <v>1440</v>
      </c>
      <c r="ILE231" s="19" t="s">
        <v>1440</v>
      </c>
      <c r="ILF231" s="19" t="s">
        <v>1440</v>
      </c>
      <c r="ILG231" s="19" t="s">
        <v>1440</v>
      </c>
      <c r="ILH231" s="19" t="s">
        <v>1440</v>
      </c>
      <c r="ILI231" s="19" t="s">
        <v>1440</v>
      </c>
      <c r="ILJ231" s="19" t="s">
        <v>1440</v>
      </c>
      <c r="ILK231" s="19" t="s">
        <v>1440</v>
      </c>
      <c r="ILL231" s="19" t="s">
        <v>1440</v>
      </c>
      <c r="ILM231" s="19" t="s">
        <v>1440</v>
      </c>
      <c r="ILN231" s="19" t="s">
        <v>1440</v>
      </c>
      <c r="ILO231" s="19" t="s">
        <v>1440</v>
      </c>
      <c r="ILP231" s="19" t="s">
        <v>1440</v>
      </c>
      <c r="ILQ231" s="19" t="s">
        <v>1440</v>
      </c>
      <c r="ILR231" s="19" t="s">
        <v>1440</v>
      </c>
      <c r="ILS231" s="19" t="s">
        <v>1440</v>
      </c>
      <c r="ILT231" s="19" t="s">
        <v>1440</v>
      </c>
      <c r="ILU231" s="19" t="s">
        <v>1440</v>
      </c>
      <c r="ILV231" s="19" t="s">
        <v>1440</v>
      </c>
      <c r="ILW231" s="19" t="s">
        <v>1440</v>
      </c>
      <c r="ILX231" s="19" t="s">
        <v>1440</v>
      </c>
      <c r="ILY231" s="19" t="s">
        <v>1440</v>
      </c>
      <c r="ILZ231" s="19" t="s">
        <v>1440</v>
      </c>
      <c r="IMA231" s="19" t="s">
        <v>1440</v>
      </c>
      <c r="IMB231" s="19" t="s">
        <v>1440</v>
      </c>
      <c r="IMC231" s="19" t="s">
        <v>1440</v>
      </c>
      <c r="IMD231" s="19" t="s">
        <v>1440</v>
      </c>
      <c r="IME231" s="19" t="s">
        <v>1440</v>
      </c>
      <c r="IMF231" s="19" t="s">
        <v>1440</v>
      </c>
      <c r="IMG231" s="19" t="s">
        <v>1440</v>
      </c>
      <c r="IMH231" s="19" t="s">
        <v>1440</v>
      </c>
      <c r="IMI231" s="19" t="s">
        <v>1440</v>
      </c>
      <c r="IMJ231" s="19" t="s">
        <v>1440</v>
      </c>
      <c r="IMK231" s="19" t="s">
        <v>1440</v>
      </c>
      <c r="IML231" s="19" t="s">
        <v>1440</v>
      </c>
      <c r="IMM231" s="19" t="s">
        <v>1440</v>
      </c>
      <c r="IMN231" s="19" t="s">
        <v>1440</v>
      </c>
      <c r="IMO231" s="19" t="s">
        <v>1440</v>
      </c>
      <c r="IMP231" s="19" t="s">
        <v>1440</v>
      </c>
      <c r="IMQ231" s="19" t="s">
        <v>1440</v>
      </c>
      <c r="IMR231" s="19" t="s">
        <v>1440</v>
      </c>
      <c r="IMS231" s="19" t="s">
        <v>1440</v>
      </c>
      <c r="IMT231" s="19" t="s">
        <v>1440</v>
      </c>
      <c r="IMU231" s="19" t="s">
        <v>1440</v>
      </c>
      <c r="IMV231" s="19" t="s">
        <v>1440</v>
      </c>
      <c r="IMW231" s="19" t="s">
        <v>1440</v>
      </c>
      <c r="IMX231" s="19" t="s">
        <v>1440</v>
      </c>
      <c r="IMY231" s="19" t="s">
        <v>1440</v>
      </c>
      <c r="IMZ231" s="19" t="s">
        <v>1440</v>
      </c>
      <c r="INA231" s="19" t="s">
        <v>1440</v>
      </c>
      <c r="INB231" s="19" t="s">
        <v>1440</v>
      </c>
      <c r="INC231" s="19" t="s">
        <v>1440</v>
      </c>
      <c r="IND231" s="19" t="s">
        <v>1440</v>
      </c>
      <c r="INE231" s="19" t="s">
        <v>1440</v>
      </c>
      <c r="INF231" s="19" t="s">
        <v>1440</v>
      </c>
      <c r="ING231" s="19" t="s">
        <v>1440</v>
      </c>
      <c r="INH231" s="19" t="s">
        <v>1440</v>
      </c>
      <c r="INI231" s="19" t="s">
        <v>1440</v>
      </c>
      <c r="INJ231" s="19" t="s">
        <v>1440</v>
      </c>
      <c r="INK231" s="19" t="s">
        <v>1440</v>
      </c>
      <c r="INL231" s="19" t="s">
        <v>1440</v>
      </c>
      <c r="INM231" s="19" t="s">
        <v>1440</v>
      </c>
      <c r="INN231" s="19" t="s">
        <v>1440</v>
      </c>
      <c r="INO231" s="19" t="s">
        <v>1440</v>
      </c>
      <c r="INP231" s="19" t="s">
        <v>1440</v>
      </c>
      <c r="INQ231" s="19" t="s">
        <v>1440</v>
      </c>
      <c r="INR231" s="19" t="s">
        <v>1440</v>
      </c>
      <c r="INS231" s="19" t="s">
        <v>1440</v>
      </c>
      <c r="INT231" s="19" t="s">
        <v>1440</v>
      </c>
      <c r="INU231" s="19" t="s">
        <v>1440</v>
      </c>
      <c r="INV231" s="19" t="s">
        <v>1440</v>
      </c>
      <c r="INW231" s="19" t="s">
        <v>1440</v>
      </c>
      <c r="INX231" s="19" t="s">
        <v>1440</v>
      </c>
      <c r="INY231" s="19" t="s">
        <v>1440</v>
      </c>
      <c r="INZ231" s="19" t="s">
        <v>1440</v>
      </c>
      <c r="IOA231" s="19" t="s">
        <v>1440</v>
      </c>
      <c r="IOB231" s="19" t="s">
        <v>1440</v>
      </c>
      <c r="IOC231" s="19" t="s">
        <v>1440</v>
      </c>
      <c r="IOD231" s="19" t="s">
        <v>1440</v>
      </c>
      <c r="IOE231" s="19" t="s">
        <v>1440</v>
      </c>
      <c r="IOF231" s="19" t="s">
        <v>1440</v>
      </c>
      <c r="IOG231" s="19" t="s">
        <v>1440</v>
      </c>
      <c r="IOH231" s="19" t="s">
        <v>1440</v>
      </c>
      <c r="IOI231" s="19" t="s">
        <v>1440</v>
      </c>
      <c r="IOJ231" s="19" t="s">
        <v>1440</v>
      </c>
      <c r="IOK231" s="19" t="s">
        <v>1440</v>
      </c>
      <c r="IOL231" s="19" t="s">
        <v>1440</v>
      </c>
      <c r="IOM231" s="19" t="s">
        <v>1440</v>
      </c>
      <c r="ION231" s="19" t="s">
        <v>1440</v>
      </c>
      <c r="IOO231" s="19" t="s">
        <v>1440</v>
      </c>
      <c r="IOP231" s="19" t="s">
        <v>1440</v>
      </c>
      <c r="IOQ231" s="19" t="s">
        <v>1440</v>
      </c>
      <c r="IOR231" s="19" t="s">
        <v>1440</v>
      </c>
      <c r="IOS231" s="19" t="s">
        <v>1440</v>
      </c>
      <c r="IOT231" s="19" t="s">
        <v>1440</v>
      </c>
      <c r="IOU231" s="19" t="s">
        <v>1440</v>
      </c>
      <c r="IOV231" s="19" t="s">
        <v>1440</v>
      </c>
      <c r="IOW231" s="19" t="s">
        <v>1440</v>
      </c>
      <c r="IOX231" s="19" t="s">
        <v>1440</v>
      </c>
      <c r="IOY231" s="19" t="s">
        <v>1440</v>
      </c>
      <c r="IOZ231" s="19" t="s">
        <v>1440</v>
      </c>
      <c r="IPA231" s="19" t="s">
        <v>1440</v>
      </c>
      <c r="IPB231" s="19" t="s">
        <v>1440</v>
      </c>
      <c r="IPC231" s="19" t="s">
        <v>1440</v>
      </c>
      <c r="IPD231" s="19" t="s">
        <v>1440</v>
      </c>
      <c r="IPE231" s="19" t="s">
        <v>1440</v>
      </c>
      <c r="IPF231" s="19" t="s">
        <v>1440</v>
      </c>
      <c r="IPG231" s="19" t="s">
        <v>1440</v>
      </c>
      <c r="IPH231" s="19" t="s">
        <v>1440</v>
      </c>
      <c r="IPI231" s="19" t="s">
        <v>1440</v>
      </c>
      <c r="IPJ231" s="19" t="s">
        <v>1440</v>
      </c>
      <c r="IPK231" s="19" t="s">
        <v>1440</v>
      </c>
      <c r="IPL231" s="19" t="s">
        <v>1440</v>
      </c>
      <c r="IPM231" s="19" t="s">
        <v>1440</v>
      </c>
      <c r="IPN231" s="19" t="s">
        <v>1440</v>
      </c>
      <c r="IPO231" s="19" t="s">
        <v>1440</v>
      </c>
      <c r="IPP231" s="19" t="s">
        <v>1440</v>
      </c>
      <c r="IPQ231" s="19" t="s">
        <v>1440</v>
      </c>
      <c r="IPR231" s="19" t="s">
        <v>1440</v>
      </c>
      <c r="IPS231" s="19" t="s">
        <v>1440</v>
      </c>
      <c r="IPT231" s="19" t="s">
        <v>1440</v>
      </c>
      <c r="IPU231" s="19" t="s">
        <v>1440</v>
      </c>
      <c r="IPV231" s="19" t="s">
        <v>1440</v>
      </c>
      <c r="IPW231" s="19" t="s">
        <v>1440</v>
      </c>
      <c r="IPX231" s="19" t="s">
        <v>1440</v>
      </c>
      <c r="IPY231" s="19" t="s">
        <v>1440</v>
      </c>
      <c r="IPZ231" s="19" t="s">
        <v>1440</v>
      </c>
      <c r="IQA231" s="19" t="s">
        <v>1440</v>
      </c>
      <c r="IQB231" s="19" t="s">
        <v>1440</v>
      </c>
      <c r="IQC231" s="19" t="s">
        <v>1440</v>
      </c>
      <c r="IQD231" s="19" t="s">
        <v>1440</v>
      </c>
      <c r="IQE231" s="19" t="s">
        <v>1440</v>
      </c>
      <c r="IQF231" s="19" t="s">
        <v>1440</v>
      </c>
      <c r="IQG231" s="19" t="s">
        <v>1440</v>
      </c>
      <c r="IQH231" s="19" t="s">
        <v>1440</v>
      </c>
      <c r="IQI231" s="19" t="s">
        <v>1440</v>
      </c>
      <c r="IQJ231" s="19" t="s">
        <v>1440</v>
      </c>
      <c r="IQK231" s="19" t="s">
        <v>1440</v>
      </c>
      <c r="IQL231" s="19" t="s">
        <v>1440</v>
      </c>
      <c r="IQM231" s="19" t="s">
        <v>1440</v>
      </c>
      <c r="IQN231" s="19" t="s">
        <v>1440</v>
      </c>
      <c r="IQO231" s="19" t="s">
        <v>1440</v>
      </c>
      <c r="IQP231" s="19" t="s">
        <v>1440</v>
      </c>
      <c r="IQQ231" s="19" t="s">
        <v>1440</v>
      </c>
      <c r="IQR231" s="19" t="s">
        <v>1440</v>
      </c>
      <c r="IQS231" s="19" t="s">
        <v>1440</v>
      </c>
      <c r="IQT231" s="19" t="s">
        <v>1440</v>
      </c>
      <c r="IQU231" s="19" t="s">
        <v>1440</v>
      </c>
      <c r="IQV231" s="19" t="s">
        <v>1440</v>
      </c>
      <c r="IQW231" s="19" t="s">
        <v>1440</v>
      </c>
      <c r="IQX231" s="19" t="s">
        <v>1440</v>
      </c>
      <c r="IQY231" s="19" t="s">
        <v>1440</v>
      </c>
      <c r="IQZ231" s="19" t="s">
        <v>1440</v>
      </c>
      <c r="IRA231" s="19" t="s">
        <v>1440</v>
      </c>
      <c r="IRB231" s="19" t="s">
        <v>1440</v>
      </c>
      <c r="IRC231" s="19" t="s">
        <v>1440</v>
      </c>
      <c r="IRD231" s="19" t="s">
        <v>1440</v>
      </c>
      <c r="IRE231" s="19" t="s">
        <v>1440</v>
      </c>
      <c r="IRF231" s="19" t="s">
        <v>1440</v>
      </c>
      <c r="IRG231" s="19" t="s">
        <v>1440</v>
      </c>
      <c r="IRH231" s="19" t="s">
        <v>1440</v>
      </c>
      <c r="IRI231" s="19" t="s">
        <v>1440</v>
      </c>
      <c r="IRJ231" s="19" t="s">
        <v>1440</v>
      </c>
      <c r="IRK231" s="19" t="s">
        <v>1440</v>
      </c>
      <c r="IRL231" s="19" t="s">
        <v>1440</v>
      </c>
      <c r="IRM231" s="19" t="s">
        <v>1440</v>
      </c>
      <c r="IRN231" s="19" t="s">
        <v>1440</v>
      </c>
      <c r="IRO231" s="19" t="s">
        <v>1440</v>
      </c>
      <c r="IRP231" s="19" t="s">
        <v>1440</v>
      </c>
      <c r="IRQ231" s="19" t="s">
        <v>1440</v>
      </c>
      <c r="IRR231" s="19" t="s">
        <v>1440</v>
      </c>
      <c r="IRS231" s="19" t="s">
        <v>1440</v>
      </c>
      <c r="IRT231" s="19" t="s">
        <v>1440</v>
      </c>
      <c r="IRU231" s="19" t="s">
        <v>1440</v>
      </c>
      <c r="IRV231" s="19" t="s">
        <v>1440</v>
      </c>
      <c r="IRW231" s="19" t="s">
        <v>1440</v>
      </c>
      <c r="IRX231" s="19" t="s">
        <v>1440</v>
      </c>
      <c r="IRY231" s="19" t="s">
        <v>1440</v>
      </c>
      <c r="IRZ231" s="19" t="s">
        <v>1440</v>
      </c>
      <c r="ISA231" s="19" t="s">
        <v>1440</v>
      </c>
      <c r="ISB231" s="19" t="s">
        <v>1440</v>
      </c>
      <c r="ISC231" s="19" t="s">
        <v>1440</v>
      </c>
      <c r="ISD231" s="19" t="s">
        <v>1440</v>
      </c>
      <c r="ISE231" s="19" t="s">
        <v>1440</v>
      </c>
      <c r="ISF231" s="19" t="s">
        <v>1440</v>
      </c>
      <c r="ISG231" s="19" t="s">
        <v>1440</v>
      </c>
      <c r="ISH231" s="19" t="s">
        <v>1440</v>
      </c>
      <c r="ISI231" s="19" t="s">
        <v>1440</v>
      </c>
      <c r="ISJ231" s="19" t="s">
        <v>1440</v>
      </c>
      <c r="ISK231" s="19" t="s">
        <v>1440</v>
      </c>
      <c r="ISL231" s="19" t="s">
        <v>1440</v>
      </c>
      <c r="ISM231" s="19" t="s">
        <v>1440</v>
      </c>
      <c r="ISN231" s="19" t="s">
        <v>1440</v>
      </c>
      <c r="ISO231" s="19" t="s">
        <v>1440</v>
      </c>
      <c r="ISP231" s="19" t="s">
        <v>1440</v>
      </c>
      <c r="ISQ231" s="19" t="s">
        <v>1440</v>
      </c>
      <c r="ISR231" s="19" t="s">
        <v>1440</v>
      </c>
      <c r="ISS231" s="19" t="s">
        <v>1440</v>
      </c>
      <c r="IST231" s="19" t="s">
        <v>1440</v>
      </c>
      <c r="ISU231" s="19" t="s">
        <v>1440</v>
      </c>
      <c r="ISV231" s="19" t="s">
        <v>1440</v>
      </c>
      <c r="ISW231" s="19" t="s">
        <v>1440</v>
      </c>
      <c r="ISX231" s="19" t="s">
        <v>1440</v>
      </c>
      <c r="ISY231" s="19" t="s">
        <v>1440</v>
      </c>
      <c r="ISZ231" s="19" t="s">
        <v>1440</v>
      </c>
      <c r="ITA231" s="19" t="s">
        <v>1440</v>
      </c>
      <c r="ITB231" s="19" t="s">
        <v>1440</v>
      </c>
      <c r="ITC231" s="19" t="s">
        <v>1440</v>
      </c>
      <c r="ITD231" s="19" t="s">
        <v>1440</v>
      </c>
      <c r="ITE231" s="19" t="s">
        <v>1440</v>
      </c>
      <c r="ITF231" s="19" t="s">
        <v>1440</v>
      </c>
      <c r="ITG231" s="19" t="s">
        <v>1440</v>
      </c>
      <c r="ITH231" s="19" t="s">
        <v>1440</v>
      </c>
      <c r="ITI231" s="19" t="s">
        <v>1440</v>
      </c>
      <c r="ITJ231" s="19" t="s">
        <v>1440</v>
      </c>
      <c r="ITK231" s="19" t="s">
        <v>1440</v>
      </c>
      <c r="ITL231" s="19" t="s">
        <v>1440</v>
      </c>
      <c r="ITM231" s="19" t="s">
        <v>1440</v>
      </c>
      <c r="ITN231" s="19" t="s">
        <v>1440</v>
      </c>
      <c r="ITO231" s="19" t="s">
        <v>1440</v>
      </c>
      <c r="ITP231" s="19" t="s">
        <v>1440</v>
      </c>
      <c r="ITQ231" s="19" t="s">
        <v>1440</v>
      </c>
      <c r="ITR231" s="19" t="s">
        <v>1440</v>
      </c>
      <c r="ITS231" s="19" t="s">
        <v>1440</v>
      </c>
      <c r="ITT231" s="19" t="s">
        <v>1440</v>
      </c>
      <c r="ITU231" s="19" t="s">
        <v>1440</v>
      </c>
      <c r="ITV231" s="19" t="s">
        <v>1440</v>
      </c>
      <c r="ITW231" s="19" t="s">
        <v>1440</v>
      </c>
      <c r="ITX231" s="19" t="s">
        <v>1440</v>
      </c>
      <c r="ITY231" s="19" t="s">
        <v>1440</v>
      </c>
      <c r="ITZ231" s="19" t="s">
        <v>1440</v>
      </c>
      <c r="IUA231" s="19" t="s">
        <v>1440</v>
      </c>
      <c r="IUB231" s="19" t="s">
        <v>1440</v>
      </c>
      <c r="IUC231" s="19" t="s">
        <v>1440</v>
      </c>
      <c r="IUD231" s="19" t="s">
        <v>1440</v>
      </c>
      <c r="IUE231" s="19" t="s">
        <v>1440</v>
      </c>
      <c r="IUF231" s="19" t="s">
        <v>1440</v>
      </c>
      <c r="IUG231" s="19" t="s">
        <v>1440</v>
      </c>
      <c r="IUH231" s="19" t="s">
        <v>1440</v>
      </c>
      <c r="IUI231" s="19" t="s">
        <v>1440</v>
      </c>
      <c r="IUJ231" s="19" t="s">
        <v>1440</v>
      </c>
      <c r="IUK231" s="19" t="s">
        <v>1440</v>
      </c>
      <c r="IUL231" s="19" t="s">
        <v>1440</v>
      </c>
      <c r="IUM231" s="19" t="s">
        <v>1440</v>
      </c>
      <c r="IUN231" s="19" t="s">
        <v>1440</v>
      </c>
      <c r="IUO231" s="19" t="s">
        <v>1440</v>
      </c>
      <c r="IUP231" s="19" t="s">
        <v>1440</v>
      </c>
      <c r="IUQ231" s="19" t="s">
        <v>1440</v>
      </c>
      <c r="IUR231" s="19" t="s">
        <v>1440</v>
      </c>
      <c r="IUS231" s="19" t="s">
        <v>1440</v>
      </c>
      <c r="IUT231" s="19" t="s">
        <v>1440</v>
      </c>
      <c r="IUU231" s="19" t="s">
        <v>1440</v>
      </c>
      <c r="IUV231" s="19" t="s">
        <v>1440</v>
      </c>
      <c r="IUW231" s="19" t="s">
        <v>1440</v>
      </c>
      <c r="IUX231" s="19" t="s">
        <v>1440</v>
      </c>
      <c r="IUY231" s="19" t="s">
        <v>1440</v>
      </c>
      <c r="IUZ231" s="19" t="s">
        <v>1440</v>
      </c>
      <c r="IVA231" s="19" t="s">
        <v>1440</v>
      </c>
      <c r="IVB231" s="19" t="s">
        <v>1440</v>
      </c>
      <c r="IVC231" s="19" t="s">
        <v>1440</v>
      </c>
      <c r="IVD231" s="19" t="s">
        <v>1440</v>
      </c>
      <c r="IVE231" s="19" t="s">
        <v>1440</v>
      </c>
      <c r="IVF231" s="19" t="s">
        <v>1440</v>
      </c>
      <c r="IVG231" s="19" t="s">
        <v>1440</v>
      </c>
      <c r="IVH231" s="19" t="s">
        <v>1440</v>
      </c>
      <c r="IVI231" s="19" t="s">
        <v>1440</v>
      </c>
      <c r="IVJ231" s="19" t="s">
        <v>1440</v>
      </c>
      <c r="IVK231" s="19" t="s">
        <v>1440</v>
      </c>
      <c r="IVL231" s="19" t="s">
        <v>1440</v>
      </c>
      <c r="IVM231" s="19" t="s">
        <v>1440</v>
      </c>
      <c r="IVN231" s="19" t="s">
        <v>1440</v>
      </c>
      <c r="IVO231" s="19" t="s">
        <v>1440</v>
      </c>
      <c r="IVP231" s="19" t="s">
        <v>1440</v>
      </c>
      <c r="IVQ231" s="19" t="s">
        <v>1440</v>
      </c>
      <c r="IVR231" s="19" t="s">
        <v>1440</v>
      </c>
      <c r="IVS231" s="19" t="s">
        <v>1440</v>
      </c>
      <c r="IVT231" s="19" t="s">
        <v>1440</v>
      </c>
      <c r="IVU231" s="19" t="s">
        <v>1440</v>
      </c>
      <c r="IVV231" s="19" t="s">
        <v>1440</v>
      </c>
      <c r="IVW231" s="19" t="s">
        <v>1440</v>
      </c>
      <c r="IVX231" s="19" t="s">
        <v>1440</v>
      </c>
      <c r="IVY231" s="19" t="s">
        <v>1440</v>
      </c>
      <c r="IVZ231" s="19" t="s">
        <v>1440</v>
      </c>
      <c r="IWA231" s="19" t="s">
        <v>1440</v>
      </c>
      <c r="IWB231" s="19" t="s">
        <v>1440</v>
      </c>
      <c r="IWC231" s="19" t="s">
        <v>1440</v>
      </c>
      <c r="IWD231" s="19" t="s">
        <v>1440</v>
      </c>
      <c r="IWE231" s="19" t="s">
        <v>1440</v>
      </c>
      <c r="IWF231" s="19" t="s">
        <v>1440</v>
      </c>
      <c r="IWG231" s="19" t="s">
        <v>1440</v>
      </c>
      <c r="IWH231" s="19" t="s">
        <v>1440</v>
      </c>
      <c r="IWI231" s="19" t="s">
        <v>1440</v>
      </c>
      <c r="IWJ231" s="19" t="s">
        <v>1440</v>
      </c>
      <c r="IWK231" s="19" t="s">
        <v>1440</v>
      </c>
      <c r="IWL231" s="19" t="s">
        <v>1440</v>
      </c>
      <c r="IWM231" s="19" t="s">
        <v>1440</v>
      </c>
      <c r="IWN231" s="19" t="s">
        <v>1440</v>
      </c>
      <c r="IWO231" s="19" t="s">
        <v>1440</v>
      </c>
      <c r="IWP231" s="19" t="s">
        <v>1440</v>
      </c>
      <c r="IWQ231" s="19" t="s">
        <v>1440</v>
      </c>
      <c r="IWR231" s="19" t="s">
        <v>1440</v>
      </c>
      <c r="IWS231" s="19" t="s">
        <v>1440</v>
      </c>
      <c r="IWT231" s="19" t="s">
        <v>1440</v>
      </c>
      <c r="IWU231" s="19" t="s">
        <v>1440</v>
      </c>
      <c r="IWV231" s="19" t="s">
        <v>1440</v>
      </c>
      <c r="IWW231" s="19" t="s">
        <v>1440</v>
      </c>
      <c r="IWX231" s="19" t="s">
        <v>1440</v>
      </c>
      <c r="IWY231" s="19" t="s">
        <v>1440</v>
      </c>
      <c r="IWZ231" s="19" t="s">
        <v>1440</v>
      </c>
      <c r="IXA231" s="19" t="s">
        <v>1440</v>
      </c>
      <c r="IXB231" s="19" t="s">
        <v>1440</v>
      </c>
      <c r="IXC231" s="19" t="s">
        <v>1440</v>
      </c>
      <c r="IXD231" s="19" t="s">
        <v>1440</v>
      </c>
      <c r="IXE231" s="19" t="s">
        <v>1440</v>
      </c>
      <c r="IXF231" s="19" t="s">
        <v>1440</v>
      </c>
      <c r="IXG231" s="19" t="s">
        <v>1440</v>
      </c>
      <c r="IXH231" s="19" t="s">
        <v>1440</v>
      </c>
      <c r="IXI231" s="19" t="s">
        <v>1440</v>
      </c>
      <c r="IXJ231" s="19" t="s">
        <v>1440</v>
      </c>
      <c r="IXK231" s="19" t="s">
        <v>1440</v>
      </c>
      <c r="IXL231" s="19" t="s">
        <v>1440</v>
      </c>
      <c r="IXM231" s="19" t="s">
        <v>1440</v>
      </c>
      <c r="IXN231" s="19" t="s">
        <v>1440</v>
      </c>
      <c r="IXO231" s="19" t="s">
        <v>1440</v>
      </c>
      <c r="IXP231" s="19" t="s">
        <v>1440</v>
      </c>
      <c r="IXQ231" s="19" t="s">
        <v>1440</v>
      </c>
      <c r="IXR231" s="19" t="s">
        <v>1440</v>
      </c>
      <c r="IXS231" s="19" t="s">
        <v>1440</v>
      </c>
      <c r="IXT231" s="19" t="s">
        <v>1440</v>
      </c>
      <c r="IXU231" s="19" t="s">
        <v>1440</v>
      </c>
      <c r="IXV231" s="19" t="s">
        <v>1440</v>
      </c>
      <c r="IXW231" s="19" t="s">
        <v>1440</v>
      </c>
      <c r="IXX231" s="19" t="s">
        <v>1440</v>
      </c>
      <c r="IXY231" s="19" t="s">
        <v>1440</v>
      </c>
      <c r="IXZ231" s="19" t="s">
        <v>1440</v>
      </c>
      <c r="IYA231" s="19" t="s">
        <v>1440</v>
      </c>
      <c r="IYB231" s="19" t="s">
        <v>1440</v>
      </c>
      <c r="IYC231" s="19" t="s">
        <v>1440</v>
      </c>
      <c r="IYD231" s="19" t="s">
        <v>1440</v>
      </c>
      <c r="IYE231" s="19" t="s">
        <v>1440</v>
      </c>
      <c r="IYF231" s="19" t="s">
        <v>1440</v>
      </c>
      <c r="IYG231" s="19" t="s">
        <v>1440</v>
      </c>
      <c r="IYH231" s="19" t="s">
        <v>1440</v>
      </c>
      <c r="IYI231" s="19" t="s">
        <v>1440</v>
      </c>
      <c r="IYJ231" s="19" t="s">
        <v>1440</v>
      </c>
      <c r="IYK231" s="19" t="s">
        <v>1440</v>
      </c>
      <c r="IYL231" s="19" t="s">
        <v>1440</v>
      </c>
      <c r="IYM231" s="19" t="s">
        <v>1440</v>
      </c>
      <c r="IYN231" s="19" t="s">
        <v>1440</v>
      </c>
      <c r="IYO231" s="19" t="s">
        <v>1440</v>
      </c>
      <c r="IYP231" s="19" t="s">
        <v>1440</v>
      </c>
      <c r="IYQ231" s="19" t="s">
        <v>1440</v>
      </c>
      <c r="IYR231" s="19" t="s">
        <v>1440</v>
      </c>
      <c r="IYS231" s="19" t="s">
        <v>1440</v>
      </c>
      <c r="IYT231" s="19" t="s">
        <v>1440</v>
      </c>
      <c r="IYU231" s="19" t="s">
        <v>1440</v>
      </c>
      <c r="IYV231" s="19" t="s">
        <v>1440</v>
      </c>
      <c r="IYW231" s="19" t="s">
        <v>1440</v>
      </c>
      <c r="IYX231" s="19" t="s">
        <v>1440</v>
      </c>
      <c r="IYY231" s="19" t="s">
        <v>1440</v>
      </c>
      <c r="IYZ231" s="19" t="s">
        <v>1440</v>
      </c>
      <c r="IZA231" s="19" t="s">
        <v>1440</v>
      </c>
      <c r="IZB231" s="19" t="s">
        <v>1440</v>
      </c>
      <c r="IZC231" s="19" t="s">
        <v>1440</v>
      </c>
      <c r="IZD231" s="19" t="s">
        <v>1440</v>
      </c>
      <c r="IZE231" s="19" t="s">
        <v>1440</v>
      </c>
      <c r="IZF231" s="19" t="s">
        <v>1440</v>
      </c>
      <c r="IZG231" s="19" t="s">
        <v>1440</v>
      </c>
      <c r="IZH231" s="19" t="s">
        <v>1440</v>
      </c>
      <c r="IZI231" s="19" t="s">
        <v>1440</v>
      </c>
      <c r="IZJ231" s="19" t="s">
        <v>1440</v>
      </c>
      <c r="IZK231" s="19" t="s">
        <v>1440</v>
      </c>
      <c r="IZL231" s="19" t="s">
        <v>1440</v>
      </c>
      <c r="IZM231" s="19" t="s">
        <v>1440</v>
      </c>
      <c r="IZN231" s="19" t="s">
        <v>1440</v>
      </c>
      <c r="IZO231" s="19" t="s">
        <v>1440</v>
      </c>
      <c r="IZP231" s="19" t="s">
        <v>1440</v>
      </c>
      <c r="IZQ231" s="19" t="s">
        <v>1440</v>
      </c>
      <c r="IZR231" s="19" t="s">
        <v>1440</v>
      </c>
      <c r="IZS231" s="19" t="s">
        <v>1440</v>
      </c>
      <c r="IZT231" s="19" t="s">
        <v>1440</v>
      </c>
      <c r="IZU231" s="19" t="s">
        <v>1440</v>
      </c>
      <c r="IZV231" s="19" t="s">
        <v>1440</v>
      </c>
      <c r="IZW231" s="19" t="s">
        <v>1440</v>
      </c>
      <c r="IZX231" s="19" t="s">
        <v>1440</v>
      </c>
      <c r="IZY231" s="19" t="s">
        <v>1440</v>
      </c>
      <c r="IZZ231" s="19" t="s">
        <v>1440</v>
      </c>
      <c r="JAA231" s="19" t="s">
        <v>1440</v>
      </c>
      <c r="JAB231" s="19" t="s">
        <v>1440</v>
      </c>
      <c r="JAC231" s="19" t="s">
        <v>1440</v>
      </c>
      <c r="JAD231" s="19" t="s">
        <v>1440</v>
      </c>
      <c r="JAE231" s="19" t="s">
        <v>1440</v>
      </c>
      <c r="JAF231" s="19" t="s">
        <v>1440</v>
      </c>
      <c r="JAG231" s="19" t="s">
        <v>1440</v>
      </c>
      <c r="JAH231" s="19" t="s">
        <v>1440</v>
      </c>
      <c r="JAI231" s="19" t="s">
        <v>1440</v>
      </c>
      <c r="JAJ231" s="19" t="s">
        <v>1440</v>
      </c>
      <c r="JAK231" s="19" t="s">
        <v>1440</v>
      </c>
      <c r="JAL231" s="19" t="s">
        <v>1440</v>
      </c>
      <c r="JAM231" s="19" t="s">
        <v>1440</v>
      </c>
      <c r="JAN231" s="19" t="s">
        <v>1440</v>
      </c>
      <c r="JAO231" s="19" t="s">
        <v>1440</v>
      </c>
      <c r="JAP231" s="19" t="s">
        <v>1440</v>
      </c>
      <c r="JAQ231" s="19" t="s">
        <v>1440</v>
      </c>
      <c r="JAR231" s="19" t="s">
        <v>1440</v>
      </c>
      <c r="JAS231" s="19" t="s">
        <v>1440</v>
      </c>
      <c r="JAT231" s="19" t="s">
        <v>1440</v>
      </c>
      <c r="JAU231" s="19" t="s">
        <v>1440</v>
      </c>
      <c r="JAV231" s="19" t="s">
        <v>1440</v>
      </c>
      <c r="JAW231" s="19" t="s">
        <v>1440</v>
      </c>
      <c r="JAX231" s="19" t="s">
        <v>1440</v>
      </c>
      <c r="JAY231" s="19" t="s">
        <v>1440</v>
      </c>
      <c r="JAZ231" s="19" t="s">
        <v>1440</v>
      </c>
      <c r="JBA231" s="19" t="s">
        <v>1440</v>
      </c>
      <c r="JBB231" s="19" t="s">
        <v>1440</v>
      </c>
      <c r="JBC231" s="19" t="s">
        <v>1440</v>
      </c>
      <c r="JBD231" s="19" t="s">
        <v>1440</v>
      </c>
      <c r="JBE231" s="19" t="s">
        <v>1440</v>
      </c>
      <c r="JBF231" s="19" t="s">
        <v>1440</v>
      </c>
      <c r="JBG231" s="19" t="s">
        <v>1440</v>
      </c>
      <c r="JBH231" s="19" t="s">
        <v>1440</v>
      </c>
      <c r="JBI231" s="19" t="s">
        <v>1440</v>
      </c>
      <c r="JBJ231" s="19" t="s">
        <v>1440</v>
      </c>
      <c r="JBK231" s="19" t="s">
        <v>1440</v>
      </c>
      <c r="JBL231" s="19" t="s">
        <v>1440</v>
      </c>
      <c r="JBM231" s="19" t="s">
        <v>1440</v>
      </c>
      <c r="JBN231" s="19" t="s">
        <v>1440</v>
      </c>
      <c r="JBO231" s="19" t="s">
        <v>1440</v>
      </c>
      <c r="JBP231" s="19" t="s">
        <v>1440</v>
      </c>
      <c r="JBQ231" s="19" t="s">
        <v>1440</v>
      </c>
      <c r="JBR231" s="19" t="s">
        <v>1440</v>
      </c>
      <c r="JBS231" s="19" t="s">
        <v>1440</v>
      </c>
      <c r="JBT231" s="19" t="s">
        <v>1440</v>
      </c>
      <c r="JBU231" s="19" t="s">
        <v>1440</v>
      </c>
      <c r="JBV231" s="19" t="s">
        <v>1440</v>
      </c>
      <c r="JBW231" s="19" t="s">
        <v>1440</v>
      </c>
      <c r="JBX231" s="19" t="s">
        <v>1440</v>
      </c>
      <c r="JBY231" s="19" t="s">
        <v>1440</v>
      </c>
      <c r="JBZ231" s="19" t="s">
        <v>1440</v>
      </c>
      <c r="JCA231" s="19" t="s">
        <v>1440</v>
      </c>
      <c r="JCB231" s="19" t="s">
        <v>1440</v>
      </c>
      <c r="JCC231" s="19" t="s">
        <v>1440</v>
      </c>
      <c r="JCD231" s="19" t="s">
        <v>1440</v>
      </c>
      <c r="JCE231" s="19" t="s">
        <v>1440</v>
      </c>
      <c r="JCF231" s="19" t="s">
        <v>1440</v>
      </c>
      <c r="JCG231" s="19" t="s">
        <v>1440</v>
      </c>
      <c r="JCH231" s="19" t="s">
        <v>1440</v>
      </c>
      <c r="JCI231" s="19" t="s">
        <v>1440</v>
      </c>
      <c r="JCJ231" s="19" t="s">
        <v>1440</v>
      </c>
      <c r="JCK231" s="19" t="s">
        <v>1440</v>
      </c>
      <c r="JCL231" s="19" t="s">
        <v>1440</v>
      </c>
      <c r="JCM231" s="19" t="s">
        <v>1440</v>
      </c>
      <c r="JCN231" s="19" t="s">
        <v>1440</v>
      </c>
      <c r="JCO231" s="19" t="s">
        <v>1440</v>
      </c>
      <c r="JCP231" s="19" t="s">
        <v>1440</v>
      </c>
      <c r="JCQ231" s="19" t="s">
        <v>1440</v>
      </c>
      <c r="JCR231" s="19" t="s">
        <v>1440</v>
      </c>
      <c r="JCS231" s="19" t="s">
        <v>1440</v>
      </c>
      <c r="JCT231" s="19" t="s">
        <v>1440</v>
      </c>
      <c r="JCU231" s="19" t="s">
        <v>1440</v>
      </c>
      <c r="JCV231" s="19" t="s">
        <v>1440</v>
      </c>
      <c r="JCW231" s="19" t="s">
        <v>1440</v>
      </c>
      <c r="JCX231" s="19" t="s">
        <v>1440</v>
      </c>
      <c r="JCY231" s="19" t="s">
        <v>1440</v>
      </c>
      <c r="JCZ231" s="19" t="s">
        <v>1440</v>
      </c>
      <c r="JDA231" s="19" t="s">
        <v>1440</v>
      </c>
      <c r="JDB231" s="19" t="s">
        <v>1440</v>
      </c>
      <c r="JDC231" s="19" t="s">
        <v>1440</v>
      </c>
      <c r="JDD231" s="19" t="s">
        <v>1440</v>
      </c>
      <c r="JDE231" s="19" t="s">
        <v>1440</v>
      </c>
      <c r="JDF231" s="19" t="s">
        <v>1440</v>
      </c>
      <c r="JDG231" s="19" t="s">
        <v>1440</v>
      </c>
      <c r="JDH231" s="19" t="s">
        <v>1440</v>
      </c>
      <c r="JDI231" s="19" t="s">
        <v>1440</v>
      </c>
      <c r="JDJ231" s="19" t="s">
        <v>1440</v>
      </c>
      <c r="JDK231" s="19" t="s">
        <v>1440</v>
      </c>
      <c r="JDL231" s="19" t="s">
        <v>1440</v>
      </c>
      <c r="JDM231" s="19" t="s">
        <v>1440</v>
      </c>
      <c r="JDN231" s="19" t="s">
        <v>1440</v>
      </c>
      <c r="JDO231" s="19" t="s">
        <v>1440</v>
      </c>
      <c r="JDP231" s="19" t="s">
        <v>1440</v>
      </c>
      <c r="JDQ231" s="19" t="s">
        <v>1440</v>
      </c>
      <c r="JDR231" s="19" t="s">
        <v>1440</v>
      </c>
      <c r="JDS231" s="19" t="s">
        <v>1440</v>
      </c>
      <c r="JDT231" s="19" t="s">
        <v>1440</v>
      </c>
      <c r="JDU231" s="19" t="s">
        <v>1440</v>
      </c>
      <c r="JDV231" s="19" t="s">
        <v>1440</v>
      </c>
      <c r="JDW231" s="19" t="s">
        <v>1440</v>
      </c>
      <c r="JDX231" s="19" t="s">
        <v>1440</v>
      </c>
      <c r="JDY231" s="19" t="s">
        <v>1440</v>
      </c>
      <c r="JDZ231" s="19" t="s">
        <v>1440</v>
      </c>
      <c r="JEA231" s="19" t="s">
        <v>1440</v>
      </c>
      <c r="JEB231" s="19" t="s">
        <v>1440</v>
      </c>
      <c r="JEC231" s="19" t="s">
        <v>1440</v>
      </c>
      <c r="JED231" s="19" t="s">
        <v>1440</v>
      </c>
      <c r="JEE231" s="19" t="s">
        <v>1440</v>
      </c>
      <c r="JEF231" s="19" t="s">
        <v>1440</v>
      </c>
      <c r="JEG231" s="19" t="s">
        <v>1440</v>
      </c>
      <c r="JEH231" s="19" t="s">
        <v>1440</v>
      </c>
      <c r="JEI231" s="19" t="s">
        <v>1440</v>
      </c>
      <c r="JEJ231" s="19" t="s">
        <v>1440</v>
      </c>
      <c r="JEK231" s="19" t="s">
        <v>1440</v>
      </c>
      <c r="JEL231" s="19" t="s">
        <v>1440</v>
      </c>
      <c r="JEM231" s="19" t="s">
        <v>1440</v>
      </c>
      <c r="JEN231" s="19" t="s">
        <v>1440</v>
      </c>
      <c r="JEO231" s="19" t="s">
        <v>1440</v>
      </c>
      <c r="JEP231" s="19" t="s">
        <v>1440</v>
      </c>
      <c r="JEQ231" s="19" t="s">
        <v>1440</v>
      </c>
      <c r="JER231" s="19" t="s">
        <v>1440</v>
      </c>
      <c r="JES231" s="19" t="s">
        <v>1440</v>
      </c>
      <c r="JET231" s="19" t="s">
        <v>1440</v>
      </c>
      <c r="JEU231" s="19" t="s">
        <v>1440</v>
      </c>
      <c r="JEV231" s="19" t="s">
        <v>1440</v>
      </c>
      <c r="JEW231" s="19" t="s">
        <v>1440</v>
      </c>
      <c r="JEX231" s="19" t="s">
        <v>1440</v>
      </c>
      <c r="JEY231" s="19" t="s">
        <v>1440</v>
      </c>
      <c r="JEZ231" s="19" t="s">
        <v>1440</v>
      </c>
      <c r="JFA231" s="19" t="s">
        <v>1440</v>
      </c>
      <c r="JFB231" s="19" t="s">
        <v>1440</v>
      </c>
      <c r="JFC231" s="19" t="s">
        <v>1440</v>
      </c>
      <c r="JFD231" s="19" t="s">
        <v>1440</v>
      </c>
      <c r="JFE231" s="19" t="s">
        <v>1440</v>
      </c>
      <c r="JFF231" s="19" t="s">
        <v>1440</v>
      </c>
      <c r="JFG231" s="19" t="s">
        <v>1440</v>
      </c>
      <c r="JFH231" s="19" t="s">
        <v>1440</v>
      </c>
      <c r="JFI231" s="19" t="s">
        <v>1440</v>
      </c>
      <c r="JFJ231" s="19" t="s">
        <v>1440</v>
      </c>
      <c r="JFK231" s="19" t="s">
        <v>1440</v>
      </c>
      <c r="JFL231" s="19" t="s">
        <v>1440</v>
      </c>
      <c r="JFM231" s="19" t="s">
        <v>1440</v>
      </c>
      <c r="JFN231" s="19" t="s">
        <v>1440</v>
      </c>
      <c r="JFO231" s="19" t="s">
        <v>1440</v>
      </c>
      <c r="JFP231" s="19" t="s">
        <v>1440</v>
      </c>
      <c r="JFQ231" s="19" t="s">
        <v>1440</v>
      </c>
      <c r="JFR231" s="19" t="s">
        <v>1440</v>
      </c>
      <c r="JFS231" s="19" t="s">
        <v>1440</v>
      </c>
      <c r="JFT231" s="19" t="s">
        <v>1440</v>
      </c>
      <c r="JFU231" s="19" t="s">
        <v>1440</v>
      </c>
      <c r="JFV231" s="19" t="s">
        <v>1440</v>
      </c>
      <c r="JFW231" s="19" t="s">
        <v>1440</v>
      </c>
      <c r="JFX231" s="19" t="s">
        <v>1440</v>
      </c>
      <c r="JFY231" s="19" t="s">
        <v>1440</v>
      </c>
      <c r="JFZ231" s="19" t="s">
        <v>1440</v>
      </c>
      <c r="JGA231" s="19" t="s">
        <v>1440</v>
      </c>
      <c r="JGB231" s="19" t="s">
        <v>1440</v>
      </c>
      <c r="JGC231" s="19" t="s">
        <v>1440</v>
      </c>
      <c r="JGD231" s="19" t="s">
        <v>1440</v>
      </c>
      <c r="JGE231" s="19" t="s">
        <v>1440</v>
      </c>
      <c r="JGF231" s="19" t="s">
        <v>1440</v>
      </c>
      <c r="JGG231" s="19" t="s">
        <v>1440</v>
      </c>
      <c r="JGH231" s="19" t="s">
        <v>1440</v>
      </c>
      <c r="JGI231" s="19" t="s">
        <v>1440</v>
      </c>
      <c r="JGJ231" s="19" t="s">
        <v>1440</v>
      </c>
      <c r="JGK231" s="19" t="s">
        <v>1440</v>
      </c>
      <c r="JGL231" s="19" t="s">
        <v>1440</v>
      </c>
      <c r="JGM231" s="19" t="s">
        <v>1440</v>
      </c>
      <c r="JGN231" s="19" t="s">
        <v>1440</v>
      </c>
      <c r="JGO231" s="19" t="s">
        <v>1440</v>
      </c>
      <c r="JGP231" s="19" t="s">
        <v>1440</v>
      </c>
      <c r="JGQ231" s="19" t="s">
        <v>1440</v>
      </c>
      <c r="JGR231" s="19" t="s">
        <v>1440</v>
      </c>
      <c r="JGS231" s="19" t="s">
        <v>1440</v>
      </c>
      <c r="JGT231" s="19" t="s">
        <v>1440</v>
      </c>
      <c r="JGU231" s="19" t="s">
        <v>1440</v>
      </c>
      <c r="JGV231" s="19" t="s">
        <v>1440</v>
      </c>
      <c r="JGW231" s="19" t="s">
        <v>1440</v>
      </c>
      <c r="JGX231" s="19" t="s">
        <v>1440</v>
      </c>
      <c r="JGY231" s="19" t="s">
        <v>1440</v>
      </c>
      <c r="JGZ231" s="19" t="s">
        <v>1440</v>
      </c>
      <c r="JHA231" s="19" t="s">
        <v>1440</v>
      </c>
      <c r="JHB231" s="19" t="s">
        <v>1440</v>
      </c>
      <c r="JHC231" s="19" t="s">
        <v>1440</v>
      </c>
      <c r="JHD231" s="19" t="s">
        <v>1440</v>
      </c>
      <c r="JHE231" s="19" t="s">
        <v>1440</v>
      </c>
      <c r="JHF231" s="19" t="s">
        <v>1440</v>
      </c>
      <c r="JHG231" s="19" t="s">
        <v>1440</v>
      </c>
      <c r="JHH231" s="19" t="s">
        <v>1440</v>
      </c>
      <c r="JHI231" s="19" t="s">
        <v>1440</v>
      </c>
      <c r="JHJ231" s="19" t="s">
        <v>1440</v>
      </c>
      <c r="JHK231" s="19" t="s">
        <v>1440</v>
      </c>
      <c r="JHL231" s="19" t="s">
        <v>1440</v>
      </c>
      <c r="JHM231" s="19" t="s">
        <v>1440</v>
      </c>
      <c r="JHN231" s="19" t="s">
        <v>1440</v>
      </c>
      <c r="JHO231" s="19" t="s">
        <v>1440</v>
      </c>
      <c r="JHP231" s="19" t="s">
        <v>1440</v>
      </c>
      <c r="JHQ231" s="19" t="s">
        <v>1440</v>
      </c>
      <c r="JHR231" s="19" t="s">
        <v>1440</v>
      </c>
      <c r="JHS231" s="19" t="s">
        <v>1440</v>
      </c>
      <c r="JHT231" s="19" t="s">
        <v>1440</v>
      </c>
      <c r="JHU231" s="19" t="s">
        <v>1440</v>
      </c>
      <c r="JHV231" s="19" t="s">
        <v>1440</v>
      </c>
      <c r="JHW231" s="19" t="s">
        <v>1440</v>
      </c>
      <c r="JHX231" s="19" t="s">
        <v>1440</v>
      </c>
      <c r="JHY231" s="19" t="s">
        <v>1440</v>
      </c>
      <c r="JHZ231" s="19" t="s">
        <v>1440</v>
      </c>
      <c r="JIA231" s="19" t="s">
        <v>1440</v>
      </c>
      <c r="JIB231" s="19" t="s">
        <v>1440</v>
      </c>
      <c r="JIC231" s="19" t="s">
        <v>1440</v>
      </c>
      <c r="JID231" s="19" t="s">
        <v>1440</v>
      </c>
      <c r="JIE231" s="19" t="s">
        <v>1440</v>
      </c>
      <c r="JIF231" s="19" t="s">
        <v>1440</v>
      </c>
      <c r="JIG231" s="19" t="s">
        <v>1440</v>
      </c>
      <c r="JIH231" s="19" t="s">
        <v>1440</v>
      </c>
      <c r="JII231" s="19" t="s">
        <v>1440</v>
      </c>
      <c r="JIJ231" s="19" t="s">
        <v>1440</v>
      </c>
      <c r="JIK231" s="19" t="s">
        <v>1440</v>
      </c>
      <c r="JIL231" s="19" t="s">
        <v>1440</v>
      </c>
      <c r="JIM231" s="19" t="s">
        <v>1440</v>
      </c>
      <c r="JIN231" s="19" t="s">
        <v>1440</v>
      </c>
      <c r="JIO231" s="19" t="s">
        <v>1440</v>
      </c>
      <c r="JIP231" s="19" t="s">
        <v>1440</v>
      </c>
      <c r="JIQ231" s="19" t="s">
        <v>1440</v>
      </c>
      <c r="JIR231" s="19" t="s">
        <v>1440</v>
      </c>
      <c r="JIS231" s="19" t="s">
        <v>1440</v>
      </c>
      <c r="JIT231" s="19" t="s">
        <v>1440</v>
      </c>
      <c r="JIU231" s="19" t="s">
        <v>1440</v>
      </c>
      <c r="JIV231" s="19" t="s">
        <v>1440</v>
      </c>
      <c r="JIW231" s="19" t="s">
        <v>1440</v>
      </c>
      <c r="JIX231" s="19" t="s">
        <v>1440</v>
      </c>
      <c r="JIY231" s="19" t="s">
        <v>1440</v>
      </c>
      <c r="JIZ231" s="19" t="s">
        <v>1440</v>
      </c>
      <c r="JJA231" s="19" t="s">
        <v>1440</v>
      </c>
      <c r="JJB231" s="19" t="s">
        <v>1440</v>
      </c>
      <c r="JJC231" s="19" t="s">
        <v>1440</v>
      </c>
      <c r="JJD231" s="19" t="s">
        <v>1440</v>
      </c>
      <c r="JJE231" s="19" t="s">
        <v>1440</v>
      </c>
      <c r="JJF231" s="19" t="s">
        <v>1440</v>
      </c>
      <c r="JJG231" s="19" t="s">
        <v>1440</v>
      </c>
      <c r="JJH231" s="19" t="s">
        <v>1440</v>
      </c>
      <c r="JJI231" s="19" t="s">
        <v>1440</v>
      </c>
      <c r="JJJ231" s="19" t="s">
        <v>1440</v>
      </c>
      <c r="JJK231" s="19" t="s">
        <v>1440</v>
      </c>
      <c r="JJL231" s="19" t="s">
        <v>1440</v>
      </c>
      <c r="JJM231" s="19" t="s">
        <v>1440</v>
      </c>
      <c r="JJN231" s="19" t="s">
        <v>1440</v>
      </c>
      <c r="JJO231" s="19" t="s">
        <v>1440</v>
      </c>
      <c r="JJP231" s="19" t="s">
        <v>1440</v>
      </c>
      <c r="JJQ231" s="19" t="s">
        <v>1440</v>
      </c>
      <c r="JJR231" s="19" t="s">
        <v>1440</v>
      </c>
      <c r="JJS231" s="19" t="s">
        <v>1440</v>
      </c>
      <c r="JJT231" s="19" t="s">
        <v>1440</v>
      </c>
      <c r="JJU231" s="19" t="s">
        <v>1440</v>
      </c>
      <c r="JJV231" s="19" t="s">
        <v>1440</v>
      </c>
      <c r="JJW231" s="19" t="s">
        <v>1440</v>
      </c>
      <c r="JJX231" s="19" t="s">
        <v>1440</v>
      </c>
      <c r="JJY231" s="19" t="s">
        <v>1440</v>
      </c>
      <c r="JJZ231" s="19" t="s">
        <v>1440</v>
      </c>
      <c r="JKA231" s="19" t="s">
        <v>1440</v>
      </c>
      <c r="JKB231" s="19" t="s">
        <v>1440</v>
      </c>
      <c r="JKC231" s="19" t="s">
        <v>1440</v>
      </c>
      <c r="JKD231" s="19" t="s">
        <v>1440</v>
      </c>
      <c r="JKE231" s="19" t="s">
        <v>1440</v>
      </c>
      <c r="JKF231" s="19" t="s">
        <v>1440</v>
      </c>
      <c r="JKG231" s="19" t="s">
        <v>1440</v>
      </c>
      <c r="JKH231" s="19" t="s">
        <v>1440</v>
      </c>
      <c r="JKI231" s="19" t="s">
        <v>1440</v>
      </c>
      <c r="JKJ231" s="19" t="s">
        <v>1440</v>
      </c>
      <c r="JKK231" s="19" t="s">
        <v>1440</v>
      </c>
      <c r="JKL231" s="19" t="s">
        <v>1440</v>
      </c>
      <c r="JKM231" s="19" t="s">
        <v>1440</v>
      </c>
      <c r="JKN231" s="19" t="s">
        <v>1440</v>
      </c>
      <c r="JKO231" s="19" t="s">
        <v>1440</v>
      </c>
      <c r="JKP231" s="19" t="s">
        <v>1440</v>
      </c>
      <c r="JKQ231" s="19" t="s">
        <v>1440</v>
      </c>
      <c r="JKR231" s="19" t="s">
        <v>1440</v>
      </c>
      <c r="JKS231" s="19" t="s">
        <v>1440</v>
      </c>
      <c r="JKT231" s="19" t="s">
        <v>1440</v>
      </c>
      <c r="JKU231" s="19" t="s">
        <v>1440</v>
      </c>
      <c r="JKV231" s="19" t="s">
        <v>1440</v>
      </c>
      <c r="JKW231" s="19" t="s">
        <v>1440</v>
      </c>
      <c r="JKX231" s="19" t="s">
        <v>1440</v>
      </c>
      <c r="JKY231" s="19" t="s">
        <v>1440</v>
      </c>
      <c r="JKZ231" s="19" t="s">
        <v>1440</v>
      </c>
      <c r="JLA231" s="19" t="s">
        <v>1440</v>
      </c>
      <c r="JLB231" s="19" t="s">
        <v>1440</v>
      </c>
      <c r="JLC231" s="19" t="s">
        <v>1440</v>
      </c>
      <c r="JLD231" s="19" t="s">
        <v>1440</v>
      </c>
      <c r="JLE231" s="19" t="s">
        <v>1440</v>
      </c>
      <c r="JLF231" s="19" t="s">
        <v>1440</v>
      </c>
      <c r="JLG231" s="19" t="s">
        <v>1440</v>
      </c>
      <c r="JLH231" s="19" t="s">
        <v>1440</v>
      </c>
      <c r="JLI231" s="19" t="s">
        <v>1440</v>
      </c>
      <c r="JLJ231" s="19" t="s">
        <v>1440</v>
      </c>
      <c r="JLK231" s="19" t="s">
        <v>1440</v>
      </c>
      <c r="JLL231" s="19" t="s">
        <v>1440</v>
      </c>
      <c r="JLM231" s="19" t="s">
        <v>1440</v>
      </c>
      <c r="JLN231" s="19" t="s">
        <v>1440</v>
      </c>
      <c r="JLO231" s="19" t="s">
        <v>1440</v>
      </c>
      <c r="JLP231" s="19" t="s">
        <v>1440</v>
      </c>
      <c r="JLQ231" s="19" t="s">
        <v>1440</v>
      </c>
      <c r="JLR231" s="19" t="s">
        <v>1440</v>
      </c>
      <c r="JLS231" s="19" t="s">
        <v>1440</v>
      </c>
      <c r="JLT231" s="19" t="s">
        <v>1440</v>
      </c>
      <c r="JLU231" s="19" t="s">
        <v>1440</v>
      </c>
      <c r="JLV231" s="19" t="s">
        <v>1440</v>
      </c>
      <c r="JLW231" s="19" t="s">
        <v>1440</v>
      </c>
      <c r="JLX231" s="19" t="s">
        <v>1440</v>
      </c>
      <c r="JLY231" s="19" t="s">
        <v>1440</v>
      </c>
      <c r="JLZ231" s="19" t="s">
        <v>1440</v>
      </c>
      <c r="JMA231" s="19" t="s">
        <v>1440</v>
      </c>
      <c r="JMB231" s="19" t="s">
        <v>1440</v>
      </c>
      <c r="JMC231" s="19" t="s">
        <v>1440</v>
      </c>
      <c r="JMD231" s="19" t="s">
        <v>1440</v>
      </c>
      <c r="JME231" s="19" t="s">
        <v>1440</v>
      </c>
      <c r="JMF231" s="19" t="s">
        <v>1440</v>
      </c>
      <c r="JMG231" s="19" t="s">
        <v>1440</v>
      </c>
      <c r="JMH231" s="19" t="s">
        <v>1440</v>
      </c>
      <c r="JMI231" s="19" t="s">
        <v>1440</v>
      </c>
      <c r="JMJ231" s="19" t="s">
        <v>1440</v>
      </c>
      <c r="JMK231" s="19" t="s">
        <v>1440</v>
      </c>
      <c r="JML231" s="19" t="s">
        <v>1440</v>
      </c>
      <c r="JMM231" s="19" t="s">
        <v>1440</v>
      </c>
      <c r="JMN231" s="19" t="s">
        <v>1440</v>
      </c>
      <c r="JMO231" s="19" t="s">
        <v>1440</v>
      </c>
      <c r="JMP231" s="19" t="s">
        <v>1440</v>
      </c>
      <c r="JMQ231" s="19" t="s">
        <v>1440</v>
      </c>
      <c r="JMR231" s="19" t="s">
        <v>1440</v>
      </c>
      <c r="JMS231" s="19" t="s">
        <v>1440</v>
      </c>
      <c r="JMT231" s="19" t="s">
        <v>1440</v>
      </c>
      <c r="JMU231" s="19" t="s">
        <v>1440</v>
      </c>
      <c r="JMV231" s="19" t="s">
        <v>1440</v>
      </c>
      <c r="JMW231" s="19" t="s">
        <v>1440</v>
      </c>
      <c r="JMX231" s="19" t="s">
        <v>1440</v>
      </c>
      <c r="JMY231" s="19" t="s">
        <v>1440</v>
      </c>
      <c r="JMZ231" s="19" t="s">
        <v>1440</v>
      </c>
      <c r="JNA231" s="19" t="s">
        <v>1440</v>
      </c>
      <c r="JNB231" s="19" t="s">
        <v>1440</v>
      </c>
      <c r="JNC231" s="19" t="s">
        <v>1440</v>
      </c>
      <c r="JND231" s="19" t="s">
        <v>1440</v>
      </c>
      <c r="JNE231" s="19" t="s">
        <v>1440</v>
      </c>
      <c r="JNF231" s="19" t="s">
        <v>1440</v>
      </c>
      <c r="JNG231" s="19" t="s">
        <v>1440</v>
      </c>
      <c r="JNH231" s="19" t="s">
        <v>1440</v>
      </c>
      <c r="JNI231" s="19" t="s">
        <v>1440</v>
      </c>
      <c r="JNJ231" s="19" t="s">
        <v>1440</v>
      </c>
      <c r="JNK231" s="19" t="s">
        <v>1440</v>
      </c>
      <c r="JNL231" s="19" t="s">
        <v>1440</v>
      </c>
      <c r="JNM231" s="19" t="s">
        <v>1440</v>
      </c>
      <c r="JNN231" s="19" t="s">
        <v>1440</v>
      </c>
      <c r="JNO231" s="19" t="s">
        <v>1440</v>
      </c>
      <c r="JNP231" s="19" t="s">
        <v>1440</v>
      </c>
      <c r="JNQ231" s="19" t="s">
        <v>1440</v>
      </c>
      <c r="JNR231" s="19" t="s">
        <v>1440</v>
      </c>
      <c r="JNS231" s="19" t="s">
        <v>1440</v>
      </c>
      <c r="JNT231" s="19" t="s">
        <v>1440</v>
      </c>
      <c r="JNU231" s="19" t="s">
        <v>1440</v>
      </c>
      <c r="JNV231" s="19" t="s">
        <v>1440</v>
      </c>
      <c r="JNW231" s="19" t="s">
        <v>1440</v>
      </c>
      <c r="JNX231" s="19" t="s">
        <v>1440</v>
      </c>
      <c r="JNY231" s="19" t="s">
        <v>1440</v>
      </c>
      <c r="JNZ231" s="19" t="s">
        <v>1440</v>
      </c>
      <c r="JOA231" s="19" t="s">
        <v>1440</v>
      </c>
      <c r="JOB231" s="19" t="s">
        <v>1440</v>
      </c>
      <c r="JOC231" s="19" t="s">
        <v>1440</v>
      </c>
      <c r="JOD231" s="19" t="s">
        <v>1440</v>
      </c>
      <c r="JOE231" s="19" t="s">
        <v>1440</v>
      </c>
      <c r="JOF231" s="19" t="s">
        <v>1440</v>
      </c>
      <c r="JOG231" s="19" t="s">
        <v>1440</v>
      </c>
      <c r="JOH231" s="19" t="s">
        <v>1440</v>
      </c>
      <c r="JOI231" s="19" t="s">
        <v>1440</v>
      </c>
      <c r="JOJ231" s="19" t="s">
        <v>1440</v>
      </c>
      <c r="JOK231" s="19" t="s">
        <v>1440</v>
      </c>
      <c r="JOL231" s="19" t="s">
        <v>1440</v>
      </c>
      <c r="JOM231" s="19" t="s">
        <v>1440</v>
      </c>
      <c r="JON231" s="19" t="s">
        <v>1440</v>
      </c>
      <c r="JOO231" s="19" t="s">
        <v>1440</v>
      </c>
      <c r="JOP231" s="19" t="s">
        <v>1440</v>
      </c>
      <c r="JOQ231" s="19" t="s">
        <v>1440</v>
      </c>
      <c r="JOR231" s="19" t="s">
        <v>1440</v>
      </c>
      <c r="JOS231" s="19" t="s">
        <v>1440</v>
      </c>
      <c r="JOT231" s="19" t="s">
        <v>1440</v>
      </c>
      <c r="JOU231" s="19" t="s">
        <v>1440</v>
      </c>
      <c r="JOV231" s="19" t="s">
        <v>1440</v>
      </c>
      <c r="JOW231" s="19" t="s">
        <v>1440</v>
      </c>
      <c r="JOX231" s="19" t="s">
        <v>1440</v>
      </c>
      <c r="JOY231" s="19" t="s">
        <v>1440</v>
      </c>
      <c r="JOZ231" s="19" t="s">
        <v>1440</v>
      </c>
      <c r="JPA231" s="19" t="s">
        <v>1440</v>
      </c>
      <c r="JPB231" s="19" t="s">
        <v>1440</v>
      </c>
      <c r="JPC231" s="19" t="s">
        <v>1440</v>
      </c>
      <c r="JPD231" s="19" t="s">
        <v>1440</v>
      </c>
      <c r="JPE231" s="19" t="s">
        <v>1440</v>
      </c>
      <c r="JPF231" s="19" t="s">
        <v>1440</v>
      </c>
      <c r="JPG231" s="19" t="s">
        <v>1440</v>
      </c>
      <c r="JPH231" s="19" t="s">
        <v>1440</v>
      </c>
      <c r="JPI231" s="19" t="s">
        <v>1440</v>
      </c>
      <c r="JPJ231" s="19" t="s">
        <v>1440</v>
      </c>
      <c r="JPK231" s="19" t="s">
        <v>1440</v>
      </c>
      <c r="JPL231" s="19" t="s">
        <v>1440</v>
      </c>
      <c r="JPM231" s="19" t="s">
        <v>1440</v>
      </c>
      <c r="JPN231" s="19" t="s">
        <v>1440</v>
      </c>
      <c r="JPO231" s="19" t="s">
        <v>1440</v>
      </c>
      <c r="JPP231" s="19" t="s">
        <v>1440</v>
      </c>
      <c r="JPQ231" s="19" t="s">
        <v>1440</v>
      </c>
      <c r="JPR231" s="19" t="s">
        <v>1440</v>
      </c>
      <c r="JPS231" s="19" t="s">
        <v>1440</v>
      </c>
      <c r="JPT231" s="19" t="s">
        <v>1440</v>
      </c>
      <c r="JPU231" s="19" t="s">
        <v>1440</v>
      </c>
      <c r="JPV231" s="19" t="s">
        <v>1440</v>
      </c>
      <c r="JPW231" s="19" t="s">
        <v>1440</v>
      </c>
      <c r="JPX231" s="19" t="s">
        <v>1440</v>
      </c>
      <c r="JPY231" s="19" t="s">
        <v>1440</v>
      </c>
      <c r="JPZ231" s="19" t="s">
        <v>1440</v>
      </c>
      <c r="JQA231" s="19" t="s">
        <v>1440</v>
      </c>
      <c r="JQB231" s="19" t="s">
        <v>1440</v>
      </c>
      <c r="JQC231" s="19" t="s">
        <v>1440</v>
      </c>
      <c r="JQD231" s="19" t="s">
        <v>1440</v>
      </c>
      <c r="JQE231" s="19" t="s">
        <v>1440</v>
      </c>
      <c r="JQF231" s="19" t="s">
        <v>1440</v>
      </c>
      <c r="JQG231" s="19" t="s">
        <v>1440</v>
      </c>
      <c r="JQH231" s="19" t="s">
        <v>1440</v>
      </c>
      <c r="JQI231" s="19" t="s">
        <v>1440</v>
      </c>
      <c r="JQJ231" s="19" t="s">
        <v>1440</v>
      </c>
      <c r="JQK231" s="19" t="s">
        <v>1440</v>
      </c>
      <c r="JQL231" s="19" t="s">
        <v>1440</v>
      </c>
      <c r="JQM231" s="19" t="s">
        <v>1440</v>
      </c>
      <c r="JQN231" s="19" t="s">
        <v>1440</v>
      </c>
      <c r="JQO231" s="19" t="s">
        <v>1440</v>
      </c>
      <c r="JQP231" s="19" t="s">
        <v>1440</v>
      </c>
      <c r="JQQ231" s="19" t="s">
        <v>1440</v>
      </c>
      <c r="JQR231" s="19" t="s">
        <v>1440</v>
      </c>
      <c r="JQS231" s="19" t="s">
        <v>1440</v>
      </c>
      <c r="JQT231" s="19" t="s">
        <v>1440</v>
      </c>
      <c r="JQU231" s="19" t="s">
        <v>1440</v>
      </c>
      <c r="JQV231" s="19" t="s">
        <v>1440</v>
      </c>
      <c r="JQW231" s="19" t="s">
        <v>1440</v>
      </c>
      <c r="JQX231" s="19" t="s">
        <v>1440</v>
      </c>
      <c r="JQY231" s="19" t="s">
        <v>1440</v>
      </c>
      <c r="JQZ231" s="19" t="s">
        <v>1440</v>
      </c>
      <c r="JRA231" s="19" t="s">
        <v>1440</v>
      </c>
      <c r="JRB231" s="19" t="s">
        <v>1440</v>
      </c>
      <c r="JRC231" s="19" t="s">
        <v>1440</v>
      </c>
      <c r="JRD231" s="19" t="s">
        <v>1440</v>
      </c>
      <c r="JRE231" s="19" t="s">
        <v>1440</v>
      </c>
      <c r="JRF231" s="19" t="s">
        <v>1440</v>
      </c>
      <c r="JRG231" s="19" t="s">
        <v>1440</v>
      </c>
      <c r="JRH231" s="19" t="s">
        <v>1440</v>
      </c>
      <c r="JRI231" s="19" t="s">
        <v>1440</v>
      </c>
      <c r="JRJ231" s="19" t="s">
        <v>1440</v>
      </c>
      <c r="JRK231" s="19" t="s">
        <v>1440</v>
      </c>
      <c r="JRL231" s="19" t="s">
        <v>1440</v>
      </c>
      <c r="JRM231" s="19" t="s">
        <v>1440</v>
      </c>
      <c r="JRN231" s="19" t="s">
        <v>1440</v>
      </c>
      <c r="JRO231" s="19" t="s">
        <v>1440</v>
      </c>
      <c r="JRP231" s="19" t="s">
        <v>1440</v>
      </c>
      <c r="JRQ231" s="19" t="s">
        <v>1440</v>
      </c>
      <c r="JRR231" s="19" t="s">
        <v>1440</v>
      </c>
      <c r="JRS231" s="19" t="s">
        <v>1440</v>
      </c>
      <c r="JRT231" s="19" t="s">
        <v>1440</v>
      </c>
      <c r="JRU231" s="19" t="s">
        <v>1440</v>
      </c>
      <c r="JRV231" s="19" t="s">
        <v>1440</v>
      </c>
      <c r="JRW231" s="19" t="s">
        <v>1440</v>
      </c>
      <c r="JRX231" s="19" t="s">
        <v>1440</v>
      </c>
      <c r="JRY231" s="19" t="s">
        <v>1440</v>
      </c>
      <c r="JRZ231" s="19" t="s">
        <v>1440</v>
      </c>
      <c r="JSA231" s="19" t="s">
        <v>1440</v>
      </c>
      <c r="JSB231" s="19" t="s">
        <v>1440</v>
      </c>
      <c r="JSC231" s="19" t="s">
        <v>1440</v>
      </c>
      <c r="JSD231" s="19" t="s">
        <v>1440</v>
      </c>
      <c r="JSE231" s="19" t="s">
        <v>1440</v>
      </c>
      <c r="JSF231" s="19" t="s">
        <v>1440</v>
      </c>
      <c r="JSG231" s="19" t="s">
        <v>1440</v>
      </c>
      <c r="JSH231" s="19" t="s">
        <v>1440</v>
      </c>
      <c r="JSI231" s="19" t="s">
        <v>1440</v>
      </c>
      <c r="JSJ231" s="19" t="s">
        <v>1440</v>
      </c>
      <c r="JSK231" s="19" t="s">
        <v>1440</v>
      </c>
      <c r="JSL231" s="19" t="s">
        <v>1440</v>
      </c>
      <c r="JSM231" s="19" t="s">
        <v>1440</v>
      </c>
      <c r="JSN231" s="19" t="s">
        <v>1440</v>
      </c>
      <c r="JSO231" s="19" t="s">
        <v>1440</v>
      </c>
      <c r="JSP231" s="19" t="s">
        <v>1440</v>
      </c>
      <c r="JSQ231" s="19" t="s">
        <v>1440</v>
      </c>
      <c r="JSR231" s="19" t="s">
        <v>1440</v>
      </c>
      <c r="JSS231" s="19" t="s">
        <v>1440</v>
      </c>
      <c r="JST231" s="19" t="s">
        <v>1440</v>
      </c>
      <c r="JSU231" s="19" t="s">
        <v>1440</v>
      </c>
      <c r="JSV231" s="19" t="s">
        <v>1440</v>
      </c>
      <c r="JSW231" s="19" t="s">
        <v>1440</v>
      </c>
      <c r="JSX231" s="19" t="s">
        <v>1440</v>
      </c>
      <c r="JSY231" s="19" t="s">
        <v>1440</v>
      </c>
      <c r="JSZ231" s="19" t="s">
        <v>1440</v>
      </c>
      <c r="JTA231" s="19" t="s">
        <v>1440</v>
      </c>
      <c r="JTB231" s="19" t="s">
        <v>1440</v>
      </c>
      <c r="JTC231" s="19" t="s">
        <v>1440</v>
      </c>
      <c r="JTD231" s="19" t="s">
        <v>1440</v>
      </c>
      <c r="JTE231" s="19" t="s">
        <v>1440</v>
      </c>
      <c r="JTF231" s="19" t="s">
        <v>1440</v>
      </c>
      <c r="JTG231" s="19" t="s">
        <v>1440</v>
      </c>
      <c r="JTH231" s="19" t="s">
        <v>1440</v>
      </c>
      <c r="JTI231" s="19" t="s">
        <v>1440</v>
      </c>
      <c r="JTJ231" s="19" t="s">
        <v>1440</v>
      </c>
      <c r="JTK231" s="19" t="s">
        <v>1440</v>
      </c>
      <c r="JTL231" s="19" t="s">
        <v>1440</v>
      </c>
      <c r="JTM231" s="19" t="s">
        <v>1440</v>
      </c>
      <c r="JTN231" s="19" t="s">
        <v>1440</v>
      </c>
      <c r="JTO231" s="19" t="s">
        <v>1440</v>
      </c>
      <c r="JTP231" s="19" t="s">
        <v>1440</v>
      </c>
      <c r="JTQ231" s="19" t="s">
        <v>1440</v>
      </c>
      <c r="JTR231" s="19" t="s">
        <v>1440</v>
      </c>
      <c r="JTS231" s="19" t="s">
        <v>1440</v>
      </c>
      <c r="JTT231" s="19" t="s">
        <v>1440</v>
      </c>
      <c r="JTU231" s="19" t="s">
        <v>1440</v>
      </c>
      <c r="JTV231" s="19" t="s">
        <v>1440</v>
      </c>
      <c r="JTW231" s="19" t="s">
        <v>1440</v>
      </c>
      <c r="JTX231" s="19" t="s">
        <v>1440</v>
      </c>
      <c r="JTY231" s="19" t="s">
        <v>1440</v>
      </c>
      <c r="JTZ231" s="19" t="s">
        <v>1440</v>
      </c>
      <c r="JUA231" s="19" t="s">
        <v>1440</v>
      </c>
      <c r="JUB231" s="19" t="s">
        <v>1440</v>
      </c>
      <c r="JUC231" s="19" t="s">
        <v>1440</v>
      </c>
      <c r="JUD231" s="19" t="s">
        <v>1440</v>
      </c>
      <c r="JUE231" s="19" t="s">
        <v>1440</v>
      </c>
      <c r="JUF231" s="19" t="s">
        <v>1440</v>
      </c>
      <c r="JUG231" s="19" t="s">
        <v>1440</v>
      </c>
      <c r="JUH231" s="19" t="s">
        <v>1440</v>
      </c>
      <c r="JUI231" s="19" t="s">
        <v>1440</v>
      </c>
      <c r="JUJ231" s="19" t="s">
        <v>1440</v>
      </c>
      <c r="JUK231" s="19" t="s">
        <v>1440</v>
      </c>
      <c r="JUL231" s="19" t="s">
        <v>1440</v>
      </c>
      <c r="JUM231" s="19" t="s">
        <v>1440</v>
      </c>
      <c r="JUN231" s="19" t="s">
        <v>1440</v>
      </c>
      <c r="JUO231" s="19" t="s">
        <v>1440</v>
      </c>
      <c r="JUP231" s="19" t="s">
        <v>1440</v>
      </c>
      <c r="JUQ231" s="19" t="s">
        <v>1440</v>
      </c>
      <c r="JUR231" s="19" t="s">
        <v>1440</v>
      </c>
      <c r="JUS231" s="19" t="s">
        <v>1440</v>
      </c>
      <c r="JUT231" s="19" t="s">
        <v>1440</v>
      </c>
      <c r="JUU231" s="19" t="s">
        <v>1440</v>
      </c>
      <c r="JUV231" s="19" t="s">
        <v>1440</v>
      </c>
      <c r="JUW231" s="19" t="s">
        <v>1440</v>
      </c>
      <c r="JUX231" s="19" t="s">
        <v>1440</v>
      </c>
      <c r="JUY231" s="19" t="s">
        <v>1440</v>
      </c>
      <c r="JUZ231" s="19" t="s">
        <v>1440</v>
      </c>
      <c r="JVA231" s="19" t="s">
        <v>1440</v>
      </c>
      <c r="JVB231" s="19" t="s">
        <v>1440</v>
      </c>
      <c r="JVC231" s="19" t="s">
        <v>1440</v>
      </c>
      <c r="JVD231" s="19" t="s">
        <v>1440</v>
      </c>
      <c r="JVE231" s="19" t="s">
        <v>1440</v>
      </c>
      <c r="JVF231" s="19" t="s">
        <v>1440</v>
      </c>
      <c r="JVG231" s="19" t="s">
        <v>1440</v>
      </c>
      <c r="JVH231" s="19" t="s">
        <v>1440</v>
      </c>
      <c r="JVI231" s="19" t="s">
        <v>1440</v>
      </c>
      <c r="JVJ231" s="19" t="s">
        <v>1440</v>
      </c>
      <c r="JVK231" s="19" t="s">
        <v>1440</v>
      </c>
      <c r="JVL231" s="19" t="s">
        <v>1440</v>
      </c>
      <c r="JVM231" s="19" t="s">
        <v>1440</v>
      </c>
      <c r="JVN231" s="19" t="s">
        <v>1440</v>
      </c>
      <c r="JVO231" s="19" t="s">
        <v>1440</v>
      </c>
      <c r="JVP231" s="19" t="s">
        <v>1440</v>
      </c>
      <c r="JVQ231" s="19" t="s">
        <v>1440</v>
      </c>
      <c r="JVR231" s="19" t="s">
        <v>1440</v>
      </c>
      <c r="JVS231" s="19" t="s">
        <v>1440</v>
      </c>
      <c r="JVT231" s="19" t="s">
        <v>1440</v>
      </c>
      <c r="JVU231" s="19" t="s">
        <v>1440</v>
      </c>
      <c r="JVV231" s="19" t="s">
        <v>1440</v>
      </c>
      <c r="JVW231" s="19" t="s">
        <v>1440</v>
      </c>
      <c r="JVX231" s="19" t="s">
        <v>1440</v>
      </c>
      <c r="JVY231" s="19" t="s">
        <v>1440</v>
      </c>
      <c r="JVZ231" s="19" t="s">
        <v>1440</v>
      </c>
      <c r="JWA231" s="19" t="s">
        <v>1440</v>
      </c>
      <c r="JWB231" s="19" t="s">
        <v>1440</v>
      </c>
      <c r="JWC231" s="19" t="s">
        <v>1440</v>
      </c>
      <c r="JWD231" s="19" t="s">
        <v>1440</v>
      </c>
      <c r="JWE231" s="19" t="s">
        <v>1440</v>
      </c>
      <c r="JWF231" s="19" t="s">
        <v>1440</v>
      </c>
      <c r="JWG231" s="19" t="s">
        <v>1440</v>
      </c>
      <c r="JWH231" s="19" t="s">
        <v>1440</v>
      </c>
      <c r="JWI231" s="19" t="s">
        <v>1440</v>
      </c>
      <c r="JWJ231" s="19" t="s">
        <v>1440</v>
      </c>
      <c r="JWK231" s="19" t="s">
        <v>1440</v>
      </c>
      <c r="JWL231" s="19" t="s">
        <v>1440</v>
      </c>
      <c r="JWM231" s="19" t="s">
        <v>1440</v>
      </c>
      <c r="JWN231" s="19" t="s">
        <v>1440</v>
      </c>
      <c r="JWO231" s="19" t="s">
        <v>1440</v>
      </c>
      <c r="JWP231" s="19" t="s">
        <v>1440</v>
      </c>
      <c r="JWQ231" s="19" t="s">
        <v>1440</v>
      </c>
      <c r="JWR231" s="19" t="s">
        <v>1440</v>
      </c>
      <c r="JWS231" s="19" t="s">
        <v>1440</v>
      </c>
      <c r="JWT231" s="19" t="s">
        <v>1440</v>
      </c>
      <c r="JWU231" s="19" t="s">
        <v>1440</v>
      </c>
      <c r="JWV231" s="19" t="s">
        <v>1440</v>
      </c>
      <c r="JWW231" s="19" t="s">
        <v>1440</v>
      </c>
      <c r="JWX231" s="19" t="s">
        <v>1440</v>
      </c>
      <c r="JWY231" s="19" t="s">
        <v>1440</v>
      </c>
      <c r="JWZ231" s="19" t="s">
        <v>1440</v>
      </c>
      <c r="JXA231" s="19" t="s">
        <v>1440</v>
      </c>
      <c r="JXB231" s="19" t="s">
        <v>1440</v>
      </c>
      <c r="JXC231" s="19" t="s">
        <v>1440</v>
      </c>
      <c r="JXD231" s="19" t="s">
        <v>1440</v>
      </c>
      <c r="JXE231" s="19" t="s">
        <v>1440</v>
      </c>
      <c r="JXF231" s="19" t="s">
        <v>1440</v>
      </c>
      <c r="JXG231" s="19" t="s">
        <v>1440</v>
      </c>
      <c r="JXH231" s="19" t="s">
        <v>1440</v>
      </c>
      <c r="JXI231" s="19" t="s">
        <v>1440</v>
      </c>
      <c r="JXJ231" s="19" t="s">
        <v>1440</v>
      </c>
      <c r="JXK231" s="19" t="s">
        <v>1440</v>
      </c>
      <c r="JXL231" s="19" t="s">
        <v>1440</v>
      </c>
      <c r="JXM231" s="19" t="s">
        <v>1440</v>
      </c>
      <c r="JXN231" s="19" t="s">
        <v>1440</v>
      </c>
      <c r="JXO231" s="19" t="s">
        <v>1440</v>
      </c>
      <c r="JXP231" s="19" t="s">
        <v>1440</v>
      </c>
      <c r="JXQ231" s="19" t="s">
        <v>1440</v>
      </c>
      <c r="JXR231" s="19" t="s">
        <v>1440</v>
      </c>
      <c r="JXS231" s="19" t="s">
        <v>1440</v>
      </c>
      <c r="JXT231" s="19" t="s">
        <v>1440</v>
      </c>
      <c r="JXU231" s="19" t="s">
        <v>1440</v>
      </c>
      <c r="JXV231" s="19" t="s">
        <v>1440</v>
      </c>
      <c r="JXW231" s="19" t="s">
        <v>1440</v>
      </c>
      <c r="JXX231" s="19" t="s">
        <v>1440</v>
      </c>
      <c r="JXY231" s="19" t="s">
        <v>1440</v>
      </c>
      <c r="JXZ231" s="19" t="s">
        <v>1440</v>
      </c>
      <c r="JYA231" s="19" t="s">
        <v>1440</v>
      </c>
      <c r="JYB231" s="19" t="s">
        <v>1440</v>
      </c>
      <c r="JYC231" s="19" t="s">
        <v>1440</v>
      </c>
      <c r="JYD231" s="19" t="s">
        <v>1440</v>
      </c>
      <c r="JYE231" s="19" t="s">
        <v>1440</v>
      </c>
      <c r="JYF231" s="19" t="s">
        <v>1440</v>
      </c>
      <c r="JYG231" s="19" t="s">
        <v>1440</v>
      </c>
      <c r="JYH231" s="19" t="s">
        <v>1440</v>
      </c>
      <c r="JYI231" s="19" t="s">
        <v>1440</v>
      </c>
      <c r="JYJ231" s="19" t="s">
        <v>1440</v>
      </c>
      <c r="JYK231" s="19" t="s">
        <v>1440</v>
      </c>
      <c r="JYL231" s="19" t="s">
        <v>1440</v>
      </c>
      <c r="JYM231" s="19" t="s">
        <v>1440</v>
      </c>
      <c r="JYN231" s="19" t="s">
        <v>1440</v>
      </c>
      <c r="JYO231" s="19" t="s">
        <v>1440</v>
      </c>
      <c r="JYP231" s="19" t="s">
        <v>1440</v>
      </c>
      <c r="JYQ231" s="19" t="s">
        <v>1440</v>
      </c>
      <c r="JYR231" s="19" t="s">
        <v>1440</v>
      </c>
      <c r="JYS231" s="19" t="s">
        <v>1440</v>
      </c>
      <c r="JYT231" s="19" t="s">
        <v>1440</v>
      </c>
      <c r="JYU231" s="19" t="s">
        <v>1440</v>
      </c>
      <c r="JYV231" s="19" t="s">
        <v>1440</v>
      </c>
      <c r="JYW231" s="19" t="s">
        <v>1440</v>
      </c>
      <c r="JYX231" s="19" t="s">
        <v>1440</v>
      </c>
      <c r="JYY231" s="19" t="s">
        <v>1440</v>
      </c>
      <c r="JYZ231" s="19" t="s">
        <v>1440</v>
      </c>
      <c r="JZA231" s="19" t="s">
        <v>1440</v>
      </c>
      <c r="JZB231" s="19" t="s">
        <v>1440</v>
      </c>
      <c r="JZC231" s="19" t="s">
        <v>1440</v>
      </c>
      <c r="JZD231" s="19" t="s">
        <v>1440</v>
      </c>
      <c r="JZE231" s="19" t="s">
        <v>1440</v>
      </c>
      <c r="JZF231" s="19" t="s">
        <v>1440</v>
      </c>
      <c r="JZG231" s="19" t="s">
        <v>1440</v>
      </c>
      <c r="JZH231" s="19" t="s">
        <v>1440</v>
      </c>
      <c r="JZI231" s="19" t="s">
        <v>1440</v>
      </c>
      <c r="JZJ231" s="19" t="s">
        <v>1440</v>
      </c>
      <c r="JZK231" s="19" t="s">
        <v>1440</v>
      </c>
      <c r="JZL231" s="19" t="s">
        <v>1440</v>
      </c>
      <c r="JZM231" s="19" t="s">
        <v>1440</v>
      </c>
      <c r="JZN231" s="19" t="s">
        <v>1440</v>
      </c>
      <c r="JZO231" s="19" t="s">
        <v>1440</v>
      </c>
      <c r="JZP231" s="19" t="s">
        <v>1440</v>
      </c>
      <c r="JZQ231" s="19" t="s">
        <v>1440</v>
      </c>
      <c r="JZR231" s="19" t="s">
        <v>1440</v>
      </c>
      <c r="JZS231" s="19" t="s">
        <v>1440</v>
      </c>
      <c r="JZT231" s="19" t="s">
        <v>1440</v>
      </c>
      <c r="JZU231" s="19" t="s">
        <v>1440</v>
      </c>
      <c r="JZV231" s="19" t="s">
        <v>1440</v>
      </c>
      <c r="JZW231" s="19" t="s">
        <v>1440</v>
      </c>
      <c r="JZX231" s="19" t="s">
        <v>1440</v>
      </c>
      <c r="JZY231" s="19" t="s">
        <v>1440</v>
      </c>
      <c r="JZZ231" s="19" t="s">
        <v>1440</v>
      </c>
      <c r="KAA231" s="19" t="s">
        <v>1440</v>
      </c>
      <c r="KAB231" s="19" t="s">
        <v>1440</v>
      </c>
      <c r="KAC231" s="19" t="s">
        <v>1440</v>
      </c>
      <c r="KAD231" s="19" t="s">
        <v>1440</v>
      </c>
      <c r="KAE231" s="19" t="s">
        <v>1440</v>
      </c>
      <c r="KAF231" s="19" t="s">
        <v>1440</v>
      </c>
      <c r="KAG231" s="19" t="s">
        <v>1440</v>
      </c>
      <c r="KAH231" s="19" t="s">
        <v>1440</v>
      </c>
      <c r="KAI231" s="19" t="s">
        <v>1440</v>
      </c>
      <c r="KAJ231" s="19" t="s">
        <v>1440</v>
      </c>
      <c r="KAK231" s="19" t="s">
        <v>1440</v>
      </c>
      <c r="KAL231" s="19" t="s">
        <v>1440</v>
      </c>
      <c r="KAM231" s="19" t="s">
        <v>1440</v>
      </c>
      <c r="KAN231" s="19" t="s">
        <v>1440</v>
      </c>
      <c r="KAO231" s="19" t="s">
        <v>1440</v>
      </c>
      <c r="KAP231" s="19" t="s">
        <v>1440</v>
      </c>
      <c r="KAQ231" s="19" t="s">
        <v>1440</v>
      </c>
      <c r="KAR231" s="19" t="s">
        <v>1440</v>
      </c>
      <c r="KAS231" s="19" t="s">
        <v>1440</v>
      </c>
      <c r="KAT231" s="19" t="s">
        <v>1440</v>
      </c>
      <c r="KAU231" s="19" t="s">
        <v>1440</v>
      </c>
      <c r="KAV231" s="19" t="s">
        <v>1440</v>
      </c>
      <c r="KAW231" s="19" t="s">
        <v>1440</v>
      </c>
      <c r="KAX231" s="19" t="s">
        <v>1440</v>
      </c>
      <c r="KAY231" s="19" t="s">
        <v>1440</v>
      </c>
      <c r="KAZ231" s="19" t="s">
        <v>1440</v>
      </c>
      <c r="KBA231" s="19" t="s">
        <v>1440</v>
      </c>
      <c r="KBB231" s="19" t="s">
        <v>1440</v>
      </c>
      <c r="KBC231" s="19" t="s">
        <v>1440</v>
      </c>
      <c r="KBD231" s="19" t="s">
        <v>1440</v>
      </c>
      <c r="KBE231" s="19" t="s">
        <v>1440</v>
      </c>
      <c r="KBF231" s="19" t="s">
        <v>1440</v>
      </c>
      <c r="KBG231" s="19" t="s">
        <v>1440</v>
      </c>
      <c r="KBH231" s="19" t="s">
        <v>1440</v>
      </c>
      <c r="KBI231" s="19" t="s">
        <v>1440</v>
      </c>
      <c r="KBJ231" s="19" t="s">
        <v>1440</v>
      </c>
      <c r="KBK231" s="19" t="s">
        <v>1440</v>
      </c>
      <c r="KBL231" s="19" t="s">
        <v>1440</v>
      </c>
      <c r="KBM231" s="19" t="s">
        <v>1440</v>
      </c>
      <c r="KBN231" s="19" t="s">
        <v>1440</v>
      </c>
      <c r="KBO231" s="19" t="s">
        <v>1440</v>
      </c>
      <c r="KBP231" s="19" t="s">
        <v>1440</v>
      </c>
      <c r="KBQ231" s="19" t="s">
        <v>1440</v>
      </c>
      <c r="KBR231" s="19" t="s">
        <v>1440</v>
      </c>
      <c r="KBS231" s="19" t="s">
        <v>1440</v>
      </c>
      <c r="KBT231" s="19" t="s">
        <v>1440</v>
      </c>
      <c r="KBU231" s="19" t="s">
        <v>1440</v>
      </c>
      <c r="KBV231" s="19" t="s">
        <v>1440</v>
      </c>
      <c r="KBW231" s="19" t="s">
        <v>1440</v>
      </c>
      <c r="KBX231" s="19" t="s">
        <v>1440</v>
      </c>
      <c r="KBY231" s="19" t="s">
        <v>1440</v>
      </c>
      <c r="KBZ231" s="19" t="s">
        <v>1440</v>
      </c>
      <c r="KCA231" s="19" t="s">
        <v>1440</v>
      </c>
      <c r="KCB231" s="19" t="s">
        <v>1440</v>
      </c>
      <c r="KCC231" s="19" t="s">
        <v>1440</v>
      </c>
      <c r="KCD231" s="19" t="s">
        <v>1440</v>
      </c>
      <c r="KCE231" s="19" t="s">
        <v>1440</v>
      </c>
      <c r="KCF231" s="19" t="s">
        <v>1440</v>
      </c>
      <c r="KCG231" s="19" t="s">
        <v>1440</v>
      </c>
      <c r="KCH231" s="19" t="s">
        <v>1440</v>
      </c>
      <c r="KCI231" s="19" t="s">
        <v>1440</v>
      </c>
      <c r="KCJ231" s="19" t="s">
        <v>1440</v>
      </c>
      <c r="KCK231" s="19" t="s">
        <v>1440</v>
      </c>
      <c r="KCL231" s="19" t="s">
        <v>1440</v>
      </c>
      <c r="KCM231" s="19" t="s">
        <v>1440</v>
      </c>
      <c r="KCN231" s="19" t="s">
        <v>1440</v>
      </c>
      <c r="KCO231" s="19" t="s">
        <v>1440</v>
      </c>
      <c r="KCP231" s="19" t="s">
        <v>1440</v>
      </c>
      <c r="KCQ231" s="19" t="s">
        <v>1440</v>
      </c>
      <c r="KCR231" s="19" t="s">
        <v>1440</v>
      </c>
      <c r="KCS231" s="19" t="s">
        <v>1440</v>
      </c>
      <c r="KCT231" s="19" t="s">
        <v>1440</v>
      </c>
      <c r="KCU231" s="19" t="s">
        <v>1440</v>
      </c>
      <c r="KCV231" s="19" t="s">
        <v>1440</v>
      </c>
      <c r="KCW231" s="19" t="s">
        <v>1440</v>
      </c>
      <c r="KCX231" s="19" t="s">
        <v>1440</v>
      </c>
      <c r="KCY231" s="19" t="s">
        <v>1440</v>
      </c>
      <c r="KCZ231" s="19" t="s">
        <v>1440</v>
      </c>
      <c r="KDA231" s="19" t="s">
        <v>1440</v>
      </c>
      <c r="KDB231" s="19" t="s">
        <v>1440</v>
      </c>
      <c r="KDC231" s="19" t="s">
        <v>1440</v>
      </c>
      <c r="KDD231" s="19" t="s">
        <v>1440</v>
      </c>
      <c r="KDE231" s="19" t="s">
        <v>1440</v>
      </c>
      <c r="KDF231" s="19" t="s">
        <v>1440</v>
      </c>
      <c r="KDG231" s="19" t="s">
        <v>1440</v>
      </c>
      <c r="KDH231" s="19" t="s">
        <v>1440</v>
      </c>
      <c r="KDI231" s="19" t="s">
        <v>1440</v>
      </c>
      <c r="KDJ231" s="19" t="s">
        <v>1440</v>
      </c>
      <c r="KDK231" s="19" t="s">
        <v>1440</v>
      </c>
      <c r="KDL231" s="19" t="s">
        <v>1440</v>
      </c>
      <c r="KDM231" s="19" t="s">
        <v>1440</v>
      </c>
      <c r="KDN231" s="19" t="s">
        <v>1440</v>
      </c>
      <c r="KDO231" s="19" t="s">
        <v>1440</v>
      </c>
      <c r="KDP231" s="19" t="s">
        <v>1440</v>
      </c>
      <c r="KDQ231" s="19" t="s">
        <v>1440</v>
      </c>
      <c r="KDR231" s="19" t="s">
        <v>1440</v>
      </c>
      <c r="KDS231" s="19" t="s">
        <v>1440</v>
      </c>
      <c r="KDT231" s="19" t="s">
        <v>1440</v>
      </c>
      <c r="KDU231" s="19" t="s">
        <v>1440</v>
      </c>
      <c r="KDV231" s="19" t="s">
        <v>1440</v>
      </c>
      <c r="KDW231" s="19" t="s">
        <v>1440</v>
      </c>
      <c r="KDX231" s="19" t="s">
        <v>1440</v>
      </c>
      <c r="KDY231" s="19" t="s">
        <v>1440</v>
      </c>
      <c r="KDZ231" s="19" t="s">
        <v>1440</v>
      </c>
      <c r="KEA231" s="19" t="s">
        <v>1440</v>
      </c>
      <c r="KEB231" s="19" t="s">
        <v>1440</v>
      </c>
      <c r="KEC231" s="19" t="s">
        <v>1440</v>
      </c>
      <c r="KED231" s="19" t="s">
        <v>1440</v>
      </c>
      <c r="KEE231" s="19" t="s">
        <v>1440</v>
      </c>
      <c r="KEF231" s="19" t="s">
        <v>1440</v>
      </c>
      <c r="KEG231" s="19" t="s">
        <v>1440</v>
      </c>
      <c r="KEH231" s="19" t="s">
        <v>1440</v>
      </c>
      <c r="KEI231" s="19" t="s">
        <v>1440</v>
      </c>
      <c r="KEJ231" s="19" t="s">
        <v>1440</v>
      </c>
      <c r="KEK231" s="19" t="s">
        <v>1440</v>
      </c>
      <c r="KEL231" s="19" t="s">
        <v>1440</v>
      </c>
      <c r="KEM231" s="19" t="s">
        <v>1440</v>
      </c>
      <c r="KEN231" s="19" t="s">
        <v>1440</v>
      </c>
      <c r="KEO231" s="19" t="s">
        <v>1440</v>
      </c>
      <c r="KEP231" s="19" t="s">
        <v>1440</v>
      </c>
      <c r="KEQ231" s="19" t="s">
        <v>1440</v>
      </c>
      <c r="KER231" s="19" t="s">
        <v>1440</v>
      </c>
      <c r="KES231" s="19" t="s">
        <v>1440</v>
      </c>
      <c r="KET231" s="19" t="s">
        <v>1440</v>
      </c>
      <c r="KEU231" s="19" t="s">
        <v>1440</v>
      </c>
      <c r="KEV231" s="19" t="s">
        <v>1440</v>
      </c>
      <c r="KEW231" s="19" t="s">
        <v>1440</v>
      </c>
      <c r="KEX231" s="19" t="s">
        <v>1440</v>
      </c>
      <c r="KEY231" s="19" t="s">
        <v>1440</v>
      </c>
      <c r="KEZ231" s="19" t="s">
        <v>1440</v>
      </c>
      <c r="KFA231" s="19" t="s">
        <v>1440</v>
      </c>
      <c r="KFB231" s="19" t="s">
        <v>1440</v>
      </c>
      <c r="KFC231" s="19" t="s">
        <v>1440</v>
      </c>
      <c r="KFD231" s="19" t="s">
        <v>1440</v>
      </c>
      <c r="KFE231" s="19" t="s">
        <v>1440</v>
      </c>
      <c r="KFF231" s="19" t="s">
        <v>1440</v>
      </c>
      <c r="KFG231" s="19" t="s">
        <v>1440</v>
      </c>
      <c r="KFH231" s="19" t="s">
        <v>1440</v>
      </c>
      <c r="KFI231" s="19" t="s">
        <v>1440</v>
      </c>
      <c r="KFJ231" s="19" t="s">
        <v>1440</v>
      </c>
      <c r="KFK231" s="19" t="s">
        <v>1440</v>
      </c>
      <c r="KFL231" s="19" t="s">
        <v>1440</v>
      </c>
      <c r="KFM231" s="19" t="s">
        <v>1440</v>
      </c>
      <c r="KFN231" s="19" t="s">
        <v>1440</v>
      </c>
      <c r="KFO231" s="19" t="s">
        <v>1440</v>
      </c>
      <c r="KFP231" s="19" t="s">
        <v>1440</v>
      </c>
      <c r="KFQ231" s="19" t="s">
        <v>1440</v>
      </c>
      <c r="KFR231" s="19" t="s">
        <v>1440</v>
      </c>
      <c r="KFS231" s="19" t="s">
        <v>1440</v>
      </c>
      <c r="KFT231" s="19" t="s">
        <v>1440</v>
      </c>
      <c r="KFU231" s="19" t="s">
        <v>1440</v>
      </c>
      <c r="KFV231" s="19" t="s">
        <v>1440</v>
      </c>
      <c r="KFW231" s="19" t="s">
        <v>1440</v>
      </c>
      <c r="KFX231" s="19" t="s">
        <v>1440</v>
      </c>
      <c r="KFY231" s="19" t="s">
        <v>1440</v>
      </c>
      <c r="KFZ231" s="19" t="s">
        <v>1440</v>
      </c>
      <c r="KGA231" s="19" t="s">
        <v>1440</v>
      </c>
      <c r="KGB231" s="19" t="s">
        <v>1440</v>
      </c>
      <c r="KGC231" s="19" t="s">
        <v>1440</v>
      </c>
      <c r="KGD231" s="19" t="s">
        <v>1440</v>
      </c>
      <c r="KGE231" s="19" t="s">
        <v>1440</v>
      </c>
      <c r="KGF231" s="19" t="s">
        <v>1440</v>
      </c>
      <c r="KGG231" s="19" t="s">
        <v>1440</v>
      </c>
      <c r="KGH231" s="19" t="s">
        <v>1440</v>
      </c>
      <c r="KGI231" s="19" t="s">
        <v>1440</v>
      </c>
      <c r="KGJ231" s="19" t="s">
        <v>1440</v>
      </c>
      <c r="KGK231" s="19" t="s">
        <v>1440</v>
      </c>
      <c r="KGL231" s="19" t="s">
        <v>1440</v>
      </c>
      <c r="KGM231" s="19" t="s">
        <v>1440</v>
      </c>
      <c r="KGN231" s="19" t="s">
        <v>1440</v>
      </c>
      <c r="KGO231" s="19" t="s">
        <v>1440</v>
      </c>
      <c r="KGP231" s="19" t="s">
        <v>1440</v>
      </c>
      <c r="KGQ231" s="19" t="s">
        <v>1440</v>
      </c>
      <c r="KGR231" s="19" t="s">
        <v>1440</v>
      </c>
      <c r="KGS231" s="19" t="s">
        <v>1440</v>
      </c>
      <c r="KGT231" s="19" t="s">
        <v>1440</v>
      </c>
      <c r="KGU231" s="19" t="s">
        <v>1440</v>
      </c>
      <c r="KGV231" s="19" t="s">
        <v>1440</v>
      </c>
      <c r="KGW231" s="19" t="s">
        <v>1440</v>
      </c>
      <c r="KGX231" s="19" t="s">
        <v>1440</v>
      </c>
      <c r="KGY231" s="19" t="s">
        <v>1440</v>
      </c>
      <c r="KGZ231" s="19" t="s">
        <v>1440</v>
      </c>
      <c r="KHA231" s="19" t="s">
        <v>1440</v>
      </c>
      <c r="KHB231" s="19" t="s">
        <v>1440</v>
      </c>
      <c r="KHC231" s="19" t="s">
        <v>1440</v>
      </c>
      <c r="KHD231" s="19" t="s">
        <v>1440</v>
      </c>
      <c r="KHE231" s="19" t="s">
        <v>1440</v>
      </c>
      <c r="KHF231" s="19" t="s">
        <v>1440</v>
      </c>
      <c r="KHG231" s="19" t="s">
        <v>1440</v>
      </c>
      <c r="KHH231" s="19" t="s">
        <v>1440</v>
      </c>
      <c r="KHI231" s="19" t="s">
        <v>1440</v>
      </c>
      <c r="KHJ231" s="19" t="s">
        <v>1440</v>
      </c>
      <c r="KHK231" s="19" t="s">
        <v>1440</v>
      </c>
      <c r="KHL231" s="19" t="s">
        <v>1440</v>
      </c>
      <c r="KHM231" s="19" t="s">
        <v>1440</v>
      </c>
      <c r="KHN231" s="19" t="s">
        <v>1440</v>
      </c>
      <c r="KHO231" s="19" t="s">
        <v>1440</v>
      </c>
      <c r="KHP231" s="19" t="s">
        <v>1440</v>
      </c>
      <c r="KHQ231" s="19" t="s">
        <v>1440</v>
      </c>
      <c r="KHR231" s="19" t="s">
        <v>1440</v>
      </c>
      <c r="KHS231" s="19" t="s">
        <v>1440</v>
      </c>
      <c r="KHT231" s="19" t="s">
        <v>1440</v>
      </c>
      <c r="KHU231" s="19" t="s">
        <v>1440</v>
      </c>
      <c r="KHV231" s="19" t="s">
        <v>1440</v>
      </c>
      <c r="KHW231" s="19" t="s">
        <v>1440</v>
      </c>
      <c r="KHX231" s="19" t="s">
        <v>1440</v>
      </c>
      <c r="KHY231" s="19" t="s">
        <v>1440</v>
      </c>
      <c r="KHZ231" s="19" t="s">
        <v>1440</v>
      </c>
      <c r="KIA231" s="19" t="s">
        <v>1440</v>
      </c>
      <c r="KIB231" s="19" t="s">
        <v>1440</v>
      </c>
      <c r="KIC231" s="19" t="s">
        <v>1440</v>
      </c>
      <c r="KID231" s="19" t="s">
        <v>1440</v>
      </c>
      <c r="KIE231" s="19" t="s">
        <v>1440</v>
      </c>
      <c r="KIF231" s="19" t="s">
        <v>1440</v>
      </c>
      <c r="KIG231" s="19" t="s">
        <v>1440</v>
      </c>
      <c r="KIH231" s="19" t="s">
        <v>1440</v>
      </c>
      <c r="KII231" s="19" t="s">
        <v>1440</v>
      </c>
      <c r="KIJ231" s="19" t="s">
        <v>1440</v>
      </c>
      <c r="KIK231" s="19" t="s">
        <v>1440</v>
      </c>
      <c r="KIL231" s="19" t="s">
        <v>1440</v>
      </c>
      <c r="KIM231" s="19" t="s">
        <v>1440</v>
      </c>
      <c r="KIN231" s="19" t="s">
        <v>1440</v>
      </c>
      <c r="KIO231" s="19" t="s">
        <v>1440</v>
      </c>
      <c r="KIP231" s="19" t="s">
        <v>1440</v>
      </c>
      <c r="KIQ231" s="19" t="s">
        <v>1440</v>
      </c>
      <c r="KIR231" s="19" t="s">
        <v>1440</v>
      </c>
      <c r="KIS231" s="19" t="s">
        <v>1440</v>
      </c>
      <c r="KIT231" s="19" t="s">
        <v>1440</v>
      </c>
      <c r="KIU231" s="19" t="s">
        <v>1440</v>
      </c>
      <c r="KIV231" s="19" t="s">
        <v>1440</v>
      </c>
      <c r="KIW231" s="19" t="s">
        <v>1440</v>
      </c>
      <c r="KIX231" s="19" t="s">
        <v>1440</v>
      </c>
      <c r="KIY231" s="19" t="s">
        <v>1440</v>
      </c>
      <c r="KIZ231" s="19" t="s">
        <v>1440</v>
      </c>
      <c r="KJA231" s="19" t="s">
        <v>1440</v>
      </c>
      <c r="KJB231" s="19" t="s">
        <v>1440</v>
      </c>
      <c r="KJC231" s="19" t="s">
        <v>1440</v>
      </c>
      <c r="KJD231" s="19" t="s">
        <v>1440</v>
      </c>
      <c r="KJE231" s="19" t="s">
        <v>1440</v>
      </c>
      <c r="KJF231" s="19" t="s">
        <v>1440</v>
      </c>
      <c r="KJG231" s="19" t="s">
        <v>1440</v>
      </c>
      <c r="KJH231" s="19" t="s">
        <v>1440</v>
      </c>
      <c r="KJI231" s="19" t="s">
        <v>1440</v>
      </c>
      <c r="KJJ231" s="19" t="s">
        <v>1440</v>
      </c>
      <c r="KJK231" s="19" t="s">
        <v>1440</v>
      </c>
      <c r="KJL231" s="19" t="s">
        <v>1440</v>
      </c>
      <c r="KJM231" s="19" t="s">
        <v>1440</v>
      </c>
      <c r="KJN231" s="19" t="s">
        <v>1440</v>
      </c>
      <c r="KJO231" s="19" t="s">
        <v>1440</v>
      </c>
      <c r="KJP231" s="19" t="s">
        <v>1440</v>
      </c>
      <c r="KJQ231" s="19" t="s">
        <v>1440</v>
      </c>
      <c r="KJR231" s="19" t="s">
        <v>1440</v>
      </c>
      <c r="KJS231" s="19" t="s">
        <v>1440</v>
      </c>
      <c r="KJT231" s="19" t="s">
        <v>1440</v>
      </c>
      <c r="KJU231" s="19" t="s">
        <v>1440</v>
      </c>
      <c r="KJV231" s="19" t="s">
        <v>1440</v>
      </c>
      <c r="KJW231" s="19" t="s">
        <v>1440</v>
      </c>
      <c r="KJX231" s="19" t="s">
        <v>1440</v>
      </c>
      <c r="KJY231" s="19" t="s">
        <v>1440</v>
      </c>
      <c r="KJZ231" s="19" t="s">
        <v>1440</v>
      </c>
      <c r="KKA231" s="19" t="s">
        <v>1440</v>
      </c>
      <c r="KKB231" s="19" t="s">
        <v>1440</v>
      </c>
      <c r="KKC231" s="19" t="s">
        <v>1440</v>
      </c>
      <c r="KKD231" s="19" t="s">
        <v>1440</v>
      </c>
      <c r="KKE231" s="19" t="s">
        <v>1440</v>
      </c>
      <c r="KKF231" s="19" t="s">
        <v>1440</v>
      </c>
      <c r="KKG231" s="19" t="s">
        <v>1440</v>
      </c>
      <c r="KKH231" s="19" t="s">
        <v>1440</v>
      </c>
      <c r="KKI231" s="19" t="s">
        <v>1440</v>
      </c>
      <c r="KKJ231" s="19" t="s">
        <v>1440</v>
      </c>
      <c r="KKK231" s="19" t="s">
        <v>1440</v>
      </c>
      <c r="KKL231" s="19" t="s">
        <v>1440</v>
      </c>
      <c r="KKM231" s="19" t="s">
        <v>1440</v>
      </c>
      <c r="KKN231" s="19" t="s">
        <v>1440</v>
      </c>
      <c r="KKO231" s="19" t="s">
        <v>1440</v>
      </c>
      <c r="KKP231" s="19" t="s">
        <v>1440</v>
      </c>
      <c r="KKQ231" s="19" t="s">
        <v>1440</v>
      </c>
      <c r="KKR231" s="19" t="s">
        <v>1440</v>
      </c>
      <c r="KKS231" s="19" t="s">
        <v>1440</v>
      </c>
      <c r="KKT231" s="19" t="s">
        <v>1440</v>
      </c>
      <c r="KKU231" s="19" t="s">
        <v>1440</v>
      </c>
      <c r="KKV231" s="19" t="s">
        <v>1440</v>
      </c>
      <c r="KKW231" s="19" t="s">
        <v>1440</v>
      </c>
      <c r="KKX231" s="19" t="s">
        <v>1440</v>
      </c>
      <c r="KKY231" s="19" t="s">
        <v>1440</v>
      </c>
      <c r="KKZ231" s="19" t="s">
        <v>1440</v>
      </c>
      <c r="KLA231" s="19" t="s">
        <v>1440</v>
      </c>
      <c r="KLB231" s="19" t="s">
        <v>1440</v>
      </c>
      <c r="KLC231" s="19" t="s">
        <v>1440</v>
      </c>
      <c r="KLD231" s="19" t="s">
        <v>1440</v>
      </c>
      <c r="KLE231" s="19" t="s">
        <v>1440</v>
      </c>
      <c r="KLF231" s="19" t="s">
        <v>1440</v>
      </c>
      <c r="KLG231" s="19" t="s">
        <v>1440</v>
      </c>
      <c r="KLH231" s="19" t="s">
        <v>1440</v>
      </c>
      <c r="KLI231" s="19" t="s">
        <v>1440</v>
      </c>
      <c r="KLJ231" s="19" t="s">
        <v>1440</v>
      </c>
      <c r="KLK231" s="19" t="s">
        <v>1440</v>
      </c>
      <c r="KLL231" s="19" t="s">
        <v>1440</v>
      </c>
      <c r="KLM231" s="19" t="s">
        <v>1440</v>
      </c>
      <c r="KLN231" s="19" t="s">
        <v>1440</v>
      </c>
      <c r="KLO231" s="19" t="s">
        <v>1440</v>
      </c>
      <c r="KLP231" s="19" t="s">
        <v>1440</v>
      </c>
      <c r="KLQ231" s="19" t="s">
        <v>1440</v>
      </c>
      <c r="KLR231" s="19" t="s">
        <v>1440</v>
      </c>
      <c r="KLS231" s="19" t="s">
        <v>1440</v>
      </c>
      <c r="KLT231" s="19" t="s">
        <v>1440</v>
      </c>
      <c r="KLU231" s="19" t="s">
        <v>1440</v>
      </c>
      <c r="KLV231" s="19" t="s">
        <v>1440</v>
      </c>
      <c r="KLW231" s="19" t="s">
        <v>1440</v>
      </c>
      <c r="KLX231" s="19" t="s">
        <v>1440</v>
      </c>
      <c r="KLY231" s="19" t="s">
        <v>1440</v>
      </c>
      <c r="KLZ231" s="19" t="s">
        <v>1440</v>
      </c>
      <c r="KMA231" s="19" t="s">
        <v>1440</v>
      </c>
      <c r="KMB231" s="19" t="s">
        <v>1440</v>
      </c>
      <c r="KMC231" s="19" t="s">
        <v>1440</v>
      </c>
      <c r="KMD231" s="19" t="s">
        <v>1440</v>
      </c>
      <c r="KME231" s="19" t="s">
        <v>1440</v>
      </c>
      <c r="KMF231" s="19" t="s">
        <v>1440</v>
      </c>
      <c r="KMG231" s="19" t="s">
        <v>1440</v>
      </c>
      <c r="KMH231" s="19" t="s">
        <v>1440</v>
      </c>
      <c r="KMI231" s="19" t="s">
        <v>1440</v>
      </c>
      <c r="KMJ231" s="19" t="s">
        <v>1440</v>
      </c>
      <c r="KMK231" s="19" t="s">
        <v>1440</v>
      </c>
      <c r="KML231" s="19" t="s">
        <v>1440</v>
      </c>
      <c r="KMM231" s="19" t="s">
        <v>1440</v>
      </c>
      <c r="KMN231" s="19" t="s">
        <v>1440</v>
      </c>
      <c r="KMO231" s="19" t="s">
        <v>1440</v>
      </c>
      <c r="KMP231" s="19" t="s">
        <v>1440</v>
      </c>
      <c r="KMQ231" s="19" t="s">
        <v>1440</v>
      </c>
      <c r="KMR231" s="19" t="s">
        <v>1440</v>
      </c>
      <c r="KMS231" s="19" t="s">
        <v>1440</v>
      </c>
      <c r="KMT231" s="19" t="s">
        <v>1440</v>
      </c>
      <c r="KMU231" s="19" t="s">
        <v>1440</v>
      </c>
      <c r="KMV231" s="19" t="s">
        <v>1440</v>
      </c>
      <c r="KMW231" s="19" t="s">
        <v>1440</v>
      </c>
      <c r="KMX231" s="19" t="s">
        <v>1440</v>
      </c>
      <c r="KMY231" s="19" t="s">
        <v>1440</v>
      </c>
      <c r="KMZ231" s="19" t="s">
        <v>1440</v>
      </c>
      <c r="KNA231" s="19" t="s">
        <v>1440</v>
      </c>
      <c r="KNB231" s="19" t="s">
        <v>1440</v>
      </c>
      <c r="KNC231" s="19" t="s">
        <v>1440</v>
      </c>
      <c r="KND231" s="19" t="s">
        <v>1440</v>
      </c>
      <c r="KNE231" s="19" t="s">
        <v>1440</v>
      </c>
      <c r="KNF231" s="19" t="s">
        <v>1440</v>
      </c>
      <c r="KNG231" s="19" t="s">
        <v>1440</v>
      </c>
      <c r="KNH231" s="19" t="s">
        <v>1440</v>
      </c>
      <c r="KNI231" s="19" t="s">
        <v>1440</v>
      </c>
      <c r="KNJ231" s="19" t="s">
        <v>1440</v>
      </c>
      <c r="KNK231" s="19" t="s">
        <v>1440</v>
      </c>
      <c r="KNL231" s="19" t="s">
        <v>1440</v>
      </c>
      <c r="KNM231" s="19" t="s">
        <v>1440</v>
      </c>
      <c r="KNN231" s="19" t="s">
        <v>1440</v>
      </c>
      <c r="KNO231" s="19" t="s">
        <v>1440</v>
      </c>
      <c r="KNP231" s="19" t="s">
        <v>1440</v>
      </c>
      <c r="KNQ231" s="19" t="s">
        <v>1440</v>
      </c>
      <c r="KNR231" s="19" t="s">
        <v>1440</v>
      </c>
      <c r="KNS231" s="19" t="s">
        <v>1440</v>
      </c>
      <c r="KNT231" s="19" t="s">
        <v>1440</v>
      </c>
      <c r="KNU231" s="19" t="s">
        <v>1440</v>
      </c>
      <c r="KNV231" s="19" t="s">
        <v>1440</v>
      </c>
      <c r="KNW231" s="19" t="s">
        <v>1440</v>
      </c>
      <c r="KNX231" s="19" t="s">
        <v>1440</v>
      </c>
      <c r="KNY231" s="19" t="s">
        <v>1440</v>
      </c>
      <c r="KNZ231" s="19" t="s">
        <v>1440</v>
      </c>
      <c r="KOA231" s="19" t="s">
        <v>1440</v>
      </c>
      <c r="KOB231" s="19" t="s">
        <v>1440</v>
      </c>
      <c r="KOC231" s="19" t="s">
        <v>1440</v>
      </c>
      <c r="KOD231" s="19" t="s">
        <v>1440</v>
      </c>
      <c r="KOE231" s="19" t="s">
        <v>1440</v>
      </c>
      <c r="KOF231" s="19" t="s">
        <v>1440</v>
      </c>
      <c r="KOG231" s="19" t="s">
        <v>1440</v>
      </c>
      <c r="KOH231" s="19" t="s">
        <v>1440</v>
      </c>
      <c r="KOI231" s="19" t="s">
        <v>1440</v>
      </c>
      <c r="KOJ231" s="19" t="s">
        <v>1440</v>
      </c>
      <c r="KOK231" s="19" t="s">
        <v>1440</v>
      </c>
      <c r="KOL231" s="19" t="s">
        <v>1440</v>
      </c>
      <c r="KOM231" s="19" t="s">
        <v>1440</v>
      </c>
      <c r="KON231" s="19" t="s">
        <v>1440</v>
      </c>
      <c r="KOO231" s="19" t="s">
        <v>1440</v>
      </c>
      <c r="KOP231" s="19" t="s">
        <v>1440</v>
      </c>
      <c r="KOQ231" s="19" t="s">
        <v>1440</v>
      </c>
      <c r="KOR231" s="19" t="s">
        <v>1440</v>
      </c>
      <c r="KOS231" s="19" t="s">
        <v>1440</v>
      </c>
      <c r="KOT231" s="19" t="s">
        <v>1440</v>
      </c>
      <c r="KOU231" s="19" t="s">
        <v>1440</v>
      </c>
      <c r="KOV231" s="19" t="s">
        <v>1440</v>
      </c>
      <c r="KOW231" s="19" t="s">
        <v>1440</v>
      </c>
      <c r="KOX231" s="19" t="s">
        <v>1440</v>
      </c>
      <c r="KOY231" s="19" t="s">
        <v>1440</v>
      </c>
      <c r="KOZ231" s="19" t="s">
        <v>1440</v>
      </c>
      <c r="KPA231" s="19" t="s">
        <v>1440</v>
      </c>
      <c r="KPB231" s="19" t="s">
        <v>1440</v>
      </c>
      <c r="KPC231" s="19" t="s">
        <v>1440</v>
      </c>
      <c r="KPD231" s="19" t="s">
        <v>1440</v>
      </c>
      <c r="KPE231" s="19" t="s">
        <v>1440</v>
      </c>
      <c r="KPF231" s="19" t="s">
        <v>1440</v>
      </c>
      <c r="KPG231" s="19" t="s">
        <v>1440</v>
      </c>
      <c r="KPH231" s="19" t="s">
        <v>1440</v>
      </c>
      <c r="KPI231" s="19" t="s">
        <v>1440</v>
      </c>
      <c r="KPJ231" s="19" t="s">
        <v>1440</v>
      </c>
      <c r="KPK231" s="19" t="s">
        <v>1440</v>
      </c>
      <c r="KPL231" s="19" t="s">
        <v>1440</v>
      </c>
      <c r="KPM231" s="19" t="s">
        <v>1440</v>
      </c>
      <c r="KPN231" s="19" t="s">
        <v>1440</v>
      </c>
      <c r="KPO231" s="19" t="s">
        <v>1440</v>
      </c>
      <c r="KPP231" s="19" t="s">
        <v>1440</v>
      </c>
      <c r="KPQ231" s="19" t="s">
        <v>1440</v>
      </c>
      <c r="KPR231" s="19" t="s">
        <v>1440</v>
      </c>
      <c r="KPS231" s="19" t="s">
        <v>1440</v>
      </c>
      <c r="KPT231" s="19" t="s">
        <v>1440</v>
      </c>
      <c r="KPU231" s="19" t="s">
        <v>1440</v>
      </c>
      <c r="KPV231" s="19" t="s">
        <v>1440</v>
      </c>
      <c r="KPW231" s="19" t="s">
        <v>1440</v>
      </c>
      <c r="KPX231" s="19" t="s">
        <v>1440</v>
      </c>
      <c r="KPY231" s="19" t="s">
        <v>1440</v>
      </c>
      <c r="KPZ231" s="19" t="s">
        <v>1440</v>
      </c>
      <c r="KQA231" s="19" t="s">
        <v>1440</v>
      </c>
      <c r="KQB231" s="19" t="s">
        <v>1440</v>
      </c>
      <c r="KQC231" s="19" t="s">
        <v>1440</v>
      </c>
      <c r="KQD231" s="19" t="s">
        <v>1440</v>
      </c>
      <c r="KQE231" s="19" t="s">
        <v>1440</v>
      </c>
      <c r="KQF231" s="19" t="s">
        <v>1440</v>
      </c>
      <c r="KQG231" s="19" t="s">
        <v>1440</v>
      </c>
      <c r="KQH231" s="19" t="s">
        <v>1440</v>
      </c>
      <c r="KQI231" s="19" t="s">
        <v>1440</v>
      </c>
      <c r="KQJ231" s="19" t="s">
        <v>1440</v>
      </c>
      <c r="KQK231" s="19" t="s">
        <v>1440</v>
      </c>
      <c r="KQL231" s="19" t="s">
        <v>1440</v>
      </c>
      <c r="KQM231" s="19" t="s">
        <v>1440</v>
      </c>
      <c r="KQN231" s="19" t="s">
        <v>1440</v>
      </c>
      <c r="KQO231" s="19" t="s">
        <v>1440</v>
      </c>
      <c r="KQP231" s="19" t="s">
        <v>1440</v>
      </c>
      <c r="KQQ231" s="19" t="s">
        <v>1440</v>
      </c>
      <c r="KQR231" s="19" t="s">
        <v>1440</v>
      </c>
      <c r="KQS231" s="19" t="s">
        <v>1440</v>
      </c>
      <c r="KQT231" s="19" t="s">
        <v>1440</v>
      </c>
      <c r="KQU231" s="19" t="s">
        <v>1440</v>
      </c>
      <c r="KQV231" s="19" t="s">
        <v>1440</v>
      </c>
      <c r="KQW231" s="19" t="s">
        <v>1440</v>
      </c>
      <c r="KQX231" s="19" t="s">
        <v>1440</v>
      </c>
      <c r="KQY231" s="19" t="s">
        <v>1440</v>
      </c>
      <c r="KQZ231" s="19" t="s">
        <v>1440</v>
      </c>
      <c r="KRA231" s="19" t="s">
        <v>1440</v>
      </c>
      <c r="KRB231" s="19" t="s">
        <v>1440</v>
      </c>
      <c r="KRC231" s="19" t="s">
        <v>1440</v>
      </c>
      <c r="KRD231" s="19" t="s">
        <v>1440</v>
      </c>
      <c r="KRE231" s="19" t="s">
        <v>1440</v>
      </c>
      <c r="KRF231" s="19" t="s">
        <v>1440</v>
      </c>
      <c r="KRG231" s="19" t="s">
        <v>1440</v>
      </c>
      <c r="KRH231" s="19" t="s">
        <v>1440</v>
      </c>
      <c r="KRI231" s="19" t="s">
        <v>1440</v>
      </c>
      <c r="KRJ231" s="19" t="s">
        <v>1440</v>
      </c>
      <c r="KRK231" s="19" t="s">
        <v>1440</v>
      </c>
      <c r="KRL231" s="19" t="s">
        <v>1440</v>
      </c>
      <c r="KRM231" s="19" t="s">
        <v>1440</v>
      </c>
      <c r="KRN231" s="19" t="s">
        <v>1440</v>
      </c>
      <c r="KRO231" s="19" t="s">
        <v>1440</v>
      </c>
      <c r="KRP231" s="19" t="s">
        <v>1440</v>
      </c>
      <c r="KRQ231" s="19" t="s">
        <v>1440</v>
      </c>
      <c r="KRR231" s="19" t="s">
        <v>1440</v>
      </c>
      <c r="KRS231" s="19" t="s">
        <v>1440</v>
      </c>
      <c r="KRT231" s="19" t="s">
        <v>1440</v>
      </c>
      <c r="KRU231" s="19" t="s">
        <v>1440</v>
      </c>
      <c r="KRV231" s="19" t="s">
        <v>1440</v>
      </c>
      <c r="KRW231" s="19" t="s">
        <v>1440</v>
      </c>
      <c r="KRX231" s="19" t="s">
        <v>1440</v>
      </c>
      <c r="KRY231" s="19" t="s">
        <v>1440</v>
      </c>
      <c r="KRZ231" s="19" t="s">
        <v>1440</v>
      </c>
      <c r="KSA231" s="19" t="s">
        <v>1440</v>
      </c>
      <c r="KSB231" s="19" t="s">
        <v>1440</v>
      </c>
      <c r="KSC231" s="19" t="s">
        <v>1440</v>
      </c>
      <c r="KSD231" s="19" t="s">
        <v>1440</v>
      </c>
      <c r="KSE231" s="19" t="s">
        <v>1440</v>
      </c>
      <c r="KSF231" s="19" t="s">
        <v>1440</v>
      </c>
      <c r="KSG231" s="19" t="s">
        <v>1440</v>
      </c>
      <c r="KSH231" s="19" t="s">
        <v>1440</v>
      </c>
      <c r="KSI231" s="19" t="s">
        <v>1440</v>
      </c>
      <c r="KSJ231" s="19" t="s">
        <v>1440</v>
      </c>
      <c r="KSK231" s="19" t="s">
        <v>1440</v>
      </c>
      <c r="KSL231" s="19" t="s">
        <v>1440</v>
      </c>
      <c r="KSM231" s="19" t="s">
        <v>1440</v>
      </c>
      <c r="KSN231" s="19" t="s">
        <v>1440</v>
      </c>
      <c r="KSO231" s="19" t="s">
        <v>1440</v>
      </c>
      <c r="KSP231" s="19" t="s">
        <v>1440</v>
      </c>
      <c r="KSQ231" s="19" t="s">
        <v>1440</v>
      </c>
      <c r="KSR231" s="19" t="s">
        <v>1440</v>
      </c>
      <c r="KSS231" s="19" t="s">
        <v>1440</v>
      </c>
      <c r="KST231" s="19" t="s">
        <v>1440</v>
      </c>
      <c r="KSU231" s="19" t="s">
        <v>1440</v>
      </c>
      <c r="KSV231" s="19" t="s">
        <v>1440</v>
      </c>
      <c r="KSW231" s="19" t="s">
        <v>1440</v>
      </c>
      <c r="KSX231" s="19" t="s">
        <v>1440</v>
      </c>
      <c r="KSY231" s="19" t="s">
        <v>1440</v>
      </c>
      <c r="KSZ231" s="19" t="s">
        <v>1440</v>
      </c>
      <c r="KTA231" s="19" t="s">
        <v>1440</v>
      </c>
      <c r="KTB231" s="19" t="s">
        <v>1440</v>
      </c>
      <c r="KTC231" s="19" t="s">
        <v>1440</v>
      </c>
      <c r="KTD231" s="19" t="s">
        <v>1440</v>
      </c>
      <c r="KTE231" s="19" t="s">
        <v>1440</v>
      </c>
      <c r="KTF231" s="19" t="s">
        <v>1440</v>
      </c>
      <c r="KTG231" s="19" t="s">
        <v>1440</v>
      </c>
      <c r="KTH231" s="19" t="s">
        <v>1440</v>
      </c>
      <c r="KTI231" s="19" t="s">
        <v>1440</v>
      </c>
      <c r="KTJ231" s="19" t="s">
        <v>1440</v>
      </c>
      <c r="KTK231" s="19" t="s">
        <v>1440</v>
      </c>
      <c r="KTL231" s="19" t="s">
        <v>1440</v>
      </c>
      <c r="KTM231" s="19" t="s">
        <v>1440</v>
      </c>
      <c r="KTN231" s="19" t="s">
        <v>1440</v>
      </c>
      <c r="KTO231" s="19" t="s">
        <v>1440</v>
      </c>
      <c r="KTP231" s="19" t="s">
        <v>1440</v>
      </c>
      <c r="KTQ231" s="19" t="s">
        <v>1440</v>
      </c>
      <c r="KTR231" s="19" t="s">
        <v>1440</v>
      </c>
      <c r="KTS231" s="19" t="s">
        <v>1440</v>
      </c>
      <c r="KTT231" s="19" t="s">
        <v>1440</v>
      </c>
      <c r="KTU231" s="19" t="s">
        <v>1440</v>
      </c>
      <c r="KTV231" s="19" t="s">
        <v>1440</v>
      </c>
      <c r="KTW231" s="19" t="s">
        <v>1440</v>
      </c>
      <c r="KTX231" s="19" t="s">
        <v>1440</v>
      </c>
      <c r="KTY231" s="19" t="s">
        <v>1440</v>
      </c>
      <c r="KTZ231" s="19" t="s">
        <v>1440</v>
      </c>
      <c r="KUA231" s="19" t="s">
        <v>1440</v>
      </c>
      <c r="KUB231" s="19" t="s">
        <v>1440</v>
      </c>
      <c r="KUC231" s="19" t="s">
        <v>1440</v>
      </c>
      <c r="KUD231" s="19" t="s">
        <v>1440</v>
      </c>
      <c r="KUE231" s="19" t="s">
        <v>1440</v>
      </c>
      <c r="KUF231" s="19" t="s">
        <v>1440</v>
      </c>
      <c r="KUG231" s="19" t="s">
        <v>1440</v>
      </c>
      <c r="KUH231" s="19" t="s">
        <v>1440</v>
      </c>
      <c r="KUI231" s="19" t="s">
        <v>1440</v>
      </c>
      <c r="KUJ231" s="19" t="s">
        <v>1440</v>
      </c>
      <c r="KUK231" s="19" t="s">
        <v>1440</v>
      </c>
      <c r="KUL231" s="19" t="s">
        <v>1440</v>
      </c>
      <c r="KUM231" s="19" t="s">
        <v>1440</v>
      </c>
      <c r="KUN231" s="19" t="s">
        <v>1440</v>
      </c>
      <c r="KUO231" s="19" t="s">
        <v>1440</v>
      </c>
      <c r="KUP231" s="19" t="s">
        <v>1440</v>
      </c>
      <c r="KUQ231" s="19" t="s">
        <v>1440</v>
      </c>
      <c r="KUR231" s="19" t="s">
        <v>1440</v>
      </c>
      <c r="KUS231" s="19" t="s">
        <v>1440</v>
      </c>
      <c r="KUT231" s="19" t="s">
        <v>1440</v>
      </c>
      <c r="KUU231" s="19" t="s">
        <v>1440</v>
      </c>
      <c r="KUV231" s="19" t="s">
        <v>1440</v>
      </c>
      <c r="KUW231" s="19" t="s">
        <v>1440</v>
      </c>
      <c r="KUX231" s="19" t="s">
        <v>1440</v>
      </c>
      <c r="KUY231" s="19" t="s">
        <v>1440</v>
      </c>
      <c r="KUZ231" s="19" t="s">
        <v>1440</v>
      </c>
      <c r="KVA231" s="19" t="s">
        <v>1440</v>
      </c>
      <c r="KVB231" s="19" t="s">
        <v>1440</v>
      </c>
      <c r="KVC231" s="19" t="s">
        <v>1440</v>
      </c>
      <c r="KVD231" s="19" t="s">
        <v>1440</v>
      </c>
      <c r="KVE231" s="19" t="s">
        <v>1440</v>
      </c>
      <c r="KVF231" s="19" t="s">
        <v>1440</v>
      </c>
      <c r="KVG231" s="19" t="s">
        <v>1440</v>
      </c>
      <c r="KVH231" s="19" t="s">
        <v>1440</v>
      </c>
      <c r="KVI231" s="19" t="s">
        <v>1440</v>
      </c>
      <c r="KVJ231" s="19" t="s">
        <v>1440</v>
      </c>
      <c r="KVK231" s="19" t="s">
        <v>1440</v>
      </c>
      <c r="KVL231" s="19" t="s">
        <v>1440</v>
      </c>
      <c r="KVM231" s="19" t="s">
        <v>1440</v>
      </c>
      <c r="KVN231" s="19" t="s">
        <v>1440</v>
      </c>
      <c r="KVO231" s="19" t="s">
        <v>1440</v>
      </c>
      <c r="KVP231" s="19" t="s">
        <v>1440</v>
      </c>
      <c r="KVQ231" s="19" t="s">
        <v>1440</v>
      </c>
      <c r="KVR231" s="19" t="s">
        <v>1440</v>
      </c>
      <c r="KVS231" s="19" t="s">
        <v>1440</v>
      </c>
      <c r="KVT231" s="19" t="s">
        <v>1440</v>
      </c>
      <c r="KVU231" s="19" t="s">
        <v>1440</v>
      </c>
      <c r="KVV231" s="19" t="s">
        <v>1440</v>
      </c>
      <c r="KVW231" s="19" t="s">
        <v>1440</v>
      </c>
      <c r="KVX231" s="19" t="s">
        <v>1440</v>
      </c>
      <c r="KVY231" s="19" t="s">
        <v>1440</v>
      </c>
      <c r="KVZ231" s="19" t="s">
        <v>1440</v>
      </c>
      <c r="KWA231" s="19" t="s">
        <v>1440</v>
      </c>
      <c r="KWB231" s="19" t="s">
        <v>1440</v>
      </c>
      <c r="KWC231" s="19" t="s">
        <v>1440</v>
      </c>
      <c r="KWD231" s="19" t="s">
        <v>1440</v>
      </c>
      <c r="KWE231" s="19" t="s">
        <v>1440</v>
      </c>
      <c r="KWF231" s="19" t="s">
        <v>1440</v>
      </c>
      <c r="KWG231" s="19" t="s">
        <v>1440</v>
      </c>
      <c r="KWH231" s="19" t="s">
        <v>1440</v>
      </c>
      <c r="KWI231" s="19" t="s">
        <v>1440</v>
      </c>
      <c r="KWJ231" s="19" t="s">
        <v>1440</v>
      </c>
      <c r="KWK231" s="19" t="s">
        <v>1440</v>
      </c>
      <c r="KWL231" s="19" t="s">
        <v>1440</v>
      </c>
      <c r="KWM231" s="19" t="s">
        <v>1440</v>
      </c>
      <c r="KWN231" s="19" t="s">
        <v>1440</v>
      </c>
      <c r="KWO231" s="19" t="s">
        <v>1440</v>
      </c>
      <c r="KWP231" s="19" t="s">
        <v>1440</v>
      </c>
      <c r="KWQ231" s="19" t="s">
        <v>1440</v>
      </c>
      <c r="KWR231" s="19" t="s">
        <v>1440</v>
      </c>
      <c r="KWS231" s="19" t="s">
        <v>1440</v>
      </c>
      <c r="KWT231" s="19" t="s">
        <v>1440</v>
      </c>
      <c r="KWU231" s="19" t="s">
        <v>1440</v>
      </c>
      <c r="KWV231" s="19" t="s">
        <v>1440</v>
      </c>
      <c r="KWW231" s="19" t="s">
        <v>1440</v>
      </c>
      <c r="KWX231" s="19" t="s">
        <v>1440</v>
      </c>
      <c r="KWY231" s="19" t="s">
        <v>1440</v>
      </c>
      <c r="KWZ231" s="19" t="s">
        <v>1440</v>
      </c>
      <c r="KXA231" s="19" t="s">
        <v>1440</v>
      </c>
      <c r="KXB231" s="19" t="s">
        <v>1440</v>
      </c>
      <c r="KXC231" s="19" t="s">
        <v>1440</v>
      </c>
      <c r="KXD231" s="19" t="s">
        <v>1440</v>
      </c>
      <c r="KXE231" s="19" t="s">
        <v>1440</v>
      </c>
      <c r="KXF231" s="19" t="s">
        <v>1440</v>
      </c>
      <c r="KXG231" s="19" t="s">
        <v>1440</v>
      </c>
      <c r="KXH231" s="19" t="s">
        <v>1440</v>
      </c>
      <c r="KXI231" s="19" t="s">
        <v>1440</v>
      </c>
      <c r="KXJ231" s="19" t="s">
        <v>1440</v>
      </c>
      <c r="KXK231" s="19" t="s">
        <v>1440</v>
      </c>
      <c r="KXL231" s="19" t="s">
        <v>1440</v>
      </c>
      <c r="KXM231" s="19" t="s">
        <v>1440</v>
      </c>
      <c r="KXN231" s="19" t="s">
        <v>1440</v>
      </c>
      <c r="KXO231" s="19" t="s">
        <v>1440</v>
      </c>
      <c r="KXP231" s="19" t="s">
        <v>1440</v>
      </c>
      <c r="KXQ231" s="19" t="s">
        <v>1440</v>
      </c>
      <c r="KXR231" s="19" t="s">
        <v>1440</v>
      </c>
      <c r="KXS231" s="19" t="s">
        <v>1440</v>
      </c>
      <c r="KXT231" s="19" t="s">
        <v>1440</v>
      </c>
      <c r="KXU231" s="19" t="s">
        <v>1440</v>
      </c>
      <c r="KXV231" s="19" t="s">
        <v>1440</v>
      </c>
      <c r="KXW231" s="19" t="s">
        <v>1440</v>
      </c>
      <c r="KXX231" s="19" t="s">
        <v>1440</v>
      </c>
      <c r="KXY231" s="19" t="s">
        <v>1440</v>
      </c>
      <c r="KXZ231" s="19" t="s">
        <v>1440</v>
      </c>
      <c r="KYA231" s="19" t="s">
        <v>1440</v>
      </c>
      <c r="KYB231" s="19" t="s">
        <v>1440</v>
      </c>
      <c r="KYC231" s="19" t="s">
        <v>1440</v>
      </c>
      <c r="KYD231" s="19" t="s">
        <v>1440</v>
      </c>
      <c r="KYE231" s="19" t="s">
        <v>1440</v>
      </c>
      <c r="KYF231" s="19" t="s">
        <v>1440</v>
      </c>
      <c r="KYG231" s="19" t="s">
        <v>1440</v>
      </c>
      <c r="KYH231" s="19" t="s">
        <v>1440</v>
      </c>
      <c r="KYI231" s="19" t="s">
        <v>1440</v>
      </c>
      <c r="KYJ231" s="19" t="s">
        <v>1440</v>
      </c>
      <c r="KYK231" s="19" t="s">
        <v>1440</v>
      </c>
      <c r="KYL231" s="19" t="s">
        <v>1440</v>
      </c>
      <c r="KYM231" s="19" t="s">
        <v>1440</v>
      </c>
      <c r="KYN231" s="19" t="s">
        <v>1440</v>
      </c>
      <c r="KYO231" s="19" t="s">
        <v>1440</v>
      </c>
      <c r="KYP231" s="19" t="s">
        <v>1440</v>
      </c>
      <c r="KYQ231" s="19" t="s">
        <v>1440</v>
      </c>
      <c r="KYR231" s="19" t="s">
        <v>1440</v>
      </c>
      <c r="KYS231" s="19" t="s">
        <v>1440</v>
      </c>
      <c r="KYT231" s="19" t="s">
        <v>1440</v>
      </c>
      <c r="KYU231" s="19" t="s">
        <v>1440</v>
      </c>
      <c r="KYV231" s="19" t="s">
        <v>1440</v>
      </c>
      <c r="KYW231" s="19" t="s">
        <v>1440</v>
      </c>
      <c r="KYX231" s="19" t="s">
        <v>1440</v>
      </c>
      <c r="KYY231" s="19" t="s">
        <v>1440</v>
      </c>
      <c r="KYZ231" s="19" t="s">
        <v>1440</v>
      </c>
      <c r="KZA231" s="19" t="s">
        <v>1440</v>
      </c>
      <c r="KZB231" s="19" t="s">
        <v>1440</v>
      </c>
      <c r="KZC231" s="19" t="s">
        <v>1440</v>
      </c>
      <c r="KZD231" s="19" t="s">
        <v>1440</v>
      </c>
      <c r="KZE231" s="19" t="s">
        <v>1440</v>
      </c>
      <c r="KZF231" s="19" t="s">
        <v>1440</v>
      </c>
      <c r="KZG231" s="19" t="s">
        <v>1440</v>
      </c>
      <c r="KZH231" s="19" t="s">
        <v>1440</v>
      </c>
      <c r="KZI231" s="19" t="s">
        <v>1440</v>
      </c>
      <c r="KZJ231" s="19" t="s">
        <v>1440</v>
      </c>
      <c r="KZK231" s="19" t="s">
        <v>1440</v>
      </c>
      <c r="KZL231" s="19" t="s">
        <v>1440</v>
      </c>
      <c r="KZM231" s="19" t="s">
        <v>1440</v>
      </c>
      <c r="KZN231" s="19" t="s">
        <v>1440</v>
      </c>
      <c r="KZO231" s="19" t="s">
        <v>1440</v>
      </c>
      <c r="KZP231" s="19" t="s">
        <v>1440</v>
      </c>
      <c r="KZQ231" s="19" t="s">
        <v>1440</v>
      </c>
      <c r="KZR231" s="19" t="s">
        <v>1440</v>
      </c>
      <c r="KZS231" s="19" t="s">
        <v>1440</v>
      </c>
      <c r="KZT231" s="19" t="s">
        <v>1440</v>
      </c>
      <c r="KZU231" s="19" t="s">
        <v>1440</v>
      </c>
      <c r="KZV231" s="19" t="s">
        <v>1440</v>
      </c>
      <c r="KZW231" s="19" t="s">
        <v>1440</v>
      </c>
      <c r="KZX231" s="19" t="s">
        <v>1440</v>
      </c>
      <c r="KZY231" s="19" t="s">
        <v>1440</v>
      </c>
      <c r="KZZ231" s="19" t="s">
        <v>1440</v>
      </c>
      <c r="LAA231" s="19" t="s">
        <v>1440</v>
      </c>
      <c r="LAB231" s="19" t="s">
        <v>1440</v>
      </c>
      <c r="LAC231" s="19" t="s">
        <v>1440</v>
      </c>
      <c r="LAD231" s="19" t="s">
        <v>1440</v>
      </c>
      <c r="LAE231" s="19" t="s">
        <v>1440</v>
      </c>
      <c r="LAF231" s="19" t="s">
        <v>1440</v>
      </c>
      <c r="LAG231" s="19" t="s">
        <v>1440</v>
      </c>
      <c r="LAH231" s="19" t="s">
        <v>1440</v>
      </c>
      <c r="LAI231" s="19" t="s">
        <v>1440</v>
      </c>
      <c r="LAJ231" s="19" t="s">
        <v>1440</v>
      </c>
      <c r="LAK231" s="19" t="s">
        <v>1440</v>
      </c>
      <c r="LAL231" s="19" t="s">
        <v>1440</v>
      </c>
      <c r="LAM231" s="19" t="s">
        <v>1440</v>
      </c>
      <c r="LAN231" s="19" t="s">
        <v>1440</v>
      </c>
      <c r="LAO231" s="19" t="s">
        <v>1440</v>
      </c>
      <c r="LAP231" s="19" t="s">
        <v>1440</v>
      </c>
      <c r="LAQ231" s="19" t="s">
        <v>1440</v>
      </c>
      <c r="LAR231" s="19" t="s">
        <v>1440</v>
      </c>
      <c r="LAS231" s="19" t="s">
        <v>1440</v>
      </c>
      <c r="LAT231" s="19" t="s">
        <v>1440</v>
      </c>
      <c r="LAU231" s="19" t="s">
        <v>1440</v>
      </c>
      <c r="LAV231" s="19" t="s">
        <v>1440</v>
      </c>
      <c r="LAW231" s="19" t="s">
        <v>1440</v>
      </c>
      <c r="LAX231" s="19" t="s">
        <v>1440</v>
      </c>
      <c r="LAY231" s="19" t="s">
        <v>1440</v>
      </c>
      <c r="LAZ231" s="19" t="s">
        <v>1440</v>
      </c>
      <c r="LBA231" s="19" t="s">
        <v>1440</v>
      </c>
      <c r="LBB231" s="19" t="s">
        <v>1440</v>
      </c>
      <c r="LBC231" s="19" t="s">
        <v>1440</v>
      </c>
      <c r="LBD231" s="19" t="s">
        <v>1440</v>
      </c>
      <c r="LBE231" s="19" t="s">
        <v>1440</v>
      </c>
      <c r="LBF231" s="19" t="s">
        <v>1440</v>
      </c>
      <c r="LBG231" s="19" t="s">
        <v>1440</v>
      </c>
      <c r="LBH231" s="19" t="s">
        <v>1440</v>
      </c>
      <c r="LBI231" s="19" t="s">
        <v>1440</v>
      </c>
      <c r="LBJ231" s="19" t="s">
        <v>1440</v>
      </c>
      <c r="LBK231" s="19" t="s">
        <v>1440</v>
      </c>
      <c r="LBL231" s="19" t="s">
        <v>1440</v>
      </c>
      <c r="LBM231" s="19" t="s">
        <v>1440</v>
      </c>
      <c r="LBN231" s="19" t="s">
        <v>1440</v>
      </c>
      <c r="LBO231" s="19" t="s">
        <v>1440</v>
      </c>
      <c r="LBP231" s="19" t="s">
        <v>1440</v>
      </c>
      <c r="LBQ231" s="19" t="s">
        <v>1440</v>
      </c>
      <c r="LBR231" s="19" t="s">
        <v>1440</v>
      </c>
      <c r="LBS231" s="19" t="s">
        <v>1440</v>
      </c>
      <c r="LBT231" s="19" t="s">
        <v>1440</v>
      </c>
      <c r="LBU231" s="19" t="s">
        <v>1440</v>
      </c>
      <c r="LBV231" s="19" t="s">
        <v>1440</v>
      </c>
      <c r="LBW231" s="19" t="s">
        <v>1440</v>
      </c>
      <c r="LBX231" s="19" t="s">
        <v>1440</v>
      </c>
      <c r="LBY231" s="19" t="s">
        <v>1440</v>
      </c>
      <c r="LBZ231" s="19" t="s">
        <v>1440</v>
      </c>
      <c r="LCA231" s="19" t="s">
        <v>1440</v>
      </c>
      <c r="LCB231" s="19" t="s">
        <v>1440</v>
      </c>
      <c r="LCC231" s="19" t="s">
        <v>1440</v>
      </c>
      <c r="LCD231" s="19" t="s">
        <v>1440</v>
      </c>
      <c r="LCE231" s="19" t="s">
        <v>1440</v>
      </c>
      <c r="LCF231" s="19" t="s">
        <v>1440</v>
      </c>
      <c r="LCG231" s="19" t="s">
        <v>1440</v>
      </c>
      <c r="LCH231" s="19" t="s">
        <v>1440</v>
      </c>
      <c r="LCI231" s="19" t="s">
        <v>1440</v>
      </c>
      <c r="LCJ231" s="19" t="s">
        <v>1440</v>
      </c>
      <c r="LCK231" s="19" t="s">
        <v>1440</v>
      </c>
      <c r="LCL231" s="19" t="s">
        <v>1440</v>
      </c>
      <c r="LCM231" s="19" t="s">
        <v>1440</v>
      </c>
      <c r="LCN231" s="19" t="s">
        <v>1440</v>
      </c>
      <c r="LCO231" s="19" t="s">
        <v>1440</v>
      </c>
      <c r="LCP231" s="19" t="s">
        <v>1440</v>
      </c>
      <c r="LCQ231" s="19" t="s">
        <v>1440</v>
      </c>
      <c r="LCR231" s="19" t="s">
        <v>1440</v>
      </c>
      <c r="LCS231" s="19" t="s">
        <v>1440</v>
      </c>
      <c r="LCT231" s="19" t="s">
        <v>1440</v>
      </c>
      <c r="LCU231" s="19" t="s">
        <v>1440</v>
      </c>
      <c r="LCV231" s="19" t="s">
        <v>1440</v>
      </c>
      <c r="LCW231" s="19" t="s">
        <v>1440</v>
      </c>
      <c r="LCX231" s="19" t="s">
        <v>1440</v>
      </c>
      <c r="LCY231" s="19" t="s">
        <v>1440</v>
      </c>
      <c r="LCZ231" s="19" t="s">
        <v>1440</v>
      </c>
      <c r="LDA231" s="19" t="s">
        <v>1440</v>
      </c>
      <c r="LDB231" s="19" t="s">
        <v>1440</v>
      </c>
      <c r="LDC231" s="19" t="s">
        <v>1440</v>
      </c>
      <c r="LDD231" s="19" t="s">
        <v>1440</v>
      </c>
      <c r="LDE231" s="19" t="s">
        <v>1440</v>
      </c>
      <c r="LDF231" s="19" t="s">
        <v>1440</v>
      </c>
      <c r="LDG231" s="19" t="s">
        <v>1440</v>
      </c>
      <c r="LDH231" s="19" t="s">
        <v>1440</v>
      </c>
      <c r="LDI231" s="19" t="s">
        <v>1440</v>
      </c>
      <c r="LDJ231" s="19" t="s">
        <v>1440</v>
      </c>
      <c r="LDK231" s="19" t="s">
        <v>1440</v>
      </c>
      <c r="LDL231" s="19" t="s">
        <v>1440</v>
      </c>
      <c r="LDM231" s="19" t="s">
        <v>1440</v>
      </c>
      <c r="LDN231" s="19" t="s">
        <v>1440</v>
      </c>
      <c r="LDO231" s="19" t="s">
        <v>1440</v>
      </c>
      <c r="LDP231" s="19" t="s">
        <v>1440</v>
      </c>
      <c r="LDQ231" s="19" t="s">
        <v>1440</v>
      </c>
      <c r="LDR231" s="19" t="s">
        <v>1440</v>
      </c>
      <c r="LDS231" s="19" t="s">
        <v>1440</v>
      </c>
      <c r="LDT231" s="19" t="s">
        <v>1440</v>
      </c>
      <c r="LDU231" s="19" t="s">
        <v>1440</v>
      </c>
      <c r="LDV231" s="19" t="s">
        <v>1440</v>
      </c>
      <c r="LDW231" s="19" t="s">
        <v>1440</v>
      </c>
      <c r="LDX231" s="19" t="s">
        <v>1440</v>
      </c>
      <c r="LDY231" s="19" t="s">
        <v>1440</v>
      </c>
      <c r="LDZ231" s="19" t="s">
        <v>1440</v>
      </c>
      <c r="LEA231" s="19" t="s">
        <v>1440</v>
      </c>
      <c r="LEB231" s="19" t="s">
        <v>1440</v>
      </c>
      <c r="LEC231" s="19" t="s">
        <v>1440</v>
      </c>
      <c r="LED231" s="19" t="s">
        <v>1440</v>
      </c>
      <c r="LEE231" s="19" t="s">
        <v>1440</v>
      </c>
      <c r="LEF231" s="19" t="s">
        <v>1440</v>
      </c>
      <c r="LEG231" s="19" t="s">
        <v>1440</v>
      </c>
      <c r="LEH231" s="19" t="s">
        <v>1440</v>
      </c>
      <c r="LEI231" s="19" t="s">
        <v>1440</v>
      </c>
      <c r="LEJ231" s="19" t="s">
        <v>1440</v>
      </c>
      <c r="LEK231" s="19" t="s">
        <v>1440</v>
      </c>
      <c r="LEL231" s="19" t="s">
        <v>1440</v>
      </c>
      <c r="LEM231" s="19" t="s">
        <v>1440</v>
      </c>
      <c r="LEN231" s="19" t="s">
        <v>1440</v>
      </c>
      <c r="LEO231" s="19" t="s">
        <v>1440</v>
      </c>
      <c r="LEP231" s="19" t="s">
        <v>1440</v>
      </c>
      <c r="LEQ231" s="19" t="s">
        <v>1440</v>
      </c>
      <c r="LER231" s="19" t="s">
        <v>1440</v>
      </c>
      <c r="LES231" s="19" t="s">
        <v>1440</v>
      </c>
      <c r="LET231" s="19" t="s">
        <v>1440</v>
      </c>
      <c r="LEU231" s="19" t="s">
        <v>1440</v>
      </c>
      <c r="LEV231" s="19" t="s">
        <v>1440</v>
      </c>
      <c r="LEW231" s="19" t="s">
        <v>1440</v>
      </c>
      <c r="LEX231" s="19" t="s">
        <v>1440</v>
      </c>
      <c r="LEY231" s="19" t="s">
        <v>1440</v>
      </c>
      <c r="LEZ231" s="19" t="s">
        <v>1440</v>
      </c>
      <c r="LFA231" s="19" t="s">
        <v>1440</v>
      </c>
      <c r="LFB231" s="19" t="s">
        <v>1440</v>
      </c>
      <c r="LFC231" s="19" t="s">
        <v>1440</v>
      </c>
      <c r="LFD231" s="19" t="s">
        <v>1440</v>
      </c>
      <c r="LFE231" s="19" t="s">
        <v>1440</v>
      </c>
      <c r="LFF231" s="19" t="s">
        <v>1440</v>
      </c>
      <c r="LFG231" s="19" t="s">
        <v>1440</v>
      </c>
      <c r="LFH231" s="19" t="s">
        <v>1440</v>
      </c>
      <c r="LFI231" s="19" t="s">
        <v>1440</v>
      </c>
      <c r="LFJ231" s="19" t="s">
        <v>1440</v>
      </c>
      <c r="LFK231" s="19" t="s">
        <v>1440</v>
      </c>
      <c r="LFL231" s="19" t="s">
        <v>1440</v>
      </c>
      <c r="LFM231" s="19" t="s">
        <v>1440</v>
      </c>
      <c r="LFN231" s="19" t="s">
        <v>1440</v>
      </c>
      <c r="LFO231" s="19" t="s">
        <v>1440</v>
      </c>
      <c r="LFP231" s="19" t="s">
        <v>1440</v>
      </c>
      <c r="LFQ231" s="19" t="s">
        <v>1440</v>
      </c>
      <c r="LFR231" s="19" t="s">
        <v>1440</v>
      </c>
      <c r="LFS231" s="19" t="s">
        <v>1440</v>
      </c>
      <c r="LFT231" s="19" t="s">
        <v>1440</v>
      </c>
      <c r="LFU231" s="19" t="s">
        <v>1440</v>
      </c>
      <c r="LFV231" s="19" t="s">
        <v>1440</v>
      </c>
      <c r="LFW231" s="19" t="s">
        <v>1440</v>
      </c>
      <c r="LFX231" s="19" t="s">
        <v>1440</v>
      </c>
      <c r="LFY231" s="19" t="s">
        <v>1440</v>
      </c>
      <c r="LFZ231" s="19" t="s">
        <v>1440</v>
      </c>
      <c r="LGA231" s="19" t="s">
        <v>1440</v>
      </c>
      <c r="LGB231" s="19" t="s">
        <v>1440</v>
      </c>
      <c r="LGC231" s="19" t="s">
        <v>1440</v>
      </c>
      <c r="LGD231" s="19" t="s">
        <v>1440</v>
      </c>
      <c r="LGE231" s="19" t="s">
        <v>1440</v>
      </c>
      <c r="LGF231" s="19" t="s">
        <v>1440</v>
      </c>
      <c r="LGG231" s="19" t="s">
        <v>1440</v>
      </c>
      <c r="LGH231" s="19" t="s">
        <v>1440</v>
      </c>
      <c r="LGI231" s="19" t="s">
        <v>1440</v>
      </c>
      <c r="LGJ231" s="19" t="s">
        <v>1440</v>
      </c>
      <c r="LGK231" s="19" t="s">
        <v>1440</v>
      </c>
      <c r="LGL231" s="19" t="s">
        <v>1440</v>
      </c>
      <c r="LGM231" s="19" t="s">
        <v>1440</v>
      </c>
      <c r="LGN231" s="19" t="s">
        <v>1440</v>
      </c>
      <c r="LGO231" s="19" t="s">
        <v>1440</v>
      </c>
      <c r="LGP231" s="19" t="s">
        <v>1440</v>
      </c>
      <c r="LGQ231" s="19" t="s">
        <v>1440</v>
      </c>
      <c r="LGR231" s="19" t="s">
        <v>1440</v>
      </c>
      <c r="LGS231" s="19" t="s">
        <v>1440</v>
      </c>
      <c r="LGT231" s="19" t="s">
        <v>1440</v>
      </c>
      <c r="LGU231" s="19" t="s">
        <v>1440</v>
      </c>
      <c r="LGV231" s="19" t="s">
        <v>1440</v>
      </c>
      <c r="LGW231" s="19" t="s">
        <v>1440</v>
      </c>
      <c r="LGX231" s="19" t="s">
        <v>1440</v>
      </c>
      <c r="LGY231" s="19" t="s">
        <v>1440</v>
      </c>
      <c r="LGZ231" s="19" t="s">
        <v>1440</v>
      </c>
      <c r="LHA231" s="19" t="s">
        <v>1440</v>
      </c>
      <c r="LHB231" s="19" t="s">
        <v>1440</v>
      </c>
      <c r="LHC231" s="19" t="s">
        <v>1440</v>
      </c>
      <c r="LHD231" s="19" t="s">
        <v>1440</v>
      </c>
      <c r="LHE231" s="19" t="s">
        <v>1440</v>
      </c>
      <c r="LHF231" s="19" t="s">
        <v>1440</v>
      </c>
      <c r="LHG231" s="19" t="s">
        <v>1440</v>
      </c>
      <c r="LHH231" s="19" t="s">
        <v>1440</v>
      </c>
      <c r="LHI231" s="19" t="s">
        <v>1440</v>
      </c>
      <c r="LHJ231" s="19" t="s">
        <v>1440</v>
      </c>
      <c r="LHK231" s="19" t="s">
        <v>1440</v>
      </c>
      <c r="LHL231" s="19" t="s">
        <v>1440</v>
      </c>
      <c r="LHM231" s="19" t="s">
        <v>1440</v>
      </c>
      <c r="LHN231" s="19" t="s">
        <v>1440</v>
      </c>
      <c r="LHO231" s="19" t="s">
        <v>1440</v>
      </c>
      <c r="LHP231" s="19" t="s">
        <v>1440</v>
      </c>
      <c r="LHQ231" s="19" t="s">
        <v>1440</v>
      </c>
      <c r="LHR231" s="19" t="s">
        <v>1440</v>
      </c>
      <c r="LHS231" s="19" t="s">
        <v>1440</v>
      </c>
      <c r="LHT231" s="19" t="s">
        <v>1440</v>
      </c>
      <c r="LHU231" s="19" t="s">
        <v>1440</v>
      </c>
      <c r="LHV231" s="19" t="s">
        <v>1440</v>
      </c>
      <c r="LHW231" s="19" t="s">
        <v>1440</v>
      </c>
      <c r="LHX231" s="19" t="s">
        <v>1440</v>
      </c>
      <c r="LHY231" s="19" t="s">
        <v>1440</v>
      </c>
      <c r="LHZ231" s="19" t="s">
        <v>1440</v>
      </c>
      <c r="LIA231" s="19" t="s">
        <v>1440</v>
      </c>
      <c r="LIB231" s="19" t="s">
        <v>1440</v>
      </c>
      <c r="LIC231" s="19" t="s">
        <v>1440</v>
      </c>
      <c r="LID231" s="19" t="s">
        <v>1440</v>
      </c>
      <c r="LIE231" s="19" t="s">
        <v>1440</v>
      </c>
      <c r="LIF231" s="19" t="s">
        <v>1440</v>
      </c>
      <c r="LIG231" s="19" t="s">
        <v>1440</v>
      </c>
      <c r="LIH231" s="19" t="s">
        <v>1440</v>
      </c>
      <c r="LII231" s="19" t="s">
        <v>1440</v>
      </c>
      <c r="LIJ231" s="19" t="s">
        <v>1440</v>
      </c>
      <c r="LIK231" s="19" t="s">
        <v>1440</v>
      </c>
      <c r="LIL231" s="19" t="s">
        <v>1440</v>
      </c>
      <c r="LIM231" s="19" t="s">
        <v>1440</v>
      </c>
      <c r="LIN231" s="19" t="s">
        <v>1440</v>
      </c>
      <c r="LIO231" s="19" t="s">
        <v>1440</v>
      </c>
      <c r="LIP231" s="19" t="s">
        <v>1440</v>
      </c>
      <c r="LIQ231" s="19" t="s">
        <v>1440</v>
      </c>
      <c r="LIR231" s="19" t="s">
        <v>1440</v>
      </c>
      <c r="LIS231" s="19" t="s">
        <v>1440</v>
      </c>
      <c r="LIT231" s="19" t="s">
        <v>1440</v>
      </c>
      <c r="LIU231" s="19" t="s">
        <v>1440</v>
      </c>
      <c r="LIV231" s="19" t="s">
        <v>1440</v>
      </c>
      <c r="LIW231" s="19" t="s">
        <v>1440</v>
      </c>
      <c r="LIX231" s="19" t="s">
        <v>1440</v>
      </c>
      <c r="LIY231" s="19" t="s">
        <v>1440</v>
      </c>
      <c r="LIZ231" s="19" t="s">
        <v>1440</v>
      </c>
      <c r="LJA231" s="19" t="s">
        <v>1440</v>
      </c>
      <c r="LJB231" s="19" t="s">
        <v>1440</v>
      </c>
      <c r="LJC231" s="19" t="s">
        <v>1440</v>
      </c>
      <c r="LJD231" s="19" t="s">
        <v>1440</v>
      </c>
      <c r="LJE231" s="19" t="s">
        <v>1440</v>
      </c>
      <c r="LJF231" s="19" t="s">
        <v>1440</v>
      </c>
      <c r="LJG231" s="19" t="s">
        <v>1440</v>
      </c>
      <c r="LJH231" s="19" t="s">
        <v>1440</v>
      </c>
      <c r="LJI231" s="19" t="s">
        <v>1440</v>
      </c>
      <c r="LJJ231" s="19" t="s">
        <v>1440</v>
      </c>
      <c r="LJK231" s="19" t="s">
        <v>1440</v>
      </c>
      <c r="LJL231" s="19" t="s">
        <v>1440</v>
      </c>
      <c r="LJM231" s="19" t="s">
        <v>1440</v>
      </c>
      <c r="LJN231" s="19" t="s">
        <v>1440</v>
      </c>
      <c r="LJO231" s="19" t="s">
        <v>1440</v>
      </c>
      <c r="LJP231" s="19" t="s">
        <v>1440</v>
      </c>
      <c r="LJQ231" s="19" t="s">
        <v>1440</v>
      </c>
      <c r="LJR231" s="19" t="s">
        <v>1440</v>
      </c>
      <c r="LJS231" s="19" t="s">
        <v>1440</v>
      </c>
      <c r="LJT231" s="19" t="s">
        <v>1440</v>
      </c>
      <c r="LJU231" s="19" t="s">
        <v>1440</v>
      </c>
      <c r="LJV231" s="19" t="s">
        <v>1440</v>
      </c>
      <c r="LJW231" s="19" t="s">
        <v>1440</v>
      </c>
      <c r="LJX231" s="19" t="s">
        <v>1440</v>
      </c>
      <c r="LJY231" s="19" t="s">
        <v>1440</v>
      </c>
      <c r="LJZ231" s="19" t="s">
        <v>1440</v>
      </c>
      <c r="LKA231" s="19" t="s">
        <v>1440</v>
      </c>
      <c r="LKB231" s="19" t="s">
        <v>1440</v>
      </c>
      <c r="LKC231" s="19" t="s">
        <v>1440</v>
      </c>
      <c r="LKD231" s="19" t="s">
        <v>1440</v>
      </c>
      <c r="LKE231" s="19" t="s">
        <v>1440</v>
      </c>
      <c r="LKF231" s="19" t="s">
        <v>1440</v>
      </c>
      <c r="LKG231" s="19" t="s">
        <v>1440</v>
      </c>
      <c r="LKH231" s="19" t="s">
        <v>1440</v>
      </c>
      <c r="LKI231" s="19" t="s">
        <v>1440</v>
      </c>
      <c r="LKJ231" s="19" t="s">
        <v>1440</v>
      </c>
      <c r="LKK231" s="19" t="s">
        <v>1440</v>
      </c>
      <c r="LKL231" s="19" t="s">
        <v>1440</v>
      </c>
      <c r="LKM231" s="19" t="s">
        <v>1440</v>
      </c>
      <c r="LKN231" s="19" t="s">
        <v>1440</v>
      </c>
      <c r="LKO231" s="19" t="s">
        <v>1440</v>
      </c>
      <c r="LKP231" s="19" t="s">
        <v>1440</v>
      </c>
      <c r="LKQ231" s="19" t="s">
        <v>1440</v>
      </c>
      <c r="LKR231" s="19" t="s">
        <v>1440</v>
      </c>
      <c r="LKS231" s="19" t="s">
        <v>1440</v>
      </c>
      <c r="LKT231" s="19" t="s">
        <v>1440</v>
      </c>
      <c r="LKU231" s="19" t="s">
        <v>1440</v>
      </c>
      <c r="LKV231" s="19" t="s">
        <v>1440</v>
      </c>
      <c r="LKW231" s="19" t="s">
        <v>1440</v>
      </c>
      <c r="LKX231" s="19" t="s">
        <v>1440</v>
      </c>
      <c r="LKY231" s="19" t="s">
        <v>1440</v>
      </c>
      <c r="LKZ231" s="19" t="s">
        <v>1440</v>
      </c>
      <c r="LLA231" s="19" t="s">
        <v>1440</v>
      </c>
      <c r="LLB231" s="19" t="s">
        <v>1440</v>
      </c>
      <c r="LLC231" s="19" t="s">
        <v>1440</v>
      </c>
      <c r="LLD231" s="19" t="s">
        <v>1440</v>
      </c>
      <c r="LLE231" s="19" t="s">
        <v>1440</v>
      </c>
      <c r="LLF231" s="19" t="s">
        <v>1440</v>
      </c>
      <c r="LLG231" s="19" t="s">
        <v>1440</v>
      </c>
      <c r="LLH231" s="19" t="s">
        <v>1440</v>
      </c>
      <c r="LLI231" s="19" t="s">
        <v>1440</v>
      </c>
      <c r="LLJ231" s="19" t="s">
        <v>1440</v>
      </c>
      <c r="LLK231" s="19" t="s">
        <v>1440</v>
      </c>
      <c r="LLL231" s="19" t="s">
        <v>1440</v>
      </c>
      <c r="LLM231" s="19" t="s">
        <v>1440</v>
      </c>
      <c r="LLN231" s="19" t="s">
        <v>1440</v>
      </c>
      <c r="LLO231" s="19" t="s">
        <v>1440</v>
      </c>
      <c r="LLP231" s="19" t="s">
        <v>1440</v>
      </c>
      <c r="LLQ231" s="19" t="s">
        <v>1440</v>
      </c>
      <c r="LLR231" s="19" t="s">
        <v>1440</v>
      </c>
      <c r="LLS231" s="19" t="s">
        <v>1440</v>
      </c>
      <c r="LLT231" s="19" t="s">
        <v>1440</v>
      </c>
      <c r="LLU231" s="19" t="s">
        <v>1440</v>
      </c>
      <c r="LLV231" s="19" t="s">
        <v>1440</v>
      </c>
      <c r="LLW231" s="19" t="s">
        <v>1440</v>
      </c>
      <c r="LLX231" s="19" t="s">
        <v>1440</v>
      </c>
      <c r="LLY231" s="19" t="s">
        <v>1440</v>
      </c>
      <c r="LLZ231" s="19" t="s">
        <v>1440</v>
      </c>
      <c r="LMA231" s="19" t="s">
        <v>1440</v>
      </c>
      <c r="LMB231" s="19" t="s">
        <v>1440</v>
      </c>
      <c r="LMC231" s="19" t="s">
        <v>1440</v>
      </c>
      <c r="LMD231" s="19" t="s">
        <v>1440</v>
      </c>
      <c r="LME231" s="19" t="s">
        <v>1440</v>
      </c>
      <c r="LMF231" s="19" t="s">
        <v>1440</v>
      </c>
      <c r="LMG231" s="19" t="s">
        <v>1440</v>
      </c>
      <c r="LMH231" s="19" t="s">
        <v>1440</v>
      </c>
      <c r="LMI231" s="19" t="s">
        <v>1440</v>
      </c>
      <c r="LMJ231" s="19" t="s">
        <v>1440</v>
      </c>
      <c r="LMK231" s="19" t="s">
        <v>1440</v>
      </c>
      <c r="LML231" s="19" t="s">
        <v>1440</v>
      </c>
      <c r="LMM231" s="19" t="s">
        <v>1440</v>
      </c>
      <c r="LMN231" s="19" t="s">
        <v>1440</v>
      </c>
      <c r="LMO231" s="19" t="s">
        <v>1440</v>
      </c>
      <c r="LMP231" s="19" t="s">
        <v>1440</v>
      </c>
      <c r="LMQ231" s="19" t="s">
        <v>1440</v>
      </c>
      <c r="LMR231" s="19" t="s">
        <v>1440</v>
      </c>
      <c r="LMS231" s="19" t="s">
        <v>1440</v>
      </c>
      <c r="LMT231" s="19" t="s">
        <v>1440</v>
      </c>
      <c r="LMU231" s="19" t="s">
        <v>1440</v>
      </c>
      <c r="LMV231" s="19" t="s">
        <v>1440</v>
      </c>
      <c r="LMW231" s="19" t="s">
        <v>1440</v>
      </c>
      <c r="LMX231" s="19" t="s">
        <v>1440</v>
      </c>
      <c r="LMY231" s="19" t="s">
        <v>1440</v>
      </c>
      <c r="LMZ231" s="19" t="s">
        <v>1440</v>
      </c>
      <c r="LNA231" s="19" t="s">
        <v>1440</v>
      </c>
      <c r="LNB231" s="19" t="s">
        <v>1440</v>
      </c>
      <c r="LNC231" s="19" t="s">
        <v>1440</v>
      </c>
      <c r="LND231" s="19" t="s">
        <v>1440</v>
      </c>
      <c r="LNE231" s="19" t="s">
        <v>1440</v>
      </c>
      <c r="LNF231" s="19" t="s">
        <v>1440</v>
      </c>
      <c r="LNG231" s="19" t="s">
        <v>1440</v>
      </c>
      <c r="LNH231" s="19" t="s">
        <v>1440</v>
      </c>
      <c r="LNI231" s="19" t="s">
        <v>1440</v>
      </c>
      <c r="LNJ231" s="19" t="s">
        <v>1440</v>
      </c>
      <c r="LNK231" s="19" t="s">
        <v>1440</v>
      </c>
      <c r="LNL231" s="19" t="s">
        <v>1440</v>
      </c>
      <c r="LNM231" s="19" t="s">
        <v>1440</v>
      </c>
      <c r="LNN231" s="19" t="s">
        <v>1440</v>
      </c>
      <c r="LNO231" s="19" t="s">
        <v>1440</v>
      </c>
      <c r="LNP231" s="19" t="s">
        <v>1440</v>
      </c>
      <c r="LNQ231" s="19" t="s">
        <v>1440</v>
      </c>
      <c r="LNR231" s="19" t="s">
        <v>1440</v>
      </c>
      <c r="LNS231" s="19" t="s">
        <v>1440</v>
      </c>
      <c r="LNT231" s="19" t="s">
        <v>1440</v>
      </c>
      <c r="LNU231" s="19" t="s">
        <v>1440</v>
      </c>
      <c r="LNV231" s="19" t="s">
        <v>1440</v>
      </c>
      <c r="LNW231" s="19" t="s">
        <v>1440</v>
      </c>
      <c r="LNX231" s="19" t="s">
        <v>1440</v>
      </c>
      <c r="LNY231" s="19" t="s">
        <v>1440</v>
      </c>
      <c r="LNZ231" s="19" t="s">
        <v>1440</v>
      </c>
      <c r="LOA231" s="19" t="s">
        <v>1440</v>
      </c>
      <c r="LOB231" s="19" t="s">
        <v>1440</v>
      </c>
      <c r="LOC231" s="19" t="s">
        <v>1440</v>
      </c>
      <c r="LOD231" s="19" t="s">
        <v>1440</v>
      </c>
      <c r="LOE231" s="19" t="s">
        <v>1440</v>
      </c>
      <c r="LOF231" s="19" t="s">
        <v>1440</v>
      </c>
      <c r="LOG231" s="19" t="s">
        <v>1440</v>
      </c>
      <c r="LOH231" s="19" t="s">
        <v>1440</v>
      </c>
      <c r="LOI231" s="19" t="s">
        <v>1440</v>
      </c>
      <c r="LOJ231" s="19" t="s">
        <v>1440</v>
      </c>
      <c r="LOK231" s="19" t="s">
        <v>1440</v>
      </c>
      <c r="LOL231" s="19" t="s">
        <v>1440</v>
      </c>
      <c r="LOM231" s="19" t="s">
        <v>1440</v>
      </c>
      <c r="LON231" s="19" t="s">
        <v>1440</v>
      </c>
      <c r="LOO231" s="19" t="s">
        <v>1440</v>
      </c>
      <c r="LOP231" s="19" t="s">
        <v>1440</v>
      </c>
      <c r="LOQ231" s="19" t="s">
        <v>1440</v>
      </c>
      <c r="LOR231" s="19" t="s">
        <v>1440</v>
      </c>
      <c r="LOS231" s="19" t="s">
        <v>1440</v>
      </c>
      <c r="LOT231" s="19" t="s">
        <v>1440</v>
      </c>
      <c r="LOU231" s="19" t="s">
        <v>1440</v>
      </c>
      <c r="LOV231" s="19" t="s">
        <v>1440</v>
      </c>
      <c r="LOW231" s="19" t="s">
        <v>1440</v>
      </c>
      <c r="LOX231" s="19" t="s">
        <v>1440</v>
      </c>
      <c r="LOY231" s="19" t="s">
        <v>1440</v>
      </c>
      <c r="LOZ231" s="19" t="s">
        <v>1440</v>
      </c>
      <c r="LPA231" s="19" t="s">
        <v>1440</v>
      </c>
      <c r="LPB231" s="19" t="s">
        <v>1440</v>
      </c>
      <c r="LPC231" s="19" t="s">
        <v>1440</v>
      </c>
      <c r="LPD231" s="19" t="s">
        <v>1440</v>
      </c>
      <c r="LPE231" s="19" t="s">
        <v>1440</v>
      </c>
      <c r="LPF231" s="19" t="s">
        <v>1440</v>
      </c>
      <c r="LPG231" s="19" t="s">
        <v>1440</v>
      </c>
      <c r="LPH231" s="19" t="s">
        <v>1440</v>
      </c>
      <c r="LPI231" s="19" t="s">
        <v>1440</v>
      </c>
      <c r="LPJ231" s="19" t="s">
        <v>1440</v>
      </c>
      <c r="LPK231" s="19" t="s">
        <v>1440</v>
      </c>
      <c r="LPL231" s="19" t="s">
        <v>1440</v>
      </c>
      <c r="LPM231" s="19" t="s">
        <v>1440</v>
      </c>
      <c r="LPN231" s="19" t="s">
        <v>1440</v>
      </c>
      <c r="LPO231" s="19" t="s">
        <v>1440</v>
      </c>
      <c r="LPP231" s="19" t="s">
        <v>1440</v>
      </c>
      <c r="LPQ231" s="19" t="s">
        <v>1440</v>
      </c>
      <c r="LPR231" s="19" t="s">
        <v>1440</v>
      </c>
      <c r="LPS231" s="19" t="s">
        <v>1440</v>
      </c>
      <c r="LPT231" s="19" t="s">
        <v>1440</v>
      </c>
      <c r="LPU231" s="19" t="s">
        <v>1440</v>
      </c>
      <c r="LPV231" s="19" t="s">
        <v>1440</v>
      </c>
      <c r="LPW231" s="19" t="s">
        <v>1440</v>
      </c>
      <c r="LPX231" s="19" t="s">
        <v>1440</v>
      </c>
      <c r="LPY231" s="19" t="s">
        <v>1440</v>
      </c>
      <c r="LPZ231" s="19" t="s">
        <v>1440</v>
      </c>
      <c r="LQA231" s="19" t="s">
        <v>1440</v>
      </c>
      <c r="LQB231" s="19" t="s">
        <v>1440</v>
      </c>
      <c r="LQC231" s="19" t="s">
        <v>1440</v>
      </c>
      <c r="LQD231" s="19" t="s">
        <v>1440</v>
      </c>
      <c r="LQE231" s="19" t="s">
        <v>1440</v>
      </c>
      <c r="LQF231" s="19" t="s">
        <v>1440</v>
      </c>
      <c r="LQG231" s="19" t="s">
        <v>1440</v>
      </c>
      <c r="LQH231" s="19" t="s">
        <v>1440</v>
      </c>
      <c r="LQI231" s="19" t="s">
        <v>1440</v>
      </c>
      <c r="LQJ231" s="19" t="s">
        <v>1440</v>
      </c>
      <c r="LQK231" s="19" t="s">
        <v>1440</v>
      </c>
      <c r="LQL231" s="19" t="s">
        <v>1440</v>
      </c>
      <c r="LQM231" s="19" t="s">
        <v>1440</v>
      </c>
      <c r="LQN231" s="19" t="s">
        <v>1440</v>
      </c>
      <c r="LQO231" s="19" t="s">
        <v>1440</v>
      </c>
      <c r="LQP231" s="19" t="s">
        <v>1440</v>
      </c>
      <c r="LQQ231" s="19" t="s">
        <v>1440</v>
      </c>
      <c r="LQR231" s="19" t="s">
        <v>1440</v>
      </c>
      <c r="LQS231" s="19" t="s">
        <v>1440</v>
      </c>
      <c r="LQT231" s="19" t="s">
        <v>1440</v>
      </c>
      <c r="LQU231" s="19" t="s">
        <v>1440</v>
      </c>
      <c r="LQV231" s="19" t="s">
        <v>1440</v>
      </c>
      <c r="LQW231" s="19" t="s">
        <v>1440</v>
      </c>
      <c r="LQX231" s="19" t="s">
        <v>1440</v>
      </c>
      <c r="LQY231" s="19" t="s">
        <v>1440</v>
      </c>
      <c r="LQZ231" s="19" t="s">
        <v>1440</v>
      </c>
      <c r="LRA231" s="19" t="s">
        <v>1440</v>
      </c>
      <c r="LRB231" s="19" t="s">
        <v>1440</v>
      </c>
      <c r="LRC231" s="19" t="s">
        <v>1440</v>
      </c>
      <c r="LRD231" s="19" t="s">
        <v>1440</v>
      </c>
      <c r="LRE231" s="19" t="s">
        <v>1440</v>
      </c>
      <c r="LRF231" s="19" t="s">
        <v>1440</v>
      </c>
      <c r="LRG231" s="19" t="s">
        <v>1440</v>
      </c>
      <c r="LRH231" s="19" t="s">
        <v>1440</v>
      </c>
      <c r="LRI231" s="19" t="s">
        <v>1440</v>
      </c>
      <c r="LRJ231" s="19" t="s">
        <v>1440</v>
      </c>
      <c r="LRK231" s="19" t="s">
        <v>1440</v>
      </c>
      <c r="LRL231" s="19" t="s">
        <v>1440</v>
      </c>
      <c r="LRM231" s="19" t="s">
        <v>1440</v>
      </c>
      <c r="LRN231" s="19" t="s">
        <v>1440</v>
      </c>
      <c r="LRO231" s="19" t="s">
        <v>1440</v>
      </c>
      <c r="LRP231" s="19" t="s">
        <v>1440</v>
      </c>
      <c r="LRQ231" s="19" t="s">
        <v>1440</v>
      </c>
      <c r="LRR231" s="19" t="s">
        <v>1440</v>
      </c>
      <c r="LRS231" s="19" t="s">
        <v>1440</v>
      </c>
      <c r="LRT231" s="19" t="s">
        <v>1440</v>
      </c>
      <c r="LRU231" s="19" t="s">
        <v>1440</v>
      </c>
      <c r="LRV231" s="19" t="s">
        <v>1440</v>
      </c>
      <c r="LRW231" s="19" t="s">
        <v>1440</v>
      </c>
      <c r="LRX231" s="19" t="s">
        <v>1440</v>
      </c>
      <c r="LRY231" s="19" t="s">
        <v>1440</v>
      </c>
      <c r="LRZ231" s="19" t="s">
        <v>1440</v>
      </c>
      <c r="LSA231" s="19" t="s">
        <v>1440</v>
      </c>
      <c r="LSB231" s="19" t="s">
        <v>1440</v>
      </c>
      <c r="LSC231" s="19" t="s">
        <v>1440</v>
      </c>
      <c r="LSD231" s="19" t="s">
        <v>1440</v>
      </c>
      <c r="LSE231" s="19" t="s">
        <v>1440</v>
      </c>
      <c r="LSF231" s="19" t="s">
        <v>1440</v>
      </c>
      <c r="LSG231" s="19" t="s">
        <v>1440</v>
      </c>
      <c r="LSH231" s="19" t="s">
        <v>1440</v>
      </c>
      <c r="LSI231" s="19" t="s">
        <v>1440</v>
      </c>
      <c r="LSJ231" s="19" t="s">
        <v>1440</v>
      </c>
      <c r="LSK231" s="19" t="s">
        <v>1440</v>
      </c>
      <c r="LSL231" s="19" t="s">
        <v>1440</v>
      </c>
      <c r="LSM231" s="19" t="s">
        <v>1440</v>
      </c>
      <c r="LSN231" s="19" t="s">
        <v>1440</v>
      </c>
      <c r="LSO231" s="19" t="s">
        <v>1440</v>
      </c>
      <c r="LSP231" s="19" t="s">
        <v>1440</v>
      </c>
      <c r="LSQ231" s="19" t="s">
        <v>1440</v>
      </c>
      <c r="LSR231" s="19" t="s">
        <v>1440</v>
      </c>
      <c r="LSS231" s="19" t="s">
        <v>1440</v>
      </c>
      <c r="LST231" s="19" t="s">
        <v>1440</v>
      </c>
      <c r="LSU231" s="19" t="s">
        <v>1440</v>
      </c>
      <c r="LSV231" s="19" t="s">
        <v>1440</v>
      </c>
      <c r="LSW231" s="19" t="s">
        <v>1440</v>
      </c>
      <c r="LSX231" s="19" t="s">
        <v>1440</v>
      </c>
      <c r="LSY231" s="19" t="s">
        <v>1440</v>
      </c>
      <c r="LSZ231" s="19" t="s">
        <v>1440</v>
      </c>
      <c r="LTA231" s="19" t="s">
        <v>1440</v>
      </c>
      <c r="LTB231" s="19" t="s">
        <v>1440</v>
      </c>
      <c r="LTC231" s="19" t="s">
        <v>1440</v>
      </c>
      <c r="LTD231" s="19" t="s">
        <v>1440</v>
      </c>
      <c r="LTE231" s="19" t="s">
        <v>1440</v>
      </c>
      <c r="LTF231" s="19" t="s">
        <v>1440</v>
      </c>
      <c r="LTG231" s="19" t="s">
        <v>1440</v>
      </c>
      <c r="LTH231" s="19" t="s">
        <v>1440</v>
      </c>
      <c r="LTI231" s="19" t="s">
        <v>1440</v>
      </c>
      <c r="LTJ231" s="19" t="s">
        <v>1440</v>
      </c>
      <c r="LTK231" s="19" t="s">
        <v>1440</v>
      </c>
      <c r="LTL231" s="19" t="s">
        <v>1440</v>
      </c>
      <c r="LTM231" s="19" t="s">
        <v>1440</v>
      </c>
      <c r="LTN231" s="19" t="s">
        <v>1440</v>
      </c>
      <c r="LTO231" s="19" t="s">
        <v>1440</v>
      </c>
      <c r="LTP231" s="19" t="s">
        <v>1440</v>
      </c>
      <c r="LTQ231" s="19" t="s">
        <v>1440</v>
      </c>
      <c r="LTR231" s="19" t="s">
        <v>1440</v>
      </c>
      <c r="LTS231" s="19" t="s">
        <v>1440</v>
      </c>
      <c r="LTT231" s="19" t="s">
        <v>1440</v>
      </c>
      <c r="LTU231" s="19" t="s">
        <v>1440</v>
      </c>
      <c r="LTV231" s="19" t="s">
        <v>1440</v>
      </c>
      <c r="LTW231" s="19" t="s">
        <v>1440</v>
      </c>
      <c r="LTX231" s="19" t="s">
        <v>1440</v>
      </c>
      <c r="LTY231" s="19" t="s">
        <v>1440</v>
      </c>
      <c r="LTZ231" s="19" t="s">
        <v>1440</v>
      </c>
      <c r="LUA231" s="19" t="s">
        <v>1440</v>
      </c>
      <c r="LUB231" s="19" t="s">
        <v>1440</v>
      </c>
      <c r="LUC231" s="19" t="s">
        <v>1440</v>
      </c>
      <c r="LUD231" s="19" t="s">
        <v>1440</v>
      </c>
      <c r="LUE231" s="19" t="s">
        <v>1440</v>
      </c>
      <c r="LUF231" s="19" t="s">
        <v>1440</v>
      </c>
      <c r="LUG231" s="19" t="s">
        <v>1440</v>
      </c>
      <c r="LUH231" s="19" t="s">
        <v>1440</v>
      </c>
      <c r="LUI231" s="19" t="s">
        <v>1440</v>
      </c>
      <c r="LUJ231" s="19" t="s">
        <v>1440</v>
      </c>
      <c r="LUK231" s="19" t="s">
        <v>1440</v>
      </c>
      <c r="LUL231" s="19" t="s">
        <v>1440</v>
      </c>
      <c r="LUM231" s="19" t="s">
        <v>1440</v>
      </c>
      <c r="LUN231" s="19" t="s">
        <v>1440</v>
      </c>
      <c r="LUO231" s="19" t="s">
        <v>1440</v>
      </c>
      <c r="LUP231" s="19" t="s">
        <v>1440</v>
      </c>
      <c r="LUQ231" s="19" t="s">
        <v>1440</v>
      </c>
      <c r="LUR231" s="19" t="s">
        <v>1440</v>
      </c>
      <c r="LUS231" s="19" t="s">
        <v>1440</v>
      </c>
      <c r="LUT231" s="19" t="s">
        <v>1440</v>
      </c>
      <c r="LUU231" s="19" t="s">
        <v>1440</v>
      </c>
      <c r="LUV231" s="19" t="s">
        <v>1440</v>
      </c>
      <c r="LUW231" s="19" t="s">
        <v>1440</v>
      </c>
      <c r="LUX231" s="19" t="s">
        <v>1440</v>
      </c>
      <c r="LUY231" s="19" t="s">
        <v>1440</v>
      </c>
      <c r="LUZ231" s="19" t="s">
        <v>1440</v>
      </c>
      <c r="LVA231" s="19" t="s">
        <v>1440</v>
      </c>
      <c r="LVB231" s="19" t="s">
        <v>1440</v>
      </c>
      <c r="LVC231" s="19" t="s">
        <v>1440</v>
      </c>
      <c r="LVD231" s="19" t="s">
        <v>1440</v>
      </c>
      <c r="LVE231" s="19" t="s">
        <v>1440</v>
      </c>
      <c r="LVF231" s="19" t="s">
        <v>1440</v>
      </c>
      <c r="LVG231" s="19" t="s">
        <v>1440</v>
      </c>
      <c r="LVH231" s="19" t="s">
        <v>1440</v>
      </c>
      <c r="LVI231" s="19" t="s">
        <v>1440</v>
      </c>
      <c r="LVJ231" s="19" t="s">
        <v>1440</v>
      </c>
      <c r="LVK231" s="19" t="s">
        <v>1440</v>
      </c>
      <c r="LVL231" s="19" t="s">
        <v>1440</v>
      </c>
      <c r="LVM231" s="19" t="s">
        <v>1440</v>
      </c>
      <c r="LVN231" s="19" t="s">
        <v>1440</v>
      </c>
      <c r="LVO231" s="19" t="s">
        <v>1440</v>
      </c>
      <c r="LVP231" s="19" t="s">
        <v>1440</v>
      </c>
      <c r="LVQ231" s="19" t="s">
        <v>1440</v>
      </c>
      <c r="LVR231" s="19" t="s">
        <v>1440</v>
      </c>
      <c r="LVS231" s="19" t="s">
        <v>1440</v>
      </c>
      <c r="LVT231" s="19" t="s">
        <v>1440</v>
      </c>
      <c r="LVU231" s="19" t="s">
        <v>1440</v>
      </c>
      <c r="LVV231" s="19" t="s">
        <v>1440</v>
      </c>
      <c r="LVW231" s="19" t="s">
        <v>1440</v>
      </c>
      <c r="LVX231" s="19" t="s">
        <v>1440</v>
      </c>
      <c r="LVY231" s="19" t="s">
        <v>1440</v>
      </c>
      <c r="LVZ231" s="19" t="s">
        <v>1440</v>
      </c>
      <c r="LWA231" s="19" t="s">
        <v>1440</v>
      </c>
      <c r="LWB231" s="19" t="s">
        <v>1440</v>
      </c>
      <c r="LWC231" s="19" t="s">
        <v>1440</v>
      </c>
      <c r="LWD231" s="19" t="s">
        <v>1440</v>
      </c>
      <c r="LWE231" s="19" t="s">
        <v>1440</v>
      </c>
      <c r="LWF231" s="19" t="s">
        <v>1440</v>
      </c>
      <c r="LWG231" s="19" t="s">
        <v>1440</v>
      </c>
      <c r="LWH231" s="19" t="s">
        <v>1440</v>
      </c>
      <c r="LWI231" s="19" t="s">
        <v>1440</v>
      </c>
      <c r="LWJ231" s="19" t="s">
        <v>1440</v>
      </c>
      <c r="LWK231" s="19" t="s">
        <v>1440</v>
      </c>
      <c r="LWL231" s="19" t="s">
        <v>1440</v>
      </c>
      <c r="LWM231" s="19" t="s">
        <v>1440</v>
      </c>
      <c r="LWN231" s="19" t="s">
        <v>1440</v>
      </c>
      <c r="LWO231" s="19" t="s">
        <v>1440</v>
      </c>
      <c r="LWP231" s="19" t="s">
        <v>1440</v>
      </c>
      <c r="LWQ231" s="19" t="s">
        <v>1440</v>
      </c>
      <c r="LWR231" s="19" t="s">
        <v>1440</v>
      </c>
      <c r="LWS231" s="19" t="s">
        <v>1440</v>
      </c>
      <c r="LWT231" s="19" t="s">
        <v>1440</v>
      </c>
      <c r="LWU231" s="19" t="s">
        <v>1440</v>
      </c>
      <c r="LWV231" s="19" t="s">
        <v>1440</v>
      </c>
      <c r="LWW231" s="19" t="s">
        <v>1440</v>
      </c>
      <c r="LWX231" s="19" t="s">
        <v>1440</v>
      </c>
      <c r="LWY231" s="19" t="s">
        <v>1440</v>
      </c>
      <c r="LWZ231" s="19" t="s">
        <v>1440</v>
      </c>
      <c r="LXA231" s="19" t="s">
        <v>1440</v>
      </c>
      <c r="LXB231" s="19" t="s">
        <v>1440</v>
      </c>
      <c r="LXC231" s="19" t="s">
        <v>1440</v>
      </c>
      <c r="LXD231" s="19" t="s">
        <v>1440</v>
      </c>
      <c r="LXE231" s="19" t="s">
        <v>1440</v>
      </c>
      <c r="LXF231" s="19" t="s">
        <v>1440</v>
      </c>
      <c r="LXG231" s="19" t="s">
        <v>1440</v>
      </c>
      <c r="LXH231" s="19" t="s">
        <v>1440</v>
      </c>
      <c r="LXI231" s="19" t="s">
        <v>1440</v>
      </c>
      <c r="LXJ231" s="19" t="s">
        <v>1440</v>
      </c>
      <c r="LXK231" s="19" t="s">
        <v>1440</v>
      </c>
      <c r="LXL231" s="19" t="s">
        <v>1440</v>
      </c>
      <c r="LXM231" s="19" t="s">
        <v>1440</v>
      </c>
      <c r="LXN231" s="19" t="s">
        <v>1440</v>
      </c>
      <c r="LXO231" s="19" t="s">
        <v>1440</v>
      </c>
      <c r="LXP231" s="19" t="s">
        <v>1440</v>
      </c>
      <c r="LXQ231" s="19" t="s">
        <v>1440</v>
      </c>
      <c r="LXR231" s="19" t="s">
        <v>1440</v>
      </c>
      <c r="LXS231" s="19" t="s">
        <v>1440</v>
      </c>
      <c r="LXT231" s="19" t="s">
        <v>1440</v>
      </c>
      <c r="LXU231" s="19" t="s">
        <v>1440</v>
      </c>
      <c r="LXV231" s="19" t="s">
        <v>1440</v>
      </c>
      <c r="LXW231" s="19" t="s">
        <v>1440</v>
      </c>
      <c r="LXX231" s="19" t="s">
        <v>1440</v>
      </c>
      <c r="LXY231" s="19" t="s">
        <v>1440</v>
      </c>
      <c r="LXZ231" s="19" t="s">
        <v>1440</v>
      </c>
      <c r="LYA231" s="19" t="s">
        <v>1440</v>
      </c>
      <c r="LYB231" s="19" t="s">
        <v>1440</v>
      </c>
      <c r="LYC231" s="19" t="s">
        <v>1440</v>
      </c>
      <c r="LYD231" s="19" t="s">
        <v>1440</v>
      </c>
      <c r="LYE231" s="19" t="s">
        <v>1440</v>
      </c>
      <c r="LYF231" s="19" t="s">
        <v>1440</v>
      </c>
      <c r="LYG231" s="19" t="s">
        <v>1440</v>
      </c>
      <c r="LYH231" s="19" t="s">
        <v>1440</v>
      </c>
      <c r="LYI231" s="19" t="s">
        <v>1440</v>
      </c>
      <c r="LYJ231" s="19" t="s">
        <v>1440</v>
      </c>
      <c r="LYK231" s="19" t="s">
        <v>1440</v>
      </c>
      <c r="LYL231" s="19" t="s">
        <v>1440</v>
      </c>
      <c r="LYM231" s="19" t="s">
        <v>1440</v>
      </c>
      <c r="LYN231" s="19" t="s">
        <v>1440</v>
      </c>
      <c r="LYO231" s="19" t="s">
        <v>1440</v>
      </c>
      <c r="LYP231" s="19" t="s">
        <v>1440</v>
      </c>
      <c r="LYQ231" s="19" t="s">
        <v>1440</v>
      </c>
      <c r="LYR231" s="19" t="s">
        <v>1440</v>
      </c>
      <c r="LYS231" s="19" t="s">
        <v>1440</v>
      </c>
      <c r="LYT231" s="19" t="s">
        <v>1440</v>
      </c>
      <c r="LYU231" s="19" t="s">
        <v>1440</v>
      </c>
      <c r="LYV231" s="19" t="s">
        <v>1440</v>
      </c>
      <c r="LYW231" s="19" t="s">
        <v>1440</v>
      </c>
      <c r="LYX231" s="19" t="s">
        <v>1440</v>
      </c>
      <c r="LYY231" s="19" t="s">
        <v>1440</v>
      </c>
      <c r="LYZ231" s="19" t="s">
        <v>1440</v>
      </c>
      <c r="LZA231" s="19" t="s">
        <v>1440</v>
      </c>
      <c r="LZB231" s="19" t="s">
        <v>1440</v>
      </c>
      <c r="LZC231" s="19" t="s">
        <v>1440</v>
      </c>
      <c r="LZD231" s="19" t="s">
        <v>1440</v>
      </c>
      <c r="LZE231" s="19" t="s">
        <v>1440</v>
      </c>
      <c r="LZF231" s="19" t="s">
        <v>1440</v>
      </c>
      <c r="LZG231" s="19" t="s">
        <v>1440</v>
      </c>
      <c r="LZH231" s="19" t="s">
        <v>1440</v>
      </c>
      <c r="LZI231" s="19" t="s">
        <v>1440</v>
      </c>
      <c r="LZJ231" s="19" t="s">
        <v>1440</v>
      </c>
      <c r="LZK231" s="19" t="s">
        <v>1440</v>
      </c>
      <c r="LZL231" s="19" t="s">
        <v>1440</v>
      </c>
      <c r="LZM231" s="19" t="s">
        <v>1440</v>
      </c>
      <c r="LZN231" s="19" t="s">
        <v>1440</v>
      </c>
      <c r="LZO231" s="19" t="s">
        <v>1440</v>
      </c>
      <c r="LZP231" s="19" t="s">
        <v>1440</v>
      </c>
      <c r="LZQ231" s="19" t="s">
        <v>1440</v>
      </c>
      <c r="LZR231" s="19" t="s">
        <v>1440</v>
      </c>
      <c r="LZS231" s="19" t="s">
        <v>1440</v>
      </c>
      <c r="LZT231" s="19" t="s">
        <v>1440</v>
      </c>
      <c r="LZU231" s="19" t="s">
        <v>1440</v>
      </c>
      <c r="LZV231" s="19" t="s">
        <v>1440</v>
      </c>
      <c r="LZW231" s="19" t="s">
        <v>1440</v>
      </c>
      <c r="LZX231" s="19" t="s">
        <v>1440</v>
      </c>
      <c r="LZY231" s="19" t="s">
        <v>1440</v>
      </c>
      <c r="LZZ231" s="19" t="s">
        <v>1440</v>
      </c>
      <c r="MAA231" s="19" t="s">
        <v>1440</v>
      </c>
      <c r="MAB231" s="19" t="s">
        <v>1440</v>
      </c>
      <c r="MAC231" s="19" t="s">
        <v>1440</v>
      </c>
      <c r="MAD231" s="19" t="s">
        <v>1440</v>
      </c>
      <c r="MAE231" s="19" t="s">
        <v>1440</v>
      </c>
      <c r="MAF231" s="19" t="s">
        <v>1440</v>
      </c>
      <c r="MAG231" s="19" t="s">
        <v>1440</v>
      </c>
      <c r="MAH231" s="19" t="s">
        <v>1440</v>
      </c>
      <c r="MAI231" s="19" t="s">
        <v>1440</v>
      </c>
      <c r="MAJ231" s="19" t="s">
        <v>1440</v>
      </c>
      <c r="MAK231" s="19" t="s">
        <v>1440</v>
      </c>
      <c r="MAL231" s="19" t="s">
        <v>1440</v>
      </c>
      <c r="MAM231" s="19" t="s">
        <v>1440</v>
      </c>
      <c r="MAN231" s="19" t="s">
        <v>1440</v>
      </c>
      <c r="MAO231" s="19" t="s">
        <v>1440</v>
      </c>
      <c r="MAP231" s="19" t="s">
        <v>1440</v>
      </c>
      <c r="MAQ231" s="19" t="s">
        <v>1440</v>
      </c>
      <c r="MAR231" s="19" t="s">
        <v>1440</v>
      </c>
      <c r="MAS231" s="19" t="s">
        <v>1440</v>
      </c>
      <c r="MAT231" s="19" t="s">
        <v>1440</v>
      </c>
      <c r="MAU231" s="19" t="s">
        <v>1440</v>
      </c>
      <c r="MAV231" s="19" t="s">
        <v>1440</v>
      </c>
      <c r="MAW231" s="19" t="s">
        <v>1440</v>
      </c>
      <c r="MAX231" s="19" t="s">
        <v>1440</v>
      </c>
      <c r="MAY231" s="19" t="s">
        <v>1440</v>
      </c>
      <c r="MAZ231" s="19" t="s">
        <v>1440</v>
      </c>
      <c r="MBA231" s="19" t="s">
        <v>1440</v>
      </c>
      <c r="MBB231" s="19" t="s">
        <v>1440</v>
      </c>
      <c r="MBC231" s="19" t="s">
        <v>1440</v>
      </c>
      <c r="MBD231" s="19" t="s">
        <v>1440</v>
      </c>
      <c r="MBE231" s="19" t="s">
        <v>1440</v>
      </c>
      <c r="MBF231" s="19" t="s">
        <v>1440</v>
      </c>
      <c r="MBG231" s="19" t="s">
        <v>1440</v>
      </c>
      <c r="MBH231" s="19" t="s">
        <v>1440</v>
      </c>
      <c r="MBI231" s="19" t="s">
        <v>1440</v>
      </c>
      <c r="MBJ231" s="19" t="s">
        <v>1440</v>
      </c>
      <c r="MBK231" s="19" t="s">
        <v>1440</v>
      </c>
      <c r="MBL231" s="19" t="s">
        <v>1440</v>
      </c>
      <c r="MBM231" s="19" t="s">
        <v>1440</v>
      </c>
      <c r="MBN231" s="19" t="s">
        <v>1440</v>
      </c>
      <c r="MBO231" s="19" t="s">
        <v>1440</v>
      </c>
      <c r="MBP231" s="19" t="s">
        <v>1440</v>
      </c>
      <c r="MBQ231" s="19" t="s">
        <v>1440</v>
      </c>
      <c r="MBR231" s="19" t="s">
        <v>1440</v>
      </c>
      <c r="MBS231" s="19" t="s">
        <v>1440</v>
      </c>
      <c r="MBT231" s="19" t="s">
        <v>1440</v>
      </c>
      <c r="MBU231" s="19" t="s">
        <v>1440</v>
      </c>
      <c r="MBV231" s="19" t="s">
        <v>1440</v>
      </c>
      <c r="MBW231" s="19" t="s">
        <v>1440</v>
      </c>
      <c r="MBX231" s="19" t="s">
        <v>1440</v>
      </c>
      <c r="MBY231" s="19" t="s">
        <v>1440</v>
      </c>
      <c r="MBZ231" s="19" t="s">
        <v>1440</v>
      </c>
      <c r="MCA231" s="19" t="s">
        <v>1440</v>
      </c>
      <c r="MCB231" s="19" t="s">
        <v>1440</v>
      </c>
      <c r="MCC231" s="19" t="s">
        <v>1440</v>
      </c>
      <c r="MCD231" s="19" t="s">
        <v>1440</v>
      </c>
      <c r="MCE231" s="19" t="s">
        <v>1440</v>
      </c>
      <c r="MCF231" s="19" t="s">
        <v>1440</v>
      </c>
      <c r="MCG231" s="19" t="s">
        <v>1440</v>
      </c>
      <c r="MCH231" s="19" t="s">
        <v>1440</v>
      </c>
      <c r="MCI231" s="19" t="s">
        <v>1440</v>
      </c>
      <c r="MCJ231" s="19" t="s">
        <v>1440</v>
      </c>
      <c r="MCK231" s="19" t="s">
        <v>1440</v>
      </c>
      <c r="MCL231" s="19" t="s">
        <v>1440</v>
      </c>
      <c r="MCM231" s="19" t="s">
        <v>1440</v>
      </c>
      <c r="MCN231" s="19" t="s">
        <v>1440</v>
      </c>
      <c r="MCO231" s="19" t="s">
        <v>1440</v>
      </c>
      <c r="MCP231" s="19" t="s">
        <v>1440</v>
      </c>
      <c r="MCQ231" s="19" t="s">
        <v>1440</v>
      </c>
      <c r="MCR231" s="19" t="s">
        <v>1440</v>
      </c>
      <c r="MCS231" s="19" t="s">
        <v>1440</v>
      </c>
      <c r="MCT231" s="19" t="s">
        <v>1440</v>
      </c>
      <c r="MCU231" s="19" t="s">
        <v>1440</v>
      </c>
      <c r="MCV231" s="19" t="s">
        <v>1440</v>
      </c>
      <c r="MCW231" s="19" t="s">
        <v>1440</v>
      </c>
      <c r="MCX231" s="19" t="s">
        <v>1440</v>
      </c>
      <c r="MCY231" s="19" t="s">
        <v>1440</v>
      </c>
      <c r="MCZ231" s="19" t="s">
        <v>1440</v>
      </c>
      <c r="MDA231" s="19" t="s">
        <v>1440</v>
      </c>
      <c r="MDB231" s="19" t="s">
        <v>1440</v>
      </c>
      <c r="MDC231" s="19" t="s">
        <v>1440</v>
      </c>
      <c r="MDD231" s="19" t="s">
        <v>1440</v>
      </c>
      <c r="MDE231" s="19" t="s">
        <v>1440</v>
      </c>
      <c r="MDF231" s="19" t="s">
        <v>1440</v>
      </c>
      <c r="MDG231" s="19" t="s">
        <v>1440</v>
      </c>
      <c r="MDH231" s="19" t="s">
        <v>1440</v>
      </c>
      <c r="MDI231" s="19" t="s">
        <v>1440</v>
      </c>
      <c r="MDJ231" s="19" t="s">
        <v>1440</v>
      </c>
      <c r="MDK231" s="19" t="s">
        <v>1440</v>
      </c>
      <c r="MDL231" s="19" t="s">
        <v>1440</v>
      </c>
      <c r="MDM231" s="19" t="s">
        <v>1440</v>
      </c>
      <c r="MDN231" s="19" t="s">
        <v>1440</v>
      </c>
      <c r="MDO231" s="19" t="s">
        <v>1440</v>
      </c>
      <c r="MDP231" s="19" t="s">
        <v>1440</v>
      </c>
      <c r="MDQ231" s="19" t="s">
        <v>1440</v>
      </c>
      <c r="MDR231" s="19" t="s">
        <v>1440</v>
      </c>
      <c r="MDS231" s="19" t="s">
        <v>1440</v>
      </c>
      <c r="MDT231" s="19" t="s">
        <v>1440</v>
      </c>
      <c r="MDU231" s="19" t="s">
        <v>1440</v>
      </c>
      <c r="MDV231" s="19" t="s">
        <v>1440</v>
      </c>
      <c r="MDW231" s="19" t="s">
        <v>1440</v>
      </c>
      <c r="MDX231" s="19" t="s">
        <v>1440</v>
      </c>
      <c r="MDY231" s="19" t="s">
        <v>1440</v>
      </c>
      <c r="MDZ231" s="19" t="s">
        <v>1440</v>
      </c>
      <c r="MEA231" s="19" t="s">
        <v>1440</v>
      </c>
      <c r="MEB231" s="19" t="s">
        <v>1440</v>
      </c>
      <c r="MEC231" s="19" t="s">
        <v>1440</v>
      </c>
      <c r="MED231" s="19" t="s">
        <v>1440</v>
      </c>
      <c r="MEE231" s="19" t="s">
        <v>1440</v>
      </c>
      <c r="MEF231" s="19" t="s">
        <v>1440</v>
      </c>
      <c r="MEG231" s="19" t="s">
        <v>1440</v>
      </c>
      <c r="MEH231" s="19" t="s">
        <v>1440</v>
      </c>
      <c r="MEI231" s="19" t="s">
        <v>1440</v>
      </c>
      <c r="MEJ231" s="19" t="s">
        <v>1440</v>
      </c>
      <c r="MEK231" s="19" t="s">
        <v>1440</v>
      </c>
      <c r="MEL231" s="19" t="s">
        <v>1440</v>
      </c>
      <c r="MEM231" s="19" t="s">
        <v>1440</v>
      </c>
      <c r="MEN231" s="19" t="s">
        <v>1440</v>
      </c>
      <c r="MEO231" s="19" t="s">
        <v>1440</v>
      </c>
      <c r="MEP231" s="19" t="s">
        <v>1440</v>
      </c>
      <c r="MEQ231" s="19" t="s">
        <v>1440</v>
      </c>
      <c r="MER231" s="19" t="s">
        <v>1440</v>
      </c>
      <c r="MES231" s="19" t="s">
        <v>1440</v>
      </c>
      <c r="MET231" s="19" t="s">
        <v>1440</v>
      </c>
      <c r="MEU231" s="19" t="s">
        <v>1440</v>
      </c>
      <c r="MEV231" s="19" t="s">
        <v>1440</v>
      </c>
      <c r="MEW231" s="19" t="s">
        <v>1440</v>
      </c>
      <c r="MEX231" s="19" t="s">
        <v>1440</v>
      </c>
      <c r="MEY231" s="19" t="s">
        <v>1440</v>
      </c>
      <c r="MEZ231" s="19" t="s">
        <v>1440</v>
      </c>
      <c r="MFA231" s="19" t="s">
        <v>1440</v>
      </c>
      <c r="MFB231" s="19" t="s">
        <v>1440</v>
      </c>
      <c r="MFC231" s="19" t="s">
        <v>1440</v>
      </c>
      <c r="MFD231" s="19" t="s">
        <v>1440</v>
      </c>
      <c r="MFE231" s="19" t="s">
        <v>1440</v>
      </c>
      <c r="MFF231" s="19" t="s">
        <v>1440</v>
      </c>
      <c r="MFG231" s="19" t="s">
        <v>1440</v>
      </c>
      <c r="MFH231" s="19" t="s">
        <v>1440</v>
      </c>
      <c r="MFI231" s="19" t="s">
        <v>1440</v>
      </c>
      <c r="MFJ231" s="19" t="s">
        <v>1440</v>
      </c>
      <c r="MFK231" s="19" t="s">
        <v>1440</v>
      </c>
      <c r="MFL231" s="19" t="s">
        <v>1440</v>
      </c>
      <c r="MFM231" s="19" t="s">
        <v>1440</v>
      </c>
      <c r="MFN231" s="19" t="s">
        <v>1440</v>
      </c>
      <c r="MFO231" s="19" t="s">
        <v>1440</v>
      </c>
      <c r="MFP231" s="19" t="s">
        <v>1440</v>
      </c>
      <c r="MFQ231" s="19" t="s">
        <v>1440</v>
      </c>
      <c r="MFR231" s="19" t="s">
        <v>1440</v>
      </c>
      <c r="MFS231" s="19" t="s">
        <v>1440</v>
      </c>
      <c r="MFT231" s="19" t="s">
        <v>1440</v>
      </c>
      <c r="MFU231" s="19" t="s">
        <v>1440</v>
      </c>
      <c r="MFV231" s="19" t="s">
        <v>1440</v>
      </c>
      <c r="MFW231" s="19" t="s">
        <v>1440</v>
      </c>
      <c r="MFX231" s="19" t="s">
        <v>1440</v>
      </c>
      <c r="MFY231" s="19" t="s">
        <v>1440</v>
      </c>
      <c r="MFZ231" s="19" t="s">
        <v>1440</v>
      </c>
      <c r="MGA231" s="19" t="s">
        <v>1440</v>
      </c>
      <c r="MGB231" s="19" t="s">
        <v>1440</v>
      </c>
      <c r="MGC231" s="19" t="s">
        <v>1440</v>
      </c>
      <c r="MGD231" s="19" t="s">
        <v>1440</v>
      </c>
      <c r="MGE231" s="19" t="s">
        <v>1440</v>
      </c>
      <c r="MGF231" s="19" t="s">
        <v>1440</v>
      </c>
      <c r="MGG231" s="19" t="s">
        <v>1440</v>
      </c>
      <c r="MGH231" s="19" t="s">
        <v>1440</v>
      </c>
      <c r="MGI231" s="19" t="s">
        <v>1440</v>
      </c>
      <c r="MGJ231" s="19" t="s">
        <v>1440</v>
      </c>
      <c r="MGK231" s="19" t="s">
        <v>1440</v>
      </c>
      <c r="MGL231" s="19" t="s">
        <v>1440</v>
      </c>
      <c r="MGM231" s="19" t="s">
        <v>1440</v>
      </c>
      <c r="MGN231" s="19" t="s">
        <v>1440</v>
      </c>
      <c r="MGO231" s="19" t="s">
        <v>1440</v>
      </c>
      <c r="MGP231" s="19" t="s">
        <v>1440</v>
      </c>
      <c r="MGQ231" s="19" t="s">
        <v>1440</v>
      </c>
      <c r="MGR231" s="19" t="s">
        <v>1440</v>
      </c>
      <c r="MGS231" s="19" t="s">
        <v>1440</v>
      </c>
      <c r="MGT231" s="19" t="s">
        <v>1440</v>
      </c>
      <c r="MGU231" s="19" t="s">
        <v>1440</v>
      </c>
      <c r="MGV231" s="19" t="s">
        <v>1440</v>
      </c>
      <c r="MGW231" s="19" t="s">
        <v>1440</v>
      </c>
      <c r="MGX231" s="19" t="s">
        <v>1440</v>
      </c>
      <c r="MGY231" s="19" t="s">
        <v>1440</v>
      </c>
      <c r="MGZ231" s="19" t="s">
        <v>1440</v>
      </c>
      <c r="MHA231" s="19" t="s">
        <v>1440</v>
      </c>
      <c r="MHB231" s="19" t="s">
        <v>1440</v>
      </c>
      <c r="MHC231" s="19" t="s">
        <v>1440</v>
      </c>
      <c r="MHD231" s="19" t="s">
        <v>1440</v>
      </c>
      <c r="MHE231" s="19" t="s">
        <v>1440</v>
      </c>
      <c r="MHF231" s="19" t="s">
        <v>1440</v>
      </c>
      <c r="MHG231" s="19" t="s">
        <v>1440</v>
      </c>
      <c r="MHH231" s="19" t="s">
        <v>1440</v>
      </c>
      <c r="MHI231" s="19" t="s">
        <v>1440</v>
      </c>
      <c r="MHJ231" s="19" t="s">
        <v>1440</v>
      </c>
      <c r="MHK231" s="19" t="s">
        <v>1440</v>
      </c>
      <c r="MHL231" s="19" t="s">
        <v>1440</v>
      </c>
      <c r="MHM231" s="19" t="s">
        <v>1440</v>
      </c>
      <c r="MHN231" s="19" t="s">
        <v>1440</v>
      </c>
      <c r="MHO231" s="19" t="s">
        <v>1440</v>
      </c>
      <c r="MHP231" s="19" t="s">
        <v>1440</v>
      </c>
      <c r="MHQ231" s="19" t="s">
        <v>1440</v>
      </c>
      <c r="MHR231" s="19" t="s">
        <v>1440</v>
      </c>
      <c r="MHS231" s="19" t="s">
        <v>1440</v>
      </c>
      <c r="MHT231" s="19" t="s">
        <v>1440</v>
      </c>
      <c r="MHU231" s="19" t="s">
        <v>1440</v>
      </c>
      <c r="MHV231" s="19" t="s">
        <v>1440</v>
      </c>
      <c r="MHW231" s="19" t="s">
        <v>1440</v>
      </c>
      <c r="MHX231" s="19" t="s">
        <v>1440</v>
      </c>
      <c r="MHY231" s="19" t="s">
        <v>1440</v>
      </c>
      <c r="MHZ231" s="19" t="s">
        <v>1440</v>
      </c>
      <c r="MIA231" s="19" t="s">
        <v>1440</v>
      </c>
      <c r="MIB231" s="19" t="s">
        <v>1440</v>
      </c>
      <c r="MIC231" s="19" t="s">
        <v>1440</v>
      </c>
      <c r="MID231" s="19" t="s">
        <v>1440</v>
      </c>
      <c r="MIE231" s="19" t="s">
        <v>1440</v>
      </c>
      <c r="MIF231" s="19" t="s">
        <v>1440</v>
      </c>
      <c r="MIG231" s="19" t="s">
        <v>1440</v>
      </c>
      <c r="MIH231" s="19" t="s">
        <v>1440</v>
      </c>
      <c r="MII231" s="19" t="s">
        <v>1440</v>
      </c>
      <c r="MIJ231" s="19" t="s">
        <v>1440</v>
      </c>
      <c r="MIK231" s="19" t="s">
        <v>1440</v>
      </c>
      <c r="MIL231" s="19" t="s">
        <v>1440</v>
      </c>
      <c r="MIM231" s="19" t="s">
        <v>1440</v>
      </c>
      <c r="MIN231" s="19" t="s">
        <v>1440</v>
      </c>
      <c r="MIO231" s="19" t="s">
        <v>1440</v>
      </c>
      <c r="MIP231" s="19" t="s">
        <v>1440</v>
      </c>
      <c r="MIQ231" s="19" t="s">
        <v>1440</v>
      </c>
      <c r="MIR231" s="19" t="s">
        <v>1440</v>
      </c>
      <c r="MIS231" s="19" t="s">
        <v>1440</v>
      </c>
      <c r="MIT231" s="19" t="s">
        <v>1440</v>
      </c>
      <c r="MIU231" s="19" t="s">
        <v>1440</v>
      </c>
      <c r="MIV231" s="19" t="s">
        <v>1440</v>
      </c>
      <c r="MIW231" s="19" t="s">
        <v>1440</v>
      </c>
      <c r="MIX231" s="19" t="s">
        <v>1440</v>
      </c>
      <c r="MIY231" s="19" t="s">
        <v>1440</v>
      </c>
      <c r="MIZ231" s="19" t="s">
        <v>1440</v>
      </c>
      <c r="MJA231" s="19" t="s">
        <v>1440</v>
      </c>
      <c r="MJB231" s="19" t="s">
        <v>1440</v>
      </c>
      <c r="MJC231" s="19" t="s">
        <v>1440</v>
      </c>
      <c r="MJD231" s="19" t="s">
        <v>1440</v>
      </c>
      <c r="MJE231" s="19" t="s">
        <v>1440</v>
      </c>
      <c r="MJF231" s="19" t="s">
        <v>1440</v>
      </c>
      <c r="MJG231" s="19" t="s">
        <v>1440</v>
      </c>
      <c r="MJH231" s="19" t="s">
        <v>1440</v>
      </c>
      <c r="MJI231" s="19" t="s">
        <v>1440</v>
      </c>
      <c r="MJJ231" s="19" t="s">
        <v>1440</v>
      </c>
      <c r="MJK231" s="19" t="s">
        <v>1440</v>
      </c>
      <c r="MJL231" s="19" t="s">
        <v>1440</v>
      </c>
      <c r="MJM231" s="19" t="s">
        <v>1440</v>
      </c>
      <c r="MJN231" s="19" t="s">
        <v>1440</v>
      </c>
      <c r="MJO231" s="19" t="s">
        <v>1440</v>
      </c>
      <c r="MJP231" s="19" t="s">
        <v>1440</v>
      </c>
      <c r="MJQ231" s="19" t="s">
        <v>1440</v>
      </c>
      <c r="MJR231" s="19" t="s">
        <v>1440</v>
      </c>
      <c r="MJS231" s="19" t="s">
        <v>1440</v>
      </c>
      <c r="MJT231" s="19" t="s">
        <v>1440</v>
      </c>
      <c r="MJU231" s="19" t="s">
        <v>1440</v>
      </c>
      <c r="MJV231" s="19" t="s">
        <v>1440</v>
      </c>
      <c r="MJW231" s="19" t="s">
        <v>1440</v>
      </c>
      <c r="MJX231" s="19" t="s">
        <v>1440</v>
      </c>
      <c r="MJY231" s="19" t="s">
        <v>1440</v>
      </c>
      <c r="MJZ231" s="19" t="s">
        <v>1440</v>
      </c>
      <c r="MKA231" s="19" t="s">
        <v>1440</v>
      </c>
      <c r="MKB231" s="19" t="s">
        <v>1440</v>
      </c>
      <c r="MKC231" s="19" t="s">
        <v>1440</v>
      </c>
      <c r="MKD231" s="19" t="s">
        <v>1440</v>
      </c>
      <c r="MKE231" s="19" t="s">
        <v>1440</v>
      </c>
      <c r="MKF231" s="19" t="s">
        <v>1440</v>
      </c>
      <c r="MKG231" s="19" t="s">
        <v>1440</v>
      </c>
      <c r="MKH231" s="19" t="s">
        <v>1440</v>
      </c>
      <c r="MKI231" s="19" t="s">
        <v>1440</v>
      </c>
      <c r="MKJ231" s="19" t="s">
        <v>1440</v>
      </c>
      <c r="MKK231" s="19" t="s">
        <v>1440</v>
      </c>
      <c r="MKL231" s="19" t="s">
        <v>1440</v>
      </c>
      <c r="MKM231" s="19" t="s">
        <v>1440</v>
      </c>
      <c r="MKN231" s="19" t="s">
        <v>1440</v>
      </c>
      <c r="MKO231" s="19" t="s">
        <v>1440</v>
      </c>
      <c r="MKP231" s="19" t="s">
        <v>1440</v>
      </c>
      <c r="MKQ231" s="19" t="s">
        <v>1440</v>
      </c>
      <c r="MKR231" s="19" t="s">
        <v>1440</v>
      </c>
      <c r="MKS231" s="19" t="s">
        <v>1440</v>
      </c>
      <c r="MKT231" s="19" t="s">
        <v>1440</v>
      </c>
      <c r="MKU231" s="19" t="s">
        <v>1440</v>
      </c>
      <c r="MKV231" s="19" t="s">
        <v>1440</v>
      </c>
      <c r="MKW231" s="19" t="s">
        <v>1440</v>
      </c>
      <c r="MKX231" s="19" t="s">
        <v>1440</v>
      </c>
      <c r="MKY231" s="19" t="s">
        <v>1440</v>
      </c>
      <c r="MKZ231" s="19" t="s">
        <v>1440</v>
      </c>
      <c r="MLA231" s="19" t="s">
        <v>1440</v>
      </c>
      <c r="MLB231" s="19" t="s">
        <v>1440</v>
      </c>
      <c r="MLC231" s="19" t="s">
        <v>1440</v>
      </c>
      <c r="MLD231" s="19" t="s">
        <v>1440</v>
      </c>
      <c r="MLE231" s="19" t="s">
        <v>1440</v>
      </c>
      <c r="MLF231" s="19" t="s">
        <v>1440</v>
      </c>
      <c r="MLG231" s="19" t="s">
        <v>1440</v>
      </c>
      <c r="MLH231" s="19" t="s">
        <v>1440</v>
      </c>
      <c r="MLI231" s="19" t="s">
        <v>1440</v>
      </c>
      <c r="MLJ231" s="19" t="s">
        <v>1440</v>
      </c>
      <c r="MLK231" s="19" t="s">
        <v>1440</v>
      </c>
      <c r="MLL231" s="19" t="s">
        <v>1440</v>
      </c>
      <c r="MLM231" s="19" t="s">
        <v>1440</v>
      </c>
      <c r="MLN231" s="19" t="s">
        <v>1440</v>
      </c>
      <c r="MLO231" s="19" t="s">
        <v>1440</v>
      </c>
      <c r="MLP231" s="19" t="s">
        <v>1440</v>
      </c>
      <c r="MLQ231" s="19" t="s">
        <v>1440</v>
      </c>
      <c r="MLR231" s="19" t="s">
        <v>1440</v>
      </c>
      <c r="MLS231" s="19" t="s">
        <v>1440</v>
      </c>
      <c r="MLT231" s="19" t="s">
        <v>1440</v>
      </c>
      <c r="MLU231" s="19" t="s">
        <v>1440</v>
      </c>
      <c r="MLV231" s="19" t="s">
        <v>1440</v>
      </c>
      <c r="MLW231" s="19" t="s">
        <v>1440</v>
      </c>
      <c r="MLX231" s="19" t="s">
        <v>1440</v>
      </c>
      <c r="MLY231" s="19" t="s">
        <v>1440</v>
      </c>
      <c r="MLZ231" s="19" t="s">
        <v>1440</v>
      </c>
      <c r="MMA231" s="19" t="s">
        <v>1440</v>
      </c>
      <c r="MMB231" s="19" t="s">
        <v>1440</v>
      </c>
      <c r="MMC231" s="19" t="s">
        <v>1440</v>
      </c>
      <c r="MMD231" s="19" t="s">
        <v>1440</v>
      </c>
      <c r="MME231" s="19" t="s">
        <v>1440</v>
      </c>
      <c r="MMF231" s="19" t="s">
        <v>1440</v>
      </c>
      <c r="MMG231" s="19" t="s">
        <v>1440</v>
      </c>
      <c r="MMH231" s="19" t="s">
        <v>1440</v>
      </c>
      <c r="MMI231" s="19" t="s">
        <v>1440</v>
      </c>
      <c r="MMJ231" s="19" t="s">
        <v>1440</v>
      </c>
      <c r="MMK231" s="19" t="s">
        <v>1440</v>
      </c>
      <c r="MML231" s="19" t="s">
        <v>1440</v>
      </c>
      <c r="MMM231" s="19" t="s">
        <v>1440</v>
      </c>
      <c r="MMN231" s="19" t="s">
        <v>1440</v>
      </c>
      <c r="MMO231" s="19" t="s">
        <v>1440</v>
      </c>
      <c r="MMP231" s="19" t="s">
        <v>1440</v>
      </c>
      <c r="MMQ231" s="19" t="s">
        <v>1440</v>
      </c>
      <c r="MMR231" s="19" t="s">
        <v>1440</v>
      </c>
      <c r="MMS231" s="19" t="s">
        <v>1440</v>
      </c>
      <c r="MMT231" s="19" t="s">
        <v>1440</v>
      </c>
      <c r="MMU231" s="19" t="s">
        <v>1440</v>
      </c>
      <c r="MMV231" s="19" t="s">
        <v>1440</v>
      </c>
      <c r="MMW231" s="19" t="s">
        <v>1440</v>
      </c>
      <c r="MMX231" s="19" t="s">
        <v>1440</v>
      </c>
      <c r="MMY231" s="19" t="s">
        <v>1440</v>
      </c>
      <c r="MMZ231" s="19" t="s">
        <v>1440</v>
      </c>
      <c r="MNA231" s="19" t="s">
        <v>1440</v>
      </c>
      <c r="MNB231" s="19" t="s">
        <v>1440</v>
      </c>
      <c r="MNC231" s="19" t="s">
        <v>1440</v>
      </c>
      <c r="MND231" s="19" t="s">
        <v>1440</v>
      </c>
      <c r="MNE231" s="19" t="s">
        <v>1440</v>
      </c>
      <c r="MNF231" s="19" t="s">
        <v>1440</v>
      </c>
      <c r="MNG231" s="19" t="s">
        <v>1440</v>
      </c>
      <c r="MNH231" s="19" t="s">
        <v>1440</v>
      </c>
      <c r="MNI231" s="19" t="s">
        <v>1440</v>
      </c>
      <c r="MNJ231" s="19" t="s">
        <v>1440</v>
      </c>
      <c r="MNK231" s="19" t="s">
        <v>1440</v>
      </c>
      <c r="MNL231" s="19" t="s">
        <v>1440</v>
      </c>
      <c r="MNM231" s="19" t="s">
        <v>1440</v>
      </c>
      <c r="MNN231" s="19" t="s">
        <v>1440</v>
      </c>
      <c r="MNO231" s="19" t="s">
        <v>1440</v>
      </c>
      <c r="MNP231" s="19" t="s">
        <v>1440</v>
      </c>
      <c r="MNQ231" s="19" t="s">
        <v>1440</v>
      </c>
      <c r="MNR231" s="19" t="s">
        <v>1440</v>
      </c>
      <c r="MNS231" s="19" t="s">
        <v>1440</v>
      </c>
      <c r="MNT231" s="19" t="s">
        <v>1440</v>
      </c>
      <c r="MNU231" s="19" t="s">
        <v>1440</v>
      </c>
      <c r="MNV231" s="19" t="s">
        <v>1440</v>
      </c>
      <c r="MNW231" s="19" t="s">
        <v>1440</v>
      </c>
      <c r="MNX231" s="19" t="s">
        <v>1440</v>
      </c>
      <c r="MNY231" s="19" t="s">
        <v>1440</v>
      </c>
      <c r="MNZ231" s="19" t="s">
        <v>1440</v>
      </c>
      <c r="MOA231" s="19" t="s">
        <v>1440</v>
      </c>
      <c r="MOB231" s="19" t="s">
        <v>1440</v>
      </c>
      <c r="MOC231" s="19" t="s">
        <v>1440</v>
      </c>
      <c r="MOD231" s="19" t="s">
        <v>1440</v>
      </c>
      <c r="MOE231" s="19" t="s">
        <v>1440</v>
      </c>
      <c r="MOF231" s="19" t="s">
        <v>1440</v>
      </c>
      <c r="MOG231" s="19" t="s">
        <v>1440</v>
      </c>
      <c r="MOH231" s="19" t="s">
        <v>1440</v>
      </c>
      <c r="MOI231" s="19" t="s">
        <v>1440</v>
      </c>
      <c r="MOJ231" s="19" t="s">
        <v>1440</v>
      </c>
      <c r="MOK231" s="19" t="s">
        <v>1440</v>
      </c>
      <c r="MOL231" s="19" t="s">
        <v>1440</v>
      </c>
      <c r="MOM231" s="19" t="s">
        <v>1440</v>
      </c>
      <c r="MON231" s="19" t="s">
        <v>1440</v>
      </c>
      <c r="MOO231" s="19" t="s">
        <v>1440</v>
      </c>
      <c r="MOP231" s="19" t="s">
        <v>1440</v>
      </c>
      <c r="MOQ231" s="19" t="s">
        <v>1440</v>
      </c>
      <c r="MOR231" s="19" t="s">
        <v>1440</v>
      </c>
      <c r="MOS231" s="19" t="s">
        <v>1440</v>
      </c>
      <c r="MOT231" s="19" t="s">
        <v>1440</v>
      </c>
      <c r="MOU231" s="19" t="s">
        <v>1440</v>
      </c>
      <c r="MOV231" s="19" t="s">
        <v>1440</v>
      </c>
      <c r="MOW231" s="19" t="s">
        <v>1440</v>
      </c>
      <c r="MOX231" s="19" t="s">
        <v>1440</v>
      </c>
      <c r="MOY231" s="19" t="s">
        <v>1440</v>
      </c>
      <c r="MOZ231" s="19" t="s">
        <v>1440</v>
      </c>
      <c r="MPA231" s="19" t="s">
        <v>1440</v>
      </c>
      <c r="MPB231" s="19" t="s">
        <v>1440</v>
      </c>
      <c r="MPC231" s="19" t="s">
        <v>1440</v>
      </c>
      <c r="MPD231" s="19" t="s">
        <v>1440</v>
      </c>
      <c r="MPE231" s="19" t="s">
        <v>1440</v>
      </c>
      <c r="MPF231" s="19" t="s">
        <v>1440</v>
      </c>
      <c r="MPG231" s="19" t="s">
        <v>1440</v>
      </c>
      <c r="MPH231" s="19" t="s">
        <v>1440</v>
      </c>
      <c r="MPI231" s="19" t="s">
        <v>1440</v>
      </c>
      <c r="MPJ231" s="19" t="s">
        <v>1440</v>
      </c>
      <c r="MPK231" s="19" t="s">
        <v>1440</v>
      </c>
      <c r="MPL231" s="19" t="s">
        <v>1440</v>
      </c>
      <c r="MPM231" s="19" t="s">
        <v>1440</v>
      </c>
      <c r="MPN231" s="19" t="s">
        <v>1440</v>
      </c>
      <c r="MPO231" s="19" t="s">
        <v>1440</v>
      </c>
      <c r="MPP231" s="19" t="s">
        <v>1440</v>
      </c>
      <c r="MPQ231" s="19" t="s">
        <v>1440</v>
      </c>
      <c r="MPR231" s="19" t="s">
        <v>1440</v>
      </c>
      <c r="MPS231" s="19" t="s">
        <v>1440</v>
      </c>
      <c r="MPT231" s="19" t="s">
        <v>1440</v>
      </c>
      <c r="MPU231" s="19" t="s">
        <v>1440</v>
      </c>
      <c r="MPV231" s="19" t="s">
        <v>1440</v>
      </c>
      <c r="MPW231" s="19" t="s">
        <v>1440</v>
      </c>
      <c r="MPX231" s="19" t="s">
        <v>1440</v>
      </c>
      <c r="MPY231" s="19" t="s">
        <v>1440</v>
      </c>
      <c r="MPZ231" s="19" t="s">
        <v>1440</v>
      </c>
      <c r="MQA231" s="19" t="s">
        <v>1440</v>
      </c>
      <c r="MQB231" s="19" t="s">
        <v>1440</v>
      </c>
      <c r="MQC231" s="19" t="s">
        <v>1440</v>
      </c>
      <c r="MQD231" s="19" t="s">
        <v>1440</v>
      </c>
      <c r="MQE231" s="19" t="s">
        <v>1440</v>
      </c>
      <c r="MQF231" s="19" t="s">
        <v>1440</v>
      </c>
      <c r="MQG231" s="19" t="s">
        <v>1440</v>
      </c>
      <c r="MQH231" s="19" t="s">
        <v>1440</v>
      </c>
      <c r="MQI231" s="19" t="s">
        <v>1440</v>
      </c>
      <c r="MQJ231" s="19" t="s">
        <v>1440</v>
      </c>
      <c r="MQK231" s="19" t="s">
        <v>1440</v>
      </c>
      <c r="MQL231" s="19" t="s">
        <v>1440</v>
      </c>
      <c r="MQM231" s="19" t="s">
        <v>1440</v>
      </c>
      <c r="MQN231" s="19" t="s">
        <v>1440</v>
      </c>
      <c r="MQO231" s="19" t="s">
        <v>1440</v>
      </c>
      <c r="MQP231" s="19" t="s">
        <v>1440</v>
      </c>
      <c r="MQQ231" s="19" t="s">
        <v>1440</v>
      </c>
      <c r="MQR231" s="19" t="s">
        <v>1440</v>
      </c>
      <c r="MQS231" s="19" t="s">
        <v>1440</v>
      </c>
      <c r="MQT231" s="19" t="s">
        <v>1440</v>
      </c>
      <c r="MQU231" s="19" t="s">
        <v>1440</v>
      </c>
      <c r="MQV231" s="19" t="s">
        <v>1440</v>
      </c>
      <c r="MQW231" s="19" t="s">
        <v>1440</v>
      </c>
      <c r="MQX231" s="19" t="s">
        <v>1440</v>
      </c>
      <c r="MQY231" s="19" t="s">
        <v>1440</v>
      </c>
      <c r="MQZ231" s="19" t="s">
        <v>1440</v>
      </c>
      <c r="MRA231" s="19" t="s">
        <v>1440</v>
      </c>
      <c r="MRB231" s="19" t="s">
        <v>1440</v>
      </c>
      <c r="MRC231" s="19" t="s">
        <v>1440</v>
      </c>
      <c r="MRD231" s="19" t="s">
        <v>1440</v>
      </c>
      <c r="MRE231" s="19" t="s">
        <v>1440</v>
      </c>
      <c r="MRF231" s="19" t="s">
        <v>1440</v>
      </c>
      <c r="MRG231" s="19" t="s">
        <v>1440</v>
      </c>
      <c r="MRH231" s="19" t="s">
        <v>1440</v>
      </c>
      <c r="MRI231" s="19" t="s">
        <v>1440</v>
      </c>
      <c r="MRJ231" s="19" t="s">
        <v>1440</v>
      </c>
      <c r="MRK231" s="19" t="s">
        <v>1440</v>
      </c>
      <c r="MRL231" s="19" t="s">
        <v>1440</v>
      </c>
      <c r="MRM231" s="19" t="s">
        <v>1440</v>
      </c>
      <c r="MRN231" s="19" t="s">
        <v>1440</v>
      </c>
      <c r="MRO231" s="19" t="s">
        <v>1440</v>
      </c>
      <c r="MRP231" s="19" t="s">
        <v>1440</v>
      </c>
      <c r="MRQ231" s="19" t="s">
        <v>1440</v>
      </c>
      <c r="MRR231" s="19" t="s">
        <v>1440</v>
      </c>
      <c r="MRS231" s="19" t="s">
        <v>1440</v>
      </c>
      <c r="MRT231" s="19" t="s">
        <v>1440</v>
      </c>
      <c r="MRU231" s="19" t="s">
        <v>1440</v>
      </c>
      <c r="MRV231" s="19" t="s">
        <v>1440</v>
      </c>
      <c r="MRW231" s="19" t="s">
        <v>1440</v>
      </c>
      <c r="MRX231" s="19" t="s">
        <v>1440</v>
      </c>
      <c r="MRY231" s="19" t="s">
        <v>1440</v>
      </c>
      <c r="MRZ231" s="19" t="s">
        <v>1440</v>
      </c>
      <c r="MSA231" s="19" t="s">
        <v>1440</v>
      </c>
      <c r="MSB231" s="19" t="s">
        <v>1440</v>
      </c>
      <c r="MSC231" s="19" t="s">
        <v>1440</v>
      </c>
      <c r="MSD231" s="19" t="s">
        <v>1440</v>
      </c>
      <c r="MSE231" s="19" t="s">
        <v>1440</v>
      </c>
      <c r="MSF231" s="19" t="s">
        <v>1440</v>
      </c>
      <c r="MSG231" s="19" t="s">
        <v>1440</v>
      </c>
      <c r="MSH231" s="19" t="s">
        <v>1440</v>
      </c>
      <c r="MSI231" s="19" t="s">
        <v>1440</v>
      </c>
      <c r="MSJ231" s="19" t="s">
        <v>1440</v>
      </c>
      <c r="MSK231" s="19" t="s">
        <v>1440</v>
      </c>
      <c r="MSL231" s="19" t="s">
        <v>1440</v>
      </c>
      <c r="MSM231" s="19" t="s">
        <v>1440</v>
      </c>
      <c r="MSN231" s="19" t="s">
        <v>1440</v>
      </c>
      <c r="MSO231" s="19" t="s">
        <v>1440</v>
      </c>
      <c r="MSP231" s="19" t="s">
        <v>1440</v>
      </c>
      <c r="MSQ231" s="19" t="s">
        <v>1440</v>
      </c>
      <c r="MSR231" s="19" t="s">
        <v>1440</v>
      </c>
      <c r="MSS231" s="19" t="s">
        <v>1440</v>
      </c>
      <c r="MST231" s="19" t="s">
        <v>1440</v>
      </c>
      <c r="MSU231" s="19" t="s">
        <v>1440</v>
      </c>
      <c r="MSV231" s="19" t="s">
        <v>1440</v>
      </c>
      <c r="MSW231" s="19" t="s">
        <v>1440</v>
      </c>
      <c r="MSX231" s="19" t="s">
        <v>1440</v>
      </c>
      <c r="MSY231" s="19" t="s">
        <v>1440</v>
      </c>
      <c r="MSZ231" s="19" t="s">
        <v>1440</v>
      </c>
      <c r="MTA231" s="19" t="s">
        <v>1440</v>
      </c>
      <c r="MTB231" s="19" t="s">
        <v>1440</v>
      </c>
      <c r="MTC231" s="19" t="s">
        <v>1440</v>
      </c>
      <c r="MTD231" s="19" t="s">
        <v>1440</v>
      </c>
      <c r="MTE231" s="19" t="s">
        <v>1440</v>
      </c>
      <c r="MTF231" s="19" t="s">
        <v>1440</v>
      </c>
      <c r="MTG231" s="19" t="s">
        <v>1440</v>
      </c>
      <c r="MTH231" s="19" t="s">
        <v>1440</v>
      </c>
      <c r="MTI231" s="19" t="s">
        <v>1440</v>
      </c>
      <c r="MTJ231" s="19" t="s">
        <v>1440</v>
      </c>
      <c r="MTK231" s="19" t="s">
        <v>1440</v>
      </c>
      <c r="MTL231" s="19" t="s">
        <v>1440</v>
      </c>
      <c r="MTM231" s="19" t="s">
        <v>1440</v>
      </c>
      <c r="MTN231" s="19" t="s">
        <v>1440</v>
      </c>
      <c r="MTO231" s="19" t="s">
        <v>1440</v>
      </c>
      <c r="MTP231" s="19" t="s">
        <v>1440</v>
      </c>
      <c r="MTQ231" s="19" t="s">
        <v>1440</v>
      </c>
      <c r="MTR231" s="19" t="s">
        <v>1440</v>
      </c>
      <c r="MTS231" s="19" t="s">
        <v>1440</v>
      </c>
      <c r="MTT231" s="19" t="s">
        <v>1440</v>
      </c>
      <c r="MTU231" s="19" t="s">
        <v>1440</v>
      </c>
      <c r="MTV231" s="19" t="s">
        <v>1440</v>
      </c>
      <c r="MTW231" s="19" t="s">
        <v>1440</v>
      </c>
      <c r="MTX231" s="19" t="s">
        <v>1440</v>
      </c>
      <c r="MTY231" s="19" t="s">
        <v>1440</v>
      </c>
      <c r="MTZ231" s="19" t="s">
        <v>1440</v>
      </c>
      <c r="MUA231" s="19" t="s">
        <v>1440</v>
      </c>
      <c r="MUB231" s="19" t="s">
        <v>1440</v>
      </c>
      <c r="MUC231" s="19" t="s">
        <v>1440</v>
      </c>
      <c r="MUD231" s="19" t="s">
        <v>1440</v>
      </c>
      <c r="MUE231" s="19" t="s">
        <v>1440</v>
      </c>
      <c r="MUF231" s="19" t="s">
        <v>1440</v>
      </c>
      <c r="MUG231" s="19" t="s">
        <v>1440</v>
      </c>
      <c r="MUH231" s="19" t="s">
        <v>1440</v>
      </c>
      <c r="MUI231" s="19" t="s">
        <v>1440</v>
      </c>
      <c r="MUJ231" s="19" t="s">
        <v>1440</v>
      </c>
      <c r="MUK231" s="19" t="s">
        <v>1440</v>
      </c>
      <c r="MUL231" s="19" t="s">
        <v>1440</v>
      </c>
      <c r="MUM231" s="19" t="s">
        <v>1440</v>
      </c>
      <c r="MUN231" s="19" t="s">
        <v>1440</v>
      </c>
      <c r="MUO231" s="19" t="s">
        <v>1440</v>
      </c>
      <c r="MUP231" s="19" t="s">
        <v>1440</v>
      </c>
      <c r="MUQ231" s="19" t="s">
        <v>1440</v>
      </c>
      <c r="MUR231" s="19" t="s">
        <v>1440</v>
      </c>
      <c r="MUS231" s="19" t="s">
        <v>1440</v>
      </c>
      <c r="MUT231" s="19" t="s">
        <v>1440</v>
      </c>
      <c r="MUU231" s="19" t="s">
        <v>1440</v>
      </c>
      <c r="MUV231" s="19" t="s">
        <v>1440</v>
      </c>
      <c r="MUW231" s="19" t="s">
        <v>1440</v>
      </c>
      <c r="MUX231" s="19" t="s">
        <v>1440</v>
      </c>
      <c r="MUY231" s="19" t="s">
        <v>1440</v>
      </c>
      <c r="MUZ231" s="19" t="s">
        <v>1440</v>
      </c>
      <c r="MVA231" s="19" t="s">
        <v>1440</v>
      </c>
      <c r="MVB231" s="19" t="s">
        <v>1440</v>
      </c>
      <c r="MVC231" s="19" t="s">
        <v>1440</v>
      </c>
      <c r="MVD231" s="19" t="s">
        <v>1440</v>
      </c>
      <c r="MVE231" s="19" t="s">
        <v>1440</v>
      </c>
      <c r="MVF231" s="19" t="s">
        <v>1440</v>
      </c>
      <c r="MVG231" s="19" t="s">
        <v>1440</v>
      </c>
      <c r="MVH231" s="19" t="s">
        <v>1440</v>
      </c>
      <c r="MVI231" s="19" t="s">
        <v>1440</v>
      </c>
      <c r="MVJ231" s="19" t="s">
        <v>1440</v>
      </c>
      <c r="MVK231" s="19" t="s">
        <v>1440</v>
      </c>
      <c r="MVL231" s="19" t="s">
        <v>1440</v>
      </c>
      <c r="MVM231" s="19" t="s">
        <v>1440</v>
      </c>
      <c r="MVN231" s="19" t="s">
        <v>1440</v>
      </c>
      <c r="MVO231" s="19" t="s">
        <v>1440</v>
      </c>
      <c r="MVP231" s="19" t="s">
        <v>1440</v>
      </c>
      <c r="MVQ231" s="19" t="s">
        <v>1440</v>
      </c>
      <c r="MVR231" s="19" t="s">
        <v>1440</v>
      </c>
      <c r="MVS231" s="19" t="s">
        <v>1440</v>
      </c>
      <c r="MVT231" s="19" t="s">
        <v>1440</v>
      </c>
      <c r="MVU231" s="19" t="s">
        <v>1440</v>
      </c>
      <c r="MVV231" s="19" t="s">
        <v>1440</v>
      </c>
      <c r="MVW231" s="19" t="s">
        <v>1440</v>
      </c>
      <c r="MVX231" s="19" t="s">
        <v>1440</v>
      </c>
      <c r="MVY231" s="19" t="s">
        <v>1440</v>
      </c>
      <c r="MVZ231" s="19" t="s">
        <v>1440</v>
      </c>
      <c r="MWA231" s="19" t="s">
        <v>1440</v>
      </c>
      <c r="MWB231" s="19" t="s">
        <v>1440</v>
      </c>
      <c r="MWC231" s="19" t="s">
        <v>1440</v>
      </c>
      <c r="MWD231" s="19" t="s">
        <v>1440</v>
      </c>
      <c r="MWE231" s="19" t="s">
        <v>1440</v>
      </c>
      <c r="MWF231" s="19" t="s">
        <v>1440</v>
      </c>
      <c r="MWG231" s="19" t="s">
        <v>1440</v>
      </c>
      <c r="MWH231" s="19" t="s">
        <v>1440</v>
      </c>
      <c r="MWI231" s="19" t="s">
        <v>1440</v>
      </c>
      <c r="MWJ231" s="19" t="s">
        <v>1440</v>
      </c>
      <c r="MWK231" s="19" t="s">
        <v>1440</v>
      </c>
      <c r="MWL231" s="19" t="s">
        <v>1440</v>
      </c>
      <c r="MWM231" s="19" t="s">
        <v>1440</v>
      </c>
      <c r="MWN231" s="19" t="s">
        <v>1440</v>
      </c>
      <c r="MWO231" s="19" t="s">
        <v>1440</v>
      </c>
      <c r="MWP231" s="19" t="s">
        <v>1440</v>
      </c>
      <c r="MWQ231" s="19" t="s">
        <v>1440</v>
      </c>
      <c r="MWR231" s="19" t="s">
        <v>1440</v>
      </c>
      <c r="MWS231" s="19" t="s">
        <v>1440</v>
      </c>
      <c r="MWT231" s="19" t="s">
        <v>1440</v>
      </c>
      <c r="MWU231" s="19" t="s">
        <v>1440</v>
      </c>
      <c r="MWV231" s="19" t="s">
        <v>1440</v>
      </c>
      <c r="MWW231" s="19" t="s">
        <v>1440</v>
      </c>
      <c r="MWX231" s="19" t="s">
        <v>1440</v>
      </c>
      <c r="MWY231" s="19" t="s">
        <v>1440</v>
      </c>
      <c r="MWZ231" s="19" t="s">
        <v>1440</v>
      </c>
      <c r="MXA231" s="19" t="s">
        <v>1440</v>
      </c>
      <c r="MXB231" s="19" t="s">
        <v>1440</v>
      </c>
      <c r="MXC231" s="19" t="s">
        <v>1440</v>
      </c>
      <c r="MXD231" s="19" t="s">
        <v>1440</v>
      </c>
      <c r="MXE231" s="19" t="s">
        <v>1440</v>
      </c>
      <c r="MXF231" s="19" t="s">
        <v>1440</v>
      </c>
      <c r="MXG231" s="19" t="s">
        <v>1440</v>
      </c>
      <c r="MXH231" s="19" t="s">
        <v>1440</v>
      </c>
      <c r="MXI231" s="19" t="s">
        <v>1440</v>
      </c>
      <c r="MXJ231" s="19" t="s">
        <v>1440</v>
      </c>
      <c r="MXK231" s="19" t="s">
        <v>1440</v>
      </c>
      <c r="MXL231" s="19" t="s">
        <v>1440</v>
      </c>
      <c r="MXM231" s="19" t="s">
        <v>1440</v>
      </c>
      <c r="MXN231" s="19" t="s">
        <v>1440</v>
      </c>
      <c r="MXO231" s="19" t="s">
        <v>1440</v>
      </c>
      <c r="MXP231" s="19" t="s">
        <v>1440</v>
      </c>
      <c r="MXQ231" s="19" t="s">
        <v>1440</v>
      </c>
      <c r="MXR231" s="19" t="s">
        <v>1440</v>
      </c>
      <c r="MXS231" s="19" t="s">
        <v>1440</v>
      </c>
      <c r="MXT231" s="19" t="s">
        <v>1440</v>
      </c>
      <c r="MXU231" s="19" t="s">
        <v>1440</v>
      </c>
      <c r="MXV231" s="19" t="s">
        <v>1440</v>
      </c>
      <c r="MXW231" s="19" t="s">
        <v>1440</v>
      </c>
      <c r="MXX231" s="19" t="s">
        <v>1440</v>
      </c>
      <c r="MXY231" s="19" t="s">
        <v>1440</v>
      </c>
      <c r="MXZ231" s="19" t="s">
        <v>1440</v>
      </c>
      <c r="MYA231" s="19" t="s">
        <v>1440</v>
      </c>
      <c r="MYB231" s="19" t="s">
        <v>1440</v>
      </c>
      <c r="MYC231" s="19" t="s">
        <v>1440</v>
      </c>
      <c r="MYD231" s="19" t="s">
        <v>1440</v>
      </c>
      <c r="MYE231" s="19" t="s">
        <v>1440</v>
      </c>
      <c r="MYF231" s="19" t="s">
        <v>1440</v>
      </c>
      <c r="MYG231" s="19" t="s">
        <v>1440</v>
      </c>
      <c r="MYH231" s="19" t="s">
        <v>1440</v>
      </c>
      <c r="MYI231" s="19" t="s">
        <v>1440</v>
      </c>
      <c r="MYJ231" s="19" t="s">
        <v>1440</v>
      </c>
      <c r="MYK231" s="19" t="s">
        <v>1440</v>
      </c>
      <c r="MYL231" s="19" t="s">
        <v>1440</v>
      </c>
      <c r="MYM231" s="19" t="s">
        <v>1440</v>
      </c>
      <c r="MYN231" s="19" t="s">
        <v>1440</v>
      </c>
      <c r="MYO231" s="19" t="s">
        <v>1440</v>
      </c>
      <c r="MYP231" s="19" t="s">
        <v>1440</v>
      </c>
      <c r="MYQ231" s="19" t="s">
        <v>1440</v>
      </c>
      <c r="MYR231" s="19" t="s">
        <v>1440</v>
      </c>
      <c r="MYS231" s="19" t="s">
        <v>1440</v>
      </c>
      <c r="MYT231" s="19" t="s">
        <v>1440</v>
      </c>
      <c r="MYU231" s="19" t="s">
        <v>1440</v>
      </c>
      <c r="MYV231" s="19" t="s">
        <v>1440</v>
      </c>
      <c r="MYW231" s="19" t="s">
        <v>1440</v>
      </c>
      <c r="MYX231" s="19" t="s">
        <v>1440</v>
      </c>
      <c r="MYY231" s="19" t="s">
        <v>1440</v>
      </c>
      <c r="MYZ231" s="19" t="s">
        <v>1440</v>
      </c>
      <c r="MZA231" s="19" t="s">
        <v>1440</v>
      </c>
      <c r="MZB231" s="19" t="s">
        <v>1440</v>
      </c>
      <c r="MZC231" s="19" t="s">
        <v>1440</v>
      </c>
      <c r="MZD231" s="19" t="s">
        <v>1440</v>
      </c>
      <c r="MZE231" s="19" t="s">
        <v>1440</v>
      </c>
      <c r="MZF231" s="19" t="s">
        <v>1440</v>
      </c>
      <c r="MZG231" s="19" t="s">
        <v>1440</v>
      </c>
      <c r="MZH231" s="19" t="s">
        <v>1440</v>
      </c>
      <c r="MZI231" s="19" t="s">
        <v>1440</v>
      </c>
      <c r="MZJ231" s="19" t="s">
        <v>1440</v>
      </c>
      <c r="MZK231" s="19" t="s">
        <v>1440</v>
      </c>
      <c r="MZL231" s="19" t="s">
        <v>1440</v>
      </c>
      <c r="MZM231" s="19" t="s">
        <v>1440</v>
      </c>
      <c r="MZN231" s="19" t="s">
        <v>1440</v>
      </c>
      <c r="MZO231" s="19" t="s">
        <v>1440</v>
      </c>
      <c r="MZP231" s="19" t="s">
        <v>1440</v>
      </c>
      <c r="MZQ231" s="19" t="s">
        <v>1440</v>
      </c>
      <c r="MZR231" s="19" t="s">
        <v>1440</v>
      </c>
      <c r="MZS231" s="19" t="s">
        <v>1440</v>
      </c>
      <c r="MZT231" s="19" t="s">
        <v>1440</v>
      </c>
      <c r="MZU231" s="19" t="s">
        <v>1440</v>
      </c>
      <c r="MZV231" s="19" t="s">
        <v>1440</v>
      </c>
      <c r="MZW231" s="19" t="s">
        <v>1440</v>
      </c>
      <c r="MZX231" s="19" t="s">
        <v>1440</v>
      </c>
      <c r="MZY231" s="19" t="s">
        <v>1440</v>
      </c>
      <c r="MZZ231" s="19" t="s">
        <v>1440</v>
      </c>
      <c r="NAA231" s="19" t="s">
        <v>1440</v>
      </c>
      <c r="NAB231" s="19" t="s">
        <v>1440</v>
      </c>
      <c r="NAC231" s="19" t="s">
        <v>1440</v>
      </c>
      <c r="NAD231" s="19" t="s">
        <v>1440</v>
      </c>
      <c r="NAE231" s="19" t="s">
        <v>1440</v>
      </c>
      <c r="NAF231" s="19" t="s">
        <v>1440</v>
      </c>
      <c r="NAG231" s="19" t="s">
        <v>1440</v>
      </c>
      <c r="NAH231" s="19" t="s">
        <v>1440</v>
      </c>
      <c r="NAI231" s="19" t="s">
        <v>1440</v>
      </c>
      <c r="NAJ231" s="19" t="s">
        <v>1440</v>
      </c>
      <c r="NAK231" s="19" t="s">
        <v>1440</v>
      </c>
      <c r="NAL231" s="19" t="s">
        <v>1440</v>
      </c>
      <c r="NAM231" s="19" t="s">
        <v>1440</v>
      </c>
      <c r="NAN231" s="19" t="s">
        <v>1440</v>
      </c>
      <c r="NAO231" s="19" t="s">
        <v>1440</v>
      </c>
      <c r="NAP231" s="19" t="s">
        <v>1440</v>
      </c>
      <c r="NAQ231" s="19" t="s">
        <v>1440</v>
      </c>
      <c r="NAR231" s="19" t="s">
        <v>1440</v>
      </c>
      <c r="NAS231" s="19" t="s">
        <v>1440</v>
      </c>
      <c r="NAT231" s="19" t="s">
        <v>1440</v>
      </c>
      <c r="NAU231" s="19" t="s">
        <v>1440</v>
      </c>
      <c r="NAV231" s="19" t="s">
        <v>1440</v>
      </c>
      <c r="NAW231" s="19" t="s">
        <v>1440</v>
      </c>
      <c r="NAX231" s="19" t="s">
        <v>1440</v>
      </c>
      <c r="NAY231" s="19" t="s">
        <v>1440</v>
      </c>
      <c r="NAZ231" s="19" t="s">
        <v>1440</v>
      </c>
      <c r="NBA231" s="19" t="s">
        <v>1440</v>
      </c>
      <c r="NBB231" s="19" t="s">
        <v>1440</v>
      </c>
      <c r="NBC231" s="19" t="s">
        <v>1440</v>
      </c>
      <c r="NBD231" s="19" t="s">
        <v>1440</v>
      </c>
      <c r="NBE231" s="19" t="s">
        <v>1440</v>
      </c>
      <c r="NBF231" s="19" t="s">
        <v>1440</v>
      </c>
      <c r="NBG231" s="19" t="s">
        <v>1440</v>
      </c>
      <c r="NBH231" s="19" t="s">
        <v>1440</v>
      </c>
      <c r="NBI231" s="19" t="s">
        <v>1440</v>
      </c>
      <c r="NBJ231" s="19" t="s">
        <v>1440</v>
      </c>
      <c r="NBK231" s="19" t="s">
        <v>1440</v>
      </c>
      <c r="NBL231" s="19" t="s">
        <v>1440</v>
      </c>
      <c r="NBM231" s="19" t="s">
        <v>1440</v>
      </c>
      <c r="NBN231" s="19" t="s">
        <v>1440</v>
      </c>
      <c r="NBO231" s="19" t="s">
        <v>1440</v>
      </c>
      <c r="NBP231" s="19" t="s">
        <v>1440</v>
      </c>
      <c r="NBQ231" s="19" t="s">
        <v>1440</v>
      </c>
      <c r="NBR231" s="19" t="s">
        <v>1440</v>
      </c>
      <c r="NBS231" s="19" t="s">
        <v>1440</v>
      </c>
      <c r="NBT231" s="19" t="s">
        <v>1440</v>
      </c>
      <c r="NBU231" s="19" t="s">
        <v>1440</v>
      </c>
      <c r="NBV231" s="19" t="s">
        <v>1440</v>
      </c>
      <c r="NBW231" s="19" t="s">
        <v>1440</v>
      </c>
      <c r="NBX231" s="19" t="s">
        <v>1440</v>
      </c>
      <c r="NBY231" s="19" t="s">
        <v>1440</v>
      </c>
      <c r="NBZ231" s="19" t="s">
        <v>1440</v>
      </c>
      <c r="NCA231" s="19" t="s">
        <v>1440</v>
      </c>
      <c r="NCB231" s="19" t="s">
        <v>1440</v>
      </c>
      <c r="NCC231" s="19" t="s">
        <v>1440</v>
      </c>
      <c r="NCD231" s="19" t="s">
        <v>1440</v>
      </c>
      <c r="NCE231" s="19" t="s">
        <v>1440</v>
      </c>
      <c r="NCF231" s="19" t="s">
        <v>1440</v>
      </c>
      <c r="NCG231" s="19" t="s">
        <v>1440</v>
      </c>
      <c r="NCH231" s="19" t="s">
        <v>1440</v>
      </c>
      <c r="NCI231" s="19" t="s">
        <v>1440</v>
      </c>
      <c r="NCJ231" s="19" t="s">
        <v>1440</v>
      </c>
      <c r="NCK231" s="19" t="s">
        <v>1440</v>
      </c>
      <c r="NCL231" s="19" t="s">
        <v>1440</v>
      </c>
      <c r="NCM231" s="19" t="s">
        <v>1440</v>
      </c>
      <c r="NCN231" s="19" t="s">
        <v>1440</v>
      </c>
      <c r="NCO231" s="19" t="s">
        <v>1440</v>
      </c>
      <c r="NCP231" s="19" t="s">
        <v>1440</v>
      </c>
      <c r="NCQ231" s="19" t="s">
        <v>1440</v>
      </c>
      <c r="NCR231" s="19" t="s">
        <v>1440</v>
      </c>
      <c r="NCS231" s="19" t="s">
        <v>1440</v>
      </c>
      <c r="NCT231" s="19" t="s">
        <v>1440</v>
      </c>
      <c r="NCU231" s="19" t="s">
        <v>1440</v>
      </c>
      <c r="NCV231" s="19" t="s">
        <v>1440</v>
      </c>
      <c r="NCW231" s="19" t="s">
        <v>1440</v>
      </c>
      <c r="NCX231" s="19" t="s">
        <v>1440</v>
      </c>
      <c r="NCY231" s="19" t="s">
        <v>1440</v>
      </c>
      <c r="NCZ231" s="19" t="s">
        <v>1440</v>
      </c>
      <c r="NDA231" s="19" t="s">
        <v>1440</v>
      </c>
      <c r="NDB231" s="19" t="s">
        <v>1440</v>
      </c>
      <c r="NDC231" s="19" t="s">
        <v>1440</v>
      </c>
      <c r="NDD231" s="19" t="s">
        <v>1440</v>
      </c>
      <c r="NDE231" s="19" t="s">
        <v>1440</v>
      </c>
      <c r="NDF231" s="19" t="s">
        <v>1440</v>
      </c>
      <c r="NDG231" s="19" t="s">
        <v>1440</v>
      </c>
      <c r="NDH231" s="19" t="s">
        <v>1440</v>
      </c>
      <c r="NDI231" s="19" t="s">
        <v>1440</v>
      </c>
      <c r="NDJ231" s="19" t="s">
        <v>1440</v>
      </c>
      <c r="NDK231" s="19" t="s">
        <v>1440</v>
      </c>
      <c r="NDL231" s="19" t="s">
        <v>1440</v>
      </c>
      <c r="NDM231" s="19" t="s">
        <v>1440</v>
      </c>
      <c r="NDN231" s="19" t="s">
        <v>1440</v>
      </c>
      <c r="NDO231" s="19" t="s">
        <v>1440</v>
      </c>
      <c r="NDP231" s="19" t="s">
        <v>1440</v>
      </c>
      <c r="NDQ231" s="19" t="s">
        <v>1440</v>
      </c>
      <c r="NDR231" s="19" t="s">
        <v>1440</v>
      </c>
      <c r="NDS231" s="19" t="s">
        <v>1440</v>
      </c>
      <c r="NDT231" s="19" t="s">
        <v>1440</v>
      </c>
      <c r="NDU231" s="19" t="s">
        <v>1440</v>
      </c>
      <c r="NDV231" s="19" t="s">
        <v>1440</v>
      </c>
      <c r="NDW231" s="19" t="s">
        <v>1440</v>
      </c>
      <c r="NDX231" s="19" t="s">
        <v>1440</v>
      </c>
      <c r="NDY231" s="19" t="s">
        <v>1440</v>
      </c>
      <c r="NDZ231" s="19" t="s">
        <v>1440</v>
      </c>
      <c r="NEA231" s="19" t="s">
        <v>1440</v>
      </c>
      <c r="NEB231" s="19" t="s">
        <v>1440</v>
      </c>
      <c r="NEC231" s="19" t="s">
        <v>1440</v>
      </c>
      <c r="NED231" s="19" t="s">
        <v>1440</v>
      </c>
      <c r="NEE231" s="19" t="s">
        <v>1440</v>
      </c>
      <c r="NEF231" s="19" t="s">
        <v>1440</v>
      </c>
      <c r="NEG231" s="19" t="s">
        <v>1440</v>
      </c>
      <c r="NEH231" s="19" t="s">
        <v>1440</v>
      </c>
      <c r="NEI231" s="19" t="s">
        <v>1440</v>
      </c>
      <c r="NEJ231" s="19" t="s">
        <v>1440</v>
      </c>
      <c r="NEK231" s="19" t="s">
        <v>1440</v>
      </c>
      <c r="NEL231" s="19" t="s">
        <v>1440</v>
      </c>
      <c r="NEM231" s="19" t="s">
        <v>1440</v>
      </c>
      <c r="NEN231" s="19" t="s">
        <v>1440</v>
      </c>
      <c r="NEO231" s="19" t="s">
        <v>1440</v>
      </c>
      <c r="NEP231" s="19" t="s">
        <v>1440</v>
      </c>
      <c r="NEQ231" s="19" t="s">
        <v>1440</v>
      </c>
      <c r="NER231" s="19" t="s">
        <v>1440</v>
      </c>
      <c r="NES231" s="19" t="s">
        <v>1440</v>
      </c>
      <c r="NET231" s="19" t="s">
        <v>1440</v>
      </c>
      <c r="NEU231" s="19" t="s">
        <v>1440</v>
      </c>
      <c r="NEV231" s="19" t="s">
        <v>1440</v>
      </c>
      <c r="NEW231" s="19" t="s">
        <v>1440</v>
      </c>
      <c r="NEX231" s="19" t="s">
        <v>1440</v>
      </c>
      <c r="NEY231" s="19" t="s">
        <v>1440</v>
      </c>
      <c r="NEZ231" s="19" t="s">
        <v>1440</v>
      </c>
      <c r="NFA231" s="19" t="s">
        <v>1440</v>
      </c>
      <c r="NFB231" s="19" t="s">
        <v>1440</v>
      </c>
      <c r="NFC231" s="19" t="s">
        <v>1440</v>
      </c>
      <c r="NFD231" s="19" t="s">
        <v>1440</v>
      </c>
      <c r="NFE231" s="19" t="s">
        <v>1440</v>
      </c>
      <c r="NFF231" s="19" t="s">
        <v>1440</v>
      </c>
      <c r="NFG231" s="19" t="s">
        <v>1440</v>
      </c>
      <c r="NFH231" s="19" t="s">
        <v>1440</v>
      </c>
      <c r="NFI231" s="19" t="s">
        <v>1440</v>
      </c>
      <c r="NFJ231" s="19" t="s">
        <v>1440</v>
      </c>
      <c r="NFK231" s="19" t="s">
        <v>1440</v>
      </c>
      <c r="NFL231" s="19" t="s">
        <v>1440</v>
      </c>
      <c r="NFM231" s="19" t="s">
        <v>1440</v>
      </c>
      <c r="NFN231" s="19" t="s">
        <v>1440</v>
      </c>
      <c r="NFO231" s="19" t="s">
        <v>1440</v>
      </c>
      <c r="NFP231" s="19" t="s">
        <v>1440</v>
      </c>
      <c r="NFQ231" s="19" t="s">
        <v>1440</v>
      </c>
      <c r="NFR231" s="19" t="s">
        <v>1440</v>
      </c>
      <c r="NFS231" s="19" t="s">
        <v>1440</v>
      </c>
      <c r="NFT231" s="19" t="s">
        <v>1440</v>
      </c>
      <c r="NFU231" s="19" t="s">
        <v>1440</v>
      </c>
      <c r="NFV231" s="19" t="s">
        <v>1440</v>
      </c>
      <c r="NFW231" s="19" t="s">
        <v>1440</v>
      </c>
      <c r="NFX231" s="19" t="s">
        <v>1440</v>
      </c>
      <c r="NFY231" s="19" t="s">
        <v>1440</v>
      </c>
      <c r="NFZ231" s="19" t="s">
        <v>1440</v>
      </c>
      <c r="NGA231" s="19" t="s">
        <v>1440</v>
      </c>
      <c r="NGB231" s="19" t="s">
        <v>1440</v>
      </c>
      <c r="NGC231" s="19" t="s">
        <v>1440</v>
      </c>
      <c r="NGD231" s="19" t="s">
        <v>1440</v>
      </c>
      <c r="NGE231" s="19" t="s">
        <v>1440</v>
      </c>
      <c r="NGF231" s="19" t="s">
        <v>1440</v>
      </c>
      <c r="NGG231" s="19" t="s">
        <v>1440</v>
      </c>
      <c r="NGH231" s="19" t="s">
        <v>1440</v>
      </c>
      <c r="NGI231" s="19" t="s">
        <v>1440</v>
      </c>
      <c r="NGJ231" s="19" t="s">
        <v>1440</v>
      </c>
      <c r="NGK231" s="19" t="s">
        <v>1440</v>
      </c>
      <c r="NGL231" s="19" t="s">
        <v>1440</v>
      </c>
      <c r="NGM231" s="19" t="s">
        <v>1440</v>
      </c>
      <c r="NGN231" s="19" t="s">
        <v>1440</v>
      </c>
      <c r="NGO231" s="19" t="s">
        <v>1440</v>
      </c>
      <c r="NGP231" s="19" t="s">
        <v>1440</v>
      </c>
      <c r="NGQ231" s="19" t="s">
        <v>1440</v>
      </c>
      <c r="NGR231" s="19" t="s">
        <v>1440</v>
      </c>
      <c r="NGS231" s="19" t="s">
        <v>1440</v>
      </c>
      <c r="NGT231" s="19" t="s">
        <v>1440</v>
      </c>
      <c r="NGU231" s="19" t="s">
        <v>1440</v>
      </c>
      <c r="NGV231" s="19" t="s">
        <v>1440</v>
      </c>
      <c r="NGW231" s="19" t="s">
        <v>1440</v>
      </c>
      <c r="NGX231" s="19" t="s">
        <v>1440</v>
      </c>
      <c r="NGY231" s="19" t="s">
        <v>1440</v>
      </c>
      <c r="NGZ231" s="19" t="s">
        <v>1440</v>
      </c>
      <c r="NHA231" s="19" t="s">
        <v>1440</v>
      </c>
      <c r="NHB231" s="19" t="s">
        <v>1440</v>
      </c>
      <c r="NHC231" s="19" t="s">
        <v>1440</v>
      </c>
      <c r="NHD231" s="19" t="s">
        <v>1440</v>
      </c>
      <c r="NHE231" s="19" t="s">
        <v>1440</v>
      </c>
      <c r="NHF231" s="19" t="s">
        <v>1440</v>
      </c>
      <c r="NHG231" s="19" t="s">
        <v>1440</v>
      </c>
      <c r="NHH231" s="19" t="s">
        <v>1440</v>
      </c>
      <c r="NHI231" s="19" t="s">
        <v>1440</v>
      </c>
      <c r="NHJ231" s="19" t="s">
        <v>1440</v>
      </c>
      <c r="NHK231" s="19" t="s">
        <v>1440</v>
      </c>
      <c r="NHL231" s="19" t="s">
        <v>1440</v>
      </c>
      <c r="NHM231" s="19" t="s">
        <v>1440</v>
      </c>
      <c r="NHN231" s="19" t="s">
        <v>1440</v>
      </c>
      <c r="NHO231" s="19" t="s">
        <v>1440</v>
      </c>
      <c r="NHP231" s="19" t="s">
        <v>1440</v>
      </c>
      <c r="NHQ231" s="19" t="s">
        <v>1440</v>
      </c>
      <c r="NHR231" s="19" t="s">
        <v>1440</v>
      </c>
      <c r="NHS231" s="19" t="s">
        <v>1440</v>
      </c>
      <c r="NHT231" s="19" t="s">
        <v>1440</v>
      </c>
      <c r="NHU231" s="19" t="s">
        <v>1440</v>
      </c>
      <c r="NHV231" s="19" t="s">
        <v>1440</v>
      </c>
      <c r="NHW231" s="19" t="s">
        <v>1440</v>
      </c>
      <c r="NHX231" s="19" t="s">
        <v>1440</v>
      </c>
      <c r="NHY231" s="19" t="s">
        <v>1440</v>
      </c>
      <c r="NHZ231" s="19" t="s">
        <v>1440</v>
      </c>
      <c r="NIA231" s="19" t="s">
        <v>1440</v>
      </c>
      <c r="NIB231" s="19" t="s">
        <v>1440</v>
      </c>
      <c r="NIC231" s="19" t="s">
        <v>1440</v>
      </c>
      <c r="NID231" s="19" t="s">
        <v>1440</v>
      </c>
      <c r="NIE231" s="19" t="s">
        <v>1440</v>
      </c>
      <c r="NIF231" s="19" t="s">
        <v>1440</v>
      </c>
      <c r="NIG231" s="19" t="s">
        <v>1440</v>
      </c>
      <c r="NIH231" s="19" t="s">
        <v>1440</v>
      </c>
      <c r="NII231" s="19" t="s">
        <v>1440</v>
      </c>
      <c r="NIJ231" s="19" t="s">
        <v>1440</v>
      </c>
      <c r="NIK231" s="19" t="s">
        <v>1440</v>
      </c>
      <c r="NIL231" s="19" t="s">
        <v>1440</v>
      </c>
      <c r="NIM231" s="19" t="s">
        <v>1440</v>
      </c>
      <c r="NIN231" s="19" t="s">
        <v>1440</v>
      </c>
      <c r="NIO231" s="19" t="s">
        <v>1440</v>
      </c>
      <c r="NIP231" s="19" t="s">
        <v>1440</v>
      </c>
      <c r="NIQ231" s="19" t="s">
        <v>1440</v>
      </c>
      <c r="NIR231" s="19" t="s">
        <v>1440</v>
      </c>
      <c r="NIS231" s="19" t="s">
        <v>1440</v>
      </c>
      <c r="NIT231" s="19" t="s">
        <v>1440</v>
      </c>
      <c r="NIU231" s="19" t="s">
        <v>1440</v>
      </c>
      <c r="NIV231" s="19" t="s">
        <v>1440</v>
      </c>
      <c r="NIW231" s="19" t="s">
        <v>1440</v>
      </c>
      <c r="NIX231" s="19" t="s">
        <v>1440</v>
      </c>
      <c r="NIY231" s="19" t="s">
        <v>1440</v>
      </c>
      <c r="NIZ231" s="19" t="s">
        <v>1440</v>
      </c>
      <c r="NJA231" s="19" t="s">
        <v>1440</v>
      </c>
      <c r="NJB231" s="19" t="s">
        <v>1440</v>
      </c>
      <c r="NJC231" s="19" t="s">
        <v>1440</v>
      </c>
      <c r="NJD231" s="19" t="s">
        <v>1440</v>
      </c>
      <c r="NJE231" s="19" t="s">
        <v>1440</v>
      </c>
      <c r="NJF231" s="19" t="s">
        <v>1440</v>
      </c>
      <c r="NJG231" s="19" t="s">
        <v>1440</v>
      </c>
      <c r="NJH231" s="19" t="s">
        <v>1440</v>
      </c>
      <c r="NJI231" s="19" t="s">
        <v>1440</v>
      </c>
      <c r="NJJ231" s="19" t="s">
        <v>1440</v>
      </c>
      <c r="NJK231" s="19" t="s">
        <v>1440</v>
      </c>
      <c r="NJL231" s="19" t="s">
        <v>1440</v>
      </c>
      <c r="NJM231" s="19" t="s">
        <v>1440</v>
      </c>
      <c r="NJN231" s="19" t="s">
        <v>1440</v>
      </c>
      <c r="NJO231" s="19" t="s">
        <v>1440</v>
      </c>
      <c r="NJP231" s="19" t="s">
        <v>1440</v>
      </c>
      <c r="NJQ231" s="19" t="s">
        <v>1440</v>
      </c>
      <c r="NJR231" s="19" t="s">
        <v>1440</v>
      </c>
      <c r="NJS231" s="19" t="s">
        <v>1440</v>
      </c>
      <c r="NJT231" s="19" t="s">
        <v>1440</v>
      </c>
      <c r="NJU231" s="19" t="s">
        <v>1440</v>
      </c>
      <c r="NJV231" s="19" t="s">
        <v>1440</v>
      </c>
      <c r="NJW231" s="19" t="s">
        <v>1440</v>
      </c>
      <c r="NJX231" s="19" t="s">
        <v>1440</v>
      </c>
      <c r="NJY231" s="19" t="s">
        <v>1440</v>
      </c>
      <c r="NJZ231" s="19" t="s">
        <v>1440</v>
      </c>
      <c r="NKA231" s="19" t="s">
        <v>1440</v>
      </c>
      <c r="NKB231" s="19" t="s">
        <v>1440</v>
      </c>
      <c r="NKC231" s="19" t="s">
        <v>1440</v>
      </c>
      <c r="NKD231" s="19" t="s">
        <v>1440</v>
      </c>
      <c r="NKE231" s="19" t="s">
        <v>1440</v>
      </c>
      <c r="NKF231" s="19" t="s">
        <v>1440</v>
      </c>
      <c r="NKG231" s="19" t="s">
        <v>1440</v>
      </c>
      <c r="NKH231" s="19" t="s">
        <v>1440</v>
      </c>
      <c r="NKI231" s="19" t="s">
        <v>1440</v>
      </c>
      <c r="NKJ231" s="19" t="s">
        <v>1440</v>
      </c>
      <c r="NKK231" s="19" t="s">
        <v>1440</v>
      </c>
      <c r="NKL231" s="19" t="s">
        <v>1440</v>
      </c>
      <c r="NKM231" s="19" t="s">
        <v>1440</v>
      </c>
      <c r="NKN231" s="19" t="s">
        <v>1440</v>
      </c>
      <c r="NKO231" s="19" t="s">
        <v>1440</v>
      </c>
      <c r="NKP231" s="19" t="s">
        <v>1440</v>
      </c>
      <c r="NKQ231" s="19" t="s">
        <v>1440</v>
      </c>
      <c r="NKR231" s="19" t="s">
        <v>1440</v>
      </c>
      <c r="NKS231" s="19" t="s">
        <v>1440</v>
      </c>
      <c r="NKT231" s="19" t="s">
        <v>1440</v>
      </c>
      <c r="NKU231" s="19" t="s">
        <v>1440</v>
      </c>
      <c r="NKV231" s="19" t="s">
        <v>1440</v>
      </c>
      <c r="NKW231" s="19" t="s">
        <v>1440</v>
      </c>
      <c r="NKX231" s="19" t="s">
        <v>1440</v>
      </c>
      <c r="NKY231" s="19" t="s">
        <v>1440</v>
      </c>
      <c r="NKZ231" s="19" t="s">
        <v>1440</v>
      </c>
      <c r="NLA231" s="19" t="s">
        <v>1440</v>
      </c>
      <c r="NLB231" s="19" t="s">
        <v>1440</v>
      </c>
      <c r="NLC231" s="19" t="s">
        <v>1440</v>
      </c>
      <c r="NLD231" s="19" t="s">
        <v>1440</v>
      </c>
      <c r="NLE231" s="19" t="s">
        <v>1440</v>
      </c>
      <c r="NLF231" s="19" t="s">
        <v>1440</v>
      </c>
      <c r="NLG231" s="19" t="s">
        <v>1440</v>
      </c>
      <c r="NLH231" s="19" t="s">
        <v>1440</v>
      </c>
      <c r="NLI231" s="19" t="s">
        <v>1440</v>
      </c>
      <c r="NLJ231" s="19" t="s">
        <v>1440</v>
      </c>
      <c r="NLK231" s="19" t="s">
        <v>1440</v>
      </c>
      <c r="NLL231" s="19" t="s">
        <v>1440</v>
      </c>
      <c r="NLM231" s="19" t="s">
        <v>1440</v>
      </c>
      <c r="NLN231" s="19" t="s">
        <v>1440</v>
      </c>
      <c r="NLO231" s="19" t="s">
        <v>1440</v>
      </c>
      <c r="NLP231" s="19" t="s">
        <v>1440</v>
      </c>
      <c r="NLQ231" s="19" t="s">
        <v>1440</v>
      </c>
      <c r="NLR231" s="19" t="s">
        <v>1440</v>
      </c>
      <c r="NLS231" s="19" t="s">
        <v>1440</v>
      </c>
      <c r="NLT231" s="19" t="s">
        <v>1440</v>
      </c>
      <c r="NLU231" s="19" t="s">
        <v>1440</v>
      </c>
      <c r="NLV231" s="19" t="s">
        <v>1440</v>
      </c>
      <c r="NLW231" s="19" t="s">
        <v>1440</v>
      </c>
      <c r="NLX231" s="19" t="s">
        <v>1440</v>
      </c>
      <c r="NLY231" s="19" t="s">
        <v>1440</v>
      </c>
      <c r="NLZ231" s="19" t="s">
        <v>1440</v>
      </c>
      <c r="NMA231" s="19" t="s">
        <v>1440</v>
      </c>
      <c r="NMB231" s="19" t="s">
        <v>1440</v>
      </c>
      <c r="NMC231" s="19" t="s">
        <v>1440</v>
      </c>
      <c r="NMD231" s="19" t="s">
        <v>1440</v>
      </c>
      <c r="NME231" s="19" t="s">
        <v>1440</v>
      </c>
      <c r="NMF231" s="19" t="s">
        <v>1440</v>
      </c>
      <c r="NMG231" s="19" t="s">
        <v>1440</v>
      </c>
      <c r="NMH231" s="19" t="s">
        <v>1440</v>
      </c>
      <c r="NMI231" s="19" t="s">
        <v>1440</v>
      </c>
      <c r="NMJ231" s="19" t="s">
        <v>1440</v>
      </c>
      <c r="NMK231" s="19" t="s">
        <v>1440</v>
      </c>
      <c r="NML231" s="19" t="s">
        <v>1440</v>
      </c>
      <c r="NMM231" s="19" t="s">
        <v>1440</v>
      </c>
      <c r="NMN231" s="19" t="s">
        <v>1440</v>
      </c>
      <c r="NMO231" s="19" t="s">
        <v>1440</v>
      </c>
      <c r="NMP231" s="19" t="s">
        <v>1440</v>
      </c>
      <c r="NMQ231" s="19" t="s">
        <v>1440</v>
      </c>
      <c r="NMR231" s="19" t="s">
        <v>1440</v>
      </c>
      <c r="NMS231" s="19" t="s">
        <v>1440</v>
      </c>
      <c r="NMT231" s="19" t="s">
        <v>1440</v>
      </c>
      <c r="NMU231" s="19" t="s">
        <v>1440</v>
      </c>
      <c r="NMV231" s="19" t="s">
        <v>1440</v>
      </c>
      <c r="NMW231" s="19" t="s">
        <v>1440</v>
      </c>
      <c r="NMX231" s="19" t="s">
        <v>1440</v>
      </c>
      <c r="NMY231" s="19" t="s">
        <v>1440</v>
      </c>
      <c r="NMZ231" s="19" t="s">
        <v>1440</v>
      </c>
      <c r="NNA231" s="19" t="s">
        <v>1440</v>
      </c>
      <c r="NNB231" s="19" t="s">
        <v>1440</v>
      </c>
      <c r="NNC231" s="19" t="s">
        <v>1440</v>
      </c>
      <c r="NND231" s="19" t="s">
        <v>1440</v>
      </c>
      <c r="NNE231" s="19" t="s">
        <v>1440</v>
      </c>
      <c r="NNF231" s="19" t="s">
        <v>1440</v>
      </c>
      <c r="NNG231" s="19" t="s">
        <v>1440</v>
      </c>
      <c r="NNH231" s="19" t="s">
        <v>1440</v>
      </c>
      <c r="NNI231" s="19" t="s">
        <v>1440</v>
      </c>
      <c r="NNJ231" s="19" t="s">
        <v>1440</v>
      </c>
      <c r="NNK231" s="19" t="s">
        <v>1440</v>
      </c>
      <c r="NNL231" s="19" t="s">
        <v>1440</v>
      </c>
      <c r="NNM231" s="19" t="s">
        <v>1440</v>
      </c>
      <c r="NNN231" s="19" t="s">
        <v>1440</v>
      </c>
      <c r="NNO231" s="19" t="s">
        <v>1440</v>
      </c>
      <c r="NNP231" s="19" t="s">
        <v>1440</v>
      </c>
      <c r="NNQ231" s="19" t="s">
        <v>1440</v>
      </c>
      <c r="NNR231" s="19" t="s">
        <v>1440</v>
      </c>
      <c r="NNS231" s="19" t="s">
        <v>1440</v>
      </c>
      <c r="NNT231" s="19" t="s">
        <v>1440</v>
      </c>
      <c r="NNU231" s="19" t="s">
        <v>1440</v>
      </c>
      <c r="NNV231" s="19" t="s">
        <v>1440</v>
      </c>
      <c r="NNW231" s="19" t="s">
        <v>1440</v>
      </c>
      <c r="NNX231" s="19" t="s">
        <v>1440</v>
      </c>
      <c r="NNY231" s="19" t="s">
        <v>1440</v>
      </c>
      <c r="NNZ231" s="19" t="s">
        <v>1440</v>
      </c>
      <c r="NOA231" s="19" t="s">
        <v>1440</v>
      </c>
      <c r="NOB231" s="19" t="s">
        <v>1440</v>
      </c>
      <c r="NOC231" s="19" t="s">
        <v>1440</v>
      </c>
      <c r="NOD231" s="19" t="s">
        <v>1440</v>
      </c>
      <c r="NOE231" s="19" t="s">
        <v>1440</v>
      </c>
      <c r="NOF231" s="19" t="s">
        <v>1440</v>
      </c>
      <c r="NOG231" s="19" t="s">
        <v>1440</v>
      </c>
      <c r="NOH231" s="19" t="s">
        <v>1440</v>
      </c>
      <c r="NOI231" s="19" t="s">
        <v>1440</v>
      </c>
      <c r="NOJ231" s="19" t="s">
        <v>1440</v>
      </c>
      <c r="NOK231" s="19" t="s">
        <v>1440</v>
      </c>
      <c r="NOL231" s="19" t="s">
        <v>1440</v>
      </c>
      <c r="NOM231" s="19" t="s">
        <v>1440</v>
      </c>
      <c r="NON231" s="19" t="s">
        <v>1440</v>
      </c>
      <c r="NOO231" s="19" t="s">
        <v>1440</v>
      </c>
      <c r="NOP231" s="19" t="s">
        <v>1440</v>
      </c>
      <c r="NOQ231" s="19" t="s">
        <v>1440</v>
      </c>
      <c r="NOR231" s="19" t="s">
        <v>1440</v>
      </c>
      <c r="NOS231" s="19" t="s">
        <v>1440</v>
      </c>
      <c r="NOT231" s="19" t="s">
        <v>1440</v>
      </c>
      <c r="NOU231" s="19" t="s">
        <v>1440</v>
      </c>
      <c r="NOV231" s="19" t="s">
        <v>1440</v>
      </c>
      <c r="NOW231" s="19" t="s">
        <v>1440</v>
      </c>
      <c r="NOX231" s="19" t="s">
        <v>1440</v>
      </c>
      <c r="NOY231" s="19" t="s">
        <v>1440</v>
      </c>
      <c r="NOZ231" s="19" t="s">
        <v>1440</v>
      </c>
      <c r="NPA231" s="19" t="s">
        <v>1440</v>
      </c>
      <c r="NPB231" s="19" t="s">
        <v>1440</v>
      </c>
      <c r="NPC231" s="19" t="s">
        <v>1440</v>
      </c>
      <c r="NPD231" s="19" t="s">
        <v>1440</v>
      </c>
      <c r="NPE231" s="19" t="s">
        <v>1440</v>
      </c>
      <c r="NPF231" s="19" t="s">
        <v>1440</v>
      </c>
      <c r="NPG231" s="19" t="s">
        <v>1440</v>
      </c>
      <c r="NPH231" s="19" t="s">
        <v>1440</v>
      </c>
      <c r="NPI231" s="19" t="s">
        <v>1440</v>
      </c>
      <c r="NPJ231" s="19" t="s">
        <v>1440</v>
      </c>
      <c r="NPK231" s="19" t="s">
        <v>1440</v>
      </c>
      <c r="NPL231" s="19" t="s">
        <v>1440</v>
      </c>
      <c r="NPM231" s="19" t="s">
        <v>1440</v>
      </c>
      <c r="NPN231" s="19" t="s">
        <v>1440</v>
      </c>
      <c r="NPO231" s="19" t="s">
        <v>1440</v>
      </c>
      <c r="NPP231" s="19" t="s">
        <v>1440</v>
      </c>
      <c r="NPQ231" s="19" t="s">
        <v>1440</v>
      </c>
      <c r="NPR231" s="19" t="s">
        <v>1440</v>
      </c>
      <c r="NPS231" s="19" t="s">
        <v>1440</v>
      </c>
      <c r="NPT231" s="19" t="s">
        <v>1440</v>
      </c>
      <c r="NPU231" s="19" t="s">
        <v>1440</v>
      </c>
      <c r="NPV231" s="19" t="s">
        <v>1440</v>
      </c>
      <c r="NPW231" s="19" t="s">
        <v>1440</v>
      </c>
      <c r="NPX231" s="19" t="s">
        <v>1440</v>
      </c>
      <c r="NPY231" s="19" t="s">
        <v>1440</v>
      </c>
      <c r="NPZ231" s="19" t="s">
        <v>1440</v>
      </c>
      <c r="NQA231" s="19" t="s">
        <v>1440</v>
      </c>
      <c r="NQB231" s="19" t="s">
        <v>1440</v>
      </c>
      <c r="NQC231" s="19" t="s">
        <v>1440</v>
      </c>
      <c r="NQD231" s="19" t="s">
        <v>1440</v>
      </c>
      <c r="NQE231" s="19" t="s">
        <v>1440</v>
      </c>
      <c r="NQF231" s="19" t="s">
        <v>1440</v>
      </c>
      <c r="NQG231" s="19" t="s">
        <v>1440</v>
      </c>
      <c r="NQH231" s="19" t="s">
        <v>1440</v>
      </c>
      <c r="NQI231" s="19" t="s">
        <v>1440</v>
      </c>
      <c r="NQJ231" s="19" t="s">
        <v>1440</v>
      </c>
      <c r="NQK231" s="19" t="s">
        <v>1440</v>
      </c>
      <c r="NQL231" s="19" t="s">
        <v>1440</v>
      </c>
      <c r="NQM231" s="19" t="s">
        <v>1440</v>
      </c>
      <c r="NQN231" s="19" t="s">
        <v>1440</v>
      </c>
      <c r="NQO231" s="19" t="s">
        <v>1440</v>
      </c>
      <c r="NQP231" s="19" t="s">
        <v>1440</v>
      </c>
      <c r="NQQ231" s="19" t="s">
        <v>1440</v>
      </c>
      <c r="NQR231" s="19" t="s">
        <v>1440</v>
      </c>
      <c r="NQS231" s="19" t="s">
        <v>1440</v>
      </c>
      <c r="NQT231" s="19" t="s">
        <v>1440</v>
      </c>
      <c r="NQU231" s="19" t="s">
        <v>1440</v>
      </c>
      <c r="NQV231" s="19" t="s">
        <v>1440</v>
      </c>
      <c r="NQW231" s="19" t="s">
        <v>1440</v>
      </c>
      <c r="NQX231" s="19" t="s">
        <v>1440</v>
      </c>
      <c r="NQY231" s="19" t="s">
        <v>1440</v>
      </c>
      <c r="NQZ231" s="19" t="s">
        <v>1440</v>
      </c>
      <c r="NRA231" s="19" t="s">
        <v>1440</v>
      </c>
      <c r="NRB231" s="19" t="s">
        <v>1440</v>
      </c>
      <c r="NRC231" s="19" t="s">
        <v>1440</v>
      </c>
      <c r="NRD231" s="19" t="s">
        <v>1440</v>
      </c>
      <c r="NRE231" s="19" t="s">
        <v>1440</v>
      </c>
      <c r="NRF231" s="19" t="s">
        <v>1440</v>
      </c>
      <c r="NRG231" s="19" t="s">
        <v>1440</v>
      </c>
      <c r="NRH231" s="19" t="s">
        <v>1440</v>
      </c>
      <c r="NRI231" s="19" t="s">
        <v>1440</v>
      </c>
      <c r="NRJ231" s="19" t="s">
        <v>1440</v>
      </c>
      <c r="NRK231" s="19" t="s">
        <v>1440</v>
      </c>
      <c r="NRL231" s="19" t="s">
        <v>1440</v>
      </c>
      <c r="NRM231" s="19" t="s">
        <v>1440</v>
      </c>
      <c r="NRN231" s="19" t="s">
        <v>1440</v>
      </c>
      <c r="NRO231" s="19" t="s">
        <v>1440</v>
      </c>
      <c r="NRP231" s="19" t="s">
        <v>1440</v>
      </c>
      <c r="NRQ231" s="19" t="s">
        <v>1440</v>
      </c>
      <c r="NRR231" s="19" t="s">
        <v>1440</v>
      </c>
      <c r="NRS231" s="19" t="s">
        <v>1440</v>
      </c>
      <c r="NRT231" s="19" t="s">
        <v>1440</v>
      </c>
      <c r="NRU231" s="19" t="s">
        <v>1440</v>
      </c>
      <c r="NRV231" s="19" t="s">
        <v>1440</v>
      </c>
      <c r="NRW231" s="19" t="s">
        <v>1440</v>
      </c>
      <c r="NRX231" s="19" t="s">
        <v>1440</v>
      </c>
      <c r="NRY231" s="19" t="s">
        <v>1440</v>
      </c>
      <c r="NRZ231" s="19" t="s">
        <v>1440</v>
      </c>
      <c r="NSA231" s="19" t="s">
        <v>1440</v>
      </c>
      <c r="NSB231" s="19" t="s">
        <v>1440</v>
      </c>
      <c r="NSC231" s="19" t="s">
        <v>1440</v>
      </c>
      <c r="NSD231" s="19" t="s">
        <v>1440</v>
      </c>
      <c r="NSE231" s="19" t="s">
        <v>1440</v>
      </c>
      <c r="NSF231" s="19" t="s">
        <v>1440</v>
      </c>
      <c r="NSG231" s="19" t="s">
        <v>1440</v>
      </c>
      <c r="NSH231" s="19" t="s">
        <v>1440</v>
      </c>
      <c r="NSI231" s="19" t="s">
        <v>1440</v>
      </c>
      <c r="NSJ231" s="19" t="s">
        <v>1440</v>
      </c>
      <c r="NSK231" s="19" t="s">
        <v>1440</v>
      </c>
      <c r="NSL231" s="19" t="s">
        <v>1440</v>
      </c>
      <c r="NSM231" s="19" t="s">
        <v>1440</v>
      </c>
      <c r="NSN231" s="19" t="s">
        <v>1440</v>
      </c>
      <c r="NSO231" s="19" t="s">
        <v>1440</v>
      </c>
      <c r="NSP231" s="19" t="s">
        <v>1440</v>
      </c>
      <c r="NSQ231" s="19" t="s">
        <v>1440</v>
      </c>
      <c r="NSR231" s="19" t="s">
        <v>1440</v>
      </c>
      <c r="NSS231" s="19" t="s">
        <v>1440</v>
      </c>
      <c r="NST231" s="19" t="s">
        <v>1440</v>
      </c>
      <c r="NSU231" s="19" t="s">
        <v>1440</v>
      </c>
      <c r="NSV231" s="19" t="s">
        <v>1440</v>
      </c>
      <c r="NSW231" s="19" t="s">
        <v>1440</v>
      </c>
      <c r="NSX231" s="19" t="s">
        <v>1440</v>
      </c>
      <c r="NSY231" s="19" t="s">
        <v>1440</v>
      </c>
      <c r="NSZ231" s="19" t="s">
        <v>1440</v>
      </c>
      <c r="NTA231" s="19" t="s">
        <v>1440</v>
      </c>
      <c r="NTB231" s="19" t="s">
        <v>1440</v>
      </c>
      <c r="NTC231" s="19" t="s">
        <v>1440</v>
      </c>
      <c r="NTD231" s="19" t="s">
        <v>1440</v>
      </c>
      <c r="NTE231" s="19" t="s">
        <v>1440</v>
      </c>
      <c r="NTF231" s="19" t="s">
        <v>1440</v>
      </c>
      <c r="NTG231" s="19" t="s">
        <v>1440</v>
      </c>
      <c r="NTH231" s="19" t="s">
        <v>1440</v>
      </c>
      <c r="NTI231" s="19" t="s">
        <v>1440</v>
      </c>
      <c r="NTJ231" s="19" t="s">
        <v>1440</v>
      </c>
      <c r="NTK231" s="19" t="s">
        <v>1440</v>
      </c>
      <c r="NTL231" s="19" t="s">
        <v>1440</v>
      </c>
      <c r="NTM231" s="19" t="s">
        <v>1440</v>
      </c>
      <c r="NTN231" s="19" t="s">
        <v>1440</v>
      </c>
      <c r="NTO231" s="19" t="s">
        <v>1440</v>
      </c>
      <c r="NTP231" s="19" t="s">
        <v>1440</v>
      </c>
      <c r="NTQ231" s="19" t="s">
        <v>1440</v>
      </c>
      <c r="NTR231" s="19" t="s">
        <v>1440</v>
      </c>
      <c r="NTS231" s="19" t="s">
        <v>1440</v>
      </c>
      <c r="NTT231" s="19" t="s">
        <v>1440</v>
      </c>
      <c r="NTU231" s="19" t="s">
        <v>1440</v>
      </c>
      <c r="NTV231" s="19" t="s">
        <v>1440</v>
      </c>
      <c r="NTW231" s="19" t="s">
        <v>1440</v>
      </c>
      <c r="NTX231" s="19" t="s">
        <v>1440</v>
      </c>
      <c r="NTY231" s="19" t="s">
        <v>1440</v>
      </c>
      <c r="NTZ231" s="19" t="s">
        <v>1440</v>
      </c>
      <c r="NUA231" s="19" t="s">
        <v>1440</v>
      </c>
      <c r="NUB231" s="19" t="s">
        <v>1440</v>
      </c>
      <c r="NUC231" s="19" t="s">
        <v>1440</v>
      </c>
      <c r="NUD231" s="19" t="s">
        <v>1440</v>
      </c>
      <c r="NUE231" s="19" t="s">
        <v>1440</v>
      </c>
      <c r="NUF231" s="19" t="s">
        <v>1440</v>
      </c>
      <c r="NUG231" s="19" t="s">
        <v>1440</v>
      </c>
      <c r="NUH231" s="19" t="s">
        <v>1440</v>
      </c>
      <c r="NUI231" s="19" t="s">
        <v>1440</v>
      </c>
      <c r="NUJ231" s="19" t="s">
        <v>1440</v>
      </c>
      <c r="NUK231" s="19" t="s">
        <v>1440</v>
      </c>
      <c r="NUL231" s="19" t="s">
        <v>1440</v>
      </c>
      <c r="NUM231" s="19" t="s">
        <v>1440</v>
      </c>
      <c r="NUN231" s="19" t="s">
        <v>1440</v>
      </c>
      <c r="NUO231" s="19" t="s">
        <v>1440</v>
      </c>
      <c r="NUP231" s="19" t="s">
        <v>1440</v>
      </c>
      <c r="NUQ231" s="19" t="s">
        <v>1440</v>
      </c>
      <c r="NUR231" s="19" t="s">
        <v>1440</v>
      </c>
      <c r="NUS231" s="19" t="s">
        <v>1440</v>
      </c>
      <c r="NUT231" s="19" t="s">
        <v>1440</v>
      </c>
      <c r="NUU231" s="19" t="s">
        <v>1440</v>
      </c>
      <c r="NUV231" s="19" t="s">
        <v>1440</v>
      </c>
      <c r="NUW231" s="19" t="s">
        <v>1440</v>
      </c>
      <c r="NUX231" s="19" t="s">
        <v>1440</v>
      </c>
      <c r="NUY231" s="19" t="s">
        <v>1440</v>
      </c>
      <c r="NUZ231" s="19" t="s">
        <v>1440</v>
      </c>
      <c r="NVA231" s="19" t="s">
        <v>1440</v>
      </c>
      <c r="NVB231" s="19" t="s">
        <v>1440</v>
      </c>
      <c r="NVC231" s="19" t="s">
        <v>1440</v>
      </c>
      <c r="NVD231" s="19" t="s">
        <v>1440</v>
      </c>
      <c r="NVE231" s="19" t="s">
        <v>1440</v>
      </c>
      <c r="NVF231" s="19" t="s">
        <v>1440</v>
      </c>
      <c r="NVG231" s="19" t="s">
        <v>1440</v>
      </c>
      <c r="NVH231" s="19" t="s">
        <v>1440</v>
      </c>
      <c r="NVI231" s="19" t="s">
        <v>1440</v>
      </c>
      <c r="NVJ231" s="19" t="s">
        <v>1440</v>
      </c>
      <c r="NVK231" s="19" t="s">
        <v>1440</v>
      </c>
      <c r="NVL231" s="19" t="s">
        <v>1440</v>
      </c>
      <c r="NVM231" s="19" t="s">
        <v>1440</v>
      </c>
      <c r="NVN231" s="19" t="s">
        <v>1440</v>
      </c>
      <c r="NVO231" s="19" t="s">
        <v>1440</v>
      </c>
      <c r="NVP231" s="19" t="s">
        <v>1440</v>
      </c>
      <c r="NVQ231" s="19" t="s">
        <v>1440</v>
      </c>
      <c r="NVR231" s="19" t="s">
        <v>1440</v>
      </c>
      <c r="NVS231" s="19" t="s">
        <v>1440</v>
      </c>
      <c r="NVT231" s="19" t="s">
        <v>1440</v>
      </c>
      <c r="NVU231" s="19" t="s">
        <v>1440</v>
      </c>
      <c r="NVV231" s="19" t="s">
        <v>1440</v>
      </c>
      <c r="NVW231" s="19" t="s">
        <v>1440</v>
      </c>
      <c r="NVX231" s="19" t="s">
        <v>1440</v>
      </c>
      <c r="NVY231" s="19" t="s">
        <v>1440</v>
      </c>
      <c r="NVZ231" s="19" t="s">
        <v>1440</v>
      </c>
      <c r="NWA231" s="19" t="s">
        <v>1440</v>
      </c>
      <c r="NWB231" s="19" t="s">
        <v>1440</v>
      </c>
      <c r="NWC231" s="19" t="s">
        <v>1440</v>
      </c>
      <c r="NWD231" s="19" t="s">
        <v>1440</v>
      </c>
      <c r="NWE231" s="19" t="s">
        <v>1440</v>
      </c>
      <c r="NWF231" s="19" t="s">
        <v>1440</v>
      </c>
      <c r="NWG231" s="19" t="s">
        <v>1440</v>
      </c>
      <c r="NWH231" s="19" t="s">
        <v>1440</v>
      </c>
      <c r="NWI231" s="19" t="s">
        <v>1440</v>
      </c>
      <c r="NWJ231" s="19" t="s">
        <v>1440</v>
      </c>
      <c r="NWK231" s="19" t="s">
        <v>1440</v>
      </c>
      <c r="NWL231" s="19" t="s">
        <v>1440</v>
      </c>
      <c r="NWM231" s="19" t="s">
        <v>1440</v>
      </c>
      <c r="NWN231" s="19" t="s">
        <v>1440</v>
      </c>
      <c r="NWO231" s="19" t="s">
        <v>1440</v>
      </c>
      <c r="NWP231" s="19" t="s">
        <v>1440</v>
      </c>
      <c r="NWQ231" s="19" t="s">
        <v>1440</v>
      </c>
      <c r="NWR231" s="19" t="s">
        <v>1440</v>
      </c>
      <c r="NWS231" s="19" t="s">
        <v>1440</v>
      </c>
      <c r="NWT231" s="19" t="s">
        <v>1440</v>
      </c>
      <c r="NWU231" s="19" t="s">
        <v>1440</v>
      </c>
      <c r="NWV231" s="19" t="s">
        <v>1440</v>
      </c>
      <c r="NWW231" s="19" t="s">
        <v>1440</v>
      </c>
      <c r="NWX231" s="19" t="s">
        <v>1440</v>
      </c>
      <c r="NWY231" s="19" t="s">
        <v>1440</v>
      </c>
      <c r="NWZ231" s="19" t="s">
        <v>1440</v>
      </c>
      <c r="NXA231" s="19" t="s">
        <v>1440</v>
      </c>
      <c r="NXB231" s="19" t="s">
        <v>1440</v>
      </c>
      <c r="NXC231" s="19" t="s">
        <v>1440</v>
      </c>
      <c r="NXD231" s="19" t="s">
        <v>1440</v>
      </c>
      <c r="NXE231" s="19" t="s">
        <v>1440</v>
      </c>
      <c r="NXF231" s="19" t="s">
        <v>1440</v>
      </c>
      <c r="NXG231" s="19" t="s">
        <v>1440</v>
      </c>
      <c r="NXH231" s="19" t="s">
        <v>1440</v>
      </c>
      <c r="NXI231" s="19" t="s">
        <v>1440</v>
      </c>
      <c r="NXJ231" s="19" t="s">
        <v>1440</v>
      </c>
      <c r="NXK231" s="19" t="s">
        <v>1440</v>
      </c>
      <c r="NXL231" s="19" t="s">
        <v>1440</v>
      </c>
      <c r="NXM231" s="19" t="s">
        <v>1440</v>
      </c>
      <c r="NXN231" s="19" t="s">
        <v>1440</v>
      </c>
      <c r="NXO231" s="19" t="s">
        <v>1440</v>
      </c>
      <c r="NXP231" s="19" t="s">
        <v>1440</v>
      </c>
      <c r="NXQ231" s="19" t="s">
        <v>1440</v>
      </c>
      <c r="NXR231" s="19" t="s">
        <v>1440</v>
      </c>
      <c r="NXS231" s="19" t="s">
        <v>1440</v>
      </c>
      <c r="NXT231" s="19" t="s">
        <v>1440</v>
      </c>
      <c r="NXU231" s="19" t="s">
        <v>1440</v>
      </c>
      <c r="NXV231" s="19" t="s">
        <v>1440</v>
      </c>
      <c r="NXW231" s="19" t="s">
        <v>1440</v>
      </c>
      <c r="NXX231" s="19" t="s">
        <v>1440</v>
      </c>
      <c r="NXY231" s="19" t="s">
        <v>1440</v>
      </c>
      <c r="NXZ231" s="19" t="s">
        <v>1440</v>
      </c>
      <c r="NYA231" s="19" t="s">
        <v>1440</v>
      </c>
      <c r="NYB231" s="19" t="s">
        <v>1440</v>
      </c>
      <c r="NYC231" s="19" t="s">
        <v>1440</v>
      </c>
      <c r="NYD231" s="19" t="s">
        <v>1440</v>
      </c>
      <c r="NYE231" s="19" t="s">
        <v>1440</v>
      </c>
      <c r="NYF231" s="19" t="s">
        <v>1440</v>
      </c>
      <c r="NYG231" s="19" t="s">
        <v>1440</v>
      </c>
      <c r="NYH231" s="19" t="s">
        <v>1440</v>
      </c>
      <c r="NYI231" s="19" t="s">
        <v>1440</v>
      </c>
      <c r="NYJ231" s="19" t="s">
        <v>1440</v>
      </c>
      <c r="NYK231" s="19" t="s">
        <v>1440</v>
      </c>
      <c r="NYL231" s="19" t="s">
        <v>1440</v>
      </c>
      <c r="NYM231" s="19" t="s">
        <v>1440</v>
      </c>
      <c r="NYN231" s="19" t="s">
        <v>1440</v>
      </c>
      <c r="NYO231" s="19" t="s">
        <v>1440</v>
      </c>
      <c r="NYP231" s="19" t="s">
        <v>1440</v>
      </c>
      <c r="NYQ231" s="19" t="s">
        <v>1440</v>
      </c>
      <c r="NYR231" s="19" t="s">
        <v>1440</v>
      </c>
      <c r="NYS231" s="19" t="s">
        <v>1440</v>
      </c>
      <c r="NYT231" s="19" t="s">
        <v>1440</v>
      </c>
      <c r="NYU231" s="19" t="s">
        <v>1440</v>
      </c>
      <c r="NYV231" s="19" t="s">
        <v>1440</v>
      </c>
      <c r="NYW231" s="19" t="s">
        <v>1440</v>
      </c>
      <c r="NYX231" s="19" t="s">
        <v>1440</v>
      </c>
      <c r="NYY231" s="19" t="s">
        <v>1440</v>
      </c>
      <c r="NYZ231" s="19" t="s">
        <v>1440</v>
      </c>
      <c r="NZA231" s="19" t="s">
        <v>1440</v>
      </c>
      <c r="NZB231" s="19" t="s">
        <v>1440</v>
      </c>
      <c r="NZC231" s="19" t="s">
        <v>1440</v>
      </c>
      <c r="NZD231" s="19" t="s">
        <v>1440</v>
      </c>
      <c r="NZE231" s="19" t="s">
        <v>1440</v>
      </c>
      <c r="NZF231" s="19" t="s">
        <v>1440</v>
      </c>
      <c r="NZG231" s="19" t="s">
        <v>1440</v>
      </c>
      <c r="NZH231" s="19" t="s">
        <v>1440</v>
      </c>
      <c r="NZI231" s="19" t="s">
        <v>1440</v>
      </c>
      <c r="NZJ231" s="19" t="s">
        <v>1440</v>
      </c>
      <c r="NZK231" s="19" t="s">
        <v>1440</v>
      </c>
      <c r="NZL231" s="19" t="s">
        <v>1440</v>
      </c>
      <c r="NZM231" s="19" t="s">
        <v>1440</v>
      </c>
      <c r="NZN231" s="19" t="s">
        <v>1440</v>
      </c>
      <c r="NZO231" s="19" t="s">
        <v>1440</v>
      </c>
      <c r="NZP231" s="19" t="s">
        <v>1440</v>
      </c>
      <c r="NZQ231" s="19" t="s">
        <v>1440</v>
      </c>
      <c r="NZR231" s="19" t="s">
        <v>1440</v>
      </c>
      <c r="NZS231" s="19" t="s">
        <v>1440</v>
      </c>
      <c r="NZT231" s="19" t="s">
        <v>1440</v>
      </c>
      <c r="NZU231" s="19" t="s">
        <v>1440</v>
      </c>
      <c r="NZV231" s="19" t="s">
        <v>1440</v>
      </c>
      <c r="NZW231" s="19" t="s">
        <v>1440</v>
      </c>
      <c r="NZX231" s="19" t="s">
        <v>1440</v>
      </c>
      <c r="NZY231" s="19" t="s">
        <v>1440</v>
      </c>
      <c r="NZZ231" s="19" t="s">
        <v>1440</v>
      </c>
      <c r="OAA231" s="19" t="s">
        <v>1440</v>
      </c>
      <c r="OAB231" s="19" t="s">
        <v>1440</v>
      </c>
      <c r="OAC231" s="19" t="s">
        <v>1440</v>
      </c>
      <c r="OAD231" s="19" t="s">
        <v>1440</v>
      </c>
      <c r="OAE231" s="19" t="s">
        <v>1440</v>
      </c>
      <c r="OAF231" s="19" t="s">
        <v>1440</v>
      </c>
      <c r="OAG231" s="19" t="s">
        <v>1440</v>
      </c>
      <c r="OAH231" s="19" t="s">
        <v>1440</v>
      </c>
      <c r="OAI231" s="19" t="s">
        <v>1440</v>
      </c>
      <c r="OAJ231" s="19" t="s">
        <v>1440</v>
      </c>
      <c r="OAK231" s="19" t="s">
        <v>1440</v>
      </c>
      <c r="OAL231" s="19" t="s">
        <v>1440</v>
      </c>
      <c r="OAM231" s="19" t="s">
        <v>1440</v>
      </c>
      <c r="OAN231" s="19" t="s">
        <v>1440</v>
      </c>
      <c r="OAO231" s="19" t="s">
        <v>1440</v>
      </c>
      <c r="OAP231" s="19" t="s">
        <v>1440</v>
      </c>
      <c r="OAQ231" s="19" t="s">
        <v>1440</v>
      </c>
      <c r="OAR231" s="19" t="s">
        <v>1440</v>
      </c>
      <c r="OAS231" s="19" t="s">
        <v>1440</v>
      </c>
      <c r="OAT231" s="19" t="s">
        <v>1440</v>
      </c>
      <c r="OAU231" s="19" t="s">
        <v>1440</v>
      </c>
      <c r="OAV231" s="19" t="s">
        <v>1440</v>
      </c>
      <c r="OAW231" s="19" t="s">
        <v>1440</v>
      </c>
      <c r="OAX231" s="19" t="s">
        <v>1440</v>
      </c>
      <c r="OAY231" s="19" t="s">
        <v>1440</v>
      </c>
      <c r="OAZ231" s="19" t="s">
        <v>1440</v>
      </c>
      <c r="OBA231" s="19" t="s">
        <v>1440</v>
      </c>
      <c r="OBB231" s="19" t="s">
        <v>1440</v>
      </c>
      <c r="OBC231" s="19" t="s">
        <v>1440</v>
      </c>
      <c r="OBD231" s="19" t="s">
        <v>1440</v>
      </c>
      <c r="OBE231" s="19" t="s">
        <v>1440</v>
      </c>
      <c r="OBF231" s="19" t="s">
        <v>1440</v>
      </c>
      <c r="OBG231" s="19" t="s">
        <v>1440</v>
      </c>
      <c r="OBH231" s="19" t="s">
        <v>1440</v>
      </c>
      <c r="OBI231" s="19" t="s">
        <v>1440</v>
      </c>
      <c r="OBJ231" s="19" t="s">
        <v>1440</v>
      </c>
      <c r="OBK231" s="19" t="s">
        <v>1440</v>
      </c>
      <c r="OBL231" s="19" t="s">
        <v>1440</v>
      </c>
      <c r="OBM231" s="19" t="s">
        <v>1440</v>
      </c>
      <c r="OBN231" s="19" t="s">
        <v>1440</v>
      </c>
      <c r="OBO231" s="19" t="s">
        <v>1440</v>
      </c>
      <c r="OBP231" s="19" t="s">
        <v>1440</v>
      </c>
      <c r="OBQ231" s="19" t="s">
        <v>1440</v>
      </c>
      <c r="OBR231" s="19" t="s">
        <v>1440</v>
      </c>
      <c r="OBS231" s="19" t="s">
        <v>1440</v>
      </c>
      <c r="OBT231" s="19" t="s">
        <v>1440</v>
      </c>
      <c r="OBU231" s="19" t="s">
        <v>1440</v>
      </c>
      <c r="OBV231" s="19" t="s">
        <v>1440</v>
      </c>
      <c r="OBW231" s="19" t="s">
        <v>1440</v>
      </c>
      <c r="OBX231" s="19" t="s">
        <v>1440</v>
      </c>
      <c r="OBY231" s="19" t="s">
        <v>1440</v>
      </c>
      <c r="OBZ231" s="19" t="s">
        <v>1440</v>
      </c>
      <c r="OCA231" s="19" t="s">
        <v>1440</v>
      </c>
      <c r="OCB231" s="19" t="s">
        <v>1440</v>
      </c>
      <c r="OCC231" s="19" t="s">
        <v>1440</v>
      </c>
      <c r="OCD231" s="19" t="s">
        <v>1440</v>
      </c>
      <c r="OCE231" s="19" t="s">
        <v>1440</v>
      </c>
      <c r="OCF231" s="19" t="s">
        <v>1440</v>
      </c>
      <c r="OCG231" s="19" t="s">
        <v>1440</v>
      </c>
      <c r="OCH231" s="19" t="s">
        <v>1440</v>
      </c>
      <c r="OCI231" s="19" t="s">
        <v>1440</v>
      </c>
      <c r="OCJ231" s="19" t="s">
        <v>1440</v>
      </c>
      <c r="OCK231" s="19" t="s">
        <v>1440</v>
      </c>
      <c r="OCL231" s="19" t="s">
        <v>1440</v>
      </c>
      <c r="OCM231" s="19" t="s">
        <v>1440</v>
      </c>
      <c r="OCN231" s="19" t="s">
        <v>1440</v>
      </c>
      <c r="OCO231" s="19" t="s">
        <v>1440</v>
      </c>
      <c r="OCP231" s="19" t="s">
        <v>1440</v>
      </c>
      <c r="OCQ231" s="19" t="s">
        <v>1440</v>
      </c>
      <c r="OCR231" s="19" t="s">
        <v>1440</v>
      </c>
      <c r="OCS231" s="19" t="s">
        <v>1440</v>
      </c>
      <c r="OCT231" s="19" t="s">
        <v>1440</v>
      </c>
      <c r="OCU231" s="19" t="s">
        <v>1440</v>
      </c>
      <c r="OCV231" s="19" t="s">
        <v>1440</v>
      </c>
      <c r="OCW231" s="19" t="s">
        <v>1440</v>
      </c>
      <c r="OCX231" s="19" t="s">
        <v>1440</v>
      </c>
      <c r="OCY231" s="19" t="s">
        <v>1440</v>
      </c>
      <c r="OCZ231" s="19" t="s">
        <v>1440</v>
      </c>
      <c r="ODA231" s="19" t="s">
        <v>1440</v>
      </c>
      <c r="ODB231" s="19" t="s">
        <v>1440</v>
      </c>
      <c r="ODC231" s="19" t="s">
        <v>1440</v>
      </c>
      <c r="ODD231" s="19" t="s">
        <v>1440</v>
      </c>
      <c r="ODE231" s="19" t="s">
        <v>1440</v>
      </c>
      <c r="ODF231" s="19" t="s">
        <v>1440</v>
      </c>
      <c r="ODG231" s="19" t="s">
        <v>1440</v>
      </c>
      <c r="ODH231" s="19" t="s">
        <v>1440</v>
      </c>
      <c r="ODI231" s="19" t="s">
        <v>1440</v>
      </c>
      <c r="ODJ231" s="19" t="s">
        <v>1440</v>
      </c>
      <c r="ODK231" s="19" t="s">
        <v>1440</v>
      </c>
      <c r="ODL231" s="19" t="s">
        <v>1440</v>
      </c>
      <c r="ODM231" s="19" t="s">
        <v>1440</v>
      </c>
      <c r="ODN231" s="19" t="s">
        <v>1440</v>
      </c>
      <c r="ODO231" s="19" t="s">
        <v>1440</v>
      </c>
      <c r="ODP231" s="19" t="s">
        <v>1440</v>
      </c>
      <c r="ODQ231" s="19" t="s">
        <v>1440</v>
      </c>
      <c r="ODR231" s="19" t="s">
        <v>1440</v>
      </c>
      <c r="ODS231" s="19" t="s">
        <v>1440</v>
      </c>
      <c r="ODT231" s="19" t="s">
        <v>1440</v>
      </c>
      <c r="ODU231" s="19" t="s">
        <v>1440</v>
      </c>
      <c r="ODV231" s="19" t="s">
        <v>1440</v>
      </c>
      <c r="ODW231" s="19" t="s">
        <v>1440</v>
      </c>
      <c r="ODX231" s="19" t="s">
        <v>1440</v>
      </c>
      <c r="ODY231" s="19" t="s">
        <v>1440</v>
      </c>
      <c r="ODZ231" s="19" t="s">
        <v>1440</v>
      </c>
      <c r="OEA231" s="19" t="s">
        <v>1440</v>
      </c>
      <c r="OEB231" s="19" t="s">
        <v>1440</v>
      </c>
      <c r="OEC231" s="19" t="s">
        <v>1440</v>
      </c>
      <c r="OED231" s="19" t="s">
        <v>1440</v>
      </c>
      <c r="OEE231" s="19" t="s">
        <v>1440</v>
      </c>
      <c r="OEF231" s="19" t="s">
        <v>1440</v>
      </c>
      <c r="OEG231" s="19" t="s">
        <v>1440</v>
      </c>
      <c r="OEH231" s="19" t="s">
        <v>1440</v>
      </c>
      <c r="OEI231" s="19" t="s">
        <v>1440</v>
      </c>
      <c r="OEJ231" s="19" t="s">
        <v>1440</v>
      </c>
      <c r="OEK231" s="19" t="s">
        <v>1440</v>
      </c>
      <c r="OEL231" s="19" t="s">
        <v>1440</v>
      </c>
      <c r="OEM231" s="19" t="s">
        <v>1440</v>
      </c>
      <c r="OEN231" s="19" t="s">
        <v>1440</v>
      </c>
      <c r="OEO231" s="19" t="s">
        <v>1440</v>
      </c>
      <c r="OEP231" s="19" t="s">
        <v>1440</v>
      </c>
      <c r="OEQ231" s="19" t="s">
        <v>1440</v>
      </c>
      <c r="OER231" s="19" t="s">
        <v>1440</v>
      </c>
      <c r="OES231" s="19" t="s">
        <v>1440</v>
      </c>
      <c r="OET231" s="19" t="s">
        <v>1440</v>
      </c>
      <c r="OEU231" s="19" t="s">
        <v>1440</v>
      </c>
      <c r="OEV231" s="19" t="s">
        <v>1440</v>
      </c>
      <c r="OEW231" s="19" t="s">
        <v>1440</v>
      </c>
      <c r="OEX231" s="19" t="s">
        <v>1440</v>
      </c>
      <c r="OEY231" s="19" t="s">
        <v>1440</v>
      </c>
      <c r="OEZ231" s="19" t="s">
        <v>1440</v>
      </c>
      <c r="OFA231" s="19" t="s">
        <v>1440</v>
      </c>
      <c r="OFB231" s="19" t="s">
        <v>1440</v>
      </c>
      <c r="OFC231" s="19" t="s">
        <v>1440</v>
      </c>
      <c r="OFD231" s="19" t="s">
        <v>1440</v>
      </c>
      <c r="OFE231" s="19" t="s">
        <v>1440</v>
      </c>
      <c r="OFF231" s="19" t="s">
        <v>1440</v>
      </c>
      <c r="OFG231" s="19" t="s">
        <v>1440</v>
      </c>
      <c r="OFH231" s="19" t="s">
        <v>1440</v>
      </c>
      <c r="OFI231" s="19" t="s">
        <v>1440</v>
      </c>
      <c r="OFJ231" s="19" t="s">
        <v>1440</v>
      </c>
      <c r="OFK231" s="19" t="s">
        <v>1440</v>
      </c>
      <c r="OFL231" s="19" t="s">
        <v>1440</v>
      </c>
      <c r="OFM231" s="19" t="s">
        <v>1440</v>
      </c>
      <c r="OFN231" s="19" t="s">
        <v>1440</v>
      </c>
      <c r="OFO231" s="19" t="s">
        <v>1440</v>
      </c>
      <c r="OFP231" s="19" t="s">
        <v>1440</v>
      </c>
      <c r="OFQ231" s="19" t="s">
        <v>1440</v>
      </c>
      <c r="OFR231" s="19" t="s">
        <v>1440</v>
      </c>
      <c r="OFS231" s="19" t="s">
        <v>1440</v>
      </c>
      <c r="OFT231" s="19" t="s">
        <v>1440</v>
      </c>
      <c r="OFU231" s="19" t="s">
        <v>1440</v>
      </c>
      <c r="OFV231" s="19" t="s">
        <v>1440</v>
      </c>
      <c r="OFW231" s="19" t="s">
        <v>1440</v>
      </c>
      <c r="OFX231" s="19" t="s">
        <v>1440</v>
      </c>
      <c r="OFY231" s="19" t="s">
        <v>1440</v>
      </c>
      <c r="OFZ231" s="19" t="s">
        <v>1440</v>
      </c>
      <c r="OGA231" s="19" t="s">
        <v>1440</v>
      </c>
      <c r="OGB231" s="19" t="s">
        <v>1440</v>
      </c>
      <c r="OGC231" s="19" t="s">
        <v>1440</v>
      </c>
      <c r="OGD231" s="19" t="s">
        <v>1440</v>
      </c>
      <c r="OGE231" s="19" t="s">
        <v>1440</v>
      </c>
      <c r="OGF231" s="19" t="s">
        <v>1440</v>
      </c>
      <c r="OGG231" s="19" t="s">
        <v>1440</v>
      </c>
      <c r="OGH231" s="19" t="s">
        <v>1440</v>
      </c>
      <c r="OGI231" s="19" t="s">
        <v>1440</v>
      </c>
      <c r="OGJ231" s="19" t="s">
        <v>1440</v>
      </c>
      <c r="OGK231" s="19" t="s">
        <v>1440</v>
      </c>
      <c r="OGL231" s="19" t="s">
        <v>1440</v>
      </c>
      <c r="OGM231" s="19" t="s">
        <v>1440</v>
      </c>
      <c r="OGN231" s="19" t="s">
        <v>1440</v>
      </c>
      <c r="OGO231" s="19" t="s">
        <v>1440</v>
      </c>
      <c r="OGP231" s="19" t="s">
        <v>1440</v>
      </c>
      <c r="OGQ231" s="19" t="s">
        <v>1440</v>
      </c>
      <c r="OGR231" s="19" t="s">
        <v>1440</v>
      </c>
      <c r="OGS231" s="19" t="s">
        <v>1440</v>
      </c>
      <c r="OGT231" s="19" t="s">
        <v>1440</v>
      </c>
      <c r="OGU231" s="19" t="s">
        <v>1440</v>
      </c>
      <c r="OGV231" s="19" t="s">
        <v>1440</v>
      </c>
      <c r="OGW231" s="19" t="s">
        <v>1440</v>
      </c>
      <c r="OGX231" s="19" t="s">
        <v>1440</v>
      </c>
      <c r="OGY231" s="19" t="s">
        <v>1440</v>
      </c>
      <c r="OGZ231" s="19" t="s">
        <v>1440</v>
      </c>
      <c r="OHA231" s="19" t="s">
        <v>1440</v>
      </c>
      <c r="OHB231" s="19" t="s">
        <v>1440</v>
      </c>
      <c r="OHC231" s="19" t="s">
        <v>1440</v>
      </c>
      <c r="OHD231" s="19" t="s">
        <v>1440</v>
      </c>
      <c r="OHE231" s="19" t="s">
        <v>1440</v>
      </c>
      <c r="OHF231" s="19" t="s">
        <v>1440</v>
      </c>
      <c r="OHG231" s="19" t="s">
        <v>1440</v>
      </c>
      <c r="OHH231" s="19" t="s">
        <v>1440</v>
      </c>
      <c r="OHI231" s="19" t="s">
        <v>1440</v>
      </c>
      <c r="OHJ231" s="19" t="s">
        <v>1440</v>
      </c>
      <c r="OHK231" s="19" t="s">
        <v>1440</v>
      </c>
      <c r="OHL231" s="19" t="s">
        <v>1440</v>
      </c>
      <c r="OHM231" s="19" t="s">
        <v>1440</v>
      </c>
      <c r="OHN231" s="19" t="s">
        <v>1440</v>
      </c>
      <c r="OHO231" s="19" t="s">
        <v>1440</v>
      </c>
      <c r="OHP231" s="19" t="s">
        <v>1440</v>
      </c>
      <c r="OHQ231" s="19" t="s">
        <v>1440</v>
      </c>
      <c r="OHR231" s="19" t="s">
        <v>1440</v>
      </c>
      <c r="OHS231" s="19" t="s">
        <v>1440</v>
      </c>
      <c r="OHT231" s="19" t="s">
        <v>1440</v>
      </c>
      <c r="OHU231" s="19" t="s">
        <v>1440</v>
      </c>
      <c r="OHV231" s="19" t="s">
        <v>1440</v>
      </c>
      <c r="OHW231" s="19" t="s">
        <v>1440</v>
      </c>
      <c r="OHX231" s="19" t="s">
        <v>1440</v>
      </c>
      <c r="OHY231" s="19" t="s">
        <v>1440</v>
      </c>
      <c r="OHZ231" s="19" t="s">
        <v>1440</v>
      </c>
      <c r="OIA231" s="19" t="s">
        <v>1440</v>
      </c>
      <c r="OIB231" s="19" t="s">
        <v>1440</v>
      </c>
      <c r="OIC231" s="19" t="s">
        <v>1440</v>
      </c>
      <c r="OID231" s="19" t="s">
        <v>1440</v>
      </c>
      <c r="OIE231" s="19" t="s">
        <v>1440</v>
      </c>
      <c r="OIF231" s="19" t="s">
        <v>1440</v>
      </c>
      <c r="OIG231" s="19" t="s">
        <v>1440</v>
      </c>
      <c r="OIH231" s="19" t="s">
        <v>1440</v>
      </c>
      <c r="OII231" s="19" t="s">
        <v>1440</v>
      </c>
      <c r="OIJ231" s="19" t="s">
        <v>1440</v>
      </c>
      <c r="OIK231" s="19" t="s">
        <v>1440</v>
      </c>
      <c r="OIL231" s="19" t="s">
        <v>1440</v>
      </c>
      <c r="OIM231" s="19" t="s">
        <v>1440</v>
      </c>
      <c r="OIN231" s="19" t="s">
        <v>1440</v>
      </c>
      <c r="OIO231" s="19" t="s">
        <v>1440</v>
      </c>
      <c r="OIP231" s="19" t="s">
        <v>1440</v>
      </c>
      <c r="OIQ231" s="19" t="s">
        <v>1440</v>
      </c>
      <c r="OIR231" s="19" t="s">
        <v>1440</v>
      </c>
      <c r="OIS231" s="19" t="s">
        <v>1440</v>
      </c>
      <c r="OIT231" s="19" t="s">
        <v>1440</v>
      </c>
      <c r="OIU231" s="19" t="s">
        <v>1440</v>
      </c>
      <c r="OIV231" s="19" t="s">
        <v>1440</v>
      </c>
      <c r="OIW231" s="19" t="s">
        <v>1440</v>
      </c>
      <c r="OIX231" s="19" t="s">
        <v>1440</v>
      </c>
      <c r="OIY231" s="19" t="s">
        <v>1440</v>
      </c>
      <c r="OIZ231" s="19" t="s">
        <v>1440</v>
      </c>
      <c r="OJA231" s="19" t="s">
        <v>1440</v>
      </c>
      <c r="OJB231" s="19" t="s">
        <v>1440</v>
      </c>
      <c r="OJC231" s="19" t="s">
        <v>1440</v>
      </c>
      <c r="OJD231" s="19" t="s">
        <v>1440</v>
      </c>
      <c r="OJE231" s="19" t="s">
        <v>1440</v>
      </c>
      <c r="OJF231" s="19" t="s">
        <v>1440</v>
      </c>
      <c r="OJG231" s="19" t="s">
        <v>1440</v>
      </c>
      <c r="OJH231" s="19" t="s">
        <v>1440</v>
      </c>
      <c r="OJI231" s="19" t="s">
        <v>1440</v>
      </c>
      <c r="OJJ231" s="19" t="s">
        <v>1440</v>
      </c>
      <c r="OJK231" s="19" t="s">
        <v>1440</v>
      </c>
      <c r="OJL231" s="19" t="s">
        <v>1440</v>
      </c>
      <c r="OJM231" s="19" t="s">
        <v>1440</v>
      </c>
      <c r="OJN231" s="19" t="s">
        <v>1440</v>
      </c>
      <c r="OJO231" s="19" t="s">
        <v>1440</v>
      </c>
      <c r="OJP231" s="19" t="s">
        <v>1440</v>
      </c>
      <c r="OJQ231" s="19" t="s">
        <v>1440</v>
      </c>
      <c r="OJR231" s="19" t="s">
        <v>1440</v>
      </c>
      <c r="OJS231" s="19" t="s">
        <v>1440</v>
      </c>
      <c r="OJT231" s="19" t="s">
        <v>1440</v>
      </c>
      <c r="OJU231" s="19" t="s">
        <v>1440</v>
      </c>
      <c r="OJV231" s="19" t="s">
        <v>1440</v>
      </c>
      <c r="OJW231" s="19" t="s">
        <v>1440</v>
      </c>
      <c r="OJX231" s="19" t="s">
        <v>1440</v>
      </c>
      <c r="OJY231" s="19" t="s">
        <v>1440</v>
      </c>
      <c r="OJZ231" s="19" t="s">
        <v>1440</v>
      </c>
      <c r="OKA231" s="19" t="s">
        <v>1440</v>
      </c>
      <c r="OKB231" s="19" t="s">
        <v>1440</v>
      </c>
      <c r="OKC231" s="19" t="s">
        <v>1440</v>
      </c>
      <c r="OKD231" s="19" t="s">
        <v>1440</v>
      </c>
      <c r="OKE231" s="19" t="s">
        <v>1440</v>
      </c>
      <c r="OKF231" s="19" t="s">
        <v>1440</v>
      </c>
      <c r="OKG231" s="19" t="s">
        <v>1440</v>
      </c>
      <c r="OKH231" s="19" t="s">
        <v>1440</v>
      </c>
      <c r="OKI231" s="19" t="s">
        <v>1440</v>
      </c>
      <c r="OKJ231" s="19" t="s">
        <v>1440</v>
      </c>
      <c r="OKK231" s="19" t="s">
        <v>1440</v>
      </c>
      <c r="OKL231" s="19" t="s">
        <v>1440</v>
      </c>
      <c r="OKM231" s="19" t="s">
        <v>1440</v>
      </c>
      <c r="OKN231" s="19" t="s">
        <v>1440</v>
      </c>
      <c r="OKO231" s="19" t="s">
        <v>1440</v>
      </c>
      <c r="OKP231" s="19" t="s">
        <v>1440</v>
      </c>
      <c r="OKQ231" s="19" t="s">
        <v>1440</v>
      </c>
      <c r="OKR231" s="19" t="s">
        <v>1440</v>
      </c>
      <c r="OKS231" s="19" t="s">
        <v>1440</v>
      </c>
      <c r="OKT231" s="19" t="s">
        <v>1440</v>
      </c>
      <c r="OKU231" s="19" t="s">
        <v>1440</v>
      </c>
      <c r="OKV231" s="19" t="s">
        <v>1440</v>
      </c>
      <c r="OKW231" s="19" t="s">
        <v>1440</v>
      </c>
      <c r="OKX231" s="19" t="s">
        <v>1440</v>
      </c>
      <c r="OKY231" s="19" t="s">
        <v>1440</v>
      </c>
      <c r="OKZ231" s="19" t="s">
        <v>1440</v>
      </c>
      <c r="OLA231" s="19" t="s">
        <v>1440</v>
      </c>
      <c r="OLB231" s="19" t="s">
        <v>1440</v>
      </c>
      <c r="OLC231" s="19" t="s">
        <v>1440</v>
      </c>
      <c r="OLD231" s="19" t="s">
        <v>1440</v>
      </c>
      <c r="OLE231" s="19" t="s">
        <v>1440</v>
      </c>
      <c r="OLF231" s="19" t="s">
        <v>1440</v>
      </c>
      <c r="OLG231" s="19" t="s">
        <v>1440</v>
      </c>
      <c r="OLH231" s="19" t="s">
        <v>1440</v>
      </c>
      <c r="OLI231" s="19" t="s">
        <v>1440</v>
      </c>
      <c r="OLJ231" s="19" t="s">
        <v>1440</v>
      </c>
      <c r="OLK231" s="19" t="s">
        <v>1440</v>
      </c>
      <c r="OLL231" s="19" t="s">
        <v>1440</v>
      </c>
      <c r="OLM231" s="19" t="s">
        <v>1440</v>
      </c>
      <c r="OLN231" s="19" t="s">
        <v>1440</v>
      </c>
      <c r="OLO231" s="19" t="s">
        <v>1440</v>
      </c>
      <c r="OLP231" s="19" t="s">
        <v>1440</v>
      </c>
      <c r="OLQ231" s="19" t="s">
        <v>1440</v>
      </c>
      <c r="OLR231" s="19" t="s">
        <v>1440</v>
      </c>
      <c r="OLS231" s="19" t="s">
        <v>1440</v>
      </c>
      <c r="OLT231" s="19" t="s">
        <v>1440</v>
      </c>
      <c r="OLU231" s="19" t="s">
        <v>1440</v>
      </c>
      <c r="OLV231" s="19" t="s">
        <v>1440</v>
      </c>
      <c r="OLW231" s="19" t="s">
        <v>1440</v>
      </c>
      <c r="OLX231" s="19" t="s">
        <v>1440</v>
      </c>
      <c r="OLY231" s="19" t="s">
        <v>1440</v>
      </c>
      <c r="OLZ231" s="19" t="s">
        <v>1440</v>
      </c>
      <c r="OMA231" s="19" t="s">
        <v>1440</v>
      </c>
      <c r="OMB231" s="19" t="s">
        <v>1440</v>
      </c>
      <c r="OMC231" s="19" t="s">
        <v>1440</v>
      </c>
      <c r="OMD231" s="19" t="s">
        <v>1440</v>
      </c>
      <c r="OME231" s="19" t="s">
        <v>1440</v>
      </c>
      <c r="OMF231" s="19" t="s">
        <v>1440</v>
      </c>
      <c r="OMG231" s="19" t="s">
        <v>1440</v>
      </c>
      <c r="OMH231" s="19" t="s">
        <v>1440</v>
      </c>
      <c r="OMI231" s="19" t="s">
        <v>1440</v>
      </c>
      <c r="OMJ231" s="19" t="s">
        <v>1440</v>
      </c>
      <c r="OMK231" s="19" t="s">
        <v>1440</v>
      </c>
      <c r="OML231" s="19" t="s">
        <v>1440</v>
      </c>
      <c r="OMM231" s="19" t="s">
        <v>1440</v>
      </c>
      <c r="OMN231" s="19" t="s">
        <v>1440</v>
      </c>
      <c r="OMO231" s="19" t="s">
        <v>1440</v>
      </c>
      <c r="OMP231" s="19" t="s">
        <v>1440</v>
      </c>
      <c r="OMQ231" s="19" t="s">
        <v>1440</v>
      </c>
      <c r="OMR231" s="19" t="s">
        <v>1440</v>
      </c>
      <c r="OMS231" s="19" t="s">
        <v>1440</v>
      </c>
      <c r="OMT231" s="19" t="s">
        <v>1440</v>
      </c>
      <c r="OMU231" s="19" t="s">
        <v>1440</v>
      </c>
      <c r="OMV231" s="19" t="s">
        <v>1440</v>
      </c>
      <c r="OMW231" s="19" t="s">
        <v>1440</v>
      </c>
      <c r="OMX231" s="19" t="s">
        <v>1440</v>
      </c>
      <c r="OMY231" s="19" t="s">
        <v>1440</v>
      </c>
      <c r="OMZ231" s="19" t="s">
        <v>1440</v>
      </c>
      <c r="ONA231" s="19" t="s">
        <v>1440</v>
      </c>
      <c r="ONB231" s="19" t="s">
        <v>1440</v>
      </c>
      <c r="ONC231" s="19" t="s">
        <v>1440</v>
      </c>
      <c r="OND231" s="19" t="s">
        <v>1440</v>
      </c>
      <c r="ONE231" s="19" t="s">
        <v>1440</v>
      </c>
      <c r="ONF231" s="19" t="s">
        <v>1440</v>
      </c>
      <c r="ONG231" s="19" t="s">
        <v>1440</v>
      </c>
      <c r="ONH231" s="19" t="s">
        <v>1440</v>
      </c>
      <c r="ONI231" s="19" t="s">
        <v>1440</v>
      </c>
      <c r="ONJ231" s="19" t="s">
        <v>1440</v>
      </c>
      <c r="ONK231" s="19" t="s">
        <v>1440</v>
      </c>
      <c r="ONL231" s="19" t="s">
        <v>1440</v>
      </c>
      <c r="ONM231" s="19" t="s">
        <v>1440</v>
      </c>
      <c r="ONN231" s="19" t="s">
        <v>1440</v>
      </c>
      <c r="ONO231" s="19" t="s">
        <v>1440</v>
      </c>
      <c r="ONP231" s="19" t="s">
        <v>1440</v>
      </c>
      <c r="ONQ231" s="19" t="s">
        <v>1440</v>
      </c>
      <c r="ONR231" s="19" t="s">
        <v>1440</v>
      </c>
      <c r="ONS231" s="19" t="s">
        <v>1440</v>
      </c>
      <c r="ONT231" s="19" t="s">
        <v>1440</v>
      </c>
      <c r="ONU231" s="19" t="s">
        <v>1440</v>
      </c>
      <c r="ONV231" s="19" t="s">
        <v>1440</v>
      </c>
      <c r="ONW231" s="19" t="s">
        <v>1440</v>
      </c>
      <c r="ONX231" s="19" t="s">
        <v>1440</v>
      </c>
      <c r="ONY231" s="19" t="s">
        <v>1440</v>
      </c>
      <c r="ONZ231" s="19" t="s">
        <v>1440</v>
      </c>
      <c r="OOA231" s="19" t="s">
        <v>1440</v>
      </c>
      <c r="OOB231" s="19" t="s">
        <v>1440</v>
      </c>
      <c r="OOC231" s="19" t="s">
        <v>1440</v>
      </c>
      <c r="OOD231" s="19" t="s">
        <v>1440</v>
      </c>
      <c r="OOE231" s="19" t="s">
        <v>1440</v>
      </c>
      <c r="OOF231" s="19" t="s">
        <v>1440</v>
      </c>
      <c r="OOG231" s="19" t="s">
        <v>1440</v>
      </c>
      <c r="OOH231" s="19" t="s">
        <v>1440</v>
      </c>
      <c r="OOI231" s="19" t="s">
        <v>1440</v>
      </c>
      <c r="OOJ231" s="19" t="s">
        <v>1440</v>
      </c>
      <c r="OOK231" s="19" t="s">
        <v>1440</v>
      </c>
      <c r="OOL231" s="19" t="s">
        <v>1440</v>
      </c>
      <c r="OOM231" s="19" t="s">
        <v>1440</v>
      </c>
      <c r="OON231" s="19" t="s">
        <v>1440</v>
      </c>
      <c r="OOO231" s="19" t="s">
        <v>1440</v>
      </c>
      <c r="OOP231" s="19" t="s">
        <v>1440</v>
      </c>
      <c r="OOQ231" s="19" t="s">
        <v>1440</v>
      </c>
      <c r="OOR231" s="19" t="s">
        <v>1440</v>
      </c>
      <c r="OOS231" s="19" t="s">
        <v>1440</v>
      </c>
      <c r="OOT231" s="19" t="s">
        <v>1440</v>
      </c>
      <c r="OOU231" s="19" t="s">
        <v>1440</v>
      </c>
      <c r="OOV231" s="19" t="s">
        <v>1440</v>
      </c>
      <c r="OOW231" s="19" t="s">
        <v>1440</v>
      </c>
      <c r="OOX231" s="19" t="s">
        <v>1440</v>
      </c>
      <c r="OOY231" s="19" t="s">
        <v>1440</v>
      </c>
      <c r="OOZ231" s="19" t="s">
        <v>1440</v>
      </c>
      <c r="OPA231" s="19" t="s">
        <v>1440</v>
      </c>
      <c r="OPB231" s="19" t="s">
        <v>1440</v>
      </c>
      <c r="OPC231" s="19" t="s">
        <v>1440</v>
      </c>
      <c r="OPD231" s="19" t="s">
        <v>1440</v>
      </c>
      <c r="OPE231" s="19" t="s">
        <v>1440</v>
      </c>
      <c r="OPF231" s="19" t="s">
        <v>1440</v>
      </c>
      <c r="OPG231" s="19" t="s">
        <v>1440</v>
      </c>
      <c r="OPH231" s="19" t="s">
        <v>1440</v>
      </c>
      <c r="OPI231" s="19" t="s">
        <v>1440</v>
      </c>
      <c r="OPJ231" s="19" t="s">
        <v>1440</v>
      </c>
      <c r="OPK231" s="19" t="s">
        <v>1440</v>
      </c>
      <c r="OPL231" s="19" t="s">
        <v>1440</v>
      </c>
      <c r="OPM231" s="19" t="s">
        <v>1440</v>
      </c>
      <c r="OPN231" s="19" t="s">
        <v>1440</v>
      </c>
      <c r="OPO231" s="19" t="s">
        <v>1440</v>
      </c>
      <c r="OPP231" s="19" t="s">
        <v>1440</v>
      </c>
      <c r="OPQ231" s="19" t="s">
        <v>1440</v>
      </c>
      <c r="OPR231" s="19" t="s">
        <v>1440</v>
      </c>
      <c r="OPS231" s="19" t="s">
        <v>1440</v>
      </c>
      <c r="OPT231" s="19" t="s">
        <v>1440</v>
      </c>
      <c r="OPU231" s="19" t="s">
        <v>1440</v>
      </c>
      <c r="OPV231" s="19" t="s">
        <v>1440</v>
      </c>
      <c r="OPW231" s="19" t="s">
        <v>1440</v>
      </c>
      <c r="OPX231" s="19" t="s">
        <v>1440</v>
      </c>
      <c r="OPY231" s="19" t="s">
        <v>1440</v>
      </c>
      <c r="OPZ231" s="19" t="s">
        <v>1440</v>
      </c>
      <c r="OQA231" s="19" t="s">
        <v>1440</v>
      </c>
      <c r="OQB231" s="19" t="s">
        <v>1440</v>
      </c>
      <c r="OQC231" s="19" t="s">
        <v>1440</v>
      </c>
      <c r="OQD231" s="19" t="s">
        <v>1440</v>
      </c>
      <c r="OQE231" s="19" t="s">
        <v>1440</v>
      </c>
      <c r="OQF231" s="19" t="s">
        <v>1440</v>
      </c>
      <c r="OQG231" s="19" t="s">
        <v>1440</v>
      </c>
      <c r="OQH231" s="19" t="s">
        <v>1440</v>
      </c>
      <c r="OQI231" s="19" t="s">
        <v>1440</v>
      </c>
      <c r="OQJ231" s="19" t="s">
        <v>1440</v>
      </c>
      <c r="OQK231" s="19" t="s">
        <v>1440</v>
      </c>
      <c r="OQL231" s="19" t="s">
        <v>1440</v>
      </c>
      <c r="OQM231" s="19" t="s">
        <v>1440</v>
      </c>
      <c r="OQN231" s="19" t="s">
        <v>1440</v>
      </c>
      <c r="OQO231" s="19" t="s">
        <v>1440</v>
      </c>
      <c r="OQP231" s="19" t="s">
        <v>1440</v>
      </c>
      <c r="OQQ231" s="19" t="s">
        <v>1440</v>
      </c>
      <c r="OQR231" s="19" t="s">
        <v>1440</v>
      </c>
      <c r="OQS231" s="19" t="s">
        <v>1440</v>
      </c>
      <c r="OQT231" s="19" t="s">
        <v>1440</v>
      </c>
      <c r="OQU231" s="19" t="s">
        <v>1440</v>
      </c>
      <c r="OQV231" s="19" t="s">
        <v>1440</v>
      </c>
      <c r="OQW231" s="19" t="s">
        <v>1440</v>
      </c>
      <c r="OQX231" s="19" t="s">
        <v>1440</v>
      </c>
      <c r="OQY231" s="19" t="s">
        <v>1440</v>
      </c>
      <c r="OQZ231" s="19" t="s">
        <v>1440</v>
      </c>
      <c r="ORA231" s="19" t="s">
        <v>1440</v>
      </c>
      <c r="ORB231" s="19" t="s">
        <v>1440</v>
      </c>
      <c r="ORC231" s="19" t="s">
        <v>1440</v>
      </c>
      <c r="ORD231" s="19" t="s">
        <v>1440</v>
      </c>
      <c r="ORE231" s="19" t="s">
        <v>1440</v>
      </c>
      <c r="ORF231" s="19" t="s">
        <v>1440</v>
      </c>
      <c r="ORG231" s="19" t="s">
        <v>1440</v>
      </c>
      <c r="ORH231" s="19" t="s">
        <v>1440</v>
      </c>
      <c r="ORI231" s="19" t="s">
        <v>1440</v>
      </c>
      <c r="ORJ231" s="19" t="s">
        <v>1440</v>
      </c>
      <c r="ORK231" s="19" t="s">
        <v>1440</v>
      </c>
      <c r="ORL231" s="19" t="s">
        <v>1440</v>
      </c>
      <c r="ORM231" s="19" t="s">
        <v>1440</v>
      </c>
      <c r="ORN231" s="19" t="s">
        <v>1440</v>
      </c>
      <c r="ORO231" s="19" t="s">
        <v>1440</v>
      </c>
      <c r="ORP231" s="19" t="s">
        <v>1440</v>
      </c>
      <c r="ORQ231" s="19" t="s">
        <v>1440</v>
      </c>
      <c r="ORR231" s="19" t="s">
        <v>1440</v>
      </c>
      <c r="ORS231" s="19" t="s">
        <v>1440</v>
      </c>
      <c r="ORT231" s="19" t="s">
        <v>1440</v>
      </c>
      <c r="ORU231" s="19" t="s">
        <v>1440</v>
      </c>
      <c r="ORV231" s="19" t="s">
        <v>1440</v>
      </c>
      <c r="ORW231" s="19" t="s">
        <v>1440</v>
      </c>
      <c r="ORX231" s="19" t="s">
        <v>1440</v>
      </c>
      <c r="ORY231" s="19" t="s">
        <v>1440</v>
      </c>
      <c r="ORZ231" s="19" t="s">
        <v>1440</v>
      </c>
      <c r="OSA231" s="19" t="s">
        <v>1440</v>
      </c>
      <c r="OSB231" s="19" t="s">
        <v>1440</v>
      </c>
      <c r="OSC231" s="19" t="s">
        <v>1440</v>
      </c>
      <c r="OSD231" s="19" t="s">
        <v>1440</v>
      </c>
      <c r="OSE231" s="19" t="s">
        <v>1440</v>
      </c>
      <c r="OSF231" s="19" t="s">
        <v>1440</v>
      </c>
      <c r="OSG231" s="19" t="s">
        <v>1440</v>
      </c>
      <c r="OSH231" s="19" t="s">
        <v>1440</v>
      </c>
      <c r="OSI231" s="19" t="s">
        <v>1440</v>
      </c>
      <c r="OSJ231" s="19" t="s">
        <v>1440</v>
      </c>
      <c r="OSK231" s="19" t="s">
        <v>1440</v>
      </c>
      <c r="OSL231" s="19" t="s">
        <v>1440</v>
      </c>
      <c r="OSM231" s="19" t="s">
        <v>1440</v>
      </c>
      <c r="OSN231" s="19" t="s">
        <v>1440</v>
      </c>
      <c r="OSO231" s="19" t="s">
        <v>1440</v>
      </c>
      <c r="OSP231" s="19" t="s">
        <v>1440</v>
      </c>
      <c r="OSQ231" s="19" t="s">
        <v>1440</v>
      </c>
      <c r="OSR231" s="19" t="s">
        <v>1440</v>
      </c>
      <c r="OSS231" s="19" t="s">
        <v>1440</v>
      </c>
      <c r="OST231" s="19" t="s">
        <v>1440</v>
      </c>
      <c r="OSU231" s="19" t="s">
        <v>1440</v>
      </c>
      <c r="OSV231" s="19" t="s">
        <v>1440</v>
      </c>
      <c r="OSW231" s="19" t="s">
        <v>1440</v>
      </c>
      <c r="OSX231" s="19" t="s">
        <v>1440</v>
      </c>
      <c r="OSY231" s="19" t="s">
        <v>1440</v>
      </c>
      <c r="OSZ231" s="19" t="s">
        <v>1440</v>
      </c>
      <c r="OTA231" s="19" t="s">
        <v>1440</v>
      </c>
      <c r="OTB231" s="19" t="s">
        <v>1440</v>
      </c>
      <c r="OTC231" s="19" t="s">
        <v>1440</v>
      </c>
      <c r="OTD231" s="19" t="s">
        <v>1440</v>
      </c>
      <c r="OTE231" s="19" t="s">
        <v>1440</v>
      </c>
      <c r="OTF231" s="19" t="s">
        <v>1440</v>
      </c>
      <c r="OTG231" s="19" t="s">
        <v>1440</v>
      </c>
      <c r="OTH231" s="19" t="s">
        <v>1440</v>
      </c>
      <c r="OTI231" s="19" t="s">
        <v>1440</v>
      </c>
      <c r="OTJ231" s="19" t="s">
        <v>1440</v>
      </c>
      <c r="OTK231" s="19" t="s">
        <v>1440</v>
      </c>
      <c r="OTL231" s="19" t="s">
        <v>1440</v>
      </c>
      <c r="OTM231" s="19" t="s">
        <v>1440</v>
      </c>
      <c r="OTN231" s="19" t="s">
        <v>1440</v>
      </c>
      <c r="OTO231" s="19" t="s">
        <v>1440</v>
      </c>
      <c r="OTP231" s="19" t="s">
        <v>1440</v>
      </c>
      <c r="OTQ231" s="19" t="s">
        <v>1440</v>
      </c>
      <c r="OTR231" s="19" t="s">
        <v>1440</v>
      </c>
      <c r="OTS231" s="19" t="s">
        <v>1440</v>
      </c>
      <c r="OTT231" s="19" t="s">
        <v>1440</v>
      </c>
      <c r="OTU231" s="19" t="s">
        <v>1440</v>
      </c>
      <c r="OTV231" s="19" t="s">
        <v>1440</v>
      </c>
      <c r="OTW231" s="19" t="s">
        <v>1440</v>
      </c>
      <c r="OTX231" s="19" t="s">
        <v>1440</v>
      </c>
      <c r="OTY231" s="19" t="s">
        <v>1440</v>
      </c>
      <c r="OTZ231" s="19" t="s">
        <v>1440</v>
      </c>
      <c r="OUA231" s="19" t="s">
        <v>1440</v>
      </c>
      <c r="OUB231" s="19" t="s">
        <v>1440</v>
      </c>
      <c r="OUC231" s="19" t="s">
        <v>1440</v>
      </c>
      <c r="OUD231" s="19" t="s">
        <v>1440</v>
      </c>
      <c r="OUE231" s="19" t="s">
        <v>1440</v>
      </c>
      <c r="OUF231" s="19" t="s">
        <v>1440</v>
      </c>
      <c r="OUG231" s="19" t="s">
        <v>1440</v>
      </c>
      <c r="OUH231" s="19" t="s">
        <v>1440</v>
      </c>
      <c r="OUI231" s="19" t="s">
        <v>1440</v>
      </c>
      <c r="OUJ231" s="19" t="s">
        <v>1440</v>
      </c>
      <c r="OUK231" s="19" t="s">
        <v>1440</v>
      </c>
      <c r="OUL231" s="19" t="s">
        <v>1440</v>
      </c>
      <c r="OUM231" s="19" t="s">
        <v>1440</v>
      </c>
      <c r="OUN231" s="19" t="s">
        <v>1440</v>
      </c>
      <c r="OUO231" s="19" t="s">
        <v>1440</v>
      </c>
      <c r="OUP231" s="19" t="s">
        <v>1440</v>
      </c>
      <c r="OUQ231" s="19" t="s">
        <v>1440</v>
      </c>
      <c r="OUR231" s="19" t="s">
        <v>1440</v>
      </c>
      <c r="OUS231" s="19" t="s">
        <v>1440</v>
      </c>
      <c r="OUT231" s="19" t="s">
        <v>1440</v>
      </c>
      <c r="OUU231" s="19" t="s">
        <v>1440</v>
      </c>
      <c r="OUV231" s="19" t="s">
        <v>1440</v>
      </c>
      <c r="OUW231" s="19" t="s">
        <v>1440</v>
      </c>
      <c r="OUX231" s="19" t="s">
        <v>1440</v>
      </c>
      <c r="OUY231" s="19" t="s">
        <v>1440</v>
      </c>
      <c r="OUZ231" s="19" t="s">
        <v>1440</v>
      </c>
      <c r="OVA231" s="19" t="s">
        <v>1440</v>
      </c>
      <c r="OVB231" s="19" t="s">
        <v>1440</v>
      </c>
      <c r="OVC231" s="19" t="s">
        <v>1440</v>
      </c>
      <c r="OVD231" s="19" t="s">
        <v>1440</v>
      </c>
      <c r="OVE231" s="19" t="s">
        <v>1440</v>
      </c>
      <c r="OVF231" s="19" t="s">
        <v>1440</v>
      </c>
      <c r="OVG231" s="19" t="s">
        <v>1440</v>
      </c>
      <c r="OVH231" s="19" t="s">
        <v>1440</v>
      </c>
      <c r="OVI231" s="19" t="s">
        <v>1440</v>
      </c>
      <c r="OVJ231" s="19" t="s">
        <v>1440</v>
      </c>
      <c r="OVK231" s="19" t="s">
        <v>1440</v>
      </c>
      <c r="OVL231" s="19" t="s">
        <v>1440</v>
      </c>
      <c r="OVM231" s="19" t="s">
        <v>1440</v>
      </c>
      <c r="OVN231" s="19" t="s">
        <v>1440</v>
      </c>
      <c r="OVO231" s="19" t="s">
        <v>1440</v>
      </c>
      <c r="OVP231" s="19" t="s">
        <v>1440</v>
      </c>
      <c r="OVQ231" s="19" t="s">
        <v>1440</v>
      </c>
      <c r="OVR231" s="19" t="s">
        <v>1440</v>
      </c>
      <c r="OVS231" s="19" t="s">
        <v>1440</v>
      </c>
      <c r="OVT231" s="19" t="s">
        <v>1440</v>
      </c>
      <c r="OVU231" s="19" t="s">
        <v>1440</v>
      </c>
      <c r="OVV231" s="19" t="s">
        <v>1440</v>
      </c>
      <c r="OVW231" s="19" t="s">
        <v>1440</v>
      </c>
      <c r="OVX231" s="19" t="s">
        <v>1440</v>
      </c>
      <c r="OVY231" s="19" t="s">
        <v>1440</v>
      </c>
      <c r="OVZ231" s="19" t="s">
        <v>1440</v>
      </c>
      <c r="OWA231" s="19" t="s">
        <v>1440</v>
      </c>
      <c r="OWB231" s="19" t="s">
        <v>1440</v>
      </c>
      <c r="OWC231" s="19" t="s">
        <v>1440</v>
      </c>
      <c r="OWD231" s="19" t="s">
        <v>1440</v>
      </c>
      <c r="OWE231" s="19" t="s">
        <v>1440</v>
      </c>
      <c r="OWF231" s="19" t="s">
        <v>1440</v>
      </c>
      <c r="OWG231" s="19" t="s">
        <v>1440</v>
      </c>
      <c r="OWH231" s="19" t="s">
        <v>1440</v>
      </c>
      <c r="OWI231" s="19" t="s">
        <v>1440</v>
      </c>
      <c r="OWJ231" s="19" t="s">
        <v>1440</v>
      </c>
      <c r="OWK231" s="19" t="s">
        <v>1440</v>
      </c>
      <c r="OWL231" s="19" t="s">
        <v>1440</v>
      </c>
      <c r="OWM231" s="19" t="s">
        <v>1440</v>
      </c>
      <c r="OWN231" s="19" t="s">
        <v>1440</v>
      </c>
      <c r="OWO231" s="19" t="s">
        <v>1440</v>
      </c>
      <c r="OWP231" s="19" t="s">
        <v>1440</v>
      </c>
      <c r="OWQ231" s="19" t="s">
        <v>1440</v>
      </c>
      <c r="OWR231" s="19" t="s">
        <v>1440</v>
      </c>
      <c r="OWS231" s="19" t="s">
        <v>1440</v>
      </c>
      <c r="OWT231" s="19" t="s">
        <v>1440</v>
      </c>
      <c r="OWU231" s="19" t="s">
        <v>1440</v>
      </c>
      <c r="OWV231" s="19" t="s">
        <v>1440</v>
      </c>
      <c r="OWW231" s="19" t="s">
        <v>1440</v>
      </c>
      <c r="OWX231" s="19" t="s">
        <v>1440</v>
      </c>
      <c r="OWY231" s="19" t="s">
        <v>1440</v>
      </c>
      <c r="OWZ231" s="19" t="s">
        <v>1440</v>
      </c>
      <c r="OXA231" s="19" t="s">
        <v>1440</v>
      </c>
      <c r="OXB231" s="19" t="s">
        <v>1440</v>
      </c>
      <c r="OXC231" s="19" t="s">
        <v>1440</v>
      </c>
      <c r="OXD231" s="19" t="s">
        <v>1440</v>
      </c>
      <c r="OXE231" s="19" t="s">
        <v>1440</v>
      </c>
      <c r="OXF231" s="19" t="s">
        <v>1440</v>
      </c>
      <c r="OXG231" s="19" t="s">
        <v>1440</v>
      </c>
      <c r="OXH231" s="19" t="s">
        <v>1440</v>
      </c>
      <c r="OXI231" s="19" t="s">
        <v>1440</v>
      </c>
      <c r="OXJ231" s="19" t="s">
        <v>1440</v>
      </c>
      <c r="OXK231" s="19" t="s">
        <v>1440</v>
      </c>
      <c r="OXL231" s="19" t="s">
        <v>1440</v>
      </c>
      <c r="OXM231" s="19" t="s">
        <v>1440</v>
      </c>
      <c r="OXN231" s="19" t="s">
        <v>1440</v>
      </c>
      <c r="OXO231" s="19" t="s">
        <v>1440</v>
      </c>
      <c r="OXP231" s="19" t="s">
        <v>1440</v>
      </c>
      <c r="OXQ231" s="19" t="s">
        <v>1440</v>
      </c>
      <c r="OXR231" s="19" t="s">
        <v>1440</v>
      </c>
      <c r="OXS231" s="19" t="s">
        <v>1440</v>
      </c>
      <c r="OXT231" s="19" t="s">
        <v>1440</v>
      </c>
      <c r="OXU231" s="19" t="s">
        <v>1440</v>
      </c>
      <c r="OXV231" s="19" t="s">
        <v>1440</v>
      </c>
      <c r="OXW231" s="19" t="s">
        <v>1440</v>
      </c>
      <c r="OXX231" s="19" t="s">
        <v>1440</v>
      </c>
      <c r="OXY231" s="19" t="s">
        <v>1440</v>
      </c>
      <c r="OXZ231" s="19" t="s">
        <v>1440</v>
      </c>
      <c r="OYA231" s="19" t="s">
        <v>1440</v>
      </c>
      <c r="OYB231" s="19" t="s">
        <v>1440</v>
      </c>
      <c r="OYC231" s="19" t="s">
        <v>1440</v>
      </c>
      <c r="OYD231" s="19" t="s">
        <v>1440</v>
      </c>
      <c r="OYE231" s="19" t="s">
        <v>1440</v>
      </c>
      <c r="OYF231" s="19" t="s">
        <v>1440</v>
      </c>
      <c r="OYG231" s="19" t="s">
        <v>1440</v>
      </c>
      <c r="OYH231" s="19" t="s">
        <v>1440</v>
      </c>
      <c r="OYI231" s="19" t="s">
        <v>1440</v>
      </c>
      <c r="OYJ231" s="19" t="s">
        <v>1440</v>
      </c>
      <c r="OYK231" s="19" t="s">
        <v>1440</v>
      </c>
      <c r="OYL231" s="19" t="s">
        <v>1440</v>
      </c>
      <c r="OYM231" s="19" t="s">
        <v>1440</v>
      </c>
      <c r="OYN231" s="19" t="s">
        <v>1440</v>
      </c>
      <c r="OYO231" s="19" t="s">
        <v>1440</v>
      </c>
      <c r="OYP231" s="19" t="s">
        <v>1440</v>
      </c>
      <c r="OYQ231" s="19" t="s">
        <v>1440</v>
      </c>
      <c r="OYR231" s="19" t="s">
        <v>1440</v>
      </c>
      <c r="OYS231" s="19" t="s">
        <v>1440</v>
      </c>
      <c r="OYT231" s="19" t="s">
        <v>1440</v>
      </c>
      <c r="OYU231" s="19" t="s">
        <v>1440</v>
      </c>
      <c r="OYV231" s="19" t="s">
        <v>1440</v>
      </c>
      <c r="OYW231" s="19" t="s">
        <v>1440</v>
      </c>
      <c r="OYX231" s="19" t="s">
        <v>1440</v>
      </c>
      <c r="OYY231" s="19" t="s">
        <v>1440</v>
      </c>
      <c r="OYZ231" s="19" t="s">
        <v>1440</v>
      </c>
      <c r="OZA231" s="19" t="s">
        <v>1440</v>
      </c>
      <c r="OZB231" s="19" t="s">
        <v>1440</v>
      </c>
      <c r="OZC231" s="19" t="s">
        <v>1440</v>
      </c>
      <c r="OZD231" s="19" t="s">
        <v>1440</v>
      </c>
      <c r="OZE231" s="19" t="s">
        <v>1440</v>
      </c>
      <c r="OZF231" s="19" t="s">
        <v>1440</v>
      </c>
      <c r="OZG231" s="19" t="s">
        <v>1440</v>
      </c>
      <c r="OZH231" s="19" t="s">
        <v>1440</v>
      </c>
      <c r="OZI231" s="19" t="s">
        <v>1440</v>
      </c>
      <c r="OZJ231" s="19" t="s">
        <v>1440</v>
      </c>
      <c r="OZK231" s="19" t="s">
        <v>1440</v>
      </c>
      <c r="OZL231" s="19" t="s">
        <v>1440</v>
      </c>
      <c r="OZM231" s="19" t="s">
        <v>1440</v>
      </c>
      <c r="OZN231" s="19" t="s">
        <v>1440</v>
      </c>
      <c r="OZO231" s="19" t="s">
        <v>1440</v>
      </c>
      <c r="OZP231" s="19" t="s">
        <v>1440</v>
      </c>
      <c r="OZQ231" s="19" t="s">
        <v>1440</v>
      </c>
      <c r="OZR231" s="19" t="s">
        <v>1440</v>
      </c>
      <c r="OZS231" s="19" t="s">
        <v>1440</v>
      </c>
      <c r="OZT231" s="19" t="s">
        <v>1440</v>
      </c>
      <c r="OZU231" s="19" t="s">
        <v>1440</v>
      </c>
      <c r="OZV231" s="19" t="s">
        <v>1440</v>
      </c>
      <c r="OZW231" s="19" t="s">
        <v>1440</v>
      </c>
      <c r="OZX231" s="19" t="s">
        <v>1440</v>
      </c>
      <c r="OZY231" s="19" t="s">
        <v>1440</v>
      </c>
      <c r="OZZ231" s="19" t="s">
        <v>1440</v>
      </c>
      <c r="PAA231" s="19" t="s">
        <v>1440</v>
      </c>
      <c r="PAB231" s="19" t="s">
        <v>1440</v>
      </c>
      <c r="PAC231" s="19" t="s">
        <v>1440</v>
      </c>
      <c r="PAD231" s="19" t="s">
        <v>1440</v>
      </c>
      <c r="PAE231" s="19" t="s">
        <v>1440</v>
      </c>
      <c r="PAF231" s="19" t="s">
        <v>1440</v>
      </c>
      <c r="PAG231" s="19" t="s">
        <v>1440</v>
      </c>
      <c r="PAH231" s="19" t="s">
        <v>1440</v>
      </c>
      <c r="PAI231" s="19" t="s">
        <v>1440</v>
      </c>
      <c r="PAJ231" s="19" t="s">
        <v>1440</v>
      </c>
      <c r="PAK231" s="19" t="s">
        <v>1440</v>
      </c>
      <c r="PAL231" s="19" t="s">
        <v>1440</v>
      </c>
      <c r="PAM231" s="19" t="s">
        <v>1440</v>
      </c>
      <c r="PAN231" s="19" t="s">
        <v>1440</v>
      </c>
      <c r="PAO231" s="19" t="s">
        <v>1440</v>
      </c>
      <c r="PAP231" s="19" t="s">
        <v>1440</v>
      </c>
      <c r="PAQ231" s="19" t="s">
        <v>1440</v>
      </c>
      <c r="PAR231" s="19" t="s">
        <v>1440</v>
      </c>
      <c r="PAS231" s="19" t="s">
        <v>1440</v>
      </c>
      <c r="PAT231" s="19" t="s">
        <v>1440</v>
      </c>
      <c r="PAU231" s="19" t="s">
        <v>1440</v>
      </c>
      <c r="PAV231" s="19" t="s">
        <v>1440</v>
      </c>
      <c r="PAW231" s="19" t="s">
        <v>1440</v>
      </c>
      <c r="PAX231" s="19" t="s">
        <v>1440</v>
      </c>
      <c r="PAY231" s="19" t="s">
        <v>1440</v>
      </c>
      <c r="PAZ231" s="19" t="s">
        <v>1440</v>
      </c>
      <c r="PBA231" s="19" t="s">
        <v>1440</v>
      </c>
      <c r="PBB231" s="19" t="s">
        <v>1440</v>
      </c>
      <c r="PBC231" s="19" t="s">
        <v>1440</v>
      </c>
      <c r="PBD231" s="19" t="s">
        <v>1440</v>
      </c>
      <c r="PBE231" s="19" t="s">
        <v>1440</v>
      </c>
      <c r="PBF231" s="19" t="s">
        <v>1440</v>
      </c>
      <c r="PBG231" s="19" t="s">
        <v>1440</v>
      </c>
      <c r="PBH231" s="19" t="s">
        <v>1440</v>
      </c>
      <c r="PBI231" s="19" t="s">
        <v>1440</v>
      </c>
      <c r="PBJ231" s="19" t="s">
        <v>1440</v>
      </c>
      <c r="PBK231" s="19" t="s">
        <v>1440</v>
      </c>
      <c r="PBL231" s="19" t="s">
        <v>1440</v>
      </c>
      <c r="PBM231" s="19" t="s">
        <v>1440</v>
      </c>
      <c r="PBN231" s="19" t="s">
        <v>1440</v>
      </c>
      <c r="PBO231" s="19" t="s">
        <v>1440</v>
      </c>
      <c r="PBP231" s="19" t="s">
        <v>1440</v>
      </c>
      <c r="PBQ231" s="19" t="s">
        <v>1440</v>
      </c>
      <c r="PBR231" s="19" t="s">
        <v>1440</v>
      </c>
      <c r="PBS231" s="19" t="s">
        <v>1440</v>
      </c>
      <c r="PBT231" s="19" t="s">
        <v>1440</v>
      </c>
      <c r="PBU231" s="19" t="s">
        <v>1440</v>
      </c>
      <c r="PBV231" s="19" t="s">
        <v>1440</v>
      </c>
      <c r="PBW231" s="19" t="s">
        <v>1440</v>
      </c>
      <c r="PBX231" s="19" t="s">
        <v>1440</v>
      </c>
      <c r="PBY231" s="19" t="s">
        <v>1440</v>
      </c>
      <c r="PBZ231" s="19" t="s">
        <v>1440</v>
      </c>
      <c r="PCA231" s="19" t="s">
        <v>1440</v>
      </c>
      <c r="PCB231" s="19" t="s">
        <v>1440</v>
      </c>
      <c r="PCC231" s="19" t="s">
        <v>1440</v>
      </c>
      <c r="PCD231" s="19" t="s">
        <v>1440</v>
      </c>
      <c r="PCE231" s="19" t="s">
        <v>1440</v>
      </c>
      <c r="PCF231" s="19" t="s">
        <v>1440</v>
      </c>
      <c r="PCG231" s="19" t="s">
        <v>1440</v>
      </c>
      <c r="PCH231" s="19" t="s">
        <v>1440</v>
      </c>
      <c r="PCI231" s="19" t="s">
        <v>1440</v>
      </c>
      <c r="PCJ231" s="19" t="s">
        <v>1440</v>
      </c>
      <c r="PCK231" s="19" t="s">
        <v>1440</v>
      </c>
      <c r="PCL231" s="19" t="s">
        <v>1440</v>
      </c>
      <c r="PCM231" s="19" t="s">
        <v>1440</v>
      </c>
      <c r="PCN231" s="19" t="s">
        <v>1440</v>
      </c>
      <c r="PCO231" s="19" t="s">
        <v>1440</v>
      </c>
      <c r="PCP231" s="19" t="s">
        <v>1440</v>
      </c>
      <c r="PCQ231" s="19" t="s">
        <v>1440</v>
      </c>
      <c r="PCR231" s="19" t="s">
        <v>1440</v>
      </c>
      <c r="PCS231" s="19" t="s">
        <v>1440</v>
      </c>
      <c r="PCT231" s="19" t="s">
        <v>1440</v>
      </c>
      <c r="PCU231" s="19" t="s">
        <v>1440</v>
      </c>
      <c r="PCV231" s="19" t="s">
        <v>1440</v>
      </c>
      <c r="PCW231" s="19" t="s">
        <v>1440</v>
      </c>
      <c r="PCX231" s="19" t="s">
        <v>1440</v>
      </c>
      <c r="PCY231" s="19" t="s">
        <v>1440</v>
      </c>
      <c r="PCZ231" s="19" t="s">
        <v>1440</v>
      </c>
      <c r="PDA231" s="19" t="s">
        <v>1440</v>
      </c>
      <c r="PDB231" s="19" t="s">
        <v>1440</v>
      </c>
      <c r="PDC231" s="19" t="s">
        <v>1440</v>
      </c>
      <c r="PDD231" s="19" t="s">
        <v>1440</v>
      </c>
      <c r="PDE231" s="19" t="s">
        <v>1440</v>
      </c>
      <c r="PDF231" s="19" t="s">
        <v>1440</v>
      </c>
      <c r="PDG231" s="19" t="s">
        <v>1440</v>
      </c>
      <c r="PDH231" s="19" t="s">
        <v>1440</v>
      </c>
      <c r="PDI231" s="19" t="s">
        <v>1440</v>
      </c>
      <c r="PDJ231" s="19" t="s">
        <v>1440</v>
      </c>
      <c r="PDK231" s="19" t="s">
        <v>1440</v>
      </c>
      <c r="PDL231" s="19" t="s">
        <v>1440</v>
      </c>
      <c r="PDM231" s="19" t="s">
        <v>1440</v>
      </c>
      <c r="PDN231" s="19" t="s">
        <v>1440</v>
      </c>
      <c r="PDO231" s="19" t="s">
        <v>1440</v>
      </c>
      <c r="PDP231" s="19" t="s">
        <v>1440</v>
      </c>
      <c r="PDQ231" s="19" t="s">
        <v>1440</v>
      </c>
      <c r="PDR231" s="19" t="s">
        <v>1440</v>
      </c>
      <c r="PDS231" s="19" t="s">
        <v>1440</v>
      </c>
      <c r="PDT231" s="19" t="s">
        <v>1440</v>
      </c>
      <c r="PDU231" s="19" t="s">
        <v>1440</v>
      </c>
      <c r="PDV231" s="19" t="s">
        <v>1440</v>
      </c>
      <c r="PDW231" s="19" t="s">
        <v>1440</v>
      </c>
      <c r="PDX231" s="19" t="s">
        <v>1440</v>
      </c>
      <c r="PDY231" s="19" t="s">
        <v>1440</v>
      </c>
      <c r="PDZ231" s="19" t="s">
        <v>1440</v>
      </c>
      <c r="PEA231" s="19" t="s">
        <v>1440</v>
      </c>
      <c r="PEB231" s="19" t="s">
        <v>1440</v>
      </c>
      <c r="PEC231" s="19" t="s">
        <v>1440</v>
      </c>
      <c r="PED231" s="19" t="s">
        <v>1440</v>
      </c>
      <c r="PEE231" s="19" t="s">
        <v>1440</v>
      </c>
      <c r="PEF231" s="19" t="s">
        <v>1440</v>
      </c>
      <c r="PEG231" s="19" t="s">
        <v>1440</v>
      </c>
      <c r="PEH231" s="19" t="s">
        <v>1440</v>
      </c>
      <c r="PEI231" s="19" t="s">
        <v>1440</v>
      </c>
      <c r="PEJ231" s="19" t="s">
        <v>1440</v>
      </c>
      <c r="PEK231" s="19" t="s">
        <v>1440</v>
      </c>
      <c r="PEL231" s="19" t="s">
        <v>1440</v>
      </c>
      <c r="PEM231" s="19" t="s">
        <v>1440</v>
      </c>
      <c r="PEN231" s="19" t="s">
        <v>1440</v>
      </c>
      <c r="PEO231" s="19" t="s">
        <v>1440</v>
      </c>
      <c r="PEP231" s="19" t="s">
        <v>1440</v>
      </c>
      <c r="PEQ231" s="19" t="s">
        <v>1440</v>
      </c>
      <c r="PER231" s="19" t="s">
        <v>1440</v>
      </c>
      <c r="PES231" s="19" t="s">
        <v>1440</v>
      </c>
      <c r="PET231" s="19" t="s">
        <v>1440</v>
      </c>
      <c r="PEU231" s="19" t="s">
        <v>1440</v>
      </c>
      <c r="PEV231" s="19" t="s">
        <v>1440</v>
      </c>
      <c r="PEW231" s="19" t="s">
        <v>1440</v>
      </c>
      <c r="PEX231" s="19" t="s">
        <v>1440</v>
      </c>
      <c r="PEY231" s="19" t="s">
        <v>1440</v>
      </c>
      <c r="PEZ231" s="19" t="s">
        <v>1440</v>
      </c>
      <c r="PFA231" s="19" t="s">
        <v>1440</v>
      </c>
      <c r="PFB231" s="19" t="s">
        <v>1440</v>
      </c>
      <c r="PFC231" s="19" t="s">
        <v>1440</v>
      </c>
      <c r="PFD231" s="19" t="s">
        <v>1440</v>
      </c>
      <c r="PFE231" s="19" t="s">
        <v>1440</v>
      </c>
      <c r="PFF231" s="19" t="s">
        <v>1440</v>
      </c>
      <c r="PFG231" s="19" t="s">
        <v>1440</v>
      </c>
      <c r="PFH231" s="19" t="s">
        <v>1440</v>
      </c>
      <c r="PFI231" s="19" t="s">
        <v>1440</v>
      </c>
      <c r="PFJ231" s="19" t="s">
        <v>1440</v>
      </c>
      <c r="PFK231" s="19" t="s">
        <v>1440</v>
      </c>
      <c r="PFL231" s="19" t="s">
        <v>1440</v>
      </c>
      <c r="PFM231" s="19" t="s">
        <v>1440</v>
      </c>
      <c r="PFN231" s="19" t="s">
        <v>1440</v>
      </c>
      <c r="PFO231" s="19" t="s">
        <v>1440</v>
      </c>
      <c r="PFP231" s="19" t="s">
        <v>1440</v>
      </c>
      <c r="PFQ231" s="19" t="s">
        <v>1440</v>
      </c>
      <c r="PFR231" s="19" t="s">
        <v>1440</v>
      </c>
      <c r="PFS231" s="19" t="s">
        <v>1440</v>
      </c>
      <c r="PFT231" s="19" t="s">
        <v>1440</v>
      </c>
      <c r="PFU231" s="19" t="s">
        <v>1440</v>
      </c>
      <c r="PFV231" s="19" t="s">
        <v>1440</v>
      </c>
      <c r="PFW231" s="19" t="s">
        <v>1440</v>
      </c>
      <c r="PFX231" s="19" t="s">
        <v>1440</v>
      </c>
      <c r="PFY231" s="19" t="s">
        <v>1440</v>
      </c>
      <c r="PFZ231" s="19" t="s">
        <v>1440</v>
      </c>
      <c r="PGA231" s="19" t="s">
        <v>1440</v>
      </c>
      <c r="PGB231" s="19" t="s">
        <v>1440</v>
      </c>
      <c r="PGC231" s="19" t="s">
        <v>1440</v>
      </c>
      <c r="PGD231" s="19" t="s">
        <v>1440</v>
      </c>
      <c r="PGE231" s="19" t="s">
        <v>1440</v>
      </c>
      <c r="PGF231" s="19" t="s">
        <v>1440</v>
      </c>
      <c r="PGG231" s="19" t="s">
        <v>1440</v>
      </c>
      <c r="PGH231" s="19" t="s">
        <v>1440</v>
      </c>
      <c r="PGI231" s="19" t="s">
        <v>1440</v>
      </c>
      <c r="PGJ231" s="19" t="s">
        <v>1440</v>
      </c>
      <c r="PGK231" s="19" t="s">
        <v>1440</v>
      </c>
      <c r="PGL231" s="19" t="s">
        <v>1440</v>
      </c>
      <c r="PGM231" s="19" t="s">
        <v>1440</v>
      </c>
      <c r="PGN231" s="19" t="s">
        <v>1440</v>
      </c>
      <c r="PGO231" s="19" t="s">
        <v>1440</v>
      </c>
      <c r="PGP231" s="19" t="s">
        <v>1440</v>
      </c>
      <c r="PGQ231" s="19" t="s">
        <v>1440</v>
      </c>
      <c r="PGR231" s="19" t="s">
        <v>1440</v>
      </c>
      <c r="PGS231" s="19" t="s">
        <v>1440</v>
      </c>
      <c r="PGT231" s="19" t="s">
        <v>1440</v>
      </c>
      <c r="PGU231" s="19" t="s">
        <v>1440</v>
      </c>
      <c r="PGV231" s="19" t="s">
        <v>1440</v>
      </c>
      <c r="PGW231" s="19" t="s">
        <v>1440</v>
      </c>
      <c r="PGX231" s="19" t="s">
        <v>1440</v>
      </c>
      <c r="PGY231" s="19" t="s">
        <v>1440</v>
      </c>
      <c r="PGZ231" s="19" t="s">
        <v>1440</v>
      </c>
      <c r="PHA231" s="19" t="s">
        <v>1440</v>
      </c>
      <c r="PHB231" s="19" t="s">
        <v>1440</v>
      </c>
      <c r="PHC231" s="19" t="s">
        <v>1440</v>
      </c>
      <c r="PHD231" s="19" t="s">
        <v>1440</v>
      </c>
      <c r="PHE231" s="19" t="s">
        <v>1440</v>
      </c>
      <c r="PHF231" s="19" t="s">
        <v>1440</v>
      </c>
      <c r="PHG231" s="19" t="s">
        <v>1440</v>
      </c>
      <c r="PHH231" s="19" t="s">
        <v>1440</v>
      </c>
      <c r="PHI231" s="19" t="s">
        <v>1440</v>
      </c>
      <c r="PHJ231" s="19" t="s">
        <v>1440</v>
      </c>
      <c r="PHK231" s="19" t="s">
        <v>1440</v>
      </c>
      <c r="PHL231" s="19" t="s">
        <v>1440</v>
      </c>
      <c r="PHM231" s="19" t="s">
        <v>1440</v>
      </c>
      <c r="PHN231" s="19" t="s">
        <v>1440</v>
      </c>
      <c r="PHO231" s="19" t="s">
        <v>1440</v>
      </c>
      <c r="PHP231" s="19" t="s">
        <v>1440</v>
      </c>
      <c r="PHQ231" s="19" t="s">
        <v>1440</v>
      </c>
      <c r="PHR231" s="19" t="s">
        <v>1440</v>
      </c>
      <c r="PHS231" s="19" t="s">
        <v>1440</v>
      </c>
      <c r="PHT231" s="19" t="s">
        <v>1440</v>
      </c>
      <c r="PHU231" s="19" t="s">
        <v>1440</v>
      </c>
      <c r="PHV231" s="19" t="s">
        <v>1440</v>
      </c>
      <c r="PHW231" s="19" t="s">
        <v>1440</v>
      </c>
      <c r="PHX231" s="19" t="s">
        <v>1440</v>
      </c>
      <c r="PHY231" s="19" t="s">
        <v>1440</v>
      </c>
      <c r="PHZ231" s="19" t="s">
        <v>1440</v>
      </c>
      <c r="PIA231" s="19" t="s">
        <v>1440</v>
      </c>
      <c r="PIB231" s="19" t="s">
        <v>1440</v>
      </c>
      <c r="PIC231" s="19" t="s">
        <v>1440</v>
      </c>
      <c r="PID231" s="19" t="s">
        <v>1440</v>
      </c>
      <c r="PIE231" s="19" t="s">
        <v>1440</v>
      </c>
      <c r="PIF231" s="19" t="s">
        <v>1440</v>
      </c>
      <c r="PIG231" s="19" t="s">
        <v>1440</v>
      </c>
      <c r="PIH231" s="19" t="s">
        <v>1440</v>
      </c>
      <c r="PII231" s="19" t="s">
        <v>1440</v>
      </c>
      <c r="PIJ231" s="19" t="s">
        <v>1440</v>
      </c>
      <c r="PIK231" s="19" t="s">
        <v>1440</v>
      </c>
      <c r="PIL231" s="19" t="s">
        <v>1440</v>
      </c>
      <c r="PIM231" s="19" t="s">
        <v>1440</v>
      </c>
      <c r="PIN231" s="19" t="s">
        <v>1440</v>
      </c>
      <c r="PIO231" s="19" t="s">
        <v>1440</v>
      </c>
      <c r="PIP231" s="19" t="s">
        <v>1440</v>
      </c>
      <c r="PIQ231" s="19" t="s">
        <v>1440</v>
      </c>
      <c r="PIR231" s="19" t="s">
        <v>1440</v>
      </c>
      <c r="PIS231" s="19" t="s">
        <v>1440</v>
      </c>
      <c r="PIT231" s="19" t="s">
        <v>1440</v>
      </c>
      <c r="PIU231" s="19" t="s">
        <v>1440</v>
      </c>
      <c r="PIV231" s="19" t="s">
        <v>1440</v>
      </c>
      <c r="PIW231" s="19" t="s">
        <v>1440</v>
      </c>
      <c r="PIX231" s="19" t="s">
        <v>1440</v>
      </c>
      <c r="PIY231" s="19" t="s">
        <v>1440</v>
      </c>
      <c r="PIZ231" s="19" t="s">
        <v>1440</v>
      </c>
      <c r="PJA231" s="19" t="s">
        <v>1440</v>
      </c>
      <c r="PJB231" s="19" t="s">
        <v>1440</v>
      </c>
      <c r="PJC231" s="19" t="s">
        <v>1440</v>
      </c>
      <c r="PJD231" s="19" t="s">
        <v>1440</v>
      </c>
      <c r="PJE231" s="19" t="s">
        <v>1440</v>
      </c>
      <c r="PJF231" s="19" t="s">
        <v>1440</v>
      </c>
      <c r="PJG231" s="19" t="s">
        <v>1440</v>
      </c>
      <c r="PJH231" s="19" t="s">
        <v>1440</v>
      </c>
      <c r="PJI231" s="19" t="s">
        <v>1440</v>
      </c>
      <c r="PJJ231" s="19" t="s">
        <v>1440</v>
      </c>
      <c r="PJK231" s="19" t="s">
        <v>1440</v>
      </c>
      <c r="PJL231" s="19" t="s">
        <v>1440</v>
      </c>
      <c r="PJM231" s="19" t="s">
        <v>1440</v>
      </c>
      <c r="PJN231" s="19" t="s">
        <v>1440</v>
      </c>
      <c r="PJO231" s="19" t="s">
        <v>1440</v>
      </c>
      <c r="PJP231" s="19" t="s">
        <v>1440</v>
      </c>
      <c r="PJQ231" s="19" t="s">
        <v>1440</v>
      </c>
      <c r="PJR231" s="19" t="s">
        <v>1440</v>
      </c>
      <c r="PJS231" s="19" t="s">
        <v>1440</v>
      </c>
      <c r="PJT231" s="19" t="s">
        <v>1440</v>
      </c>
      <c r="PJU231" s="19" t="s">
        <v>1440</v>
      </c>
      <c r="PJV231" s="19" t="s">
        <v>1440</v>
      </c>
      <c r="PJW231" s="19" t="s">
        <v>1440</v>
      </c>
      <c r="PJX231" s="19" t="s">
        <v>1440</v>
      </c>
      <c r="PJY231" s="19" t="s">
        <v>1440</v>
      </c>
      <c r="PJZ231" s="19" t="s">
        <v>1440</v>
      </c>
      <c r="PKA231" s="19" t="s">
        <v>1440</v>
      </c>
      <c r="PKB231" s="19" t="s">
        <v>1440</v>
      </c>
      <c r="PKC231" s="19" t="s">
        <v>1440</v>
      </c>
      <c r="PKD231" s="19" t="s">
        <v>1440</v>
      </c>
      <c r="PKE231" s="19" t="s">
        <v>1440</v>
      </c>
      <c r="PKF231" s="19" t="s">
        <v>1440</v>
      </c>
      <c r="PKG231" s="19" t="s">
        <v>1440</v>
      </c>
      <c r="PKH231" s="19" t="s">
        <v>1440</v>
      </c>
      <c r="PKI231" s="19" t="s">
        <v>1440</v>
      </c>
      <c r="PKJ231" s="19" t="s">
        <v>1440</v>
      </c>
      <c r="PKK231" s="19" t="s">
        <v>1440</v>
      </c>
      <c r="PKL231" s="19" t="s">
        <v>1440</v>
      </c>
      <c r="PKM231" s="19" t="s">
        <v>1440</v>
      </c>
      <c r="PKN231" s="19" t="s">
        <v>1440</v>
      </c>
      <c r="PKO231" s="19" t="s">
        <v>1440</v>
      </c>
      <c r="PKP231" s="19" t="s">
        <v>1440</v>
      </c>
      <c r="PKQ231" s="19" t="s">
        <v>1440</v>
      </c>
      <c r="PKR231" s="19" t="s">
        <v>1440</v>
      </c>
      <c r="PKS231" s="19" t="s">
        <v>1440</v>
      </c>
      <c r="PKT231" s="19" t="s">
        <v>1440</v>
      </c>
      <c r="PKU231" s="19" t="s">
        <v>1440</v>
      </c>
      <c r="PKV231" s="19" t="s">
        <v>1440</v>
      </c>
      <c r="PKW231" s="19" t="s">
        <v>1440</v>
      </c>
      <c r="PKX231" s="19" t="s">
        <v>1440</v>
      </c>
      <c r="PKY231" s="19" t="s">
        <v>1440</v>
      </c>
      <c r="PKZ231" s="19" t="s">
        <v>1440</v>
      </c>
      <c r="PLA231" s="19" t="s">
        <v>1440</v>
      </c>
      <c r="PLB231" s="19" t="s">
        <v>1440</v>
      </c>
      <c r="PLC231" s="19" t="s">
        <v>1440</v>
      </c>
      <c r="PLD231" s="19" t="s">
        <v>1440</v>
      </c>
      <c r="PLE231" s="19" t="s">
        <v>1440</v>
      </c>
      <c r="PLF231" s="19" t="s">
        <v>1440</v>
      </c>
      <c r="PLG231" s="19" t="s">
        <v>1440</v>
      </c>
      <c r="PLH231" s="19" t="s">
        <v>1440</v>
      </c>
      <c r="PLI231" s="19" t="s">
        <v>1440</v>
      </c>
      <c r="PLJ231" s="19" t="s">
        <v>1440</v>
      </c>
      <c r="PLK231" s="19" t="s">
        <v>1440</v>
      </c>
      <c r="PLL231" s="19" t="s">
        <v>1440</v>
      </c>
      <c r="PLM231" s="19" t="s">
        <v>1440</v>
      </c>
      <c r="PLN231" s="19" t="s">
        <v>1440</v>
      </c>
      <c r="PLO231" s="19" t="s">
        <v>1440</v>
      </c>
      <c r="PLP231" s="19" t="s">
        <v>1440</v>
      </c>
      <c r="PLQ231" s="19" t="s">
        <v>1440</v>
      </c>
      <c r="PLR231" s="19" t="s">
        <v>1440</v>
      </c>
      <c r="PLS231" s="19" t="s">
        <v>1440</v>
      </c>
      <c r="PLT231" s="19" t="s">
        <v>1440</v>
      </c>
      <c r="PLU231" s="19" t="s">
        <v>1440</v>
      </c>
      <c r="PLV231" s="19" t="s">
        <v>1440</v>
      </c>
      <c r="PLW231" s="19" t="s">
        <v>1440</v>
      </c>
      <c r="PLX231" s="19" t="s">
        <v>1440</v>
      </c>
      <c r="PLY231" s="19" t="s">
        <v>1440</v>
      </c>
      <c r="PLZ231" s="19" t="s">
        <v>1440</v>
      </c>
      <c r="PMA231" s="19" t="s">
        <v>1440</v>
      </c>
      <c r="PMB231" s="19" t="s">
        <v>1440</v>
      </c>
      <c r="PMC231" s="19" t="s">
        <v>1440</v>
      </c>
      <c r="PMD231" s="19" t="s">
        <v>1440</v>
      </c>
      <c r="PME231" s="19" t="s">
        <v>1440</v>
      </c>
      <c r="PMF231" s="19" t="s">
        <v>1440</v>
      </c>
      <c r="PMG231" s="19" t="s">
        <v>1440</v>
      </c>
      <c r="PMH231" s="19" t="s">
        <v>1440</v>
      </c>
      <c r="PMI231" s="19" t="s">
        <v>1440</v>
      </c>
      <c r="PMJ231" s="19" t="s">
        <v>1440</v>
      </c>
      <c r="PMK231" s="19" t="s">
        <v>1440</v>
      </c>
      <c r="PML231" s="19" t="s">
        <v>1440</v>
      </c>
      <c r="PMM231" s="19" t="s">
        <v>1440</v>
      </c>
      <c r="PMN231" s="19" t="s">
        <v>1440</v>
      </c>
      <c r="PMO231" s="19" t="s">
        <v>1440</v>
      </c>
      <c r="PMP231" s="19" t="s">
        <v>1440</v>
      </c>
      <c r="PMQ231" s="19" t="s">
        <v>1440</v>
      </c>
      <c r="PMR231" s="19" t="s">
        <v>1440</v>
      </c>
      <c r="PMS231" s="19" t="s">
        <v>1440</v>
      </c>
      <c r="PMT231" s="19" t="s">
        <v>1440</v>
      </c>
      <c r="PMU231" s="19" t="s">
        <v>1440</v>
      </c>
      <c r="PMV231" s="19" t="s">
        <v>1440</v>
      </c>
      <c r="PMW231" s="19" t="s">
        <v>1440</v>
      </c>
      <c r="PMX231" s="19" t="s">
        <v>1440</v>
      </c>
      <c r="PMY231" s="19" t="s">
        <v>1440</v>
      </c>
      <c r="PMZ231" s="19" t="s">
        <v>1440</v>
      </c>
      <c r="PNA231" s="19" t="s">
        <v>1440</v>
      </c>
      <c r="PNB231" s="19" t="s">
        <v>1440</v>
      </c>
      <c r="PNC231" s="19" t="s">
        <v>1440</v>
      </c>
      <c r="PND231" s="19" t="s">
        <v>1440</v>
      </c>
      <c r="PNE231" s="19" t="s">
        <v>1440</v>
      </c>
      <c r="PNF231" s="19" t="s">
        <v>1440</v>
      </c>
      <c r="PNG231" s="19" t="s">
        <v>1440</v>
      </c>
      <c r="PNH231" s="19" t="s">
        <v>1440</v>
      </c>
      <c r="PNI231" s="19" t="s">
        <v>1440</v>
      </c>
      <c r="PNJ231" s="19" t="s">
        <v>1440</v>
      </c>
      <c r="PNK231" s="19" t="s">
        <v>1440</v>
      </c>
      <c r="PNL231" s="19" t="s">
        <v>1440</v>
      </c>
      <c r="PNM231" s="19" t="s">
        <v>1440</v>
      </c>
      <c r="PNN231" s="19" t="s">
        <v>1440</v>
      </c>
      <c r="PNO231" s="19" t="s">
        <v>1440</v>
      </c>
      <c r="PNP231" s="19" t="s">
        <v>1440</v>
      </c>
      <c r="PNQ231" s="19" t="s">
        <v>1440</v>
      </c>
      <c r="PNR231" s="19" t="s">
        <v>1440</v>
      </c>
      <c r="PNS231" s="19" t="s">
        <v>1440</v>
      </c>
      <c r="PNT231" s="19" t="s">
        <v>1440</v>
      </c>
      <c r="PNU231" s="19" t="s">
        <v>1440</v>
      </c>
      <c r="PNV231" s="19" t="s">
        <v>1440</v>
      </c>
      <c r="PNW231" s="19" t="s">
        <v>1440</v>
      </c>
      <c r="PNX231" s="19" t="s">
        <v>1440</v>
      </c>
      <c r="PNY231" s="19" t="s">
        <v>1440</v>
      </c>
      <c r="PNZ231" s="19" t="s">
        <v>1440</v>
      </c>
      <c r="POA231" s="19" t="s">
        <v>1440</v>
      </c>
      <c r="POB231" s="19" t="s">
        <v>1440</v>
      </c>
      <c r="POC231" s="19" t="s">
        <v>1440</v>
      </c>
      <c r="POD231" s="19" t="s">
        <v>1440</v>
      </c>
      <c r="POE231" s="19" t="s">
        <v>1440</v>
      </c>
      <c r="POF231" s="19" t="s">
        <v>1440</v>
      </c>
      <c r="POG231" s="19" t="s">
        <v>1440</v>
      </c>
      <c r="POH231" s="19" t="s">
        <v>1440</v>
      </c>
      <c r="POI231" s="19" t="s">
        <v>1440</v>
      </c>
      <c r="POJ231" s="19" t="s">
        <v>1440</v>
      </c>
      <c r="POK231" s="19" t="s">
        <v>1440</v>
      </c>
      <c r="POL231" s="19" t="s">
        <v>1440</v>
      </c>
      <c r="POM231" s="19" t="s">
        <v>1440</v>
      </c>
      <c r="PON231" s="19" t="s">
        <v>1440</v>
      </c>
      <c r="POO231" s="19" t="s">
        <v>1440</v>
      </c>
      <c r="POP231" s="19" t="s">
        <v>1440</v>
      </c>
      <c r="POQ231" s="19" t="s">
        <v>1440</v>
      </c>
      <c r="POR231" s="19" t="s">
        <v>1440</v>
      </c>
      <c r="POS231" s="19" t="s">
        <v>1440</v>
      </c>
      <c r="POT231" s="19" t="s">
        <v>1440</v>
      </c>
      <c r="POU231" s="19" t="s">
        <v>1440</v>
      </c>
      <c r="POV231" s="19" t="s">
        <v>1440</v>
      </c>
      <c r="POW231" s="19" t="s">
        <v>1440</v>
      </c>
      <c r="POX231" s="19" t="s">
        <v>1440</v>
      </c>
      <c r="POY231" s="19" t="s">
        <v>1440</v>
      </c>
      <c r="POZ231" s="19" t="s">
        <v>1440</v>
      </c>
      <c r="PPA231" s="19" t="s">
        <v>1440</v>
      </c>
      <c r="PPB231" s="19" t="s">
        <v>1440</v>
      </c>
      <c r="PPC231" s="19" t="s">
        <v>1440</v>
      </c>
      <c r="PPD231" s="19" t="s">
        <v>1440</v>
      </c>
      <c r="PPE231" s="19" t="s">
        <v>1440</v>
      </c>
      <c r="PPF231" s="19" t="s">
        <v>1440</v>
      </c>
      <c r="PPG231" s="19" t="s">
        <v>1440</v>
      </c>
      <c r="PPH231" s="19" t="s">
        <v>1440</v>
      </c>
      <c r="PPI231" s="19" t="s">
        <v>1440</v>
      </c>
      <c r="PPJ231" s="19" t="s">
        <v>1440</v>
      </c>
      <c r="PPK231" s="19" t="s">
        <v>1440</v>
      </c>
      <c r="PPL231" s="19" t="s">
        <v>1440</v>
      </c>
      <c r="PPM231" s="19" t="s">
        <v>1440</v>
      </c>
      <c r="PPN231" s="19" t="s">
        <v>1440</v>
      </c>
      <c r="PPO231" s="19" t="s">
        <v>1440</v>
      </c>
      <c r="PPP231" s="19" t="s">
        <v>1440</v>
      </c>
      <c r="PPQ231" s="19" t="s">
        <v>1440</v>
      </c>
      <c r="PPR231" s="19" t="s">
        <v>1440</v>
      </c>
      <c r="PPS231" s="19" t="s">
        <v>1440</v>
      </c>
      <c r="PPT231" s="19" t="s">
        <v>1440</v>
      </c>
      <c r="PPU231" s="19" t="s">
        <v>1440</v>
      </c>
      <c r="PPV231" s="19" t="s">
        <v>1440</v>
      </c>
      <c r="PPW231" s="19" t="s">
        <v>1440</v>
      </c>
      <c r="PPX231" s="19" t="s">
        <v>1440</v>
      </c>
      <c r="PPY231" s="19" t="s">
        <v>1440</v>
      </c>
      <c r="PPZ231" s="19" t="s">
        <v>1440</v>
      </c>
      <c r="PQA231" s="19" t="s">
        <v>1440</v>
      </c>
      <c r="PQB231" s="19" t="s">
        <v>1440</v>
      </c>
      <c r="PQC231" s="19" t="s">
        <v>1440</v>
      </c>
      <c r="PQD231" s="19" t="s">
        <v>1440</v>
      </c>
      <c r="PQE231" s="19" t="s">
        <v>1440</v>
      </c>
      <c r="PQF231" s="19" t="s">
        <v>1440</v>
      </c>
      <c r="PQG231" s="19" t="s">
        <v>1440</v>
      </c>
      <c r="PQH231" s="19" t="s">
        <v>1440</v>
      </c>
      <c r="PQI231" s="19" t="s">
        <v>1440</v>
      </c>
      <c r="PQJ231" s="19" t="s">
        <v>1440</v>
      </c>
      <c r="PQK231" s="19" t="s">
        <v>1440</v>
      </c>
      <c r="PQL231" s="19" t="s">
        <v>1440</v>
      </c>
      <c r="PQM231" s="19" t="s">
        <v>1440</v>
      </c>
      <c r="PQN231" s="19" t="s">
        <v>1440</v>
      </c>
      <c r="PQO231" s="19" t="s">
        <v>1440</v>
      </c>
      <c r="PQP231" s="19" t="s">
        <v>1440</v>
      </c>
      <c r="PQQ231" s="19" t="s">
        <v>1440</v>
      </c>
      <c r="PQR231" s="19" t="s">
        <v>1440</v>
      </c>
      <c r="PQS231" s="19" t="s">
        <v>1440</v>
      </c>
      <c r="PQT231" s="19" t="s">
        <v>1440</v>
      </c>
      <c r="PQU231" s="19" t="s">
        <v>1440</v>
      </c>
      <c r="PQV231" s="19" t="s">
        <v>1440</v>
      </c>
      <c r="PQW231" s="19" t="s">
        <v>1440</v>
      </c>
      <c r="PQX231" s="19" t="s">
        <v>1440</v>
      </c>
      <c r="PQY231" s="19" t="s">
        <v>1440</v>
      </c>
      <c r="PQZ231" s="19" t="s">
        <v>1440</v>
      </c>
      <c r="PRA231" s="19" t="s">
        <v>1440</v>
      </c>
      <c r="PRB231" s="19" t="s">
        <v>1440</v>
      </c>
      <c r="PRC231" s="19" t="s">
        <v>1440</v>
      </c>
      <c r="PRD231" s="19" t="s">
        <v>1440</v>
      </c>
      <c r="PRE231" s="19" t="s">
        <v>1440</v>
      </c>
      <c r="PRF231" s="19" t="s">
        <v>1440</v>
      </c>
      <c r="PRG231" s="19" t="s">
        <v>1440</v>
      </c>
      <c r="PRH231" s="19" t="s">
        <v>1440</v>
      </c>
      <c r="PRI231" s="19" t="s">
        <v>1440</v>
      </c>
      <c r="PRJ231" s="19" t="s">
        <v>1440</v>
      </c>
      <c r="PRK231" s="19" t="s">
        <v>1440</v>
      </c>
      <c r="PRL231" s="19" t="s">
        <v>1440</v>
      </c>
      <c r="PRM231" s="19" t="s">
        <v>1440</v>
      </c>
      <c r="PRN231" s="19" t="s">
        <v>1440</v>
      </c>
      <c r="PRO231" s="19" t="s">
        <v>1440</v>
      </c>
      <c r="PRP231" s="19" t="s">
        <v>1440</v>
      </c>
      <c r="PRQ231" s="19" t="s">
        <v>1440</v>
      </c>
      <c r="PRR231" s="19" t="s">
        <v>1440</v>
      </c>
      <c r="PRS231" s="19" t="s">
        <v>1440</v>
      </c>
      <c r="PRT231" s="19" t="s">
        <v>1440</v>
      </c>
      <c r="PRU231" s="19" t="s">
        <v>1440</v>
      </c>
      <c r="PRV231" s="19" t="s">
        <v>1440</v>
      </c>
      <c r="PRW231" s="19" t="s">
        <v>1440</v>
      </c>
      <c r="PRX231" s="19" t="s">
        <v>1440</v>
      </c>
      <c r="PRY231" s="19" t="s">
        <v>1440</v>
      </c>
      <c r="PRZ231" s="19" t="s">
        <v>1440</v>
      </c>
      <c r="PSA231" s="19" t="s">
        <v>1440</v>
      </c>
      <c r="PSB231" s="19" t="s">
        <v>1440</v>
      </c>
      <c r="PSC231" s="19" t="s">
        <v>1440</v>
      </c>
      <c r="PSD231" s="19" t="s">
        <v>1440</v>
      </c>
      <c r="PSE231" s="19" t="s">
        <v>1440</v>
      </c>
      <c r="PSF231" s="19" t="s">
        <v>1440</v>
      </c>
      <c r="PSG231" s="19" t="s">
        <v>1440</v>
      </c>
      <c r="PSH231" s="19" t="s">
        <v>1440</v>
      </c>
      <c r="PSI231" s="19" t="s">
        <v>1440</v>
      </c>
      <c r="PSJ231" s="19" t="s">
        <v>1440</v>
      </c>
      <c r="PSK231" s="19" t="s">
        <v>1440</v>
      </c>
      <c r="PSL231" s="19" t="s">
        <v>1440</v>
      </c>
      <c r="PSM231" s="19" t="s">
        <v>1440</v>
      </c>
      <c r="PSN231" s="19" t="s">
        <v>1440</v>
      </c>
      <c r="PSO231" s="19" t="s">
        <v>1440</v>
      </c>
      <c r="PSP231" s="19" t="s">
        <v>1440</v>
      </c>
      <c r="PSQ231" s="19" t="s">
        <v>1440</v>
      </c>
      <c r="PSR231" s="19" t="s">
        <v>1440</v>
      </c>
      <c r="PSS231" s="19" t="s">
        <v>1440</v>
      </c>
      <c r="PST231" s="19" t="s">
        <v>1440</v>
      </c>
      <c r="PSU231" s="19" t="s">
        <v>1440</v>
      </c>
      <c r="PSV231" s="19" t="s">
        <v>1440</v>
      </c>
      <c r="PSW231" s="19" t="s">
        <v>1440</v>
      </c>
      <c r="PSX231" s="19" t="s">
        <v>1440</v>
      </c>
      <c r="PSY231" s="19" t="s">
        <v>1440</v>
      </c>
      <c r="PSZ231" s="19" t="s">
        <v>1440</v>
      </c>
      <c r="PTA231" s="19" t="s">
        <v>1440</v>
      </c>
      <c r="PTB231" s="19" t="s">
        <v>1440</v>
      </c>
      <c r="PTC231" s="19" t="s">
        <v>1440</v>
      </c>
      <c r="PTD231" s="19" t="s">
        <v>1440</v>
      </c>
      <c r="PTE231" s="19" t="s">
        <v>1440</v>
      </c>
      <c r="PTF231" s="19" t="s">
        <v>1440</v>
      </c>
      <c r="PTG231" s="19" t="s">
        <v>1440</v>
      </c>
      <c r="PTH231" s="19" t="s">
        <v>1440</v>
      </c>
      <c r="PTI231" s="19" t="s">
        <v>1440</v>
      </c>
      <c r="PTJ231" s="19" t="s">
        <v>1440</v>
      </c>
      <c r="PTK231" s="19" t="s">
        <v>1440</v>
      </c>
      <c r="PTL231" s="19" t="s">
        <v>1440</v>
      </c>
      <c r="PTM231" s="19" t="s">
        <v>1440</v>
      </c>
      <c r="PTN231" s="19" t="s">
        <v>1440</v>
      </c>
      <c r="PTO231" s="19" t="s">
        <v>1440</v>
      </c>
      <c r="PTP231" s="19" t="s">
        <v>1440</v>
      </c>
      <c r="PTQ231" s="19" t="s">
        <v>1440</v>
      </c>
      <c r="PTR231" s="19" t="s">
        <v>1440</v>
      </c>
      <c r="PTS231" s="19" t="s">
        <v>1440</v>
      </c>
      <c r="PTT231" s="19" t="s">
        <v>1440</v>
      </c>
      <c r="PTU231" s="19" t="s">
        <v>1440</v>
      </c>
      <c r="PTV231" s="19" t="s">
        <v>1440</v>
      </c>
      <c r="PTW231" s="19" t="s">
        <v>1440</v>
      </c>
      <c r="PTX231" s="19" t="s">
        <v>1440</v>
      </c>
      <c r="PTY231" s="19" t="s">
        <v>1440</v>
      </c>
      <c r="PTZ231" s="19" t="s">
        <v>1440</v>
      </c>
      <c r="PUA231" s="19" t="s">
        <v>1440</v>
      </c>
      <c r="PUB231" s="19" t="s">
        <v>1440</v>
      </c>
      <c r="PUC231" s="19" t="s">
        <v>1440</v>
      </c>
      <c r="PUD231" s="19" t="s">
        <v>1440</v>
      </c>
      <c r="PUE231" s="19" t="s">
        <v>1440</v>
      </c>
      <c r="PUF231" s="19" t="s">
        <v>1440</v>
      </c>
      <c r="PUG231" s="19" t="s">
        <v>1440</v>
      </c>
      <c r="PUH231" s="19" t="s">
        <v>1440</v>
      </c>
      <c r="PUI231" s="19" t="s">
        <v>1440</v>
      </c>
      <c r="PUJ231" s="19" t="s">
        <v>1440</v>
      </c>
      <c r="PUK231" s="19" t="s">
        <v>1440</v>
      </c>
      <c r="PUL231" s="19" t="s">
        <v>1440</v>
      </c>
      <c r="PUM231" s="19" t="s">
        <v>1440</v>
      </c>
      <c r="PUN231" s="19" t="s">
        <v>1440</v>
      </c>
      <c r="PUO231" s="19" t="s">
        <v>1440</v>
      </c>
      <c r="PUP231" s="19" t="s">
        <v>1440</v>
      </c>
      <c r="PUQ231" s="19" t="s">
        <v>1440</v>
      </c>
      <c r="PUR231" s="19" t="s">
        <v>1440</v>
      </c>
      <c r="PUS231" s="19" t="s">
        <v>1440</v>
      </c>
      <c r="PUT231" s="19" t="s">
        <v>1440</v>
      </c>
      <c r="PUU231" s="19" t="s">
        <v>1440</v>
      </c>
      <c r="PUV231" s="19" t="s">
        <v>1440</v>
      </c>
      <c r="PUW231" s="19" t="s">
        <v>1440</v>
      </c>
      <c r="PUX231" s="19" t="s">
        <v>1440</v>
      </c>
      <c r="PUY231" s="19" t="s">
        <v>1440</v>
      </c>
      <c r="PUZ231" s="19" t="s">
        <v>1440</v>
      </c>
      <c r="PVA231" s="19" t="s">
        <v>1440</v>
      </c>
      <c r="PVB231" s="19" t="s">
        <v>1440</v>
      </c>
      <c r="PVC231" s="19" t="s">
        <v>1440</v>
      </c>
      <c r="PVD231" s="19" t="s">
        <v>1440</v>
      </c>
      <c r="PVE231" s="19" t="s">
        <v>1440</v>
      </c>
      <c r="PVF231" s="19" t="s">
        <v>1440</v>
      </c>
      <c r="PVG231" s="19" t="s">
        <v>1440</v>
      </c>
      <c r="PVH231" s="19" t="s">
        <v>1440</v>
      </c>
      <c r="PVI231" s="19" t="s">
        <v>1440</v>
      </c>
      <c r="PVJ231" s="19" t="s">
        <v>1440</v>
      </c>
      <c r="PVK231" s="19" t="s">
        <v>1440</v>
      </c>
      <c r="PVL231" s="19" t="s">
        <v>1440</v>
      </c>
      <c r="PVM231" s="19" t="s">
        <v>1440</v>
      </c>
      <c r="PVN231" s="19" t="s">
        <v>1440</v>
      </c>
      <c r="PVO231" s="19" t="s">
        <v>1440</v>
      </c>
      <c r="PVP231" s="19" t="s">
        <v>1440</v>
      </c>
      <c r="PVQ231" s="19" t="s">
        <v>1440</v>
      </c>
      <c r="PVR231" s="19" t="s">
        <v>1440</v>
      </c>
      <c r="PVS231" s="19" t="s">
        <v>1440</v>
      </c>
      <c r="PVT231" s="19" t="s">
        <v>1440</v>
      </c>
      <c r="PVU231" s="19" t="s">
        <v>1440</v>
      </c>
      <c r="PVV231" s="19" t="s">
        <v>1440</v>
      </c>
      <c r="PVW231" s="19" t="s">
        <v>1440</v>
      </c>
      <c r="PVX231" s="19" t="s">
        <v>1440</v>
      </c>
      <c r="PVY231" s="19" t="s">
        <v>1440</v>
      </c>
      <c r="PVZ231" s="19" t="s">
        <v>1440</v>
      </c>
      <c r="PWA231" s="19" t="s">
        <v>1440</v>
      </c>
      <c r="PWB231" s="19" t="s">
        <v>1440</v>
      </c>
      <c r="PWC231" s="19" t="s">
        <v>1440</v>
      </c>
      <c r="PWD231" s="19" t="s">
        <v>1440</v>
      </c>
      <c r="PWE231" s="19" t="s">
        <v>1440</v>
      </c>
      <c r="PWF231" s="19" t="s">
        <v>1440</v>
      </c>
      <c r="PWG231" s="19" t="s">
        <v>1440</v>
      </c>
      <c r="PWH231" s="19" t="s">
        <v>1440</v>
      </c>
      <c r="PWI231" s="19" t="s">
        <v>1440</v>
      </c>
      <c r="PWJ231" s="19" t="s">
        <v>1440</v>
      </c>
      <c r="PWK231" s="19" t="s">
        <v>1440</v>
      </c>
      <c r="PWL231" s="19" t="s">
        <v>1440</v>
      </c>
      <c r="PWM231" s="19" t="s">
        <v>1440</v>
      </c>
      <c r="PWN231" s="19" t="s">
        <v>1440</v>
      </c>
      <c r="PWO231" s="19" t="s">
        <v>1440</v>
      </c>
      <c r="PWP231" s="19" t="s">
        <v>1440</v>
      </c>
      <c r="PWQ231" s="19" t="s">
        <v>1440</v>
      </c>
      <c r="PWR231" s="19" t="s">
        <v>1440</v>
      </c>
      <c r="PWS231" s="19" t="s">
        <v>1440</v>
      </c>
      <c r="PWT231" s="19" t="s">
        <v>1440</v>
      </c>
      <c r="PWU231" s="19" t="s">
        <v>1440</v>
      </c>
      <c r="PWV231" s="19" t="s">
        <v>1440</v>
      </c>
      <c r="PWW231" s="19" t="s">
        <v>1440</v>
      </c>
      <c r="PWX231" s="19" t="s">
        <v>1440</v>
      </c>
      <c r="PWY231" s="19" t="s">
        <v>1440</v>
      </c>
      <c r="PWZ231" s="19" t="s">
        <v>1440</v>
      </c>
      <c r="PXA231" s="19" t="s">
        <v>1440</v>
      </c>
      <c r="PXB231" s="19" t="s">
        <v>1440</v>
      </c>
      <c r="PXC231" s="19" t="s">
        <v>1440</v>
      </c>
      <c r="PXD231" s="19" t="s">
        <v>1440</v>
      </c>
      <c r="PXE231" s="19" t="s">
        <v>1440</v>
      </c>
      <c r="PXF231" s="19" t="s">
        <v>1440</v>
      </c>
      <c r="PXG231" s="19" t="s">
        <v>1440</v>
      </c>
      <c r="PXH231" s="19" t="s">
        <v>1440</v>
      </c>
      <c r="PXI231" s="19" t="s">
        <v>1440</v>
      </c>
      <c r="PXJ231" s="19" t="s">
        <v>1440</v>
      </c>
      <c r="PXK231" s="19" t="s">
        <v>1440</v>
      </c>
      <c r="PXL231" s="19" t="s">
        <v>1440</v>
      </c>
      <c r="PXM231" s="19" t="s">
        <v>1440</v>
      </c>
      <c r="PXN231" s="19" t="s">
        <v>1440</v>
      </c>
      <c r="PXO231" s="19" t="s">
        <v>1440</v>
      </c>
      <c r="PXP231" s="19" t="s">
        <v>1440</v>
      </c>
      <c r="PXQ231" s="19" t="s">
        <v>1440</v>
      </c>
      <c r="PXR231" s="19" t="s">
        <v>1440</v>
      </c>
      <c r="PXS231" s="19" t="s">
        <v>1440</v>
      </c>
      <c r="PXT231" s="19" t="s">
        <v>1440</v>
      </c>
      <c r="PXU231" s="19" t="s">
        <v>1440</v>
      </c>
      <c r="PXV231" s="19" t="s">
        <v>1440</v>
      </c>
      <c r="PXW231" s="19" t="s">
        <v>1440</v>
      </c>
      <c r="PXX231" s="19" t="s">
        <v>1440</v>
      </c>
      <c r="PXY231" s="19" t="s">
        <v>1440</v>
      </c>
      <c r="PXZ231" s="19" t="s">
        <v>1440</v>
      </c>
      <c r="PYA231" s="19" t="s">
        <v>1440</v>
      </c>
      <c r="PYB231" s="19" t="s">
        <v>1440</v>
      </c>
      <c r="PYC231" s="19" t="s">
        <v>1440</v>
      </c>
      <c r="PYD231" s="19" t="s">
        <v>1440</v>
      </c>
      <c r="PYE231" s="19" t="s">
        <v>1440</v>
      </c>
      <c r="PYF231" s="19" t="s">
        <v>1440</v>
      </c>
      <c r="PYG231" s="19" t="s">
        <v>1440</v>
      </c>
      <c r="PYH231" s="19" t="s">
        <v>1440</v>
      </c>
      <c r="PYI231" s="19" t="s">
        <v>1440</v>
      </c>
      <c r="PYJ231" s="19" t="s">
        <v>1440</v>
      </c>
      <c r="PYK231" s="19" t="s">
        <v>1440</v>
      </c>
      <c r="PYL231" s="19" t="s">
        <v>1440</v>
      </c>
      <c r="PYM231" s="19" t="s">
        <v>1440</v>
      </c>
      <c r="PYN231" s="19" t="s">
        <v>1440</v>
      </c>
      <c r="PYO231" s="19" t="s">
        <v>1440</v>
      </c>
      <c r="PYP231" s="19" t="s">
        <v>1440</v>
      </c>
      <c r="PYQ231" s="19" t="s">
        <v>1440</v>
      </c>
      <c r="PYR231" s="19" t="s">
        <v>1440</v>
      </c>
      <c r="PYS231" s="19" t="s">
        <v>1440</v>
      </c>
      <c r="PYT231" s="19" t="s">
        <v>1440</v>
      </c>
      <c r="PYU231" s="19" t="s">
        <v>1440</v>
      </c>
      <c r="PYV231" s="19" t="s">
        <v>1440</v>
      </c>
      <c r="PYW231" s="19" t="s">
        <v>1440</v>
      </c>
      <c r="PYX231" s="19" t="s">
        <v>1440</v>
      </c>
      <c r="PYY231" s="19" t="s">
        <v>1440</v>
      </c>
      <c r="PYZ231" s="19" t="s">
        <v>1440</v>
      </c>
      <c r="PZA231" s="19" t="s">
        <v>1440</v>
      </c>
      <c r="PZB231" s="19" t="s">
        <v>1440</v>
      </c>
      <c r="PZC231" s="19" t="s">
        <v>1440</v>
      </c>
      <c r="PZD231" s="19" t="s">
        <v>1440</v>
      </c>
      <c r="PZE231" s="19" t="s">
        <v>1440</v>
      </c>
      <c r="PZF231" s="19" t="s">
        <v>1440</v>
      </c>
      <c r="PZG231" s="19" t="s">
        <v>1440</v>
      </c>
      <c r="PZH231" s="19" t="s">
        <v>1440</v>
      </c>
      <c r="PZI231" s="19" t="s">
        <v>1440</v>
      </c>
      <c r="PZJ231" s="19" t="s">
        <v>1440</v>
      </c>
      <c r="PZK231" s="19" t="s">
        <v>1440</v>
      </c>
      <c r="PZL231" s="19" t="s">
        <v>1440</v>
      </c>
      <c r="PZM231" s="19" t="s">
        <v>1440</v>
      </c>
      <c r="PZN231" s="19" t="s">
        <v>1440</v>
      </c>
      <c r="PZO231" s="19" t="s">
        <v>1440</v>
      </c>
      <c r="PZP231" s="19" t="s">
        <v>1440</v>
      </c>
      <c r="PZQ231" s="19" t="s">
        <v>1440</v>
      </c>
      <c r="PZR231" s="19" t="s">
        <v>1440</v>
      </c>
      <c r="PZS231" s="19" t="s">
        <v>1440</v>
      </c>
      <c r="PZT231" s="19" t="s">
        <v>1440</v>
      </c>
      <c r="PZU231" s="19" t="s">
        <v>1440</v>
      </c>
      <c r="PZV231" s="19" t="s">
        <v>1440</v>
      </c>
      <c r="PZW231" s="19" t="s">
        <v>1440</v>
      </c>
      <c r="PZX231" s="19" t="s">
        <v>1440</v>
      </c>
      <c r="PZY231" s="19" t="s">
        <v>1440</v>
      </c>
      <c r="PZZ231" s="19" t="s">
        <v>1440</v>
      </c>
      <c r="QAA231" s="19" t="s">
        <v>1440</v>
      </c>
      <c r="QAB231" s="19" t="s">
        <v>1440</v>
      </c>
      <c r="QAC231" s="19" t="s">
        <v>1440</v>
      </c>
      <c r="QAD231" s="19" t="s">
        <v>1440</v>
      </c>
      <c r="QAE231" s="19" t="s">
        <v>1440</v>
      </c>
      <c r="QAF231" s="19" t="s">
        <v>1440</v>
      </c>
      <c r="QAG231" s="19" t="s">
        <v>1440</v>
      </c>
      <c r="QAH231" s="19" t="s">
        <v>1440</v>
      </c>
      <c r="QAI231" s="19" t="s">
        <v>1440</v>
      </c>
      <c r="QAJ231" s="19" t="s">
        <v>1440</v>
      </c>
      <c r="QAK231" s="19" t="s">
        <v>1440</v>
      </c>
      <c r="QAL231" s="19" t="s">
        <v>1440</v>
      </c>
      <c r="QAM231" s="19" t="s">
        <v>1440</v>
      </c>
      <c r="QAN231" s="19" t="s">
        <v>1440</v>
      </c>
      <c r="QAO231" s="19" t="s">
        <v>1440</v>
      </c>
      <c r="QAP231" s="19" t="s">
        <v>1440</v>
      </c>
      <c r="QAQ231" s="19" t="s">
        <v>1440</v>
      </c>
      <c r="QAR231" s="19" t="s">
        <v>1440</v>
      </c>
      <c r="QAS231" s="19" t="s">
        <v>1440</v>
      </c>
      <c r="QAT231" s="19" t="s">
        <v>1440</v>
      </c>
      <c r="QAU231" s="19" t="s">
        <v>1440</v>
      </c>
      <c r="QAV231" s="19" t="s">
        <v>1440</v>
      </c>
      <c r="QAW231" s="19" t="s">
        <v>1440</v>
      </c>
      <c r="QAX231" s="19" t="s">
        <v>1440</v>
      </c>
      <c r="QAY231" s="19" t="s">
        <v>1440</v>
      </c>
      <c r="QAZ231" s="19" t="s">
        <v>1440</v>
      </c>
      <c r="QBA231" s="19" t="s">
        <v>1440</v>
      </c>
      <c r="QBB231" s="19" t="s">
        <v>1440</v>
      </c>
      <c r="QBC231" s="19" t="s">
        <v>1440</v>
      </c>
      <c r="QBD231" s="19" t="s">
        <v>1440</v>
      </c>
      <c r="QBE231" s="19" t="s">
        <v>1440</v>
      </c>
      <c r="QBF231" s="19" t="s">
        <v>1440</v>
      </c>
      <c r="QBG231" s="19" t="s">
        <v>1440</v>
      </c>
      <c r="QBH231" s="19" t="s">
        <v>1440</v>
      </c>
      <c r="QBI231" s="19" t="s">
        <v>1440</v>
      </c>
      <c r="QBJ231" s="19" t="s">
        <v>1440</v>
      </c>
      <c r="QBK231" s="19" t="s">
        <v>1440</v>
      </c>
      <c r="QBL231" s="19" t="s">
        <v>1440</v>
      </c>
      <c r="QBM231" s="19" t="s">
        <v>1440</v>
      </c>
      <c r="QBN231" s="19" t="s">
        <v>1440</v>
      </c>
      <c r="QBO231" s="19" t="s">
        <v>1440</v>
      </c>
      <c r="QBP231" s="19" t="s">
        <v>1440</v>
      </c>
      <c r="QBQ231" s="19" t="s">
        <v>1440</v>
      </c>
      <c r="QBR231" s="19" t="s">
        <v>1440</v>
      </c>
      <c r="QBS231" s="19" t="s">
        <v>1440</v>
      </c>
      <c r="QBT231" s="19" t="s">
        <v>1440</v>
      </c>
      <c r="QBU231" s="19" t="s">
        <v>1440</v>
      </c>
      <c r="QBV231" s="19" t="s">
        <v>1440</v>
      </c>
      <c r="QBW231" s="19" t="s">
        <v>1440</v>
      </c>
      <c r="QBX231" s="19" t="s">
        <v>1440</v>
      </c>
      <c r="QBY231" s="19" t="s">
        <v>1440</v>
      </c>
      <c r="QBZ231" s="19" t="s">
        <v>1440</v>
      </c>
      <c r="QCA231" s="19" t="s">
        <v>1440</v>
      </c>
      <c r="QCB231" s="19" t="s">
        <v>1440</v>
      </c>
      <c r="QCC231" s="19" t="s">
        <v>1440</v>
      </c>
      <c r="QCD231" s="19" t="s">
        <v>1440</v>
      </c>
      <c r="QCE231" s="19" t="s">
        <v>1440</v>
      </c>
      <c r="QCF231" s="19" t="s">
        <v>1440</v>
      </c>
      <c r="QCG231" s="19" t="s">
        <v>1440</v>
      </c>
      <c r="QCH231" s="19" t="s">
        <v>1440</v>
      </c>
      <c r="QCI231" s="19" t="s">
        <v>1440</v>
      </c>
      <c r="QCJ231" s="19" t="s">
        <v>1440</v>
      </c>
      <c r="QCK231" s="19" t="s">
        <v>1440</v>
      </c>
      <c r="QCL231" s="19" t="s">
        <v>1440</v>
      </c>
      <c r="QCM231" s="19" t="s">
        <v>1440</v>
      </c>
      <c r="QCN231" s="19" t="s">
        <v>1440</v>
      </c>
      <c r="QCO231" s="19" t="s">
        <v>1440</v>
      </c>
      <c r="QCP231" s="19" t="s">
        <v>1440</v>
      </c>
      <c r="QCQ231" s="19" t="s">
        <v>1440</v>
      </c>
      <c r="QCR231" s="19" t="s">
        <v>1440</v>
      </c>
      <c r="QCS231" s="19" t="s">
        <v>1440</v>
      </c>
      <c r="QCT231" s="19" t="s">
        <v>1440</v>
      </c>
      <c r="QCU231" s="19" t="s">
        <v>1440</v>
      </c>
      <c r="QCV231" s="19" t="s">
        <v>1440</v>
      </c>
      <c r="QCW231" s="19" t="s">
        <v>1440</v>
      </c>
      <c r="QCX231" s="19" t="s">
        <v>1440</v>
      </c>
      <c r="QCY231" s="19" t="s">
        <v>1440</v>
      </c>
      <c r="QCZ231" s="19" t="s">
        <v>1440</v>
      </c>
      <c r="QDA231" s="19" t="s">
        <v>1440</v>
      </c>
      <c r="QDB231" s="19" t="s">
        <v>1440</v>
      </c>
      <c r="QDC231" s="19" t="s">
        <v>1440</v>
      </c>
      <c r="QDD231" s="19" t="s">
        <v>1440</v>
      </c>
      <c r="QDE231" s="19" t="s">
        <v>1440</v>
      </c>
      <c r="QDF231" s="19" t="s">
        <v>1440</v>
      </c>
      <c r="QDG231" s="19" t="s">
        <v>1440</v>
      </c>
      <c r="QDH231" s="19" t="s">
        <v>1440</v>
      </c>
      <c r="QDI231" s="19" t="s">
        <v>1440</v>
      </c>
      <c r="QDJ231" s="19" t="s">
        <v>1440</v>
      </c>
      <c r="QDK231" s="19" t="s">
        <v>1440</v>
      </c>
      <c r="QDL231" s="19" t="s">
        <v>1440</v>
      </c>
      <c r="QDM231" s="19" t="s">
        <v>1440</v>
      </c>
      <c r="QDN231" s="19" t="s">
        <v>1440</v>
      </c>
      <c r="QDO231" s="19" t="s">
        <v>1440</v>
      </c>
      <c r="QDP231" s="19" t="s">
        <v>1440</v>
      </c>
      <c r="QDQ231" s="19" t="s">
        <v>1440</v>
      </c>
      <c r="QDR231" s="19" t="s">
        <v>1440</v>
      </c>
      <c r="QDS231" s="19" t="s">
        <v>1440</v>
      </c>
      <c r="QDT231" s="19" t="s">
        <v>1440</v>
      </c>
      <c r="QDU231" s="19" t="s">
        <v>1440</v>
      </c>
      <c r="QDV231" s="19" t="s">
        <v>1440</v>
      </c>
      <c r="QDW231" s="19" t="s">
        <v>1440</v>
      </c>
      <c r="QDX231" s="19" t="s">
        <v>1440</v>
      </c>
      <c r="QDY231" s="19" t="s">
        <v>1440</v>
      </c>
      <c r="QDZ231" s="19" t="s">
        <v>1440</v>
      </c>
      <c r="QEA231" s="19" t="s">
        <v>1440</v>
      </c>
      <c r="QEB231" s="19" t="s">
        <v>1440</v>
      </c>
      <c r="QEC231" s="19" t="s">
        <v>1440</v>
      </c>
      <c r="QED231" s="19" t="s">
        <v>1440</v>
      </c>
      <c r="QEE231" s="19" t="s">
        <v>1440</v>
      </c>
      <c r="QEF231" s="19" t="s">
        <v>1440</v>
      </c>
      <c r="QEG231" s="19" t="s">
        <v>1440</v>
      </c>
      <c r="QEH231" s="19" t="s">
        <v>1440</v>
      </c>
      <c r="QEI231" s="19" t="s">
        <v>1440</v>
      </c>
      <c r="QEJ231" s="19" t="s">
        <v>1440</v>
      </c>
      <c r="QEK231" s="19" t="s">
        <v>1440</v>
      </c>
      <c r="QEL231" s="19" t="s">
        <v>1440</v>
      </c>
      <c r="QEM231" s="19" t="s">
        <v>1440</v>
      </c>
      <c r="QEN231" s="19" t="s">
        <v>1440</v>
      </c>
      <c r="QEO231" s="19" t="s">
        <v>1440</v>
      </c>
      <c r="QEP231" s="19" t="s">
        <v>1440</v>
      </c>
      <c r="QEQ231" s="19" t="s">
        <v>1440</v>
      </c>
      <c r="QER231" s="19" t="s">
        <v>1440</v>
      </c>
      <c r="QES231" s="19" t="s">
        <v>1440</v>
      </c>
      <c r="QET231" s="19" t="s">
        <v>1440</v>
      </c>
      <c r="QEU231" s="19" t="s">
        <v>1440</v>
      </c>
      <c r="QEV231" s="19" t="s">
        <v>1440</v>
      </c>
      <c r="QEW231" s="19" t="s">
        <v>1440</v>
      </c>
      <c r="QEX231" s="19" t="s">
        <v>1440</v>
      </c>
      <c r="QEY231" s="19" t="s">
        <v>1440</v>
      </c>
      <c r="QEZ231" s="19" t="s">
        <v>1440</v>
      </c>
      <c r="QFA231" s="19" t="s">
        <v>1440</v>
      </c>
      <c r="QFB231" s="19" t="s">
        <v>1440</v>
      </c>
      <c r="QFC231" s="19" t="s">
        <v>1440</v>
      </c>
      <c r="QFD231" s="19" t="s">
        <v>1440</v>
      </c>
      <c r="QFE231" s="19" t="s">
        <v>1440</v>
      </c>
      <c r="QFF231" s="19" t="s">
        <v>1440</v>
      </c>
      <c r="QFG231" s="19" t="s">
        <v>1440</v>
      </c>
      <c r="QFH231" s="19" t="s">
        <v>1440</v>
      </c>
      <c r="QFI231" s="19" t="s">
        <v>1440</v>
      </c>
      <c r="QFJ231" s="19" t="s">
        <v>1440</v>
      </c>
      <c r="QFK231" s="19" t="s">
        <v>1440</v>
      </c>
      <c r="QFL231" s="19" t="s">
        <v>1440</v>
      </c>
      <c r="QFM231" s="19" t="s">
        <v>1440</v>
      </c>
      <c r="QFN231" s="19" t="s">
        <v>1440</v>
      </c>
      <c r="QFO231" s="19" t="s">
        <v>1440</v>
      </c>
      <c r="QFP231" s="19" t="s">
        <v>1440</v>
      </c>
      <c r="QFQ231" s="19" t="s">
        <v>1440</v>
      </c>
      <c r="QFR231" s="19" t="s">
        <v>1440</v>
      </c>
      <c r="QFS231" s="19" t="s">
        <v>1440</v>
      </c>
      <c r="QFT231" s="19" t="s">
        <v>1440</v>
      </c>
      <c r="QFU231" s="19" t="s">
        <v>1440</v>
      </c>
      <c r="QFV231" s="19" t="s">
        <v>1440</v>
      </c>
      <c r="QFW231" s="19" t="s">
        <v>1440</v>
      </c>
      <c r="QFX231" s="19" t="s">
        <v>1440</v>
      </c>
      <c r="QFY231" s="19" t="s">
        <v>1440</v>
      </c>
      <c r="QFZ231" s="19" t="s">
        <v>1440</v>
      </c>
      <c r="QGA231" s="19" t="s">
        <v>1440</v>
      </c>
      <c r="QGB231" s="19" t="s">
        <v>1440</v>
      </c>
      <c r="QGC231" s="19" t="s">
        <v>1440</v>
      </c>
      <c r="QGD231" s="19" t="s">
        <v>1440</v>
      </c>
      <c r="QGE231" s="19" t="s">
        <v>1440</v>
      </c>
      <c r="QGF231" s="19" t="s">
        <v>1440</v>
      </c>
      <c r="QGG231" s="19" t="s">
        <v>1440</v>
      </c>
      <c r="QGH231" s="19" t="s">
        <v>1440</v>
      </c>
      <c r="QGI231" s="19" t="s">
        <v>1440</v>
      </c>
      <c r="QGJ231" s="19" t="s">
        <v>1440</v>
      </c>
      <c r="QGK231" s="19" t="s">
        <v>1440</v>
      </c>
      <c r="QGL231" s="19" t="s">
        <v>1440</v>
      </c>
      <c r="QGM231" s="19" t="s">
        <v>1440</v>
      </c>
      <c r="QGN231" s="19" t="s">
        <v>1440</v>
      </c>
      <c r="QGO231" s="19" t="s">
        <v>1440</v>
      </c>
      <c r="QGP231" s="19" t="s">
        <v>1440</v>
      </c>
      <c r="QGQ231" s="19" t="s">
        <v>1440</v>
      </c>
      <c r="QGR231" s="19" t="s">
        <v>1440</v>
      </c>
      <c r="QGS231" s="19" t="s">
        <v>1440</v>
      </c>
      <c r="QGT231" s="19" t="s">
        <v>1440</v>
      </c>
      <c r="QGU231" s="19" t="s">
        <v>1440</v>
      </c>
      <c r="QGV231" s="19" t="s">
        <v>1440</v>
      </c>
      <c r="QGW231" s="19" t="s">
        <v>1440</v>
      </c>
      <c r="QGX231" s="19" t="s">
        <v>1440</v>
      </c>
      <c r="QGY231" s="19" t="s">
        <v>1440</v>
      </c>
      <c r="QGZ231" s="19" t="s">
        <v>1440</v>
      </c>
      <c r="QHA231" s="19" t="s">
        <v>1440</v>
      </c>
      <c r="QHB231" s="19" t="s">
        <v>1440</v>
      </c>
      <c r="QHC231" s="19" t="s">
        <v>1440</v>
      </c>
      <c r="QHD231" s="19" t="s">
        <v>1440</v>
      </c>
      <c r="QHE231" s="19" t="s">
        <v>1440</v>
      </c>
      <c r="QHF231" s="19" t="s">
        <v>1440</v>
      </c>
      <c r="QHG231" s="19" t="s">
        <v>1440</v>
      </c>
      <c r="QHH231" s="19" t="s">
        <v>1440</v>
      </c>
      <c r="QHI231" s="19" t="s">
        <v>1440</v>
      </c>
      <c r="QHJ231" s="19" t="s">
        <v>1440</v>
      </c>
      <c r="QHK231" s="19" t="s">
        <v>1440</v>
      </c>
      <c r="QHL231" s="19" t="s">
        <v>1440</v>
      </c>
      <c r="QHM231" s="19" t="s">
        <v>1440</v>
      </c>
      <c r="QHN231" s="19" t="s">
        <v>1440</v>
      </c>
      <c r="QHO231" s="19" t="s">
        <v>1440</v>
      </c>
      <c r="QHP231" s="19" t="s">
        <v>1440</v>
      </c>
      <c r="QHQ231" s="19" t="s">
        <v>1440</v>
      </c>
      <c r="QHR231" s="19" t="s">
        <v>1440</v>
      </c>
      <c r="QHS231" s="19" t="s">
        <v>1440</v>
      </c>
      <c r="QHT231" s="19" t="s">
        <v>1440</v>
      </c>
      <c r="QHU231" s="19" t="s">
        <v>1440</v>
      </c>
      <c r="QHV231" s="19" t="s">
        <v>1440</v>
      </c>
      <c r="QHW231" s="19" t="s">
        <v>1440</v>
      </c>
      <c r="QHX231" s="19" t="s">
        <v>1440</v>
      </c>
      <c r="QHY231" s="19" t="s">
        <v>1440</v>
      </c>
      <c r="QHZ231" s="19" t="s">
        <v>1440</v>
      </c>
      <c r="QIA231" s="19" t="s">
        <v>1440</v>
      </c>
      <c r="QIB231" s="19" t="s">
        <v>1440</v>
      </c>
      <c r="QIC231" s="19" t="s">
        <v>1440</v>
      </c>
      <c r="QID231" s="19" t="s">
        <v>1440</v>
      </c>
      <c r="QIE231" s="19" t="s">
        <v>1440</v>
      </c>
      <c r="QIF231" s="19" t="s">
        <v>1440</v>
      </c>
      <c r="QIG231" s="19" t="s">
        <v>1440</v>
      </c>
      <c r="QIH231" s="19" t="s">
        <v>1440</v>
      </c>
      <c r="QII231" s="19" t="s">
        <v>1440</v>
      </c>
      <c r="QIJ231" s="19" t="s">
        <v>1440</v>
      </c>
      <c r="QIK231" s="19" t="s">
        <v>1440</v>
      </c>
      <c r="QIL231" s="19" t="s">
        <v>1440</v>
      </c>
      <c r="QIM231" s="19" t="s">
        <v>1440</v>
      </c>
      <c r="QIN231" s="19" t="s">
        <v>1440</v>
      </c>
      <c r="QIO231" s="19" t="s">
        <v>1440</v>
      </c>
      <c r="QIP231" s="19" t="s">
        <v>1440</v>
      </c>
      <c r="QIQ231" s="19" t="s">
        <v>1440</v>
      </c>
      <c r="QIR231" s="19" t="s">
        <v>1440</v>
      </c>
      <c r="QIS231" s="19" t="s">
        <v>1440</v>
      </c>
      <c r="QIT231" s="19" t="s">
        <v>1440</v>
      </c>
      <c r="QIU231" s="19" t="s">
        <v>1440</v>
      </c>
      <c r="QIV231" s="19" t="s">
        <v>1440</v>
      </c>
      <c r="QIW231" s="19" t="s">
        <v>1440</v>
      </c>
      <c r="QIX231" s="19" t="s">
        <v>1440</v>
      </c>
      <c r="QIY231" s="19" t="s">
        <v>1440</v>
      </c>
      <c r="QIZ231" s="19" t="s">
        <v>1440</v>
      </c>
      <c r="QJA231" s="19" t="s">
        <v>1440</v>
      </c>
      <c r="QJB231" s="19" t="s">
        <v>1440</v>
      </c>
      <c r="QJC231" s="19" t="s">
        <v>1440</v>
      </c>
      <c r="QJD231" s="19" t="s">
        <v>1440</v>
      </c>
      <c r="QJE231" s="19" t="s">
        <v>1440</v>
      </c>
      <c r="QJF231" s="19" t="s">
        <v>1440</v>
      </c>
      <c r="QJG231" s="19" t="s">
        <v>1440</v>
      </c>
      <c r="QJH231" s="19" t="s">
        <v>1440</v>
      </c>
      <c r="QJI231" s="19" t="s">
        <v>1440</v>
      </c>
      <c r="QJJ231" s="19" t="s">
        <v>1440</v>
      </c>
      <c r="QJK231" s="19" t="s">
        <v>1440</v>
      </c>
      <c r="QJL231" s="19" t="s">
        <v>1440</v>
      </c>
      <c r="QJM231" s="19" t="s">
        <v>1440</v>
      </c>
      <c r="QJN231" s="19" t="s">
        <v>1440</v>
      </c>
      <c r="QJO231" s="19" t="s">
        <v>1440</v>
      </c>
      <c r="QJP231" s="19" t="s">
        <v>1440</v>
      </c>
      <c r="QJQ231" s="19" t="s">
        <v>1440</v>
      </c>
      <c r="QJR231" s="19" t="s">
        <v>1440</v>
      </c>
      <c r="QJS231" s="19" t="s">
        <v>1440</v>
      </c>
      <c r="QJT231" s="19" t="s">
        <v>1440</v>
      </c>
      <c r="QJU231" s="19" t="s">
        <v>1440</v>
      </c>
      <c r="QJV231" s="19" t="s">
        <v>1440</v>
      </c>
      <c r="QJW231" s="19" t="s">
        <v>1440</v>
      </c>
      <c r="QJX231" s="19" t="s">
        <v>1440</v>
      </c>
      <c r="QJY231" s="19" t="s">
        <v>1440</v>
      </c>
      <c r="QJZ231" s="19" t="s">
        <v>1440</v>
      </c>
      <c r="QKA231" s="19" t="s">
        <v>1440</v>
      </c>
      <c r="QKB231" s="19" t="s">
        <v>1440</v>
      </c>
      <c r="QKC231" s="19" t="s">
        <v>1440</v>
      </c>
      <c r="QKD231" s="19" t="s">
        <v>1440</v>
      </c>
      <c r="QKE231" s="19" t="s">
        <v>1440</v>
      </c>
      <c r="QKF231" s="19" t="s">
        <v>1440</v>
      </c>
      <c r="QKG231" s="19" t="s">
        <v>1440</v>
      </c>
      <c r="QKH231" s="19" t="s">
        <v>1440</v>
      </c>
      <c r="QKI231" s="19" t="s">
        <v>1440</v>
      </c>
      <c r="QKJ231" s="19" t="s">
        <v>1440</v>
      </c>
      <c r="QKK231" s="19" t="s">
        <v>1440</v>
      </c>
      <c r="QKL231" s="19" t="s">
        <v>1440</v>
      </c>
      <c r="QKM231" s="19" t="s">
        <v>1440</v>
      </c>
      <c r="QKN231" s="19" t="s">
        <v>1440</v>
      </c>
      <c r="QKO231" s="19" t="s">
        <v>1440</v>
      </c>
      <c r="QKP231" s="19" t="s">
        <v>1440</v>
      </c>
      <c r="QKQ231" s="19" t="s">
        <v>1440</v>
      </c>
      <c r="QKR231" s="19" t="s">
        <v>1440</v>
      </c>
      <c r="QKS231" s="19" t="s">
        <v>1440</v>
      </c>
      <c r="QKT231" s="19" t="s">
        <v>1440</v>
      </c>
      <c r="QKU231" s="19" t="s">
        <v>1440</v>
      </c>
      <c r="QKV231" s="19" t="s">
        <v>1440</v>
      </c>
      <c r="QKW231" s="19" t="s">
        <v>1440</v>
      </c>
      <c r="QKX231" s="19" t="s">
        <v>1440</v>
      </c>
      <c r="QKY231" s="19" t="s">
        <v>1440</v>
      </c>
      <c r="QKZ231" s="19" t="s">
        <v>1440</v>
      </c>
      <c r="QLA231" s="19" t="s">
        <v>1440</v>
      </c>
      <c r="QLB231" s="19" t="s">
        <v>1440</v>
      </c>
      <c r="QLC231" s="19" t="s">
        <v>1440</v>
      </c>
      <c r="QLD231" s="19" t="s">
        <v>1440</v>
      </c>
      <c r="QLE231" s="19" t="s">
        <v>1440</v>
      </c>
      <c r="QLF231" s="19" t="s">
        <v>1440</v>
      </c>
      <c r="QLG231" s="19" t="s">
        <v>1440</v>
      </c>
      <c r="QLH231" s="19" t="s">
        <v>1440</v>
      </c>
      <c r="QLI231" s="19" t="s">
        <v>1440</v>
      </c>
      <c r="QLJ231" s="19" t="s">
        <v>1440</v>
      </c>
      <c r="QLK231" s="19" t="s">
        <v>1440</v>
      </c>
      <c r="QLL231" s="19" t="s">
        <v>1440</v>
      </c>
      <c r="QLM231" s="19" t="s">
        <v>1440</v>
      </c>
      <c r="QLN231" s="19" t="s">
        <v>1440</v>
      </c>
      <c r="QLO231" s="19" t="s">
        <v>1440</v>
      </c>
      <c r="QLP231" s="19" t="s">
        <v>1440</v>
      </c>
      <c r="QLQ231" s="19" t="s">
        <v>1440</v>
      </c>
      <c r="QLR231" s="19" t="s">
        <v>1440</v>
      </c>
      <c r="QLS231" s="19" t="s">
        <v>1440</v>
      </c>
      <c r="QLT231" s="19" t="s">
        <v>1440</v>
      </c>
      <c r="QLU231" s="19" t="s">
        <v>1440</v>
      </c>
      <c r="QLV231" s="19" t="s">
        <v>1440</v>
      </c>
      <c r="QLW231" s="19" t="s">
        <v>1440</v>
      </c>
      <c r="QLX231" s="19" t="s">
        <v>1440</v>
      </c>
      <c r="QLY231" s="19" t="s">
        <v>1440</v>
      </c>
      <c r="QLZ231" s="19" t="s">
        <v>1440</v>
      </c>
      <c r="QMA231" s="19" t="s">
        <v>1440</v>
      </c>
      <c r="QMB231" s="19" t="s">
        <v>1440</v>
      </c>
      <c r="QMC231" s="19" t="s">
        <v>1440</v>
      </c>
      <c r="QMD231" s="19" t="s">
        <v>1440</v>
      </c>
      <c r="QME231" s="19" t="s">
        <v>1440</v>
      </c>
      <c r="QMF231" s="19" t="s">
        <v>1440</v>
      </c>
      <c r="QMG231" s="19" t="s">
        <v>1440</v>
      </c>
      <c r="QMH231" s="19" t="s">
        <v>1440</v>
      </c>
      <c r="QMI231" s="19" t="s">
        <v>1440</v>
      </c>
      <c r="QMJ231" s="19" t="s">
        <v>1440</v>
      </c>
      <c r="QMK231" s="19" t="s">
        <v>1440</v>
      </c>
      <c r="QML231" s="19" t="s">
        <v>1440</v>
      </c>
      <c r="QMM231" s="19" t="s">
        <v>1440</v>
      </c>
      <c r="QMN231" s="19" t="s">
        <v>1440</v>
      </c>
      <c r="QMO231" s="19" t="s">
        <v>1440</v>
      </c>
      <c r="QMP231" s="19" t="s">
        <v>1440</v>
      </c>
      <c r="QMQ231" s="19" t="s">
        <v>1440</v>
      </c>
      <c r="QMR231" s="19" t="s">
        <v>1440</v>
      </c>
      <c r="QMS231" s="19" t="s">
        <v>1440</v>
      </c>
      <c r="QMT231" s="19" t="s">
        <v>1440</v>
      </c>
      <c r="QMU231" s="19" t="s">
        <v>1440</v>
      </c>
      <c r="QMV231" s="19" t="s">
        <v>1440</v>
      </c>
      <c r="QMW231" s="19" t="s">
        <v>1440</v>
      </c>
      <c r="QMX231" s="19" t="s">
        <v>1440</v>
      </c>
      <c r="QMY231" s="19" t="s">
        <v>1440</v>
      </c>
      <c r="QMZ231" s="19" t="s">
        <v>1440</v>
      </c>
      <c r="QNA231" s="19" t="s">
        <v>1440</v>
      </c>
      <c r="QNB231" s="19" t="s">
        <v>1440</v>
      </c>
      <c r="QNC231" s="19" t="s">
        <v>1440</v>
      </c>
      <c r="QND231" s="19" t="s">
        <v>1440</v>
      </c>
      <c r="QNE231" s="19" t="s">
        <v>1440</v>
      </c>
      <c r="QNF231" s="19" t="s">
        <v>1440</v>
      </c>
      <c r="QNG231" s="19" t="s">
        <v>1440</v>
      </c>
      <c r="QNH231" s="19" t="s">
        <v>1440</v>
      </c>
      <c r="QNI231" s="19" t="s">
        <v>1440</v>
      </c>
      <c r="QNJ231" s="19" t="s">
        <v>1440</v>
      </c>
      <c r="QNK231" s="19" t="s">
        <v>1440</v>
      </c>
      <c r="QNL231" s="19" t="s">
        <v>1440</v>
      </c>
      <c r="QNM231" s="19" t="s">
        <v>1440</v>
      </c>
      <c r="QNN231" s="19" t="s">
        <v>1440</v>
      </c>
      <c r="QNO231" s="19" t="s">
        <v>1440</v>
      </c>
      <c r="QNP231" s="19" t="s">
        <v>1440</v>
      </c>
      <c r="QNQ231" s="19" t="s">
        <v>1440</v>
      </c>
      <c r="QNR231" s="19" t="s">
        <v>1440</v>
      </c>
      <c r="QNS231" s="19" t="s">
        <v>1440</v>
      </c>
      <c r="QNT231" s="19" t="s">
        <v>1440</v>
      </c>
      <c r="QNU231" s="19" t="s">
        <v>1440</v>
      </c>
      <c r="QNV231" s="19" t="s">
        <v>1440</v>
      </c>
      <c r="QNW231" s="19" t="s">
        <v>1440</v>
      </c>
      <c r="QNX231" s="19" t="s">
        <v>1440</v>
      </c>
      <c r="QNY231" s="19" t="s">
        <v>1440</v>
      </c>
      <c r="QNZ231" s="19" t="s">
        <v>1440</v>
      </c>
      <c r="QOA231" s="19" t="s">
        <v>1440</v>
      </c>
      <c r="QOB231" s="19" t="s">
        <v>1440</v>
      </c>
      <c r="QOC231" s="19" t="s">
        <v>1440</v>
      </c>
      <c r="QOD231" s="19" t="s">
        <v>1440</v>
      </c>
      <c r="QOE231" s="19" t="s">
        <v>1440</v>
      </c>
      <c r="QOF231" s="19" t="s">
        <v>1440</v>
      </c>
      <c r="QOG231" s="19" t="s">
        <v>1440</v>
      </c>
      <c r="QOH231" s="19" t="s">
        <v>1440</v>
      </c>
      <c r="QOI231" s="19" t="s">
        <v>1440</v>
      </c>
      <c r="QOJ231" s="19" t="s">
        <v>1440</v>
      </c>
      <c r="QOK231" s="19" t="s">
        <v>1440</v>
      </c>
      <c r="QOL231" s="19" t="s">
        <v>1440</v>
      </c>
      <c r="QOM231" s="19" t="s">
        <v>1440</v>
      </c>
      <c r="QON231" s="19" t="s">
        <v>1440</v>
      </c>
      <c r="QOO231" s="19" t="s">
        <v>1440</v>
      </c>
      <c r="QOP231" s="19" t="s">
        <v>1440</v>
      </c>
      <c r="QOQ231" s="19" t="s">
        <v>1440</v>
      </c>
      <c r="QOR231" s="19" t="s">
        <v>1440</v>
      </c>
      <c r="QOS231" s="19" t="s">
        <v>1440</v>
      </c>
      <c r="QOT231" s="19" t="s">
        <v>1440</v>
      </c>
      <c r="QOU231" s="19" t="s">
        <v>1440</v>
      </c>
      <c r="QOV231" s="19" t="s">
        <v>1440</v>
      </c>
      <c r="QOW231" s="19" t="s">
        <v>1440</v>
      </c>
      <c r="QOX231" s="19" t="s">
        <v>1440</v>
      </c>
      <c r="QOY231" s="19" t="s">
        <v>1440</v>
      </c>
      <c r="QOZ231" s="19" t="s">
        <v>1440</v>
      </c>
      <c r="QPA231" s="19" t="s">
        <v>1440</v>
      </c>
      <c r="QPB231" s="19" t="s">
        <v>1440</v>
      </c>
      <c r="QPC231" s="19" t="s">
        <v>1440</v>
      </c>
      <c r="QPD231" s="19" t="s">
        <v>1440</v>
      </c>
      <c r="QPE231" s="19" t="s">
        <v>1440</v>
      </c>
      <c r="QPF231" s="19" t="s">
        <v>1440</v>
      </c>
      <c r="QPG231" s="19" t="s">
        <v>1440</v>
      </c>
      <c r="QPH231" s="19" t="s">
        <v>1440</v>
      </c>
      <c r="QPI231" s="19" t="s">
        <v>1440</v>
      </c>
      <c r="QPJ231" s="19" t="s">
        <v>1440</v>
      </c>
      <c r="QPK231" s="19" t="s">
        <v>1440</v>
      </c>
      <c r="QPL231" s="19" t="s">
        <v>1440</v>
      </c>
      <c r="QPM231" s="19" t="s">
        <v>1440</v>
      </c>
      <c r="QPN231" s="19" t="s">
        <v>1440</v>
      </c>
      <c r="QPO231" s="19" t="s">
        <v>1440</v>
      </c>
      <c r="QPP231" s="19" t="s">
        <v>1440</v>
      </c>
      <c r="QPQ231" s="19" t="s">
        <v>1440</v>
      </c>
      <c r="QPR231" s="19" t="s">
        <v>1440</v>
      </c>
      <c r="QPS231" s="19" t="s">
        <v>1440</v>
      </c>
      <c r="QPT231" s="19" t="s">
        <v>1440</v>
      </c>
      <c r="QPU231" s="19" t="s">
        <v>1440</v>
      </c>
      <c r="QPV231" s="19" t="s">
        <v>1440</v>
      </c>
      <c r="QPW231" s="19" t="s">
        <v>1440</v>
      </c>
      <c r="QPX231" s="19" t="s">
        <v>1440</v>
      </c>
      <c r="QPY231" s="19" t="s">
        <v>1440</v>
      </c>
      <c r="QPZ231" s="19" t="s">
        <v>1440</v>
      </c>
      <c r="QQA231" s="19" t="s">
        <v>1440</v>
      </c>
      <c r="QQB231" s="19" t="s">
        <v>1440</v>
      </c>
      <c r="QQC231" s="19" t="s">
        <v>1440</v>
      </c>
      <c r="QQD231" s="19" t="s">
        <v>1440</v>
      </c>
      <c r="QQE231" s="19" t="s">
        <v>1440</v>
      </c>
      <c r="QQF231" s="19" t="s">
        <v>1440</v>
      </c>
      <c r="QQG231" s="19" t="s">
        <v>1440</v>
      </c>
      <c r="QQH231" s="19" t="s">
        <v>1440</v>
      </c>
      <c r="QQI231" s="19" t="s">
        <v>1440</v>
      </c>
      <c r="QQJ231" s="19" t="s">
        <v>1440</v>
      </c>
      <c r="QQK231" s="19" t="s">
        <v>1440</v>
      </c>
      <c r="QQL231" s="19" t="s">
        <v>1440</v>
      </c>
      <c r="QQM231" s="19" t="s">
        <v>1440</v>
      </c>
      <c r="QQN231" s="19" t="s">
        <v>1440</v>
      </c>
      <c r="QQO231" s="19" t="s">
        <v>1440</v>
      </c>
      <c r="QQP231" s="19" t="s">
        <v>1440</v>
      </c>
      <c r="QQQ231" s="19" t="s">
        <v>1440</v>
      </c>
      <c r="QQR231" s="19" t="s">
        <v>1440</v>
      </c>
      <c r="QQS231" s="19" t="s">
        <v>1440</v>
      </c>
      <c r="QQT231" s="19" t="s">
        <v>1440</v>
      </c>
      <c r="QQU231" s="19" t="s">
        <v>1440</v>
      </c>
      <c r="QQV231" s="19" t="s">
        <v>1440</v>
      </c>
      <c r="QQW231" s="19" t="s">
        <v>1440</v>
      </c>
      <c r="QQX231" s="19" t="s">
        <v>1440</v>
      </c>
      <c r="QQY231" s="19" t="s">
        <v>1440</v>
      </c>
      <c r="QQZ231" s="19" t="s">
        <v>1440</v>
      </c>
      <c r="QRA231" s="19" t="s">
        <v>1440</v>
      </c>
      <c r="QRB231" s="19" t="s">
        <v>1440</v>
      </c>
      <c r="QRC231" s="19" t="s">
        <v>1440</v>
      </c>
      <c r="QRD231" s="19" t="s">
        <v>1440</v>
      </c>
      <c r="QRE231" s="19" t="s">
        <v>1440</v>
      </c>
      <c r="QRF231" s="19" t="s">
        <v>1440</v>
      </c>
      <c r="QRG231" s="19" t="s">
        <v>1440</v>
      </c>
      <c r="QRH231" s="19" t="s">
        <v>1440</v>
      </c>
      <c r="QRI231" s="19" t="s">
        <v>1440</v>
      </c>
      <c r="QRJ231" s="19" t="s">
        <v>1440</v>
      </c>
      <c r="QRK231" s="19" t="s">
        <v>1440</v>
      </c>
      <c r="QRL231" s="19" t="s">
        <v>1440</v>
      </c>
      <c r="QRM231" s="19" t="s">
        <v>1440</v>
      </c>
      <c r="QRN231" s="19" t="s">
        <v>1440</v>
      </c>
      <c r="QRO231" s="19" t="s">
        <v>1440</v>
      </c>
      <c r="QRP231" s="19" t="s">
        <v>1440</v>
      </c>
      <c r="QRQ231" s="19" t="s">
        <v>1440</v>
      </c>
      <c r="QRR231" s="19" t="s">
        <v>1440</v>
      </c>
      <c r="QRS231" s="19" t="s">
        <v>1440</v>
      </c>
      <c r="QRT231" s="19" t="s">
        <v>1440</v>
      </c>
      <c r="QRU231" s="19" t="s">
        <v>1440</v>
      </c>
      <c r="QRV231" s="19" t="s">
        <v>1440</v>
      </c>
      <c r="QRW231" s="19" t="s">
        <v>1440</v>
      </c>
      <c r="QRX231" s="19" t="s">
        <v>1440</v>
      </c>
      <c r="QRY231" s="19" t="s">
        <v>1440</v>
      </c>
      <c r="QRZ231" s="19" t="s">
        <v>1440</v>
      </c>
      <c r="QSA231" s="19" t="s">
        <v>1440</v>
      </c>
      <c r="QSB231" s="19" t="s">
        <v>1440</v>
      </c>
      <c r="QSC231" s="19" t="s">
        <v>1440</v>
      </c>
      <c r="QSD231" s="19" t="s">
        <v>1440</v>
      </c>
      <c r="QSE231" s="19" t="s">
        <v>1440</v>
      </c>
      <c r="QSF231" s="19" t="s">
        <v>1440</v>
      </c>
      <c r="QSG231" s="19" t="s">
        <v>1440</v>
      </c>
      <c r="QSH231" s="19" t="s">
        <v>1440</v>
      </c>
      <c r="QSI231" s="19" t="s">
        <v>1440</v>
      </c>
      <c r="QSJ231" s="19" t="s">
        <v>1440</v>
      </c>
      <c r="QSK231" s="19" t="s">
        <v>1440</v>
      </c>
      <c r="QSL231" s="19" t="s">
        <v>1440</v>
      </c>
      <c r="QSM231" s="19" t="s">
        <v>1440</v>
      </c>
      <c r="QSN231" s="19" t="s">
        <v>1440</v>
      </c>
      <c r="QSO231" s="19" t="s">
        <v>1440</v>
      </c>
      <c r="QSP231" s="19" t="s">
        <v>1440</v>
      </c>
      <c r="QSQ231" s="19" t="s">
        <v>1440</v>
      </c>
      <c r="QSR231" s="19" t="s">
        <v>1440</v>
      </c>
      <c r="QSS231" s="19" t="s">
        <v>1440</v>
      </c>
      <c r="QST231" s="19" t="s">
        <v>1440</v>
      </c>
      <c r="QSU231" s="19" t="s">
        <v>1440</v>
      </c>
      <c r="QSV231" s="19" t="s">
        <v>1440</v>
      </c>
      <c r="QSW231" s="19" t="s">
        <v>1440</v>
      </c>
      <c r="QSX231" s="19" t="s">
        <v>1440</v>
      </c>
      <c r="QSY231" s="19" t="s">
        <v>1440</v>
      </c>
      <c r="QSZ231" s="19" t="s">
        <v>1440</v>
      </c>
      <c r="QTA231" s="19" t="s">
        <v>1440</v>
      </c>
      <c r="QTB231" s="19" t="s">
        <v>1440</v>
      </c>
      <c r="QTC231" s="19" t="s">
        <v>1440</v>
      </c>
      <c r="QTD231" s="19" t="s">
        <v>1440</v>
      </c>
      <c r="QTE231" s="19" t="s">
        <v>1440</v>
      </c>
      <c r="QTF231" s="19" t="s">
        <v>1440</v>
      </c>
      <c r="QTG231" s="19" t="s">
        <v>1440</v>
      </c>
      <c r="QTH231" s="19" t="s">
        <v>1440</v>
      </c>
      <c r="QTI231" s="19" t="s">
        <v>1440</v>
      </c>
      <c r="QTJ231" s="19" t="s">
        <v>1440</v>
      </c>
      <c r="QTK231" s="19" t="s">
        <v>1440</v>
      </c>
      <c r="QTL231" s="19" t="s">
        <v>1440</v>
      </c>
      <c r="QTM231" s="19" t="s">
        <v>1440</v>
      </c>
      <c r="QTN231" s="19" t="s">
        <v>1440</v>
      </c>
      <c r="QTO231" s="19" t="s">
        <v>1440</v>
      </c>
      <c r="QTP231" s="19" t="s">
        <v>1440</v>
      </c>
      <c r="QTQ231" s="19" t="s">
        <v>1440</v>
      </c>
      <c r="QTR231" s="19" t="s">
        <v>1440</v>
      </c>
      <c r="QTS231" s="19" t="s">
        <v>1440</v>
      </c>
      <c r="QTT231" s="19" t="s">
        <v>1440</v>
      </c>
      <c r="QTU231" s="19" t="s">
        <v>1440</v>
      </c>
      <c r="QTV231" s="19" t="s">
        <v>1440</v>
      </c>
      <c r="QTW231" s="19" t="s">
        <v>1440</v>
      </c>
      <c r="QTX231" s="19" t="s">
        <v>1440</v>
      </c>
      <c r="QTY231" s="19" t="s">
        <v>1440</v>
      </c>
      <c r="QTZ231" s="19" t="s">
        <v>1440</v>
      </c>
      <c r="QUA231" s="19" t="s">
        <v>1440</v>
      </c>
      <c r="QUB231" s="19" t="s">
        <v>1440</v>
      </c>
      <c r="QUC231" s="19" t="s">
        <v>1440</v>
      </c>
      <c r="QUD231" s="19" t="s">
        <v>1440</v>
      </c>
      <c r="QUE231" s="19" t="s">
        <v>1440</v>
      </c>
      <c r="QUF231" s="19" t="s">
        <v>1440</v>
      </c>
      <c r="QUG231" s="19" t="s">
        <v>1440</v>
      </c>
      <c r="QUH231" s="19" t="s">
        <v>1440</v>
      </c>
      <c r="QUI231" s="19" t="s">
        <v>1440</v>
      </c>
      <c r="QUJ231" s="19" t="s">
        <v>1440</v>
      </c>
      <c r="QUK231" s="19" t="s">
        <v>1440</v>
      </c>
      <c r="QUL231" s="19" t="s">
        <v>1440</v>
      </c>
      <c r="QUM231" s="19" t="s">
        <v>1440</v>
      </c>
      <c r="QUN231" s="19" t="s">
        <v>1440</v>
      </c>
      <c r="QUO231" s="19" t="s">
        <v>1440</v>
      </c>
      <c r="QUP231" s="19" t="s">
        <v>1440</v>
      </c>
      <c r="QUQ231" s="19" t="s">
        <v>1440</v>
      </c>
      <c r="QUR231" s="19" t="s">
        <v>1440</v>
      </c>
      <c r="QUS231" s="19" t="s">
        <v>1440</v>
      </c>
      <c r="QUT231" s="19" t="s">
        <v>1440</v>
      </c>
      <c r="QUU231" s="19" t="s">
        <v>1440</v>
      </c>
      <c r="QUV231" s="19" t="s">
        <v>1440</v>
      </c>
      <c r="QUW231" s="19" t="s">
        <v>1440</v>
      </c>
      <c r="QUX231" s="19" t="s">
        <v>1440</v>
      </c>
      <c r="QUY231" s="19" t="s">
        <v>1440</v>
      </c>
      <c r="QUZ231" s="19" t="s">
        <v>1440</v>
      </c>
      <c r="QVA231" s="19" t="s">
        <v>1440</v>
      </c>
      <c r="QVB231" s="19" t="s">
        <v>1440</v>
      </c>
      <c r="QVC231" s="19" t="s">
        <v>1440</v>
      </c>
      <c r="QVD231" s="19" t="s">
        <v>1440</v>
      </c>
      <c r="QVE231" s="19" t="s">
        <v>1440</v>
      </c>
      <c r="QVF231" s="19" t="s">
        <v>1440</v>
      </c>
      <c r="QVG231" s="19" t="s">
        <v>1440</v>
      </c>
      <c r="QVH231" s="19" t="s">
        <v>1440</v>
      </c>
      <c r="QVI231" s="19" t="s">
        <v>1440</v>
      </c>
      <c r="QVJ231" s="19" t="s">
        <v>1440</v>
      </c>
      <c r="QVK231" s="19" t="s">
        <v>1440</v>
      </c>
      <c r="QVL231" s="19" t="s">
        <v>1440</v>
      </c>
      <c r="QVM231" s="19" t="s">
        <v>1440</v>
      </c>
      <c r="QVN231" s="19" t="s">
        <v>1440</v>
      </c>
      <c r="QVO231" s="19" t="s">
        <v>1440</v>
      </c>
      <c r="QVP231" s="19" t="s">
        <v>1440</v>
      </c>
      <c r="QVQ231" s="19" t="s">
        <v>1440</v>
      </c>
      <c r="QVR231" s="19" t="s">
        <v>1440</v>
      </c>
      <c r="QVS231" s="19" t="s">
        <v>1440</v>
      </c>
      <c r="QVT231" s="19" t="s">
        <v>1440</v>
      </c>
      <c r="QVU231" s="19" t="s">
        <v>1440</v>
      </c>
      <c r="QVV231" s="19" t="s">
        <v>1440</v>
      </c>
      <c r="QVW231" s="19" t="s">
        <v>1440</v>
      </c>
      <c r="QVX231" s="19" t="s">
        <v>1440</v>
      </c>
      <c r="QVY231" s="19" t="s">
        <v>1440</v>
      </c>
      <c r="QVZ231" s="19" t="s">
        <v>1440</v>
      </c>
      <c r="QWA231" s="19" t="s">
        <v>1440</v>
      </c>
      <c r="QWB231" s="19" t="s">
        <v>1440</v>
      </c>
      <c r="QWC231" s="19" t="s">
        <v>1440</v>
      </c>
      <c r="QWD231" s="19" t="s">
        <v>1440</v>
      </c>
      <c r="QWE231" s="19" t="s">
        <v>1440</v>
      </c>
      <c r="QWF231" s="19" t="s">
        <v>1440</v>
      </c>
      <c r="QWG231" s="19" t="s">
        <v>1440</v>
      </c>
      <c r="QWH231" s="19" t="s">
        <v>1440</v>
      </c>
      <c r="QWI231" s="19" t="s">
        <v>1440</v>
      </c>
      <c r="QWJ231" s="19" t="s">
        <v>1440</v>
      </c>
      <c r="QWK231" s="19" t="s">
        <v>1440</v>
      </c>
      <c r="QWL231" s="19" t="s">
        <v>1440</v>
      </c>
      <c r="QWM231" s="19" t="s">
        <v>1440</v>
      </c>
      <c r="QWN231" s="19" t="s">
        <v>1440</v>
      </c>
      <c r="QWO231" s="19" t="s">
        <v>1440</v>
      </c>
      <c r="QWP231" s="19" t="s">
        <v>1440</v>
      </c>
      <c r="QWQ231" s="19" t="s">
        <v>1440</v>
      </c>
      <c r="QWR231" s="19" t="s">
        <v>1440</v>
      </c>
      <c r="QWS231" s="19" t="s">
        <v>1440</v>
      </c>
      <c r="QWT231" s="19" t="s">
        <v>1440</v>
      </c>
      <c r="QWU231" s="19" t="s">
        <v>1440</v>
      </c>
      <c r="QWV231" s="19" t="s">
        <v>1440</v>
      </c>
      <c r="QWW231" s="19" t="s">
        <v>1440</v>
      </c>
      <c r="QWX231" s="19" t="s">
        <v>1440</v>
      </c>
      <c r="QWY231" s="19" t="s">
        <v>1440</v>
      </c>
      <c r="QWZ231" s="19" t="s">
        <v>1440</v>
      </c>
      <c r="QXA231" s="19" t="s">
        <v>1440</v>
      </c>
      <c r="QXB231" s="19" t="s">
        <v>1440</v>
      </c>
      <c r="QXC231" s="19" t="s">
        <v>1440</v>
      </c>
      <c r="QXD231" s="19" t="s">
        <v>1440</v>
      </c>
      <c r="QXE231" s="19" t="s">
        <v>1440</v>
      </c>
      <c r="QXF231" s="19" t="s">
        <v>1440</v>
      </c>
      <c r="QXG231" s="19" t="s">
        <v>1440</v>
      </c>
      <c r="QXH231" s="19" t="s">
        <v>1440</v>
      </c>
      <c r="QXI231" s="19" t="s">
        <v>1440</v>
      </c>
      <c r="QXJ231" s="19" t="s">
        <v>1440</v>
      </c>
      <c r="QXK231" s="19" t="s">
        <v>1440</v>
      </c>
      <c r="QXL231" s="19" t="s">
        <v>1440</v>
      </c>
      <c r="QXM231" s="19" t="s">
        <v>1440</v>
      </c>
      <c r="QXN231" s="19" t="s">
        <v>1440</v>
      </c>
      <c r="QXO231" s="19" t="s">
        <v>1440</v>
      </c>
      <c r="QXP231" s="19" t="s">
        <v>1440</v>
      </c>
      <c r="QXQ231" s="19" t="s">
        <v>1440</v>
      </c>
      <c r="QXR231" s="19" t="s">
        <v>1440</v>
      </c>
      <c r="QXS231" s="19" t="s">
        <v>1440</v>
      </c>
      <c r="QXT231" s="19" t="s">
        <v>1440</v>
      </c>
      <c r="QXU231" s="19" t="s">
        <v>1440</v>
      </c>
      <c r="QXV231" s="19" t="s">
        <v>1440</v>
      </c>
      <c r="QXW231" s="19" t="s">
        <v>1440</v>
      </c>
      <c r="QXX231" s="19" t="s">
        <v>1440</v>
      </c>
      <c r="QXY231" s="19" t="s">
        <v>1440</v>
      </c>
      <c r="QXZ231" s="19" t="s">
        <v>1440</v>
      </c>
      <c r="QYA231" s="19" t="s">
        <v>1440</v>
      </c>
      <c r="QYB231" s="19" t="s">
        <v>1440</v>
      </c>
      <c r="QYC231" s="19" t="s">
        <v>1440</v>
      </c>
      <c r="QYD231" s="19" t="s">
        <v>1440</v>
      </c>
      <c r="QYE231" s="19" t="s">
        <v>1440</v>
      </c>
      <c r="QYF231" s="19" t="s">
        <v>1440</v>
      </c>
      <c r="QYG231" s="19" t="s">
        <v>1440</v>
      </c>
      <c r="QYH231" s="19" t="s">
        <v>1440</v>
      </c>
      <c r="QYI231" s="19" t="s">
        <v>1440</v>
      </c>
      <c r="QYJ231" s="19" t="s">
        <v>1440</v>
      </c>
      <c r="QYK231" s="19" t="s">
        <v>1440</v>
      </c>
      <c r="QYL231" s="19" t="s">
        <v>1440</v>
      </c>
      <c r="QYM231" s="19" t="s">
        <v>1440</v>
      </c>
      <c r="QYN231" s="19" t="s">
        <v>1440</v>
      </c>
      <c r="QYO231" s="19" t="s">
        <v>1440</v>
      </c>
      <c r="QYP231" s="19" t="s">
        <v>1440</v>
      </c>
      <c r="QYQ231" s="19" t="s">
        <v>1440</v>
      </c>
      <c r="QYR231" s="19" t="s">
        <v>1440</v>
      </c>
      <c r="QYS231" s="19" t="s">
        <v>1440</v>
      </c>
      <c r="QYT231" s="19" t="s">
        <v>1440</v>
      </c>
      <c r="QYU231" s="19" t="s">
        <v>1440</v>
      </c>
      <c r="QYV231" s="19" t="s">
        <v>1440</v>
      </c>
      <c r="QYW231" s="19" t="s">
        <v>1440</v>
      </c>
      <c r="QYX231" s="19" t="s">
        <v>1440</v>
      </c>
      <c r="QYY231" s="19" t="s">
        <v>1440</v>
      </c>
      <c r="QYZ231" s="19" t="s">
        <v>1440</v>
      </c>
      <c r="QZA231" s="19" t="s">
        <v>1440</v>
      </c>
      <c r="QZB231" s="19" t="s">
        <v>1440</v>
      </c>
      <c r="QZC231" s="19" t="s">
        <v>1440</v>
      </c>
      <c r="QZD231" s="19" t="s">
        <v>1440</v>
      </c>
      <c r="QZE231" s="19" t="s">
        <v>1440</v>
      </c>
      <c r="QZF231" s="19" t="s">
        <v>1440</v>
      </c>
      <c r="QZG231" s="19" t="s">
        <v>1440</v>
      </c>
      <c r="QZH231" s="19" t="s">
        <v>1440</v>
      </c>
      <c r="QZI231" s="19" t="s">
        <v>1440</v>
      </c>
      <c r="QZJ231" s="19" t="s">
        <v>1440</v>
      </c>
      <c r="QZK231" s="19" t="s">
        <v>1440</v>
      </c>
      <c r="QZL231" s="19" t="s">
        <v>1440</v>
      </c>
      <c r="QZM231" s="19" t="s">
        <v>1440</v>
      </c>
      <c r="QZN231" s="19" t="s">
        <v>1440</v>
      </c>
      <c r="QZO231" s="19" t="s">
        <v>1440</v>
      </c>
      <c r="QZP231" s="19" t="s">
        <v>1440</v>
      </c>
      <c r="QZQ231" s="19" t="s">
        <v>1440</v>
      </c>
      <c r="QZR231" s="19" t="s">
        <v>1440</v>
      </c>
      <c r="QZS231" s="19" t="s">
        <v>1440</v>
      </c>
      <c r="QZT231" s="19" t="s">
        <v>1440</v>
      </c>
      <c r="QZU231" s="19" t="s">
        <v>1440</v>
      </c>
      <c r="QZV231" s="19" t="s">
        <v>1440</v>
      </c>
      <c r="QZW231" s="19" t="s">
        <v>1440</v>
      </c>
      <c r="QZX231" s="19" t="s">
        <v>1440</v>
      </c>
      <c r="QZY231" s="19" t="s">
        <v>1440</v>
      </c>
      <c r="QZZ231" s="19" t="s">
        <v>1440</v>
      </c>
      <c r="RAA231" s="19" t="s">
        <v>1440</v>
      </c>
      <c r="RAB231" s="19" t="s">
        <v>1440</v>
      </c>
      <c r="RAC231" s="19" t="s">
        <v>1440</v>
      </c>
      <c r="RAD231" s="19" t="s">
        <v>1440</v>
      </c>
      <c r="RAE231" s="19" t="s">
        <v>1440</v>
      </c>
      <c r="RAF231" s="19" t="s">
        <v>1440</v>
      </c>
      <c r="RAG231" s="19" t="s">
        <v>1440</v>
      </c>
      <c r="RAH231" s="19" t="s">
        <v>1440</v>
      </c>
      <c r="RAI231" s="19" t="s">
        <v>1440</v>
      </c>
      <c r="RAJ231" s="19" t="s">
        <v>1440</v>
      </c>
      <c r="RAK231" s="19" t="s">
        <v>1440</v>
      </c>
      <c r="RAL231" s="19" t="s">
        <v>1440</v>
      </c>
      <c r="RAM231" s="19" t="s">
        <v>1440</v>
      </c>
      <c r="RAN231" s="19" t="s">
        <v>1440</v>
      </c>
      <c r="RAO231" s="19" t="s">
        <v>1440</v>
      </c>
      <c r="RAP231" s="19" t="s">
        <v>1440</v>
      </c>
      <c r="RAQ231" s="19" t="s">
        <v>1440</v>
      </c>
      <c r="RAR231" s="19" t="s">
        <v>1440</v>
      </c>
      <c r="RAS231" s="19" t="s">
        <v>1440</v>
      </c>
      <c r="RAT231" s="19" t="s">
        <v>1440</v>
      </c>
      <c r="RAU231" s="19" t="s">
        <v>1440</v>
      </c>
      <c r="RAV231" s="19" t="s">
        <v>1440</v>
      </c>
      <c r="RAW231" s="19" t="s">
        <v>1440</v>
      </c>
      <c r="RAX231" s="19" t="s">
        <v>1440</v>
      </c>
      <c r="RAY231" s="19" t="s">
        <v>1440</v>
      </c>
      <c r="RAZ231" s="19" t="s">
        <v>1440</v>
      </c>
      <c r="RBA231" s="19" t="s">
        <v>1440</v>
      </c>
      <c r="RBB231" s="19" t="s">
        <v>1440</v>
      </c>
      <c r="RBC231" s="19" t="s">
        <v>1440</v>
      </c>
      <c r="RBD231" s="19" t="s">
        <v>1440</v>
      </c>
      <c r="RBE231" s="19" t="s">
        <v>1440</v>
      </c>
      <c r="RBF231" s="19" t="s">
        <v>1440</v>
      </c>
      <c r="RBG231" s="19" t="s">
        <v>1440</v>
      </c>
      <c r="RBH231" s="19" t="s">
        <v>1440</v>
      </c>
      <c r="RBI231" s="19" t="s">
        <v>1440</v>
      </c>
      <c r="RBJ231" s="19" t="s">
        <v>1440</v>
      </c>
      <c r="RBK231" s="19" t="s">
        <v>1440</v>
      </c>
      <c r="RBL231" s="19" t="s">
        <v>1440</v>
      </c>
      <c r="RBM231" s="19" t="s">
        <v>1440</v>
      </c>
      <c r="RBN231" s="19" t="s">
        <v>1440</v>
      </c>
      <c r="RBO231" s="19" t="s">
        <v>1440</v>
      </c>
      <c r="RBP231" s="19" t="s">
        <v>1440</v>
      </c>
      <c r="RBQ231" s="19" t="s">
        <v>1440</v>
      </c>
      <c r="RBR231" s="19" t="s">
        <v>1440</v>
      </c>
      <c r="RBS231" s="19" t="s">
        <v>1440</v>
      </c>
      <c r="RBT231" s="19" t="s">
        <v>1440</v>
      </c>
      <c r="RBU231" s="19" t="s">
        <v>1440</v>
      </c>
      <c r="RBV231" s="19" t="s">
        <v>1440</v>
      </c>
      <c r="RBW231" s="19" t="s">
        <v>1440</v>
      </c>
      <c r="RBX231" s="19" t="s">
        <v>1440</v>
      </c>
      <c r="RBY231" s="19" t="s">
        <v>1440</v>
      </c>
      <c r="RBZ231" s="19" t="s">
        <v>1440</v>
      </c>
      <c r="RCA231" s="19" t="s">
        <v>1440</v>
      </c>
      <c r="RCB231" s="19" t="s">
        <v>1440</v>
      </c>
      <c r="RCC231" s="19" t="s">
        <v>1440</v>
      </c>
      <c r="RCD231" s="19" t="s">
        <v>1440</v>
      </c>
      <c r="RCE231" s="19" t="s">
        <v>1440</v>
      </c>
      <c r="RCF231" s="19" t="s">
        <v>1440</v>
      </c>
      <c r="RCG231" s="19" t="s">
        <v>1440</v>
      </c>
      <c r="RCH231" s="19" t="s">
        <v>1440</v>
      </c>
      <c r="RCI231" s="19" t="s">
        <v>1440</v>
      </c>
      <c r="RCJ231" s="19" t="s">
        <v>1440</v>
      </c>
      <c r="RCK231" s="19" t="s">
        <v>1440</v>
      </c>
      <c r="RCL231" s="19" t="s">
        <v>1440</v>
      </c>
      <c r="RCM231" s="19" t="s">
        <v>1440</v>
      </c>
      <c r="RCN231" s="19" t="s">
        <v>1440</v>
      </c>
      <c r="RCO231" s="19" t="s">
        <v>1440</v>
      </c>
      <c r="RCP231" s="19" t="s">
        <v>1440</v>
      </c>
      <c r="RCQ231" s="19" t="s">
        <v>1440</v>
      </c>
      <c r="RCR231" s="19" t="s">
        <v>1440</v>
      </c>
      <c r="RCS231" s="19" t="s">
        <v>1440</v>
      </c>
      <c r="RCT231" s="19" t="s">
        <v>1440</v>
      </c>
      <c r="RCU231" s="19" t="s">
        <v>1440</v>
      </c>
      <c r="RCV231" s="19" t="s">
        <v>1440</v>
      </c>
      <c r="RCW231" s="19" t="s">
        <v>1440</v>
      </c>
      <c r="RCX231" s="19" t="s">
        <v>1440</v>
      </c>
      <c r="RCY231" s="19" t="s">
        <v>1440</v>
      </c>
      <c r="RCZ231" s="19" t="s">
        <v>1440</v>
      </c>
      <c r="RDA231" s="19" t="s">
        <v>1440</v>
      </c>
      <c r="RDB231" s="19" t="s">
        <v>1440</v>
      </c>
      <c r="RDC231" s="19" t="s">
        <v>1440</v>
      </c>
      <c r="RDD231" s="19" t="s">
        <v>1440</v>
      </c>
      <c r="RDE231" s="19" t="s">
        <v>1440</v>
      </c>
      <c r="RDF231" s="19" t="s">
        <v>1440</v>
      </c>
      <c r="RDG231" s="19" t="s">
        <v>1440</v>
      </c>
      <c r="RDH231" s="19" t="s">
        <v>1440</v>
      </c>
      <c r="RDI231" s="19" t="s">
        <v>1440</v>
      </c>
      <c r="RDJ231" s="19" t="s">
        <v>1440</v>
      </c>
      <c r="RDK231" s="19" t="s">
        <v>1440</v>
      </c>
      <c r="RDL231" s="19" t="s">
        <v>1440</v>
      </c>
      <c r="RDM231" s="19" t="s">
        <v>1440</v>
      </c>
      <c r="RDN231" s="19" t="s">
        <v>1440</v>
      </c>
      <c r="RDO231" s="19" t="s">
        <v>1440</v>
      </c>
      <c r="RDP231" s="19" t="s">
        <v>1440</v>
      </c>
      <c r="RDQ231" s="19" t="s">
        <v>1440</v>
      </c>
      <c r="RDR231" s="19" t="s">
        <v>1440</v>
      </c>
      <c r="RDS231" s="19" t="s">
        <v>1440</v>
      </c>
      <c r="RDT231" s="19" t="s">
        <v>1440</v>
      </c>
      <c r="RDU231" s="19" t="s">
        <v>1440</v>
      </c>
      <c r="RDV231" s="19" t="s">
        <v>1440</v>
      </c>
      <c r="RDW231" s="19" t="s">
        <v>1440</v>
      </c>
      <c r="RDX231" s="19" t="s">
        <v>1440</v>
      </c>
      <c r="RDY231" s="19" t="s">
        <v>1440</v>
      </c>
      <c r="RDZ231" s="19" t="s">
        <v>1440</v>
      </c>
      <c r="REA231" s="19" t="s">
        <v>1440</v>
      </c>
      <c r="REB231" s="19" t="s">
        <v>1440</v>
      </c>
      <c r="REC231" s="19" t="s">
        <v>1440</v>
      </c>
      <c r="RED231" s="19" t="s">
        <v>1440</v>
      </c>
      <c r="REE231" s="19" t="s">
        <v>1440</v>
      </c>
      <c r="REF231" s="19" t="s">
        <v>1440</v>
      </c>
      <c r="REG231" s="19" t="s">
        <v>1440</v>
      </c>
      <c r="REH231" s="19" t="s">
        <v>1440</v>
      </c>
      <c r="REI231" s="19" t="s">
        <v>1440</v>
      </c>
      <c r="REJ231" s="19" t="s">
        <v>1440</v>
      </c>
      <c r="REK231" s="19" t="s">
        <v>1440</v>
      </c>
      <c r="REL231" s="19" t="s">
        <v>1440</v>
      </c>
      <c r="REM231" s="19" t="s">
        <v>1440</v>
      </c>
      <c r="REN231" s="19" t="s">
        <v>1440</v>
      </c>
      <c r="REO231" s="19" t="s">
        <v>1440</v>
      </c>
      <c r="REP231" s="19" t="s">
        <v>1440</v>
      </c>
      <c r="REQ231" s="19" t="s">
        <v>1440</v>
      </c>
      <c r="RER231" s="19" t="s">
        <v>1440</v>
      </c>
      <c r="RES231" s="19" t="s">
        <v>1440</v>
      </c>
      <c r="RET231" s="19" t="s">
        <v>1440</v>
      </c>
      <c r="REU231" s="19" t="s">
        <v>1440</v>
      </c>
      <c r="REV231" s="19" t="s">
        <v>1440</v>
      </c>
      <c r="REW231" s="19" t="s">
        <v>1440</v>
      </c>
      <c r="REX231" s="19" t="s">
        <v>1440</v>
      </c>
      <c r="REY231" s="19" t="s">
        <v>1440</v>
      </c>
      <c r="REZ231" s="19" t="s">
        <v>1440</v>
      </c>
      <c r="RFA231" s="19" t="s">
        <v>1440</v>
      </c>
      <c r="RFB231" s="19" t="s">
        <v>1440</v>
      </c>
      <c r="RFC231" s="19" t="s">
        <v>1440</v>
      </c>
      <c r="RFD231" s="19" t="s">
        <v>1440</v>
      </c>
      <c r="RFE231" s="19" t="s">
        <v>1440</v>
      </c>
      <c r="RFF231" s="19" t="s">
        <v>1440</v>
      </c>
      <c r="RFG231" s="19" t="s">
        <v>1440</v>
      </c>
      <c r="RFH231" s="19" t="s">
        <v>1440</v>
      </c>
      <c r="RFI231" s="19" t="s">
        <v>1440</v>
      </c>
      <c r="RFJ231" s="19" t="s">
        <v>1440</v>
      </c>
      <c r="RFK231" s="19" t="s">
        <v>1440</v>
      </c>
      <c r="RFL231" s="19" t="s">
        <v>1440</v>
      </c>
      <c r="RFM231" s="19" t="s">
        <v>1440</v>
      </c>
      <c r="RFN231" s="19" t="s">
        <v>1440</v>
      </c>
      <c r="RFO231" s="19" t="s">
        <v>1440</v>
      </c>
      <c r="RFP231" s="19" t="s">
        <v>1440</v>
      </c>
      <c r="RFQ231" s="19" t="s">
        <v>1440</v>
      </c>
      <c r="RFR231" s="19" t="s">
        <v>1440</v>
      </c>
      <c r="RFS231" s="19" t="s">
        <v>1440</v>
      </c>
      <c r="RFT231" s="19" t="s">
        <v>1440</v>
      </c>
      <c r="RFU231" s="19" t="s">
        <v>1440</v>
      </c>
      <c r="RFV231" s="19" t="s">
        <v>1440</v>
      </c>
      <c r="RFW231" s="19" t="s">
        <v>1440</v>
      </c>
      <c r="RFX231" s="19" t="s">
        <v>1440</v>
      </c>
      <c r="RFY231" s="19" t="s">
        <v>1440</v>
      </c>
      <c r="RFZ231" s="19" t="s">
        <v>1440</v>
      </c>
      <c r="RGA231" s="19" t="s">
        <v>1440</v>
      </c>
      <c r="RGB231" s="19" t="s">
        <v>1440</v>
      </c>
      <c r="RGC231" s="19" t="s">
        <v>1440</v>
      </c>
      <c r="RGD231" s="19" t="s">
        <v>1440</v>
      </c>
      <c r="RGE231" s="19" t="s">
        <v>1440</v>
      </c>
      <c r="RGF231" s="19" t="s">
        <v>1440</v>
      </c>
      <c r="RGG231" s="19" t="s">
        <v>1440</v>
      </c>
      <c r="RGH231" s="19" t="s">
        <v>1440</v>
      </c>
      <c r="RGI231" s="19" t="s">
        <v>1440</v>
      </c>
      <c r="RGJ231" s="19" t="s">
        <v>1440</v>
      </c>
      <c r="RGK231" s="19" t="s">
        <v>1440</v>
      </c>
      <c r="RGL231" s="19" t="s">
        <v>1440</v>
      </c>
      <c r="RGM231" s="19" t="s">
        <v>1440</v>
      </c>
      <c r="RGN231" s="19" t="s">
        <v>1440</v>
      </c>
      <c r="RGO231" s="19" t="s">
        <v>1440</v>
      </c>
      <c r="RGP231" s="19" t="s">
        <v>1440</v>
      </c>
      <c r="RGQ231" s="19" t="s">
        <v>1440</v>
      </c>
      <c r="RGR231" s="19" t="s">
        <v>1440</v>
      </c>
      <c r="RGS231" s="19" t="s">
        <v>1440</v>
      </c>
      <c r="RGT231" s="19" t="s">
        <v>1440</v>
      </c>
      <c r="RGU231" s="19" t="s">
        <v>1440</v>
      </c>
      <c r="RGV231" s="19" t="s">
        <v>1440</v>
      </c>
      <c r="RGW231" s="19" t="s">
        <v>1440</v>
      </c>
      <c r="RGX231" s="19" t="s">
        <v>1440</v>
      </c>
      <c r="RGY231" s="19" t="s">
        <v>1440</v>
      </c>
      <c r="RGZ231" s="19" t="s">
        <v>1440</v>
      </c>
      <c r="RHA231" s="19" t="s">
        <v>1440</v>
      </c>
      <c r="RHB231" s="19" t="s">
        <v>1440</v>
      </c>
      <c r="RHC231" s="19" t="s">
        <v>1440</v>
      </c>
      <c r="RHD231" s="19" t="s">
        <v>1440</v>
      </c>
      <c r="RHE231" s="19" t="s">
        <v>1440</v>
      </c>
      <c r="RHF231" s="19" t="s">
        <v>1440</v>
      </c>
      <c r="RHG231" s="19" t="s">
        <v>1440</v>
      </c>
      <c r="RHH231" s="19" t="s">
        <v>1440</v>
      </c>
      <c r="RHI231" s="19" t="s">
        <v>1440</v>
      </c>
      <c r="RHJ231" s="19" t="s">
        <v>1440</v>
      </c>
      <c r="RHK231" s="19" t="s">
        <v>1440</v>
      </c>
      <c r="RHL231" s="19" t="s">
        <v>1440</v>
      </c>
      <c r="RHM231" s="19" t="s">
        <v>1440</v>
      </c>
      <c r="RHN231" s="19" t="s">
        <v>1440</v>
      </c>
      <c r="RHO231" s="19" t="s">
        <v>1440</v>
      </c>
      <c r="RHP231" s="19" t="s">
        <v>1440</v>
      </c>
      <c r="RHQ231" s="19" t="s">
        <v>1440</v>
      </c>
      <c r="RHR231" s="19" t="s">
        <v>1440</v>
      </c>
      <c r="RHS231" s="19" t="s">
        <v>1440</v>
      </c>
      <c r="RHT231" s="19" t="s">
        <v>1440</v>
      </c>
      <c r="RHU231" s="19" t="s">
        <v>1440</v>
      </c>
      <c r="RHV231" s="19" t="s">
        <v>1440</v>
      </c>
      <c r="RHW231" s="19" t="s">
        <v>1440</v>
      </c>
      <c r="RHX231" s="19" t="s">
        <v>1440</v>
      </c>
      <c r="RHY231" s="19" t="s">
        <v>1440</v>
      </c>
      <c r="RHZ231" s="19" t="s">
        <v>1440</v>
      </c>
      <c r="RIA231" s="19" t="s">
        <v>1440</v>
      </c>
      <c r="RIB231" s="19" t="s">
        <v>1440</v>
      </c>
      <c r="RIC231" s="19" t="s">
        <v>1440</v>
      </c>
      <c r="RID231" s="19" t="s">
        <v>1440</v>
      </c>
      <c r="RIE231" s="19" t="s">
        <v>1440</v>
      </c>
      <c r="RIF231" s="19" t="s">
        <v>1440</v>
      </c>
      <c r="RIG231" s="19" t="s">
        <v>1440</v>
      </c>
      <c r="RIH231" s="19" t="s">
        <v>1440</v>
      </c>
      <c r="RII231" s="19" t="s">
        <v>1440</v>
      </c>
      <c r="RIJ231" s="19" t="s">
        <v>1440</v>
      </c>
      <c r="RIK231" s="19" t="s">
        <v>1440</v>
      </c>
      <c r="RIL231" s="19" t="s">
        <v>1440</v>
      </c>
      <c r="RIM231" s="19" t="s">
        <v>1440</v>
      </c>
      <c r="RIN231" s="19" t="s">
        <v>1440</v>
      </c>
      <c r="RIO231" s="19" t="s">
        <v>1440</v>
      </c>
      <c r="RIP231" s="19" t="s">
        <v>1440</v>
      </c>
      <c r="RIQ231" s="19" t="s">
        <v>1440</v>
      </c>
      <c r="RIR231" s="19" t="s">
        <v>1440</v>
      </c>
      <c r="RIS231" s="19" t="s">
        <v>1440</v>
      </c>
      <c r="RIT231" s="19" t="s">
        <v>1440</v>
      </c>
      <c r="RIU231" s="19" t="s">
        <v>1440</v>
      </c>
      <c r="RIV231" s="19" t="s">
        <v>1440</v>
      </c>
      <c r="RIW231" s="19" t="s">
        <v>1440</v>
      </c>
      <c r="RIX231" s="19" t="s">
        <v>1440</v>
      </c>
      <c r="RIY231" s="19" t="s">
        <v>1440</v>
      </c>
      <c r="RIZ231" s="19" t="s">
        <v>1440</v>
      </c>
      <c r="RJA231" s="19" t="s">
        <v>1440</v>
      </c>
      <c r="RJB231" s="19" t="s">
        <v>1440</v>
      </c>
      <c r="RJC231" s="19" t="s">
        <v>1440</v>
      </c>
      <c r="RJD231" s="19" t="s">
        <v>1440</v>
      </c>
      <c r="RJE231" s="19" t="s">
        <v>1440</v>
      </c>
      <c r="RJF231" s="19" t="s">
        <v>1440</v>
      </c>
      <c r="RJG231" s="19" t="s">
        <v>1440</v>
      </c>
      <c r="RJH231" s="19" t="s">
        <v>1440</v>
      </c>
      <c r="RJI231" s="19" t="s">
        <v>1440</v>
      </c>
      <c r="RJJ231" s="19" t="s">
        <v>1440</v>
      </c>
      <c r="RJK231" s="19" t="s">
        <v>1440</v>
      </c>
      <c r="RJL231" s="19" t="s">
        <v>1440</v>
      </c>
      <c r="RJM231" s="19" t="s">
        <v>1440</v>
      </c>
      <c r="RJN231" s="19" t="s">
        <v>1440</v>
      </c>
      <c r="RJO231" s="19" t="s">
        <v>1440</v>
      </c>
      <c r="RJP231" s="19" t="s">
        <v>1440</v>
      </c>
      <c r="RJQ231" s="19" t="s">
        <v>1440</v>
      </c>
      <c r="RJR231" s="19" t="s">
        <v>1440</v>
      </c>
      <c r="RJS231" s="19" t="s">
        <v>1440</v>
      </c>
      <c r="RJT231" s="19" t="s">
        <v>1440</v>
      </c>
      <c r="RJU231" s="19" t="s">
        <v>1440</v>
      </c>
      <c r="RJV231" s="19" t="s">
        <v>1440</v>
      </c>
      <c r="RJW231" s="19" t="s">
        <v>1440</v>
      </c>
      <c r="RJX231" s="19" t="s">
        <v>1440</v>
      </c>
      <c r="RJY231" s="19" t="s">
        <v>1440</v>
      </c>
      <c r="RJZ231" s="19" t="s">
        <v>1440</v>
      </c>
      <c r="RKA231" s="19" t="s">
        <v>1440</v>
      </c>
      <c r="RKB231" s="19" t="s">
        <v>1440</v>
      </c>
      <c r="RKC231" s="19" t="s">
        <v>1440</v>
      </c>
      <c r="RKD231" s="19" t="s">
        <v>1440</v>
      </c>
      <c r="RKE231" s="19" t="s">
        <v>1440</v>
      </c>
      <c r="RKF231" s="19" t="s">
        <v>1440</v>
      </c>
      <c r="RKG231" s="19" t="s">
        <v>1440</v>
      </c>
      <c r="RKH231" s="19" t="s">
        <v>1440</v>
      </c>
      <c r="RKI231" s="19" t="s">
        <v>1440</v>
      </c>
      <c r="RKJ231" s="19" t="s">
        <v>1440</v>
      </c>
      <c r="RKK231" s="19" t="s">
        <v>1440</v>
      </c>
      <c r="RKL231" s="19" t="s">
        <v>1440</v>
      </c>
      <c r="RKM231" s="19" t="s">
        <v>1440</v>
      </c>
      <c r="RKN231" s="19" t="s">
        <v>1440</v>
      </c>
      <c r="RKO231" s="19" t="s">
        <v>1440</v>
      </c>
      <c r="RKP231" s="19" t="s">
        <v>1440</v>
      </c>
      <c r="RKQ231" s="19" t="s">
        <v>1440</v>
      </c>
      <c r="RKR231" s="19" t="s">
        <v>1440</v>
      </c>
      <c r="RKS231" s="19" t="s">
        <v>1440</v>
      </c>
      <c r="RKT231" s="19" t="s">
        <v>1440</v>
      </c>
      <c r="RKU231" s="19" t="s">
        <v>1440</v>
      </c>
      <c r="RKV231" s="19" t="s">
        <v>1440</v>
      </c>
      <c r="RKW231" s="19" t="s">
        <v>1440</v>
      </c>
      <c r="RKX231" s="19" t="s">
        <v>1440</v>
      </c>
      <c r="RKY231" s="19" t="s">
        <v>1440</v>
      </c>
      <c r="RKZ231" s="19" t="s">
        <v>1440</v>
      </c>
      <c r="RLA231" s="19" t="s">
        <v>1440</v>
      </c>
      <c r="RLB231" s="19" t="s">
        <v>1440</v>
      </c>
      <c r="RLC231" s="19" t="s">
        <v>1440</v>
      </c>
      <c r="RLD231" s="19" t="s">
        <v>1440</v>
      </c>
      <c r="RLE231" s="19" t="s">
        <v>1440</v>
      </c>
      <c r="RLF231" s="19" t="s">
        <v>1440</v>
      </c>
      <c r="RLG231" s="19" t="s">
        <v>1440</v>
      </c>
      <c r="RLH231" s="19" t="s">
        <v>1440</v>
      </c>
      <c r="RLI231" s="19" t="s">
        <v>1440</v>
      </c>
      <c r="RLJ231" s="19" t="s">
        <v>1440</v>
      </c>
      <c r="RLK231" s="19" t="s">
        <v>1440</v>
      </c>
      <c r="RLL231" s="19" t="s">
        <v>1440</v>
      </c>
      <c r="RLM231" s="19" t="s">
        <v>1440</v>
      </c>
      <c r="RLN231" s="19" t="s">
        <v>1440</v>
      </c>
      <c r="RLO231" s="19" t="s">
        <v>1440</v>
      </c>
      <c r="RLP231" s="19" t="s">
        <v>1440</v>
      </c>
      <c r="RLQ231" s="19" t="s">
        <v>1440</v>
      </c>
      <c r="RLR231" s="19" t="s">
        <v>1440</v>
      </c>
      <c r="RLS231" s="19" t="s">
        <v>1440</v>
      </c>
      <c r="RLT231" s="19" t="s">
        <v>1440</v>
      </c>
      <c r="RLU231" s="19" t="s">
        <v>1440</v>
      </c>
      <c r="RLV231" s="19" t="s">
        <v>1440</v>
      </c>
      <c r="RLW231" s="19" t="s">
        <v>1440</v>
      </c>
      <c r="RLX231" s="19" t="s">
        <v>1440</v>
      </c>
      <c r="RLY231" s="19" t="s">
        <v>1440</v>
      </c>
      <c r="RLZ231" s="19" t="s">
        <v>1440</v>
      </c>
      <c r="RMA231" s="19" t="s">
        <v>1440</v>
      </c>
      <c r="RMB231" s="19" t="s">
        <v>1440</v>
      </c>
      <c r="RMC231" s="19" t="s">
        <v>1440</v>
      </c>
      <c r="RMD231" s="19" t="s">
        <v>1440</v>
      </c>
      <c r="RME231" s="19" t="s">
        <v>1440</v>
      </c>
      <c r="RMF231" s="19" t="s">
        <v>1440</v>
      </c>
      <c r="RMG231" s="19" t="s">
        <v>1440</v>
      </c>
      <c r="RMH231" s="19" t="s">
        <v>1440</v>
      </c>
      <c r="RMI231" s="19" t="s">
        <v>1440</v>
      </c>
      <c r="RMJ231" s="19" t="s">
        <v>1440</v>
      </c>
      <c r="RMK231" s="19" t="s">
        <v>1440</v>
      </c>
      <c r="RML231" s="19" t="s">
        <v>1440</v>
      </c>
      <c r="RMM231" s="19" t="s">
        <v>1440</v>
      </c>
      <c r="RMN231" s="19" t="s">
        <v>1440</v>
      </c>
      <c r="RMO231" s="19" t="s">
        <v>1440</v>
      </c>
      <c r="RMP231" s="19" t="s">
        <v>1440</v>
      </c>
      <c r="RMQ231" s="19" t="s">
        <v>1440</v>
      </c>
      <c r="RMR231" s="19" t="s">
        <v>1440</v>
      </c>
      <c r="RMS231" s="19" t="s">
        <v>1440</v>
      </c>
      <c r="RMT231" s="19" t="s">
        <v>1440</v>
      </c>
      <c r="RMU231" s="19" t="s">
        <v>1440</v>
      </c>
      <c r="RMV231" s="19" t="s">
        <v>1440</v>
      </c>
      <c r="RMW231" s="19" t="s">
        <v>1440</v>
      </c>
      <c r="RMX231" s="19" t="s">
        <v>1440</v>
      </c>
      <c r="RMY231" s="19" t="s">
        <v>1440</v>
      </c>
      <c r="RMZ231" s="19" t="s">
        <v>1440</v>
      </c>
      <c r="RNA231" s="19" t="s">
        <v>1440</v>
      </c>
      <c r="RNB231" s="19" t="s">
        <v>1440</v>
      </c>
      <c r="RNC231" s="19" t="s">
        <v>1440</v>
      </c>
      <c r="RND231" s="19" t="s">
        <v>1440</v>
      </c>
      <c r="RNE231" s="19" t="s">
        <v>1440</v>
      </c>
      <c r="RNF231" s="19" t="s">
        <v>1440</v>
      </c>
      <c r="RNG231" s="19" t="s">
        <v>1440</v>
      </c>
      <c r="RNH231" s="19" t="s">
        <v>1440</v>
      </c>
      <c r="RNI231" s="19" t="s">
        <v>1440</v>
      </c>
      <c r="RNJ231" s="19" t="s">
        <v>1440</v>
      </c>
      <c r="RNK231" s="19" t="s">
        <v>1440</v>
      </c>
      <c r="RNL231" s="19" t="s">
        <v>1440</v>
      </c>
      <c r="RNM231" s="19" t="s">
        <v>1440</v>
      </c>
      <c r="RNN231" s="19" t="s">
        <v>1440</v>
      </c>
      <c r="RNO231" s="19" t="s">
        <v>1440</v>
      </c>
      <c r="RNP231" s="19" t="s">
        <v>1440</v>
      </c>
      <c r="RNQ231" s="19" t="s">
        <v>1440</v>
      </c>
      <c r="RNR231" s="19" t="s">
        <v>1440</v>
      </c>
      <c r="RNS231" s="19" t="s">
        <v>1440</v>
      </c>
      <c r="RNT231" s="19" t="s">
        <v>1440</v>
      </c>
      <c r="RNU231" s="19" t="s">
        <v>1440</v>
      </c>
      <c r="RNV231" s="19" t="s">
        <v>1440</v>
      </c>
      <c r="RNW231" s="19" t="s">
        <v>1440</v>
      </c>
      <c r="RNX231" s="19" t="s">
        <v>1440</v>
      </c>
      <c r="RNY231" s="19" t="s">
        <v>1440</v>
      </c>
      <c r="RNZ231" s="19" t="s">
        <v>1440</v>
      </c>
      <c r="ROA231" s="19" t="s">
        <v>1440</v>
      </c>
      <c r="ROB231" s="19" t="s">
        <v>1440</v>
      </c>
      <c r="ROC231" s="19" t="s">
        <v>1440</v>
      </c>
      <c r="ROD231" s="19" t="s">
        <v>1440</v>
      </c>
      <c r="ROE231" s="19" t="s">
        <v>1440</v>
      </c>
      <c r="ROF231" s="19" t="s">
        <v>1440</v>
      </c>
      <c r="ROG231" s="19" t="s">
        <v>1440</v>
      </c>
      <c r="ROH231" s="19" t="s">
        <v>1440</v>
      </c>
      <c r="ROI231" s="19" t="s">
        <v>1440</v>
      </c>
      <c r="ROJ231" s="19" t="s">
        <v>1440</v>
      </c>
      <c r="ROK231" s="19" t="s">
        <v>1440</v>
      </c>
      <c r="ROL231" s="19" t="s">
        <v>1440</v>
      </c>
      <c r="ROM231" s="19" t="s">
        <v>1440</v>
      </c>
      <c r="RON231" s="19" t="s">
        <v>1440</v>
      </c>
      <c r="ROO231" s="19" t="s">
        <v>1440</v>
      </c>
      <c r="ROP231" s="19" t="s">
        <v>1440</v>
      </c>
      <c r="ROQ231" s="19" t="s">
        <v>1440</v>
      </c>
      <c r="ROR231" s="19" t="s">
        <v>1440</v>
      </c>
      <c r="ROS231" s="19" t="s">
        <v>1440</v>
      </c>
      <c r="ROT231" s="19" t="s">
        <v>1440</v>
      </c>
      <c r="ROU231" s="19" t="s">
        <v>1440</v>
      </c>
      <c r="ROV231" s="19" t="s">
        <v>1440</v>
      </c>
      <c r="ROW231" s="19" t="s">
        <v>1440</v>
      </c>
      <c r="ROX231" s="19" t="s">
        <v>1440</v>
      </c>
      <c r="ROY231" s="19" t="s">
        <v>1440</v>
      </c>
      <c r="ROZ231" s="19" t="s">
        <v>1440</v>
      </c>
      <c r="RPA231" s="19" t="s">
        <v>1440</v>
      </c>
      <c r="RPB231" s="19" t="s">
        <v>1440</v>
      </c>
      <c r="RPC231" s="19" t="s">
        <v>1440</v>
      </c>
      <c r="RPD231" s="19" t="s">
        <v>1440</v>
      </c>
      <c r="RPE231" s="19" t="s">
        <v>1440</v>
      </c>
      <c r="RPF231" s="19" t="s">
        <v>1440</v>
      </c>
      <c r="RPG231" s="19" t="s">
        <v>1440</v>
      </c>
      <c r="RPH231" s="19" t="s">
        <v>1440</v>
      </c>
      <c r="RPI231" s="19" t="s">
        <v>1440</v>
      </c>
      <c r="RPJ231" s="19" t="s">
        <v>1440</v>
      </c>
      <c r="RPK231" s="19" t="s">
        <v>1440</v>
      </c>
      <c r="RPL231" s="19" t="s">
        <v>1440</v>
      </c>
      <c r="RPM231" s="19" t="s">
        <v>1440</v>
      </c>
      <c r="RPN231" s="19" t="s">
        <v>1440</v>
      </c>
      <c r="RPO231" s="19" t="s">
        <v>1440</v>
      </c>
      <c r="RPP231" s="19" t="s">
        <v>1440</v>
      </c>
      <c r="RPQ231" s="19" t="s">
        <v>1440</v>
      </c>
      <c r="RPR231" s="19" t="s">
        <v>1440</v>
      </c>
      <c r="RPS231" s="19" t="s">
        <v>1440</v>
      </c>
      <c r="RPT231" s="19" t="s">
        <v>1440</v>
      </c>
      <c r="RPU231" s="19" t="s">
        <v>1440</v>
      </c>
      <c r="RPV231" s="19" t="s">
        <v>1440</v>
      </c>
      <c r="RPW231" s="19" t="s">
        <v>1440</v>
      </c>
      <c r="RPX231" s="19" t="s">
        <v>1440</v>
      </c>
      <c r="RPY231" s="19" t="s">
        <v>1440</v>
      </c>
      <c r="RPZ231" s="19" t="s">
        <v>1440</v>
      </c>
      <c r="RQA231" s="19" t="s">
        <v>1440</v>
      </c>
      <c r="RQB231" s="19" t="s">
        <v>1440</v>
      </c>
      <c r="RQC231" s="19" t="s">
        <v>1440</v>
      </c>
      <c r="RQD231" s="19" t="s">
        <v>1440</v>
      </c>
      <c r="RQE231" s="19" t="s">
        <v>1440</v>
      </c>
      <c r="RQF231" s="19" t="s">
        <v>1440</v>
      </c>
      <c r="RQG231" s="19" t="s">
        <v>1440</v>
      </c>
      <c r="RQH231" s="19" t="s">
        <v>1440</v>
      </c>
      <c r="RQI231" s="19" t="s">
        <v>1440</v>
      </c>
      <c r="RQJ231" s="19" t="s">
        <v>1440</v>
      </c>
      <c r="RQK231" s="19" t="s">
        <v>1440</v>
      </c>
      <c r="RQL231" s="19" t="s">
        <v>1440</v>
      </c>
      <c r="RQM231" s="19" t="s">
        <v>1440</v>
      </c>
      <c r="RQN231" s="19" t="s">
        <v>1440</v>
      </c>
      <c r="RQO231" s="19" t="s">
        <v>1440</v>
      </c>
      <c r="RQP231" s="19" t="s">
        <v>1440</v>
      </c>
      <c r="RQQ231" s="19" t="s">
        <v>1440</v>
      </c>
      <c r="RQR231" s="19" t="s">
        <v>1440</v>
      </c>
      <c r="RQS231" s="19" t="s">
        <v>1440</v>
      </c>
      <c r="RQT231" s="19" t="s">
        <v>1440</v>
      </c>
      <c r="RQU231" s="19" t="s">
        <v>1440</v>
      </c>
      <c r="RQV231" s="19" t="s">
        <v>1440</v>
      </c>
      <c r="RQW231" s="19" t="s">
        <v>1440</v>
      </c>
      <c r="RQX231" s="19" t="s">
        <v>1440</v>
      </c>
      <c r="RQY231" s="19" t="s">
        <v>1440</v>
      </c>
      <c r="RQZ231" s="19" t="s">
        <v>1440</v>
      </c>
      <c r="RRA231" s="19" t="s">
        <v>1440</v>
      </c>
      <c r="RRB231" s="19" t="s">
        <v>1440</v>
      </c>
      <c r="RRC231" s="19" t="s">
        <v>1440</v>
      </c>
      <c r="RRD231" s="19" t="s">
        <v>1440</v>
      </c>
      <c r="RRE231" s="19" t="s">
        <v>1440</v>
      </c>
      <c r="RRF231" s="19" t="s">
        <v>1440</v>
      </c>
      <c r="RRG231" s="19" t="s">
        <v>1440</v>
      </c>
      <c r="RRH231" s="19" t="s">
        <v>1440</v>
      </c>
      <c r="RRI231" s="19" t="s">
        <v>1440</v>
      </c>
      <c r="RRJ231" s="19" t="s">
        <v>1440</v>
      </c>
      <c r="RRK231" s="19" t="s">
        <v>1440</v>
      </c>
      <c r="RRL231" s="19" t="s">
        <v>1440</v>
      </c>
      <c r="RRM231" s="19" t="s">
        <v>1440</v>
      </c>
      <c r="RRN231" s="19" t="s">
        <v>1440</v>
      </c>
      <c r="RRO231" s="19" t="s">
        <v>1440</v>
      </c>
      <c r="RRP231" s="19" t="s">
        <v>1440</v>
      </c>
      <c r="RRQ231" s="19" t="s">
        <v>1440</v>
      </c>
      <c r="RRR231" s="19" t="s">
        <v>1440</v>
      </c>
      <c r="RRS231" s="19" t="s">
        <v>1440</v>
      </c>
      <c r="RRT231" s="19" t="s">
        <v>1440</v>
      </c>
      <c r="RRU231" s="19" t="s">
        <v>1440</v>
      </c>
      <c r="RRV231" s="19" t="s">
        <v>1440</v>
      </c>
      <c r="RRW231" s="19" t="s">
        <v>1440</v>
      </c>
      <c r="RRX231" s="19" t="s">
        <v>1440</v>
      </c>
      <c r="RRY231" s="19" t="s">
        <v>1440</v>
      </c>
      <c r="RRZ231" s="19" t="s">
        <v>1440</v>
      </c>
      <c r="RSA231" s="19" t="s">
        <v>1440</v>
      </c>
      <c r="RSB231" s="19" t="s">
        <v>1440</v>
      </c>
      <c r="RSC231" s="19" t="s">
        <v>1440</v>
      </c>
      <c r="RSD231" s="19" t="s">
        <v>1440</v>
      </c>
      <c r="RSE231" s="19" t="s">
        <v>1440</v>
      </c>
      <c r="RSF231" s="19" t="s">
        <v>1440</v>
      </c>
      <c r="RSG231" s="19" t="s">
        <v>1440</v>
      </c>
      <c r="RSH231" s="19" t="s">
        <v>1440</v>
      </c>
      <c r="RSI231" s="19" t="s">
        <v>1440</v>
      </c>
      <c r="RSJ231" s="19" t="s">
        <v>1440</v>
      </c>
      <c r="RSK231" s="19" t="s">
        <v>1440</v>
      </c>
      <c r="RSL231" s="19" t="s">
        <v>1440</v>
      </c>
      <c r="RSM231" s="19" t="s">
        <v>1440</v>
      </c>
      <c r="RSN231" s="19" t="s">
        <v>1440</v>
      </c>
      <c r="RSO231" s="19" t="s">
        <v>1440</v>
      </c>
      <c r="RSP231" s="19" t="s">
        <v>1440</v>
      </c>
      <c r="RSQ231" s="19" t="s">
        <v>1440</v>
      </c>
      <c r="RSR231" s="19" t="s">
        <v>1440</v>
      </c>
      <c r="RSS231" s="19" t="s">
        <v>1440</v>
      </c>
      <c r="RST231" s="19" t="s">
        <v>1440</v>
      </c>
      <c r="RSU231" s="19" t="s">
        <v>1440</v>
      </c>
      <c r="RSV231" s="19" t="s">
        <v>1440</v>
      </c>
      <c r="RSW231" s="19" t="s">
        <v>1440</v>
      </c>
      <c r="RSX231" s="19" t="s">
        <v>1440</v>
      </c>
      <c r="RSY231" s="19" t="s">
        <v>1440</v>
      </c>
      <c r="RSZ231" s="19" t="s">
        <v>1440</v>
      </c>
      <c r="RTA231" s="19" t="s">
        <v>1440</v>
      </c>
      <c r="RTB231" s="19" t="s">
        <v>1440</v>
      </c>
      <c r="RTC231" s="19" t="s">
        <v>1440</v>
      </c>
      <c r="RTD231" s="19" t="s">
        <v>1440</v>
      </c>
      <c r="RTE231" s="19" t="s">
        <v>1440</v>
      </c>
      <c r="RTF231" s="19" t="s">
        <v>1440</v>
      </c>
      <c r="RTG231" s="19" t="s">
        <v>1440</v>
      </c>
      <c r="RTH231" s="19" t="s">
        <v>1440</v>
      </c>
      <c r="RTI231" s="19" t="s">
        <v>1440</v>
      </c>
      <c r="RTJ231" s="19" t="s">
        <v>1440</v>
      </c>
      <c r="RTK231" s="19" t="s">
        <v>1440</v>
      </c>
      <c r="RTL231" s="19" t="s">
        <v>1440</v>
      </c>
      <c r="RTM231" s="19" t="s">
        <v>1440</v>
      </c>
      <c r="RTN231" s="19" t="s">
        <v>1440</v>
      </c>
      <c r="RTO231" s="19" t="s">
        <v>1440</v>
      </c>
      <c r="RTP231" s="19" t="s">
        <v>1440</v>
      </c>
      <c r="RTQ231" s="19" t="s">
        <v>1440</v>
      </c>
      <c r="RTR231" s="19" t="s">
        <v>1440</v>
      </c>
      <c r="RTS231" s="19" t="s">
        <v>1440</v>
      </c>
      <c r="RTT231" s="19" t="s">
        <v>1440</v>
      </c>
      <c r="RTU231" s="19" t="s">
        <v>1440</v>
      </c>
      <c r="RTV231" s="19" t="s">
        <v>1440</v>
      </c>
      <c r="RTW231" s="19" t="s">
        <v>1440</v>
      </c>
      <c r="RTX231" s="19" t="s">
        <v>1440</v>
      </c>
      <c r="RTY231" s="19" t="s">
        <v>1440</v>
      </c>
      <c r="RTZ231" s="19" t="s">
        <v>1440</v>
      </c>
      <c r="RUA231" s="19" t="s">
        <v>1440</v>
      </c>
      <c r="RUB231" s="19" t="s">
        <v>1440</v>
      </c>
      <c r="RUC231" s="19" t="s">
        <v>1440</v>
      </c>
      <c r="RUD231" s="19" t="s">
        <v>1440</v>
      </c>
      <c r="RUE231" s="19" t="s">
        <v>1440</v>
      </c>
      <c r="RUF231" s="19" t="s">
        <v>1440</v>
      </c>
      <c r="RUG231" s="19" t="s">
        <v>1440</v>
      </c>
      <c r="RUH231" s="19" t="s">
        <v>1440</v>
      </c>
      <c r="RUI231" s="19" t="s">
        <v>1440</v>
      </c>
      <c r="RUJ231" s="19" t="s">
        <v>1440</v>
      </c>
      <c r="RUK231" s="19" t="s">
        <v>1440</v>
      </c>
      <c r="RUL231" s="19" t="s">
        <v>1440</v>
      </c>
      <c r="RUM231" s="19" t="s">
        <v>1440</v>
      </c>
      <c r="RUN231" s="19" t="s">
        <v>1440</v>
      </c>
      <c r="RUO231" s="19" t="s">
        <v>1440</v>
      </c>
      <c r="RUP231" s="19" t="s">
        <v>1440</v>
      </c>
      <c r="RUQ231" s="19" t="s">
        <v>1440</v>
      </c>
      <c r="RUR231" s="19" t="s">
        <v>1440</v>
      </c>
      <c r="RUS231" s="19" t="s">
        <v>1440</v>
      </c>
      <c r="RUT231" s="19" t="s">
        <v>1440</v>
      </c>
      <c r="RUU231" s="19" t="s">
        <v>1440</v>
      </c>
      <c r="RUV231" s="19" t="s">
        <v>1440</v>
      </c>
      <c r="RUW231" s="19" t="s">
        <v>1440</v>
      </c>
      <c r="RUX231" s="19" t="s">
        <v>1440</v>
      </c>
      <c r="RUY231" s="19" t="s">
        <v>1440</v>
      </c>
      <c r="RUZ231" s="19" t="s">
        <v>1440</v>
      </c>
      <c r="RVA231" s="19" t="s">
        <v>1440</v>
      </c>
      <c r="RVB231" s="19" t="s">
        <v>1440</v>
      </c>
      <c r="RVC231" s="19" t="s">
        <v>1440</v>
      </c>
      <c r="RVD231" s="19" t="s">
        <v>1440</v>
      </c>
      <c r="RVE231" s="19" t="s">
        <v>1440</v>
      </c>
      <c r="RVF231" s="19" t="s">
        <v>1440</v>
      </c>
      <c r="RVG231" s="19" t="s">
        <v>1440</v>
      </c>
      <c r="RVH231" s="19" t="s">
        <v>1440</v>
      </c>
      <c r="RVI231" s="19" t="s">
        <v>1440</v>
      </c>
      <c r="RVJ231" s="19" t="s">
        <v>1440</v>
      </c>
      <c r="RVK231" s="19" t="s">
        <v>1440</v>
      </c>
      <c r="RVL231" s="19" t="s">
        <v>1440</v>
      </c>
      <c r="RVM231" s="19" t="s">
        <v>1440</v>
      </c>
      <c r="RVN231" s="19" t="s">
        <v>1440</v>
      </c>
      <c r="RVO231" s="19" t="s">
        <v>1440</v>
      </c>
      <c r="RVP231" s="19" t="s">
        <v>1440</v>
      </c>
      <c r="RVQ231" s="19" t="s">
        <v>1440</v>
      </c>
      <c r="RVR231" s="19" t="s">
        <v>1440</v>
      </c>
      <c r="RVS231" s="19" t="s">
        <v>1440</v>
      </c>
      <c r="RVT231" s="19" t="s">
        <v>1440</v>
      </c>
      <c r="RVU231" s="19" t="s">
        <v>1440</v>
      </c>
      <c r="RVV231" s="19" t="s">
        <v>1440</v>
      </c>
      <c r="RVW231" s="19" t="s">
        <v>1440</v>
      </c>
      <c r="RVX231" s="19" t="s">
        <v>1440</v>
      </c>
      <c r="RVY231" s="19" t="s">
        <v>1440</v>
      </c>
      <c r="RVZ231" s="19" t="s">
        <v>1440</v>
      </c>
      <c r="RWA231" s="19" t="s">
        <v>1440</v>
      </c>
      <c r="RWB231" s="19" t="s">
        <v>1440</v>
      </c>
      <c r="RWC231" s="19" t="s">
        <v>1440</v>
      </c>
      <c r="RWD231" s="19" t="s">
        <v>1440</v>
      </c>
      <c r="RWE231" s="19" t="s">
        <v>1440</v>
      </c>
      <c r="RWF231" s="19" t="s">
        <v>1440</v>
      </c>
      <c r="RWG231" s="19" t="s">
        <v>1440</v>
      </c>
      <c r="RWH231" s="19" t="s">
        <v>1440</v>
      </c>
      <c r="RWI231" s="19" t="s">
        <v>1440</v>
      </c>
      <c r="RWJ231" s="19" t="s">
        <v>1440</v>
      </c>
      <c r="RWK231" s="19" t="s">
        <v>1440</v>
      </c>
      <c r="RWL231" s="19" t="s">
        <v>1440</v>
      </c>
      <c r="RWM231" s="19" t="s">
        <v>1440</v>
      </c>
      <c r="RWN231" s="19" t="s">
        <v>1440</v>
      </c>
      <c r="RWO231" s="19" t="s">
        <v>1440</v>
      </c>
      <c r="RWP231" s="19" t="s">
        <v>1440</v>
      </c>
      <c r="RWQ231" s="19" t="s">
        <v>1440</v>
      </c>
      <c r="RWR231" s="19" t="s">
        <v>1440</v>
      </c>
      <c r="RWS231" s="19" t="s">
        <v>1440</v>
      </c>
      <c r="RWT231" s="19" t="s">
        <v>1440</v>
      </c>
      <c r="RWU231" s="19" t="s">
        <v>1440</v>
      </c>
      <c r="RWV231" s="19" t="s">
        <v>1440</v>
      </c>
      <c r="RWW231" s="19" t="s">
        <v>1440</v>
      </c>
      <c r="RWX231" s="19" t="s">
        <v>1440</v>
      </c>
      <c r="RWY231" s="19" t="s">
        <v>1440</v>
      </c>
      <c r="RWZ231" s="19" t="s">
        <v>1440</v>
      </c>
      <c r="RXA231" s="19" t="s">
        <v>1440</v>
      </c>
      <c r="RXB231" s="19" t="s">
        <v>1440</v>
      </c>
      <c r="RXC231" s="19" t="s">
        <v>1440</v>
      </c>
      <c r="RXD231" s="19" t="s">
        <v>1440</v>
      </c>
      <c r="RXE231" s="19" t="s">
        <v>1440</v>
      </c>
      <c r="RXF231" s="19" t="s">
        <v>1440</v>
      </c>
      <c r="RXG231" s="19" t="s">
        <v>1440</v>
      </c>
      <c r="RXH231" s="19" t="s">
        <v>1440</v>
      </c>
      <c r="RXI231" s="19" t="s">
        <v>1440</v>
      </c>
      <c r="RXJ231" s="19" t="s">
        <v>1440</v>
      </c>
      <c r="RXK231" s="19" t="s">
        <v>1440</v>
      </c>
      <c r="RXL231" s="19" t="s">
        <v>1440</v>
      </c>
      <c r="RXM231" s="19" t="s">
        <v>1440</v>
      </c>
      <c r="RXN231" s="19" t="s">
        <v>1440</v>
      </c>
      <c r="RXO231" s="19" t="s">
        <v>1440</v>
      </c>
      <c r="RXP231" s="19" t="s">
        <v>1440</v>
      </c>
      <c r="RXQ231" s="19" t="s">
        <v>1440</v>
      </c>
      <c r="RXR231" s="19" t="s">
        <v>1440</v>
      </c>
      <c r="RXS231" s="19" t="s">
        <v>1440</v>
      </c>
      <c r="RXT231" s="19" t="s">
        <v>1440</v>
      </c>
      <c r="RXU231" s="19" t="s">
        <v>1440</v>
      </c>
      <c r="RXV231" s="19" t="s">
        <v>1440</v>
      </c>
      <c r="RXW231" s="19" t="s">
        <v>1440</v>
      </c>
      <c r="RXX231" s="19" t="s">
        <v>1440</v>
      </c>
      <c r="RXY231" s="19" t="s">
        <v>1440</v>
      </c>
      <c r="RXZ231" s="19" t="s">
        <v>1440</v>
      </c>
      <c r="RYA231" s="19" t="s">
        <v>1440</v>
      </c>
      <c r="RYB231" s="19" t="s">
        <v>1440</v>
      </c>
      <c r="RYC231" s="19" t="s">
        <v>1440</v>
      </c>
      <c r="RYD231" s="19" t="s">
        <v>1440</v>
      </c>
      <c r="RYE231" s="19" t="s">
        <v>1440</v>
      </c>
      <c r="RYF231" s="19" t="s">
        <v>1440</v>
      </c>
      <c r="RYG231" s="19" t="s">
        <v>1440</v>
      </c>
      <c r="RYH231" s="19" t="s">
        <v>1440</v>
      </c>
      <c r="RYI231" s="19" t="s">
        <v>1440</v>
      </c>
      <c r="RYJ231" s="19" t="s">
        <v>1440</v>
      </c>
      <c r="RYK231" s="19" t="s">
        <v>1440</v>
      </c>
      <c r="RYL231" s="19" t="s">
        <v>1440</v>
      </c>
      <c r="RYM231" s="19" t="s">
        <v>1440</v>
      </c>
      <c r="RYN231" s="19" t="s">
        <v>1440</v>
      </c>
      <c r="RYO231" s="19" t="s">
        <v>1440</v>
      </c>
      <c r="RYP231" s="19" t="s">
        <v>1440</v>
      </c>
      <c r="RYQ231" s="19" t="s">
        <v>1440</v>
      </c>
      <c r="RYR231" s="19" t="s">
        <v>1440</v>
      </c>
      <c r="RYS231" s="19" t="s">
        <v>1440</v>
      </c>
      <c r="RYT231" s="19" t="s">
        <v>1440</v>
      </c>
      <c r="RYU231" s="19" t="s">
        <v>1440</v>
      </c>
      <c r="RYV231" s="19" t="s">
        <v>1440</v>
      </c>
      <c r="RYW231" s="19" t="s">
        <v>1440</v>
      </c>
      <c r="RYX231" s="19" t="s">
        <v>1440</v>
      </c>
      <c r="RYY231" s="19" t="s">
        <v>1440</v>
      </c>
      <c r="RYZ231" s="19" t="s">
        <v>1440</v>
      </c>
      <c r="RZA231" s="19" t="s">
        <v>1440</v>
      </c>
      <c r="RZB231" s="19" t="s">
        <v>1440</v>
      </c>
      <c r="RZC231" s="19" t="s">
        <v>1440</v>
      </c>
      <c r="RZD231" s="19" t="s">
        <v>1440</v>
      </c>
      <c r="RZE231" s="19" t="s">
        <v>1440</v>
      </c>
      <c r="RZF231" s="19" t="s">
        <v>1440</v>
      </c>
      <c r="RZG231" s="19" t="s">
        <v>1440</v>
      </c>
      <c r="RZH231" s="19" t="s">
        <v>1440</v>
      </c>
      <c r="RZI231" s="19" t="s">
        <v>1440</v>
      </c>
      <c r="RZJ231" s="19" t="s">
        <v>1440</v>
      </c>
      <c r="RZK231" s="19" t="s">
        <v>1440</v>
      </c>
      <c r="RZL231" s="19" t="s">
        <v>1440</v>
      </c>
      <c r="RZM231" s="19" t="s">
        <v>1440</v>
      </c>
      <c r="RZN231" s="19" t="s">
        <v>1440</v>
      </c>
      <c r="RZO231" s="19" t="s">
        <v>1440</v>
      </c>
      <c r="RZP231" s="19" t="s">
        <v>1440</v>
      </c>
      <c r="RZQ231" s="19" t="s">
        <v>1440</v>
      </c>
      <c r="RZR231" s="19" t="s">
        <v>1440</v>
      </c>
      <c r="RZS231" s="19" t="s">
        <v>1440</v>
      </c>
      <c r="RZT231" s="19" t="s">
        <v>1440</v>
      </c>
      <c r="RZU231" s="19" t="s">
        <v>1440</v>
      </c>
      <c r="RZV231" s="19" t="s">
        <v>1440</v>
      </c>
      <c r="RZW231" s="19" t="s">
        <v>1440</v>
      </c>
      <c r="RZX231" s="19" t="s">
        <v>1440</v>
      </c>
      <c r="RZY231" s="19" t="s">
        <v>1440</v>
      </c>
      <c r="RZZ231" s="19" t="s">
        <v>1440</v>
      </c>
      <c r="SAA231" s="19" t="s">
        <v>1440</v>
      </c>
      <c r="SAB231" s="19" t="s">
        <v>1440</v>
      </c>
      <c r="SAC231" s="19" t="s">
        <v>1440</v>
      </c>
      <c r="SAD231" s="19" t="s">
        <v>1440</v>
      </c>
      <c r="SAE231" s="19" t="s">
        <v>1440</v>
      </c>
      <c r="SAF231" s="19" t="s">
        <v>1440</v>
      </c>
      <c r="SAG231" s="19" t="s">
        <v>1440</v>
      </c>
      <c r="SAH231" s="19" t="s">
        <v>1440</v>
      </c>
      <c r="SAI231" s="19" t="s">
        <v>1440</v>
      </c>
      <c r="SAJ231" s="19" t="s">
        <v>1440</v>
      </c>
      <c r="SAK231" s="19" t="s">
        <v>1440</v>
      </c>
      <c r="SAL231" s="19" t="s">
        <v>1440</v>
      </c>
      <c r="SAM231" s="19" t="s">
        <v>1440</v>
      </c>
      <c r="SAN231" s="19" t="s">
        <v>1440</v>
      </c>
      <c r="SAO231" s="19" t="s">
        <v>1440</v>
      </c>
      <c r="SAP231" s="19" t="s">
        <v>1440</v>
      </c>
      <c r="SAQ231" s="19" t="s">
        <v>1440</v>
      </c>
      <c r="SAR231" s="19" t="s">
        <v>1440</v>
      </c>
      <c r="SAS231" s="19" t="s">
        <v>1440</v>
      </c>
      <c r="SAT231" s="19" t="s">
        <v>1440</v>
      </c>
      <c r="SAU231" s="19" t="s">
        <v>1440</v>
      </c>
      <c r="SAV231" s="19" t="s">
        <v>1440</v>
      </c>
      <c r="SAW231" s="19" t="s">
        <v>1440</v>
      </c>
      <c r="SAX231" s="19" t="s">
        <v>1440</v>
      </c>
      <c r="SAY231" s="19" t="s">
        <v>1440</v>
      </c>
      <c r="SAZ231" s="19" t="s">
        <v>1440</v>
      </c>
      <c r="SBA231" s="19" t="s">
        <v>1440</v>
      </c>
      <c r="SBB231" s="19" t="s">
        <v>1440</v>
      </c>
      <c r="SBC231" s="19" t="s">
        <v>1440</v>
      </c>
      <c r="SBD231" s="19" t="s">
        <v>1440</v>
      </c>
      <c r="SBE231" s="19" t="s">
        <v>1440</v>
      </c>
      <c r="SBF231" s="19" t="s">
        <v>1440</v>
      </c>
      <c r="SBG231" s="19" t="s">
        <v>1440</v>
      </c>
      <c r="SBH231" s="19" t="s">
        <v>1440</v>
      </c>
      <c r="SBI231" s="19" t="s">
        <v>1440</v>
      </c>
      <c r="SBJ231" s="19" t="s">
        <v>1440</v>
      </c>
      <c r="SBK231" s="19" t="s">
        <v>1440</v>
      </c>
      <c r="SBL231" s="19" t="s">
        <v>1440</v>
      </c>
      <c r="SBM231" s="19" t="s">
        <v>1440</v>
      </c>
      <c r="SBN231" s="19" t="s">
        <v>1440</v>
      </c>
      <c r="SBO231" s="19" t="s">
        <v>1440</v>
      </c>
      <c r="SBP231" s="19" t="s">
        <v>1440</v>
      </c>
      <c r="SBQ231" s="19" t="s">
        <v>1440</v>
      </c>
      <c r="SBR231" s="19" t="s">
        <v>1440</v>
      </c>
      <c r="SBS231" s="19" t="s">
        <v>1440</v>
      </c>
      <c r="SBT231" s="19" t="s">
        <v>1440</v>
      </c>
      <c r="SBU231" s="19" t="s">
        <v>1440</v>
      </c>
      <c r="SBV231" s="19" t="s">
        <v>1440</v>
      </c>
      <c r="SBW231" s="19" t="s">
        <v>1440</v>
      </c>
      <c r="SBX231" s="19" t="s">
        <v>1440</v>
      </c>
      <c r="SBY231" s="19" t="s">
        <v>1440</v>
      </c>
      <c r="SBZ231" s="19" t="s">
        <v>1440</v>
      </c>
      <c r="SCA231" s="19" t="s">
        <v>1440</v>
      </c>
      <c r="SCB231" s="19" t="s">
        <v>1440</v>
      </c>
      <c r="SCC231" s="19" t="s">
        <v>1440</v>
      </c>
      <c r="SCD231" s="19" t="s">
        <v>1440</v>
      </c>
      <c r="SCE231" s="19" t="s">
        <v>1440</v>
      </c>
      <c r="SCF231" s="19" t="s">
        <v>1440</v>
      </c>
      <c r="SCG231" s="19" t="s">
        <v>1440</v>
      </c>
      <c r="SCH231" s="19" t="s">
        <v>1440</v>
      </c>
      <c r="SCI231" s="19" t="s">
        <v>1440</v>
      </c>
      <c r="SCJ231" s="19" t="s">
        <v>1440</v>
      </c>
      <c r="SCK231" s="19" t="s">
        <v>1440</v>
      </c>
      <c r="SCL231" s="19" t="s">
        <v>1440</v>
      </c>
      <c r="SCM231" s="19" t="s">
        <v>1440</v>
      </c>
      <c r="SCN231" s="19" t="s">
        <v>1440</v>
      </c>
      <c r="SCO231" s="19" t="s">
        <v>1440</v>
      </c>
      <c r="SCP231" s="19" t="s">
        <v>1440</v>
      </c>
      <c r="SCQ231" s="19" t="s">
        <v>1440</v>
      </c>
      <c r="SCR231" s="19" t="s">
        <v>1440</v>
      </c>
      <c r="SCS231" s="19" t="s">
        <v>1440</v>
      </c>
      <c r="SCT231" s="19" t="s">
        <v>1440</v>
      </c>
      <c r="SCU231" s="19" t="s">
        <v>1440</v>
      </c>
      <c r="SCV231" s="19" t="s">
        <v>1440</v>
      </c>
      <c r="SCW231" s="19" t="s">
        <v>1440</v>
      </c>
      <c r="SCX231" s="19" t="s">
        <v>1440</v>
      </c>
      <c r="SCY231" s="19" t="s">
        <v>1440</v>
      </c>
      <c r="SCZ231" s="19" t="s">
        <v>1440</v>
      </c>
      <c r="SDA231" s="19" t="s">
        <v>1440</v>
      </c>
      <c r="SDB231" s="19" t="s">
        <v>1440</v>
      </c>
      <c r="SDC231" s="19" t="s">
        <v>1440</v>
      </c>
      <c r="SDD231" s="19" t="s">
        <v>1440</v>
      </c>
      <c r="SDE231" s="19" t="s">
        <v>1440</v>
      </c>
      <c r="SDF231" s="19" t="s">
        <v>1440</v>
      </c>
      <c r="SDG231" s="19" t="s">
        <v>1440</v>
      </c>
      <c r="SDH231" s="19" t="s">
        <v>1440</v>
      </c>
      <c r="SDI231" s="19" t="s">
        <v>1440</v>
      </c>
      <c r="SDJ231" s="19" t="s">
        <v>1440</v>
      </c>
      <c r="SDK231" s="19" t="s">
        <v>1440</v>
      </c>
      <c r="SDL231" s="19" t="s">
        <v>1440</v>
      </c>
      <c r="SDM231" s="19" t="s">
        <v>1440</v>
      </c>
      <c r="SDN231" s="19" t="s">
        <v>1440</v>
      </c>
      <c r="SDO231" s="19" t="s">
        <v>1440</v>
      </c>
      <c r="SDP231" s="19" t="s">
        <v>1440</v>
      </c>
      <c r="SDQ231" s="19" t="s">
        <v>1440</v>
      </c>
      <c r="SDR231" s="19" t="s">
        <v>1440</v>
      </c>
      <c r="SDS231" s="19" t="s">
        <v>1440</v>
      </c>
      <c r="SDT231" s="19" t="s">
        <v>1440</v>
      </c>
      <c r="SDU231" s="19" t="s">
        <v>1440</v>
      </c>
      <c r="SDV231" s="19" t="s">
        <v>1440</v>
      </c>
      <c r="SDW231" s="19" t="s">
        <v>1440</v>
      </c>
      <c r="SDX231" s="19" t="s">
        <v>1440</v>
      </c>
      <c r="SDY231" s="19" t="s">
        <v>1440</v>
      </c>
      <c r="SDZ231" s="19" t="s">
        <v>1440</v>
      </c>
      <c r="SEA231" s="19" t="s">
        <v>1440</v>
      </c>
      <c r="SEB231" s="19" t="s">
        <v>1440</v>
      </c>
      <c r="SEC231" s="19" t="s">
        <v>1440</v>
      </c>
      <c r="SED231" s="19" t="s">
        <v>1440</v>
      </c>
      <c r="SEE231" s="19" t="s">
        <v>1440</v>
      </c>
      <c r="SEF231" s="19" t="s">
        <v>1440</v>
      </c>
      <c r="SEG231" s="19" t="s">
        <v>1440</v>
      </c>
      <c r="SEH231" s="19" t="s">
        <v>1440</v>
      </c>
      <c r="SEI231" s="19" t="s">
        <v>1440</v>
      </c>
      <c r="SEJ231" s="19" t="s">
        <v>1440</v>
      </c>
      <c r="SEK231" s="19" t="s">
        <v>1440</v>
      </c>
      <c r="SEL231" s="19" t="s">
        <v>1440</v>
      </c>
      <c r="SEM231" s="19" t="s">
        <v>1440</v>
      </c>
      <c r="SEN231" s="19" t="s">
        <v>1440</v>
      </c>
      <c r="SEO231" s="19" t="s">
        <v>1440</v>
      </c>
      <c r="SEP231" s="19" t="s">
        <v>1440</v>
      </c>
      <c r="SEQ231" s="19" t="s">
        <v>1440</v>
      </c>
      <c r="SER231" s="19" t="s">
        <v>1440</v>
      </c>
      <c r="SES231" s="19" t="s">
        <v>1440</v>
      </c>
      <c r="SET231" s="19" t="s">
        <v>1440</v>
      </c>
      <c r="SEU231" s="19" t="s">
        <v>1440</v>
      </c>
      <c r="SEV231" s="19" t="s">
        <v>1440</v>
      </c>
      <c r="SEW231" s="19" t="s">
        <v>1440</v>
      </c>
      <c r="SEX231" s="19" t="s">
        <v>1440</v>
      </c>
      <c r="SEY231" s="19" t="s">
        <v>1440</v>
      </c>
      <c r="SEZ231" s="19" t="s">
        <v>1440</v>
      </c>
      <c r="SFA231" s="19" t="s">
        <v>1440</v>
      </c>
      <c r="SFB231" s="19" t="s">
        <v>1440</v>
      </c>
      <c r="SFC231" s="19" t="s">
        <v>1440</v>
      </c>
      <c r="SFD231" s="19" t="s">
        <v>1440</v>
      </c>
      <c r="SFE231" s="19" t="s">
        <v>1440</v>
      </c>
      <c r="SFF231" s="19" t="s">
        <v>1440</v>
      </c>
      <c r="SFG231" s="19" t="s">
        <v>1440</v>
      </c>
      <c r="SFH231" s="19" t="s">
        <v>1440</v>
      </c>
      <c r="SFI231" s="19" t="s">
        <v>1440</v>
      </c>
      <c r="SFJ231" s="19" t="s">
        <v>1440</v>
      </c>
      <c r="SFK231" s="19" t="s">
        <v>1440</v>
      </c>
      <c r="SFL231" s="19" t="s">
        <v>1440</v>
      </c>
      <c r="SFM231" s="19" t="s">
        <v>1440</v>
      </c>
      <c r="SFN231" s="19" t="s">
        <v>1440</v>
      </c>
      <c r="SFO231" s="19" t="s">
        <v>1440</v>
      </c>
      <c r="SFP231" s="19" t="s">
        <v>1440</v>
      </c>
      <c r="SFQ231" s="19" t="s">
        <v>1440</v>
      </c>
      <c r="SFR231" s="19" t="s">
        <v>1440</v>
      </c>
      <c r="SFS231" s="19" t="s">
        <v>1440</v>
      </c>
      <c r="SFT231" s="19" t="s">
        <v>1440</v>
      </c>
      <c r="SFU231" s="19" t="s">
        <v>1440</v>
      </c>
      <c r="SFV231" s="19" t="s">
        <v>1440</v>
      </c>
      <c r="SFW231" s="19" t="s">
        <v>1440</v>
      </c>
      <c r="SFX231" s="19" t="s">
        <v>1440</v>
      </c>
      <c r="SFY231" s="19" t="s">
        <v>1440</v>
      </c>
      <c r="SFZ231" s="19" t="s">
        <v>1440</v>
      </c>
      <c r="SGA231" s="19" t="s">
        <v>1440</v>
      </c>
      <c r="SGB231" s="19" t="s">
        <v>1440</v>
      </c>
      <c r="SGC231" s="19" t="s">
        <v>1440</v>
      </c>
      <c r="SGD231" s="19" t="s">
        <v>1440</v>
      </c>
      <c r="SGE231" s="19" t="s">
        <v>1440</v>
      </c>
      <c r="SGF231" s="19" t="s">
        <v>1440</v>
      </c>
      <c r="SGG231" s="19" t="s">
        <v>1440</v>
      </c>
      <c r="SGH231" s="19" t="s">
        <v>1440</v>
      </c>
      <c r="SGI231" s="19" t="s">
        <v>1440</v>
      </c>
      <c r="SGJ231" s="19" t="s">
        <v>1440</v>
      </c>
      <c r="SGK231" s="19" t="s">
        <v>1440</v>
      </c>
      <c r="SGL231" s="19" t="s">
        <v>1440</v>
      </c>
      <c r="SGM231" s="19" t="s">
        <v>1440</v>
      </c>
      <c r="SGN231" s="19" t="s">
        <v>1440</v>
      </c>
      <c r="SGO231" s="19" t="s">
        <v>1440</v>
      </c>
      <c r="SGP231" s="19" t="s">
        <v>1440</v>
      </c>
      <c r="SGQ231" s="19" t="s">
        <v>1440</v>
      </c>
      <c r="SGR231" s="19" t="s">
        <v>1440</v>
      </c>
      <c r="SGS231" s="19" t="s">
        <v>1440</v>
      </c>
      <c r="SGT231" s="19" t="s">
        <v>1440</v>
      </c>
      <c r="SGU231" s="19" t="s">
        <v>1440</v>
      </c>
      <c r="SGV231" s="19" t="s">
        <v>1440</v>
      </c>
      <c r="SGW231" s="19" t="s">
        <v>1440</v>
      </c>
      <c r="SGX231" s="19" t="s">
        <v>1440</v>
      </c>
      <c r="SGY231" s="19" t="s">
        <v>1440</v>
      </c>
      <c r="SGZ231" s="19" t="s">
        <v>1440</v>
      </c>
      <c r="SHA231" s="19" t="s">
        <v>1440</v>
      </c>
      <c r="SHB231" s="19" t="s">
        <v>1440</v>
      </c>
      <c r="SHC231" s="19" t="s">
        <v>1440</v>
      </c>
      <c r="SHD231" s="19" t="s">
        <v>1440</v>
      </c>
      <c r="SHE231" s="19" t="s">
        <v>1440</v>
      </c>
      <c r="SHF231" s="19" t="s">
        <v>1440</v>
      </c>
      <c r="SHG231" s="19" t="s">
        <v>1440</v>
      </c>
      <c r="SHH231" s="19" t="s">
        <v>1440</v>
      </c>
      <c r="SHI231" s="19" t="s">
        <v>1440</v>
      </c>
      <c r="SHJ231" s="19" t="s">
        <v>1440</v>
      </c>
      <c r="SHK231" s="19" t="s">
        <v>1440</v>
      </c>
      <c r="SHL231" s="19" t="s">
        <v>1440</v>
      </c>
      <c r="SHM231" s="19" t="s">
        <v>1440</v>
      </c>
      <c r="SHN231" s="19" t="s">
        <v>1440</v>
      </c>
      <c r="SHO231" s="19" t="s">
        <v>1440</v>
      </c>
      <c r="SHP231" s="19" t="s">
        <v>1440</v>
      </c>
      <c r="SHQ231" s="19" t="s">
        <v>1440</v>
      </c>
      <c r="SHR231" s="19" t="s">
        <v>1440</v>
      </c>
      <c r="SHS231" s="19" t="s">
        <v>1440</v>
      </c>
      <c r="SHT231" s="19" t="s">
        <v>1440</v>
      </c>
      <c r="SHU231" s="19" t="s">
        <v>1440</v>
      </c>
      <c r="SHV231" s="19" t="s">
        <v>1440</v>
      </c>
      <c r="SHW231" s="19" t="s">
        <v>1440</v>
      </c>
      <c r="SHX231" s="19" t="s">
        <v>1440</v>
      </c>
      <c r="SHY231" s="19" t="s">
        <v>1440</v>
      </c>
      <c r="SHZ231" s="19" t="s">
        <v>1440</v>
      </c>
      <c r="SIA231" s="19" t="s">
        <v>1440</v>
      </c>
      <c r="SIB231" s="19" t="s">
        <v>1440</v>
      </c>
      <c r="SIC231" s="19" t="s">
        <v>1440</v>
      </c>
      <c r="SID231" s="19" t="s">
        <v>1440</v>
      </c>
      <c r="SIE231" s="19" t="s">
        <v>1440</v>
      </c>
      <c r="SIF231" s="19" t="s">
        <v>1440</v>
      </c>
      <c r="SIG231" s="19" t="s">
        <v>1440</v>
      </c>
      <c r="SIH231" s="19" t="s">
        <v>1440</v>
      </c>
      <c r="SII231" s="19" t="s">
        <v>1440</v>
      </c>
      <c r="SIJ231" s="19" t="s">
        <v>1440</v>
      </c>
      <c r="SIK231" s="19" t="s">
        <v>1440</v>
      </c>
      <c r="SIL231" s="19" t="s">
        <v>1440</v>
      </c>
      <c r="SIM231" s="19" t="s">
        <v>1440</v>
      </c>
      <c r="SIN231" s="19" t="s">
        <v>1440</v>
      </c>
      <c r="SIO231" s="19" t="s">
        <v>1440</v>
      </c>
      <c r="SIP231" s="19" t="s">
        <v>1440</v>
      </c>
      <c r="SIQ231" s="19" t="s">
        <v>1440</v>
      </c>
      <c r="SIR231" s="19" t="s">
        <v>1440</v>
      </c>
      <c r="SIS231" s="19" t="s">
        <v>1440</v>
      </c>
      <c r="SIT231" s="19" t="s">
        <v>1440</v>
      </c>
      <c r="SIU231" s="19" t="s">
        <v>1440</v>
      </c>
      <c r="SIV231" s="19" t="s">
        <v>1440</v>
      </c>
      <c r="SIW231" s="19" t="s">
        <v>1440</v>
      </c>
      <c r="SIX231" s="19" t="s">
        <v>1440</v>
      </c>
      <c r="SIY231" s="19" t="s">
        <v>1440</v>
      </c>
      <c r="SIZ231" s="19" t="s">
        <v>1440</v>
      </c>
      <c r="SJA231" s="19" t="s">
        <v>1440</v>
      </c>
      <c r="SJB231" s="19" t="s">
        <v>1440</v>
      </c>
      <c r="SJC231" s="19" t="s">
        <v>1440</v>
      </c>
      <c r="SJD231" s="19" t="s">
        <v>1440</v>
      </c>
      <c r="SJE231" s="19" t="s">
        <v>1440</v>
      </c>
      <c r="SJF231" s="19" t="s">
        <v>1440</v>
      </c>
      <c r="SJG231" s="19" t="s">
        <v>1440</v>
      </c>
      <c r="SJH231" s="19" t="s">
        <v>1440</v>
      </c>
      <c r="SJI231" s="19" t="s">
        <v>1440</v>
      </c>
      <c r="SJJ231" s="19" t="s">
        <v>1440</v>
      </c>
      <c r="SJK231" s="19" t="s">
        <v>1440</v>
      </c>
      <c r="SJL231" s="19" t="s">
        <v>1440</v>
      </c>
      <c r="SJM231" s="19" t="s">
        <v>1440</v>
      </c>
      <c r="SJN231" s="19" t="s">
        <v>1440</v>
      </c>
      <c r="SJO231" s="19" t="s">
        <v>1440</v>
      </c>
      <c r="SJP231" s="19" t="s">
        <v>1440</v>
      </c>
      <c r="SJQ231" s="19" t="s">
        <v>1440</v>
      </c>
      <c r="SJR231" s="19" t="s">
        <v>1440</v>
      </c>
      <c r="SJS231" s="19" t="s">
        <v>1440</v>
      </c>
      <c r="SJT231" s="19" t="s">
        <v>1440</v>
      </c>
      <c r="SJU231" s="19" t="s">
        <v>1440</v>
      </c>
      <c r="SJV231" s="19" t="s">
        <v>1440</v>
      </c>
      <c r="SJW231" s="19" t="s">
        <v>1440</v>
      </c>
      <c r="SJX231" s="19" t="s">
        <v>1440</v>
      </c>
      <c r="SJY231" s="19" t="s">
        <v>1440</v>
      </c>
      <c r="SJZ231" s="19" t="s">
        <v>1440</v>
      </c>
      <c r="SKA231" s="19" t="s">
        <v>1440</v>
      </c>
      <c r="SKB231" s="19" t="s">
        <v>1440</v>
      </c>
      <c r="SKC231" s="19" t="s">
        <v>1440</v>
      </c>
      <c r="SKD231" s="19" t="s">
        <v>1440</v>
      </c>
      <c r="SKE231" s="19" t="s">
        <v>1440</v>
      </c>
      <c r="SKF231" s="19" t="s">
        <v>1440</v>
      </c>
      <c r="SKG231" s="19" t="s">
        <v>1440</v>
      </c>
      <c r="SKH231" s="19" t="s">
        <v>1440</v>
      </c>
      <c r="SKI231" s="19" t="s">
        <v>1440</v>
      </c>
      <c r="SKJ231" s="19" t="s">
        <v>1440</v>
      </c>
      <c r="SKK231" s="19" t="s">
        <v>1440</v>
      </c>
      <c r="SKL231" s="19" t="s">
        <v>1440</v>
      </c>
      <c r="SKM231" s="19" t="s">
        <v>1440</v>
      </c>
      <c r="SKN231" s="19" t="s">
        <v>1440</v>
      </c>
      <c r="SKO231" s="19" t="s">
        <v>1440</v>
      </c>
      <c r="SKP231" s="19" t="s">
        <v>1440</v>
      </c>
      <c r="SKQ231" s="19" t="s">
        <v>1440</v>
      </c>
      <c r="SKR231" s="19" t="s">
        <v>1440</v>
      </c>
      <c r="SKS231" s="19" t="s">
        <v>1440</v>
      </c>
      <c r="SKT231" s="19" t="s">
        <v>1440</v>
      </c>
      <c r="SKU231" s="19" t="s">
        <v>1440</v>
      </c>
      <c r="SKV231" s="19" t="s">
        <v>1440</v>
      </c>
      <c r="SKW231" s="19" t="s">
        <v>1440</v>
      </c>
      <c r="SKX231" s="19" t="s">
        <v>1440</v>
      </c>
      <c r="SKY231" s="19" t="s">
        <v>1440</v>
      </c>
      <c r="SKZ231" s="19" t="s">
        <v>1440</v>
      </c>
      <c r="SLA231" s="19" t="s">
        <v>1440</v>
      </c>
      <c r="SLB231" s="19" t="s">
        <v>1440</v>
      </c>
      <c r="SLC231" s="19" t="s">
        <v>1440</v>
      </c>
      <c r="SLD231" s="19" t="s">
        <v>1440</v>
      </c>
      <c r="SLE231" s="19" t="s">
        <v>1440</v>
      </c>
      <c r="SLF231" s="19" t="s">
        <v>1440</v>
      </c>
      <c r="SLG231" s="19" t="s">
        <v>1440</v>
      </c>
      <c r="SLH231" s="19" t="s">
        <v>1440</v>
      </c>
      <c r="SLI231" s="19" t="s">
        <v>1440</v>
      </c>
      <c r="SLJ231" s="19" t="s">
        <v>1440</v>
      </c>
      <c r="SLK231" s="19" t="s">
        <v>1440</v>
      </c>
      <c r="SLL231" s="19" t="s">
        <v>1440</v>
      </c>
      <c r="SLM231" s="19" t="s">
        <v>1440</v>
      </c>
      <c r="SLN231" s="19" t="s">
        <v>1440</v>
      </c>
      <c r="SLO231" s="19" t="s">
        <v>1440</v>
      </c>
      <c r="SLP231" s="19" t="s">
        <v>1440</v>
      </c>
      <c r="SLQ231" s="19" t="s">
        <v>1440</v>
      </c>
      <c r="SLR231" s="19" t="s">
        <v>1440</v>
      </c>
      <c r="SLS231" s="19" t="s">
        <v>1440</v>
      </c>
      <c r="SLT231" s="19" t="s">
        <v>1440</v>
      </c>
      <c r="SLU231" s="19" t="s">
        <v>1440</v>
      </c>
      <c r="SLV231" s="19" t="s">
        <v>1440</v>
      </c>
      <c r="SLW231" s="19" t="s">
        <v>1440</v>
      </c>
      <c r="SLX231" s="19" t="s">
        <v>1440</v>
      </c>
      <c r="SLY231" s="19" t="s">
        <v>1440</v>
      </c>
      <c r="SLZ231" s="19" t="s">
        <v>1440</v>
      </c>
      <c r="SMA231" s="19" t="s">
        <v>1440</v>
      </c>
      <c r="SMB231" s="19" t="s">
        <v>1440</v>
      </c>
      <c r="SMC231" s="19" t="s">
        <v>1440</v>
      </c>
      <c r="SMD231" s="19" t="s">
        <v>1440</v>
      </c>
      <c r="SME231" s="19" t="s">
        <v>1440</v>
      </c>
      <c r="SMF231" s="19" t="s">
        <v>1440</v>
      </c>
      <c r="SMG231" s="19" t="s">
        <v>1440</v>
      </c>
      <c r="SMH231" s="19" t="s">
        <v>1440</v>
      </c>
      <c r="SMI231" s="19" t="s">
        <v>1440</v>
      </c>
      <c r="SMJ231" s="19" t="s">
        <v>1440</v>
      </c>
      <c r="SMK231" s="19" t="s">
        <v>1440</v>
      </c>
      <c r="SML231" s="19" t="s">
        <v>1440</v>
      </c>
      <c r="SMM231" s="19" t="s">
        <v>1440</v>
      </c>
      <c r="SMN231" s="19" t="s">
        <v>1440</v>
      </c>
      <c r="SMO231" s="19" t="s">
        <v>1440</v>
      </c>
      <c r="SMP231" s="19" t="s">
        <v>1440</v>
      </c>
      <c r="SMQ231" s="19" t="s">
        <v>1440</v>
      </c>
      <c r="SMR231" s="19" t="s">
        <v>1440</v>
      </c>
      <c r="SMS231" s="19" t="s">
        <v>1440</v>
      </c>
      <c r="SMT231" s="19" t="s">
        <v>1440</v>
      </c>
      <c r="SMU231" s="19" t="s">
        <v>1440</v>
      </c>
      <c r="SMV231" s="19" t="s">
        <v>1440</v>
      </c>
      <c r="SMW231" s="19" t="s">
        <v>1440</v>
      </c>
      <c r="SMX231" s="19" t="s">
        <v>1440</v>
      </c>
      <c r="SMY231" s="19" t="s">
        <v>1440</v>
      </c>
      <c r="SMZ231" s="19" t="s">
        <v>1440</v>
      </c>
      <c r="SNA231" s="19" t="s">
        <v>1440</v>
      </c>
      <c r="SNB231" s="19" t="s">
        <v>1440</v>
      </c>
      <c r="SNC231" s="19" t="s">
        <v>1440</v>
      </c>
      <c r="SND231" s="19" t="s">
        <v>1440</v>
      </c>
      <c r="SNE231" s="19" t="s">
        <v>1440</v>
      </c>
      <c r="SNF231" s="19" t="s">
        <v>1440</v>
      </c>
      <c r="SNG231" s="19" t="s">
        <v>1440</v>
      </c>
      <c r="SNH231" s="19" t="s">
        <v>1440</v>
      </c>
      <c r="SNI231" s="19" t="s">
        <v>1440</v>
      </c>
      <c r="SNJ231" s="19" t="s">
        <v>1440</v>
      </c>
      <c r="SNK231" s="19" t="s">
        <v>1440</v>
      </c>
      <c r="SNL231" s="19" t="s">
        <v>1440</v>
      </c>
      <c r="SNM231" s="19" t="s">
        <v>1440</v>
      </c>
      <c r="SNN231" s="19" t="s">
        <v>1440</v>
      </c>
      <c r="SNO231" s="19" t="s">
        <v>1440</v>
      </c>
      <c r="SNP231" s="19" t="s">
        <v>1440</v>
      </c>
      <c r="SNQ231" s="19" t="s">
        <v>1440</v>
      </c>
      <c r="SNR231" s="19" t="s">
        <v>1440</v>
      </c>
      <c r="SNS231" s="19" t="s">
        <v>1440</v>
      </c>
      <c r="SNT231" s="19" t="s">
        <v>1440</v>
      </c>
      <c r="SNU231" s="19" t="s">
        <v>1440</v>
      </c>
      <c r="SNV231" s="19" t="s">
        <v>1440</v>
      </c>
      <c r="SNW231" s="19" t="s">
        <v>1440</v>
      </c>
      <c r="SNX231" s="19" t="s">
        <v>1440</v>
      </c>
      <c r="SNY231" s="19" t="s">
        <v>1440</v>
      </c>
      <c r="SNZ231" s="19" t="s">
        <v>1440</v>
      </c>
      <c r="SOA231" s="19" t="s">
        <v>1440</v>
      </c>
      <c r="SOB231" s="19" t="s">
        <v>1440</v>
      </c>
      <c r="SOC231" s="19" t="s">
        <v>1440</v>
      </c>
      <c r="SOD231" s="19" t="s">
        <v>1440</v>
      </c>
      <c r="SOE231" s="19" t="s">
        <v>1440</v>
      </c>
      <c r="SOF231" s="19" t="s">
        <v>1440</v>
      </c>
      <c r="SOG231" s="19" t="s">
        <v>1440</v>
      </c>
      <c r="SOH231" s="19" t="s">
        <v>1440</v>
      </c>
      <c r="SOI231" s="19" t="s">
        <v>1440</v>
      </c>
      <c r="SOJ231" s="19" t="s">
        <v>1440</v>
      </c>
      <c r="SOK231" s="19" t="s">
        <v>1440</v>
      </c>
      <c r="SOL231" s="19" t="s">
        <v>1440</v>
      </c>
      <c r="SOM231" s="19" t="s">
        <v>1440</v>
      </c>
      <c r="SON231" s="19" t="s">
        <v>1440</v>
      </c>
      <c r="SOO231" s="19" t="s">
        <v>1440</v>
      </c>
      <c r="SOP231" s="19" t="s">
        <v>1440</v>
      </c>
      <c r="SOQ231" s="19" t="s">
        <v>1440</v>
      </c>
      <c r="SOR231" s="19" t="s">
        <v>1440</v>
      </c>
      <c r="SOS231" s="19" t="s">
        <v>1440</v>
      </c>
      <c r="SOT231" s="19" t="s">
        <v>1440</v>
      </c>
      <c r="SOU231" s="19" t="s">
        <v>1440</v>
      </c>
      <c r="SOV231" s="19" t="s">
        <v>1440</v>
      </c>
      <c r="SOW231" s="19" t="s">
        <v>1440</v>
      </c>
      <c r="SOX231" s="19" t="s">
        <v>1440</v>
      </c>
      <c r="SOY231" s="19" t="s">
        <v>1440</v>
      </c>
      <c r="SOZ231" s="19" t="s">
        <v>1440</v>
      </c>
      <c r="SPA231" s="19" t="s">
        <v>1440</v>
      </c>
      <c r="SPB231" s="19" t="s">
        <v>1440</v>
      </c>
      <c r="SPC231" s="19" t="s">
        <v>1440</v>
      </c>
      <c r="SPD231" s="19" t="s">
        <v>1440</v>
      </c>
      <c r="SPE231" s="19" t="s">
        <v>1440</v>
      </c>
      <c r="SPF231" s="19" t="s">
        <v>1440</v>
      </c>
      <c r="SPG231" s="19" t="s">
        <v>1440</v>
      </c>
      <c r="SPH231" s="19" t="s">
        <v>1440</v>
      </c>
      <c r="SPI231" s="19" t="s">
        <v>1440</v>
      </c>
      <c r="SPJ231" s="19" t="s">
        <v>1440</v>
      </c>
      <c r="SPK231" s="19" t="s">
        <v>1440</v>
      </c>
      <c r="SPL231" s="19" t="s">
        <v>1440</v>
      </c>
      <c r="SPM231" s="19" t="s">
        <v>1440</v>
      </c>
      <c r="SPN231" s="19" t="s">
        <v>1440</v>
      </c>
      <c r="SPO231" s="19" t="s">
        <v>1440</v>
      </c>
      <c r="SPP231" s="19" t="s">
        <v>1440</v>
      </c>
      <c r="SPQ231" s="19" t="s">
        <v>1440</v>
      </c>
      <c r="SPR231" s="19" t="s">
        <v>1440</v>
      </c>
      <c r="SPS231" s="19" t="s">
        <v>1440</v>
      </c>
      <c r="SPT231" s="19" t="s">
        <v>1440</v>
      </c>
      <c r="SPU231" s="19" t="s">
        <v>1440</v>
      </c>
      <c r="SPV231" s="19" t="s">
        <v>1440</v>
      </c>
      <c r="SPW231" s="19" t="s">
        <v>1440</v>
      </c>
      <c r="SPX231" s="19" t="s">
        <v>1440</v>
      </c>
      <c r="SPY231" s="19" t="s">
        <v>1440</v>
      </c>
      <c r="SPZ231" s="19" t="s">
        <v>1440</v>
      </c>
      <c r="SQA231" s="19" t="s">
        <v>1440</v>
      </c>
      <c r="SQB231" s="19" t="s">
        <v>1440</v>
      </c>
      <c r="SQC231" s="19" t="s">
        <v>1440</v>
      </c>
      <c r="SQD231" s="19" t="s">
        <v>1440</v>
      </c>
      <c r="SQE231" s="19" t="s">
        <v>1440</v>
      </c>
      <c r="SQF231" s="19" t="s">
        <v>1440</v>
      </c>
      <c r="SQG231" s="19" t="s">
        <v>1440</v>
      </c>
      <c r="SQH231" s="19" t="s">
        <v>1440</v>
      </c>
      <c r="SQI231" s="19" t="s">
        <v>1440</v>
      </c>
      <c r="SQJ231" s="19" t="s">
        <v>1440</v>
      </c>
      <c r="SQK231" s="19" t="s">
        <v>1440</v>
      </c>
      <c r="SQL231" s="19" t="s">
        <v>1440</v>
      </c>
      <c r="SQM231" s="19" t="s">
        <v>1440</v>
      </c>
      <c r="SQN231" s="19" t="s">
        <v>1440</v>
      </c>
      <c r="SQO231" s="19" t="s">
        <v>1440</v>
      </c>
      <c r="SQP231" s="19" t="s">
        <v>1440</v>
      </c>
      <c r="SQQ231" s="19" t="s">
        <v>1440</v>
      </c>
      <c r="SQR231" s="19" t="s">
        <v>1440</v>
      </c>
      <c r="SQS231" s="19" t="s">
        <v>1440</v>
      </c>
      <c r="SQT231" s="19" t="s">
        <v>1440</v>
      </c>
      <c r="SQU231" s="19" t="s">
        <v>1440</v>
      </c>
      <c r="SQV231" s="19" t="s">
        <v>1440</v>
      </c>
      <c r="SQW231" s="19" t="s">
        <v>1440</v>
      </c>
      <c r="SQX231" s="19" t="s">
        <v>1440</v>
      </c>
      <c r="SQY231" s="19" t="s">
        <v>1440</v>
      </c>
      <c r="SQZ231" s="19" t="s">
        <v>1440</v>
      </c>
      <c r="SRA231" s="19" t="s">
        <v>1440</v>
      </c>
      <c r="SRB231" s="19" t="s">
        <v>1440</v>
      </c>
      <c r="SRC231" s="19" t="s">
        <v>1440</v>
      </c>
      <c r="SRD231" s="19" t="s">
        <v>1440</v>
      </c>
      <c r="SRE231" s="19" t="s">
        <v>1440</v>
      </c>
      <c r="SRF231" s="19" t="s">
        <v>1440</v>
      </c>
      <c r="SRG231" s="19" t="s">
        <v>1440</v>
      </c>
      <c r="SRH231" s="19" t="s">
        <v>1440</v>
      </c>
      <c r="SRI231" s="19" t="s">
        <v>1440</v>
      </c>
      <c r="SRJ231" s="19" t="s">
        <v>1440</v>
      </c>
      <c r="SRK231" s="19" t="s">
        <v>1440</v>
      </c>
      <c r="SRL231" s="19" t="s">
        <v>1440</v>
      </c>
      <c r="SRM231" s="19" t="s">
        <v>1440</v>
      </c>
      <c r="SRN231" s="19" t="s">
        <v>1440</v>
      </c>
      <c r="SRO231" s="19" t="s">
        <v>1440</v>
      </c>
      <c r="SRP231" s="19" t="s">
        <v>1440</v>
      </c>
      <c r="SRQ231" s="19" t="s">
        <v>1440</v>
      </c>
      <c r="SRR231" s="19" t="s">
        <v>1440</v>
      </c>
      <c r="SRS231" s="19" t="s">
        <v>1440</v>
      </c>
      <c r="SRT231" s="19" t="s">
        <v>1440</v>
      </c>
      <c r="SRU231" s="19" t="s">
        <v>1440</v>
      </c>
      <c r="SRV231" s="19" t="s">
        <v>1440</v>
      </c>
      <c r="SRW231" s="19" t="s">
        <v>1440</v>
      </c>
      <c r="SRX231" s="19" t="s">
        <v>1440</v>
      </c>
      <c r="SRY231" s="19" t="s">
        <v>1440</v>
      </c>
      <c r="SRZ231" s="19" t="s">
        <v>1440</v>
      </c>
      <c r="SSA231" s="19" t="s">
        <v>1440</v>
      </c>
      <c r="SSB231" s="19" t="s">
        <v>1440</v>
      </c>
      <c r="SSC231" s="19" t="s">
        <v>1440</v>
      </c>
      <c r="SSD231" s="19" t="s">
        <v>1440</v>
      </c>
      <c r="SSE231" s="19" t="s">
        <v>1440</v>
      </c>
      <c r="SSF231" s="19" t="s">
        <v>1440</v>
      </c>
      <c r="SSG231" s="19" t="s">
        <v>1440</v>
      </c>
      <c r="SSH231" s="19" t="s">
        <v>1440</v>
      </c>
      <c r="SSI231" s="19" t="s">
        <v>1440</v>
      </c>
      <c r="SSJ231" s="19" t="s">
        <v>1440</v>
      </c>
      <c r="SSK231" s="19" t="s">
        <v>1440</v>
      </c>
      <c r="SSL231" s="19" t="s">
        <v>1440</v>
      </c>
      <c r="SSM231" s="19" t="s">
        <v>1440</v>
      </c>
      <c r="SSN231" s="19" t="s">
        <v>1440</v>
      </c>
      <c r="SSO231" s="19" t="s">
        <v>1440</v>
      </c>
      <c r="SSP231" s="19" t="s">
        <v>1440</v>
      </c>
      <c r="SSQ231" s="19" t="s">
        <v>1440</v>
      </c>
      <c r="SSR231" s="19" t="s">
        <v>1440</v>
      </c>
      <c r="SSS231" s="19" t="s">
        <v>1440</v>
      </c>
      <c r="SST231" s="19" t="s">
        <v>1440</v>
      </c>
      <c r="SSU231" s="19" t="s">
        <v>1440</v>
      </c>
      <c r="SSV231" s="19" t="s">
        <v>1440</v>
      </c>
      <c r="SSW231" s="19" t="s">
        <v>1440</v>
      </c>
      <c r="SSX231" s="19" t="s">
        <v>1440</v>
      </c>
      <c r="SSY231" s="19" t="s">
        <v>1440</v>
      </c>
      <c r="SSZ231" s="19" t="s">
        <v>1440</v>
      </c>
      <c r="STA231" s="19" t="s">
        <v>1440</v>
      </c>
      <c r="STB231" s="19" t="s">
        <v>1440</v>
      </c>
      <c r="STC231" s="19" t="s">
        <v>1440</v>
      </c>
      <c r="STD231" s="19" t="s">
        <v>1440</v>
      </c>
      <c r="STE231" s="19" t="s">
        <v>1440</v>
      </c>
      <c r="STF231" s="19" t="s">
        <v>1440</v>
      </c>
      <c r="STG231" s="19" t="s">
        <v>1440</v>
      </c>
      <c r="STH231" s="19" t="s">
        <v>1440</v>
      </c>
      <c r="STI231" s="19" t="s">
        <v>1440</v>
      </c>
      <c r="STJ231" s="19" t="s">
        <v>1440</v>
      </c>
      <c r="STK231" s="19" t="s">
        <v>1440</v>
      </c>
      <c r="STL231" s="19" t="s">
        <v>1440</v>
      </c>
      <c r="STM231" s="19" t="s">
        <v>1440</v>
      </c>
      <c r="STN231" s="19" t="s">
        <v>1440</v>
      </c>
      <c r="STO231" s="19" t="s">
        <v>1440</v>
      </c>
      <c r="STP231" s="19" t="s">
        <v>1440</v>
      </c>
      <c r="STQ231" s="19" t="s">
        <v>1440</v>
      </c>
      <c r="STR231" s="19" t="s">
        <v>1440</v>
      </c>
      <c r="STS231" s="19" t="s">
        <v>1440</v>
      </c>
      <c r="STT231" s="19" t="s">
        <v>1440</v>
      </c>
      <c r="STU231" s="19" t="s">
        <v>1440</v>
      </c>
      <c r="STV231" s="19" t="s">
        <v>1440</v>
      </c>
      <c r="STW231" s="19" t="s">
        <v>1440</v>
      </c>
      <c r="STX231" s="19" t="s">
        <v>1440</v>
      </c>
      <c r="STY231" s="19" t="s">
        <v>1440</v>
      </c>
      <c r="STZ231" s="19" t="s">
        <v>1440</v>
      </c>
      <c r="SUA231" s="19" t="s">
        <v>1440</v>
      </c>
      <c r="SUB231" s="19" t="s">
        <v>1440</v>
      </c>
      <c r="SUC231" s="19" t="s">
        <v>1440</v>
      </c>
      <c r="SUD231" s="19" t="s">
        <v>1440</v>
      </c>
      <c r="SUE231" s="19" t="s">
        <v>1440</v>
      </c>
      <c r="SUF231" s="19" t="s">
        <v>1440</v>
      </c>
      <c r="SUG231" s="19" t="s">
        <v>1440</v>
      </c>
      <c r="SUH231" s="19" t="s">
        <v>1440</v>
      </c>
      <c r="SUI231" s="19" t="s">
        <v>1440</v>
      </c>
      <c r="SUJ231" s="19" t="s">
        <v>1440</v>
      </c>
      <c r="SUK231" s="19" t="s">
        <v>1440</v>
      </c>
      <c r="SUL231" s="19" t="s">
        <v>1440</v>
      </c>
      <c r="SUM231" s="19" t="s">
        <v>1440</v>
      </c>
      <c r="SUN231" s="19" t="s">
        <v>1440</v>
      </c>
      <c r="SUO231" s="19" t="s">
        <v>1440</v>
      </c>
      <c r="SUP231" s="19" t="s">
        <v>1440</v>
      </c>
      <c r="SUQ231" s="19" t="s">
        <v>1440</v>
      </c>
      <c r="SUR231" s="19" t="s">
        <v>1440</v>
      </c>
      <c r="SUS231" s="19" t="s">
        <v>1440</v>
      </c>
      <c r="SUT231" s="19" t="s">
        <v>1440</v>
      </c>
      <c r="SUU231" s="19" t="s">
        <v>1440</v>
      </c>
      <c r="SUV231" s="19" t="s">
        <v>1440</v>
      </c>
      <c r="SUW231" s="19" t="s">
        <v>1440</v>
      </c>
      <c r="SUX231" s="19" t="s">
        <v>1440</v>
      </c>
      <c r="SUY231" s="19" t="s">
        <v>1440</v>
      </c>
      <c r="SUZ231" s="19" t="s">
        <v>1440</v>
      </c>
      <c r="SVA231" s="19" t="s">
        <v>1440</v>
      </c>
      <c r="SVB231" s="19" t="s">
        <v>1440</v>
      </c>
      <c r="SVC231" s="19" t="s">
        <v>1440</v>
      </c>
      <c r="SVD231" s="19" t="s">
        <v>1440</v>
      </c>
      <c r="SVE231" s="19" t="s">
        <v>1440</v>
      </c>
      <c r="SVF231" s="19" t="s">
        <v>1440</v>
      </c>
      <c r="SVG231" s="19" t="s">
        <v>1440</v>
      </c>
      <c r="SVH231" s="19" t="s">
        <v>1440</v>
      </c>
      <c r="SVI231" s="19" t="s">
        <v>1440</v>
      </c>
      <c r="SVJ231" s="19" t="s">
        <v>1440</v>
      </c>
      <c r="SVK231" s="19" t="s">
        <v>1440</v>
      </c>
      <c r="SVL231" s="19" t="s">
        <v>1440</v>
      </c>
      <c r="SVM231" s="19" t="s">
        <v>1440</v>
      </c>
      <c r="SVN231" s="19" t="s">
        <v>1440</v>
      </c>
      <c r="SVO231" s="19" t="s">
        <v>1440</v>
      </c>
      <c r="SVP231" s="19" t="s">
        <v>1440</v>
      </c>
      <c r="SVQ231" s="19" t="s">
        <v>1440</v>
      </c>
      <c r="SVR231" s="19" t="s">
        <v>1440</v>
      </c>
      <c r="SVS231" s="19" t="s">
        <v>1440</v>
      </c>
      <c r="SVT231" s="19" t="s">
        <v>1440</v>
      </c>
      <c r="SVU231" s="19" t="s">
        <v>1440</v>
      </c>
      <c r="SVV231" s="19" t="s">
        <v>1440</v>
      </c>
      <c r="SVW231" s="19" t="s">
        <v>1440</v>
      </c>
      <c r="SVX231" s="19" t="s">
        <v>1440</v>
      </c>
      <c r="SVY231" s="19" t="s">
        <v>1440</v>
      </c>
      <c r="SVZ231" s="19" t="s">
        <v>1440</v>
      </c>
      <c r="SWA231" s="19" t="s">
        <v>1440</v>
      </c>
      <c r="SWB231" s="19" t="s">
        <v>1440</v>
      </c>
      <c r="SWC231" s="19" t="s">
        <v>1440</v>
      </c>
      <c r="SWD231" s="19" t="s">
        <v>1440</v>
      </c>
      <c r="SWE231" s="19" t="s">
        <v>1440</v>
      </c>
      <c r="SWF231" s="19" t="s">
        <v>1440</v>
      </c>
      <c r="SWG231" s="19" t="s">
        <v>1440</v>
      </c>
      <c r="SWH231" s="19" t="s">
        <v>1440</v>
      </c>
      <c r="SWI231" s="19" t="s">
        <v>1440</v>
      </c>
      <c r="SWJ231" s="19" t="s">
        <v>1440</v>
      </c>
      <c r="SWK231" s="19" t="s">
        <v>1440</v>
      </c>
      <c r="SWL231" s="19" t="s">
        <v>1440</v>
      </c>
      <c r="SWM231" s="19" t="s">
        <v>1440</v>
      </c>
      <c r="SWN231" s="19" t="s">
        <v>1440</v>
      </c>
      <c r="SWO231" s="19" t="s">
        <v>1440</v>
      </c>
      <c r="SWP231" s="19" t="s">
        <v>1440</v>
      </c>
      <c r="SWQ231" s="19" t="s">
        <v>1440</v>
      </c>
      <c r="SWR231" s="19" t="s">
        <v>1440</v>
      </c>
      <c r="SWS231" s="19" t="s">
        <v>1440</v>
      </c>
      <c r="SWT231" s="19" t="s">
        <v>1440</v>
      </c>
      <c r="SWU231" s="19" t="s">
        <v>1440</v>
      </c>
      <c r="SWV231" s="19" t="s">
        <v>1440</v>
      </c>
      <c r="SWW231" s="19" t="s">
        <v>1440</v>
      </c>
      <c r="SWX231" s="19" t="s">
        <v>1440</v>
      </c>
      <c r="SWY231" s="19" t="s">
        <v>1440</v>
      </c>
      <c r="SWZ231" s="19" t="s">
        <v>1440</v>
      </c>
      <c r="SXA231" s="19" t="s">
        <v>1440</v>
      </c>
      <c r="SXB231" s="19" t="s">
        <v>1440</v>
      </c>
      <c r="SXC231" s="19" t="s">
        <v>1440</v>
      </c>
      <c r="SXD231" s="19" t="s">
        <v>1440</v>
      </c>
      <c r="SXE231" s="19" t="s">
        <v>1440</v>
      </c>
      <c r="SXF231" s="19" t="s">
        <v>1440</v>
      </c>
      <c r="SXG231" s="19" t="s">
        <v>1440</v>
      </c>
      <c r="SXH231" s="19" t="s">
        <v>1440</v>
      </c>
      <c r="SXI231" s="19" t="s">
        <v>1440</v>
      </c>
      <c r="SXJ231" s="19" t="s">
        <v>1440</v>
      </c>
      <c r="SXK231" s="19" t="s">
        <v>1440</v>
      </c>
      <c r="SXL231" s="19" t="s">
        <v>1440</v>
      </c>
      <c r="SXM231" s="19" t="s">
        <v>1440</v>
      </c>
      <c r="SXN231" s="19" t="s">
        <v>1440</v>
      </c>
      <c r="SXO231" s="19" t="s">
        <v>1440</v>
      </c>
      <c r="SXP231" s="19" t="s">
        <v>1440</v>
      </c>
      <c r="SXQ231" s="19" t="s">
        <v>1440</v>
      </c>
      <c r="SXR231" s="19" t="s">
        <v>1440</v>
      </c>
      <c r="SXS231" s="19" t="s">
        <v>1440</v>
      </c>
      <c r="SXT231" s="19" t="s">
        <v>1440</v>
      </c>
      <c r="SXU231" s="19" t="s">
        <v>1440</v>
      </c>
      <c r="SXV231" s="19" t="s">
        <v>1440</v>
      </c>
      <c r="SXW231" s="19" t="s">
        <v>1440</v>
      </c>
      <c r="SXX231" s="19" t="s">
        <v>1440</v>
      </c>
      <c r="SXY231" s="19" t="s">
        <v>1440</v>
      </c>
      <c r="SXZ231" s="19" t="s">
        <v>1440</v>
      </c>
      <c r="SYA231" s="19" t="s">
        <v>1440</v>
      </c>
      <c r="SYB231" s="19" t="s">
        <v>1440</v>
      </c>
      <c r="SYC231" s="19" t="s">
        <v>1440</v>
      </c>
      <c r="SYD231" s="19" t="s">
        <v>1440</v>
      </c>
      <c r="SYE231" s="19" t="s">
        <v>1440</v>
      </c>
      <c r="SYF231" s="19" t="s">
        <v>1440</v>
      </c>
      <c r="SYG231" s="19" t="s">
        <v>1440</v>
      </c>
      <c r="SYH231" s="19" t="s">
        <v>1440</v>
      </c>
      <c r="SYI231" s="19" t="s">
        <v>1440</v>
      </c>
      <c r="SYJ231" s="19" t="s">
        <v>1440</v>
      </c>
      <c r="SYK231" s="19" t="s">
        <v>1440</v>
      </c>
      <c r="SYL231" s="19" t="s">
        <v>1440</v>
      </c>
      <c r="SYM231" s="19" t="s">
        <v>1440</v>
      </c>
      <c r="SYN231" s="19" t="s">
        <v>1440</v>
      </c>
      <c r="SYO231" s="19" t="s">
        <v>1440</v>
      </c>
      <c r="SYP231" s="19" t="s">
        <v>1440</v>
      </c>
      <c r="SYQ231" s="19" t="s">
        <v>1440</v>
      </c>
      <c r="SYR231" s="19" t="s">
        <v>1440</v>
      </c>
      <c r="SYS231" s="19" t="s">
        <v>1440</v>
      </c>
      <c r="SYT231" s="19" t="s">
        <v>1440</v>
      </c>
      <c r="SYU231" s="19" t="s">
        <v>1440</v>
      </c>
      <c r="SYV231" s="19" t="s">
        <v>1440</v>
      </c>
      <c r="SYW231" s="19" t="s">
        <v>1440</v>
      </c>
      <c r="SYX231" s="19" t="s">
        <v>1440</v>
      </c>
      <c r="SYY231" s="19" t="s">
        <v>1440</v>
      </c>
      <c r="SYZ231" s="19" t="s">
        <v>1440</v>
      </c>
      <c r="SZA231" s="19" t="s">
        <v>1440</v>
      </c>
      <c r="SZB231" s="19" t="s">
        <v>1440</v>
      </c>
      <c r="SZC231" s="19" t="s">
        <v>1440</v>
      </c>
      <c r="SZD231" s="19" t="s">
        <v>1440</v>
      </c>
      <c r="SZE231" s="19" t="s">
        <v>1440</v>
      </c>
      <c r="SZF231" s="19" t="s">
        <v>1440</v>
      </c>
      <c r="SZG231" s="19" t="s">
        <v>1440</v>
      </c>
      <c r="SZH231" s="19" t="s">
        <v>1440</v>
      </c>
      <c r="SZI231" s="19" t="s">
        <v>1440</v>
      </c>
      <c r="SZJ231" s="19" t="s">
        <v>1440</v>
      </c>
      <c r="SZK231" s="19" t="s">
        <v>1440</v>
      </c>
      <c r="SZL231" s="19" t="s">
        <v>1440</v>
      </c>
      <c r="SZM231" s="19" t="s">
        <v>1440</v>
      </c>
      <c r="SZN231" s="19" t="s">
        <v>1440</v>
      </c>
      <c r="SZO231" s="19" t="s">
        <v>1440</v>
      </c>
      <c r="SZP231" s="19" t="s">
        <v>1440</v>
      </c>
      <c r="SZQ231" s="19" t="s">
        <v>1440</v>
      </c>
      <c r="SZR231" s="19" t="s">
        <v>1440</v>
      </c>
      <c r="SZS231" s="19" t="s">
        <v>1440</v>
      </c>
      <c r="SZT231" s="19" t="s">
        <v>1440</v>
      </c>
      <c r="SZU231" s="19" t="s">
        <v>1440</v>
      </c>
      <c r="SZV231" s="19" t="s">
        <v>1440</v>
      </c>
      <c r="SZW231" s="19" t="s">
        <v>1440</v>
      </c>
      <c r="SZX231" s="19" t="s">
        <v>1440</v>
      </c>
      <c r="SZY231" s="19" t="s">
        <v>1440</v>
      </c>
      <c r="SZZ231" s="19" t="s">
        <v>1440</v>
      </c>
      <c r="TAA231" s="19" t="s">
        <v>1440</v>
      </c>
      <c r="TAB231" s="19" t="s">
        <v>1440</v>
      </c>
      <c r="TAC231" s="19" t="s">
        <v>1440</v>
      </c>
      <c r="TAD231" s="19" t="s">
        <v>1440</v>
      </c>
      <c r="TAE231" s="19" t="s">
        <v>1440</v>
      </c>
      <c r="TAF231" s="19" t="s">
        <v>1440</v>
      </c>
      <c r="TAG231" s="19" t="s">
        <v>1440</v>
      </c>
      <c r="TAH231" s="19" t="s">
        <v>1440</v>
      </c>
      <c r="TAI231" s="19" t="s">
        <v>1440</v>
      </c>
      <c r="TAJ231" s="19" t="s">
        <v>1440</v>
      </c>
      <c r="TAK231" s="19" t="s">
        <v>1440</v>
      </c>
      <c r="TAL231" s="19" t="s">
        <v>1440</v>
      </c>
      <c r="TAM231" s="19" t="s">
        <v>1440</v>
      </c>
      <c r="TAN231" s="19" t="s">
        <v>1440</v>
      </c>
      <c r="TAO231" s="19" t="s">
        <v>1440</v>
      </c>
      <c r="TAP231" s="19" t="s">
        <v>1440</v>
      </c>
      <c r="TAQ231" s="19" t="s">
        <v>1440</v>
      </c>
      <c r="TAR231" s="19" t="s">
        <v>1440</v>
      </c>
      <c r="TAS231" s="19" t="s">
        <v>1440</v>
      </c>
      <c r="TAT231" s="19" t="s">
        <v>1440</v>
      </c>
      <c r="TAU231" s="19" t="s">
        <v>1440</v>
      </c>
      <c r="TAV231" s="19" t="s">
        <v>1440</v>
      </c>
      <c r="TAW231" s="19" t="s">
        <v>1440</v>
      </c>
      <c r="TAX231" s="19" t="s">
        <v>1440</v>
      </c>
      <c r="TAY231" s="19" t="s">
        <v>1440</v>
      </c>
      <c r="TAZ231" s="19" t="s">
        <v>1440</v>
      </c>
      <c r="TBA231" s="19" t="s">
        <v>1440</v>
      </c>
      <c r="TBB231" s="19" t="s">
        <v>1440</v>
      </c>
      <c r="TBC231" s="19" t="s">
        <v>1440</v>
      </c>
      <c r="TBD231" s="19" t="s">
        <v>1440</v>
      </c>
      <c r="TBE231" s="19" t="s">
        <v>1440</v>
      </c>
      <c r="TBF231" s="19" t="s">
        <v>1440</v>
      </c>
      <c r="TBG231" s="19" t="s">
        <v>1440</v>
      </c>
      <c r="TBH231" s="19" t="s">
        <v>1440</v>
      </c>
      <c r="TBI231" s="19" t="s">
        <v>1440</v>
      </c>
      <c r="TBJ231" s="19" t="s">
        <v>1440</v>
      </c>
      <c r="TBK231" s="19" t="s">
        <v>1440</v>
      </c>
      <c r="TBL231" s="19" t="s">
        <v>1440</v>
      </c>
      <c r="TBM231" s="19" t="s">
        <v>1440</v>
      </c>
      <c r="TBN231" s="19" t="s">
        <v>1440</v>
      </c>
      <c r="TBO231" s="19" t="s">
        <v>1440</v>
      </c>
      <c r="TBP231" s="19" t="s">
        <v>1440</v>
      </c>
      <c r="TBQ231" s="19" t="s">
        <v>1440</v>
      </c>
      <c r="TBR231" s="19" t="s">
        <v>1440</v>
      </c>
      <c r="TBS231" s="19" t="s">
        <v>1440</v>
      </c>
      <c r="TBT231" s="19" t="s">
        <v>1440</v>
      </c>
      <c r="TBU231" s="19" t="s">
        <v>1440</v>
      </c>
      <c r="TBV231" s="19" t="s">
        <v>1440</v>
      </c>
      <c r="TBW231" s="19" t="s">
        <v>1440</v>
      </c>
      <c r="TBX231" s="19" t="s">
        <v>1440</v>
      </c>
      <c r="TBY231" s="19" t="s">
        <v>1440</v>
      </c>
      <c r="TBZ231" s="19" t="s">
        <v>1440</v>
      </c>
      <c r="TCA231" s="19" t="s">
        <v>1440</v>
      </c>
      <c r="TCB231" s="19" t="s">
        <v>1440</v>
      </c>
      <c r="TCC231" s="19" t="s">
        <v>1440</v>
      </c>
      <c r="TCD231" s="19" t="s">
        <v>1440</v>
      </c>
      <c r="TCE231" s="19" t="s">
        <v>1440</v>
      </c>
      <c r="TCF231" s="19" t="s">
        <v>1440</v>
      </c>
      <c r="TCG231" s="19" t="s">
        <v>1440</v>
      </c>
      <c r="TCH231" s="19" t="s">
        <v>1440</v>
      </c>
      <c r="TCI231" s="19" t="s">
        <v>1440</v>
      </c>
      <c r="TCJ231" s="19" t="s">
        <v>1440</v>
      </c>
      <c r="TCK231" s="19" t="s">
        <v>1440</v>
      </c>
      <c r="TCL231" s="19" t="s">
        <v>1440</v>
      </c>
      <c r="TCM231" s="19" t="s">
        <v>1440</v>
      </c>
      <c r="TCN231" s="19" t="s">
        <v>1440</v>
      </c>
      <c r="TCO231" s="19" t="s">
        <v>1440</v>
      </c>
      <c r="TCP231" s="19" t="s">
        <v>1440</v>
      </c>
      <c r="TCQ231" s="19" t="s">
        <v>1440</v>
      </c>
      <c r="TCR231" s="19" t="s">
        <v>1440</v>
      </c>
      <c r="TCS231" s="19" t="s">
        <v>1440</v>
      </c>
      <c r="TCT231" s="19" t="s">
        <v>1440</v>
      </c>
      <c r="TCU231" s="19" t="s">
        <v>1440</v>
      </c>
      <c r="TCV231" s="19" t="s">
        <v>1440</v>
      </c>
      <c r="TCW231" s="19" t="s">
        <v>1440</v>
      </c>
      <c r="TCX231" s="19" t="s">
        <v>1440</v>
      </c>
      <c r="TCY231" s="19" t="s">
        <v>1440</v>
      </c>
      <c r="TCZ231" s="19" t="s">
        <v>1440</v>
      </c>
      <c r="TDA231" s="19" t="s">
        <v>1440</v>
      </c>
      <c r="TDB231" s="19" t="s">
        <v>1440</v>
      </c>
      <c r="TDC231" s="19" t="s">
        <v>1440</v>
      </c>
      <c r="TDD231" s="19" t="s">
        <v>1440</v>
      </c>
      <c r="TDE231" s="19" t="s">
        <v>1440</v>
      </c>
      <c r="TDF231" s="19" t="s">
        <v>1440</v>
      </c>
      <c r="TDG231" s="19" t="s">
        <v>1440</v>
      </c>
      <c r="TDH231" s="19" t="s">
        <v>1440</v>
      </c>
      <c r="TDI231" s="19" t="s">
        <v>1440</v>
      </c>
      <c r="TDJ231" s="19" t="s">
        <v>1440</v>
      </c>
      <c r="TDK231" s="19" t="s">
        <v>1440</v>
      </c>
      <c r="TDL231" s="19" t="s">
        <v>1440</v>
      </c>
      <c r="TDM231" s="19" t="s">
        <v>1440</v>
      </c>
      <c r="TDN231" s="19" t="s">
        <v>1440</v>
      </c>
      <c r="TDO231" s="19" t="s">
        <v>1440</v>
      </c>
      <c r="TDP231" s="19" t="s">
        <v>1440</v>
      </c>
      <c r="TDQ231" s="19" t="s">
        <v>1440</v>
      </c>
      <c r="TDR231" s="19" t="s">
        <v>1440</v>
      </c>
      <c r="TDS231" s="19" t="s">
        <v>1440</v>
      </c>
      <c r="TDT231" s="19" t="s">
        <v>1440</v>
      </c>
      <c r="TDU231" s="19" t="s">
        <v>1440</v>
      </c>
      <c r="TDV231" s="19" t="s">
        <v>1440</v>
      </c>
      <c r="TDW231" s="19" t="s">
        <v>1440</v>
      </c>
      <c r="TDX231" s="19" t="s">
        <v>1440</v>
      </c>
      <c r="TDY231" s="19" t="s">
        <v>1440</v>
      </c>
      <c r="TDZ231" s="19" t="s">
        <v>1440</v>
      </c>
      <c r="TEA231" s="19" t="s">
        <v>1440</v>
      </c>
      <c r="TEB231" s="19" t="s">
        <v>1440</v>
      </c>
      <c r="TEC231" s="19" t="s">
        <v>1440</v>
      </c>
      <c r="TED231" s="19" t="s">
        <v>1440</v>
      </c>
      <c r="TEE231" s="19" t="s">
        <v>1440</v>
      </c>
      <c r="TEF231" s="19" t="s">
        <v>1440</v>
      </c>
      <c r="TEG231" s="19" t="s">
        <v>1440</v>
      </c>
      <c r="TEH231" s="19" t="s">
        <v>1440</v>
      </c>
      <c r="TEI231" s="19" t="s">
        <v>1440</v>
      </c>
      <c r="TEJ231" s="19" t="s">
        <v>1440</v>
      </c>
      <c r="TEK231" s="19" t="s">
        <v>1440</v>
      </c>
      <c r="TEL231" s="19" t="s">
        <v>1440</v>
      </c>
      <c r="TEM231" s="19" t="s">
        <v>1440</v>
      </c>
      <c r="TEN231" s="19" t="s">
        <v>1440</v>
      </c>
      <c r="TEO231" s="19" t="s">
        <v>1440</v>
      </c>
      <c r="TEP231" s="19" t="s">
        <v>1440</v>
      </c>
      <c r="TEQ231" s="19" t="s">
        <v>1440</v>
      </c>
      <c r="TER231" s="19" t="s">
        <v>1440</v>
      </c>
      <c r="TES231" s="19" t="s">
        <v>1440</v>
      </c>
      <c r="TET231" s="19" t="s">
        <v>1440</v>
      </c>
      <c r="TEU231" s="19" t="s">
        <v>1440</v>
      </c>
      <c r="TEV231" s="19" t="s">
        <v>1440</v>
      </c>
      <c r="TEW231" s="19" t="s">
        <v>1440</v>
      </c>
      <c r="TEX231" s="19" t="s">
        <v>1440</v>
      </c>
      <c r="TEY231" s="19" t="s">
        <v>1440</v>
      </c>
      <c r="TEZ231" s="19" t="s">
        <v>1440</v>
      </c>
      <c r="TFA231" s="19" t="s">
        <v>1440</v>
      </c>
      <c r="TFB231" s="19" t="s">
        <v>1440</v>
      </c>
      <c r="TFC231" s="19" t="s">
        <v>1440</v>
      </c>
      <c r="TFD231" s="19" t="s">
        <v>1440</v>
      </c>
      <c r="TFE231" s="19" t="s">
        <v>1440</v>
      </c>
      <c r="TFF231" s="19" t="s">
        <v>1440</v>
      </c>
      <c r="TFG231" s="19" t="s">
        <v>1440</v>
      </c>
      <c r="TFH231" s="19" t="s">
        <v>1440</v>
      </c>
      <c r="TFI231" s="19" t="s">
        <v>1440</v>
      </c>
      <c r="TFJ231" s="19" t="s">
        <v>1440</v>
      </c>
      <c r="TFK231" s="19" t="s">
        <v>1440</v>
      </c>
      <c r="TFL231" s="19" t="s">
        <v>1440</v>
      </c>
      <c r="TFM231" s="19" t="s">
        <v>1440</v>
      </c>
      <c r="TFN231" s="19" t="s">
        <v>1440</v>
      </c>
      <c r="TFO231" s="19" t="s">
        <v>1440</v>
      </c>
      <c r="TFP231" s="19" t="s">
        <v>1440</v>
      </c>
      <c r="TFQ231" s="19" t="s">
        <v>1440</v>
      </c>
      <c r="TFR231" s="19" t="s">
        <v>1440</v>
      </c>
      <c r="TFS231" s="19" t="s">
        <v>1440</v>
      </c>
      <c r="TFT231" s="19" t="s">
        <v>1440</v>
      </c>
      <c r="TFU231" s="19" t="s">
        <v>1440</v>
      </c>
      <c r="TFV231" s="19" t="s">
        <v>1440</v>
      </c>
      <c r="TFW231" s="19" t="s">
        <v>1440</v>
      </c>
      <c r="TFX231" s="19" t="s">
        <v>1440</v>
      </c>
      <c r="TFY231" s="19" t="s">
        <v>1440</v>
      </c>
      <c r="TFZ231" s="19" t="s">
        <v>1440</v>
      </c>
      <c r="TGA231" s="19" t="s">
        <v>1440</v>
      </c>
      <c r="TGB231" s="19" t="s">
        <v>1440</v>
      </c>
      <c r="TGC231" s="19" t="s">
        <v>1440</v>
      </c>
      <c r="TGD231" s="19" t="s">
        <v>1440</v>
      </c>
      <c r="TGE231" s="19" t="s">
        <v>1440</v>
      </c>
      <c r="TGF231" s="19" t="s">
        <v>1440</v>
      </c>
      <c r="TGG231" s="19" t="s">
        <v>1440</v>
      </c>
      <c r="TGH231" s="19" t="s">
        <v>1440</v>
      </c>
      <c r="TGI231" s="19" t="s">
        <v>1440</v>
      </c>
      <c r="TGJ231" s="19" t="s">
        <v>1440</v>
      </c>
      <c r="TGK231" s="19" t="s">
        <v>1440</v>
      </c>
      <c r="TGL231" s="19" t="s">
        <v>1440</v>
      </c>
      <c r="TGM231" s="19" t="s">
        <v>1440</v>
      </c>
      <c r="TGN231" s="19" t="s">
        <v>1440</v>
      </c>
      <c r="TGO231" s="19" t="s">
        <v>1440</v>
      </c>
      <c r="TGP231" s="19" t="s">
        <v>1440</v>
      </c>
      <c r="TGQ231" s="19" t="s">
        <v>1440</v>
      </c>
      <c r="TGR231" s="19" t="s">
        <v>1440</v>
      </c>
      <c r="TGS231" s="19" t="s">
        <v>1440</v>
      </c>
      <c r="TGT231" s="19" t="s">
        <v>1440</v>
      </c>
      <c r="TGU231" s="19" t="s">
        <v>1440</v>
      </c>
      <c r="TGV231" s="19" t="s">
        <v>1440</v>
      </c>
      <c r="TGW231" s="19" t="s">
        <v>1440</v>
      </c>
      <c r="TGX231" s="19" t="s">
        <v>1440</v>
      </c>
      <c r="TGY231" s="19" t="s">
        <v>1440</v>
      </c>
      <c r="TGZ231" s="19" t="s">
        <v>1440</v>
      </c>
      <c r="THA231" s="19" t="s">
        <v>1440</v>
      </c>
      <c r="THB231" s="19" t="s">
        <v>1440</v>
      </c>
      <c r="THC231" s="19" t="s">
        <v>1440</v>
      </c>
      <c r="THD231" s="19" t="s">
        <v>1440</v>
      </c>
      <c r="THE231" s="19" t="s">
        <v>1440</v>
      </c>
      <c r="THF231" s="19" t="s">
        <v>1440</v>
      </c>
      <c r="THG231" s="19" t="s">
        <v>1440</v>
      </c>
      <c r="THH231" s="19" t="s">
        <v>1440</v>
      </c>
      <c r="THI231" s="19" t="s">
        <v>1440</v>
      </c>
      <c r="THJ231" s="19" t="s">
        <v>1440</v>
      </c>
      <c r="THK231" s="19" t="s">
        <v>1440</v>
      </c>
      <c r="THL231" s="19" t="s">
        <v>1440</v>
      </c>
      <c r="THM231" s="19" t="s">
        <v>1440</v>
      </c>
      <c r="THN231" s="19" t="s">
        <v>1440</v>
      </c>
      <c r="THO231" s="19" t="s">
        <v>1440</v>
      </c>
      <c r="THP231" s="19" t="s">
        <v>1440</v>
      </c>
      <c r="THQ231" s="19" t="s">
        <v>1440</v>
      </c>
      <c r="THR231" s="19" t="s">
        <v>1440</v>
      </c>
      <c r="THS231" s="19" t="s">
        <v>1440</v>
      </c>
      <c r="THT231" s="19" t="s">
        <v>1440</v>
      </c>
      <c r="THU231" s="19" t="s">
        <v>1440</v>
      </c>
      <c r="THV231" s="19" t="s">
        <v>1440</v>
      </c>
      <c r="THW231" s="19" t="s">
        <v>1440</v>
      </c>
      <c r="THX231" s="19" t="s">
        <v>1440</v>
      </c>
      <c r="THY231" s="19" t="s">
        <v>1440</v>
      </c>
      <c r="THZ231" s="19" t="s">
        <v>1440</v>
      </c>
      <c r="TIA231" s="19" t="s">
        <v>1440</v>
      </c>
      <c r="TIB231" s="19" t="s">
        <v>1440</v>
      </c>
      <c r="TIC231" s="19" t="s">
        <v>1440</v>
      </c>
      <c r="TID231" s="19" t="s">
        <v>1440</v>
      </c>
      <c r="TIE231" s="19" t="s">
        <v>1440</v>
      </c>
      <c r="TIF231" s="19" t="s">
        <v>1440</v>
      </c>
      <c r="TIG231" s="19" t="s">
        <v>1440</v>
      </c>
      <c r="TIH231" s="19" t="s">
        <v>1440</v>
      </c>
      <c r="TII231" s="19" t="s">
        <v>1440</v>
      </c>
      <c r="TIJ231" s="19" t="s">
        <v>1440</v>
      </c>
      <c r="TIK231" s="19" t="s">
        <v>1440</v>
      </c>
      <c r="TIL231" s="19" t="s">
        <v>1440</v>
      </c>
      <c r="TIM231" s="19" t="s">
        <v>1440</v>
      </c>
      <c r="TIN231" s="19" t="s">
        <v>1440</v>
      </c>
      <c r="TIO231" s="19" t="s">
        <v>1440</v>
      </c>
      <c r="TIP231" s="19" t="s">
        <v>1440</v>
      </c>
      <c r="TIQ231" s="19" t="s">
        <v>1440</v>
      </c>
      <c r="TIR231" s="19" t="s">
        <v>1440</v>
      </c>
      <c r="TIS231" s="19" t="s">
        <v>1440</v>
      </c>
      <c r="TIT231" s="19" t="s">
        <v>1440</v>
      </c>
      <c r="TIU231" s="19" t="s">
        <v>1440</v>
      </c>
      <c r="TIV231" s="19" t="s">
        <v>1440</v>
      </c>
      <c r="TIW231" s="19" t="s">
        <v>1440</v>
      </c>
      <c r="TIX231" s="19" t="s">
        <v>1440</v>
      </c>
      <c r="TIY231" s="19" t="s">
        <v>1440</v>
      </c>
      <c r="TIZ231" s="19" t="s">
        <v>1440</v>
      </c>
      <c r="TJA231" s="19" t="s">
        <v>1440</v>
      </c>
      <c r="TJB231" s="19" t="s">
        <v>1440</v>
      </c>
      <c r="TJC231" s="19" t="s">
        <v>1440</v>
      </c>
      <c r="TJD231" s="19" t="s">
        <v>1440</v>
      </c>
      <c r="TJE231" s="19" t="s">
        <v>1440</v>
      </c>
      <c r="TJF231" s="19" t="s">
        <v>1440</v>
      </c>
      <c r="TJG231" s="19" t="s">
        <v>1440</v>
      </c>
      <c r="TJH231" s="19" t="s">
        <v>1440</v>
      </c>
      <c r="TJI231" s="19" t="s">
        <v>1440</v>
      </c>
      <c r="TJJ231" s="19" t="s">
        <v>1440</v>
      </c>
      <c r="TJK231" s="19" t="s">
        <v>1440</v>
      </c>
      <c r="TJL231" s="19" t="s">
        <v>1440</v>
      </c>
      <c r="TJM231" s="19" t="s">
        <v>1440</v>
      </c>
      <c r="TJN231" s="19" t="s">
        <v>1440</v>
      </c>
      <c r="TJO231" s="19" t="s">
        <v>1440</v>
      </c>
      <c r="TJP231" s="19" t="s">
        <v>1440</v>
      </c>
      <c r="TJQ231" s="19" t="s">
        <v>1440</v>
      </c>
      <c r="TJR231" s="19" t="s">
        <v>1440</v>
      </c>
      <c r="TJS231" s="19" t="s">
        <v>1440</v>
      </c>
      <c r="TJT231" s="19" t="s">
        <v>1440</v>
      </c>
      <c r="TJU231" s="19" t="s">
        <v>1440</v>
      </c>
      <c r="TJV231" s="19" t="s">
        <v>1440</v>
      </c>
      <c r="TJW231" s="19" t="s">
        <v>1440</v>
      </c>
      <c r="TJX231" s="19" t="s">
        <v>1440</v>
      </c>
      <c r="TJY231" s="19" t="s">
        <v>1440</v>
      </c>
      <c r="TJZ231" s="19" t="s">
        <v>1440</v>
      </c>
      <c r="TKA231" s="19" t="s">
        <v>1440</v>
      </c>
      <c r="TKB231" s="19" t="s">
        <v>1440</v>
      </c>
      <c r="TKC231" s="19" t="s">
        <v>1440</v>
      </c>
      <c r="TKD231" s="19" t="s">
        <v>1440</v>
      </c>
      <c r="TKE231" s="19" t="s">
        <v>1440</v>
      </c>
      <c r="TKF231" s="19" t="s">
        <v>1440</v>
      </c>
      <c r="TKG231" s="19" t="s">
        <v>1440</v>
      </c>
      <c r="TKH231" s="19" t="s">
        <v>1440</v>
      </c>
      <c r="TKI231" s="19" t="s">
        <v>1440</v>
      </c>
      <c r="TKJ231" s="19" t="s">
        <v>1440</v>
      </c>
      <c r="TKK231" s="19" t="s">
        <v>1440</v>
      </c>
      <c r="TKL231" s="19" t="s">
        <v>1440</v>
      </c>
      <c r="TKM231" s="19" t="s">
        <v>1440</v>
      </c>
      <c r="TKN231" s="19" t="s">
        <v>1440</v>
      </c>
      <c r="TKO231" s="19" t="s">
        <v>1440</v>
      </c>
      <c r="TKP231" s="19" t="s">
        <v>1440</v>
      </c>
      <c r="TKQ231" s="19" t="s">
        <v>1440</v>
      </c>
      <c r="TKR231" s="19" t="s">
        <v>1440</v>
      </c>
      <c r="TKS231" s="19" t="s">
        <v>1440</v>
      </c>
      <c r="TKT231" s="19" t="s">
        <v>1440</v>
      </c>
      <c r="TKU231" s="19" t="s">
        <v>1440</v>
      </c>
      <c r="TKV231" s="19" t="s">
        <v>1440</v>
      </c>
      <c r="TKW231" s="19" t="s">
        <v>1440</v>
      </c>
      <c r="TKX231" s="19" t="s">
        <v>1440</v>
      </c>
      <c r="TKY231" s="19" t="s">
        <v>1440</v>
      </c>
      <c r="TKZ231" s="19" t="s">
        <v>1440</v>
      </c>
      <c r="TLA231" s="19" t="s">
        <v>1440</v>
      </c>
      <c r="TLB231" s="19" t="s">
        <v>1440</v>
      </c>
      <c r="TLC231" s="19" t="s">
        <v>1440</v>
      </c>
      <c r="TLD231" s="19" t="s">
        <v>1440</v>
      </c>
      <c r="TLE231" s="19" t="s">
        <v>1440</v>
      </c>
      <c r="TLF231" s="19" t="s">
        <v>1440</v>
      </c>
      <c r="TLG231" s="19" t="s">
        <v>1440</v>
      </c>
      <c r="TLH231" s="19" t="s">
        <v>1440</v>
      </c>
      <c r="TLI231" s="19" t="s">
        <v>1440</v>
      </c>
      <c r="TLJ231" s="19" t="s">
        <v>1440</v>
      </c>
      <c r="TLK231" s="19" t="s">
        <v>1440</v>
      </c>
      <c r="TLL231" s="19" t="s">
        <v>1440</v>
      </c>
      <c r="TLM231" s="19" t="s">
        <v>1440</v>
      </c>
      <c r="TLN231" s="19" t="s">
        <v>1440</v>
      </c>
      <c r="TLO231" s="19" t="s">
        <v>1440</v>
      </c>
      <c r="TLP231" s="19" t="s">
        <v>1440</v>
      </c>
      <c r="TLQ231" s="19" t="s">
        <v>1440</v>
      </c>
      <c r="TLR231" s="19" t="s">
        <v>1440</v>
      </c>
      <c r="TLS231" s="19" t="s">
        <v>1440</v>
      </c>
      <c r="TLT231" s="19" t="s">
        <v>1440</v>
      </c>
      <c r="TLU231" s="19" t="s">
        <v>1440</v>
      </c>
      <c r="TLV231" s="19" t="s">
        <v>1440</v>
      </c>
      <c r="TLW231" s="19" t="s">
        <v>1440</v>
      </c>
      <c r="TLX231" s="19" t="s">
        <v>1440</v>
      </c>
      <c r="TLY231" s="19" t="s">
        <v>1440</v>
      </c>
      <c r="TLZ231" s="19" t="s">
        <v>1440</v>
      </c>
      <c r="TMA231" s="19" t="s">
        <v>1440</v>
      </c>
      <c r="TMB231" s="19" t="s">
        <v>1440</v>
      </c>
      <c r="TMC231" s="19" t="s">
        <v>1440</v>
      </c>
      <c r="TMD231" s="19" t="s">
        <v>1440</v>
      </c>
      <c r="TME231" s="19" t="s">
        <v>1440</v>
      </c>
      <c r="TMF231" s="19" t="s">
        <v>1440</v>
      </c>
      <c r="TMG231" s="19" t="s">
        <v>1440</v>
      </c>
      <c r="TMH231" s="19" t="s">
        <v>1440</v>
      </c>
      <c r="TMI231" s="19" t="s">
        <v>1440</v>
      </c>
      <c r="TMJ231" s="19" t="s">
        <v>1440</v>
      </c>
      <c r="TMK231" s="19" t="s">
        <v>1440</v>
      </c>
      <c r="TML231" s="19" t="s">
        <v>1440</v>
      </c>
      <c r="TMM231" s="19" t="s">
        <v>1440</v>
      </c>
      <c r="TMN231" s="19" t="s">
        <v>1440</v>
      </c>
      <c r="TMO231" s="19" t="s">
        <v>1440</v>
      </c>
      <c r="TMP231" s="19" t="s">
        <v>1440</v>
      </c>
      <c r="TMQ231" s="19" t="s">
        <v>1440</v>
      </c>
      <c r="TMR231" s="19" t="s">
        <v>1440</v>
      </c>
      <c r="TMS231" s="19" t="s">
        <v>1440</v>
      </c>
      <c r="TMT231" s="19" t="s">
        <v>1440</v>
      </c>
      <c r="TMU231" s="19" t="s">
        <v>1440</v>
      </c>
      <c r="TMV231" s="19" t="s">
        <v>1440</v>
      </c>
      <c r="TMW231" s="19" t="s">
        <v>1440</v>
      </c>
      <c r="TMX231" s="19" t="s">
        <v>1440</v>
      </c>
      <c r="TMY231" s="19" t="s">
        <v>1440</v>
      </c>
      <c r="TMZ231" s="19" t="s">
        <v>1440</v>
      </c>
      <c r="TNA231" s="19" t="s">
        <v>1440</v>
      </c>
      <c r="TNB231" s="19" t="s">
        <v>1440</v>
      </c>
      <c r="TNC231" s="19" t="s">
        <v>1440</v>
      </c>
      <c r="TND231" s="19" t="s">
        <v>1440</v>
      </c>
      <c r="TNE231" s="19" t="s">
        <v>1440</v>
      </c>
      <c r="TNF231" s="19" t="s">
        <v>1440</v>
      </c>
      <c r="TNG231" s="19" t="s">
        <v>1440</v>
      </c>
      <c r="TNH231" s="19" t="s">
        <v>1440</v>
      </c>
      <c r="TNI231" s="19" t="s">
        <v>1440</v>
      </c>
      <c r="TNJ231" s="19" t="s">
        <v>1440</v>
      </c>
      <c r="TNK231" s="19" t="s">
        <v>1440</v>
      </c>
      <c r="TNL231" s="19" t="s">
        <v>1440</v>
      </c>
      <c r="TNM231" s="19" t="s">
        <v>1440</v>
      </c>
      <c r="TNN231" s="19" t="s">
        <v>1440</v>
      </c>
      <c r="TNO231" s="19" t="s">
        <v>1440</v>
      </c>
      <c r="TNP231" s="19" t="s">
        <v>1440</v>
      </c>
      <c r="TNQ231" s="19" t="s">
        <v>1440</v>
      </c>
      <c r="TNR231" s="19" t="s">
        <v>1440</v>
      </c>
      <c r="TNS231" s="19" t="s">
        <v>1440</v>
      </c>
      <c r="TNT231" s="19" t="s">
        <v>1440</v>
      </c>
      <c r="TNU231" s="19" t="s">
        <v>1440</v>
      </c>
      <c r="TNV231" s="19" t="s">
        <v>1440</v>
      </c>
      <c r="TNW231" s="19" t="s">
        <v>1440</v>
      </c>
      <c r="TNX231" s="19" t="s">
        <v>1440</v>
      </c>
      <c r="TNY231" s="19" t="s">
        <v>1440</v>
      </c>
      <c r="TNZ231" s="19" t="s">
        <v>1440</v>
      </c>
      <c r="TOA231" s="19" t="s">
        <v>1440</v>
      </c>
      <c r="TOB231" s="19" t="s">
        <v>1440</v>
      </c>
      <c r="TOC231" s="19" t="s">
        <v>1440</v>
      </c>
      <c r="TOD231" s="19" t="s">
        <v>1440</v>
      </c>
      <c r="TOE231" s="19" t="s">
        <v>1440</v>
      </c>
      <c r="TOF231" s="19" t="s">
        <v>1440</v>
      </c>
      <c r="TOG231" s="19" t="s">
        <v>1440</v>
      </c>
      <c r="TOH231" s="19" t="s">
        <v>1440</v>
      </c>
      <c r="TOI231" s="19" t="s">
        <v>1440</v>
      </c>
      <c r="TOJ231" s="19" t="s">
        <v>1440</v>
      </c>
      <c r="TOK231" s="19" t="s">
        <v>1440</v>
      </c>
      <c r="TOL231" s="19" t="s">
        <v>1440</v>
      </c>
      <c r="TOM231" s="19" t="s">
        <v>1440</v>
      </c>
      <c r="TON231" s="19" t="s">
        <v>1440</v>
      </c>
      <c r="TOO231" s="19" t="s">
        <v>1440</v>
      </c>
      <c r="TOP231" s="19" t="s">
        <v>1440</v>
      </c>
      <c r="TOQ231" s="19" t="s">
        <v>1440</v>
      </c>
      <c r="TOR231" s="19" t="s">
        <v>1440</v>
      </c>
      <c r="TOS231" s="19" t="s">
        <v>1440</v>
      </c>
      <c r="TOT231" s="19" t="s">
        <v>1440</v>
      </c>
      <c r="TOU231" s="19" t="s">
        <v>1440</v>
      </c>
      <c r="TOV231" s="19" t="s">
        <v>1440</v>
      </c>
      <c r="TOW231" s="19" t="s">
        <v>1440</v>
      </c>
      <c r="TOX231" s="19" t="s">
        <v>1440</v>
      </c>
      <c r="TOY231" s="19" t="s">
        <v>1440</v>
      </c>
      <c r="TOZ231" s="19" t="s">
        <v>1440</v>
      </c>
      <c r="TPA231" s="19" t="s">
        <v>1440</v>
      </c>
      <c r="TPB231" s="19" t="s">
        <v>1440</v>
      </c>
      <c r="TPC231" s="19" t="s">
        <v>1440</v>
      </c>
      <c r="TPD231" s="19" t="s">
        <v>1440</v>
      </c>
      <c r="TPE231" s="19" t="s">
        <v>1440</v>
      </c>
      <c r="TPF231" s="19" t="s">
        <v>1440</v>
      </c>
      <c r="TPG231" s="19" t="s">
        <v>1440</v>
      </c>
      <c r="TPH231" s="19" t="s">
        <v>1440</v>
      </c>
      <c r="TPI231" s="19" t="s">
        <v>1440</v>
      </c>
      <c r="TPJ231" s="19" t="s">
        <v>1440</v>
      </c>
      <c r="TPK231" s="19" t="s">
        <v>1440</v>
      </c>
      <c r="TPL231" s="19" t="s">
        <v>1440</v>
      </c>
      <c r="TPM231" s="19" t="s">
        <v>1440</v>
      </c>
      <c r="TPN231" s="19" t="s">
        <v>1440</v>
      </c>
      <c r="TPO231" s="19" t="s">
        <v>1440</v>
      </c>
      <c r="TPP231" s="19" t="s">
        <v>1440</v>
      </c>
      <c r="TPQ231" s="19" t="s">
        <v>1440</v>
      </c>
      <c r="TPR231" s="19" t="s">
        <v>1440</v>
      </c>
      <c r="TPS231" s="19" t="s">
        <v>1440</v>
      </c>
      <c r="TPT231" s="19" t="s">
        <v>1440</v>
      </c>
      <c r="TPU231" s="19" t="s">
        <v>1440</v>
      </c>
      <c r="TPV231" s="19" t="s">
        <v>1440</v>
      </c>
      <c r="TPW231" s="19" t="s">
        <v>1440</v>
      </c>
      <c r="TPX231" s="19" t="s">
        <v>1440</v>
      </c>
      <c r="TPY231" s="19" t="s">
        <v>1440</v>
      </c>
      <c r="TPZ231" s="19" t="s">
        <v>1440</v>
      </c>
      <c r="TQA231" s="19" t="s">
        <v>1440</v>
      </c>
      <c r="TQB231" s="19" t="s">
        <v>1440</v>
      </c>
      <c r="TQC231" s="19" t="s">
        <v>1440</v>
      </c>
      <c r="TQD231" s="19" t="s">
        <v>1440</v>
      </c>
      <c r="TQE231" s="19" t="s">
        <v>1440</v>
      </c>
      <c r="TQF231" s="19" t="s">
        <v>1440</v>
      </c>
      <c r="TQG231" s="19" t="s">
        <v>1440</v>
      </c>
      <c r="TQH231" s="19" t="s">
        <v>1440</v>
      </c>
      <c r="TQI231" s="19" t="s">
        <v>1440</v>
      </c>
      <c r="TQJ231" s="19" t="s">
        <v>1440</v>
      </c>
      <c r="TQK231" s="19" t="s">
        <v>1440</v>
      </c>
      <c r="TQL231" s="19" t="s">
        <v>1440</v>
      </c>
      <c r="TQM231" s="19" t="s">
        <v>1440</v>
      </c>
      <c r="TQN231" s="19" t="s">
        <v>1440</v>
      </c>
      <c r="TQO231" s="19" t="s">
        <v>1440</v>
      </c>
      <c r="TQP231" s="19" t="s">
        <v>1440</v>
      </c>
      <c r="TQQ231" s="19" t="s">
        <v>1440</v>
      </c>
      <c r="TQR231" s="19" t="s">
        <v>1440</v>
      </c>
      <c r="TQS231" s="19" t="s">
        <v>1440</v>
      </c>
      <c r="TQT231" s="19" t="s">
        <v>1440</v>
      </c>
      <c r="TQU231" s="19" t="s">
        <v>1440</v>
      </c>
      <c r="TQV231" s="19" t="s">
        <v>1440</v>
      </c>
      <c r="TQW231" s="19" t="s">
        <v>1440</v>
      </c>
      <c r="TQX231" s="19" t="s">
        <v>1440</v>
      </c>
      <c r="TQY231" s="19" t="s">
        <v>1440</v>
      </c>
      <c r="TQZ231" s="19" t="s">
        <v>1440</v>
      </c>
      <c r="TRA231" s="19" t="s">
        <v>1440</v>
      </c>
      <c r="TRB231" s="19" t="s">
        <v>1440</v>
      </c>
      <c r="TRC231" s="19" t="s">
        <v>1440</v>
      </c>
      <c r="TRD231" s="19" t="s">
        <v>1440</v>
      </c>
      <c r="TRE231" s="19" t="s">
        <v>1440</v>
      </c>
      <c r="TRF231" s="19" t="s">
        <v>1440</v>
      </c>
      <c r="TRG231" s="19" t="s">
        <v>1440</v>
      </c>
      <c r="TRH231" s="19" t="s">
        <v>1440</v>
      </c>
      <c r="TRI231" s="19" t="s">
        <v>1440</v>
      </c>
      <c r="TRJ231" s="19" t="s">
        <v>1440</v>
      </c>
      <c r="TRK231" s="19" t="s">
        <v>1440</v>
      </c>
      <c r="TRL231" s="19" t="s">
        <v>1440</v>
      </c>
      <c r="TRM231" s="19" t="s">
        <v>1440</v>
      </c>
      <c r="TRN231" s="19" t="s">
        <v>1440</v>
      </c>
      <c r="TRO231" s="19" t="s">
        <v>1440</v>
      </c>
      <c r="TRP231" s="19" t="s">
        <v>1440</v>
      </c>
      <c r="TRQ231" s="19" t="s">
        <v>1440</v>
      </c>
      <c r="TRR231" s="19" t="s">
        <v>1440</v>
      </c>
      <c r="TRS231" s="19" t="s">
        <v>1440</v>
      </c>
      <c r="TRT231" s="19" t="s">
        <v>1440</v>
      </c>
      <c r="TRU231" s="19" t="s">
        <v>1440</v>
      </c>
      <c r="TRV231" s="19" t="s">
        <v>1440</v>
      </c>
      <c r="TRW231" s="19" t="s">
        <v>1440</v>
      </c>
      <c r="TRX231" s="19" t="s">
        <v>1440</v>
      </c>
      <c r="TRY231" s="19" t="s">
        <v>1440</v>
      </c>
      <c r="TRZ231" s="19" t="s">
        <v>1440</v>
      </c>
      <c r="TSA231" s="19" t="s">
        <v>1440</v>
      </c>
      <c r="TSB231" s="19" t="s">
        <v>1440</v>
      </c>
      <c r="TSC231" s="19" t="s">
        <v>1440</v>
      </c>
      <c r="TSD231" s="19" t="s">
        <v>1440</v>
      </c>
      <c r="TSE231" s="19" t="s">
        <v>1440</v>
      </c>
      <c r="TSF231" s="19" t="s">
        <v>1440</v>
      </c>
      <c r="TSG231" s="19" t="s">
        <v>1440</v>
      </c>
      <c r="TSH231" s="19" t="s">
        <v>1440</v>
      </c>
      <c r="TSI231" s="19" t="s">
        <v>1440</v>
      </c>
      <c r="TSJ231" s="19" t="s">
        <v>1440</v>
      </c>
      <c r="TSK231" s="19" t="s">
        <v>1440</v>
      </c>
      <c r="TSL231" s="19" t="s">
        <v>1440</v>
      </c>
      <c r="TSM231" s="19" t="s">
        <v>1440</v>
      </c>
      <c r="TSN231" s="19" t="s">
        <v>1440</v>
      </c>
      <c r="TSO231" s="19" t="s">
        <v>1440</v>
      </c>
      <c r="TSP231" s="19" t="s">
        <v>1440</v>
      </c>
      <c r="TSQ231" s="19" t="s">
        <v>1440</v>
      </c>
      <c r="TSR231" s="19" t="s">
        <v>1440</v>
      </c>
      <c r="TSS231" s="19" t="s">
        <v>1440</v>
      </c>
      <c r="TST231" s="19" t="s">
        <v>1440</v>
      </c>
      <c r="TSU231" s="19" t="s">
        <v>1440</v>
      </c>
      <c r="TSV231" s="19" t="s">
        <v>1440</v>
      </c>
      <c r="TSW231" s="19" t="s">
        <v>1440</v>
      </c>
      <c r="TSX231" s="19" t="s">
        <v>1440</v>
      </c>
      <c r="TSY231" s="19" t="s">
        <v>1440</v>
      </c>
      <c r="TSZ231" s="19" t="s">
        <v>1440</v>
      </c>
      <c r="TTA231" s="19" t="s">
        <v>1440</v>
      </c>
      <c r="TTB231" s="19" t="s">
        <v>1440</v>
      </c>
      <c r="TTC231" s="19" t="s">
        <v>1440</v>
      </c>
      <c r="TTD231" s="19" t="s">
        <v>1440</v>
      </c>
      <c r="TTE231" s="19" t="s">
        <v>1440</v>
      </c>
      <c r="TTF231" s="19" t="s">
        <v>1440</v>
      </c>
      <c r="TTG231" s="19" t="s">
        <v>1440</v>
      </c>
      <c r="TTH231" s="19" t="s">
        <v>1440</v>
      </c>
      <c r="TTI231" s="19" t="s">
        <v>1440</v>
      </c>
      <c r="TTJ231" s="19" t="s">
        <v>1440</v>
      </c>
      <c r="TTK231" s="19" t="s">
        <v>1440</v>
      </c>
      <c r="TTL231" s="19" t="s">
        <v>1440</v>
      </c>
      <c r="TTM231" s="19" t="s">
        <v>1440</v>
      </c>
      <c r="TTN231" s="19" t="s">
        <v>1440</v>
      </c>
      <c r="TTO231" s="19" t="s">
        <v>1440</v>
      </c>
      <c r="TTP231" s="19" t="s">
        <v>1440</v>
      </c>
      <c r="TTQ231" s="19" t="s">
        <v>1440</v>
      </c>
      <c r="TTR231" s="19" t="s">
        <v>1440</v>
      </c>
      <c r="TTS231" s="19" t="s">
        <v>1440</v>
      </c>
      <c r="TTT231" s="19" t="s">
        <v>1440</v>
      </c>
      <c r="TTU231" s="19" t="s">
        <v>1440</v>
      </c>
      <c r="TTV231" s="19" t="s">
        <v>1440</v>
      </c>
      <c r="TTW231" s="19" t="s">
        <v>1440</v>
      </c>
      <c r="TTX231" s="19" t="s">
        <v>1440</v>
      </c>
      <c r="TTY231" s="19" t="s">
        <v>1440</v>
      </c>
      <c r="TTZ231" s="19" t="s">
        <v>1440</v>
      </c>
      <c r="TUA231" s="19" t="s">
        <v>1440</v>
      </c>
      <c r="TUB231" s="19" t="s">
        <v>1440</v>
      </c>
      <c r="TUC231" s="19" t="s">
        <v>1440</v>
      </c>
      <c r="TUD231" s="19" t="s">
        <v>1440</v>
      </c>
      <c r="TUE231" s="19" t="s">
        <v>1440</v>
      </c>
      <c r="TUF231" s="19" t="s">
        <v>1440</v>
      </c>
      <c r="TUG231" s="19" t="s">
        <v>1440</v>
      </c>
      <c r="TUH231" s="19" t="s">
        <v>1440</v>
      </c>
      <c r="TUI231" s="19" t="s">
        <v>1440</v>
      </c>
      <c r="TUJ231" s="19" t="s">
        <v>1440</v>
      </c>
      <c r="TUK231" s="19" t="s">
        <v>1440</v>
      </c>
      <c r="TUL231" s="19" t="s">
        <v>1440</v>
      </c>
      <c r="TUM231" s="19" t="s">
        <v>1440</v>
      </c>
      <c r="TUN231" s="19" t="s">
        <v>1440</v>
      </c>
      <c r="TUO231" s="19" t="s">
        <v>1440</v>
      </c>
      <c r="TUP231" s="19" t="s">
        <v>1440</v>
      </c>
      <c r="TUQ231" s="19" t="s">
        <v>1440</v>
      </c>
      <c r="TUR231" s="19" t="s">
        <v>1440</v>
      </c>
      <c r="TUS231" s="19" t="s">
        <v>1440</v>
      </c>
      <c r="TUT231" s="19" t="s">
        <v>1440</v>
      </c>
      <c r="TUU231" s="19" t="s">
        <v>1440</v>
      </c>
      <c r="TUV231" s="19" t="s">
        <v>1440</v>
      </c>
      <c r="TUW231" s="19" t="s">
        <v>1440</v>
      </c>
      <c r="TUX231" s="19" t="s">
        <v>1440</v>
      </c>
      <c r="TUY231" s="19" t="s">
        <v>1440</v>
      </c>
      <c r="TUZ231" s="19" t="s">
        <v>1440</v>
      </c>
      <c r="TVA231" s="19" t="s">
        <v>1440</v>
      </c>
      <c r="TVB231" s="19" t="s">
        <v>1440</v>
      </c>
      <c r="TVC231" s="19" t="s">
        <v>1440</v>
      </c>
      <c r="TVD231" s="19" t="s">
        <v>1440</v>
      </c>
      <c r="TVE231" s="19" t="s">
        <v>1440</v>
      </c>
      <c r="TVF231" s="19" t="s">
        <v>1440</v>
      </c>
      <c r="TVG231" s="19" t="s">
        <v>1440</v>
      </c>
      <c r="TVH231" s="19" t="s">
        <v>1440</v>
      </c>
      <c r="TVI231" s="19" t="s">
        <v>1440</v>
      </c>
      <c r="TVJ231" s="19" t="s">
        <v>1440</v>
      </c>
      <c r="TVK231" s="19" t="s">
        <v>1440</v>
      </c>
      <c r="TVL231" s="19" t="s">
        <v>1440</v>
      </c>
      <c r="TVM231" s="19" t="s">
        <v>1440</v>
      </c>
      <c r="TVN231" s="19" t="s">
        <v>1440</v>
      </c>
      <c r="TVO231" s="19" t="s">
        <v>1440</v>
      </c>
      <c r="TVP231" s="19" t="s">
        <v>1440</v>
      </c>
      <c r="TVQ231" s="19" t="s">
        <v>1440</v>
      </c>
      <c r="TVR231" s="19" t="s">
        <v>1440</v>
      </c>
      <c r="TVS231" s="19" t="s">
        <v>1440</v>
      </c>
      <c r="TVT231" s="19" t="s">
        <v>1440</v>
      </c>
      <c r="TVU231" s="19" t="s">
        <v>1440</v>
      </c>
      <c r="TVV231" s="19" t="s">
        <v>1440</v>
      </c>
      <c r="TVW231" s="19" t="s">
        <v>1440</v>
      </c>
      <c r="TVX231" s="19" t="s">
        <v>1440</v>
      </c>
      <c r="TVY231" s="19" t="s">
        <v>1440</v>
      </c>
      <c r="TVZ231" s="19" t="s">
        <v>1440</v>
      </c>
      <c r="TWA231" s="19" t="s">
        <v>1440</v>
      </c>
      <c r="TWB231" s="19" t="s">
        <v>1440</v>
      </c>
      <c r="TWC231" s="19" t="s">
        <v>1440</v>
      </c>
      <c r="TWD231" s="19" t="s">
        <v>1440</v>
      </c>
      <c r="TWE231" s="19" t="s">
        <v>1440</v>
      </c>
      <c r="TWF231" s="19" t="s">
        <v>1440</v>
      </c>
      <c r="TWG231" s="19" t="s">
        <v>1440</v>
      </c>
      <c r="TWH231" s="19" t="s">
        <v>1440</v>
      </c>
      <c r="TWI231" s="19" t="s">
        <v>1440</v>
      </c>
      <c r="TWJ231" s="19" t="s">
        <v>1440</v>
      </c>
      <c r="TWK231" s="19" t="s">
        <v>1440</v>
      </c>
      <c r="TWL231" s="19" t="s">
        <v>1440</v>
      </c>
      <c r="TWM231" s="19" t="s">
        <v>1440</v>
      </c>
      <c r="TWN231" s="19" t="s">
        <v>1440</v>
      </c>
      <c r="TWO231" s="19" t="s">
        <v>1440</v>
      </c>
      <c r="TWP231" s="19" t="s">
        <v>1440</v>
      </c>
      <c r="TWQ231" s="19" t="s">
        <v>1440</v>
      </c>
      <c r="TWR231" s="19" t="s">
        <v>1440</v>
      </c>
      <c r="TWS231" s="19" t="s">
        <v>1440</v>
      </c>
      <c r="TWT231" s="19" t="s">
        <v>1440</v>
      </c>
      <c r="TWU231" s="19" t="s">
        <v>1440</v>
      </c>
      <c r="TWV231" s="19" t="s">
        <v>1440</v>
      </c>
      <c r="TWW231" s="19" t="s">
        <v>1440</v>
      </c>
      <c r="TWX231" s="19" t="s">
        <v>1440</v>
      </c>
      <c r="TWY231" s="19" t="s">
        <v>1440</v>
      </c>
      <c r="TWZ231" s="19" t="s">
        <v>1440</v>
      </c>
      <c r="TXA231" s="19" t="s">
        <v>1440</v>
      </c>
      <c r="TXB231" s="19" t="s">
        <v>1440</v>
      </c>
      <c r="TXC231" s="19" t="s">
        <v>1440</v>
      </c>
      <c r="TXD231" s="19" t="s">
        <v>1440</v>
      </c>
      <c r="TXE231" s="19" t="s">
        <v>1440</v>
      </c>
      <c r="TXF231" s="19" t="s">
        <v>1440</v>
      </c>
      <c r="TXG231" s="19" t="s">
        <v>1440</v>
      </c>
      <c r="TXH231" s="19" t="s">
        <v>1440</v>
      </c>
      <c r="TXI231" s="19" t="s">
        <v>1440</v>
      </c>
      <c r="TXJ231" s="19" t="s">
        <v>1440</v>
      </c>
      <c r="TXK231" s="19" t="s">
        <v>1440</v>
      </c>
      <c r="TXL231" s="19" t="s">
        <v>1440</v>
      </c>
      <c r="TXM231" s="19" t="s">
        <v>1440</v>
      </c>
      <c r="TXN231" s="19" t="s">
        <v>1440</v>
      </c>
      <c r="TXO231" s="19" t="s">
        <v>1440</v>
      </c>
      <c r="TXP231" s="19" t="s">
        <v>1440</v>
      </c>
      <c r="TXQ231" s="19" t="s">
        <v>1440</v>
      </c>
      <c r="TXR231" s="19" t="s">
        <v>1440</v>
      </c>
      <c r="TXS231" s="19" t="s">
        <v>1440</v>
      </c>
      <c r="TXT231" s="19" t="s">
        <v>1440</v>
      </c>
      <c r="TXU231" s="19" t="s">
        <v>1440</v>
      </c>
      <c r="TXV231" s="19" t="s">
        <v>1440</v>
      </c>
      <c r="TXW231" s="19" t="s">
        <v>1440</v>
      </c>
      <c r="TXX231" s="19" t="s">
        <v>1440</v>
      </c>
      <c r="TXY231" s="19" t="s">
        <v>1440</v>
      </c>
      <c r="TXZ231" s="19" t="s">
        <v>1440</v>
      </c>
      <c r="TYA231" s="19" t="s">
        <v>1440</v>
      </c>
      <c r="TYB231" s="19" t="s">
        <v>1440</v>
      </c>
      <c r="TYC231" s="19" t="s">
        <v>1440</v>
      </c>
      <c r="TYD231" s="19" t="s">
        <v>1440</v>
      </c>
      <c r="TYE231" s="19" t="s">
        <v>1440</v>
      </c>
      <c r="TYF231" s="19" t="s">
        <v>1440</v>
      </c>
      <c r="TYG231" s="19" t="s">
        <v>1440</v>
      </c>
      <c r="TYH231" s="19" t="s">
        <v>1440</v>
      </c>
      <c r="TYI231" s="19" t="s">
        <v>1440</v>
      </c>
      <c r="TYJ231" s="19" t="s">
        <v>1440</v>
      </c>
      <c r="TYK231" s="19" t="s">
        <v>1440</v>
      </c>
      <c r="TYL231" s="19" t="s">
        <v>1440</v>
      </c>
      <c r="TYM231" s="19" t="s">
        <v>1440</v>
      </c>
      <c r="TYN231" s="19" t="s">
        <v>1440</v>
      </c>
      <c r="TYO231" s="19" t="s">
        <v>1440</v>
      </c>
      <c r="TYP231" s="19" t="s">
        <v>1440</v>
      </c>
      <c r="TYQ231" s="19" t="s">
        <v>1440</v>
      </c>
      <c r="TYR231" s="19" t="s">
        <v>1440</v>
      </c>
      <c r="TYS231" s="19" t="s">
        <v>1440</v>
      </c>
      <c r="TYT231" s="19" t="s">
        <v>1440</v>
      </c>
      <c r="TYU231" s="19" t="s">
        <v>1440</v>
      </c>
      <c r="TYV231" s="19" t="s">
        <v>1440</v>
      </c>
      <c r="TYW231" s="19" t="s">
        <v>1440</v>
      </c>
      <c r="TYX231" s="19" t="s">
        <v>1440</v>
      </c>
      <c r="TYY231" s="19" t="s">
        <v>1440</v>
      </c>
      <c r="TYZ231" s="19" t="s">
        <v>1440</v>
      </c>
      <c r="TZA231" s="19" t="s">
        <v>1440</v>
      </c>
      <c r="TZB231" s="19" t="s">
        <v>1440</v>
      </c>
      <c r="TZC231" s="19" t="s">
        <v>1440</v>
      </c>
      <c r="TZD231" s="19" t="s">
        <v>1440</v>
      </c>
      <c r="TZE231" s="19" t="s">
        <v>1440</v>
      </c>
      <c r="TZF231" s="19" t="s">
        <v>1440</v>
      </c>
      <c r="TZG231" s="19" t="s">
        <v>1440</v>
      </c>
      <c r="TZH231" s="19" t="s">
        <v>1440</v>
      </c>
      <c r="TZI231" s="19" t="s">
        <v>1440</v>
      </c>
      <c r="TZJ231" s="19" t="s">
        <v>1440</v>
      </c>
      <c r="TZK231" s="19" t="s">
        <v>1440</v>
      </c>
      <c r="TZL231" s="19" t="s">
        <v>1440</v>
      </c>
      <c r="TZM231" s="19" t="s">
        <v>1440</v>
      </c>
      <c r="TZN231" s="19" t="s">
        <v>1440</v>
      </c>
      <c r="TZO231" s="19" t="s">
        <v>1440</v>
      </c>
      <c r="TZP231" s="19" t="s">
        <v>1440</v>
      </c>
      <c r="TZQ231" s="19" t="s">
        <v>1440</v>
      </c>
      <c r="TZR231" s="19" t="s">
        <v>1440</v>
      </c>
      <c r="TZS231" s="19" t="s">
        <v>1440</v>
      </c>
      <c r="TZT231" s="19" t="s">
        <v>1440</v>
      </c>
      <c r="TZU231" s="19" t="s">
        <v>1440</v>
      </c>
      <c r="TZV231" s="19" t="s">
        <v>1440</v>
      </c>
      <c r="TZW231" s="19" t="s">
        <v>1440</v>
      </c>
      <c r="TZX231" s="19" t="s">
        <v>1440</v>
      </c>
      <c r="TZY231" s="19" t="s">
        <v>1440</v>
      </c>
      <c r="TZZ231" s="19" t="s">
        <v>1440</v>
      </c>
      <c r="UAA231" s="19" t="s">
        <v>1440</v>
      </c>
      <c r="UAB231" s="19" t="s">
        <v>1440</v>
      </c>
      <c r="UAC231" s="19" t="s">
        <v>1440</v>
      </c>
      <c r="UAD231" s="19" t="s">
        <v>1440</v>
      </c>
      <c r="UAE231" s="19" t="s">
        <v>1440</v>
      </c>
      <c r="UAF231" s="19" t="s">
        <v>1440</v>
      </c>
      <c r="UAG231" s="19" t="s">
        <v>1440</v>
      </c>
      <c r="UAH231" s="19" t="s">
        <v>1440</v>
      </c>
      <c r="UAI231" s="19" t="s">
        <v>1440</v>
      </c>
      <c r="UAJ231" s="19" t="s">
        <v>1440</v>
      </c>
      <c r="UAK231" s="19" t="s">
        <v>1440</v>
      </c>
      <c r="UAL231" s="19" t="s">
        <v>1440</v>
      </c>
      <c r="UAM231" s="19" t="s">
        <v>1440</v>
      </c>
      <c r="UAN231" s="19" t="s">
        <v>1440</v>
      </c>
      <c r="UAO231" s="19" t="s">
        <v>1440</v>
      </c>
      <c r="UAP231" s="19" t="s">
        <v>1440</v>
      </c>
      <c r="UAQ231" s="19" t="s">
        <v>1440</v>
      </c>
      <c r="UAR231" s="19" t="s">
        <v>1440</v>
      </c>
      <c r="UAS231" s="19" t="s">
        <v>1440</v>
      </c>
      <c r="UAT231" s="19" t="s">
        <v>1440</v>
      </c>
      <c r="UAU231" s="19" t="s">
        <v>1440</v>
      </c>
      <c r="UAV231" s="19" t="s">
        <v>1440</v>
      </c>
      <c r="UAW231" s="19" t="s">
        <v>1440</v>
      </c>
      <c r="UAX231" s="19" t="s">
        <v>1440</v>
      </c>
      <c r="UAY231" s="19" t="s">
        <v>1440</v>
      </c>
      <c r="UAZ231" s="19" t="s">
        <v>1440</v>
      </c>
      <c r="UBA231" s="19" t="s">
        <v>1440</v>
      </c>
      <c r="UBB231" s="19" t="s">
        <v>1440</v>
      </c>
      <c r="UBC231" s="19" t="s">
        <v>1440</v>
      </c>
      <c r="UBD231" s="19" t="s">
        <v>1440</v>
      </c>
      <c r="UBE231" s="19" t="s">
        <v>1440</v>
      </c>
      <c r="UBF231" s="19" t="s">
        <v>1440</v>
      </c>
      <c r="UBG231" s="19" t="s">
        <v>1440</v>
      </c>
      <c r="UBH231" s="19" t="s">
        <v>1440</v>
      </c>
      <c r="UBI231" s="19" t="s">
        <v>1440</v>
      </c>
      <c r="UBJ231" s="19" t="s">
        <v>1440</v>
      </c>
      <c r="UBK231" s="19" t="s">
        <v>1440</v>
      </c>
      <c r="UBL231" s="19" t="s">
        <v>1440</v>
      </c>
      <c r="UBM231" s="19" t="s">
        <v>1440</v>
      </c>
      <c r="UBN231" s="19" t="s">
        <v>1440</v>
      </c>
      <c r="UBO231" s="19" t="s">
        <v>1440</v>
      </c>
      <c r="UBP231" s="19" t="s">
        <v>1440</v>
      </c>
      <c r="UBQ231" s="19" t="s">
        <v>1440</v>
      </c>
      <c r="UBR231" s="19" t="s">
        <v>1440</v>
      </c>
      <c r="UBS231" s="19" t="s">
        <v>1440</v>
      </c>
      <c r="UBT231" s="19" t="s">
        <v>1440</v>
      </c>
      <c r="UBU231" s="19" t="s">
        <v>1440</v>
      </c>
      <c r="UBV231" s="19" t="s">
        <v>1440</v>
      </c>
      <c r="UBW231" s="19" t="s">
        <v>1440</v>
      </c>
      <c r="UBX231" s="19" t="s">
        <v>1440</v>
      </c>
      <c r="UBY231" s="19" t="s">
        <v>1440</v>
      </c>
      <c r="UBZ231" s="19" t="s">
        <v>1440</v>
      </c>
      <c r="UCA231" s="19" t="s">
        <v>1440</v>
      </c>
      <c r="UCB231" s="19" t="s">
        <v>1440</v>
      </c>
      <c r="UCC231" s="19" t="s">
        <v>1440</v>
      </c>
      <c r="UCD231" s="19" t="s">
        <v>1440</v>
      </c>
      <c r="UCE231" s="19" t="s">
        <v>1440</v>
      </c>
      <c r="UCF231" s="19" t="s">
        <v>1440</v>
      </c>
      <c r="UCG231" s="19" t="s">
        <v>1440</v>
      </c>
      <c r="UCH231" s="19" t="s">
        <v>1440</v>
      </c>
      <c r="UCI231" s="19" t="s">
        <v>1440</v>
      </c>
      <c r="UCJ231" s="19" t="s">
        <v>1440</v>
      </c>
      <c r="UCK231" s="19" t="s">
        <v>1440</v>
      </c>
      <c r="UCL231" s="19" t="s">
        <v>1440</v>
      </c>
      <c r="UCM231" s="19" t="s">
        <v>1440</v>
      </c>
      <c r="UCN231" s="19" t="s">
        <v>1440</v>
      </c>
      <c r="UCO231" s="19" t="s">
        <v>1440</v>
      </c>
      <c r="UCP231" s="19" t="s">
        <v>1440</v>
      </c>
      <c r="UCQ231" s="19" t="s">
        <v>1440</v>
      </c>
      <c r="UCR231" s="19" t="s">
        <v>1440</v>
      </c>
      <c r="UCS231" s="19" t="s">
        <v>1440</v>
      </c>
      <c r="UCT231" s="19" t="s">
        <v>1440</v>
      </c>
      <c r="UCU231" s="19" t="s">
        <v>1440</v>
      </c>
      <c r="UCV231" s="19" t="s">
        <v>1440</v>
      </c>
      <c r="UCW231" s="19" t="s">
        <v>1440</v>
      </c>
      <c r="UCX231" s="19" t="s">
        <v>1440</v>
      </c>
      <c r="UCY231" s="19" t="s">
        <v>1440</v>
      </c>
      <c r="UCZ231" s="19" t="s">
        <v>1440</v>
      </c>
      <c r="UDA231" s="19" t="s">
        <v>1440</v>
      </c>
      <c r="UDB231" s="19" t="s">
        <v>1440</v>
      </c>
      <c r="UDC231" s="19" t="s">
        <v>1440</v>
      </c>
      <c r="UDD231" s="19" t="s">
        <v>1440</v>
      </c>
      <c r="UDE231" s="19" t="s">
        <v>1440</v>
      </c>
      <c r="UDF231" s="19" t="s">
        <v>1440</v>
      </c>
      <c r="UDG231" s="19" t="s">
        <v>1440</v>
      </c>
      <c r="UDH231" s="19" t="s">
        <v>1440</v>
      </c>
      <c r="UDI231" s="19" t="s">
        <v>1440</v>
      </c>
      <c r="UDJ231" s="19" t="s">
        <v>1440</v>
      </c>
      <c r="UDK231" s="19" t="s">
        <v>1440</v>
      </c>
      <c r="UDL231" s="19" t="s">
        <v>1440</v>
      </c>
      <c r="UDM231" s="19" t="s">
        <v>1440</v>
      </c>
      <c r="UDN231" s="19" t="s">
        <v>1440</v>
      </c>
      <c r="UDO231" s="19" t="s">
        <v>1440</v>
      </c>
      <c r="UDP231" s="19" t="s">
        <v>1440</v>
      </c>
      <c r="UDQ231" s="19" t="s">
        <v>1440</v>
      </c>
      <c r="UDR231" s="19" t="s">
        <v>1440</v>
      </c>
      <c r="UDS231" s="19" t="s">
        <v>1440</v>
      </c>
      <c r="UDT231" s="19" t="s">
        <v>1440</v>
      </c>
      <c r="UDU231" s="19" t="s">
        <v>1440</v>
      </c>
      <c r="UDV231" s="19" t="s">
        <v>1440</v>
      </c>
      <c r="UDW231" s="19" t="s">
        <v>1440</v>
      </c>
      <c r="UDX231" s="19" t="s">
        <v>1440</v>
      </c>
      <c r="UDY231" s="19" t="s">
        <v>1440</v>
      </c>
      <c r="UDZ231" s="19" t="s">
        <v>1440</v>
      </c>
      <c r="UEA231" s="19" t="s">
        <v>1440</v>
      </c>
      <c r="UEB231" s="19" t="s">
        <v>1440</v>
      </c>
      <c r="UEC231" s="19" t="s">
        <v>1440</v>
      </c>
      <c r="UED231" s="19" t="s">
        <v>1440</v>
      </c>
      <c r="UEE231" s="19" t="s">
        <v>1440</v>
      </c>
      <c r="UEF231" s="19" t="s">
        <v>1440</v>
      </c>
      <c r="UEG231" s="19" t="s">
        <v>1440</v>
      </c>
      <c r="UEH231" s="19" t="s">
        <v>1440</v>
      </c>
      <c r="UEI231" s="19" t="s">
        <v>1440</v>
      </c>
      <c r="UEJ231" s="19" t="s">
        <v>1440</v>
      </c>
      <c r="UEK231" s="19" t="s">
        <v>1440</v>
      </c>
      <c r="UEL231" s="19" t="s">
        <v>1440</v>
      </c>
      <c r="UEM231" s="19" t="s">
        <v>1440</v>
      </c>
      <c r="UEN231" s="19" t="s">
        <v>1440</v>
      </c>
      <c r="UEO231" s="19" t="s">
        <v>1440</v>
      </c>
      <c r="UEP231" s="19" t="s">
        <v>1440</v>
      </c>
      <c r="UEQ231" s="19" t="s">
        <v>1440</v>
      </c>
      <c r="UER231" s="19" t="s">
        <v>1440</v>
      </c>
      <c r="UES231" s="19" t="s">
        <v>1440</v>
      </c>
      <c r="UET231" s="19" t="s">
        <v>1440</v>
      </c>
      <c r="UEU231" s="19" t="s">
        <v>1440</v>
      </c>
      <c r="UEV231" s="19" t="s">
        <v>1440</v>
      </c>
      <c r="UEW231" s="19" t="s">
        <v>1440</v>
      </c>
      <c r="UEX231" s="19" t="s">
        <v>1440</v>
      </c>
      <c r="UEY231" s="19" t="s">
        <v>1440</v>
      </c>
      <c r="UEZ231" s="19" t="s">
        <v>1440</v>
      </c>
      <c r="UFA231" s="19" t="s">
        <v>1440</v>
      </c>
      <c r="UFB231" s="19" t="s">
        <v>1440</v>
      </c>
      <c r="UFC231" s="19" t="s">
        <v>1440</v>
      </c>
      <c r="UFD231" s="19" t="s">
        <v>1440</v>
      </c>
      <c r="UFE231" s="19" t="s">
        <v>1440</v>
      </c>
      <c r="UFF231" s="19" t="s">
        <v>1440</v>
      </c>
      <c r="UFG231" s="19" t="s">
        <v>1440</v>
      </c>
      <c r="UFH231" s="19" t="s">
        <v>1440</v>
      </c>
      <c r="UFI231" s="19" t="s">
        <v>1440</v>
      </c>
      <c r="UFJ231" s="19" t="s">
        <v>1440</v>
      </c>
      <c r="UFK231" s="19" t="s">
        <v>1440</v>
      </c>
      <c r="UFL231" s="19" t="s">
        <v>1440</v>
      </c>
      <c r="UFM231" s="19" t="s">
        <v>1440</v>
      </c>
      <c r="UFN231" s="19" t="s">
        <v>1440</v>
      </c>
      <c r="UFO231" s="19" t="s">
        <v>1440</v>
      </c>
      <c r="UFP231" s="19" t="s">
        <v>1440</v>
      </c>
      <c r="UFQ231" s="19" t="s">
        <v>1440</v>
      </c>
      <c r="UFR231" s="19" t="s">
        <v>1440</v>
      </c>
      <c r="UFS231" s="19" t="s">
        <v>1440</v>
      </c>
      <c r="UFT231" s="19" t="s">
        <v>1440</v>
      </c>
      <c r="UFU231" s="19" t="s">
        <v>1440</v>
      </c>
      <c r="UFV231" s="19" t="s">
        <v>1440</v>
      </c>
      <c r="UFW231" s="19" t="s">
        <v>1440</v>
      </c>
      <c r="UFX231" s="19" t="s">
        <v>1440</v>
      </c>
      <c r="UFY231" s="19" t="s">
        <v>1440</v>
      </c>
      <c r="UFZ231" s="19" t="s">
        <v>1440</v>
      </c>
      <c r="UGA231" s="19" t="s">
        <v>1440</v>
      </c>
      <c r="UGB231" s="19" t="s">
        <v>1440</v>
      </c>
      <c r="UGC231" s="19" t="s">
        <v>1440</v>
      </c>
      <c r="UGD231" s="19" t="s">
        <v>1440</v>
      </c>
      <c r="UGE231" s="19" t="s">
        <v>1440</v>
      </c>
      <c r="UGF231" s="19" t="s">
        <v>1440</v>
      </c>
      <c r="UGG231" s="19" t="s">
        <v>1440</v>
      </c>
      <c r="UGH231" s="19" t="s">
        <v>1440</v>
      </c>
      <c r="UGI231" s="19" t="s">
        <v>1440</v>
      </c>
      <c r="UGJ231" s="19" t="s">
        <v>1440</v>
      </c>
      <c r="UGK231" s="19" t="s">
        <v>1440</v>
      </c>
      <c r="UGL231" s="19" t="s">
        <v>1440</v>
      </c>
      <c r="UGM231" s="19" t="s">
        <v>1440</v>
      </c>
      <c r="UGN231" s="19" t="s">
        <v>1440</v>
      </c>
      <c r="UGO231" s="19" t="s">
        <v>1440</v>
      </c>
      <c r="UGP231" s="19" t="s">
        <v>1440</v>
      </c>
      <c r="UGQ231" s="19" t="s">
        <v>1440</v>
      </c>
      <c r="UGR231" s="19" t="s">
        <v>1440</v>
      </c>
      <c r="UGS231" s="19" t="s">
        <v>1440</v>
      </c>
      <c r="UGT231" s="19" t="s">
        <v>1440</v>
      </c>
      <c r="UGU231" s="19" t="s">
        <v>1440</v>
      </c>
      <c r="UGV231" s="19" t="s">
        <v>1440</v>
      </c>
      <c r="UGW231" s="19" t="s">
        <v>1440</v>
      </c>
      <c r="UGX231" s="19" t="s">
        <v>1440</v>
      </c>
      <c r="UGY231" s="19" t="s">
        <v>1440</v>
      </c>
      <c r="UGZ231" s="19" t="s">
        <v>1440</v>
      </c>
      <c r="UHA231" s="19" t="s">
        <v>1440</v>
      </c>
      <c r="UHB231" s="19" t="s">
        <v>1440</v>
      </c>
      <c r="UHC231" s="19" t="s">
        <v>1440</v>
      </c>
      <c r="UHD231" s="19" t="s">
        <v>1440</v>
      </c>
      <c r="UHE231" s="19" t="s">
        <v>1440</v>
      </c>
      <c r="UHF231" s="19" t="s">
        <v>1440</v>
      </c>
      <c r="UHG231" s="19" t="s">
        <v>1440</v>
      </c>
      <c r="UHH231" s="19" t="s">
        <v>1440</v>
      </c>
      <c r="UHI231" s="19" t="s">
        <v>1440</v>
      </c>
      <c r="UHJ231" s="19" t="s">
        <v>1440</v>
      </c>
      <c r="UHK231" s="19" t="s">
        <v>1440</v>
      </c>
      <c r="UHL231" s="19" t="s">
        <v>1440</v>
      </c>
      <c r="UHM231" s="19" t="s">
        <v>1440</v>
      </c>
      <c r="UHN231" s="19" t="s">
        <v>1440</v>
      </c>
      <c r="UHO231" s="19" t="s">
        <v>1440</v>
      </c>
      <c r="UHP231" s="19" t="s">
        <v>1440</v>
      </c>
      <c r="UHQ231" s="19" t="s">
        <v>1440</v>
      </c>
      <c r="UHR231" s="19" t="s">
        <v>1440</v>
      </c>
      <c r="UHS231" s="19" t="s">
        <v>1440</v>
      </c>
      <c r="UHT231" s="19" t="s">
        <v>1440</v>
      </c>
      <c r="UHU231" s="19" t="s">
        <v>1440</v>
      </c>
      <c r="UHV231" s="19" t="s">
        <v>1440</v>
      </c>
      <c r="UHW231" s="19" t="s">
        <v>1440</v>
      </c>
      <c r="UHX231" s="19" t="s">
        <v>1440</v>
      </c>
      <c r="UHY231" s="19" t="s">
        <v>1440</v>
      </c>
      <c r="UHZ231" s="19" t="s">
        <v>1440</v>
      </c>
      <c r="UIA231" s="19" t="s">
        <v>1440</v>
      </c>
      <c r="UIB231" s="19" t="s">
        <v>1440</v>
      </c>
      <c r="UIC231" s="19" t="s">
        <v>1440</v>
      </c>
      <c r="UID231" s="19" t="s">
        <v>1440</v>
      </c>
      <c r="UIE231" s="19" t="s">
        <v>1440</v>
      </c>
      <c r="UIF231" s="19" t="s">
        <v>1440</v>
      </c>
      <c r="UIG231" s="19" t="s">
        <v>1440</v>
      </c>
      <c r="UIH231" s="19" t="s">
        <v>1440</v>
      </c>
      <c r="UII231" s="19" t="s">
        <v>1440</v>
      </c>
      <c r="UIJ231" s="19" t="s">
        <v>1440</v>
      </c>
      <c r="UIK231" s="19" t="s">
        <v>1440</v>
      </c>
      <c r="UIL231" s="19" t="s">
        <v>1440</v>
      </c>
      <c r="UIM231" s="19" t="s">
        <v>1440</v>
      </c>
      <c r="UIN231" s="19" t="s">
        <v>1440</v>
      </c>
      <c r="UIO231" s="19" t="s">
        <v>1440</v>
      </c>
      <c r="UIP231" s="19" t="s">
        <v>1440</v>
      </c>
      <c r="UIQ231" s="19" t="s">
        <v>1440</v>
      </c>
      <c r="UIR231" s="19" t="s">
        <v>1440</v>
      </c>
      <c r="UIS231" s="19" t="s">
        <v>1440</v>
      </c>
      <c r="UIT231" s="19" t="s">
        <v>1440</v>
      </c>
      <c r="UIU231" s="19" t="s">
        <v>1440</v>
      </c>
      <c r="UIV231" s="19" t="s">
        <v>1440</v>
      </c>
      <c r="UIW231" s="19" t="s">
        <v>1440</v>
      </c>
      <c r="UIX231" s="19" t="s">
        <v>1440</v>
      </c>
      <c r="UIY231" s="19" t="s">
        <v>1440</v>
      </c>
      <c r="UIZ231" s="19" t="s">
        <v>1440</v>
      </c>
      <c r="UJA231" s="19" t="s">
        <v>1440</v>
      </c>
      <c r="UJB231" s="19" t="s">
        <v>1440</v>
      </c>
      <c r="UJC231" s="19" t="s">
        <v>1440</v>
      </c>
      <c r="UJD231" s="19" t="s">
        <v>1440</v>
      </c>
      <c r="UJE231" s="19" t="s">
        <v>1440</v>
      </c>
      <c r="UJF231" s="19" t="s">
        <v>1440</v>
      </c>
      <c r="UJG231" s="19" t="s">
        <v>1440</v>
      </c>
      <c r="UJH231" s="19" t="s">
        <v>1440</v>
      </c>
      <c r="UJI231" s="19" t="s">
        <v>1440</v>
      </c>
      <c r="UJJ231" s="19" t="s">
        <v>1440</v>
      </c>
      <c r="UJK231" s="19" t="s">
        <v>1440</v>
      </c>
      <c r="UJL231" s="19" t="s">
        <v>1440</v>
      </c>
      <c r="UJM231" s="19" t="s">
        <v>1440</v>
      </c>
      <c r="UJN231" s="19" t="s">
        <v>1440</v>
      </c>
      <c r="UJO231" s="19" t="s">
        <v>1440</v>
      </c>
      <c r="UJP231" s="19" t="s">
        <v>1440</v>
      </c>
      <c r="UJQ231" s="19" t="s">
        <v>1440</v>
      </c>
      <c r="UJR231" s="19" t="s">
        <v>1440</v>
      </c>
      <c r="UJS231" s="19" t="s">
        <v>1440</v>
      </c>
      <c r="UJT231" s="19" t="s">
        <v>1440</v>
      </c>
      <c r="UJU231" s="19" t="s">
        <v>1440</v>
      </c>
      <c r="UJV231" s="19" t="s">
        <v>1440</v>
      </c>
      <c r="UJW231" s="19" t="s">
        <v>1440</v>
      </c>
      <c r="UJX231" s="19" t="s">
        <v>1440</v>
      </c>
      <c r="UJY231" s="19" t="s">
        <v>1440</v>
      </c>
      <c r="UJZ231" s="19" t="s">
        <v>1440</v>
      </c>
      <c r="UKA231" s="19" t="s">
        <v>1440</v>
      </c>
      <c r="UKB231" s="19" t="s">
        <v>1440</v>
      </c>
      <c r="UKC231" s="19" t="s">
        <v>1440</v>
      </c>
      <c r="UKD231" s="19" t="s">
        <v>1440</v>
      </c>
      <c r="UKE231" s="19" t="s">
        <v>1440</v>
      </c>
      <c r="UKF231" s="19" t="s">
        <v>1440</v>
      </c>
      <c r="UKG231" s="19" t="s">
        <v>1440</v>
      </c>
      <c r="UKH231" s="19" t="s">
        <v>1440</v>
      </c>
      <c r="UKI231" s="19" t="s">
        <v>1440</v>
      </c>
      <c r="UKJ231" s="19" t="s">
        <v>1440</v>
      </c>
      <c r="UKK231" s="19" t="s">
        <v>1440</v>
      </c>
      <c r="UKL231" s="19" t="s">
        <v>1440</v>
      </c>
      <c r="UKM231" s="19" t="s">
        <v>1440</v>
      </c>
      <c r="UKN231" s="19" t="s">
        <v>1440</v>
      </c>
      <c r="UKO231" s="19" t="s">
        <v>1440</v>
      </c>
      <c r="UKP231" s="19" t="s">
        <v>1440</v>
      </c>
      <c r="UKQ231" s="19" t="s">
        <v>1440</v>
      </c>
      <c r="UKR231" s="19" t="s">
        <v>1440</v>
      </c>
      <c r="UKS231" s="19" t="s">
        <v>1440</v>
      </c>
      <c r="UKT231" s="19" t="s">
        <v>1440</v>
      </c>
      <c r="UKU231" s="19" t="s">
        <v>1440</v>
      </c>
      <c r="UKV231" s="19" t="s">
        <v>1440</v>
      </c>
      <c r="UKW231" s="19" t="s">
        <v>1440</v>
      </c>
      <c r="UKX231" s="19" t="s">
        <v>1440</v>
      </c>
      <c r="UKY231" s="19" t="s">
        <v>1440</v>
      </c>
      <c r="UKZ231" s="19" t="s">
        <v>1440</v>
      </c>
      <c r="ULA231" s="19" t="s">
        <v>1440</v>
      </c>
      <c r="ULB231" s="19" t="s">
        <v>1440</v>
      </c>
      <c r="ULC231" s="19" t="s">
        <v>1440</v>
      </c>
      <c r="ULD231" s="19" t="s">
        <v>1440</v>
      </c>
      <c r="ULE231" s="19" t="s">
        <v>1440</v>
      </c>
      <c r="ULF231" s="19" t="s">
        <v>1440</v>
      </c>
      <c r="ULG231" s="19" t="s">
        <v>1440</v>
      </c>
      <c r="ULH231" s="19" t="s">
        <v>1440</v>
      </c>
      <c r="ULI231" s="19" t="s">
        <v>1440</v>
      </c>
      <c r="ULJ231" s="19" t="s">
        <v>1440</v>
      </c>
      <c r="ULK231" s="19" t="s">
        <v>1440</v>
      </c>
      <c r="ULL231" s="19" t="s">
        <v>1440</v>
      </c>
      <c r="ULM231" s="19" t="s">
        <v>1440</v>
      </c>
      <c r="ULN231" s="19" t="s">
        <v>1440</v>
      </c>
      <c r="ULO231" s="19" t="s">
        <v>1440</v>
      </c>
      <c r="ULP231" s="19" t="s">
        <v>1440</v>
      </c>
      <c r="ULQ231" s="19" t="s">
        <v>1440</v>
      </c>
      <c r="ULR231" s="19" t="s">
        <v>1440</v>
      </c>
      <c r="ULS231" s="19" t="s">
        <v>1440</v>
      </c>
      <c r="ULT231" s="19" t="s">
        <v>1440</v>
      </c>
      <c r="ULU231" s="19" t="s">
        <v>1440</v>
      </c>
      <c r="ULV231" s="19" t="s">
        <v>1440</v>
      </c>
      <c r="ULW231" s="19" t="s">
        <v>1440</v>
      </c>
      <c r="ULX231" s="19" t="s">
        <v>1440</v>
      </c>
      <c r="ULY231" s="19" t="s">
        <v>1440</v>
      </c>
      <c r="ULZ231" s="19" t="s">
        <v>1440</v>
      </c>
      <c r="UMA231" s="19" t="s">
        <v>1440</v>
      </c>
      <c r="UMB231" s="19" t="s">
        <v>1440</v>
      </c>
      <c r="UMC231" s="19" t="s">
        <v>1440</v>
      </c>
      <c r="UMD231" s="19" t="s">
        <v>1440</v>
      </c>
      <c r="UME231" s="19" t="s">
        <v>1440</v>
      </c>
      <c r="UMF231" s="19" t="s">
        <v>1440</v>
      </c>
      <c r="UMG231" s="19" t="s">
        <v>1440</v>
      </c>
      <c r="UMH231" s="19" t="s">
        <v>1440</v>
      </c>
      <c r="UMI231" s="19" t="s">
        <v>1440</v>
      </c>
      <c r="UMJ231" s="19" t="s">
        <v>1440</v>
      </c>
      <c r="UMK231" s="19" t="s">
        <v>1440</v>
      </c>
      <c r="UML231" s="19" t="s">
        <v>1440</v>
      </c>
      <c r="UMM231" s="19" t="s">
        <v>1440</v>
      </c>
      <c r="UMN231" s="19" t="s">
        <v>1440</v>
      </c>
      <c r="UMO231" s="19" t="s">
        <v>1440</v>
      </c>
      <c r="UMP231" s="19" t="s">
        <v>1440</v>
      </c>
      <c r="UMQ231" s="19" t="s">
        <v>1440</v>
      </c>
      <c r="UMR231" s="19" t="s">
        <v>1440</v>
      </c>
      <c r="UMS231" s="19" t="s">
        <v>1440</v>
      </c>
      <c r="UMT231" s="19" t="s">
        <v>1440</v>
      </c>
      <c r="UMU231" s="19" t="s">
        <v>1440</v>
      </c>
      <c r="UMV231" s="19" t="s">
        <v>1440</v>
      </c>
      <c r="UMW231" s="19" t="s">
        <v>1440</v>
      </c>
      <c r="UMX231" s="19" t="s">
        <v>1440</v>
      </c>
      <c r="UMY231" s="19" t="s">
        <v>1440</v>
      </c>
      <c r="UMZ231" s="19" t="s">
        <v>1440</v>
      </c>
      <c r="UNA231" s="19" t="s">
        <v>1440</v>
      </c>
      <c r="UNB231" s="19" t="s">
        <v>1440</v>
      </c>
      <c r="UNC231" s="19" t="s">
        <v>1440</v>
      </c>
      <c r="UND231" s="19" t="s">
        <v>1440</v>
      </c>
      <c r="UNE231" s="19" t="s">
        <v>1440</v>
      </c>
      <c r="UNF231" s="19" t="s">
        <v>1440</v>
      </c>
      <c r="UNG231" s="19" t="s">
        <v>1440</v>
      </c>
      <c r="UNH231" s="19" t="s">
        <v>1440</v>
      </c>
      <c r="UNI231" s="19" t="s">
        <v>1440</v>
      </c>
      <c r="UNJ231" s="19" t="s">
        <v>1440</v>
      </c>
      <c r="UNK231" s="19" t="s">
        <v>1440</v>
      </c>
      <c r="UNL231" s="19" t="s">
        <v>1440</v>
      </c>
      <c r="UNM231" s="19" t="s">
        <v>1440</v>
      </c>
      <c r="UNN231" s="19" t="s">
        <v>1440</v>
      </c>
      <c r="UNO231" s="19" t="s">
        <v>1440</v>
      </c>
      <c r="UNP231" s="19" t="s">
        <v>1440</v>
      </c>
      <c r="UNQ231" s="19" t="s">
        <v>1440</v>
      </c>
      <c r="UNR231" s="19" t="s">
        <v>1440</v>
      </c>
      <c r="UNS231" s="19" t="s">
        <v>1440</v>
      </c>
      <c r="UNT231" s="19" t="s">
        <v>1440</v>
      </c>
      <c r="UNU231" s="19" t="s">
        <v>1440</v>
      </c>
      <c r="UNV231" s="19" t="s">
        <v>1440</v>
      </c>
      <c r="UNW231" s="19" t="s">
        <v>1440</v>
      </c>
      <c r="UNX231" s="19" t="s">
        <v>1440</v>
      </c>
      <c r="UNY231" s="19" t="s">
        <v>1440</v>
      </c>
      <c r="UNZ231" s="19" t="s">
        <v>1440</v>
      </c>
      <c r="UOA231" s="19" t="s">
        <v>1440</v>
      </c>
      <c r="UOB231" s="19" t="s">
        <v>1440</v>
      </c>
      <c r="UOC231" s="19" t="s">
        <v>1440</v>
      </c>
      <c r="UOD231" s="19" t="s">
        <v>1440</v>
      </c>
      <c r="UOE231" s="19" t="s">
        <v>1440</v>
      </c>
      <c r="UOF231" s="19" t="s">
        <v>1440</v>
      </c>
      <c r="UOG231" s="19" t="s">
        <v>1440</v>
      </c>
      <c r="UOH231" s="19" t="s">
        <v>1440</v>
      </c>
      <c r="UOI231" s="19" t="s">
        <v>1440</v>
      </c>
      <c r="UOJ231" s="19" t="s">
        <v>1440</v>
      </c>
      <c r="UOK231" s="19" t="s">
        <v>1440</v>
      </c>
      <c r="UOL231" s="19" t="s">
        <v>1440</v>
      </c>
      <c r="UOM231" s="19" t="s">
        <v>1440</v>
      </c>
      <c r="UON231" s="19" t="s">
        <v>1440</v>
      </c>
      <c r="UOO231" s="19" t="s">
        <v>1440</v>
      </c>
      <c r="UOP231" s="19" t="s">
        <v>1440</v>
      </c>
      <c r="UOQ231" s="19" t="s">
        <v>1440</v>
      </c>
      <c r="UOR231" s="19" t="s">
        <v>1440</v>
      </c>
      <c r="UOS231" s="19" t="s">
        <v>1440</v>
      </c>
      <c r="UOT231" s="19" t="s">
        <v>1440</v>
      </c>
      <c r="UOU231" s="19" t="s">
        <v>1440</v>
      </c>
      <c r="UOV231" s="19" t="s">
        <v>1440</v>
      </c>
      <c r="UOW231" s="19" t="s">
        <v>1440</v>
      </c>
      <c r="UOX231" s="19" t="s">
        <v>1440</v>
      </c>
      <c r="UOY231" s="19" t="s">
        <v>1440</v>
      </c>
      <c r="UOZ231" s="19" t="s">
        <v>1440</v>
      </c>
      <c r="UPA231" s="19" t="s">
        <v>1440</v>
      </c>
      <c r="UPB231" s="19" t="s">
        <v>1440</v>
      </c>
      <c r="UPC231" s="19" t="s">
        <v>1440</v>
      </c>
      <c r="UPD231" s="19" t="s">
        <v>1440</v>
      </c>
      <c r="UPE231" s="19" t="s">
        <v>1440</v>
      </c>
      <c r="UPF231" s="19" t="s">
        <v>1440</v>
      </c>
      <c r="UPG231" s="19" t="s">
        <v>1440</v>
      </c>
      <c r="UPH231" s="19" t="s">
        <v>1440</v>
      </c>
      <c r="UPI231" s="19" t="s">
        <v>1440</v>
      </c>
      <c r="UPJ231" s="19" t="s">
        <v>1440</v>
      </c>
      <c r="UPK231" s="19" t="s">
        <v>1440</v>
      </c>
      <c r="UPL231" s="19" t="s">
        <v>1440</v>
      </c>
      <c r="UPM231" s="19" t="s">
        <v>1440</v>
      </c>
      <c r="UPN231" s="19" t="s">
        <v>1440</v>
      </c>
      <c r="UPO231" s="19" t="s">
        <v>1440</v>
      </c>
      <c r="UPP231" s="19" t="s">
        <v>1440</v>
      </c>
      <c r="UPQ231" s="19" t="s">
        <v>1440</v>
      </c>
      <c r="UPR231" s="19" t="s">
        <v>1440</v>
      </c>
      <c r="UPS231" s="19" t="s">
        <v>1440</v>
      </c>
      <c r="UPT231" s="19" t="s">
        <v>1440</v>
      </c>
      <c r="UPU231" s="19" t="s">
        <v>1440</v>
      </c>
      <c r="UPV231" s="19" t="s">
        <v>1440</v>
      </c>
      <c r="UPW231" s="19" t="s">
        <v>1440</v>
      </c>
      <c r="UPX231" s="19" t="s">
        <v>1440</v>
      </c>
      <c r="UPY231" s="19" t="s">
        <v>1440</v>
      </c>
      <c r="UPZ231" s="19" t="s">
        <v>1440</v>
      </c>
      <c r="UQA231" s="19" t="s">
        <v>1440</v>
      </c>
      <c r="UQB231" s="19" t="s">
        <v>1440</v>
      </c>
      <c r="UQC231" s="19" t="s">
        <v>1440</v>
      </c>
      <c r="UQD231" s="19" t="s">
        <v>1440</v>
      </c>
      <c r="UQE231" s="19" t="s">
        <v>1440</v>
      </c>
      <c r="UQF231" s="19" t="s">
        <v>1440</v>
      </c>
      <c r="UQG231" s="19" t="s">
        <v>1440</v>
      </c>
      <c r="UQH231" s="19" t="s">
        <v>1440</v>
      </c>
      <c r="UQI231" s="19" t="s">
        <v>1440</v>
      </c>
      <c r="UQJ231" s="19" t="s">
        <v>1440</v>
      </c>
      <c r="UQK231" s="19" t="s">
        <v>1440</v>
      </c>
      <c r="UQL231" s="19" t="s">
        <v>1440</v>
      </c>
      <c r="UQM231" s="19" t="s">
        <v>1440</v>
      </c>
      <c r="UQN231" s="19" t="s">
        <v>1440</v>
      </c>
      <c r="UQO231" s="19" t="s">
        <v>1440</v>
      </c>
      <c r="UQP231" s="19" t="s">
        <v>1440</v>
      </c>
      <c r="UQQ231" s="19" t="s">
        <v>1440</v>
      </c>
      <c r="UQR231" s="19" t="s">
        <v>1440</v>
      </c>
      <c r="UQS231" s="19" t="s">
        <v>1440</v>
      </c>
      <c r="UQT231" s="19" t="s">
        <v>1440</v>
      </c>
      <c r="UQU231" s="19" t="s">
        <v>1440</v>
      </c>
      <c r="UQV231" s="19" t="s">
        <v>1440</v>
      </c>
      <c r="UQW231" s="19" t="s">
        <v>1440</v>
      </c>
      <c r="UQX231" s="19" t="s">
        <v>1440</v>
      </c>
      <c r="UQY231" s="19" t="s">
        <v>1440</v>
      </c>
      <c r="UQZ231" s="19" t="s">
        <v>1440</v>
      </c>
      <c r="URA231" s="19" t="s">
        <v>1440</v>
      </c>
      <c r="URB231" s="19" t="s">
        <v>1440</v>
      </c>
      <c r="URC231" s="19" t="s">
        <v>1440</v>
      </c>
      <c r="URD231" s="19" t="s">
        <v>1440</v>
      </c>
      <c r="URE231" s="19" t="s">
        <v>1440</v>
      </c>
      <c r="URF231" s="19" t="s">
        <v>1440</v>
      </c>
      <c r="URG231" s="19" t="s">
        <v>1440</v>
      </c>
      <c r="URH231" s="19" t="s">
        <v>1440</v>
      </c>
      <c r="URI231" s="19" t="s">
        <v>1440</v>
      </c>
      <c r="URJ231" s="19" t="s">
        <v>1440</v>
      </c>
      <c r="URK231" s="19" t="s">
        <v>1440</v>
      </c>
      <c r="URL231" s="19" t="s">
        <v>1440</v>
      </c>
      <c r="URM231" s="19" t="s">
        <v>1440</v>
      </c>
      <c r="URN231" s="19" t="s">
        <v>1440</v>
      </c>
      <c r="URO231" s="19" t="s">
        <v>1440</v>
      </c>
      <c r="URP231" s="19" t="s">
        <v>1440</v>
      </c>
      <c r="URQ231" s="19" t="s">
        <v>1440</v>
      </c>
      <c r="URR231" s="19" t="s">
        <v>1440</v>
      </c>
      <c r="URS231" s="19" t="s">
        <v>1440</v>
      </c>
      <c r="URT231" s="19" t="s">
        <v>1440</v>
      </c>
      <c r="URU231" s="19" t="s">
        <v>1440</v>
      </c>
      <c r="URV231" s="19" t="s">
        <v>1440</v>
      </c>
      <c r="URW231" s="19" t="s">
        <v>1440</v>
      </c>
      <c r="URX231" s="19" t="s">
        <v>1440</v>
      </c>
      <c r="URY231" s="19" t="s">
        <v>1440</v>
      </c>
      <c r="URZ231" s="19" t="s">
        <v>1440</v>
      </c>
      <c r="USA231" s="19" t="s">
        <v>1440</v>
      </c>
      <c r="USB231" s="19" t="s">
        <v>1440</v>
      </c>
      <c r="USC231" s="19" t="s">
        <v>1440</v>
      </c>
      <c r="USD231" s="19" t="s">
        <v>1440</v>
      </c>
      <c r="USE231" s="19" t="s">
        <v>1440</v>
      </c>
      <c r="USF231" s="19" t="s">
        <v>1440</v>
      </c>
      <c r="USG231" s="19" t="s">
        <v>1440</v>
      </c>
      <c r="USH231" s="19" t="s">
        <v>1440</v>
      </c>
      <c r="USI231" s="19" t="s">
        <v>1440</v>
      </c>
      <c r="USJ231" s="19" t="s">
        <v>1440</v>
      </c>
      <c r="USK231" s="19" t="s">
        <v>1440</v>
      </c>
      <c r="USL231" s="19" t="s">
        <v>1440</v>
      </c>
      <c r="USM231" s="19" t="s">
        <v>1440</v>
      </c>
      <c r="USN231" s="19" t="s">
        <v>1440</v>
      </c>
      <c r="USO231" s="19" t="s">
        <v>1440</v>
      </c>
      <c r="USP231" s="19" t="s">
        <v>1440</v>
      </c>
      <c r="USQ231" s="19" t="s">
        <v>1440</v>
      </c>
      <c r="USR231" s="19" t="s">
        <v>1440</v>
      </c>
      <c r="USS231" s="19" t="s">
        <v>1440</v>
      </c>
      <c r="UST231" s="19" t="s">
        <v>1440</v>
      </c>
      <c r="USU231" s="19" t="s">
        <v>1440</v>
      </c>
      <c r="USV231" s="19" t="s">
        <v>1440</v>
      </c>
      <c r="USW231" s="19" t="s">
        <v>1440</v>
      </c>
      <c r="USX231" s="19" t="s">
        <v>1440</v>
      </c>
      <c r="USY231" s="19" t="s">
        <v>1440</v>
      </c>
      <c r="USZ231" s="19" t="s">
        <v>1440</v>
      </c>
      <c r="UTA231" s="19" t="s">
        <v>1440</v>
      </c>
      <c r="UTB231" s="19" t="s">
        <v>1440</v>
      </c>
      <c r="UTC231" s="19" t="s">
        <v>1440</v>
      </c>
      <c r="UTD231" s="19" t="s">
        <v>1440</v>
      </c>
      <c r="UTE231" s="19" t="s">
        <v>1440</v>
      </c>
      <c r="UTF231" s="19" t="s">
        <v>1440</v>
      </c>
      <c r="UTG231" s="19" t="s">
        <v>1440</v>
      </c>
      <c r="UTH231" s="19" t="s">
        <v>1440</v>
      </c>
      <c r="UTI231" s="19" t="s">
        <v>1440</v>
      </c>
      <c r="UTJ231" s="19" t="s">
        <v>1440</v>
      </c>
      <c r="UTK231" s="19" t="s">
        <v>1440</v>
      </c>
      <c r="UTL231" s="19" t="s">
        <v>1440</v>
      </c>
      <c r="UTM231" s="19" t="s">
        <v>1440</v>
      </c>
      <c r="UTN231" s="19" t="s">
        <v>1440</v>
      </c>
      <c r="UTO231" s="19" t="s">
        <v>1440</v>
      </c>
      <c r="UTP231" s="19" t="s">
        <v>1440</v>
      </c>
      <c r="UTQ231" s="19" t="s">
        <v>1440</v>
      </c>
      <c r="UTR231" s="19" t="s">
        <v>1440</v>
      </c>
      <c r="UTS231" s="19" t="s">
        <v>1440</v>
      </c>
      <c r="UTT231" s="19" t="s">
        <v>1440</v>
      </c>
      <c r="UTU231" s="19" t="s">
        <v>1440</v>
      </c>
      <c r="UTV231" s="19" t="s">
        <v>1440</v>
      </c>
      <c r="UTW231" s="19" t="s">
        <v>1440</v>
      </c>
      <c r="UTX231" s="19" t="s">
        <v>1440</v>
      </c>
      <c r="UTY231" s="19" t="s">
        <v>1440</v>
      </c>
      <c r="UTZ231" s="19" t="s">
        <v>1440</v>
      </c>
      <c r="UUA231" s="19" t="s">
        <v>1440</v>
      </c>
      <c r="UUB231" s="19" t="s">
        <v>1440</v>
      </c>
      <c r="UUC231" s="19" t="s">
        <v>1440</v>
      </c>
      <c r="UUD231" s="19" t="s">
        <v>1440</v>
      </c>
      <c r="UUE231" s="19" t="s">
        <v>1440</v>
      </c>
      <c r="UUF231" s="19" t="s">
        <v>1440</v>
      </c>
      <c r="UUG231" s="19" t="s">
        <v>1440</v>
      </c>
      <c r="UUH231" s="19" t="s">
        <v>1440</v>
      </c>
      <c r="UUI231" s="19" t="s">
        <v>1440</v>
      </c>
      <c r="UUJ231" s="19" t="s">
        <v>1440</v>
      </c>
      <c r="UUK231" s="19" t="s">
        <v>1440</v>
      </c>
      <c r="UUL231" s="19" t="s">
        <v>1440</v>
      </c>
      <c r="UUM231" s="19" t="s">
        <v>1440</v>
      </c>
      <c r="UUN231" s="19" t="s">
        <v>1440</v>
      </c>
      <c r="UUO231" s="19" t="s">
        <v>1440</v>
      </c>
      <c r="UUP231" s="19" t="s">
        <v>1440</v>
      </c>
      <c r="UUQ231" s="19" t="s">
        <v>1440</v>
      </c>
      <c r="UUR231" s="19" t="s">
        <v>1440</v>
      </c>
      <c r="UUS231" s="19" t="s">
        <v>1440</v>
      </c>
      <c r="UUT231" s="19" t="s">
        <v>1440</v>
      </c>
      <c r="UUU231" s="19" t="s">
        <v>1440</v>
      </c>
      <c r="UUV231" s="19" t="s">
        <v>1440</v>
      </c>
      <c r="UUW231" s="19" t="s">
        <v>1440</v>
      </c>
      <c r="UUX231" s="19" t="s">
        <v>1440</v>
      </c>
      <c r="UUY231" s="19" t="s">
        <v>1440</v>
      </c>
      <c r="UUZ231" s="19" t="s">
        <v>1440</v>
      </c>
      <c r="UVA231" s="19" t="s">
        <v>1440</v>
      </c>
      <c r="UVB231" s="19" t="s">
        <v>1440</v>
      </c>
      <c r="UVC231" s="19" t="s">
        <v>1440</v>
      </c>
      <c r="UVD231" s="19" t="s">
        <v>1440</v>
      </c>
      <c r="UVE231" s="19" t="s">
        <v>1440</v>
      </c>
      <c r="UVF231" s="19" t="s">
        <v>1440</v>
      </c>
      <c r="UVG231" s="19" t="s">
        <v>1440</v>
      </c>
      <c r="UVH231" s="19" t="s">
        <v>1440</v>
      </c>
      <c r="UVI231" s="19" t="s">
        <v>1440</v>
      </c>
      <c r="UVJ231" s="19" t="s">
        <v>1440</v>
      </c>
      <c r="UVK231" s="19" t="s">
        <v>1440</v>
      </c>
      <c r="UVL231" s="19" t="s">
        <v>1440</v>
      </c>
      <c r="UVM231" s="19" t="s">
        <v>1440</v>
      </c>
      <c r="UVN231" s="19" t="s">
        <v>1440</v>
      </c>
      <c r="UVO231" s="19" t="s">
        <v>1440</v>
      </c>
      <c r="UVP231" s="19" t="s">
        <v>1440</v>
      </c>
      <c r="UVQ231" s="19" t="s">
        <v>1440</v>
      </c>
      <c r="UVR231" s="19" t="s">
        <v>1440</v>
      </c>
      <c r="UVS231" s="19" t="s">
        <v>1440</v>
      </c>
      <c r="UVT231" s="19" t="s">
        <v>1440</v>
      </c>
      <c r="UVU231" s="19" t="s">
        <v>1440</v>
      </c>
      <c r="UVV231" s="19" t="s">
        <v>1440</v>
      </c>
      <c r="UVW231" s="19" t="s">
        <v>1440</v>
      </c>
      <c r="UVX231" s="19" t="s">
        <v>1440</v>
      </c>
      <c r="UVY231" s="19" t="s">
        <v>1440</v>
      </c>
      <c r="UVZ231" s="19" t="s">
        <v>1440</v>
      </c>
      <c r="UWA231" s="19" t="s">
        <v>1440</v>
      </c>
      <c r="UWB231" s="19" t="s">
        <v>1440</v>
      </c>
      <c r="UWC231" s="19" t="s">
        <v>1440</v>
      </c>
      <c r="UWD231" s="19" t="s">
        <v>1440</v>
      </c>
      <c r="UWE231" s="19" t="s">
        <v>1440</v>
      </c>
      <c r="UWF231" s="19" t="s">
        <v>1440</v>
      </c>
      <c r="UWG231" s="19" t="s">
        <v>1440</v>
      </c>
      <c r="UWH231" s="19" t="s">
        <v>1440</v>
      </c>
      <c r="UWI231" s="19" t="s">
        <v>1440</v>
      </c>
      <c r="UWJ231" s="19" t="s">
        <v>1440</v>
      </c>
      <c r="UWK231" s="19" t="s">
        <v>1440</v>
      </c>
      <c r="UWL231" s="19" t="s">
        <v>1440</v>
      </c>
      <c r="UWM231" s="19" t="s">
        <v>1440</v>
      </c>
      <c r="UWN231" s="19" t="s">
        <v>1440</v>
      </c>
      <c r="UWO231" s="19" t="s">
        <v>1440</v>
      </c>
      <c r="UWP231" s="19" t="s">
        <v>1440</v>
      </c>
      <c r="UWQ231" s="19" t="s">
        <v>1440</v>
      </c>
      <c r="UWR231" s="19" t="s">
        <v>1440</v>
      </c>
      <c r="UWS231" s="19" t="s">
        <v>1440</v>
      </c>
      <c r="UWT231" s="19" t="s">
        <v>1440</v>
      </c>
      <c r="UWU231" s="19" t="s">
        <v>1440</v>
      </c>
      <c r="UWV231" s="19" t="s">
        <v>1440</v>
      </c>
      <c r="UWW231" s="19" t="s">
        <v>1440</v>
      </c>
      <c r="UWX231" s="19" t="s">
        <v>1440</v>
      </c>
      <c r="UWY231" s="19" t="s">
        <v>1440</v>
      </c>
      <c r="UWZ231" s="19" t="s">
        <v>1440</v>
      </c>
      <c r="UXA231" s="19" t="s">
        <v>1440</v>
      </c>
      <c r="UXB231" s="19" t="s">
        <v>1440</v>
      </c>
      <c r="UXC231" s="19" t="s">
        <v>1440</v>
      </c>
      <c r="UXD231" s="19" t="s">
        <v>1440</v>
      </c>
      <c r="UXE231" s="19" t="s">
        <v>1440</v>
      </c>
      <c r="UXF231" s="19" t="s">
        <v>1440</v>
      </c>
      <c r="UXG231" s="19" t="s">
        <v>1440</v>
      </c>
      <c r="UXH231" s="19" t="s">
        <v>1440</v>
      </c>
      <c r="UXI231" s="19" t="s">
        <v>1440</v>
      </c>
      <c r="UXJ231" s="19" t="s">
        <v>1440</v>
      </c>
      <c r="UXK231" s="19" t="s">
        <v>1440</v>
      </c>
      <c r="UXL231" s="19" t="s">
        <v>1440</v>
      </c>
      <c r="UXM231" s="19" t="s">
        <v>1440</v>
      </c>
      <c r="UXN231" s="19" t="s">
        <v>1440</v>
      </c>
      <c r="UXO231" s="19" t="s">
        <v>1440</v>
      </c>
      <c r="UXP231" s="19" t="s">
        <v>1440</v>
      </c>
      <c r="UXQ231" s="19" t="s">
        <v>1440</v>
      </c>
      <c r="UXR231" s="19" t="s">
        <v>1440</v>
      </c>
      <c r="UXS231" s="19" t="s">
        <v>1440</v>
      </c>
      <c r="UXT231" s="19" t="s">
        <v>1440</v>
      </c>
      <c r="UXU231" s="19" t="s">
        <v>1440</v>
      </c>
      <c r="UXV231" s="19" t="s">
        <v>1440</v>
      </c>
      <c r="UXW231" s="19" t="s">
        <v>1440</v>
      </c>
      <c r="UXX231" s="19" t="s">
        <v>1440</v>
      </c>
      <c r="UXY231" s="19" t="s">
        <v>1440</v>
      </c>
      <c r="UXZ231" s="19" t="s">
        <v>1440</v>
      </c>
      <c r="UYA231" s="19" t="s">
        <v>1440</v>
      </c>
      <c r="UYB231" s="19" t="s">
        <v>1440</v>
      </c>
      <c r="UYC231" s="19" t="s">
        <v>1440</v>
      </c>
      <c r="UYD231" s="19" t="s">
        <v>1440</v>
      </c>
      <c r="UYE231" s="19" t="s">
        <v>1440</v>
      </c>
      <c r="UYF231" s="19" t="s">
        <v>1440</v>
      </c>
      <c r="UYG231" s="19" t="s">
        <v>1440</v>
      </c>
      <c r="UYH231" s="19" t="s">
        <v>1440</v>
      </c>
      <c r="UYI231" s="19" t="s">
        <v>1440</v>
      </c>
      <c r="UYJ231" s="19" t="s">
        <v>1440</v>
      </c>
      <c r="UYK231" s="19" t="s">
        <v>1440</v>
      </c>
      <c r="UYL231" s="19" t="s">
        <v>1440</v>
      </c>
      <c r="UYM231" s="19" t="s">
        <v>1440</v>
      </c>
      <c r="UYN231" s="19" t="s">
        <v>1440</v>
      </c>
      <c r="UYO231" s="19" t="s">
        <v>1440</v>
      </c>
      <c r="UYP231" s="19" t="s">
        <v>1440</v>
      </c>
      <c r="UYQ231" s="19" t="s">
        <v>1440</v>
      </c>
      <c r="UYR231" s="19" t="s">
        <v>1440</v>
      </c>
      <c r="UYS231" s="19" t="s">
        <v>1440</v>
      </c>
      <c r="UYT231" s="19" t="s">
        <v>1440</v>
      </c>
      <c r="UYU231" s="19" t="s">
        <v>1440</v>
      </c>
      <c r="UYV231" s="19" t="s">
        <v>1440</v>
      </c>
      <c r="UYW231" s="19" t="s">
        <v>1440</v>
      </c>
      <c r="UYX231" s="19" t="s">
        <v>1440</v>
      </c>
      <c r="UYY231" s="19" t="s">
        <v>1440</v>
      </c>
      <c r="UYZ231" s="19" t="s">
        <v>1440</v>
      </c>
      <c r="UZA231" s="19" t="s">
        <v>1440</v>
      </c>
      <c r="UZB231" s="19" t="s">
        <v>1440</v>
      </c>
      <c r="UZC231" s="19" t="s">
        <v>1440</v>
      </c>
      <c r="UZD231" s="19" t="s">
        <v>1440</v>
      </c>
      <c r="UZE231" s="19" t="s">
        <v>1440</v>
      </c>
      <c r="UZF231" s="19" t="s">
        <v>1440</v>
      </c>
      <c r="UZG231" s="19" t="s">
        <v>1440</v>
      </c>
      <c r="UZH231" s="19" t="s">
        <v>1440</v>
      </c>
      <c r="UZI231" s="19" t="s">
        <v>1440</v>
      </c>
      <c r="UZJ231" s="19" t="s">
        <v>1440</v>
      </c>
      <c r="UZK231" s="19" t="s">
        <v>1440</v>
      </c>
      <c r="UZL231" s="19" t="s">
        <v>1440</v>
      </c>
      <c r="UZM231" s="19" t="s">
        <v>1440</v>
      </c>
      <c r="UZN231" s="19" t="s">
        <v>1440</v>
      </c>
      <c r="UZO231" s="19" t="s">
        <v>1440</v>
      </c>
      <c r="UZP231" s="19" t="s">
        <v>1440</v>
      </c>
      <c r="UZQ231" s="19" t="s">
        <v>1440</v>
      </c>
      <c r="UZR231" s="19" t="s">
        <v>1440</v>
      </c>
      <c r="UZS231" s="19" t="s">
        <v>1440</v>
      </c>
      <c r="UZT231" s="19" t="s">
        <v>1440</v>
      </c>
      <c r="UZU231" s="19" t="s">
        <v>1440</v>
      </c>
      <c r="UZV231" s="19" t="s">
        <v>1440</v>
      </c>
      <c r="UZW231" s="19" t="s">
        <v>1440</v>
      </c>
      <c r="UZX231" s="19" t="s">
        <v>1440</v>
      </c>
      <c r="UZY231" s="19" t="s">
        <v>1440</v>
      </c>
      <c r="UZZ231" s="19" t="s">
        <v>1440</v>
      </c>
      <c r="VAA231" s="19" t="s">
        <v>1440</v>
      </c>
      <c r="VAB231" s="19" t="s">
        <v>1440</v>
      </c>
      <c r="VAC231" s="19" t="s">
        <v>1440</v>
      </c>
      <c r="VAD231" s="19" t="s">
        <v>1440</v>
      </c>
      <c r="VAE231" s="19" t="s">
        <v>1440</v>
      </c>
      <c r="VAF231" s="19" t="s">
        <v>1440</v>
      </c>
      <c r="VAG231" s="19" t="s">
        <v>1440</v>
      </c>
      <c r="VAH231" s="19" t="s">
        <v>1440</v>
      </c>
      <c r="VAI231" s="19" t="s">
        <v>1440</v>
      </c>
      <c r="VAJ231" s="19" t="s">
        <v>1440</v>
      </c>
      <c r="VAK231" s="19" t="s">
        <v>1440</v>
      </c>
      <c r="VAL231" s="19" t="s">
        <v>1440</v>
      </c>
      <c r="VAM231" s="19" t="s">
        <v>1440</v>
      </c>
      <c r="VAN231" s="19" t="s">
        <v>1440</v>
      </c>
      <c r="VAO231" s="19" t="s">
        <v>1440</v>
      </c>
      <c r="VAP231" s="19" t="s">
        <v>1440</v>
      </c>
      <c r="VAQ231" s="19" t="s">
        <v>1440</v>
      </c>
      <c r="VAR231" s="19" t="s">
        <v>1440</v>
      </c>
      <c r="VAS231" s="19" t="s">
        <v>1440</v>
      </c>
      <c r="VAT231" s="19" t="s">
        <v>1440</v>
      </c>
      <c r="VAU231" s="19" t="s">
        <v>1440</v>
      </c>
      <c r="VAV231" s="19" t="s">
        <v>1440</v>
      </c>
      <c r="VAW231" s="19" t="s">
        <v>1440</v>
      </c>
      <c r="VAX231" s="19" t="s">
        <v>1440</v>
      </c>
      <c r="VAY231" s="19" t="s">
        <v>1440</v>
      </c>
      <c r="VAZ231" s="19" t="s">
        <v>1440</v>
      </c>
      <c r="VBA231" s="19" t="s">
        <v>1440</v>
      </c>
      <c r="VBB231" s="19" t="s">
        <v>1440</v>
      </c>
      <c r="VBC231" s="19" t="s">
        <v>1440</v>
      </c>
      <c r="VBD231" s="19" t="s">
        <v>1440</v>
      </c>
      <c r="VBE231" s="19" t="s">
        <v>1440</v>
      </c>
      <c r="VBF231" s="19" t="s">
        <v>1440</v>
      </c>
      <c r="VBG231" s="19" t="s">
        <v>1440</v>
      </c>
      <c r="VBH231" s="19" t="s">
        <v>1440</v>
      </c>
      <c r="VBI231" s="19" t="s">
        <v>1440</v>
      </c>
      <c r="VBJ231" s="19" t="s">
        <v>1440</v>
      </c>
      <c r="VBK231" s="19" t="s">
        <v>1440</v>
      </c>
      <c r="VBL231" s="19" t="s">
        <v>1440</v>
      </c>
      <c r="VBM231" s="19" t="s">
        <v>1440</v>
      </c>
      <c r="VBN231" s="19" t="s">
        <v>1440</v>
      </c>
      <c r="VBO231" s="19" t="s">
        <v>1440</v>
      </c>
      <c r="VBP231" s="19" t="s">
        <v>1440</v>
      </c>
      <c r="VBQ231" s="19" t="s">
        <v>1440</v>
      </c>
      <c r="VBR231" s="19" t="s">
        <v>1440</v>
      </c>
      <c r="VBS231" s="19" t="s">
        <v>1440</v>
      </c>
      <c r="VBT231" s="19" t="s">
        <v>1440</v>
      </c>
      <c r="VBU231" s="19" t="s">
        <v>1440</v>
      </c>
      <c r="VBV231" s="19" t="s">
        <v>1440</v>
      </c>
      <c r="VBW231" s="19" t="s">
        <v>1440</v>
      </c>
      <c r="VBX231" s="19" t="s">
        <v>1440</v>
      </c>
      <c r="VBY231" s="19" t="s">
        <v>1440</v>
      </c>
      <c r="VBZ231" s="19" t="s">
        <v>1440</v>
      </c>
      <c r="VCA231" s="19" t="s">
        <v>1440</v>
      </c>
      <c r="VCB231" s="19" t="s">
        <v>1440</v>
      </c>
      <c r="VCC231" s="19" t="s">
        <v>1440</v>
      </c>
      <c r="VCD231" s="19" t="s">
        <v>1440</v>
      </c>
      <c r="VCE231" s="19" t="s">
        <v>1440</v>
      </c>
      <c r="VCF231" s="19" t="s">
        <v>1440</v>
      </c>
      <c r="VCG231" s="19" t="s">
        <v>1440</v>
      </c>
      <c r="VCH231" s="19" t="s">
        <v>1440</v>
      </c>
      <c r="VCI231" s="19" t="s">
        <v>1440</v>
      </c>
      <c r="VCJ231" s="19" t="s">
        <v>1440</v>
      </c>
      <c r="VCK231" s="19" t="s">
        <v>1440</v>
      </c>
      <c r="VCL231" s="19" t="s">
        <v>1440</v>
      </c>
      <c r="VCM231" s="19" t="s">
        <v>1440</v>
      </c>
      <c r="VCN231" s="19" t="s">
        <v>1440</v>
      </c>
      <c r="VCO231" s="19" t="s">
        <v>1440</v>
      </c>
      <c r="VCP231" s="19" t="s">
        <v>1440</v>
      </c>
      <c r="VCQ231" s="19" t="s">
        <v>1440</v>
      </c>
      <c r="VCR231" s="19" t="s">
        <v>1440</v>
      </c>
      <c r="VCS231" s="19" t="s">
        <v>1440</v>
      </c>
      <c r="VCT231" s="19" t="s">
        <v>1440</v>
      </c>
      <c r="VCU231" s="19" t="s">
        <v>1440</v>
      </c>
      <c r="VCV231" s="19" t="s">
        <v>1440</v>
      </c>
      <c r="VCW231" s="19" t="s">
        <v>1440</v>
      </c>
      <c r="VCX231" s="19" t="s">
        <v>1440</v>
      </c>
      <c r="VCY231" s="19" t="s">
        <v>1440</v>
      </c>
      <c r="VCZ231" s="19" t="s">
        <v>1440</v>
      </c>
      <c r="VDA231" s="19" t="s">
        <v>1440</v>
      </c>
      <c r="VDB231" s="19" t="s">
        <v>1440</v>
      </c>
      <c r="VDC231" s="19" t="s">
        <v>1440</v>
      </c>
      <c r="VDD231" s="19" t="s">
        <v>1440</v>
      </c>
      <c r="VDE231" s="19" t="s">
        <v>1440</v>
      </c>
      <c r="VDF231" s="19" t="s">
        <v>1440</v>
      </c>
      <c r="VDG231" s="19" t="s">
        <v>1440</v>
      </c>
      <c r="VDH231" s="19" t="s">
        <v>1440</v>
      </c>
      <c r="VDI231" s="19" t="s">
        <v>1440</v>
      </c>
      <c r="VDJ231" s="19" t="s">
        <v>1440</v>
      </c>
      <c r="VDK231" s="19" t="s">
        <v>1440</v>
      </c>
      <c r="VDL231" s="19" t="s">
        <v>1440</v>
      </c>
      <c r="VDM231" s="19" t="s">
        <v>1440</v>
      </c>
      <c r="VDN231" s="19" t="s">
        <v>1440</v>
      </c>
      <c r="VDO231" s="19" t="s">
        <v>1440</v>
      </c>
      <c r="VDP231" s="19" t="s">
        <v>1440</v>
      </c>
      <c r="VDQ231" s="19" t="s">
        <v>1440</v>
      </c>
      <c r="VDR231" s="19" t="s">
        <v>1440</v>
      </c>
      <c r="VDS231" s="19" t="s">
        <v>1440</v>
      </c>
      <c r="VDT231" s="19" t="s">
        <v>1440</v>
      </c>
      <c r="VDU231" s="19" t="s">
        <v>1440</v>
      </c>
      <c r="VDV231" s="19" t="s">
        <v>1440</v>
      </c>
      <c r="VDW231" s="19" t="s">
        <v>1440</v>
      </c>
      <c r="VDX231" s="19" t="s">
        <v>1440</v>
      </c>
      <c r="VDY231" s="19" t="s">
        <v>1440</v>
      </c>
      <c r="VDZ231" s="19" t="s">
        <v>1440</v>
      </c>
      <c r="VEA231" s="19" t="s">
        <v>1440</v>
      </c>
      <c r="VEB231" s="19" t="s">
        <v>1440</v>
      </c>
      <c r="VEC231" s="19" t="s">
        <v>1440</v>
      </c>
      <c r="VED231" s="19" t="s">
        <v>1440</v>
      </c>
      <c r="VEE231" s="19" t="s">
        <v>1440</v>
      </c>
      <c r="VEF231" s="19" t="s">
        <v>1440</v>
      </c>
      <c r="VEG231" s="19" t="s">
        <v>1440</v>
      </c>
      <c r="VEH231" s="19" t="s">
        <v>1440</v>
      </c>
      <c r="VEI231" s="19" t="s">
        <v>1440</v>
      </c>
      <c r="VEJ231" s="19" t="s">
        <v>1440</v>
      </c>
      <c r="VEK231" s="19" t="s">
        <v>1440</v>
      </c>
      <c r="VEL231" s="19" t="s">
        <v>1440</v>
      </c>
      <c r="VEM231" s="19" t="s">
        <v>1440</v>
      </c>
      <c r="VEN231" s="19" t="s">
        <v>1440</v>
      </c>
      <c r="VEO231" s="19" t="s">
        <v>1440</v>
      </c>
      <c r="VEP231" s="19" t="s">
        <v>1440</v>
      </c>
      <c r="VEQ231" s="19" t="s">
        <v>1440</v>
      </c>
      <c r="VER231" s="19" t="s">
        <v>1440</v>
      </c>
      <c r="VES231" s="19" t="s">
        <v>1440</v>
      </c>
      <c r="VET231" s="19" t="s">
        <v>1440</v>
      </c>
      <c r="VEU231" s="19" t="s">
        <v>1440</v>
      </c>
      <c r="VEV231" s="19" t="s">
        <v>1440</v>
      </c>
      <c r="VEW231" s="19" t="s">
        <v>1440</v>
      </c>
      <c r="VEX231" s="19" t="s">
        <v>1440</v>
      </c>
      <c r="VEY231" s="19" t="s">
        <v>1440</v>
      </c>
      <c r="VEZ231" s="19" t="s">
        <v>1440</v>
      </c>
      <c r="VFA231" s="19" t="s">
        <v>1440</v>
      </c>
      <c r="VFB231" s="19" t="s">
        <v>1440</v>
      </c>
      <c r="VFC231" s="19" t="s">
        <v>1440</v>
      </c>
      <c r="VFD231" s="19" t="s">
        <v>1440</v>
      </c>
      <c r="VFE231" s="19" t="s">
        <v>1440</v>
      </c>
      <c r="VFF231" s="19" t="s">
        <v>1440</v>
      </c>
      <c r="VFG231" s="19" t="s">
        <v>1440</v>
      </c>
      <c r="VFH231" s="19" t="s">
        <v>1440</v>
      </c>
      <c r="VFI231" s="19" t="s">
        <v>1440</v>
      </c>
      <c r="VFJ231" s="19" t="s">
        <v>1440</v>
      </c>
      <c r="VFK231" s="19" t="s">
        <v>1440</v>
      </c>
      <c r="VFL231" s="19" t="s">
        <v>1440</v>
      </c>
      <c r="VFM231" s="19" t="s">
        <v>1440</v>
      </c>
      <c r="VFN231" s="19" t="s">
        <v>1440</v>
      </c>
      <c r="VFO231" s="19" t="s">
        <v>1440</v>
      </c>
      <c r="VFP231" s="19" t="s">
        <v>1440</v>
      </c>
      <c r="VFQ231" s="19" t="s">
        <v>1440</v>
      </c>
      <c r="VFR231" s="19" t="s">
        <v>1440</v>
      </c>
      <c r="VFS231" s="19" t="s">
        <v>1440</v>
      </c>
      <c r="VFT231" s="19" t="s">
        <v>1440</v>
      </c>
      <c r="VFU231" s="19" t="s">
        <v>1440</v>
      </c>
      <c r="VFV231" s="19" t="s">
        <v>1440</v>
      </c>
      <c r="VFW231" s="19" t="s">
        <v>1440</v>
      </c>
      <c r="VFX231" s="19" t="s">
        <v>1440</v>
      </c>
      <c r="VFY231" s="19" t="s">
        <v>1440</v>
      </c>
      <c r="VFZ231" s="19" t="s">
        <v>1440</v>
      </c>
      <c r="VGA231" s="19" t="s">
        <v>1440</v>
      </c>
      <c r="VGB231" s="19" t="s">
        <v>1440</v>
      </c>
      <c r="VGC231" s="19" t="s">
        <v>1440</v>
      </c>
      <c r="VGD231" s="19" t="s">
        <v>1440</v>
      </c>
      <c r="VGE231" s="19" t="s">
        <v>1440</v>
      </c>
      <c r="VGF231" s="19" t="s">
        <v>1440</v>
      </c>
      <c r="VGG231" s="19" t="s">
        <v>1440</v>
      </c>
      <c r="VGH231" s="19" t="s">
        <v>1440</v>
      </c>
      <c r="VGI231" s="19" t="s">
        <v>1440</v>
      </c>
      <c r="VGJ231" s="19" t="s">
        <v>1440</v>
      </c>
      <c r="VGK231" s="19" t="s">
        <v>1440</v>
      </c>
      <c r="VGL231" s="19" t="s">
        <v>1440</v>
      </c>
      <c r="VGM231" s="19" t="s">
        <v>1440</v>
      </c>
      <c r="VGN231" s="19" t="s">
        <v>1440</v>
      </c>
      <c r="VGO231" s="19" t="s">
        <v>1440</v>
      </c>
      <c r="VGP231" s="19" t="s">
        <v>1440</v>
      </c>
      <c r="VGQ231" s="19" t="s">
        <v>1440</v>
      </c>
      <c r="VGR231" s="19" t="s">
        <v>1440</v>
      </c>
      <c r="VGS231" s="19" t="s">
        <v>1440</v>
      </c>
      <c r="VGT231" s="19" t="s">
        <v>1440</v>
      </c>
      <c r="VGU231" s="19" t="s">
        <v>1440</v>
      </c>
      <c r="VGV231" s="19" t="s">
        <v>1440</v>
      </c>
      <c r="VGW231" s="19" t="s">
        <v>1440</v>
      </c>
      <c r="VGX231" s="19" t="s">
        <v>1440</v>
      </c>
      <c r="VGY231" s="19" t="s">
        <v>1440</v>
      </c>
      <c r="VGZ231" s="19" t="s">
        <v>1440</v>
      </c>
      <c r="VHA231" s="19" t="s">
        <v>1440</v>
      </c>
      <c r="VHB231" s="19" t="s">
        <v>1440</v>
      </c>
      <c r="VHC231" s="19" t="s">
        <v>1440</v>
      </c>
      <c r="VHD231" s="19" t="s">
        <v>1440</v>
      </c>
      <c r="VHE231" s="19" t="s">
        <v>1440</v>
      </c>
      <c r="VHF231" s="19" t="s">
        <v>1440</v>
      </c>
      <c r="VHG231" s="19" t="s">
        <v>1440</v>
      </c>
      <c r="VHH231" s="19" t="s">
        <v>1440</v>
      </c>
      <c r="VHI231" s="19" t="s">
        <v>1440</v>
      </c>
      <c r="VHJ231" s="19" t="s">
        <v>1440</v>
      </c>
      <c r="VHK231" s="19" t="s">
        <v>1440</v>
      </c>
      <c r="VHL231" s="19" t="s">
        <v>1440</v>
      </c>
      <c r="VHM231" s="19" t="s">
        <v>1440</v>
      </c>
      <c r="VHN231" s="19" t="s">
        <v>1440</v>
      </c>
      <c r="VHO231" s="19" t="s">
        <v>1440</v>
      </c>
      <c r="VHP231" s="19" t="s">
        <v>1440</v>
      </c>
      <c r="VHQ231" s="19" t="s">
        <v>1440</v>
      </c>
      <c r="VHR231" s="19" t="s">
        <v>1440</v>
      </c>
      <c r="VHS231" s="19" t="s">
        <v>1440</v>
      </c>
      <c r="VHT231" s="19" t="s">
        <v>1440</v>
      </c>
      <c r="VHU231" s="19" t="s">
        <v>1440</v>
      </c>
      <c r="VHV231" s="19" t="s">
        <v>1440</v>
      </c>
      <c r="VHW231" s="19" t="s">
        <v>1440</v>
      </c>
      <c r="VHX231" s="19" t="s">
        <v>1440</v>
      </c>
      <c r="VHY231" s="19" t="s">
        <v>1440</v>
      </c>
      <c r="VHZ231" s="19" t="s">
        <v>1440</v>
      </c>
      <c r="VIA231" s="19" t="s">
        <v>1440</v>
      </c>
      <c r="VIB231" s="19" t="s">
        <v>1440</v>
      </c>
      <c r="VIC231" s="19" t="s">
        <v>1440</v>
      </c>
      <c r="VID231" s="19" t="s">
        <v>1440</v>
      </c>
      <c r="VIE231" s="19" t="s">
        <v>1440</v>
      </c>
      <c r="VIF231" s="19" t="s">
        <v>1440</v>
      </c>
      <c r="VIG231" s="19" t="s">
        <v>1440</v>
      </c>
      <c r="VIH231" s="19" t="s">
        <v>1440</v>
      </c>
      <c r="VII231" s="19" t="s">
        <v>1440</v>
      </c>
      <c r="VIJ231" s="19" t="s">
        <v>1440</v>
      </c>
      <c r="VIK231" s="19" t="s">
        <v>1440</v>
      </c>
      <c r="VIL231" s="19" t="s">
        <v>1440</v>
      </c>
      <c r="VIM231" s="19" t="s">
        <v>1440</v>
      </c>
      <c r="VIN231" s="19" t="s">
        <v>1440</v>
      </c>
      <c r="VIO231" s="19" t="s">
        <v>1440</v>
      </c>
      <c r="VIP231" s="19" t="s">
        <v>1440</v>
      </c>
      <c r="VIQ231" s="19" t="s">
        <v>1440</v>
      </c>
      <c r="VIR231" s="19" t="s">
        <v>1440</v>
      </c>
      <c r="VIS231" s="19" t="s">
        <v>1440</v>
      </c>
      <c r="VIT231" s="19" t="s">
        <v>1440</v>
      </c>
      <c r="VIU231" s="19" t="s">
        <v>1440</v>
      </c>
      <c r="VIV231" s="19" t="s">
        <v>1440</v>
      </c>
      <c r="VIW231" s="19" t="s">
        <v>1440</v>
      </c>
      <c r="VIX231" s="19" t="s">
        <v>1440</v>
      </c>
      <c r="VIY231" s="19" t="s">
        <v>1440</v>
      </c>
      <c r="VIZ231" s="19" t="s">
        <v>1440</v>
      </c>
      <c r="VJA231" s="19" t="s">
        <v>1440</v>
      </c>
      <c r="VJB231" s="19" t="s">
        <v>1440</v>
      </c>
      <c r="VJC231" s="19" t="s">
        <v>1440</v>
      </c>
      <c r="VJD231" s="19" t="s">
        <v>1440</v>
      </c>
      <c r="VJE231" s="19" t="s">
        <v>1440</v>
      </c>
      <c r="VJF231" s="19" t="s">
        <v>1440</v>
      </c>
      <c r="VJG231" s="19" t="s">
        <v>1440</v>
      </c>
      <c r="VJH231" s="19" t="s">
        <v>1440</v>
      </c>
      <c r="VJI231" s="19" t="s">
        <v>1440</v>
      </c>
      <c r="VJJ231" s="19" t="s">
        <v>1440</v>
      </c>
      <c r="VJK231" s="19" t="s">
        <v>1440</v>
      </c>
      <c r="VJL231" s="19" t="s">
        <v>1440</v>
      </c>
      <c r="VJM231" s="19" t="s">
        <v>1440</v>
      </c>
      <c r="VJN231" s="19" t="s">
        <v>1440</v>
      </c>
      <c r="VJO231" s="19" t="s">
        <v>1440</v>
      </c>
      <c r="VJP231" s="19" t="s">
        <v>1440</v>
      </c>
      <c r="VJQ231" s="19" t="s">
        <v>1440</v>
      </c>
      <c r="VJR231" s="19" t="s">
        <v>1440</v>
      </c>
      <c r="VJS231" s="19" t="s">
        <v>1440</v>
      </c>
      <c r="VJT231" s="19" t="s">
        <v>1440</v>
      </c>
      <c r="VJU231" s="19" t="s">
        <v>1440</v>
      </c>
      <c r="VJV231" s="19" t="s">
        <v>1440</v>
      </c>
      <c r="VJW231" s="19" t="s">
        <v>1440</v>
      </c>
      <c r="VJX231" s="19" t="s">
        <v>1440</v>
      </c>
      <c r="VJY231" s="19" t="s">
        <v>1440</v>
      </c>
      <c r="VJZ231" s="19" t="s">
        <v>1440</v>
      </c>
      <c r="VKA231" s="19" t="s">
        <v>1440</v>
      </c>
      <c r="VKB231" s="19" t="s">
        <v>1440</v>
      </c>
      <c r="VKC231" s="19" t="s">
        <v>1440</v>
      </c>
      <c r="VKD231" s="19" t="s">
        <v>1440</v>
      </c>
      <c r="VKE231" s="19" t="s">
        <v>1440</v>
      </c>
      <c r="VKF231" s="19" t="s">
        <v>1440</v>
      </c>
      <c r="VKG231" s="19" t="s">
        <v>1440</v>
      </c>
      <c r="VKH231" s="19" t="s">
        <v>1440</v>
      </c>
      <c r="VKI231" s="19" t="s">
        <v>1440</v>
      </c>
      <c r="VKJ231" s="19" t="s">
        <v>1440</v>
      </c>
      <c r="VKK231" s="19" t="s">
        <v>1440</v>
      </c>
      <c r="VKL231" s="19" t="s">
        <v>1440</v>
      </c>
      <c r="VKM231" s="19" t="s">
        <v>1440</v>
      </c>
      <c r="VKN231" s="19" t="s">
        <v>1440</v>
      </c>
      <c r="VKO231" s="19" t="s">
        <v>1440</v>
      </c>
      <c r="VKP231" s="19" t="s">
        <v>1440</v>
      </c>
      <c r="VKQ231" s="19" t="s">
        <v>1440</v>
      </c>
      <c r="VKR231" s="19" t="s">
        <v>1440</v>
      </c>
      <c r="VKS231" s="19" t="s">
        <v>1440</v>
      </c>
      <c r="VKT231" s="19" t="s">
        <v>1440</v>
      </c>
      <c r="VKU231" s="19" t="s">
        <v>1440</v>
      </c>
      <c r="VKV231" s="19" t="s">
        <v>1440</v>
      </c>
      <c r="VKW231" s="19" t="s">
        <v>1440</v>
      </c>
      <c r="VKX231" s="19" t="s">
        <v>1440</v>
      </c>
      <c r="VKY231" s="19" t="s">
        <v>1440</v>
      </c>
      <c r="VKZ231" s="19" t="s">
        <v>1440</v>
      </c>
      <c r="VLA231" s="19" t="s">
        <v>1440</v>
      </c>
      <c r="VLB231" s="19" t="s">
        <v>1440</v>
      </c>
      <c r="VLC231" s="19" t="s">
        <v>1440</v>
      </c>
      <c r="VLD231" s="19" t="s">
        <v>1440</v>
      </c>
      <c r="VLE231" s="19" t="s">
        <v>1440</v>
      </c>
      <c r="VLF231" s="19" t="s">
        <v>1440</v>
      </c>
      <c r="VLG231" s="19" t="s">
        <v>1440</v>
      </c>
      <c r="VLH231" s="19" t="s">
        <v>1440</v>
      </c>
      <c r="VLI231" s="19" t="s">
        <v>1440</v>
      </c>
      <c r="VLJ231" s="19" t="s">
        <v>1440</v>
      </c>
      <c r="VLK231" s="19" t="s">
        <v>1440</v>
      </c>
      <c r="VLL231" s="19" t="s">
        <v>1440</v>
      </c>
      <c r="VLM231" s="19" t="s">
        <v>1440</v>
      </c>
      <c r="VLN231" s="19" t="s">
        <v>1440</v>
      </c>
      <c r="VLO231" s="19" t="s">
        <v>1440</v>
      </c>
      <c r="VLP231" s="19" t="s">
        <v>1440</v>
      </c>
      <c r="VLQ231" s="19" t="s">
        <v>1440</v>
      </c>
      <c r="VLR231" s="19" t="s">
        <v>1440</v>
      </c>
      <c r="VLS231" s="19" t="s">
        <v>1440</v>
      </c>
      <c r="VLT231" s="19" t="s">
        <v>1440</v>
      </c>
      <c r="VLU231" s="19" t="s">
        <v>1440</v>
      </c>
      <c r="VLV231" s="19" t="s">
        <v>1440</v>
      </c>
      <c r="VLW231" s="19" t="s">
        <v>1440</v>
      </c>
      <c r="VLX231" s="19" t="s">
        <v>1440</v>
      </c>
      <c r="VLY231" s="19" t="s">
        <v>1440</v>
      </c>
      <c r="VLZ231" s="19" t="s">
        <v>1440</v>
      </c>
      <c r="VMA231" s="19" t="s">
        <v>1440</v>
      </c>
      <c r="VMB231" s="19" t="s">
        <v>1440</v>
      </c>
      <c r="VMC231" s="19" t="s">
        <v>1440</v>
      </c>
      <c r="VMD231" s="19" t="s">
        <v>1440</v>
      </c>
      <c r="VME231" s="19" t="s">
        <v>1440</v>
      </c>
      <c r="VMF231" s="19" t="s">
        <v>1440</v>
      </c>
      <c r="VMG231" s="19" t="s">
        <v>1440</v>
      </c>
      <c r="VMH231" s="19" t="s">
        <v>1440</v>
      </c>
      <c r="VMI231" s="19" t="s">
        <v>1440</v>
      </c>
      <c r="VMJ231" s="19" t="s">
        <v>1440</v>
      </c>
      <c r="VMK231" s="19" t="s">
        <v>1440</v>
      </c>
      <c r="VML231" s="19" t="s">
        <v>1440</v>
      </c>
      <c r="VMM231" s="19" t="s">
        <v>1440</v>
      </c>
      <c r="VMN231" s="19" t="s">
        <v>1440</v>
      </c>
      <c r="VMO231" s="19" t="s">
        <v>1440</v>
      </c>
      <c r="VMP231" s="19" t="s">
        <v>1440</v>
      </c>
      <c r="VMQ231" s="19" t="s">
        <v>1440</v>
      </c>
      <c r="VMR231" s="19" t="s">
        <v>1440</v>
      </c>
      <c r="VMS231" s="19" t="s">
        <v>1440</v>
      </c>
      <c r="VMT231" s="19" t="s">
        <v>1440</v>
      </c>
      <c r="VMU231" s="19" t="s">
        <v>1440</v>
      </c>
      <c r="VMV231" s="19" t="s">
        <v>1440</v>
      </c>
      <c r="VMW231" s="19" t="s">
        <v>1440</v>
      </c>
      <c r="VMX231" s="19" t="s">
        <v>1440</v>
      </c>
      <c r="VMY231" s="19" t="s">
        <v>1440</v>
      </c>
      <c r="VMZ231" s="19" t="s">
        <v>1440</v>
      </c>
      <c r="VNA231" s="19" t="s">
        <v>1440</v>
      </c>
      <c r="VNB231" s="19" t="s">
        <v>1440</v>
      </c>
      <c r="VNC231" s="19" t="s">
        <v>1440</v>
      </c>
      <c r="VND231" s="19" t="s">
        <v>1440</v>
      </c>
      <c r="VNE231" s="19" t="s">
        <v>1440</v>
      </c>
      <c r="VNF231" s="19" t="s">
        <v>1440</v>
      </c>
      <c r="VNG231" s="19" t="s">
        <v>1440</v>
      </c>
      <c r="VNH231" s="19" t="s">
        <v>1440</v>
      </c>
      <c r="VNI231" s="19" t="s">
        <v>1440</v>
      </c>
      <c r="VNJ231" s="19" t="s">
        <v>1440</v>
      </c>
      <c r="VNK231" s="19" t="s">
        <v>1440</v>
      </c>
      <c r="VNL231" s="19" t="s">
        <v>1440</v>
      </c>
      <c r="VNM231" s="19" t="s">
        <v>1440</v>
      </c>
      <c r="VNN231" s="19" t="s">
        <v>1440</v>
      </c>
      <c r="VNO231" s="19" t="s">
        <v>1440</v>
      </c>
      <c r="VNP231" s="19" t="s">
        <v>1440</v>
      </c>
      <c r="VNQ231" s="19" t="s">
        <v>1440</v>
      </c>
      <c r="VNR231" s="19" t="s">
        <v>1440</v>
      </c>
      <c r="VNS231" s="19" t="s">
        <v>1440</v>
      </c>
      <c r="VNT231" s="19" t="s">
        <v>1440</v>
      </c>
      <c r="VNU231" s="19" t="s">
        <v>1440</v>
      </c>
      <c r="VNV231" s="19" t="s">
        <v>1440</v>
      </c>
      <c r="VNW231" s="19" t="s">
        <v>1440</v>
      </c>
      <c r="VNX231" s="19" t="s">
        <v>1440</v>
      </c>
      <c r="VNY231" s="19" t="s">
        <v>1440</v>
      </c>
      <c r="VNZ231" s="19" t="s">
        <v>1440</v>
      </c>
      <c r="VOA231" s="19" t="s">
        <v>1440</v>
      </c>
      <c r="VOB231" s="19" t="s">
        <v>1440</v>
      </c>
      <c r="VOC231" s="19" t="s">
        <v>1440</v>
      </c>
      <c r="VOD231" s="19" t="s">
        <v>1440</v>
      </c>
      <c r="VOE231" s="19" t="s">
        <v>1440</v>
      </c>
      <c r="VOF231" s="19" t="s">
        <v>1440</v>
      </c>
      <c r="VOG231" s="19" t="s">
        <v>1440</v>
      </c>
      <c r="VOH231" s="19" t="s">
        <v>1440</v>
      </c>
      <c r="VOI231" s="19" t="s">
        <v>1440</v>
      </c>
      <c r="VOJ231" s="19" t="s">
        <v>1440</v>
      </c>
      <c r="VOK231" s="19" t="s">
        <v>1440</v>
      </c>
      <c r="VOL231" s="19" t="s">
        <v>1440</v>
      </c>
      <c r="VOM231" s="19" t="s">
        <v>1440</v>
      </c>
      <c r="VON231" s="19" t="s">
        <v>1440</v>
      </c>
      <c r="VOO231" s="19" t="s">
        <v>1440</v>
      </c>
      <c r="VOP231" s="19" t="s">
        <v>1440</v>
      </c>
      <c r="VOQ231" s="19" t="s">
        <v>1440</v>
      </c>
      <c r="VOR231" s="19" t="s">
        <v>1440</v>
      </c>
      <c r="VOS231" s="19" t="s">
        <v>1440</v>
      </c>
      <c r="VOT231" s="19" t="s">
        <v>1440</v>
      </c>
      <c r="VOU231" s="19" t="s">
        <v>1440</v>
      </c>
      <c r="VOV231" s="19" t="s">
        <v>1440</v>
      </c>
      <c r="VOW231" s="19" t="s">
        <v>1440</v>
      </c>
      <c r="VOX231" s="19" t="s">
        <v>1440</v>
      </c>
      <c r="VOY231" s="19" t="s">
        <v>1440</v>
      </c>
      <c r="VOZ231" s="19" t="s">
        <v>1440</v>
      </c>
      <c r="VPA231" s="19" t="s">
        <v>1440</v>
      </c>
      <c r="VPB231" s="19" t="s">
        <v>1440</v>
      </c>
      <c r="VPC231" s="19" t="s">
        <v>1440</v>
      </c>
      <c r="VPD231" s="19" t="s">
        <v>1440</v>
      </c>
      <c r="VPE231" s="19" t="s">
        <v>1440</v>
      </c>
      <c r="VPF231" s="19" t="s">
        <v>1440</v>
      </c>
      <c r="VPG231" s="19" t="s">
        <v>1440</v>
      </c>
      <c r="VPH231" s="19" t="s">
        <v>1440</v>
      </c>
      <c r="VPI231" s="19" t="s">
        <v>1440</v>
      </c>
      <c r="VPJ231" s="19" t="s">
        <v>1440</v>
      </c>
      <c r="VPK231" s="19" t="s">
        <v>1440</v>
      </c>
      <c r="VPL231" s="19" t="s">
        <v>1440</v>
      </c>
      <c r="VPM231" s="19" t="s">
        <v>1440</v>
      </c>
      <c r="VPN231" s="19" t="s">
        <v>1440</v>
      </c>
      <c r="VPO231" s="19" t="s">
        <v>1440</v>
      </c>
      <c r="VPP231" s="19" t="s">
        <v>1440</v>
      </c>
      <c r="VPQ231" s="19" t="s">
        <v>1440</v>
      </c>
      <c r="VPR231" s="19" t="s">
        <v>1440</v>
      </c>
      <c r="VPS231" s="19" t="s">
        <v>1440</v>
      </c>
      <c r="VPT231" s="19" t="s">
        <v>1440</v>
      </c>
      <c r="VPU231" s="19" t="s">
        <v>1440</v>
      </c>
      <c r="VPV231" s="19" t="s">
        <v>1440</v>
      </c>
      <c r="VPW231" s="19" t="s">
        <v>1440</v>
      </c>
      <c r="VPX231" s="19" t="s">
        <v>1440</v>
      </c>
      <c r="VPY231" s="19" t="s">
        <v>1440</v>
      </c>
      <c r="VPZ231" s="19" t="s">
        <v>1440</v>
      </c>
      <c r="VQA231" s="19" t="s">
        <v>1440</v>
      </c>
      <c r="VQB231" s="19" t="s">
        <v>1440</v>
      </c>
      <c r="VQC231" s="19" t="s">
        <v>1440</v>
      </c>
      <c r="VQD231" s="19" t="s">
        <v>1440</v>
      </c>
      <c r="VQE231" s="19" t="s">
        <v>1440</v>
      </c>
      <c r="VQF231" s="19" t="s">
        <v>1440</v>
      </c>
      <c r="VQG231" s="19" t="s">
        <v>1440</v>
      </c>
      <c r="VQH231" s="19" t="s">
        <v>1440</v>
      </c>
      <c r="VQI231" s="19" t="s">
        <v>1440</v>
      </c>
      <c r="VQJ231" s="19" t="s">
        <v>1440</v>
      </c>
      <c r="VQK231" s="19" t="s">
        <v>1440</v>
      </c>
      <c r="VQL231" s="19" t="s">
        <v>1440</v>
      </c>
      <c r="VQM231" s="19" t="s">
        <v>1440</v>
      </c>
      <c r="VQN231" s="19" t="s">
        <v>1440</v>
      </c>
      <c r="VQO231" s="19" t="s">
        <v>1440</v>
      </c>
      <c r="VQP231" s="19" t="s">
        <v>1440</v>
      </c>
      <c r="VQQ231" s="19" t="s">
        <v>1440</v>
      </c>
      <c r="VQR231" s="19" t="s">
        <v>1440</v>
      </c>
      <c r="VQS231" s="19" t="s">
        <v>1440</v>
      </c>
      <c r="VQT231" s="19" t="s">
        <v>1440</v>
      </c>
      <c r="VQU231" s="19" t="s">
        <v>1440</v>
      </c>
      <c r="VQV231" s="19" t="s">
        <v>1440</v>
      </c>
      <c r="VQW231" s="19" t="s">
        <v>1440</v>
      </c>
      <c r="VQX231" s="19" t="s">
        <v>1440</v>
      </c>
      <c r="VQY231" s="19" t="s">
        <v>1440</v>
      </c>
      <c r="VQZ231" s="19" t="s">
        <v>1440</v>
      </c>
      <c r="VRA231" s="19" t="s">
        <v>1440</v>
      </c>
      <c r="VRB231" s="19" t="s">
        <v>1440</v>
      </c>
      <c r="VRC231" s="19" t="s">
        <v>1440</v>
      </c>
      <c r="VRD231" s="19" t="s">
        <v>1440</v>
      </c>
      <c r="VRE231" s="19" t="s">
        <v>1440</v>
      </c>
      <c r="VRF231" s="19" t="s">
        <v>1440</v>
      </c>
      <c r="VRG231" s="19" t="s">
        <v>1440</v>
      </c>
      <c r="VRH231" s="19" t="s">
        <v>1440</v>
      </c>
      <c r="VRI231" s="19" t="s">
        <v>1440</v>
      </c>
      <c r="VRJ231" s="19" t="s">
        <v>1440</v>
      </c>
      <c r="VRK231" s="19" t="s">
        <v>1440</v>
      </c>
      <c r="VRL231" s="19" t="s">
        <v>1440</v>
      </c>
      <c r="VRM231" s="19" t="s">
        <v>1440</v>
      </c>
      <c r="VRN231" s="19" t="s">
        <v>1440</v>
      </c>
      <c r="VRO231" s="19" t="s">
        <v>1440</v>
      </c>
      <c r="VRP231" s="19" t="s">
        <v>1440</v>
      </c>
      <c r="VRQ231" s="19" t="s">
        <v>1440</v>
      </c>
      <c r="VRR231" s="19" t="s">
        <v>1440</v>
      </c>
      <c r="VRS231" s="19" t="s">
        <v>1440</v>
      </c>
      <c r="VRT231" s="19" t="s">
        <v>1440</v>
      </c>
      <c r="VRU231" s="19" t="s">
        <v>1440</v>
      </c>
      <c r="VRV231" s="19" t="s">
        <v>1440</v>
      </c>
      <c r="VRW231" s="19" t="s">
        <v>1440</v>
      </c>
      <c r="VRX231" s="19" t="s">
        <v>1440</v>
      </c>
      <c r="VRY231" s="19" t="s">
        <v>1440</v>
      </c>
      <c r="VRZ231" s="19" t="s">
        <v>1440</v>
      </c>
      <c r="VSA231" s="19" t="s">
        <v>1440</v>
      </c>
      <c r="VSB231" s="19" t="s">
        <v>1440</v>
      </c>
      <c r="VSC231" s="19" t="s">
        <v>1440</v>
      </c>
      <c r="VSD231" s="19" t="s">
        <v>1440</v>
      </c>
      <c r="VSE231" s="19" t="s">
        <v>1440</v>
      </c>
      <c r="VSF231" s="19" t="s">
        <v>1440</v>
      </c>
      <c r="VSG231" s="19" t="s">
        <v>1440</v>
      </c>
      <c r="VSH231" s="19" t="s">
        <v>1440</v>
      </c>
      <c r="VSI231" s="19" t="s">
        <v>1440</v>
      </c>
      <c r="VSJ231" s="19" t="s">
        <v>1440</v>
      </c>
      <c r="VSK231" s="19" t="s">
        <v>1440</v>
      </c>
      <c r="VSL231" s="19" t="s">
        <v>1440</v>
      </c>
      <c r="VSM231" s="19" t="s">
        <v>1440</v>
      </c>
      <c r="VSN231" s="19" t="s">
        <v>1440</v>
      </c>
      <c r="VSO231" s="19" t="s">
        <v>1440</v>
      </c>
      <c r="VSP231" s="19" t="s">
        <v>1440</v>
      </c>
      <c r="VSQ231" s="19" t="s">
        <v>1440</v>
      </c>
      <c r="VSR231" s="19" t="s">
        <v>1440</v>
      </c>
      <c r="VSS231" s="19" t="s">
        <v>1440</v>
      </c>
      <c r="VST231" s="19" t="s">
        <v>1440</v>
      </c>
      <c r="VSU231" s="19" t="s">
        <v>1440</v>
      </c>
      <c r="VSV231" s="19" t="s">
        <v>1440</v>
      </c>
      <c r="VSW231" s="19" t="s">
        <v>1440</v>
      </c>
      <c r="VSX231" s="19" t="s">
        <v>1440</v>
      </c>
      <c r="VSY231" s="19" t="s">
        <v>1440</v>
      </c>
      <c r="VSZ231" s="19" t="s">
        <v>1440</v>
      </c>
      <c r="VTA231" s="19" t="s">
        <v>1440</v>
      </c>
      <c r="VTB231" s="19" t="s">
        <v>1440</v>
      </c>
      <c r="VTC231" s="19" t="s">
        <v>1440</v>
      </c>
      <c r="VTD231" s="19" t="s">
        <v>1440</v>
      </c>
      <c r="VTE231" s="19" t="s">
        <v>1440</v>
      </c>
      <c r="VTF231" s="19" t="s">
        <v>1440</v>
      </c>
      <c r="VTG231" s="19" t="s">
        <v>1440</v>
      </c>
      <c r="VTH231" s="19" t="s">
        <v>1440</v>
      </c>
      <c r="VTI231" s="19" t="s">
        <v>1440</v>
      </c>
      <c r="VTJ231" s="19" t="s">
        <v>1440</v>
      </c>
      <c r="VTK231" s="19" t="s">
        <v>1440</v>
      </c>
      <c r="VTL231" s="19" t="s">
        <v>1440</v>
      </c>
      <c r="VTM231" s="19" t="s">
        <v>1440</v>
      </c>
      <c r="VTN231" s="19" t="s">
        <v>1440</v>
      </c>
      <c r="VTO231" s="19" t="s">
        <v>1440</v>
      </c>
      <c r="VTP231" s="19" t="s">
        <v>1440</v>
      </c>
      <c r="VTQ231" s="19" t="s">
        <v>1440</v>
      </c>
      <c r="VTR231" s="19" t="s">
        <v>1440</v>
      </c>
      <c r="VTS231" s="19" t="s">
        <v>1440</v>
      </c>
      <c r="VTT231" s="19" t="s">
        <v>1440</v>
      </c>
      <c r="VTU231" s="19" t="s">
        <v>1440</v>
      </c>
      <c r="VTV231" s="19" t="s">
        <v>1440</v>
      </c>
      <c r="VTW231" s="19" t="s">
        <v>1440</v>
      </c>
      <c r="VTX231" s="19" t="s">
        <v>1440</v>
      </c>
      <c r="VTY231" s="19" t="s">
        <v>1440</v>
      </c>
      <c r="VTZ231" s="19" t="s">
        <v>1440</v>
      </c>
      <c r="VUA231" s="19" t="s">
        <v>1440</v>
      </c>
      <c r="VUB231" s="19" t="s">
        <v>1440</v>
      </c>
      <c r="VUC231" s="19" t="s">
        <v>1440</v>
      </c>
      <c r="VUD231" s="19" t="s">
        <v>1440</v>
      </c>
      <c r="VUE231" s="19" t="s">
        <v>1440</v>
      </c>
      <c r="VUF231" s="19" t="s">
        <v>1440</v>
      </c>
      <c r="VUG231" s="19" t="s">
        <v>1440</v>
      </c>
      <c r="VUH231" s="19" t="s">
        <v>1440</v>
      </c>
      <c r="VUI231" s="19" t="s">
        <v>1440</v>
      </c>
      <c r="VUJ231" s="19" t="s">
        <v>1440</v>
      </c>
      <c r="VUK231" s="19" t="s">
        <v>1440</v>
      </c>
      <c r="VUL231" s="19" t="s">
        <v>1440</v>
      </c>
      <c r="VUM231" s="19" t="s">
        <v>1440</v>
      </c>
      <c r="VUN231" s="19" t="s">
        <v>1440</v>
      </c>
      <c r="VUO231" s="19" t="s">
        <v>1440</v>
      </c>
      <c r="VUP231" s="19" t="s">
        <v>1440</v>
      </c>
      <c r="VUQ231" s="19" t="s">
        <v>1440</v>
      </c>
      <c r="VUR231" s="19" t="s">
        <v>1440</v>
      </c>
      <c r="VUS231" s="19" t="s">
        <v>1440</v>
      </c>
      <c r="VUT231" s="19" t="s">
        <v>1440</v>
      </c>
      <c r="VUU231" s="19" t="s">
        <v>1440</v>
      </c>
      <c r="VUV231" s="19" t="s">
        <v>1440</v>
      </c>
      <c r="VUW231" s="19" t="s">
        <v>1440</v>
      </c>
      <c r="VUX231" s="19" t="s">
        <v>1440</v>
      </c>
      <c r="VUY231" s="19" t="s">
        <v>1440</v>
      </c>
      <c r="VUZ231" s="19" t="s">
        <v>1440</v>
      </c>
      <c r="VVA231" s="19" t="s">
        <v>1440</v>
      </c>
      <c r="VVB231" s="19" t="s">
        <v>1440</v>
      </c>
      <c r="VVC231" s="19" t="s">
        <v>1440</v>
      </c>
      <c r="VVD231" s="19" t="s">
        <v>1440</v>
      </c>
      <c r="VVE231" s="19" t="s">
        <v>1440</v>
      </c>
      <c r="VVF231" s="19" t="s">
        <v>1440</v>
      </c>
      <c r="VVG231" s="19" t="s">
        <v>1440</v>
      </c>
      <c r="VVH231" s="19" t="s">
        <v>1440</v>
      </c>
      <c r="VVI231" s="19" t="s">
        <v>1440</v>
      </c>
      <c r="VVJ231" s="19" t="s">
        <v>1440</v>
      </c>
      <c r="VVK231" s="19" t="s">
        <v>1440</v>
      </c>
      <c r="VVL231" s="19" t="s">
        <v>1440</v>
      </c>
      <c r="VVM231" s="19" t="s">
        <v>1440</v>
      </c>
      <c r="VVN231" s="19" t="s">
        <v>1440</v>
      </c>
      <c r="VVO231" s="19" t="s">
        <v>1440</v>
      </c>
      <c r="VVP231" s="19" t="s">
        <v>1440</v>
      </c>
      <c r="VVQ231" s="19" t="s">
        <v>1440</v>
      </c>
      <c r="VVR231" s="19" t="s">
        <v>1440</v>
      </c>
      <c r="VVS231" s="19" t="s">
        <v>1440</v>
      </c>
      <c r="VVT231" s="19" t="s">
        <v>1440</v>
      </c>
      <c r="VVU231" s="19" t="s">
        <v>1440</v>
      </c>
      <c r="VVV231" s="19" t="s">
        <v>1440</v>
      </c>
      <c r="VVW231" s="19" t="s">
        <v>1440</v>
      </c>
      <c r="VVX231" s="19" t="s">
        <v>1440</v>
      </c>
      <c r="VVY231" s="19" t="s">
        <v>1440</v>
      </c>
      <c r="VVZ231" s="19" t="s">
        <v>1440</v>
      </c>
      <c r="VWA231" s="19" t="s">
        <v>1440</v>
      </c>
      <c r="VWB231" s="19" t="s">
        <v>1440</v>
      </c>
      <c r="VWC231" s="19" t="s">
        <v>1440</v>
      </c>
      <c r="VWD231" s="19" t="s">
        <v>1440</v>
      </c>
      <c r="VWE231" s="19" t="s">
        <v>1440</v>
      </c>
      <c r="VWF231" s="19" t="s">
        <v>1440</v>
      </c>
      <c r="VWG231" s="19" t="s">
        <v>1440</v>
      </c>
      <c r="VWH231" s="19" t="s">
        <v>1440</v>
      </c>
      <c r="VWI231" s="19" t="s">
        <v>1440</v>
      </c>
      <c r="VWJ231" s="19" t="s">
        <v>1440</v>
      </c>
      <c r="VWK231" s="19" t="s">
        <v>1440</v>
      </c>
      <c r="VWL231" s="19" t="s">
        <v>1440</v>
      </c>
      <c r="VWM231" s="19" t="s">
        <v>1440</v>
      </c>
      <c r="VWN231" s="19" t="s">
        <v>1440</v>
      </c>
      <c r="VWO231" s="19" t="s">
        <v>1440</v>
      </c>
      <c r="VWP231" s="19" t="s">
        <v>1440</v>
      </c>
      <c r="VWQ231" s="19" t="s">
        <v>1440</v>
      </c>
      <c r="VWR231" s="19" t="s">
        <v>1440</v>
      </c>
      <c r="VWS231" s="19" t="s">
        <v>1440</v>
      </c>
      <c r="VWT231" s="19" t="s">
        <v>1440</v>
      </c>
      <c r="VWU231" s="19" t="s">
        <v>1440</v>
      </c>
      <c r="VWV231" s="19" t="s">
        <v>1440</v>
      </c>
      <c r="VWW231" s="19" t="s">
        <v>1440</v>
      </c>
      <c r="VWX231" s="19" t="s">
        <v>1440</v>
      </c>
      <c r="VWY231" s="19" t="s">
        <v>1440</v>
      </c>
      <c r="VWZ231" s="19" t="s">
        <v>1440</v>
      </c>
      <c r="VXA231" s="19" t="s">
        <v>1440</v>
      </c>
      <c r="VXB231" s="19" t="s">
        <v>1440</v>
      </c>
      <c r="VXC231" s="19" t="s">
        <v>1440</v>
      </c>
      <c r="VXD231" s="19" t="s">
        <v>1440</v>
      </c>
      <c r="VXE231" s="19" t="s">
        <v>1440</v>
      </c>
      <c r="VXF231" s="19" t="s">
        <v>1440</v>
      </c>
      <c r="VXG231" s="19" t="s">
        <v>1440</v>
      </c>
      <c r="VXH231" s="19" t="s">
        <v>1440</v>
      </c>
      <c r="VXI231" s="19" t="s">
        <v>1440</v>
      </c>
      <c r="VXJ231" s="19" t="s">
        <v>1440</v>
      </c>
      <c r="VXK231" s="19" t="s">
        <v>1440</v>
      </c>
      <c r="VXL231" s="19" t="s">
        <v>1440</v>
      </c>
      <c r="VXM231" s="19" t="s">
        <v>1440</v>
      </c>
      <c r="VXN231" s="19" t="s">
        <v>1440</v>
      </c>
      <c r="VXO231" s="19" t="s">
        <v>1440</v>
      </c>
      <c r="VXP231" s="19" t="s">
        <v>1440</v>
      </c>
      <c r="VXQ231" s="19" t="s">
        <v>1440</v>
      </c>
      <c r="VXR231" s="19" t="s">
        <v>1440</v>
      </c>
      <c r="VXS231" s="19" t="s">
        <v>1440</v>
      </c>
      <c r="VXT231" s="19" t="s">
        <v>1440</v>
      </c>
      <c r="VXU231" s="19" t="s">
        <v>1440</v>
      </c>
      <c r="VXV231" s="19" t="s">
        <v>1440</v>
      </c>
      <c r="VXW231" s="19" t="s">
        <v>1440</v>
      </c>
      <c r="VXX231" s="19" t="s">
        <v>1440</v>
      </c>
      <c r="VXY231" s="19" t="s">
        <v>1440</v>
      </c>
      <c r="VXZ231" s="19" t="s">
        <v>1440</v>
      </c>
      <c r="VYA231" s="19" t="s">
        <v>1440</v>
      </c>
      <c r="VYB231" s="19" t="s">
        <v>1440</v>
      </c>
      <c r="VYC231" s="19" t="s">
        <v>1440</v>
      </c>
      <c r="VYD231" s="19" t="s">
        <v>1440</v>
      </c>
      <c r="VYE231" s="19" t="s">
        <v>1440</v>
      </c>
      <c r="VYF231" s="19" t="s">
        <v>1440</v>
      </c>
      <c r="VYG231" s="19" t="s">
        <v>1440</v>
      </c>
      <c r="VYH231" s="19" t="s">
        <v>1440</v>
      </c>
      <c r="VYI231" s="19" t="s">
        <v>1440</v>
      </c>
      <c r="VYJ231" s="19" t="s">
        <v>1440</v>
      </c>
      <c r="VYK231" s="19" t="s">
        <v>1440</v>
      </c>
      <c r="VYL231" s="19" t="s">
        <v>1440</v>
      </c>
      <c r="VYM231" s="19" t="s">
        <v>1440</v>
      </c>
      <c r="VYN231" s="19" t="s">
        <v>1440</v>
      </c>
      <c r="VYO231" s="19" t="s">
        <v>1440</v>
      </c>
      <c r="VYP231" s="19" t="s">
        <v>1440</v>
      </c>
      <c r="VYQ231" s="19" t="s">
        <v>1440</v>
      </c>
      <c r="VYR231" s="19" t="s">
        <v>1440</v>
      </c>
      <c r="VYS231" s="19" t="s">
        <v>1440</v>
      </c>
      <c r="VYT231" s="19" t="s">
        <v>1440</v>
      </c>
      <c r="VYU231" s="19" t="s">
        <v>1440</v>
      </c>
      <c r="VYV231" s="19" t="s">
        <v>1440</v>
      </c>
      <c r="VYW231" s="19" t="s">
        <v>1440</v>
      </c>
      <c r="VYX231" s="19" t="s">
        <v>1440</v>
      </c>
      <c r="VYY231" s="19" t="s">
        <v>1440</v>
      </c>
      <c r="VYZ231" s="19" t="s">
        <v>1440</v>
      </c>
      <c r="VZA231" s="19" t="s">
        <v>1440</v>
      </c>
      <c r="VZB231" s="19" t="s">
        <v>1440</v>
      </c>
      <c r="VZC231" s="19" t="s">
        <v>1440</v>
      </c>
      <c r="VZD231" s="19" t="s">
        <v>1440</v>
      </c>
      <c r="VZE231" s="19" t="s">
        <v>1440</v>
      </c>
      <c r="VZF231" s="19" t="s">
        <v>1440</v>
      </c>
      <c r="VZG231" s="19" t="s">
        <v>1440</v>
      </c>
      <c r="VZH231" s="19" t="s">
        <v>1440</v>
      </c>
      <c r="VZI231" s="19" t="s">
        <v>1440</v>
      </c>
      <c r="VZJ231" s="19" t="s">
        <v>1440</v>
      </c>
      <c r="VZK231" s="19" t="s">
        <v>1440</v>
      </c>
      <c r="VZL231" s="19" t="s">
        <v>1440</v>
      </c>
      <c r="VZM231" s="19" t="s">
        <v>1440</v>
      </c>
      <c r="VZN231" s="19" t="s">
        <v>1440</v>
      </c>
      <c r="VZO231" s="19" t="s">
        <v>1440</v>
      </c>
      <c r="VZP231" s="19" t="s">
        <v>1440</v>
      </c>
      <c r="VZQ231" s="19" t="s">
        <v>1440</v>
      </c>
      <c r="VZR231" s="19" t="s">
        <v>1440</v>
      </c>
      <c r="VZS231" s="19" t="s">
        <v>1440</v>
      </c>
      <c r="VZT231" s="19" t="s">
        <v>1440</v>
      </c>
      <c r="VZU231" s="19" t="s">
        <v>1440</v>
      </c>
      <c r="VZV231" s="19" t="s">
        <v>1440</v>
      </c>
      <c r="VZW231" s="19" t="s">
        <v>1440</v>
      </c>
      <c r="VZX231" s="19" t="s">
        <v>1440</v>
      </c>
      <c r="VZY231" s="19" t="s">
        <v>1440</v>
      </c>
      <c r="VZZ231" s="19" t="s">
        <v>1440</v>
      </c>
      <c r="WAA231" s="19" t="s">
        <v>1440</v>
      </c>
      <c r="WAB231" s="19" t="s">
        <v>1440</v>
      </c>
      <c r="WAC231" s="19" t="s">
        <v>1440</v>
      </c>
      <c r="WAD231" s="19" t="s">
        <v>1440</v>
      </c>
      <c r="WAE231" s="19" t="s">
        <v>1440</v>
      </c>
      <c r="WAF231" s="19" t="s">
        <v>1440</v>
      </c>
      <c r="WAG231" s="19" t="s">
        <v>1440</v>
      </c>
      <c r="WAH231" s="19" t="s">
        <v>1440</v>
      </c>
      <c r="WAI231" s="19" t="s">
        <v>1440</v>
      </c>
      <c r="WAJ231" s="19" t="s">
        <v>1440</v>
      </c>
      <c r="WAK231" s="19" t="s">
        <v>1440</v>
      </c>
      <c r="WAL231" s="19" t="s">
        <v>1440</v>
      </c>
      <c r="WAM231" s="19" t="s">
        <v>1440</v>
      </c>
      <c r="WAN231" s="19" t="s">
        <v>1440</v>
      </c>
      <c r="WAO231" s="19" t="s">
        <v>1440</v>
      </c>
      <c r="WAP231" s="19" t="s">
        <v>1440</v>
      </c>
      <c r="WAQ231" s="19" t="s">
        <v>1440</v>
      </c>
      <c r="WAR231" s="19" t="s">
        <v>1440</v>
      </c>
      <c r="WAS231" s="19" t="s">
        <v>1440</v>
      </c>
      <c r="WAT231" s="19" t="s">
        <v>1440</v>
      </c>
      <c r="WAU231" s="19" t="s">
        <v>1440</v>
      </c>
      <c r="WAV231" s="19" t="s">
        <v>1440</v>
      </c>
      <c r="WAW231" s="19" t="s">
        <v>1440</v>
      </c>
      <c r="WAX231" s="19" t="s">
        <v>1440</v>
      </c>
      <c r="WAY231" s="19" t="s">
        <v>1440</v>
      </c>
      <c r="WAZ231" s="19" t="s">
        <v>1440</v>
      </c>
      <c r="WBA231" s="19" t="s">
        <v>1440</v>
      </c>
      <c r="WBB231" s="19" t="s">
        <v>1440</v>
      </c>
      <c r="WBC231" s="19" t="s">
        <v>1440</v>
      </c>
      <c r="WBD231" s="19" t="s">
        <v>1440</v>
      </c>
      <c r="WBE231" s="19" t="s">
        <v>1440</v>
      </c>
      <c r="WBF231" s="19" t="s">
        <v>1440</v>
      </c>
      <c r="WBG231" s="19" t="s">
        <v>1440</v>
      </c>
      <c r="WBH231" s="19" t="s">
        <v>1440</v>
      </c>
      <c r="WBI231" s="19" t="s">
        <v>1440</v>
      </c>
      <c r="WBJ231" s="19" t="s">
        <v>1440</v>
      </c>
      <c r="WBK231" s="19" t="s">
        <v>1440</v>
      </c>
      <c r="WBL231" s="19" t="s">
        <v>1440</v>
      </c>
      <c r="WBM231" s="19" t="s">
        <v>1440</v>
      </c>
      <c r="WBN231" s="19" t="s">
        <v>1440</v>
      </c>
      <c r="WBO231" s="19" t="s">
        <v>1440</v>
      </c>
      <c r="WBP231" s="19" t="s">
        <v>1440</v>
      </c>
      <c r="WBQ231" s="19" t="s">
        <v>1440</v>
      </c>
      <c r="WBR231" s="19" t="s">
        <v>1440</v>
      </c>
      <c r="WBS231" s="19" t="s">
        <v>1440</v>
      </c>
      <c r="WBT231" s="19" t="s">
        <v>1440</v>
      </c>
      <c r="WBU231" s="19" t="s">
        <v>1440</v>
      </c>
      <c r="WBV231" s="19" t="s">
        <v>1440</v>
      </c>
      <c r="WBW231" s="19" t="s">
        <v>1440</v>
      </c>
      <c r="WBX231" s="19" t="s">
        <v>1440</v>
      </c>
      <c r="WBY231" s="19" t="s">
        <v>1440</v>
      </c>
      <c r="WBZ231" s="19" t="s">
        <v>1440</v>
      </c>
      <c r="WCA231" s="19" t="s">
        <v>1440</v>
      </c>
      <c r="WCB231" s="19" t="s">
        <v>1440</v>
      </c>
      <c r="WCC231" s="19" t="s">
        <v>1440</v>
      </c>
      <c r="WCD231" s="19" t="s">
        <v>1440</v>
      </c>
      <c r="WCE231" s="19" t="s">
        <v>1440</v>
      </c>
      <c r="WCF231" s="19" t="s">
        <v>1440</v>
      </c>
      <c r="WCG231" s="19" t="s">
        <v>1440</v>
      </c>
      <c r="WCH231" s="19" t="s">
        <v>1440</v>
      </c>
      <c r="WCI231" s="19" t="s">
        <v>1440</v>
      </c>
      <c r="WCJ231" s="19" t="s">
        <v>1440</v>
      </c>
      <c r="WCK231" s="19" t="s">
        <v>1440</v>
      </c>
      <c r="WCL231" s="19" t="s">
        <v>1440</v>
      </c>
      <c r="WCM231" s="19" t="s">
        <v>1440</v>
      </c>
      <c r="WCN231" s="19" t="s">
        <v>1440</v>
      </c>
      <c r="WCO231" s="19" t="s">
        <v>1440</v>
      </c>
      <c r="WCP231" s="19" t="s">
        <v>1440</v>
      </c>
      <c r="WCQ231" s="19" t="s">
        <v>1440</v>
      </c>
      <c r="WCR231" s="19" t="s">
        <v>1440</v>
      </c>
      <c r="WCS231" s="19" t="s">
        <v>1440</v>
      </c>
      <c r="WCT231" s="19" t="s">
        <v>1440</v>
      </c>
      <c r="WCU231" s="19" t="s">
        <v>1440</v>
      </c>
      <c r="WCV231" s="19" t="s">
        <v>1440</v>
      </c>
      <c r="WCW231" s="19" t="s">
        <v>1440</v>
      </c>
      <c r="WCX231" s="19" t="s">
        <v>1440</v>
      </c>
      <c r="WCY231" s="19" t="s">
        <v>1440</v>
      </c>
      <c r="WCZ231" s="19" t="s">
        <v>1440</v>
      </c>
      <c r="WDA231" s="19" t="s">
        <v>1440</v>
      </c>
      <c r="WDB231" s="19" t="s">
        <v>1440</v>
      </c>
      <c r="WDC231" s="19" t="s">
        <v>1440</v>
      </c>
      <c r="WDD231" s="19" t="s">
        <v>1440</v>
      </c>
      <c r="WDE231" s="19" t="s">
        <v>1440</v>
      </c>
      <c r="WDF231" s="19" t="s">
        <v>1440</v>
      </c>
      <c r="WDG231" s="19" t="s">
        <v>1440</v>
      </c>
      <c r="WDH231" s="19" t="s">
        <v>1440</v>
      </c>
      <c r="WDI231" s="19" t="s">
        <v>1440</v>
      </c>
      <c r="WDJ231" s="19" t="s">
        <v>1440</v>
      </c>
      <c r="WDK231" s="19" t="s">
        <v>1440</v>
      </c>
      <c r="WDL231" s="19" t="s">
        <v>1440</v>
      </c>
      <c r="WDM231" s="19" t="s">
        <v>1440</v>
      </c>
      <c r="WDN231" s="19" t="s">
        <v>1440</v>
      </c>
      <c r="WDO231" s="19" t="s">
        <v>1440</v>
      </c>
      <c r="WDP231" s="19" t="s">
        <v>1440</v>
      </c>
      <c r="WDQ231" s="19" t="s">
        <v>1440</v>
      </c>
      <c r="WDR231" s="19" t="s">
        <v>1440</v>
      </c>
      <c r="WDS231" s="19" t="s">
        <v>1440</v>
      </c>
      <c r="WDT231" s="19" t="s">
        <v>1440</v>
      </c>
      <c r="WDU231" s="19" t="s">
        <v>1440</v>
      </c>
      <c r="WDV231" s="19" t="s">
        <v>1440</v>
      </c>
      <c r="WDW231" s="19" t="s">
        <v>1440</v>
      </c>
      <c r="WDX231" s="19" t="s">
        <v>1440</v>
      </c>
      <c r="WDY231" s="19" t="s">
        <v>1440</v>
      </c>
      <c r="WDZ231" s="19" t="s">
        <v>1440</v>
      </c>
      <c r="WEA231" s="19" t="s">
        <v>1440</v>
      </c>
      <c r="WEB231" s="19" t="s">
        <v>1440</v>
      </c>
      <c r="WEC231" s="19" t="s">
        <v>1440</v>
      </c>
      <c r="WED231" s="19" t="s">
        <v>1440</v>
      </c>
      <c r="WEE231" s="19" t="s">
        <v>1440</v>
      </c>
      <c r="WEF231" s="19" t="s">
        <v>1440</v>
      </c>
      <c r="WEG231" s="19" t="s">
        <v>1440</v>
      </c>
      <c r="WEH231" s="19" t="s">
        <v>1440</v>
      </c>
      <c r="WEI231" s="19" t="s">
        <v>1440</v>
      </c>
      <c r="WEJ231" s="19" t="s">
        <v>1440</v>
      </c>
      <c r="WEK231" s="19" t="s">
        <v>1440</v>
      </c>
      <c r="WEL231" s="19" t="s">
        <v>1440</v>
      </c>
      <c r="WEM231" s="19" t="s">
        <v>1440</v>
      </c>
      <c r="WEN231" s="19" t="s">
        <v>1440</v>
      </c>
      <c r="WEO231" s="19" t="s">
        <v>1440</v>
      </c>
      <c r="WEP231" s="19" t="s">
        <v>1440</v>
      </c>
      <c r="WEQ231" s="19" t="s">
        <v>1440</v>
      </c>
      <c r="WER231" s="19" t="s">
        <v>1440</v>
      </c>
      <c r="WES231" s="19" t="s">
        <v>1440</v>
      </c>
      <c r="WET231" s="19" t="s">
        <v>1440</v>
      </c>
      <c r="WEU231" s="19" t="s">
        <v>1440</v>
      </c>
      <c r="WEV231" s="19" t="s">
        <v>1440</v>
      </c>
      <c r="WEW231" s="19" t="s">
        <v>1440</v>
      </c>
      <c r="WEX231" s="19" t="s">
        <v>1440</v>
      </c>
      <c r="WEY231" s="19" t="s">
        <v>1440</v>
      </c>
      <c r="WEZ231" s="19" t="s">
        <v>1440</v>
      </c>
      <c r="WFA231" s="19" t="s">
        <v>1440</v>
      </c>
      <c r="WFB231" s="19" t="s">
        <v>1440</v>
      </c>
      <c r="WFC231" s="19" t="s">
        <v>1440</v>
      </c>
      <c r="WFD231" s="19" t="s">
        <v>1440</v>
      </c>
      <c r="WFE231" s="19" t="s">
        <v>1440</v>
      </c>
      <c r="WFF231" s="19" t="s">
        <v>1440</v>
      </c>
      <c r="WFG231" s="19" t="s">
        <v>1440</v>
      </c>
      <c r="WFH231" s="19" t="s">
        <v>1440</v>
      </c>
      <c r="WFI231" s="19" t="s">
        <v>1440</v>
      </c>
      <c r="WFJ231" s="19" t="s">
        <v>1440</v>
      </c>
      <c r="WFK231" s="19" t="s">
        <v>1440</v>
      </c>
      <c r="WFL231" s="19" t="s">
        <v>1440</v>
      </c>
      <c r="WFM231" s="19" t="s">
        <v>1440</v>
      </c>
      <c r="WFN231" s="19" t="s">
        <v>1440</v>
      </c>
      <c r="WFO231" s="19" t="s">
        <v>1440</v>
      </c>
      <c r="WFP231" s="19" t="s">
        <v>1440</v>
      </c>
      <c r="WFQ231" s="19" t="s">
        <v>1440</v>
      </c>
      <c r="WFR231" s="19" t="s">
        <v>1440</v>
      </c>
      <c r="WFS231" s="19" t="s">
        <v>1440</v>
      </c>
      <c r="WFT231" s="19" t="s">
        <v>1440</v>
      </c>
      <c r="WFU231" s="19" t="s">
        <v>1440</v>
      </c>
      <c r="WFV231" s="19" t="s">
        <v>1440</v>
      </c>
      <c r="WFW231" s="19" t="s">
        <v>1440</v>
      </c>
      <c r="WFX231" s="19" t="s">
        <v>1440</v>
      </c>
      <c r="WFY231" s="19" t="s">
        <v>1440</v>
      </c>
      <c r="WFZ231" s="19" t="s">
        <v>1440</v>
      </c>
      <c r="WGA231" s="19" t="s">
        <v>1440</v>
      </c>
      <c r="WGB231" s="19" t="s">
        <v>1440</v>
      </c>
      <c r="WGC231" s="19" t="s">
        <v>1440</v>
      </c>
      <c r="WGD231" s="19" t="s">
        <v>1440</v>
      </c>
      <c r="WGE231" s="19" t="s">
        <v>1440</v>
      </c>
      <c r="WGF231" s="19" t="s">
        <v>1440</v>
      </c>
      <c r="WGG231" s="19" t="s">
        <v>1440</v>
      </c>
      <c r="WGH231" s="19" t="s">
        <v>1440</v>
      </c>
      <c r="WGI231" s="19" t="s">
        <v>1440</v>
      </c>
      <c r="WGJ231" s="19" t="s">
        <v>1440</v>
      </c>
      <c r="WGK231" s="19" t="s">
        <v>1440</v>
      </c>
      <c r="WGL231" s="19" t="s">
        <v>1440</v>
      </c>
      <c r="WGM231" s="19" t="s">
        <v>1440</v>
      </c>
      <c r="WGN231" s="19" t="s">
        <v>1440</v>
      </c>
      <c r="WGO231" s="19" t="s">
        <v>1440</v>
      </c>
      <c r="WGP231" s="19" t="s">
        <v>1440</v>
      </c>
      <c r="WGQ231" s="19" t="s">
        <v>1440</v>
      </c>
      <c r="WGR231" s="19" t="s">
        <v>1440</v>
      </c>
      <c r="WGS231" s="19" t="s">
        <v>1440</v>
      </c>
      <c r="WGT231" s="19" t="s">
        <v>1440</v>
      </c>
      <c r="WGU231" s="19" t="s">
        <v>1440</v>
      </c>
      <c r="WGV231" s="19" t="s">
        <v>1440</v>
      </c>
      <c r="WGW231" s="19" t="s">
        <v>1440</v>
      </c>
      <c r="WGX231" s="19" t="s">
        <v>1440</v>
      </c>
      <c r="WGY231" s="19" t="s">
        <v>1440</v>
      </c>
      <c r="WGZ231" s="19" t="s">
        <v>1440</v>
      </c>
      <c r="WHA231" s="19" t="s">
        <v>1440</v>
      </c>
      <c r="WHB231" s="19" t="s">
        <v>1440</v>
      </c>
      <c r="WHC231" s="19" t="s">
        <v>1440</v>
      </c>
      <c r="WHD231" s="19" t="s">
        <v>1440</v>
      </c>
      <c r="WHE231" s="19" t="s">
        <v>1440</v>
      </c>
      <c r="WHF231" s="19" t="s">
        <v>1440</v>
      </c>
      <c r="WHG231" s="19" t="s">
        <v>1440</v>
      </c>
      <c r="WHH231" s="19" t="s">
        <v>1440</v>
      </c>
      <c r="WHI231" s="19" t="s">
        <v>1440</v>
      </c>
      <c r="WHJ231" s="19" t="s">
        <v>1440</v>
      </c>
      <c r="WHK231" s="19" t="s">
        <v>1440</v>
      </c>
      <c r="WHL231" s="19" t="s">
        <v>1440</v>
      </c>
      <c r="WHM231" s="19" t="s">
        <v>1440</v>
      </c>
      <c r="WHN231" s="19" t="s">
        <v>1440</v>
      </c>
      <c r="WHO231" s="19" t="s">
        <v>1440</v>
      </c>
      <c r="WHP231" s="19" t="s">
        <v>1440</v>
      </c>
      <c r="WHQ231" s="19" t="s">
        <v>1440</v>
      </c>
      <c r="WHR231" s="19" t="s">
        <v>1440</v>
      </c>
      <c r="WHS231" s="19" t="s">
        <v>1440</v>
      </c>
      <c r="WHT231" s="19" t="s">
        <v>1440</v>
      </c>
      <c r="WHU231" s="19" t="s">
        <v>1440</v>
      </c>
      <c r="WHV231" s="19" t="s">
        <v>1440</v>
      </c>
      <c r="WHW231" s="19" t="s">
        <v>1440</v>
      </c>
      <c r="WHX231" s="19" t="s">
        <v>1440</v>
      </c>
      <c r="WHY231" s="19" t="s">
        <v>1440</v>
      </c>
      <c r="WHZ231" s="19" t="s">
        <v>1440</v>
      </c>
      <c r="WIA231" s="19" t="s">
        <v>1440</v>
      </c>
      <c r="WIB231" s="19" t="s">
        <v>1440</v>
      </c>
      <c r="WIC231" s="19" t="s">
        <v>1440</v>
      </c>
      <c r="WID231" s="19" t="s">
        <v>1440</v>
      </c>
      <c r="WIE231" s="19" t="s">
        <v>1440</v>
      </c>
      <c r="WIF231" s="19" t="s">
        <v>1440</v>
      </c>
      <c r="WIG231" s="19" t="s">
        <v>1440</v>
      </c>
      <c r="WIH231" s="19" t="s">
        <v>1440</v>
      </c>
      <c r="WII231" s="19" t="s">
        <v>1440</v>
      </c>
      <c r="WIJ231" s="19" t="s">
        <v>1440</v>
      </c>
      <c r="WIK231" s="19" t="s">
        <v>1440</v>
      </c>
      <c r="WIL231" s="19" t="s">
        <v>1440</v>
      </c>
      <c r="WIM231" s="19" t="s">
        <v>1440</v>
      </c>
      <c r="WIN231" s="19" t="s">
        <v>1440</v>
      </c>
      <c r="WIO231" s="19" t="s">
        <v>1440</v>
      </c>
      <c r="WIP231" s="19" t="s">
        <v>1440</v>
      </c>
      <c r="WIQ231" s="19" t="s">
        <v>1440</v>
      </c>
      <c r="WIR231" s="19" t="s">
        <v>1440</v>
      </c>
      <c r="WIS231" s="19" t="s">
        <v>1440</v>
      </c>
      <c r="WIT231" s="19" t="s">
        <v>1440</v>
      </c>
      <c r="WIU231" s="19" t="s">
        <v>1440</v>
      </c>
      <c r="WIV231" s="19" t="s">
        <v>1440</v>
      </c>
      <c r="WIW231" s="19" t="s">
        <v>1440</v>
      </c>
      <c r="WIX231" s="19" t="s">
        <v>1440</v>
      </c>
      <c r="WIY231" s="19" t="s">
        <v>1440</v>
      </c>
      <c r="WIZ231" s="19" t="s">
        <v>1440</v>
      </c>
      <c r="WJA231" s="19" t="s">
        <v>1440</v>
      </c>
      <c r="WJB231" s="19" t="s">
        <v>1440</v>
      </c>
      <c r="WJC231" s="19" t="s">
        <v>1440</v>
      </c>
      <c r="WJD231" s="19" t="s">
        <v>1440</v>
      </c>
      <c r="WJE231" s="19" t="s">
        <v>1440</v>
      </c>
      <c r="WJF231" s="19" t="s">
        <v>1440</v>
      </c>
      <c r="WJG231" s="19" t="s">
        <v>1440</v>
      </c>
      <c r="WJH231" s="19" t="s">
        <v>1440</v>
      </c>
      <c r="WJI231" s="19" t="s">
        <v>1440</v>
      </c>
      <c r="WJJ231" s="19" t="s">
        <v>1440</v>
      </c>
      <c r="WJK231" s="19" t="s">
        <v>1440</v>
      </c>
      <c r="WJL231" s="19" t="s">
        <v>1440</v>
      </c>
      <c r="WJM231" s="19" t="s">
        <v>1440</v>
      </c>
      <c r="WJN231" s="19" t="s">
        <v>1440</v>
      </c>
      <c r="WJO231" s="19" t="s">
        <v>1440</v>
      </c>
      <c r="WJP231" s="19" t="s">
        <v>1440</v>
      </c>
      <c r="WJQ231" s="19" t="s">
        <v>1440</v>
      </c>
      <c r="WJR231" s="19" t="s">
        <v>1440</v>
      </c>
      <c r="WJS231" s="19" t="s">
        <v>1440</v>
      </c>
      <c r="WJT231" s="19" t="s">
        <v>1440</v>
      </c>
      <c r="WJU231" s="19" t="s">
        <v>1440</v>
      </c>
      <c r="WJV231" s="19" t="s">
        <v>1440</v>
      </c>
      <c r="WJW231" s="19" t="s">
        <v>1440</v>
      </c>
      <c r="WJX231" s="19" t="s">
        <v>1440</v>
      </c>
      <c r="WJY231" s="19" t="s">
        <v>1440</v>
      </c>
      <c r="WJZ231" s="19" t="s">
        <v>1440</v>
      </c>
      <c r="WKA231" s="19" t="s">
        <v>1440</v>
      </c>
      <c r="WKB231" s="19" t="s">
        <v>1440</v>
      </c>
      <c r="WKC231" s="19" t="s">
        <v>1440</v>
      </c>
      <c r="WKD231" s="19" t="s">
        <v>1440</v>
      </c>
      <c r="WKE231" s="19" t="s">
        <v>1440</v>
      </c>
      <c r="WKF231" s="19" t="s">
        <v>1440</v>
      </c>
      <c r="WKG231" s="19" t="s">
        <v>1440</v>
      </c>
      <c r="WKH231" s="19" t="s">
        <v>1440</v>
      </c>
      <c r="WKI231" s="19" t="s">
        <v>1440</v>
      </c>
      <c r="WKJ231" s="19" t="s">
        <v>1440</v>
      </c>
      <c r="WKK231" s="19" t="s">
        <v>1440</v>
      </c>
      <c r="WKL231" s="19" t="s">
        <v>1440</v>
      </c>
      <c r="WKM231" s="19" t="s">
        <v>1440</v>
      </c>
      <c r="WKN231" s="19" t="s">
        <v>1440</v>
      </c>
      <c r="WKO231" s="19" t="s">
        <v>1440</v>
      </c>
      <c r="WKP231" s="19" t="s">
        <v>1440</v>
      </c>
      <c r="WKQ231" s="19" t="s">
        <v>1440</v>
      </c>
      <c r="WKR231" s="19" t="s">
        <v>1440</v>
      </c>
      <c r="WKS231" s="19" t="s">
        <v>1440</v>
      </c>
      <c r="WKT231" s="19" t="s">
        <v>1440</v>
      </c>
      <c r="WKU231" s="19" t="s">
        <v>1440</v>
      </c>
      <c r="WKV231" s="19" t="s">
        <v>1440</v>
      </c>
      <c r="WKW231" s="19" t="s">
        <v>1440</v>
      </c>
      <c r="WKX231" s="19" t="s">
        <v>1440</v>
      </c>
      <c r="WKY231" s="19" t="s">
        <v>1440</v>
      </c>
      <c r="WKZ231" s="19" t="s">
        <v>1440</v>
      </c>
      <c r="WLA231" s="19" t="s">
        <v>1440</v>
      </c>
      <c r="WLB231" s="19" t="s">
        <v>1440</v>
      </c>
      <c r="WLC231" s="19" t="s">
        <v>1440</v>
      </c>
      <c r="WLD231" s="19" t="s">
        <v>1440</v>
      </c>
      <c r="WLE231" s="19" t="s">
        <v>1440</v>
      </c>
      <c r="WLF231" s="19" t="s">
        <v>1440</v>
      </c>
      <c r="WLG231" s="19" t="s">
        <v>1440</v>
      </c>
      <c r="WLH231" s="19" t="s">
        <v>1440</v>
      </c>
      <c r="WLI231" s="19" t="s">
        <v>1440</v>
      </c>
      <c r="WLJ231" s="19" t="s">
        <v>1440</v>
      </c>
      <c r="WLK231" s="19" t="s">
        <v>1440</v>
      </c>
      <c r="WLL231" s="19" t="s">
        <v>1440</v>
      </c>
      <c r="WLM231" s="19" t="s">
        <v>1440</v>
      </c>
      <c r="WLN231" s="19" t="s">
        <v>1440</v>
      </c>
      <c r="WLO231" s="19" t="s">
        <v>1440</v>
      </c>
      <c r="WLP231" s="19" t="s">
        <v>1440</v>
      </c>
      <c r="WLQ231" s="19" t="s">
        <v>1440</v>
      </c>
      <c r="WLR231" s="19" t="s">
        <v>1440</v>
      </c>
      <c r="WLS231" s="19" t="s">
        <v>1440</v>
      </c>
      <c r="WLT231" s="19" t="s">
        <v>1440</v>
      </c>
      <c r="WLU231" s="19" t="s">
        <v>1440</v>
      </c>
      <c r="WLV231" s="19" t="s">
        <v>1440</v>
      </c>
      <c r="WLW231" s="19" t="s">
        <v>1440</v>
      </c>
      <c r="WLX231" s="19" t="s">
        <v>1440</v>
      </c>
      <c r="WLY231" s="19" t="s">
        <v>1440</v>
      </c>
      <c r="WLZ231" s="19" t="s">
        <v>1440</v>
      </c>
      <c r="WMA231" s="19" t="s">
        <v>1440</v>
      </c>
      <c r="WMB231" s="19" t="s">
        <v>1440</v>
      </c>
      <c r="WMC231" s="19" t="s">
        <v>1440</v>
      </c>
      <c r="WMD231" s="19" t="s">
        <v>1440</v>
      </c>
      <c r="WME231" s="19" t="s">
        <v>1440</v>
      </c>
      <c r="WMF231" s="19" t="s">
        <v>1440</v>
      </c>
      <c r="WMG231" s="19" t="s">
        <v>1440</v>
      </c>
      <c r="WMH231" s="19" t="s">
        <v>1440</v>
      </c>
      <c r="WMI231" s="19" t="s">
        <v>1440</v>
      </c>
      <c r="WMJ231" s="19" t="s">
        <v>1440</v>
      </c>
      <c r="WMK231" s="19" t="s">
        <v>1440</v>
      </c>
      <c r="WML231" s="19" t="s">
        <v>1440</v>
      </c>
      <c r="WMM231" s="19" t="s">
        <v>1440</v>
      </c>
      <c r="WMN231" s="19" t="s">
        <v>1440</v>
      </c>
      <c r="WMO231" s="19" t="s">
        <v>1440</v>
      </c>
      <c r="WMP231" s="19" t="s">
        <v>1440</v>
      </c>
      <c r="WMQ231" s="19" t="s">
        <v>1440</v>
      </c>
      <c r="WMR231" s="19" t="s">
        <v>1440</v>
      </c>
      <c r="WMS231" s="19" t="s">
        <v>1440</v>
      </c>
      <c r="WMT231" s="19" t="s">
        <v>1440</v>
      </c>
      <c r="WMU231" s="19" t="s">
        <v>1440</v>
      </c>
      <c r="WMV231" s="19" t="s">
        <v>1440</v>
      </c>
      <c r="WMW231" s="19" t="s">
        <v>1440</v>
      </c>
      <c r="WMX231" s="19" t="s">
        <v>1440</v>
      </c>
      <c r="WMY231" s="19" t="s">
        <v>1440</v>
      </c>
      <c r="WMZ231" s="19" t="s">
        <v>1440</v>
      </c>
      <c r="WNA231" s="19" t="s">
        <v>1440</v>
      </c>
      <c r="WNB231" s="19" t="s">
        <v>1440</v>
      </c>
      <c r="WNC231" s="19" t="s">
        <v>1440</v>
      </c>
      <c r="WND231" s="19" t="s">
        <v>1440</v>
      </c>
      <c r="WNE231" s="19" t="s">
        <v>1440</v>
      </c>
      <c r="WNF231" s="19" t="s">
        <v>1440</v>
      </c>
      <c r="WNG231" s="19" t="s">
        <v>1440</v>
      </c>
      <c r="WNH231" s="19" t="s">
        <v>1440</v>
      </c>
      <c r="WNI231" s="19" t="s">
        <v>1440</v>
      </c>
      <c r="WNJ231" s="19" t="s">
        <v>1440</v>
      </c>
      <c r="WNK231" s="19" t="s">
        <v>1440</v>
      </c>
      <c r="WNL231" s="19" t="s">
        <v>1440</v>
      </c>
      <c r="WNM231" s="19" t="s">
        <v>1440</v>
      </c>
      <c r="WNN231" s="19" t="s">
        <v>1440</v>
      </c>
      <c r="WNO231" s="19" t="s">
        <v>1440</v>
      </c>
      <c r="WNP231" s="19" t="s">
        <v>1440</v>
      </c>
      <c r="WNQ231" s="19" t="s">
        <v>1440</v>
      </c>
      <c r="WNR231" s="19" t="s">
        <v>1440</v>
      </c>
      <c r="WNS231" s="19" t="s">
        <v>1440</v>
      </c>
      <c r="WNT231" s="19" t="s">
        <v>1440</v>
      </c>
      <c r="WNU231" s="19" t="s">
        <v>1440</v>
      </c>
      <c r="WNV231" s="19" t="s">
        <v>1440</v>
      </c>
      <c r="WNW231" s="19" t="s">
        <v>1440</v>
      </c>
      <c r="WNX231" s="19" t="s">
        <v>1440</v>
      </c>
      <c r="WNY231" s="19" t="s">
        <v>1440</v>
      </c>
      <c r="WNZ231" s="19" t="s">
        <v>1440</v>
      </c>
      <c r="WOA231" s="19" t="s">
        <v>1440</v>
      </c>
      <c r="WOB231" s="19" t="s">
        <v>1440</v>
      </c>
      <c r="WOC231" s="19" t="s">
        <v>1440</v>
      </c>
      <c r="WOD231" s="19" t="s">
        <v>1440</v>
      </c>
      <c r="WOE231" s="19" t="s">
        <v>1440</v>
      </c>
      <c r="WOF231" s="19" t="s">
        <v>1440</v>
      </c>
      <c r="WOG231" s="19" t="s">
        <v>1440</v>
      </c>
      <c r="WOH231" s="19" t="s">
        <v>1440</v>
      </c>
      <c r="WOI231" s="19" t="s">
        <v>1440</v>
      </c>
      <c r="WOJ231" s="19" t="s">
        <v>1440</v>
      </c>
      <c r="WOK231" s="19" t="s">
        <v>1440</v>
      </c>
      <c r="WOL231" s="19" t="s">
        <v>1440</v>
      </c>
      <c r="WOM231" s="19" t="s">
        <v>1440</v>
      </c>
      <c r="WON231" s="19" t="s">
        <v>1440</v>
      </c>
      <c r="WOO231" s="19" t="s">
        <v>1440</v>
      </c>
      <c r="WOP231" s="19" t="s">
        <v>1440</v>
      </c>
      <c r="WOQ231" s="19" t="s">
        <v>1440</v>
      </c>
      <c r="WOR231" s="19" t="s">
        <v>1440</v>
      </c>
      <c r="WOS231" s="19" t="s">
        <v>1440</v>
      </c>
      <c r="WOT231" s="19" t="s">
        <v>1440</v>
      </c>
      <c r="WOU231" s="19" t="s">
        <v>1440</v>
      </c>
      <c r="WOV231" s="19" t="s">
        <v>1440</v>
      </c>
      <c r="WOW231" s="19" t="s">
        <v>1440</v>
      </c>
      <c r="WOX231" s="19" t="s">
        <v>1440</v>
      </c>
      <c r="WOY231" s="19" t="s">
        <v>1440</v>
      </c>
      <c r="WOZ231" s="19" t="s">
        <v>1440</v>
      </c>
      <c r="WPA231" s="19" t="s">
        <v>1440</v>
      </c>
      <c r="WPB231" s="19" t="s">
        <v>1440</v>
      </c>
      <c r="WPC231" s="19" t="s">
        <v>1440</v>
      </c>
      <c r="WPD231" s="19" t="s">
        <v>1440</v>
      </c>
      <c r="WPE231" s="19" t="s">
        <v>1440</v>
      </c>
      <c r="WPF231" s="19" t="s">
        <v>1440</v>
      </c>
      <c r="WPG231" s="19" t="s">
        <v>1440</v>
      </c>
      <c r="WPH231" s="19" t="s">
        <v>1440</v>
      </c>
      <c r="WPI231" s="19" t="s">
        <v>1440</v>
      </c>
      <c r="WPJ231" s="19" t="s">
        <v>1440</v>
      </c>
      <c r="WPK231" s="19" t="s">
        <v>1440</v>
      </c>
      <c r="WPL231" s="19" t="s">
        <v>1440</v>
      </c>
      <c r="WPM231" s="19" t="s">
        <v>1440</v>
      </c>
      <c r="WPN231" s="19" t="s">
        <v>1440</v>
      </c>
      <c r="WPO231" s="19" t="s">
        <v>1440</v>
      </c>
      <c r="WPP231" s="19" t="s">
        <v>1440</v>
      </c>
      <c r="WPQ231" s="19" t="s">
        <v>1440</v>
      </c>
      <c r="WPR231" s="19" t="s">
        <v>1440</v>
      </c>
      <c r="WPS231" s="19" t="s">
        <v>1440</v>
      </c>
      <c r="WPT231" s="19" t="s">
        <v>1440</v>
      </c>
      <c r="WPU231" s="19" t="s">
        <v>1440</v>
      </c>
      <c r="WPV231" s="19" t="s">
        <v>1440</v>
      </c>
      <c r="WPW231" s="19" t="s">
        <v>1440</v>
      </c>
      <c r="WPX231" s="19" t="s">
        <v>1440</v>
      </c>
      <c r="WPY231" s="19" t="s">
        <v>1440</v>
      </c>
      <c r="WPZ231" s="19" t="s">
        <v>1440</v>
      </c>
      <c r="WQA231" s="19" t="s">
        <v>1440</v>
      </c>
      <c r="WQB231" s="19" t="s">
        <v>1440</v>
      </c>
      <c r="WQC231" s="19" t="s">
        <v>1440</v>
      </c>
      <c r="WQD231" s="19" t="s">
        <v>1440</v>
      </c>
      <c r="WQE231" s="19" t="s">
        <v>1440</v>
      </c>
      <c r="WQF231" s="19" t="s">
        <v>1440</v>
      </c>
      <c r="WQG231" s="19" t="s">
        <v>1440</v>
      </c>
      <c r="WQH231" s="19" t="s">
        <v>1440</v>
      </c>
      <c r="WQI231" s="19" t="s">
        <v>1440</v>
      </c>
      <c r="WQJ231" s="19" t="s">
        <v>1440</v>
      </c>
      <c r="WQK231" s="19" t="s">
        <v>1440</v>
      </c>
      <c r="WQL231" s="19" t="s">
        <v>1440</v>
      </c>
      <c r="WQM231" s="19" t="s">
        <v>1440</v>
      </c>
      <c r="WQN231" s="19" t="s">
        <v>1440</v>
      </c>
      <c r="WQO231" s="19" t="s">
        <v>1440</v>
      </c>
      <c r="WQP231" s="19" t="s">
        <v>1440</v>
      </c>
      <c r="WQQ231" s="19" t="s">
        <v>1440</v>
      </c>
      <c r="WQR231" s="19" t="s">
        <v>1440</v>
      </c>
      <c r="WQS231" s="19" t="s">
        <v>1440</v>
      </c>
      <c r="WQT231" s="19" t="s">
        <v>1440</v>
      </c>
      <c r="WQU231" s="19" t="s">
        <v>1440</v>
      </c>
      <c r="WQV231" s="19" t="s">
        <v>1440</v>
      </c>
      <c r="WQW231" s="19" t="s">
        <v>1440</v>
      </c>
      <c r="WQX231" s="19" t="s">
        <v>1440</v>
      </c>
      <c r="WQY231" s="19" t="s">
        <v>1440</v>
      </c>
      <c r="WQZ231" s="19" t="s">
        <v>1440</v>
      </c>
      <c r="WRA231" s="19" t="s">
        <v>1440</v>
      </c>
      <c r="WRB231" s="19" t="s">
        <v>1440</v>
      </c>
      <c r="WRC231" s="19" t="s">
        <v>1440</v>
      </c>
      <c r="WRD231" s="19" t="s">
        <v>1440</v>
      </c>
      <c r="WRE231" s="19" t="s">
        <v>1440</v>
      </c>
      <c r="WRF231" s="19" t="s">
        <v>1440</v>
      </c>
      <c r="WRG231" s="19" t="s">
        <v>1440</v>
      </c>
      <c r="WRH231" s="19" t="s">
        <v>1440</v>
      </c>
      <c r="WRI231" s="19" t="s">
        <v>1440</v>
      </c>
      <c r="WRJ231" s="19" t="s">
        <v>1440</v>
      </c>
      <c r="WRK231" s="19" t="s">
        <v>1440</v>
      </c>
      <c r="WRL231" s="19" t="s">
        <v>1440</v>
      </c>
      <c r="WRM231" s="19" t="s">
        <v>1440</v>
      </c>
      <c r="WRN231" s="19" t="s">
        <v>1440</v>
      </c>
      <c r="WRO231" s="19" t="s">
        <v>1440</v>
      </c>
      <c r="WRP231" s="19" t="s">
        <v>1440</v>
      </c>
      <c r="WRQ231" s="19" t="s">
        <v>1440</v>
      </c>
      <c r="WRR231" s="19" t="s">
        <v>1440</v>
      </c>
      <c r="WRS231" s="19" t="s">
        <v>1440</v>
      </c>
      <c r="WRT231" s="19" t="s">
        <v>1440</v>
      </c>
      <c r="WRU231" s="19" t="s">
        <v>1440</v>
      </c>
      <c r="WRV231" s="19" t="s">
        <v>1440</v>
      </c>
      <c r="WRW231" s="19" t="s">
        <v>1440</v>
      </c>
      <c r="WRX231" s="19" t="s">
        <v>1440</v>
      </c>
      <c r="WRY231" s="19" t="s">
        <v>1440</v>
      </c>
      <c r="WRZ231" s="19" t="s">
        <v>1440</v>
      </c>
      <c r="WSA231" s="19" t="s">
        <v>1440</v>
      </c>
      <c r="WSB231" s="19" t="s">
        <v>1440</v>
      </c>
      <c r="WSC231" s="19" t="s">
        <v>1440</v>
      </c>
      <c r="WSD231" s="19" t="s">
        <v>1440</v>
      </c>
      <c r="WSE231" s="19" t="s">
        <v>1440</v>
      </c>
      <c r="WSF231" s="19" t="s">
        <v>1440</v>
      </c>
      <c r="WSG231" s="19" t="s">
        <v>1440</v>
      </c>
      <c r="WSH231" s="19" t="s">
        <v>1440</v>
      </c>
      <c r="WSI231" s="19" t="s">
        <v>1440</v>
      </c>
      <c r="WSJ231" s="19" t="s">
        <v>1440</v>
      </c>
      <c r="WSK231" s="19" t="s">
        <v>1440</v>
      </c>
      <c r="WSL231" s="19" t="s">
        <v>1440</v>
      </c>
      <c r="WSM231" s="19" t="s">
        <v>1440</v>
      </c>
      <c r="WSN231" s="19" t="s">
        <v>1440</v>
      </c>
      <c r="WSO231" s="19" t="s">
        <v>1440</v>
      </c>
      <c r="WSP231" s="19" t="s">
        <v>1440</v>
      </c>
      <c r="WSQ231" s="19" t="s">
        <v>1440</v>
      </c>
      <c r="WSR231" s="19" t="s">
        <v>1440</v>
      </c>
      <c r="WSS231" s="19" t="s">
        <v>1440</v>
      </c>
      <c r="WST231" s="19" t="s">
        <v>1440</v>
      </c>
      <c r="WSU231" s="19" t="s">
        <v>1440</v>
      </c>
      <c r="WSV231" s="19" t="s">
        <v>1440</v>
      </c>
      <c r="WSW231" s="19" t="s">
        <v>1440</v>
      </c>
      <c r="WSX231" s="19" t="s">
        <v>1440</v>
      </c>
      <c r="WSY231" s="19" t="s">
        <v>1440</v>
      </c>
      <c r="WSZ231" s="19" t="s">
        <v>1440</v>
      </c>
      <c r="WTA231" s="19" t="s">
        <v>1440</v>
      </c>
      <c r="WTB231" s="19" t="s">
        <v>1440</v>
      </c>
      <c r="WTC231" s="19" t="s">
        <v>1440</v>
      </c>
      <c r="WTD231" s="19" t="s">
        <v>1440</v>
      </c>
      <c r="WTE231" s="19" t="s">
        <v>1440</v>
      </c>
      <c r="WTF231" s="19" t="s">
        <v>1440</v>
      </c>
      <c r="WTG231" s="19" t="s">
        <v>1440</v>
      </c>
      <c r="WTH231" s="19" t="s">
        <v>1440</v>
      </c>
      <c r="WTI231" s="19" t="s">
        <v>1440</v>
      </c>
      <c r="WTJ231" s="19" t="s">
        <v>1440</v>
      </c>
      <c r="WTK231" s="19" t="s">
        <v>1440</v>
      </c>
      <c r="WTL231" s="19" t="s">
        <v>1440</v>
      </c>
      <c r="WTM231" s="19" t="s">
        <v>1440</v>
      </c>
      <c r="WTN231" s="19" t="s">
        <v>1440</v>
      </c>
      <c r="WTO231" s="19" t="s">
        <v>1440</v>
      </c>
      <c r="WTP231" s="19" t="s">
        <v>1440</v>
      </c>
      <c r="WTQ231" s="19" t="s">
        <v>1440</v>
      </c>
      <c r="WTR231" s="19" t="s">
        <v>1440</v>
      </c>
      <c r="WTS231" s="19" t="s">
        <v>1440</v>
      </c>
      <c r="WTT231" s="19" t="s">
        <v>1440</v>
      </c>
      <c r="WTU231" s="19" t="s">
        <v>1440</v>
      </c>
      <c r="WTV231" s="19" t="s">
        <v>1440</v>
      </c>
      <c r="WTW231" s="19" t="s">
        <v>1440</v>
      </c>
      <c r="WTX231" s="19" t="s">
        <v>1440</v>
      </c>
      <c r="WTY231" s="19" t="s">
        <v>1440</v>
      </c>
      <c r="WTZ231" s="19" t="s">
        <v>1440</v>
      </c>
      <c r="WUA231" s="19" t="s">
        <v>1440</v>
      </c>
      <c r="WUB231" s="19" t="s">
        <v>1440</v>
      </c>
      <c r="WUC231" s="19" t="s">
        <v>1440</v>
      </c>
    </row>
    <row r="232" spans="1:16097" ht="30" customHeight="1" x14ac:dyDescent="0.35">
      <c r="A232" s="19" t="s">
        <v>284</v>
      </c>
      <c r="B232" s="19" t="s">
        <v>282</v>
      </c>
      <c r="C232" s="22">
        <v>16182170</v>
      </c>
      <c r="D232" s="22">
        <v>0</v>
      </c>
      <c r="E232" s="22">
        <v>12469093</v>
      </c>
      <c r="F232" s="22">
        <v>0</v>
      </c>
      <c r="G232" s="48">
        <v>14329021</v>
      </c>
      <c r="H232" s="48"/>
      <c r="I232" s="62"/>
      <c r="J232" s="62"/>
      <c r="K232" s="62"/>
      <c r="L232" s="62"/>
      <c r="M232" s="62"/>
      <c r="N232" s="62"/>
      <c r="O232" s="45"/>
      <c r="P232" s="45" t="s">
        <v>8439</v>
      </c>
      <c r="Q232" s="45" t="s">
        <v>8439</v>
      </c>
      <c r="R232" s="45" t="s">
        <v>8439</v>
      </c>
      <c r="S232" s="45" t="s">
        <v>8439</v>
      </c>
      <c r="T232" s="49" t="s">
        <v>8439</v>
      </c>
      <c r="U232" s="19" t="s">
        <v>8439</v>
      </c>
      <c r="V232" s="19" t="s">
        <v>8439</v>
      </c>
      <c r="W232" s="19" t="s">
        <v>8439</v>
      </c>
      <c r="X232" s="19" t="s">
        <v>8439</v>
      </c>
      <c r="Y232" s="19" t="s">
        <v>8439</v>
      </c>
      <c r="Z232" s="19" t="s">
        <v>8439</v>
      </c>
      <c r="AA232" s="19" t="s">
        <v>8439</v>
      </c>
      <c r="AB232" s="19" t="s">
        <v>8439</v>
      </c>
      <c r="AC232" s="19" t="s">
        <v>8439</v>
      </c>
      <c r="AD232" s="19" t="s">
        <v>8439</v>
      </c>
      <c r="AE232" s="19" t="s">
        <v>8439</v>
      </c>
      <c r="AF232" s="19" t="s">
        <v>8439</v>
      </c>
      <c r="AG232" s="19" t="s">
        <v>8439</v>
      </c>
      <c r="AH232" s="19" t="s">
        <v>8439</v>
      </c>
      <c r="AI232" s="19" t="s">
        <v>8439</v>
      </c>
      <c r="AJ232" s="19" t="s">
        <v>8439</v>
      </c>
      <c r="AK232" s="19" t="s">
        <v>8439</v>
      </c>
      <c r="AL232" s="19" t="s">
        <v>8439</v>
      </c>
      <c r="AM232" s="19" t="s">
        <v>8439</v>
      </c>
      <c r="AN232" s="19" t="s">
        <v>8439</v>
      </c>
      <c r="AO232" s="19" t="s">
        <v>8439</v>
      </c>
      <c r="AP232" s="19" t="s">
        <v>8439</v>
      </c>
      <c r="AQ232" s="19" t="s">
        <v>8439</v>
      </c>
      <c r="AR232" s="19" t="s">
        <v>8439</v>
      </c>
      <c r="AS232" s="19" t="s">
        <v>8439</v>
      </c>
      <c r="AT232" s="19" t="s">
        <v>8439</v>
      </c>
      <c r="AU232" s="19" t="s">
        <v>8439</v>
      </c>
      <c r="AV232" s="19" t="s">
        <v>8439</v>
      </c>
      <c r="AW232" s="19" t="s">
        <v>8439</v>
      </c>
      <c r="AX232" s="19" t="s">
        <v>8439</v>
      </c>
      <c r="AY232" s="19" t="s">
        <v>8439</v>
      </c>
      <c r="AZ232" s="19" t="s">
        <v>8439</v>
      </c>
      <c r="BA232" s="19" t="s">
        <v>8439</v>
      </c>
      <c r="BB232" s="19" t="s">
        <v>8439</v>
      </c>
      <c r="BC232" s="19" t="s">
        <v>8439</v>
      </c>
      <c r="BD232" s="19" t="s">
        <v>8439</v>
      </c>
      <c r="BE232" s="19" t="s">
        <v>8439</v>
      </c>
      <c r="BF232" s="19" t="s">
        <v>8439</v>
      </c>
      <c r="BG232" s="19" t="s">
        <v>8439</v>
      </c>
      <c r="BH232" s="19" t="s">
        <v>8439</v>
      </c>
      <c r="BI232" s="19" t="s">
        <v>8439</v>
      </c>
      <c r="BJ232" s="19" t="s">
        <v>8439</v>
      </c>
      <c r="BK232" s="19" t="s">
        <v>8439</v>
      </c>
      <c r="BL232" s="19" t="s">
        <v>8439</v>
      </c>
      <c r="BM232" s="19" t="s">
        <v>8439</v>
      </c>
      <c r="BN232" s="19" t="s">
        <v>8439</v>
      </c>
      <c r="BO232" s="19" t="s">
        <v>8439</v>
      </c>
      <c r="BP232" s="19" t="s">
        <v>8439</v>
      </c>
      <c r="BQ232" s="19" t="s">
        <v>8439</v>
      </c>
      <c r="BR232" s="19" t="s">
        <v>8439</v>
      </c>
      <c r="BS232" s="19" t="s">
        <v>8439</v>
      </c>
      <c r="BT232" s="19" t="s">
        <v>8439</v>
      </c>
      <c r="BU232" s="19" t="s">
        <v>8439</v>
      </c>
      <c r="BV232" s="19" t="s">
        <v>8439</v>
      </c>
      <c r="BW232" s="19" t="s">
        <v>8439</v>
      </c>
      <c r="BX232" s="19" t="s">
        <v>8439</v>
      </c>
      <c r="BY232" s="19" t="s">
        <v>8439</v>
      </c>
      <c r="BZ232" s="19" t="s">
        <v>8439</v>
      </c>
      <c r="CA232" s="19" t="s">
        <v>8439</v>
      </c>
      <c r="CB232" s="19" t="s">
        <v>8439</v>
      </c>
      <c r="CC232" s="19" t="s">
        <v>8439</v>
      </c>
      <c r="CD232" s="19" t="s">
        <v>8439</v>
      </c>
      <c r="CE232" s="19" t="s">
        <v>8439</v>
      </c>
      <c r="CF232" s="19" t="s">
        <v>8439</v>
      </c>
      <c r="CG232" s="19" t="s">
        <v>8439</v>
      </c>
      <c r="CH232" s="19" t="s">
        <v>8439</v>
      </c>
      <c r="CI232" s="19" t="s">
        <v>8439</v>
      </c>
      <c r="CJ232" s="19" t="s">
        <v>8439</v>
      </c>
      <c r="CK232" s="19" t="s">
        <v>8439</v>
      </c>
      <c r="CL232" s="19" t="s">
        <v>8439</v>
      </c>
      <c r="CM232" s="19" t="s">
        <v>8439</v>
      </c>
      <c r="CN232" s="19" t="s">
        <v>8439</v>
      </c>
      <c r="CO232" s="19" t="s">
        <v>8439</v>
      </c>
      <c r="CP232" s="19" t="s">
        <v>8439</v>
      </c>
      <c r="CQ232" s="19" t="s">
        <v>8439</v>
      </c>
      <c r="CR232" s="19" t="s">
        <v>8439</v>
      </c>
      <c r="CS232" s="19" t="s">
        <v>8439</v>
      </c>
      <c r="CT232" s="19" t="s">
        <v>8439</v>
      </c>
      <c r="CU232" s="19" t="s">
        <v>8439</v>
      </c>
      <c r="CV232" s="19" t="s">
        <v>8439</v>
      </c>
      <c r="CW232" s="19" t="s">
        <v>8439</v>
      </c>
      <c r="CX232" s="19" t="s">
        <v>8439</v>
      </c>
      <c r="CY232" s="19" t="s">
        <v>8439</v>
      </c>
      <c r="CZ232" s="19" t="s">
        <v>8439</v>
      </c>
      <c r="DA232" s="19" t="s">
        <v>8439</v>
      </c>
      <c r="DB232" s="19" t="s">
        <v>8439</v>
      </c>
      <c r="DC232" s="19" t="s">
        <v>8439</v>
      </c>
      <c r="DD232" s="19" t="s">
        <v>8439</v>
      </c>
      <c r="DE232" s="19" t="s">
        <v>8439</v>
      </c>
      <c r="DF232" s="19" t="s">
        <v>8439</v>
      </c>
      <c r="DG232" s="19" t="s">
        <v>8439</v>
      </c>
      <c r="DH232" s="19" t="s">
        <v>8439</v>
      </c>
      <c r="DI232" s="19" t="s">
        <v>8439</v>
      </c>
      <c r="DJ232" s="19" t="s">
        <v>8439</v>
      </c>
      <c r="DK232" s="19" t="s">
        <v>8439</v>
      </c>
      <c r="DL232" s="19" t="s">
        <v>8439</v>
      </c>
      <c r="DM232" s="19" t="s">
        <v>8439</v>
      </c>
      <c r="DN232" s="19" t="s">
        <v>8439</v>
      </c>
      <c r="DO232" s="19" t="s">
        <v>8439</v>
      </c>
      <c r="DP232" s="19" t="s">
        <v>8439</v>
      </c>
      <c r="DQ232" s="19" t="s">
        <v>8439</v>
      </c>
      <c r="DR232" s="19" t="s">
        <v>8439</v>
      </c>
      <c r="DS232" s="19" t="s">
        <v>8439</v>
      </c>
      <c r="DT232" s="19" t="s">
        <v>8439</v>
      </c>
      <c r="DU232" s="19" t="s">
        <v>8439</v>
      </c>
      <c r="DV232" s="19" t="s">
        <v>8439</v>
      </c>
      <c r="DW232" s="19" t="s">
        <v>8439</v>
      </c>
      <c r="DX232" s="19" t="s">
        <v>8439</v>
      </c>
      <c r="DY232" s="19" t="s">
        <v>8439</v>
      </c>
      <c r="DZ232" s="19" t="s">
        <v>8439</v>
      </c>
      <c r="EA232" s="19" t="s">
        <v>8439</v>
      </c>
      <c r="EB232" s="19" t="s">
        <v>8439</v>
      </c>
      <c r="EC232" s="19" t="s">
        <v>8439</v>
      </c>
      <c r="ED232" s="19" t="s">
        <v>8439</v>
      </c>
      <c r="EE232" s="19" t="s">
        <v>8439</v>
      </c>
      <c r="EF232" s="19" t="s">
        <v>8439</v>
      </c>
      <c r="EG232" s="19" t="s">
        <v>8439</v>
      </c>
      <c r="EH232" s="19" t="s">
        <v>8439</v>
      </c>
      <c r="EI232" s="19" t="s">
        <v>8439</v>
      </c>
      <c r="EJ232" s="19" t="s">
        <v>8439</v>
      </c>
      <c r="EK232" s="19" t="s">
        <v>8439</v>
      </c>
      <c r="EL232" s="19" t="s">
        <v>8439</v>
      </c>
      <c r="EM232" s="19" t="s">
        <v>8439</v>
      </c>
      <c r="EN232" s="19" t="s">
        <v>8439</v>
      </c>
      <c r="EO232" s="19" t="s">
        <v>8439</v>
      </c>
      <c r="EP232" s="19" t="s">
        <v>8439</v>
      </c>
      <c r="EQ232" s="19" t="s">
        <v>8439</v>
      </c>
      <c r="ER232" s="19" t="s">
        <v>8439</v>
      </c>
      <c r="ES232" s="19" t="s">
        <v>8439</v>
      </c>
      <c r="ET232" s="19" t="s">
        <v>8439</v>
      </c>
      <c r="EU232" s="19" t="s">
        <v>8439</v>
      </c>
      <c r="EV232" s="19" t="s">
        <v>8439</v>
      </c>
      <c r="EW232" s="19" t="s">
        <v>8439</v>
      </c>
      <c r="EX232" s="19" t="s">
        <v>8439</v>
      </c>
      <c r="EY232" s="19" t="s">
        <v>8439</v>
      </c>
      <c r="EZ232" s="19" t="s">
        <v>8439</v>
      </c>
      <c r="FA232" s="19" t="s">
        <v>8439</v>
      </c>
      <c r="FB232" s="19" t="s">
        <v>8439</v>
      </c>
      <c r="FC232" s="19" t="s">
        <v>8439</v>
      </c>
      <c r="FD232" s="19" t="s">
        <v>8439</v>
      </c>
      <c r="FE232" s="19" t="s">
        <v>8439</v>
      </c>
      <c r="FF232" s="19" t="s">
        <v>8439</v>
      </c>
      <c r="FG232" s="19" t="s">
        <v>8439</v>
      </c>
      <c r="FH232" s="19" t="s">
        <v>8439</v>
      </c>
      <c r="FI232" s="19" t="s">
        <v>8439</v>
      </c>
      <c r="FJ232" s="19" t="s">
        <v>8439</v>
      </c>
      <c r="FK232" s="19" t="s">
        <v>8439</v>
      </c>
      <c r="FL232" s="19" t="s">
        <v>8439</v>
      </c>
      <c r="FM232" s="19" t="s">
        <v>8439</v>
      </c>
      <c r="FN232" s="19" t="s">
        <v>8439</v>
      </c>
      <c r="FO232" s="19" t="s">
        <v>8439</v>
      </c>
      <c r="FP232" s="19" t="s">
        <v>8439</v>
      </c>
      <c r="FQ232" s="19" t="s">
        <v>8439</v>
      </c>
      <c r="FR232" s="19" t="s">
        <v>8439</v>
      </c>
      <c r="FS232" s="19" t="s">
        <v>8439</v>
      </c>
      <c r="FT232" s="19" t="s">
        <v>8439</v>
      </c>
      <c r="FU232" s="19" t="s">
        <v>8439</v>
      </c>
      <c r="FV232" s="19" t="s">
        <v>8439</v>
      </c>
      <c r="FW232" s="19" t="s">
        <v>8439</v>
      </c>
      <c r="FX232" s="19" t="s">
        <v>8439</v>
      </c>
      <c r="FY232" s="19" t="s">
        <v>8439</v>
      </c>
      <c r="FZ232" s="19" t="s">
        <v>8439</v>
      </c>
      <c r="GA232" s="19" t="s">
        <v>8439</v>
      </c>
      <c r="GB232" s="19" t="s">
        <v>8439</v>
      </c>
      <c r="GC232" s="19" t="s">
        <v>8439</v>
      </c>
      <c r="GD232" s="19" t="s">
        <v>8439</v>
      </c>
      <c r="GE232" s="19" t="s">
        <v>8439</v>
      </c>
      <c r="GF232" s="19" t="s">
        <v>8439</v>
      </c>
      <c r="GG232" s="19" t="s">
        <v>8439</v>
      </c>
      <c r="GH232" s="19" t="s">
        <v>8439</v>
      </c>
      <c r="GI232" s="19" t="s">
        <v>8439</v>
      </c>
      <c r="GJ232" s="19" t="s">
        <v>8439</v>
      </c>
      <c r="GK232" s="19" t="s">
        <v>8439</v>
      </c>
      <c r="GL232" s="19" t="s">
        <v>8439</v>
      </c>
      <c r="GM232" s="19" t="s">
        <v>8439</v>
      </c>
      <c r="GN232" s="19" t="s">
        <v>8439</v>
      </c>
      <c r="GO232" s="19" t="s">
        <v>8439</v>
      </c>
      <c r="GP232" s="19" t="s">
        <v>8439</v>
      </c>
      <c r="GQ232" s="19" t="s">
        <v>8439</v>
      </c>
      <c r="GR232" s="19" t="s">
        <v>8439</v>
      </c>
      <c r="GS232" s="19" t="s">
        <v>8439</v>
      </c>
      <c r="GT232" s="19" t="s">
        <v>8439</v>
      </c>
      <c r="GU232" s="19" t="s">
        <v>8439</v>
      </c>
      <c r="GV232" s="19" t="s">
        <v>8439</v>
      </c>
      <c r="GW232" s="19" t="s">
        <v>8439</v>
      </c>
      <c r="GX232" s="19" t="s">
        <v>8439</v>
      </c>
      <c r="GY232" s="19" t="s">
        <v>8439</v>
      </c>
      <c r="GZ232" s="19" t="s">
        <v>8439</v>
      </c>
      <c r="HA232" s="19" t="s">
        <v>8439</v>
      </c>
      <c r="HB232" s="19" t="s">
        <v>8439</v>
      </c>
      <c r="HC232" s="19" t="s">
        <v>8439</v>
      </c>
      <c r="HD232" s="19" t="s">
        <v>8439</v>
      </c>
      <c r="HE232" s="19" t="s">
        <v>8439</v>
      </c>
      <c r="HF232" s="19" t="s">
        <v>8439</v>
      </c>
      <c r="HG232" s="19" t="s">
        <v>8439</v>
      </c>
      <c r="HH232" s="19" t="s">
        <v>8439</v>
      </c>
      <c r="HI232" s="19" t="s">
        <v>8439</v>
      </c>
      <c r="HJ232" s="19" t="s">
        <v>8439</v>
      </c>
      <c r="HK232" s="19" t="s">
        <v>8439</v>
      </c>
      <c r="HL232" s="19" t="s">
        <v>8439</v>
      </c>
      <c r="HM232" s="19" t="s">
        <v>8439</v>
      </c>
      <c r="HN232" s="19" t="s">
        <v>8439</v>
      </c>
      <c r="HO232" s="19" t="s">
        <v>8439</v>
      </c>
      <c r="HP232" s="19" t="s">
        <v>8439</v>
      </c>
      <c r="HQ232" s="19" t="s">
        <v>8439</v>
      </c>
      <c r="HR232" s="19" t="s">
        <v>8439</v>
      </c>
      <c r="HS232" s="19" t="s">
        <v>8439</v>
      </c>
      <c r="HT232" s="19" t="s">
        <v>8439</v>
      </c>
      <c r="HU232" s="19" t="s">
        <v>8439</v>
      </c>
      <c r="HV232" s="19" t="s">
        <v>8439</v>
      </c>
      <c r="HW232" s="19" t="s">
        <v>8439</v>
      </c>
      <c r="HX232" s="19" t="s">
        <v>8439</v>
      </c>
      <c r="HY232" s="19" t="s">
        <v>8439</v>
      </c>
      <c r="HZ232" s="19" t="s">
        <v>8439</v>
      </c>
      <c r="IA232" s="19" t="s">
        <v>8439</v>
      </c>
      <c r="IB232" s="19" t="s">
        <v>8439</v>
      </c>
      <c r="IC232" s="19" t="s">
        <v>8439</v>
      </c>
      <c r="ID232" s="19" t="s">
        <v>8439</v>
      </c>
      <c r="IE232" s="19" t="s">
        <v>8439</v>
      </c>
      <c r="IF232" s="19" t="s">
        <v>8439</v>
      </c>
      <c r="IG232" s="19" t="s">
        <v>8439</v>
      </c>
      <c r="IH232" s="19" t="s">
        <v>8439</v>
      </c>
      <c r="II232" s="19" t="s">
        <v>8439</v>
      </c>
      <c r="IJ232" s="19" t="s">
        <v>8439</v>
      </c>
      <c r="IK232" s="19" t="s">
        <v>8439</v>
      </c>
      <c r="IL232" s="19" t="s">
        <v>8439</v>
      </c>
      <c r="IM232" s="19" t="s">
        <v>8439</v>
      </c>
      <c r="IN232" s="19" t="s">
        <v>8439</v>
      </c>
      <c r="IO232" s="19" t="s">
        <v>8439</v>
      </c>
      <c r="IP232" s="19" t="s">
        <v>8439</v>
      </c>
      <c r="IQ232" s="19" t="s">
        <v>8439</v>
      </c>
      <c r="IR232" s="19" t="s">
        <v>8439</v>
      </c>
      <c r="IS232" s="19" t="s">
        <v>8439</v>
      </c>
      <c r="IT232" s="19" t="s">
        <v>8439</v>
      </c>
      <c r="IU232" s="19" t="s">
        <v>8439</v>
      </c>
      <c r="IV232" s="19" t="s">
        <v>8439</v>
      </c>
      <c r="IW232" s="19" t="s">
        <v>8439</v>
      </c>
      <c r="IX232" s="19" t="s">
        <v>8439</v>
      </c>
      <c r="IY232" s="19" t="s">
        <v>8439</v>
      </c>
      <c r="IZ232" s="19" t="s">
        <v>8439</v>
      </c>
      <c r="JA232" s="19" t="s">
        <v>8439</v>
      </c>
      <c r="JB232" s="19" t="s">
        <v>8439</v>
      </c>
      <c r="JC232" s="19" t="s">
        <v>8439</v>
      </c>
      <c r="JD232" s="19" t="s">
        <v>8439</v>
      </c>
      <c r="JE232" s="19" t="s">
        <v>8439</v>
      </c>
      <c r="JF232" s="19" t="s">
        <v>8439</v>
      </c>
      <c r="JG232" s="19" t="s">
        <v>8439</v>
      </c>
      <c r="JH232" s="19" t="s">
        <v>8439</v>
      </c>
      <c r="JI232" s="19" t="s">
        <v>8439</v>
      </c>
      <c r="JJ232" s="19" t="s">
        <v>8439</v>
      </c>
      <c r="JK232" s="19" t="s">
        <v>8439</v>
      </c>
      <c r="JL232" s="19" t="s">
        <v>8439</v>
      </c>
      <c r="JM232" s="19" t="s">
        <v>8439</v>
      </c>
      <c r="JN232" s="19" t="s">
        <v>8439</v>
      </c>
      <c r="JO232" s="19" t="s">
        <v>8439</v>
      </c>
      <c r="JP232" s="19" t="s">
        <v>8439</v>
      </c>
      <c r="JQ232" s="19" t="s">
        <v>8439</v>
      </c>
      <c r="JR232" s="19" t="s">
        <v>8439</v>
      </c>
      <c r="JS232" s="19" t="s">
        <v>8439</v>
      </c>
      <c r="JT232" s="19" t="s">
        <v>8439</v>
      </c>
      <c r="JU232" s="19" t="s">
        <v>8439</v>
      </c>
      <c r="JV232" s="19" t="s">
        <v>8439</v>
      </c>
      <c r="JW232" s="19" t="s">
        <v>8439</v>
      </c>
      <c r="JX232" s="19" t="s">
        <v>8439</v>
      </c>
      <c r="JY232" s="19" t="s">
        <v>8439</v>
      </c>
      <c r="JZ232" s="19" t="s">
        <v>8439</v>
      </c>
      <c r="KA232" s="19" t="s">
        <v>8439</v>
      </c>
      <c r="KB232" s="19" t="s">
        <v>8439</v>
      </c>
      <c r="KC232" s="19" t="s">
        <v>8439</v>
      </c>
      <c r="KD232" s="19" t="s">
        <v>8439</v>
      </c>
      <c r="KE232" s="19" t="s">
        <v>8439</v>
      </c>
      <c r="KF232" s="19" t="s">
        <v>8439</v>
      </c>
      <c r="KG232" s="19" t="s">
        <v>8439</v>
      </c>
      <c r="KH232" s="19" t="s">
        <v>8439</v>
      </c>
      <c r="KI232" s="19" t="s">
        <v>8439</v>
      </c>
      <c r="KJ232" s="19" t="s">
        <v>8439</v>
      </c>
      <c r="KK232" s="19" t="s">
        <v>8439</v>
      </c>
      <c r="KL232" s="19" t="s">
        <v>8439</v>
      </c>
      <c r="KM232" s="19" t="s">
        <v>8439</v>
      </c>
      <c r="KN232" s="19" t="s">
        <v>8439</v>
      </c>
      <c r="KO232" s="19" t="s">
        <v>8439</v>
      </c>
      <c r="KP232" s="19" t="s">
        <v>8439</v>
      </c>
      <c r="KQ232" s="19" t="s">
        <v>8439</v>
      </c>
      <c r="KR232" s="19" t="s">
        <v>8439</v>
      </c>
      <c r="KS232" s="19" t="s">
        <v>8439</v>
      </c>
      <c r="KT232" s="19" t="s">
        <v>8439</v>
      </c>
      <c r="KU232" s="19" t="s">
        <v>8439</v>
      </c>
      <c r="KV232" s="19" t="s">
        <v>8439</v>
      </c>
      <c r="KW232" s="19" t="s">
        <v>8439</v>
      </c>
      <c r="KX232" s="19" t="s">
        <v>8439</v>
      </c>
      <c r="KY232" s="19" t="s">
        <v>8439</v>
      </c>
      <c r="KZ232" s="19" t="s">
        <v>8439</v>
      </c>
      <c r="LA232" s="19" t="s">
        <v>8439</v>
      </c>
      <c r="LB232" s="19" t="s">
        <v>8439</v>
      </c>
      <c r="LC232" s="19" t="s">
        <v>8439</v>
      </c>
      <c r="LD232" s="19" t="s">
        <v>8439</v>
      </c>
      <c r="LE232" s="19" t="s">
        <v>8439</v>
      </c>
      <c r="LF232" s="19" t="s">
        <v>8439</v>
      </c>
      <c r="LG232" s="19" t="s">
        <v>8439</v>
      </c>
      <c r="LH232" s="19" t="s">
        <v>8439</v>
      </c>
      <c r="LI232" s="19" t="s">
        <v>8439</v>
      </c>
      <c r="LJ232" s="19" t="s">
        <v>8439</v>
      </c>
      <c r="LK232" s="19" t="s">
        <v>8439</v>
      </c>
      <c r="LL232" s="19" t="s">
        <v>8439</v>
      </c>
      <c r="LM232" s="19" t="s">
        <v>8439</v>
      </c>
      <c r="LN232" s="19" t="s">
        <v>8439</v>
      </c>
      <c r="LO232" s="19" t="s">
        <v>8439</v>
      </c>
      <c r="LP232" s="19" t="s">
        <v>8439</v>
      </c>
      <c r="LQ232" s="19" t="s">
        <v>8439</v>
      </c>
      <c r="LR232" s="19" t="s">
        <v>8439</v>
      </c>
      <c r="LS232" s="19" t="s">
        <v>8439</v>
      </c>
      <c r="LT232" s="19" t="s">
        <v>8439</v>
      </c>
      <c r="LU232" s="19" t="s">
        <v>8439</v>
      </c>
      <c r="LV232" s="19" t="s">
        <v>8439</v>
      </c>
      <c r="LW232" s="19" t="s">
        <v>8439</v>
      </c>
      <c r="LX232" s="19" t="s">
        <v>8439</v>
      </c>
      <c r="LY232" s="19" t="s">
        <v>8439</v>
      </c>
      <c r="LZ232" s="19" t="s">
        <v>8439</v>
      </c>
      <c r="MA232" s="19" t="s">
        <v>8439</v>
      </c>
      <c r="MB232" s="19" t="s">
        <v>8439</v>
      </c>
      <c r="MC232" s="19" t="s">
        <v>8439</v>
      </c>
      <c r="MD232" s="19" t="s">
        <v>8439</v>
      </c>
      <c r="ME232" s="19" t="s">
        <v>8439</v>
      </c>
      <c r="MF232" s="19" t="s">
        <v>8439</v>
      </c>
      <c r="MG232" s="19" t="s">
        <v>8439</v>
      </c>
      <c r="MH232" s="19" t="s">
        <v>8439</v>
      </c>
      <c r="MI232" s="19" t="s">
        <v>8439</v>
      </c>
      <c r="MJ232" s="19" t="s">
        <v>8439</v>
      </c>
      <c r="MK232" s="19" t="s">
        <v>8439</v>
      </c>
      <c r="ML232" s="19" t="s">
        <v>8439</v>
      </c>
      <c r="MM232" s="19" t="s">
        <v>8439</v>
      </c>
      <c r="MN232" s="19" t="s">
        <v>8439</v>
      </c>
      <c r="MO232" s="19" t="s">
        <v>8439</v>
      </c>
      <c r="MP232" s="19" t="s">
        <v>8439</v>
      </c>
      <c r="MQ232" s="19" t="s">
        <v>8439</v>
      </c>
      <c r="MR232" s="19" t="s">
        <v>8439</v>
      </c>
      <c r="MS232" s="19" t="s">
        <v>8439</v>
      </c>
      <c r="MT232" s="19" t="s">
        <v>8439</v>
      </c>
      <c r="MU232" s="19" t="s">
        <v>8439</v>
      </c>
      <c r="MV232" s="19" t="s">
        <v>8439</v>
      </c>
      <c r="MW232" s="19" t="s">
        <v>8439</v>
      </c>
      <c r="MX232" s="19" t="s">
        <v>8439</v>
      </c>
      <c r="MY232" s="19" t="s">
        <v>8439</v>
      </c>
      <c r="MZ232" s="19" t="s">
        <v>8439</v>
      </c>
      <c r="NA232" s="19" t="s">
        <v>8439</v>
      </c>
      <c r="NB232" s="19" t="s">
        <v>8439</v>
      </c>
      <c r="NC232" s="19" t="s">
        <v>8439</v>
      </c>
      <c r="ND232" s="19" t="s">
        <v>8439</v>
      </c>
      <c r="NE232" s="19" t="s">
        <v>8439</v>
      </c>
      <c r="NF232" s="19" t="s">
        <v>8439</v>
      </c>
      <c r="NG232" s="19" t="s">
        <v>8439</v>
      </c>
      <c r="NH232" s="19" t="s">
        <v>8439</v>
      </c>
      <c r="NI232" s="19" t="s">
        <v>8439</v>
      </c>
      <c r="NJ232" s="19" t="s">
        <v>8439</v>
      </c>
      <c r="NK232" s="19" t="s">
        <v>8439</v>
      </c>
      <c r="NL232" s="19" t="s">
        <v>8439</v>
      </c>
      <c r="NM232" s="19" t="s">
        <v>8439</v>
      </c>
      <c r="NN232" s="19" t="s">
        <v>8439</v>
      </c>
      <c r="NO232" s="19" t="s">
        <v>8439</v>
      </c>
      <c r="NP232" s="19" t="s">
        <v>8439</v>
      </c>
      <c r="NQ232" s="19" t="s">
        <v>8439</v>
      </c>
      <c r="NR232" s="19" t="s">
        <v>8439</v>
      </c>
      <c r="NS232" s="19" t="s">
        <v>8439</v>
      </c>
      <c r="NT232" s="19" t="s">
        <v>8439</v>
      </c>
      <c r="NU232" s="19" t="s">
        <v>8439</v>
      </c>
      <c r="NV232" s="19" t="s">
        <v>8439</v>
      </c>
      <c r="NW232" s="19" t="s">
        <v>8439</v>
      </c>
      <c r="NX232" s="19" t="s">
        <v>8439</v>
      </c>
      <c r="NY232" s="19" t="s">
        <v>8439</v>
      </c>
      <c r="NZ232" s="19" t="s">
        <v>8439</v>
      </c>
      <c r="OA232" s="19" t="s">
        <v>8439</v>
      </c>
      <c r="OB232" s="19" t="s">
        <v>8439</v>
      </c>
      <c r="OC232" s="19" t="s">
        <v>8439</v>
      </c>
      <c r="OD232" s="19" t="s">
        <v>8439</v>
      </c>
      <c r="OE232" s="19" t="s">
        <v>8439</v>
      </c>
      <c r="OF232" s="19" t="s">
        <v>8439</v>
      </c>
      <c r="OG232" s="19" t="s">
        <v>8439</v>
      </c>
      <c r="OH232" s="19" t="s">
        <v>8439</v>
      </c>
      <c r="OI232" s="19" t="s">
        <v>8439</v>
      </c>
      <c r="OJ232" s="19" t="s">
        <v>8439</v>
      </c>
      <c r="OK232" s="19" t="s">
        <v>8439</v>
      </c>
      <c r="OL232" s="19" t="s">
        <v>8439</v>
      </c>
      <c r="OM232" s="19" t="s">
        <v>8439</v>
      </c>
      <c r="ON232" s="19" t="s">
        <v>8439</v>
      </c>
      <c r="OO232" s="19" t="s">
        <v>8439</v>
      </c>
      <c r="OP232" s="19" t="s">
        <v>8439</v>
      </c>
      <c r="OQ232" s="19" t="s">
        <v>8439</v>
      </c>
      <c r="OR232" s="19" t="s">
        <v>8439</v>
      </c>
      <c r="OS232" s="19" t="s">
        <v>8439</v>
      </c>
      <c r="OT232" s="19" t="s">
        <v>8439</v>
      </c>
      <c r="OU232" s="19" t="s">
        <v>8439</v>
      </c>
      <c r="OV232" s="19" t="s">
        <v>8439</v>
      </c>
      <c r="OW232" s="19" t="s">
        <v>8439</v>
      </c>
      <c r="OX232" s="19" t="s">
        <v>8439</v>
      </c>
      <c r="OY232" s="19" t="s">
        <v>8439</v>
      </c>
      <c r="OZ232" s="19" t="s">
        <v>8439</v>
      </c>
      <c r="PA232" s="19" t="s">
        <v>8439</v>
      </c>
      <c r="PB232" s="19" t="s">
        <v>8439</v>
      </c>
      <c r="PC232" s="19" t="s">
        <v>8439</v>
      </c>
      <c r="PD232" s="19" t="s">
        <v>8439</v>
      </c>
      <c r="PE232" s="19" t="s">
        <v>8439</v>
      </c>
      <c r="PF232" s="19" t="s">
        <v>8439</v>
      </c>
      <c r="PG232" s="19" t="s">
        <v>8439</v>
      </c>
      <c r="PH232" s="19" t="s">
        <v>8439</v>
      </c>
      <c r="PI232" s="19" t="s">
        <v>8439</v>
      </c>
      <c r="PJ232" s="19" t="s">
        <v>8439</v>
      </c>
      <c r="PK232" s="19" t="s">
        <v>8439</v>
      </c>
      <c r="PL232" s="19" t="s">
        <v>8439</v>
      </c>
      <c r="PM232" s="19" t="s">
        <v>8439</v>
      </c>
      <c r="PN232" s="19" t="s">
        <v>8439</v>
      </c>
      <c r="PO232" s="19" t="s">
        <v>8439</v>
      </c>
      <c r="PP232" s="19" t="s">
        <v>8439</v>
      </c>
      <c r="PQ232" s="19" t="s">
        <v>8439</v>
      </c>
      <c r="PR232" s="19" t="s">
        <v>8439</v>
      </c>
      <c r="PS232" s="19" t="s">
        <v>8439</v>
      </c>
      <c r="PT232" s="19" t="s">
        <v>8439</v>
      </c>
      <c r="PU232" s="19" t="s">
        <v>8439</v>
      </c>
      <c r="PV232" s="19" t="s">
        <v>8439</v>
      </c>
      <c r="PW232" s="19" t="s">
        <v>8439</v>
      </c>
      <c r="PX232" s="19" t="s">
        <v>8439</v>
      </c>
      <c r="PY232" s="19" t="s">
        <v>8439</v>
      </c>
      <c r="PZ232" s="19" t="s">
        <v>8439</v>
      </c>
      <c r="QA232" s="19" t="s">
        <v>8439</v>
      </c>
      <c r="QB232" s="19" t="s">
        <v>8439</v>
      </c>
      <c r="QC232" s="19" t="s">
        <v>8439</v>
      </c>
      <c r="QD232" s="19" t="s">
        <v>8439</v>
      </c>
      <c r="QE232" s="19" t="s">
        <v>8439</v>
      </c>
      <c r="QF232" s="19" t="s">
        <v>8439</v>
      </c>
      <c r="QG232" s="19" t="s">
        <v>8439</v>
      </c>
      <c r="QH232" s="19" t="s">
        <v>8439</v>
      </c>
      <c r="QI232" s="19" t="s">
        <v>8439</v>
      </c>
      <c r="QJ232" s="19" t="s">
        <v>8439</v>
      </c>
      <c r="QK232" s="19" t="s">
        <v>8439</v>
      </c>
      <c r="QL232" s="19" t="s">
        <v>8439</v>
      </c>
      <c r="QM232" s="19" t="s">
        <v>8439</v>
      </c>
      <c r="QN232" s="19" t="s">
        <v>8439</v>
      </c>
      <c r="QO232" s="19" t="s">
        <v>8439</v>
      </c>
      <c r="QP232" s="19" t="s">
        <v>8439</v>
      </c>
      <c r="QQ232" s="19" t="s">
        <v>8439</v>
      </c>
      <c r="QR232" s="19" t="s">
        <v>8439</v>
      </c>
      <c r="QS232" s="19" t="s">
        <v>8439</v>
      </c>
      <c r="QT232" s="19" t="s">
        <v>8439</v>
      </c>
      <c r="QU232" s="19" t="s">
        <v>8439</v>
      </c>
      <c r="QV232" s="19" t="s">
        <v>8439</v>
      </c>
      <c r="QW232" s="19" t="s">
        <v>8439</v>
      </c>
      <c r="QX232" s="19" t="s">
        <v>8439</v>
      </c>
      <c r="QY232" s="19" t="s">
        <v>8439</v>
      </c>
      <c r="QZ232" s="19" t="s">
        <v>8439</v>
      </c>
      <c r="RA232" s="19" t="s">
        <v>8439</v>
      </c>
      <c r="RB232" s="19" t="s">
        <v>8439</v>
      </c>
      <c r="RC232" s="19" t="s">
        <v>8439</v>
      </c>
      <c r="RD232" s="19" t="s">
        <v>8439</v>
      </c>
      <c r="RE232" s="19" t="s">
        <v>8439</v>
      </c>
      <c r="RF232" s="19" t="s">
        <v>8439</v>
      </c>
      <c r="RG232" s="19" t="s">
        <v>8439</v>
      </c>
      <c r="RH232" s="19" t="s">
        <v>8439</v>
      </c>
      <c r="RI232" s="19" t="s">
        <v>8439</v>
      </c>
      <c r="RJ232" s="19" t="s">
        <v>8439</v>
      </c>
      <c r="RK232" s="19" t="s">
        <v>8439</v>
      </c>
      <c r="RL232" s="19" t="s">
        <v>8439</v>
      </c>
      <c r="RM232" s="19" t="s">
        <v>8439</v>
      </c>
      <c r="RN232" s="19" t="s">
        <v>8439</v>
      </c>
      <c r="RO232" s="19" t="s">
        <v>8439</v>
      </c>
      <c r="RP232" s="19" t="s">
        <v>8439</v>
      </c>
      <c r="RQ232" s="19" t="s">
        <v>8439</v>
      </c>
      <c r="RR232" s="19" t="s">
        <v>8439</v>
      </c>
      <c r="RS232" s="19" t="s">
        <v>8439</v>
      </c>
      <c r="RT232" s="19" t="s">
        <v>8439</v>
      </c>
      <c r="RU232" s="19" t="s">
        <v>8439</v>
      </c>
      <c r="RV232" s="19" t="s">
        <v>8439</v>
      </c>
      <c r="RW232" s="19" t="s">
        <v>8439</v>
      </c>
      <c r="RX232" s="19" t="s">
        <v>8439</v>
      </c>
      <c r="RY232" s="19" t="s">
        <v>8439</v>
      </c>
      <c r="RZ232" s="19" t="s">
        <v>8439</v>
      </c>
      <c r="SA232" s="19" t="s">
        <v>8439</v>
      </c>
      <c r="SB232" s="19" t="s">
        <v>8439</v>
      </c>
      <c r="SC232" s="19" t="s">
        <v>8439</v>
      </c>
      <c r="SD232" s="19" t="s">
        <v>8439</v>
      </c>
      <c r="SE232" s="19" t="s">
        <v>8439</v>
      </c>
      <c r="SF232" s="19" t="s">
        <v>8439</v>
      </c>
      <c r="SG232" s="19" t="s">
        <v>8439</v>
      </c>
      <c r="SH232" s="19" t="s">
        <v>8439</v>
      </c>
      <c r="SI232" s="19" t="s">
        <v>8439</v>
      </c>
      <c r="SJ232" s="19" t="s">
        <v>8439</v>
      </c>
      <c r="SK232" s="19" t="s">
        <v>8439</v>
      </c>
      <c r="SL232" s="19" t="s">
        <v>8439</v>
      </c>
      <c r="SM232" s="19" t="s">
        <v>8439</v>
      </c>
      <c r="SN232" s="19" t="s">
        <v>8439</v>
      </c>
      <c r="SO232" s="19" t="s">
        <v>8439</v>
      </c>
      <c r="SP232" s="19" t="s">
        <v>8439</v>
      </c>
      <c r="SQ232" s="19" t="s">
        <v>8439</v>
      </c>
      <c r="SR232" s="19" t="s">
        <v>8439</v>
      </c>
      <c r="SS232" s="19" t="s">
        <v>8439</v>
      </c>
      <c r="ST232" s="19" t="s">
        <v>8439</v>
      </c>
      <c r="SU232" s="19" t="s">
        <v>8439</v>
      </c>
      <c r="SV232" s="19" t="s">
        <v>8439</v>
      </c>
      <c r="SW232" s="19" t="s">
        <v>8439</v>
      </c>
      <c r="SX232" s="19" t="s">
        <v>8439</v>
      </c>
      <c r="SY232" s="19" t="s">
        <v>8439</v>
      </c>
      <c r="SZ232" s="19" t="s">
        <v>8439</v>
      </c>
      <c r="TA232" s="19" t="s">
        <v>8439</v>
      </c>
      <c r="TB232" s="19" t="s">
        <v>8439</v>
      </c>
      <c r="TC232" s="19" t="s">
        <v>8439</v>
      </c>
      <c r="TD232" s="19" t="s">
        <v>8439</v>
      </c>
      <c r="TE232" s="19" t="s">
        <v>8439</v>
      </c>
      <c r="TF232" s="19" t="s">
        <v>8439</v>
      </c>
      <c r="TG232" s="19" t="s">
        <v>8439</v>
      </c>
      <c r="TH232" s="19" t="s">
        <v>8439</v>
      </c>
      <c r="TI232" s="19" t="s">
        <v>8439</v>
      </c>
      <c r="TJ232" s="19" t="s">
        <v>8439</v>
      </c>
      <c r="TK232" s="19" t="s">
        <v>8439</v>
      </c>
      <c r="TL232" s="19" t="s">
        <v>8439</v>
      </c>
      <c r="TM232" s="19" t="s">
        <v>8439</v>
      </c>
      <c r="TN232" s="19" t="s">
        <v>8439</v>
      </c>
      <c r="TO232" s="19" t="s">
        <v>8439</v>
      </c>
      <c r="TP232" s="19" t="s">
        <v>8439</v>
      </c>
      <c r="TQ232" s="19" t="s">
        <v>8439</v>
      </c>
      <c r="TR232" s="19" t="s">
        <v>8439</v>
      </c>
      <c r="TS232" s="19" t="s">
        <v>8439</v>
      </c>
      <c r="TT232" s="19" t="s">
        <v>8439</v>
      </c>
      <c r="TU232" s="19" t="s">
        <v>8439</v>
      </c>
      <c r="TV232" s="19" t="s">
        <v>8439</v>
      </c>
      <c r="TW232" s="19" t="s">
        <v>8439</v>
      </c>
      <c r="TX232" s="19" t="s">
        <v>8439</v>
      </c>
      <c r="TY232" s="19" t="s">
        <v>8439</v>
      </c>
      <c r="TZ232" s="19" t="s">
        <v>8439</v>
      </c>
      <c r="UA232" s="19" t="s">
        <v>8439</v>
      </c>
      <c r="UB232" s="19" t="s">
        <v>8439</v>
      </c>
      <c r="UC232" s="19" t="s">
        <v>8439</v>
      </c>
      <c r="UD232" s="19" t="s">
        <v>8439</v>
      </c>
      <c r="UE232" s="19" t="s">
        <v>8439</v>
      </c>
      <c r="UF232" s="19" t="s">
        <v>8439</v>
      </c>
      <c r="UG232" s="19" t="s">
        <v>8439</v>
      </c>
      <c r="UH232" s="19" t="s">
        <v>8439</v>
      </c>
      <c r="UI232" s="19" t="s">
        <v>8439</v>
      </c>
      <c r="UJ232" s="19" t="s">
        <v>8439</v>
      </c>
      <c r="UK232" s="19" t="s">
        <v>8439</v>
      </c>
      <c r="UL232" s="19" t="s">
        <v>8439</v>
      </c>
      <c r="UM232" s="19" t="s">
        <v>8439</v>
      </c>
      <c r="UN232" s="19" t="s">
        <v>8439</v>
      </c>
      <c r="UO232" s="19" t="s">
        <v>8439</v>
      </c>
      <c r="UP232" s="19" t="s">
        <v>8439</v>
      </c>
      <c r="UQ232" s="19" t="s">
        <v>8439</v>
      </c>
      <c r="UR232" s="19" t="s">
        <v>8439</v>
      </c>
      <c r="US232" s="19" t="s">
        <v>8439</v>
      </c>
      <c r="UT232" s="19" t="s">
        <v>8439</v>
      </c>
      <c r="UU232" s="19" t="s">
        <v>8439</v>
      </c>
      <c r="UV232" s="19" t="s">
        <v>8439</v>
      </c>
      <c r="UW232" s="19" t="s">
        <v>8439</v>
      </c>
      <c r="UX232" s="19" t="s">
        <v>8439</v>
      </c>
      <c r="UY232" s="19" t="s">
        <v>8439</v>
      </c>
      <c r="UZ232" s="19" t="s">
        <v>8439</v>
      </c>
      <c r="VA232" s="19" t="s">
        <v>8439</v>
      </c>
      <c r="VB232" s="19" t="s">
        <v>8439</v>
      </c>
      <c r="VC232" s="19" t="s">
        <v>8439</v>
      </c>
      <c r="VD232" s="19" t="s">
        <v>8439</v>
      </c>
      <c r="VE232" s="19" t="s">
        <v>8439</v>
      </c>
      <c r="VF232" s="19" t="s">
        <v>8439</v>
      </c>
      <c r="VG232" s="19" t="s">
        <v>8439</v>
      </c>
      <c r="VH232" s="19" t="s">
        <v>8439</v>
      </c>
      <c r="VI232" s="19" t="s">
        <v>8439</v>
      </c>
      <c r="VJ232" s="19" t="s">
        <v>8439</v>
      </c>
      <c r="VK232" s="19" t="s">
        <v>8439</v>
      </c>
      <c r="VL232" s="19" t="s">
        <v>8439</v>
      </c>
      <c r="VM232" s="19" t="s">
        <v>8439</v>
      </c>
      <c r="VN232" s="19" t="s">
        <v>8439</v>
      </c>
      <c r="VO232" s="19" t="s">
        <v>8439</v>
      </c>
      <c r="VP232" s="19" t="s">
        <v>8439</v>
      </c>
      <c r="VQ232" s="19" t="s">
        <v>8439</v>
      </c>
      <c r="VR232" s="19" t="s">
        <v>8439</v>
      </c>
      <c r="VS232" s="19" t="s">
        <v>8439</v>
      </c>
      <c r="VT232" s="19" t="s">
        <v>8439</v>
      </c>
      <c r="VU232" s="19" t="s">
        <v>8439</v>
      </c>
      <c r="VV232" s="19" t="s">
        <v>8439</v>
      </c>
      <c r="VW232" s="19" t="s">
        <v>8439</v>
      </c>
      <c r="VX232" s="19" t="s">
        <v>8439</v>
      </c>
      <c r="VY232" s="19" t="s">
        <v>8439</v>
      </c>
      <c r="VZ232" s="19" t="s">
        <v>8439</v>
      </c>
      <c r="WA232" s="19" t="s">
        <v>8439</v>
      </c>
      <c r="WB232" s="19" t="s">
        <v>8439</v>
      </c>
      <c r="WC232" s="19" t="s">
        <v>8439</v>
      </c>
      <c r="WD232" s="19" t="s">
        <v>8439</v>
      </c>
      <c r="WE232" s="19" t="s">
        <v>8439</v>
      </c>
      <c r="WF232" s="19" t="s">
        <v>8439</v>
      </c>
      <c r="WG232" s="19" t="s">
        <v>8439</v>
      </c>
      <c r="WH232" s="19" t="s">
        <v>8439</v>
      </c>
      <c r="WI232" s="19" t="s">
        <v>8439</v>
      </c>
      <c r="WJ232" s="19" t="s">
        <v>8439</v>
      </c>
      <c r="WK232" s="19" t="s">
        <v>8439</v>
      </c>
      <c r="WL232" s="19" t="s">
        <v>8439</v>
      </c>
      <c r="WM232" s="19" t="s">
        <v>8439</v>
      </c>
      <c r="WN232" s="19" t="s">
        <v>8439</v>
      </c>
      <c r="WO232" s="19" t="s">
        <v>8439</v>
      </c>
      <c r="WP232" s="19" t="s">
        <v>8439</v>
      </c>
      <c r="WQ232" s="19" t="s">
        <v>8439</v>
      </c>
      <c r="WR232" s="19" t="s">
        <v>8439</v>
      </c>
      <c r="WS232" s="19" t="s">
        <v>8439</v>
      </c>
      <c r="WT232" s="19" t="s">
        <v>8439</v>
      </c>
      <c r="WU232" s="19" t="s">
        <v>8439</v>
      </c>
      <c r="WV232" s="19" t="s">
        <v>8439</v>
      </c>
      <c r="WW232" s="19" t="s">
        <v>8439</v>
      </c>
      <c r="WX232" s="19" t="s">
        <v>8439</v>
      </c>
      <c r="WY232" s="19" t="s">
        <v>8439</v>
      </c>
      <c r="WZ232" s="19" t="s">
        <v>8439</v>
      </c>
      <c r="XA232" s="19" t="s">
        <v>8439</v>
      </c>
      <c r="XB232" s="19" t="s">
        <v>8439</v>
      </c>
      <c r="XC232" s="19" t="s">
        <v>8439</v>
      </c>
      <c r="XD232" s="19" t="s">
        <v>8439</v>
      </c>
      <c r="XE232" s="19" t="s">
        <v>8439</v>
      </c>
      <c r="XF232" s="19" t="s">
        <v>8439</v>
      </c>
      <c r="XG232" s="19" t="s">
        <v>8439</v>
      </c>
      <c r="XH232" s="19" t="s">
        <v>8439</v>
      </c>
      <c r="XI232" s="19" t="s">
        <v>8439</v>
      </c>
      <c r="XJ232" s="19" t="s">
        <v>8439</v>
      </c>
      <c r="XK232" s="19" t="s">
        <v>8439</v>
      </c>
      <c r="XL232" s="19" t="s">
        <v>8439</v>
      </c>
      <c r="XM232" s="19" t="s">
        <v>8439</v>
      </c>
      <c r="XN232" s="19" t="s">
        <v>8439</v>
      </c>
      <c r="XO232" s="19" t="s">
        <v>8439</v>
      </c>
      <c r="XP232" s="19" t="s">
        <v>8439</v>
      </c>
      <c r="XQ232" s="19" t="s">
        <v>8439</v>
      </c>
      <c r="XR232" s="19" t="s">
        <v>8439</v>
      </c>
      <c r="XS232" s="19" t="s">
        <v>8439</v>
      </c>
      <c r="XT232" s="19" t="s">
        <v>8439</v>
      </c>
      <c r="XU232" s="19" t="s">
        <v>8439</v>
      </c>
      <c r="XV232" s="19" t="s">
        <v>8439</v>
      </c>
      <c r="XW232" s="19" t="s">
        <v>8439</v>
      </c>
      <c r="XX232" s="19" t="s">
        <v>8439</v>
      </c>
      <c r="XY232" s="19" t="s">
        <v>8439</v>
      </c>
      <c r="XZ232" s="19" t="s">
        <v>8439</v>
      </c>
      <c r="YA232" s="19" t="s">
        <v>8439</v>
      </c>
      <c r="YB232" s="19" t="s">
        <v>8439</v>
      </c>
      <c r="YC232" s="19" t="s">
        <v>8439</v>
      </c>
      <c r="YD232" s="19" t="s">
        <v>8439</v>
      </c>
      <c r="YE232" s="19" t="s">
        <v>8439</v>
      </c>
      <c r="YF232" s="19" t="s">
        <v>8439</v>
      </c>
      <c r="YG232" s="19" t="s">
        <v>8439</v>
      </c>
      <c r="YH232" s="19" t="s">
        <v>8439</v>
      </c>
      <c r="YI232" s="19" t="s">
        <v>8439</v>
      </c>
      <c r="YJ232" s="19" t="s">
        <v>8439</v>
      </c>
      <c r="YK232" s="19" t="s">
        <v>8439</v>
      </c>
      <c r="YL232" s="19" t="s">
        <v>8439</v>
      </c>
      <c r="YM232" s="19" t="s">
        <v>8439</v>
      </c>
      <c r="YN232" s="19" t="s">
        <v>8439</v>
      </c>
      <c r="YO232" s="19" t="s">
        <v>8439</v>
      </c>
      <c r="YP232" s="19" t="s">
        <v>8439</v>
      </c>
      <c r="YQ232" s="19" t="s">
        <v>8439</v>
      </c>
      <c r="YR232" s="19" t="s">
        <v>8439</v>
      </c>
      <c r="YS232" s="19" t="s">
        <v>8439</v>
      </c>
      <c r="YT232" s="19" t="s">
        <v>8439</v>
      </c>
      <c r="YU232" s="19" t="s">
        <v>8439</v>
      </c>
      <c r="YV232" s="19" t="s">
        <v>8439</v>
      </c>
      <c r="YW232" s="19" t="s">
        <v>8439</v>
      </c>
      <c r="YX232" s="19" t="s">
        <v>8439</v>
      </c>
      <c r="YY232" s="19" t="s">
        <v>8439</v>
      </c>
      <c r="YZ232" s="19" t="s">
        <v>8439</v>
      </c>
      <c r="ZA232" s="19" t="s">
        <v>8439</v>
      </c>
      <c r="ZB232" s="19" t="s">
        <v>8439</v>
      </c>
      <c r="ZC232" s="19" t="s">
        <v>8439</v>
      </c>
      <c r="ZD232" s="19" t="s">
        <v>8439</v>
      </c>
      <c r="ZE232" s="19" t="s">
        <v>8439</v>
      </c>
      <c r="ZF232" s="19" t="s">
        <v>8439</v>
      </c>
      <c r="ZG232" s="19" t="s">
        <v>8439</v>
      </c>
      <c r="ZH232" s="19" t="s">
        <v>8439</v>
      </c>
      <c r="ZI232" s="19" t="s">
        <v>8439</v>
      </c>
      <c r="ZJ232" s="19" t="s">
        <v>8439</v>
      </c>
      <c r="ZK232" s="19" t="s">
        <v>8439</v>
      </c>
      <c r="ZL232" s="19" t="s">
        <v>8439</v>
      </c>
      <c r="ZM232" s="19" t="s">
        <v>8439</v>
      </c>
      <c r="ZN232" s="19" t="s">
        <v>8439</v>
      </c>
      <c r="ZO232" s="19" t="s">
        <v>8439</v>
      </c>
      <c r="ZP232" s="19" t="s">
        <v>8439</v>
      </c>
      <c r="ZQ232" s="19" t="s">
        <v>8439</v>
      </c>
      <c r="ZR232" s="19" t="s">
        <v>8439</v>
      </c>
      <c r="ZS232" s="19" t="s">
        <v>8439</v>
      </c>
      <c r="ZT232" s="19" t="s">
        <v>8439</v>
      </c>
      <c r="ZU232" s="19" t="s">
        <v>8439</v>
      </c>
      <c r="ZV232" s="19" t="s">
        <v>8439</v>
      </c>
      <c r="ZW232" s="19" t="s">
        <v>8439</v>
      </c>
      <c r="ZX232" s="19" t="s">
        <v>8439</v>
      </c>
      <c r="ZY232" s="19" t="s">
        <v>8439</v>
      </c>
      <c r="ZZ232" s="19" t="s">
        <v>8439</v>
      </c>
      <c r="AAA232" s="19" t="s">
        <v>8439</v>
      </c>
      <c r="AAB232" s="19" t="s">
        <v>8439</v>
      </c>
      <c r="AAC232" s="19" t="s">
        <v>8439</v>
      </c>
      <c r="AAD232" s="19" t="s">
        <v>8439</v>
      </c>
      <c r="AAE232" s="19" t="s">
        <v>8439</v>
      </c>
      <c r="AAF232" s="19" t="s">
        <v>8439</v>
      </c>
      <c r="AAG232" s="19" t="s">
        <v>8439</v>
      </c>
      <c r="AAH232" s="19" t="s">
        <v>8439</v>
      </c>
      <c r="AAI232" s="19" t="s">
        <v>8439</v>
      </c>
      <c r="AAJ232" s="19" t="s">
        <v>8439</v>
      </c>
      <c r="AAK232" s="19" t="s">
        <v>8439</v>
      </c>
      <c r="AAL232" s="19" t="s">
        <v>8439</v>
      </c>
      <c r="AAM232" s="19" t="s">
        <v>8439</v>
      </c>
      <c r="AAN232" s="19" t="s">
        <v>8439</v>
      </c>
      <c r="AAO232" s="19" t="s">
        <v>8439</v>
      </c>
      <c r="AAP232" s="19" t="s">
        <v>8439</v>
      </c>
      <c r="AAQ232" s="19" t="s">
        <v>8439</v>
      </c>
      <c r="AAR232" s="19" t="s">
        <v>8439</v>
      </c>
      <c r="AAS232" s="19" t="s">
        <v>8439</v>
      </c>
      <c r="AAT232" s="19" t="s">
        <v>8439</v>
      </c>
      <c r="AAU232" s="19" t="s">
        <v>8439</v>
      </c>
      <c r="AAV232" s="19" t="s">
        <v>8439</v>
      </c>
      <c r="AAW232" s="19" t="s">
        <v>8439</v>
      </c>
      <c r="AAX232" s="19" t="s">
        <v>8439</v>
      </c>
      <c r="AAY232" s="19" t="s">
        <v>8439</v>
      </c>
      <c r="AAZ232" s="19" t="s">
        <v>8439</v>
      </c>
      <c r="ABA232" s="19" t="s">
        <v>8439</v>
      </c>
      <c r="ABB232" s="19" t="s">
        <v>8439</v>
      </c>
      <c r="ABC232" s="19" t="s">
        <v>8439</v>
      </c>
      <c r="ABD232" s="19" t="s">
        <v>8439</v>
      </c>
      <c r="ABE232" s="19" t="s">
        <v>8439</v>
      </c>
      <c r="ABF232" s="19" t="s">
        <v>8439</v>
      </c>
      <c r="ABG232" s="19" t="s">
        <v>8439</v>
      </c>
      <c r="ABH232" s="19" t="s">
        <v>8439</v>
      </c>
      <c r="ABI232" s="19" t="s">
        <v>8439</v>
      </c>
      <c r="ABJ232" s="19" t="s">
        <v>8439</v>
      </c>
      <c r="ABK232" s="19" t="s">
        <v>8439</v>
      </c>
      <c r="ABL232" s="19" t="s">
        <v>8439</v>
      </c>
      <c r="ABM232" s="19" t="s">
        <v>8439</v>
      </c>
      <c r="ABN232" s="19" t="s">
        <v>8439</v>
      </c>
      <c r="ABO232" s="19" t="s">
        <v>8439</v>
      </c>
      <c r="ABP232" s="19" t="s">
        <v>8439</v>
      </c>
      <c r="ABQ232" s="19" t="s">
        <v>8439</v>
      </c>
      <c r="ABR232" s="19" t="s">
        <v>8439</v>
      </c>
      <c r="ABS232" s="19" t="s">
        <v>8439</v>
      </c>
      <c r="ABT232" s="19" t="s">
        <v>8439</v>
      </c>
      <c r="ABU232" s="19" t="s">
        <v>8439</v>
      </c>
      <c r="ABV232" s="19" t="s">
        <v>8439</v>
      </c>
      <c r="ABW232" s="19" t="s">
        <v>8439</v>
      </c>
      <c r="ABX232" s="19" t="s">
        <v>8439</v>
      </c>
      <c r="ABY232" s="19" t="s">
        <v>8439</v>
      </c>
      <c r="ABZ232" s="19" t="s">
        <v>8439</v>
      </c>
      <c r="ACA232" s="19" t="s">
        <v>8439</v>
      </c>
      <c r="ACB232" s="19" t="s">
        <v>8439</v>
      </c>
      <c r="ACC232" s="19" t="s">
        <v>8439</v>
      </c>
      <c r="ACD232" s="19" t="s">
        <v>8439</v>
      </c>
      <c r="ACE232" s="19" t="s">
        <v>8439</v>
      </c>
      <c r="ACF232" s="19" t="s">
        <v>8439</v>
      </c>
      <c r="ACG232" s="19" t="s">
        <v>8439</v>
      </c>
      <c r="ACH232" s="19" t="s">
        <v>8439</v>
      </c>
      <c r="ACI232" s="19" t="s">
        <v>8439</v>
      </c>
      <c r="ACJ232" s="19" t="s">
        <v>8439</v>
      </c>
      <c r="ACK232" s="19" t="s">
        <v>8439</v>
      </c>
      <c r="ACL232" s="19" t="s">
        <v>8439</v>
      </c>
      <c r="ACM232" s="19" t="s">
        <v>8439</v>
      </c>
      <c r="ACN232" s="19" t="s">
        <v>8439</v>
      </c>
      <c r="ACO232" s="19" t="s">
        <v>8439</v>
      </c>
      <c r="ACP232" s="19" t="s">
        <v>8439</v>
      </c>
      <c r="ACQ232" s="19" t="s">
        <v>8439</v>
      </c>
      <c r="ACR232" s="19" t="s">
        <v>8439</v>
      </c>
      <c r="ACS232" s="19" t="s">
        <v>8439</v>
      </c>
      <c r="ACT232" s="19" t="s">
        <v>8439</v>
      </c>
      <c r="ACU232" s="19" t="s">
        <v>8439</v>
      </c>
      <c r="ACV232" s="19" t="s">
        <v>8439</v>
      </c>
      <c r="ACW232" s="19" t="s">
        <v>8439</v>
      </c>
      <c r="ACX232" s="19" t="s">
        <v>8439</v>
      </c>
      <c r="ACY232" s="19" t="s">
        <v>8439</v>
      </c>
      <c r="ACZ232" s="19" t="s">
        <v>8439</v>
      </c>
      <c r="ADA232" s="19" t="s">
        <v>8439</v>
      </c>
      <c r="ADB232" s="19" t="s">
        <v>8439</v>
      </c>
      <c r="ADC232" s="19" t="s">
        <v>8439</v>
      </c>
      <c r="ADD232" s="19" t="s">
        <v>8439</v>
      </c>
      <c r="ADE232" s="19" t="s">
        <v>8439</v>
      </c>
      <c r="ADF232" s="19" t="s">
        <v>8439</v>
      </c>
      <c r="ADG232" s="19" t="s">
        <v>8439</v>
      </c>
      <c r="ADH232" s="19" t="s">
        <v>8439</v>
      </c>
      <c r="ADI232" s="19" t="s">
        <v>8439</v>
      </c>
      <c r="ADJ232" s="19" t="s">
        <v>8439</v>
      </c>
      <c r="ADK232" s="19" t="s">
        <v>8439</v>
      </c>
      <c r="ADL232" s="19" t="s">
        <v>8439</v>
      </c>
      <c r="ADM232" s="19" t="s">
        <v>8439</v>
      </c>
      <c r="ADN232" s="19" t="s">
        <v>8439</v>
      </c>
      <c r="ADO232" s="19" t="s">
        <v>8439</v>
      </c>
      <c r="ADP232" s="19" t="s">
        <v>8439</v>
      </c>
      <c r="ADQ232" s="19" t="s">
        <v>8439</v>
      </c>
      <c r="ADR232" s="19" t="s">
        <v>8439</v>
      </c>
      <c r="ADS232" s="19" t="s">
        <v>8439</v>
      </c>
      <c r="ADT232" s="19" t="s">
        <v>8439</v>
      </c>
      <c r="ADU232" s="19" t="s">
        <v>8439</v>
      </c>
      <c r="ADV232" s="19" t="s">
        <v>8439</v>
      </c>
      <c r="ADW232" s="19" t="s">
        <v>8439</v>
      </c>
      <c r="ADX232" s="19" t="s">
        <v>8439</v>
      </c>
      <c r="ADY232" s="19" t="s">
        <v>8439</v>
      </c>
      <c r="ADZ232" s="19" t="s">
        <v>8439</v>
      </c>
      <c r="AEA232" s="19" t="s">
        <v>8439</v>
      </c>
      <c r="AEB232" s="19" t="s">
        <v>8439</v>
      </c>
      <c r="AEC232" s="19" t="s">
        <v>8439</v>
      </c>
      <c r="AED232" s="19" t="s">
        <v>8439</v>
      </c>
      <c r="AEE232" s="19" t="s">
        <v>8439</v>
      </c>
      <c r="AEF232" s="19" t="s">
        <v>8439</v>
      </c>
      <c r="AEG232" s="19" t="s">
        <v>8439</v>
      </c>
      <c r="AEH232" s="19" t="s">
        <v>8439</v>
      </c>
      <c r="AEI232" s="19" t="s">
        <v>8439</v>
      </c>
      <c r="AEJ232" s="19" t="s">
        <v>8439</v>
      </c>
      <c r="AEK232" s="19" t="s">
        <v>8439</v>
      </c>
      <c r="AEL232" s="19" t="s">
        <v>8439</v>
      </c>
      <c r="AEM232" s="19" t="s">
        <v>8439</v>
      </c>
      <c r="AEN232" s="19" t="s">
        <v>8439</v>
      </c>
      <c r="AEO232" s="19" t="s">
        <v>8439</v>
      </c>
      <c r="AEP232" s="19" t="s">
        <v>8439</v>
      </c>
      <c r="AEQ232" s="19" t="s">
        <v>8439</v>
      </c>
      <c r="AER232" s="19" t="s">
        <v>8439</v>
      </c>
      <c r="AES232" s="19" t="s">
        <v>8439</v>
      </c>
      <c r="AET232" s="19" t="s">
        <v>8439</v>
      </c>
      <c r="AEU232" s="19" t="s">
        <v>8439</v>
      </c>
      <c r="AEV232" s="19" t="s">
        <v>8439</v>
      </c>
      <c r="AEW232" s="19" t="s">
        <v>8439</v>
      </c>
      <c r="AEX232" s="19" t="s">
        <v>8439</v>
      </c>
      <c r="AEY232" s="19" t="s">
        <v>8439</v>
      </c>
      <c r="AEZ232" s="19" t="s">
        <v>8439</v>
      </c>
      <c r="AFA232" s="19" t="s">
        <v>8439</v>
      </c>
      <c r="AFB232" s="19" t="s">
        <v>8439</v>
      </c>
      <c r="AFC232" s="19" t="s">
        <v>8439</v>
      </c>
      <c r="AFD232" s="19" t="s">
        <v>8439</v>
      </c>
      <c r="AFE232" s="19" t="s">
        <v>8439</v>
      </c>
      <c r="AFF232" s="19" t="s">
        <v>8439</v>
      </c>
      <c r="AFG232" s="19" t="s">
        <v>8439</v>
      </c>
      <c r="AFH232" s="19" t="s">
        <v>8439</v>
      </c>
      <c r="AFI232" s="19" t="s">
        <v>8439</v>
      </c>
      <c r="AFJ232" s="19" t="s">
        <v>8439</v>
      </c>
      <c r="AFK232" s="19" t="s">
        <v>8439</v>
      </c>
      <c r="AFL232" s="19" t="s">
        <v>8439</v>
      </c>
      <c r="AFM232" s="19" t="s">
        <v>8439</v>
      </c>
      <c r="AFN232" s="19" t="s">
        <v>8439</v>
      </c>
      <c r="AFO232" s="19" t="s">
        <v>8439</v>
      </c>
      <c r="AFP232" s="19" t="s">
        <v>8439</v>
      </c>
      <c r="AFQ232" s="19" t="s">
        <v>8439</v>
      </c>
      <c r="AFR232" s="19" t="s">
        <v>8439</v>
      </c>
      <c r="AFS232" s="19" t="s">
        <v>8439</v>
      </c>
      <c r="AFT232" s="19" t="s">
        <v>8439</v>
      </c>
      <c r="AFU232" s="19" t="s">
        <v>8439</v>
      </c>
      <c r="AFV232" s="19" t="s">
        <v>8439</v>
      </c>
      <c r="AFW232" s="19" t="s">
        <v>8439</v>
      </c>
      <c r="AFX232" s="19" t="s">
        <v>8439</v>
      </c>
      <c r="AFY232" s="19" t="s">
        <v>8439</v>
      </c>
      <c r="AFZ232" s="19" t="s">
        <v>8439</v>
      </c>
      <c r="AGA232" s="19" t="s">
        <v>8439</v>
      </c>
      <c r="AGB232" s="19" t="s">
        <v>8439</v>
      </c>
      <c r="AGC232" s="19" t="s">
        <v>8439</v>
      </c>
      <c r="AGD232" s="19" t="s">
        <v>8439</v>
      </c>
      <c r="AGE232" s="19" t="s">
        <v>8439</v>
      </c>
      <c r="AGF232" s="19" t="s">
        <v>8439</v>
      </c>
      <c r="AGG232" s="19" t="s">
        <v>8439</v>
      </c>
      <c r="AGH232" s="19" t="s">
        <v>8439</v>
      </c>
      <c r="AGI232" s="19" t="s">
        <v>8439</v>
      </c>
      <c r="AGJ232" s="19" t="s">
        <v>8439</v>
      </c>
      <c r="AGK232" s="19" t="s">
        <v>8439</v>
      </c>
      <c r="AGL232" s="19" t="s">
        <v>8439</v>
      </c>
      <c r="AGM232" s="19" t="s">
        <v>8439</v>
      </c>
      <c r="AGN232" s="19" t="s">
        <v>8439</v>
      </c>
      <c r="AGO232" s="19" t="s">
        <v>8439</v>
      </c>
      <c r="AGP232" s="19" t="s">
        <v>8439</v>
      </c>
      <c r="AGQ232" s="19" t="s">
        <v>8439</v>
      </c>
      <c r="AGR232" s="19" t="s">
        <v>8439</v>
      </c>
      <c r="AGS232" s="19" t="s">
        <v>8439</v>
      </c>
      <c r="AGT232" s="19" t="s">
        <v>8439</v>
      </c>
      <c r="AGU232" s="19" t="s">
        <v>8439</v>
      </c>
      <c r="AGV232" s="19" t="s">
        <v>8439</v>
      </c>
      <c r="AGW232" s="19" t="s">
        <v>8439</v>
      </c>
      <c r="AGX232" s="19" t="s">
        <v>8439</v>
      </c>
      <c r="AGY232" s="19" t="s">
        <v>8439</v>
      </c>
      <c r="AGZ232" s="19" t="s">
        <v>8439</v>
      </c>
      <c r="AHA232" s="19" t="s">
        <v>8439</v>
      </c>
      <c r="AHB232" s="19" t="s">
        <v>8439</v>
      </c>
      <c r="AHC232" s="19" t="s">
        <v>8439</v>
      </c>
      <c r="AHD232" s="19" t="s">
        <v>8439</v>
      </c>
      <c r="AHE232" s="19" t="s">
        <v>8439</v>
      </c>
      <c r="AHF232" s="19" t="s">
        <v>8439</v>
      </c>
      <c r="AHG232" s="19" t="s">
        <v>8439</v>
      </c>
      <c r="AHH232" s="19" t="s">
        <v>8439</v>
      </c>
      <c r="AHI232" s="19" t="s">
        <v>8439</v>
      </c>
      <c r="AHJ232" s="19" t="s">
        <v>8439</v>
      </c>
      <c r="AHK232" s="19" t="s">
        <v>8439</v>
      </c>
      <c r="AHL232" s="19" t="s">
        <v>8439</v>
      </c>
      <c r="AHM232" s="19" t="s">
        <v>8439</v>
      </c>
      <c r="AHN232" s="19" t="s">
        <v>8439</v>
      </c>
      <c r="AHO232" s="19" t="s">
        <v>8439</v>
      </c>
      <c r="AHP232" s="19" t="s">
        <v>8439</v>
      </c>
      <c r="AHQ232" s="19" t="s">
        <v>8439</v>
      </c>
      <c r="AHR232" s="19" t="s">
        <v>8439</v>
      </c>
      <c r="AHS232" s="19" t="s">
        <v>8439</v>
      </c>
      <c r="AHT232" s="19" t="s">
        <v>8439</v>
      </c>
      <c r="AHU232" s="19" t="s">
        <v>8439</v>
      </c>
      <c r="AHV232" s="19" t="s">
        <v>8439</v>
      </c>
      <c r="AHW232" s="19" t="s">
        <v>8439</v>
      </c>
      <c r="AHX232" s="19" t="s">
        <v>8439</v>
      </c>
      <c r="AHY232" s="19" t="s">
        <v>8439</v>
      </c>
      <c r="AHZ232" s="19" t="s">
        <v>8439</v>
      </c>
      <c r="AIA232" s="19" t="s">
        <v>8439</v>
      </c>
      <c r="AIB232" s="19" t="s">
        <v>8439</v>
      </c>
      <c r="AIC232" s="19" t="s">
        <v>8439</v>
      </c>
      <c r="AID232" s="19" t="s">
        <v>8439</v>
      </c>
      <c r="AIE232" s="19" t="s">
        <v>8439</v>
      </c>
      <c r="AIF232" s="19" t="s">
        <v>8439</v>
      </c>
      <c r="AIG232" s="19" t="s">
        <v>8439</v>
      </c>
      <c r="AIH232" s="19" t="s">
        <v>8439</v>
      </c>
      <c r="AII232" s="19" t="s">
        <v>8439</v>
      </c>
      <c r="AIJ232" s="19" t="s">
        <v>8439</v>
      </c>
      <c r="AIK232" s="19" t="s">
        <v>8439</v>
      </c>
      <c r="AIL232" s="19" t="s">
        <v>8439</v>
      </c>
      <c r="AIM232" s="19" t="s">
        <v>8439</v>
      </c>
      <c r="AIN232" s="19" t="s">
        <v>8439</v>
      </c>
      <c r="AIO232" s="19" t="s">
        <v>8439</v>
      </c>
      <c r="AIP232" s="19" t="s">
        <v>8439</v>
      </c>
      <c r="AIQ232" s="19" t="s">
        <v>8439</v>
      </c>
      <c r="AIR232" s="19" t="s">
        <v>8439</v>
      </c>
      <c r="AIS232" s="19" t="s">
        <v>8439</v>
      </c>
      <c r="AIT232" s="19" t="s">
        <v>8439</v>
      </c>
      <c r="AIU232" s="19" t="s">
        <v>8439</v>
      </c>
      <c r="AIV232" s="19" t="s">
        <v>8439</v>
      </c>
      <c r="AIW232" s="19" t="s">
        <v>8439</v>
      </c>
      <c r="AIX232" s="19" t="s">
        <v>8439</v>
      </c>
      <c r="AIY232" s="19" t="s">
        <v>8439</v>
      </c>
      <c r="AIZ232" s="19" t="s">
        <v>8439</v>
      </c>
      <c r="AJA232" s="19" t="s">
        <v>8439</v>
      </c>
      <c r="AJB232" s="19" t="s">
        <v>8439</v>
      </c>
      <c r="AJC232" s="19" t="s">
        <v>8439</v>
      </c>
      <c r="AJD232" s="19" t="s">
        <v>8439</v>
      </c>
      <c r="AJE232" s="19" t="s">
        <v>8439</v>
      </c>
      <c r="AJF232" s="19" t="s">
        <v>8439</v>
      </c>
      <c r="AJG232" s="19" t="s">
        <v>8439</v>
      </c>
      <c r="AJH232" s="19" t="s">
        <v>8439</v>
      </c>
      <c r="AJI232" s="19" t="s">
        <v>8439</v>
      </c>
      <c r="AJJ232" s="19" t="s">
        <v>8439</v>
      </c>
      <c r="AJK232" s="19" t="s">
        <v>8439</v>
      </c>
      <c r="AJL232" s="19" t="s">
        <v>8439</v>
      </c>
      <c r="AJM232" s="19" t="s">
        <v>8439</v>
      </c>
      <c r="AJN232" s="19" t="s">
        <v>8439</v>
      </c>
      <c r="AJO232" s="19" t="s">
        <v>8439</v>
      </c>
      <c r="AJP232" s="19" t="s">
        <v>8439</v>
      </c>
      <c r="AJQ232" s="19" t="s">
        <v>8439</v>
      </c>
      <c r="AJR232" s="19" t="s">
        <v>8439</v>
      </c>
      <c r="AJS232" s="19" t="s">
        <v>8439</v>
      </c>
      <c r="AJT232" s="19" t="s">
        <v>8439</v>
      </c>
      <c r="AJU232" s="19" t="s">
        <v>8439</v>
      </c>
      <c r="AJV232" s="19" t="s">
        <v>8439</v>
      </c>
      <c r="AJW232" s="19" t="s">
        <v>8439</v>
      </c>
      <c r="AJX232" s="19" t="s">
        <v>8439</v>
      </c>
      <c r="AJY232" s="19" t="s">
        <v>8439</v>
      </c>
      <c r="AJZ232" s="19" t="s">
        <v>8439</v>
      </c>
      <c r="AKA232" s="19" t="s">
        <v>8439</v>
      </c>
      <c r="AKB232" s="19" t="s">
        <v>8439</v>
      </c>
      <c r="AKC232" s="19" t="s">
        <v>8439</v>
      </c>
      <c r="AKD232" s="19" t="s">
        <v>8439</v>
      </c>
      <c r="AKE232" s="19" t="s">
        <v>8439</v>
      </c>
      <c r="AKF232" s="19" t="s">
        <v>8439</v>
      </c>
      <c r="AKG232" s="19" t="s">
        <v>8439</v>
      </c>
      <c r="AKH232" s="19" t="s">
        <v>8439</v>
      </c>
      <c r="AKI232" s="19" t="s">
        <v>8439</v>
      </c>
      <c r="AKJ232" s="19" t="s">
        <v>8439</v>
      </c>
      <c r="AKK232" s="19" t="s">
        <v>8439</v>
      </c>
      <c r="AKL232" s="19" t="s">
        <v>8439</v>
      </c>
      <c r="AKM232" s="19" t="s">
        <v>8439</v>
      </c>
      <c r="AKN232" s="19" t="s">
        <v>8439</v>
      </c>
      <c r="AKO232" s="19" t="s">
        <v>8439</v>
      </c>
      <c r="AKP232" s="19" t="s">
        <v>8439</v>
      </c>
      <c r="AKQ232" s="19" t="s">
        <v>8439</v>
      </c>
      <c r="AKR232" s="19" t="s">
        <v>8439</v>
      </c>
      <c r="AKS232" s="19" t="s">
        <v>8439</v>
      </c>
      <c r="AKT232" s="19" t="s">
        <v>8439</v>
      </c>
      <c r="AKU232" s="19" t="s">
        <v>8439</v>
      </c>
      <c r="AKV232" s="19" t="s">
        <v>8439</v>
      </c>
      <c r="AKW232" s="19" t="s">
        <v>8439</v>
      </c>
      <c r="AKX232" s="19" t="s">
        <v>8439</v>
      </c>
      <c r="AKY232" s="19" t="s">
        <v>8439</v>
      </c>
      <c r="AKZ232" s="19" t="s">
        <v>8439</v>
      </c>
      <c r="ALA232" s="19" t="s">
        <v>8439</v>
      </c>
      <c r="ALB232" s="19" t="s">
        <v>8439</v>
      </c>
      <c r="ALC232" s="19" t="s">
        <v>8439</v>
      </c>
      <c r="ALD232" s="19" t="s">
        <v>8439</v>
      </c>
      <c r="ALE232" s="19" t="s">
        <v>8439</v>
      </c>
      <c r="ALF232" s="19" t="s">
        <v>8439</v>
      </c>
      <c r="ALG232" s="19" t="s">
        <v>8439</v>
      </c>
      <c r="ALH232" s="19" t="s">
        <v>8439</v>
      </c>
      <c r="ALI232" s="19" t="s">
        <v>8439</v>
      </c>
      <c r="ALJ232" s="19" t="s">
        <v>8439</v>
      </c>
      <c r="ALK232" s="19" t="s">
        <v>8439</v>
      </c>
      <c r="ALL232" s="19" t="s">
        <v>8439</v>
      </c>
      <c r="ALM232" s="19" t="s">
        <v>8439</v>
      </c>
      <c r="ALN232" s="19" t="s">
        <v>8439</v>
      </c>
      <c r="ALO232" s="19" t="s">
        <v>8439</v>
      </c>
      <c r="ALP232" s="19" t="s">
        <v>8439</v>
      </c>
      <c r="ALQ232" s="19" t="s">
        <v>8439</v>
      </c>
      <c r="ALR232" s="19" t="s">
        <v>8439</v>
      </c>
      <c r="ALS232" s="19" t="s">
        <v>8439</v>
      </c>
      <c r="ALT232" s="19" t="s">
        <v>8439</v>
      </c>
      <c r="ALU232" s="19" t="s">
        <v>8439</v>
      </c>
      <c r="ALV232" s="19" t="s">
        <v>8439</v>
      </c>
      <c r="ALW232" s="19" t="s">
        <v>8439</v>
      </c>
      <c r="ALX232" s="19" t="s">
        <v>8439</v>
      </c>
      <c r="ALY232" s="19" t="s">
        <v>8439</v>
      </c>
      <c r="ALZ232" s="19" t="s">
        <v>8439</v>
      </c>
      <c r="AMA232" s="19" t="s">
        <v>8439</v>
      </c>
      <c r="AMB232" s="19" t="s">
        <v>8439</v>
      </c>
      <c r="AMC232" s="19" t="s">
        <v>8439</v>
      </c>
      <c r="AMD232" s="19" t="s">
        <v>8439</v>
      </c>
      <c r="AME232" s="19" t="s">
        <v>8439</v>
      </c>
      <c r="AMF232" s="19" t="s">
        <v>8439</v>
      </c>
      <c r="AMG232" s="19" t="s">
        <v>8439</v>
      </c>
      <c r="AMH232" s="19" t="s">
        <v>8439</v>
      </c>
      <c r="AMI232" s="19" t="s">
        <v>8439</v>
      </c>
      <c r="AMJ232" s="19" t="s">
        <v>8439</v>
      </c>
      <c r="AMK232" s="19" t="s">
        <v>8439</v>
      </c>
      <c r="AML232" s="19" t="s">
        <v>8439</v>
      </c>
      <c r="AMM232" s="19" t="s">
        <v>8439</v>
      </c>
      <c r="AMN232" s="19" t="s">
        <v>8439</v>
      </c>
      <c r="AMO232" s="19" t="s">
        <v>8439</v>
      </c>
      <c r="AMP232" s="19" t="s">
        <v>8439</v>
      </c>
      <c r="AMQ232" s="19" t="s">
        <v>8439</v>
      </c>
      <c r="AMR232" s="19" t="s">
        <v>8439</v>
      </c>
      <c r="AMS232" s="19" t="s">
        <v>8439</v>
      </c>
      <c r="AMT232" s="19" t="s">
        <v>8439</v>
      </c>
      <c r="AMU232" s="19" t="s">
        <v>8439</v>
      </c>
      <c r="AMV232" s="19" t="s">
        <v>8439</v>
      </c>
      <c r="AMW232" s="19" t="s">
        <v>8439</v>
      </c>
      <c r="AMX232" s="19" t="s">
        <v>8439</v>
      </c>
      <c r="AMY232" s="19" t="s">
        <v>8439</v>
      </c>
      <c r="AMZ232" s="19" t="s">
        <v>8439</v>
      </c>
      <c r="ANA232" s="19" t="s">
        <v>8439</v>
      </c>
      <c r="ANB232" s="19" t="s">
        <v>8439</v>
      </c>
      <c r="ANC232" s="19" t="s">
        <v>8439</v>
      </c>
      <c r="AND232" s="19" t="s">
        <v>8439</v>
      </c>
      <c r="ANE232" s="19" t="s">
        <v>8439</v>
      </c>
      <c r="ANF232" s="19" t="s">
        <v>8439</v>
      </c>
      <c r="ANG232" s="19" t="s">
        <v>8439</v>
      </c>
      <c r="ANH232" s="19" t="s">
        <v>8439</v>
      </c>
      <c r="ANI232" s="19" t="s">
        <v>8439</v>
      </c>
      <c r="ANJ232" s="19" t="s">
        <v>8439</v>
      </c>
      <c r="ANK232" s="19" t="s">
        <v>8439</v>
      </c>
      <c r="ANL232" s="19" t="s">
        <v>8439</v>
      </c>
      <c r="ANM232" s="19" t="s">
        <v>8439</v>
      </c>
      <c r="ANN232" s="19" t="s">
        <v>8439</v>
      </c>
      <c r="ANO232" s="19" t="s">
        <v>8439</v>
      </c>
      <c r="ANP232" s="19" t="s">
        <v>8439</v>
      </c>
      <c r="ANQ232" s="19" t="s">
        <v>8439</v>
      </c>
      <c r="ANR232" s="19" t="s">
        <v>8439</v>
      </c>
      <c r="ANS232" s="19" t="s">
        <v>8439</v>
      </c>
      <c r="ANT232" s="19" t="s">
        <v>8439</v>
      </c>
      <c r="ANU232" s="19" t="s">
        <v>8439</v>
      </c>
      <c r="ANV232" s="19" t="s">
        <v>8439</v>
      </c>
      <c r="ANW232" s="19" t="s">
        <v>8439</v>
      </c>
      <c r="ANX232" s="19" t="s">
        <v>8439</v>
      </c>
      <c r="ANY232" s="19" t="s">
        <v>8439</v>
      </c>
      <c r="ANZ232" s="19" t="s">
        <v>8439</v>
      </c>
      <c r="AOA232" s="19" t="s">
        <v>8439</v>
      </c>
      <c r="AOB232" s="19" t="s">
        <v>8439</v>
      </c>
      <c r="AOC232" s="19" t="s">
        <v>8439</v>
      </c>
      <c r="AOD232" s="19" t="s">
        <v>8439</v>
      </c>
      <c r="AOE232" s="19" t="s">
        <v>8439</v>
      </c>
      <c r="AOF232" s="19" t="s">
        <v>8439</v>
      </c>
      <c r="AOG232" s="19" t="s">
        <v>8439</v>
      </c>
      <c r="AOH232" s="19" t="s">
        <v>8439</v>
      </c>
      <c r="AOI232" s="19" t="s">
        <v>8439</v>
      </c>
      <c r="AOJ232" s="19" t="s">
        <v>8439</v>
      </c>
      <c r="AOK232" s="19" t="s">
        <v>8439</v>
      </c>
      <c r="AOL232" s="19" t="s">
        <v>8439</v>
      </c>
      <c r="AOM232" s="19" t="s">
        <v>8439</v>
      </c>
      <c r="AON232" s="19" t="s">
        <v>8439</v>
      </c>
      <c r="AOO232" s="19" t="s">
        <v>8439</v>
      </c>
      <c r="AOP232" s="19" t="s">
        <v>8439</v>
      </c>
      <c r="AOQ232" s="19" t="s">
        <v>8439</v>
      </c>
      <c r="AOR232" s="19" t="s">
        <v>8439</v>
      </c>
      <c r="AOS232" s="19" t="s">
        <v>8439</v>
      </c>
      <c r="AOT232" s="19" t="s">
        <v>8439</v>
      </c>
      <c r="AOU232" s="19" t="s">
        <v>8439</v>
      </c>
      <c r="AOV232" s="19" t="s">
        <v>8439</v>
      </c>
      <c r="AOW232" s="19" t="s">
        <v>8439</v>
      </c>
      <c r="AOX232" s="19" t="s">
        <v>8439</v>
      </c>
      <c r="AOY232" s="19" t="s">
        <v>8439</v>
      </c>
      <c r="AOZ232" s="19" t="s">
        <v>8439</v>
      </c>
      <c r="APA232" s="19" t="s">
        <v>8439</v>
      </c>
      <c r="APB232" s="19" t="s">
        <v>8439</v>
      </c>
      <c r="APC232" s="19" t="s">
        <v>8439</v>
      </c>
      <c r="APD232" s="19" t="s">
        <v>8439</v>
      </c>
      <c r="APE232" s="19" t="s">
        <v>8439</v>
      </c>
      <c r="APF232" s="19" t="s">
        <v>8439</v>
      </c>
      <c r="APG232" s="19" t="s">
        <v>8439</v>
      </c>
      <c r="APH232" s="19" t="s">
        <v>8439</v>
      </c>
      <c r="API232" s="19" t="s">
        <v>8439</v>
      </c>
      <c r="APJ232" s="19" t="s">
        <v>8439</v>
      </c>
      <c r="APK232" s="19" t="s">
        <v>8439</v>
      </c>
      <c r="APL232" s="19" t="s">
        <v>8439</v>
      </c>
      <c r="APM232" s="19" t="s">
        <v>8439</v>
      </c>
      <c r="APN232" s="19" t="s">
        <v>8439</v>
      </c>
      <c r="APO232" s="19" t="s">
        <v>8439</v>
      </c>
      <c r="APP232" s="19" t="s">
        <v>8439</v>
      </c>
      <c r="APQ232" s="19" t="s">
        <v>8439</v>
      </c>
      <c r="APR232" s="19" t="s">
        <v>8439</v>
      </c>
      <c r="APS232" s="19" t="s">
        <v>8439</v>
      </c>
      <c r="APT232" s="19" t="s">
        <v>8439</v>
      </c>
      <c r="APU232" s="19" t="s">
        <v>8439</v>
      </c>
      <c r="APV232" s="19" t="s">
        <v>8439</v>
      </c>
      <c r="APW232" s="19" t="s">
        <v>8439</v>
      </c>
      <c r="APX232" s="19" t="s">
        <v>8439</v>
      </c>
      <c r="APY232" s="19" t="s">
        <v>8439</v>
      </c>
      <c r="APZ232" s="19" t="s">
        <v>8439</v>
      </c>
      <c r="AQA232" s="19" t="s">
        <v>8439</v>
      </c>
      <c r="AQB232" s="19" t="s">
        <v>8439</v>
      </c>
      <c r="AQC232" s="19" t="s">
        <v>8439</v>
      </c>
      <c r="AQD232" s="19" t="s">
        <v>8439</v>
      </c>
      <c r="AQE232" s="19" t="s">
        <v>8439</v>
      </c>
      <c r="AQF232" s="19" t="s">
        <v>8439</v>
      </c>
      <c r="AQG232" s="19" t="s">
        <v>8439</v>
      </c>
      <c r="AQH232" s="19" t="s">
        <v>8439</v>
      </c>
      <c r="AQI232" s="19" t="s">
        <v>8439</v>
      </c>
      <c r="AQJ232" s="19" t="s">
        <v>8439</v>
      </c>
      <c r="AQK232" s="19" t="s">
        <v>8439</v>
      </c>
      <c r="AQL232" s="19" t="s">
        <v>8439</v>
      </c>
      <c r="AQM232" s="19" t="s">
        <v>8439</v>
      </c>
      <c r="AQN232" s="19" t="s">
        <v>8439</v>
      </c>
      <c r="AQO232" s="19" t="s">
        <v>8439</v>
      </c>
      <c r="AQP232" s="19" t="s">
        <v>8439</v>
      </c>
      <c r="AQQ232" s="19" t="s">
        <v>8439</v>
      </c>
      <c r="AQR232" s="19" t="s">
        <v>8439</v>
      </c>
      <c r="AQS232" s="19" t="s">
        <v>8439</v>
      </c>
      <c r="AQT232" s="19" t="s">
        <v>8439</v>
      </c>
      <c r="AQU232" s="19" t="s">
        <v>8439</v>
      </c>
      <c r="AQV232" s="19" t="s">
        <v>8439</v>
      </c>
      <c r="AQW232" s="19" t="s">
        <v>8439</v>
      </c>
      <c r="AQX232" s="19" t="s">
        <v>8439</v>
      </c>
      <c r="AQY232" s="19" t="s">
        <v>8439</v>
      </c>
      <c r="AQZ232" s="19" t="s">
        <v>8439</v>
      </c>
      <c r="ARA232" s="19" t="s">
        <v>8439</v>
      </c>
      <c r="ARB232" s="19" t="s">
        <v>8439</v>
      </c>
      <c r="ARC232" s="19" t="s">
        <v>8439</v>
      </c>
      <c r="ARD232" s="19" t="s">
        <v>8439</v>
      </c>
      <c r="ARE232" s="19" t="s">
        <v>8439</v>
      </c>
      <c r="ARF232" s="19" t="s">
        <v>8439</v>
      </c>
      <c r="ARG232" s="19" t="s">
        <v>8439</v>
      </c>
      <c r="ARH232" s="19" t="s">
        <v>8439</v>
      </c>
      <c r="ARI232" s="19" t="s">
        <v>8439</v>
      </c>
      <c r="ARJ232" s="19" t="s">
        <v>8439</v>
      </c>
      <c r="ARK232" s="19" t="s">
        <v>8439</v>
      </c>
      <c r="ARL232" s="19" t="s">
        <v>8439</v>
      </c>
      <c r="ARM232" s="19" t="s">
        <v>8439</v>
      </c>
      <c r="ARN232" s="19" t="s">
        <v>8439</v>
      </c>
      <c r="ARO232" s="19" t="s">
        <v>8439</v>
      </c>
      <c r="ARP232" s="19" t="s">
        <v>8439</v>
      </c>
      <c r="ARQ232" s="19" t="s">
        <v>8439</v>
      </c>
      <c r="ARR232" s="19" t="s">
        <v>8439</v>
      </c>
      <c r="ARS232" s="19" t="s">
        <v>8439</v>
      </c>
      <c r="ART232" s="19" t="s">
        <v>8439</v>
      </c>
      <c r="ARU232" s="19" t="s">
        <v>8439</v>
      </c>
      <c r="ARV232" s="19" t="s">
        <v>8439</v>
      </c>
      <c r="ARW232" s="19" t="s">
        <v>8439</v>
      </c>
      <c r="ARX232" s="19" t="s">
        <v>8439</v>
      </c>
      <c r="ARY232" s="19" t="s">
        <v>8439</v>
      </c>
      <c r="ARZ232" s="19" t="s">
        <v>8439</v>
      </c>
      <c r="ASA232" s="19" t="s">
        <v>8439</v>
      </c>
      <c r="ASB232" s="19" t="s">
        <v>8439</v>
      </c>
      <c r="ASC232" s="19" t="s">
        <v>8439</v>
      </c>
      <c r="ASD232" s="19" t="s">
        <v>8439</v>
      </c>
      <c r="ASE232" s="19" t="s">
        <v>8439</v>
      </c>
      <c r="ASF232" s="19" t="s">
        <v>8439</v>
      </c>
      <c r="ASG232" s="19" t="s">
        <v>8439</v>
      </c>
      <c r="ASH232" s="19" t="s">
        <v>8439</v>
      </c>
      <c r="ASI232" s="19" t="s">
        <v>8439</v>
      </c>
      <c r="ASJ232" s="19" t="s">
        <v>8439</v>
      </c>
      <c r="ASK232" s="19" t="s">
        <v>8439</v>
      </c>
      <c r="ASL232" s="19" t="s">
        <v>8439</v>
      </c>
      <c r="ASM232" s="19" t="s">
        <v>8439</v>
      </c>
      <c r="ASN232" s="19" t="s">
        <v>8439</v>
      </c>
      <c r="ASO232" s="19" t="s">
        <v>8439</v>
      </c>
      <c r="ASP232" s="19" t="s">
        <v>8439</v>
      </c>
      <c r="ASQ232" s="19" t="s">
        <v>8439</v>
      </c>
      <c r="ASR232" s="19" t="s">
        <v>8439</v>
      </c>
      <c r="ASS232" s="19" t="s">
        <v>8439</v>
      </c>
      <c r="AST232" s="19" t="s">
        <v>8439</v>
      </c>
      <c r="ASU232" s="19" t="s">
        <v>8439</v>
      </c>
      <c r="ASV232" s="19" t="s">
        <v>8439</v>
      </c>
      <c r="ASW232" s="19" t="s">
        <v>8439</v>
      </c>
      <c r="ASX232" s="19" t="s">
        <v>8439</v>
      </c>
      <c r="ASY232" s="19" t="s">
        <v>8439</v>
      </c>
      <c r="ASZ232" s="19" t="s">
        <v>8439</v>
      </c>
      <c r="ATA232" s="19" t="s">
        <v>8439</v>
      </c>
      <c r="ATB232" s="19" t="s">
        <v>8439</v>
      </c>
      <c r="ATC232" s="19" t="s">
        <v>8439</v>
      </c>
      <c r="ATD232" s="19" t="s">
        <v>8439</v>
      </c>
      <c r="ATE232" s="19" t="s">
        <v>8439</v>
      </c>
      <c r="ATF232" s="19" t="s">
        <v>8439</v>
      </c>
      <c r="ATG232" s="19" t="s">
        <v>8439</v>
      </c>
      <c r="ATH232" s="19" t="s">
        <v>8439</v>
      </c>
      <c r="ATI232" s="19" t="s">
        <v>8439</v>
      </c>
      <c r="ATJ232" s="19" t="s">
        <v>8439</v>
      </c>
      <c r="ATK232" s="19" t="s">
        <v>8439</v>
      </c>
      <c r="ATL232" s="19" t="s">
        <v>8439</v>
      </c>
      <c r="ATM232" s="19" t="s">
        <v>8439</v>
      </c>
      <c r="ATN232" s="19" t="s">
        <v>8439</v>
      </c>
      <c r="ATO232" s="19" t="s">
        <v>8439</v>
      </c>
      <c r="ATP232" s="19" t="s">
        <v>8439</v>
      </c>
      <c r="ATQ232" s="19" t="s">
        <v>8439</v>
      </c>
      <c r="ATR232" s="19" t="s">
        <v>8439</v>
      </c>
      <c r="ATS232" s="19" t="s">
        <v>8439</v>
      </c>
      <c r="ATT232" s="19" t="s">
        <v>8439</v>
      </c>
      <c r="ATU232" s="19" t="s">
        <v>8439</v>
      </c>
      <c r="ATV232" s="19" t="s">
        <v>8439</v>
      </c>
      <c r="ATW232" s="19" t="s">
        <v>8439</v>
      </c>
      <c r="ATX232" s="19" t="s">
        <v>8439</v>
      </c>
      <c r="ATY232" s="19" t="s">
        <v>8439</v>
      </c>
      <c r="ATZ232" s="19" t="s">
        <v>8439</v>
      </c>
      <c r="AUA232" s="19" t="s">
        <v>8439</v>
      </c>
      <c r="AUB232" s="19" t="s">
        <v>8439</v>
      </c>
      <c r="AUC232" s="19" t="s">
        <v>8439</v>
      </c>
      <c r="AUD232" s="19" t="s">
        <v>8439</v>
      </c>
      <c r="AUE232" s="19" t="s">
        <v>8439</v>
      </c>
      <c r="AUF232" s="19" t="s">
        <v>8439</v>
      </c>
      <c r="AUG232" s="19" t="s">
        <v>8439</v>
      </c>
      <c r="AUH232" s="19" t="s">
        <v>8439</v>
      </c>
      <c r="AUI232" s="19" t="s">
        <v>8439</v>
      </c>
      <c r="AUJ232" s="19" t="s">
        <v>8439</v>
      </c>
      <c r="AUK232" s="19" t="s">
        <v>8439</v>
      </c>
      <c r="AUL232" s="19" t="s">
        <v>8439</v>
      </c>
      <c r="AUM232" s="19" t="s">
        <v>8439</v>
      </c>
      <c r="AUN232" s="19" t="s">
        <v>8439</v>
      </c>
      <c r="AUO232" s="19" t="s">
        <v>8439</v>
      </c>
      <c r="AUP232" s="19" t="s">
        <v>8439</v>
      </c>
      <c r="AUQ232" s="19" t="s">
        <v>8439</v>
      </c>
      <c r="AUR232" s="19" t="s">
        <v>8439</v>
      </c>
      <c r="AUS232" s="19" t="s">
        <v>8439</v>
      </c>
      <c r="AUT232" s="19" t="s">
        <v>8439</v>
      </c>
      <c r="AUU232" s="19" t="s">
        <v>8439</v>
      </c>
      <c r="AUV232" s="19" t="s">
        <v>8439</v>
      </c>
      <c r="AUW232" s="19" t="s">
        <v>8439</v>
      </c>
      <c r="AUX232" s="19" t="s">
        <v>8439</v>
      </c>
      <c r="AUY232" s="19" t="s">
        <v>8439</v>
      </c>
      <c r="AUZ232" s="19" t="s">
        <v>8439</v>
      </c>
      <c r="AVA232" s="19" t="s">
        <v>8439</v>
      </c>
      <c r="AVB232" s="19" t="s">
        <v>8439</v>
      </c>
      <c r="AVC232" s="19" t="s">
        <v>8439</v>
      </c>
      <c r="AVD232" s="19" t="s">
        <v>8439</v>
      </c>
      <c r="AVE232" s="19" t="s">
        <v>8439</v>
      </c>
      <c r="AVF232" s="19" t="s">
        <v>8439</v>
      </c>
      <c r="AVG232" s="19" t="s">
        <v>8439</v>
      </c>
      <c r="AVH232" s="19" t="s">
        <v>8439</v>
      </c>
      <c r="AVI232" s="19" t="s">
        <v>8439</v>
      </c>
      <c r="AVJ232" s="19" t="s">
        <v>8439</v>
      </c>
      <c r="AVK232" s="19" t="s">
        <v>8439</v>
      </c>
      <c r="AVL232" s="19" t="s">
        <v>8439</v>
      </c>
      <c r="AVM232" s="19" t="s">
        <v>8439</v>
      </c>
      <c r="AVN232" s="19" t="s">
        <v>8439</v>
      </c>
      <c r="AVO232" s="19" t="s">
        <v>8439</v>
      </c>
      <c r="AVP232" s="19" t="s">
        <v>8439</v>
      </c>
      <c r="AVQ232" s="19" t="s">
        <v>8439</v>
      </c>
      <c r="AVR232" s="19" t="s">
        <v>8439</v>
      </c>
      <c r="AVS232" s="19" t="s">
        <v>8439</v>
      </c>
      <c r="AVT232" s="19" t="s">
        <v>8439</v>
      </c>
      <c r="AVU232" s="19" t="s">
        <v>8439</v>
      </c>
      <c r="AVV232" s="19" t="s">
        <v>8439</v>
      </c>
      <c r="AVW232" s="19" t="s">
        <v>8439</v>
      </c>
      <c r="AVX232" s="19" t="s">
        <v>8439</v>
      </c>
      <c r="AVY232" s="19" t="s">
        <v>8439</v>
      </c>
      <c r="AVZ232" s="19" t="s">
        <v>8439</v>
      </c>
      <c r="AWA232" s="19" t="s">
        <v>8439</v>
      </c>
      <c r="AWB232" s="19" t="s">
        <v>8439</v>
      </c>
      <c r="AWC232" s="19" t="s">
        <v>8439</v>
      </c>
      <c r="AWD232" s="19" t="s">
        <v>8439</v>
      </c>
      <c r="AWE232" s="19" t="s">
        <v>8439</v>
      </c>
      <c r="AWF232" s="19" t="s">
        <v>8439</v>
      </c>
      <c r="AWG232" s="19" t="s">
        <v>8439</v>
      </c>
      <c r="AWH232" s="19" t="s">
        <v>8439</v>
      </c>
      <c r="AWI232" s="19" t="s">
        <v>8439</v>
      </c>
      <c r="AWJ232" s="19" t="s">
        <v>8439</v>
      </c>
      <c r="AWK232" s="19" t="s">
        <v>8439</v>
      </c>
      <c r="AWL232" s="19" t="s">
        <v>8439</v>
      </c>
      <c r="AWM232" s="19" t="s">
        <v>8439</v>
      </c>
      <c r="AWN232" s="19" t="s">
        <v>8439</v>
      </c>
      <c r="AWO232" s="19" t="s">
        <v>8439</v>
      </c>
      <c r="AWP232" s="19" t="s">
        <v>8439</v>
      </c>
      <c r="AWQ232" s="19" t="s">
        <v>8439</v>
      </c>
      <c r="AWR232" s="19" t="s">
        <v>8439</v>
      </c>
      <c r="AWS232" s="19" t="s">
        <v>8439</v>
      </c>
      <c r="AWT232" s="19" t="s">
        <v>8439</v>
      </c>
      <c r="AWU232" s="19" t="s">
        <v>8439</v>
      </c>
      <c r="AWV232" s="19" t="s">
        <v>8439</v>
      </c>
      <c r="AWW232" s="19" t="s">
        <v>8439</v>
      </c>
      <c r="AWX232" s="19" t="s">
        <v>8439</v>
      </c>
      <c r="AWY232" s="19" t="s">
        <v>8439</v>
      </c>
      <c r="AWZ232" s="19" t="s">
        <v>8439</v>
      </c>
      <c r="AXA232" s="19" t="s">
        <v>8439</v>
      </c>
      <c r="AXB232" s="19" t="s">
        <v>8439</v>
      </c>
      <c r="AXC232" s="19" t="s">
        <v>8439</v>
      </c>
      <c r="AXD232" s="19" t="s">
        <v>8439</v>
      </c>
      <c r="AXE232" s="19" t="s">
        <v>8439</v>
      </c>
      <c r="AXF232" s="19" t="s">
        <v>8439</v>
      </c>
      <c r="AXG232" s="19" t="s">
        <v>8439</v>
      </c>
      <c r="AXH232" s="19" t="s">
        <v>8439</v>
      </c>
      <c r="AXI232" s="19" t="s">
        <v>8439</v>
      </c>
      <c r="AXJ232" s="19" t="s">
        <v>8439</v>
      </c>
      <c r="AXK232" s="19" t="s">
        <v>8439</v>
      </c>
      <c r="AXL232" s="19" t="s">
        <v>8439</v>
      </c>
      <c r="AXM232" s="19" t="s">
        <v>8439</v>
      </c>
      <c r="AXN232" s="19" t="s">
        <v>8439</v>
      </c>
      <c r="AXO232" s="19" t="s">
        <v>8439</v>
      </c>
      <c r="AXP232" s="19" t="s">
        <v>8439</v>
      </c>
      <c r="AXQ232" s="19" t="s">
        <v>8439</v>
      </c>
      <c r="AXR232" s="19" t="s">
        <v>8439</v>
      </c>
      <c r="AXS232" s="19" t="s">
        <v>8439</v>
      </c>
      <c r="AXT232" s="19" t="s">
        <v>8439</v>
      </c>
      <c r="AXU232" s="19" t="s">
        <v>8439</v>
      </c>
      <c r="AXV232" s="19" t="s">
        <v>8439</v>
      </c>
      <c r="AXW232" s="19" t="s">
        <v>8439</v>
      </c>
      <c r="AXX232" s="19" t="s">
        <v>8439</v>
      </c>
      <c r="AXY232" s="19" t="s">
        <v>8439</v>
      </c>
      <c r="AXZ232" s="19" t="s">
        <v>8439</v>
      </c>
      <c r="AYA232" s="19" t="s">
        <v>8439</v>
      </c>
      <c r="AYB232" s="19" t="s">
        <v>8439</v>
      </c>
      <c r="AYC232" s="19" t="s">
        <v>8439</v>
      </c>
      <c r="AYD232" s="19" t="s">
        <v>8439</v>
      </c>
      <c r="AYE232" s="19" t="s">
        <v>8439</v>
      </c>
      <c r="AYF232" s="19" t="s">
        <v>8439</v>
      </c>
      <c r="AYG232" s="19" t="s">
        <v>8439</v>
      </c>
      <c r="AYH232" s="19" t="s">
        <v>8439</v>
      </c>
      <c r="AYI232" s="19" t="s">
        <v>8439</v>
      </c>
      <c r="AYJ232" s="19" t="s">
        <v>8439</v>
      </c>
      <c r="AYK232" s="19" t="s">
        <v>8439</v>
      </c>
      <c r="AYL232" s="19" t="s">
        <v>8439</v>
      </c>
      <c r="AYM232" s="19" t="s">
        <v>8439</v>
      </c>
      <c r="AYN232" s="19" t="s">
        <v>8439</v>
      </c>
      <c r="AYO232" s="19" t="s">
        <v>8439</v>
      </c>
      <c r="AYP232" s="19" t="s">
        <v>8439</v>
      </c>
      <c r="AYQ232" s="19" t="s">
        <v>8439</v>
      </c>
      <c r="AYR232" s="19" t="s">
        <v>8439</v>
      </c>
      <c r="AYS232" s="19" t="s">
        <v>8439</v>
      </c>
      <c r="AYT232" s="19" t="s">
        <v>8439</v>
      </c>
      <c r="AYU232" s="19" t="s">
        <v>8439</v>
      </c>
      <c r="AYV232" s="19" t="s">
        <v>8439</v>
      </c>
      <c r="AYW232" s="19" t="s">
        <v>8439</v>
      </c>
      <c r="AYX232" s="19" t="s">
        <v>8439</v>
      </c>
      <c r="AYY232" s="19" t="s">
        <v>8439</v>
      </c>
      <c r="AYZ232" s="19" t="s">
        <v>8439</v>
      </c>
      <c r="AZA232" s="19" t="s">
        <v>8439</v>
      </c>
      <c r="AZB232" s="19" t="s">
        <v>8439</v>
      </c>
      <c r="AZC232" s="19" t="s">
        <v>8439</v>
      </c>
      <c r="AZD232" s="19" t="s">
        <v>8439</v>
      </c>
      <c r="AZE232" s="19" t="s">
        <v>8439</v>
      </c>
      <c r="AZF232" s="19" t="s">
        <v>8439</v>
      </c>
      <c r="AZG232" s="19" t="s">
        <v>8439</v>
      </c>
      <c r="AZH232" s="19" t="s">
        <v>8439</v>
      </c>
      <c r="AZI232" s="19" t="s">
        <v>8439</v>
      </c>
      <c r="AZJ232" s="19" t="s">
        <v>8439</v>
      </c>
      <c r="AZK232" s="19" t="s">
        <v>8439</v>
      </c>
      <c r="AZL232" s="19" t="s">
        <v>8439</v>
      </c>
      <c r="AZM232" s="19" t="s">
        <v>8439</v>
      </c>
      <c r="AZN232" s="19" t="s">
        <v>8439</v>
      </c>
      <c r="AZO232" s="19" t="s">
        <v>8439</v>
      </c>
      <c r="AZP232" s="19" t="s">
        <v>8439</v>
      </c>
      <c r="AZQ232" s="19" t="s">
        <v>8439</v>
      </c>
      <c r="AZR232" s="19" t="s">
        <v>8439</v>
      </c>
      <c r="AZS232" s="19" t="s">
        <v>8439</v>
      </c>
      <c r="AZT232" s="19" t="s">
        <v>8439</v>
      </c>
      <c r="AZU232" s="19" t="s">
        <v>8439</v>
      </c>
      <c r="AZV232" s="19" t="s">
        <v>8439</v>
      </c>
      <c r="AZW232" s="19" t="s">
        <v>8439</v>
      </c>
      <c r="AZX232" s="19" t="s">
        <v>8439</v>
      </c>
      <c r="AZY232" s="19" t="s">
        <v>8439</v>
      </c>
      <c r="AZZ232" s="19" t="s">
        <v>8439</v>
      </c>
      <c r="BAA232" s="19" t="s">
        <v>8439</v>
      </c>
      <c r="BAB232" s="19" t="s">
        <v>8439</v>
      </c>
      <c r="BAC232" s="19" t="s">
        <v>8439</v>
      </c>
      <c r="BAD232" s="19" t="s">
        <v>8439</v>
      </c>
      <c r="BAE232" s="19" t="s">
        <v>8439</v>
      </c>
      <c r="BAF232" s="19" t="s">
        <v>8439</v>
      </c>
      <c r="BAG232" s="19" t="s">
        <v>8439</v>
      </c>
      <c r="BAH232" s="19" t="s">
        <v>8439</v>
      </c>
      <c r="BAI232" s="19" t="s">
        <v>8439</v>
      </c>
      <c r="BAJ232" s="19" t="s">
        <v>8439</v>
      </c>
      <c r="BAK232" s="19" t="s">
        <v>8439</v>
      </c>
      <c r="BAL232" s="19" t="s">
        <v>8439</v>
      </c>
      <c r="BAM232" s="19" t="s">
        <v>8439</v>
      </c>
      <c r="BAN232" s="19" t="s">
        <v>8439</v>
      </c>
      <c r="BAO232" s="19" t="s">
        <v>8439</v>
      </c>
      <c r="BAP232" s="19" t="s">
        <v>8439</v>
      </c>
      <c r="BAQ232" s="19" t="s">
        <v>8439</v>
      </c>
      <c r="BAR232" s="19" t="s">
        <v>8439</v>
      </c>
      <c r="BAS232" s="19" t="s">
        <v>8439</v>
      </c>
      <c r="BAT232" s="19" t="s">
        <v>8439</v>
      </c>
      <c r="BAU232" s="19" t="s">
        <v>8439</v>
      </c>
      <c r="BAV232" s="19" t="s">
        <v>8439</v>
      </c>
      <c r="BAW232" s="19" t="s">
        <v>8439</v>
      </c>
      <c r="BAX232" s="19" t="s">
        <v>8439</v>
      </c>
      <c r="BAY232" s="19" t="s">
        <v>8439</v>
      </c>
      <c r="BAZ232" s="19" t="s">
        <v>8439</v>
      </c>
      <c r="BBA232" s="19" t="s">
        <v>8439</v>
      </c>
      <c r="BBB232" s="19" t="s">
        <v>8439</v>
      </c>
      <c r="BBC232" s="19" t="s">
        <v>8439</v>
      </c>
      <c r="BBD232" s="19" t="s">
        <v>8439</v>
      </c>
      <c r="BBE232" s="19" t="s">
        <v>8439</v>
      </c>
      <c r="BBF232" s="19" t="s">
        <v>8439</v>
      </c>
      <c r="BBG232" s="19" t="s">
        <v>8439</v>
      </c>
      <c r="BBH232" s="19" t="s">
        <v>8439</v>
      </c>
      <c r="BBI232" s="19" t="s">
        <v>8439</v>
      </c>
      <c r="BBJ232" s="19" t="s">
        <v>8439</v>
      </c>
      <c r="BBK232" s="19" t="s">
        <v>8439</v>
      </c>
      <c r="BBL232" s="19" t="s">
        <v>8439</v>
      </c>
      <c r="BBM232" s="19" t="s">
        <v>8439</v>
      </c>
      <c r="BBN232" s="19" t="s">
        <v>8439</v>
      </c>
      <c r="BBO232" s="19" t="s">
        <v>8439</v>
      </c>
      <c r="BBP232" s="19" t="s">
        <v>8439</v>
      </c>
      <c r="BBQ232" s="19" t="s">
        <v>8439</v>
      </c>
      <c r="BBR232" s="19" t="s">
        <v>8439</v>
      </c>
      <c r="BBS232" s="19" t="s">
        <v>8439</v>
      </c>
      <c r="BBT232" s="19" t="s">
        <v>8439</v>
      </c>
      <c r="BBU232" s="19" t="s">
        <v>8439</v>
      </c>
      <c r="BBV232" s="19" t="s">
        <v>8439</v>
      </c>
      <c r="BBW232" s="19" t="s">
        <v>8439</v>
      </c>
      <c r="BBX232" s="19" t="s">
        <v>8439</v>
      </c>
      <c r="BBY232" s="19" t="s">
        <v>8439</v>
      </c>
      <c r="BBZ232" s="19" t="s">
        <v>8439</v>
      </c>
      <c r="BCA232" s="19" t="s">
        <v>8439</v>
      </c>
      <c r="BCB232" s="19" t="s">
        <v>8439</v>
      </c>
      <c r="BCC232" s="19" t="s">
        <v>8439</v>
      </c>
      <c r="BCD232" s="19" t="s">
        <v>8439</v>
      </c>
      <c r="BCE232" s="19" t="s">
        <v>8439</v>
      </c>
      <c r="BCF232" s="19" t="s">
        <v>8439</v>
      </c>
      <c r="BCG232" s="19" t="s">
        <v>8439</v>
      </c>
      <c r="BCH232" s="19" t="s">
        <v>8439</v>
      </c>
      <c r="BCI232" s="19" t="s">
        <v>8439</v>
      </c>
      <c r="BCJ232" s="19" t="s">
        <v>8439</v>
      </c>
      <c r="BCK232" s="19" t="s">
        <v>8439</v>
      </c>
      <c r="BCL232" s="19" t="s">
        <v>8439</v>
      </c>
      <c r="BCM232" s="19" t="s">
        <v>8439</v>
      </c>
      <c r="BCN232" s="19" t="s">
        <v>8439</v>
      </c>
      <c r="BCO232" s="19" t="s">
        <v>8439</v>
      </c>
      <c r="BCP232" s="19" t="s">
        <v>8439</v>
      </c>
      <c r="BCQ232" s="19" t="s">
        <v>8439</v>
      </c>
      <c r="BCR232" s="19" t="s">
        <v>8439</v>
      </c>
      <c r="BCS232" s="19" t="s">
        <v>8439</v>
      </c>
      <c r="BCT232" s="19" t="s">
        <v>8439</v>
      </c>
      <c r="BCU232" s="19" t="s">
        <v>8439</v>
      </c>
      <c r="BCV232" s="19" t="s">
        <v>8439</v>
      </c>
      <c r="BCW232" s="19" t="s">
        <v>8439</v>
      </c>
      <c r="BCX232" s="19" t="s">
        <v>8439</v>
      </c>
      <c r="BCY232" s="19" t="s">
        <v>8439</v>
      </c>
      <c r="BCZ232" s="19" t="s">
        <v>8439</v>
      </c>
      <c r="BDA232" s="19" t="s">
        <v>8439</v>
      </c>
      <c r="BDB232" s="19" t="s">
        <v>8439</v>
      </c>
      <c r="BDC232" s="19" t="s">
        <v>8439</v>
      </c>
      <c r="BDD232" s="19" t="s">
        <v>8439</v>
      </c>
      <c r="BDE232" s="19" t="s">
        <v>8439</v>
      </c>
      <c r="BDF232" s="19" t="s">
        <v>8439</v>
      </c>
      <c r="BDG232" s="19" t="s">
        <v>8439</v>
      </c>
      <c r="BDH232" s="19" t="s">
        <v>8439</v>
      </c>
      <c r="BDI232" s="19" t="s">
        <v>8439</v>
      </c>
      <c r="BDJ232" s="19" t="s">
        <v>8439</v>
      </c>
      <c r="BDK232" s="19" t="s">
        <v>8439</v>
      </c>
      <c r="BDL232" s="19" t="s">
        <v>8439</v>
      </c>
      <c r="BDM232" s="19" t="s">
        <v>8439</v>
      </c>
      <c r="BDN232" s="19" t="s">
        <v>8439</v>
      </c>
      <c r="BDO232" s="19" t="s">
        <v>8439</v>
      </c>
      <c r="BDP232" s="19" t="s">
        <v>8439</v>
      </c>
      <c r="BDQ232" s="19" t="s">
        <v>8439</v>
      </c>
      <c r="BDR232" s="19" t="s">
        <v>8439</v>
      </c>
      <c r="BDS232" s="19" t="s">
        <v>8439</v>
      </c>
      <c r="BDT232" s="19" t="s">
        <v>8439</v>
      </c>
      <c r="BDU232" s="19" t="s">
        <v>8439</v>
      </c>
      <c r="BDV232" s="19" t="s">
        <v>8439</v>
      </c>
      <c r="BDW232" s="19" t="s">
        <v>8439</v>
      </c>
      <c r="BDX232" s="19" t="s">
        <v>8439</v>
      </c>
      <c r="BDY232" s="19" t="s">
        <v>8439</v>
      </c>
      <c r="BDZ232" s="19" t="s">
        <v>8439</v>
      </c>
      <c r="BEA232" s="19" t="s">
        <v>8439</v>
      </c>
      <c r="BEB232" s="19" t="s">
        <v>8439</v>
      </c>
      <c r="BEC232" s="19" t="s">
        <v>8439</v>
      </c>
      <c r="BED232" s="19" t="s">
        <v>8439</v>
      </c>
      <c r="BEE232" s="19" t="s">
        <v>8439</v>
      </c>
      <c r="BEF232" s="19" t="s">
        <v>8439</v>
      </c>
      <c r="BEG232" s="19" t="s">
        <v>8439</v>
      </c>
      <c r="BEH232" s="19" t="s">
        <v>8439</v>
      </c>
      <c r="BEI232" s="19" t="s">
        <v>8439</v>
      </c>
      <c r="BEJ232" s="19" t="s">
        <v>8439</v>
      </c>
      <c r="BEK232" s="19" t="s">
        <v>8439</v>
      </c>
      <c r="BEL232" s="19" t="s">
        <v>8439</v>
      </c>
      <c r="BEM232" s="19" t="s">
        <v>8439</v>
      </c>
      <c r="BEN232" s="19" t="s">
        <v>8439</v>
      </c>
      <c r="BEO232" s="19" t="s">
        <v>8439</v>
      </c>
      <c r="BEP232" s="19" t="s">
        <v>8439</v>
      </c>
      <c r="BEQ232" s="19" t="s">
        <v>8439</v>
      </c>
      <c r="BER232" s="19" t="s">
        <v>8439</v>
      </c>
      <c r="BES232" s="19" t="s">
        <v>8439</v>
      </c>
      <c r="BET232" s="19" t="s">
        <v>8439</v>
      </c>
      <c r="BEU232" s="19" t="s">
        <v>8439</v>
      </c>
      <c r="BEV232" s="19" t="s">
        <v>8439</v>
      </c>
      <c r="BEW232" s="19" t="s">
        <v>8439</v>
      </c>
      <c r="BEX232" s="19" t="s">
        <v>8439</v>
      </c>
      <c r="BEY232" s="19" t="s">
        <v>8439</v>
      </c>
      <c r="BEZ232" s="19" t="s">
        <v>8439</v>
      </c>
      <c r="BFA232" s="19" t="s">
        <v>8439</v>
      </c>
      <c r="BFB232" s="19" t="s">
        <v>8439</v>
      </c>
      <c r="BFC232" s="19" t="s">
        <v>8439</v>
      </c>
      <c r="BFD232" s="19" t="s">
        <v>8439</v>
      </c>
      <c r="BFE232" s="19" t="s">
        <v>8439</v>
      </c>
      <c r="BFF232" s="19" t="s">
        <v>8439</v>
      </c>
      <c r="BFG232" s="19" t="s">
        <v>8439</v>
      </c>
      <c r="BFH232" s="19" t="s">
        <v>8439</v>
      </c>
      <c r="BFI232" s="19" t="s">
        <v>8439</v>
      </c>
      <c r="BFJ232" s="19" t="s">
        <v>8439</v>
      </c>
      <c r="BFK232" s="19" t="s">
        <v>8439</v>
      </c>
      <c r="BFL232" s="19" t="s">
        <v>8439</v>
      </c>
      <c r="BFM232" s="19" t="s">
        <v>8439</v>
      </c>
      <c r="BFN232" s="19" t="s">
        <v>8439</v>
      </c>
      <c r="BFO232" s="19" t="s">
        <v>8439</v>
      </c>
      <c r="BFP232" s="19" t="s">
        <v>8439</v>
      </c>
      <c r="BFQ232" s="19" t="s">
        <v>8439</v>
      </c>
      <c r="BFR232" s="19" t="s">
        <v>8439</v>
      </c>
      <c r="BFS232" s="19" t="s">
        <v>8439</v>
      </c>
      <c r="BFT232" s="19" t="s">
        <v>8439</v>
      </c>
      <c r="BFU232" s="19" t="s">
        <v>8439</v>
      </c>
      <c r="BFV232" s="19" t="s">
        <v>8439</v>
      </c>
      <c r="BFW232" s="19" t="s">
        <v>8439</v>
      </c>
      <c r="BFX232" s="19" t="s">
        <v>8439</v>
      </c>
      <c r="BFY232" s="19" t="s">
        <v>8439</v>
      </c>
      <c r="BFZ232" s="19" t="s">
        <v>8439</v>
      </c>
      <c r="BGA232" s="19" t="s">
        <v>8439</v>
      </c>
      <c r="BGB232" s="19" t="s">
        <v>8439</v>
      </c>
      <c r="BGC232" s="19" t="s">
        <v>8439</v>
      </c>
      <c r="BGD232" s="19" t="s">
        <v>8439</v>
      </c>
      <c r="BGE232" s="19" t="s">
        <v>8439</v>
      </c>
      <c r="BGF232" s="19" t="s">
        <v>8439</v>
      </c>
      <c r="BGG232" s="19" t="s">
        <v>8439</v>
      </c>
      <c r="BGH232" s="19" t="s">
        <v>8439</v>
      </c>
      <c r="BGI232" s="19" t="s">
        <v>8439</v>
      </c>
      <c r="BGJ232" s="19" t="s">
        <v>8439</v>
      </c>
      <c r="BGK232" s="19" t="s">
        <v>8439</v>
      </c>
      <c r="BGL232" s="19" t="s">
        <v>8439</v>
      </c>
      <c r="BGM232" s="19" t="s">
        <v>8439</v>
      </c>
      <c r="BGN232" s="19" t="s">
        <v>8439</v>
      </c>
      <c r="BGO232" s="19" t="s">
        <v>8439</v>
      </c>
      <c r="BGP232" s="19" t="s">
        <v>8439</v>
      </c>
      <c r="BGQ232" s="19" t="s">
        <v>8439</v>
      </c>
      <c r="BGR232" s="19" t="s">
        <v>8439</v>
      </c>
      <c r="BGS232" s="19" t="s">
        <v>8439</v>
      </c>
      <c r="BGT232" s="19" t="s">
        <v>8439</v>
      </c>
      <c r="BGU232" s="19" t="s">
        <v>8439</v>
      </c>
      <c r="BGV232" s="19" t="s">
        <v>8439</v>
      </c>
      <c r="BGW232" s="19" t="s">
        <v>8439</v>
      </c>
      <c r="BGX232" s="19" t="s">
        <v>8439</v>
      </c>
      <c r="BGY232" s="19" t="s">
        <v>8439</v>
      </c>
      <c r="BGZ232" s="19" t="s">
        <v>8439</v>
      </c>
      <c r="BHA232" s="19" t="s">
        <v>8439</v>
      </c>
      <c r="BHB232" s="19" t="s">
        <v>8439</v>
      </c>
      <c r="BHC232" s="19" t="s">
        <v>8439</v>
      </c>
      <c r="BHD232" s="19" t="s">
        <v>8439</v>
      </c>
      <c r="BHE232" s="19" t="s">
        <v>8439</v>
      </c>
      <c r="BHF232" s="19" t="s">
        <v>8439</v>
      </c>
      <c r="BHG232" s="19" t="s">
        <v>8439</v>
      </c>
      <c r="BHH232" s="19" t="s">
        <v>8439</v>
      </c>
      <c r="BHI232" s="19" t="s">
        <v>8439</v>
      </c>
      <c r="BHJ232" s="19" t="s">
        <v>8439</v>
      </c>
      <c r="BHK232" s="19" t="s">
        <v>8439</v>
      </c>
      <c r="BHL232" s="19" t="s">
        <v>8439</v>
      </c>
      <c r="BHM232" s="19" t="s">
        <v>8439</v>
      </c>
      <c r="BHN232" s="19" t="s">
        <v>8439</v>
      </c>
      <c r="BHO232" s="19" t="s">
        <v>8439</v>
      </c>
      <c r="BHP232" s="19" t="s">
        <v>8439</v>
      </c>
      <c r="BHQ232" s="19" t="s">
        <v>8439</v>
      </c>
      <c r="BHR232" s="19" t="s">
        <v>8439</v>
      </c>
      <c r="BHS232" s="19" t="s">
        <v>8439</v>
      </c>
      <c r="BHT232" s="19" t="s">
        <v>8439</v>
      </c>
      <c r="BHU232" s="19" t="s">
        <v>8439</v>
      </c>
      <c r="BHV232" s="19" t="s">
        <v>8439</v>
      </c>
      <c r="BHW232" s="19" t="s">
        <v>8439</v>
      </c>
      <c r="BHX232" s="19" t="s">
        <v>8439</v>
      </c>
      <c r="BHY232" s="19" t="s">
        <v>8439</v>
      </c>
      <c r="BHZ232" s="19" t="s">
        <v>8439</v>
      </c>
      <c r="BIA232" s="19" t="s">
        <v>8439</v>
      </c>
      <c r="BIB232" s="19" t="s">
        <v>8439</v>
      </c>
      <c r="BIC232" s="19" t="s">
        <v>8439</v>
      </c>
      <c r="BID232" s="19" t="s">
        <v>8439</v>
      </c>
      <c r="BIE232" s="19" t="s">
        <v>8439</v>
      </c>
      <c r="BIF232" s="19" t="s">
        <v>8439</v>
      </c>
      <c r="BIG232" s="19" t="s">
        <v>8439</v>
      </c>
      <c r="BIH232" s="19" t="s">
        <v>8439</v>
      </c>
      <c r="BII232" s="19" t="s">
        <v>8439</v>
      </c>
      <c r="BIJ232" s="19" t="s">
        <v>8439</v>
      </c>
      <c r="BIK232" s="19" t="s">
        <v>8439</v>
      </c>
      <c r="BIL232" s="19" t="s">
        <v>8439</v>
      </c>
      <c r="BIM232" s="19" t="s">
        <v>8439</v>
      </c>
      <c r="BIN232" s="19" t="s">
        <v>8439</v>
      </c>
      <c r="BIO232" s="19" t="s">
        <v>8439</v>
      </c>
      <c r="BIP232" s="19" t="s">
        <v>8439</v>
      </c>
      <c r="BIQ232" s="19" t="s">
        <v>8439</v>
      </c>
      <c r="BIR232" s="19" t="s">
        <v>8439</v>
      </c>
      <c r="BIS232" s="19" t="s">
        <v>8439</v>
      </c>
      <c r="BIT232" s="19" t="s">
        <v>8439</v>
      </c>
      <c r="BIU232" s="19" t="s">
        <v>8439</v>
      </c>
      <c r="BIV232" s="19" t="s">
        <v>8439</v>
      </c>
      <c r="BIW232" s="19" t="s">
        <v>8439</v>
      </c>
      <c r="BIX232" s="19" t="s">
        <v>8439</v>
      </c>
      <c r="BIY232" s="19" t="s">
        <v>8439</v>
      </c>
      <c r="BIZ232" s="19" t="s">
        <v>8439</v>
      </c>
      <c r="BJA232" s="19" t="s">
        <v>8439</v>
      </c>
      <c r="BJB232" s="19" t="s">
        <v>8439</v>
      </c>
      <c r="BJC232" s="19" t="s">
        <v>8439</v>
      </c>
      <c r="BJD232" s="19" t="s">
        <v>8439</v>
      </c>
      <c r="BJE232" s="19" t="s">
        <v>8439</v>
      </c>
      <c r="BJF232" s="19" t="s">
        <v>8439</v>
      </c>
      <c r="BJG232" s="19" t="s">
        <v>8439</v>
      </c>
      <c r="BJH232" s="19" t="s">
        <v>8439</v>
      </c>
      <c r="BJI232" s="19" t="s">
        <v>8439</v>
      </c>
      <c r="BJJ232" s="19" t="s">
        <v>8439</v>
      </c>
      <c r="BJK232" s="19" t="s">
        <v>8439</v>
      </c>
      <c r="BJL232" s="19" t="s">
        <v>8439</v>
      </c>
      <c r="BJM232" s="19" t="s">
        <v>8439</v>
      </c>
      <c r="BJN232" s="19" t="s">
        <v>8439</v>
      </c>
      <c r="BJO232" s="19" t="s">
        <v>8439</v>
      </c>
      <c r="BJP232" s="19" t="s">
        <v>8439</v>
      </c>
      <c r="BJQ232" s="19" t="s">
        <v>8439</v>
      </c>
      <c r="BJR232" s="19" t="s">
        <v>8439</v>
      </c>
      <c r="BJS232" s="19" t="s">
        <v>8439</v>
      </c>
      <c r="BJT232" s="19" t="s">
        <v>8439</v>
      </c>
      <c r="BJU232" s="19" t="s">
        <v>8439</v>
      </c>
      <c r="BJV232" s="19" t="s">
        <v>8439</v>
      </c>
      <c r="BJW232" s="19" t="s">
        <v>8439</v>
      </c>
      <c r="BJX232" s="19" t="s">
        <v>8439</v>
      </c>
      <c r="BJY232" s="19" t="s">
        <v>8439</v>
      </c>
      <c r="BJZ232" s="19" t="s">
        <v>8439</v>
      </c>
      <c r="BKA232" s="19" t="s">
        <v>8439</v>
      </c>
      <c r="BKB232" s="19" t="s">
        <v>8439</v>
      </c>
      <c r="BKC232" s="19" t="s">
        <v>8439</v>
      </c>
      <c r="BKD232" s="19" t="s">
        <v>8439</v>
      </c>
      <c r="BKE232" s="19" t="s">
        <v>8439</v>
      </c>
      <c r="BKF232" s="19" t="s">
        <v>8439</v>
      </c>
      <c r="BKG232" s="19" t="s">
        <v>8439</v>
      </c>
      <c r="BKH232" s="19" t="s">
        <v>8439</v>
      </c>
      <c r="BKI232" s="19" t="s">
        <v>8439</v>
      </c>
      <c r="BKJ232" s="19" t="s">
        <v>8439</v>
      </c>
      <c r="BKK232" s="19" t="s">
        <v>8439</v>
      </c>
      <c r="BKL232" s="19" t="s">
        <v>8439</v>
      </c>
      <c r="BKM232" s="19" t="s">
        <v>8439</v>
      </c>
      <c r="BKN232" s="19" t="s">
        <v>8439</v>
      </c>
      <c r="BKO232" s="19" t="s">
        <v>8439</v>
      </c>
      <c r="BKP232" s="19" t="s">
        <v>8439</v>
      </c>
      <c r="BKQ232" s="19" t="s">
        <v>8439</v>
      </c>
      <c r="BKR232" s="19" t="s">
        <v>8439</v>
      </c>
      <c r="BKS232" s="19" t="s">
        <v>8439</v>
      </c>
      <c r="BKT232" s="19" t="s">
        <v>8439</v>
      </c>
      <c r="BKU232" s="19" t="s">
        <v>8439</v>
      </c>
      <c r="BKV232" s="19" t="s">
        <v>8439</v>
      </c>
      <c r="BKW232" s="19" t="s">
        <v>8439</v>
      </c>
      <c r="BKX232" s="19" t="s">
        <v>8439</v>
      </c>
      <c r="BKY232" s="19" t="s">
        <v>8439</v>
      </c>
      <c r="BKZ232" s="19" t="s">
        <v>8439</v>
      </c>
      <c r="BLA232" s="19" t="s">
        <v>8439</v>
      </c>
      <c r="BLB232" s="19" t="s">
        <v>8439</v>
      </c>
      <c r="BLC232" s="19" t="s">
        <v>8439</v>
      </c>
      <c r="BLD232" s="19" t="s">
        <v>8439</v>
      </c>
      <c r="BLE232" s="19" t="s">
        <v>8439</v>
      </c>
      <c r="BLF232" s="19" t="s">
        <v>8439</v>
      </c>
      <c r="BLG232" s="19" t="s">
        <v>8439</v>
      </c>
      <c r="BLH232" s="19" t="s">
        <v>8439</v>
      </c>
      <c r="BLI232" s="19" t="s">
        <v>8439</v>
      </c>
      <c r="BLJ232" s="19" t="s">
        <v>8439</v>
      </c>
      <c r="BLK232" s="19" t="s">
        <v>8439</v>
      </c>
      <c r="BLL232" s="19" t="s">
        <v>8439</v>
      </c>
      <c r="BLM232" s="19" t="s">
        <v>8439</v>
      </c>
      <c r="BLN232" s="19" t="s">
        <v>8439</v>
      </c>
      <c r="BLO232" s="19" t="s">
        <v>8439</v>
      </c>
      <c r="BLP232" s="19" t="s">
        <v>8439</v>
      </c>
      <c r="BLQ232" s="19" t="s">
        <v>8439</v>
      </c>
      <c r="BLR232" s="19" t="s">
        <v>8439</v>
      </c>
      <c r="BLS232" s="19" t="s">
        <v>8439</v>
      </c>
      <c r="BLT232" s="19" t="s">
        <v>8439</v>
      </c>
      <c r="BLU232" s="19" t="s">
        <v>8439</v>
      </c>
      <c r="BLV232" s="19" t="s">
        <v>8439</v>
      </c>
      <c r="BLW232" s="19" t="s">
        <v>8439</v>
      </c>
      <c r="BLX232" s="19" t="s">
        <v>8439</v>
      </c>
      <c r="BLY232" s="19" t="s">
        <v>8439</v>
      </c>
      <c r="BLZ232" s="19" t="s">
        <v>8439</v>
      </c>
      <c r="BMA232" s="19" t="s">
        <v>8439</v>
      </c>
      <c r="BMB232" s="19" t="s">
        <v>8439</v>
      </c>
      <c r="BMC232" s="19" t="s">
        <v>8439</v>
      </c>
      <c r="BMD232" s="19" t="s">
        <v>8439</v>
      </c>
      <c r="BME232" s="19" t="s">
        <v>8439</v>
      </c>
      <c r="BMF232" s="19" t="s">
        <v>8439</v>
      </c>
      <c r="BMG232" s="19" t="s">
        <v>8439</v>
      </c>
      <c r="BMH232" s="19" t="s">
        <v>8439</v>
      </c>
      <c r="BMI232" s="19" t="s">
        <v>8439</v>
      </c>
      <c r="BMJ232" s="19" t="s">
        <v>8439</v>
      </c>
      <c r="BMK232" s="19" t="s">
        <v>8439</v>
      </c>
      <c r="BML232" s="19" t="s">
        <v>8439</v>
      </c>
      <c r="BMM232" s="19" t="s">
        <v>8439</v>
      </c>
      <c r="BMN232" s="19" t="s">
        <v>8439</v>
      </c>
      <c r="BMO232" s="19" t="s">
        <v>8439</v>
      </c>
      <c r="BMP232" s="19" t="s">
        <v>8439</v>
      </c>
      <c r="BMQ232" s="19" t="s">
        <v>8439</v>
      </c>
      <c r="BMR232" s="19" t="s">
        <v>8439</v>
      </c>
      <c r="BMS232" s="19" t="s">
        <v>8439</v>
      </c>
      <c r="BMT232" s="19" t="s">
        <v>8439</v>
      </c>
      <c r="BMU232" s="19" t="s">
        <v>8439</v>
      </c>
      <c r="BMV232" s="19" t="s">
        <v>8439</v>
      </c>
      <c r="BMW232" s="19" t="s">
        <v>8439</v>
      </c>
      <c r="BMX232" s="19" t="s">
        <v>8439</v>
      </c>
      <c r="BMY232" s="19" t="s">
        <v>8439</v>
      </c>
      <c r="BMZ232" s="19" t="s">
        <v>8439</v>
      </c>
      <c r="BNA232" s="19" t="s">
        <v>8439</v>
      </c>
      <c r="BNB232" s="19" t="s">
        <v>8439</v>
      </c>
      <c r="BNC232" s="19" t="s">
        <v>8439</v>
      </c>
      <c r="BND232" s="19" t="s">
        <v>8439</v>
      </c>
      <c r="BNE232" s="19" t="s">
        <v>8439</v>
      </c>
      <c r="BNF232" s="19" t="s">
        <v>8439</v>
      </c>
      <c r="BNG232" s="19" t="s">
        <v>8439</v>
      </c>
      <c r="BNH232" s="19" t="s">
        <v>8439</v>
      </c>
      <c r="BNI232" s="19" t="s">
        <v>8439</v>
      </c>
      <c r="BNJ232" s="19" t="s">
        <v>8439</v>
      </c>
      <c r="BNK232" s="19" t="s">
        <v>8439</v>
      </c>
      <c r="BNL232" s="19" t="s">
        <v>8439</v>
      </c>
      <c r="BNM232" s="19" t="s">
        <v>8439</v>
      </c>
      <c r="BNN232" s="19" t="s">
        <v>8439</v>
      </c>
      <c r="BNO232" s="19" t="s">
        <v>8439</v>
      </c>
      <c r="BNP232" s="19" t="s">
        <v>8439</v>
      </c>
      <c r="BNQ232" s="19" t="s">
        <v>8439</v>
      </c>
      <c r="BNR232" s="19" t="s">
        <v>8439</v>
      </c>
      <c r="BNS232" s="19" t="s">
        <v>8439</v>
      </c>
      <c r="BNT232" s="19" t="s">
        <v>8439</v>
      </c>
      <c r="BNU232" s="19" t="s">
        <v>8439</v>
      </c>
      <c r="BNV232" s="19" t="s">
        <v>8439</v>
      </c>
      <c r="BNW232" s="19" t="s">
        <v>8439</v>
      </c>
      <c r="BNX232" s="19" t="s">
        <v>8439</v>
      </c>
      <c r="BNY232" s="19" t="s">
        <v>8439</v>
      </c>
      <c r="BNZ232" s="19" t="s">
        <v>8439</v>
      </c>
      <c r="BOA232" s="19" t="s">
        <v>8439</v>
      </c>
      <c r="BOB232" s="19" t="s">
        <v>8439</v>
      </c>
      <c r="BOC232" s="19" t="s">
        <v>8439</v>
      </c>
      <c r="BOD232" s="19" t="s">
        <v>8439</v>
      </c>
      <c r="BOE232" s="19" t="s">
        <v>8439</v>
      </c>
      <c r="BOF232" s="19" t="s">
        <v>8439</v>
      </c>
      <c r="BOG232" s="19" t="s">
        <v>8439</v>
      </c>
      <c r="BOH232" s="19" t="s">
        <v>8439</v>
      </c>
      <c r="BOI232" s="19" t="s">
        <v>8439</v>
      </c>
      <c r="BOJ232" s="19" t="s">
        <v>8439</v>
      </c>
      <c r="BOK232" s="19" t="s">
        <v>8439</v>
      </c>
      <c r="BOL232" s="19" t="s">
        <v>8439</v>
      </c>
      <c r="BOM232" s="19" t="s">
        <v>8439</v>
      </c>
      <c r="BON232" s="19" t="s">
        <v>8439</v>
      </c>
      <c r="BOO232" s="19" t="s">
        <v>8439</v>
      </c>
      <c r="BOP232" s="19" t="s">
        <v>8439</v>
      </c>
      <c r="BOQ232" s="19" t="s">
        <v>8439</v>
      </c>
      <c r="BOR232" s="19" t="s">
        <v>8439</v>
      </c>
      <c r="BOS232" s="19" t="s">
        <v>8439</v>
      </c>
      <c r="BOT232" s="19" t="s">
        <v>8439</v>
      </c>
      <c r="BOU232" s="19" t="s">
        <v>8439</v>
      </c>
      <c r="BOV232" s="19" t="s">
        <v>8439</v>
      </c>
      <c r="BOW232" s="19" t="s">
        <v>8439</v>
      </c>
      <c r="BOX232" s="19" t="s">
        <v>8439</v>
      </c>
      <c r="BOY232" s="19" t="s">
        <v>8439</v>
      </c>
      <c r="BOZ232" s="19" t="s">
        <v>8439</v>
      </c>
      <c r="BPA232" s="19" t="s">
        <v>8439</v>
      </c>
      <c r="BPB232" s="19" t="s">
        <v>8439</v>
      </c>
      <c r="BPC232" s="19" t="s">
        <v>8439</v>
      </c>
      <c r="BPD232" s="19" t="s">
        <v>8439</v>
      </c>
      <c r="BPE232" s="19" t="s">
        <v>8439</v>
      </c>
      <c r="BPF232" s="19" t="s">
        <v>8439</v>
      </c>
      <c r="BPG232" s="19" t="s">
        <v>8439</v>
      </c>
      <c r="BPH232" s="19" t="s">
        <v>8439</v>
      </c>
      <c r="BPI232" s="19" t="s">
        <v>8439</v>
      </c>
      <c r="BPJ232" s="19" t="s">
        <v>8439</v>
      </c>
      <c r="BPK232" s="19" t="s">
        <v>8439</v>
      </c>
      <c r="BPL232" s="19" t="s">
        <v>8439</v>
      </c>
      <c r="BPM232" s="19" t="s">
        <v>8439</v>
      </c>
      <c r="BPN232" s="19" t="s">
        <v>8439</v>
      </c>
      <c r="BPO232" s="19" t="s">
        <v>8439</v>
      </c>
      <c r="BPP232" s="19" t="s">
        <v>8439</v>
      </c>
      <c r="BPQ232" s="19" t="s">
        <v>8439</v>
      </c>
      <c r="BPR232" s="19" t="s">
        <v>8439</v>
      </c>
      <c r="BPS232" s="19" t="s">
        <v>8439</v>
      </c>
      <c r="BPT232" s="19" t="s">
        <v>8439</v>
      </c>
      <c r="BPU232" s="19" t="s">
        <v>8439</v>
      </c>
      <c r="BPV232" s="19" t="s">
        <v>8439</v>
      </c>
      <c r="BPW232" s="19" t="s">
        <v>8439</v>
      </c>
      <c r="BPX232" s="19" t="s">
        <v>8439</v>
      </c>
      <c r="BPY232" s="19" t="s">
        <v>8439</v>
      </c>
      <c r="BPZ232" s="19" t="s">
        <v>8439</v>
      </c>
      <c r="BQA232" s="19" t="s">
        <v>8439</v>
      </c>
      <c r="BQB232" s="19" t="s">
        <v>8439</v>
      </c>
      <c r="BQC232" s="19" t="s">
        <v>8439</v>
      </c>
      <c r="BQD232" s="19" t="s">
        <v>8439</v>
      </c>
      <c r="BQE232" s="19" t="s">
        <v>8439</v>
      </c>
      <c r="BQF232" s="19" t="s">
        <v>8439</v>
      </c>
      <c r="BQG232" s="19" t="s">
        <v>8439</v>
      </c>
      <c r="BQH232" s="19" t="s">
        <v>8439</v>
      </c>
      <c r="BQI232" s="19" t="s">
        <v>8439</v>
      </c>
      <c r="BQJ232" s="19" t="s">
        <v>8439</v>
      </c>
      <c r="BQK232" s="19" t="s">
        <v>8439</v>
      </c>
      <c r="BQL232" s="19" t="s">
        <v>8439</v>
      </c>
      <c r="BQM232" s="19" t="s">
        <v>8439</v>
      </c>
      <c r="BQN232" s="19" t="s">
        <v>8439</v>
      </c>
      <c r="BQO232" s="19" t="s">
        <v>8439</v>
      </c>
      <c r="BQP232" s="19" t="s">
        <v>8439</v>
      </c>
      <c r="BQQ232" s="19" t="s">
        <v>8439</v>
      </c>
      <c r="BQR232" s="19" t="s">
        <v>8439</v>
      </c>
      <c r="BQS232" s="19" t="s">
        <v>8439</v>
      </c>
      <c r="BQT232" s="19" t="s">
        <v>8439</v>
      </c>
      <c r="BQU232" s="19" t="s">
        <v>8439</v>
      </c>
      <c r="BQV232" s="19" t="s">
        <v>8439</v>
      </c>
      <c r="BQW232" s="19" t="s">
        <v>8439</v>
      </c>
      <c r="BQX232" s="19" t="s">
        <v>8439</v>
      </c>
      <c r="BQY232" s="19" t="s">
        <v>8439</v>
      </c>
      <c r="BQZ232" s="19" t="s">
        <v>8439</v>
      </c>
      <c r="BRA232" s="19" t="s">
        <v>8439</v>
      </c>
      <c r="BRB232" s="19" t="s">
        <v>8439</v>
      </c>
      <c r="BRC232" s="19" t="s">
        <v>8439</v>
      </c>
      <c r="BRD232" s="19" t="s">
        <v>8439</v>
      </c>
      <c r="BRE232" s="19" t="s">
        <v>8439</v>
      </c>
      <c r="BRF232" s="19" t="s">
        <v>8439</v>
      </c>
      <c r="BRG232" s="19" t="s">
        <v>8439</v>
      </c>
      <c r="BRH232" s="19" t="s">
        <v>8439</v>
      </c>
      <c r="BRI232" s="19" t="s">
        <v>8439</v>
      </c>
      <c r="BRJ232" s="19" t="s">
        <v>8439</v>
      </c>
      <c r="BRK232" s="19" t="s">
        <v>8439</v>
      </c>
      <c r="BRL232" s="19" t="s">
        <v>8439</v>
      </c>
      <c r="BRM232" s="19" t="s">
        <v>8439</v>
      </c>
      <c r="BRN232" s="19" t="s">
        <v>8439</v>
      </c>
      <c r="BRO232" s="19" t="s">
        <v>8439</v>
      </c>
      <c r="BRP232" s="19" t="s">
        <v>8439</v>
      </c>
      <c r="BRQ232" s="19" t="s">
        <v>8439</v>
      </c>
      <c r="BRR232" s="19" t="s">
        <v>8439</v>
      </c>
      <c r="BRS232" s="19" t="s">
        <v>8439</v>
      </c>
      <c r="BRT232" s="19" t="s">
        <v>8439</v>
      </c>
      <c r="BRU232" s="19" t="s">
        <v>8439</v>
      </c>
      <c r="BRV232" s="19" t="s">
        <v>8439</v>
      </c>
      <c r="BRW232" s="19" t="s">
        <v>8439</v>
      </c>
      <c r="BRX232" s="19" t="s">
        <v>8439</v>
      </c>
      <c r="BRY232" s="19" t="s">
        <v>8439</v>
      </c>
      <c r="BRZ232" s="19" t="s">
        <v>8439</v>
      </c>
      <c r="BSA232" s="19" t="s">
        <v>8439</v>
      </c>
      <c r="BSB232" s="19" t="s">
        <v>8439</v>
      </c>
      <c r="BSC232" s="19" t="s">
        <v>8439</v>
      </c>
      <c r="BSD232" s="19" t="s">
        <v>8439</v>
      </c>
      <c r="BSE232" s="19" t="s">
        <v>8439</v>
      </c>
      <c r="BSF232" s="19" t="s">
        <v>8439</v>
      </c>
      <c r="BSG232" s="19" t="s">
        <v>8439</v>
      </c>
      <c r="BSH232" s="19" t="s">
        <v>8439</v>
      </c>
      <c r="BSI232" s="19" t="s">
        <v>8439</v>
      </c>
      <c r="BSJ232" s="19" t="s">
        <v>8439</v>
      </c>
      <c r="BSK232" s="19" t="s">
        <v>8439</v>
      </c>
      <c r="BSL232" s="19" t="s">
        <v>8439</v>
      </c>
      <c r="BSM232" s="19" t="s">
        <v>8439</v>
      </c>
      <c r="BSN232" s="19" t="s">
        <v>8439</v>
      </c>
      <c r="BSO232" s="19" t="s">
        <v>8439</v>
      </c>
      <c r="BSP232" s="19" t="s">
        <v>8439</v>
      </c>
      <c r="BSQ232" s="19" t="s">
        <v>8439</v>
      </c>
      <c r="BSR232" s="19" t="s">
        <v>8439</v>
      </c>
      <c r="BSS232" s="19" t="s">
        <v>8439</v>
      </c>
      <c r="BST232" s="19" t="s">
        <v>8439</v>
      </c>
      <c r="BSU232" s="19" t="s">
        <v>8439</v>
      </c>
      <c r="BSV232" s="19" t="s">
        <v>8439</v>
      </c>
      <c r="BSW232" s="19" t="s">
        <v>8439</v>
      </c>
      <c r="BSX232" s="19" t="s">
        <v>8439</v>
      </c>
      <c r="BSY232" s="19" t="s">
        <v>8439</v>
      </c>
      <c r="BSZ232" s="19" t="s">
        <v>8439</v>
      </c>
      <c r="BTA232" s="19" t="s">
        <v>8439</v>
      </c>
      <c r="BTB232" s="19" t="s">
        <v>8439</v>
      </c>
      <c r="BTC232" s="19" t="s">
        <v>8439</v>
      </c>
      <c r="BTD232" s="19" t="s">
        <v>8439</v>
      </c>
      <c r="BTE232" s="19" t="s">
        <v>8439</v>
      </c>
      <c r="BTF232" s="19" t="s">
        <v>8439</v>
      </c>
      <c r="BTG232" s="19" t="s">
        <v>8439</v>
      </c>
      <c r="BTH232" s="19" t="s">
        <v>8439</v>
      </c>
      <c r="BTI232" s="19" t="s">
        <v>8439</v>
      </c>
      <c r="BTJ232" s="19" t="s">
        <v>8439</v>
      </c>
      <c r="BTK232" s="19" t="s">
        <v>8439</v>
      </c>
      <c r="BTL232" s="19" t="s">
        <v>8439</v>
      </c>
      <c r="BTM232" s="19" t="s">
        <v>8439</v>
      </c>
      <c r="BTN232" s="19" t="s">
        <v>8439</v>
      </c>
      <c r="BTO232" s="19" t="s">
        <v>8439</v>
      </c>
      <c r="BTP232" s="19" t="s">
        <v>8439</v>
      </c>
      <c r="BTQ232" s="19" t="s">
        <v>8439</v>
      </c>
      <c r="BTR232" s="19" t="s">
        <v>8439</v>
      </c>
      <c r="BTS232" s="19" t="s">
        <v>8439</v>
      </c>
      <c r="BTT232" s="19" t="s">
        <v>8439</v>
      </c>
      <c r="BTU232" s="19" t="s">
        <v>8439</v>
      </c>
      <c r="BTV232" s="19" t="s">
        <v>8439</v>
      </c>
      <c r="BTW232" s="19" t="s">
        <v>8439</v>
      </c>
      <c r="BTX232" s="19" t="s">
        <v>8439</v>
      </c>
      <c r="BTY232" s="19" t="s">
        <v>8439</v>
      </c>
      <c r="BTZ232" s="19" t="s">
        <v>8439</v>
      </c>
      <c r="BUA232" s="19" t="s">
        <v>8439</v>
      </c>
      <c r="BUB232" s="19" t="s">
        <v>8439</v>
      </c>
      <c r="BUC232" s="19" t="s">
        <v>8439</v>
      </c>
      <c r="BUD232" s="19" t="s">
        <v>8439</v>
      </c>
      <c r="BUE232" s="19" t="s">
        <v>8439</v>
      </c>
      <c r="BUF232" s="19" t="s">
        <v>8439</v>
      </c>
      <c r="BUG232" s="19" t="s">
        <v>8439</v>
      </c>
      <c r="BUH232" s="19" t="s">
        <v>8439</v>
      </c>
      <c r="BUI232" s="19" t="s">
        <v>8439</v>
      </c>
      <c r="BUJ232" s="19" t="s">
        <v>8439</v>
      </c>
      <c r="BUK232" s="19" t="s">
        <v>8439</v>
      </c>
      <c r="BUL232" s="19" t="s">
        <v>8439</v>
      </c>
      <c r="BUM232" s="19" t="s">
        <v>8439</v>
      </c>
      <c r="BUN232" s="19" t="s">
        <v>8439</v>
      </c>
      <c r="BUO232" s="19" t="s">
        <v>8439</v>
      </c>
      <c r="BUP232" s="19" t="s">
        <v>8439</v>
      </c>
      <c r="BUQ232" s="19" t="s">
        <v>8439</v>
      </c>
      <c r="BUR232" s="19" t="s">
        <v>8439</v>
      </c>
      <c r="BUS232" s="19" t="s">
        <v>8439</v>
      </c>
      <c r="BUT232" s="19" t="s">
        <v>8439</v>
      </c>
      <c r="BUU232" s="19" t="s">
        <v>8439</v>
      </c>
      <c r="BUV232" s="19" t="s">
        <v>8439</v>
      </c>
      <c r="BUW232" s="19" t="s">
        <v>8439</v>
      </c>
      <c r="BUX232" s="19" t="s">
        <v>8439</v>
      </c>
      <c r="BUY232" s="19" t="s">
        <v>8439</v>
      </c>
      <c r="BUZ232" s="19" t="s">
        <v>8439</v>
      </c>
      <c r="BVA232" s="19" t="s">
        <v>8439</v>
      </c>
      <c r="BVB232" s="19" t="s">
        <v>8439</v>
      </c>
      <c r="BVC232" s="19" t="s">
        <v>8439</v>
      </c>
      <c r="BVD232" s="19" t="s">
        <v>8439</v>
      </c>
      <c r="BVE232" s="19" t="s">
        <v>8439</v>
      </c>
      <c r="BVF232" s="19" t="s">
        <v>8439</v>
      </c>
      <c r="BVG232" s="19" t="s">
        <v>8439</v>
      </c>
      <c r="BVH232" s="19" t="s">
        <v>8439</v>
      </c>
      <c r="BVI232" s="19" t="s">
        <v>8439</v>
      </c>
      <c r="BVJ232" s="19" t="s">
        <v>8439</v>
      </c>
      <c r="BVK232" s="19" t="s">
        <v>8439</v>
      </c>
      <c r="BVL232" s="19" t="s">
        <v>8439</v>
      </c>
      <c r="BVM232" s="19" t="s">
        <v>8439</v>
      </c>
      <c r="BVN232" s="19" t="s">
        <v>8439</v>
      </c>
      <c r="BVO232" s="19" t="s">
        <v>8439</v>
      </c>
      <c r="BVP232" s="19" t="s">
        <v>8439</v>
      </c>
      <c r="BVQ232" s="19" t="s">
        <v>8439</v>
      </c>
      <c r="BVR232" s="19" t="s">
        <v>8439</v>
      </c>
      <c r="BVS232" s="19" t="s">
        <v>8439</v>
      </c>
      <c r="BVT232" s="19" t="s">
        <v>8439</v>
      </c>
      <c r="BVU232" s="19" t="s">
        <v>8439</v>
      </c>
      <c r="BVV232" s="19" t="s">
        <v>8439</v>
      </c>
      <c r="BVW232" s="19" t="s">
        <v>8439</v>
      </c>
      <c r="BVX232" s="19" t="s">
        <v>8439</v>
      </c>
      <c r="BVY232" s="19" t="s">
        <v>8439</v>
      </c>
      <c r="BVZ232" s="19" t="s">
        <v>8439</v>
      </c>
      <c r="BWA232" s="19" t="s">
        <v>8439</v>
      </c>
      <c r="BWB232" s="19" t="s">
        <v>8439</v>
      </c>
      <c r="BWC232" s="19" t="s">
        <v>8439</v>
      </c>
      <c r="BWD232" s="19" t="s">
        <v>8439</v>
      </c>
      <c r="BWE232" s="19" t="s">
        <v>8439</v>
      </c>
      <c r="BWF232" s="19" t="s">
        <v>8439</v>
      </c>
      <c r="BWG232" s="19" t="s">
        <v>8439</v>
      </c>
      <c r="BWH232" s="19" t="s">
        <v>8439</v>
      </c>
      <c r="BWI232" s="19" t="s">
        <v>8439</v>
      </c>
      <c r="BWJ232" s="19" t="s">
        <v>8439</v>
      </c>
      <c r="BWK232" s="19" t="s">
        <v>8439</v>
      </c>
      <c r="BWL232" s="19" t="s">
        <v>8439</v>
      </c>
      <c r="BWM232" s="19" t="s">
        <v>8439</v>
      </c>
      <c r="BWN232" s="19" t="s">
        <v>8439</v>
      </c>
      <c r="BWO232" s="19" t="s">
        <v>8439</v>
      </c>
      <c r="BWP232" s="19" t="s">
        <v>8439</v>
      </c>
      <c r="BWQ232" s="19" t="s">
        <v>8439</v>
      </c>
      <c r="BWR232" s="19" t="s">
        <v>8439</v>
      </c>
      <c r="BWS232" s="19" t="s">
        <v>8439</v>
      </c>
      <c r="BWT232" s="19" t="s">
        <v>8439</v>
      </c>
      <c r="BWU232" s="19" t="s">
        <v>8439</v>
      </c>
      <c r="BWV232" s="19" t="s">
        <v>8439</v>
      </c>
      <c r="BWW232" s="19" t="s">
        <v>8439</v>
      </c>
      <c r="BWX232" s="19" t="s">
        <v>8439</v>
      </c>
      <c r="BWY232" s="19" t="s">
        <v>8439</v>
      </c>
      <c r="BWZ232" s="19" t="s">
        <v>8439</v>
      </c>
      <c r="BXA232" s="19" t="s">
        <v>8439</v>
      </c>
      <c r="BXB232" s="19" t="s">
        <v>8439</v>
      </c>
      <c r="BXC232" s="19" t="s">
        <v>8439</v>
      </c>
      <c r="BXD232" s="19" t="s">
        <v>8439</v>
      </c>
      <c r="BXE232" s="19" t="s">
        <v>8439</v>
      </c>
      <c r="BXF232" s="19" t="s">
        <v>8439</v>
      </c>
      <c r="BXG232" s="19" t="s">
        <v>8439</v>
      </c>
      <c r="BXH232" s="19" t="s">
        <v>8439</v>
      </c>
      <c r="BXI232" s="19" t="s">
        <v>8439</v>
      </c>
      <c r="BXJ232" s="19" t="s">
        <v>8439</v>
      </c>
      <c r="BXK232" s="19" t="s">
        <v>8439</v>
      </c>
      <c r="BXL232" s="19" t="s">
        <v>8439</v>
      </c>
      <c r="BXM232" s="19" t="s">
        <v>8439</v>
      </c>
      <c r="BXN232" s="19" t="s">
        <v>8439</v>
      </c>
      <c r="BXO232" s="19" t="s">
        <v>8439</v>
      </c>
      <c r="BXP232" s="19" t="s">
        <v>8439</v>
      </c>
      <c r="BXQ232" s="19" t="s">
        <v>8439</v>
      </c>
      <c r="BXR232" s="19" t="s">
        <v>8439</v>
      </c>
      <c r="BXS232" s="19" t="s">
        <v>8439</v>
      </c>
      <c r="BXT232" s="19" t="s">
        <v>8439</v>
      </c>
      <c r="BXU232" s="19" t="s">
        <v>8439</v>
      </c>
      <c r="BXV232" s="19" t="s">
        <v>8439</v>
      </c>
      <c r="BXW232" s="19" t="s">
        <v>8439</v>
      </c>
      <c r="BXX232" s="19" t="s">
        <v>8439</v>
      </c>
      <c r="BXY232" s="19" t="s">
        <v>8439</v>
      </c>
      <c r="BXZ232" s="19" t="s">
        <v>8439</v>
      </c>
      <c r="BYA232" s="19" t="s">
        <v>8439</v>
      </c>
      <c r="BYB232" s="19" t="s">
        <v>8439</v>
      </c>
      <c r="BYC232" s="19" t="s">
        <v>8439</v>
      </c>
      <c r="BYD232" s="19" t="s">
        <v>8439</v>
      </c>
      <c r="BYE232" s="19" t="s">
        <v>8439</v>
      </c>
      <c r="BYF232" s="19" t="s">
        <v>8439</v>
      </c>
      <c r="BYG232" s="19" t="s">
        <v>8439</v>
      </c>
      <c r="BYH232" s="19" t="s">
        <v>8439</v>
      </c>
      <c r="BYI232" s="19" t="s">
        <v>8439</v>
      </c>
      <c r="BYJ232" s="19" t="s">
        <v>8439</v>
      </c>
      <c r="BYK232" s="19" t="s">
        <v>8439</v>
      </c>
      <c r="BYL232" s="19" t="s">
        <v>8439</v>
      </c>
      <c r="BYM232" s="19" t="s">
        <v>8439</v>
      </c>
      <c r="BYN232" s="19" t="s">
        <v>8439</v>
      </c>
      <c r="BYO232" s="19" t="s">
        <v>8439</v>
      </c>
      <c r="BYP232" s="19" t="s">
        <v>8439</v>
      </c>
      <c r="BYQ232" s="19" t="s">
        <v>8439</v>
      </c>
      <c r="BYR232" s="19" t="s">
        <v>8439</v>
      </c>
      <c r="BYS232" s="19" t="s">
        <v>8439</v>
      </c>
      <c r="BYT232" s="19" t="s">
        <v>8439</v>
      </c>
      <c r="BYU232" s="19" t="s">
        <v>8439</v>
      </c>
      <c r="BYV232" s="19" t="s">
        <v>8439</v>
      </c>
      <c r="BYW232" s="19" t="s">
        <v>8439</v>
      </c>
      <c r="BYX232" s="19" t="s">
        <v>8439</v>
      </c>
      <c r="BYY232" s="19" t="s">
        <v>8439</v>
      </c>
      <c r="BYZ232" s="19" t="s">
        <v>8439</v>
      </c>
      <c r="BZA232" s="19" t="s">
        <v>8439</v>
      </c>
      <c r="BZB232" s="19" t="s">
        <v>8439</v>
      </c>
      <c r="BZC232" s="19" t="s">
        <v>8439</v>
      </c>
      <c r="BZD232" s="19" t="s">
        <v>8439</v>
      </c>
      <c r="BZE232" s="19" t="s">
        <v>8439</v>
      </c>
      <c r="BZF232" s="19" t="s">
        <v>8439</v>
      </c>
      <c r="BZG232" s="19" t="s">
        <v>8439</v>
      </c>
      <c r="BZH232" s="19" t="s">
        <v>8439</v>
      </c>
      <c r="BZI232" s="19" t="s">
        <v>8439</v>
      </c>
      <c r="BZJ232" s="19" t="s">
        <v>8439</v>
      </c>
      <c r="BZK232" s="19" t="s">
        <v>8439</v>
      </c>
      <c r="BZL232" s="19" t="s">
        <v>8439</v>
      </c>
      <c r="BZM232" s="19" t="s">
        <v>8439</v>
      </c>
      <c r="BZN232" s="19" t="s">
        <v>8439</v>
      </c>
      <c r="BZO232" s="19" t="s">
        <v>8439</v>
      </c>
      <c r="BZP232" s="19" t="s">
        <v>8439</v>
      </c>
      <c r="BZQ232" s="19" t="s">
        <v>8439</v>
      </c>
      <c r="BZR232" s="19" t="s">
        <v>8439</v>
      </c>
      <c r="BZS232" s="19" t="s">
        <v>8439</v>
      </c>
      <c r="BZT232" s="19" t="s">
        <v>8439</v>
      </c>
      <c r="BZU232" s="19" t="s">
        <v>8439</v>
      </c>
      <c r="BZV232" s="19" t="s">
        <v>8439</v>
      </c>
      <c r="BZW232" s="19" t="s">
        <v>8439</v>
      </c>
      <c r="BZX232" s="19" t="s">
        <v>8439</v>
      </c>
      <c r="BZY232" s="19" t="s">
        <v>8439</v>
      </c>
      <c r="BZZ232" s="19" t="s">
        <v>8439</v>
      </c>
      <c r="CAA232" s="19" t="s">
        <v>8439</v>
      </c>
      <c r="CAB232" s="19" t="s">
        <v>8439</v>
      </c>
      <c r="CAC232" s="19" t="s">
        <v>8439</v>
      </c>
      <c r="CAD232" s="19" t="s">
        <v>8439</v>
      </c>
      <c r="CAE232" s="19" t="s">
        <v>8439</v>
      </c>
      <c r="CAF232" s="19" t="s">
        <v>8439</v>
      </c>
      <c r="CAG232" s="19" t="s">
        <v>8439</v>
      </c>
      <c r="CAH232" s="19" t="s">
        <v>8439</v>
      </c>
      <c r="CAI232" s="19" t="s">
        <v>8439</v>
      </c>
      <c r="CAJ232" s="19" t="s">
        <v>8439</v>
      </c>
      <c r="CAK232" s="19" t="s">
        <v>8439</v>
      </c>
      <c r="CAL232" s="19" t="s">
        <v>8439</v>
      </c>
      <c r="CAM232" s="19" t="s">
        <v>8439</v>
      </c>
      <c r="CAN232" s="19" t="s">
        <v>8439</v>
      </c>
      <c r="CAO232" s="19" t="s">
        <v>8439</v>
      </c>
      <c r="CAP232" s="19" t="s">
        <v>8439</v>
      </c>
      <c r="CAQ232" s="19" t="s">
        <v>8439</v>
      </c>
      <c r="CAR232" s="19" t="s">
        <v>8439</v>
      </c>
      <c r="CAS232" s="19" t="s">
        <v>8439</v>
      </c>
      <c r="CAT232" s="19" t="s">
        <v>8439</v>
      </c>
      <c r="CAU232" s="19" t="s">
        <v>8439</v>
      </c>
      <c r="CAV232" s="19" t="s">
        <v>8439</v>
      </c>
      <c r="CAW232" s="19" t="s">
        <v>8439</v>
      </c>
      <c r="CAX232" s="19" t="s">
        <v>8439</v>
      </c>
      <c r="CAY232" s="19" t="s">
        <v>8439</v>
      </c>
      <c r="CAZ232" s="19" t="s">
        <v>8439</v>
      </c>
      <c r="CBA232" s="19" t="s">
        <v>8439</v>
      </c>
      <c r="CBB232" s="19" t="s">
        <v>8439</v>
      </c>
      <c r="CBC232" s="19" t="s">
        <v>8439</v>
      </c>
      <c r="CBD232" s="19" t="s">
        <v>8439</v>
      </c>
      <c r="CBE232" s="19" t="s">
        <v>8439</v>
      </c>
      <c r="CBF232" s="19" t="s">
        <v>8439</v>
      </c>
      <c r="CBG232" s="19" t="s">
        <v>8439</v>
      </c>
      <c r="CBH232" s="19" t="s">
        <v>8439</v>
      </c>
      <c r="CBI232" s="19" t="s">
        <v>8439</v>
      </c>
      <c r="CBJ232" s="19" t="s">
        <v>8439</v>
      </c>
      <c r="CBK232" s="19" t="s">
        <v>8439</v>
      </c>
      <c r="CBL232" s="19" t="s">
        <v>8439</v>
      </c>
      <c r="CBM232" s="19" t="s">
        <v>8439</v>
      </c>
      <c r="CBN232" s="19" t="s">
        <v>8439</v>
      </c>
      <c r="CBO232" s="19" t="s">
        <v>8439</v>
      </c>
      <c r="CBP232" s="19" t="s">
        <v>8439</v>
      </c>
      <c r="CBQ232" s="19" t="s">
        <v>8439</v>
      </c>
      <c r="CBR232" s="19" t="s">
        <v>8439</v>
      </c>
      <c r="CBS232" s="19" t="s">
        <v>8439</v>
      </c>
      <c r="CBT232" s="19" t="s">
        <v>8439</v>
      </c>
      <c r="CBU232" s="19" t="s">
        <v>8439</v>
      </c>
      <c r="CBV232" s="19" t="s">
        <v>8439</v>
      </c>
      <c r="CBW232" s="19" t="s">
        <v>8439</v>
      </c>
      <c r="CBX232" s="19" t="s">
        <v>8439</v>
      </c>
      <c r="CBY232" s="19" t="s">
        <v>8439</v>
      </c>
      <c r="CBZ232" s="19" t="s">
        <v>8439</v>
      </c>
      <c r="CCA232" s="19" t="s">
        <v>8439</v>
      </c>
      <c r="CCB232" s="19" t="s">
        <v>8439</v>
      </c>
      <c r="CCC232" s="19" t="s">
        <v>8439</v>
      </c>
      <c r="CCD232" s="19" t="s">
        <v>8439</v>
      </c>
      <c r="CCE232" s="19" t="s">
        <v>8439</v>
      </c>
      <c r="CCF232" s="19" t="s">
        <v>8439</v>
      </c>
      <c r="CCG232" s="19" t="s">
        <v>8439</v>
      </c>
      <c r="CCH232" s="19" t="s">
        <v>8439</v>
      </c>
      <c r="CCI232" s="19" t="s">
        <v>8439</v>
      </c>
      <c r="CCJ232" s="19" t="s">
        <v>8439</v>
      </c>
      <c r="CCK232" s="19" t="s">
        <v>8439</v>
      </c>
      <c r="CCL232" s="19" t="s">
        <v>8439</v>
      </c>
      <c r="CCM232" s="19" t="s">
        <v>8439</v>
      </c>
      <c r="CCN232" s="19" t="s">
        <v>8439</v>
      </c>
      <c r="CCO232" s="19" t="s">
        <v>8439</v>
      </c>
      <c r="CCP232" s="19" t="s">
        <v>8439</v>
      </c>
      <c r="CCQ232" s="19" t="s">
        <v>8439</v>
      </c>
      <c r="CCR232" s="19" t="s">
        <v>8439</v>
      </c>
      <c r="CCS232" s="19" t="s">
        <v>8439</v>
      </c>
      <c r="CCT232" s="19" t="s">
        <v>8439</v>
      </c>
      <c r="CCU232" s="19" t="s">
        <v>8439</v>
      </c>
      <c r="CCV232" s="19" t="s">
        <v>8439</v>
      </c>
      <c r="CCW232" s="19" t="s">
        <v>8439</v>
      </c>
      <c r="CCX232" s="19" t="s">
        <v>8439</v>
      </c>
      <c r="CCY232" s="19" t="s">
        <v>8439</v>
      </c>
      <c r="CCZ232" s="19" t="s">
        <v>8439</v>
      </c>
      <c r="CDA232" s="19" t="s">
        <v>8439</v>
      </c>
      <c r="CDB232" s="19" t="s">
        <v>8439</v>
      </c>
      <c r="CDC232" s="19" t="s">
        <v>8439</v>
      </c>
      <c r="CDD232" s="19" t="s">
        <v>8439</v>
      </c>
      <c r="CDE232" s="19" t="s">
        <v>8439</v>
      </c>
      <c r="CDF232" s="19" t="s">
        <v>8439</v>
      </c>
      <c r="CDG232" s="19" t="s">
        <v>8439</v>
      </c>
      <c r="CDH232" s="19" t="s">
        <v>8439</v>
      </c>
      <c r="CDI232" s="19" t="s">
        <v>8439</v>
      </c>
      <c r="CDJ232" s="19" t="s">
        <v>8439</v>
      </c>
      <c r="CDK232" s="19" t="s">
        <v>8439</v>
      </c>
      <c r="CDL232" s="19" t="s">
        <v>8439</v>
      </c>
      <c r="CDM232" s="19" t="s">
        <v>8439</v>
      </c>
      <c r="CDN232" s="19" t="s">
        <v>8439</v>
      </c>
      <c r="CDO232" s="19" t="s">
        <v>8439</v>
      </c>
      <c r="CDP232" s="19" t="s">
        <v>8439</v>
      </c>
      <c r="CDQ232" s="19" t="s">
        <v>8439</v>
      </c>
      <c r="CDR232" s="19" t="s">
        <v>8439</v>
      </c>
      <c r="CDS232" s="19" t="s">
        <v>8439</v>
      </c>
      <c r="CDT232" s="19" t="s">
        <v>8439</v>
      </c>
      <c r="CDU232" s="19" t="s">
        <v>8439</v>
      </c>
      <c r="CDV232" s="19" t="s">
        <v>8439</v>
      </c>
      <c r="CDW232" s="19" t="s">
        <v>8439</v>
      </c>
      <c r="CDX232" s="19" t="s">
        <v>8439</v>
      </c>
      <c r="CDY232" s="19" t="s">
        <v>8439</v>
      </c>
      <c r="CDZ232" s="19" t="s">
        <v>8439</v>
      </c>
      <c r="CEA232" s="19" t="s">
        <v>8439</v>
      </c>
      <c r="CEB232" s="19" t="s">
        <v>8439</v>
      </c>
      <c r="CEC232" s="19" t="s">
        <v>8439</v>
      </c>
      <c r="CED232" s="19" t="s">
        <v>8439</v>
      </c>
      <c r="CEE232" s="19" t="s">
        <v>8439</v>
      </c>
      <c r="CEF232" s="19" t="s">
        <v>8439</v>
      </c>
      <c r="CEG232" s="19" t="s">
        <v>8439</v>
      </c>
      <c r="CEH232" s="19" t="s">
        <v>8439</v>
      </c>
      <c r="CEI232" s="19" t="s">
        <v>8439</v>
      </c>
      <c r="CEJ232" s="19" t="s">
        <v>8439</v>
      </c>
      <c r="CEK232" s="19" t="s">
        <v>8439</v>
      </c>
      <c r="CEL232" s="19" t="s">
        <v>8439</v>
      </c>
      <c r="CEM232" s="19" t="s">
        <v>8439</v>
      </c>
      <c r="CEN232" s="19" t="s">
        <v>8439</v>
      </c>
      <c r="CEO232" s="19" t="s">
        <v>8439</v>
      </c>
      <c r="CEP232" s="19" t="s">
        <v>8439</v>
      </c>
      <c r="CEQ232" s="19" t="s">
        <v>8439</v>
      </c>
      <c r="CER232" s="19" t="s">
        <v>8439</v>
      </c>
      <c r="CES232" s="19" t="s">
        <v>8439</v>
      </c>
      <c r="CET232" s="19" t="s">
        <v>8439</v>
      </c>
      <c r="CEU232" s="19" t="s">
        <v>8439</v>
      </c>
      <c r="CEV232" s="19" t="s">
        <v>8439</v>
      </c>
      <c r="CEW232" s="19" t="s">
        <v>8439</v>
      </c>
      <c r="CEX232" s="19" t="s">
        <v>8439</v>
      </c>
      <c r="CEY232" s="19" t="s">
        <v>8439</v>
      </c>
      <c r="CEZ232" s="19" t="s">
        <v>8439</v>
      </c>
      <c r="CFA232" s="19" t="s">
        <v>8439</v>
      </c>
      <c r="CFB232" s="19" t="s">
        <v>8439</v>
      </c>
      <c r="CFC232" s="19" t="s">
        <v>8439</v>
      </c>
      <c r="CFD232" s="19" t="s">
        <v>8439</v>
      </c>
      <c r="CFE232" s="19" t="s">
        <v>8439</v>
      </c>
      <c r="CFF232" s="19" t="s">
        <v>8439</v>
      </c>
      <c r="CFG232" s="19" t="s">
        <v>8439</v>
      </c>
      <c r="CFH232" s="19" t="s">
        <v>8439</v>
      </c>
      <c r="CFI232" s="19" t="s">
        <v>8439</v>
      </c>
      <c r="CFJ232" s="19" t="s">
        <v>8439</v>
      </c>
      <c r="CFK232" s="19" t="s">
        <v>8439</v>
      </c>
      <c r="CFL232" s="19" t="s">
        <v>8439</v>
      </c>
      <c r="CFM232" s="19" t="s">
        <v>8439</v>
      </c>
      <c r="CFN232" s="19" t="s">
        <v>8439</v>
      </c>
      <c r="CFO232" s="19" t="s">
        <v>8439</v>
      </c>
      <c r="CFP232" s="19" t="s">
        <v>8439</v>
      </c>
      <c r="CFQ232" s="19" t="s">
        <v>8439</v>
      </c>
      <c r="CFR232" s="19" t="s">
        <v>8439</v>
      </c>
      <c r="CFS232" s="19" t="s">
        <v>8439</v>
      </c>
      <c r="CFT232" s="19" t="s">
        <v>8439</v>
      </c>
      <c r="CFU232" s="19" t="s">
        <v>8439</v>
      </c>
      <c r="CFV232" s="19" t="s">
        <v>8439</v>
      </c>
      <c r="CFW232" s="19" t="s">
        <v>8439</v>
      </c>
      <c r="CFX232" s="19" t="s">
        <v>8439</v>
      </c>
      <c r="CFY232" s="19" t="s">
        <v>8439</v>
      </c>
      <c r="CFZ232" s="19" t="s">
        <v>8439</v>
      </c>
      <c r="CGA232" s="19" t="s">
        <v>8439</v>
      </c>
      <c r="CGB232" s="19" t="s">
        <v>8439</v>
      </c>
      <c r="CGC232" s="19" t="s">
        <v>8439</v>
      </c>
      <c r="CGD232" s="19" t="s">
        <v>8439</v>
      </c>
      <c r="CGE232" s="19" t="s">
        <v>8439</v>
      </c>
      <c r="CGF232" s="19" t="s">
        <v>8439</v>
      </c>
      <c r="CGG232" s="19" t="s">
        <v>8439</v>
      </c>
      <c r="CGH232" s="19" t="s">
        <v>8439</v>
      </c>
      <c r="CGI232" s="19" t="s">
        <v>8439</v>
      </c>
      <c r="CGJ232" s="19" t="s">
        <v>8439</v>
      </c>
      <c r="CGK232" s="19" t="s">
        <v>8439</v>
      </c>
      <c r="CGL232" s="19" t="s">
        <v>8439</v>
      </c>
      <c r="CGM232" s="19" t="s">
        <v>8439</v>
      </c>
      <c r="CGN232" s="19" t="s">
        <v>8439</v>
      </c>
      <c r="CGO232" s="19" t="s">
        <v>8439</v>
      </c>
      <c r="CGP232" s="19" t="s">
        <v>8439</v>
      </c>
      <c r="CGQ232" s="19" t="s">
        <v>8439</v>
      </c>
      <c r="CGR232" s="19" t="s">
        <v>8439</v>
      </c>
      <c r="CGS232" s="19" t="s">
        <v>8439</v>
      </c>
      <c r="CGT232" s="19" t="s">
        <v>8439</v>
      </c>
      <c r="CGU232" s="19" t="s">
        <v>8439</v>
      </c>
      <c r="CGV232" s="19" t="s">
        <v>8439</v>
      </c>
      <c r="CGW232" s="19" t="s">
        <v>8439</v>
      </c>
      <c r="CGX232" s="19" t="s">
        <v>8439</v>
      </c>
      <c r="CGY232" s="19" t="s">
        <v>8439</v>
      </c>
      <c r="CGZ232" s="19" t="s">
        <v>8439</v>
      </c>
      <c r="CHA232" s="19" t="s">
        <v>8439</v>
      </c>
      <c r="CHB232" s="19" t="s">
        <v>8439</v>
      </c>
      <c r="CHC232" s="19" t="s">
        <v>8439</v>
      </c>
      <c r="CHD232" s="19" t="s">
        <v>8439</v>
      </c>
      <c r="CHE232" s="19" t="s">
        <v>8439</v>
      </c>
      <c r="CHF232" s="19" t="s">
        <v>8439</v>
      </c>
      <c r="CHG232" s="19" t="s">
        <v>8439</v>
      </c>
      <c r="CHH232" s="19" t="s">
        <v>8439</v>
      </c>
      <c r="CHI232" s="19" t="s">
        <v>8439</v>
      </c>
      <c r="CHJ232" s="19" t="s">
        <v>8439</v>
      </c>
      <c r="CHK232" s="19" t="s">
        <v>8439</v>
      </c>
      <c r="CHL232" s="19" t="s">
        <v>8439</v>
      </c>
      <c r="CHM232" s="19" t="s">
        <v>8439</v>
      </c>
      <c r="CHN232" s="19" t="s">
        <v>8439</v>
      </c>
      <c r="CHO232" s="19" t="s">
        <v>8439</v>
      </c>
      <c r="CHP232" s="19" t="s">
        <v>8439</v>
      </c>
      <c r="CHQ232" s="19" t="s">
        <v>8439</v>
      </c>
      <c r="CHR232" s="19" t="s">
        <v>8439</v>
      </c>
      <c r="CHS232" s="19" t="s">
        <v>8439</v>
      </c>
      <c r="CHT232" s="19" t="s">
        <v>8439</v>
      </c>
      <c r="CHU232" s="19" t="s">
        <v>8439</v>
      </c>
      <c r="CHV232" s="19" t="s">
        <v>8439</v>
      </c>
      <c r="CHW232" s="19" t="s">
        <v>8439</v>
      </c>
      <c r="CHX232" s="19" t="s">
        <v>8439</v>
      </c>
      <c r="CHY232" s="19" t="s">
        <v>8439</v>
      </c>
      <c r="CHZ232" s="19" t="s">
        <v>8439</v>
      </c>
      <c r="CIA232" s="19" t="s">
        <v>8439</v>
      </c>
      <c r="CIB232" s="19" t="s">
        <v>8439</v>
      </c>
      <c r="CIC232" s="19" t="s">
        <v>8439</v>
      </c>
      <c r="CID232" s="19" t="s">
        <v>8439</v>
      </c>
      <c r="CIE232" s="19" t="s">
        <v>8439</v>
      </c>
      <c r="CIF232" s="19" t="s">
        <v>8439</v>
      </c>
      <c r="CIG232" s="19" t="s">
        <v>8439</v>
      </c>
      <c r="CIH232" s="19" t="s">
        <v>8439</v>
      </c>
      <c r="CII232" s="19" t="s">
        <v>8439</v>
      </c>
      <c r="CIJ232" s="19" t="s">
        <v>8439</v>
      </c>
      <c r="CIK232" s="19" t="s">
        <v>8439</v>
      </c>
      <c r="CIL232" s="19" t="s">
        <v>8439</v>
      </c>
      <c r="CIM232" s="19" t="s">
        <v>8439</v>
      </c>
      <c r="CIN232" s="19" t="s">
        <v>8439</v>
      </c>
      <c r="CIO232" s="19" t="s">
        <v>8439</v>
      </c>
      <c r="CIP232" s="19" t="s">
        <v>8439</v>
      </c>
      <c r="CIQ232" s="19" t="s">
        <v>8439</v>
      </c>
      <c r="CIR232" s="19" t="s">
        <v>8439</v>
      </c>
      <c r="CIS232" s="19" t="s">
        <v>8439</v>
      </c>
      <c r="CIT232" s="19" t="s">
        <v>8439</v>
      </c>
      <c r="CIU232" s="19" t="s">
        <v>8439</v>
      </c>
      <c r="CIV232" s="19" t="s">
        <v>8439</v>
      </c>
      <c r="CIW232" s="19" t="s">
        <v>8439</v>
      </c>
      <c r="CIX232" s="19" t="s">
        <v>8439</v>
      </c>
      <c r="CIY232" s="19" t="s">
        <v>8439</v>
      </c>
      <c r="CIZ232" s="19" t="s">
        <v>8439</v>
      </c>
      <c r="CJA232" s="19" t="s">
        <v>8439</v>
      </c>
      <c r="CJB232" s="19" t="s">
        <v>8439</v>
      </c>
      <c r="CJC232" s="19" t="s">
        <v>8439</v>
      </c>
      <c r="CJD232" s="19" t="s">
        <v>8439</v>
      </c>
      <c r="CJE232" s="19" t="s">
        <v>8439</v>
      </c>
      <c r="CJF232" s="19" t="s">
        <v>8439</v>
      </c>
      <c r="CJG232" s="19" t="s">
        <v>8439</v>
      </c>
      <c r="CJH232" s="19" t="s">
        <v>8439</v>
      </c>
      <c r="CJI232" s="19" t="s">
        <v>8439</v>
      </c>
      <c r="CJJ232" s="19" t="s">
        <v>8439</v>
      </c>
      <c r="CJK232" s="19" t="s">
        <v>8439</v>
      </c>
      <c r="CJL232" s="19" t="s">
        <v>8439</v>
      </c>
      <c r="CJM232" s="19" t="s">
        <v>8439</v>
      </c>
      <c r="CJN232" s="19" t="s">
        <v>8439</v>
      </c>
      <c r="CJO232" s="19" t="s">
        <v>8439</v>
      </c>
      <c r="CJP232" s="19" t="s">
        <v>8439</v>
      </c>
      <c r="CJQ232" s="19" t="s">
        <v>8439</v>
      </c>
      <c r="CJR232" s="19" t="s">
        <v>8439</v>
      </c>
      <c r="CJS232" s="19" t="s">
        <v>8439</v>
      </c>
      <c r="CJT232" s="19" t="s">
        <v>8439</v>
      </c>
      <c r="CJU232" s="19" t="s">
        <v>8439</v>
      </c>
      <c r="CJV232" s="19" t="s">
        <v>8439</v>
      </c>
      <c r="CJW232" s="19" t="s">
        <v>8439</v>
      </c>
      <c r="CJX232" s="19" t="s">
        <v>8439</v>
      </c>
      <c r="CJY232" s="19" t="s">
        <v>8439</v>
      </c>
      <c r="CJZ232" s="19" t="s">
        <v>8439</v>
      </c>
      <c r="CKA232" s="19" t="s">
        <v>8439</v>
      </c>
      <c r="CKB232" s="19" t="s">
        <v>8439</v>
      </c>
      <c r="CKC232" s="19" t="s">
        <v>8439</v>
      </c>
      <c r="CKD232" s="19" t="s">
        <v>8439</v>
      </c>
      <c r="CKE232" s="19" t="s">
        <v>8439</v>
      </c>
      <c r="CKF232" s="19" t="s">
        <v>8439</v>
      </c>
      <c r="CKG232" s="19" t="s">
        <v>8439</v>
      </c>
      <c r="CKH232" s="19" t="s">
        <v>8439</v>
      </c>
      <c r="CKI232" s="19" t="s">
        <v>8439</v>
      </c>
      <c r="CKJ232" s="19" t="s">
        <v>8439</v>
      </c>
      <c r="CKK232" s="19" t="s">
        <v>8439</v>
      </c>
      <c r="CKL232" s="19" t="s">
        <v>8439</v>
      </c>
      <c r="CKM232" s="19" t="s">
        <v>8439</v>
      </c>
      <c r="CKN232" s="19" t="s">
        <v>8439</v>
      </c>
      <c r="CKO232" s="19" t="s">
        <v>8439</v>
      </c>
      <c r="CKP232" s="19" t="s">
        <v>8439</v>
      </c>
      <c r="CKQ232" s="19" t="s">
        <v>8439</v>
      </c>
      <c r="CKR232" s="19" t="s">
        <v>8439</v>
      </c>
      <c r="CKS232" s="19" t="s">
        <v>8439</v>
      </c>
      <c r="CKT232" s="19" t="s">
        <v>8439</v>
      </c>
      <c r="CKU232" s="19" t="s">
        <v>8439</v>
      </c>
      <c r="CKV232" s="19" t="s">
        <v>8439</v>
      </c>
      <c r="CKW232" s="19" t="s">
        <v>8439</v>
      </c>
      <c r="CKX232" s="19" t="s">
        <v>8439</v>
      </c>
      <c r="CKY232" s="19" t="s">
        <v>8439</v>
      </c>
      <c r="CKZ232" s="19" t="s">
        <v>8439</v>
      </c>
      <c r="CLA232" s="19" t="s">
        <v>8439</v>
      </c>
      <c r="CLB232" s="19" t="s">
        <v>8439</v>
      </c>
      <c r="CLC232" s="19" t="s">
        <v>8439</v>
      </c>
      <c r="CLD232" s="19" t="s">
        <v>8439</v>
      </c>
      <c r="CLE232" s="19" t="s">
        <v>8439</v>
      </c>
      <c r="CLF232" s="19" t="s">
        <v>8439</v>
      </c>
      <c r="CLG232" s="19" t="s">
        <v>8439</v>
      </c>
      <c r="CLH232" s="19" t="s">
        <v>8439</v>
      </c>
      <c r="CLI232" s="19" t="s">
        <v>8439</v>
      </c>
      <c r="CLJ232" s="19" t="s">
        <v>8439</v>
      </c>
      <c r="CLK232" s="19" t="s">
        <v>8439</v>
      </c>
      <c r="CLL232" s="19" t="s">
        <v>8439</v>
      </c>
      <c r="CLM232" s="19" t="s">
        <v>8439</v>
      </c>
      <c r="CLN232" s="19" t="s">
        <v>8439</v>
      </c>
      <c r="CLO232" s="19" t="s">
        <v>8439</v>
      </c>
      <c r="CLP232" s="19" t="s">
        <v>8439</v>
      </c>
      <c r="CLQ232" s="19" t="s">
        <v>8439</v>
      </c>
      <c r="CLR232" s="19" t="s">
        <v>8439</v>
      </c>
      <c r="CLS232" s="19" t="s">
        <v>8439</v>
      </c>
      <c r="CLT232" s="19" t="s">
        <v>8439</v>
      </c>
      <c r="CLU232" s="19" t="s">
        <v>8439</v>
      </c>
      <c r="CLV232" s="19" t="s">
        <v>8439</v>
      </c>
      <c r="CLW232" s="19" t="s">
        <v>8439</v>
      </c>
      <c r="CLX232" s="19" t="s">
        <v>8439</v>
      </c>
      <c r="CLY232" s="19" t="s">
        <v>8439</v>
      </c>
      <c r="CLZ232" s="19" t="s">
        <v>8439</v>
      </c>
      <c r="CMA232" s="19" t="s">
        <v>8439</v>
      </c>
      <c r="CMB232" s="19" t="s">
        <v>8439</v>
      </c>
      <c r="CMC232" s="19" t="s">
        <v>8439</v>
      </c>
      <c r="CMD232" s="19" t="s">
        <v>8439</v>
      </c>
      <c r="CME232" s="19" t="s">
        <v>8439</v>
      </c>
      <c r="CMF232" s="19" t="s">
        <v>8439</v>
      </c>
      <c r="CMG232" s="19" t="s">
        <v>8439</v>
      </c>
      <c r="CMH232" s="19" t="s">
        <v>8439</v>
      </c>
      <c r="CMI232" s="19" t="s">
        <v>8439</v>
      </c>
      <c r="CMJ232" s="19" t="s">
        <v>8439</v>
      </c>
      <c r="CMK232" s="19" t="s">
        <v>8439</v>
      </c>
      <c r="CML232" s="19" t="s">
        <v>8439</v>
      </c>
      <c r="CMM232" s="19" t="s">
        <v>8439</v>
      </c>
      <c r="CMN232" s="19" t="s">
        <v>8439</v>
      </c>
      <c r="CMO232" s="19" t="s">
        <v>8439</v>
      </c>
      <c r="CMP232" s="19" t="s">
        <v>8439</v>
      </c>
      <c r="CMQ232" s="19" t="s">
        <v>8439</v>
      </c>
      <c r="CMR232" s="19" t="s">
        <v>8439</v>
      </c>
      <c r="CMS232" s="19" t="s">
        <v>8439</v>
      </c>
      <c r="CMT232" s="19" t="s">
        <v>8439</v>
      </c>
      <c r="CMU232" s="19" t="s">
        <v>8439</v>
      </c>
      <c r="CMV232" s="19" t="s">
        <v>8439</v>
      </c>
      <c r="CMW232" s="19" t="s">
        <v>8439</v>
      </c>
      <c r="CMX232" s="19" t="s">
        <v>8439</v>
      </c>
      <c r="CMY232" s="19" t="s">
        <v>8439</v>
      </c>
      <c r="CMZ232" s="19" t="s">
        <v>8439</v>
      </c>
      <c r="CNA232" s="19" t="s">
        <v>8439</v>
      </c>
      <c r="CNB232" s="19" t="s">
        <v>8439</v>
      </c>
      <c r="CNC232" s="19" t="s">
        <v>8439</v>
      </c>
      <c r="CND232" s="19" t="s">
        <v>8439</v>
      </c>
      <c r="CNE232" s="19" t="s">
        <v>8439</v>
      </c>
      <c r="CNF232" s="19" t="s">
        <v>8439</v>
      </c>
      <c r="CNG232" s="19" t="s">
        <v>8439</v>
      </c>
      <c r="CNH232" s="19" t="s">
        <v>8439</v>
      </c>
      <c r="CNI232" s="19" t="s">
        <v>8439</v>
      </c>
      <c r="CNJ232" s="19" t="s">
        <v>8439</v>
      </c>
      <c r="CNK232" s="19" t="s">
        <v>8439</v>
      </c>
      <c r="CNL232" s="19" t="s">
        <v>8439</v>
      </c>
      <c r="CNM232" s="19" t="s">
        <v>8439</v>
      </c>
      <c r="CNN232" s="19" t="s">
        <v>8439</v>
      </c>
      <c r="CNO232" s="19" t="s">
        <v>8439</v>
      </c>
      <c r="CNP232" s="19" t="s">
        <v>8439</v>
      </c>
      <c r="CNQ232" s="19" t="s">
        <v>8439</v>
      </c>
      <c r="CNR232" s="19" t="s">
        <v>8439</v>
      </c>
      <c r="CNS232" s="19" t="s">
        <v>8439</v>
      </c>
      <c r="CNT232" s="19" t="s">
        <v>8439</v>
      </c>
      <c r="CNU232" s="19" t="s">
        <v>8439</v>
      </c>
      <c r="CNV232" s="19" t="s">
        <v>8439</v>
      </c>
      <c r="CNW232" s="19" t="s">
        <v>8439</v>
      </c>
      <c r="CNX232" s="19" t="s">
        <v>8439</v>
      </c>
      <c r="CNY232" s="19" t="s">
        <v>8439</v>
      </c>
      <c r="CNZ232" s="19" t="s">
        <v>8439</v>
      </c>
      <c r="COA232" s="19" t="s">
        <v>8439</v>
      </c>
      <c r="COB232" s="19" t="s">
        <v>8439</v>
      </c>
      <c r="COC232" s="19" t="s">
        <v>8439</v>
      </c>
      <c r="COD232" s="19" t="s">
        <v>8439</v>
      </c>
      <c r="COE232" s="19" t="s">
        <v>8439</v>
      </c>
      <c r="COF232" s="19" t="s">
        <v>8439</v>
      </c>
      <c r="COG232" s="19" t="s">
        <v>8439</v>
      </c>
      <c r="COH232" s="19" t="s">
        <v>8439</v>
      </c>
      <c r="COI232" s="19" t="s">
        <v>8439</v>
      </c>
      <c r="COJ232" s="19" t="s">
        <v>8439</v>
      </c>
      <c r="COK232" s="19" t="s">
        <v>8439</v>
      </c>
      <c r="COL232" s="19" t="s">
        <v>8439</v>
      </c>
      <c r="COM232" s="19" t="s">
        <v>8439</v>
      </c>
      <c r="CON232" s="19" t="s">
        <v>8439</v>
      </c>
      <c r="COO232" s="19" t="s">
        <v>8439</v>
      </c>
      <c r="COP232" s="19" t="s">
        <v>8439</v>
      </c>
      <c r="COQ232" s="19" t="s">
        <v>8439</v>
      </c>
      <c r="COR232" s="19" t="s">
        <v>8439</v>
      </c>
      <c r="COS232" s="19" t="s">
        <v>8439</v>
      </c>
      <c r="COT232" s="19" t="s">
        <v>8439</v>
      </c>
      <c r="COU232" s="19" t="s">
        <v>8439</v>
      </c>
      <c r="COV232" s="19" t="s">
        <v>8439</v>
      </c>
      <c r="COW232" s="19" t="s">
        <v>8439</v>
      </c>
      <c r="COX232" s="19" t="s">
        <v>8439</v>
      </c>
      <c r="COY232" s="19" t="s">
        <v>8439</v>
      </c>
      <c r="COZ232" s="19" t="s">
        <v>8439</v>
      </c>
      <c r="CPA232" s="19" t="s">
        <v>8439</v>
      </c>
      <c r="CPB232" s="19" t="s">
        <v>8439</v>
      </c>
      <c r="CPC232" s="19" t="s">
        <v>8439</v>
      </c>
      <c r="CPD232" s="19" t="s">
        <v>8439</v>
      </c>
      <c r="CPE232" s="19" t="s">
        <v>8439</v>
      </c>
      <c r="CPF232" s="19" t="s">
        <v>8439</v>
      </c>
      <c r="CPG232" s="19" t="s">
        <v>8439</v>
      </c>
      <c r="CPH232" s="19" t="s">
        <v>8439</v>
      </c>
      <c r="CPI232" s="19" t="s">
        <v>8439</v>
      </c>
      <c r="CPJ232" s="19" t="s">
        <v>8439</v>
      </c>
      <c r="CPK232" s="19" t="s">
        <v>8439</v>
      </c>
      <c r="CPL232" s="19" t="s">
        <v>8439</v>
      </c>
      <c r="CPM232" s="19" t="s">
        <v>8439</v>
      </c>
      <c r="CPN232" s="19" t="s">
        <v>8439</v>
      </c>
      <c r="CPO232" s="19" t="s">
        <v>8439</v>
      </c>
      <c r="CPP232" s="19" t="s">
        <v>8439</v>
      </c>
      <c r="CPQ232" s="19" t="s">
        <v>8439</v>
      </c>
      <c r="CPR232" s="19" t="s">
        <v>8439</v>
      </c>
      <c r="CPS232" s="19" t="s">
        <v>8439</v>
      </c>
      <c r="CPT232" s="19" t="s">
        <v>8439</v>
      </c>
      <c r="CPU232" s="19" t="s">
        <v>8439</v>
      </c>
      <c r="CPV232" s="19" t="s">
        <v>8439</v>
      </c>
      <c r="CPW232" s="19" t="s">
        <v>8439</v>
      </c>
      <c r="CPX232" s="19" t="s">
        <v>8439</v>
      </c>
      <c r="CPY232" s="19" t="s">
        <v>8439</v>
      </c>
      <c r="CPZ232" s="19" t="s">
        <v>8439</v>
      </c>
      <c r="CQA232" s="19" t="s">
        <v>8439</v>
      </c>
      <c r="CQB232" s="19" t="s">
        <v>8439</v>
      </c>
      <c r="CQC232" s="19" t="s">
        <v>8439</v>
      </c>
      <c r="CQD232" s="19" t="s">
        <v>8439</v>
      </c>
      <c r="CQE232" s="19" t="s">
        <v>8439</v>
      </c>
      <c r="CQF232" s="19" t="s">
        <v>8439</v>
      </c>
      <c r="CQG232" s="19" t="s">
        <v>8439</v>
      </c>
      <c r="CQH232" s="19" t="s">
        <v>8439</v>
      </c>
      <c r="CQI232" s="19" t="s">
        <v>8439</v>
      </c>
      <c r="CQJ232" s="19" t="s">
        <v>8439</v>
      </c>
      <c r="CQK232" s="19" t="s">
        <v>8439</v>
      </c>
      <c r="CQL232" s="19" t="s">
        <v>8439</v>
      </c>
      <c r="CQM232" s="19" t="s">
        <v>8439</v>
      </c>
      <c r="CQN232" s="19" t="s">
        <v>8439</v>
      </c>
      <c r="CQO232" s="19" t="s">
        <v>8439</v>
      </c>
      <c r="CQP232" s="19" t="s">
        <v>8439</v>
      </c>
      <c r="CQQ232" s="19" t="s">
        <v>8439</v>
      </c>
      <c r="CQR232" s="19" t="s">
        <v>8439</v>
      </c>
      <c r="CQS232" s="19" t="s">
        <v>8439</v>
      </c>
      <c r="CQT232" s="19" t="s">
        <v>8439</v>
      </c>
      <c r="CQU232" s="19" t="s">
        <v>8439</v>
      </c>
      <c r="CQV232" s="19" t="s">
        <v>8439</v>
      </c>
      <c r="CQW232" s="19" t="s">
        <v>8439</v>
      </c>
      <c r="CQX232" s="19" t="s">
        <v>8439</v>
      </c>
      <c r="CQY232" s="19" t="s">
        <v>8439</v>
      </c>
      <c r="CQZ232" s="19" t="s">
        <v>8439</v>
      </c>
      <c r="CRA232" s="19" t="s">
        <v>8439</v>
      </c>
      <c r="CRB232" s="19" t="s">
        <v>8439</v>
      </c>
      <c r="CRC232" s="19" t="s">
        <v>8439</v>
      </c>
      <c r="CRD232" s="19" t="s">
        <v>8439</v>
      </c>
      <c r="CRE232" s="19" t="s">
        <v>8439</v>
      </c>
      <c r="CRF232" s="19" t="s">
        <v>8439</v>
      </c>
      <c r="CRG232" s="19" t="s">
        <v>8439</v>
      </c>
      <c r="CRH232" s="19" t="s">
        <v>8439</v>
      </c>
      <c r="CRI232" s="19" t="s">
        <v>8439</v>
      </c>
      <c r="CRJ232" s="19" t="s">
        <v>8439</v>
      </c>
      <c r="CRK232" s="19" t="s">
        <v>8439</v>
      </c>
      <c r="CRL232" s="19" t="s">
        <v>8439</v>
      </c>
      <c r="CRM232" s="19" t="s">
        <v>8439</v>
      </c>
      <c r="CRN232" s="19" t="s">
        <v>8439</v>
      </c>
      <c r="CRO232" s="19" t="s">
        <v>8439</v>
      </c>
      <c r="CRP232" s="19" t="s">
        <v>8439</v>
      </c>
      <c r="CRQ232" s="19" t="s">
        <v>8439</v>
      </c>
      <c r="CRR232" s="19" t="s">
        <v>8439</v>
      </c>
      <c r="CRS232" s="19" t="s">
        <v>8439</v>
      </c>
      <c r="CRT232" s="19" t="s">
        <v>8439</v>
      </c>
      <c r="CRU232" s="19" t="s">
        <v>8439</v>
      </c>
      <c r="CRV232" s="19" t="s">
        <v>8439</v>
      </c>
      <c r="CRW232" s="19" t="s">
        <v>8439</v>
      </c>
      <c r="CRX232" s="19" t="s">
        <v>8439</v>
      </c>
      <c r="CRY232" s="19" t="s">
        <v>8439</v>
      </c>
      <c r="CRZ232" s="19" t="s">
        <v>8439</v>
      </c>
      <c r="CSA232" s="19" t="s">
        <v>8439</v>
      </c>
      <c r="CSB232" s="19" t="s">
        <v>8439</v>
      </c>
      <c r="CSC232" s="19" t="s">
        <v>8439</v>
      </c>
      <c r="CSD232" s="19" t="s">
        <v>8439</v>
      </c>
      <c r="CSE232" s="19" t="s">
        <v>8439</v>
      </c>
      <c r="CSF232" s="19" t="s">
        <v>8439</v>
      </c>
      <c r="CSG232" s="19" t="s">
        <v>8439</v>
      </c>
      <c r="CSH232" s="19" t="s">
        <v>8439</v>
      </c>
      <c r="CSI232" s="19" t="s">
        <v>8439</v>
      </c>
      <c r="CSJ232" s="19" t="s">
        <v>8439</v>
      </c>
      <c r="CSK232" s="19" t="s">
        <v>8439</v>
      </c>
      <c r="CSL232" s="19" t="s">
        <v>8439</v>
      </c>
      <c r="CSM232" s="19" t="s">
        <v>8439</v>
      </c>
      <c r="CSN232" s="19" t="s">
        <v>8439</v>
      </c>
      <c r="CSO232" s="19" t="s">
        <v>8439</v>
      </c>
      <c r="CSP232" s="19" t="s">
        <v>8439</v>
      </c>
      <c r="CSQ232" s="19" t="s">
        <v>8439</v>
      </c>
      <c r="CSR232" s="19" t="s">
        <v>8439</v>
      </c>
      <c r="CSS232" s="19" t="s">
        <v>8439</v>
      </c>
      <c r="CST232" s="19" t="s">
        <v>8439</v>
      </c>
      <c r="CSU232" s="19" t="s">
        <v>8439</v>
      </c>
      <c r="CSV232" s="19" t="s">
        <v>8439</v>
      </c>
      <c r="CSW232" s="19" t="s">
        <v>8439</v>
      </c>
      <c r="CSX232" s="19" t="s">
        <v>8439</v>
      </c>
      <c r="CSY232" s="19" t="s">
        <v>8439</v>
      </c>
      <c r="CSZ232" s="19" t="s">
        <v>8439</v>
      </c>
      <c r="CTA232" s="19" t="s">
        <v>8439</v>
      </c>
      <c r="CTB232" s="19" t="s">
        <v>8439</v>
      </c>
      <c r="CTC232" s="19" t="s">
        <v>8439</v>
      </c>
      <c r="CTD232" s="19" t="s">
        <v>8439</v>
      </c>
      <c r="CTE232" s="19" t="s">
        <v>8439</v>
      </c>
      <c r="CTF232" s="19" t="s">
        <v>8439</v>
      </c>
      <c r="CTG232" s="19" t="s">
        <v>8439</v>
      </c>
      <c r="CTH232" s="19" t="s">
        <v>8439</v>
      </c>
      <c r="CTI232" s="19" t="s">
        <v>8439</v>
      </c>
      <c r="CTJ232" s="19" t="s">
        <v>8439</v>
      </c>
      <c r="CTK232" s="19" t="s">
        <v>8439</v>
      </c>
      <c r="CTL232" s="19" t="s">
        <v>8439</v>
      </c>
      <c r="CTM232" s="19" t="s">
        <v>8439</v>
      </c>
      <c r="CTN232" s="19" t="s">
        <v>8439</v>
      </c>
      <c r="CTO232" s="19" t="s">
        <v>8439</v>
      </c>
      <c r="CTP232" s="19" t="s">
        <v>8439</v>
      </c>
      <c r="CTQ232" s="19" t="s">
        <v>8439</v>
      </c>
      <c r="CTR232" s="19" t="s">
        <v>8439</v>
      </c>
      <c r="CTS232" s="19" t="s">
        <v>8439</v>
      </c>
      <c r="CTT232" s="19" t="s">
        <v>8439</v>
      </c>
      <c r="CTU232" s="19" t="s">
        <v>8439</v>
      </c>
      <c r="CTV232" s="19" t="s">
        <v>8439</v>
      </c>
      <c r="CTW232" s="19" t="s">
        <v>8439</v>
      </c>
      <c r="CTX232" s="19" t="s">
        <v>8439</v>
      </c>
      <c r="CTY232" s="19" t="s">
        <v>8439</v>
      </c>
      <c r="CTZ232" s="19" t="s">
        <v>8439</v>
      </c>
      <c r="CUA232" s="19" t="s">
        <v>8439</v>
      </c>
      <c r="CUB232" s="19" t="s">
        <v>8439</v>
      </c>
      <c r="CUC232" s="19" t="s">
        <v>8439</v>
      </c>
      <c r="CUD232" s="19" t="s">
        <v>8439</v>
      </c>
      <c r="CUE232" s="19" t="s">
        <v>8439</v>
      </c>
      <c r="CUF232" s="19" t="s">
        <v>8439</v>
      </c>
      <c r="CUG232" s="19" t="s">
        <v>8439</v>
      </c>
      <c r="CUH232" s="19" t="s">
        <v>8439</v>
      </c>
      <c r="CUI232" s="19" t="s">
        <v>8439</v>
      </c>
      <c r="CUJ232" s="19" t="s">
        <v>8439</v>
      </c>
      <c r="CUK232" s="19" t="s">
        <v>8439</v>
      </c>
      <c r="CUL232" s="19" t="s">
        <v>8439</v>
      </c>
      <c r="CUM232" s="19" t="s">
        <v>8439</v>
      </c>
      <c r="CUN232" s="19" t="s">
        <v>8439</v>
      </c>
      <c r="CUO232" s="19" t="s">
        <v>8439</v>
      </c>
      <c r="CUP232" s="19" t="s">
        <v>8439</v>
      </c>
      <c r="CUQ232" s="19" t="s">
        <v>8439</v>
      </c>
      <c r="CUR232" s="19" t="s">
        <v>8439</v>
      </c>
      <c r="CUS232" s="19" t="s">
        <v>8439</v>
      </c>
      <c r="CUT232" s="19" t="s">
        <v>8439</v>
      </c>
      <c r="CUU232" s="19" t="s">
        <v>8439</v>
      </c>
      <c r="CUV232" s="19" t="s">
        <v>8439</v>
      </c>
      <c r="CUW232" s="19" t="s">
        <v>8439</v>
      </c>
      <c r="CUX232" s="19" t="s">
        <v>8439</v>
      </c>
      <c r="CUY232" s="19" t="s">
        <v>8439</v>
      </c>
      <c r="CUZ232" s="19" t="s">
        <v>8439</v>
      </c>
      <c r="CVA232" s="19" t="s">
        <v>8439</v>
      </c>
      <c r="CVB232" s="19" t="s">
        <v>8439</v>
      </c>
      <c r="CVC232" s="19" t="s">
        <v>8439</v>
      </c>
      <c r="CVD232" s="19" t="s">
        <v>8439</v>
      </c>
      <c r="CVE232" s="19" t="s">
        <v>8439</v>
      </c>
      <c r="CVF232" s="19" t="s">
        <v>8439</v>
      </c>
      <c r="CVG232" s="19" t="s">
        <v>8439</v>
      </c>
      <c r="CVH232" s="19" t="s">
        <v>8439</v>
      </c>
      <c r="CVI232" s="19" t="s">
        <v>8439</v>
      </c>
      <c r="CVJ232" s="19" t="s">
        <v>8439</v>
      </c>
      <c r="CVK232" s="19" t="s">
        <v>8439</v>
      </c>
      <c r="CVL232" s="19" t="s">
        <v>8439</v>
      </c>
      <c r="CVM232" s="19" t="s">
        <v>8439</v>
      </c>
      <c r="CVN232" s="19" t="s">
        <v>8439</v>
      </c>
      <c r="CVO232" s="19" t="s">
        <v>8439</v>
      </c>
      <c r="CVP232" s="19" t="s">
        <v>8439</v>
      </c>
      <c r="CVQ232" s="19" t="s">
        <v>8439</v>
      </c>
      <c r="CVR232" s="19" t="s">
        <v>8439</v>
      </c>
      <c r="CVS232" s="19" t="s">
        <v>8439</v>
      </c>
      <c r="CVT232" s="19" t="s">
        <v>8439</v>
      </c>
      <c r="CVU232" s="19" t="s">
        <v>8439</v>
      </c>
      <c r="CVV232" s="19" t="s">
        <v>8439</v>
      </c>
      <c r="CVW232" s="19" t="s">
        <v>8439</v>
      </c>
      <c r="CVX232" s="19" t="s">
        <v>8439</v>
      </c>
      <c r="CVY232" s="19" t="s">
        <v>8439</v>
      </c>
      <c r="CVZ232" s="19" t="s">
        <v>8439</v>
      </c>
      <c r="CWA232" s="19" t="s">
        <v>8439</v>
      </c>
      <c r="CWB232" s="19" t="s">
        <v>8439</v>
      </c>
      <c r="CWC232" s="19" t="s">
        <v>8439</v>
      </c>
      <c r="CWD232" s="19" t="s">
        <v>8439</v>
      </c>
      <c r="CWE232" s="19" t="s">
        <v>8439</v>
      </c>
      <c r="CWF232" s="19" t="s">
        <v>8439</v>
      </c>
      <c r="CWG232" s="19" t="s">
        <v>8439</v>
      </c>
      <c r="CWH232" s="19" t="s">
        <v>8439</v>
      </c>
      <c r="CWI232" s="19" t="s">
        <v>8439</v>
      </c>
      <c r="CWJ232" s="19" t="s">
        <v>8439</v>
      </c>
      <c r="CWK232" s="19" t="s">
        <v>8439</v>
      </c>
      <c r="CWL232" s="19" t="s">
        <v>8439</v>
      </c>
      <c r="CWM232" s="19" t="s">
        <v>8439</v>
      </c>
      <c r="CWN232" s="19" t="s">
        <v>8439</v>
      </c>
      <c r="CWO232" s="19" t="s">
        <v>8439</v>
      </c>
      <c r="CWP232" s="19" t="s">
        <v>8439</v>
      </c>
      <c r="CWQ232" s="19" t="s">
        <v>8439</v>
      </c>
      <c r="CWR232" s="19" t="s">
        <v>8439</v>
      </c>
      <c r="CWS232" s="19" t="s">
        <v>8439</v>
      </c>
      <c r="CWT232" s="19" t="s">
        <v>8439</v>
      </c>
      <c r="CWU232" s="19" t="s">
        <v>8439</v>
      </c>
      <c r="CWV232" s="19" t="s">
        <v>8439</v>
      </c>
      <c r="CWW232" s="19" t="s">
        <v>8439</v>
      </c>
      <c r="CWX232" s="19" t="s">
        <v>8439</v>
      </c>
      <c r="CWY232" s="19" t="s">
        <v>8439</v>
      </c>
      <c r="CWZ232" s="19" t="s">
        <v>8439</v>
      </c>
      <c r="CXA232" s="19" t="s">
        <v>8439</v>
      </c>
      <c r="CXB232" s="19" t="s">
        <v>8439</v>
      </c>
      <c r="CXC232" s="19" t="s">
        <v>8439</v>
      </c>
      <c r="CXD232" s="19" t="s">
        <v>8439</v>
      </c>
      <c r="CXE232" s="19" t="s">
        <v>8439</v>
      </c>
      <c r="CXF232" s="19" t="s">
        <v>8439</v>
      </c>
      <c r="CXG232" s="19" t="s">
        <v>8439</v>
      </c>
      <c r="CXH232" s="19" t="s">
        <v>8439</v>
      </c>
      <c r="CXI232" s="19" t="s">
        <v>8439</v>
      </c>
      <c r="CXJ232" s="19" t="s">
        <v>8439</v>
      </c>
      <c r="CXK232" s="19" t="s">
        <v>8439</v>
      </c>
      <c r="CXL232" s="19" t="s">
        <v>8439</v>
      </c>
      <c r="CXM232" s="19" t="s">
        <v>8439</v>
      </c>
      <c r="CXN232" s="19" t="s">
        <v>8439</v>
      </c>
      <c r="CXO232" s="19" t="s">
        <v>8439</v>
      </c>
      <c r="CXP232" s="19" t="s">
        <v>8439</v>
      </c>
      <c r="CXQ232" s="19" t="s">
        <v>8439</v>
      </c>
      <c r="CXR232" s="19" t="s">
        <v>8439</v>
      </c>
      <c r="CXS232" s="19" t="s">
        <v>8439</v>
      </c>
      <c r="CXT232" s="19" t="s">
        <v>8439</v>
      </c>
      <c r="CXU232" s="19" t="s">
        <v>8439</v>
      </c>
      <c r="CXV232" s="19" t="s">
        <v>8439</v>
      </c>
      <c r="CXW232" s="19" t="s">
        <v>8439</v>
      </c>
      <c r="CXX232" s="19" t="s">
        <v>8439</v>
      </c>
      <c r="CXY232" s="19" t="s">
        <v>8439</v>
      </c>
      <c r="CXZ232" s="19" t="s">
        <v>8439</v>
      </c>
      <c r="CYA232" s="19" t="s">
        <v>8439</v>
      </c>
      <c r="CYB232" s="19" t="s">
        <v>8439</v>
      </c>
      <c r="CYC232" s="19" t="s">
        <v>8439</v>
      </c>
      <c r="CYD232" s="19" t="s">
        <v>8439</v>
      </c>
      <c r="CYE232" s="19" t="s">
        <v>8439</v>
      </c>
      <c r="CYF232" s="19" t="s">
        <v>8439</v>
      </c>
      <c r="CYG232" s="19" t="s">
        <v>8439</v>
      </c>
      <c r="CYH232" s="19" t="s">
        <v>8439</v>
      </c>
      <c r="CYI232" s="19" t="s">
        <v>8439</v>
      </c>
      <c r="CYJ232" s="19" t="s">
        <v>8439</v>
      </c>
      <c r="CYK232" s="19" t="s">
        <v>8439</v>
      </c>
      <c r="CYL232" s="19" t="s">
        <v>8439</v>
      </c>
      <c r="CYM232" s="19" t="s">
        <v>8439</v>
      </c>
      <c r="CYN232" s="19" t="s">
        <v>8439</v>
      </c>
      <c r="CYO232" s="19" t="s">
        <v>8439</v>
      </c>
      <c r="CYP232" s="19" t="s">
        <v>8439</v>
      </c>
      <c r="CYQ232" s="19" t="s">
        <v>8439</v>
      </c>
      <c r="CYR232" s="19" t="s">
        <v>8439</v>
      </c>
      <c r="CYS232" s="19" t="s">
        <v>8439</v>
      </c>
      <c r="CYT232" s="19" t="s">
        <v>8439</v>
      </c>
      <c r="CYU232" s="19" t="s">
        <v>8439</v>
      </c>
      <c r="CYV232" s="19" t="s">
        <v>8439</v>
      </c>
      <c r="CYW232" s="19" t="s">
        <v>8439</v>
      </c>
      <c r="CYX232" s="19" t="s">
        <v>8439</v>
      </c>
      <c r="CYY232" s="19" t="s">
        <v>8439</v>
      </c>
      <c r="CYZ232" s="19" t="s">
        <v>8439</v>
      </c>
      <c r="CZA232" s="19" t="s">
        <v>8439</v>
      </c>
      <c r="CZB232" s="19" t="s">
        <v>8439</v>
      </c>
      <c r="CZC232" s="19" t="s">
        <v>8439</v>
      </c>
      <c r="CZD232" s="19" t="s">
        <v>8439</v>
      </c>
      <c r="CZE232" s="19" t="s">
        <v>8439</v>
      </c>
      <c r="CZF232" s="19" t="s">
        <v>8439</v>
      </c>
      <c r="CZG232" s="19" t="s">
        <v>8439</v>
      </c>
      <c r="CZH232" s="19" t="s">
        <v>8439</v>
      </c>
      <c r="CZI232" s="19" t="s">
        <v>8439</v>
      </c>
      <c r="CZJ232" s="19" t="s">
        <v>8439</v>
      </c>
      <c r="CZK232" s="19" t="s">
        <v>8439</v>
      </c>
      <c r="CZL232" s="19" t="s">
        <v>8439</v>
      </c>
      <c r="CZM232" s="19" t="s">
        <v>8439</v>
      </c>
      <c r="CZN232" s="19" t="s">
        <v>8439</v>
      </c>
      <c r="CZO232" s="19" t="s">
        <v>8439</v>
      </c>
      <c r="CZP232" s="19" t="s">
        <v>8439</v>
      </c>
      <c r="CZQ232" s="19" t="s">
        <v>8439</v>
      </c>
      <c r="CZR232" s="19" t="s">
        <v>8439</v>
      </c>
      <c r="CZS232" s="19" t="s">
        <v>8439</v>
      </c>
      <c r="CZT232" s="19" t="s">
        <v>8439</v>
      </c>
      <c r="CZU232" s="19" t="s">
        <v>8439</v>
      </c>
      <c r="CZV232" s="19" t="s">
        <v>8439</v>
      </c>
      <c r="CZW232" s="19" t="s">
        <v>8439</v>
      </c>
      <c r="CZX232" s="19" t="s">
        <v>8439</v>
      </c>
      <c r="CZY232" s="19" t="s">
        <v>8439</v>
      </c>
      <c r="CZZ232" s="19" t="s">
        <v>8439</v>
      </c>
      <c r="DAA232" s="19" t="s">
        <v>8439</v>
      </c>
      <c r="DAB232" s="19" t="s">
        <v>8439</v>
      </c>
      <c r="DAC232" s="19" t="s">
        <v>8439</v>
      </c>
      <c r="DAD232" s="19" t="s">
        <v>8439</v>
      </c>
      <c r="DAE232" s="19" t="s">
        <v>8439</v>
      </c>
      <c r="DAF232" s="19" t="s">
        <v>8439</v>
      </c>
      <c r="DAG232" s="19" t="s">
        <v>8439</v>
      </c>
      <c r="DAH232" s="19" t="s">
        <v>8439</v>
      </c>
      <c r="DAI232" s="19" t="s">
        <v>8439</v>
      </c>
      <c r="DAJ232" s="19" t="s">
        <v>8439</v>
      </c>
      <c r="DAK232" s="19" t="s">
        <v>8439</v>
      </c>
      <c r="DAL232" s="19" t="s">
        <v>8439</v>
      </c>
      <c r="DAM232" s="19" t="s">
        <v>8439</v>
      </c>
      <c r="DAN232" s="19" t="s">
        <v>8439</v>
      </c>
      <c r="DAO232" s="19" t="s">
        <v>8439</v>
      </c>
      <c r="DAP232" s="19" t="s">
        <v>8439</v>
      </c>
      <c r="DAQ232" s="19" t="s">
        <v>8439</v>
      </c>
      <c r="DAR232" s="19" t="s">
        <v>8439</v>
      </c>
      <c r="DAS232" s="19" t="s">
        <v>8439</v>
      </c>
      <c r="DAT232" s="19" t="s">
        <v>8439</v>
      </c>
      <c r="DAU232" s="19" t="s">
        <v>8439</v>
      </c>
      <c r="DAV232" s="19" t="s">
        <v>8439</v>
      </c>
      <c r="DAW232" s="19" t="s">
        <v>8439</v>
      </c>
      <c r="DAX232" s="19" t="s">
        <v>8439</v>
      </c>
      <c r="DAY232" s="19" t="s">
        <v>8439</v>
      </c>
      <c r="DAZ232" s="19" t="s">
        <v>8439</v>
      </c>
      <c r="DBA232" s="19" t="s">
        <v>8439</v>
      </c>
      <c r="DBB232" s="19" t="s">
        <v>8439</v>
      </c>
      <c r="DBC232" s="19" t="s">
        <v>8439</v>
      </c>
      <c r="DBD232" s="19" t="s">
        <v>8439</v>
      </c>
      <c r="DBE232" s="19" t="s">
        <v>8439</v>
      </c>
      <c r="DBF232" s="19" t="s">
        <v>8439</v>
      </c>
      <c r="DBG232" s="19" t="s">
        <v>8439</v>
      </c>
      <c r="DBH232" s="19" t="s">
        <v>8439</v>
      </c>
      <c r="DBI232" s="19" t="s">
        <v>8439</v>
      </c>
      <c r="DBJ232" s="19" t="s">
        <v>8439</v>
      </c>
      <c r="DBK232" s="19" t="s">
        <v>8439</v>
      </c>
      <c r="DBL232" s="19" t="s">
        <v>8439</v>
      </c>
      <c r="DBM232" s="19" t="s">
        <v>8439</v>
      </c>
      <c r="DBN232" s="19" t="s">
        <v>8439</v>
      </c>
      <c r="DBO232" s="19" t="s">
        <v>8439</v>
      </c>
      <c r="DBP232" s="19" t="s">
        <v>8439</v>
      </c>
      <c r="DBQ232" s="19" t="s">
        <v>8439</v>
      </c>
      <c r="DBR232" s="19" t="s">
        <v>8439</v>
      </c>
      <c r="DBS232" s="19" t="s">
        <v>8439</v>
      </c>
      <c r="DBT232" s="19" t="s">
        <v>8439</v>
      </c>
      <c r="DBU232" s="19" t="s">
        <v>8439</v>
      </c>
      <c r="DBV232" s="19" t="s">
        <v>8439</v>
      </c>
      <c r="DBW232" s="19" t="s">
        <v>8439</v>
      </c>
      <c r="DBX232" s="19" t="s">
        <v>8439</v>
      </c>
      <c r="DBY232" s="19" t="s">
        <v>8439</v>
      </c>
      <c r="DBZ232" s="19" t="s">
        <v>8439</v>
      </c>
      <c r="DCA232" s="19" t="s">
        <v>8439</v>
      </c>
      <c r="DCB232" s="19" t="s">
        <v>8439</v>
      </c>
      <c r="DCC232" s="19" t="s">
        <v>8439</v>
      </c>
      <c r="DCD232" s="19" t="s">
        <v>8439</v>
      </c>
      <c r="DCE232" s="19" t="s">
        <v>8439</v>
      </c>
      <c r="DCF232" s="19" t="s">
        <v>8439</v>
      </c>
      <c r="DCG232" s="19" t="s">
        <v>8439</v>
      </c>
      <c r="DCH232" s="19" t="s">
        <v>8439</v>
      </c>
      <c r="DCI232" s="19" t="s">
        <v>8439</v>
      </c>
      <c r="DCJ232" s="19" t="s">
        <v>8439</v>
      </c>
      <c r="DCK232" s="19" t="s">
        <v>8439</v>
      </c>
      <c r="DCL232" s="19" t="s">
        <v>8439</v>
      </c>
      <c r="DCM232" s="19" t="s">
        <v>8439</v>
      </c>
      <c r="DCN232" s="19" t="s">
        <v>8439</v>
      </c>
      <c r="DCO232" s="19" t="s">
        <v>8439</v>
      </c>
      <c r="DCP232" s="19" t="s">
        <v>8439</v>
      </c>
      <c r="DCQ232" s="19" t="s">
        <v>8439</v>
      </c>
      <c r="DCR232" s="19" t="s">
        <v>8439</v>
      </c>
      <c r="DCS232" s="19" t="s">
        <v>8439</v>
      </c>
      <c r="DCT232" s="19" t="s">
        <v>8439</v>
      </c>
      <c r="DCU232" s="19" t="s">
        <v>8439</v>
      </c>
      <c r="DCV232" s="19" t="s">
        <v>8439</v>
      </c>
      <c r="DCW232" s="19" t="s">
        <v>8439</v>
      </c>
      <c r="DCX232" s="19" t="s">
        <v>8439</v>
      </c>
      <c r="DCY232" s="19" t="s">
        <v>8439</v>
      </c>
      <c r="DCZ232" s="19" t="s">
        <v>8439</v>
      </c>
      <c r="DDA232" s="19" t="s">
        <v>8439</v>
      </c>
      <c r="DDB232" s="19" t="s">
        <v>8439</v>
      </c>
      <c r="DDC232" s="19" t="s">
        <v>8439</v>
      </c>
      <c r="DDD232" s="19" t="s">
        <v>8439</v>
      </c>
      <c r="DDE232" s="19" t="s">
        <v>8439</v>
      </c>
      <c r="DDF232" s="19" t="s">
        <v>8439</v>
      </c>
      <c r="DDG232" s="19" t="s">
        <v>8439</v>
      </c>
      <c r="DDH232" s="19" t="s">
        <v>8439</v>
      </c>
      <c r="DDI232" s="19" t="s">
        <v>8439</v>
      </c>
      <c r="DDJ232" s="19" t="s">
        <v>8439</v>
      </c>
      <c r="DDK232" s="19" t="s">
        <v>8439</v>
      </c>
      <c r="DDL232" s="19" t="s">
        <v>8439</v>
      </c>
      <c r="DDM232" s="19" t="s">
        <v>8439</v>
      </c>
      <c r="DDN232" s="19" t="s">
        <v>8439</v>
      </c>
      <c r="DDO232" s="19" t="s">
        <v>8439</v>
      </c>
      <c r="DDP232" s="19" t="s">
        <v>8439</v>
      </c>
      <c r="DDQ232" s="19" t="s">
        <v>8439</v>
      </c>
      <c r="DDR232" s="19" t="s">
        <v>8439</v>
      </c>
      <c r="DDS232" s="19" t="s">
        <v>8439</v>
      </c>
      <c r="DDT232" s="19" t="s">
        <v>8439</v>
      </c>
      <c r="DDU232" s="19" t="s">
        <v>8439</v>
      </c>
      <c r="DDV232" s="19" t="s">
        <v>8439</v>
      </c>
      <c r="DDW232" s="19" t="s">
        <v>8439</v>
      </c>
      <c r="DDX232" s="19" t="s">
        <v>8439</v>
      </c>
      <c r="DDY232" s="19" t="s">
        <v>8439</v>
      </c>
      <c r="DDZ232" s="19" t="s">
        <v>8439</v>
      </c>
      <c r="DEA232" s="19" t="s">
        <v>8439</v>
      </c>
      <c r="DEB232" s="19" t="s">
        <v>8439</v>
      </c>
      <c r="DEC232" s="19" t="s">
        <v>8439</v>
      </c>
      <c r="DED232" s="19" t="s">
        <v>8439</v>
      </c>
      <c r="DEE232" s="19" t="s">
        <v>8439</v>
      </c>
      <c r="DEF232" s="19" t="s">
        <v>8439</v>
      </c>
      <c r="DEG232" s="19" t="s">
        <v>8439</v>
      </c>
      <c r="DEH232" s="19" t="s">
        <v>8439</v>
      </c>
      <c r="DEI232" s="19" t="s">
        <v>8439</v>
      </c>
      <c r="DEJ232" s="19" t="s">
        <v>8439</v>
      </c>
      <c r="DEK232" s="19" t="s">
        <v>8439</v>
      </c>
      <c r="DEL232" s="19" t="s">
        <v>8439</v>
      </c>
      <c r="DEM232" s="19" t="s">
        <v>8439</v>
      </c>
      <c r="DEN232" s="19" t="s">
        <v>8439</v>
      </c>
      <c r="DEO232" s="19" t="s">
        <v>8439</v>
      </c>
      <c r="DEP232" s="19" t="s">
        <v>8439</v>
      </c>
      <c r="DEQ232" s="19" t="s">
        <v>8439</v>
      </c>
      <c r="DER232" s="19" t="s">
        <v>8439</v>
      </c>
      <c r="DES232" s="19" t="s">
        <v>8439</v>
      </c>
      <c r="DET232" s="19" t="s">
        <v>8439</v>
      </c>
      <c r="DEU232" s="19" t="s">
        <v>8439</v>
      </c>
      <c r="DEV232" s="19" t="s">
        <v>8439</v>
      </c>
      <c r="DEW232" s="19" t="s">
        <v>8439</v>
      </c>
      <c r="DEX232" s="19" t="s">
        <v>8439</v>
      </c>
      <c r="DEY232" s="19" t="s">
        <v>8439</v>
      </c>
      <c r="DEZ232" s="19" t="s">
        <v>8439</v>
      </c>
      <c r="DFA232" s="19" t="s">
        <v>8439</v>
      </c>
      <c r="DFB232" s="19" t="s">
        <v>8439</v>
      </c>
      <c r="DFC232" s="19" t="s">
        <v>8439</v>
      </c>
      <c r="DFD232" s="19" t="s">
        <v>8439</v>
      </c>
      <c r="DFE232" s="19" t="s">
        <v>8439</v>
      </c>
      <c r="DFF232" s="19" t="s">
        <v>8439</v>
      </c>
      <c r="DFG232" s="19" t="s">
        <v>8439</v>
      </c>
      <c r="DFH232" s="19" t="s">
        <v>8439</v>
      </c>
      <c r="DFI232" s="19" t="s">
        <v>8439</v>
      </c>
      <c r="DFJ232" s="19" t="s">
        <v>8439</v>
      </c>
      <c r="DFK232" s="19" t="s">
        <v>8439</v>
      </c>
      <c r="DFL232" s="19" t="s">
        <v>8439</v>
      </c>
      <c r="DFM232" s="19" t="s">
        <v>8439</v>
      </c>
      <c r="DFN232" s="19" t="s">
        <v>8439</v>
      </c>
      <c r="DFO232" s="19" t="s">
        <v>8439</v>
      </c>
      <c r="DFP232" s="19" t="s">
        <v>8439</v>
      </c>
      <c r="DFQ232" s="19" t="s">
        <v>8439</v>
      </c>
      <c r="DFR232" s="19" t="s">
        <v>8439</v>
      </c>
      <c r="DFS232" s="19" t="s">
        <v>8439</v>
      </c>
      <c r="DFT232" s="19" t="s">
        <v>8439</v>
      </c>
      <c r="DFU232" s="19" t="s">
        <v>8439</v>
      </c>
      <c r="DFV232" s="19" t="s">
        <v>8439</v>
      </c>
      <c r="DFW232" s="19" t="s">
        <v>8439</v>
      </c>
      <c r="DFX232" s="19" t="s">
        <v>8439</v>
      </c>
      <c r="DFY232" s="19" t="s">
        <v>8439</v>
      </c>
      <c r="DFZ232" s="19" t="s">
        <v>8439</v>
      </c>
      <c r="DGA232" s="19" t="s">
        <v>8439</v>
      </c>
      <c r="DGB232" s="19" t="s">
        <v>8439</v>
      </c>
      <c r="DGC232" s="19" t="s">
        <v>8439</v>
      </c>
      <c r="DGD232" s="19" t="s">
        <v>8439</v>
      </c>
      <c r="DGE232" s="19" t="s">
        <v>8439</v>
      </c>
      <c r="DGF232" s="19" t="s">
        <v>8439</v>
      </c>
      <c r="DGG232" s="19" t="s">
        <v>8439</v>
      </c>
      <c r="DGH232" s="19" t="s">
        <v>8439</v>
      </c>
      <c r="DGI232" s="19" t="s">
        <v>8439</v>
      </c>
      <c r="DGJ232" s="19" t="s">
        <v>8439</v>
      </c>
      <c r="DGK232" s="19" t="s">
        <v>8439</v>
      </c>
      <c r="DGL232" s="19" t="s">
        <v>8439</v>
      </c>
      <c r="DGM232" s="19" t="s">
        <v>8439</v>
      </c>
      <c r="DGN232" s="19" t="s">
        <v>8439</v>
      </c>
      <c r="DGO232" s="19" t="s">
        <v>8439</v>
      </c>
      <c r="DGP232" s="19" t="s">
        <v>8439</v>
      </c>
      <c r="DGQ232" s="19" t="s">
        <v>8439</v>
      </c>
      <c r="DGR232" s="19" t="s">
        <v>8439</v>
      </c>
      <c r="DGS232" s="19" t="s">
        <v>8439</v>
      </c>
      <c r="DGT232" s="19" t="s">
        <v>8439</v>
      </c>
      <c r="DGU232" s="19" t="s">
        <v>8439</v>
      </c>
      <c r="DGV232" s="19" t="s">
        <v>8439</v>
      </c>
      <c r="DGW232" s="19" t="s">
        <v>8439</v>
      </c>
      <c r="DGX232" s="19" t="s">
        <v>8439</v>
      </c>
      <c r="DGY232" s="19" t="s">
        <v>8439</v>
      </c>
      <c r="DGZ232" s="19" t="s">
        <v>8439</v>
      </c>
      <c r="DHA232" s="19" t="s">
        <v>8439</v>
      </c>
      <c r="DHB232" s="19" t="s">
        <v>8439</v>
      </c>
      <c r="DHC232" s="19" t="s">
        <v>8439</v>
      </c>
      <c r="DHD232" s="19" t="s">
        <v>8439</v>
      </c>
      <c r="DHE232" s="19" t="s">
        <v>8439</v>
      </c>
      <c r="DHF232" s="19" t="s">
        <v>8439</v>
      </c>
      <c r="DHG232" s="19" t="s">
        <v>8439</v>
      </c>
      <c r="DHH232" s="19" t="s">
        <v>8439</v>
      </c>
      <c r="DHI232" s="19" t="s">
        <v>8439</v>
      </c>
      <c r="DHJ232" s="19" t="s">
        <v>8439</v>
      </c>
      <c r="DHK232" s="19" t="s">
        <v>8439</v>
      </c>
      <c r="DHL232" s="19" t="s">
        <v>8439</v>
      </c>
      <c r="DHM232" s="19" t="s">
        <v>8439</v>
      </c>
      <c r="DHN232" s="19" t="s">
        <v>8439</v>
      </c>
      <c r="DHO232" s="19" t="s">
        <v>8439</v>
      </c>
      <c r="DHP232" s="19" t="s">
        <v>8439</v>
      </c>
      <c r="DHQ232" s="19" t="s">
        <v>8439</v>
      </c>
      <c r="DHR232" s="19" t="s">
        <v>8439</v>
      </c>
      <c r="DHS232" s="19" t="s">
        <v>8439</v>
      </c>
      <c r="DHT232" s="19" t="s">
        <v>8439</v>
      </c>
      <c r="DHU232" s="19" t="s">
        <v>8439</v>
      </c>
      <c r="DHV232" s="19" t="s">
        <v>8439</v>
      </c>
      <c r="DHW232" s="19" t="s">
        <v>8439</v>
      </c>
      <c r="DHX232" s="19" t="s">
        <v>8439</v>
      </c>
      <c r="DHY232" s="19" t="s">
        <v>8439</v>
      </c>
      <c r="DHZ232" s="19" t="s">
        <v>8439</v>
      </c>
      <c r="DIA232" s="19" t="s">
        <v>8439</v>
      </c>
      <c r="DIB232" s="19" t="s">
        <v>8439</v>
      </c>
      <c r="DIC232" s="19" t="s">
        <v>8439</v>
      </c>
      <c r="DID232" s="19" t="s">
        <v>8439</v>
      </c>
      <c r="DIE232" s="19" t="s">
        <v>8439</v>
      </c>
      <c r="DIF232" s="19" t="s">
        <v>8439</v>
      </c>
      <c r="DIG232" s="19" t="s">
        <v>8439</v>
      </c>
      <c r="DIH232" s="19" t="s">
        <v>8439</v>
      </c>
      <c r="DII232" s="19" t="s">
        <v>8439</v>
      </c>
      <c r="DIJ232" s="19" t="s">
        <v>8439</v>
      </c>
      <c r="DIK232" s="19" t="s">
        <v>8439</v>
      </c>
      <c r="DIL232" s="19" t="s">
        <v>8439</v>
      </c>
      <c r="DIM232" s="19" t="s">
        <v>8439</v>
      </c>
      <c r="DIN232" s="19" t="s">
        <v>8439</v>
      </c>
      <c r="DIO232" s="19" t="s">
        <v>8439</v>
      </c>
      <c r="DIP232" s="19" t="s">
        <v>8439</v>
      </c>
      <c r="DIQ232" s="19" t="s">
        <v>8439</v>
      </c>
      <c r="DIR232" s="19" t="s">
        <v>8439</v>
      </c>
      <c r="DIS232" s="19" t="s">
        <v>8439</v>
      </c>
      <c r="DIT232" s="19" t="s">
        <v>8439</v>
      </c>
      <c r="DIU232" s="19" t="s">
        <v>8439</v>
      </c>
      <c r="DIV232" s="19" t="s">
        <v>8439</v>
      </c>
      <c r="DIW232" s="19" t="s">
        <v>8439</v>
      </c>
      <c r="DIX232" s="19" t="s">
        <v>8439</v>
      </c>
      <c r="DIY232" s="19" t="s">
        <v>8439</v>
      </c>
      <c r="DIZ232" s="19" t="s">
        <v>8439</v>
      </c>
      <c r="DJA232" s="19" t="s">
        <v>8439</v>
      </c>
      <c r="DJB232" s="19" t="s">
        <v>8439</v>
      </c>
      <c r="DJC232" s="19" t="s">
        <v>8439</v>
      </c>
      <c r="DJD232" s="19" t="s">
        <v>8439</v>
      </c>
      <c r="DJE232" s="19" t="s">
        <v>8439</v>
      </c>
      <c r="DJF232" s="19" t="s">
        <v>8439</v>
      </c>
      <c r="DJG232" s="19" t="s">
        <v>8439</v>
      </c>
      <c r="DJH232" s="19" t="s">
        <v>8439</v>
      </c>
      <c r="DJI232" s="19" t="s">
        <v>8439</v>
      </c>
      <c r="DJJ232" s="19" t="s">
        <v>8439</v>
      </c>
      <c r="DJK232" s="19" t="s">
        <v>8439</v>
      </c>
      <c r="DJL232" s="19" t="s">
        <v>8439</v>
      </c>
      <c r="DJM232" s="19" t="s">
        <v>8439</v>
      </c>
      <c r="DJN232" s="19" t="s">
        <v>8439</v>
      </c>
      <c r="DJO232" s="19" t="s">
        <v>8439</v>
      </c>
      <c r="DJP232" s="19" t="s">
        <v>8439</v>
      </c>
      <c r="DJQ232" s="19" t="s">
        <v>8439</v>
      </c>
      <c r="DJR232" s="19" t="s">
        <v>8439</v>
      </c>
      <c r="DJS232" s="19" t="s">
        <v>8439</v>
      </c>
      <c r="DJT232" s="19" t="s">
        <v>8439</v>
      </c>
      <c r="DJU232" s="19" t="s">
        <v>8439</v>
      </c>
      <c r="DJV232" s="19" t="s">
        <v>8439</v>
      </c>
      <c r="DJW232" s="19" t="s">
        <v>8439</v>
      </c>
      <c r="DJX232" s="19" t="s">
        <v>8439</v>
      </c>
      <c r="DJY232" s="19" t="s">
        <v>8439</v>
      </c>
      <c r="DJZ232" s="19" t="s">
        <v>8439</v>
      </c>
      <c r="DKA232" s="19" t="s">
        <v>8439</v>
      </c>
      <c r="DKB232" s="19" t="s">
        <v>8439</v>
      </c>
      <c r="DKC232" s="19" t="s">
        <v>8439</v>
      </c>
      <c r="DKD232" s="19" t="s">
        <v>8439</v>
      </c>
      <c r="DKE232" s="19" t="s">
        <v>8439</v>
      </c>
      <c r="DKF232" s="19" t="s">
        <v>8439</v>
      </c>
      <c r="DKG232" s="19" t="s">
        <v>8439</v>
      </c>
      <c r="DKH232" s="19" t="s">
        <v>8439</v>
      </c>
      <c r="DKI232" s="19" t="s">
        <v>8439</v>
      </c>
      <c r="DKJ232" s="19" t="s">
        <v>8439</v>
      </c>
      <c r="DKK232" s="19" t="s">
        <v>8439</v>
      </c>
      <c r="DKL232" s="19" t="s">
        <v>8439</v>
      </c>
      <c r="DKM232" s="19" t="s">
        <v>8439</v>
      </c>
      <c r="DKN232" s="19" t="s">
        <v>8439</v>
      </c>
      <c r="DKO232" s="19" t="s">
        <v>8439</v>
      </c>
      <c r="DKP232" s="19" t="s">
        <v>8439</v>
      </c>
      <c r="DKQ232" s="19" t="s">
        <v>8439</v>
      </c>
      <c r="DKR232" s="19" t="s">
        <v>8439</v>
      </c>
      <c r="DKS232" s="19" t="s">
        <v>8439</v>
      </c>
      <c r="DKT232" s="19" t="s">
        <v>8439</v>
      </c>
      <c r="DKU232" s="19" t="s">
        <v>8439</v>
      </c>
      <c r="DKV232" s="19" t="s">
        <v>8439</v>
      </c>
      <c r="DKW232" s="19" t="s">
        <v>8439</v>
      </c>
      <c r="DKX232" s="19" t="s">
        <v>8439</v>
      </c>
      <c r="DKY232" s="19" t="s">
        <v>8439</v>
      </c>
      <c r="DKZ232" s="19" t="s">
        <v>8439</v>
      </c>
      <c r="DLA232" s="19" t="s">
        <v>8439</v>
      </c>
      <c r="DLB232" s="19" t="s">
        <v>8439</v>
      </c>
      <c r="DLC232" s="19" t="s">
        <v>8439</v>
      </c>
      <c r="DLD232" s="19" t="s">
        <v>8439</v>
      </c>
      <c r="DLE232" s="19" t="s">
        <v>8439</v>
      </c>
      <c r="DLF232" s="19" t="s">
        <v>8439</v>
      </c>
      <c r="DLG232" s="19" t="s">
        <v>8439</v>
      </c>
      <c r="DLH232" s="19" t="s">
        <v>8439</v>
      </c>
      <c r="DLI232" s="19" t="s">
        <v>8439</v>
      </c>
      <c r="DLJ232" s="19" t="s">
        <v>8439</v>
      </c>
      <c r="DLK232" s="19" t="s">
        <v>8439</v>
      </c>
      <c r="DLL232" s="19" t="s">
        <v>8439</v>
      </c>
      <c r="DLM232" s="19" t="s">
        <v>8439</v>
      </c>
      <c r="DLN232" s="19" t="s">
        <v>8439</v>
      </c>
      <c r="DLO232" s="19" t="s">
        <v>8439</v>
      </c>
      <c r="DLP232" s="19" t="s">
        <v>8439</v>
      </c>
      <c r="DLQ232" s="19" t="s">
        <v>8439</v>
      </c>
      <c r="DLR232" s="19" t="s">
        <v>8439</v>
      </c>
      <c r="DLS232" s="19" t="s">
        <v>8439</v>
      </c>
      <c r="DLT232" s="19" t="s">
        <v>8439</v>
      </c>
      <c r="DLU232" s="19" t="s">
        <v>8439</v>
      </c>
      <c r="DLV232" s="19" t="s">
        <v>8439</v>
      </c>
      <c r="DLW232" s="19" t="s">
        <v>8439</v>
      </c>
      <c r="DLX232" s="19" t="s">
        <v>8439</v>
      </c>
      <c r="DLY232" s="19" t="s">
        <v>8439</v>
      </c>
      <c r="DLZ232" s="19" t="s">
        <v>8439</v>
      </c>
      <c r="DMA232" s="19" t="s">
        <v>8439</v>
      </c>
      <c r="DMB232" s="19" t="s">
        <v>8439</v>
      </c>
      <c r="DMC232" s="19" t="s">
        <v>8439</v>
      </c>
      <c r="DMD232" s="19" t="s">
        <v>8439</v>
      </c>
      <c r="DME232" s="19" t="s">
        <v>8439</v>
      </c>
      <c r="DMF232" s="19" t="s">
        <v>8439</v>
      </c>
      <c r="DMG232" s="19" t="s">
        <v>8439</v>
      </c>
      <c r="DMH232" s="19" t="s">
        <v>8439</v>
      </c>
      <c r="DMI232" s="19" t="s">
        <v>8439</v>
      </c>
      <c r="DMJ232" s="19" t="s">
        <v>8439</v>
      </c>
      <c r="DMK232" s="19" t="s">
        <v>8439</v>
      </c>
      <c r="DML232" s="19" t="s">
        <v>8439</v>
      </c>
      <c r="DMM232" s="19" t="s">
        <v>8439</v>
      </c>
      <c r="DMN232" s="19" t="s">
        <v>8439</v>
      </c>
      <c r="DMO232" s="19" t="s">
        <v>8439</v>
      </c>
      <c r="DMP232" s="19" t="s">
        <v>8439</v>
      </c>
      <c r="DMQ232" s="19" t="s">
        <v>8439</v>
      </c>
      <c r="DMR232" s="19" t="s">
        <v>8439</v>
      </c>
      <c r="DMS232" s="19" t="s">
        <v>8439</v>
      </c>
      <c r="DMT232" s="19" t="s">
        <v>8439</v>
      </c>
      <c r="DMU232" s="19" t="s">
        <v>8439</v>
      </c>
      <c r="DMV232" s="19" t="s">
        <v>8439</v>
      </c>
      <c r="DMW232" s="19" t="s">
        <v>8439</v>
      </c>
      <c r="DMX232" s="19" t="s">
        <v>8439</v>
      </c>
      <c r="DMY232" s="19" t="s">
        <v>8439</v>
      </c>
      <c r="DMZ232" s="19" t="s">
        <v>8439</v>
      </c>
      <c r="DNA232" s="19" t="s">
        <v>8439</v>
      </c>
      <c r="DNB232" s="19" t="s">
        <v>8439</v>
      </c>
      <c r="DNC232" s="19" t="s">
        <v>8439</v>
      </c>
      <c r="DND232" s="19" t="s">
        <v>8439</v>
      </c>
      <c r="DNE232" s="19" t="s">
        <v>8439</v>
      </c>
      <c r="DNF232" s="19" t="s">
        <v>8439</v>
      </c>
      <c r="DNG232" s="19" t="s">
        <v>8439</v>
      </c>
      <c r="DNH232" s="19" t="s">
        <v>8439</v>
      </c>
      <c r="DNI232" s="19" t="s">
        <v>8439</v>
      </c>
      <c r="DNJ232" s="19" t="s">
        <v>8439</v>
      </c>
      <c r="DNK232" s="19" t="s">
        <v>8439</v>
      </c>
      <c r="DNL232" s="19" t="s">
        <v>8439</v>
      </c>
      <c r="DNM232" s="19" t="s">
        <v>8439</v>
      </c>
      <c r="DNN232" s="19" t="s">
        <v>8439</v>
      </c>
      <c r="DNO232" s="19" t="s">
        <v>8439</v>
      </c>
      <c r="DNP232" s="19" t="s">
        <v>8439</v>
      </c>
      <c r="DNQ232" s="19" t="s">
        <v>8439</v>
      </c>
      <c r="DNR232" s="19" t="s">
        <v>8439</v>
      </c>
      <c r="DNS232" s="19" t="s">
        <v>8439</v>
      </c>
      <c r="DNT232" s="19" t="s">
        <v>8439</v>
      </c>
      <c r="DNU232" s="19" t="s">
        <v>8439</v>
      </c>
      <c r="DNV232" s="19" t="s">
        <v>8439</v>
      </c>
      <c r="DNW232" s="19" t="s">
        <v>8439</v>
      </c>
      <c r="DNX232" s="19" t="s">
        <v>8439</v>
      </c>
      <c r="DNY232" s="19" t="s">
        <v>8439</v>
      </c>
      <c r="DNZ232" s="19" t="s">
        <v>8439</v>
      </c>
      <c r="DOA232" s="19" t="s">
        <v>8439</v>
      </c>
      <c r="DOB232" s="19" t="s">
        <v>8439</v>
      </c>
      <c r="DOC232" s="19" t="s">
        <v>8439</v>
      </c>
      <c r="DOD232" s="19" t="s">
        <v>8439</v>
      </c>
      <c r="DOE232" s="19" t="s">
        <v>8439</v>
      </c>
      <c r="DOF232" s="19" t="s">
        <v>8439</v>
      </c>
      <c r="DOG232" s="19" t="s">
        <v>8439</v>
      </c>
      <c r="DOH232" s="19" t="s">
        <v>8439</v>
      </c>
      <c r="DOI232" s="19" t="s">
        <v>8439</v>
      </c>
      <c r="DOJ232" s="19" t="s">
        <v>8439</v>
      </c>
      <c r="DOK232" s="19" t="s">
        <v>8439</v>
      </c>
      <c r="DOL232" s="19" t="s">
        <v>8439</v>
      </c>
      <c r="DOM232" s="19" t="s">
        <v>8439</v>
      </c>
      <c r="DON232" s="19" t="s">
        <v>8439</v>
      </c>
      <c r="DOO232" s="19" t="s">
        <v>8439</v>
      </c>
      <c r="DOP232" s="19" t="s">
        <v>8439</v>
      </c>
      <c r="DOQ232" s="19" t="s">
        <v>8439</v>
      </c>
      <c r="DOR232" s="19" t="s">
        <v>8439</v>
      </c>
      <c r="DOS232" s="19" t="s">
        <v>8439</v>
      </c>
      <c r="DOT232" s="19" t="s">
        <v>8439</v>
      </c>
      <c r="DOU232" s="19" t="s">
        <v>8439</v>
      </c>
      <c r="DOV232" s="19" t="s">
        <v>8439</v>
      </c>
      <c r="DOW232" s="19" t="s">
        <v>8439</v>
      </c>
      <c r="DOX232" s="19" t="s">
        <v>8439</v>
      </c>
      <c r="DOY232" s="19" t="s">
        <v>8439</v>
      </c>
      <c r="DOZ232" s="19" t="s">
        <v>8439</v>
      </c>
      <c r="DPA232" s="19" t="s">
        <v>8439</v>
      </c>
      <c r="DPB232" s="19" t="s">
        <v>8439</v>
      </c>
      <c r="DPC232" s="19" t="s">
        <v>8439</v>
      </c>
      <c r="DPD232" s="19" t="s">
        <v>8439</v>
      </c>
      <c r="DPE232" s="19" t="s">
        <v>8439</v>
      </c>
      <c r="DPF232" s="19" t="s">
        <v>8439</v>
      </c>
      <c r="DPG232" s="19" t="s">
        <v>8439</v>
      </c>
      <c r="DPH232" s="19" t="s">
        <v>8439</v>
      </c>
      <c r="DPI232" s="19" t="s">
        <v>8439</v>
      </c>
      <c r="DPJ232" s="19" t="s">
        <v>8439</v>
      </c>
      <c r="DPK232" s="19" t="s">
        <v>8439</v>
      </c>
      <c r="DPL232" s="19" t="s">
        <v>8439</v>
      </c>
      <c r="DPM232" s="19" t="s">
        <v>8439</v>
      </c>
      <c r="DPN232" s="19" t="s">
        <v>8439</v>
      </c>
      <c r="DPO232" s="19" t="s">
        <v>8439</v>
      </c>
      <c r="DPP232" s="19" t="s">
        <v>8439</v>
      </c>
      <c r="DPQ232" s="19" t="s">
        <v>8439</v>
      </c>
      <c r="DPR232" s="19" t="s">
        <v>8439</v>
      </c>
      <c r="DPS232" s="19" t="s">
        <v>8439</v>
      </c>
      <c r="DPT232" s="19" t="s">
        <v>8439</v>
      </c>
      <c r="DPU232" s="19" t="s">
        <v>8439</v>
      </c>
      <c r="DPV232" s="19" t="s">
        <v>8439</v>
      </c>
      <c r="DPW232" s="19" t="s">
        <v>8439</v>
      </c>
      <c r="DPX232" s="19" t="s">
        <v>8439</v>
      </c>
      <c r="DPY232" s="19" t="s">
        <v>8439</v>
      </c>
      <c r="DPZ232" s="19" t="s">
        <v>8439</v>
      </c>
      <c r="DQA232" s="19" t="s">
        <v>8439</v>
      </c>
      <c r="DQB232" s="19" t="s">
        <v>8439</v>
      </c>
      <c r="DQC232" s="19" t="s">
        <v>8439</v>
      </c>
      <c r="DQD232" s="19" t="s">
        <v>8439</v>
      </c>
      <c r="DQE232" s="19" t="s">
        <v>8439</v>
      </c>
      <c r="DQF232" s="19" t="s">
        <v>8439</v>
      </c>
      <c r="DQG232" s="19" t="s">
        <v>8439</v>
      </c>
      <c r="DQH232" s="19" t="s">
        <v>8439</v>
      </c>
      <c r="DQI232" s="19" t="s">
        <v>8439</v>
      </c>
      <c r="DQJ232" s="19" t="s">
        <v>8439</v>
      </c>
      <c r="DQK232" s="19" t="s">
        <v>8439</v>
      </c>
      <c r="DQL232" s="19" t="s">
        <v>8439</v>
      </c>
      <c r="DQM232" s="19" t="s">
        <v>8439</v>
      </c>
      <c r="DQN232" s="19" t="s">
        <v>8439</v>
      </c>
      <c r="DQO232" s="19" t="s">
        <v>8439</v>
      </c>
      <c r="DQP232" s="19" t="s">
        <v>8439</v>
      </c>
      <c r="DQQ232" s="19" t="s">
        <v>8439</v>
      </c>
      <c r="DQR232" s="19" t="s">
        <v>8439</v>
      </c>
      <c r="DQS232" s="19" t="s">
        <v>8439</v>
      </c>
      <c r="DQT232" s="19" t="s">
        <v>8439</v>
      </c>
      <c r="DQU232" s="19" t="s">
        <v>8439</v>
      </c>
      <c r="DQV232" s="19" t="s">
        <v>8439</v>
      </c>
      <c r="DQW232" s="19" t="s">
        <v>8439</v>
      </c>
      <c r="DQX232" s="19" t="s">
        <v>8439</v>
      </c>
      <c r="DQY232" s="19" t="s">
        <v>8439</v>
      </c>
      <c r="DQZ232" s="19" t="s">
        <v>8439</v>
      </c>
      <c r="DRA232" s="19" t="s">
        <v>8439</v>
      </c>
      <c r="DRB232" s="19" t="s">
        <v>8439</v>
      </c>
      <c r="DRC232" s="19" t="s">
        <v>8439</v>
      </c>
      <c r="DRD232" s="19" t="s">
        <v>8439</v>
      </c>
      <c r="DRE232" s="19" t="s">
        <v>8439</v>
      </c>
      <c r="DRF232" s="19" t="s">
        <v>8439</v>
      </c>
      <c r="DRG232" s="19" t="s">
        <v>8439</v>
      </c>
      <c r="DRH232" s="19" t="s">
        <v>8439</v>
      </c>
      <c r="DRI232" s="19" t="s">
        <v>8439</v>
      </c>
      <c r="DRJ232" s="19" t="s">
        <v>8439</v>
      </c>
      <c r="DRK232" s="19" t="s">
        <v>8439</v>
      </c>
      <c r="DRL232" s="19" t="s">
        <v>8439</v>
      </c>
      <c r="DRM232" s="19" t="s">
        <v>8439</v>
      </c>
      <c r="DRN232" s="19" t="s">
        <v>8439</v>
      </c>
      <c r="DRO232" s="19" t="s">
        <v>8439</v>
      </c>
      <c r="DRP232" s="19" t="s">
        <v>8439</v>
      </c>
      <c r="DRQ232" s="19" t="s">
        <v>8439</v>
      </c>
      <c r="DRR232" s="19" t="s">
        <v>8439</v>
      </c>
      <c r="DRS232" s="19" t="s">
        <v>8439</v>
      </c>
      <c r="DRT232" s="19" t="s">
        <v>8439</v>
      </c>
      <c r="DRU232" s="19" t="s">
        <v>8439</v>
      </c>
      <c r="DRV232" s="19" t="s">
        <v>8439</v>
      </c>
      <c r="DRW232" s="19" t="s">
        <v>8439</v>
      </c>
      <c r="DRX232" s="19" t="s">
        <v>8439</v>
      </c>
      <c r="DRY232" s="19" t="s">
        <v>8439</v>
      </c>
      <c r="DRZ232" s="19" t="s">
        <v>8439</v>
      </c>
      <c r="DSA232" s="19" t="s">
        <v>8439</v>
      </c>
      <c r="DSB232" s="19" t="s">
        <v>8439</v>
      </c>
      <c r="DSC232" s="19" t="s">
        <v>8439</v>
      </c>
      <c r="DSD232" s="19" t="s">
        <v>8439</v>
      </c>
      <c r="DSE232" s="19" t="s">
        <v>8439</v>
      </c>
      <c r="DSF232" s="19" t="s">
        <v>8439</v>
      </c>
      <c r="DSG232" s="19" t="s">
        <v>8439</v>
      </c>
      <c r="DSH232" s="19" t="s">
        <v>8439</v>
      </c>
      <c r="DSI232" s="19" t="s">
        <v>8439</v>
      </c>
      <c r="DSJ232" s="19" t="s">
        <v>8439</v>
      </c>
      <c r="DSK232" s="19" t="s">
        <v>8439</v>
      </c>
      <c r="DSL232" s="19" t="s">
        <v>8439</v>
      </c>
      <c r="DSM232" s="19" t="s">
        <v>8439</v>
      </c>
      <c r="DSN232" s="19" t="s">
        <v>8439</v>
      </c>
      <c r="DSO232" s="19" t="s">
        <v>8439</v>
      </c>
      <c r="DSP232" s="19" t="s">
        <v>8439</v>
      </c>
      <c r="DSQ232" s="19" t="s">
        <v>8439</v>
      </c>
      <c r="DSR232" s="19" t="s">
        <v>8439</v>
      </c>
      <c r="DSS232" s="19" t="s">
        <v>8439</v>
      </c>
      <c r="DST232" s="19" t="s">
        <v>8439</v>
      </c>
      <c r="DSU232" s="19" t="s">
        <v>8439</v>
      </c>
      <c r="DSV232" s="19" t="s">
        <v>8439</v>
      </c>
      <c r="DSW232" s="19" t="s">
        <v>8439</v>
      </c>
      <c r="DSX232" s="19" t="s">
        <v>8439</v>
      </c>
      <c r="DSY232" s="19" t="s">
        <v>8439</v>
      </c>
      <c r="DSZ232" s="19" t="s">
        <v>8439</v>
      </c>
      <c r="DTA232" s="19" t="s">
        <v>8439</v>
      </c>
      <c r="DTB232" s="19" t="s">
        <v>8439</v>
      </c>
      <c r="DTC232" s="19" t="s">
        <v>8439</v>
      </c>
      <c r="DTD232" s="19" t="s">
        <v>8439</v>
      </c>
      <c r="DTE232" s="19" t="s">
        <v>8439</v>
      </c>
      <c r="DTF232" s="19" t="s">
        <v>8439</v>
      </c>
      <c r="DTG232" s="19" t="s">
        <v>8439</v>
      </c>
      <c r="DTH232" s="19" t="s">
        <v>8439</v>
      </c>
      <c r="DTI232" s="19" t="s">
        <v>8439</v>
      </c>
      <c r="DTJ232" s="19" t="s">
        <v>8439</v>
      </c>
      <c r="DTK232" s="19" t="s">
        <v>8439</v>
      </c>
      <c r="DTL232" s="19" t="s">
        <v>8439</v>
      </c>
      <c r="DTM232" s="19" t="s">
        <v>8439</v>
      </c>
      <c r="DTN232" s="19" t="s">
        <v>8439</v>
      </c>
      <c r="DTO232" s="19" t="s">
        <v>8439</v>
      </c>
      <c r="DTP232" s="19" t="s">
        <v>8439</v>
      </c>
      <c r="DTQ232" s="19" t="s">
        <v>8439</v>
      </c>
      <c r="DTR232" s="19" t="s">
        <v>8439</v>
      </c>
      <c r="DTS232" s="19" t="s">
        <v>8439</v>
      </c>
      <c r="DTT232" s="19" t="s">
        <v>8439</v>
      </c>
      <c r="DTU232" s="19" t="s">
        <v>8439</v>
      </c>
      <c r="DTV232" s="19" t="s">
        <v>8439</v>
      </c>
      <c r="DTW232" s="19" t="s">
        <v>8439</v>
      </c>
      <c r="DTX232" s="19" t="s">
        <v>8439</v>
      </c>
      <c r="DTY232" s="19" t="s">
        <v>8439</v>
      </c>
      <c r="DTZ232" s="19" t="s">
        <v>8439</v>
      </c>
      <c r="DUA232" s="19" t="s">
        <v>8439</v>
      </c>
      <c r="DUB232" s="19" t="s">
        <v>8439</v>
      </c>
      <c r="DUC232" s="19" t="s">
        <v>8439</v>
      </c>
      <c r="DUD232" s="19" t="s">
        <v>8439</v>
      </c>
      <c r="DUE232" s="19" t="s">
        <v>8439</v>
      </c>
      <c r="DUF232" s="19" t="s">
        <v>8439</v>
      </c>
      <c r="DUG232" s="19" t="s">
        <v>8439</v>
      </c>
      <c r="DUH232" s="19" t="s">
        <v>8439</v>
      </c>
      <c r="DUI232" s="19" t="s">
        <v>8439</v>
      </c>
      <c r="DUJ232" s="19" t="s">
        <v>8439</v>
      </c>
      <c r="DUK232" s="19" t="s">
        <v>8439</v>
      </c>
      <c r="DUL232" s="19" t="s">
        <v>8439</v>
      </c>
      <c r="DUM232" s="19" t="s">
        <v>8439</v>
      </c>
      <c r="DUN232" s="19" t="s">
        <v>8439</v>
      </c>
      <c r="DUO232" s="19" t="s">
        <v>8439</v>
      </c>
      <c r="DUP232" s="19" t="s">
        <v>8439</v>
      </c>
      <c r="DUQ232" s="19" t="s">
        <v>8439</v>
      </c>
      <c r="DUR232" s="19" t="s">
        <v>8439</v>
      </c>
      <c r="DUS232" s="19" t="s">
        <v>8439</v>
      </c>
      <c r="DUT232" s="19" t="s">
        <v>8439</v>
      </c>
      <c r="DUU232" s="19" t="s">
        <v>8439</v>
      </c>
      <c r="DUV232" s="19" t="s">
        <v>8439</v>
      </c>
      <c r="DUW232" s="19" t="s">
        <v>8439</v>
      </c>
      <c r="DUX232" s="19" t="s">
        <v>8439</v>
      </c>
      <c r="DUY232" s="19" t="s">
        <v>8439</v>
      </c>
      <c r="DUZ232" s="19" t="s">
        <v>8439</v>
      </c>
      <c r="DVA232" s="19" t="s">
        <v>8439</v>
      </c>
      <c r="DVB232" s="19" t="s">
        <v>8439</v>
      </c>
      <c r="DVC232" s="19" t="s">
        <v>8439</v>
      </c>
      <c r="DVD232" s="19" t="s">
        <v>8439</v>
      </c>
      <c r="DVE232" s="19" t="s">
        <v>8439</v>
      </c>
      <c r="DVF232" s="19" t="s">
        <v>8439</v>
      </c>
      <c r="DVG232" s="19" t="s">
        <v>8439</v>
      </c>
      <c r="DVH232" s="19" t="s">
        <v>8439</v>
      </c>
      <c r="DVI232" s="19" t="s">
        <v>8439</v>
      </c>
      <c r="DVJ232" s="19" t="s">
        <v>8439</v>
      </c>
      <c r="DVK232" s="19" t="s">
        <v>8439</v>
      </c>
      <c r="DVL232" s="19" t="s">
        <v>8439</v>
      </c>
      <c r="DVM232" s="19" t="s">
        <v>8439</v>
      </c>
      <c r="DVN232" s="19" t="s">
        <v>8439</v>
      </c>
      <c r="DVO232" s="19" t="s">
        <v>8439</v>
      </c>
      <c r="DVP232" s="19" t="s">
        <v>8439</v>
      </c>
      <c r="DVQ232" s="19" t="s">
        <v>8439</v>
      </c>
      <c r="DVR232" s="19" t="s">
        <v>8439</v>
      </c>
      <c r="DVS232" s="19" t="s">
        <v>8439</v>
      </c>
      <c r="DVT232" s="19" t="s">
        <v>8439</v>
      </c>
      <c r="DVU232" s="19" t="s">
        <v>8439</v>
      </c>
      <c r="DVV232" s="19" t="s">
        <v>8439</v>
      </c>
      <c r="DVW232" s="19" t="s">
        <v>8439</v>
      </c>
      <c r="DVX232" s="19" t="s">
        <v>8439</v>
      </c>
      <c r="DVY232" s="19" t="s">
        <v>8439</v>
      </c>
      <c r="DVZ232" s="19" t="s">
        <v>8439</v>
      </c>
      <c r="DWA232" s="19" t="s">
        <v>8439</v>
      </c>
      <c r="DWB232" s="19" t="s">
        <v>8439</v>
      </c>
      <c r="DWC232" s="19" t="s">
        <v>8439</v>
      </c>
      <c r="DWD232" s="19" t="s">
        <v>8439</v>
      </c>
      <c r="DWE232" s="19" t="s">
        <v>8439</v>
      </c>
      <c r="DWF232" s="19" t="s">
        <v>8439</v>
      </c>
      <c r="DWG232" s="19" t="s">
        <v>8439</v>
      </c>
      <c r="DWH232" s="19" t="s">
        <v>8439</v>
      </c>
      <c r="DWI232" s="19" t="s">
        <v>8439</v>
      </c>
      <c r="DWJ232" s="19" t="s">
        <v>8439</v>
      </c>
      <c r="DWK232" s="19" t="s">
        <v>8439</v>
      </c>
      <c r="DWL232" s="19" t="s">
        <v>8439</v>
      </c>
      <c r="DWM232" s="19" t="s">
        <v>8439</v>
      </c>
      <c r="DWN232" s="19" t="s">
        <v>8439</v>
      </c>
      <c r="DWO232" s="19" t="s">
        <v>8439</v>
      </c>
      <c r="DWP232" s="19" t="s">
        <v>8439</v>
      </c>
      <c r="DWQ232" s="19" t="s">
        <v>8439</v>
      </c>
      <c r="DWR232" s="19" t="s">
        <v>8439</v>
      </c>
      <c r="DWS232" s="19" t="s">
        <v>8439</v>
      </c>
      <c r="DWT232" s="19" t="s">
        <v>8439</v>
      </c>
      <c r="DWU232" s="19" t="s">
        <v>8439</v>
      </c>
      <c r="DWV232" s="19" t="s">
        <v>8439</v>
      </c>
      <c r="DWW232" s="19" t="s">
        <v>8439</v>
      </c>
      <c r="DWX232" s="19" t="s">
        <v>8439</v>
      </c>
      <c r="DWY232" s="19" t="s">
        <v>8439</v>
      </c>
      <c r="DWZ232" s="19" t="s">
        <v>8439</v>
      </c>
      <c r="DXA232" s="19" t="s">
        <v>8439</v>
      </c>
      <c r="DXB232" s="19" t="s">
        <v>8439</v>
      </c>
      <c r="DXC232" s="19" t="s">
        <v>8439</v>
      </c>
      <c r="DXD232" s="19" t="s">
        <v>8439</v>
      </c>
      <c r="DXE232" s="19" t="s">
        <v>8439</v>
      </c>
      <c r="DXF232" s="19" t="s">
        <v>8439</v>
      </c>
      <c r="DXG232" s="19" t="s">
        <v>8439</v>
      </c>
      <c r="DXH232" s="19" t="s">
        <v>8439</v>
      </c>
      <c r="DXI232" s="19" t="s">
        <v>8439</v>
      </c>
      <c r="DXJ232" s="19" t="s">
        <v>8439</v>
      </c>
      <c r="DXK232" s="19" t="s">
        <v>8439</v>
      </c>
      <c r="DXL232" s="19" t="s">
        <v>8439</v>
      </c>
      <c r="DXM232" s="19" t="s">
        <v>8439</v>
      </c>
      <c r="DXN232" s="19" t="s">
        <v>8439</v>
      </c>
      <c r="DXO232" s="19" t="s">
        <v>8439</v>
      </c>
      <c r="DXP232" s="19" t="s">
        <v>8439</v>
      </c>
      <c r="DXQ232" s="19" t="s">
        <v>8439</v>
      </c>
      <c r="DXR232" s="19" t="s">
        <v>8439</v>
      </c>
      <c r="DXS232" s="19" t="s">
        <v>8439</v>
      </c>
      <c r="DXT232" s="19" t="s">
        <v>8439</v>
      </c>
      <c r="DXU232" s="19" t="s">
        <v>8439</v>
      </c>
      <c r="DXV232" s="19" t="s">
        <v>8439</v>
      </c>
      <c r="DXW232" s="19" t="s">
        <v>8439</v>
      </c>
      <c r="DXX232" s="19" t="s">
        <v>8439</v>
      </c>
      <c r="DXY232" s="19" t="s">
        <v>8439</v>
      </c>
      <c r="DXZ232" s="19" t="s">
        <v>8439</v>
      </c>
      <c r="DYA232" s="19" t="s">
        <v>8439</v>
      </c>
      <c r="DYB232" s="19" t="s">
        <v>8439</v>
      </c>
      <c r="DYC232" s="19" t="s">
        <v>8439</v>
      </c>
      <c r="DYD232" s="19" t="s">
        <v>8439</v>
      </c>
      <c r="DYE232" s="19" t="s">
        <v>8439</v>
      </c>
      <c r="DYF232" s="19" t="s">
        <v>8439</v>
      </c>
      <c r="DYG232" s="19" t="s">
        <v>8439</v>
      </c>
      <c r="DYH232" s="19" t="s">
        <v>8439</v>
      </c>
      <c r="DYI232" s="19" t="s">
        <v>8439</v>
      </c>
      <c r="DYJ232" s="19" t="s">
        <v>8439</v>
      </c>
      <c r="DYK232" s="19" t="s">
        <v>8439</v>
      </c>
      <c r="DYL232" s="19" t="s">
        <v>8439</v>
      </c>
      <c r="DYM232" s="19" t="s">
        <v>8439</v>
      </c>
      <c r="DYN232" s="19" t="s">
        <v>8439</v>
      </c>
      <c r="DYO232" s="19" t="s">
        <v>8439</v>
      </c>
      <c r="DYP232" s="19" t="s">
        <v>8439</v>
      </c>
      <c r="DYQ232" s="19" t="s">
        <v>8439</v>
      </c>
      <c r="DYR232" s="19" t="s">
        <v>8439</v>
      </c>
      <c r="DYS232" s="19" t="s">
        <v>8439</v>
      </c>
      <c r="DYT232" s="19" t="s">
        <v>8439</v>
      </c>
      <c r="DYU232" s="19" t="s">
        <v>8439</v>
      </c>
      <c r="DYV232" s="19" t="s">
        <v>8439</v>
      </c>
      <c r="DYW232" s="19" t="s">
        <v>8439</v>
      </c>
      <c r="DYX232" s="19" t="s">
        <v>8439</v>
      </c>
      <c r="DYY232" s="19" t="s">
        <v>8439</v>
      </c>
      <c r="DYZ232" s="19" t="s">
        <v>8439</v>
      </c>
      <c r="DZA232" s="19" t="s">
        <v>8439</v>
      </c>
      <c r="DZB232" s="19" t="s">
        <v>8439</v>
      </c>
      <c r="DZC232" s="19" t="s">
        <v>8439</v>
      </c>
      <c r="DZD232" s="19" t="s">
        <v>8439</v>
      </c>
      <c r="DZE232" s="19" t="s">
        <v>8439</v>
      </c>
      <c r="DZF232" s="19" t="s">
        <v>8439</v>
      </c>
      <c r="DZG232" s="19" t="s">
        <v>8439</v>
      </c>
      <c r="DZH232" s="19" t="s">
        <v>8439</v>
      </c>
      <c r="DZI232" s="19" t="s">
        <v>8439</v>
      </c>
      <c r="DZJ232" s="19" t="s">
        <v>8439</v>
      </c>
      <c r="DZK232" s="19" t="s">
        <v>8439</v>
      </c>
      <c r="DZL232" s="19" t="s">
        <v>8439</v>
      </c>
      <c r="DZM232" s="19" t="s">
        <v>8439</v>
      </c>
      <c r="DZN232" s="19" t="s">
        <v>8439</v>
      </c>
      <c r="DZO232" s="19" t="s">
        <v>8439</v>
      </c>
      <c r="DZP232" s="19" t="s">
        <v>8439</v>
      </c>
      <c r="DZQ232" s="19" t="s">
        <v>8439</v>
      </c>
      <c r="DZR232" s="19" t="s">
        <v>8439</v>
      </c>
      <c r="DZS232" s="19" t="s">
        <v>8439</v>
      </c>
      <c r="DZT232" s="19" t="s">
        <v>8439</v>
      </c>
      <c r="DZU232" s="19" t="s">
        <v>8439</v>
      </c>
      <c r="DZV232" s="19" t="s">
        <v>8439</v>
      </c>
      <c r="DZW232" s="19" t="s">
        <v>8439</v>
      </c>
      <c r="DZX232" s="19" t="s">
        <v>8439</v>
      </c>
      <c r="DZY232" s="19" t="s">
        <v>8439</v>
      </c>
      <c r="DZZ232" s="19" t="s">
        <v>8439</v>
      </c>
      <c r="EAA232" s="19" t="s">
        <v>8439</v>
      </c>
      <c r="EAB232" s="19" t="s">
        <v>8439</v>
      </c>
      <c r="EAC232" s="19" t="s">
        <v>8439</v>
      </c>
      <c r="EAD232" s="19" t="s">
        <v>8439</v>
      </c>
      <c r="EAE232" s="19" t="s">
        <v>8439</v>
      </c>
      <c r="EAF232" s="19" t="s">
        <v>8439</v>
      </c>
      <c r="EAG232" s="19" t="s">
        <v>8439</v>
      </c>
      <c r="EAH232" s="19" t="s">
        <v>8439</v>
      </c>
      <c r="EAI232" s="19" t="s">
        <v>8439</v>
      </c>
      <c r="EAJ232" s="19" t="s">
        <v>8439</v>
      </c>
      <c r="EAK232" s="19" t="s">
        <v>8439</v>
      </c>
      <c r="EAL232" s="19" t="s">
        <v>8439</v>
      </c>
      <c r="EAM232" s="19" t="s">
        <v>8439</v>
      </c>
      <c r="EAN232" s="19" t="s">
        <v>8439</v>
      </c>
      <c r="EAO232" s="19" t="s">
        <v>8439</v>
      </c>
      <c r="EAP232" s="19" t="s">
        <v>8439</v>
      </c>
      <c r="EAQ232" s="19" t="s">
        <v>8439</v>
      </c>
      <c r="EAR232" s="19" t="s">
        <v>8439</v>
      </c>
      <c r="EAS232" s="19" t="s">
        <v>8439</v>
      </c>
      <c r="EAT232" s="19" t="s">
        <v>8439</v>
      </c>
      <c r="EAU232" s="19" t="s">
        <v>8439</v>
      </c>
      <c r="EAV232" s="19" t="s">
        <v>8439</v>
      </c>
      <c r="EAW232" s="19" t="s">
        <v>8439</v>
      </c>
      <c r="EAX232" s="19" t="s">
        <v>8439</v>
      </c>
      <c r="EAY232" s="19" t="s">
        <v>8439</v>
      </c>
      <c r="EAZ232" s="19" t="s">
        <v>8439</v>
      </c>
      <c r="EBA232" s="19" t="s">
        <v>8439</v>
      </c>
      <c r="EBB232" s="19" t="s">
        <v>8439</v>
      </c>
      <c r="EBC232" s="19" t="s">
        <v>8439</v>
      </c>
      <c r="EBD232" s="19" t="s">
        <v>8439</v>
      </c>
      <c r="EBE232" s="19" t="s">
        <v>8439</v>
      </c>
      <c r="EBF232" s="19" t="s">
        <v>8439</v>
      </c>
      <c r="EBG232" s="19" t="s">
        <v>8439</v>
      </c>
      <c r="EBH232" s="19" t="s">
        <v>8439</v>
      </c>
      <c r="EBI232" s="19" t="s">
        <v>8439</v>
      </c>
      <c r="EBJ232" s="19" t="s">
        <v>8439</v>
      </c>
      <c r="EBK232" s="19" t="s">
        <v>8439</v>
      </c>
      <c r="EBL232" s="19" t="s">
        <v>8439</v>
      </c>
      <c r="EBM232" s="19" t="s">
        <v>8439</v>
      </c>
      <c r="EBN232" s="19" t="s">
        <v>8439</v>
      </c>
      <c r="EBO232" s="19" t="s">
        <v>8439</v>
      </c>
      <c r="EBP232" s="19" t="s">
        <v>8439</v>
      </c>
      <c r="EBQ232" s="19" t="s">
        <v>8439</v>
      </c>
      <c r="EBR232" s="19" t="s">
        <v>8439</v>
      </c>
      <c r="EBS232" s="19" t="s">
        <v>8439</v>
      </c>
      <c r="EBT232" s="19" t="s">
        <v>8439</v>
      </c>
      <c r="EBU232" s="19" t="s">
        <v>8439</v>
      </c>
      <c r="EBV232" s="19" t="s">
        <v>8439</v>
      </c>
      <c r="EBW232" s="19" t="s">
        <v>8439</v>
      </c>
      <c r="EBX232" s="19" t="s">
        <v>8439</v>
      </c>
      <c r="EBY232" s="19" t="s">
        <v>8439</v>
      </c>
      <c r="EBZ232" s="19" t="s">
        <v>8439</v>
      </c>
      <c r="ECA232" s="19" t="s">
        <v>8439</v>
      </c>
      <c r="ECB232" s="19" t="s">
        <v>8439</v>
      </c>
      <c r="ECC232" s="19" t="s">
        <v>8439</v>
      </c>
      <c r="ECD232" s="19" t="s">
        <v>8439</v>
      </c>
      <c r="ECE232" s="19" t="s">
        <v>8439</v>
      </c>
      <c r="ECF232" s="19" t="s">
        <v>8439</v>
      </c>
      <c r="ECG232" s="19" t="s">
        <v>8439</v>
      </c>
      <c r="ECH232" s="19" t="s">
        <v>8439</v>
      </c>
      <c r="ECI232" s="19" t="s">
        <v>8439</v>
      </c>
      <c r="ECJ232" s="19" t="s">
        <v>8439</v>
      </c>
      <c r="ECK232" s="19" t="s">
        <v>8439</v>
      </c>
      <c r="ECL232" s="19" t="s">
        <v>8439</v>
      </c>
      <c r="ECM232" s="19" t="s">
        <v>8439</v>
      </c>
      <c r="ECN232" s="19" t="s">
        <v>8439</v>
      </c>
      <c r="ECO232" s="19" t="s">
        <v>8439</v>
      </c>
      <c r="ECP232" s="19" t="s">
        <v>8439</v>
      </c>
      <c r="ECQ232" s="19" t="s">
        <v>8439</v>
      </c>
      <c r="ECR232" s="19" t="s">
        <v>8439</v>
      </c>
      <c r="ECS232" s="19" t="s">
        <v>8439</v>
      </c>
      <c r="ECT232" s="19" t="s">
        <v>8439</v>
      </c>
      <c r="ECU232" s="19" t="s">
        <v>8439</v>
      </c>
      <c r="ECV232" s="19" t="s">
        <v>8439</v>
      </c>
      <c r="ECW232" s="19" t="s">
        <v>8439</v>
      </c>
      <c r="ECX232" s="19" t="s">
        <v>8439</v>
      </c>
      <c r="ECY232" s="19" t="s">
        <v>8439</v>
      </c>
      <c r="ECZ232" s="19" t="s">
        <v>8439</v>
      </c>
      <c r="EDA232" s="19" t="s">
        <v>8439</v>
      </c>
      <c r="EDB232" s="19" t="s">
        <v>8439</v>
      </c>
      <c r="EDC232" s="19" t="s">
        <v>8439</v>
      </c>
      <c r="EDD232" s="19" t="s">
        <v>8439</v>
      </c>
      <c r="EDE232" s="19" t="s">
        <v>8439</v>
      </c>
      <c r="EDF232" s="19" t="s">
        <v>8439</v>
      </c>
      <c r="EDG232" s="19" t="s">
        <v>8439</v>
      </c>
      <c r="EDH232" s="19" t="s">
        <v>8439</v>
      </c>
      <c r="EDI232" s="19" t="s">
        <v>8439</v>
      </c>
      <c r="EDJ232" s="19" t="s">
        <v>8439</v>
      </c>
      <c r="EDK232" s="19" t="s">
        <v>8439</v>
      </c>
      <c r="EDL232" s="19" t="s">
        <v>8439</v>
      </c>
      <c r="EDM232" s="19" t="s">
        <v>8439</v>
      </c>
      <c r="EDN232" s="19" t="s">
        <v>8439</v>
      </c>
      <c r="EDO232" s="19" t="s">
        <v>8439</v>
      </c>
      <c r="EDP232" s="19" t="s">
        <v>8439</v>
      </c>
      <c r="EDQ232" s="19" t="s">
        <v>8439</v>
      </c>
      <c r="EDR232" s="19" t="s">
        <v>8439</v>
      </c>
      <c r="EDS232" s="19" t="s">
        <v>8439</v>
      </c>
      <c r="EDT232" s="19" t="s">
        <v>8439</v>
      </c>
      <c r="EDU232" s="19" t="s">
        <v>8439</v>
      </c>
      <c r="EDV232" s="19" t="s">
        <v>8439</v>
      </c>
      <c r="EDW232" s="19" t="s">
        <v>8439</v>
      </c>
      <c r="EDX232" s="19" t="s">
        <v>8439</v>
      </c>
      <c r="EDY232" s="19" t="s">
        <v>8439</v>
      </c>
      <c r="EDZ232" s="19" t="s">
        <v>8439</v>
      </c>
      <c r="EEA232" s="19" t="s">
        <v>8439</v>
      </c>
      <c r="EEB232" s="19" t="s">
        <v>8439</v>
      </c>
      <c r="EEC232" s="19" t="s">
        <v>8439</v>
      </c>
      <c r="EED232" s="19" t="s">
        <v>8439</v>
      </c>
      <c r="EEE232" s="19" t="s">
        <v>8439</v>
      </c>
      <c r="EEF232" s="19" t="s">
        <v>8439</v>
      </c>
      <c r="EEG232" s="19" t="s">
        <v>8439</v>
      </c>
      <c r="EEH232" s="19" t="s">
        <v>8439</v>
      </c>
      <c r="EEI232" s="19" t="s">
        <v>8439</v>
      </c>
      <c r="EEJ232" s="19" t="s">
        <v>8439</v>
      </c>
      <c r="EEK232" s="19" t="s">
        <v>8439</v>
      </c>
      <c r="EEL232" s="19" t="s">
        <v>8439</v>
      </c>
      <c r="EEM232" s="19" t="s">
        <v>8439</v>
      </c>
      <c r="EEN232" s="19" t="s">
        <v>8439</v>
      </c>
      <c r="EEO232" s="19" t="s">
        <v>8439</v>
      </c>
      <c r="EEP232" s="19" t="s">
        <v>8439</v>
      </c>
      <c r="EEQ232" s="19" t="s">
        <v>8439</v>
      </c>
      <c r="EER232" s="19" t="s">
        <v>8439</v>
      </c>
      <c r="EES232" s="19" t="s">
        <v>8439</v>
      </c>
      <c r="EET232" s="19" t="s">
        <v>8439</v>
      </c>
      <c r="EEU232" s="19" t="s">
        <v>8439</v>
      </c>
      <c r="EEV232" s="19" t="s">
        <v>8439</v>
      </c>
      <c r="EEW232" s="19" t="s">
        <v>8439</v>
      </c>
      <c r="EEX232" s="19" t="s">
        <v>8439</v>
      </c>
      <c r="EEY232" s="19" t="s">
        <v>8439</v>
      </c>
      <c r="EEZ232" s="19" t="s">
        <v>8439</v>
      </c>
      <c r="EFA232" s="19" t="s">
        <v>8439</v>
      </c>
      <c r="EFB232" s="19" t="s">
        <v>8439</v>
      </c>
      <c r="EFC232" s="19" t="s">
        <v>8439</v>
      </c>
      <c r="EFD232" s="19" t="s">
        <v>8439</v>
      </c>
      <c r="EFE232" s="19" t="s">
        <v>8439</v>
      </c>
      <c r="EFF232" s="19" t="s">
        <v>8439</v>
      </c>
      <c r="EFG232" s="19" t="s">
        <v>8439</v>
      </c>
      <c r="EFH232" s="19" t="s">
        <v>8439</v>
      </c>
      <c r="EFI232" s="19" t="s">
        <v>8439</v>
      </c>
      <c r="EFJ232" s="19" t="s">
        <v>8439</v>
      </c>
      <c r="EFK232" s="19" t="s">
        <v>8439</v>
      </c>
      <c r="EFL232" s="19" t="s">
        <v>8439</v>
      </c>
      <c r="EFM232" s="19" t="s">
        <v>8439</v>
      </c>
      <c r="EFN232" s="19" t="s">
        <v>8439</v>
      </c>
      <c r="EFO232" s="19" t="s">
        <v>8439</v>
      </c>
      <c r="EFP232" s="19" t="s">
        <v>8439</v>
      </c>
      <c r="EFQ232" s="19" t="s">
        <v>8439</v>
      </c>
      <c r="EFR232" s="19" t="s">
        <v>8439</v>
      </c>
      <c r="EFS232" s="19" t="s">
        <v>8439</v>
      </c>
      <c r="EFT232" s="19" t="s">
        <v>8439</v>
      </c>
      <c r="EFU232" s="19" t="s">
        <v>8439</v>
      </c>
      <c r="EFV232" s="19" t="s">
        <v>8439</v>
      </c>
      <c r="EFW232" s="19" t="s">
        <v>8439</v>
      </c>
      <c r="EFX232" s="19" t="s">
        <v>8439</v>
      </c>
      <c r="EFY232" s="19" t="s">
        <v>8439</v>
      </c>
      <c r="EFZ232" s="19" t="s">
        <v>8439</v>
      </c>
      <c r="EGA232" s="19" t="s">
        <v>8439</v>
      </c>
      <c r="EGB232" s="19" t="s">
        <v>8439</v>
      </c>
      <c r="EGC232" s="19" t="s">
        <v>8439</v>
      </c>
      <c r="EGD232" s="19" t="s">
        <v>8439</v>
      </c>
      <c r="EGE232" s="19" t="s">
        <v>8439</v>
      </c>
      <c r="EGF232" s="19" t="s">
        <v>8439</v>
      </c>
      <c r="EGG232" s="19" t="s">
        <v>8439</v>
      </c>
      <c r="EGH232" s="19" t="s">
        <v>8439</v>
      </c>
      <c r="EGI232" s="19" t="s">
        <v>8439</v>
      </c>
      <c r="EGJ232" s="19" t="s">
        <v>8439</v>
      </c>
      <c r="EGK232" s="19" t="s">
        <v>8439</v>
      </c>
      <c r="EGL232" s="19" t="s">
        <v>8439</v>
      </c>
      <c r="EGM232" s="19" t="s">
        <v>8439</v>
      </c>
      <c r="EGN232" s="19" t="s">
        <v>8439</v>
      </c>
      <c r="EGO232" s="19" t="s">
        <v>8439</v>
      </c>
      <c r="EGP232" s="19" t="s">
        <v>8439</v>
      </c>
      <c r="EGQ232" s="19" t="s">
        <v>8439</v>
      </c>
      <c r="EGR232" s="19" t="s">
        <v>8439</v>
      </c>
      <c r="EGS232" s="19" t="s">
        <v>8439</v>
      </c>
      <c r="EGT232" s="19" t="s">
        <v>8439</v>
      </c>
      <c r="EGU232" s="19" t="s">
        <v>8439</v>
      </c>
      <c r="EGV232" s="19" t="s">
        <v>8439</v>
      </c>
      <c r="EGW232" s="19" t="s">
        <v>8439</v>
      </c>
      <c r="EGX232" s="19" t="s">
        <v>8439</v>
      </c>
      <c r="EGY232" s="19" t="s">
        <v>8439</v>
      </c>
      <c r="EGZ232" s="19" t="s">
        <v>8439</v>
      </c>
      <c r="EHA232" s="19" t="s">
        <v>8439</v>
      </c>
      <c r="EHB232" s="19" t="s">
        <v>8439</v>
      </c>
      <c r="EHC232" s="19" t="s">
        <v>8439</v>
      </c>
      <c r="EHD232" s="19" t="s">
        <v>8439</v>
      </c>
      <c r="EHE232" s="19" t="s">
        <v>8439</v>
      </c>
      <c r="EHF232" s="19" t="s">
        <v>8439</v>
      </c>
      <c r="EHG232" s="19" t="s">
        <v>8439</v>
      </c>
      <c r="EHH232" s="19" t="s">
        <v>8439</v>
      </c>
      <c r="EHI232" s="19" t="s">
        <v>8439</v>
      </c>
      <c r="EHJ232" s="19" t="s">
        <v>8439</v>
      </c>
      <c r="EHK232" s="19" t="s">
        <v>8439</v>
      </c>
      <c r="EHL232" s="19" t="s">
        <v>8439</v>
      </c>
      <c r="EHM232" s="19" t="s">
        <v>8439</v>
      </c>
      <c r="EHN232" s="19" t="s">
        <v>8439</v>
      </c>
      <c r="EHO232" s="19" t="s">
        <v>8439</v>
      </c>
      <c r="EHP232" s="19" t="s">
        <v>8439</v>
      </c>
      <c r="EHQ232" s="19" t="s">
        <v>8439</v>
      </c>
      <c r="EHR232" s="19" t="s">
        <v>8439</v>
      </c>
      <c r="EHS232" s="19" t="s">
        <v>8439</v>
      </c>
      <c r="EHT232" s="19" t="s">
        <v>8439</v>
      </c>
      <c r="EHU232" s="19" t="s">
        <v>8439</v>
      </c>
      <c r="EHV232" s="19" t="s">
        <v>8439</v>
      </c>
      <c r="EHW232" s="19" t="s">
        <v>8439</v>
      </c>
      <c r="EHX232" s="19" t="s">
        <v>8439</v>
      </c>
      <c r="EHY232" s="19" t="s">
        <v>8439</v>
      </c>
      <c r="EHZ232" s="19" t="s">
        <v>8439</v>
      </c>
      <c r="EIA232" s="19" t="s">
        <v>8439</v>
      </c>
      <c r="EIB232" s="19" t="s">
        <v>8439</v>
      </c>
      <c r="EIC232" s="19" t="s">
        <v>8439</v>
      </c>
      <c r="EID232" s="19" t="s">
        <v>8439</v>
      </c>
      <c r="EIE232" s="19" t="s">
        <v>8439</v>
      </c>
      <c r="EIF232" s="19" t="s">
        <v>8439</v>
      </c>
      <c r="EIG232" s="19" t="s">
        <v>8439</v>
      </c>
      <c r="EIH232" s="19" t="s">
        <v>8439</v>
      </c>
      <c r="EII232" s="19" t="s">
        <v>8439</v>
      </c>
      <c r="EIJ232" s="19" t="s">
        <v>8439</v>
      </c>
      <c r="EIK232" s="19" t="s">
        <v>8439</v>
      </c>
      <c r="EIL232" s="19" t="s">
        <v>8439</v>
      </c>
      <c r="EIM232" s="19" t="s">
        <v>8439</v>
      </c>
      <c r="EIN232" s="19" t="s">
        <v>8439</v>
      </c>
      <c r="EIO232" s="19" t="s">
        <v>8439</v>
      </c>
      <c r="EIP232" s="19" t="s">
        <v>8439</v>
      </c>
      <c r="EIQ232" s="19" t="s">
        <v>8439</v>
      </c>
      <c r="EIR232" s="19" t="s">
        <v>8439</v>
      </c>
      <c r="EIS232" s="19" t="s">
        <v>8439</v>
      </c>
      <c r="EIT232" s="19" t="s">
        <v>8439</v>
      </c>
      <c r="EIU232" s="19" t="s">
        <v>8439</v>
      </c>
      <c r="EIV232" s="19" t="s">
        <v>8439</v>
      </c>
      <c r="EIW232" s="19" t="s">
        <v>8439</v>
      </c>
      <c r="EIX232" s="19" t="s">
        <v>8439</v>
      </c>
      <c r="EIY232" s="19" t="s">
        <v>8439</v>
      </c>
      <c r="EIZ232" s="19" t="s">
        <v>8439</v>
      </c>
      <c r="EJA232" s="19" t="s">
        <v>8439</v>
      </c>
      <c r="EJB232" s="19" t="s">
        <v>8439</v>
      </c>
      <c r="EJC232" s="19" t="s">
        <v>8439</v>
      </c>
      <c r="EJD232" s="19" t="s">
        <v>8439</v>
      </c>
      <c r="EJE232" s="19" t="s">
        <v>8439</v>
      </c>
      <c r="EJF232" s="19" t="s">
        <v>8439</v>
      </c>
      <c r="EJG232" s="19" t="s">
        <v>8439</v>
      </c>
      <c r="EJH232" s="19" t="s">
        <v>8439</v>
      </c>
      <c r="EJI232" s="19" t="s">
        <v>8439</v>
      </c>
      <c r="EJJ232" s="19" t="s">
        <v>8439</v>
      </c>
      <c r="EJK232" s="19" t="s">
        <v>8439</v>
      </c>
      <c r="EJL232" s="19" t="s">
        <v>8439</v>
      </c>
      <c r="EJM232" s="19" t="s">
        <v>8439</v>
      </c>
      <c r="EJN232" s="19" t="s">
        <v>8439</v>
      </c>
      <c r="EJO232" s="19" t="s">
        <v>8439</v>
      </c>
      <c r="EJP232" s="19" t="s">
        <v>8439</v>
      </c>
      <c r="EJQ232" s="19" t="s">
        <v>8439</v>
      </c>
      <c r="EJR232" s="19" t="s">
        <v>8439</v>
      </c>
      <c r="EJS232" s="19" t="s">
        <v>8439</v>
      </c>
      <c r="EJT232" s="19" t="s">
        <v>8439</v>
      </c>
      <c r="EJU232" s="19" t="s">
        <v>8439</v>
      </c>
      <c r="EJV232" s="19" t="s">
        <v>8439</v>
      </c>
      <c r="EJW232" s="19" t="s">
        <v>8439</v>
      </c>
      <c r="EJX232" s="19" t="s">
        <v>8439</v>
      </c>
      <c r="EJY232" s="19" t="s">
        <v>8439</v>
      </c>
      <c r="EJZ232" s="19" t="s">
        <v>8439</v>
      </c>
      <c r="EKA232" s="19" t="s">
        <v>8439</v>
      </c>
      <c r="EKB232" s="19" t="s">
        <v>8439</v>
      </c>
      <c r="EKC232" s="19" t="s">
        <v>8439</v>
      </c>
      <c r="EKD232" s="19" t="s">
        <v>8439</v>
      </c>
      <c r="EKE232" s="19" t="s">
        <v>8439</v>
      </c>
      <c r="EKF232" s="19" t="s">
        <v>8439</v>
      </c>
      <c r="EKG232" s="19" t="s">
        <v>8439</v>
      </c>
      <c r="EKH232" s="19" t="s">
        <v>8439</v>
      </c>
      <c r="EKI232" s="19" t="s">
        <v>8439</v>
      </c>
      <c r="EKJ232" s="19" t="s">
        <v>8439</v>
      </c>
      <c r="EKK232" s="19" t="s">
        <v>8439</v>
      </c>
      <c r="EKL232" s="19" t="s">
        <v>8439</v>
      </c>
      <c r="EKM232" s="19" t="s">
        <v>8439</v>
      </c>
      <c r="EKN232" s="19" t="s">
        <v>8439</v>
      </c>
      <c r="EKO232" s="19" t="s">
        <v>8439</v>
      </c>
      <c r="EKP232" s="19" t="s">
        <v>8439</v>
      </c>
      <c r="EKQ232" s="19" t="s">
        <v>8439</v>
      </c>
      <c r="EKR232" s="19" t="s">
        <v>8439</v>
      </c>
      <c r="EKS232" s="19" t="s">
        <v>8439</v>
      </c>
      <c r="EKT232" s="19" t="s">
        <v>8439</v>
      </c>
      <c r="EKU232" s="19" t="s">
        <v>8439</v>
      </c>
      <c r="EKV232" s="19" t="s">
        <v>8439</v>
      </c>
      <c r="EKW232" s="19" t="s">
        <v>8439</v>
      </c>
      <c r="EKX232" s="19" t="s">
        <v>8439</v>
      </c>
      <c r="EKY232" s="19" t="s">
        <v>8439</v>
      </c>
      <c r="EKZ232" s="19" t="s">
        <v>8439</v>
      </c>
      <c r="ELA232" s="19" t="s">
        <v>8439</v>
      </c>
      <c r="ELB232" s="19" t="s">
        <v>8439</v>
      </c>
      <c r="ELC232" s="19" t="s">
        <v>8439</v>
      </c>
      <c r="ELD232" s="19" t="s">
        <v>8439</v>
      </c>
      <c r="ELE232" s="19" t="s">
        <v>8439</v>
      </c>
      <c r="ELF232" s="19" t="s">
        <v>8439</v>
      </c>
      <c r="ELG232" s="19" t="s">
        <v>8439</v>
      </c>
      <c r="ELH232" s="19" t="s">
        <v>8439</v>
      </c>
      <c r="ELI232" s="19" t="s">
        <v>8439</v>
      </c>
      <c r="ELJ232" s="19" t="s">
        <v>8439</v>
      </c>
      <c r="ELK232" s="19" t="s">
        <v>8439</v>
      </c>
      <c r="ELL232" s="19" t="s">
        <v>8439</v>
      </c>
      <c r="ELM232" s="19" t="s">
        <v>8439</v>
      </c>
      <c r="ELN232" s="19" t="s">
        <v>8439</v>
      </c>
      <c r="ELO232" s="19" t="s">
        <v>8439</v>
      </c>
      <c r="ELP232" s="19" t="s">
        <v>8439</v>
      </c>
      <c r="ELQ232" s="19" t="s">
        <v>8439</v>
      </c>
      <c r="ELR232" s="19" t="s">
        <v>8439</v>
      </c>
      <c r="ELS232" s="19" t="s">
        <v>8439</v>
      </c>
      <c r="ELT232" s="19" t="s">
        <v>8439</v>
      </c>
      <c r="ELU232" s="19" t="s">
        <v>8439</v>
      </c>
      <c r="ELV232" s="19" t="s">
        <v>8439</v>
      </c>
      <c r="ELW232" s="19" t="s">
        <v>8439</v>
      </c>
      <c r="ELX232" s="19" t="s">
        <v>8439</v>
      </c>
      <c r="ELY232" s="19" t="s">
        <v>8439</v>
      </c>
      <c r="ELZ232" s="19" t="s">
        <v>8439</v>
      </c>
      <c r="EMA232" s="19" t="s">
        <v>8439</v>
      </c>
      <c r="EMB232" s="19" t="s">
        <v>8439</v>
      </c>
      <c r="EMC232" s="19" t="s">
        <v>8439</v>
      </c>
      <c r="EMD232" s="19" t="s">
        <v>8439</v>
      </c>
      <c r="EME232" s="19" t="s">
        <v>8439</v>
      </c>
      <c r="EMF232" s="19" t="s">
        <v>8439</v>
      </c>
      <c r="EMG232" s="19" t="s">
        <v>8439</v>
      </c>
      <c r="EMH232" s="19" t="s">
        <v>8439</v>
      </c>
      <c r="EMI232" s="19" t="s">
        <v>8439</v>
      </c>
      <c r="EMJ232" s="19" t="s">
        <v>8439</v>
      </c>
      <c r="EMK232" s="19" t="s">
        <v>8439</v>
      </c>
      <c r="EML232" s="19" t="s">
        <v>8439</v>
      </c>
      <c r="EMM232" s="19" t="s">
        <v>8439</v>
      </c>
      <c r="EMN232" s="19" t="s">
        <v>8439</v>
      </c>
      <c r="EMO232" s="19" t="s">
        <v>8439</v>
      </c>
      <c r="EMP232" s="19" t="s">
        <v>8439</v>
      </c>
      <c r="EMQ232" s="19" t="s">
        <v>8439</v>
      </c>
      <c r="EMR232" s="19" t="s">
        <v>8439</v>
      </c>
      <c r="EMS232" s="19" t="s">
        <v>8439</v>
      </c>
      <c r="EMT232" s="19" t="s">
        <v>8439</v>
      </c>
      <c r="EMU232" s="19" t="s">
        <v>8439</v>
      </c>
      <c r="EMV232" s="19" t="s">
        <v>8439</v>
      </c>
      <c r="EMW232" s="19" t="s">
        <v>8439</v>
      </c>
      <c r="EMX232" s="19" t="s">
        <v>8439</v>
      </c>
      <c r="EMY232" s="19" t="s">
        <v>8439</v>
      </c>
      <c r="EMZ232" s="19" t="s">
        <v>8439</v>
      </c>
      <c r="ENA232" s="19" t="s">
        <v>8439</v>
      </c>
      <c r="ENB232" s="19" t="s">
        <v>8439</v>
      </c>
      <c r="ENC232" s="19" t="s">
        <v>8439</v>
      </c>
      <c r="END232" s="19" t="s">
        <v>8439</v>
      </c>
      <c r="ENE232" s="19" t="s">
        <v>8439</v>
      </c>
      <c r="ENF232" s="19" t="s">
        <v>8439</v>
      </c>
      <c r="ENG232" s="19" t="s">
        <v>8439</v>
      </c>
      <c r="ENH232" s="19" t="s">
        <v>8439</v>
      </c>
      <c r="ENI232" s="19" t="s">
        <v>8439</v>
      </c>
      <c r="ENJ232" s="19" t="s">
        <v>8439</v>
      </c>
      <c r="ENK232" s="19" t="s">
        <v>8439</v>
      </c>
      <c r="ENL232" s="19" t="s">
        <v>8439</v>
      </c>
      <c r="ENM232" s="19" t="s">
        <v>8439</v>
      </c>
      <c r="ENN232" s="19" t="s">
        <v>8439</v>
      </c>
      <c r="ENO232" s="19" t="s">
        <v>8439</v>
      </c>
      <c r="ENP232" s="19" t="s">
        <v>8439</v>
      </c>
      <c r="ENQ232" s="19" t="s">
        <v>8439</v>
      </c>
      <c r="ENR232" s="19" t="s">
        <v>8439</v>
      </c>
      <c r="ENS232" s="19" t="s">
        <v>8439</v>
      </c>
      <c r="ENT232" s="19" t="s">
        <v>8439</v>
      </c>
      <c r="ENU232" s="19" t="s">
        <v>8439</v>
      </c>
      <c r="ENV232" s="19" t="s">
        <v>8439</v>
      </c>
      <c r="ENW232" s="19" t="s">
        <v>8439</v>
      </c>
      <c r="ENX232" s="19" t="s">
        <v>8439</v>
      </c>
      <c r="ENY232" s="19" t="s">
        <v>8439</v>
      </c>
      <c r="ENZ232" s="19" t="s">
        <v>8439</v>
      </c>
      <c r="EOA232" s="19" t="s">
        <v>8439</v>
      </c>
      <c r="EOB232" s="19" t="s">
        <v>8439</v>
      </c>
      <c r="EOC232" s="19" t="s">
        <v>8439</v>
      </c>
      <c r="EOD232" s="19" t="s">
        <v>8439</v>
      </c>
      <c r="EOE232" s="19" t="s">
        <v>8439</v>
      </c>
      <c r="EOF232" s="19" t="s">
        <v>8439</v>
      </c>
      <c r="EOG232" s="19" t="s">
        <v>8439</v>
      </c>
      <c r="EOH232" s="19" t="s">
        <v>8439</v>
      </c>
      <c r="EOI232" s="19" t="s">
        <v>8439</v>
      </c>
      <c r="EOJ232" s="19" t="s">
        <v>8439</v>
      </c>
      <c r="EOK232" s="19" t="s">
        <v>8439</v>
      </c>
      <c r="EOL232" s="19" t="s">
        <v>8439</v>
      </c>
      <c r="EOM232" s="19" t="s">
        <v>8439</v>
      </c>
      <c r="EON232" s="19" t="s">
        <v>8439</v>
      </c>
      <c r="EOO232" s="19" t="s">
        <v>8439</v>
      </c>
      <c r="EOP232" s="19" t="s">
        <v>8439</v>
      </c>
      <c r="EOQ232" s="19" t="s">
        <v>8439</v>
      </c>
      <c r="EOR232" s="19" t="s">
        <v>8439</v>
      </c>
      <c r="EOS232" s="19" t="s">
        <v>8439</v>
      </c>
      <c r="EOT232" s="19" t="s">
        <v>8439</v>
      </c>
      <c r="EOU232" s="19" t="s">
        <v>8439</v>
      </c>
      <c r="EOV232" s="19" t="s">
        <v>8439</v>
      </c>
      <c r="EOW232" s="19" t="s">
        <v>8439</v>
      </c>
      <c r="EOX232" s="19" t="s">
        <v>8439</v>
      </c>
      <c r="EOY232" s="19" t="s">
        <v>8439</v>
      </c>
      <c r="EOZ232" s="19" t="s">
        <v>8439</v>
      </c>
      <c r="EPA232" s="19" t="s">
        <v>8439</v>
      </c>
      <c r="EPB232" s="19" t="s">
        <v>8439</v>
      </c>
      <c r="EPC232" s="19" t="s">
        <v>8439</v>
      </c>
      <c r="EPD232" s="19" t="s">
        <v>8439</v>
      </c>
      <c r="EPE232" s="19" t="s">
        <v>8439</v>
      </c>
      <c r="EPF232" s="19" t="s">
        <v>8439</v>
      </c>
      <c r="EPG232" s="19" t="s">
        <v>8439</v>
      </c>
      <c r="EPH232" s="19" t="s">
        <v>8439</v>
      </c>
      <c r="EPI232" s="19" t="s">
        <v>8439</v>
      </c>
      <c r="EPJ232" s="19" t="s">
        <v>8439</v>
      </c>
      <c r="EPK232" s="19" t="s">
        <v>8439</v>
      </c>
      <c r="EPL232" s="19" t="s">
        <v>8439</v>
      </c>
      <c r="EPM232" s="19" t="s">
        <v>8439</v>
      </c>
      <c r="EPN232" s="19" t="s">
        <v>8439</v>
      </c>
      <c r="EPO232" s="19" t="s">
        <v>8439</v>
      </c>
      <c r="EPP232" s="19" t="s">
        <v>8439</v>
      </c>
      <c r="EPQ232" s="19" t="s">
        <v>8439</v>
      </c>
      <c r="EPR232" s="19" t="s">
        <v>8439</v>
      </c>
      <c r="EPS232" s="19" t="s">
        <v>8439</v>
      </c>
      <c r="EPT232" s="19" t="s">
        <v>8439</v>
      </c>
      <c r="EPU232" s="19" t="s">
        <v>8439</v>
      </c>
      <c r="EPV232" s="19" t="s">
        <v>8439</v>
      </c>
      <c r="EPW232" s="19" t="s">
        <v>8439</v>
      </c>
      <c r="EPX232" s="19" t="s">
        <v>8439</v>
      </c>
      <c r="EPY232" s="19" t="s">
        <v>8439</v>
      </c>
      <c r="EPZ232" s="19" t="s">
        <v>8439</v>
      </c>
      <c r="EQA232" s="19" t="s">
        <v>8439</v>
      </c>
      <c r="EQB232" s="19" t="s">
        <v>8439</v>
      </c>
      <c r="EQC232" s="19" t="s">
        <v>8439</v>
      </c>
      <c r="EQD232" s="19" t="s">
        <v>8439</v>
      </c>
      <c r="EQE232" s="19" t="s">
        <v>8439</v>
      </c>
      <c r="EQF232" s="19" t="s">
        <v>8439</v>
      </c>
      <c r="EQG232" s="19" t="s">
        <v>8439</v>
      </c>
      <c r="EQH232" s="19" t="s">
        <v>8439</v>
      </c>
      <c r="EQI232" s="19" t="s">
        <v>8439</v>
      </c>
      <c r="EQJ232" s="19" t="s">
        <v>8439</v>
      </c>
      <c r="EQK232" s="19" t="s">
        <v>8439</v>
      </c>
      <c r="EQL232" s="19" t="s">
        <v>8439</v>
      </c>
      <c r="EQM232" s="19" t="s">
        <v>8439</v>
      </c>
      <c r="EQN232" s="19" t="s">
        <v>8439</v>
      </c>
      <c r="EQO232" s="19" t="s">
        <v>8439</v>
      </c>
      <c r="EQP232" s="19" t="s">
        <v>8439</v>
      </c>
      <c r="EQQ232" s="19" t="s">
        <v>8439</v>
      </c>
      <c r="EQR232" s="19" t="s">
        <v>8439</v>
      </c>
      <c r="EQS232" s="19" t="s">
        <v>8439</v>
      </c>
      <c r="EQT232" s="19" t="s">
        <v>8439</v>
      </c>
      <c r="EQU232" s="19" t="s">
        <v>8439</v>
      </c>
      <c r="EQV232" s="19" t="s">
        <v>8439</v>
      </c>
      <c r="EQW232" s="19" t="s">
        <v>8439</v>
      </c>
      <c r="EQX232" s="19" t="s">
        <v>8439</v>
      </c>
      <c r="EQY232" s="19" t="s">
        <v>8439</v>
      </c>
      <c r="EQZ232" s="19" t="s">
        <v>8439</v>
      </c>
      <c r="ERA232" s="19" t="s">
        <v>8439</v>
      </c>
      <c r="ERB232" s="19" t="s">
        <v>8439</v>
      </c>
      <c r="ERC232" s="19" t="s">
        <v>8439</v>
      </c>
      <c r="ERD232" s="19" t="s">
        <v>8439</v>
      </c>
      <c r="ERE232" s="19" t="s">
        <v>8439</v>
      </c>
      <c r="ERF232" s="19" t="s">
        <v>8439</v>
      </c>
      <c r="ERG232" s="19" t="s">
        <v>8439</v>
      </c>
      <c r="ERH232" s="19" t="s">
        <v>8439</v>
      </c>
      <c r="ERI232" s="19" t="s">
        <v>8439</v>
      </c>
      <c r="ERJ232" s="19" t="s">
        <v>8439</v>
      </c>
      <c r="ERK232" s="19" t="s">
        <v>8439</v>
      </c>
      <c r="ERL232" s="19" t="s">
        <v>8439</v>
      </c>
      <c r="ERM232" s="19" t="s">
        <v>8439</v>
      </c>
      <c r="ERN232" s="19" t="s">
        <v>8439</v>
      </c>
      <c r="ERO232" s="19" t="s">
        <v>8439</v>
      </c>
      <c r="ERP232" s="19" t="s">
        <v>8439</v>
      </c>
      <c r="ERQ232" s="19" t="s">
        <v>8439</v>
      </c>
      <c r="ERR232" s="19" t="s">
        <v>8439</v>
      </c>
      <c r="ERS232" s="19" t="s">
        <v>8439</v>
      </c>
      <c r="ERT232" s="19" t="s">
        <v>8439</v>
      </c>
      <c r="ERU232" s="19" t="s">
        <v>8439</v>
      </c>
      <c r="ERV232" s="19" t="s">
        <v>8439</v>
      </c>
      <c r="ERW232" s="19" t="s">
        <v>8439</v>
      </c>
      <c r="ERX232" s="19" t="s">
        <v>8439</v>
      </c>
      <c r="ERY232" s="19" t="s">
        <v>8439</v>
      </c>
      <c r="ERZ232" s="19" t="s">
        <v>8439</v>
      </c>
      <c r="ESA232" s="19" t="s">
        <v>8439</v>
      </c>
      <c r="ESB232" s="19" t="s">
        <v>8439</v>
      </c>
      <c r="ESC232" s="19" t="s">
        <v>8439</v>
      </c>
      <c r="ESD232" s="19" t="s">
        <v>8439</v>
      </c>
      <c r="ESE232" s="19" t="s">
        <v>8439</v>
      </c>
      <c r="ESF232" s="19" t="s">
        <v>8439</v>
      </c>
      <c r="ESG232" s="19" t="s">
        <v>8439</v>
      </c>
      <c r="ESH232" s="19" t="s">
        <v>8439</v>
      </c>
      <c r="ESI232" s="19" t="s">
        <v>8439</v>
      </c>
      <c r="ESJ232" s="19" t="s">
        <v>8439</v>
      </c>
      <c r="ESK232" s="19" t="s">
        <v>8439</v>
      </c>
      <c r="ESL232" s="19" t="s">
        <v>8439</v>
      </c>
      <c r="ESM232" s="19" t="s">
        <v>8439</v>
      </c>
      <c r="ESN232" s="19" t="s">
        <v>8439</v>
      </c>
      <c r="ESO232" s="19" t="s">
        <v>8439</v>
      </c>
      <c r="ESP232" s="19" t="s">
        <v>8439</v>
      </c>
      <c r="ESQ232" s="19" t="s">
        <v>8439</v>
      </c>
      <c r="ESR232" s="19" t="s">
        <v>8439</v>
      </c>
      <c r="ESS232" s="19" t="s">
        <v>8439</v>
      </c>
      <c r="EST232" s="19" t="s">
        <v>8439</v>
      </c>
      <c r="ESU232" s="19" t="s">
        <v>8439</v>
      </c>
      <c r="ESV232" s="19" t="s">
        <v>8439</v>
      </c>
      <c r="ESW232" s="19" t="s">
        <v>8439</v>
      </c>
      <c r="ESX232" s="19" t="s">
        <v>8439</v>
      </c>
      <c r="ESY232" s="19" t="s">
        <v>8439</v>
      </c>
      <c r="ESZ232" s="19" t="s">
        <v>8439</v>
      </c>
      <c r="ETA232" s="19" t="s">
        <v>8439</v>
      </c>
      <c r="ETB232" s="19" t="s">
        <v>8439</v>
      </c>
      <c r="ETC232" s="19" t="s">
        <v>8439</v>
      </c>
      <c r="ETD232" s="19" t="s">
        <v>8439</v>
      </c>
      <c r="ETE232" s="19" t="s">
        <v>8439</v>
      </c>
      <c r="ETF232" s="19" t="s">
        <v>8439</v>
      </c>
      <c r="ETG232" s="19" t="s">
        <v>8439</v>
      </c>
      <c r="ETH232" s="19" t="s">
        <v>8439</v>
      </c>
      <c r="ETI232" s="19" t="s">
        <v>8439</v>
      </c>
      <c r="ETJ232" s="19" t="s">
        <v>8439</v>
      </c>
      <c r="ETK232" s="19" t="s">
        <v>8439</v>
      </c>
      <c r="ETL232" s="19" t="s">
        <v>8439</v>
      </c>
      <c r="ETM232" s="19" t="s">
        <v>8439</v>
      </c>
      <c r="ETN232" s="19" t="s">
        <v>8439</v>
      </c>
      <c r="ETO232" s="19" t="s">
        <v>8439</v>
      </c>
      <c r="ETP232" s="19" t="s">
        <v>8439</v>
      </c>
      <c r="ETQ232" s="19" t="s">
        <v>8439</v>
      </c>
      <c r="ETR232" s="19" t="s">
        <v>8439</v>
      </c>
      <c r="ETS232" s="19" t="s">
        <v>8439</v>
      </c>
      <c r="ETT232" s="19" t="s">
        <v>8439</v>
      </c>
      <c r="ETU232" s="19" t="s">
        <v>8439</v>
      </c>
      <c r="ETV232" s="19" t="s">
        <v>8439</v>
      </c>
      <c r="ETW232" s="19" t="s">
        <v>8439</v>
      </c>
      <c r="ETX232" s="19" t="s">
        <v>8439</v>
      </c>
      <c r="ETY232" s="19" t="s">
        <v>8439</v>
      </c>
      <c r="ETZ232" s="19" t="s">
        <v>8439</v>
      </c>
      <c r="EUA232" s="19" t="s">
        <v>8439</v>
      </c>
      <c r="EUB232" s="19" t="s">
        <v>8439</v>
      </c>
      <c r="EUC232" s="19" t="s">
        <v>8439</v>
      </c>
      <c r="EUD232" s="19" t="s">
        <v>8439</v>
      </c>
      <c r="EUE232" s="19" t="s">
        <v>8439</v>
      </c>
      <c r="EUF232" s="19" t="s">
        <v>8439</v>
      </c>
      <c r="EUG232" s="19" t="s">
        <v>8439</v>
      </c>
      <c r="EUH232" s="19" t="s">
        <v>8439</v>
      </c>
      <c r="EUI232" s="19" t="s">
        <v>8439</v>
      </c>
      <c r="EUJ232" s="19" t="s">
        <v>8439</v>
      </c>
      <c r="EUK232" s="19" t="s">
        <v>8439</v>
      </c>
      <c r="EUL232" s="19" t="s">
        <v>8439</v>
      </c>
      <c r="EUM232" s="19" t="s">
        <v>8439</v>
      </c>
      <c r="EUN232" s="19" t="s">
        <v>8439</v>
      </c>
      <c r="EUO232" s="19" t="s">
        <v>8439</v>
      </c>
      <c r="EUP232" s="19" t="s">
        <v>8439</v>
      </c>
      <c r="EUQ232" s="19" t="s">
        <v>8439</v>
      </c>
      <c r="EUR232" s="19" t="s">
        <v>8439</v>
      </c>
      <c r="EUS232" s="19" t="s">
        <v>8439</v>
      </c>
      <c r="EUT232" s="19" t="s">
        <v>8439</v>
      </c>
      <c r="EUU232" s="19" t="s">
        <v>8439</v>
      </c>
      <c r="EUV232" s="19" t="s">
        <v>8439</v>
      </c>
      <c r="EUW232" s="19" t="s">
        <v>8439</v>
      </c>
      <c r="EUX232" s="19" t="s">
        <v>8439</v>
      </c>
      <c r="EUY232" s="19" t="s">
        <v>8439</v>
      </c>
      <c r="EUZ232" s="19" t="s">
        <v>8439</v>
      </c>
      <c r="EVA232" s="19" t="s">
        <v>8439</v>
      </c>
      <c r="EVB232" s="19" t="s">
        <v>8439</v>
      </c>
      <c r="EVC232" s="19" t="s">
        <v>8439</v>
      </c>
      <c r="EVD232" s="19" t="s">
        <v>8439</v>
      </c>
      <c r="EVE232" s="19" t="s">
        <v>8439</v>
      </c>
      <c r="EVF232" s="19" t="s">
        <v>8439</v>
      </c>
      <c r="EVG232" s="19" t="s">
        <v>8439</v>
      </c>
      <c r="EVH232" s="19" t="s">
        <v>8439</v>
      </c>
      <c r="EVI232" s="19" t="s">
        <v>8439</v>
      </c>
      <c r="EVJ232" s="19" t="s">
        <v>8439</v>
      </c>
      <c r="EVK232" s="19" t="s">
        <v>8439</v>
      </c>
      <c r="EVL232" s="19" t="s">
        <v>8439</v>
      </c>
      <c r="EVM232" s="19" t="s">
        <v>8439</v>
      </c>
      <c r="EVN232" s="19" t="s">
        <v>8439</v>
      </c>
      <c r="EVO232" s="19" t="s">
        <v>8439</v>
      </c>
      <c r="EVP232" s="19" t="s">
        <v>8439</v>
      </c>
      <c r="EVQ232" s="19" t="s">
        <v>8439</v>
      </c>
      <c r="EVR232" s="19" t="s">
        <v>8439</v>
      </c>
      <c r="EVS232" s="19" t="s">
        <v>8439</v>
      </c>
      <c r="EVT232" s="19" t="s">
        <v>8439</v>
      </c>
      <c r="EVU232" s="19" t="s">
        <v>8439</v>
      </c>
      <c r="EVV232" s="19" t="s">
        <v>8439</v>
      </c>
      <c r="EVW232" s="19" t="s">
        <v>8439</v>
      </c>
      <c r="EVX232" s="19" t="s">
        <v>8439</v>
      </c>
      <c r="EVY232" s="19" t="s">
        <v>8439</v>
      </c>
      <c r="EVZ232" s="19" t="s">
        <v>8439</v>
      </c>
      <c r="EWA232" s="19" t="s">
        <v>8439</v>
      </c>
      <c r="EWB232" s="19" t="s">
        <v>8439</v>
      </c>
      <c r="EWC232" s="19" t="s">
        <v>8439</v>
      </c>
      <c r="EWD232" s="19" t="s">
        <v>8439</v>
      </c>
      <c r="EWE232" s="19" t="s">
        <v>8439</v>
      </c>
      <c r="EWF232" s="19" t="s">
        <v>8439</v>
      </c>
      <c r="EWG232" s="19" t="s">
        <v>8439</v>
      </c>
      <c r="EWH232" s="19" t="s">
        <v>8439</v>
      </c>
      <c r="EWI232" s="19" t="s">
        <v>8439</v>
      </c>
      <c r="EWJ232" s="19" t="s">
        <v>8439</v>
      </c>
      <c r="EWK232" s="19" t="s">
        <v>8439</v>
      </c>
      <c r="EWL232" s="19" t="s">
        <v>8439</v>
      </c>
      <c r="EWM232" s="19" t="s">
        <v>8439</v>
      </c>
      <c r="EWN232" s="19" t="s">
        <v>8439</v>
      </c>
      <c r="EWO232" s="19" t="s">
        <v>8439</v>
      </c>
      <c r="EWP232" s="19" t="s">
        <v>8439</v>
      </c>
      <c r="EWQ232" s="19" t="s">
        <v>8439</v>
      </c>
      <c r="EWR232" s="19" t="s">
        <v>8439</v>
      </c>
      <c r="EWS232" s="19" t="s">
        <v>8439</v>
      </c>
      <c r="EWT232" s="19" t="s">
        <v>8439</v>
      </c>
      <c r="EWU232" s="19" t="s">
        <v>8439</v>
      </c>
      <c r="EWV232" s="19" t="s">
        <v>8439</v>
      </c>
      <c r="EWW232" s="19" t="s">
        <v>8439</v>
      </c>
      <c r="EWX232" s="19" t="s">
        <v>8439</v>
      </c>
      <c r="EWY232" s="19" t="s">
        <v>8439</v>
      </c>
      <c r="EWZ232" s="19" t="s">
        <v>8439</v>
      </c>
      <c r="EXA232" s="19" t="s">
        <v>8439</v>
      </c>
      <c r="EXB232" s="19" t="s">
        <v>8439</v>
      </c>
      <c r="EXC232" s="19" t="s">
        <v>8439</v>
      </c>
      <c r="EXD232" s="19" t="s">
        <v>8439</v>
      </c>
      <c r="EXE232" s="19" t="s">
        <v>8439</v>
      </c>
      <c r="EXF232" s="19" t="s">
        <v>8439</v>
      </c>
      <c r="EXG232" s="19" t="s">
        <v>8439</v>
      </c>
      <c r="EXH232" s="19" t="s">
        <v>8439</v>
      </c>
      <c r="EXI232" s="19" t="s">
        <v>8439</v>
      </c>
      <c r="EXJ232" s="19" t="s">
        <v>8439</v>
      </c>
      <c r="EXK232" s="19" t="s">
        <v>8439</v>
      </c>
      <c r="EXL232" s="19" t="s">
        <v>8439</v>
      </c>
      <c r="EXM232" s="19" t="s">
        <v>8439</v>
      </c>
      <c r="EXN232" s="19" t="s">
        <v>8439</v>
      </c>
      <c r="EXO232" s="19" t="s">
        <v>8439</v>
      </c>
      <c r="EXP232" s="19" t="s">
        <v>8439</v>
      </c>
      <c r="EXQ232" s="19" t="s">
        <v>8439</v>
      </c>
      <c r="EXR232" s="19" t="s">
        <v>8439</v>
      </c>
      <c r="EXS232" s="19" t="s">
        <v>8439</v>
      </c>
      <c r="EXT232" s="19" t="s">
        <v>8439</v>
      </c>
      <c r="EXU232" s="19" t="s">
        <v>8439</v>
      </c>
      <c r="EXV232" s="19" t="s">
        <v>8439</v>
      </c>
      <c r="EXW232" s="19" t="s">
        <v>8439</v>
      </c>
      <c r="EXX232" s="19" t="s">
        <v>8439</v>
      </c>
      <c r="EXY232" s="19" t="s">
        <v>8439</v>
      </c>
      <c r="EXZ232" s="19" t="s">
        <v>8439</v>
      </c>
      <c r="EYA232" s="19" t="s">
        <v>8439</v>
      </c>
      <c r="EYB232" s="19" t="s">
        <v>8439</v>
      </c>
      <c r="EYC232" s="19" t="s">
        <v>8439</v>
      </c>
      <c r="EYD232" s="19" t="s">
        <v>8439</v>
      </c>
      <c r="EYE232" s="19" t="s">
        <v>8439</v>
      </c>
      <c r="EYF232" s="19" t="s">
        <v>8439</v>
      </c>
      <c r="EYG232" s="19" t="s">
        <v>8439</v>
      </c>
      <c r="EYH232" s="19" t="s">
        <v>8439</v>
      </c>
      <c r="EYI232" s="19" t="s">
        <v>8439</v>
      </c>
      <c r="EYJ232" s="19" t="s">
        <v>8439</v>
      </c>
      <c r="EYK232" s="19" t="s">
        <v>8439</v>
      </c>
      <c r="EYL232" s="19" t="s">
        <v>8439</v>
      </c>
      <c r="EYM232" s="19" t="s">
        <v>8439</v>
      </c>
      <c r="EYN232" s="19" t="s">
        <v>8439</v>
      </c>
      <c r="EYO232" s="19" t="s">
        <v>8439</v>
      </c>
      <c r="EYP232" s="19" t="s">
        <v>8439</v>
      </c>
      <c r="EYQ232" s="19" t="s">
        <v>8439</v>
      </c>
      <c r="EYR232" s="19" t="s">
        <v>8439</v>
      </c>
      <c r="EYS232" s="19" t="s">
        <v>8439</v>
      </c>
      <c r="EYT232" s="19" t="s">
        <v>8439</v>
      </c>
      <c r="EYU232" s="19" t="s">
        <v>8439</v>
      </c>
      <c r="EYV232" s="19" t="s">
        <v>8439</v>
      </c>
      <c r="EYW232" s="19" t="s">
        <v>8439</v>
      </c>
      <c r="EYX232" s="19" t="s">
        <v>8439</v>
      </c>
      <c r="EYY232" s="19" t="s">
        <v>8439</v>
      </c>
      <c r="EYZ232" s="19" t="s">
        <v>8439</v>
      </c>
      <c r="EZA232" s="19" t="s">
        <v>8439</v>
      </c>
      <c r="EZB232" s="19" t="s">
        <v>8439</v>
      </c>
      <c r="EZC232" s="19" t="s">
        <v>8439</v>
      </c>
      <c r="EZD232" s="19" t="s">
        <v>8439</v>
      </c>
      <c r="EZE232" s="19" t="s">
        <v>8439</v>
      </c>
      <c r="EZF232" s="19" t="s">
        <v>8439</v>
      </c>
      <c r="EZG232" s="19" t="s">
        <v>8439</v>
      </c>
      <c r="EZH232" s="19" t="s">
        <v>8439</v>
      </c>
      <c r="EZI232" s="19" t="s">
        <v>8439</v>
      </c>
      <c r="EZJ232" s="19" t="s">
        <v>8439</v>
      </c>
      <c r="EZK232" s="19" t="s">
        <v>8439</v>
      </c>
      <c r="EZL232" s="19" t="s">
        <v>8439</v>
      </c>
      <c r="EZM232" s="19" t="s">
        <v>8439</v>
      </c>
      <c r="EZN232" s="19" t="s">
        <v>8439</v>
      </c>
      <c r="EZO232" s="19" t="s">
        <v>8439</v>
      </c>
      <c r="EZP232" s="19" t="s">
        <v>8439</v>
      </c>
      <c r="EZQ232" s="19" t="s">
        <v>8439</v>
      </c>
      <c r="EZR232" s="19" t="s">
        <v>8439</v>
      </c>
      <c r="EZS232" s="19" t="s">
        <v>8439</v>
      </c>
      <c r="EZT232" s="19" t="s">
        <v>8439</v>
      </c>
      <c r="EZU232" s="19" t="s">
        <v>8439</v>
      </c>
      <c r="EZV232" s="19" t="s">
        <v>8439</v>
      </c>
      <c r="EZW232" s="19" t="s">
        <v>8439</v>
      </c>
      <c r="EZX232" s="19" t="s">
        <v>8439</v>
      </c>
      <c r="EZY232" s="19" t="s">
        <v>8439</v>
      </c>
      <c r="EZZ232" s="19" t="s">
        <v>8439</v>
      </c>
      <c r="FAA232" s="19" t="s">
        <v>8439</v>
      </c>
      <c r="FAB232" s="19" t="s">
        <v>8439</v>
      </c>
      <c r="FAC232" s="19" t="s">
        <v>8439</v>
      </c>
      <c r="FAD232" s="19" t="s">
        <v>8439</v>
      </c>
      <c r="FAE232" s="19" t="s">
        <v>8439</v>
      </c>
      <c r="FAF232" s="19" t="s">
        <v>8439</v>
      </c>
      <c r="FAG232" s="19" t="s">
        <v>8439</v>
      </c>
      <c r="FAH232" s="19" t="s">
        <v>8439</v>
      </c>
      <c r="FAI232" s="19" t="s">
        <v>8439</v>
      </c>
      <c r="FAJ232" s="19" t="s">
        <v>8439</v>
      </c>
      <c r="FAK232" s="19" t="s">
        <v>8439</v>
      </c>
      <c r="FAL232" s="19" t="s">
        <v>8439</v>
      </c>
      <c r="FAM232" s="19" t="s">
        <v>8439</v>
      </c>
      <c r="FAN232" s="19" t="s">
        <v>8439</v>
      </c>
      <c r="FAO232" s="19" t="s">
        <v>8439</v>
      </c>
      <c r="FAP232" s="19" t="s">
        <v>8439</v>
      </c>
      <c r="FAQ232" s="19" t="s">
        <v>8439</v>
      </c>
      <c r="FAR232" s="19" t="s">
        <v>8439</v>
      </c>
      <c r="FAS232" s="19" t="s">
        <v>8439</v>
      </c>
      <c r="FAT232" s="19" t="s">
        <v>8439</v>
      </c>
      <c r="FAU232" s="19" t="s">
        <v>8439</v>
      </c>
      <c r="FAV232" s="19" t="s">
        <v>8439</v>
      </c>
      <c r="FAW232" s="19" t="s">
        <v>8439</v>
      </c>
      <c r="FAX232" s="19" t="s">
        <v>8439</v>
      </c>
      <c r="FAY232" s="19" t="s">
        <v>8439</v>
      </c>
      <c r="FAZ232" s="19" t="s">
        <v>8439</v>
      </c>
      <c r="FBA232" s="19" t="s">
        <v>8439</v>
      </c>
      <c r="FBB232" s="19" t="s">
        <v>8439</v>
      </c>
      <c r="FBC232" s="19" t="s">
        <v>8439</v>
      </c>
      <c r="FBD232" s="19" t="s">
        <v>8439</v>
      </c>
      <c r="FBE232" s="19" t="s">
        <v>8439</v>
      </c>
      <c r="FBF232" s="19" t="s">
        <v>8439</v>
      </c>
      <c r="FBG232" s="19" t="s">
        <v>8439</v>
      </c>
      <c r="FBH232" s="19" t="s">
        <v>8439</v>
      </c>
      <c r="FBI232" s="19" t="s">
        <v>8439</v>
      </c>
      <c r="FBJ232" s="19" t="s">
        <v>8439</v>
      </c>
      <c r="FBK232" s="19" t="s">
        <v>8439</v>
      </c>
      <c r="FBL232" s="19" t="s">
        <v>8439</v>
      </c>
      <c r="FBM232" s="19" t="s">
        <v>8439</v>
      </c>
      <c r="FBN232" s="19" t="s">
        <v>8439</v>
      </c>
      <c r="FBO232" s="19" t="s">
        <v>8439</v>
      </c>
      <c r="FBP232" s="19" t="s">
        <v>8439</v>
      </c>
      <c r="FBQ232" s="19" t="s">
        <v>8439</v>
      </c>
      <c r="FBR232" s="19" t="s">
        <v>8439</v>
      </c>
      <c r="FBS232" s="19" t="s">
        <v>8439</v>
      </c>
      <c r="FBT232" s="19" t="s">
        <v>8439</v>
      </c>
      <c r="FBU232" s="19" t="s">
        <v>8439</v>
      </c>
      <c r="FBV232" s="19" t="s">
        <v>8439</v>
      </c>
      <c r="FBW232" s="19" t="s">
        <v>8439</v>
      </c>
      <c r="FBX232" s="19" t="s">
        <v>8439</v>
      </c>
      <c r="FBY232" s="19" t="s">
        <v>8439</v>
      </c>
      <c r="FBZ232" s="19" t="s">
        <v>8439</v>
      </c>
      <c r="FCA232" s="19" t="s">
        <v>8439</v>
      </c>
      <c r="FCB232" s="19" t="s">
        <v>8439</v>
      </c>
      <c r="FCC232" s="19" t="s">
        <v>8439</v>
      </c>
      <c r="FCD232" s="19" t="s">
        <v>8439</v>
      </c>
      <c r="FCE232" s="19" t="s">
        <v>8439</v>
      </c>
      <c r="FCF232" s="19" t="s">
        <v>8439</v>
      </c>
      <c r="FCG232" s="19" t="s">
        <v>8439</v>
      </c>
      <c r="FCH232" s="19" t="s">
        <v>8439</v>
      </c>
      <c r="FCI232" s="19" t="s">
        <v>8439</v>
      </c>
      <c r="FCJ232" s="19" t="s">
        <v>8439</v>
      </c>
      <c r="FCK232" s="19" t="s">
        <v>8439</v>
      </c>
      <c r="FCL232" s="19" t="s">
        <v>8439</v>
      </c>
      <c r="FCM232" s="19" t="s">
        <v>8439</v>
      </c>
      <c r="FCN232" s="19" t="s">
        <v>8439</v>
      </c>
      <c r="FCO232" s="19" t="s">
        <v>8439</v>
      </c>
      <c r="FCP232" s="19" t="s">
        <v>8439</v>
      </c>
      <c r="FCQ232" s="19" t="s">
        <v>8439</v>
      </c>
      <c r="FCR232" s="19" t="s">
        <v>8439</v>
      </c>
      <c r="FCS232" s="19" t="s">
        <v>8439</v>
      </c>
      <c r="FCT232" s="19" t="s">
        <v>8439</v>
      </c>
      <c r="FCU232" s="19" t="s">
        <v>8439</v>
      </c>
      <c r="FCV232" s="19" t="s">
        <v>8439</v>
      </c>
      <c r="FCW232" s="19" t="s">
        <v>8439</v>
      </c>
      <c r="FCX232" s="19" t="s">
        <v>8439</v>
      </c>
      <c r="FCY232" s="19" t="s">
        <v>8439</v>
      </c>
      <c r="FCZ232" s="19" t="s">
        <v>8439</v>
      </c>
      <c r="FDA232" s="19" t="s">
        <v>8439</v>
      </c>
      <c r="FDB232" s="19" t="s">
        <v>8439</v>
      </c>
      <c r="FDC232" s="19" t="s">
        <v>8439</v>
      </c>
      <c r="FDD232" s="19" t="s">
        <v>8439</v>
      </c>
      <c r="FDE232" s="19" t="s">
        <v>8439</v>
      </c>
      <c r="FDF232" s="19" t="s">
        <v>8439</v>
      </c>
      <c r="FDG232" s="19" t="s">
        <v>8439</v>
      </c>
      <c r="FDH232" s="19" t="s">
        <v>8439</v>
      </c>
      <c r="FDI232" s="19" t="s">
        <v>8439</v>
      </c>
      <c r="FDJ232" s="19" t="s">
        <v>8439</v>
      </c>
      <c r="FDK232" s="19" t="s">
        <v>8439</v>
      </c>
      <c r="FDL232" s="19" t="s">
        <v>8439</v>
      </c>
      <c r="FDM232" s="19" t="s">
        <v>8439</v>
      </c>
      <c r="FDN232" s="19" t="s">
        <v>8439</v>
      </c>
      <c r="FDO232" s="19" t="s">
        <v>8439</v>
      </c>
      <c r="FDP232" s="19" t="s">
        <v>8439</v>
      </c>
      <c r="FDQ232" s="19" t="s">
        <v>8439</v>
      </c>
      <c r="FDR232" s="19" t="s">
        <v>8439</v>
      </c>
      <c r="FDS232" s="19" t="s">
        <v>8439</v>
      </c>
      <c r="FDT232" s="19" t="s">
        <v>8439</v>
      </c>
      <c r="FDU232" s="19" t="s">
        <v>8439</v>
      </c>
      <c r="FDV232" s="19" t="s">
        <v>8439</v>
      </c>
      <c r="FDW232" s="19" t="s">
        <v>8439</v>
      </c>
      <c r="FDX232" s="19" t="s">
        <v>8439</v>
      </c>
      <c r="FDY232" s="19" t="s">
        <v>8439</v>
      </c>
      <c r="FDZ232" s="19" t="s">
        <v>8439</v>
      </c>
      <c r="FEA232" s="19" t="s">
        <v>8439</v>
      </c>
      <c r="FEB232" s="19" t="s">
        <v>8439</v>
      </c>
      <c r="FEC232" s="19" t="s">
        <v>8439</v>
      </c>
      <c r="FED232" s="19" t="s">
        <v>8439</v>
      </c>
      <c r="FEE232" s="19" t="s">
        <v>8439</v>
      </c>
      <c r="FEF232" s="19" t="s">
        <v>8439</v>
      </c>
      <c r="FEG232" s="19" t="s">
        <v>8439</v>
      </c>
      <c r="FEH232" s="19" t="s">
        <v>8439</v>
      </c>
      <c r="FEI232" s="19" t="s">
        <v>8439</v>
      </c>
      <c r="FEJ232" s="19" t="s">
        <v>8439</v>
      </c>
      <c r="FEK232" s="19" t="s">
        <v>8439</v>
      </c>
      <c r="FEL232" s="19" t="s">
        <v>8439</v>
      </c>
      <c r="FEM232" s="19" t="s">
        <v>8439</v>
      </c>
      <c r="FEN232" s="19" t="s">
        <v>8439</v>
      </c>
      <c r="FEO232" s="19" t="s">
        <v>8439</v>
      </c>
      <c r="FEP232" s="19" t="s">
        <v>8439</v>
      </c>
      <c r="FEQ232" s="19" t="s">
        <v>8439</v>
      </c>
      <c r="FER232" s="19" t="s">
        <v>8439</v>
      </c>
      <c r="FES232" s="19" t="s">
        <v>8439</v>
      </c>
      <c r="FET232" s="19" t="s">
        <v>8439</v>
      </c>
      <c r="FEU232" s="19" t="s">
        <v>8439</v>
      </c>
      <c r="FEV232" s="19" t="s">
        <v>8439</v>
      </c>
      <c r="FEW232" s="19" t="s">
        <v>8439</v>
      </c>
      <c r="FEX232" s="19" t="s">
        <v>8439</v>
      </c>
      <c r="FEY232" s="19" t="s">
        <v>8439</v>
      </c>
      <c r="FEZ232" s="19" t="s">
        <v>8439</v>
      </c>
      <c r="FFA232" s="19" t="s">
        <v>8439</v>
      </c>
      <c r="FFB232" s="19" t="s">
        <v>8439</v>
      </c>
      <c r="FFC232" s="19" t="s">
        <v>8439</v>
      </c>
      <c r="FFD232" s="19" t="s">
        <v>8439</v>
      </c>
      <c r="FFE232" s="19" t="s">
        <v>8439</v>
      </c>
      <c r="FFF232" s="19" t="s">
        <v>8439</v>
      </c>
      <c r="FFG232" s="19" t="s">
        <v>8439</v>
      </c>
      <c r="FFH232" s="19" t="s">
        <v>8439</v>
      </c>
      <c r="FFI232" s="19" t="s">
        <v>8439</v>
      </c>
      <c r="FFJ232" s="19" t="s">
        <v>8439</v>
      </c>
      <c r="FFK232" s="19" t="s">
        <v>8439</v>
      </c>
      <c r="FFL232" s="19" t="s">
        <v>8439</v>
      </c>
      <c r="FFM232" s="19" t="s">
        <v>8439</v>
      </c>
      <c r="FFN232" s="19" t="s">
        <v>8439</v>
      </c>
      <c r="FFO232" s="19" t="s">
        <v>8439</v>
      </c>
      <c r="FFP232" s="19" t="s">
        <v>8439</v>
      </c>
      <c r="FFQ232" s="19" t="s">
        <v>8439</v>
      </c>
      <c r="FFR232" s="19" t="s">
        <v>8439</v>
      </c>
      <c r="FFS232" s="19" t="s">
        <v>8439</v>
      </c>
      <c r="FFT232" s="19" t="s">
        <v>8439</v>
      </c>
      <c r="FFU232" s="19" t="s">
        <v>8439</v>
      </c>
      <c r="FFV232" s="19" t="s">
        <v>8439</v>
      </c>
      <c r="FFW232" s="19" t="s">
        <v>8439</v>
      </c>
      <c r="FFX232" s="19" t="s">
        <v>8439</v>
      </c>
      <c r="FFY232" s="19" t="s">
        <v>8439</v>
      </c>
      <c r="FFZ232" s="19" t="s">
        <v>8439</v>
      </c>
      <c r="FGA232" s="19" t="s">
        <v>8439</v>
      </c>
      <c r="FGB232" s="19" t="s">
        <v>8439</v>
      </c>
      <c r="FGC232" s="19" t="s">
        <v>8439</v>
      </c>
      <c r="FGD232" s="19" t="s">
        <v>8439</v>
      </c>
      <c r="FGE232" s="19" t="s">
        <v>8439</v>
      </c>
      <c r="FGF232" s="19" t="s">
        <v>8439</v>
      </c>
      <c r="FGG232" s="19" t="s">
        <v>8439</v>
      </c>
      <c r="FGH232" s="19" t="s">
        <v>8439</v>
      </c>
      <c r="FGI232" s="19" t="s">
        <v>8439</v>
      </c>
      <c r="FGJ232" s="19" t="s">
        <v>8439</v>
      </c>
      <c r="FGK232" s="19" t="s">
        <v>8439</v>
      </c>
      <c r="FGL232" s="19" t="s">
        <v>8439</v>
      </c>
      <c r="FGM232" s="19" t="s">
        <v>8439</v>
      </c>
      <c r="FGN232" s="19" t="s">
        <v>8439</v>
      </c>
      <c r="FGO232" s="19" t="s">
        <v>8439</v>
      </c>
      <c r="FGP232" s="19" t="s">
        <v>8439</v>
      </c>
      <c r="FGQ232" s="19" t="s">
        <v>8439</v>
      </c>
      <c r="FGR232" s="19" t="s">
        <v>8439</v>
      </c>
      <c r="FGS232" s="19" t="s">
        <v>8439</v>
      </c>
      <c r="FGT232" s="19" t="s">
        <v>8439</v>
      </c>
      <c r="FGU232" s="19" t="s">
        <v>8439</v>
      </c>
      <c r="FGV232" s="19" t="s">
        <v>8439</v>
      </c>
      <c r="FGW232" s="19" t="s">
        <v>8439</v>
      </c>
      <c r="FGX232" s="19" t="s">
        <v>8439</v>
      </c>
      <c r="FGY232" s="19" t="s">
        <v>8439</v>
      </c>
      <c r="FGZ232" s="19" t="s">
        <v>8439</v>
      </c>
      <c r="FHA232" s="19" t="s">
        <v>8439</v>
      </c>
      <c r="FHB232" s="19" t="s">
        <v>8439</v>
      </c>
      <c r="FHC232" s="19" t="s">
        <v>8439</v>
      </c>
      <c r="FHD232" s="19" t="s">
        <v>8439</v>
      </c>
      <c r="FHE232" s="19" t="s">
        <v>8439</v>
      </c>
      <c r="FHF232" s="19" t="s">
        <v>8439</v>
      </c>
      <c r="FHG232" s="19" t="s">
        <v>8439</v>
      </c>
      <c r="FHH232" s="19" t="s">
        <v>8439</v>
      </c>
      <c r="FHI232" s="19" t="s">
        <v>8439</v>
      </c>
      <c r="FHJ232" s="19" t="s">
        <v>8439</v>
      </c>
      <c r="FHK232" s="19" t="s">
        <v>8439</v>
      </c>
      <c r="FHL232" s="19" t="s">
        <v>8439</v>
      </c>
      <c r="FHM232" s="19" t="s">
        <v>8439</v>
      </c>
      <c r="FHN232" s="19" t="s">
        <v>8439</v>
      </c>
      <c r="FHO232" s="19" t="s">
        <v>8439</v>
      </c>
      <c r="FHP232" s="19" t="s">
        <v>8439</v>
      </c>
      <c r="FHQ232" s="19" t="s">
        <v>8439</v>
      </c>
      <c r="FHR232" s="19" t="s">
        <v>8439</v>
      </c>
      <c r="FHS232" s="19" t="s">
        <v>8439</v>
      </c>
      <c r="FHT232" s="19" t="s">
        <v>8439</v>
      </c>
      <c r="FHU232" s="19" t="s">
        <v>8439</v>
      </c>
      <c r="FHV232" s="19" t="s">
        <v>8439</v>
      </c>
      <c r="FHW232" s="19" t="s">
        <v>8439</v>
      </c>
      <c r="FHX232" s="19" t="s">
        <v>8439</v>
      </c>
      <c r="FHY232" s="19" t="s">
        <v>8439</v>
      </c>
      <c r="FHZ232" s="19" t="s">
        <v>8439</v>
      </c>
      <c r="FIA232" s="19" t="s">
        <v>8439</v>
      </c>
      <c r="FIB232" s="19" t="s">
        <v>8439</v>
      </c>
      <c r="FIC232" s="19" t="s">
        <v>8439</v>
      </c>
      <c r="FID232" s="19" t="s">
        <v>8439</v>
      </c>
      <c r="FIE232" s="19" t="s">
        <v>8439</v>
      </c>
      <c r="FIF232" s="19" t="s">
        <v>8439</v>
      </c>
      <c r="FIG232" s="19" t="s">
        <v>8439</v>
      </c>
      <c r="FIH232" s="19" t="s">
        <v>8439</v>
      </c>
      <c r="FII232" s="19" t="s">
        <v>8439</v>
      </c>
      <c r="FIJ232" s="19" t="s">
        <v>8439</v>
      </c>
      <c r="FIK232" s="19" t="s">
        <v>8439</v>
      </c>
      <c r="FIL232" s="19" t="s">
        <v>8439</v>
      </c>
      <c r="FIM232" s="19" t="s">
        <v>8439</v>
      </c>
      <c r="FIN232" s="19" t="s">
        <v>8439</v>
      </c>
      <c r="FIO232" s="19" t="s">
        <v>8439</v>
      </c>
      <c r="FIP232" s="19" t="s">
        <v>8439</v>
      </c>
      <c r="FIQ232" s="19" t="s">
        <v>8439</v>
      </c>
      <c r="FIR232" s="19" t="s">
        <v>8439</v>
      </c>
      <c r="FIS232" s="19" t="s">
        <v>8439</v>
      </c>
      <c r="FIT232" s="19" t="s">
        <v>8439</v>
      </c>
      <c r="FIU232" s="19" t="s">
        <v>8439</v>
      </c>
      <c r="FIV232" s="19" t="s">
        <v>8439</v>
      </c>
      <c r="FIW232" s="19" t="s">
        <v>8439</v>
      </c>
      <c r="FIX232" s="19" t="s">
        <v>8439</v>
      </c>
      <c r="FIY232" s="19" t="s">
        <v>8439</v>
      </c>
      <c r="FIZ232" s="19" t="s">
        <v>8439</v>
      </c>
      <c r="FJA232" s="19" t="s">
        <v>8439</v>
      </c>
      <c r="FJB232" s="19" t="s">
        <v>8439</v>
      </c>
      <c r="FJC232" s="19" t="s">
        <v>8439</v>
      </c>
      <c r="FJD232" s="19" t="s">
        <v>8439</v>
      </c>
      <c r="FJE232" s="19" t="s">
        <v>8439</v>
      </c>
      <c r="FJF232" s="19" t="s">
        <v>8439</v>
      </c>
      <c r="FJG232" s="19" t="s">
        <v>8439</v>
      </c>
      <c r="FJH232" s="19" t="s">
        <v>8439</v>
      </c>
      <c r="FJI232" s="19" t="s">
        <v>8439</v>
      </c>
      <c r="FJJ232" s="19" t="s">
        <v>8439</v>
      </c>
      <c r="FJK232" s="19" t="s">
        <v>8439</v>
      </c>
      <c r="FJL232" s="19" t="s">
        <v>8439</v>
      </c>
      <c r="FJM232" s="19" t="s">
        <v>8439</v>
      </c>
      <c r="FJN232" s="19" t="s">
        <v>8439</v>
      </c>
      <c r="FJO232" s="19" t="s">
        <v>8439</v>
      </c>
      <c r="FJP232" s="19" t="s">
        <v>8439</v>
      </c>
      <c r="FJQ232" s="19" t="s">
        <v>8439</v>
      </c>
      <c r="FJR232" s="19" t="s">
        <v>8439</v>
      </c>
      <c r="FJS232" s="19" t="s">
        <v>8439</v>
      </c>
      <c r="FJT232" s="19" t="s">
        <v>8439</v>
      </c>
      <c r="FJU232" s="19" t="s">
        <v>8439</v>
      </c>
      <c r="FJV232" s="19" t="s">
        <v>8439</v>
      </c>
      <c r="FJW232" s="19" t="s">
        <v>8439</v>
      </c>
      <c r="FJX232" s="19" t="s">
        <v>8439</v>
      </c>
      <c r="FJY232" s="19" t="s">
        <v>8439</v>
      </c>
      <c r="FJZ232" s="19" t="s">
        <v>8439</v>
      </c>
      <c r="FKA232" s="19" t="s">
        <v>8439</v>
      </c>
      <c r="FKB232" s="19" t="s">
        <v>8439</v>
      </c>
      <c r="FKC232" s="19" t="s">
        <v>8439</v>
      </c>
      <c r="FKD232" s="19" t="s">
        <v>8439</v>
      </c>
      <c r="FKE232" s="19" t="s">
        <v>8439</v>
      </c>
      <c r="FKF232" s="19" t="s">
        <v>8439</v>
      </c>
      <c r="FKG232" s="19" t="s">
        <v>8439</v>
      </c>
      <c r="FKH232" s="19" t="s">
        <v>8439</v>
      </c>
      <c r="FKI232" s="19" t="s">
        <v>8439</v>
      </c>
      <c r="FKJ232" s="19" t="s">
        <v>8439</v>
      </c>
      <c r="FKK232" s="19" t="s">
        <v>8439</v>
      </c>
      <c r="FKL232" s="19" t="s">
        <v>8439</v>
      </c>
      <c r="FKM232" s="19" t="s">
        <v>8439</v>
      </c>
      <c r="FKN232" s="19" t="s">
        <v>8439</v>
      </c>
      <c r="FKO232" s="19" t="s">
        <v>8439</v>
      </c>
      <c r="FKP232" s="19" t="s">
        <v>8439</v>
      </c>
      <c r="FKQ232" s="19" t="s">
        <v>8439</v>
      </c>
      <c r="FKR232" s="19" t="s">
        <v>8439</v>
      </c>
      <c r="FKS232" s="19" t="s">
        <v>8439</v>
      </c>
      <c r="FKT232" s="19" t="s">
        <v>8439</v>
      </c>
      <c r="FKU232" s="19" t="s">
        <v>8439</v>
      </c>
      <c r="FKV232" s="19" t="s">
        <v>8439</v>
      </c>
      <c r="FKW232" s="19" t="s">
        <v>8439</v>
      </c>
      <c r="FKX232" s="19" t="s">
        <v>8439</v>
      </c>
      <c r="FKY232" s="19" t="s">
        <v>8439</v>
      </c>
      <c r="FKZ232" s="19" t="s">
        <v>8439</v>
      </c>
      <c r="FLA232" s="19" t="s">
        <v>8439</v>
      </c>
      <c r="FLB232" s="19" t="s">
        <v>8439</v>
      </c>
      <c r="FLC232" s="19" t="s">
        <v>8439</v>
      </c>
      <c r="FLD232" s="19" t="s">
        <v>8439</v>
      </c>
      <c r="FLE232" s="19" t="s">
        <v>8439</v>
      </c>
      <c r="FLF232" s="19" t="s">
        <v>8439</v>
      </c>
      <c r="FLG232" s="19" t="s">
        <v>8439</v>
      </c>
      <c r="FLH232" s="19" t="s">
        <v>8439</v>
      </c>
      <c r="FLI232" s="19" t="s">
        <v>8439</v>
      </c>
      <c r="FLJ232" s="19" t="s">
        <v>8439</v>
      </c>
      <c r="FLK232" s="19" t="s">
        <v>8439</v>
      </c>
      <c r="FLL232" s="19" t="s">
        <v>8439</v>
      </c>
      <c r="FLM232" s="19" t="s">
        <v>8439</v>
      </c>
      <c r="FLN232" s="19" t="s">
        <v>8439</v>
      </c>
      <c r="FLO232" s="19" t="s">
        <v>8439</v>
      </c>
      <c r="FLP232" s="19" t="s">
        <v>8439</v>
      </c>
      <c r="FLQ232" s="19" t="s">
        <v>8439</v>
      </c>
      <c r="FLR232" s="19" t="s">
        <v>8439</v>
      </c>
      <c r="FLS232" s="19" t="s">
        <v>8439</v>
      </c>
      <c r="FLT232" s="19" t="s">
        <v>8439</v>
      </c>
      <c r="FLU232" s="19" t="s">
        <v>8439</v>
      </c>
      <c r="FLV232" s="19" t="s">
        <v>8439</v>
      </c>
      <c r="FLW232" s="19" t="s">
        <v>8439</v>
      </c>
      <c r="FLX232" s="19" t="s">
        <v>8439</v>
      </c>
      <c r="FLY232" s="19" t="s">
        <v>8439</v>
      </c>
      <c r="FLZ232" s="19" t="s">
        <v>8439</v>
      </c>
      <c r="FMA232" s="19" t="s">
        <v>8439</v>
      </c>
      <c r="FMB232" s="19" t="s">
        <v>8439</v>
      </c>
      <c r="FMC232" s="19" t="s">
        <v>8439</v>
      </c>
      <c r="FMD232" s="19" t="s">
        <v>8439</v>
      </c>
      <c r="FME232" s="19" t="s">
        <v>8439</v>
      </c>
      <c r="FMF232" s="19" t="s">
        <v>8439</v>
      </c>
      <c r="FMG232" s="19" t="s">
        <v>8439</v>
      </c>
      <c r="FMH232" s="19" t="s">
        <v>8439</v>
      </c>
      <c r="FMI232" s="19" t="s">
        <v>8439</v>
      </c>
      <c r="FMJ232" s="19" t="s">
        <v>8439</v>
      </c>
      <c r="FMK232" s="19" t="s">
        <v>8439</v>
      </c>
      <c r="FML232" s="19" t="s">
        <v>8439</v>
      </c>
      <c r="FMM232" s="19" t="s">
        <v>8439</v>
      </c>
      <c r="FMN232" s="19" t="s">
        <v>8439</v>
      </c>
      <c r="FMO232" s="19" t="s">
        <v>8439</v>
      </c>
      <c r="FMP232" s="19" t="s">
        <v>8439</v>
      </c>
      <c r="FMQ232" s="19" t="s">
        <v>8439</v>
      </c>
      <c r="FMR232" s="19" t="s">
        <v>8439</v>
      </c>
      <c r="FMS232" s="19" t="s">
        <v>8439</v>
      </c>
      <c r="FMT232" s="19" t="s">
        <v>8439</v>
      </c>
      <c r="FMU232" s="19" t="s">
        <v>8439</v>
      </c>
      <c r="FMV232" s="19" t="s">
        <v>8439</v>
      </c>
      <c r="FMW232" s="19" t="s">
        <v>8439</v>
      </c>
      <c r="FMX232" s="19" t="s">
        <v>8439</v>
      </c>
      <c r="FMY232" s="19" t="s">
        <v>8439</v>
      </c>
      <c r="FMZ232" s="19" t="s">
        <v>8439</v>
      </c>
      <c r="FNA232" s="19" t="s">
        <v>8439</v>
      </c>
      <c r="FNB232" s="19" t="s">
        <v>8439</v>
      </c>
      <c r="FNC232" s="19" t="s">
        <v>8439</v>
      </c>
      <c r="FND232" s="19" t="s">
        <v>8439</v>
      </c>
      <c r="FNE232" s="19" t="s">
        <v>8439</v>
      </c>
      <c r="FNF232" s="19" t="s">
        <v>8439</v>
      </c>
      <c r="FNG232" s="19" t="s">
        <v>8439</v>
      </c>
      <c r="FNH232" s="19" t="s">
        <v>8439</v>
      </c>
      <c r="FNI232" s="19" t="s">
        <v>8439</v>
      </c>
      <c r="FNJ232" s="19" t="s">
        <v>8439</v>
      </c>
      <c r="FNK232" s="19" t="s">
        <v>8439</v>
      </c>
      <c r="FNL232" s="19" t="s">
        <v>8439</v>
      </c>
      <c r="FNM232" s="19" t="s">
        <v>8439</v>
      </c>
      <c r="FNN232" s="19" t="s">
        <v>8439</v>
      </c>
      <c r="FNO232" s="19" t="s">
        <v>8439</v>
      </c>
      <c r="FNP232" s="19" t="s">
        <v>8439</v>
      </c>
      <c r="FNQ232" s="19" t="s">
        <v>8439</v>
      </c>
      <c r="FNR232" s="19" t="s">
        <v>8439</v>
      </c>
      <c r="FNS232" s="19" t="s">
        <v>8439</v>
      </c>
      <c r="FNT232" s="19" t="s">
        <v>8439</v>
      </c>
      <c r="FNU232" s="19" t="s">
        <v>8439</v>
      </c>
      <c r="FNV232" s="19" t="s">
        <v>8439</v>
      </c>
      <c r="FNW232" s="19" t="s">
        <v>8439</v>
      </c>
      <c r="FNX232" s="19" t="s">
        <v>8439</v>
      </c>
      <c r="FNY232" s="19" t="s">
        <v>8439</v>
      </c>
      <c r="FNZ232" s="19" t="s">
        <v>8439</v>
      </c>
      <c r="FOA232" s="19" t="s">
        <v>8439</v>
      </c>
      <c r="FOB232" s="19" t="s">
        <v>8439</v>
      </c>
      <c r="FOC232" s="19" t="s">
        <v>8439</v>
      </c>
      <c r="FOD232" s="19" t="s">
        <v>8439</v>
      </c>
      <c r="FOE232" s="19" t="s">
        <v>8439</v>
      </c>
      <c r="FOF232" s="19" t="s">
        <v>8439</v>
      </c>
      <c r="FOG232" s="19" t="s">
        <v>8439</v>
      </c>
      <c r="FOH232" s="19" t="s">
        <v>8439</v>
      </c>
      <c r="FOI232" s="19" t="s">
        <v>8439</v>
      </c>
      <c r="FOJ232" s="19" t="s">
        <v>8439</v>
      </c>
      <c r="FOK232" s="19" t="s">
        <v>8439</v>
      </c>
      <c r="FOL232" s="19" t="s">
        <v>8439</v>
      </c>
      <c r="FOM232" s="19" t="s">
        <v>8439</v>
      </c>
      <c r="FON232" s="19" t="s">
        <v>8439</v>
      </c>
      <c r="FOO232" s="19" t="s">
        <v>8439</v>
      </c>
      <c r="FOP232" s="19" t="s">
        <v>8439</v>
      </c>
      <c r="FOQ232" s="19" t="s">
        <v>8439</v>
      </c>
      <c r="FOR232" s="19" t="s">
        <v>8439</v>
      </c>
      <c r="FOS232" s="19" t="s">
        <v>8439</v>
      </c>
      <c r="FOT232" s="19" t="s">
        <v>8439</v>
      </c>
      <c r="FOU232" s="19" t="s">
        <v>8439</v>
      </c>
      <c r="FOV232" s="19" t="s">
        <v>8439</v>
      </c>
      <c r="FOW232" s="19" t="s">
        <v>8439</v>
      </c>
      <c r="FOX232" s="19" t="s">
        <v>8439</v>
      </c>
      <c r="FOY232" s="19" t="s">
        <v>8439</v>
      </c>
      <c r="FOZ232" s="19" t="s">
        <v>8439</v>
      </c>
      <c r="FPA232" s="19" t="s">
        <v>8439</v>
      </c>
      <c r="FPB232" s="19" t="s">
        <v>8439</v>
      </c>
      <c r="FPC232" s="19" t="s">
        <v>8439</v>
      </c>
      <c r="FPD232" s="19" t="s">
        <v>8439</v>
      </c>
      <c r="FPE232" s="19" t="s">
        <v>8439</v>
      </c>
      <c r="FPF232" s="19" t="s">
        <v>8439</v>
      </c>
      <c r="FPG232" s="19" t="s">
        <v>8439</v>
      </c>
      <c r="FPH232" s="19" t="s">
        <v>8439</v>
      </c>
      <c r="FPI232" s="19" t="s">
        <v>8439</v>
      </c>
      <c r="FPJ232" s="19" t="s">
        <v>8439</v>
      </c>
      <c r="FPK232" s="19" t="s">
        <v>8439</v>
      </c>
      <c r="FPL232" s="19" t="s">
        <v>8439</v>
      </c>
      <c r="FPM232" s="19" t="s">
        <v>8439</v>
      </c>
      <c r="FPN232" s="19" t="s">
        <v>8439</v>
      </c>
      <c r="FPO232" s="19" t="s">
        <v>8439</v>
      </c>
      <c r="FPP232" s="19" t="s">
        <v>8439</v>
      </c>
      <c r="FPQ232" s="19" t="s">
        <v>8439</v>
      </c>
      <c r="FPR232" s="19" t="s">
        <v>8439</v>
      </c>
      <c r="FPS232" s="19" t="s">
        <v>8439</v>
      </c>
      <c r="FPT232" s="19" t="s">
        <v>8439</v>
      </c>
      <c r="FPU232" s="19" t="s">
        <v>8439</v>
      </c>
      <c r="FPV232" s="19" t="s">
        <v>8439</v>
      </c>
      <c r="FPW232" s="19" t="s">
        <v>8439</v>
      </c>
      <c r="FPX232" s="19" t="s">
        <v>8439</v>
      </c>
      <c r="FPY232" s="19" t="s">
        <v>8439</v>
      </c>
      <c r="FPZ232" s="19" t="s">
        <v>8439</v>
      </c>
      <c r="FQA232" s="19" t="s">
        <v>8439</v>
      </c>
      <c r="FQB232" s="19" t="s">
        <v>8439</v>
      </c>
      <c r="FQC232" s="19" t="s">
        <v>8439</v>
      </c>
      <c r="FQD232" s="19" t="s">
        <v>8439</v>
      </c>
      <c r="FQE232" s="19" t="s">
        <v>8439</v>
      </c>
      <c r="FQF232" s="19" t="s">
        <v>8439</v>
      </c>
      <c r="FQG232" s="19" t="s">
        <v>8439</v>
      </c>
      <c r="FQH232" s="19" t="s">
        <v>8439</v>
      </c>
      <c r="FQI232" s="19" t="s">
        <v>8439</v>
      </c>
      <c r="FQJ232" s="19" t="s">
        <v>8439</v>
      </c>
      <c r="FQK232" s="19" t="s">
        <v>8439</v>
      </c>
      <c r="FQL232" s="19" t="s">
        <v>8439</v>
      </c>
      <c r="FQM232" s="19" t="s">
        <v>8439</v>
      </c>
      <c r="FQN232" s="19" t="s">
        <v>8439</v>
      </c>
      <c r="FQO232" s="19" t="s">
        <v>8439</v>
      </c>
      <c r="FQP232" s="19" t="s">
        <v>8439</v>
      </c>
      <c r="FQQ232" s="19" t="s">
        <v>8439</v>
      </c>
      <c r="FQR232" s="19" t="s">
        <v>8439</v>
      </c>
      <c r="FQS232" s="19" t="s">
        <v>8439</v>
      </c>
      <c r="FQT232" s="19" t="s">
        <v>8439</v>
      </c>
      <c r="FQU232" s="19" t="s">
        <v>8439</v>
      </c>
      <c r="FQV232" s="19" t="s">
        <v>8439</v>
      </c>
      <c r="FQW232" s="19" t="s">
        <v>8439</v>
      </c>
      <c r="FQX232" s="19" t="s">
        <v>8439</v>
      </c>
      <c r="FQY232" s="19" t="s">
        <v>8439</v>
      </c>
      <c r="FQZ232" s="19" t="s">
        <v>8439</v>
      </c>
      <c r="FRA232" s="19" t="s">
        <v>8439</v>
      </c>
      <c r="FRB232" s="19" t="s">
        <v>8439</v>
      </c>
      <c r="FRC232" s="19" t="s">
        <v>8439</v>
      </c>
      <c r="FRD232" s="19" t="s">
        <v>8439</v>
      </c>
      <c r="FRE232" s="19" t="s">
        <v>8439</v>
      </c>
      <c r="FRF232" s="19" t="s">
        <v>8439</v>
      </c>
      <c r="FRG232" s="19" t="s">
        <v>8439</v>
      </c>
      <c r="FRH232" s="19" t="s">
        <v>8439</v>
      </c>
      <c r="FRI232" s="19" t="s">
        <v>8439</v>
      </c>
      <c r="FRJ232" s="19" t="s">
        <v>8439</v>
      </c>
      <c r="FRK232" s="19" t="s">
        <v>8439</v>
      </c>
      <c r="FRL232" s="19" t="s">
        <v>8439</v>
      </c>
      <c r="FRM232" s="19" t="s">
        <v>8439</v>
      </c>
      <c r="FRN232" s="19" t="s">
        <v>8439</v>
      </c>
      <c r="FRO232" s="19" t="s">
        <v>8439</v>
      </c>
      <c r="FRP232" s="19" t="s">
        <v>8439</v>
      </c>
      <c r="FRQ232" s="19" t="s">
        <v>8439</v>
      </c>
      <c r="FRR232" s="19" t="s">
        <v>8439</v>
      </c>
      <c r="FRS232" s="19" t="s">
        <v>8439</v>
      </c>
      <c r="FRT232" s="19" t="s">
        <v>8439</v>
      </c>
      <c r="FRU232" s="19" t="s">
        <v>8439</v>
      </c>
      <c r="FRV232" s="19" t="s">
        <v>8439</v>
      </c>
      <c r="FRW232" s="19" t="s">
        <v>8439</v>
      </c>
      <c r="FRX232" s="19" t="s">
        <v>8439</v>
      </c>
      <c r="FRY232" s="19" t="s">
        <v>8439</v>
      </c>
      <c r="FRZ232" s="19" t="s">
        <v>8439</v>
      </c>
      <c r="FSA232" s="19" t="s">
        <v>8439</v>
      </c>
      <c r="FSB232" s="19" t="s">
        <v>8439</v>
      </c>
      <c r="FSC232" s="19" t="s">
        <v>8439</v>
      </c>
      <c r="FSD232" s="19" t="s">
        <v>8439</v>
      </c>
      <c r="FSE232" s="19" t="s">
        <v>8439</v>
      </c>
      <c r="FSF232" s="19" t="s">
        <v>8439</v>
      </c>
      <c r="FSG232" s="19" t="s">
        <v>8439</v>
      </c>
      <c r="FSH232" s="19" t="s">
        <v>8439</v>
      </c>
      <c r="FSI232" s="19" t="s">
        <v>8439</v>
      </c>
      <c r="FSJ232" s="19" t="s">
        <v>8439</v>
      </c>
      <c r="FSK232" s="19" t="s">
        <v>8439</v>
      </c>
      <c r="FSL232" s="19" t="s">
        <v>8439</v>
      </c>
      <c r="FSM232" s="19" t="s">
        <v>8439</v>
      </c>
      <c r="FSN232" s="19" t="s">
        <v>8439</v>
      </c>
      <c r="FSO232" s="19" t="s">
        <v>8439</v>
      </c>
      <c r="FSP232" s="19" t="s">
        <v>8439</v>
      </c>
      <c r="FSQ232" s="19" t="s">
        <v>8439</v>
      </c>
      <c r="FSR232" s="19" t="s">
        <v>8439</v>
      </c>
      <c r="FSS232" s="19" t="s">
        <v>8439</v>
      </c>
      <c r="FST232" s="19" t="s">
        <v>8439</v>
      </c>
      <c r="FSU232" s="19" t="s">
        <v>8439</v>
      </c>
      <c r="FSV232" s="19" t="s">
        <v>8439</v>
      </c>
      <c r="FSW232" s="19" t="s">
        <v>8439</v>
      </c>
      <c r="FSX232" s="19" t="s">
        <v>8439</v>
      </c>
      <c r="FSY232" s="19" t="s">
        <v>8439</v>
      </c>
      <c r="FSZ232" s="19" t="s">
        <v>8439</v>
      </c>
      <c r="FTA232" s="19" t="s">
        <v>8439</v>
      </c>
      <c r="FTB232" s="19" t="s">
        <v>8439</v>
      </c>
      <c r="FTC232" s="19" t="s">
        <v>8439</v>
      </c>
      <c r="FTD232" s="19" t="s">
        <v>8439</v>
      </c>
      <c r="FTE232" s="19" t="s">
        <v>8439</v>
      </c>
      <c r="FTF232" s="19" t="s">
        <v>8439</v>
      </c>
      <c r="FTG232" s="19" t="s">
        <v>8439</v>
      </c>
      <c r="FTH232" s="19" t="s">
        <v>8439</v>
      </c>
      <c r="FTI232" s="19" t="s">
        <v>8439</v>
      </c>
      <c r="FTJ232" s="19" t="s">
        <v>8439</v>
      </c>
      <c r="FTK232" s="19" t="s">
        <v>8439</v>
      </c>
      <c r="FTL232" s="19" t="s">
        <v>8439</v>
      </c>
      <c r="FTM232" s="19" t="s">
        <v>8439</v>
      </c>
      <c r="FTN232" s="19" t="s">
        <v>8439</v>
      </c>
      <c r="FTO232" s="19" t="s">
        <v>8439</v>
      </c>
      <c r="FTP232" s="19" t="s">
        <v>8439</v>
      </c>
      <c r="FTQ232" s="19" t="s">
        <v>8439</v>
      </c>
      <c r="FTR232" s="19" t="s">
        <v>8439</v>
      </c>
      <c r="FTS232" s="19" t="s">
        <v>8439</v>
      </c>
      <c r="FTT232" s="19" t="s">
        <v>8439</v>
      </c>
      <c r="FTU232" s="19" t="s">
        <v>8439</v>
      </c>
      <c r="FTV232" s="19" t="s">
        <v>8439</v>
      </c>
      <c r="FTW232" s="19" t="s">
        <v>8439</v>
      </c>
      <c r="FTX232" s="19" t="s">
        <v>8439</v>
      </c>
      <c r="FTY232" s="19" t="s">
        <v>8439</v>
      </c>
      <c r="FTZ232" s="19" t="s">
        <v>8439</v>
      </c>
      <c r="FUA232" s="19" t="s">
        <v>8439</v>
      </c>
      <c r="FUB232" s="19" t="s">
        <v>8439</v>
      </c>
      <c r="FUC232" s="19" t="s">
        <v>8439</v>
      </c>
      <c r="FUD232" s="19" t="s">
        <v>8439</v>
      </c>
      <c r="FUE232" s="19" t="s">
        <v>8439</v>
      </c>
      <c r="FUF232" s="19" t="s">
        <v>8439</v>
      </c>
      <c r="FUG232" s="19" t="s">
        <v>8439</v>
      </c>
      <c r="FUH232" s="19" t="s">
        <v>8439</v>
      </c>
      <c r="FUI232" s="19" t="s">
        <v>8439</v>
      </c>
      <c r="FUJ232" s="19" t="s">
        <v>8439</v>
      </c>
      <c r="FUK232" s="19" t="s">
        <v>8439</v>
      </c>
      <c r="FUL232" s="19" t="s">
        <v>8439</v>
      </c>
      <c r="FUM232" s="19" t="s">
        <v>8439</v>
      </c>
      <c r="FUN232" s="19" t="s">
        <v>8439</v>
      </c>
      <c r="FUO232" s="19" t="s">
        <v>8439</v>
      </c>
      <c r="FUP232" s="19" t="s">
        <v>8439</v>
      </c>
      <c r="FUQ232" s="19" t="s">
        <v>8439</v>
      </c>
      <c r="FUR232" s="19" t="s">
        <v>8439</v>
      </c>
      <c r="FUS232" s="19" t="s">
        <v>8439</v>
      </c>
      <c r="FUT232" s="19" t="s">
        <v>8439</v>
      </c>
      <c r="FUU232" s="19" t="s">
        <v>8439</v>
      </c>
      <c r="FUV232" s="19" t="s">
        <v>8439</v>
      </c>
      <c r="FUW232" s="19" t="s">
        <v>8439</v>
      </c>
      <c r="FUX232" s="19" t="s">
        <v>8439</v>
      </c>
      <c r="FUY232" s="19" t="s">
        <v>8439</v>
      </c>
      <c r="FUZ232" s="19" t="s">
        <v>8439</v>
      </c>
      <c r="FVA232" s="19" t="s">
        <v>8439</v>
      </c>
      <c r="FVB232" s="19" t="s">
        <v>8439</v>
      </c>
      <c r="FVC232" s="19" t="s">
        <v>8439</v>
      </c>
      <c r="FVD232" s="19" t="s">
        <v>8439</v>
      </c>
      <c r="FVE232" s="19" t="s">
        <v>8439</v>
      </c>
      <c r="FVF232" s="19" t="s">
        <v>8439</v>
      </c>
      <c r="FVG232" s="19" t="s">
        <v>8439</v>
      </c>
      <c r="FVH232" s="19" t="s">
        <v>8439</v>
      </c>
      <c r="FVI232" s="19" t="s">
        <v>8439</v>
      </c>
      <c r="FVJ232" s="19" t="s">
        <v>8439</v>
      </c>
      <c r="FVK232" s="19" t="s">
        <v>8439</v>
      </c>
      <c r="FVL232" s="19" t="s">
        <v>8439</v>
      </c>
      <c r="FVM232" s="19" t="s">
        <v>8439</v>
      </c>
      <c r="FVN232" s="19" t="s">
        <v>8439</v>
      </c>
      <c r="FVO232" s="19" t="s">
        <v>8439</v>
      </c>
      <c r="FVP232" s="19" t="s">
        <v>8439</v>
      </c>
      <c r="FVQ232" s="19" t="s">
        <v>8439</v>
      </c>
      <c r="FVR232" s="19" t="s">
        <v>8439</v>
      </c>
      <c r="FVS232" s="19" t="s">
        <v>8439</v>
      </c>
      <c r="FVT232" s="19" t="s">
        <v>8439</v>
      </c>
      <c r="FVU232" s="19" t="s">
        <v>8439</v>
      </c>
      <c r="FVV232" s="19" t="s">
        <v>8439</v>
      </c>
      <c r="FVW232" s="19" t="s">
        <v>8439</v>
      </c>
      <c r="FVX232" s="19" t="s">
        <v>8439</v>
      </c>
      <c r="FVY232" s="19" t="s">
        <v>8439</v>
      </c>
      <c r="FVZ232" s="19" t="s">
        <v>8439</v>
      </c>
      <c r="FWA232" s="19" t="s">
        <v>8439</v>
      </c>
      <c r="FWB232" s="19" t="s">
        <v>8439</v>
      </c>
      <c r="FWC232" s="19" t="s">
        <v>8439</v>
      </c>
      <c r="FWD232" s="19" t="s">
        <v>8439</v>
      </c>
      <c r="FWE232" s="19" t="s">
        <v>8439</v>
      </c>
      <c r="FWF232" s="19" t="s">
        <v>8439</v>
      </c>
      <c r="FWG232" s="19" t="s">
        <v>8439</v>
      </c>
      <c r="FWH232" s="19" t="s">
        <v>8439</v>
      </c>
      <c r="FWI232" s="19" t="s">
        <v>8439</v>
      </c>
      <c r="FWJ232" s="19" t="s">
        <v>8439</v>
      </c>
      <c r="FWK232" s="19" t="s">
        <v>8439</v>
      </c>
      <c r="FWL232" s="19" t="s">
        <v>8439</v>
      </c>
      <c r="FWM232" s="19" t="s">
        <v>8439</v>
      </c>
      <c r="FWN232" s="19" t="s">
        <v>8439</v>
      </c>
      <c r="FWO232" s="19" t="s">
        <v>8439</v>
      </c>
      <c r="FWP232" s="19" t="s">
        <v>8439</v>
      </c>
      <c r="FWQ232" s="19" t="s">
        <v>8439</v>
      </c>
      <c r="FWR232" s="19" t="s">
        <v>8439</v>
      </c>
      <c r="FWS232" s="19" t="s">
        <v>8439</v>
      </c>
      <c r="FWT232" s="19" t="s">
        <v>8439</v>
      </c>
      <c r="FWU232" s="19" t="s">
        <v>8439</v>
      </c>
      <c r="FWV232" s="19" t="s">
        <v>8439</v>
      </c>
      <c r="FWW232" s="19" t="s">
        <v>8439</v>
      </c>
      <c r="FWX232" s="19" t="s">
        <v>8439</v>
      </c>
      <c r="FWY232" s="19" t="s">
        <v>8439</v>
      </c>
      <c r="FWZ232" s="19" t="s">
        <v>8439</v>
      </c>
      <c r="FXA232" s="19" t="s">
        <v>8439</v>
      </c>
      <c r="FXB232" s="19" t="s">
        <v>8439</v>
      </c>
      <c r="FXC232" s="19" t="s">
        <v>8439</v>
      </c>
      <c r="FXD232" s="19" t="s">
        <v>8439</v>
      </c>
      <c r="FXE232" s="19" t="s">
        <v>8439</v>
      </c>
      <c r="FXF232" s="19" t="s">
        <v>8439</v>
      </c>
      <c r="FXG232" s="19" t="s">
        <v>8439</v>
      </c>
      <c r="FXH232" s="19" t="s">
        <v>8439</v>
      </c>
      <c r="FXI232" s="19" t="s">
        <v>8439</v>
      </c>
      <c r="FXJ232" s="19" t="s">
        <v>8439</v>
      </c>
      <c r="FXK232" s="19" t="s">
        <v>8439</v>
      </c>
      <c r="FXL232" s="19" t="s">
        <v>8439</v>
      </c>
      <c r="FXM232" s="19" t="s">
        <v>8439</v>
      </c>
      <c r="FXN232" s="19" t="s">
        <v>8439</v>
      </c>
      <c r="FXO232" s="19" t="s">
        <v>8439</v>
      </c>
      <c r="FXP232" s="19" t="s">
        <v>8439</v>
      </c>
      <c r="FXQ232" s="19" t="s">
        <v>8439</v>
      </c>
      <c r="FXR232" s="19" t="s">
        <v>8439</v>
      </c>
      <c r="FXS232" s="19" t="s">
        <v>8439</v>
      </c>
      <c r="FXT232" s="19" t="s">
        <v>8439</v>
      </c>
      <c r="FXU232" s="19" t="s">
        <v>8439</v>
      </c>
      <c r="FXV232" s="19" t="s">
        <v>8439</v>
      </c>
      <c r="FXW232" s="19" t="s">
        <v>8439</v>
      </c>
      <c r="FXX232" s="19" t="s">
        <v>8439</v>
      </c>
      <c r="FXY232" s="19" t="s">
        <v>8439</v>
      </c>
      <c r="FXZ232" s="19" t="s">
        <v>8439</v>
      </c>
      <c r="FYA232" s="19" t="s">
        <v>8439</v>
      </c>
      <c r="FYB232" s="19" t="s">
        <v>8439</v>
      </c>
      <c r="FYC232" s="19" t="s">
        <v>8439</v>
      </c>
      <c r="FYD232" s="19" t="s">
        <v>8439</v>
      </c>
      <c r="FYE232" s="19" t="s">
        <v>8439</v>
      </c>
      <c r="FYF232" s="19" t="s">
        <v>8439</v>
      </c>
      <c r="FYG232" s="19" t="s">
        <v>8439</v>
      </c>
      <c r="FYH232" s="19" t="s">
        <v>8439</v>
      </c>
      <c r="FYI232" s="19" t="s">
        <v>8439</v>
      </c>
      <c r="FYJ232" s="19" t="s">
        <v>8439</v>
      </c>
      <c r="FYK232" s="19" t="s">
        <v>8439</v>
      </c>
      <c r="FYL232" s="19" t="s">
        <v>8439</v>
      </c>
      <c r="FYM232" s="19" t="s">
        <v>8439</v>
      </c>
      <c r="FYN232" s="19" t="s">
        <v>8439</v>
      </c>
      <c r="FYO232" s="19" t="s">
        <v>8439</v>
      </c>
      <c r="FYP232" s="19" t="s">
        <v>8439</v>
      </c>
      <c r="FYQ232" s="19" t="s">
        <v>8439</v>
      </c>
      <c r="FYR232" s="19" t="s">
        <v>8439</v>
      </c>
      <c r="FYS232" s="19" t="s">
        <v>8439</v>
      </c>
      <c r="FYT232" s="19" t="s">
        <v>8439</v>
      </c>
      <c r="FYU232" s="19" t="s">
        <v>8439</v>
      </c>
      <c r="FYV232" s="19" t="s">
        <v>8439</v>
      </c>
      <c r="FYW232" s="19" t="s">
        <v>8439</v>
      </c>
      <c r="FYX232" s="19" t="s">
        <v>8439</v>
      </c>
      <c r="FYY232" s="19" t="s">
        <v>8439</v>
      </c>
      <c r="FYZ232" s="19" t="s">
        <v>8439</v>
      </c>
      <c r="FZA232" s="19" t="s">
        <v>8439</v>
      </c>
      <c r="FZB232" s="19" t="s">
        <v>8439</v>
      </c>
      <c r="FZC232" s="19" t="s">
        <v>8439</v>
      </c>
      <c r="FZD232" s="19" t="s">
        <v>8439</v>
      </c>
      <c r="FZE232" s="19" t="s">
        <v>8439</v>
      </c>
      <c r="FZF232" s="19" t="s">
        <v>8439</v>
      </c>
      <c r="FZG232" s="19" t="s">
        <v>8439</v>
      </c>
      <c r="FZH232" s="19" t="s">
        <v>8439</v>
      </c>
      <c r="FZI232" s="19" t="s">
        <v>8439</v>
      </c>
      <c r="FZJ232" s="19" t="s">
        <v>8439</v>
      </c>
      <c r="FZK232" s="19" t="s">
        <v>8439</v>
      </c>
      <c r="FZL232" s="19" t="s">
        <v>8439</v>
      </c>
      <c r="FZM232" s="19" t="s">
        <v>8439</v>
      </c>
      <c r="FZN232" s="19" t="s">
        <v>8439</v>
      </c>
      <c r="FZO232" s="19" t="s">
        <v>8439</v>
      </c>
      <c r="FZP232" s="19" t="s">
        <v>8439</v>
      </c>
      <c r="FZQ232" s="19" t="s">
        <v>8439</v>
      </c>
      <c r="FZR232" s="19" t="s">
        <v>8439</v>
      </c>
      <c r="FZS232" s="19" t="s">
        <v>8439</v>
      </c>
      <c r="FZT232" s="19" t="s">
        <v>8439</v>
      </c>
      <c r="FZU232" s="19" t="s">
        <v>8439</v>
      </c>
      <c r="FZV232" s="19" t="s">
        <v>8439</v>
      </c>
      <c r="FZW232" s="19" t="s">
        <v>8439</v>
      </c>
      <c r="FZX232" s="19" t="s">
        <v>8439</v>
      </c>
      <c r="FZY232" s="19" t="s">
        <v>8439</v>
      </c>
      <c r="FZZ232" s="19" t="s">
        <v>8439</v>
      </c>
      <c r="GAA232" s="19" t="s">
        <v>8439</v>
      </c>
      <c r="GAB232" s="19" t="s">
        <v>8439</v>
      </c>
      <c r="GAC232" s="19" t="s">
        <v>8439</v>
      </c>
      <c r="GAD232" s="19" t="s">
        <v>8439</v>
      </c>
      <c r="GAE232" s="19" t="s">
        <v>8439</v>
      </c>
      <c r="GAF232" s="19" t="s">
        <v>8439</v>
      </c>
      <c r="GAG232" s="19" t="s">
        <v>8439</v>
      </c>
      <c r="GAH232" s="19" t="s">
        <v>8439</v>
      </c>
      <c r="GAI232" s="19" t="s">
        <v>8439</v>
      </c>
      <c r="GAJ232" s="19" t="s">
        <v>8439</v>
      </c>
      <c r="GAK232" s="19" t="s">
        <v>8439</v>
      </c>
      <c r="GAL232" s="19" t="s">
        <v>8439</v>
      </c>
      <c r="GAM232" s="19" t="s">
        <v>8439</v>
      </c>
      <c r="GAN232" s="19" t="s">
        <v>8439</v>
      </c>
      <c r="GAO232" s="19" t="s">
        <v>8439</v>
      </c>
      <c r="GAP232" s="19" t="s">
        <v>8439</v>
      </c>
      <c r="GAQ232" s="19" t="s">
        <v>8439</v>
      </c>
      <c r="GAR232" s="19" t="s">
        <v>8439</v>
      </c>
      <c r="GAS232" s="19" t="s">
        <v>8439</v>
      </c>
      <c r="GAT232" s="19" t="s">
        <v>8439</v>
      </c>
      <c r="GAU232" s="19" t="s">
        <v>8439</v>
      </c>
      <c r="GAV232" s="19" t="s">
        <v>8439</v>
      </c>
      <c r="GAW232" s="19" t="s">
        <v>8439</v>
      </c>
      <c r="GAX232" s="19" t="s">
        <v>8439</v>
      </c>
      <c r="GAY232" s="19" t="s">
        <v>8439</v>
      </c>
      <c r="GAZ232" s="19" t="s">
        <v>8439</v>
      </c>
      <c r="GBA232" s="19" t="s">
        <v>8439</v>
      </c>
      <c r="GBB232" s="19" t="s">
        <v>8439</v>
      </c>
      <c r="GBC232" s="19" t="s">
        <v>8439</v>
      </c>
      <c r="GBD232" s="19" t="s">
        <v>8439</v>
      </c>
      <c r="GBE232" s="19" t="s">
        <v>8439</v>
      </c>
      <c r="GBF232" s="19" t="s">
        <v>8439</v>
      </c>
      <c r="GBG232" s="19" t="s">
        <v>8439</v>
      </c>
      <c r="GBH232" s="19" t="s">
        <v>8439</v>
      </c>
      <c r="GBI232" s="19" t="s">
        <v>8439</v>
      </c>
      <c r="GBJ232" s="19" t="s">
        <v>8439</v>
      </c>
      <c r="GBK232" s="19" t="s">
        <v>8439</v>
      </c>
      <c r="GBL232" s="19" t="s">
        <v>8439</v>
      </c>
      <c r="GBM232" s="19" t="s">
        <v>8439</v>
      </c>
      <c r="GBN232" s="19" t="s">
        <v>8439</v>
      </c>
      <c r="GBO232" s="19" t="s">
        <v>8439</v>
      </c>
      <c r="GBP232" s="19" t="s">
        <v>8439</v>
      </c>
      <c r="GBQ232" s="19" t="s">
        <v>8439</v>
      </c>
      <c r="GBR232" s="19" t="s">
        <v>8439</v>
      </c>
      <c r="GBS232" s="19" t="s">
        <v>8439</v>
      </c>
      <c r="GBT232" s="19" t="s">
        <v>8439</v>
      </c>
      <c r="GBU232" s="19" t="s">
        <v>8439</v>
      </c>
      <c r="GBV232" s="19" t="s">
        <v>8439</v>
      </c>
      <c r="GBW232" s="19" t="s">
        <v>8439</v>
      </c>
      <c r="GBX232" s="19" t="s">
        <v>8439</v>
      </c>
      <c r="GBY232" s="19" t="s">
        <v>8439</v>
      </c>
      <c r="GBZ232" s="19" t="s">
        <v>8439</v>
      </c>
      <c r="GCA232" s="19" t="s">
        <v>8439</v>
      </c>
      <c r="GCB232" s="19" t="s">
        <v>8439</v>
      </c>
      <c r="GCC232" s="19" t="s">
        <v>8439</v>
      </c>
      <c r="GCD232" s="19" t="s">
        <v>8439</v>
      </c>
      <c r="GCE232" s="19" t="s">
        <v>8439</v>
      </c>
      <c r="GCF232" s="19" t="s">
        <v>8439</v>
      </c>
      <c r="GCG232" s="19" t="s">
        <v>8439</v>
      </c>
      <c r="GCH232" s="19" t="s">
        <v>8439</v>
      </c>
      <c r="GCI232" s="19" t="s">
        <v>8439</v>
      </c>
      <c r="GCJ232" s="19" t="s">
        <v>8439</v>
      </c>
      <c r="GCK232" s="19" t="s">
        <v>8439</v>
      </c>
      <c r="GCL232" s="19" t="s">
        <v>8439</v>
      </c>
      <c r="GCM232" s="19" t="s">
        <v>8439</v>
      </c>
      <c r="GCN232" s="19" t="s">
        <v>8439</v>
      </c>
      <c r="GCO232" s="19" t="s">
        <v>8439</v>
      </c>
      <c r="GCP232" s="19" t="s">
        <v>8439</v>
      </c>
      <c r="GCQ232" s="19" t="s">
        <v>8439</v>
      </c>
      <c r="GCR232" s="19" t="s">
        <v>8439</v>
      </c>
      <c r="GCS232" s="19" t="s">
        <v>8439</v>
      </c>
      <c r="GCT232" s="19" t="s">
        <v>8439</v>
      </c>
      <c r="GCU232" s="19" t="s">
        <v>8439</v>
      </c>
      <c r="GCV232" s="19" t="s">
        <v>8439</v>
      </c>
      <c r="GCW232" s="19" t="s">
        <v>8439</v>
      </c>
      <c r="GCX232" s="19" t="s">
        <v>8439</v>
      </c>
      <c r="GCY232" s="19" t="s">
        <v>8439</v>
      </c>
      <c r="GCZ232" s="19" t="s">
        <v>8439</v>
      </c>
      <c r="GDA232" s="19" t="s">
        <v>8439</v>
      </c>
      <c r="GDB232" s="19" t="s">
        <v>8439</v>
      </c>
      <c r="GDC232" s="19" t="s">
        <v>8439</v>
      </c>
      <c r="GDD232" s="19" t="s">
        <v>8439</v>
      </c>
      <c r="GDE232" s="19" t="s">
        <v>8439</v>
      </c>
      <c r="GDF232" s="19" t="s">
        <v>8439</v>
      </c>
      <c r="GDG232" s="19" t="s">
        <v>8439</v>
      </c>
      <c r="GDH232" s="19" t="s">
        <v>8439</v>
      </c>
      <c r="GDI232" s="19" t="s">
        <v>8439</v>
      </c>
      <c r="GDJ232" s="19" t="s">
        <v>8439</v>
      </c>
      <c r="GDK232" s="19" t="s">
        <v>8439</v>
      </c>
      <c r="GDL232" s="19" t="s">
        <v>8439</v>
      </c>
      <c r="GDM232" s="19" t="s">
        <v>8439</v>
      </c>
      <c r="GDN232" s="19" t="s">
        <v>8439</v>
      </c>
      <c r="GDO232" s="19" t="s">
        <v>8439</v>
      </c>
      <c r="GDP232" s="19" t="s">
        <v>8439</v>
      </c>
      <c r="GDQ232" s="19" t="s">
        <v>8439</v>
      </c>
      <c r="GDR232" s="19" t="s">
        <v>8439</v>
      </c>
      <c r="GDS232" s="19" t="s">
        <v>8439</v>
      </c>
      <c r="GDT232" s="19" t="s">
        <v>8439</v>
      </c>
      <c r="GDU232" s="19" t="s">
        <v>8439</v>
      </c>
      <c r="GDV232" s="19" t="s">
        <v>8439</v>
      </c>
      <c r="GDW232" s="19" t="s">
        <v>8439</v>
      </c>
      <c r="GDX232" s="19" t="s">
        <v>8439</v>
      </c>
      <c r="GDY232" s="19" t="s">
        <v>8439</v>
      </c>
      <c r="GDZ232" s="19" t="s">
        <v>8439</v>
      </c>
      <c r="GEA232" s="19" t="s">
        <v>8439</v>
      </c>
      <c r="GEB232" s="19" t="s">
        <v>8439</v>
      </c>
      <c r="GEC232" s="19" t="s">
        <v>8439</v>
      </c>
      <c r="GED232" s="19" t="s">
        <v>8439</v>
      </c>
      <c r="GEE232" s="19" t="s">
        <v>8439</v>
      </c>
      <c r="GEF232" s="19" t="s">
        <v>8439</v>
      </c>
      <c r="GEG232" s="19" t="s">
        <v>8439</v>
      </c>
      <c r="GEH232" s="19" t="s">
        <v>8439</v>
      </c>
      <c r="GEI232" s="19" t="s">
        <v>8439</v>
      </c>
      <c r="GEJ232" s="19" t="s">
        <v>8439</v>
      </c>
      <c r="GEK232" s="19" t="s">
        <v>8439</v>
      </c>
      <c r="GEL232" s="19" t="s">
        <v>8439</v>
      </c>
      <c r="GEM232" s="19" t="s">
        <v>8439</v>
      </c>
      <c r="GEN232" s="19" t="s">
        <v>8439</v>
      </c>
      <c r="GEO232" s="19" t="s">
        <v>8439</v>
      </c>
      <c r="GEP232" s="19" t="s">
        <v>8439</v>
      </c>
      <c r="GEQ232" s="19" t="s">
        <v>8439</v>
      </c>
      <c r="GER232" s="19" t="s">
        <v>8439</v>
      </c>
      <c r="GES232" s="19" t="s">
        <v>8439</v>
      </c>
      <c r="GET232" s="19" t="s">
        <v>8439</v>
      </c>
      <c r="GEU232" s="19" t="s">
        <v>8439</v>
      </c>
      <c r="GEV232" s="19" t="s">
        <v>8439</v>
      </c>
      <c r="GEW232" s="19" t="s">
        <v>8439</v>
      </c>
      <c r="GEX232" s="19" t="s">
        <v>8439</v>
      </c>
      <c r="GEY232" s="19" t="s">
        <v>8439</v>
      </c>
      <c r="GEZ232" s="19" t="s">
        <v>8439</v>
      </c>
      <c r="GFA232" s="19" t="s">
        <v>8439</v>
      </c>
      <c r="GFB232" s="19" t="s">
        <v>8439</v>
      </c>
      <c r="GFC232" s="19" t="s">
        <v>8439</v>
      </c>
      <c r="GFD232" s="19" t="s">
        <v>8439</v>
      </c>
      <c r="GFE232" s="19" t="s">
        <v>8439</v>
      </c>
      <c r="GFF232" s="19" t="s">
        <v>8439</v>
      </c>
      <c r="GFG232" s="19" t="s">
        <v>8439</v>
      </c>
      <c r="GFH232" s="19" t="s">
        <v>8439</v>
      </c>
      <c r="GFI232" s="19" t="s">
        <v>8439</v>
      </c>
      <c r="GFJ232" s="19" t="s">
        <v>8439</v>
      </c>
      <c r="GFK232" s="19" t="s">
        <v>8439</v>
      </c>
      <c r="GFL232" s="19" t="s">
        <v>8439</v>
      </c>
      <c r="GFM232" s="19" t="s">
        <v>8439</v>
      </c>
      <c r="GFN232" s="19" t="s">
        <v>8439</v>
      </c>
      <c r="GFO232" s="19" t="s">
        <v>8439</v>
      </c>
      <c r="GFP232" s="19" t="s">
        <v>8439</v>
      </c>
      <c r="GFQ232" s="19" t="s">
        <v>8439</v>
      </c>
      <c r="GFR232" s="19" t="s">
        <v>8439</v>
      </c>
      <c r="GFS232" s="19" t="s">
        <v>8439</v>
      </c>
      <c r="GFT232" s="19" t="s">
        <v>8439</v>
      </c>
      <c r="GFU232" s="19" t="s">
        <v>8439</v>
      </c>
      <c r="GFV232" s="19" t="s">
        <v>8439</v>
      </c>
      <c r="GFW232" s="19" t="s">
        <v>8439</v>
      </c>
      <c r="GFX232" s="19" t="s">
        <v>8439</v>
      </c>
      <c r="GFY232" s="19" t="s">
        <v>8439</v>
      </c>
      <c r="GFZ232" s="19" t="s">
        <v>8439</v>
      </c>
      <c r="GGA232" s="19" t="s">
        <v>8439</v>
      </c>
      <c r="GGB232" s="19" t="s">
        <v>8439</v>
      </c>
      <c r="GGC232" s="19" t="s">
        <v>8439</v>
      </c>
      <c r="GGD232" s="19" t="s">
        <v>8439</v>
      </c>
      <c r="GGE232" s="19" t="s">
        <v>8439</v>
      </c>
      <c r="GGF232" s="19" t="s">
        <v>8439</v>
      </c>
      <c r="GGG232" s="19" t="s">
        <v>8439</v>
      </c>
      <c r="GGH232" s="19" t="s">
        <v>8439</v>
      </c>
      <c r="GGI232" s="19" t="s">
        <v>8439</v>
      </c>
      <c r="GGJ232" s="19" t="s">
        <v>8439</v>
      </c>
      <c r="GGK232" s="19" t="s">
        <v>8439</v>
      </c>
      <c r="GGL232" s="19" t="s">
        <v>8439</v>
      </c>
      <c r="GGM232" s="19" t="s">
        <v>8439</v>
      </c>
      <c r="GGN232" s="19" t="s">
        <v>8439</v>
      </c>
      <c r="GGO232" s="19" t="s">
        <v>8439</v>
      </c>
      <c r="GGP232" s="19" t="s">
        <v>8439</v>
      </c>
      <c r="GGQ232" s="19" t="s">
        <v>8439</v>
      </c>
      <c r="GGR232" s="19" t="s">
        <v>8439</v>
      </c>
      <c r="GGS232" s="19" t="s">
        <v>8439</v>
      </c>
      <c r="GGT232" s="19" t="s">
        <v>8439</v>
      </c>
      <c r="GGU232" s="19" t="s">
        <v>8439</v>
      </c>
      <c r="GGV232" s="19" t="s">
        <v>8439</v>
      </c>
      <c r="GGW232" s="19" t="s">
        <v>8439</v>
      </c>
      <c r="GGX232" s="19" t="s">
        <v>8439</v>
      </c>
      <c r="GGY232" s="19" t="s">
        <v>8439</v>
      </c>
      <c r="GGZ232" s="19" t="s">
        <v>8439</v>
      </c>
      <c r="GHA232" s="19" t="s">
        <v>8439</v>
      </c>
      <c r="GHB232" s="19" t="s">
        <v>8439</v>
      </c>
      <c r="GHC232" s="19" t="s">
        <v>8439</v>
      </c>
      <c r="GHD232" s="19" t="s">
        <v>8439</v>
      </c>
      <c r="GHE232" s="19" t="s">
        <v>8439</v>
      </c>
      <c r="GHF232" s="19" t="s">
        <v>8439</v>
      </c>
      <c r="GHG232" s="19" t="s">
        <v>8439</v>
      </c>
      <c r="GHH232" s="19" t="s">
        <v>8439</v>
      </c>
      <c r="GHI232" s="19" t="s">
        <v>8439</v>
      </c>
      <c r="GHJ232" s="19" t="s">
        <v>8439</v>
      </c>
      <c r="GHK232" s="19" t="s">
        <v>8439</v>
      </c>
      <c r="GHL232" s="19" t="s">
        <v>8439</v>
      </c>
      <c r="GHM232" s="19" t="s">
        <v>8439</v>
      </c>
      <c r="GHN232" s="19" t="s">
        <v>8439</v>
      </c>
      <c r="GHO232" s="19" t="s">
        <v>8439</v>
      </c>
      <c r="GHP232" s="19" t="s">
        <v>8439</v>
      </c>
      <c r="GHQ232" s="19" t="s">
        <v>8439</v>
      </c>
      <c r="GHR232" s="19" t="s">
        <v>8439</v>
      </c>
      <c r="GHS232" s="19" t="s">
        <v>8439</v>
      </c>
      <c r="GHT232" s="19" t="s">
        <v>8439</v>
      </c>
      <c r="GHU232" s="19" t="s">
        <v>8439</v>
      </c>
      <c r="GHV232" s="19" t="s">
        <v>8439</v>
      </c>
      <c r="GHW232" s="19" t="s">
        <v>8439</v>
      </c>
      <c r="GHX232" s="19" t="s">
        <v>8439</v>
      </c>
      <c r="GHY232" s="19" t="s">
        <v>8439</v>
      </c>
      <c r="GHZ232" s="19" t="s">
        <v>8439</v>
      </c>
      <c r="GIA232" s="19" t="s">
        <v>8439</v>
      </c>
      <c r="GIB232" s="19" t="s">
        <v>8439</v>
      </c>
      <c r="GIC232" s="19" t="s">
        <v>8439</v>
      </c>
      <c r="GID232" s="19" t="s">
        <v>8439</v>
      </c>
      <c r="GIE232" s="19" t="s">
        <v>8439</v>
      </c>
      <c r="GIF232" s="19" t="s">
        <v>8439</v>
      </c>
      <c r="GIG232" s="19" t="s">
        <v>8439</v>
      </c>
      <c r="GIH232" s="19" t="s">
        <v>8439</v>
      </c>
      <c r="GII232" s="19" t="s">
        <v>8439</v>
      </c>
      <c r="GIJ232" s="19" t="s">
        <v>8439</v>
      </c>
      <c r="GIK232" s="19" t="s">
        <v>8439</v>
      </c>
      <c r="GIL232" s="19" t="s">
        <v>8439</v>
      </c>
      <c r="GIM232" s="19" t="s">
        <v>8439</v>
      </c>
      <c r="GIN232" s="19" t="s">
        <v>8439</v>
      </c>
      <c r="GIO232" s="19" t="s">
        <v>8439</v>
      </c>
      <c r="GIP232" s="19" t="s">
        <v>8439</v>
      </c>
      <c r="GIQ232" s="19" t="s">
        <v>8439</v>
      </c>
      <c r="GIR232" s="19" t="s">
        <v>8439</v>
      </c>
      <c r="GIS232" s="19" t="s">
        <v>8439</v>
      </c>
      <c r="GIT232" s="19" t="s">
        <v>8439</v>
      </c>
      <c r="GIU232" s="19" t="s">
        <v>8439</v>
      </c>
      <c r="GIV232" s="19" t="s">
        <v>8439</v>
      </c>
      <c r="GIW232" s="19" t="s">
        <v>8439</v>
      </c>
      <c r="GIX232" s="19" t="s">
        <v>8439</v>
      </c>
      <c r="GIY232" s="19" t="s">
        <v>8439</v>
      </c>
      <c r="GIZ232" s="19" t="s">
        <v>8439</v>
      </c>
      <c r="GJA232" s="19" t="s">
        <v>8439</v>
      </c>
      <c r="GJB232" s="19" t="s">
        <v>8439</v>
      </c>
      <c r="GJC232" s="19" t="s">
        <v>8439</v>
      </c>
      <c r="GJD232" s="19" t="s">
        <v>8439</v>
      </c>
      <c r="GJE232" s="19" t="s">
        <v>8439</v>
      </c>
      <c r="GJF232" s="19" t="s">
        <v>8439</v>
      </c>
      <c r="GJG232" s="19" t="s">
        <v>8439</v>
      </c>
      <c r="GJH232" s="19" t="s">
        <v>8439</v>
      </c>
      <c r="GJI232" s="19" t="s">
        <v>8439</v>
      </c>
      <c r="GJJ232" s="19" t="s">
        <v>8439</v>
      </c>
      <c r="GJK232" s="19" t="s">
        <v>8439</v>
      </c>
      <c r="GJL232" s="19" t="s">
        <v>8439</v>
      </c>
      <c r="GJM232" s="19" t="s">
        <v>8439</v>
      </c>
      <c r="GJN232" s="19" t="s">
        <v>8439</v>
      </c>
      <c r="GJO232" s="19" t="s">
        <v>8439</v>
      </c>
      <c r="GJP232" s="19" t="s">
        <v>8439</v>
      </c>
      <c r="GJQ232" s="19" t="s">
        <v>8439</v>
      </c>
      <c r="GJR232" s="19" t="s">
        <v>8439</v>
      </c>
      <c r="GJS232" s="19" t="s">
        <v>8439</v>
      </c>
      <c r="GJT232" s="19" t="s">
        <v>8439</v>
      </c>
      <c r="GJU232" s="19" t="s">
        <v>8439</v>
      </c>
      <c r="GJV232" s="19" t="s">
        <v>8439</v>
      </c>
      <c r="GJW232" s="19" t="s">
        <v>8439</v>
      </c>
      <c r="GJX232" s="19" t="s">
        <v>8439</v>
      </c>
      <c r="GJY232" s="19" t="s">
        <v>8439</v>
      </c>
      <c r="GJZ232" s="19" t="s">
        <v>8439</v>
      </c>
      <c r="GKA232" s="19" t="s">
        <v>8439</v>
      </c>
      <c r="GKB232" s="19" t="s">
        <v>8439</v>
      </c>
      <c r="GKC232" s="19" t="s">
        <v>8439</v>
      </c>
      <c r="GKD232" s="19" t="s">
        <v>8439</v>
      </c>
      <c r="GKE232" s="19" t="s">
        <v>8439</v>
      </c>
      <c r="GKF232" s="19" t="s">
        <v>8439</v>
      </c>
      <c r="GKG232" s="19" t="s">
        <v>8439</v>
      </c>
      <c r="GKH232" s="19" t="s">
        <v>8439</v>
      </c>
      <c r="GKI232" s="19" t="s">
        <v>8439</v>
      </c>
      <c r="GKJ232" s="19" t="s">
        <v>8439</v>
      </c>
      <c r="GKK232" s="19" t="s">
        <v>8439</v>
      </c>
      <c r="GKL232" s="19" t="s">
        <v>8439</v>
      </c>
      <c r="GKM232" s="19" t="s">
        <v>8439</v>
      </c>
      <c r="GKN232" s="19" t="s">
        <v>8439</v>
      </c>
      <c r="GKO232" s="19" t="s">
        <v>8439</v>
      </c>
      <c r="GKP232" s="19" t="s">
        <v>8439</v>
      </c>
      <c r="GKQ232" s="19" t="s">
        <v>8439</v>
      </c>
      <c r="GKR232" s="19" t="s">
        <v>8439</v>
      </c>
      <c r="GKS232" s="19" t="s">
        <v>8439</v>
      </c>
      <c r="GKT232" s="19" t="s">
        <v>8439</v>
      </c>
      <c r="GKU232" s="19" t="s">
        <v>8439</v>
      </c>
      <c r="GKV232" s="19" t="s">
        <v>8439</v>
      </c>
      <c r="GKW232" s="19" t="s">
        <v>8439</v>
      </c>
      <c r="GKX232" s="19" t="s">
        <v>8439</v>
      </c>
      <c r="GKY232" s="19" t="s">
        <v>8439</v>
      </c>
      <c r="GKZ232" s="19" t="s">
        <v>8439</v>
      </c>
      <c r="GLA232" s="19" t="s">
        <v>8439</v>
      </c>
      <c r="GLB232" s="19" t="s">
        <v>8439</v>
      </c>
      <c r="GLC232" s="19" t="s">
        <v>8439</v>
      </c>
      <c r="GLD232" s="19" t="s">
        <v>8439</v>
      </c>
      <c r="GLE232" s="19" t="s">
        <v>8439</v>
      </c>
      <c r="GLF232" s="19" t="s">
        <v>8439</v>
      </c>
      <c r="GLG232" s="19" t="s">
        <v>8439</v>
      </c>
      <c r="GLH232" s="19" t="s">
        <v>8439</v>
      </c>
      <c r="GLI232" s="19" t="s">
        <v>8439</v>
      </c>
      <c r="GLJ232" s="19" t="s">
        <v>8439</v>
      </c>
      <c r="GLK232" s="19" t="s">
        <v>8439</v>
      </c>
      <c r="GLL232" s="19" t="s">
        <v>8439</v>
      </c>
      <c r="GLM232" s="19" t="s">
        <v>8439</v>
      </c>
      <c r="GLN232" s="19" t="s">
        <v>8439</v>
      </c>
      <c r="GLO232" s="19" t="s">
        <v>8439</v>
      </c>
      <c r="GLP232" s="19" t="s">
        <v>8439</v>
      </c>
      <c r="GLQ232" s="19" t="s">
        <v>8439</v>
      </c>
      <c r="GLR232" s="19" t="s">
        <v>8439</v>
      </c>
      <c r="GLS232" s="19" t="s">
        <v>8439</v>
      </c>
      <c r="GLT232" s="19" t="s">
        <v>8439</v>
      </c>
      <c r="GLU232" s="19" t="s">
        <v>8439</v>
      </c>
      <c r="GLV232" s="19" t="s">
        <v>8439</v>
      </c>
      <c r="GLW232" s="19" t="s">
        <v>8439</v>
      </c>
      <c r="GLX232" s="19" t="s">
        <v>8439</v>
      </c>
      <c r="GLY232" s="19" t="s">
        <v>8439</v>
      </c>
      <c r="GLZ232" s="19" t="s">
        <v>8439</v>
      </c>
      <c r="GMA232" s="19" t="s">
        <v>8439</v>
      </c>
      <c r="GMB232" s="19" t="s">
        <v>8439</v>
      </c>
      <c r="GMC232" s="19" t="s">
        <v>8439</v>
      </c>
      <c r="GMD232" s="19" t="s">
        <v>8439</v>
      </c>
      <c r="GME232" s="19" t="s">
        <v>8439</v>
      </c>
      <c r="GMF232" s="19" t="s">
        <v>8439</v>
      </c>
      <c r="GMG232" s="19" t="s">
        <v>8439</v>
      </c>
      <c r="GMH232" s="19" t="s">
        <v>8439</v>
      </c>
      <c r="GMI232" s="19" t="s">
        <v>8439</v>
      </c>
      <c r="GMJ232" s="19" t="s">
        <v>8439</v>
      </c>
      <c r="GMK232" s="19" t="s">
        <v>8439</v>
      </c>
      <c r="GML232" s="19" t="s">
        <v>8439</v>
      </c>
      <c r="GMM232" s="19" t="s">
        <v>8439</v>
      </c>
      <c r="GMN232" s="19" t="s">
        <v>8439</v>
      </c>
      <c r="GMO232" s="19" t="s">
        <v>8439</v>
      </c>
      <c r="GMP232" s="19" t="s">
        <v>8439</v>
      </c>
      <c r="GMQ232" s="19" t="s">
        <v>8439</v>
      </c>
      <c r="GMR232" s="19" t="s">
        <v>8439</v>
      </c>
      <c r="GMS232" s="19" t="s">
        <v>8439</v>
      </c>
      <c r="GMT232" s="19" t="s">
        <v>8439</v>
      </c>
      <c r="GMU232" s="19" t="s">
        <v>8439</v>
      </c>
      <c r="GMV232" s="19" t="s">
        <v>8439</v>
      </c>
      <c r="GMW232" s="19" t="s">
        <v>8439</v>
      </c>
      <c r="GMX232" s="19" t="s">
        <v>8439</v>
      </c>
      <c r="GMY232" s="19" t="s">
        <v>8439</v>
      </c>
      <c r="GMZ232" s="19" t="s">
        <v>8439</v>
      </c>
      <c r="GNA232" s="19" t="s">
        <v>8439</v>
      </c>
      <c r="GNB232" s="19" t="s">
        <v>8439</v>
      </c>
      <c r="GNC232" s="19" t="s">
        <v>8439</v>
      </c>
      <c r="GND232" s="19" t="s">
        <v>8439</v>
      </c>
      <c r="GNE232" s="19" t="s">
        <v>8439</v>
      </c>
      <c r="GNF232" s="19" t="s">
        <v>8439</v>
      </c>
      <c r="GNG232" s="19" t="s">
        <v>8439</v>
      </c>
      <c r="GNH232" s="19" t="s">
        <v>8439</v>
      </c>
      <c r="GNI232" s="19" t="s">
        <v>8439</v>
      </c>
      <c r="GNJ232" s="19" t="s">
        <v>8439</v>
      </c>
      <c r="GNK232" s="19" t="s">
        <v>8439</v>
      </c>
      <c r="GNL232" s="19" t="s">
        <v>8439</v>
      </c>
      <c r="GNM232" s="19" t="s">
        <v>8439</v>
      </c>
      <c r="GNN232" s="19" t="s">
        <v>8439</v>
      </c>
      <c r="GNO232" s="19" t="s">
        <v>8439</v>
      </c>
      <c r="GNP232" s="19" t="s">
        <v>8439</v>
      </c>
      <c r="GNQ232" s="19" t="s">
        <v>8439</v>
      </c>
      <c r="GNR232" s="19" t="s">
        <v>8439</v>
      </c>
      <c r="GNS232" s="19" t="s">
        <v>8439</v>
      </c>
      <c r="GNT232" s="19" t="s">
        <v>8439</v>
      </c>
      <c r="GNU232" s="19" t="s">
        <v>8439</v>
      </c>
      <c r="GNV232" s="19" t="s">
        <v>8439</v>
      </c>
      <c r="GNW232" s="19" t="s">
        <v>8439</v>
      </c>
      <c r="GNX232" s="19" t="s">
        <v>8439</v>
      </c>
      <c r="GNY232" s="19" t="s">
        <v>8439</v>
      </c>
      <c r="GNZ232" s="19" t="s">
        <v>8439</v>
      </c>
      <c r="GOA232" s="19" t="s">
        <v>8439</v>
      </c>
      <c r="GOB232" s="19" t="s">
        <v>8439</v>
      </c>
      <c r="GOC232" s="19" t="s">
        <v>8439</v>
      </c>
      <c r="GOD232" s="19" t="s">
        <v>8439</v>
      </c>
      <c r="GOE232" s="19" t="s">
        <v>8439</v>
      </c>
      <c r="GOF232" s="19" t="s">
        <v>8439</v>
      </c>
      <c r="GOG232" s="19" t="s">
        <v>8439</v>
      </c>
      <c r="GOH232" s="19" t="s">
        <v>8439</v>
      </c>
      <c r="GOI232" s="19" t="s">
        <v>8439</v>
      </c>
      <c r="GOJ232" s="19" t="s">
        <v>8439</v>
      </c>
      <c r="GOK232" s="19" t="s">
        <v>8439</v>
      </c>
      <c r="GOL232" s="19" t="s">
        <v>8439</v>
      </c>
      <c r="GOM232" s="19" t="s">
        <v>8439</v>
      </c>
      <c r="GON232" s="19" t="s">
        <v>8439</v>
      </c>
      <c r="GOO232" s="19" t="s">
        <v>8439</v>
      </c>
      <c r="GOP232" s="19" t="s">
        <v>8439</v>
      </c>
      <c r="GOQ232" s="19" t="s">
        <v>8439</v>
      </c>
      <c r="GOR232" s="19" t="s">
        <v>8439</v>
      </c>
      <c r="GOS232" s="19" t="s">
        <v>8439</v>
      </c>
      <c r="GOT232" s="19" t="s">
        <v>8439</v>
      </c>
      <c r="GOU232" s="19" t="s">
        <v>8439</v>
      </c>
      <c r="GOV232" s="19" t="s">
        <v>8439</v>
      </c>
      <c r="GOW232" s="19" t="s">
        <v>8439</v>
      </c>
      <c r="GOX232" s="19" t="s">
        <v>8439</v>
      </c>
      <c r="GOY232" s="19" t="s">
        <v>8439</v>
      </c>
      <c r="GOZ232" s="19" t="s">
        <v>8439</v>
      </c>
      <c r="GPA232" s="19" t="s">
        <v>8439</v>
      </c>
      <c r="GPB232" s="19" t="s">
        <v>8439</v>
      </c>
      <c r="GPC232" s="19" t="s">
        <v>8439</v>
      </c>
      <c r="GPD232" s="19" t="s">
        <v>8439</v>
      </c>
      <c r="GPE232" s="19" t="s">
        <v>8439</v>
      </c>
      <c r="GPF232" s="19" t="s">
        <v>8439</v>
      </c>
      <c r="GPG232" s="19" t="s">
        <v>8439</v>
      </c>
      <c r="GPH232" s="19" t="s">
        <v>8439</v>
      </c>
      <c r="GPI232" s="19" t="s">
        <v>8439</v>
      </c>
      <c r="GPJ232" s="19" t="s">
        <v>8439</v>
      </c>
      <c r="GPK232" s="19" t="s">
        <v>8439</v>
      </c>
      <c r="GPL232" s="19" t="s">
        <v>8439</v>
      </c>
      <c r="GPM232" s="19" t="s">
        <v>8439</v>
      </c>
      <c r="GPN232" s="19" t="s">
        <v>8439</v>
      </c>
      <c r="GPO232" s="19" t="s">
        <v>8439</v>
      </c>
      <c r="GPP232" s="19" t="s">
        <v>8439</v>
      </c>
      <c r="GPQ232" s="19" t="s">
        <v>8439</v>
      </c>
      <c r="GPR232" s="19" t="s">
        <v>8439</v>
      </c>
      <c r="GPS232" s="19" t="s">
        <v>8439</v>
      </c>
      <c r="GPT232" s="19" t="s">
        <v>8439</v>
      </c>
      <c r="GPU232" s="19" t="s">
        <v>8439</v>
      </c>
      <c r="GPV232" s="19" t="s">
        <v>8439</v>
      </c>
      <c r="GPW232" s="19" t="s">
        <v>8439</v>
      </c>
      <c r="GPX232" s="19" t="s">
        <v>8439</v>
      </c>
      <c r="GPY232" s="19" t="s">
        <v>8439</v>
      </c>
      <c r="GPZ232" s="19" t="s">
        <v>8439</v>
      </c>
      <c r="GQA232" s="19" t="s">
        <v>8439</v>
      </c>
      <c r="GQB232" s="19" t="s">
        <v>8439</v>
      </c>
      <c r="GQC232" s="19" t="s">
        <v>8439</v>
      </c>
      <c r="GQD232" s="19" t="s">
        <v>8439</v>
      </c>
      <c r="GQE232" s="19" t="s">
        <v>8439</v>
      </c>
      <c r="GQF232" s="19" t="s">
        <v>8439</v>
      </c>
      <c r="GQG232" s="19" t="s">
        <v>8439</v>
      </c>
      <c r="GQH232" s="19" t="s">
        <v>8439</v>
      </c>
      <c r="GQI232" s="19" t="s">
        <v>8439</v>
      </c>
      <c r="GQJ232" s="19" t="s">
        <v>8439</v>
      </c>
      <c r="GQK232" s="19" t="s">
        <v>8439</v>
      </c>
      <c r="GQL232" s="19" t="s">
        <v>8439</v>
      </c>
      <c r="GQM232" s="19" t="s">
        <v>8439</v>
      </c>
      <c r="GQN232" s="19" t="s">
        <v>8439</v>
      </c>
      <c r="GQO232" s="19" t="s">
        <v>8439</v>
      </c>
      <c r="GQP232" s="19" t="s">
        <v>8439</v>
      </c>
      <c r="GQQ232" s="19" t="s">
        <v>8439</v>
      </c>
      <c r="GQR232" s="19" t="s">
        <v>8439</v>
      </c>
      <c r="GQS232" s="19" t="s">
        <v>8439</v>
      </c>
      <c r="GQT232" s="19" t="s">
        <v>8439</v>
      </c>
      <c r="GQU232" s="19" t="s">
        <v>8439</v>
      </c>
      <c r="GQV232" s="19" t="s">
        <v>8439</v>
      </c>
      <c r="GQW232" s="19" t="s">
        <v>8439</v>
      </c>
      <c r="GQX232" s="19" t="s">
        <v>8439</v>
      </c>
      <c r="GQY232" s="19" t="s">
        <v>8439</v>
      </c>
      <c r="GQZ232" s="19" t="s">
        <v>8439</v>
      </c>
      <c r="GRA232" s="19" t="s">
        <v>8439</v>
      </c>
      <c r="GRB232" s="19" t="s">
        <v>8439</v>
      </c>
      <c r="GRC232" s="19" t="s">
        <v>8439</v>
      </c>
      <c r="GRD232" s="19" t="s">
        <v>8439</v>
      </c>
      <c r="GRE232" s="19" t="s">
        <v>8439</v>
      </c>
      <c r="GRF232" s="19" t="s">
        <v>8439</v>
      </c>
      <c r="GRG232" s="19" t="s">
        <v>8439</v>
      </c>
      <c r="GRH232" s="19" t="s">
        <v>8439</v>
      </c>
      <c r="GRI232" s="19" t="s">
        <v>8439</v>
      </c>
      <c r="GRJ232" s="19" t="s">
        <v>8439</v>
      </c>
      <c r="GRK232" s="19" t="s">
        <v>8439</v>
      </c>
      <c r="GRL232" s="19" t="s">
        <v>8439</v>
      </c>
      <c r="GRM232" s="19" t="s">
        <v>8439</v>
      </c>
      <c r="GRN232" s="19" t="s">
        <v>8439</v>
      </c>
      <c r="GRO232" s="19" t="s">
        <v>8439</v>
      </c>
      <c r="GRP232" s="19" t="s">
        <v>8439</v>
      </c>
      <c r="GRQ232" s="19" t="s">
        <v>8439</v>
      </c>
      <c r="GRR232" s="19" t="s">
        <v>8439</v>
      </c>
      <c r="GRS232" s="19" t="s">
        <v>8439</v>
      </c>
      <c r="GRT232" s="19" t="s">
        <v>8439</v>
      </c>
      <c r="GRU232" s="19" t="s">
        <v>8439</v>
      </c>
      <c r="GRV232" s="19" t="s">
        <v>8439</v>
      </c>
      <c r="GRW232" s="19" t="s">
        <v>8439</v>
      </c>
      <c r="GRX232" s="19" t="s">
        <v>8439</v>
      </c>
      <c r="GRY232" s="19" t="s">
        <v>8439</v>
      </c>
      <c r="GRZ232" s="19" t="s">
        <v>8439</v>
      </c>
      <c r="GSA232" s="19" t="s">
        <v>8439</v>
      </c>
      <c r="GSB232" s="19" t="s">
        <v>8439</v>
      </c>
      <c r="GSC232" s="19" t="s">
        <v>8439</v>
      </c>
      <c r="GSD232" s="19" t="s">
        <v>8439</v>
      </c>
      <c r="GSE232" s="19" t="s">
        <v>8439</v>
      </c>
      <c r="GSF232" s="19" t="s">
        <v>8439</v>
      </c>
      <c r="GSG232" s="19" t="s">
        <v>8439</v>
      </c>
      <c r="GSH232" s="19" t="s">
        <v>8439</v>
      </c>
      <c r="GSI232" s="19" t="s">
        <v>8439</v>
      </c>
      <c r="GSJ232" s="19" t="s">
        <v>8439</v>
      </c>
      <c r="GSK232" s="19" t="s">
        <v>8439</v>
      </c>
      <c r="GSL232" s="19" t="s">
        <v>8439</v>
      </c>
      <c r="GSM232" s="19" t="s">
        <v>8439</v>
      </c>
      <c r="GSN232" s="19" t="s">
        <v>8439</v>
      </c>
      <c r="GSO232" s="19" t="s">
        <v>8439</v>
      </c>
      <c r="GSP232" s="19" t="s">
        <v>8439</v>
      </c>
      <c r="GSQ232" s="19" t="s">
        <v>8439</v>
      </c>
      <c r="GSR232" s="19" t="s">
        <v>8439</v>
      </c>
      <c r="GSS232" s="19" t="s">
        <v>8439</v>
      </c>
      <c r="GST232" s="19" t="s">
        <v>8439</v>
      </c>
      <c r="GSU232" s="19" t="s">
        <v>8439</v>
      </c>
      <c r="GSV232" s="19" t="s">
        <v>8439</v>
      </c>
      <c r="GSW232" s="19" t="s">
        <v>8439</v>
      </c>
      <c r="GSX232" s="19" t="s">
        <v>8439</v>
      </c>
      <c r="GSY232" s="19" t="s">
        <v>8439</v>
      </c>
      <c r="GSZ232" s="19" t="s">
        <v>8439</v>
      </c>
      <c r="GTA232" s="19" t="s">
        <v>8439</v>
      </c>
      <c r="GTB232" s="19" t="s">
        <v>8439</v>
      </c>
      <c r="GTC232" s="19" t="s">
        <v>8439</v>
      </c>
      <c r="GTD232" s="19" t="s">
        <v>8439</v>
      </c>
      <c r="GTE232" s="19" t="s">
        <v>8439</v>
      </c>
      <c r="GTF232" s="19" t="s">
        <v>8439</v>
      </c>
      <c r="GTG232" s="19" t="s">
        <v>8439</v>
      </c>
      <c r="GTH232" s="19" t="s">
        <v>8439</v>
      </c>
      <c r="GTI232" s="19" t="s">
        <v>8439</v>
      </c>
      <c r="GTJ232" s="19" t="s">
        <v>8439</v>
      </c>
      <c r="GTK232" s="19" t="s">
        <v>8439</v>
      </c>
      <c r="GTL232" s="19" t="s">
        <v>8439</v>
      </c>
      <c r="GTM232" s="19" t="s">
        <v>8439</v>
      </c>
      <c r="GTN232" s="19" t="s">
        <v>8439</v>
      </c>
      <c r="GTO232" s="19" t="s">
        <v>8439</v>
      </c>
      <c r="GTP232" s="19" t="s">
        <v>8439</v>
      </c>
      <c r="GTQ232" s="19" t="s">
        <v>8439</v>
      </c>
      <c r="GTR232" s="19" t="s">
        <v>8439</v>
      </c>
      <c r="GTS232" s="19" t="s">
        <v>8439</v>
      </c>
      <c r="GTT232" s="19" t="s">
        <v>8439</v>
      </c>
      <c r="GTU232" s="19" t="s">
        <v>8439</v>
      </c>
      <c r="GTV232" s="19" t="s">
        <v>8439</v>
      </c>
      <c r="GTW232" s="19" t="s">
        <v>8439</v>
      </c>
      <c r="GTX232" s="19" t="s">
        <v>8439</v>
      </c>
      <c r="GTY232" s="19" t="s">
        <v>8439</v>
      </c>
      <c r="GTZ232" s="19" t="s">
        <v>8439</v>
      </c>
      <c r="GUA232" s="19" t="s">
        <v>8439</v>
      </c>
      <c r="GUB232" s="19" t="s">
        <v>8439</v>
      </c>
      <c r="GUC232" s="19" t="s">
        <v>8439</v>
      </c>
      <c r="GUD232" s="19" t="s">
        <v>8439</v>
      </c>
      <c r="GUE232" s="19" t="s">
        <v>8439</v>
      </c>
      <c r="GUF232" s="19" t="s">
        <v>8439</v>
      </c>
      <c r="GUG232" s="19" t="s">
        <v>8439</v>
      </c>
      <c r="GUH232" s="19" t="s">
        <v>8439</v>
      </c>
      <c r="GUI232" s="19" t="s">
        <v>8439</v>
      </c>
      <c r="GUJ232" s="19" t="s">
        <v>8439</v>
      </c>
      <c r="GUK232" s="19" t="s">
        <v>8439</v>
      </c>
      <c r="GUL232" s="19" t="s">
        <v>8439</v>
      </c>
      <c r="GUM232" s="19" t="s">
        <v>8439</v>
      </c>
      <c r="GUN232" s="19" t="s">
        <v>8439</v>
      </c>
      <c r="GUO232" s="19" t="s">
        <v>8439</v>
      </c>
      <c r="GUP232" s="19" t="s">
        <v>8439</v>
      </c>
      <c r="GUQ232" s="19" t="s">
        <v>8439</v>
      </c>
      <c r="GUR232" s="19" t="s">
        <v>8439</v>
      </c>
      <c r="GUS232" s="19" t="s">
        <v>8439</v>
      </c>
      <c r="GUT232" s="19" t="s">
        <v>8439</v>
      </c>
      <c r="GUU232" s="19" t="s">
        <v>8439</v>
      </c>
      <c r="GUV232" s="19" t="s">
        <v>8439</v>
      </c>
      <c r="GUW232" s="19" t="s">
        <v>8439</v>
      </c>
      <c r="GUX232" s="19" t="s">
        <v>8439</v>
      </c>
      <c r="GUY232" s="19" t="s">
        <v>8439</v>
      </c>
      <c r="GUZ232" s="19" t="s">
        <v>8439</v>
      </c>
      <c r="GVA232" s="19" t="s">
        <v>8439</v>
      </c>
      <c r="GVB232" s="19" t="s">
        <v>8439</v>
      </c>
      <c r="GVC232" s="19" t="s">
        <v>8439</v>
      </c>
      <c r="GVD232" s="19" t="s">
        <v>8439</v>
      </c>
      <c r="GVE232" s="19" t="s">
        <v>8439</v>
      </c>
      <c r="GVF232" s="19" t="s">
        <v>8439</v>
      </c>
      <c r="GVG232" s="19" t="s">
        <v>8439</v>
      </c>
      <c r="GVH232" s="19" t="s">
        <v>8439</v>
      </c>
      <c r="GVI232" s="19" t="s">
        <v>8439</v>
      </c>
      <c r="GVJ232" s="19" t="s">
        <v>8439</v>
      </c>
      <c r="GVK232" s="19" t="s">
        <v>8439</v>
      </c>
      <c r="GVL232" s="19" t="s">
        <v>8439</v>
      </c>
      <c r="GVM232" s="19" t="s">
        <v>8439</v>
      </c>
      <c r="GVN232" s="19" t="s">
        <v>8439</v>
      </c>
      <c r="GVO232" s="19" t="s">
        <v>8439</v>
      </c>
      <c r="GVP232" s="19" t="s">
        <v>8439</v>
      </c>
      <c r="GVQ232" s="19" t="s">
        <v>8439</v>
      </c>
      <c r="GVR232" s="19" t="s">
        <v>8439</v>
      </c>
      <c r="GVS232" s="19" t="s">
        <v>8439</v>
      </c>
      <c r="GVT232" s="19" t="s">
        <v>8439</v>
      </c>
      <c r="GVU232" s="19" t="s">
        <v>8439</v>
      </c>
      <c r="GVV232" s="19" t="s">
        <v>8439</v>
      </c>
      <c r="GVW232" s="19" t="s">
        <v>8439</v>
      </c>
      <c r="GVX232" s="19" t="s">
        <v>8439</v>
      </c>
      <c r="GVY232" s="19" t="s">
        <v>8439</v>
      </c>
      <c r="GVZ232" s="19" t="s">
        <v>8439</v>
      </c>
      <c r="GWA232" s="19" t="s">
        <v>8439</v>
      </c>
      <c r="GWB232" s="19" t="s">
        <v>8439</v>
      </c>
      <c r="GWC232" s="19" t="s">
        <v>8439</v>
      </c>
      <c r="GWD232" s="19" t="s">
        <v>8439</v>
      </c>
      <c r="GWE232" s="19" t="s">
        <v>8439</v>
      </c>
      <c r="GWF232" s="19" t="s">
        <v>8439</v>
      </c>
      <c r="GWG232" s="19" t="s">
        <v>8439</v>
      </c>
      <c r="GWH232" s="19" t="s">
        <v>8439</v>
      </c>
      <c r="GWI232" s="19" t="s">
        <v>8439</v>
      </c>
      <c r="GWJ232" s="19" t="s">
        <v>8439</v>
      </c>
      <c r="GWK232" s="19" t="s">
        <v>8439</v>
      </c>
      <c r="GWL232" s="19" t="s">
        <v>8439</v>
      </c>
      <c r="GWM232" s="19" t="s">
        <v>8439</v>
      </c>
      <c r="GWN232" s="19" t="s">
        <v>8439</v>
      </c>
      <c r="GWO232" s="19" t="s">
        <v>8439</v>
      </c>
      <c r="GWP232" s="19" t="s">
        <v>8439</v>
      </c>
      <c r="GWQ232" s="19" t="s">
        <v>8439</v>
      </c>
      <c r="GWR232" s="19" t="s">
        <v>8439</v>
      </c>
      <c r="GWS232" s="19" t="s">
        <v>8439</v>
      </c>
      <c r="GWT232" s="19" t="s">
        <v>8439</v>
      </c>
      <c r="GWU232" s="19" t="s">
        <v>8439</v>
      </c>
      <c r="GWV232" s="19" t="s">
        <v>8439</v>
      </c>
      <c r="GWW232" s="19" t="s">
        <v>8439</v>
      </c>
      <c r="GWX232" s="19" t="s">
        <v>8439</v>
      </c>
      <c r="GWY232" s="19" t="s">
        <v>8439</v>
      </c>
      <c r="GWZ232" s="19" t="s">
        <v>8439</v>
      </c>
      <c r="GXA232" s="19" t="s">
        <v>8439</v>
      </c>
      <c r="GXB232" s="19" t="s">
        <v>8439</v>
      </c>
      <c r="GXC232" s="19" t="s">
        <v>8439</v>
      </c>
      <c r="GXD232" s="19" t="s">
        <v>8439</v>
      </c>
      <c r="GXE232" s="19" t="s">
        <v>8439</v>
      </c>
      <c r="GXF232" s="19" t="s">
        <v>8439</v>
      </c>
      <c r="GXG232" s="19" t="s">
        <v>8439</v>
      </c>
      <c r="GXH232" s="19" t="s">
        <v>8439</v>
      </c>
      <c r="GXI232" s="19" t="s">
        <v>8439</v>
      </c>
      <c r="GXJ232" s="19" t="s">
        <v>8439</v>
      </c>
      <c r="GXK232" s="19" t="s">
        <v>8439</v>
      </c>
      <c r="GXL232" s="19" t="s">
        <v>8439</v>
      </c>
      <c r="GXM232" s="19" t="s">
        <v>8439</v>
      </c>
      <c r="GXN232" s="19" t="s">
        <v>8439</v>
      </c>
      <c r="GXO232" s="19" t="s">
        <v>8439</v>
      </c>
      <c r="GXP232" s="19" t="s">
        <v>8439</v>
      </c>
      <c r="GXQ232" s="19" t="s">
        <v>8439</v>
      </c>
      <c r="GXR232" s="19" t="s">
        <v>8439</v>
      </c>
      <c r="GXS232" s="19" t="s">
        <v>8439</v>
      </c>
      <c r="GXT232" s="19" t="s">
        <v>8439</v>
      </c>
      <c r="GXU232" s="19" t="s">
        <v>8439</v>
      </c>
      <c r="GXV232" s="19" t="s">
        <v>8439</v>
      </c>
      <c r="GXW232" s="19" t="s">
        <v>8439</v>
      </c>
      <c r="GXX232" s="19" t="s">
        <v>8439</v>
      </c>
      <c r="GXY232" s="19" t="s">
        <v>8439</v>
      </c>
      <c r="GXZ232" s="19" t="s">
        <v>8439</v>
      </c>
      <c r="GYA232" s="19" t="s">
        <v>8439</v>
      </c>
      <c r="GYB232" s="19" t="s">
        <v>8439</v>
      </c>
      <c r="GYC232" s="19" t="s">
        <v>8439</v>
      </c>
      <c r="GYD232" s="19" t="s">
        <v>8439</v>
      </c>
      <c r="GYE232" s="19" t="s">
        <v>8439</v>
      </c>
      <c r="GYF232" s="19" t="s">
        <v>8439</v>
      </c>
      <c r="GYG232" s="19" t="s">
        <v>8439</v>
      </c>
      <c r="GYH232" s="19" t="s">
        <v>8439</v>
      </c>
      <c r="GYI232" s="19" t="s">
        <v>8439</v>
      </c>
      <c r="GYJ232" s="19" t="s">
        <v>8439</v>
      </c>
      <c r="GYK232" s="19" t="s">
        <v>8439</v>
      </c>
      <c r="GYL232" s="19" t="s">
        <v>8439</v>
      </c>
      <c r="GYM232" s="19" t="s">
        <v>8439</v>
      </c>
      <c r="GYN232" s="19" t="s">
        <v>8439</v>
      </c>
      <c r="GYO232" s="19" t="s">
        <v>8439</v>
      </c>
      <c r="GYP232" s="19" t="s">
        <v>8439</v>
      </c>
      <c r="GYQ232" s="19" t="s">
        <v>8439</v>
      </c>
      <c r="GYR232" s="19" t="s">
        <v>8439</v>
      </c>
      <c r="GYS232" s="19" t="s">
        <v>8439</v>
      </c>
      <c r="GYT232" s="19" t="s">
        <v>8439</v>
      </c>
      <c r="GYU232" s="19" t="s">
        <v>8439</v>
      </c>
      <c r="GYV232" s="19" t="s">
        <v>8439</v>
      </c>
      <c r="GYW232" s="19" t="s">
        <v>8439</v>
      </c>
      <c r="GYX232" s="19" t="s">
        <v>8439</v>
      </c>
      <c r="GYY232" s="19" t="s">
        <v>8439</v>
      </c>
      <c r="GYZ232" s="19" t="s">
        <v>8439</v>
      </c>
      <c r="GZA232" s="19" t="s">
        <v>8439</v>
      </c>
      <c r="GZB232" s="19" t="s">
        <v>8439</v>
      </c>
      <c r="GZC232" s="19" t="s">
        <v>8439</v>
      </c>
      <c r="GZD232" s="19" t="s">
        <v>8439</v>
      </c>
      <c r="GZE232" s="19" t="s">
        <v>8439</v>
      </c>
      <c r="GZF232" s="19" t="s">
        <v>8439</v>
      </c>
      <c r="GZG232" s="19" t="s">
        <v>8439</v>
      </c>
      <c r="GZH232" s="19" t="s">
        <v>8439</v>
      </c>
      <c r="GZI232" s="19" t="s">
        <v>8439</v>
      </c>
      <c r="GZJ232" s="19" t="s">
        <v>8439</v>
      </c>
      <c r="GZK232" s="19" t="s">
        <v>8439</v>
      </c>
      <c r="GZL232" s="19" t="s">
        <v>8439</v>
      </c>
      <c r="GZM232" s="19" t="s">
        <v>8439</v>
      </c>
      <c r="GZN232" s="19" t="s">
        <v>8439</v>
      </c>
      <c r="GZO232" s="19" t="s">
        <v>8439</v>
      </c>
      <c r="GZP232" s="19" t="s">
        <v>8439</v>
      </c>
      <c r="GZQ232" s="19" t="s">
        <v>8439</v>
      </c>
      <c r="GZR232" s="19" t="s">
        <v>8439</v>
      </c>
      <c r="GZS232" s="19" t="s">
        <v>8439</v>
      </c>
      <c r="GZT232" s="19" t="s">
        <v>8439</v>
      </c>
      <c r="GZU232" s="19" t="s">
        <v>8439</v>
      </c>
      <c r="GZV232" s="19" t="s">
        <v>8439</v>
      </c>
      <c r="GZW232" s="19" t="s">
        <v>8439</v>
      </c>
      <c r="GZX232" s="19" t="s">
        <v>8439</v>
      </c>
      <c r="GZY232" s="19" t="s">
        <v>8439</v>
      </c>
      <c r="GZZ232" s="19" t="s">
        <v>8439</v>
      </c>
      <c r="HAA232" s="19" t="s">
        <v>8439</v>
      </c>
      <c r="HAB232" s="19" t="s">
        <v>8439</v>
      </c>
      <c r="HAC232" s="19" t="s">
        <v>8439</v>
      </c>
      <c r="HAD232" s="19" t="s">
        <v>8439</v>
      </c>
      <c r="HAE232" s="19" t="s">
        <v>8439</v>
      </c>
      <c r="HAF232" s="19" t="s">
        <v>8439</v>
      </c>
      <c r="HAG232" s="19" t="s">
        <v>8439</v>
      </c>
      <c r="HAH232" s="19" t="s">
        <v>8439</v>
      </c>
      <c r="HAI232" s="19" t="s">
        <v>8439</v>
      </c>
      <c r="HAJ232" s="19" t="s">
        <v>8439</v>
      </c>
      <c r="HAK232" s="19" t="s">
        <v>8439</v>
      </c>
      <c r="HAL232" s="19" t="s">
        <v>8439</v>
      </c>
      <c r="HAM232" s="19" t="s">
        <v>8439</v>
      </c>
      <c r="HAN232" s="19" t="s">
        <v>8439</v>
      </c>
      <c r="HAO232" s="19" t="s">
        <v>8439</v>
      </c>
      <c r="HAP232" s="19" t="s">
        <v>8439</v>
      </c>
      <c r="HAQ232" s="19" t="s">
        <v>8439</v>
      </c>
      <c r="HAR232" s="19" t="s">
        <v>8439</v>
      </c>
      <c r="HAS232" s="19" t="s">
        <v>8439</v>
      </c>
      <c r="HAT232" s="19" t="s">
        <v>8439</v>
      </c>
      <c r="HAU232" s="19" t="s">
        <v>8439</v>
      </c>
      <c r="HAV232" s="19" t="s">
        <v>8439</v>
      </c>
      <c r="HAW232" s="19" t="s">
        <v>8439</v>
      </c>
      <c r="HAX232" s="19" t="s">
        <v>8439</v>
      </c>
      <c r="HAY232" s="19" t="s">
        <v>8439</v>
      </c>
      <c r="HAZ232" s="19" t="s">
        <v>8439</v>
      </c>
      <c r="HBA232" s="19" t="s">
        <v>8439</v>
      </c>
      <c r="HBB232" s="19" t="s">
        <v>8439</v>
      </c>
      <c r="HBC232" s="19" t="s">
        <v>8439</v>
      </c>
      <c r="HBD232" s="19" t="s">
        <v>8439</v>
      </c>
      <c r="HBE232" s="19" t="s">
        <v>8439</v>
      </c>
      <c r="HBF232" s="19" t="s">
        <v>8439</v>
      </c>
      <c r="HBG232" s="19" t="s">
        <v>8439</v>
      </c>
      <c r="HBH232" s="19" t="s">
        <v>8439</v>
      </c>
      <c r="HBI232" s="19" t="s">
        <v>8439</v>
      </c>
      <c r="HBJ232" s="19" t="s">
        <v>8439</v>
      </c>
      <c r="HBK232" s="19" t="s">
        <v>8439</v>
      </c>
      <c r="HBL232" s="19" t="s">
        <v>8439</v>
      </c>
      <c r="HBM232" s="19" t="s">
        <v>8439</v>
      </c>
      <c r="HBN232" s="19" t="s">
        <v>8439</v>
      </c>
      <c r="HBO232" s="19" t="s">
        <v>8439</v>
      </c>
      <c r="HBP232" s="19" t="s">
        <v>8439</v>
      </c>
      <c r="HBQ232" s="19" t="s">
        <v>8439</v>
      </c>
      <c r="HBR232" s="19" t="s">
        <v>8439</v>
      </c>
      <c r="HBS232" s="19" t="s">
        <v>8439</v>
      </c>
      <c r="HBT232" s="19" t="s">
        <v>8439</v>
      </c>
      <c r="HBU232" s="19" t="s">
        <v>8439</v>
      </c>
      <c r="HBV232" s="19" t="s">
        <v>8439</v>
      </c>
      <c r="HBW232" s="19" t="s">
        <v>8439</v>
      </c>
      <c r="HBX232" s="19" t="s">
        <v>8439</v>
      </c>
      <c r="HBY232" s="19" t="s">
        <v>8439</v>
      </c>
      <c r="HBZ232" s="19" t="s">
        <v>8439</v>
      </c>
      <c r="HCA232" s="19" t="s">
        <v>8439</v>
      </c>
      <c r="HCB232" s="19" t="s">
        <v>8439</v>
      </c>
      <c r="HCC232" s="19" t="s">
        <v>8439</v>
      </c>
      <c r="HCD232" s="19" t="s">
        <v>8439</v>
      </c>
      <c r="HCE232" s="19" t="s">
        <v>8439</v>
      </c>
      <c r="HCF232" s="19" t="s">
        <v>8439</v>
      </c>
      <c r="HCG232" s="19" t="s">
        <v>8439</v>
      </c>
      <c r="HCH232" s="19" t="s">
        <v>8439</v>
      </c>
      <c r="HCI232" s="19" t="s">
        <v>8439</v>
      </c>
      <c r="HCJ232" s="19" t="s">
        <v>8439</v>
      </c>
      <c r="HCK232" s="19" t="s">
        <v>8439</v>
      </c>
      <c r="HCL232" s="19" t="s">
        <v>8439</v>
      </c>
      <c r="HCM232" s="19" t="s">
        <v>8439</v>
      </c>
      <c r="HCN232" s="19" t="s">
        <v>8439</v>
      </c>
      <c r="HCO232" s="19" t="s">
        <v>8439</v>
      </c>
      <c r="HCP232" s="19" t="s">
        <v>8439</v>
      </c>
      <c r="HCQ232" s="19" t="s">
        <v>8439</v>
      </c>
      <c r="HCR232" s="19" t="s">
        <v>8439</v>
      </c>
      <c r="HCS232" s="19" t="s">
        <v>8439</v>
      </c>
      <c r="HCT232" s="19" t="s">
        <v>8439</v>
      </c>
      <c r="HCU232" s="19" t="s">
        <v>8439</v>
      </c>
      <c r="HCV232" s="19" t="s">
        <v>8439</v>
      </c>
      <c r="HCW232" s="19" t="s">
        <v>8439</v>
      </c>
      <c r="HCX232" s="19" t="s">
        <v>8439</v>
      </c>
      <c r="HCY232" s="19" t="s">
        <v>8439</v>
      </c>
      <c r="HCZ232" s="19" t="s">
        <v>8439</v>
      </c>
      <c r="HDA232" s="19" t="s">
        <v>8439</v>
      </c>
      <c r="HDB232" s="19" t="s">
        <v>8439</v>
      </c>
      <c r="HDC232" s="19" t="s">
        <v>8439</v>
      </c>
      <c r="HDD232" s="19" t="s">
        <v>8439</v>
      </c>
      <c r="HDE232" s="19" t="s">
        <v>8439</v>
      </c>
      <c r="HDF232" s="19" t="s">
        <v>8439</v>
      </c>
      <c r="HDG232" s="19" t="s">
        <v>8439</v>
      </c>
      <c r="HDH232" s="19" t="s">
        <v>8439</v>
      </c>
      <c r="HDI232" s="19" t="s">
        <v>8439</v>
      </c>
      <c r="HDJ232" s="19" t="s">
        <v>8439</v>
      </c>
      <c r="HDK232" s="19" t="s">
        <v>8439</v>
      </c>
      <c r="HDL232" s="19" t="s">
        <v>8439</v>
      </c>
      <c r="HDM232" s="19" t="s">
        <v>8439</v>
      </c>
      <c r="HDN232" s="19" t="s">
        <v>8439</v>
      </c>
      <c r="HDO232" s="19" t="s">
        <v>8439</v>
      </c>
      <c r="HDP232" s="19" t="s">
        <v>8439</v>
      </c>
      <c r="HDQ232" s="19" t="s">
        <v>8439</v>
      </c>
      <c r="HDR232" s="19" t="s">
        <v>8439</v>
      </c>
      <c r="HDS232" s="19" t="s">
        <v>8439</v>
      </c>
      <c r="HDT232" s="19" t="s">
        <v>8439</v>
      </c>
      <c r="HDU232" s="19" t="s">
        <v>8439</v>
      </c>
      <c r="HDV232" s="19" t="s">
        <v>8439</v>
      </c>
      <c r="HDW232" s="19" t="s">
        <v>8439</v>
      </c>
      <c r="HDX232" s="19" t="s">
        <v>8439</v>
      </c>
      <c r="HDY232" s="19" t="s">
        <v>8439</v>
      </c>
      <c r="HDZ232" s="19" t="s">
        <v>8439</v>
      </c>
      <c r="HEA232" s="19" t="s">
        <v>8439</v>
      </c>
      <c r="HEB232" s="19" t="s">
        <v>8439</v>
      </c>
      <c r="HEC232" s="19" t="s">
        <v>8439</v>
      </c>
      <c r="HED232" s="19" t="s">
        <v>8439</v>
      </c>
      <c r="HEE232" s="19" t="s">
        <v>8439</v>
      </c>
      <c r="HEF232" s="19" t="s">
        <v>8439</v>
      </c>
      <c r="HEG232" s="19" t="s">
        <v>8439</v>
      </c>
      <c r="HEH232" s="19" t="s">
        <v>8439</v>
      </c>
      <c r="HEI232" s="19" t="s">
        <v>8439</v>
      </c>
      <c r="HEJ232" s="19" t="s">
        <v>8439</v>
      </c>
      <c r="HEK232" s="19" t="s">
        <v>8439</v>
      </c>
      <c r="HEL232" s="19" t="s">
        <v>8439</v>
      </c>
      <c r="HEM232" s="19" t="s">
        <v>8439</v>
      </c>
      <c r="HEN232" s="19" t="s">
        <v>8439</v>
      </c>
      <c r="HEO232" s="19" t="s">
        <v>8439</v>
      </c>
      <c r="HEP232" s="19" t="s">
        <v>8439</v>
      </c>
      <c r="HEQ232" s="19" t="s">
        <v>8439</v>
      </c>
      <c r="HER232" s="19" t="s">
        <v>8439</v>
      </c>
      <c r="HES232" s="19" t="s">
        <v>8439</v>
      </c>
      <c r="HET232" s="19" t="s">
        <v>8439</v>
      </c>
      <c r="HEU232" s="19" t="s">
        <v>8439</v>
      </c>
      <c r="HEV232" s="19" t="s">
        <v>8439</v>
      </c>
      <c r="HEW232" s="19" t="s">
        <v>8439</v>
      </c>
      <c r="HEX232" s="19" t="s">
        <v>8439</v>
      </c>
      <c r="HEY232" s="19" t="s">
        <v>8439</v>
      </c>
      <c r="HEZ232" s="19" t="s">
        <v>8439</v>
      </c>
      <c r="HFA232" s="19" t="s">
        <v>8439</v>
      </c>
      <c r="HFB232" s="19" t="s">
        <v>8439</v>
      </c>
      <c r="HFC232" s="19" t="s">
        <v>8439</v>
      </c>
      <c r="HFD232" s="19" t="s">
        <v>8439</v>
      </c>
      <c r="HFE232" s="19" t="s">
        <v>8439</v>
      </c>
      <c r="HFF232" s="19" t="s">
        <v>8439</v>
      </c>
      <c r="HFG232" s="19" t="s">
        <v>8439</v>
      </c>
      <c r="HFH232" s="19" t="s">
        <v>8439</v>
      </c>
      <c r="HFI232" s="19" t="s">
        <v>8439</v>
      </c>
      <c r="HFJ232" s="19" t="s">
        <v>8439</v>
      </c>
      <c r="HFK232" s="19" t="s">
        <v>8439</v>
      </c>
      <c r="HFL232" s="19" t="s">
        <v>8439</v>
      </c>
      <c r="HFM232" s="19" t="s">
        <v>8439</v>
      </c>
      <c r="HFN232" s="19" t="s">
        <v>8439</v>
      </c>
      <c r="HFO232" s="19" t="s">
        <v>8439</v>
      </c>
      <c r="HFP232" s="19" t="s">
        <v>8439</v>
      </c>
      <c r="HFQ232" s="19" t="s">
        <v>8439</v>
      </c>
      <c r="HFR232" s="19" t="s">
        <v>8439</v>
      </c>
      <c r="HFS232" s="19" t="s">
        <v>8439</v>
      </c>
      <c r="HFT232" s="19" t="s">
        <v>8439</v>
      </c>
      <c r="HFU232" s="19" t="s">
        <v>8439</v>
      </c>
      <c r="HFV232" s="19" t="s">
        <v>8439</v>
      </c>
      <c r="HFW232" s="19" t="s">
        <v>8439</v>
      </c>
      <c r="HFX232" s="19" t="s">
        <v>8439</v>
      </c>
      <c r="HFY232" s="19" t="s">
        <v>8439</v>
      </c>
      <c r="HFZ232" s="19" t="s">
        <v>8439</v>
      </c>
      <c r="HGA232" s="19" t="s">
        <v>8439</v>
      </c>
      <c r="HGB232" s="19" t="s">
        <v>8439</v>
      </c>
      <c r="HGC232" s="19" t="s">
        <v>8439</v>
      </c>
      <c r="HGD232" s="19" t="s">
        <v>8439</v>
      </c>
      <c r="HGE232" s="19" t="s">
        <v>8439</v>
      </c>
      <c r="HGF232" s="19" t="s">
        <v>8439</v>
      </c>
      <c r="HGG232" s="19" t="s">
        <v>8439</v>
      </c>
      <c r="HGH232" s="19" t="s">
        <v>8439</v>
      </c>
      <c r="HGI232" s="19" t="s">
        <v>8439</v>
      </c>
      <c r="HGJ232" s="19" t="s">
        <v>8439</v>
      </c>
      <c r="HGK232" s="19" t="s">
        <v>8439</v>
      </c>
      <c r="HGL232" s="19" t="s">
        <v>8439</v>
      </c>
      <c r="HGM232" s="19" t="s">
        <v>8439</v>
      </c>
      <c r="HGN232" s="19" t="s">
        <v>8439</v>
      </c>
      <c r="HGO232" s="19" t="s">
        <v>8439</v>
      </c>
      <c r="HGP232" s="19" t="s">
        <v>8439</v>
      </c>
      <c r="HGQ232" s="19" t="s">
        <v>8439</v>
      </c>
      <c r="HGR232" s="19" t="s">
        <v>8439</v>
      </c>
      <c r="HGS232" s="19" t="s">
        <v>8439</v>
      </c>
      <c r="HGT232" s="19" t="s">
        <v>8439</v>
      </c>
      <c r="HGU232" s="19" t="s">
        <v>8439</v>
      </c>
      <c r="HGV232" s="19" t="s">
        <v>8439</v>
      </c>
      <c r="HGW232" s="19" t="s">
        <v>8439</v>
      </c>
      <c r="HGX232" s="19" t="s">
        <v>8439</v>
      </c>
      <c r="HGY232" s="19" t="s">
        <v>8439</v>
      </c>
      <c r="HGZ232" s="19" t="s">
        <v>8439</v>
      </c>
      <c r="HHA232" s="19" t="s">
        <v>8439</v>
      </c>
      <c r="HHB232" s="19" t="s">
        <v>8439</v>
      </c>
      <c r="HHC232" s="19" t="s">
        <v>8439</v>
      </c>
      <c r="HHD232" s="19" t="s">
        <v>8439</v>
      </c>
      <c r="HHE232" s="19" t="s">
        <v>8439</v>
      </c>
      <c r="HHF232" s="19" t="s">
        <v>8439</v>
      </c>
      <c r="HHG232" s="19" t="s">
        <v>8439</v>
      </c>
      <c r="HHH232" s="19" t="s">
        <v>8439</v>
      </c>
      <c r="HHI232" s="19" t="s">
        <v>8439</v>
      </c>
      <c r="HHJ232" s="19" t="s">
        <v>8439</v>
      </c>
      <c r="HHK232" s="19" t="s">
        <v>8439</v>
      </c>
      <c r="HHL232" s="19" t="s">
        <v>8439</v>
      </c>
      <c r="HHM232" s="19" t="s">
        <v>8439</v>
      </c>
      <c r="HHN232" s="19" t="s">
        <v>8439</v>
      </c>
      <c r="HHO232" s="19" t="s">
        <v>8439</v>
      </c>
      <c r="HHP232" s="19" t="s">
        <v>8439</v>
      </c>
      <c r="HHQ232" s="19" t="s">
        <v>8439</v>
      </c>
      <c r="HHR232" s="19" t="s">
        <v>8439</v>
      </c>
      <c r="HHS232" s="19" t="s">
        <v>8439</v>
      </c>
      <c r="HHT232" s="19" t="s">
        <v>8439</v>
      </c>
      <c r="HHU232" s="19" t="s">
        <v>8439</v>
      </c>
      <c r="HHV232" s="19" t="s">
        <v>8439</v>
      </c>
      <c r="HHW232" s="19" t="s">
        <v>8439</v>
      </c>
      <c r="HHX232" s="19" t="s">
        <v>8439</v>
      </c>
      <c r="HHY232" s="19" t="s">
        <v>8439</v>
      </c>
      <c r="HHZ232" s="19" t="s">
        <v>8439</v>
      </c>
      <c r="HIA232" s="19" t="s">
        <v>8439</v>
      </c>
      <c r="HIB232" s="19" t="s">
        <v>8439</v>
      </c>
      <c r="HIC232" s="19" t="s">
        <v>8439</v>
      </c>
      <c r="HID232" s="19" t="s">
        <v>8439</v>
      </c>
      <c r="HIE232" s="19" t="s">
        <v>8439</v>
      </c>
      <c r="HIF232" s="19" t="s">
        <v>8439</v>
      </c>
      <c r="HIG232" s="19" t="s">
        <v>8439</v>
      </c>
      <c r="HIH232" s="19" t="s">
        <v>8439</v>
      </c>
      <c r="HII232" s="19" t="s">
        <v>8439</v>
      </c>
      <c r="HIJ232" s="19" t="s">
        <v>8439</v>
      </c>
      <c r="HIK232" s="19" t="s">
        <v>8439</v>
      </c>
      <c r="HIL232" s="19" t="s">
        <v>8439</v>
      </c>
      <c r="HIM232" s="19" t="s">
        <v>8439</v>
      </c>
      <c r="HIN232" s="19" t="s">
        <v>8439</v>
      </c>
      <c r="HIO232" s="19" t="s">
        <v>8439</v>
      </c>
      <c r="HIP232" s="19" t="s">
        <v>8439</v>
      </c>
      <c r="HIQ232" s="19" t="s">
        <v>8439</v>
      </c>
      <c r="HIR232" s="19" t="s">
        <v>8439</v>
      </c>
      <c r="HIS232" s="19" t="s">
        <v>8439</v>
      </c>
      <c r="HIT232" s="19" t="s">
        <v>8439</v>
      </c>
      <c r="HIU232" s="19" t="s">
        <v>8439</v>
      </c>
      <c r="HIV232" s="19" t="s">
        <v>8439</v>
      </c>
      <c r="HIW232" s="19" t="s">
        <v>8439</v>
      </c>
      <c r="HIX232" s="19" t="s">
        <v>8439</v>
      </c>
      <c r="HIY232" s="19" t="s">
        <v>8439</v>
      </c>
      <c r="HIZ232" s="19" t="s">
        <v>8439</v>
      </c>
      <c r="HJA232" s="19" t="s">
        <v>8439</v>
      </c>
      <c r="HJB232" s="19" t="s">
        <v>8439</v>
      </c>
      <c r="HJC232" s="19" t="s">
        <v>8439</v>
      </c>
      <c r="HJD232" s="19" t="s">
        <v>8439</v>
      </c>
      <c r="HJE232" s="19" t="s">
        <v>8439</v>
      </c>
      <c r="HJF232" s="19" t="s">
        <v>8439</v>
      </c>
      <c r="HJG232" s="19" t="s">
        <v>8439</v>
      </c>
      <c r="HJH232" s="19" t="s">
        <v>8439</v>
      </c>
      <c r="HJI232" s="19" t="s">
        <v>8439</v>
      </c>
      <c r="HJJ232" s="19" t="s">
        <v>8439</v>
      </c>
      <c r="HJK232" s="19" t="s">
        <v>8439</v>
      </c>
      <c r="HJL232" s="19" t="s">
        <v>8439</v>
      </c>
      <c r="HJM232" s="19" t="s">
        <v>8439</v>
      </c>
      <c r="HJN232" s="19" t="s">
        <v>8439</v>
      </c>
      <c r="HJO232" s="19" t="s">
        <v>8439</v>
      </c>
      <c r="HJP232" s="19" t="s">
        <v>8439</v>
      </c>
      <c r="HJQ232" s="19" t="s">
        <v>8439</v>
      </c>
      <c r="HJR232" s="19" t="s">
        <v>8439</v>
      </c>
      <c r="HJS232" s="19" t="s">
        <v>8439</v>
      </c>
      <c r="HJT232" s="19" t="s">
        <v>8439</v>
      </c>
      <c r="HJU232" s="19" t="s">
        <v>8439</v>
      </c>
      <c r="HJV232" s="19" t="s">
        <v>8439</v>
      </c>
      <c r="HJW232" s="19" t="s">
        <v>8439</v>
      </c>
      <c r="HJX232" s="19" t="s">
        <v>8439</v>
      </c>
      <c r="HJY232" s="19" t="s">
        <v>8439</v>
      </c>
      <c r="HJZ232" s="19" t="s">
        <v>8439</v>
      </c>
      <c r="HKA232" s="19" t="s">
        <v>8439</v>
      </c>
      <c r="HKB232" s="19" t="s">
        <v>8439</v>
      </c>
      <c r="HKC232" s="19" t="s">
        <v>8439</v>
      </c>
      <c r="HKD232" s="19" t="s">
        <v>8439</v>
      </c>
      <c r="HKE232" s="19" t="s">
        <v>8439</v>
      </c>
      <c r="HKF232" s="19" t="s">
        <v>8439</v>
      </c>
      <c r="HKG232" s="19" t="s">
        <v>8439</v>
      </c>
      <c r="HKH232" s="19" t="s">
        <v>8439</v>
      </c>
      <c r="HKI232" s="19" t="s">
        <v>8439</v>
      </c>
      <c r="HKJ232" s="19" t="s">
        <v>8439</v>
      </c>
      <c r="HKK232" s="19" t="s">
        <v>8439</v>
      </c>
      <c r="HKL232" s="19" t="s">
        <v>8439</v>
      </c>
      <c r="HKM232" s="19" t="s">
        <v>8439</v>
      </c>
      <c r="HKN232" s="19" t="s">
        <v>8439</v>
      </c>
      <c r="HKO232" s="19" t="s">
        <v>8439</v>
      </c>
      <c r="HKP232" s="19" t="s">
        <v>8439</v>
      </c>
      <c r="HKQ232" s="19" t="s">
        <v>8439</v>
      </c>
      <c r="HKR232" s="19" t="s">
        <v>8439</v>
      </c>
      <c r="HKS232" s="19" t="s">
        <v>8439</v>
      </c>
      <c r="HKT232" s="19" t="s">
        <v>8439</v>
      </c>
      <c r="HKU232" s="19" t="s">
        <v>8439</v>
      </c>
      <c r="HKV232" s="19" t="s">
        <v>8439</v>
      </c>
      <c r="HKW232" s="19" t="s">
        <v>8439</v>
      </c>
      <c r="HKX232" s="19" t="s">
        <v>8439</v>
      </c>
      <c r="HKY232" s="19" t="s">
        <v>8439</v>
      </c>
      <c r="HKZ232" s="19" t="s">
        <v>8439</v>
      </c>
      <c r="HLA232" s="19" t="s">
        <v>8439</v>
      </c>
      <c r="HLB232" s="19" t="s">
        <v>8439</v>
      </c>
      <c r="HLC232" s="19" t="s">
        <v>8439</v>
      </c>
      <c r="HLD232" s="19" t="s">
        <v>8439</v>
      </c>
      <c r="HLE232" s="19" t="s">
        <v>8439</v>
      </c>
      <c r="HLF232" s="19" t="s">
        <v>8439</v>
      </c>
      <c r="HLG232" s="19" t="s">
        <v>8439</v>
      </c>
      <c r="HLH232" s="19" t="s">
        <v>8439</v>
      </c>
      <c r="HLI232" s="19" t="s">
        <v>8439</v>
      </c>
      <c r="HLJ232" s="19" t="s">
        <v>8439</v>
      </c>
      <c r="HLK232" s="19" t="s">
        <v>8439</v>
      </c>
      <c r="HLL232" s="19" t="s">
        <v>8439</v>
      </c>
      <c r="HLM232" s="19" t="s">
        <v>8439</v>
      </c>
      <c r="HLN232" s="19" t="s">
        <v>8439</v>
      </c>
      <c r="HLO232" s="19" t="s">
        <v>8439</v>
      </c>
      <c r="HLP232" s="19" t="s">
        <v>8439</v>
      </c>
      <c r="HLQ232" s="19" t="s">
        <v>8439</v>
      </c>
      <c r="HLR232" s="19" t="s">
        <v>8439</v>
      </c>
      <c r="HLS232" s="19" t="s">
        <v>8439</v>
      </c>
      <c r="HLT232" s="19" t="s">
        <v>8439</v>
      </c>
      <c r="HLU232" s="19" t="s">
        <v>8439</v>
      </c>
      <c r="HLV232" s="19" t="s">
        <v>8439</v>
      </c>
      <c r="HLW232" s="19" t="s">
        <v>8439</v>
      </c>
      <c r="HLX232" s="19" t="s">
        <v>8439</v>
      </c>
      <c r="HLY232" s="19" t="s">
        <v>8439</v>
      </c>
      <c r="HLZ232" s="19" t="s">
        <v>8439</v>
      </c>
      <c r="HMA232" s="19" t="s">
        <v>8439</v>
      </c>
      <c r="HMB232" s="19" t="s">
        <v>8439</v>
      </c>
      <c r="HMC232" s="19" t="s">
        <v>8439</v>
      </c>
      <c r="HMD232" s="19" t="s">
        <v>8439</v>
      </c>
      <c r="HME232" s="19" t="s">
        <v>8439</v>
      </c>
      <c r="HMF232" s="19" t="s">
        <v>8439</v>
      </c>
      <c r="HMG232" s="19" t="s">
        <v>8439</v>
      </c>
      <c r="HMH232" s="19" t="s">
        <v>8439</v>
      </c>
      <c r="HMI232" s="19" t="s">
        <v>8439</v>
      </c>
      <c r="HMJ232" s="19" t="s">
        <v>8439</v>
      </c>
      <c r="HMK232" s="19" t="s">
        <v>8439</v>
      </c>
      <c r="HML232" s="19" t="s">
        <v>8439</v>
      </c>
      <c r="HMM232" s="19" t="s">
        <v>8439</v>
      </c>
      <c r="HMN232" s="19" t="s">
        <v>8439</v>
      </c>
      <c r="HMO232" s="19" t="s">
        <v>8439</v>
      </c>
      <c r="HMP232" s="19" t="s">
        <v>8439</v>
      </c>
      <c r="HMQ232" s="19" t="s">
        <v>8439</v>
      </c>
      <c r="HMR232" s="19" t="s">
        <v>8439</v>
      </c>
      <c r="HMS232" s="19" t="s">
        <v>8439</v>
      </c>
      <c r="HMT232" s="19" t="s">
        <v>8439</v>
      </c>
      <c r="HMU232" s="19" t="s">
        <v>8439</v>
      </c>
      <c r="HMV232" s="19" t="s">
        <v>8439</v>
      </c>
      <c r="HMW232" s="19" t="s">
        <v>8439</v>
      </c>
      <c r="HMX232" s="19" t="s">
        <v>8439</v>
      </c>
      <c r="HMY232" s="19" t="s">
        <v>8439</v>
      </c>
      <c r="HMZ232" s="19" t="s">
        <v>8439</v>
      </c>
      <c r="HNA232" s="19" t="s">
        <v>8439</v>
      </c>
      <c r="HNB232" s="19" t="s">
        <v>8439</v>
      </c>
      <c r="HNC232" s="19" t="s">
        <v>8439</v>
      </c>
      <c r="HND232" s="19" t="s">
        <v>8439</v>
      </c>
      <c r="HNE232" s="19" t="s">
        <v>8439</v>
      </c>
      <c r="HNF232" s="19" t="s">
        <v>8439</v>
      </c>
      <c r="HNG232" s="19" t="s">
        <v>8439</v>
      </c>
      <c r="HNH232" s="19" t="s">
        <v>8439</v>
      </c>
      <c r="HNI232" s="19" t="s">
        <v>8439</v>
      </c>
      <c r="HNJ232" s="19" t="s">
        <v>8439</v>
      </c>
      <c r="HNK232" s="19" t="s">
        <v>8439</v>
      </c>
      <c r="HNL232" s="19" t="s">
        <v>8439</v>
      </c>
      <c r="HNM232" s="19" t="s">
        <v>8439</v>
      </c>
      <c r="HNN232" s="19" t="s">
        <v>8439</v>
      </c>
      <c r="HNO232" s="19" t="s">
        <v>8439</v>
      </c>
      <c r="HNP232" s="19" t="s">
        <v>8439</v>
      </c>
      <c r="HNQ232" s="19" t="s">
        <v>8439</v>
      </c>
      <c r="HNR232" s="19" t="s">
        <v>8439</v>
      </c>
      <c r="HNS232" s="19" t="s">
        <v>8439</v>
      </c>
      <c r="HNT232" s="19" t="s">
        <v>8439</v>
      </c>
      <c r="HNU232" s="19" t="s">
        <v>8439</v>
      </c>
      <c r="HNV232" s="19" t="s">
        <v>8439</v>
      </c>
      <c r="HNW232" s="19" t="s">
        <v>8439</v>
      </c>
      <c r="HNX232" s="19" t="s">
        <v>8439</v>
      </c>
      <c r="HNY232" s="19" t="s">
        <v>8439</v>
      </c>
      <c r="HNZ232" s="19" t="s">
        <v>8439</v>
      </c>
      <c r="HOA232" s="19" t="s">
        <v>8439</v>
      </c>
      <c r="HOB232" s="19" t="s">
        <v>8439</v>
      </c>
      <c r="HOC232" s="19" t="s">
        <v>8439</v>
      </c>
      <c r="HOD232" s="19" t="s">
        <v>8439</v>
      </c>
      <c r="HOE232" s="19" t="s">
        <v>8439</v>
      </c>
      <c r="HOF232" s="19" t="s">
        <v>8439</v>
      </c>
      <c r="HOG232" s="19" t="s">
        <v>8439</v>
      </c>
      <c r="HOH232" s="19" t="s">
        <v>8439</v>
      </c>
      <c r="HOI232" s="19" t="s">
        <v>8439</v>
      </c>
      <c r="HOJ232" s="19" t="s">
        <v>8439</v>
      </c>
      <c r="HOK232" s="19" t="s">
        <v>8439</v>
      </c>
      <c r="HOL232" s="19" t="s">
        <v>8439</v>
      </c>
      <c r="HOM232" s="19" t="s">
        <v>8439</v>
      </c>
      <c r="HON232" s="19" t="s">
        <v>8439</v>
      </c>
      <c r="HOO232" s="19" t="s">
        <v>8439</v>
      </c>
      <c r="HOP232" s="19" t="s">
        <v>8439</v>
      </c>
      <c r="HOQ232" s="19" t="s">
        <v>8439</v>
      </c>
      <c r="HOR232" s="19" t="s">
        <v>8439</v>
      </c>
      <c r="HOS232" s="19" t="s">
        <v>8439</v>
      </c>
      <c r="HOT232" s="19" t="s">
        <v>8439</v>
      </c>
      <c r="HOU232" s="19" t="s">
        <v>8439</v>
      </c>
      <c r="HOV232" s="19" t="s">
        <v>8439</v>
      </c>
      <c r="HOW232" s="19" t="s">
        <v>8439</v>
      </c>
      <c r="HOX232" s="19" t="s">
        <v>8439</v>
      </c>
      <c r="HOY232" s="19" t="s">
        <v>8439</v>
      </c>
      <c r="HOZ232" s="19" t="s">
        <v>8439</v>
      </c>
      <c r="HPA232" s="19" t="s">
        <v>8439</v>
      </c>
      <c r="HPB232" s="19" t="s">
        <v>8439</v>
      </c>
      <c r="HPC232" s="19" t="s">
        <v>8439</v>
      </c>
      <c r="HPD232" s="19" t="s">
        <v>8439</v>
      </c>
      <c r="HPE232" s="19" t="s">
        <v>8439</v>
      </c>
      <c r="HPF232" s="19" t="s">
        <v>8439</v>
      </c>
      <c r="HPG232" s="19" t="s">
        <v>8439</v>
      </c>
      <c r="HPH232" s="19" t="s">
        <v>8439</v>
      </c>
      <c r="HPI232" s="19" t="s">
        <v>8439</v>
      </c>
      <c r="HPJ232" s="19" t="s">
        <v>8439</v>
      </c>
      <c r="HPK232" s="19" t="s">
        <v>8439</v>
      </c>
      <c r="HPL232" s="19" t="s">
        <v>8439</v>
      </c>
      <c r="HPM232" s="19" t="s">
        <v>8439</v>
      </c>
      <c r="HPN232" s="19" t="s">
        <v>8439</v>
      </c>
      <c r="HPO232" s="19" t="s">
        <v>8439</v>
      </c>
      <c r="HPP232" s="19" t="s">
        <v>8439</v>
      </c>
      <c r="HPQ232" s="19" t="s">
        <v>8439</v>
      </c>
      <c r="HPR232" s="19" t="s">
        <v>8439</v>
      </c>
      <c r="HPS232" s="19" t="s">
        <v>8439</v>
      </c>
      <c r="HPT232" s="19" t="s">
        <v>8439</v>
      </c>
      <c r="HPU232" s="19" t="s">
        <v>8439</v>
      </c>
      <c r="HPV232" s="19" t="s">
        <v>8439</v>
      </c>
      <c r="HPW232" s="19" t="s">
        <v>8439</v>
      </c>
      <c r="HPX232" s="19" t="s">
        <v>8439</v>
      </c>
      <c r="HPY232" s="19" t="s">
        <v>8439</v>
      </c>
      <c r="HPZ232" s="19" t="s">
        <v>8439</v>
      </c>
      <c r="HQA232" s="19" t="s">
        <v>8439</v>
      </c>
      <c r="HQB232" s="19" t="s">
        <v>8439</v>
      </c>
      <c r="HQC232" s="19" t="s">
        <v>8439</v>
      </c>
      <c r="HQD232" s="19" t="s">
        <v>8439</v>
      </c>
      <c r="HQE232" s="19" t="s">
        <v>8439</v>
      </c>
      <c r="HQF232" s="19" t="s">
        <v>8439</v>
      </c>
      <c r="HQG232" s="19" t="s">
        <v>8439</v>
      </c>
      <c r="HQH232" s="19" t="s">
        <v>8439</v>
      </c>
      <c r="HQI232" s="19" t="s">
        <v>8439</v>
      </c>
      <c r="HQJ232" s="19" t="s">
        <v>8439</v>
      </c>
      <c r="HQK232" s="19" t="s">
        <v>8439</v>
      </c>
      <c r="HQL232" s="19" t="s">
        <v>8439</v>
      </c>
      <c r="HQM232" s="19" t="s">
        <v>8439</v>
      </c>
      <c r="HQN232" s="19" t="s">
        <v>8439</v>
      </c>
      <c r="HQO232" s="19" t="s">
        <v>8439</v>
      </c>
      <c r="HQP232" s="19" t="s">
        <v>8439</v>
      </c>
      <c r="HQQ232" s="19" t="s">
        <v>8439</v>
      </c>
      <c r="HQR232" s="19" t="s">
        <v>8439</v>
      </c>
      <c r="HQS232" s="19" t="s">
        <v>8439</v>
      </c>
      <c r="HQT232" s="19" t="s">
        <v>8439</v>
      </c>
      <c r="HQU232" s="19" t="s">
        <v>8439</v>
      </c>
      <c r="HQV232" s="19" t="s">
        <v>8439</v>
      </c>
      <c r="HQW232" s="19" t="s">
        <v>8439</v>
      </c>
      <c r="HQX232" s="19" t="s">
        <v>8439</v>
      </c>
      <c r="HQY232" s="19" t="s">
        <v>8439</v>
      </c>
      <c r="HQZ232" s="19" t="s">
        <v>8439</v>
      </c>
      <c r="HRA232" s="19" t="s">
        <v>8439</v>
      </c>
      <c r="HRB232" s="19" t="s">
        <v>8439</v>
      </c>
      <c r="HRC232" s="19" t="s">
        <v>8439</v>
      </c>
      <c r="HRD232" s="19" t="s">
        <v>8439</v>
      </c>
      <c r="HRE232" s="19" t="s">
        <v>8439</v>
      </c>
      <c r="HRF232" s="19" t="s">
        <v>8439</v>
      </c>
      <c r="HRG232" s="19" t="s">
        <v>8439</v>
      </c>
      <c r="HRH232" s="19" t="s">
        <v>8439</v>
      </c>
      <c r="HRI232" s="19" t="s">
        <v>8439</v>
      </c>
      <c r="HRJ232" s="19" t="s">
        <v>8439</v>
      </c>
      <c r="HRK232" s="19" t="s">
        <v>8439</v>
      </c>
      <c r="HRL232" s="19" t="s">
        <v>8439</v>
      </c>
      <c r="HRM232" s="19" t="s">
        <v>8439</v>
      </c>
      <c r="HRN232" s="19" t="s">
        <v>8439</v>
      </c>
      <c r="HRO232" s="19" t="s">
        <v>8439</v>
      </c>
      <c r="HRP232" s="19" t="s">
        <v>8439</v>
      </c>
      <c r="HRQ232" s="19" t="s">
        <v>8439</v>
      </c>
      <c r="HRR232" s="19" t="s">
        <v>8439</v>
      </c>
      <c r="HRS232" s="19" t="s">
        <v>8439</v>
      </c>
      <c r="HRT232" s="19" t="s">
        <v>8439</v>
      </c>
      <c r="HRU232" s="19" t="s">
        <v>8439</v>
      </c>
      <c r="HRV232" s="19" t="s">
        <v>8439</v>
      </c>
      <c r="HRW232" s="19" t="s">
        <v>8439</v>
      </c>
      <c r="HRX232" s="19" t="s">
        <v>8439</v>
      </c>
      <c r="HRY232" s="19" t="s">
        <v>8439</v>
      </c>
      <c r="HRZ232" s="19" t="s">
        <v>8439</v>
      </c>
      <c r="HSA232" s="19" t="s">
        <v>8439</v>
      </c>
      <c r="HSB232" s="19" t="s">
        <v>8439</v>
      </c>
      <c r="HSC232" s="19" t="s">
        <v>8439</v>
      </c>
      <c r="HSD232" s="19" t="s">
        <v>8439</v>
      </c>
      <c r="HSE232" s="19" t="s">
        <v>8439</v>
      </c>
      <c r="HSF232" s="19" t="s">
        <v>8439</v>
      </c>
      <c r="HSG232" s="19" t="s">
        <v>8439</v>
      </c>
      <c r="HSH232" s="19" t="s">
        <v>8439</v>
      </c>
      <c r="HSI232" s="19" t="s">
        <v>8439</v>
      </c>
      <c r="HSJ232" s="19" t="s">
        <v>8439</v>
      </c>
      <c r="HSK232" s="19" t="s">
        <v>8439</v>
      </c>
      <c r="HSL232" s="19" t="s">
        <v>8439</v>
      </c>
      <c r="HSM232" s="19" t="s">
        <v>8439</v>
      </c>
      <c r="HSN232" s="19" t="s">
        <v>8439</v>
      </c>
      <c r="HSO232" s="19" t="s">
        <v>8439</v>
      </c>
      <c r="HSP232" s="19" t="s">
        <v>8439</v>
      </c>
      <c r="HSQ232" s="19" t="s">
        <v>8439</v>
      </c>
      <c r="HSR232" s="19" t="s">
        <v>8439</v>
      </c>
      <c r="HSS232" s="19" t="s">
        <v>8439</v>
      </c>
      <c r="HST232" s="19" t="s">
        <v>8439</v>
      </c>
      <c r="HSU232" s="19" t="s">
        <v>8439</v>
      </c>
      <c r="HSV232" s="19" t="s">
        <v>8439</v>
      </c>
      <c r="HSW232" s="19" t="s">
        <v>8439</v>
      </c>
      <c r="HSX232" s="19" t="s">
        <v>8439</v>
      </c>
      <c r="HSY232" s="19" t="s">
        <v>8439</v>
      </c>
      <c r="HSZ232" s="19" t="s">
        <v>8439</v>
      </c>
      <c r="HTA232" s="19" t="s">
        <v>8439</v>
      </c>
      <c r="HTB232" s="19" t="s">
        <v>8439</v>
      </c>
      <c r="HTC232" s="19" t="s">
        <v>8439</v>
      </c>
      <c r="HTD232" s="19" t="s">
        <v>8439</v>
      </c>
      <c r="HTE232" s="19" t="s">
        <v>8439</v>
      </c>
      <c r="HTF232" s="19" t="s">
        <v>8439</v>
      </c>
      <c r="HTG232" s="19" t="s">
        <v>8439</v>
      </c>
      <c r="HTH232" s="19" t="s">
        <v>8439</v>
      </c>
      <c r="HTI232" s="19" t="s">
        <v>8439</v>
      </c>
      <c r="HTJ232" s="19" t="s">
        <v>8439</v>
      </c>
      <c r="HTK232" s="19" t="s">
        <v>8439</v>
      </c>
      <c r="HTL232" s="19" t="s">
        <v>8439</v>
      </c>
      <c r="HTM232" s="19" t="s">
        <v>8439</v>
      </c>
      <c r="HTN232" s="19" t="s">
        <v>8439</v>
      </c>
      <c r="HTO232" s="19" t="s">
        <v>8439</v>
      </c>
      <c r="HTP232" s="19" t="s">
        <v>8439</v>
      </c>
      <c r="HTQ232" s="19" t="s">
        <v>8439</v>
      </c>
      <c r="HTR232" s="19" t="s">
        <v>8439</v>
      </c>
      <c r="HTS232" s="19" t="s">
        <v>8439</v>
      </c>
      <c r="HTT232" s="19" t="s">
        <v>8439</v>
      </c>
      <c r="HTU232" s="19" t="s">
        <v>8439</v>
      </c>
      <c r="HTV232" s="19" t="s">
        <v>8439</v>
      </c>
      <c r="HTW232" s="19" t="s">
        <v>8439</v>
      </c>
      <c r="HTX232" s="19" t="s">
        <v>8439</v>
      </c>
      <c r="HTY232" s="19" t="s">
        <v>8439</v>
      </c>
      <c r="HTZ232" s="19" t="s">
        <v>8439</v>
      </c>
      <c r="HUA232" s="19" t="s">
        <v>8439</v>
      </c>
      <c r="HUB232" s="19" t="s">
        <v>8439</v>
      </c>
      <c r="HUC232" s="19" t="s">
        <v>8439</v>
      </c>
      <c r="HUD232" s="19" t="s">
        <v>8439</v>
      </c>
      <c r="HUE232" s="19" t="s">
        <v>8439</v>
      </c>
      <c r="HUF232" s="19" t="s">
        <v>8439</v>
      </c>
      <c r="HUG232" s="19" t="s">
        <v>8439</v>
      </c>
      <c r="HUH232" s="19" t="s">
        <v>8439</v>
      </c>
      <c r="HUI232" s="19" t="s">
        <v>8439</v>
      </c>
      <c r="HUJ232" s="19" t="s">
        <v>8439</v>
      </c>
      <c r="HUK232" s="19" t="s">
        <v>8439</v>
      </c>
      <c r="HUL232" s="19" t="s">
        <v>8439</v>
      </c>
      <c r="HUM232" s="19" t="s">
        <v>8439</v>
      </c>
      <c r="HUN232" s="19" t="s">
        <v>8439</v>
      </c>
      <c r="HUO232" s="19" t="s">
        <v>8439</v>
      </c>
      <c r="HUP232" s="19" t="s">
        <v>8439</v>
      </c>
      <c r="HUQ232" s="19" t="s">
        <v>8439</v>
      </c>
      <c r="HUR232" s="19" t="s">
        <v>8439</v>
      </c>
      <c r="HUS232" s="19" t="s">
        <v>8439</v>
      </c>
      <c r="HUT232" s="19" t="s">
        <v>8439</v>
      </c>
      <c r="HUU232" s="19" t="s">
        <v>8439</v>
      </c>
      <c r="HUV232" s="19" t="s">
        <v>8439</v>
      </c>
      <c r="HUW232" s="19" t="s">
        <v>8439</v>
      </c>
      <c r="HUX232" s="19" t="s">
        <v>8439</v>
      </c>
      <c r="HUY232" s="19" t="s">
        <v>8439</v>
      </c>
      <c r="HUZ232" s="19" t="s">
        <v>8439</v>
      </c>
      <c r="HVA232" s="19" t="s">
        <v>8439</v>
      </c>
      <c r="HVB232" s="19" t="s">
        <v>8439</v>
      </c>
      <c r="HVC232" s="19" t="s">
        <v>8439</v>
      </c>
      <c r="HVD232" s="19" t="s">
        <v>8439</v>
      </c>
      <c r="HVE232" s="19" t="s">
        <v>8439</v>
      </c>
      <c r="HVF232" s="19" t="s">
        <v>8439</v>
      </c>
      <c r="HVG232" s="19" t="s">
        <v>8439</v>
      </c>
      <c r="HVH232" s="19" t="s">
        <v>8439</v>
      </c>
      <c r="HVI232" s="19" t="s">
        <v>8439</v>
      </c>
      <c r="HVJ232" s="19" t="s">
        <v>8439</v>
      </c>
      <c r="HVK232" s="19" t="s">
        <v>8439</v>
      </c>
      <c r="HVL232" s="19" t="s">
        <v>8439</v>
      </c>
      <c r="HVM232" s="19" t="s">
        <v>8439</v>
      </c>
      <c r="HVN232" s="19" t="s">
        <v>8439</v>
      </c>
      <c r="HVO232" s="19" t="s">
        <v>8439</v>
      </c>
      <c r="HVP232" s="19" t="s">
        <v>8439</v>
      </c>
      <c r="HVQ232" s="19" t="s">
        <v>8439</v>
      </c>
      <c r="HVR232" s="19" t="s">
        <v>8439</v>
      </c>
      <c r="HVS232" s="19" t="s">
        <v>8439</v>
      </c>
      <c r="HVT232" s="19" t="s">
        <v>8439</v>
      </c>
      <c r="HVU232" s="19" t="s">
        <v>8439</v>
      </c>
      <c r="HVV232" s="19" t="s">
        <v>8439</v>
      </c>
      <c r="HVW232" s="19" t="s">
        <v>8439</v>
      </c>
      <c r="HVX232" s="19" t="s">
        <v>8439</v>
      </c>
      <c r="HVY232" s="19" t="s">
        <v>8439</v>
      </c>
      <c r="HVZ232" s="19" t="s">
        <v>8439</v>
      </c>
      <c r="HWA232" s="19" t="s">
        <v>8439</v>
      </c>
      <c r="HWB232" s="19" t="s">
        <v>8439</v>
      </c>
      <c r="HWC232" s="19" t="s">
        <v>8439</v>
      </c>
      <c r="HWD232" s="19" t="s">
        <v>8439</v>
      </c>
      <c r="HWE232" s="19" t="s">
        <v>8439</v>
      </c>
      <c r="HWF232" s="19" t="s">
        <v>8439</v>
      </c>
      <c r="HWG232" s="19" t="s">
        <v>8439</v>
      </c>
      <c r="HWH232" s="19" t="s">
        <v>8439</v>
      </c>
      <c r="HWI232" s="19" t="s">
        <v>8439</v>
      </c>
      <c r="HWJ232" s="19" t="s">
        <v>8439</v>
      </c>
      <c r="HWK232" s="19" t="s">
        <v>8439</v>
      </c>
      <c r="HWL232" s="19" t="s">
        <v>8439</v>
      </c>
      <c r="HWM232" s="19" t="s">
        <v>8439</v>
      </c>
      <c r="HWN232" s="19" t="s">
        <v>8439</v>
      </c>
      <c r="HWO232" s="19" t="s">
        <v>8439</v>
      </c>
      <c r="HWP232" s="19" t="s">
        <v>8439</v>
      </c>
      <c r="HWQ232" s="19" t="s">
        <v>8439</v>
      </c>
      <c r="HWR232" s="19" t="s">
        <v>8439</v>
      </c>
      <c r="HWS232" s="19" t="s">
        <v>8439</v>
      </c>
      <c r="HWT232" s="19" t="s">
        <v>8439</v>
      </c>
      <c r="HWU232" s="19" t="s">
        <v>8439</v>
      </c>
      <c r="HWV232" s="19" t="s">
        <v>8439</v>
      </c>
      <c r="HWW232" s="19" t="s">
        <v>8439</v>
      </c>
      <c r="HWX232" s="19" t="s">
        <v>8439</v>
      </c>
      <c r="HWY232" s="19" t="s">
        <v>8439</v>
      </c>
      <c r="HWZ232" s="19" t="s">
        <v>8439</v>
      </c>
      <c r="HXA232" s="19" t="s">
        <v>8439</v>
      </c>
      <c r="HXB232" s="19" t="s">
        <v>8439</v>
      </c>
      <c r="HXC232" s="19" t="s">
        <v>8439</v>
      </c>
      <c r="HXD232" s="19" t="s">
        <v>8439</v>
      </c>
      <c r="HXE232" s="19" t="s">
        <v>8439</v>
      </c>
      <c r="HXF232" s="19" t="s">
        <v>8439</v>
      </c>
      <c r="HXG232" s="19" t="s">
        <v>8439</v>
      </c>
      <c r="HXH232" s="19" t="s">
        <v>8439</v>
      </c>
      <c r="HXI232" s="19" t="s">
        <v>8439</v>
      </c>
      <c r="HXJ232" s="19" t="s">
        <v>8439</v>
      </c>
      <c r="HXK232" s="19" t="s">
        <v>8439</v>
      </c>
      <c r="HXL232" s="19" t="s">
        <v>8439</v>
      </c>
      <c r="HXM232" s="19" t="s">
        <v>8439</v>
      </c>
      <c r="HXN232" s="19" t="s">
        <v>8439</v>
      </c>
      <c r="HXO232" s="19" t="s">
        <v>8439</v>
      </c>
      <c r="HXP232" s="19" t="s">
        <v>8439</v>
      </c>
      <c r="HXQ232" s="19" t="s">
        <v>8439</v>
      </c>
      <c r="HXR232" s="19" t="s">
        <v>8439</v>
      </c>
      <c r="HXS232" s="19" t="s">
        <v>8439</v>
      </c>
      <c r="HXT232" s="19" t="s">
        <v>8439</v>
      </c>
      <c r="HXU232" s="19" t="s">
        <v>8439</v>
      </c>
      <c r="HXV232" s="19" t="s">
        <v>8439</v>
      </c>
      <c r="HXW232" s="19" t="s">
        <v>8439</v>
      </c>
      <c r="HXX232" s="19" t="s">
        <v>8439</v>
      </c>
      <c r="HXY232" s="19" t="s">
        <v>8439</v>
      </c>
      <c r="HXZ232" s="19" t="s">
        <v>8439</v>
      </c>
      <c r="HYA232" s="19" t="s">
        <v>8439</v>
      </c>
      <c r="HYB232" s="19" t="s">
        <v>8439</v>
      </c>
      <c r="HYC232" s="19" t="s">
        <v>8439</v>
      </c>
      <c r="HYD232" s="19" t="s">
        <v>8439</v>
      </c>
      <c r="HYE232" s="19" t="s">
        <v>8439</v>
      </c>
      <c r="HYF232" s="19" t="s">
        <v>8439</v>
      </c>
      <c r="HYG232" s="19" t="s">
        <v>8439</v>
      </c>
      <c r="HYH232" s="19" t="s">
        <v>8439</v>
      </c>
      <c r="HYI232" s="19" t="s">
        <v>8439</v>
      </c>
      <c r="HYJ232" s="19" t="s">
        <v>8439</v>
      </c>
      <c r="HYK232" s="19" t="s">
        <v>8439</v>
      </c>
      <c r="HYL232" s="19" t="s">
        <v>8439</v>
      </c>
      <c r="HYM232" s="19" t="s">
        <v>8439</v>
      </c>
      <c r="HYN232" s="19" t="s">
        <v>8439</v>
      </c>
      <c r="HYO232" s="19" t="s">
        <v>8439</v>
      </c>
      <c r="HYP232" s="19" t="s">
        <v>8439</v>
      </c>
      <c r="HYQ232" s="19" t="s">
        <v>8439</v>
      </c>
      <c r="HYR232" s="19" t="s">
        <v>8439</v>
      </c>
      <c r="HYS232" s="19" t="s">
        <v>8439</v>
      </c>
      <c r="HYT232" s="19" t="s">
        <v>8439</v>
      </c>
      <c r="HYU232" s="19" t="s">
        <v>8439</v>
      </c>
      <c r="HYV232" s="19" t="s">
        <v>8439</v>
      </c>
      <c r="HYW232" s="19" t="s">
        <v>8439</v>
      </c>
      <c r="HYX232" s="19" t="s">
        <v>8439</v>
      </c>
      <c r="HYY232" s="19" t="s">
        <v>8439</v>
      </c>
      <c r="HYZ232" s="19" t="s">
        <v>8439</v>
      </c>
      <c r="HZA232" s="19" t="s">
        <v>8439</v>
      </c>
      <c r="HZB232" s="19" t="s">
        <v>8439</v>
      </c>
      <c r="HZC232" s="19" t="s">
        <v>8439</v>
      </c>
      <c r="HZD232" s="19" t="s">
        <v>8439</v>
      </c>
      <c r="HZE232" s="19" t="s">
        <v>8439</v>
      </c>
      <c r="HZF232" s="19" t="s">
        <v>8439</v>
      </c>
      <c r="HZG232" s="19" t="s">
        <v>8439</v>
      </c>
      <c r="HZH232" s="19" t="s">
        <v>8439</v>
      </c>
      <c r="HZI232" s="19" t="s">
        <v>8439</v>
      </c>
      <c r="HZJ232" s="19" t="s">
        <v>8439</v>
      </c>
      <c r="HZK232" s="19" t="s">
        <v>8439</v>
      </c>
      <c r="HZL232" s="19" t="s">
        <v>8439</v>
      </c>
      <c r="HZM232" s="19" t="s">
        <v>8439</v>
      </c>
      <c r="HZN232" s="19" t="s">
        <v>8439</v>
      </c>
      <c r="HZO232" s="19" t="s">
        <v>8439</v>
      </c>
      <c r="HZP232" s="19" t="s">
        <v>8439</v>
      </c>
      <c r="HZQ232" s="19" t="s">
        <v>8439</v>
      </c>
      <c r="HZR232" s="19" t="s">
        <v>8439</v>
      </c>
      <c r="HZS232" s="19" t="s">
        <v>8439</v>
      </c>
      <c r="HZT232" s="19" t="s">
        <v>8439</v>
      </c>
      <c r="HZU232" s="19" t="s">
        <v>8439</v>
      </c>
      <c r="HZV232" s="19" t="s">
        <v>8439</v>
      </c>
      <c r="HZW232" s="19" t="s">
        <v>8439</v>
      </c>
      <c r="HZX232" s="19" t="s">
        <v>8439</v>
      </c>
      <c r="HZY232" s="19" t="s">
        <v>8439</v>
      </c>
      <c r="HZZ232" s="19" t="s">
        <v>8439</v>
      </c>
      <c r="IAA232" s="19" t="s">
        <v>8439</v>
      </c>
      <c r="IAB232" s="19" t="s">
        <v>8439</v>
      </c>
      <c r="IAC232" s="19" t="s">
        <v>8439</v>
      </c>
      <c r="IAD232" s="19" t="s">
        <v>8439</v>
      </c>
      <c r="IAE232" s="19" t="s">
        <v>8439</v>
      </c>
      <c r="IAF232" s="19" t="s">
        <v>8439</v>
      </c>
      <c r="IAG232" s="19" t="s">
        <v>8439</v>
      </c>
      <c r="IAH232" s="19" t="s">
        <v>8439</v>
      </c>
      <c r="IAI232" s="19" t="s">
        <v>8439</v>
      </c>
      <c r="IAJ232" s="19" t="s">
        <v>8439</v>
      </c>
      <c r="IAK232" s="19" t="s">
        <v>8439</v>
      </c>
      <c r="IAL232" s="19" t="s">
        <v>8439</v>
      </c>
      <c r="IAM232" s="19" t="s">
        <v>8439</v>
      </c>
      <c r="IAN232" s="19" t="s">
        <v>8439</v>
      </c>
      <c r="IAO232" s="19" t="s">
        <v>8439</v>
      </c>
      <c r="IAP232" s="19" t="s">
        <v>8439</v>
      </c>
      <c r="IAQ232" s="19" t="s">
        <v>8439</v>
      </c>
      <c r="IAR232" s="19" t="s">
        <v>8439</v>
      </c>
      <c r="IAS232" s="19" t="s">
        <v>8439</v>
      </c>
      <c r="IAT232" s="19" t="s">
        <v>8439</v>
      </c>
      <c r="IAU232" s="19" t="s">
        <v>8439</v>
      </c>
      <c r="IAV232" s="19" t="s">
        <v>8439</v>
      </c>
      <c r="IAW232" s="19" t="s">
        <v>8439</v>
      </c>
      <c r="IAX232" s="19" t="s">
        <v>8439</v>
      </c>
      <c r="IAY232" s="19" t="s">
        <v>8439</v>
      </c>
      <c r="IAZ232" s="19" t="s">
        <v>8439</v>
      </c>
      <c r="IBA232" s="19" t="s">
        <v>8439</v>
      </c>
      <c r="IBB232" s="19" t="s">
        <v>8439</v>
      </c>
      <c r="IBC232" s="19" t="s">
        <v>8439</v>
      </c>
      <c r="IBD232" s="19" t="s">
        <v>8439</v>
      </c>
      <c r="IBE232" s="19" t="s">
        <v>8439</v>
      </c>
      <c r="IBF232" s="19" t="s">
        <v>8439</v>
      </c>
      <c r="IBG232" s="19" t="s">
        <v>8439</v>
      </c>
      <c r="IBH232" s="19" t="s">
        <v>8439</v>
      </c>
      <c r="IBI232" s="19" t="s">
        <v>8439</v>
      </c>
      <c r="IBJ232" s="19" t="s">
        <v>8439</v>
      </c>
      <c r="IBK232" s="19" t="s">
        <v>8439</v>
      </c>
      <c r="IBL232" s="19" t="s">
        <v>8439</v>
      </c>
      <c r="IBM232" s="19" t="s">
        <v>8439</v>
      </c>
      <c r="IBN232" s="19" t="s">
        <v>8439</v>
      </c>
      <c r="IBO232" s="19" t="s">
        <v>8439</v>
      </c>
      <c r="IBP232" s="19" t="s">
        <v>8439</v>
      </c>
      <c r="IBQ232" s="19" t="s">
        <v>8439</v>
      </c>
      <c r="IBR232" s="19" t="s">
        <v>8439</v>
      </c>
      <c r="IBS232" s="19" t="s">
        <v>8439</v>
      </c>
      <c r="IBT232" s="19" t="s">
        <v>8439</v>
      </c>
      <c r="IBU232" s="19" t="s">
        <v>8439</v>
      </c>
      <c r="IBV232" s="19" t="s">
        <v>8439</v>
      </c>
      <c r="IBW232" s="19" t="s">
        <v>8439</v>
      </c>
      <c r="IBX232" s="19" t="s">
        <v>8439</v>
      </c>
      <c r="IBY232" s="19" t="s">
        <v>8439</v>
      </c>
      <c r="IBZ232" s="19" t="s">
        <v>8439</v>
      </c>
      <c r="ICA232" s="19" t="s">
        <v>8439</v>
      </c>
      <c r="ICB232" s="19" t="s">
        <v>8439</v>
      </c>
      <c r="ICC232" s="19" t="s">
        <v>8439</v>
      </c>
      <c r="ICD232" s="19" t="s">
        <v>8439</v>
      </c>
      <c r="ICE232" s="19" t="s">
        <v>8439</v>
      </c>
      <c r="ICF232" s="19" t="s">
        <v>8439</v>
      </c>
      <c r="ICG232" s="19" t="s">
        <v>8439</v>
      </c>
      <c r="ICH232" s="19" t="s">
        <v>8439</v>
      </c>
      <c r="ICI232" s="19" t="s">
        <v>8439</v>
      </c>
      <c r="ICJ232" s="19" t="s">
        <v>8439</v>
      </c>
      <c r="ICK232" s="19" t="s">
        <v>8439</v>
      </c>
      <c r="ICL232" s="19" t="s">
        <v>8439</v>
      </c>
      <c r="ICM232" s="19" t="s">
        <v>8439</v>
      </c>
      <c r="ICN232" s="19" t="s">
        <v>8439</v>
      </c>
      <c r="ICO232" s="19" t="s">
        <v>8439</v>
      </c>
      <c r="ICP232" s="19" t="s">
        <v>8439</v>
      </c>
      <c r="ICQ232" s="19" t="s">
        <v>8439</v>
      </c>
      <c r="ICR232" s="19" t="s">
        <v>8439</v>
      </c>
      <c r="ICS232" s="19" t="s">
        <v>8439</v>
      </c>
      <c r="ICT232" s="19" t="s">
        <v>8439</v>
      </c>
      <c r="ICU232" s="19" t="s">
        <v>8439</v>
      </c>
      <c r="ICV232" s="19" t="s">
        <v>8439</v>
      </c>
      <c r="ICW232" s="19" t="s">
        <v>8439</v>
      </c>
      <c r="ICX232" s="19" t="s">
        <v>8439</v>
      </c>
      <c r="ICY232" s="19" t="s">
        <v>8439</v>
      </c>
      <c r="ICZ232" s="19" t="s">
        <v>8439</v>
      </c>
      <c r="IDA232" s="19" t="s">
        <v>8439</v>
      </c>
      <c r="IDB232" s="19" t="s">
        <v>8439</v>
      </c>
      <c r="IDC232" s="19" t="s">
        <v>8439</v>
      </c>
      <c r="IDD232" s="19" t="s">
        <v>8439</v>
      </c>
      <c r="IDE232" s="19" t="s">
        <v>8439</v>
      </c>
      <c r="IDF232" s="19" t="s">
        <v>8439</v>
      </c>
      <c r="IDG232" s="19" t="s">
        <v>8439</v>
      </c>
      <c r="IDH232" s="19" t="s">
        <v>8439</v>
      </c>
      <c r="IDI232" s="19" t="s">
        <v>8439</v>
      </c>
      <c r="IDJ232" s="19" t="s">
        <v>8439</v>
      </c>
      <c r="IDK232" s="19" t="s">
        <v>8439</v>
      </c>
      <c r="IDL232" s="19" t="s">
        <v>8439</v>
      </c>
      <c r="IDM232" s="19" t="s">
        <v>8439</v>
      </c>
      <c r="IDN232" s="19" t="s">
        <v>8439</v>
      </c>
      <c r="IDO232" s="19" t="s">
        <v>8439</v>
      </c>
      <c r="IDP232" s="19" t="s">
        <v>8439</v>
      </c>
      <c r="IDQ232" s="19" t="s">
        <v>8439</v>
      </c>
      <c r="IDR232" s="19" t="s">
        <v>8439</v>
      </c>
      <c r="IDS232" s="19" t="s">
        <v>8439</v>
      </c>
      <c r="IDT232" s="19" t="s">
        <v>8439</v>
      </c>
      <c r="IDU232" s="19" t="s">
        <v>8439</v>
      </c>
      <c r="IDV232" s="19" t="s">
        <v>8439</v>
      </c>
      <c r="IDW232" s="19" t="s">
        <v>8439</v>
      </c>
      <c r="IDX232" s="19" t="s">
        <v>8439</v>
      </c>
      <c r="IDY232" s="19" t="s">
        <v>8439</v>
      </c>
      <c r="IDZ232" s="19" t="s">
        <v>8439</v>
      </c>
      <c r="IEA232" s="19" t="s">
        <v>8439</v>
      </c>
      <c r="IEB232" s="19" t="s">
        <v>8439</v>
      </c>
      <c r="IEC232" s="19" t="s">
        <v>8439</v>
      </c>
      <c r="IED232" s="19" t="s">
        <v>8439</v>
      </c>
      <c r="IEE232" s="19" t="s">
        <v>8439</v>
      </c>
      <c r="IEF232" s="19" t="s">
        <v>8439</v>
      </c>
      <c r="IEG232" s="19" t="s">
        <v>8439</v>
      </c>
      <c r="IEH232" s="19" t="s">
        <v>8439</v>
      </c>
      <c r="IEI232" s="19" t="s">
        <v>8439</v>
      </c>
      <c r="IEJ232" s="19" t="s">
        <v>8439</v>
      </c>
      <c r="IEK232" s="19" t="s">
        <v>8439</v>
      </c>
      <c r="IEL232" s="19" t="s">
        <v>8439</v>
      </c>
      <c r="IEM232" s="19" t="s">
        <v>8439</v>
      </c>
      <c r="IEN232" s="19" t="s">
        <v>8439</v>
      </c>
      <c r="IEO232" s="19" t="s">
        <v>8439</v>
      </c>
      <c r="IEP232" s="19" t="s">
        <v>8439</v>
      </c>
      <c r="IEQ232" s="19" t="s">
        <v>8439</v>
      </c>
      <c r="IER232" s="19" t="s">
        <v>8439</v>
      </c>
      <c r="IES232" s="19" t="s">
        <v>8439</v>
      </c>
      <c r="IET232" s="19" t="s">
        <v>8439</v>
      </c>
      <c r="IEU232" s="19" t="s">
        <v>8439</v>
      </c>
      <c r="IEV232" s="19" t="s">
        <v>8439</v>
      </c>
      <c r="IEW232" s="19" t="s">
        <v>8439</v>
      </c>
      <c r="IEX232" s="19" t="s">
        <v>8439</v>
      </c>
      <c r="IEY232" s="19" t="s">
        <v>8439</v>
      </c>
      <c r="IEZ232" s="19" t="s">
        <v>8439</v>
      </c>
      <c r="IFA232" s="19" t="s">
        <v>8439</v>
      </c>
      <c r="IFB232" s="19" t="s">
        <v>8439</v>
      </c>
      <c r="IFC232" s="19" t="s">
        <v>8439</v>
      </c>
      <c r="IFD232" s="19" t="s">
        <v>8439</v>
      </c>
      <c r="IFE232" s="19" t="s">
        <v>8439</v>
      </c>
      <c r="IFF232" s="19" t="s">
        <v>8439</v>
      </c>
      <c r="IFG232" s="19" t="s">
        <v>8439</v>
      </c>
      <c r="IFH232" s="19" t="s">
        <v>8439</v>
      </c>
      <c r="IFI232" s="19" t="s">
        <v>8439</v>
      </c>
      <c r="IFJ232" s="19" t="s">
        <v>8439</v>
      </c>
      <c r="IFK232" s="19" t="s">
        <v>8439</v>
      </c>
      <c r="IFL232" s="19" t="s">
        <v>8439</v>
      </c>
      <c r="IFM232" s="19" t="s">
        <v>8439</v>
      </c>
      <c r="IFN232" s="19" t="s">
        <v>8439</v>
      </c>
      <c r="IFO232" s="19" t="s">
        <v>8439</v>
      </c>
      <c r="IFP232" s="19" t="s">
        <v>8439</v>
      </c>
      <c r="IFQ232" s="19" t="s">
        <v>8439</v>
      </c>
      <c r="IFR232" s="19" t="s">
        <v>8439</v>
      </c>
      <c r="IFS232" s="19" t="s">
        <v>8439</v>
      </c>
      <c r="IFT232" s="19" t="s">
        <v>8439</v>
      </c>
      <c r="IFU232" s="19" t="s">
        <v>8439</v>
      </c>
      <c r="IFV232" s="19" t="s">
        <v>8439</v>
      </c>
      <c r="IFW232" s="19" t="s">
        <v>8439</v>
      </c>
      <c r="IFX232" s="19" t="s">
        <v>8439</v>
      </c>
      <c r="IFY232" s="19" t="s">
        <v>8439</v>
      </c>
      <c r="IFZ232" s="19" t="s">
        <v>8439</v>
      </c>
      <c r="IGA232" s="19" t="s">
        <v>8439</v>
      </c>
      <c r="IGB232" s="19" t="s">
        <v>8439</v>
      </c>
      <c r="IGC232" s="19" t="s">
        <v>8439</v>
      </c>
      <c r="IGD232" s="19" t="s">
        <v>8439</v>
      </c>
      <c r="IGE232" s="19" t="s">
        <v>8439</v>
      </c>
      <c r="IGF232" s="19" t="s">
        <v>8439</v>
      </c>
      <c r="IGG232" s="19" t="s">
        <v>8439</v>
      </c>
      <c r="IGH232" s="19" t="s">
        <v>8439</v>
      </c>
      <c r="IGI232" s="19" t="s">
        <v>8439</v>
      </c>
      <c r="IGJ232" s="19" t="s">
        <v>8439</v>
      </c>
      <c r="IGK232" s="19" t="s">
        <v>8439</v>
      </c>
      <c r="IGL232" s="19" t="s">
        <v>8439</v>
      </c>
      <c r="IGM232" s="19" t="s">
        <v>8439</v>
      </c>
      <c r="IGN232" s="19" t="s">
        <v>8439</v>
      </c>
      <c r="IGO232" s="19" t="s">
        <v>8439</v>
      </c>
      <c r="IGP232" s="19" t="s">
        <v>8439</v>
      </c>
      <c r="IGQ232" s="19" t="s">
        <v>8439</v>
      </c>
      <c r="IGR232" s="19" t="s">
        <v>8439</v>
      </c>
      <c r="IGS232" s="19" t="s">
        <v>8439</v>
      </c>
      <c r="IGT232" s="19" t="s">
        <v>8439</v>
      </c>
      <c r="IGU232" s="19" t="s">
        <v>8439</v>
      </c>
      <c r="IGV232" s="19" t="s">
        <v>8439</v>
      </c>
      <c r="IGW232" s="19" t="s">
        <v>8439</v>
      </c>
      <c r="IGX232" s="19" t="s">
        <v>8439</v>
      </c>
      <c r="IGY232" s="19" t="s">
        <v>8439</v>
      </c>
      <c r="IGZ232" s="19" t="s">
        <v>8439</v>
      </c>
      <c r="IHA232" s="19" t="s">
        <v>8439</v>
      </c>
      <c r="IHB232" s="19" t="s">
        <v>8439</v>
      </c>
      <c r="IHC232" s="19" t="s">
        <v>8439</v>
      </c>
      <c r="IHD232" s="19" t="s">
        <v>8439</v>
      </c>
      <c r="IHE232" s="19" t="s">
        <v>8439</v>
      </c>
      <c r="IHF232" s="19" t="s">
        <v>8439</v>
      </c>
      <c r="IHG232" s="19" t="s">
        <v>8439</v>
      </c>
      <c r="IHH232" s="19" t="s">
        <v>8439</v>
      </c>
      <c r="IHI232" s="19" t="s">
        <v>8439</v>
      </c>
      <c r="IHJ232" s="19" t="s">
        <v>8439</v>
      </c>
      <c r="IHK232" s="19" t="s">
        <v>8439</v>
      </c>
      <c r="IHL232" s="19" t="s">
        <v>8439</v>
      </c>
      <c r="IHM232" s="19" t="s">
        <v>8439</v>
      </c>
      <c r="IHN232" s="19" t="s">
        <v>8439</v>
      </c>
      <c r="IHO232" s="19" t="s">
        <v>8439</v>
      </c>
      <c r="IHP232" s="19" t="s">
        <v>8439</v>
      </c>
      <c r="IHQ232" s="19" t="s">
        <v>8439</v>
      </c>
      <c r="IHR232" s="19" t="s">
        <v>8439</v>
      </c>
      <c r="IHS232" s="19" t="s">
        <v>8439</v>
      </c>
      <c r="IHT232" s="19" t="s">
        <v>8439</v>
      </c>
      <c r="IHU232" s="19" t="s">
        <v>8439</v>
      </c>
      <c r="IHV232" s="19" t="s">
        <v>8439</v>
      </c>
      <c r="IHW232" s="19" t="s">
        <v>8439</v>
      </c>
      <c r="IHX232" s="19" t="s">
        <v>8439</v>
      </c>
      <c r="IHY232" s="19" t="s">
        <v>8439</v>
      </c>
      <c r="IHZ232" s="19" t="s">
        <v>8439</v>
      </c>
      <c r="IIA232" s="19" t="s">
        <v>8439</v>
      </c>
      <c r="IIB232" s="19" t="s">
        <v>8439</v>
      </c>
      <c r="IIC232" s="19" t="s">
        <v>8439</v>
      </c>
      <c r="IID232" s="19" t="s">
        <v>8439</v>
      </c>
      <c r="IIE232" s="19" t="s">
        <v>8439</v>
      </c>
      <c r="IIF232" s="19" t="s">
        <v>8439</v>
      </c>
      <c r="IIG232" s="19" t="s">
        <v>8439</v>
      </c>
      <c r="IIH232" s="19" t="s">
        <v>8439</v>
      </c>
      <c r="III232" s="19" t="s">
        <v>8439</v>
      </c>
      <c r="IIJ232" s="19" t="s">
        <v>8439</v>
      </c>
      <c r="IIK232" s="19" t="s">
        <v>8439</v>
      </c>
      <c r="IIL232" s="19" t="s">
        <v>8439</v>
      </c>
      <c r="IIM232" s="19" t="s">
        <v>8439</v>
      </c>
      <c r="IIN232" s="19" t="s">
        <v>8439</v>
      </c>
      <c r="IIO232" s="19" t="s">
        <v>8439</v>
      </c>
      <c r="IIP232" s="19" t="s">
        <v>8439</v>
      </c>
      <c r="IIQ232" s="19" t="s">
        <v>8439</v>
      </c>
      <c r="IIR232" s="19" t="s">
        <v>8439</v>
      </c>
      <c r="IIS232" s="19" t="s">
        <v>8439</v>
      </c>
      <c r="IIT232" s="19" t="s">
        <v>8439</v>
      </c>
      <c r="IIU232" s="19" t="s">
        <v>8439</v>
      </c>
      <c r="IIV232" s="19" t="s">
        <v>8439</v>
      </c>
      <c r="IIW232" s="19" t="s">
        <v>8439</v>
      </c>
      <c r="IIX232" s="19" t="s">
        <v>8439</v>
      </c>
      <c r="IIY232" s="19" t="s">
        <v>8439</v>
      </c>
      <c r="IIZ232" s="19" t="s">
        <v>8439</v>
      </c>
      <c r="IJA232" s="19" t="s">
        <v>8439</v>
      </c>
      <c r="IJB232" s="19" t="s">
        <v>8439</v>
      </c>
      <c r="IJC232" s="19" t="s">
        <v>8439</v>
      </c>
      <c r="IJD232" s="19" t="s">
        <v>8439</v>
      </c>
      <c r="IJE232" s="19" t="s">
        <v>8439</v>
      </c>
      <c r="IJF232" s="19" t="s">
        <v>8439</v>
      </c>
      <c r="IJG232" s="19" t="s">
        <v>8439</v>
      </c>
      <c r="IJH232" s="19" t="s">
        <v>8439</v>
      </c>
      <c r="IJI232" s="19" t="s">
        <v>8439</v>
      </c>
      <c r="IJJ232" s="19" t="s">
        <v>8439</v>
      </c>
      <c r="IJK232" s="19" t="s">
        <v>8439</v>
      </c>
      <c r="IJL232" s="19" t="s">
        <v>8439</v>
      </c>
      <c r="IJM232" s="19" t="s">
        <v>8439</v>
      </c>
      <c r="IJN232" s="19" t="s">
        <v>8439</v>
      </c>
      <c r="IJO232" s="19" t="s">
        <v>8439</v>
      </c>
      <c r="IJP232" s="19" t="s">
        <v>8439</v>
      </c>
      <c r="IJQ232" s="19" t="s">
        <v>8439</v>
      </c>
      <c r="IJR232" s="19" t="s">
        <v>8439</v>
      </c>
      <c r="IJS232" s="19" t="s">
        <v>8439</v>
      </c>
      <c r="IJT232" s="19" t="s">
        <v>8439</v>
      </c>
      <c r="IJU232" s="19" t="s">
        <v>8439</v>
      </c>
      <c r="IJV232" s="19" t="s">
        <v>8439</v>
      </c>
      <c r="IJW232" s="19" t="s">
        <v>8439</v>
      </c>
      <c r="IJX232" s="19" t="s">
        <v>8439</v>
      </c>
      <c r="IJY232" s="19" t="s">
        <v>8439</v>
      </c>
      <c r="IJZ232" s="19" t="s">
        <v>8439</v>
      </c>
      <c r="IKA232" s="19" t="s">
        <v>8439</v>
      </c>
      <c r="IKB232" s="19" t="s">
        <v>8439</v>
      </c>
      <c r="IKC232" s="19" t="s">
        <v>8439</v>
      </c>
      <c r="IKD232" s="19" t="s">
        <v>8439</v>
      </c>
      <c r="IKE232" s="19" t="s">
        <v>8439</v>
      </c>
      <c r="IKF232" s="19" t="s">
        <v>8439</v>
      </c>
      <c r="IKG232" s="19" t="s">
        <v>8439</v>
      </c>
      <c r="IKH232" s="19" t="s">
        <v>8439</v>
      </c>
      <c r="IKI232" s="19" t="s">
        <v>8439</v>
      </c>
      <c r="IKJ232" s="19" t="s">
        <v>8439</v>
      </c>
      <c r="IKK232" s="19" t="s">
        <v>8439</v>
      </c>
      <c r="IKL232" s="19" t="s">
        <v>8439</v>
      </c>
      <c r="IKM232" s="19" t="s">
        <v>8439</v>
      </c>
      <c r="IKN232" s="19" t="s">
        <v>8439</v>
      </c>
      <c r="IKO232" s="19" t="s">
        <v>8439</v>
      </c>
      <c r="IKP232" s="19" t="s">
        <v>8439</v>
      </c>
      <c r="IKQ232" s="19" t="s">
        <v>8439</v>
      </c>
      <c r="IKR232" s="19" t="s">
        <v>8439</v>
      </c>
      <c r="IKS232" s="19" t="s">
        <v>8439</v>
      </c>
      <c r="IKT232" s="19" t="s">
        <v>8439</v>
      </c>
      <c r="IKU232" s="19" t="s">
        <v>8439</v>
      </c>
      <c r="IKV232" s="19" t="s">
        <v>8439</v>
      </c>
      <c r="IKW232" s="19" t="s">
        <v>8439</v>
      </c>
      <c r="IKX232" s="19" t="s">
        <v>8439</v>
      </c>
      <c r="IKY232" s="19" t="s">
        <v>8439</v>
      </c>
      <c r="IKZ232" s="19" t="s">
        <v>8439</v>
      </c>
      <c r="ILA232" s="19" t="s">
        <v>8439</v>
      </c>
      <c r="ILB232" s="19" t="s">
        <v>8439</v>
      </c>
      <c r="ILC232" s="19" t="s">
        <v>8439</v>
      </c>
      <c r="ILD232" s="19" t="s">
        <v>8439</v>
      </c>
      <c r="ILE232" s="19" t="s">
        <v>8439</v>
      </c>
      <c r="ILF232" s="19" t="s">
        <v>8439</v>
      </c>
      <c r="ILG232" s="19" t="s">
        <v>8439</v>
      </c>
      <c r="ILH232" s="19" t="s">
        <v>8439</v>
      </c>
      <c r="ILI232" s="19" t="s">
        <v>8439</v>
      </c>
      <c r="ILJ232" s="19" t="s">
        <v>8439</v>
      </c>
      <c r="ILK232" s="19" t="s">
        <v>8439</v>
      </c>
      <c r="ILL232" s="19" t="s">
        <v>8439</v>
      </c>
      <c r="ILM232" s="19" t="s">
        <v>8439</v>
      </c>
      <c r="ILN232" s="19" t="s">
        <v>8439</v>
      </c>
      <c r="ILO232" s="19" t="s">
        <v>8439</v>
      </c>
      <c r="ILP232" s="19" t="s">
        <v>8439</v>
      </c>
      <c r="ILQ232" s="19" t="s">
        <v>8439</v>
      </c>
      <c r="ILR232" s="19" t="s">
        <v>8439</v>
      </c>
      <c r="ILS232" s="19" t="s">
        <v>8439</v>
      </c>
      <c r="ILT232" s="19" t="s">
        <v>8439</v>
      </c>
      <c r="ILU232" s="19" t="s">
        <v>8439</v>
      </c>
      <c r="ILV232" s="19" t="s">
        <v>8439</v>
      </c>
      <c r="ILW232" s="19" t="s">
        <v>8439</v>
      </c>
      <c r="ILX232" s="19" t="s">
        <v>8439</v>
      </c>
      <c r="ILY232" s="19" t="s">
        <v>8439</v>
      </c>
      <c r="ILZ232" s="19" t="s">
        <v>8439</v>
      </c>
      <c r="IMA232" s="19" t="s">
        <v>8439</v>
      </c>
      <c r="IMB232" s="19" t="s">
        <v>8439</v>
      </c>
      <c r="IMC232" s="19" t="s">
        <v>8439</v>
      </c>
      <c r="IMD232" s="19" t="s">
        <v>8439</v>
      </c>
      <c r="IME232" s="19" t="s">
        <v>8439</v>
      </c>
      <c r="IMF232" s="19" t="s">
        <v>8439</v>
      </c>
      <c r="IMG232" s="19" t="s">
        <v>8439</v>
      </c>
      <c r="IMH232" s="19" t="s">
        <v>8439</v>
      </c>
      <c r="IMI232" s="19" t="s">
        <v>8439</v>
      </c>
      <c r="IMJ232" s="19" t="s">
        <v>8439</v>
      </c>
      <c r="IMK232" s="19" t="s">
        <v>8439</v>
      </c>
      <c r="IML232" s="19" t="s">
        <v>8439</v>
      </c>
      <c r="IMM232" s="19" t="s">
        <v>8439</v>
      </c>
      <c r="IMN232" s="19" t="s">
        <v>8439</v>
      </c>
      <c r="IMO232" s="19" t="s">
        <v>8439</v>
      </c>
      <c r="IMP232" s="19" t="s">
        <v>8439</v>
      </c>
      <c r="IMQ232" s="19" t="s">
        <v>8439</v>
      </c>
      <c r="IMR232" s="19" t="s">
        <v>8439</v>
      </c>
      <c r="IMS232" s="19" t="s">
        <v>8439</v>
      </c>
      <c r="IMT232" s="19" t="s">
        <v>8439</v>
      </c>
      <c r="IMU232" s="19" t="s">
        <v>8439</v>
      </c>
      <c r="IMV232" s="19" t="s">
        <v>8439</v>
      </c>
      <c r="IMW232" s="19" t="s">
        <v>8439</v>
      </c>
      <c r="IMX232" s="19" t="s">
        <v>8439</v>
      </c>
      <c r="IMY232" s="19" t="s">
        <v>8439</v>
      </c>
      <c r="IMZ232" s="19" t="s">
        <v>8439</v>
      </c>
      <c r="INA232" s="19" t="s">
        <v>8439</v>
      </c>
      <c r="INB232" s="19" t="s">
        <v>8439</v>
      </c>
      <c r="INC232" s="19" t="s">
        <v>8439</v>
      </c>
      <c r="IND232" s="19" t="s">
        <v>8439</v>
      </c>
      <c r="INE232" s="19" t="s">
        <v>8439</v>
      </c>
      <c r="INF232" s="19" t="s">
        <v>8439</v>
      </c>
      <c r="ING232" s="19" t="s">
        <v>8439</v>
      </c>
      <c r="INH232" s="19" t="s">
        <v>8439</v>
      </c>
      <c r="INI232" s="19" t="s">
        <v>8439</v>
      </c>
      <c r="INJ232" s="19" t="s">
        <v>8439</v>
      </c>
      <c r="INK232" s="19" t="s">
        <v>8439</v>
      </c>
      <c r="INL232" s="19" t="s">
        <v>8439</v>
      </c>
      <c r="INM232" s="19" t="s">
        <v>8439</v>
      </c>
      <c r="INN232" s="19" t="s">
        <v>8439</v>
      </c>
      <c r="INO232" s="19" t="s">
        <v>8439</v>
      </c>
      <c r="INP232" s="19" t="s">
        <v>8439</v>
      </c>
      <c r="INQ232" s="19" t="s">
        <v>8439</v>
      </c>
      <c r="INR232" s="19" t="s">
        <v>8439</v>
      </c>
      <c r="INS232" s="19" t="s">
        <v>8439</v>
      </c>
      <c r="INT232" s="19" t="s">
        <v>8439</v>
      </c>
      <c r="INU232" s="19" t="s">
        <v>8439</v>
      </c>
      <c r="INV232" s="19" t="s">
        <v>8439</v>
      </c>
      <c r="INW232" s="19" t="s">
        <v>8439</v>
      </c>
      <c r="INX232" s="19" t="s">
        <v>8439</v>
      </c>
      <c r="INY232" s="19" t="s">
        <v>8439</v>
      </c>
      <c r="INZ232" s="19" t="s">
        <v>8439</v>
      </c>
      <c r="IOA232" s="19" t="s">
        <v>8439</v>
      </c>
      <c r="IOB232" s="19" t="s">
        <v>8439</v>
      </c>
      <c r="IOC232" s="19" t="s">
        <v>8439</v>
      </c>
      <c r="IOD232" s="19" t="s">
        <v>8439</v>
      </c>
      <c r="IOE232" s="19" t="s">
        <v>8439</v>
      </c>
      <c r="IOF232" s="19" t="s">
        <v>8439</v>
      </c>
      <c r="IOG232" s="19" t="s">
        <v>8439</v>
      </c>
      <c r="IOH232" s="19" t="s">
        <v>8439</v>
      </c>
      <c r="IOI232" s="19" t="s">
        <v>8439</v>
      </c>
      <c r="IOJ232" s="19" t="s">
        <v>8439</v>
      </c>
      <c r="IOK232" s="19" t="s">
        <v>8439</v>
      </c>
      <c r="IOL232" s="19" t="s">
        <v>8439</v>
      </c>
      <c r="IOM232" s="19" t="s">
        <v>8439</v>
      </c>
      <c r="ION232" s="19" t="s">
        <v>8439</v>
      </c>
      <c r="IOO232" s="19" t="s">
        <v>8439</v>
      </c>
      <c r="IOP232" s="19" t="s">
        <v>8439</v>
      </c>
      <c r="IOQ232" s="19" t="s">
        <v>8439</v>
      </c>
      <c r="IOR232" s="19" t="s">
        <v>8439</v>
      </c>
      <c r="IOS232" s="19" t="s">
        <v>8439</v>
      </c>
      <c r="IOT232" s="19" t="s">
        <v>8439</v>
      </c>
      <c r="IOU232" s="19" t="s">
        <v>8439</v>
      </c>
      <c r="IOV232" s="19" t="s">
        <v>8439</v>
      </c>
      <c r="IOW232" s="19" t="s">
        <v>8439</v>
      </c>
      <c r="IOX232" s="19" t="s">
        <v>8439</v>
      </c>
      <c r="IOY232" s="19" t="s">
        <v>8439</v>
      </c>
      <c r="IOZ232" s="19" t="s">
        <v>8439</v>
      </c>
      <c r="IPA232" s="19" t="s">
        <v>8439</v>
      </c>
      <c r="IPB232" s="19" t="s">
        <v>8439</v>
      </c>
      <c r="IPC232" s="19" t="s">
        <v>8439</v>
      </c>
      <c r="IPD232" s="19" t="s">
        <v>8439</v>
      </c>
      <c r="IPE232" s="19" t="s">
        <v>8439</v>
      </c>
      <c r="IPF232" s="19" t="s">
        <v>8439</v>
      </c>
      <c r="IPG232" s="19" t="s">
        <v>8439</v>
      </c>
      <c r="IPH232" s="19" t="s">
        <v>8439</v>
      </c>
      <c r="IPI232" s="19" t="s">
        <v>8439</v>
      </c>
      <c r="IPJ232" s="19" t="s">
        <v>8439</v>
      </c>
      <c r="IPK232" s="19" t="s">
        <v>8439</v>
      </c>
      <c r="IPL232" s="19" t="s">
        <v>8439</v>
      </c>
      <c r="IPM232" s="19" t="s">
        <v>8439</v>
      </c>
      <c r="IPN232" s="19" t="s">
        <v>8439</v>
      </c>
      <c r="IPO232" s="19" t="s">
        <v>8439</v>
      </c>
      <c r="IPP232" s="19" t="s">
        <v>8439</v>
      </c>
      <c r="IPQ232" s="19" t="s">
        <v>8439</v>
      </c>
      <c r="IPR232" s="19" t="s">
        <v>8439</v>
      </c>
      <c r="IPS232" s="19" t="s">
        <v>8439</v>
      </c>
      <c r="IPT232" s="19" t="s">
        <v>8439</v>
      </c>
      <c r="IPU232" s="19" t="s">
        <v>8439</v>
      </c>
      <c r="IPV232" s="19" t="s">
        <v>8439</v>
      </c>
      <c r="IPW232" s="19" t="s">
        <v>8439</v>
      </c>
      <c r="IPX232" s="19" t="s">
        <v>8439</v>
      </c>
      <c r="IPY232" s="19" t="s">
        <v>8439</v>
      </c>
      <c r="IPZ232" s="19" t="s">
        <v>8439</v>
      </c>
      <c r="IQA232" s="19" t="s">
        <v>8439</v>
      </c>
      <c r="IQB232" s="19" t="s">
        <v>8439</v>
      </c>
      <c r="IQC232" s="19" t="s">
        <v>8439</v>
      </c>
      <c r="IQD232" s="19" t="s">
        <v>8439</v>
      </c>
      <c r="IQE232" s="19" t="s">
        <v>8439</v>
      </c>
      <c r="IQF232" s="19" t="s">
        <v>8439</v>
      </c>
      <c r="IQG232" s="19" t="s">
        <v>8439</v>
      </c>
      <c r="IQH232" s="19" t="s">
        <v>8439</v>
      </c>
      <c r="IQI232" s="19" t="s">
        <v>8439</v>
      </c>
      <c r="IQJ232" s="19" t="s">
        <v>8439</v>
      </c>
      <c r="IQK232" s="19" t="s">
        <v>8439</v>
      </c>
      <c r="IQL232" s="19" t="s">
        <v>8439</v>
      </c>
      <c r="IQM232" s="19" t="s">
        <v>8439</v>
      </c>
      <c r="IQN232" s="19" t="s">
        <v>8439</v>
      </c>
      <c r="IQO232" s="19" t="s">
        <v>8439</v>
      </c>
      <c r="IQP232" s="19" t="s">
        <v>8439</v>
      </c>
      <c r="IQQ232" s="19" t="s">
        <v>8439</v>
      </c>
      <c r="IQR232" s="19" t="s">
        <v>8439</v>
      </c>
      <c r="IQS232" s="19" t="s">
        <v>8439</v>
      </c>
      <c r="IQT232" s="19" t="s">
        <v>8439</v>
      </c>
      <c r="IQU232" s="19" t="s">
        <v>8439</v>
      </c>
      <c r="IQV232" s="19" t="s">
        <v>8439</v>
      </c>
      <c r="IQW232" s="19" t="s">
        <v>8439</v>
      </c>
      <c r="IQX232" s="19" t="s">
        <v>8439</v>
      </c>
      <c r="IQY232" s="19" t="s">
        <v>8439</v>
      </c>
      <c r="IQZ232" s="19" t="s">
        <v>8439</v>
      </c>
      <c r="IRA232" s="19" t="s">
        <v>8439</v>
      </c>
      <c r="IRB232" s="19" t="s">
        <v>8439</v>
      </c>
      <c r="IRC232" s="19" t="s">
        <v>8439</v>
      </c>
      <c r="IRD232" s="19" t="s">
        <v>8439</v>
      </c>
      <c r="IRE232" s="19" t="s">
        <v>8439</v>
      </c>
      <c r="IRF232" s="19" t="s">
        <v>8439</v>
      </c>
      <c r="IRG232" s="19" t="s">
        <v>8439</v>
      </c>
      <c r="IRH232" s="19" t="s">
        <v>8439</v>
      </c>
      <c r="IRI232" s="19" t="s">
        <v>8439</v>
      </c>
      <c r="IRJ232" s="19" t="s">
        <v>8439</v>
      </c>
      <c r="IRK232" s="19" t="s">
        <v>8439</v>
      </c>
      <c r="IRL232" s="19" t="s">
        <v>8439</v>
      </c>
      <c r="IRM232" s="19" t="s">
        <v>8439</v>
      </c>
      <c r="IRN232" s="19" t="s">
        <v>8439</v>
      </c>
      <c r="IRO232" s="19" t="s">
        <v>8439</v>
      </c>
      <c r="IRP232" s="19" t="s">
        <v>8439</v>
      </c>
      <c r="IRQ232" s="19" t="s">
        <v>8439</v>
      </c>
      <c r="IRR232" s="19" t="s">
        <v>8439</v>
      </c>
      <c r="IRS232" s="19" t="s">
        <v>8439</v>
      </c>
      <c r="IRT232" s="19" t="s">
        <v>8439</v>
      </c>
      <c r="IRU232" s="19" t="s">
        <v>8439</v>
      </c>
      <c r="IRV232" s="19" t="s">
        <v>8439</v>
      </c>
      <c r="IRW232" s="19" t="s">
        <v>8439</v>
      </c>
      <c r="IRX232" s="19" t="s">
        <v>8439</v>
      </c>
      <c r="IRY232" s="19" t="s">
        <v>8439</v>
      </c>
      <c r="IRZ232" s="19" t="s">
        <v>8439</v>
      </c>
      <c r="ISA232" s="19" t="s">
        <v>8439</v>
      </c>
      <c r="ISB232" s="19" t="s">
        <v>8439</v>
      </c>
      <c r="ISC232" s="19" t="s">
        <v>8439</v>
      </c>
      <c r="ISD232" s="19" t="s">
        <v>8439</v>
      </c>
      <c r="ISE232" s="19" t="s">
        <v>8439</v>
      </c>
      <c r="ISF232" s="19" t="s">
        <v>8439</v>
      </c>
      <c r="ISG232" s="19" t="s">
        <v>8439</v>
      </c>
      <c r="ISH232" s="19" t="s">
        <v>8439</v>
      </c>
      <c r="ISI232" s="19" t="s">
        <v>8439</v>
      </c>
      <c r="ISJ232" s="19" t="s">
        <v>8439</v>
      </c>
      <c r="ISK232" s="19" t="s">
        <v>8439</v>
      </c>
      <c r="ISL232" s="19" t="s">
        <v>8439</v>
      </c>
      <c r="ISM232" s="19" t="s">
        <v>8439</v>
      </c>
      <c r="ISN232" s="19" t="s">
        <v>8439</v>
      </c>
      <c r="ISO232" s="19" t="s">
        <v>8439</v>
      </c>
      <c r="ISP232" s="19" t="s">
        <v>8439</v>
      </c>
      <c r="ISQ232" s="19" t="s">
        <v>8439</v>
      </c>
      <c r="ISR232" s="19" t="s">
        <v>8439</v>
      </c>
      <c r="ISS232" s="19" t="s">
        <v>8439</v>
      </c>
      <c r="IST232" s="19" t="s">
        <v>8439</v>
      </c>
      <c r="ISU232" s="19" t="s">
        <v>8439</v>
      </c>
      <c r="ISV232" s="19" t="s">
        <v>8439</v>
      </c>
      <c r="ISW232" s="19" t="s">
        <v>8439</v>
      </c>
      <c r="ISX232" s="19" t="s">
        <v>8439</v>
      </c>
      <c r="ISY232" s="19" t="s">
        <v>8439</v>
      </c>
      <c r="ISZ232" s="19" t="s">
        <v>8439</v>
      </c>
      <c r="ITA232" s="19" t="s">
        <v>8439</v>
      </c>
      <c r="ITB232" s="19" t="s">
        <v>8439</v>
      </c>
      <c r="ITC232" s="19" t="s">
        <v>8439</v>
      </c>
      <c r="ITD232" s="19" t="s">
        <v>8439</v>
      </c>
      <c r="ITE232" s="19" t="s">
        <v>8439</v>
      </c>
      <c r="ITF232" s="19" t="s">
        <v>8439</v>
      </c>
      <c r="ITG232" s="19" t="s">
        <v>8439</v>
      </c>
      <c r="ITH232" s="19" t="s">
        <v>8439</v>
      </c>
      <c r="ITI232" s="19" t="s">
        <v>8439</v>
      </c>
      <c r="ITJ232" s="19" t="s">
        <v>8439</v>
      </c>
      <c r="ITK232" s="19" t="s">
        <v>8439</v>
      </c>
      <c r="ITL232" s="19" t="s">
        <v>8439</v>
      </c>
      <c r="ITM232" s="19" t="s">
        <v>8439</v>
      </c>
      <c r="ITN232" s="19" t="s">
        <v>8439</v>
      </c>
      <c r="ITO232" s="19" t="s">
        <v>8439</v>
      </c>
      <c r="ITP232" s="19" t="s">
        <v>8439</v>
      </c>
      <c r="ITQ232" s="19" t="s">
        <v>8439</v>
      </c>
      <c r="ITR232" s="19" t="s">
        <v>8439</v>
      </c>
      <c r="ITS232" s="19" t="s">
        <v>8439</v>
      </c>
      <c r="ITT232" s="19" t="s">
        <v>8439</v>
      </c>
      <c r="ITU232" s="19" t="s">
        <v>8439</v>
      </c>
      <c r="ITV232" s="19" t="s">
        <v>8439</v>
      </c>
      <c r="ITW232" s="19" t="s">
        <v>8439</v>
      </c>
      <c r="ITX232" s="19" t="s">
        <v>8439</v>
      </c>
      <c r="ITY232" s="19" t="s">
        <v>8439</v>
      </c>
      <c r="ITZ232" s="19" t="s">
        <v>8439</v>
      </c>
      <c r="IUA232" s="19" t="s">
        <v>8439</v>
      </c>
      <c r="IUB232" s="19" t="s">
        <v>8439</v>
      </c>
      <c r="IUC232" s="19" t="s">
        <v>8439</v>
      </c>
      <c r="IUD232" s="19" t="s">
        <v>8439</v>
      </c>
      <c r="IUE232" s="19" t="s">
        <v>8439</v>
      </c>
      <c r="IUF232" s="19" t="s">
        <v>8439</v>
      </c>
      <c r="IUG232" s="19" t="s">
        <v>8439</v>
      </c>
      <c r="IUH232" s="19" t="s">
        <v>8439</v>
      </c>
      <c r="IUI232" s="19" t="s">
        <v>8439</v>
      </c>
      <c r="IUJ232" s="19" t="s">
        <v>8439</v>
      </c>
      <c r="IUK232" s="19" t="s">
        <v>8439</v>
      </c>
      <c r="IUL232" s="19" t="s">
        <v>8439</v>
      </c>
      <c r="IUM232" s="19" t="s">
        <v>8439</v>
      </c>
      <c r="IUN232" s="19" t="s">
        <v>8439</v>
      </c>
      <c r="IUO232" s="19" t="s">
        <v>8439</v>
      </c>
      <c r="IUP232" s="19" t="s">
        <v>8439</v>
      </c>
      <c r="IUQ232" s="19" t="s">
        <v>8439</v>
      </c>
      <c r="IUR232" s="19" t="s">
        <v>8439</v>
      </c>
      <c r="IUS232" s="19" t="s">
        <v>8439</v>
      </c>
      <c r="IUT232" s="19" t="s">
        <v>8439</v>
      </c>
      <c r="IUU232" s="19" t="s">
        <v>8439</v>
      </c>
      <c r="IUV232" s="19" t="s">
        <v>8439</v>
      </c>
      <c r="IUW232" s="19" t="s">
        <v>8439</v>
      </c>
      <c r="IUX232" s="19" t="s">
        <v>8439</v>
      </c>
      <c r="IUY232" s="19" t="s">
        <v>8439</v>
      </c>
      <c r="IUZ232" s="19" t="s">
        <v>8439</v>
      </c>
      <c r="IVA232" s="19" t="s">
        <v>8439</v>
      </c>
      <c r="IVB232" s="19" t="s">
        <v>8439</v>
      </c>
      <c r="IVC232" s="19" t="s">
        <v>8439</v>
      </c>
      <c r="IVD232" s="19" t="s">
        <v>8439</v>
      </c>
      <c r="IVE232" s="19" t="s">
        <v>8439</v>
      </c>
      <c r="IVF232" s="19" t="s">
        <v>8439</v>
      </c>
      <c r="IVG232" s="19" t="s">
        <v>8439</v>
      </c>
      <c r="IVH232" s="19" t="s">
        <v>8439</v>
      </c>
      <c r="IVI232" s="19" t="s">
        <v>8439</v>
      </c>
      <c r="IVJ232" s="19" t="s">
        <v>8439</v>
      </c>
      <c r="IVK232" s="19" t="s">
        <v>8439</v>
      </c>
      <c r="IVL232" s="19" t="s">
        <v>8439</v>
      </c>
      <c r="IVM232" s="19" t="s">
        <v>8439</v>
      </c>
      <c r="IVN232" s="19" t="s">
        <v>8439</v>
      </c>
      <c r="IVO232" s="19" t="s">
        <v>8439</v>
      </c>
      <c r="IVP232" s="19" t="s">
        <v>8439</v>
      </c>
      <c r="IVQ232" s="19" t="s">
        <v>8439</v>
      </c>
      <c r="IVR232" s="19" t="s">
        <v>8439</v>
      </c>
      <c r="IVS232" s="19" t="s">
        <v>8439</v>
      </c>
      <c r="IVT232" s="19" t="s">
        <v>8439</v>
      </c>
      <c r="IVU232" s="19" t="s">
        <v>8439</v>
      </c>
      <c r="IVV232" s="19" t="s">
        <v>8439</v>
      </c>
      <c r="IVW232" s="19" t="s">
        <v>8439</v>
      </c>
      <c r="IVX232" s="19" t="s">
        <v>8439</v>
      </c>
      <c r="IVY232" s="19" t="s">
        <v>8439</v>
      </c>
      <c r="IVZ232" s="19" t="s">
        <v>8439</v>
      </c>
      <c r="IWA232" s="19" t="s">
        <v>8439</v>
      </c>
      <c r="IWB232" s="19" t="s">
        <v>8439</v>
      </c>
      <c r="IWC232" s="19" t="s">
        <v>8439</v>
      </c>
      <c r="IWD232" s="19" t="s">
        <v>8439</v>
      </c>
      <c r="IWE232" s="19" t="s">
        <v>8439</v>
      </c>
      <c r="IWF232" s="19" t="s">
        <v>8439</v>
      </c>
      <c r="IWG232" s="19" t="s">
        <v>8439</v>
      </c>
      <c r="IWH232" s="19" t="s">
        <v>8439</v>
      </c>
      <c r="IWI232" s="19" t="s">
        <v>8439</v>
      </c>
      <c r="IWJ232" s="19" t="s">
        <v>8439</v>
      </c>
      <c r="IWK232" s="19" t="s">
        <v>8439</v>
      </c>
      <c r="IWL232" s="19" t="s">
        <v>8439</v>
      </c>
      <c r="IWM232" s="19" t="s">
        <v>8439</v>
      </c>
      <c r="IWN232" s="19" t="s">
        <v>8439</v>
      </c>
      <c r="IWO232" s="19" t="s">
        <v>8439</v>
      </c>
      <c r="IWP232" s="19" t="s">
        <v>8439</v>
      </c>
      <c r="IWQ232" s="19" t="s">
        <v>8439</v>
      </c>
      <c r="IWR232" s="19" t="s">
        <v>8439</v>
      </c>
      <c r="IWS232" s="19" t="s">
        <v>8439</v>
      </c>
      <c r="IWT232" s="19" t="s">
        <v>8439</v>
      </c>
      <c r="IWU232" s="19" t="s">
        <v>8439</v>
      </c>
      <c r="IWV232" s="19" t="s">
        <v>8439</v>
      </c>
      <c r="IWW232" s="19" t="s">
        <v>8439</v>
      </c>
      <c r="IWX232" s="19" t="s">
        <v>8439</v>
      </c>
      <c r="IWY232" s="19" t="s">
        <v>8439</v>
      </c>
      <c r="IWZ232" s="19" t="s">
        <v>8439</v>
      </c>
      <c r="IXA232" s="19" t="s">
        <v>8439</v>
      </c>
      <c r="IXB232" s="19" t="s">
        <v>8439</v>
      </c>
      <c r="IXC232" s="19" t="s">
        <v>8439</v>
      </c>
      <c r="IXD232" s="19" t="s">
        <v>8439</v>
      </c>
      <c r="IXE232" s="19" t="s">
        <v>8439</v>
      </c>
      <c r="IXF232" s="19" t="s">
        <v>8439</v>
      </c>
      <c r="IXG232" s="19" t="s">
        <v>8439</v>
      </c>
      <c r="IXH232" s="19" t="s">
        <v>8439</v>
      </c>
      <c r="IXI232" s="19" t="s">
        <v>8439</v>
      </c>
      <c r="IXJ232" s="19" t="s">
        <v>8439</v>
      </c>
      <c r="IXK232" s="19" t="s">
        <v>8439</v>
      </c>
      <c r="IXL232" s="19" t="s">
        <v>8439</v>
      </c>
      <c r="IXM232" s="19" t="s">
        <v>8439</v>
      </c>
      <c r="IXN232" s="19" t="s">
        <v>8439</v>
      </c>
      <c r="IXO232" s="19" t="s">
        <v>8439</v>
      </c>
      <c r="IXP232" s="19" t="s">
        <v>8439</v>
      </c>
      <c r="IXQ232" s="19" t="s">
        <v>8439</v>
      </c>
      <c r="IXR232" s="19" t="s">
        <v>8439</v>
      </c>
      <c r="IXS232" s="19" t="s">
        <v>8439</v>
      </c>
      <c r="IXT232" s="19" t="s">
        <v>8439</v>
      </c>
      <c r="IXU232" s="19" t="s">
        <v>8439</v>
      </c>
      <c r="IXV232" s="19" t="s">
        <v>8439</v>
      </c>
      <c r="IXW232" s="19" t="s">
        <v>8439</v>
      </c>
      <c r="IXX232" s="19" t="s">
        <v>8439</v>
      </c>
      <c r="IXY232" s="19" t="s">
        <v>8439</v>
      </c>
      <c r="IXZ232" s="19" t="s">
        <v>8439</v>
      </c>
      <c r="IYA232" s="19" t="s">
        <v>8439</v>
      </c>
      <c r="IYB232" s="19" t="s">
        <v>8439</v>
      </c>
      <c r="IYC232" s="19" t="s">
        <v>8439</v>
      </c>
      <c r="IYD232" s="19" t="s">
        <v>8439</v>
      </c>
      <c r="IYE232" s="19" t="s">
        <v>8439</v>
      </c>
      <c r="IYF232" s="19" t="s">
        <v>8439</v>
      </c>
      <c r="IYG232" s="19" t="s">
        <v>8439</v>
      </c>
      <c r="IYH232" s="19" t="s">
        <v>8439</v>
      </c>
      <c r="IYI232" s="19" t="s">
        <v>8439</v>
      </c>
      <c r="IYJ232" s="19" t="s">
        <v>8439</v>
      </c>
      <c r="IYK232" s="19" t="s">
        <v>8439</v>
      </c>
      <c r="IYL232" s="19" t="s">
        <v>8439</v>
      </c>
      <c r="IYM232" s="19" t="s">
        <v>8439</v>
      </c>
      <c r="IYN232" s="19" t="s">
        <v>8439</v>
      </c>
      <c r="IYO232" s="19" t="s">
        <v>8439</v>
      </c>
      <c r="IYP232" s="19" t="s">
        <v>8439</v>
      </c>
      <c r="IYQ232" s="19" t="s">
        <v>8439</v>
      </c>
      <c r="IYR232" s="19" t="s">
        <v>8439</v>
      </c>
      <c r="IYS232" s="19" t="s">
        <v>8439</v>
      </c>
      <c r="IYT232" s="19" t="s">
        <v>8439</v>
      </c>
      <c r="IYU232" s="19" t="s">
        <v>8439</v>
      </c>
      <c r="IYV232" s="19" t="s">
        <v>8439</v>
      </c>
      <c r="IYW232" s="19" t="s">
        <v>8439</v>
      </c>
      <c r="IYX232" s="19" t="s">
        <v>8439</v>
      </c>
      <c r="IYY232" s="19" t="s">
        <v>8439</v>
      </c>
      <c r="IYZ232" s="19" t="s">
        <v>8439</v>
      </c>
      <c r="IZA232" s="19" t="s">
        <v>8439</v>
      </c>
      <c r="IZB232" s="19" t="s">
        <v>8439</v>
      </c>
      <c r="IZC232" s="19" t="s">
        <v>8439</v>
      </c>
      <c r="IZD232" s="19" t="s">
        <v>8439</v>
      </c>
      <c r="IZE232" s="19" t="s">
        <v>8439</v>
      </c>
      <c r="IZF232" s="19" t="s">
        <v>8439</v>
      </c>
      <c r="IZG232" s="19" t="s">
        <v>8439</v>
      </c>
      <c r="IZH232" s="19" t="s">
        <v>8439</v>
      </c>
      <c r="IZI232" s="19" t="s">
        <v>8439</v>
      </c>
      <c r="IZJ232" s="19" t="s">
        <v>8439</v>
      </c>
      <c r="IZK232" s="19" t="s">
        <v>8439</v>
      </c>
      <c r="IZL232" s="19" t="s">
        <v>8439</v>
      </c>
      <c r="IZM232" s="19" t="s">
        <v>8439</v>
      </c>
      <c r="IZN232" s="19" t="s">
        <v>8439</v>
      </c>
      <c r="IZO232" s="19" t="s">
        <v>8439</v>
      </c>
      <c r="IZP232" s="19" t="s">
        <v>8439</v>
      </c>
      <c r="IZQ232" s="19" t="s">
        <v>8439</v>
      </c>
      <c r="IZR232" s="19" t="s">
        <v>8439</v>
      </c>
      <c r="IZS232" s="19" t="s">
        <v>8439</v>
      </c>
      <c r="IZT232" s="19" t="s">
        <v>8439</v>
      </c>
      <c r="IZU232" s="19" t="s">
        <v>8439</v>
      </c>
      <c r="IZV232" s="19" t="s">
        <v>8439</v>
      </c>
      <c r="IZW232" s="19" t="s">
        <v>8439</v>
      </c>
      <c r="IZX232" s="19" t="s">
        <v>8439</v>
      </c>
      <c r="IZY232" s="19" t="s">
        <v>8439</v>
      </c>
      <c r="IZZ232" s="19" t="s">
        <v>8439</v>
      </c>
      <c r="JAA232" s="19" t="s">
        <v>8439</v>
      </c>
      <c r="JAB232" s="19" t="s">
        <v>8439</v>
      </c>
      <c r="JAC232" s="19" t="s">
        <v>8439</v>
      </c>
      <c r="JAD232" s="19" t="s">
        <v>8439</v>
      </c>
      <c r="JAE232" s="19" t="s">
        <v>8439</v>
      </c>
      <c r="JAF232" s="19" t="s">
        <v>8439</v>
      </c>
      <c r="JAG232" s="19" t="s">
        <v>8439</v>
      </c>
      <c r="JAH232" s="19" t="s">
        <v>8439</v>
      </c>
      <c r="JAI232" s="19" t="s">
        <v>8439</v>
      </c>
      <c r="JAJ232" s="19" t="s">
        <v>8439</v>
      </c>
      <c r="JAK232" s="19" t="s">
        <v>8439</v>
      </c>
      <c r="JAL232" s="19" t="s">
        <v>8439</v>
      </c>
      <c r="JAM232" s="19" t="s">
        <v>8439</v>
      </c>
      <c r="JAN232" s="19" t="s">
        <v>8439</v>
      </c>
      <c r="JAO232" s="19" t="s">
        <v>8439</v>
      </c>
      <c r="JAP232" s="19" t="s">
        <v>8439</v>
      </c>
      <c r="JAQ232" s="19" t="s">
        <v>8439</v>
      </c>
      <c r="JAR232" s="19" t="s">
        <v>8439</v>
      </c>
      <c r="JAS232" s="19" t="s">
        <v>8439</v>
      </c>
      <c r="JAT232" s="19" t="s">
        <v>8439</v>
      </c>
      <c r="JAU232" s="19" t="s">
        <v>8439</v>
      </c>
      <c r="JAV232" s="19" t="s">
        <v>8439</v>
      </c>
      <c r="JAW232" s="19" t="s">
        <v>8439</v>
      </c>
      <c r="JAX232" s="19" t="s">
        <v>8439</v>
      </c>
      <c r="JAY232" s="19" t="s">
        <v>8439</v>
      </c>
      <c r="JAZ232" s="19" t="s">
        <v>8439</v>
      </c>
      <c r="JBA232" s="19" t="s">
        <v>8439</v>
      </c>
      <c r="JBB232" s="19" t="s">
        <v>8439</v>
      </c>
      <c r="JBC232" s="19" t="s">
        <v>8439</v>
      </c>
      <c r="JBD232" s="19" t="s">
        <v>8439</v>
      </c>
      <c r="JBE232" s="19" t="s">
        <v>8439</v>
      </c>
      <c r="JBF232" s="19" t="s">
        <v>8439</v>
      </c>
      <c r="JBG232" s="19" t="s">
        <v>8439</v>
      </c>
      <c r="JBH232" s="19" t="s">
        <v>8439</v>
      </c>
      <c r="JBI232" s="19" t="s">
        <v>8439</v>
      </c>
      <c r="JBJ232" s="19" t="s">
        <v>8439</v>
      </c>
      <c r="JBK232" s="19" t="s">
        <v>8439</v>
      </c>
      <c r="JBL232" s="19" t="s">
        <v>8439</v>
      </c>
      <c r="JBM232" s="19" t="s">
        <v>8439</v>
      </c>
      <c r="JBN232" s="19" t="s">
        <v>8439</v>
      </c>
      <c r="JBO232" s="19" t="s">
        <v>8439</v>
      </c>
      <c r="JBP232" s="19" t="s">
        <v>8439</v>
      </c>
      <c r="JBQ232" s="19" t="s">
        <v>8439</v>
      </c>
      <c r="JBR232" s="19" t="s">
        <v>8439</v>
      </c>
      <c r="JBS232" s="19" t="s">
        <v>8439</v>
      </c>
      <c r="JBT232" s="19" t="s">
        <v>8439</v>
      </c>
      <c r="JBU232" s="19" t="s">
        <v>8439</v>
      </c>
      <c r="JBV232" s="19" t="s">
        <v>8439</v>
      </c>
      <c r="JBW232" s="19" t="s">
        <v>8439</v>
      </c>
      <c r="JBX232" s="19" t="s">
        <v>8439</v>
      </c>
      <c r="JBY232" s="19" t="s">
        <v>8439</v>
      </c>
      <c r="JBZ232" s="19" t="s">
        <v>8439</v>
      </c>
      <c r="JCA232" s="19" t="s">
        <v>8439</v>
      </c>
      <c r="JCB232" s="19" t="s">
        <v>8439</v>
      </c>
      <c r="JCC232" s="19" t="s">
        <v>8439</v>
      </c>
      <c r="JCD232" s="19" t="s">
        <v>8439</v>
      </c>
      <c r="JCE232" s="19" t="s">
        <v>8439</v>
      </c>
      <c r="JCF232" s="19" t="s">
        <v>8439</v>
      </c>
      <c r="JCG232" s="19" t="s">
        <v>8439</v>
      </c>
      <c r="JCH232" s="19" t="s">
        <v>8439</v>
      </c>
      <c r="JCI232" s="19" t="s">
        <v>8439</v>
      </c>
      <c r="JCJ232" s="19" t="s">
        <v>8439</v>
      </c>
      <c r="JCK232" s="19" t="s">
        <v>8439</v>
      </c>
      <c r="JCL232" s="19" t="s">
        <v>8439</v>
      </c>
      <c r="JCM232" s="19" t="s">
        <v>8439</v>
      </c>
      <c r="JCN232" s="19" t="s">
        <v>8439</v>
      </c>
      <c r="JCO232" s="19" t="s">
        <v>8439</v>
      </c>
      <c r="JCP232" s="19" t="s">
        <v>8439</v>
      </c>
      <c r="JCQ232" s="19" t="s">
        <v>8439</v>
      </c>
      <c r="JCR232" s="19" t="s">
        <v>8439</v>
      </c>
      <c r="JCS232" s="19" t="s">
        <v>8439</v>
      </c>
      <c r="JCT232" s="19" t="s">
        <v>8439</v>
      </c>
      <c r="JCU232" s="19" t="s">
        <v>8439</v>
      </c>
      <c r="JCV232" s="19" t="s">
        <v>8439</v>
      </c>
      <c r="JCW232" s="19" t="s">
        <v>8439</v>
      </c>
      <c r="JCX232" s="19" t="s">
        <v>8439</v>
      </c>
      <c r="JCY232" s="19" t="s">
        <v>8439</v>
      </c>
      <c r="JCZ232" s="19" t="s">
        <v>8439</v>
      </c>
      <c r="JDA232" s="19" t="s">
        <v>8439</v>
      </c>
      <c r="JDB232" s="19" t="s">
        <v>8439</v>
      </c>
      <c r="JDC232" s="19" t="s">
        <v>8439</v>
      </c>
      <c r="JDD232" s="19" t="s">
        <v>8439</v>
      </c>
      <c r="JDE232" s="19" t="s">
        <v>8439</v>
      </c>
      <c r="JDF232" s="19" t="s">
        <v>8439</v>
      </c>
      <c r="JDG232" s="19" t="s">
        <v>8439</v>
      </c>
      <c r="JDH232" s="19" t="s">
        <v>8439</v>
      </c>
      <c r="JDI232" s="19" t="s">
        <v>8439</v>
      </c>
      <c r="JDJ232" s="19" t="s">
        <v>8439</v>
      </c>
      <c r="JDK232" s="19" t="s">
        <v>8439</v>
      </c>
      <c r="JDL232" s="19" t="s">
        <v>8439</v>
      </c>
      <c r="JDM232" s="19" t="s">
        <v>8439</v>
      </c>
      <c r="JDN232" s="19" t="s">
        <v>8439</v>
      </c>
      <c r="JDO232" s="19" t="s">
        <v>8439</v>
      </c>
      <c r="JDP232" s="19" t="s">
        <v>8439</v>
      </c>
      <c r="JDQ232" s="19" t="s">
        <v>8439</v>
      </c>
      <c r="JDR232" s="19" t="s">
        <v>8439</v>
      </c>
      <c r="JDS232" s="19" t="s">
        <v>8439</v>
      </c>
      <c r="JDT232" s="19" t="s">
        <v>8439</v>
      </c>
      <c r="JDU232" s="19" t="s">
        <v>8439</v>
      </c>
      <c r="JDV232" s="19" t="s">
        <v>8439</v>
      </c>
      <c r="JDW232" s="19" t="s">
        <v>8439</v>
      </c>
      <c r="JDX232" s="19" t="s">
        <v>8439</v>
      </c>
      <c r="JDY232" s="19" t="s">
        <v>8439</v>
      </c>
      <c r="JDZ232" s="19" t="s">
        <v>8439</v>
      </c>
      <c r="JEA232" s="19" t="s">
        <v>8439</v>
      </c>
      <c r="JEB232" s="19" t="s">
        <v>8439</v>
      </c>
      <c r="JEC232" s="19" t="s">
        <v>8439</v>
      </c>
      <c r="JED232" s="19" t="s">
        <v>8439</v>
      </c>
      <c r="JEE232" s="19" t="s">
        <v>8439</v>
      </c>
      <c r="JEF232" s="19" t="s">
        <v>8439</v>
      </c>
      <c r="JEG232" s="19" t="s">
        <v>8439</v>
      </c>
      <c r="JEH232" s="19" t="s">
        <v>8439</v>
      </c>
      <c r="JEI232" s="19" t="s">
        <v>8439</v>
      </c>
      <c r="JEJ232" s="19" t="s">
        <v>8439</v>
      </c>
      <c r="JEK232" s="19" t="s">
        <v>8439</v>
      </c>
      <c r="JEL232" s="19" t="s">
        <v>8439</v>
      </c>
      <c r="JEM232" s="19" t="s">
        <v>8439</v>
      </c>
      <c r="JEN232" s="19" t="s">
        <v>8439</v>
      </c>
      <c r="JEO232" s="19" t="s">
        <v>8439</v>
      </c>
      <c r="JEP232" s="19" t="s">
        <v>8439</v>
      </c>
      <c r="JEQ232" s="19" t="s">
        <v>8439</v>
      </c>
      <c r="JER232" s="19" t="s">
        <v>8439</v>
      </c>
      <c r="JES232" s="19" t="s">
        <v>8439</v>
      </c>
      <c r="JET232" s="19" t="s">
        <v>8439</v>
      </c>
      <c r="JEU232" s="19" t="s">
        <v>8439</v>
      </c>
      <c r="JEV232" s="19" t="s">
        <v>8439</v>
      </c>
      <c r="JEW232" s="19" t="s">
        <v>8439</v>
      </c>
      <c r="JEX232" s="19" t="s">
        <v>8439</v>
      </c>
      <c r="JEY232" s="19" t="s">
        <v>8439</v>
      </c>
      <c r="JEZ232" s="19" t="s">
        <v>8439</v>
      </c>
      <c r="JFA232" s="19" t="s">
        <v>8439</v>
      </c>
      <c r="JFB232" s="19" t="s">
        <v>8439</v>
      </c>
      <c r="JFC232" s="19" t="s">
        <v>8439</v>
      </c>
      <c r="JFD232" s="19" t="s">
        <v>8439</v>
      </c>
      <c r="JFE232" s="19" t="s">
        <v>8439</v>
      </c>
      <c r="JFF232" s="19" t="s">
        <v>8439</v>
      </c>
      <c r="JFG232" s="19" t="s">
        <v>8439</v>
      </c>
      <c r="JFH232" s="19" t="s">
        <v>8439</v>
      </c>
      <c r="JFI232" s="19" t="s">
        <v>8439</v>
      </c>
      <c r="JFJ232" s="19" t="s">
        <v>8439</v>
      </c>
      <c r="JFK232" s="19" t="s">
        <v>8439</v>
      </c>
      <c r="JFL232" s="19" t="s">
        <v>8439</v>
      </c>
      <c r="JFM232" s="19" t="s">
        <v>8439</v>
      </c>
      <c r="JFN232" s="19" t="s">
        <v>8439</v>
      </c>
      <c r="JFO232" s="19" t="s">
        <v>8439</v>
      </c>
      <c r="JFP232" s="19" t="s">
        <v>8439</v>
      </c>
      <c r="JFQ232" s="19" t="s">
        <v>8439</v>
      </c>
      <c r="JFR232" s="19" t="s">
        <v>8439</v>
      </c>
      <c r="JFS232" s="19" t="s">
        <v>8439</v>
      </c>
      <c r="JFT232" s="19" t="s">
        <v>8439</v>
      </c>
      <c r="JFU232" s="19" t="s">
        <v>8439</v>
      </c>
      <c r="JFV232" s="19" t="s">
        <v>8439</v>
      </c>
      <c r="JFW232" s="19" t="s">
        <v>8439</v>
      </c>
      <c r="JFX232" s="19" t="s">
        <v>8439</v>
      </c>
      <c r="JFY232" s="19" t="s">
        <v>8439</v>
      </c>
      <c r="JFZ232" s="19" t="s">
        <v>8439</v>
      </c>
      <c r="JGA232" s="19" t="s">
        <v>8439</v>
      </c>
      <c r="JGB232" s="19" t="s">
        <v>8439</v>
      </c>
      <c r="JGC232" s="19" t="s">
        <v>8439</v>
      </c>
      <c r="JGD232" s="19" t="s">
        <v>8439</v>
      </c>
      <c r="JGE232" s="19" t="s">
        <v>8439</v>
      </c>
      <c r="JGF232" s="19" t="s">
        <v>8439</v>
      </c>
      <c r="JGG232" s="19" t="s">
        <v>8439</v>
      </c>
      <c r="JGH232" s="19" t="s">
        <v>8439</v>
      </c>
      <c r="JGI232" s="19" t="s">
        <v>8439</v>
      </c>
      <c r="JGJ232" s="19" t="s">
        <v>8439</v>
      </c>
      <c r="JGK232" s="19" t="s">
        <v>8439</v>
      </c>
      <c r="JGL232" s="19" t="s">
        <v>8439</v>
      </c>
      <c r="JGM232" s="19" t="s">
        <v>8439</v>
      </c>
      <c r="JGN232" s="19" t="s">
        <v>8439</v>
      </c>
      <c r="JGO232" s="19" t="s">
        <v>8439</v>
      </c>
      <c r="JGP232" s="19" t="s">
        <v>8439</v>
      </c>
      <c r="JGQ232" s="19" t="s">
        <v>8439</v>
      </c>
      <c r="JGR232" s="19" t="s">
        <v>8439</v>
      </c>
      <c r="JGS232" s="19" t="s">
        <v>8439</v>
      </c>
      <c r="JGT232" s="19" t="s">
        <v>8439</v>
      </c>
      <c r="JGU232" s="19" t="s">
        <v>8439</v>
      </c>
      <c r="JGV232" s="19" t="s">
        <v>8439</v>
      </c>
      <c r="JGW232" s="19" t="s">
        <v>8439</v>
      </c>
      <c r="JGX232" s="19" t="s">
        <v>8439</v>
      </c>
      <c r="JGY232" s="19" t="s">
        <v>8439</v>
      </c>
      <c r="JGZ232" s="19" t="s">
        <v>8439</v>
      </c>
      <c r="JHA232" s="19" t="s">
        <v>8439</v>
      </c>
      <c r="JHB232" s="19" t="s">
        <v>8439</v>
      </c>
      <c r="JHC232" s="19" t="s">
        <v>8439</v>
      </c>
      <c r="JHD232" s="19" t="s">
        <v>8439</v>
      </c>
      <c r="JHE232" s="19" t="s">
        <v>8439</v>
      </c>
      <c r="JHF232" s="19" t="s">
        <v>8439</v>
      </c>
      <c r="JHG232" s="19" t="s">
        <v>8439</v>
      </c>
      <c r="JHH232" s="19" t="s">
        <v>8439</v>
      </c>
      <c r="JHI232" s="19" t="s">
        <v>8439</v>
      </c>
      <c r="JHJ232" s="19" t="s">
        <v>8439</v>
      </c>
      <c r="JHK232" s="19" t="s">
        <v>8439</v>
      </c>
      <c r="JHL232" s="19" t="s">
        <v>8439</v>
      </c>
      <c r="JHM232" s="19" t="s">
        <v>8439</v>
      </c>
      <c r="JHN232" s="19" t="s">
        <v>8439</v>
      </c>
      <c r="JHO232" s="19" t="s">
        <v>8439</v>
      </c>
      <c r="JHP232" s="19" t="s">
        <v>8439</v>
      </c>
      <c r="JHQ232" s="19" t="s">
        <v>8439</v>
      </c>
      <c r="JHR232" s="19" t="s">
        <v>8439</v>
      </c>
      <c r="JHS232" s="19" t="s">
        <v>8439</v>
      </c>
      <c r="JHT232" s="19" t="s">
        <v>8439</v>
      </c>
      <c r="JHU232" s="19" t="s">
        <v>8439</v>
      </c>
      <c r="JHV232" s="19" t="s">
        <v>8439</v>
      </c>
      <c r="JHW232" s="19" t="s">
        <v>8439</v>
      </c>
      <c r="JHX232" s="19" t="s">
        <v>8439</v>
      </c>
      <c r="JHY232" s="19" t="s">
        <v>8439</v>
      </c>
      <c r="JHZ232" s="19" t="s">
        <v>8439</v>
      </c>
      <c r="JIA232" s="19" t="s">
        <v>8439</v>
      </c>
      <c r="JIB232" s="19" t="s">
        <v>8439</v>
      </c>
      <c r="JIC232" s="19" t="s">
        <v>8439</v>
      </c>
      <c r="JID232" s="19" t="s">
        <v>8439</v>
      </c>
      <c r="JIE232" s="19" t="s">
        <v>8439</v>
      </c>
      <c r="JIF232" s="19" t="s">
        <v>8439</v>
      </c>
      <c r="JIG232" s="19" t="s">
        <v>8439</v>
      </c>
      <c r="JIH232" s="19" t="s">
        <v>8439</v>
      </c>
      <c r="JII232" s="19" t="s">
        <v>8439</v>
      </c>
      <c r="JIJ232" s="19" t="s">
        <v>8439</v>
      </c>
      <c r="JIK232" s="19" t="s">
        <v>8439</v>
      </c>
      <c r="JIL232" s="19" t="s">
        <v>8439</v>
      </c>
      <c r="JIM232" s="19" t="s">
        <v>8439</v>
      </c>
      <c r="JIN232" s="19" t="s">
        <v>8439</v>
      </c>
      <c r="JIO232" s="19" t="s">
        <v>8439</v>
      </c>
      <c r="JIP232" s="19" t="s">
        <v>8439</v>
      </c>
      <c r="JIQ232" s="19" t="s">
        <v>8439</v>
      </c>
      <c r="JIR232" s="19" t="s">
        <v>8439</v>
      </c>
      <c r="JIS232" s="19" t="s">
        <v>8439</v>
      </c>
      <c r="JIT232" s="19" t="s">
        <v>8439</v>
      </c>
      <c r="JIU232" s="19" t="s">
        <v>8439</v>
      </c>
      <c r="JIV232" s="19" t="s">
        <v>8439</v>
      </c>
      <c r="JIW232" s="19" t="s">
        <v>8439</v>
      </c>
      <c r="JIX232" s="19" t="s">
        <v>8439</v>
      </c>
      <c r="JIY232" s="19" t="s">
        <v>8439</v>
      </c>
      <c r="JIZ232" s="19" t="s">
        <v>8439</v>
      </c>
      <c r="JJA232" s="19" t="s">
        <v>8439</v>
      </c>
      <c r="JJB232" s="19" t="s">
        <v>8439</v>
      </c>
      <c r="JJC232" s="19" t="s">
        <v>8439</v>
      </c>
      <c r="JJD232" s="19" t="s">
        <v>8439</v>
      </c>
      <c r="JJE232" s="19" t="s">
        <v>8439</v>
      </c>
      <c r="JJF232" s="19" t="s">
        <v>8439</v>
      </c>
      <c r="JJG232" s="19" t="s">
        <v>8439</v>
      </c>
      <c r="JJH232" s="19" t="s">
        <v>8439</v>
      </c>
      <c r="JJI232" s="19" t="s">
        <v>8439</v>
      </c>
      <c r="JJJ232" s="19" t="s">
        <v>8439</v>
      </c>
      <c r="JJK232" s="19" t="s">
        <v>8439</v>
      </c>
      <c r="JJL232" s="19" t="s">
        <v>8439</v>
      </c>
      <c r="JJM232" s="19" t="s">
        <v>8439</v>
      </c>
      <c r="JJN232" s="19" t="s">
        <v>8439</v>
      </c>
      <c r="JJO232" s="19" t="s">
        <v>8439</v>
      </c>
      <c r="JJP232" s="19" t="s">
        <v>8439</v>
      </c>
      <c r="JJQ232" s="19" t="s">
        <v>8439</v>
      </c>
      <c r="JJR232" s="19" t="s">
        <v>8439</v>
      </c>
      <c r="JJS232" s="19" t="s">
        <v>8439</v>
      </c>
      <c r="JJT232" s="19" t="s">
        <v>8439</v>
      </c>
      <c r="JJU232" s="19" t="s">
        <v>8439</v>
      </c>
      <c r="JJV232" s="19" t="s">
        <v>8439</v>
      </c>
      <c r="JJW232" s="19" t="s">
        <v>8439</v>
      </c>
      <c r="JJX232" s="19" t="s">
        <v>8439</v>
      </c>
      <c r="JJY232" s="19" t="s">
        <v>8439</v>
      </c>
      <c r="JJZ232" s="19" t="s">
        <v>8439</v>
      </c>
      <c r="JKA232" s="19" t="s">
        <v>8439</v>
      </c>
      <c r="JKB232" s="19" t="s">
        <v>8439</v>
      </c>
      <c r="JKC232" s="19" t="s">
        <v>8439</v>
      </c>
      <c r="JKD232" s="19" t="s">
        <v>8439</v>
      </c>
      <c r="JKE232" s="19" t="s">
        <v>8439</v>
      </c>
      <c r="JKF232" s="19" t="s">
        <v>8439</v>
      </c>
      <c r="JKG232" s="19" t="s">
        <v>8439</v>
      </c>
      <c r="JKH232" s="19" t="s">
        <v>8439</v>
      </c>
      <c r="JKI232" s="19" t="s">
        <v>8439</v>
      </c>
      <c r="JKJ232" s="19" t="s">
        <v>8439</v>
      </c>
      <c r="JKK232" s="19" t="s">
        <v>8439</v>
      </c>
      <c r="JKL232" s="19" t="s">
        <v>8439</v>
      </c>
      <c r="JKM232" s="19" t="s">
        <v>8439</v>
      </c>
      <c r="JKN232" s="19" t="s">
        <v>8439</v>
      </c>
      <c r="JKO232" s="19" t="s">
        <v>8439</v>
      </c>
      <c r="JKP232" s="19" t="s">
        <v>8439</v>
      </c>
      <c r="JKQ232" s="19" t="s">
        <v>8439</v>
      </c>
      <c r="JKR232" s="19" t="s">
        <v>8439</v>
      </c>
      <c r="JKS232" s="19" t="s">
        <v>8439</v>
      </c>
      <c r="JKT232" s="19" t="s">
        <v>8439</v>
      </c>
      <c r="JKU232" s="19" t="s">
        <v>8439</v>
      </c>
      <c r="JKV232" s="19" t="s">
        <v>8439</v>
      </c>
      <c r="JKW232" s="19" t="s">
        <v>8439</v>
      </c>
      <c r="JKX232" s="19" t="s">
        <v>8439</v>
      </c>
      <c r="JKY232" s="19" t="s">
        <v>8439</v>
      </c>
      <c r="JKZ232" s="19" t="s">
        <v>8439</v>
      </c>
      <c r="JLA232" s="19" t="s">
        <v>8439</v>
      </c>
      <c r="JLB232" s="19" t="s">
        <v>8439</v>
      </c>
      <c r="JLC232" s="19" t="s">
        <v>8439</v>
      </c>
      <c r="JLD232" s="19" t="s">
        <v>8439</v>
      </c>
      <c r="JLE232" s="19" t="s">
        <v>8439</v>
      </c>
      <c r="JLF232" s="19" t="s">
        <v>8439</v>
      </c>
      <c r="JLG232" s="19" t="s">
        <v>8439</v>
      </c>
      <c r="JLH232" s="19" t="s">
        <v>8439</v>
      </c>
      <c r="JLI232" s="19" t="s">
        <v>8439</v>
      </c>
      <c r="JLJ232" s="19" t="s">
        <v>8439</v>
      </c>
      <c r="JLK232" s="19" t="s">
        <v>8439</v>
      </c>
      <c r="JLL232" s="19" t="s">
        <v>8439</v>
      </c>
      <c r="JLM232" s="19" t="s">
        <v>8439</v>
      </c>
      <c r="JLN232" s="19" t="s">
        <v>8439</v>
      </c>
      <c r="JLO232" s="19" t="s">
        <v>8439</v>
      </c>
      <c r="JLP232" s="19" t="s">
        <v>8439</v>
      </c>
      <c r="JLQ232" s="19" t="s">
        <v>8439</v>
      </c>
      <c r="JLR232" s="19" t="s">
        <v>8439</v>
      </c>
      <c r="JLS232" s="19" t="s">
        <v>8439</v>
      </c>
      <c r="JLT232" s="19" t="s">
        <v>8439</v>
      </c>
      <c r="JLU232" s="19" t="s">
        <v>8439</v>
      </c>
      <c r="JLV232" s="19" t="s">
        <v>8439</v>
      </c>
      <c r="JLW232" s="19" t="s">
        <v>8439</v>
      </c>
      <c r="JLX232" s="19" t="s">
        <v>8439</v>
      </c>
      <c r="JLY232" s="19" t="s">
        <v>8439</v>
      </c>
      <c r="JLZ232" s="19" t="s">
        <v>8439</v>
      </c>
      <c r="JMA232" s="19" t="s">
        <v>8439</v>
      </c>
      <c r="JMB232" s="19" t="s">
        <v>8439</v>
      </c>
      <c r="JMC232" s="19" t="s">
        <v>8439</v>
      </c>
      <c r="JMD232" s="19" t="s">
        <v>8439</v>
      </c>
      <c r="JME232" s="19" t="s">
        <v>8439</v>
      </c>
      <c r="JMF232" s="19" t="s">
        <v>8439</v>
      </c>
      <c r="JMG232" s="19" t="s">
        <v>8439</v>
      </c>
      <c r="JMH232" s="19" t="s">
        <v>8439</v>
      </c>
      <c r="JMI232" s="19" t="s">
        <v>8439</v>
      </c>
      <c r="JMJ232" s="19" t="s">
        <v>8439</v>
      </c>
      <c r="JMK232" s="19" t="s">
        <v>8439</v>
      </c>
      <c r="JML232" s="19" t="s">
        <v>8439</v>
      </c>
      <c r="JMM232" s="19" t="s">
        <v>8439</v>
      </c>
      <c r="JMN232" s="19" t="s">
        <v>8439</v>
      </c>
      <c r="JMO232" s="19" t="s">
        <v>8439</v>
      </c>
      <c r="JMP232" s="19" t="s">
        <v>8439</v>
      </c>
      <c r="JMQ232" s="19" t="s">
        <v>8439</v>
      </c>
      <c r="JMR232" s="19" t="s">
        <v>8439</v>
      </c>
      <c r="JMS232" s="19" t="s">
        <v>8439</v>
      </c>
      <c r="JMT232" s="19" t="s">
        <v>8439</v>
      </c>
      <c r="JMU232" s="19" t="s">
        <v>8439</v>
      </c>
      <c r="JMV232" s="19" t="s">
        <v>8439</v>
      </c>
      <c r="JMW232" s="19" t="s">
        <v>8439</v>
      </c>
      <c r="JMX232" s="19" t="s">
        <v>8439</v>
      </c>
      <c r="JMY232" s="19" t="s">
        <v>8439</v>
      </c>
      <c r="JMZ232" s="19" t="s">
        <v>8439</v>
      </c>
      <c r="JNA232" s="19" t="s">
        <v>8439</v>
      </c>
      <c r="JNB232" s="19" t="s">
        <v>8439</v>
      </c>
      <c r="JNC232" s="19" t="s">
        <v>8439</v>
      </c>
      <c r="JND232" s="19" t="s">
        <v>8439</v>
      </c>
      <c r="JNE232" s="19" t="s">
        <v>8439</v>
      </c>
      <c r="JNF232" s="19" t="s">
        <v>8439</v>
      </c>
      <c r="JNG232" s="19" t="s">
        <v>8439</v>
      </c>
      <c r="JNH232" s="19" t="s">
        <v>8439</v>
      </c>
      <c r="JNI232" s="19" t="s">
        <v>8439</v>
      </c>
      <c r="JNJ232" s="19" t="s">
        <v>8439</v>
      </c>
      <c r="JNK232" s="19" t="s">
        <v>8439</v>
      </c>
      <c r="JNL232" s="19" t="s">
        <v>8439</v>
      </c>
      <c r="JNM232" s="19" t="s">
        <v>8439</v>
      </c>
      <c r="JNN232" s="19" t="s">
        <v>8439</v>
      </c>
      <c r="JNO232" s="19" t="s">
        <v>8439</v>
      </c>
      <c r="JNP232" s="19" t="s">
        <v>8439</v>
      </c>
      <c r="JNQ232" s="19" t="s">
        <v>8439</v>
      </c>
      <c r="JNR232" s="19" t="s">
        <v>8439</v>
      </c>
      <c r="JNS232" s="19" t="s">
        <v>8439</v>
      </c>
      <c r="JNT232" s="19" t="s">
        <v>8439</v>
      </c>
      <c r="JNU232" s="19" t="s">
        <v>8439</v>
      </c>
      <c r="JNV232" s="19" t="s">
        <v>8439</v>
      </c>
      <c r="JNW232" s="19" t="s">
        <v>8439</v>
      </c>
      <c r="JNX232" s="19" t="s">
        <v>8439</v>
      </c>
      <c r="JNY232" s="19" t="s">
        <v>8439</v>
      </c>
      <c r="JNZ232" s="19" t="s">
        <v>8439</v>
      </c>
      <c r="JOA232" s="19" t="s">
        <v>8439</v>
      </c>
      <c r="JOB232" s="19" t="s">
        <v>8439</v>
      </c>
      <c r="JOC232" s="19" t="s">
        <v>8439</v>
      </c>
      <c r="JOD232" s="19" t="s">
        <v>8439</v>
      </c>
      <c r="JOE232" s="19" t="s">
        <v>8439</v>
      </c>
      <c r="JOF232" s="19" t="s">
        <v>8439</v>
      </c>
      <c r="JOG232" s="19" t="s">
        <v>8439</v>
      </c>
      <c r="JOH232" s="19" t="s">
        <v>8439</v>
      </c>
      <c r="JOI232" s="19" t="s">
        <v>8439</v>
      </c>
      <c r="JOJ232" s="19" t="s">
        <v>8439</v>
      </c>
      <c r="JOK232" s="19" t="s">
        <v>8439</v>
      </c>
      <c r="JOL232" s="19" t="s">
        <v>8439</v>
      </c>
      <c r="JOM232" s="19" t="s">
        <v>8439</v>
      </c>
      <c r="JON232" s="19" t="s">
        <v>8439</v>
      </c>
      <c r="JOO232" s="19" t="s">
        <v>8439</v>
      </c>
      <c r="JOP232" s="19" t="s">
        <v>8439</v>
      </c>
      <c r="JOQ232" s="19" t="s">
        <v>8439</v>
      </c>
      <c r="JOR232" s="19" t="s">
        <v>8439</v>
      </c>
      <c r="JOS232" s="19" t="s">
        <v>8439</v>
      </c>
      <c r="JOT232" s="19" t="s">
        <v>8439</v>
      </c>
      <c r="JOU232" s="19" t="s">
        <v>8439</v>
      </c>
      <c r="JOV232" s="19" t="s">
        <v>8439</v>
      </c>
      <c r="JOW232" s="19" t="s">
        <v>8439</v>
      </c>
      <c r="JOX232" s="19" t="s">
        <v>8439</v>
      </c>
      <c r="JOY232" s="19" t="s">
        <v>8439</v>
      </c>
      <c r="JOZ232" s="19" t="s">
        <v>8439</v>
      </c>
      <c r="JPA232" s="19" t="s">
        <v>8439</v>
      </c>
      <c r="JPB232" s="19" t="s">
        <v>8439</v>
      </c>
      <c r="JPC232" s="19" t="s">
        <v>8439</v>
      </c>
      <c r="JPD232" s="19" t="s">
        <v>8439</v>
      </c>
      <c r="JPE232" s="19" t="s">
        <v>8439</v>
      </c>
      <c r="JPF232" s="19" t="s">
        <v>8439</v>
      </c>
      <c r="JPG232" s="19" t="s">
        <v>8439</v>
      </c>
      <c r="JPH232" s="19" t="s">
        <v>8439</v>
      </c>
      <c r="JPI232" s="19" t="s">
        <v>8439</v>
      </c>
      <c r="JPJ232" s="19" t="s">
        <v>8439</v>
      </c>
      <c r="JPK232" s="19" t="s">
        <v>8439</v>
      </c>
      <c r="JPL232" s="19" t="s">
        <v>8439</v>
      </c>
      <c r="JPM232" s="19" t="s">
        <v>8439</v>
      </c>
      <c r="JPN232" s="19" t="s">
        <v>8439</v>
      </c>
      <c r="JPO232" s="19" t="s">
        <v>8439</v>
      </c>
      <c r="JPP232" s="19" t="s">
        <v>8439</v>
      </c>
      <c r="JPQ232" s="19" t="s">
        <v>8439</v>
      </c>
      <c r="JPR232" s="19" t="s">
        <v>8439</v>
      </c>
      <c r="JPS232" s="19" t="s">
        <v>8439</v>
      </c>
      <c r="JPT232" s="19" t="s">
        <v>8439</v>
      </c>
      <c r="JPU232" s="19" t="s">
        <v>8439</v>
      </c>
      <c r="JPV232" s="19" t="s">
        <v>8439</v>
      </c>
      <c r="JPW232" s="19" t="s">
        <v>8439</v>
      </c>
      <c r="JPX232" s="19" t="s">
        <v>8439</v>
      </c>
      <c r="JPY232" s="19" t="s">
        <v>8439</v>
      </c>
      <c r="JPZ232" s="19" t="s">
        <v>8439</v>
      </c>
      <c r="JQA232" s="19" t="s">
        <v>8439</v>
      </c>
      <c r="JQB232" s="19" t="s">
        <v>8439</v>
      </c>
      <c r="JQC232" s="19" t="s">
        <v>8439</v>
      </c>
      <c r="JQD232" s="19" t="s">
        <v>8439</v>
      </c>
      <c r="JQE232" s="19" t="s">
        <v>8439</v>
      </c>
      <c r="JQF232" s="19" t="s">
        <v>8439</v>
      </c>
      <c r="JQG232" s="19" t="s">
        <v>8439</v>
      </c>
      <c r="JQH232" s="19" t="s">
        <v>8439</v>
      </c>
      <c r="JQI232" s="19" t="s">
        <v>8439</v>
      </c>
      <c r="JQJ232" s="19" t="s">
        <v>8439</v>
      </c>
      <c r="JQK232" s="19" t="s">
        <v>8439</v>
      </c>
      <c r="JQL232" s="19" t="s">
        <v>8439</v>
      </c>
      <c r="JQM232" s="19" t="s">
        <v>8439</v>
      </c>
      <c r="JQN232" s="19" t="s">
        <v>8439</v>
      </c>
      <c r="JQO232" s="19" t="s">
        <v>8439</v>
      </c>
      <c r="JQP232" s="19" t="s">
        <v>8439</v>
      </c>
      <c r="JQQ232" s="19" t="s">
        <v>8439</v>
      </c>
      <c r="JQR232" s="19" t="s">
        <v>8439</v>
      </c>
      <c r="JQS232" s="19" t="s">
        <v>8439</v>
      </c>
      <c r="JQT232" s="19" t="s">
        <v>8439</v>
      </c>
      <c r="JQU232" s="19" t="s">
        <v>8439</v>
      </c>
      <c r="JQV232" s="19" t="s">
        <v>8439</v>
      </c>
      <c r="JQW232" s="19" t="s">
        <v>8439</v>
      </c>
      <c r="JQX232" s="19" t="s">
        <v>8439</v>
      </c>
      <c r="JQY232" s="19" t="s">
        <v>8439</v>
      </c>
      <c r="JQZ232" s="19" t="s">
        <v>8439</v>
      </c>
      <c r="JRA232" s="19" t="s">
        <v>8439</v>
      </c>
      <c r="JRB232" s="19" t="s">
        <v>8439</v>
      </c>
      <c r="JRC232" s="19" t="s">
        <v>8439</v>
      </c>
      <c r="JRD232" s="19" t="s">
        <v>8439</v>
      </c>
      <c r="JRE232" s="19" t="s">
        <v>8439</v>
      </c>
      <c r="JRF232" s="19" t="s">
        <v>8439</v>
      </c>
      <c r="JRG232" s="19" t="s">
        <v>8439</v>
      </c>
      <c r="JRH232" s="19" t="s">
        <v>8439</v>
      </c>
      <c r="JRI232" s="19" t="s">
        <v>8439</v>
      </c>
      <c r="JRJ232" s="19" t="s">
        <v>8439</v>
      </c>
      <c r="JRK232" s="19" t="s">
        <v>8439</v>
      </c>
      <c r="JRL232" s="19" t="s">
        <v>8439</v>
      </c>
      <c r="JRM232" s="19" t="s">
        <v>8439</v>
      </c>
      <c r="JRN232" s="19" t="s">
        <v>8439</v>
      </c>
      <c r="JRO232" s="19" t="s">
        <v>8439</v>
      </c>
      <c r="JRP232" s="19" t="s">
        <v>8439</v>
      </c>
      <c r="JRQ232" s="19" t="s">
        <v>8439</v>
      </c>
      <c r="JRR232" s="19" t="s">
        <v>8439</v>
      </c>
      <c r="JRS232" s="19" t="s">
        <v>8439</v>
      </c>
      <c r="JRT232" s="19" t="s">
        <v>8439</v>
      </c>
      <c r="JRU232" s="19" t="s">
        <v>8439</v>
      </c>
      <c r="JRV232" s="19" t="s">
        <v>8439</v>
      </c>
      <c r="JRW232" s="19" t="s">
        <v>8439</v>
      </c>
      <c r="JRX232" s="19" t="s">
        <v>8439</v>
      </c>
      <c r="JRY232" s="19" t="s">
        <v>8439</v>
      </c>
      <c r="JRZ232" s="19" t="s">
        <v>8439</v>
      </c>
      <c r="JSA232" s="19" t="s">
        <v>8439</v>
      </c>
      <c r="JSB232" s="19" t="s">
        <v>8439</v>
      </c>
      <c r="JSC232" s="19" t="s">
        <v>8439</v>
      </c>
      <c r="JSD232" s="19" t="s">
        <v>8439</v>
      </c>
      <c r="JSE232" s="19" t="s">
        <v>8439</v>
      </c>
      <c r="JSF232" s="19" t="s">
        <v>8439</v>
      </c>
      <c r="JSG232" s="19" t="s">
        <v>8439</v>
      </c>
      <c r="JSH232" s="19" t="s">
        <v>8439</v>
      </c>
      <c r="JSI232" s="19" t="s">
        <v>8439</v>
      </c>
      <c r="JSJ232" s="19" t="s">
        <v>8439</v>
      </c>
      <c r="JSK232" s="19" t="s">
        <v>8439</v>
      </c>
      <c r="JSL232" s="19" t="s">
        <v>8439</v>
      </c>
      <c r="JSM232" s="19" t="s">
        <v>8439</v>
      </c>
      <c r="JSN232" s="19" t="s">
        <v>8439</v>
      </c>
      <c r="JSO232" s="19" t="s">
        <v>8439</v>
      </c>
      <c r="JSP232" s="19" t="s">
        <v>8439</v>
      </c>
      <c r="JSQ232" s="19" t="s">
        <v>8439</v>
      </c>
      <c r="JSR232" s="19" t="s">
        <v>8439</v>
      </c>
      <c r="JSS232" s="19" t="s">
        <v>8439</v>
      </c>
      <c r="JST232" s="19" t="s">
        <v>8439</v>
      </c>
      <c r="JSU232" s="19" t="s">
        <v>8439</v>
      </c>
      <c r="JSV232" s="19" t="s">
        <v>8439</v>
      </c>
      <c r="JSW232" s="19" t="s">
        <v>8439</v>
      </c>
      <c r="JSX232" s="19" t="s">
        <v>8439</v>
      </c>
      <c r="JSY232" s="19" t="s">
        <v>8439</v>
      </c>
      <c r="JSZ232" s="19" t="s">
        <v>8439</v>
      </c>
      <c r="JTA232" s="19" t="s">
        <v>8439</v>
      </c>
      <c r="JTB232" s="19" t="s">
        <v>8439</v>
      </c>
      <c r="JTC232" s="19" t="s">
        <v>8439</v>
      </c>
      <c r="JTD232" s="19" t="s">
        <v>8439</v>
      </c>
      <c r="JTE232" s="19" t="s">
        <v>8439</v>
      </c>
      <c r="JTF232" s="19" t="s">
        <v>8439</v>
      </c>
      <c r="JTG232" s="19" t="s">
        <v>8439</v>
      </c>
      <c r="JTH232" s="19" t="s">
        <v>8439</v>
      </c>
      <c r="JTI232" s="19" t="s">
        <v>8439</v>
      </c>
      <c r="JTJ232" s="19" t="s">
        <v>8439</v>
      </c>
      <c r="JTK232" s="19" t="s">
        <v>8439</v>
      </c>
      <c r="JTL232" s="19" t="s">
        <v>8439</v>
      </c>
      <c r="JTM232" s="19" t="s">
        <v>8439</v>
      </c>
      <c r="JTN232" s="19" t="s">
        <v>8439</v>
      </c>
      <c r="JTO232" s="19" t="s">
        <v>8439</v>
      </c>
      <c r="JTP232" s="19" t="s">
        <v>8439</v>
      </c>
      <c r="JTQ232" s="19" t="s">
        <v>8439</v>
      </c>
      <c r="JTR232" s="19" t="s">
        <v>8439</v>
      </c>
      <c r="JTS232" s="19" t="s">
        <v>8439</v>
      </c>
      <c r="JTT232" s="19" t="s">
        <v>8439</v>
      </c>
      <c r="JTU232" s="19" t="s">
        <v>8439</v>
      </c>
      <c r="JTV232" s="19" t="s">
        <v>8439</v>
      </c>
      <c r="JTW232" s="19" t="s">
        <v>8439</v>
      </c>
      <c r="JTX232" s="19" t="s">
        <v>8439</v>
      </c>
      <c r="JTY232" s="19" t="s">
        <v>8439</v>
      </c>
      <c r="JTZ232" s="19" t="s">
        <v>8439</v>
      </c>
      <c r="JUA232" s="19" t="s">
        <v>8439</v>
      </c>
      <c r="JUB232" s="19" t="s">
        <v>8439</v>
      </c>
      <c r="JUC232" s="19" t="s">
        <v>8439</v>
      </c>
      <c r="JUD232" s="19" t="s">
        <v>8439</v>
      </c>
      <c r="JUE232" s="19" t="s">
        <v>8439</v>
      </c>
      <c r="JUF232" s="19" t="s">
        <v>8439</v>
      </c>
      <c r="JUG232" s="19" t="s">
        <v>8439</v>
      </c>
      <c r="JUH232" s="19" t="s">
        <v>8439</v>
      </c>
      <c r="JUI232" s="19" t="s">
        <v>8439</v>
      </c>
      <c r="JUJ232" s="19" t="s">
        <v>8439</v>
      </c>
      <c r="JUK232" s="19" t="s">
        <v>8439</v>
      </c>
      <c r="JUL232" s="19" t="s">
        <v>8439</v>
      </c>
      <c r="JUM232" s="19" t="s">
        <v>8439</v>
      </c>
      <c r="JUN232" s="19" t="s">
        <v>8439</v>
      </c>
      <c r="JUO232" s="19" t="s">
        <v>8439</v>
      </c>
      <c r="JUP232" s="19" t="s">
        <v>8439</v>
      </c>
      <c r="JUQ232" s="19" t="s">
        <v>8439</v>
      </c>
      <c r="JUR232" s="19" t="s">
        <v>8439</v>
      </c>
      <c r="JUS232" s="19" t="s">
        <v>8439</v>
      </c>
      <c r="JUT232" s="19" t="s">
        <v>8439</v>
      </c>
      <c r="JUU232" s="19" t="s">
        <v>8439</v>
      </c>
      <c r="JUV232" s="19" t="s">
        <v>8439</v>
      </c>
      <c r="JUW232" s="19" t="s">
        <v>8439</v>
      </c>
      <c r="JUX232" s="19" t="s">
        <v>8439</v>
      </c>
      <c r="JUY232" s="19" t="s">
        <v>8439</v>
      </c>
      <c r="JUZ232" s="19" t="s">
        <v>8439</v>
      </c>
      <c r="JVA232" s="19" t="s">
        <v>8439</v>
      </c>
      <c r="JVB232" s="19" t="s">
        <v>8439</v>
      </c>
      <c r="JVC232" s="19" t="s">
        <v>8439</v>
      </c>
      <c r="JVD232" s="19" t="s">
        <v>8439</v>
      </c>
      <c r="JVE232" s="19" t="s">
        <v>8439</v>
      </c>
      <c r="JVF232" s="19" t="s">
        <v>8439</v>
      </c>
      <c r="JVG232" s="19" t="s">
        <v>8439</v>
      </c>
      <c r="JVH232" s="19" t="s">
        <v>8439</v>
      </c>
      <c r="JVI232" s="19" t="s">
        <v>8439</v>
      </c>
      <c r="JVJ232" s="19" t="s">
        <v>8439</v>
      </c>
      <c r="JVK232" s="19" t="s">
        <v>8439</v>
      </c>
      <c r="JVL232" s="19" t="s">
        <v>8439</v>
      </c>
      <c r="JVM232" s="19" t="s">
        <v>8439</v>
      </c>
      <c r="JVN232" s="19" t="s">
        <v>8439</v>
      </c>
      <c r="JVO232" s="19" t="s">
        <v>8439</v>
      </c>
      <c r="JVP232" s="19" t="s">
        <v>8439</v>
      </c>
      <c r="JVQ232" s="19" t="s">
        <v>8439</v>
      </c>
      <c r="JVR232" s="19" t="s">
        <v>8439</v>
      </c>
      <c r="JVS232" s="19" t="s">
        <v>8439</v>
      </c>
      <c r="JVT232" s="19" t="s">
        <v>8439</v>
      </c>
      <c r="JVU232" s="19" t="s">
        <v>8439</v>
      </c>
      <c r="JVV232" s="19" t="s">
        <v>8439</v>
      </c>
      <c r="JVW232" s="19" t="s">
        <v>8439</v>
      </c>
      <c r="JVX232" s="19" t="s">
        <v>8439</v>
      </c>
      <c r="JVY232" s="19" t="s">
        <v>8439</v>
      </c>
      <c r="JVZ232" s="19" t="s">
        <v>8439</v>
      </c>
      <c r="JWA232" s="19" t="s">
        <v>8439</v>
      </c>
      <c r="JWB232" s="19" t="s">
        <v>8439</v>
      </c>
      <c r="JWC232" s="19" t="s">
        <v>8439</v>
      </c>
      <c r="JWD232" s="19" t="s">
        <v>8439</v>
      </c>
      <c r="JWE232" s="19" t="s">
        <v>8439</v>
      </c>
      <c r="JWF232" s="19" t="s">
        <v>8439</v>
      </c>
      <c r="JWG232" s="19" t="s">
        <v>8439</v>
      </c>
      <c r="JWH232" s="19" t="s">
        <v>8439</v>
      </c>
      <c r="JWI232" s="19" t="s">
        <v>8439</v>
      </c>
      <c r="JWJ232" s="19" t="s">
        <v>8439</v>
      </c>
      <c r="JWK232" s="19" t="s">
        <v>8439</v>
      </c>
      <c r="JWL232" s="19" t="s">
        <v>8439</v>
      </c>
      <c r="JWM232" s="19" t="s">
        <v>8439</v>
      </c>
      <c r="JWN232" s="19" t="s">
        <v>8439</v>
      </c>
      <c r="JWO232" s="19" t="s">
        <v>8439</v>
      </c>
      <c r="JWP232" s="19" t="s">
        <v>8439</v>
      </c>
      <c r="JWQ232" s="19" t="s">
        <v>8439</v>
      </c>
      <c r="JWR232" s="19" t="s">
        <v>8439</v>
      </c>
      <c r="JWS232" s="19" t="s">
        <v>8439</v>
      </c>
      <c r="JWT232" s="19" t="s">
        <v>8439</v>
      </c>
      <c r="JWU232" s="19" t="s">
        <v>8439</v>
      </c>
      <c r="JWV232" s="19" t="s">
        <v>8439</v>
      </c>
      <c r="JWW232" s="19" t="s">
        <v>8439</v>
      </c>
      <c r="JWX232" s="19" t="s">
        <v>8439</v>
      </c>
      <c r="JWY232" s="19" t="s">
        <v>8439</v>
      </c>
      <c r="JWZ232" s="19" t="s">
        <v>8439</v>
      </c>
      <c r="JXA232" s="19" t="s">
        <v>8439</v>
      </c>
      <c r="JXB232" s="19" t="s">
        <v>8439</v>
      </c>
      <c r="JXC232" s="19" t="s">
        <v>8439</v>
      </c>
      <c r="JXD232" s="19" t="s">
        <v>8439</v>
      </c>
      <c r="JXE232" s="19" t="s">
        <v>8439</v>
      </c>
      <c r="JXF232" s="19" t="s">
        <v>8439</v>
      </c>
      <c r="JXG232" s="19" t="s">
        <v>8439</v>
      </c>
      <c r="JXH232" s="19" t="s">
        <v>8439</v>
      </c>
      <c r="JXI232" s="19" t="s">
        <v>8439</v>
      </c>
      <c r="JXJ232" s="19" t="s">
        <v>8439</v>
      </c>
      <c r="JXK232" s="19" t="s">
        <v>8439</v>
      </c>
      <c r="JXL232" s="19" t="s">
        <v>8439</v>
      </c>
      <c r="JXM232" s="19" t="s">
        <v>8439</v>
      </c>
      <c r="JXN232" s="19" t="s">
        <v>8439</v>
      </c>
      <c r="JXO232" s="19" t="s">
        <v>8439</v>
      </c>
      <c r="JXP232" s="19" t="s">
        <v>8439</v>
      </c>
      <c r="JXQ232" s="19" t="s">
        <v>8439</v>
      </c>
      <c r="JXR232" s="19" t="s">
        <v>8439</v>
      </c>
      <c r="JXS232" s="19" t="s">
        <v>8439</v>
      </c>
      <c r="JXT232" s="19" t="s">
        <v>8439</v>
      </c>
      <c r="JXU232" s="19" t="s">
        <v>8439</v>
      </c>
      <c r="JXV232" s="19" t="s">
        <v>8439</v>
      </c>
      <c r="JXW232" s="19" t="s">
        <v>8439</v>
      </c>
      <c r="JXX232" s="19" t="s">
        <v>8439</v>
      </c>
      <c r="JXY232" s="19" t="s">
        <v>8439</v>
      </c>
      <c r="JXZ232" s="19" t="s">
        <v>8439</v>
      </c>
      <c r="JYA232" s="19" t="s">
        <v>8439</v>
      </c>
      <c r="JYB232" s="19" t="s">
        <v>8439</v>
      </c>
      <c r="JYC232" s="19" t="s">
        <v>8439</v>
      </c>
      <c r="JYD232" s="19" t="s">
        <v>8439</v>
      </c>
      <c r="JYE232" s="19" t="s">
        <v>8439</v>
      </c>
      <c r="JYF232" s="19" t="s">
        <v>8439</v>
      </c>
      <c r="JYG232" s="19" t="s">
        <v>8439</v>
      </c>
      <c r="JYH232" s="19" t="s">
        <v>8439</v>
      </c>
      <c r="JYI232" s="19" t="s">
        <v>8439</v>
      </c>
      <c r="JYJ232" s="19" t="s">
        <v>8439</v>
      </c>
      <c r="JYK232" s="19" t="s">
        <v>8439</v>
      </c>
      <c r="JYL232" s="19" t="s">
        <v>8439</v>
      </c>
      <c r="JYM232" s="19" t="s">
        <v>8439</v>
      </c>
      <c r="JYN232" s="19" t="s">
        <v>8439</v>
      </c>
      <c r="JYO232" s="19" t="s">
        <v>8439</v>
      </c>
      <c r="JYP232" s="19" t="s">
        <v>8439</v>
      </c>
      <c r="JYQ232" s="19" t="s">
        <v>8439</v>
      </c>
      <c r="JYR232" s="19" t="s">
        <v>8439</v>
      </c>
      <c r="JYS232" s="19" t="s">
        <v>8439</v>
      </c>
      <c r="JYT232" s="19" t="s">
        <v>8439</v>
      </c>
      <c r="JYU232" s="19" t="s">
        <v>8439</v>
      </c>
      <c r="JYV232" s="19" t="s">
        <v>8439</v>
      </c>
      <c r="JYW232" s="19" t="s">
        <v>8439</v>
      </c>
      <c r="JYX232" s="19" t="s">
        <v>8439</v>
      </c>
      <c r="JYY232" s="19" t="s">
        <v>8439</v>
      </c>
      <c r="JYZ232" s="19" t="s">
        <v>8439</v>
      </c>
      <c r="JZA232" s="19" t="s">
        <v>8439</v>
      </c>
      <c r="JZB232" s="19" t="s">
        <v>8439</v>
      </c>
      <c r="JZC232" s="19" t="s">
        <v>8439</v>
      </c>
      <c r="JZD232" s="19" t="s">
        <v>8439</v>
      </c>
      <c r="JZE232" s="19" t="s">
        <v>8439</v>
      </c>
      <c r="JZF232" s="19" t="s">
        <v>8439</v>
      </c>
      <c r="JZG232" s="19" t="s">
        <v>8439</v>
      </c>
      <c r="JZH232" s="19" t="s">
        <v>8439</v>
      </c>
      <c r="JZI232" s="19" t="s">
        <v>8439</v>
      </c>
      <c r="JZJ232" s="19" t="s">
        <v>8439</v>
      </c>
      <c r="JZK232" s="19" t="s">
        <v>8439</v>
      </c>
      <c r="JZL232" s="19" t="s">
        <v>8439</v>
      </c>
      <c r="JZM232" s="19" t="s">
        <v>8439</v>
      </c>
      <c r="JZN232" s="19" t="s">
        <v>8439</v>
      </c>
      <c r="JZO232" s="19" t="s">
        <v>8439</v>
      </c>
      <c r="JZP232" s="19" t="s">
        <v>8439</v>
      </c>
      <c r="JZQ232" s="19" t="s">
        <v>8439</v>
      </c>
      <c r="JZR232" s="19" t="s">
        <v>8439</v>
      </c>
      <c r="JZS232" s="19" t="s">
        <v>8439</v>
      </c>
      <c r="JZT232" s="19" t="s">
        <v>8439</v>
      </c>
      <c r="JZU232" s="19" t="s">
        <v>8439</v>
      </c>
      <c r="JZV232" s="19" t="s">
        <v>8439</v>
      </c>
      <c r="JZW232" s="19" t="s">
        <v>8439</v>
      </c>
      <c r="JZX232" s="19" t="s">
        <v>8439</v>
      </c>
      <c r="JZY232" s="19" t="s">
        <v>8439</v>
      </c>
      <c r="JZZ232" s="19" t="s">
        <v>8439</v>
      </c>
      <c r="KAA232" s="19" t="s">
        <v>8439</v>
      </c>
      <c r="KAB232" s="19" t="s">
        <v>8439</v>
      </c>
      <c r="KAC232" s="19" t="s">
        <v>8439</v>
      </c>
      <c r="KAD232" s="19" t="s">
        <v>8439</v>
      </c>
      <c r="KAE232" s="19" t="s">
        <v>8439</v>
      </c>
      <c r="KAF232" s="19" t="s">
        <v>8439</v>
      </c>
      <c r="KAG232" s="19" t="s">
        <v>8439</v>
      </c>
      <c r="KAH232" s="19" t="s">
        <v>8439</v>
      </c>
      <c r="KAI232" s="19" t="s">
        <v>8439</v>
      </c>
      <c r="KAJ232" s="19" t="s">
        <v>8439</v>
      </c>
      <c r="KAK232" s="19" t="s">
        <v>8439</v>
      </c>
      <c r="KAL232" s="19" t="s">
        <v>8439</v>
      </c>
      <c r="KAM232" s="19" t="s">
        <v>8439</v>
      </c>
      <c r="KAN232" s="19" t="s">
        <v>8439</v>
      </c>
      <c r="KAO232" s="19" t="s">
        <v>8439</v>
      </c>
      <c r="KAP232" s="19" t="s">
        <v>8439</v>
      </c>
      <c r="KAQ232" s="19" t="s">
        <v>8439</v>
      </c>
      <c r="KAR232" s="19" t="s">
        <v>8439</v>
      </c>
      <c r="KAS232" s="19" t="s">
        <v>8439</v>
      </c>
      <c r="KAT232" s="19" t="s">
        <v>8439</v>
      </c>
      <c r="KAU232" s="19" t="s">
        <v>8439</v>
      </c>
      <c r="KAV232" s="19" t="s">
        <v>8439</v>
      </c>
      <c r="KAW232" s="19" t="s">
        <v>8439</v>
      </c>
      <c r="KAX232" s="19" t="s">
        <v>8439</v>
      </c>
      <c r="KAY232" s="19" t="s">
        <v>8439</v>
      </c>
      <c r="KAZ232" s="19" t="s">
        <v>8439</v>
      </c>
      <c r="KBA232" s="19" t="s">
        <v>8439</v>
      </c>
      <c r="KBB232" s="19" t="s">
        <v>8439</v>
      </c>
      <c r="KBC232" s="19" t="s">
        <v>8439</v>
      </c>
      <c r="KBD232" s="19" t="s">
        <v>8439</v>
      </c>
      <c r="KBE232" s="19" t="s">
        <v>8439</v>
      </c>
      <c r="KBF232" s="19" t="s">
        <v>8439</v>
      </c>
      <c r="KBG232" s="19" t="s">
        <v>8439</v>
      </c>
      <c r="KBH232" s="19" t="s">
        <v>8439</v>
      </c>
      <c r="KBI232" s="19" t="s">
        <v>8439</v>
      </c>
      <c r="KBJ232" s="19" t="s">
        <v>8439</v>
      </c>
      <c r="KBK232" s="19" t="s">
        <v>8439</v>
      </c>
      <c r="KBL232" s="19" t="s">
        <v>8439</v>
      </c>
      <c r="KBM232" s="19" t="s">
        <v>8439</v>
      </c>
      <c r="KBN232" s="19" t="s">
        <v>8439</v>
      </c>
      <c r="KBO232" s="19" t="s">
        <v>8439</v>
      </c>
      <c r="KBP232" s="19" t="s">
        <v>8439</v>
      </c>
      <c r="KBQ232" s="19" t="s">
        <v>8439</v>
      </c>
      <c r="KBR232" s="19" t="s">
        <v>8439</v>
      </c>
      <c r="KBS232" s="19" t="s">
        <v>8439</v>
      </c>
      <c r="KBT232" s="19" t="s">
        <v>8439</v>
      </c>
      <c r="KBU232" s="19" t="s">
        <v>8439</v>
      </c>
      <c r="KBV232" s="19" t="s">
        <v>8439</v>
      </c>
      <c r="KBW232" s="19" t="s">
        <v>8439</v>
      </c>
      <c r="KBX232" s="19" t="s">
        <v>8439</v>
      </c>
      <c r="KBY232" s="19" t="s">
        <v>8439</v>
      </c>
      <c r="KBZ232" s="19" t="s">
        <v>8439</v>
      </c>
      <c r="KCA232" s="19" t="s">
        <v>8439</v>
      </c>
      <c r="KCB232" s="19" t="s">
        <v>8439</v>
      </c>
      <c r="KCC232" s="19" t="s">
        <v>8439</v>
      </c>
      <c r="KCD232" s="19" t="s">
        <v>8439</v>
      </c>
      <c r="KCE232" s="19" t="s">
        <v>8439</v>
      </c>
      <c r="KCF232" s="19" t="s">
        <v>8439</v>
      </c>
      <c r="KCG232" s="19" t="s">
        <v>8439</v>
      </c>
      <c r="KCH232" s="19" t="s">
        <v>8439</v>
      </c>
      <c r="KCI232" s="19" t="s">
        <v>8439</v>
      </c>
      <c r="KCJ232" s="19" t="s">
        <v>8439</v>
      </c>
      <c r="KCK232" s="19" t="s">
        <v>8439</v>
      </c>
      <c r="KCL232" s="19" t="s">
        <v>8439</v>
      </c>
      <c r="KCM232" s="19" t="s">
        <v>8439</v>
      </c>
      <c r="KCN232" s="19" t="s">
        <v>8439</v>
      </c>
      <c r="KCO232" s="19" t="s">
        <v>8439</v>
      </c>
      <c r="KCP232" s="19" t="s">
        <v>8439</v>
      </c>
      <c r="KCQ232" s="19" t="s">
        <v>8439</v>
      </c>
      <c r="KCR232" s="19" t="s">
        <v>8439</v>
      </c>
      <c r="KCS232" s="19" t="s">
        <v>8439</v>
      </c>
      <c r="KCT232" s="19" t="s">
        <v>8439</v>
      </c>
      <c r="KCU232" s="19" t="s">
        <v>8439</v>
      </c>
      <c r="KCV232" s="19" t="s">
        <v>8439</v>
      </c>
      <c r="KCW232" s="19" t="s">
        <v>8439</v>
      </c>
      <c r="KCX232" s="19" t="s">
        <v>8439</v>
      </c>
      <c r="KCY232" s="19" t="s">
        <v>8439</v>
      </c>
      <c r="KCZ232" s="19" t="s">
        <v>8439</v>
      </c>
      <c r="KDA232" s="19" t="s">
        <v>8439</v>
      </c>
      <c r="KDB232" s="19" t="s">
        <v>8439</v>
      </c>
      <c r="KDC232" s="19" t="s">
        <v>8439</v>
      </c>
      <c r="KDD232" s="19" t="s">
        <v>8439</v>
      </c>
      <c r="KDE232" s="19" t="s">
        <v>8439</v>
      </c>
      <c r="KDF232" s="19" t="s">
        <v>8439</v>
      </c>
      <c r="KDG232" s="19" t="s">
        <v>8439</v>
      </c>
      <c r="KDH232" s="19" t="s">
        <v>8439</v>
      </c>
      <c r="KDI232" s="19" t="s">
        <v>8439</v>
      </c>
      <c r="KDJ232" s="19" t="s">
        <v>8439</v>
      </c>
      <c r="KDK232" s="19" t="s">
        <v>8439</v>
      </c>
      <c r="KDL232" s="19" t="s">
        <v>8439</v>
      </c>
      <c r="KDM232" s="19" t="s">
        <v>8439</v>
      </c>
      <c r="KDN232" s="19" t="s">
        <v>8439</v>
      </c>
      <c r="KDO232" s="19" t="s">
        <v>8439</v>
      </c>
      <c r="KDP232" s="19" t="s">
        <v>8439</v>
      </c>
      <c r="KDQ232" s="19" t="s">
        <v>8439</v>
      </c>
      <c r="KDR232" s="19" t="s">
        <v>8439</v>
      </c>
      <c r="KDS232" s="19" t="s">
        <v>8439</v>
      </c>
      <c r="KDT232" s="19" t="s">
        <v>8439</v>
      </c>
      <c r="KDU232" s="19" t="s">
        <v>8439</v>
      </c>
      <c r="KDV232" s="19" t="s">
        <v>8439</v>
      </c>
      <c r="KDW232" s="19" t="s">
        <v>8439</v>
      </c>
      <c r="KDX232" s="19" t="s">
        <v>8439</v>
      </c>
      <c r="KDY232" s="19" t="s">
        <v>8439</v>
      </c>
      <c r="KDZ232" s="19" t="s">
        <v>8439</v>
      </c>
      <c r="KEA232" s="19" t="s">
        <v>8439</v>
      </c>
      <c r="KEB232" s="19" t="s">
        <v>8439</v>
      </c>
      <c r="KEC232" s="19" t="s">
        <v>8439</v>
      </c>
      <c r="KED232" s="19" t="s">
        <v>8439</v>
      </c>
      <c r="KEE232" s="19" t="s">
        <v>8439</v>
      </c>
      <c r="KEF232" s="19" t="s">
        <v>8439</v>
      </c>
      <c r="KEG232" s="19" t="s">
        <v>8439</v>
      </c>
      <c r="KEH232" s="19" t="s">
        <v>8439</v>
      </c>
      <c r="KEI232" s="19" t="s">
        <v>8439</v>
      </c>
      <c r="KEJ232" s="19" t="s">
        <v>8439</v>
      </c>
      <c r="KEK232" s="19" t="s">
        <v>8439</v>
      </c>
      <c r="KEL232" s="19" t="s">
        <v>8439</v>
      </c>
      <c r="KEM232" s="19" t="s">
        <v>8439</v>
      </c>
      <c r="KEN232" s="19" t="s">
        <v>8439</v>
      </c>
      <c r="KEO232" s="19" t="s">
        <v>8439</v>
      </c>
      <c r="KEP232" s="19" t="s">
        <v>8439</v>
      </c>
      <c r="KEQ232" s="19" t="s">
        <v>8439</v>
      </c>
      <c r="KER232" s="19" t="s">
        <v>8439</v>
      </c>
      <c r="KES232" s="19" t="s">
        <v>8439</v>
      </c>
      <c r="KET232" s="19" t="s">
        <v>8439</v>
      </c>
      <c r="KEU232" s="19" t="s">
        <v>8439</v>
      </c>
      <c r="KEV232" s="19" t="s">
        <v>8439</v>
      </c>
      <c r="KEW232" s="19" t="s">
        <v>8439</v>
      </c>
      <c r="KEX232" s="19" t="s">
        <v>8439</v>
      </c>
      <c r="KEY232" s="19" t="s">
        <v>8439</v>
      </c>
      <c r="KEZ232" s="19" t="s">
        <v>8439</v>
      </c>
      <c r="KFA232" s="19" t="s">
        <v>8439</v>
      </c>
      <c r="KFB232" s="19" t="s">
        <v>8439</v>
      </c>
      <c r="KFC232" s="19" t="s">
        <v>8439</v>
      </c>
      <c r="KFD232" s="19" t="s">
        <v>8439</v>
      </c>
      <c r="KFE232" s="19" t="s">
        <v>8439</v>
      </c>
      <c r="KFF232" s="19" t="s">
        <v>8439</v>
      </c>
      <c r="KFG232" s="19" t="s">
        <v>8439</v>
      </c>
      <c r="KFH232" s="19" t="s">
        <v>8439</v>
      </c>
      <c r="KFI232" s="19" t="s">
        <v>8439</v>
      </c>
      <c r="KFJ232" s="19" t="s">
        <v>8439</v>
      </c>
      <c r="KFK232" s="19" t="s">
        <v>8439</v>
      </c>
      <c r="KFL232" s="19" t="s">
        <v>8439</v>
      </c>
      <c r="KFM232" s="19" t="s">
        <v>8439</v>
      </c>
      <c r="KFN232" s="19" t="s">
        <v>8439</v>
      </c>
      <c r="KFO232" s="19" t="s">
        <v>8439</v>
      </c>
      <c r="KFP232" s="19" t="s">
        <v>8439</v>
      </c>
      <c r="KFQ232" s="19" t="s">
        <v>8439</v>
      </c>
      <c r="KFR232" s="19" t="s">
        <v>8439</v>
      </c>
      <c r="KFS232" s="19" t="s">
        <v>8439</v>
      </c>
      <c r="KFT232" s="19" t="s">
        <v>8439</v>
      </c>
      <c r="KFU232" s="19" t="s">
        <v>8439</v>
      </c>
      <c r="KFV232" s="19" t="s">
        <v>8439</v>
      </c>
      <c r="KFW232" s="19" t="s">
        <v>8439</v>
      </c>
      <c r="KFX232" s="19" t="s">
        <v>8439</v>
      </c>
      <c r="KFY232" s="19" t="s">
        <v>8439</v>
      </c>
      <c r="KFZ232" s="19" t="s">
        <v>8439</v>
      </c>
      <c r="KGA232" s="19" t="s">
        <v>8439</v>
      </c>
      <c r="KGB232" s="19" t="s">
        <v>8439</v>
      </c>
      <c r="KGC232" s="19" t="s">
        <v>8439</v>
      </c>
      <c r="KGD232" s="19" t="s">
        <v>8439</v>
      </c>
      <c r="KGE232" s="19" t="s">
        <v>8439</v>
      </c>
      <c r="KGF232" s="19" t="s">
        <v>8439</v>
      </c>
      <c r="KGG232" s="19" t="s">
        <v>8439</v>
      </c>
      <c r="KGH232" s="19" t="s">
        <v>8439</v>
      </c>
      <c r="KGI232" s="19" t="s">
        <v>8439</v>
      </c>
      <c r="KGJ232" s="19" t="s">
        <v>8439</v>
      </c>
      <c r="KGK232" s="19" t="s">
        <v>8439</v>
      </c>
      <c r="KGL232" s="19" t="s">
        <v>8439</v>
      </c>
      <c r="KGM232" s="19" t="s">
        <v>8439</v>
      </c>
      <c r="KGN232" s="19" t="s">
        <v>8439</v>
      </c>
      <c r="KGO232" s="19" t="s">
        <v>8439</v>
      </c>
      <c r="KGP232" s="19" t="s">
        <v>8439</v>
      </c>
      <c r="KGQ232" s="19" t="s">
        <v>8439</v>
      </c>
      <c r="KGR232" s="19" t="s">
        <v>8439</v>
      </c>
      <c r="KGS232" s="19" t="s">
        <v>8439</v>
      </c>
      <c r="KGT232" s="19" t="s">
        <v>8439</v>
      </c>
      <c r="KGU232" s="19" t="s">
        <v>8439</v>
      </c>
      <c r="KGV232" s="19" t="s">
        <v>8439</v>
      </c>
      <c r="KGW232" s="19" t="s">
        <v>8439</v>
      </c>
      <c r="KGX232" s="19" t="s">
        <v>8439</v>
      </c>
      <c r="KGY232" s="19" t="s">
        <v>8439</v>
      </c>
      <c r="KGZ232" s="19" t="s">
        <v>8439</v>
      </c>
      <c r="KHA232" s="19" t="s">
        <v>8439</v>
      </c>
      <c r="KHB232" s="19" t="s">
        <v>8439</v>
      </c>
      <c r="KHC232" s="19" t="s">
        <v>8439</v>
      </c>
      <c r="KHD232" s="19" t="s">
        <v>8439</v>
      </c>
      <c r="KHE232" s="19" t="s">
        <v>8439</v>
      </c>
      <c r="KHF232" s="19" t="s">
        <v>8439</v>
      </c>
      <c r="KHG232" s="19" t="s">
        <v>8439</v>
      </c>
      <c r="KHH232" s="19" t="s">
        <v>8439</v>
      </c>
      <c r="KHI232" s="19" t="s">
        <v>8439</v>
      </c>
      <c r="KHJ232" s="19" t="s">
        <v>8439</v>
      </c>
      <c r="KHK232" s="19" t="s">
        <v>8439</v>
      </c>
      <c r="KHL232" s="19" t="s">
        <v>8439</v>
      </c>
      <c r="KHM232" s="19" t="s">
        <v>8439</v>
      </c>
      <c r="KHN232" s="19" t="s">
        <v>8439</v>
      </c>
      <c r="KHO232" s="19" t="s">
        <v>8439</v>
      </c>
      <c r="KHP232" s="19" t="s">
        <v>8439</v>
      </c>
      <c r="KHQ232" s="19" t="s">
        <v>8439</v>
      </c>
      <c r="KHR232" s="19" t="s">
        <v>8439</v>
      </c>
      <c r="KHS232" s="19" t="s">
        <v>8439</v>
      </c>
      <c r="KHT232" s="19" t="s">
        <v>8439</v>
      </c>
      <c r="KHU232" s="19" t="s">
        <v>8439</v>
      </c>
      <c r="KHV232" s="19" t="s">
        <v>8439</v>
      </c>
      <c r="KHW232" s="19" t="s">
        <v>8439</v>
      </c>
      <c r="KHX232" s="19" t="s">
        <v>8439</v>
      </c>
      <c r="KHY232" s="19" t="s">
        <v>8439</v>
      </c>
      <c r="KHZ232" s="19" t="s">
        <v>8439</v>
      </c>
      <c r="KIA232" s="19" t="s">
        <v>8439</v>
      </c>
      <c r="KIB232" s="19" t="s">
        <v>8439</v>
      </c>
      <c r="KIC232" s="19" t="s">
        <v>8439</v>
      </c>
      <c r="KID232" s="19" t="s">
        <v>8439</v>
      </c>
      <c r="KIE232" s="19" t="s">
        <v>8439</v>
      </c>
      <c r="KIF232" s="19" t="s">
        <v>8439</v>
      </c>
      <c r="KIG232" s="19" t="s">
        <v>8439</v>
      </c>
      <c r="KIH232" s="19" t="s">
        <v>8439</v>
      </c>
      <c r="KII232" s="19" t="s">
        <v>8439</v>
      </c>
      <c r="KIJ232" s="19" t="s">
        <v>8439</v>
      </c>
      <c r="KIK232" s="19" t="s">
        <v>8439</v>
      </c>
      <c r="KIL232" s="19" t="s">
        <v>8439</v>
      </c>
      <c r="KIM232" s="19" t="s">
        <v>8439</v>
      </c>
      <c r="KIN232" s="19" t="s">
        <v>8439</v>
      </c>
      <c r="KIO232" s="19" t="s">
        <v>8439</v>
      </c>
      <c r="KIP232" s="19" t="s">
        <v>8439</v>
      </c>
      <c r="KIQ232" s="19" t="s">
        <v>8439</v>
      </c>
      <c r="KIR232" s="19" t="s">
        <v>8439</v>
      </c>
      <c r="KIS232" s="19" t="s">
        <v>8439</v>
      </c>
      <c r="KIT232" s="19" t="s">
        <v>8439</v>
      </c>
      <c r="KIU232" s="19" t="s">
        <v>8439</v>
      </c>
      <c r="KIV232" s="19" t="s">
        <v>8439</v>
      </c>
      <c r="KIW232" s="19" t="s">
        <v>8439</v>
      </c>
      <c r="KIX232" s="19" t="s">
        <v>8439</v>
      </c>
      <c r="KIY232" s="19" t="s">
        <v>8439</v>
      </c>
      <c r="KIZ232" s="19" t="s">
        <v>8439</v>
      </c>
      <c r="KJA232" s="19" t="s">
        <v>8439</v>
      </c>
      <c r="KJB232" s="19" t="s">
        <v>8439</v>
      </c>
      <c r="KJC232" s="19" t="s">
        <v>8439</v>
      </c>
      <c r="KJD232" s="19" t="s">
        <v>8439</v>
      </c>
      <c r="KJE232" s="19" t="s">
        <v>8439</v>
      </c>
      <c r="KJF232" s="19" t="s">
        <v>8439</v>
      </c>
      <c r="KJG232" s="19" t="s">
        <v>8439</v>
      </c>
      <c r="KJH232" s="19" t="s">
        <v>8439</v>
      </c>
      <c r="KJI232" s="19" t="s">
        <v>8439</v>
      </c>
      <c r="KJJ232" s="19" t="s">
        <v>8439</v>
      </c>
      <c r="KJK232" s="19" t="s">
        <v>8439</v>
      </c>
      <c r="KJL232" s="19" t="s">
        <v>8439</v>
      </c>
      <c r="KJM232" s="19" t="s">
        <v>8439</v>
      </c>
      <c r="KJN232" s="19" t="s">
        <v>8439</v>
      </c>
      <c r="KJO232" s="19" t="s">
        <v>8439</v>
      </c>
      <c r="KJP232" s="19" t="s">
        <v>8439</v>
      </c>
      <c r="KJQ232" s="19" t="s">
        <v>8439</v>
      </c>
      <c r="KJR232" s="19" t="s">
        <v>8439</v>
      </c>
      <c r="KJS232" s="19" t="s">
        <v>8439</v>
      </c>
      <c r="KJT232" s="19" t="s">
        <v>8439</v>
      </c>
      <c r="KJU232" s="19" t="s">
        <v>8439</v>
      </c>
      <c r="KJV232" s="19" t="s">
        <v>8439</v>
      </c>
      <c r="KJW232" s="19" t="s">
        <v>8439</v>
      </c>
      <c r="KJX232" s="19" t="s">
        <v>8439</v>
      </c>
      <c r="KJY232" s="19" t="s">
        <v>8439</v>
      </c>
      <c r="KJZ232" s="19" t="s">
        <v>8439</v>
      </c>
      <c r="KKA232" s="19" t="s">
        <v>8439</v>
      </c>
      <c r="KKB232" s="19" t="s">
        <v>8439</v>
      </c>
      <c r="KKC232" s="19" t="s">
        <v>8439</v>
      </c>
      <c r="KKD232" s="19" t="s">
        <v>8439</v>
      </c>
      <c r="KKE232" s="19" t="s">
        <v>8439</v>
      </c>
      <c r="KKF232" s="19" t="s">
        <v>8439</v>
      </c>
      <c r="KKG232" s="19" t="s">
        <v>8439</v>
      </c>
      <c r="KKH232" s="19" t="s">
        <v>8439</v>
      </c>
      <c r="KKI232" s="19" t="s">
        <v>8439</v>
      </c>
      <c r="KKJ232" s="19" t="s">
        <v>8439</v>
      </c>
      <c r="KKK232" s="19" t="s">
        <v>8439</v>
      </c>
      <c r="KKL232" s="19" t="s">
        <v>8439</v>
      </c>
      <c r="KKM232" s="19" t="s">
        <v>8439</v>
      </c>
      <c r="KKN232" s="19" t="s">
        <v>8439</v>
      </c>
      <c r="KKO232" s="19" t="s">
        <v>8439</v>
      </c>
      <c r="KKP232" s="19" t="s">
        <v>8439</v>
      </c>
      <c r="KKQ232" s="19" t="s">
        <v>8439</v>
      </c>
      <c r="KKR232" s="19" t="s">
        <v>8439</v>
      </c>
      <c r="KKS232" s="19" t="s">
        <v>8439</v>
      </c>
      <c r="KKT232" s="19" t="s">
        <v>8439</v>
      </c>
      <c r="KKU232" s="19" t="s">
        <v>8439</v>
      </c>
      <c r="KKV232" s="19" t="s">
        <v>8439</v>
      </c>
      <c r="KKW232" s="19" t="s">
        <v>8439</v>
      </c>
      <c r="KKX232" s="19" t="s">
        <v>8439</v>
      </c>
      <c r="KKY232" s="19" t="s">
        <v>8439</v>
      </c>
      <c r="KKZ232" s="19" t="s">
        <v>8439</v>
      </c>
      <c r="KLA232" s="19" t="s">
        <v>8439</v>
      </c>
      <c r="KLB232" s="19" t="s">
        <v>8439</v>
      </c>
      <c r="KLC232" s="19" t="s">
        <v>8439</v>
      </c>
      <c r="KLD232" s="19" t="s">
        <v>8439</v>
      </c>
      <c r="KLE232" s="19" t="s">
        <v>8439</v>
      </c>
      <c r="KLF232" s="19" t="s">
        <v>8439</v>
      </c>
      <c r="KLG232" s="19" t="s">
        <v>8439</v>
      </c>
      <c r="KLH232" s="19" t="s">
        <v>8439</v>
      </c>
      <c r="KLI232" s="19" t="s">
        <v>8439</v>
      </c>
      <c r="KLJ232" s="19" t="s">
        <v>8439</v>
      </c>
      <c r="KLK232" s="19" t="s">
        <v>8439</v>
      </c>
      <c r="KLL232" s="19" t="s">
        <v>8439</v>
      </c>
      <c r="KLM232" s="19" t="s">
        <v>8439</v>
      </c>
      <c r="KLN232" s="19" t="s">
        <v>8439</v>
      </c>
      <c r="KLO232" s="19" t="s">
        <v>8439</v>
      </c>
      <c r="KLP232" s="19" t="s">
        <v>8439</v>
      </c>
      <c r="KLQ232" s="19" t="s">
        <v>8439</v>
      </c>
      <c r="KLR232" s="19" t="s">
        <v>8439</v>
      </c>
      <c r="KLS232" s="19" t="s">
        <v>8439</v>
      </c>
      <c r="KLT232" s="19" t="s">
        <v>8439</v>
      </c>
      <c r="KLU232" s="19" t="s">
        <v>8439</v>
      </c>
      <c r="KLV232" s="19" t="s">
        <v>8439</v>
      </c>
      <c r="KLW232" s="19" t="s">
        <v>8439</v>
      </c>
      <c r="KLX232" s="19" t="s">
        <v>8439</v>
      </c>
      <c r="KLY232" s="19" t="s">
        <v>8439</v>
      </c>
      <c r="KLZ232" s="19" t="s">
        <v>8439</v>
      </c>
      <c r="KMA232" s="19" t="s">
        <v>8439</v>
      </c>
      <c r="KMB232" s="19" t="s">
        <v>8439</v>
      </c>
      <c r="KMC232" s="19" t="s">
        <v>8439</v>
      </c>
      <c r="KMD232" s="19" t="s">
        <v>8439</v>
      </c>
      <c r="KME232" s="19" t="s">
        <v>8439</v>
      </c>
      <c r="KMF232" s="19" t="s">
        <v>8439</v>
      </c>
      <c r="KMG232" s="19" t="s">
        <v>8439</v>
      </c>
      <c r="KMH232" s="19" t="s">
        <v>8439</v>
      </c>
      <c r="KMI232" s="19" t="s">
        <v>8439</v>
      </c>
      <c r="KMJ232" s="19" t="s">
        <v>8439</v>
      </c>
      <c r="KMK232" s="19" t="s">
        <v>8439</v>
      </c>
      <c r="KML232" s="19" t="s">
        <v>8439</v>
      </c>
      <c r="KMM232" s="19" t="s">
        <v>8439</v>
      </c>
      <c r="KMN232" s="19" t="s">
        <v>8439</v>
      </c>
      <c r="KMO232" s="19" t="s">
        <v>8439</v>
      </c>
      <c r="KMP232" s="19" t="s">
        <v>8439</v>
      </c>
      <c r="KMQ232" s="19" t="s">
        <v>8439</v>
      </c>
      <c r="KMR232" s="19" t="s">
        <v>8439</v>
      </c>
      <c r="KMS232" s="19" t="s">
        <v>8439</v>
      </c>
      <c r="KMT232" s="19" t="s">
        <v>8439</v>
      </c>
      <c r="KMU232" s="19" t="s">
        <v>8439</v>
      </c>
      <c r="KMV232" s="19" t="s">
        <v>8439</v>
      </c>
      <c r="KMW232" s="19" t="s">
        <v>8439</v>
      </c>
      <c r="KMX232" s="19" t="s">
        <v>8439</v>
      </c>
      <c r="KMY232" s="19" t="s">
        <v>8439</v>
      </c>
      <c r="KMZ232" s="19" t="s">
        <v>8439</v>
      </c>
      <c r="KNA232" s="19" t="s">
        <v>8439</v>
      </c>
      <c r="KNB232" s="19" t="s">
        <v>8439</v>
      </c>
      <c r="KNC232" s="19" t="s">
        <v>8439</v>
      </c>
      <c r="KND232" s="19" t="s">
        <v>8439</v>
      </c>
      <c r="KNE232" s="19" t="s">
        <v>8439</v>
      </c>
      <c r="KNF232" s="19" t="s">
        <v>8439</v>
      </c>
      <c r="KNG232" s="19" t="s">
        <v>8439</v>
      </c>
      <c r="KNH232" s="19" t="s">
        <v>8439</v>
      </c>
      <c r="KNI232" s="19" t="s">
        <v>8439</v>
      </c>
      <c r="KNJ232" s="19" t="s">
        <v>8439</v>
      </c>
      <c r="KNK232" s="19" t="s">
        <v>8439</v>
      </c>
      <c r="KNL232" s="19" t="s">
        <v>8439</v>
      </c>
      <c r="KNM232" s="19" t="s">
        <v>8439</v>
      </c>
      <c r="KNN232" s="19" t="s">
        <v>8439</v>
      </c>
      <c r="KNO232" s="19" t="s">
        <v>8439</v>
      </c>
      <c r="KNP232" s="19" t="s">
        <v>8439</v>
      </c>
      <c r="KNQ232" s="19" t="s">
        <v>8439</v>
      </c>
      <c r="KNR232" s="19" t="s">
        <v>8439</v>
      </c>
      <c r="KNS232" s="19" t="s">
        <v>8439</v>
      </c>
      <c r="KNT232" s="19" t="s">
        <v>8439</v>
      </c>
      <c r="KNU232" s="19" t="s">
        <v>8439</v>
      </c>
      <c r="KNV232" s="19" t="s">
        <v>8439</v>
      </c>
      <c r="KNW232" s="19" t="s">
        <v>8439</v>
      </c>
      <c r="KNX232" s="19" t="s">
        <v>8439</v>
      </c>
      <c r="KNY232" s="19" t="s">
        <v>8439</v>
      </c>
      <c r="KNZ232" s="19" t="s">
        <v>8439</v>
      </c>
      <c r="KOA232" s="19" t="s">
        <v>8439</v>
      </c>
      <c r="KOB232" s="19" t="s">
        <v>8439</v>
      </c>
      <c r="KOC232" s="19" t="s">
        <v>8439</v>
      </c>
      <c r="KOD232" s="19" t="s">
        <v>8439</v>
      </c>
      <c r="KOE232" s="19" t="s">
        <v>8439</v>
      </c>
      <c r="KOF232" s="19" t="s">
        <v>8439</v>
      </c>
      <c r="KOG232" s="19" t="s">
        <v>8439</v>
      </c>
      <c r="KOH232" s="19" t="s">
        <v>8439</v>
      </c>
      <c r="KOI232" s="19" t="s">
        <v>8439</v>
      </c>
      <c r="KOJ232" s="19" t="s">
        <v>8439</v>
      </c>
      <c r="KOK232" s="19" t="s">
        <v>8439</v>
      </c>
      <c r="KOL232" s="19" t="s">
        <v>8439</v>
      </c>
      <c r="KOM232" s="19" t="s">
        <v>8439</v>
      </c>
      <c r="KON232" s="19" t="s">
        <v>8439</v>
      </c>
      <c r="KOO232" s="19" t="s">
        <v>8439</v>
      </c>
      <c r="KOP232" s="19" t="s">
        <v>8439</v>
      </c>
      <c r="KOQ232" s="19" t="s">
        <v>8439</v>
      </c>
      <c r="KOR232" s="19" t="s">
        <v>8439</v>
      </c>
      <c r="KOS232" s="19" t="s">
        <v>8439</v>
      </c>
      <c r="KOT232" s="19" t="s">
        <v>8439</v>
      </c>
      <c r="KOU232" s="19" t="s">
        <v>8439</v>
      </c>
      <c r="KOV232" s="19" t="s">
        <v>8439</v>
      </c>
      <c r="KOW232" s="19" t="s">
        <v>8439</v>
      </c>
      <c r="KOX232" s="19" t="s">
        <v>8439</v>
      </c>
      <c r="KOY232" s="19" t="s">
        <v>8439</v>
      </c>
      <c r="KOZ232" s="19" t="s">
        <v>8439</v>
      </c>
      <c r="KPA232" s="19" t="s">
        <v>8439</v>
      </c>
      <c r="KPB232" s="19" t="s">
        <v>8439</v>
      </c>
      <c r="KPC232" s="19" t="s">
        <v>8439</v>
      </c>
      <c r="KPD232" s="19" t="s">
        <v>8439</v>
      </c>
      <c r="KPE232" s="19" t="s">
        <v>8439</v>
      </c>
      <c r="KPF232" s="19" t="s">
        <v>8439</v>
      </c>
      <c r="KPG232" s="19" t="s">
        <v>8439</v>
      </c>
      <c r="KPH232" s="19" t="s">
        <v>8439</v>
      </c>
      <c r="KPI232" s="19" t="s">
        <v>8439</v>
      </c>
      <c r="KPJ232" s="19" t="s">
        <v>8439</v>
      </c>
      <c r="KPK232" s="19" t="s">
        <v>8439</v>
      </c>
      <c r="KPL232" s="19" t="s">
        <v>8439</v>
      </c>
      <c r="KPM232" s="19" t="s">
        <v>8439</v>
      </c>
      <c r="KPN232" s="19" t="s">
        <v>8439</v>
      </c>
      <c r="KPO232" s="19" t="s">
        <v>8439</v>
      </c>
      <c r="KPP232" s="19" t="s">
        <v>8439</v>
      </c>
      <c r="KPQ232" s="19" t="s">
        <v>8439</v>
      </c>
      <c r="KPR232" s="19" t="s">
        <v>8439</v>
      </c>
      <c r="KPS232" s="19" t="s">
        <v>8439</v>
      </c>
      <c r="KPT232" s="19" t="s">
        <v>8439</v>
      </c>
      <c r="KPU232" s="19" t="s">
        <v>8439</v>
      </c>
      <c r="KPV232" s="19" t="s">
        <v>8439</v>
      </c>
      <c r="KPW232" s="19" t="s">
        <v>8439</v>
      </c>
      <c r="KPX232" s="19" t="s">
        <v>8439</v>
      </c>
      <c r="KPY232" s="19" t="s">
        <v>8439</v>
      </c>
      <c r="KPZ232" s="19" t="s">
        <v>8439</v>
      </c>
      <c r="KQA232" s="19" t="s">
        <v>8439</v>
      </c>
      <c r="KQB232" s="19" t="s">
        <v>8439</v>
      </c>
      <c r="KQC232" s="19" t="s">
        <v>8439</v>
      </c>
      <c r="KQD232" s="19" t="s">
        <v>8439</v>
      </c>
      <c r="KQE232" s="19" t="s">
        <v>8439</v>
      </c>
      <c r="KQF232" s="19" t="s">
        <v>8439</v>
      </c>
      <c r="KQG232" s="19" t="s">
        <v>8439</v>
      </c>
      <c r="KQH232" s="19" t="s">
        <v>8439</v>
      </c>
      <c r="KQI232" s="19" t="s">
        <v>8439</v>
      </c>
      <c r="KQJ232" s="19" t="s">
        <v>8439</v>
      </c>
      <c r="KQK232" s="19" t="s">
        <v>8439</v>
      </c>
      <c r="KQL232" s="19" t="s">
        <v>8439</v>
      </c>
      <c r="KQM232" s="19" t="s">
        <v>8439</v>
      </c>
      <c r="KQN232" s="19" t="s">
        <v>8439</v>
      </c>
      <c r="KQO232" s="19" t="s">
        <v>8439</v>
      </c>
      <c r="KQP232" s="19" t="s">
        <v>8439</v>
      </c>
      <c r="KQQ232" s="19" t="s">
        <v>8439</v>
      </c>
      <c r="KQR232" s="19" t="s">
        <v>8439</v>
      </c>
      <c r="KQS232" s="19" t="s">
        <v>8439</v>
      </c>
      <c r="KQT232" s="19" t="s">
        <v>8439</v>
      </c>
      <c r="KQU232" s="19" t="s">
        <v>8439</v>
      </c>
      <c r="KQV232" s="19" t="s">
        <v>8439</v>
      </c>
      <c r="KQW232" s="19" t="s">
        <v>8439</v>
      </c>
      <c r="KQX232" s="19" t="s">
        <v>8439</v>
      </c>
      <c r="KQY232" s="19" t="s">
        <v>8439</v>
      </c>
      <c r="KQZ232" s="19" t="s">
        <v>8439</v>
      </c>
      <c r="KRA232" s="19" t="s">
        <v>8439</v>
      </c>
      <c r="KRB232" s="19" t="s">
        <v>8439</v>
      </c>
      <c r="KRC232" s="19" t="s">
        <v>8439</v>
      </c>
      <c r="KRD232" s="19" t="s">
        <v>8439</v>
      </c>
      <c r="KRE232" s="19" t="s">
        <v>8439</v>
      </c>
      <c r="KRF232" s="19" t="s">
        <v>8439</v>
      </c>
      <c r="KRG232" s="19" t="s">
        <v>8439</v>
      </c>
      <c r="KRH232" s="19" t="s">
        <v>8439</v>
      </c>
      <c r="KRI232" s="19" t="s">
        <v>8439</v>
      </c>
      <c r="KRJ232" s="19" t="s">
        <v>8439</v>
      </c>
      <c r="KRK232" s="19" t="s">
        <v>8439</v>
      </c>
      <c r="KRL232" s="19" t="s">
        <v>8439</v>
      </c>
      <c r="KRM232" s="19" t="s">
        <v>8439</v>
      </c>
      <c r="KRN232" s="19" t="s">
        <v>8439</v>
      </c>
      <c r="KRO232" s="19" t="s">
        <v>8439</v>
      </c>
      <c r="KRP232" s="19" t="s">
        <v>8439</v>
      </c>
      <c r="KRQ232" s="19" t="s">
        <v>8439</v>
      </c>
      <c r="KRR232" s="19" t="s">
        <v>8439</v>
      </c>
      <c r="KRS232" s="19" t="s">
        <v>8439</v>
      </c>
      <c r="KRT232" s="19" t="s">
        <v>8439</v>
      </c>
      <c r="KRU232" s="19" t="s">
        <v>8439</v>
      </c>
      <c r="KRV232" s="19" t="s">
        <v>8439</v>
      </c>
      <c r="KRW232" s="19" t="s">
        <v>8439</v>
      </c>
      <c r="KRX232" s="19" t="s">
        <v>8439</v>
      </c>
      <c r="KRY232" s="19" t="s">
        <v>8439</v>
      </c>
      <c r="KRZ232" s="19" t="s">
        <v>8439</v>
      </c>
      <c r="KSA232" s="19" t="s">
        <v>8439</v>
      </c>
      <c r="KSB232" s="19" t="s">
        <v>8439</v>
      </c>
      <c r="KSC232" s="19" t="s">
        <v>8439</v>
      </c>
      <c r="KSD232" s="19" t="s">
        <v>8439</v>
      </c>
      <c r="KSE232" s="19" t="s">
        <v>8439</v>
      </c>
      <c r="KSF232" s="19" t="s">
        <v>8439</v>
      </c>
      <c r="KSG232" s="19" t="s">
        <v>8439</v>
      </c>
      <c r="KSH232" s="19" t="s">
        <v>8439</v>
      </c>
      <c r="KSI232" s="19" t="s">
        <v>8439</v>
      </c>
      <c r="KSJ232" s="19" t="s">
        <v>8439</v>
      </c>
      <c r="KSK232" s="19" t="s">
        <v>8439</v>
      </c>
      <c r="KSL232" s="19" t="s">
        <v>8439</v>
      </c>
      <c r="KSM232" s="19" t="s">
        <v>8439</v>
      </c>
      <c r="KSN232" s="19" t="s">
        <v>8439</v>
      </c>
      <c r="KSO232" s="19" t="s">
        <v>8439</v>
      </c>
      <c r="KSP232" s="19" t="s">
        <v>8439</v>
      </c>
      <c r="KSQ232" s="19" t="s">
        <v>8439</v>
      </c>
      <c r="KSR232" s="19" t="s">
        <v>8439</v>
      </c>
      <c r="KSS232" s="19" t="s">
        <v>8439</v>
      </c>
      <c r="KST232" s="19" t="s">
        <v>8439</v>
      </c>
      <c r="KSU232" s="19" t="s">
        <v>8439</v>
      </c>
      <c r="KSV232" s="19" t="s">
        <v>8439</v>
      </c>
      <c r="KSW232" s="19" t="s">
        <v>8439</v>
      </c>
      <c r="KSX232" s="19" t="s">
        <v>8439</v>
      </c>
      <c r="KSY232" s="19" t="s">
        <v>8439</v>
      </c>
      <c r="KSZ232" s="19" t="s">
        <v>8439</v>
      </c>
      <c r="KTA232" s="19" t="s">
        <v>8439</v>
      </c>
      <c r="KTB232" s="19" t="s">
        <v>8439</v>
      </c>
      <c r="KTC232" s="19" t="s">
        <v>8439</v>
      </c>
      <c r="KTD232" s="19" t="s">
        <v>8439</v>
      </c>
      <c r="KTE232" s="19" t="s">
        <v>8439</v>
      </c>
      <c r="KTF232" s="19" t="s">
        <v>8439</v>
      </c>
      <c r="KTG232" s="19" t="s">
        <v>8439</v>
      </c>
      <c r="KTH232" s="19" t="s">
        <v>8439</v>
      </c>
      <c r="KTI232" s="19" t="s">
        <v>8439</v>
      </c>
      <c r="KTJ232" s="19" t="s">
        <v>8439</v>
      </c>
      <c r="KTK232" s="19" t="s">
        <v>8439</v>
      </c>
      <c r="KTL232" s="19" t="s">
        <v>8439</v>
      </c>
      <c r="KTM232" s="19" t="s">
        <v>8439</v>
      </c>
      <c r="KTN232" s="19" t="s">
        <v>8439</v>
      </c>
      <c r="KTO232" s="19" t="s">
        <v>8439</v>
      </c>
      <c r="KTP232" s="19" t="s">
        <v>8439</v>
      </c>
      <c r="KTQ232" s="19" t="s">
        <v>8439</v>
      </c>
      <c r="KTR232" s="19" t="s">
        <v>8439</v>
      </c>
      <c r="KTS232" s="19" t="s">
        <v>8439</v>
      </c>
      <c r="KTT232" s="19" t="s">
        <v>8439</v>
      </c>
      <c r="KTU232" s="19" t="s">
        <v>8439</v>
      </c>
      <c r="KTV232" s="19" t="s">
        <v>8439</v>
      </c>
      <c r="KTW232" s="19" t="s">
        <v>8439</v>
      </c>
      <c r="KTX232" s="19" t="s">
        <v>8439</v>
      </c>
      <c r="KTY232" s="19" t="s">
        <v>8439</v>
      </c>
      <c r="KTZ232" s="19" t="s">
        <v>8439</v>
      </c>
      <c r="KUA232" s="19" t="s">
        <v>8439</v>
      </c>
      <c r="KUB232" s="19" t="s">
        <v>8439</v>
      </c>
      <c r="KUC232" s="19" t="s">
        <v>8439</v>
      </c>
      <c r="KUD232" s="19" t="s">
        <v>8439</v>
      </c>
      <c r="KUE232" s="19" t="s">
        <v>8439</v>
      </c>
      <c r="KUF232" s="19" t="s">
        <v>8439</v>
      </c>
      <c r="KUG232" s="19" t="s">
        <v>8439</v>
      </c>
      <c r="KUH232" s="19" t="s">
        <v>8439</v>
      </c>
      <c r="KUI232" s="19" t="s">
        <v>8439</v>
      </c>
      <c r="KUJ232" s="19" t="s">
        <v>8439</v>
      </c>
      <c r="KUK232" s="19" t="s">
        <v>8439</v>
      </c>
      <c r="KUL232" s="19" t="s">
        <v>8439</v>
      </c>
      <c r="KUM232" s="19" t="s">
        <v>8439</v>
      </c>
      <c r="KUN232" s="19" t="s">
        <v>8439</v>
      </c>
      <c r="KUO232" s="19" t="s">
        <v>8439</v>
      </c>
      <c r="KUP232" s="19" t="s">
        <v>8439</v>
      </c>
      <c r="KUQ232" s="19" t="s">
        <v>8439</v>
      </c>
      <c r="KUR232" s="19" t="s">
        <v>8439</v>
      </c>
      <c r="KUS232" s="19" t="s">
        <v>8439</v>
      </c>
      <c r="KUT232" s="19" t="s">
        <v>8439</v>
      </c>
      <c r="KUU232" s="19" t="s">
        <v>8439</v>
      </c>
      <c r="KUV232" s="19" t="s">
        <v>8439</v>
      </c>
      <c r="KUW232" s="19" t="s">
        <v>8439</v>
      </c>
      <c r="KUX232" s="19" t="s">
        <v>8439</v>
      </c>
      <c r="KUY232" s="19" t="s">
        <v>8439</v>
      </c>
      <c r="KUZ232" s="19" t="s">
        <v>8439</v>
      </c>
      <c r="KVA232" s="19" t="s">
        <v>8439</v>
      </c>
      <c r="KVB232" s="19" t="s">
        <v>8439</v>
      </c>
      <c r="KVC232" s="19" t="s">
        <v>8439</v>
      </c>
      <c r="KVD232" s="19" t="s">
        <v>8439</v>
      </c>
      <c r="KVE232" s="19" t="s">
        <v>8439</v>
      </c>
      <c r="KVF232" s="19" t="s">
        <v>8439</v>
      </c>
      <c r="KVG232" s="19" t="s">
        <v>8439</v>
      </c>
      <c r="KVH232" s="19" t="s">
        <v>8439</v>
      </c>
      <c r="KVI232" s="19" t="s">
        <v>8439</v>
      </c>
      <c r="KVJ232" s="19" t="s">
        <v>8439</v>
      </c>
      <c r="KVK232" s="19" t="s">
        <v>8439</v>
      </c>
      <c r="KVL232" s="19" t="s">
        <v>8439</v>
      </c>
      <c r="KVM232" s="19" t="s">
        <v>8439</v>
      </c>
      <c r="KVN232" s="19" t="s">
        <v>8439</v>
      </c>
      <c r="KVO232" s="19" t="s">
        <v>8439</v>
      </c>
      <c r="KVP232" s="19" t="s">
        <v>8439</v>
      </c>
      <c r="KVQ232" s="19" t="s">
        <v>8439</v>
      </c>
      <c r="KVR232" s="19" t="s">
        <v>8439</v>
      </c>
      <c r="KVS232" s="19" t="s">
        <v>8439</v>
      </c>
      <c r="KVT232" s="19" t="s">
        <v>8439</v>
      </c>
      <c r="KVU232" s="19" t="s">
        <v>8439</v>
      </c>
      <c r="KVV232" s="19" t="s">
        <v>8439</v>
      </c>
      <c r="KVW232" s="19" t="s">
        <v>8439</v>
      </c>
      <c r="KVX232" s="19" t="s">
        <v>8439</v>
      </c>
      <c r="KVY232" s="19" t="s">
        <v>8439</v>
      </c>
      <c r="KVZ232" s="19" t="s">
        <v>8439</v>
      </c>
      <c r="KWA232" s="19" t="s">
        <v>8439</v>
      </c>
      <c r="KWB232" s="19" t="s">
        <v>8439</v>
      </c>
      <c r="KWC232" s="19" t="s">
        <v>8439</v>
      </c>
      <c r="KWD232" s="19" t="s">
        <v>8439</v>
      </c>
      <c r="KWE232" s="19" t="s">
        <v>8439</v>
      </c>
      <c r="KWF232" s="19" t="s">
        <v>8439</v>
      </c>
      <c r="KWG232" s="19" t="s">
        <v>8439</v>
      </c>
      <c r="KWH232" s="19" t="s">
        <v>8439</v>
      </c>
      <c r="KWI232" s="19" t="s">
        <v>8439</v>
      </c>
      <c r="KWJ232" s="19" t="s">
        <v>8439</v>
      </c>
      <c r="KWK232" s="19" t="s">
        <v>8439</v>
      </c>
      <c r="KWL232" s="19" t="s">
        <v>8439</v>
      </c>
      <c r="KWM232" s="19" t="s">
        <v>8439</v>
      </c>
      <c r="KWN232" s="19" t="s">
        <v>8439</v>
      </c>
      <c r="KWO232" s="19" t="s">
        <v>8439</v>
      </c>
      <c r="KWP232" s="19" t="s">
        <v>8439</v>
      </c>
      <c r="KWQ232" s="19" t="s">
        <v>8439</v>
      </c>
      <c r="KWR232" s="19" t="s">
        <v>8439</v>
      </c>
      <c r="KWS232" s="19" t="s">
        <v>8439</v>
      </c>
      <c r="KWT232" s="19" t="s">
        <v>8439</v>
      </c>
      <c r="KWU232" s="19" t="s">
        <v>8439</v>
      </c>
      <c r="KWV232" s="19" t="s">
        <v>8439</v>
      </c>
      <c r="KWW232" s="19" t="s">
        <v>8439</v>
      </c>
      <c r="KWX232" s="19" t="s">
        <v>8439</v>
      </c>
      <c r="KWY232" s="19" t="s">
        <v>8439</v>
      </c>
      <c r="KWZ232" s="19" t="s">
        <v>8439</v>
      </c>
      <c r="KXA232" s="19" t="s">
        <v>8439</v>
      </c>
      <c r="KXB232" s="19" t="s">
        <v>8439</v>
      </c>
      <c r="KXC232" s="19" t="s">
        <v>8439</v>
      </c>
      <c r="KXD232" s="19" t="s">
        <v>8439</v>
      </c>
      <c r="KXE232" s="19" t="s">
        <v>8439</v>
      </c>
      <c r="KXF232" s="19" t="s">
        <v>8439</v>
      </c>
      <c r="KXG232" s="19" t="s">
        <v>8439</v>
      </c>
      <c r="KXH232" s="19" t="s">
        <v>8439</v>
      </c>
      <c r="KXI232" s="19" t="s">
        <v>8439</v>
      </c>
      <c r="KXJ232" s="19" t="s">
        <v>8439</v>
      </c>
      <c r="KXK232" s="19" t="s">
        <v>8439</v>
      </c>
      <c r="KXL232" s="19" t="s">
        <v>8439</v>
      </c>
      <c r="KXM232" s="19" t="s">
        <v>8439</v>
      </c>
      <c r="KXN232" s="19" t="s">
        <v>8439</v>
      </c>
      <c r="KXO232" s="19" t="s">
        <v>8439</v>
      </c>
      <c r="KXP232" s="19" t="s">
        <v>8439</v>
      </c>
      <c r="KXQ232" s="19" t="s">
        <v>8439</v>
      </c>
      <c r="KXR232" s="19" t="s">
        <v>8439</v>
      </c>
      <c r="KXS232" s="19" t="s">
        <v>8439</v>
      </c>
      <c r="KXT232" s="19" t="s">
        <v>8439</v>
      </c>
      <c r="KXU232" s="19" t="s">
        <v>8439</v>
      </c>
      <c r="KXV232" s="19" t="s">
        <v>8439</v>
      </c>
      <c r="KXW232" s="19" t="s">
        <v>8439</v>
      </c>
      <c r="KXX232" s="19" t="s">
        <v>8439</v>
      </c>
      <c r="KXY232" s="19" t="s">
        <v>8439</v>
      </c>
      <c r="KXZ232" s="19" t="s">
        <v>8439</v>
      </c>
      <c r="KYA232" s="19" t="s">
        <v>8439</v>
      </c>
      <c r="KYB232" s="19" t="s">
        <v>8439</v>
      </c>
      <c r="KYC232" s="19" t="s">
        <v>8439</v>
      </c>
      <c r="KYD232" s="19" t="s">
        <v>8439</v>
      </c>
      <c r="KYE232" s="19" t="s">
        <v>8439</v>
      </c>
      <c r="KYF232" s="19" t="s">
        <v>8439</v>
      </c>
      <c r="KYG232" s="19" t="s">
        <v>8439</v>
      </c>
      <c r="KYH232" s="19" t="s">
        <v>8439</v>
      </c>
      <c r="KYI232" s="19" t="s">
        <v>8439</v>
      </c>
      <c r="KYJ232" s="19" t="s">
        <v>8439</v>
      </c>
      <c r="KYK232" s="19" t="s">
        <v>8439</v>
      </c>
      <c r="KYL232" s="19" t="s">
        <v>8439</v>
      </c>
      <c r="KYM232" s="19" t="s">
        <v>8439</v>
      </c>
      <c r="KYN232" s="19" t="s">
        <v>8439</v>
      </c>
      <c r="KYO232" s="19" t="s">
        <v>8439</v>
      </c>
      <c r="KYP232" s="19" t="s">
        <v>8439</v>
      </c>
      <c r="KYQ232" s="19" t="s">
        <v>8439</v>
      </c>
      <c r="KYR232" s="19" t="s">
        <v>8439</v>
      </c>
      <c r="KYS232" s="19" t="s">
        <v>8439</v>
      </c>
      <c r="KYT232" s="19" t="s">
        <v>8439</v>
      </c>
      <c r="KYU232" s="19" t="s">
        <v>8439</v>
      </c>
      <c r="KYV232" s="19" t="s">
        <v>8439</v>
      </c>
      <c r="KYW232" s="19" t="s">
        <v>8439</v>
      </c>
      <c r="KYX232" s="19" t="s">
        <v>8439</v>
      </c>
      <c r="KYY232" s="19" t="s">
        <v>8439</v>
      </c>
      <c r="KYZ232" s="19" t="s">
        <v>8439</v>
      </c>
      <c r="KZA232" s="19" t="s">
        <v>8439</v>
      </c>
      <c r="KZB232" s="19" t="s">
        <v>8439</v>
      </c>
      <c r="KZC232" s="19" t="s">
        <v>8439</v>
      </c>
      <c r="KZD232" s="19" t="s">
        <v>8439</v>
      </c>
      <c r="KZE232" s="19" t="s">
        <v>8439</v>
      </c>
      <c r="KZF232" s="19" t="s">
        <v>8439</v>
      </c>
      <c r="KZG232" s="19" t="s">
        <v>8439</v>
      </c>
      <c r="KZH232" s="19" t="s">
        <v>8439</v>
      </c>
      <c r="KZI232" s="19" t="s">
        <v>8439</v>
      </c>
      <c r="KZJ232" s="19" t="s">
        <v>8439</v>
      </c>
      <c r="KZK232" s="19" t="s">
        <v>8439</v>
      </c>
      <c r="KZL232" s="19" t="s">
        <v>8439</v>
      </c>
      <c r="KZM232" s="19" t="s">
        <v>8439</v>
      </c>
      <c r="KZN232" s="19" t="s">
        <v>8439</v>
      </c>
      <c r="KZO232" s="19" t="s">
        <v>8439</v>
      </c>
      <c r="KZP232" s="19" t="s">
        <v>8439</v>
      </c>
      <c r="KZQ232" s="19" t="s">
        <v>8439</v>
      </c>
      <c r="KZR232" s="19" t="s">
        <v>8439</v>
      </c>
      <c r="KZS232" s="19" t="s">
        <v>8439</v>
      </c>
      <c r="KZT232" s="19" t="s">
        <v>8439</v>
      </c>
      <c r="KZU232" s="19" t="s">
        <v>8439</v>
      </c>
      <c r="KZV232" s="19" t="s">
        <v>8439</v>
      </c>
      <c r="KZW232" s="19" t="s">
        <v>8439</v>
      </c>
      <c r="KZX232" s="19" t="s">
        <v>8439</v>
      </c>
      <c r="KZY232" s="19" t="s">
        <v>8439</v>
      </c>
      <c r="KZZ232" s="19" t="s">
        <v>8439</v>
      </c>
      <c r="LAA232" s="19" t="s">
        <v>8439</v>
      </c>
      <c r="LAB232" s="19" t="s">
        <v>8439</v>
      </c>
      <c r="LAC232" s="19" t="s">
        <v>8439</v>
      </c>
      <c r="LAD232" s="19" t="s">
        <v>8439</v>
      </c>
      <c r="LAE232" s="19" t="s">
        <v>8439</v>
      </c>
      <c r="LAF232" s="19" t="s">
        <v>8439</v>
      </c>
      <c r="LAG232" s="19" t="s">
        <v>8439</v>
      </c>
      <c r="LAH232" s="19" t="s">
        <v>8439</v>
      </c>
      <c r="LAI232" s="19" t="s">
        <v>8439</v>
      </c>
      <c r="LAJ232" s="19" t="s">
        <v>8439</v>
      </c>
      <c r="LAK232" s="19" t="s">
        <v>8439</v>
      </c>
      <c r="LAL232" s="19" t="s">
        <v>8439</v>
      </c>
      <c r="LAM232" s="19" t="s">
        <v>8439</v>
      </c>
      <c r="LAN232" s="19" t="s">
        <v>8439</v>
      </c>
      <c r="LAO232" s="19" t="s">
        <v>8439</v>
      </c>
      <c r="LAP232" s="19" t="s">
        <v>8439</v>
      </c>
      <c r="LAQ232" s="19" t="s">
        <v>8439</v>
      </c>
      <c r="LAR232" s="19" t="s">
        <v>8439</v>
      </c>
      <c r="LAS232" s="19" t="s">
        <v>8439</v>
      </c>
      <c r="LAT232" s="19" t="s">
        <v>8439</v>
      </c>
      <c r="LAU232" s="19" t="s">
        <v>8439</v>
      </c>
      <c r="LAV232" s="19" t="s">
        <v>8439</v>
      </c>
      <c r="LAW232" s="19" t="s">
        <v>8439</v>
      </c>
      <c r="LAX232" s="19" t="s">
        <v>8439</v>
      </c>
      <c r="LAY232" s="19" t="s">
        <v>8439</v>
      </c>
      <c r="LAZ232" s="19" t="s">
        <v>8439</v>
      </c>
      <c r="LBA232" s="19" t="s">
        <v>8439</v>
      </c>
      <c r="LBB232" s="19" t="s">
        <v>8439</v>
      </c>
      <c r="LBC232" s="19" t="s">
        <v>8439</v>
      </c>
      <c r="LBD232" s="19" t="s">
        <v>8439</v>
      </c>
      <c r="LBE232" s="19" t="s">
        <v>8439</v>
      </c>
      <c r="LBF232" s="19" t="s">
        <v>8439</v>
      </c>
      <c r="LBG232" s="19" t="s">
        <v>8439</v>
      </c>
      <c r="LBH232" s="19" t="s">
        <v>8439</v>
      </c>
      <c r="LBI232" s="19" t="s">
        <v>8439</v>
      </c>
      <c r="LBJ232" s="19" t="s">
        <v>8439</v>
      </c>
      <c r="LBK232" s="19" t="s">
        <v>8439</v>
      </c>
      <c r="LBL232" s="19" t="s">
        <v>8439</v>
      </c>
      <c r="LBM232" s="19" t="s">
        <v>8439</v>
      </c>
      <c r="LBN232" s="19" t="s">
        <v>8439</v>
      </c>
      <c r="LBO232" s="19" t="s">
        <v>8439</v>
      </c>
      <c r="LBP232" s="19" t="s">
        <v>8439</v>
      </c>
      <c r="LBQ232" s="19" t="s">
        <v>8439</v>
      </c>
      <c r="LBR232" s="19" t="s">
        <v>8439</v>
      </c>
      <c r="LBS232" s="19" t="s">
        <v>8439</v>
      </c>
      <c r="LBT232" s="19" t="s">
        <v>8439</v>
      </c>
      <c r="LBU232" s="19" t="s">
        <v>8439</v>
      </c>
      <c r="LBV232" s="19" t="s">
        <v>8439</v>
      </c>
      <c r="LBW232" s="19" t="s">
        <v>8439</v>
      </c>
      <c r="LBX232" s="19" t="s">
        <v>8439</v>
      </c>
      <c r="LBY232" s="19" t="s">
        <v>8439</v>
      </c>
      <c r="LBZ232" s="19" t="s">
        <v>8439</v>
      </c>
      <c r="LCA232" s="19" t="s">
        <v>8439</v>
      </c>
      <c r="LCB232" s="19" t="s">
        <v>8439</v>
      </c>
      <c r="LCC232" s="19" t="s">
        <v>8439</v>
      </c>
      <c r="LCD232" s="19" t="s">
        <v>8439</v>
      </c>
      <c r="LCE232" s="19" t="s">
        <v>8439</v>
      </c>
      <c r="LCF232" s="19" t="s">
        <v>8439</v>
      </c>
      <c r="LCG232" s="19" t="s">
        <v>8439</v>
      </c>
      <c r="LCH232" s="19" t="s">
        <v>8439</v>
      </c>
      <c r="LCI232" s="19" t="s">
        <v>8439</v>
      </c>
      <c r="LCJ232" s="19" t="s">
        <v>8439</v>
      </c>
      <c r="LCK232" s="19" t="s">
        <v>8439</v>
      </c>
      <c r="LCL232" s="19" t="s">
        <v>8439</v>
      </c>
      <c r="LCM232" s="19" t="s">
        <v>8439</v>
      </c>
      <c r="LCN232" s="19" t="s">
        <v>8439</v>
      </c>
      <c r="LCO232" s="19" t="s">
        <v>8439</v>
      </c>
      <c r="LCP232" s="19" t="s">
        <v>8439</v>
      </c>
      <c r="LCQ232" s="19" t="s">
        <v>8439</v>
      </c>
      <c r="LCR232" s="19" t="s">
        <v>8439</v>
      </c>
      <c r="LCS232" s="19" t="s">
        <v>8439</v>
      </c>
      <c r="LCT232" s="19" t="s">
        <v>8439</v>
      </c>
      <c r="LCU232" s="19" t="s">
        <v>8439</v>
      </c>
      <c r="LCV232" s="19" t="s">
        <v>8439</v>
      </c>
      <c r="LCW232" s="19" t="s">
        <v>8439</v>
      </c>
      <c r="LCX232" s="19" t="s">
        <v>8439</v>
      </c>
      <c r="LCY232" s="19" t="s">
        <v>8439</v>
      </c>
      <c r="LCZ232" s="19" t="s">
        <v>8439</v>
      </c>
      <c r="LDA232" s="19" t="s">
        <v>8439</v>
      </c>
      <c r="LDB232" s="19" t="s">
        <v>8439</v>
      </c>
      <c r="LDC232" s="19" t="s">
        <v>8439</v>
      </c>
      <c r="LDD232" s="19" t="s">
        <v>8439</v>
      </c>
      <c r="LDE232" s="19" t="s">
        <v>8439</v>
      </c>
      <c r="LDF232" s="19" t="s">
        <v>8439</v>
      </c>
      <c r="LDG232" s="19" t="s">
        <v>8439</v>
      </c>
      <c r="LDH232" s="19" t="s">
        <v>8439</v>
      </c>
      <c r="LDI232" s="19" t="s">
        <v>8439</v>
      </c>
      <c r="LDJ232" s="19" t="s">
        <v>8439</v>
      </c>
      <c r="LDK232" s="19" t="s">
        <v>8439</v>
      </c>
      <c r="LDL232" s="19" t="s">
        <v>8439</v>
      </c>
      <c r="LDM232" s="19" t="s">
        <v>8439</v>
      </c>
      <c r="LDN232" s="19" t="s">
        <v>8439</v>
      </c>
      <c r="LDO232" s="19" t="s">
        <v>8439</v>
      </c>
      <c r="LDP232" s="19" t="s">
        <v>8439</v>
      </c>
      <c r="LDQ232" s="19" t="s">
        <v>8439</v>
      </c>
      <c r="LDR232" s="19" t="s">
        <v>8439</v>
      </c>
      <c r="LDS232" s="19" t="s">
        <v>8439</v>
      </c>
      <c r="LDT232" s="19" t="s">
        <v>8439</v>
      </c>
      <c r="LDU232" s="19" t="s">
        <v>8439</v>
      </c>
      <c r="LDV232" s="19" t="s">
        <v>8439</v>
      </c>
      <c r="LDW232" s="19" t="s">
        <v>8439</v>
      </c>
      <c r="LDX232" s="19" t="s">
        <v>8439</v>
      </c>
      <c r="LDY232" s="19" t="s">
        <v>8439</v>
      </c>
      <c r="LDZ232" s="19" t="s">
        <v>8439</v>
      </c>
      <c r="LEA232" s="19" t="s">
        <v>8439</v>
      </c>
      <c r="LEB232" s="19" t="s">
        <v>8439</v>
      </c>
      <c r="LEC232" s="19" t="s">
        <v>8439</v>
      </c>
      <c r="LED232" s="19" t="s">
        <v>8439</v>
      </c>
      <c r="LEE232" s="19" t="s">
        <v>8439</v>
      </c>
      <c r="LEF232" s="19" t="s">
        <v>8439</v>
      </c>
      <c r="LEG232" s="19" t="s">
        <v>8439</v>
      </c>
      <c r="LEH232" s="19" t="s">
        <v>8439</v>
      </c>
      <c r="LEI232" s="19" t="s">
        <v>8439</v>
      </c>
      <c r="LEJ232" s="19" t="s">
        <v>8439</v>
      </c>
      <c r="LEK232" s="19" t="s">
        <v>8439</v>
      </c>
      <c r="LEL232" s="19" t="s">
        <v>8439</v>
      </c>
      <c r="LEM232" s="19" t="s">
        <v>8439</v>
      </c>
      <c r="LEN232" s="19" t="s">
        <v>8439</v>
      </c>
      <c r="LEO232" s="19" t="s">
        <v>8439</v>
      </c>
      <c r="LEP232" s="19" t="s">
        <v>8439</v>
      </c>
      <c r="LEQ232" s="19" t="s">
        <v>8439</v>
      </c>
      <c r="LER232" s="19" t="s">
        <v>8439</v>
      </c>
      <c r="LES232" s="19" t="s">
        <v>8439</v>
      </c>
      <c r="LET232" s="19" t="s">
        <v>8439</v>
      </c>
      <c r="LEU232" s="19" t="s">
        <v>8439</v>
      </c>
      <c r="LEV232" s="19" t="s">
        <v>8439</v>
      </c>
      <c r="LEW232" s="19" t="s">
        <v>8439</v>
      </c>
      <c r="LEX232" s="19" t="s">
        <v>8439</v>
      </c>
      <c r="LEY232" s="19" t="s">
        <v>8439</v>
      </c>
      <c r="LEZ232" s="19" t="s">
        <v>8439</v>
      </c>
      <c r="LFA232" s="19" t="s">
        <v>8439</v>
      </c>
      <c r="LFB232" s="19" t="s">
        <v>8439</v>
      </c>
      <c r="LFC232" s="19" t="s">
        <v>8439</v>
      </c>
      <c r="LFD232" s="19" t="s">
        <v>8439</v>
      </c>
      <c r="LFE232" s="19" t="s">
        <v>8439</v>
      </c>
      <c r="LFF232" s="19" t="s">
        <v>8439</v>
      </c>
      <c r="LFG232" s="19" t="s">
        <v>8439</v>
      </c>
      <c r="LFH232" s="19" t="s">
        <v>8439</v>
      </c>
      <c r="LFI232" s="19" t="s">
        <v>8439</v>
      </c>
      <c r="LFJ232" s="19" t="s">
        <v>8439</v>
      </c>
      <c r="LFK232" s="19" t="s">
        <v>8439</v>
      </c>
      <c r="LFL232" s="19" t="s">
        <v>8439</v>
      </c>
      <c r="LFM232" s="19" t="s">
        <v>8439</v>
      </c>
      <c r="LFN232" s="19" t="s">
        <v>8439</v>
      </c>
      <c r="LFO232" s="19" t="s">
        <v>8439</v>
      </c>
      <c r="LFP232" s="19" t="s">
        <v>8439</v>
      </c>
      <c r="LFQ232" s="19" t="s">
        <v>8439</v>
      </c>
      <c r="LFR232" s="19" t="s">
        <v>8439</v>
      </c>
      <c r="LFS232" s="19" t="s">
        <v>8439</v>
      </c>
      <c r="LFT232" s="19" t="s">
        <v>8439</v>
      </c>
      <c r="LFU232" s="19" t="s">
        <v>8439</v>
      </c>
      <c r="LFV232" s="19" t="s">
        <v>8439</v>
      </c>
      <c r="LFW232" s="19" t="s">
        <v>8439</v>
      </c>
      <c r="LFX232" s="19" t="s">
        <v>8439</v>
      </c>
      <c r="LFY232" s="19" t="s">
        <v>8439</v>
      </c>
      <c r="LFZ232" s="19" t="s">
        <v>8439</v>
      </c>
      <c r="LGA232" s="19" t="s">
        <v>8439</v>
      </c>
      <c r="LGB232" s="19" t="s">
        <v>8439</v>
      </c>
      <c r="LGC232" s="19" t="s">
        <v>8439</v>
      </c>
      <c r="LGD232" s="19" t="s">
        <v>8439</v>
      </c>
      <c r="LGE232" s="19" t="s">
        <v>8439</v>
      </c>
      <c r="LGF232" s="19" t="s">
        <v>8439</v>
      </c>
      <c r="LGG232" s="19" t="s">
        <v>8439</v>
      </c>
      <c r="LGH232" s="19" t="s">
        <v>8439</v>
      </c>
      <c r="LGI232" s="19" t="s">
        <v>8439</v>
      </c>
      <c r="LGJ232" s="19" t="s">
        <v>8439</v>
      </c>
      <c r="LGK232" s="19" t="s">
        <v>8439</v>
      </c>
      <c r="LGL232" s="19" t="s">
        <v>8439</v>
      </c>
      <c r="LGM232" s="19" t="s">
        <v>8439</v>
      </c>
      <c r="LGN232" s="19" t="s">
        <v>8439</v>
      </c>
      <c r="LGO232" s="19" t="s">
        <v>8439</v>
      </c>
      <c r="LGP232" s="19" t="s">
        <v>8439</v>
      </c>
      <c r="LGQ232" s="19" t="s">
        <v>8439</v>
      </c>
      <c r="LGR232" s="19" t="s">
        <v>8439</v>
      </c>
      <c r="LGS232" s="19" t="s">
        <v>8439</v>
      </c>
      <c r="LGT232" s="19" t="s">
        <v>8439</v>
      </c>
      <c r="LGU232" s="19" t="s">
        <v>8439</v>
      </c>
      <c r="LGV232" s="19" t="s">
        <v>8439</v>
      </c>
      <c r="LGW232" s="19" t="s">
        <v>8439</v>
      </c>
      <c r="LGX232" s="19" t="s">
        <v>8439</v>
      </c>
      <c r="LGY232" s="19" t="s">
        <v>8439</v>
      </c>
      <c r="LGZ232" s="19" t="s">
        <v>8439</v>
      </c>
      <c r="LHA232" s="19" t="s">
        <v>8439</v>
      </c>
      <c r="LHB232" s="19" t="s">
        <v>8439</v>
      </c>
      <c r="LHC232" s="19" t="s">
        <v>8439</v>
      </c>
      <c r="LHD232" s="19" t="s">
        <v>8439</v>
      </c>
      <c r="LHE232" s="19" t="s">
        <v>8439</v>
      </c>
      <c r="LHF232" s="19" t="s">
        <v>8439</v>
      </c>
      <c r="LHG232" s="19" t="s">
        <v>8439</v>
      </c>
      <c r="LHH232" s="19" t="s">
        <v>8439</v>
      </c>
      <c r="LHI232" s="19" t="s">
        <v>8439</v>
      </c>
      <c r="LHJ232" s="19" t="s">
        <v>8439</v>
      </c>
      <c r="LHK232" s="19" t="s">
        <v>8439</v>
      </c>
      <c r="LHL232" s="19" t="s">
        <v>8439</v>
      </c>
      <c r="LHM232" s="19" t="s">
        <v>8439</v>
      </c>
      <c r="LHN232" s="19" t="s">
        <v>8439</v>
      </c>
      <c r="LHO232" s="19" t="s">
        <v>8439</v>
      </c>
      <c r="LHP232" s="19" t="s">
        <v>8439</v>
      </c>
      <c r="LHQ232" s="19" t="s">
        <v>8439</v>
      </c>
      <c r="LHR232" s="19" t="s">
        <v>8439</v>
      </c>
      <c r="LHS232" s="19" t="s">
        <v>8439</v>
      </c>
      <c r="LHT232" s="19" t="s">
        <v>8439</v>
      </c>
      <c r="LHU232" s="19" t="s">
        <v>8439</v>
      </c>
      <c r="LHV232" s="19" t="s">
        <v>8439</v>
      </c>
      <c r="LHW232" s="19" t="s">
        <v>8439</v>
      </c>
      <c r="LHX232" s="19" t="s">
        <v>8439</v>
      </c>
      <c r="LHY232" s="19" t="s">
        <v>8439</v>
      </c>
      <c r="LHZ232" s="19" t="s">
        <v>8439</v>
      </c>
      <c r="LIA232" s="19" t="s">
        <v>8439</v>
      </c>
      <c r="LIB232" s="19" t="s">
        <v>8439</v>
      </c>
      <c r="LIC232" s="19" t="s">
        <v>8439</v>
      </c>
      <c r="LID232" s="19" t="s">
        <v>8439</v>
      </c>
      <c r="LIE232" s="19" t="s">
        <v>8439</v>
      </c>
      <c r="LIF232" s="19" t="s">
        <v>8439</v>
      </c>
      <c r="LIG232" s="19" t="s">
        <v>8439</v>
      </c>
      <c r="LIH232" s="19" t="s">
        <v>8439</v>
      </c>
      <c r="LII232" s="19" t="s">
        <v>8439</v>
      </c>
      <c r="LIJ232" s="19" t="s">
        <v>8439</v>
      </c>
      <c r="LIK232" s="19" t="s">
        <v>8439</v>
      </c>
      <c r="LIL232" s="19" t="s">
        <v>8439</v>
      </c>
      <c r="LIM232" s="19" t="s">
        <v>8439</v>
      </c>
      <c r="LIN232" s="19" t="s">
        <v>8439</v>
      </c>
      <c r="LIO232" s="19" t="s">
        <v>8439</v>
      </c>
      <c r="LIP232" s="19" t="s">
        <v>8439</v>
      </c>
      <c r="LIQ232" s="19" t="s">
        <v>8439</v>
      </c>
      <c r="LIR232" s="19" t="s">
        <v>8439</v>
      </c>
      <c r="LIS232" s="19" t="s">
        <v>8439</v>
      </c>
      <c r="LIT232" s="19" t="s">
        <v>8439</v>
      </c>
      <c r="LIU232" s="19" t="s">
        <v>8439</v>
      </c>
      <c r="LIV232" s="19" t="s">
        <v>8439</v>
      </c>
      <c r="LIW232" s="19" t="s">
        <v>8439</v>
      </c>
      <c r="LIX232" s="19" t="s">
        <v>8439</v>
      </c>
      <c r="LIY232" s="19" t="s">
        <v>8439</v>
      </c>
      <c r="LIZ232" s="19" t="s">
        <v>8439</v>
      </c>
      <c r="LJA232" s="19" t="s">
        <v>8439</v>
      </c>
      <c r="LJB232" s="19" t="s">
        <v>8439</v>
      </c>
      <c r="LJC232" s="19" t="s">
        <v>8439</v>
      </c>
      <c r="LJD232" s="19" t="s">
        <v>8439</v>
      </c>
      <c r="LJE232" s="19" t="s">
        <v>8439</v>
      </c>
      <c r="LJF232" s="19" t="s">
        <v>8439</v>
      </c>
      <c r="LJG232" s="19" t="s">
        <v>8439</v>
      </c>
      <c r="LJH232" s="19" t="s">
        <v>8439</v>
      </c>
      <c r="LJI232" s="19" t="s">
        <v>8439</v>
      </c>
      <c r="LJJ232" s="19" t="s">
        <v>8439</v>
      </c>
      <c r="LJK232" s="19" t="s">
        <v>8439</v>
      </c>
      <c r="LJL232" s="19" t="s">
        <v>8439</v>
      </c>
      <c r="LJM232" s="19" t="s">
        <v>8439</v>
      </c>
      <c r="LJN232" s="19" t="s">
        <v>8439</v>
      </c>
      <c r="LJO232" s="19" t="s">
        <v>8439</v>
      </c>
      <c r="LJP232" s="19" t="s">
        <v>8439</v>
      </c>
      <c r="LJQ232" s="19" t="s">
        <v>8439</v>
      </c>
      <c r="LJR232" s="19" t="s">
        <v>8439</v>
      </c>
      <c r="LJS232" s="19" t="s">
        <v>8439</v>
      </c>
      <c r="LJT232" s="19" t="s">
        <v>8439</v>
      </c>
      <c r="LJU232" s="19" t="s">
        <v>8439</v>
      </c>
      <c r="LJV232" s="19" t="s">
        <v>8439</v>
      </c>
      <c r="LJW232" s="19" t="s">
        <v>8439</v>
      </c>
      <c r="LJX232" s="19" t="s">
        <v>8439</v>
      </c>
      <c r="LJY232" s="19" t="s">
        <v>8439</v>
      </c>
      <c r="LJZ232" s="19" t="s">
        <v>8439</v>
      </c>
      <c r="LKA232" s="19" t="s">
        <v>8439</v>
      </c>
      <c r="LKB232" s="19" t="s">
        <v>8439</v>
      </c>
      <c r="LKC232" s="19" t="s">
        <v>8439</v>
      </c>
      <c r="LKD232" s="19" t="s">
        <v>8439</v>
      </c>
      <c r="LKE232" s="19" t="s">
        <v>8439</v>
      </c>
      <c r="LKF232" s="19" t="s">
        <v>8439</v>
      </c>
      <c r="LKG232" s="19" t="s">
        <v>8439</v>
      </c>
      <c r="LKH232" s="19" t="s">
        <v>8439</v>
      </c>
      <c r="LKI232" s="19" t="s">
        <v>8439</v>
      </c>
      <c r="LKJ232" s="19" t="s">
        <v>8439</v>
      </c>
      <c r="LKK232" s="19" t="s">
        <v>8439</v>
      </c>
      <c r="LKL232" s="19" t="s">
        <v>8439</v>
      </c>
      <c r="LKM232" s="19" t="s">
        <v>8439</v>
      </c>
      <c r="LKN232" s="19" t="s">
        <v>8439</v>
      </c>
      <c r="LKO232" s="19" t="s">
        <v>8439</v>
      </c>
      <c r="LKP232" s="19" t="s">
        <v>8439</v>
      </c>
      <c r="LKQ232" s="19" t="s">
        <v>8439</v>
      </c>
      <c r="LKR232" s="19" t="s">
        <v>8439</v>
      </c>
      <c r="LKS232" s="19" t="s">
        <v>8439</v>
      </c>
      <c r="LKT232" s="19" t="s">
        <v>8439</v>
      </c>
      <c r="LKU232" s="19" t="s">
        <v>8439</v>
      </c>
      <c r="LKV232" s="19" t="s">
        <v>8439</v>
      </c>
      <c r="LKW232" s="19" t="s">
        <v>8439</v>
      </c>
      <c r="LKX232" s="19" t="s">
        <v>8439</v>
      </c>
      <c r="LKY232" s="19" t="s">
        <v>8439</v>
      </c>
      <c r="LKZ232" s="19" t="s">
        <v>8439</v>
      </c>
      <c r="LLA232" s="19" t="s">
        <v>8439</v>
      </c>
      <c r="LLB232" s="19" t="s">
        <v>8439</v>
      </c>
      <c r="LLC232" s="19" t="s">
        <v>8439</v>
      </c>
      <c r="LLD232" s="19" t="s">
        <v>8439</v>
      </c>
      <c r="LLE232" s="19" t="s">
        <v>8439</v>
      </c>
      <c r="LLF232" s="19" t="s">
        <v>8439</v>
      </c>
      <c r="LLG232" s="19" t="s">
        <v>8439</v>
      </c>
      <c r="LLH232" s="19" t="s">
        <v>8439</v>
      </c>
      <c r="LLI232" s="19" t="s">
        <v>8439</v>
      </c>
      <c r="LLJ232" s="19" t="s">
        <v>8439</v>
      </c>
      <c r="LLK232" s="19" t="s">
        <v>8439</v>
      </c>
      <c r="LLL232" s="19" t="s">
        <v>8439</v>
      </c>
      <c r="LLM232" s="19" t="s">
        <v>8439</v>
      </c>
      <c r="LLN232" s="19" t="s">
        <v>8439</v>
      </c>
      <c r="LLO232" s="19" t="s">
        <v>8439</v>
      </c>
      <c r="LLP232" s="19" t="s">
        <v>8439</v>
      </c>
      <c r="LLQ232" s="19" t="s">
        <v>8439</v>
      </c>
      <c r="LLR232" s="19" t="s">
        <v>8439</v>
      </c>
      <c r="LLS232" s="19" t="s">
        <v>8439</v>
      </c>
      <c r="LLT232" s="19" t="s">
        <v>8439</v>
      </c>
      <c r="LLU232" s="19" t="s">
        <v>8439</v>
      </c>
      <c r="LLV232" s="19" t="s">
        <v>8439</v>
      </c>
      <c r="LLW232" s="19" t="s">
        <v>8439</v>
      </c>
      <c r="LLX232" s="19" t="s">
        <v>8439</v>
      </c>
      <c r="LLY232" s="19" t="s">
        <v>8439</v>
      </c>
      <c r="LLZ232" s="19" t="s">
        <v>8439</v>
      </c>
      <c r="LMA232" s="19" t="s">
        <v>8439</v>
      </c>
      <c r="LMB232" s="19" t="s">
        <v>8439</v>
      </c>
      <c r="LMC232" s="19" t="s">
        <v>8439</v>
      </c>
      <c r="LMD232" s="19" t="s">
        <v>8439</v>
      </c>
      <c r="LME232" s="19" t="s">
        <v>8439</v>
      </c>
      <c r="LMF232" s="19" t="s">
        <v>8439</v>
      </c>
      <c r="LMG232" s="19" t="s">
        <v>8439</v>
      </c>
      <c r="LMH232" s="19" t="s">
        <v>8439</v>
      </c>
      <c r="LMI232" s="19" t="s">
        <v>8439</v>
      </c>
      <c r="LMJ232" s="19" t="s">
        <v>8439</v>
      </c>
      <c r="LMK232" s="19" t="s">
        <v>8439</v>
      </c>
      <c r="LML232" s="19" t="s">
        <v>8439</v>
      </c>
      <c r="LMM232" s="19" t="s">
        <v>8439</v>
      </c>
      <c r="LMN232" s="19" t="s">
        <v>8439</v>
      </c>
      <c r="LMO232" s="19" t="s">
        <v>8439</v>
      </c>
      <c r="LMP232" s="19" t="s">
        <v>8439</v>
      </c>
      <c r="LMQ232" s="19" t="s">
        <v>8439</v>
      </c>
      <c r="LMR232" s="19" t="s">
        <v>8439</v>
      </c>
      <c r="LMS232" s="19" t="s">
        <v>8439</v>
      </c>
      <c r="LMT232" s="19" t="s">
        <v>8439</v>
      </c>
      <c r="LMU232" s="19" t="s">
        <v>8439</v>
      </c>
      <c r="LMV232" s="19" t="s">
        <v>8439</v>
      </c>
      <c r="LMW232" s="19" t="s">
        <v>8439</v>
      </c>
      <c r="LMX232" s="19" t="s">
        <v>8439</v>
      </c>
      <c r="LMY232" s="19" t="s">
        <v>8439</v>
      </c>
      <c r="LMZ232" s="19" t="s">
        <v>8439</v>
      </c>
      <c r="LNA232" s="19" t="s">
        <v>8439</v>
      </c>
      <c r="LNB232" s="19" t="s">
        <v>8439</v>
      </c>
      <c r="LNC232" s="19" t="s">
        <v>8439</v>
      </c>
      <c r="LND232" s="19" t="s">
        <v>8439</v>
      </c>
      <c r="LNE232" s="19" t="s">
        <v>8439</v>
      </c>
      <c r="LNF232" s="19" t="s">
        <v>8439</v>
      </c>
      <c r="LNG232" s="19" t="s">
        <v>8439</v>
      </c>
      <c r="LNH232" s="19" t="s">
        <v>8439</v>
      </c>
      <c r="LNI232" s="19" t="s">
        <v>8439</v>
      </c>
      <c r="LNJ232" s="19" t="s">
        <v>8439</v>
      </c>
      <c r="LNK232" s="19" t="s">
        <v>8439</v>
      </c>
      <c r="LNL232" s="19" t="s">
        <v>8439</v>
      </c>
      <c r="LNM232" s="19" t="s">
        <v>8439</v>
      </c>
      <c r="LNN232" s="19" t="s">
        <v>8439</v>
      </c>
      <c r="LNO232" s="19" t="s">
        <v>8439</v>
      </c>
      <c r="LNP232" s="19" t="s">
        <v>8439</v>
      </c>
      <c r="LNQ232" s="19" t="s">
        <v>8439</v>
      </c>
      <c r="LNR232" s="19" t="s">
        <v>8439</v>
      </c>
      <c r="LNS232" s="19" t="s">
        <v>8439</v>
      </c>
      <c r="LNT232" s="19" t="s">
        <v>8439</v>
      </c>
      <c r="LNU232" s="19" t="s">
        <v>8439</v>
      </c>
      <c r="LNV232" s="19" t="s">
        <v>8439</v>
      </c>
      <c r="LNW232" s="19" t="s">
        <v>8439</v>
      </c>
      <c r="LNX232" s="19" t="s">
        <v>8439</v>
      </c>
      <c r="LNY232" s="19" t="s">
        <v>8439</v>
      </c>
      <c r="LNZ232" s="19" t="s">
        <v>8439</v>
      </c>
      <c r="LOA232" s="19" t="s">
        <v>8439</v>
      </c>
      <c r="LOB232" s="19" t="s">
        <v>8439</v>
      </c>
      <c r="LOC232" s="19" t="s">
        <v>8439</v>
      </c>
      <c r="LOD232" s="19" t="s">
        <v>8439</v>
      </c>
      <c r="LOE232" s="19" t="s">
        <v>8439</v>
      </c>
      <c r="LOF232" s="19" t="s">
        <v>8439</v>
      </c>
      <c r="LOG232" s="19" t="s">
        <v>8439</v>
      </c>
      <c r="LOH232" s="19" t="s">
        <v>8439</v>
      </c>
      <c r="LOI232" s="19" t="s">
        <v>8439</v>
      </c>
      <c r="LOJ232" s="19" t="s">
        <v>8439</v>
      </c>
      <c r="LOK232" s="19" t="s">
        <v>8439</v>
      </c>
      <c r="LOL232" s="19" t="s">
        <v>8439</v>
      </c>
      <c r="LOM232" s="19" t="s">
        <v>8439</v>
      </c>
      <c r="LON232" s="19" t="s">
        <v>8439</v>
      </c>
      <c r="LOO232" s="19" t="s">
        <v>8439</v>
      </c>
      <c r="LOP232" s="19" t="s">
        <v>8439</v>
      </c>
      <c r="LOQ232" s="19" t="s">
        <v>8439</v>
      </c>
      <c r="LOR232" s="19" t="s">
        <v>8439</v>
      </c>
      <c r="LOS232" s="19" t="s">
        <v>8439</v>
      </c>
      <c r="LOT232" s="19" t="s">
        <v>8439</v>
      </c>
      <c r="LOU232" s="19" t="s">
        <v>8439</v>
      </c>
      <c r="LOV232" s="19" t="s">
        <v>8439</v>
      </c>
      <c r="LOW232" s="19" t="s">
        <v>8439</v>
      </c>
      <c r="LOX232" s="19" t="s">
        <v>8439</v>
      </c>
      <c r="LOY232" s="19" t="s">
        <v>8439</v>
      </c>
      <c r="LOZ232" s="19" t="s">
        <v>8439</v>
      </c>
      <c r="LPA232" s="19" t="s">
        <v>8439</v>
      </c>
      <c r="LPB232" s="19" t="s">
        <v>8439</v>
      </c>
      <c r="LPC232" s="19" t="s">
        <v>8439</v>
      </c>
      <c r="LPD232" s="19" t="s">
        <v>8439</v>
      </c>
      <c r="LPE232" s="19" t="s">
        <v>8439</v>
      </c>
      <c r="LPF232" s="19" t="s">
        <v>8439</v>
      </c>
      <c r="LPG232" s="19" t="s">
        <v>8439</v>
      </c>
      <c r="LPH232" s="19" t="s">
        <v>8439</v>
      </c>
      <c r="LPI232" s="19" t="s">
        <v>8439</v>
      </c>
      <c r="LPJ232" s="19" t="s">
        <v>8439</v>
      </c>
      <c r="LPK232" s="19" t="s">
        <v>8439</v>
      </c>
      <c r="LPL232" s="19" t="s">
        <v>8439</v>
      </c>
      <c r="LPM232" s="19" t="s">
        <v>8439</v>
      </c>
      <c r="LPN232" s="19" t="s">
        <v>8439</v>
      </c>
      <c r="LPO232" s="19" t="s">
        <v>8439</v>
      </c>
      <c r="LPP232" s="19" t="s">
        <v>8439</v>
      </c>
      <c r="LPQ232" s="19" t="s">
        <v>8439</v>
      </c>
      <c r="LPR232" s="19" t="s">
        <v>8439</v>
      </c>
      <c r="LPS232" s="19" t="s">
        <v>8439</v>
      </c>
      <c r="LPT232" s="19" t="s">
        <v>8439</v>
      </c>
      <c r="LPU232" s="19" t="s">
        <v>8439</v>
      </c>
      <c r="LPV232" s="19" t="s">
        <v>8439</v>
      </c>
      <c r="LPW232" s="19" t="s">
        <v>8439</v>
      </c>
      <c r="LPX232" s="19" t="s">
        <v>8439</v>
      </c>
      <c r="LPY232" s="19" t="s">
        <v>8439</v>
      </c>
      <c r="LPZ232" s="19" t="s">
        <v>8439</v>
      </c>
      <c r="LQA232" s="19" t="s">
        <v>8439</v>
      </c>
      <c r="LQB232" s="19" t="s">
        <v>8439</v>
      </c>
      <c r="LQC232" s="19" t="s">
        <v>8439</v>
      </c>
      <c r="LQD232" s="19" t="s">
        <v>8439</v>
      </c>
      <c r="LQE232" s="19" t="s">
        <v>8439</v>
      </c>
      <c r="LQF232" s="19" t="s">
        <v>8439</v>
      </c>
      <c r="LQG232" s="19" t="s">
        <v>8439</v>
      </c>
      <c r="LQH232" s="19" t="s">
        <v>8439</v>
      </c>
      <c r="LQI232" s="19" t="s">
        <v>8439</v>
      </c>
      <c r="LQJ232" s="19" t="s">
        <v>8439</v>
      </c>
      <c r="LQK232" s="19" t="s">
        <v>8439</v>
      </c>
      <c r="LQL232" s="19" t="s">
        <v>8439</v>
      </c>
      <c r="LQM232" s="19" t="s">
        <v>8439</v>
      </c>
      <c r="LQN232" s="19" t="s">
        <v>8439</v>
      </c>
      <c r="LQO232" s="19" t="s">
        <v>8439</v>
      </c>
      <c r="LQP232" s="19" t="s">
        <v>8439</v>
      </c>
      <c r="LQQ232" s="19" t="s">
        <v>8439</v>
      </c>
      <c r="LQR232" s="19" t="s">
        <v>8439</v>
      </c>
      <c r="LQS232" s="19" t="s">
        <v>8439</v>
      </c>
      <c r="LQT232" s="19" t="s">
        <v>8439</v>
      </c>
      <c r="LQU232" s="19" t="s">
        <v>8439</v>
      </c>
      <c r="LQV232" s="19" t="s">
        <v>8439</v>
      </c>
      <c r="LQW232" s="19" t="s">
        <v>8439</v>
      </c>
      <c r="LQX232" s="19" t="s">
        <v>8439</v>
      </c>
      <c r="LQY232" s="19" t="s">
        <v>8439</v>
      </c>
      <c r="LQZ232" s="19" t="s">
        <v>8439</v>
      </c>
      <c r="LRA232" s="19" t="s">
        <v>8439</v>
      </c>
      <c r="LRB232" s="19" t="s">
        <v>8439</v>
      </c>
      <c r="LRC232" s="19" t="s">
        <v>8439</v>
      </c>
      <c r="LRD232" s="19" t="s">
        <v>8439</v>
      </c>
      <c r="LRE232" s="19" t="s">
        <v>8439</v>
      </c>
      <c r="LRF232" s="19" t="s">
        <v>8439</v>
      </c>
      <c r="LRG232" s="19" t="s">
        <v>8439</v>
      </c>
      <c r="LRH232" s="19" t="s">
        <v>8439</v>
      </c>
      <c r="LRI232" s="19" t="s">
        <v>8439</v>
      </c>
      <c r="LRJ232" s="19" t="s">
        <v>8439</v>
      </c>
      <c r="LRK232" s="19" t="s">
        <v>8439</v>
      </c>
      <c r="LRL232" s="19" t="s">
        <v>8439</v>
      </c>
      <c r="LRM232" s="19" t="s">
        <v>8439</v>
      </c>
      <c r="LRN232" s="19" t="s">
        <v>8439</v>
      </c>
      <c r="LRO232" s="19" t="s">
        <v>8439</v>
      </c>
      <c r="LRP232" s="19" t="s">
        <v>8439</v>
      </c>
      <c r="LRQ232" s="19" t="s">
        <v>8439</v>
      </c>
      <c r="LRR232" s="19" t="s">
        <v>8439</v>
      </c>
      <c r="LRS232" s="19" t="s">
        <v>8439</v>
      </c>
      <c r="LRT232" s="19" t="s">
        <v>8439</v>
      </c>
      <c r="LRU232" s="19" t="s">
        <v>8439</v>
      </c>
      <c r="LRV232" s="19" t="s">
        <v>8439</v>
      </c>
      <c r="LRW232" s="19" t="s">
        <v>8439</v>
      </c>
      <c r="LRX232" s="19" t="s">
        <v>8439</v>
      </c>
      <c r="LRY232" s="19" t="s">
        <v>8439</v>
      </c>
      <c r="LRZ232" s="19" t="s">
        <v>8439</v>
      </c>
      <c r="LSA232" s="19" t="s">
        <v>8439</v>
      </c>
      <c r="LSB232" s="19" t="s">
        <v>8439</v>
      </c>
      <c r="LSC232" s="19" t="s">
        <v>8439</v>
      </c>
      <c r="LSD232" s="19" t="s">
        <v>8439</v>
      </c>
      <c r="LSE232" s="19" t="s">
        <v>8439</v>
      </c>
      <c r="LSF232" s="19" t="s">
        <v>8439</v>
      </c>
      <c r="LSG232" s="19" t="s">
        <v>8439</v>
      </c>
      <c r="LSH232" s="19" t="s">
        <v>8439</v>
      </c>
      <c r="LSI232" s="19" t="s">
        <v>8439</v>
      </c>
      <c r="LSJ232" s="19" t="s">
        <v>8439</v>
      </c>
      <c r="LSK232" s="19" t="s">
        <v>8439</v>
      </c>
      <c r="LSL232" s="19" t="s">
        <v>8439</v>
      </c>
      <c r="LSM232" s="19" t="s">
        <v>8439</v>
      </c>
      <c r="LSN232" s="19" t="s">
        <v>8439</v>
      </c>
      <c r="LSO232" s="19" t="s">
        <v>8439</v>
      </c>
      <c r="LSP232" s="19" t="s">
        <v>8439</v>
      </c>
      <c r="LSQ232" s="19" t="s">
        <v>8439</v>
      </c>
      <c r="LSR232" s="19" t="s">
        <v>8439</v>
      </c>
      <c r="LSS232" s="19" t="s">
        <v>8439</v>
      </c>
      <c r="LST232" s="19" t="s">
        <v>8439</v>
      </c>
      <c r="LSU232" s="19" t="s">
        <v>8439</v>
      </c>
      <c r="LSV232" s="19" t="s">
        <v>8439</v>
      </c>
      <c r="LSW232" s="19" t="s">
        <v>8439</v>
      </c>
      <c r="LSX232" s="19" t="s">
        <v>8439</v>
      </c>
      <c r="LSY232" s="19" t="s">
        <v>8439</v>
      </c>
      <c r="LSZ232" s="19" t="s">
        <v>8439</v>
      </c>
      <c r="LTA232" s="19" t="s">
        <v>8439</v>
      </c>
      <c r="LTB232" s="19" t="s">
        <v>8439</v>
      </c>
      <c r="LTC232" s="19" t="s">
        <v>8439</v>
      </c>
      <c r="LTD232" s="19" t="s">
        <v>8439</v>
      </c>
      <c r="LTE232" s="19" t="s">
        <v>8439</v>
      </c>
      <c r="LTF232" s="19" t="s">
        <v>8439</v>
      </c>
      <c r="LTG232" s="19" t="s">
        <v>8439</v>
      </c>
      <c r="LTH232" s="19" t="s">
        <v>8439</v>
      </c>
      <c r="LTI232" s="19" t="s">
        <v>8439</v>
      </c>
      <c r="LTJ232" s="19" t="s">
        <v>8439</v>
      </c>
      <c r="LTK232" s="19" t="s">
        <v>8439</v>
      </c>
      <c r="LTL232" s="19" t="s">
        <v>8439</v>
      </c>
      <c r="LTM232" s="19" t="s">
        <v>8439</v>
      </c>
      <c r="LTN232" s="19" t="s">
        <v>8439</v>
      </c>
      <c r="LTO232" s="19" t="s">
        <v>8439</v>
      </c>
      <c r="LTP232" s="19" t="s">
        <v>8439</v>
      </c>
      <c r="LTQ232" s="19" t="s">
        <v>8439</v>
      </c>
      <c r="LTR232" s="19" t="s">
        <v>8439</v>
      </c>
      <c r="LTS232" s="19" t="s">
        <v>8439</v>
      </c>
      <c r="LTT232" s="19" t="s">
        <v>8439</v>
      </c>
      <c r="LTU232" s="19" t="s">
        <v>8439</v>
      </c>
      <c r="LTV232" s="19" t="s">
        <v>8439</v>
      </c>
      <c r="LTW232" s="19" t="s">
        <v>8439</v>
      </c>
      <c r="LTX232" s="19" t="s">
        <v>8439</v>
      </c>
      <c r="LTY232" s="19" t="s">
        <v>8439</v>
      </c>
      <c r="LTZ232" s="19" t="s">
        <v>8439</v>
      </c>
      <c r="LUA232" s="19" t="s">
        <v>8439</v>
      </c>
      <c r="LUB232" s="19" t="s">
        <v>8439</v>
      </c>
      <c r="LUC232" s="19" t="s">
        <v>8439</v>
      </c>
      <c r="LUD232" s="19" t="s">
        <v>8439</v>
      </c>
      <c r="LUE232" s="19" t="s">
        <v>8439</v>
      </c>
      <c r="LUF232" s="19" t="s">
        <v>8439</v>
      </c>
      <c r="LUG232" s="19" t="s">
        <v>8439</v>
      </c>
      <c r="LUH232" s="19" t="s">
        <v>8439</v>
      </c>
      <c r="LUI232" s="19" t="s">
        <v>8439</v>
      </c>
      <c r="LUJ232" s="19" t="s">
        <v>8439</v>
      </c>
      <c r="LUK232" s="19" t="s">
        <v>8439</v>
      </c>
      <c r="LUL232" s="19" t="s">
        <v>8439</v>
      </c>
      <c r="LUM232" s="19" t="s">
        <v>8439</v>
      </c>
      <c r="LUN232" s="19" t="s">
        <v>8439</v>
      </c>
      <c r="LUO232" s="19" t="s">
        <v>8439</v>
      </c>
      <c r="LUP232" s="19" t="s">
        <v>8439</v>
      </c>
      <c r="LUQ232" s="19" t="s">
        <v>8439</v>
      </c>
      <c r="LUR232" s="19" t="s">
        <v>8439</v>
      </c>
      <c r="LUS232" s="19" t="s">
        <v>8439</v>
      </c>
      <c r="LUT232" s="19" t="s">
        <v>8439</v>
      </c>
      <c r="LUU232" s="19" t="s">
        <v>8439</v>
      </c>
      <c r="LUV232" s="19" t="s">
        <v>8439</v>
      </c>
      <c r="LUW232" s="19" t="s">
        <v>8439</v>
      </c>
      <c r="LUX232" s="19" t="s">
        <v>8439</v>
      </c>
      <c r="LUY232" s="19" t="s">
        <v>8439</v>
      </c>
      <c r="LUZ232" s="19" t="s">
        <v>8439</v>
      </c>
      <c r="LVA232" s="19" t="s">
        <v>8439</v>
      </c>
      <c r="LVB232" s="19" t="s">
        <v>8439</v>
      </c>
      <c r="LVC232" s="19" t="s">
        <v>8439</v>
      </c>
      <c r="LVD232" s="19" t="s">
        <v>8439</v>
      </c>
      <c r="LVE232" s="19" t="s">
        <v>8439</v>
      </c>
      <c r="LVF232" s="19" t="s">
        <v>8439</v>
      </c>
      <c r="LVG232" s="19" t="s">
        <v>8439</v>
      </c>
      <c r="LVH232" s="19" t="s">
        <v>8439</v>
      </c>
      <c r="LVI232" s="19" t="s">
        <v>8439</v>
      </c>
      <c r="LVJ232" s="19" t="s">
        <v>8439</v>
      </c>
      <c r="LVK232" s="19" t="s">
        <v>8439</v>
      </c>
      <c r="LVL232" s="19" t="s">
        <v>8439</v>
      </c>
      <c r="LVM232" s="19" t="s">
        <v>8439</v>
      </c>
      <c r="LVN232" s="19" t="s">
        <v>8439</v>
      </c>
      <c r="LVO232" s="19" t="s">
        <v>8439</v>
      </c>
      <c r="LVP232" s="19" t="s">
        <v>8439</v>
      </c>
      <c r="LVQ232" s="19" t="s">
        <v>8439</v>
      </c>
      <c r="LVR232" s="19" t="s">
        <v>8439</v>
      </c>
      <c r="LVS232" s="19" t="s">
        <v>8439</v>
      </c>
      <c r="LVT232" s="19" t="s">
        <v>8439</v>
      </c>
      <c r="LVU232" s="19" t="s">
        <v>8439</v>
      </c>
      <c r="LVV232" s="19" t="s">
        <v>8439</v>
      </c>
      <c r="LVW232" s="19" t="s">
        <v>8439</v>
      </c>
      <c r="LVX232" s="19" t="s">
        <v>8439</v>
      </c>
      <c r="LVY232" s="19" t="s">
        <v>8439</v>
      </c>
      <c r="LVZ232" s="19" t="s">
        <v>8439</v>
      </c>
      <c r="LWA232" s="19" t="s">
        <v>8439</v>
      </c>
      <c r="LWB232" s="19" t="s">
        <v>8439</v>
      </c>
      <c r="LWC232" s="19" t="s">
        <v>8439</v>
      </c>
      <c r="LWD232" s="19" t="s">
        <v>8439</v>
      </c>
      <c r="LWE232" s="19" t="s">
        <v>8439</v>
      </c>
      <c r="LWF232" s="19" t="s">
        <v>8439</v>
      </c>
      <c r="LWG232" s="19" t="s">
        <v>8439</v>
      </c>
      <c r="LWH232" s="19" t="s">
        <v>8439</v>
      </c>
      <c r="LWI232" s="19" t="s">
        <v>8439</v>
      </c>
      <c r="LWJ232" s="19" t="s">
        <v>8439</v>
      </c>
      <c r="LWK232" s="19" t="s">
        <v>8439</v>
      </c>
      <c r="LWL232" s="19" t="s">
        <v>8439</v>
      </c>
      <c r="LWM232" s="19" t="s">
        <v>8439</v>
      </c>
      <c r="LWN232" s="19" t="s">
        <v>8439</v>
      </c>
      <c r="LWO232" s="19" t="s">
        <v>8439</v>
      </c>
      <c r="LWP232" s="19" t="s">
        <v>8439</v>
      </c>
      <c r="LWQ232" s="19" t="s">
        <v>8439</v>
      </c>
      <c r="LWR232" s="19" t="s">
        <v>8439</v>
      </c>
      <c r="LWS232" s="19" t="s">
        <v>8439</v>
      </c>
      <c r="LWT232" s="19" t="s">
        <v>8439</v>
      </c>
      <c r="LWU232" s="19" t="s">
        <v>8439</v>
      </c>
      <c r="LWV232" s="19" t="s">
        <v>8439</v>
      </c>
      <c r="LWW232" s="19" t="s">
        <v>8439</v>
      </c>
      <c r="LWX232" s="19" t="s">
        <v>8439</v>
      </c>
      <c r="LWY232" s="19" t="s">
        <v>8439</v>
      </c>
      <c r="LWZ232" s="19" t="s">
        <v>8439</v>
      </c>
      <c r="LXA232" s="19" t="s">
        <v>8439</v>
      </c>
      <c r="LXB232" s="19" t="s">
        <v>8439</v>
      </c>
      <c r="LXC232" s="19" t="s">
        <v>8439</v>
      </c>
      <c r="LXD232" s="19" t="s">
        <v>8439</v>
      </c>
      <c r="LXE232" s="19" t="s">
        <v>8439</v>
      </c>
      <c r="LXF232" s="19" t="s">
        <v>8439</v>
      </c>
      <c r="LXG232" s="19" t="s">
        <v>8439</v>
      </c>
      <c r="LXH232" s="19" t="s">
        <v>8439</v>
      </c>
      <c r="LXI232" s="19" t="s">
        <v>8439</v>
      </c>
      <c r="LXJ232" s="19" t="s">
        <v>8439</v>
      </c>
      <c r="LXK232" s="19" t="s">
        <v>8439</v>
      </c>
      <c r="LXL232" s="19" t="s">
        <v>8439</v>
      </c>
      <c r="LXM232" s="19" t="s">
        <v>8439</v>
      </c>
      <c r="LXN232" s="19" t="s">
        <v>8439</v>
      </c>
      <c r="LXO232" s="19" t="s">
        <v>8439</v>
      </c>
      <c r="LXP232" s="19" t="s">
        <v>8439</v>
      </c>
      <c r="LXQ232" s="19" t="s">
        <v>8439</v>
      </c>
      <c r="LXR232" s="19" t="s">
        <v>8439</v>
      </c>
      <c r="LXS232" s="19" t="s">
        <v>8439</v>
      </c>
      <c r="LXT232" s="19" t="s">
        <v>8439</v>
      </c>
      <c r="LXU232" s="19" t="s">
        <v>8439</v>
      </c>
      <c r="LXV232" s="19" t="s">
        <v>8439</v>
      </c>
      <c r="LXW232" s="19" t="s">
        <v>8439</v>
      </c>
      <c r="LXX232" s="19" t="s">
        <v>8439</v>
      </c>
      <c r="LXY232" s="19" t="s">
        <v>8439</v>
      </c>
      <c r="LXZ232" s="19" t="s">
        <v>8439</v>
      </c>
      <c r="LYA232" s="19" t="s">
        <v>8439</v>
      </c>
      <c r="LYB232" s="19" t="s">
        <v>8439</v>
      </c>
      <c r="LYC232" s="19" t="s">
        <v>8439</v>
      </c>
      <c r="LYD232" s="19" t="s">
        <v>8439</v>
      </c>
      <c r="LYE232" s="19" t="s">
        <v>8439</v>
      </c>
      <c r="LYF232" s="19" t="s">
        <v>8439</v>
      </c>
      <c r="LYG232" s="19" t="s">
        <v>8439</v>
      </c>
      <c r="LYH232" s="19" t="s">
        <v>8439</v>
      </c>
      <c r="LYI232" s="19" t="s">
        <v>8439</v>
      </c>
      <c r="LYJ232" s="19" t="s">
        <v>8439</v>
      </c>
      <c r="LYK232" s="19" t="s">
        <v>8439</v>
      </c>
      <c r="LYL232" s="19" t="s">
        <v>8439</v>
      </c>
      <c r="LYM232" s="19" t="s">
        <v>8439</v>
      </c>
      <c r="LYN232" s="19" t="s">
        <v>8439</v>
      </c>
      <c r="LYO232" s="19" t="s">
        <v>8439</v>
      </c>
      <c r="LYP232" s="19" t="s">
        <v>8439</v>
      </c>
      <c r="LYQ232" s="19" t="s">
        <v>8439</v>
      </c>
      <c r="LYR232" s="19" t="s">
        <v>8439</v>
      </c>
      <c r="LYS232" s="19" t="s">
        <v>8439</v>
      </c>
      <c r="LYT232" s="19" t="s">
        <v>8439</v>
      </c>
      <c r="LYU232" s="19" t="s">
        <v>8439</v>
      </c>
      <c r="LYV232" s="19" t="s">
        <v>8439</v>
      </c>
      <c r="LYW232" s="19" t="s">
        <v>8439</v>
      </c>
      <c r="LYX232" s="19" t="s">
        <v>8439</v>
      </c>
      <c r="LYY232" s="19" t="s">
        <v>8439</v>
      </c>
      <c r="LYZ232" s="19" t="s">
        <v>8439</v>
      </c>
      <c r="LZA232" s="19" t="s">
        <v>8439</v>
      </c>
      <c r="LZB232" s="19" t="s">
        <v>8439</v>
      </c>
      <c r="LZC232" s="19" t="s">
        <v>8439</v>
      </c>
      <c r="LZD232" s="19" t="s">
        <v>8439</v>
      </c>
      <c r="LZE232" s="19" t="s">
        <v>8439</v>
      </c>
      <c r="LZF232" s="19" t="s">
        <v>8439</v>
      </c>
      <c r="LZG232" s="19" t="s">
        <v>8439</v>
      </c>
      <c r="LZH232" s="19" t="s">
        <v>8439</v>
      </c>
      <c r="LZI232" s="19" t="s">
        <v>8439</v>
      </c>
      <c r="LZJ232" s="19" t="s">
        <v>8439</v>
      </c>
      <c r="LZK232" s="19" t="s">
        <v>8439</v>
      </c>
      <c r="LZL232" s="19" t="s">
        <v>8439</v>
      </c>
      <c r="LZM232" s="19" t="s">
        <v>8439</v>
      </c>
      <c r="LZN232" s="19" t="s">
        <v>8439</v>
      </c>
      <c r="LZO232" s="19" t="s">
        <v>8439</v>
      </c>
      <c r="LZP232" s="19" t="s">
        <v>8439</v>
      </c>
      <c r="LZQ232" s="19" t="s">
        <v>8439</v>
      </c>
      <c r="LZR232" s="19" t="s">
        <v>8439</v>
      </c>
      <c r="LZS232" s="19" t="s">
        <v>8439</v>
      </c>
      <c r="LZT232" s="19" t="s">
        <v>8439</v>
      </c>
      <c r="LZU232" s="19" t="s">
        <v>8439</v>
      </c>
      <c r="LZV232" s="19" t="s">
        <v>8439</v>
      </c>
      <c r="LZW232" s="19" t="s">
        <v>8439</v>
      </c>
      <c r="LZX232" s="19" t="s">
        <v>8439</v>
      </c>
      <c r="LZY232" s="19" t="s">
        <v>8439</v>
      </c>
      <c r="LZZ232" s="19" t="s">
        <v>8439</v>
      </c>
      <c r="MAA232" s="19" t="s">
        <v>8439</v>
      </c>
      <c r="MAB232" s="19" t="s">
        <v>8439</v>
      </c>
      <c r="MAC232" s="19" t="s">
        <v>8439</v>
      </c>
      <c r="MAD232" s="19" t="s">
        <v>8439</v>
      </c>
      <c r="MAE232" s="19" t="s">
        <v>8439</v>
      </c>
      <c r="MAF232" s="19" t="s">
        <v>8439</v>
      </c>
      <c r="MAG232" s="19" t="s">
        <v>8439</v>
      </c>
      <c r="MAH232" s="19" t="s">
        <v>8439</v>
      </c>
      <c r="MAI232" s="19" t="s">
        <v>8439</v>
      </c>
      <c r="MAJ232" s="19" t="s">
        <v>8439</v>
      </c>
      <c r="MAK232" s="19" t="s">
        <v>8439</v>
      </c>
      <c r="MAL232" s="19" t="s">
        <v>8439</v>
      </c>
      <c r="MAM232" s="19" t="s">
        <v>8439</v>
      </c>
      <c r="MAN232" s="19" t="s">
        <v>8439</v>
      </c>
      <c r="MAO232" s="19" t="s">
        <v>8439</v>
      </c>
      <c r="MAP232" s="19" t="s">
        <v>8439</v>
      </c>
      <c r="MAQ232" s="19" t="s">
        <v>8439</v>
      </c>
      <c r="MAR232" s="19" t="s">
        <v>8439</v>
      </c>
      <c r="MAS232" s="19" t="s">
        <v>8439</v>
      </c>
      <c r="MAT232" s="19" t="s">
        <v>8439</v>
      </c>
      <c r="MAU232" s="19" t="s">
        <v>8439</v>
      </c>
      <c r="MAV232" s="19" t="s">
        <v>8439</v>
      </c>
      <c r="MAW232" s="19" t="s">
        <v>8439</v>
      </c>
      <c r="MAX232" s="19" t="s">
        <v>8439</v>
      </c>
      <c r="MAY232" s="19" t="s">
        <v>8439</v>
      </c>
      <c r="MAZ232" s="19" t="s">
        <v>8439</v>
      </c>
      <c r="MBA232" s="19" t="s">
        <v>8439</v>
      </c>
      <c r="MBB232" s="19" t="s">
        <v>8439</v>
      </c>
      <c r="MBC232" s="19" t="s">
        <v>8439</v>
      </c>
      <c r="MBD232" s="19" t="s">
        <v>8439</v>
      </c>
      <c r="MBE232" s="19" t="s">
        <v>8439</v>
      </c>
      <c r="MBF232" s="19" t="s">
        <v>8439</v>
      </c>
      <c r="MBG232" s="19" t="s">
        <v>8439</v>
      </c>
      <c r="MBH232" s="19" t="s">
        <v>8439</v>
      </c>
      <c r="MBI232" s="19" t="s">
        <v>8439</v>
      </c>
      <c r="MBJ232" s="19" t="s">
        <v>8439</v>
      </c>
      <c r="MBK232" s="19" t="s">
        <v>8439</v>
      </c>
      <c r="MBL232" s="19" t="s">
        <v>8439</v>
      </c>
      <c r="MBM232" s="19" t="s">
        <v>8439</v>
      </c>
      <c r="MBN232" s="19" t="s">
        <v>8439</v>
      </c>
      <c r="MBO232" s="19" t="s">
        <v>8439</v>
      </c>
      <c r="MBP232" s="19" t="s">
        <v>8439</v>
      </c>
      <c r="MBQ232" s="19" t="s">
        <v>8439</v>
      </c>
      <c r="MBR232" s="19" t="s">
        <v>8439</v>
      </c>
      <c r="MBS232" s="19" t="s">
        <v>8439</v>
      </c>
      <c r="MBT232" s="19" t="s">
        <v>8439</v>
      </c>
      <c r="MBU232" s="19" t="s">
        <v>8439</v>
      </c>
      <c r="MBV232" s="19" t="s">
        <v>8439</v>
      </c>
      <c r="MBW232" s="19" t="s">
        <v>8439</v>
      </c>
      <c r="MBX232" s="19" t="s">
        <v>8439</v>
      </c>
      <c r="MBY232" s="19" t="s">
        <v>8439</v>
      </c>
      <c r="MBZ232" s="19" t="s">
        <v>8439</v>
      </c>
      <c r="MCA232" s="19" t="s">
        <v>8439</v>
      </c>
      <c r="MCB232" s="19" t="s">
        <v>8439</v>
      </c>
      <c r="MCC232" s="19" t="s">
        <v>8439</v>
      </c>
      <c r="MCD232" s="19" t="s">
        <v>8439</v>
      </c>
      <c r="MCE232" s="19" t="s">
        <v>8439</v>
      </c>
      <c r="MCF232" s="19" t="s">
        <v>8439</v>
      </c>
      <c r="MCG232" s="19" t="s">
        <v>8439</v>
      </c>
      <c r="MCH232" s="19" t="s">
        <v>8439</v>
      </c>
      <c r="MCI232" s="19" t="s">
        <v>8439</v>
      </c>
      <c r="MCJ232" s="19" t="s">
        <v>8439</v>
      </c>
      <c r="MCK232" s="19" t="s">
        <v>8439</v>
      </c>
      <c r="MCL232" s="19" t="s">
        <v>8439</v>
      </c>
      <c r="MCM232" s="19" t="s">
        <v>8439</v>
      </c>
      <c r="MCN232" s="19" t="s">
        <v>8439</v>
      </c>
      <c r="MCO232" s="19" t="s">
        <v>8439</v>
      </c>
      <c r="MCP232" s="19" t="s">
        <v>8439</v>
      </c>
      <c r="MCQ232" s="19" t="s">
        <v>8439</v>
      </c>
      <c r="MCR232" s="19" t="s">
        <v>8439</v>
      </c>
      <c r="MCS232" s="19" t="s">
        <v>8439</v>
      </c>
      <c r="MCT232" s="19" t="s">
        <v>8439</v>
      </c>
      <c r="MCU232" s="19" t="s">
        <v>8439</v>
      </c>
      <c r="MCV232" s="19" t="s">
        <v>8439</v>
      </c>
      <c r="MCW232" s="19" t="s">
        <v>8439</v>
      </c>
      <c r="MCX232" s="19" t="s">
        <v>8439</v>
      </c>
      <c r="MCY232" s="19" t="s">
        <v>8439</v>
      </c>
      <c r="MCZ232" s="19" t="s">
        <v>8439</v>
      </c>
      <c r="MDA232" s="19" t="s">
        <v>8439</v>
      </c>
      <c r="MDB232" s="19" t="s">
        <v>8439</v>
      </c>
      <c r="MDC232" s="19" t="s">
        <v>8439</v>
      </c>
      <c r="MDD232" s="19" t="s">
        <v>8439</v>
      </c>
      <c r="MDE232" s="19" t="s">
        <v>8439</v>
      </c>
      <c r="MDF232" s="19" t="s">
        <v>8439</v>
      </c>
      <c r="MDG232" s="19" t="s">
        <v>8439</v>
      </c>
      <c r="MDH232" s="19" t="s">
        <v>8439</v>
      </c>
      <c r="MDI232" s="19" t="s">
        <v>8439</v>
      </c>
      <c r="MDJ232" s="19" t="s">
        <v>8439</v>
      </c>
      <c r="MDK232" s="19" t="s">
        <v>8439</v>
      </c>
      <c r="MDL232" s="19" t="s">
        <v>8439</v>
      </c>
      <c r="MDM232" s="19" t="s">
        <v>8439</v>
      </c>
      <c r="MDN232" s="19" t="s">
        <v>8439</v>
      </c>
      <c r="MDO232" s="19" t="s">
        <v>8439</v>
      </c>
      <c r="MDP232" s="19" t="s">
        <v>8439</v>
      </c>
      <c r="MDQ232" s="19" t="s">
        <v>8439</v>
      </c>
      <c r="MDR232" s="19" t="s">
        <v>8439</v>
      </c>
      <c r="MDS232" s="19" t="s">
        <v>8439</v>
      </c>
      <c r="MDT232" s="19" t="s">
        <v>8439</v>
      </c>
      <c r="MDU232" s="19" t="s">
        <v>8439</v>
      </c>
      <c r="MDV232" s="19" t="s">
        <v>8439</v>
      </c>
      <c r="MDW232" s="19" t="s">
        <v>8439</v>
      </c>
      <c r="MDX232" s="19" t="s">
        <v>8439</v>
      </c>
      <c r="MDY232" s="19" t="s">
        <v>8439</v>
      </c>
      <c r="MDZ232" s="19" t="s">
        <v>8439</v>
      </c>
      <c r="MEA232" s="19" t="s">
        <v>8439</v>
      </c>
      <c r="MEB232" s="19" t="s">
        <v>8439</v>
      </c>
      <c r="MEC232" s="19" t="s">
        <v>8439</v>
      </c>
      <c r="MED232" s="19" t="s">
        <v>8439</v>
      </c>
      <c r="MEE232" s="19" t="s">
        <v>8439</v>
      </c>
      <c r="MEF232" s="19" t="s">
        <v>8439</v>
      </c>
      <c r="MEG232" s="19" t="s">
        <v>8439</v>
      </c>
      <c r="MEH232" s="19" t="s">
        <v>8439</v>
      </c>
      <c r="MEI232" s="19" t="s">
        <v>8439</v>
      </c>
      <c r="MEJ232" s="19" t="s">
        <v>8439</v>
      </c>
      <c r="MEK232" s="19" t="s">
        <v>8439</v>
      </c>
      <c r="MEL232" s="19" t="s">
        <v>8439</v>
      </c>
      <c r="MEM232" s="19" t="s">
        <v>8439</v>
      </c>
      <c r="MEN232" s="19" t="s">
        <v>8439</v>
      </c>
      <c r="MEO232" s="19" t="s">
        <v>8439</v>
      </c>
      <c r="MEP232" s="19" t="s">
        <v>8439</v>
      </c>
      <c r="MEQ232" s="19" t="s">
        <v>8439</v>
      </c>
      <c r="MER232" s="19" t="s">
        <v>8439</v>
      </c>
      <c r="MES232" s="19" t="s">
        <v>8439</v>
      </c>
      <c r="MET232" s="19" t="s">
        <v>8439</v>
      </c>
      <c r="MEU232" s="19" t="s">
        <v>8439</v>
      </c>
      <c r="MEV232" s="19" t="s">
        <v>8439</v>
      </c>
      <c r="MEW232" s="19" t="s">
        <v>8439</v>
      </c>
      <c r="MEX232" s="19" t="s">
        <v>8439</v>
      </c>
      <c r="MEY232" s="19" t="s">
        <v>8439</v>
      </c>
      <c r="MEZ232" s="19" t="s">
        <v>8439</v>
      </c>
      <c r="MFA232" s="19" t="s">
        <v>8439</v>
      </c>
      <c r="MFB232" s="19" t="s">
        <v>8439</v>
      </c>
      <c r="MFC232" s="19" t="s">
        <v>8439</v>
      </c>
      <c r="MFD232" s="19" t="s">
        <v>8439</v>
      </c>
      <c r="MFE232" s="19" t="s">
        <v>8439</v>
      </c>
      <c r="MFF232" s="19" t="s">
        <v>8439</v>
      </c>
      <c r="MFG232" s="19" t="s">
        <v>8439</v>
      </c>
      <c r="MFH232" s="19" t="s">
        <v>8439</v>
      </c>
      <c r="MFI232" s="19" t="s">
        <v>8439</v>
      </c>
      <c r="MFJ232" s="19" t="s">
        <v>8439</v>
      </c>
      <c r="MFK232" s="19" t="s">
        <v>8439</v>
      </c>
      <c r="MFL232" s="19" t="s">
        <v>8439</v>
      </c>
      <c r="MFM232" s="19" t="s">
        <v>8439</v>
      </c>
      <c r="MFN232" s="19" t="s">
        <v>8439</v>
      </c>
      <c r="MFO232" s="19" t="s">
        <v>8439</v>
      </c>
      <c r="MFP232" s="19" t="s">
        <v>8439</v>
      </c>
      <c r="MFQ232" s="19" t="s">
        <v>8439</v>
      </c>
      <c r="MFR232" s="19" t="s">
        <v>8439</v>
      </c>
      <c r="MFS232" s="19" t="s">
        <v>8439</v>
      </c>
      <c r="MFT232" s="19" t="s">
        <v>8439</v>
      </c>
      <c r="MFU232" s="19" t="s">
        <v>8439</v>
      </c>
      <c r="MFV232" s="19" t="s">
        <v>8439</v>
      </c>
      <c r="MFW232" s="19" t="s">
        <v>8439</v>
      </c>
      <c r="MFX232" s="19" t="s">
        <v>8439</v>
      </c>
      <c r="MFY232" s="19" t="s">
        <v>8439</v>
      </c>
      <c r="MFZ232" s="19" t="s">
        <v>8439</v>
      </c>
      <c r="MGA232" s="19" t="s">
        <v>8439</v>
      </c>
      <c r="MGB232" s="19" t="s">
        <v>8439</v>
      </c>
      <c r="MGC232" s="19" t="s">
        <v>8439</v>
      </c>
      <c r="MGD232" s="19" t="s">
        <v>8439</v>
      </c>
      <c r="MGE232" s="19" t="s">
        <v>8439</v>
      </c>
      <c r="MGF232" s="19" t="s">
        <v>8439</v>
      </c>
      <c r="MGG232" s="19" t="s">
        <v>8439</v>
      </c>
      <c r="MGH232" s="19" t="s">
        <v>8439</v>
      </c>
      <c r="MGI232" s="19" t="s">
        <v>8439</v>
      </c>
      <c r="MGJ232" s="19" t="s">
        <v>8439</v>
      </c>
      <c r="MGK232" s="19" t="s">
        <v>8439</v>
      </c>
      <c r="MGL232" s="19" t="s">
        <v>8439</v>
      </c>
      <c r="MGM232" s="19" t="s">
        <v>8439</v>
      </c>
      <c r="MGN232" s="19" t="s">
        <v>8439</v>
      </c>
      <c r="MGO232" s="19" t="s">
        <v>8439</v>
      </c>
      <c r="MGP232" s="19" t="s">
        <v>8439</v>
      </c>
      <c r="MGQ232" s="19" t="s">
        <v>8439</v>
      </c>
      <c r="MGR232" s="19" t="s">
        <v>8439</v>
      </c>
      <c r="MGS232" s="19" t="s">
        <v>8439</v>
      </c>
      <c r="MGT232" s="19" t="s">
        <v>8439</v>
      </c>
      <c r="MGU232" s="19" t="s">
        <v>8439</v>
      </c>
      <c r="MGV232" s="19" t="s">
        <v>8439</v>
      </c>
      <c r="MGW232" s="19" t="s">
        <v>8439</v>
      </c>
      <c r="MGX232" s="19" t="s">
        <v>8439</v>
      </c>
      <c r="MGY232" s="19" t="s">
        <v>8439</v>
      </c>
      <c r="MGZ232" s="19" t="s">
        <v>8439</v>
      </c>
      <c r="MHA232" s="19" t="s">
        <v>8439</v>
      </c>
      <c r="MHB232" s="19" t="s">
        <v>8439</v>
      </c>
      <c r="MHC232" s="19" t="s">
        <v>8439</v>
      </c>
      <c r="MHD232" s="19" t="s">
        <v>8439</v>
      </c>
      <c r="MHE232" s="19" t="s">
        <v>8439</v>
      </c>
      <c r="MHF232" s="19" t="s">
        <v>8439</v>
      </c>
      <c r="MHG232" s="19" t="s">
        <v>8439</v>
      </c>
      <c r="MHH232" s="19" t="s">
        <v>8439</v>
      </c>
      <c r="MHI232" s="19" t="s">
        <v>8439</v>
      </c>
      <c r="MHJ232" s="19" t="s">
        <v>8439</v>
      </c>
      <c r="MHK232" s="19" t="s">
        <v>8439</v>
      </c>
      <c r="MHL232" s="19" t="s">
        <v>8439</v>
      </c>
      <c r="MHM232" s="19" t="s">
        <v>8439</v>
      </c>
      <c r="MHN232" s="19" t="s">
        <v>8439</v>
      </c>
      <c r="MHO232" s="19" t="s">
        <v>8439</v>
      </c>
      <c r="MHP232" s="19" t="s">
        <v>8439</v>
      </c>
      <c r="MHQ232" s="19" t="s">
        <v>8439</v>
      </c>
      <c r="MHR232" s="19" t="s">
        <v>8439</v>
      </c>
      <c r="MHS232" s="19" t="s">
        <v>8439</v>
      </c>
      <c r="MHT232" s="19" t="s">
        <v>8439</v>
      </c>
      <c r="MHU232" s="19" t="s">
        <v>8439</v>
      </c>
      <c r="MHV232" s="19" t="s">
        <v>8439</v>
      </c>
      <c r="MHW232" s="19" t="s">
        <v>8439</v>
      </c>
      <c r="MHX232" s="19" t="s">
        <v>8439</v>
      </c>
      <c r="MHY232" s="19" t="s">
        <v>8439</v>
      </c>
      <c r="MHZ232" s="19" t="s">
        <v>8439</v>
      </c>
      <c r="MIA232" s="19" t="s">
        <v>8439</v>
      </c>
      <c r="MIB232" s="19" t="s">
        <v>8439</v>
      </c>
      <c r="MIC232" s="19" t="s">
        <v>8439</v>
      </c>
      <c r="MID232" s="19" t="s">
        <v>8439</v>
      </c>
      <c r="MIE232" s="19" t="s">
        <v>8439</v>
      </c>
      <c r="MIF232" s="19" t="s">
        <v>8439</v>
      </c>
      <c r="MIG232" s="19" t="s">
        <v>8439</v>
      </c>
      <c r="MIH232" s="19" t="s">
        <v>8439</v>
      </c>
      <c r="MII232" s="19" t="s">
        <v>8439</v>
      </c>
      <c r="MIJ232" s="19" t="s">
        <v>8439</v>
      </c>
      <c r="MIK232" s="19" t="s">
        <v>8439</v>
      </c>
      <c r="MIL232" s="19" t="s">
        <v>8439</v>
      </c>
      <c r="MIM232" s="19" t="s">
        <v>8439</v>
      </c>
      <c r="MIN232" s="19" t="s">
        <v>8439</v>
      </c>
      <c r="MIO232" s="19" t="s">
        <v>8439</v>
      </c>
      <c r="MIP232" s="19" t="s">
        <v>8439</v>
      </c>
      <c r="MIQ232" s="19" t="s">
        <v>8439</v>
      </c>
      <c r="MIR232" s="19" t="s">
        <v>8439</v>
      </c>
      <c r="MIS232" s="19" t="s">
        <v>8439</v>
      </c>
      <c r="MIT232" s="19" t="s">
        <v>8439</v>
      </c>
      <c r="MIU232" s="19" t="s">
        <v>8439</v>
      </c>
      <c r="MIV232" s="19" t="s">
        <v>8439</v>
      </c>
      <c r="MIW232" s="19" t="s">
        <v>8439</v>
      </c>
      <c r="MIX232" s="19" t="s">
        <v>8439</v>
      </c>
      <c r="MIY232" s="19" t="s">
        <v>8439</v>
      </c>
      <c r="MIZ232" s="19" t="s">
        <v>8439</v>
      </c>
      <c r="MJA232" s="19" t="s">
        <v>8439</v>
      </c>
      <c r="MJB232" s="19" t="s">
        <v>8439</v>
      </c>
      <c r="MJC232" s="19" t="s">
        <v>8439</v>
      </c>
      <c r="MJD232" s="19" t="s">
        <v>8439</v>
      </c>
      <c r="MJE232" s="19" t="s">
        <v>8439</v>
      </c>
      <c r="MJF232" s="19" t="s">
        <v>8439</v>
      </c>
      <c r="MJG232" s="19" t="s">
        <v>8439</v>
      </c>
      <c r="MJH232" s="19" t="s">
        <v>8439</v>
      </c>
      <c r="MJI232" s="19" t="s">
        <v>8439</v>
      </c>
      <c r="MJJ232" s="19" t="s">
        <v>8439</v>
      </c>
      <c r="MJK232" s="19" t="s">
        <v>8439</v>
      </c>
      <c r="MJL232" s="19" t="s">
        <v>8439</v>
      </c>
      <c r="MJM232" s="19" t="s">
        <v>8439</v>
      </c>
      <c r="MJN232" s="19" t="s">
        <v>8439</v>
      </c>
      <c r="MJO232" s="19" t="s">
        <v>8439</v>
      </c>
      <c r="MJP232" s="19" t="s">
        <v>8439</v>
      </c>
      <c r="MJQ232" s="19" t="s">
        <v>8439</v>
      </c>
      <c r="MJR232" s="19" t="s">
        <v>8439</v>
      </c>
      <c r="MJS232" s="19" t="s">
        <v>8439</v>
      </c>
      <c r="MJT232" s="19" t="s">
        <v>8439</v>
      </c>
      <c r="MJU232" s="19" t="s">
        <v>8439</v>
      </c>
      <c r="MJV232" s="19" t="s">
        <v>8439</v>
      </c>
      <c r="MJW232" s="19" t="s">
        <v>8439</v>
      </c>
      <c r="MJX232" s="19" t="s">
        <v>8439</v>
      </c>
      <c r="MJY232" s="19" t="s">
        <v>8439</v>
      </c>
      <c r="MJZ232" s="19" t="s">
        <v>8439</v>
      </c>
      <c r="MKA232" s="19" t="s">
        <v>8439</v>
      </c>
      <c r="MKB232" s="19" t="s">
        <v>8439</v>
      </c>
      <c r="MKC232" s="19" t="s">
        <v>8439</v>
      </c>
      <c r="MKD232" s="19" t="s">
        <v>8439</v>
      </c>
      <c r="MKE232" s="19" t="s">
        <v>8439</v>
      </c>
      <c r="MKF232" s="19" t="s">
        <v>8439</v>
      </c>
      <c r="MKG232" s="19" t="s">
        <v>8439</v>
      </c>
      <c r="MKH232" s="19" t="s">
        <v>8439</v>
      </c>
      <c r="MKI232" s="19" t="s">
        <v>8439</v>
      </c>
      <c r="MKJ232" s="19" t="s">
        <v>8439</v>
      </c>
      <c r="MKK232" s="19" t="s">
        <v>8439</v>
      </c>
      <c r="MKL232" s="19" t="s">
        <v>8439</v>
      </c>
      <c r="MKM232" s="19" t="s">
        <v>8439</v>
      </c>
      <c r="MKN232" s="19" t="s">
        <v>8439</v>
      </c>
      <c r="MKO232" s="19" t="s">
        <v>8439</v>
      </c>
      <c r="MKP232" s="19" t="s">
        <v>8439</v>
      </c>
      <c r="MKQ232" s="19" t="s">
        <v>8439</v>
      </c>
      <c r="MKR232" s="19" t="s">
        <v>8439</v>
      </c>
      <c r="MKS232" s="19" t="s">
        <v>8439</v>
      </c>
      <c r="MKT232" s="19" t="s">
        <v>8439</v>
      </c>
      <c r="MKU232" s="19" t="s">
        <v>8439</v>
      </c>
      <c r="MKV232" s="19" t="s">
        <v>8439</v>
      </c>
      <c r="MKW232" s="19" t="s">
        <v>8439</v>
      </c>
      <c r="MKX232" s="19" t="s">
        <v>8439</v>
      </c>
      <c r="MKY232" s="19" t="s">
        <v>8439</v>
      </c>
      <c r="MKZ232" s="19" t="s">
        <v>8439</v>
      </c>
      <c r="MLA232" s="19" t="s">
        <v>8439</v>
      </c>
      <c r="MLB232" s="19" t="s">
        <v>8439</v>
      </c>
      <c r="MLC232" s="19" t="s">
        <v>8439</v>
      </c>
      <c r="MLD232" s="19" t="s">
        <v>8439</v>
      </c>
      <c r="MLE232" s="19" t="s">
        <v>8439</v>
      </c>
      <c r="MLF232" s="19" t="s">
        <v>8439</v>
      </c>
      <c r="MLG232" s="19" t="s">
        <v>8439</v>
      </c>
      <c r="MLH232" s="19" t="s">
        <v>8439</v>
      </c>
      <c r="MLI232" s="19" t="s">
        <v>8439</v>
      </c>
      <c r="MLJ232" s="19" t="s">
        <v>8439</v>
      </c>
      <c r="MLK232" s="19" t="s">
        <v>8439</v>
      </c>
      <c r="MLL232" s="19" t="s">
        <v>8439</v>
      </c>
      <c r="MLM232" s="19" t="s">
        <v>8439</v>
      </c>
      <c r="MLN232" s="19" t="s">
        <v>8439</v>
      </c>
      <c r="MLO232" s="19" t="s">
        <v>8439</v>
      </c>
      <c r="MLP232" s="19" t="s">
        <v>8439</v>
      </c>
      <c r="MLQ232" s="19" t="s">
        <v>8439</v>
      </c>
      <c r="MLR232" s="19" t="s">
        <v>8439</v>
      </c>
      <c r="MLS232" s="19" t="s">
        <v>8439</v>
      </c>
      <c r="MLT232" s="19" t="s">
        <v>8439</v>
      </c>
      <c r="MLU232" s="19" t="s">
        <v>8439</v>
      </c>
      <c r="MLV232" s="19" t="s">
        <v>8439</v>
      </c>
      <c r="MLW232" s="19" t="s">
        <v>8439</v>
      </c>
      <c r="MLX232" s="19" t="s">
        <v>8439</v>
      </c>
      <c r="MLY232" s="19" t="s">
        <v>8439</v>
      </c>
      <c r="MLZ232" s="19" t="s">
        <v>8439</v>
      </c>
      <c r="MMA232" s="19" t="s">
        <v>8439</v>
      </c>
      <c r="MMB232" s="19" t="s">
        <v>8439</v>
      </c>
      <c r="MMC232" s="19" t="s">
        <v>8439</v>
      </c>
      <c r="MMD232" s="19" t="s">
        <v>8439</v>
      </c>
      <c r="MME232" s="19" t="s">
        <v>8439</v>
      </c>
      <c r="MMF232" s="19" t="s">
        <v>8439</v>
      </c>
      <c r="MMG232" s="19" t="s">
        <v>8439</v>
      </c>
      <c r="MMH232" s="19" t="s">
        <v>8439</v>
      </c>
      <c r="MMI232" s="19" t="s">
        <v>8439</v>
      </c>
      <c r="MMJ232" s="19" t="s">
        <v>8439</v>
      </c>
      <c r="MMK232" s="19" t="s">
        <v>8439</v>
      </c>
      <c r="MML232" s="19" t="s">
        <v>8439</v>
      </c>
      <c r="MMM232" s="19" t="s">
        <v>8439</v>
      </c>
      <c r="MMN232" s="19" t="s">
        <v>8439</v>
      </c>
      <c r="MMO232" s="19" t="s">
        <v>8439</v>
      </c>
      <c r="MMP232" s="19" t="s">
        <v>8439</v>
      </c>
      <c r="MMQ232" s="19" t="s">
        <v>8439</v>
      </c>
      <c r="MMR232" s="19" t="s">
        <v>8439</v>
      </c>
      <c r="MMS232" s="19" t="s">
        <v>8439</v>
      </c>
      <c r="MMT232" s="19" t="s">
        <v>8439</v>
      </c>
      <c r="MMU232" s="19" t="s">
        <v>8439</v>
      </c>
      <c r="MMV232" s="19" t="s">
        <v>8439</v>
      </c>
      <c r="MMW232" s="19" t="s">
        <v>8439</v>
      </c>
      <c r="MMX232" s="19" t="s">
        <v>8439</v>
      </c>
      <c r="MMY232" s="19" t="s">
        <v>8439</v>
      </c>
      <c r="MMZ232" s="19" t="s">
        <v>8439</v>
      </c>
      <c r="MNA232" s="19" t="s">
        <v>8439</v>
      </c>
      <c r="MNB232" s="19" t="s">
        <v>8439</v>
      </c>
      <c r="MNC232" s="19" t="s">
        <v>8439</v>
      </c>
      <c r="MND232" s="19" t="s">
        <v>8439</v>
      </c>
      <c r="MNE232" s="19" t="s">
        <v>8439</v>
      </c>
      <c r="MNF232" s="19" t="s">
        <v>8439</v>
      </c>
      <c r="MNG232" s="19" t="s">
        <v>8439</v>
      </c>
      <c r="MNH232" s="19" t="s">
        <v>8439</v>
      </c>
      <c r="MNI232" s="19" t="s">
        <v>8439</v>
      </c>
      <c r="MNJ232" s="19" t="s">
        <v>8439</v>
      </c>
      <c r="MNK232" s="19" t="s">
        <v>8439</v>
      </c>
      <c r="MNL232" s="19" t="s">
        <v>8439</v>
      </c>
      <c r="MNM232" s="19" t="s">
        <v>8439</v>
      </c>
      <c r="MNN232" s="19" t="s">
        <v>8439</v>
      </c>
      <c r="MNO232" s="19" t="s">
        <v>8439</v>
      </c>
      <c r="MNP232" s="19" t="s">
        <v>8439</v>
      </c>
      <c r="MNQ232" s="19" t="s">
        <v>8439</v>
      </c>
      <c r="MNR232" s="19" t="s">
        <v>8439</v>
      </c>
      <c r="MNS232" s="19" t="s">
        <v>8439</v>
      </c>
      <c r="MNT232" s="19" t="s">
        <v>8439</v>
      </c>
      <c r="MNU232" s="19" t="s">
        <v>8439</v>
      </c>
      <c r="MNV232" s="19" t="s">
        <v>8439</v>
      </c>
      <c r="MNW232" s="19" t="s">
        <v>8439</v>
      </c>
      <c r="MNX232" s="19" t="s">
        <v>8439</v>
      </c>
      <c r="MNY232" s="19" t="s">
        <v>8439</v>
      </c>
      <c r="MNZ232" s="19" t="s">
        <v>8439</v>
      </c>
      <c r="MOA232" s="19" t="s">
        <v>8439</v>
      </c>
      <c r="MOB232" s="19" t="s">
        <v>8439</v>
      </c>
      <c r="MOC232" s="19" t="s">
        <v>8439</v>
      </c>
      <c r="MOD232" s="19" t="s">
        <v>8439</v>
      </c>
      <c r="MOE232" s="19" t="s">
        <v>8439</v>
      </c>
      <c r="MOF232" s="19" t="s">
        <v>8439</v>
      </c>
      <c r="MOG232" s="19" t="s">
        <v>8439</v>
      </c>
      <c r="MOH232" s="19" t="s">
        <v>8439</v>
      </c>
      <c r="MOI232" s="19" t="s">
        <v>8439</v>
      </c>
      <c r="MOJ232" s="19" t="s">
        <v>8439</v>
      </c>
      <c r="MOK232" s="19" t="s">
        <v>8439</v>
      </c>
      <c r="MOL232" s="19" t="s">
        <v>8439</v>
      </c>
      <c r="MOM232" s="19" t="s">
        <v>8439</v>
      </c>
      <c r="MON232" s="19" t="s">
        <v>8439</v>
      </c>
      <c r="MOO232" s="19" t="s">
        <v>8439</v>
      </c>
      <c r="MOP232" s="19" t="s">
        <v>8439</v>
      </c>
      <c r="MOQ232" s="19" t="s">
        <v>8439</v>
      </c>
      <c r="MOR232" s="19" t="s">
        <v>8439</v>
      </c>
      <c r="MOS232" s="19" t="s">
        <v>8439</v>
      </c>
      <c r="MOT232" s="19" t="s">
        <v>8439</v>
      </c>
      <c r="MOU232" s="19" t="s">
        <v>8439</v>
      </c>
      <c r="MOV232" s="19" t="s">
        <v>8439</v>
      </c>
      <c r="MOW232" s="19" t="s">
        <v>8439</v>
      </c>
      <c r="MOX232" s="19" t="s">
        <v>8439</v>
      </c>
      <c r="MOY232" s="19" t="s">
        <v>8439</v>
      </c>
      <c r="MOZ232" s="19" t="s">
        <v>8439</v>
      </c>
      <c r="MPA232" s="19" t="s">
        <v>8439</v>
      </c>
      <c r="MPB232" s="19" t="s">
        <v>8439</v>
      </c>
      <c r="MPC232" s="19" t="s">
        <v>8439</v>
      </c>
      <c r="MPD232" s="19" t="s">
        <v>8439</v>
      </c>
      <c r="MPE232" s="19" t="s">
        <v>8439</v>
      </c>
      <c r="MPF232" s="19" t="s">
        <v>8439</v>
      </c>
      <c r="MPG232" s="19" t="s">
        <v>8439</v>
      </c>
      <c r="MPH232" s="19" t="s">
        <v>8439</v>
      </c>
      <c r="MPI232" s="19" t="s">
        <v>8439</v>
      </c>
      <c r="MPJ232" s="19" t="s">
        <v>8439</v>
      </c>
      <c r="MPK232" s="19" t="s">
        <v>8439</v>
      </c>
      <c r="MPL232" s="19" t="s">
        <v>8439</v>
      </c>
      <c r="MPM232" s="19" t="s">
        <v>8439</v>
      </c>
      <c r="MPN232" s="19" t="s">
        <v>8439</v>
      </c>
      <c r="MPO232" s="19" t="s">
        <v>8439</v>
      </c>
      <c r="MPP232" s="19" t="s">
        <v>8439</v>
      </c>
      <c r="MPQ232" s="19" t="s">
        <v>8439</v>
      </c>
      <c r="MPR232" s="19" t="s">
        <v>8439</v>
      </c>
      <c r="MPS232" s="19" t="s">
        <v>8439</v>
      </c>
      <c r="MPT232" s="19" t="s">
        <v>8439</v>
      </c>
      <c r="MPU232" s="19" t="s">
        <v>8439</v>
      </c>
      <c r="MPV232" s="19" t="s">
        <v>8439</v>
      </c>
      <c r="MPW232" s="19" t="s">
        <v>8439</v>
      </c>
      <c r="MPX232" s="19" t="s">
        <v>8439</v>
      </c>
      <c r="MPY232" s="19" t="s">
        <v>8439</v>
      </c>
      <c r="MPZ232" s="19" t="s">
        <v>8439</v>
      </c>
      <c r="MQA232" s="19" t="s">
        <v>8439</v>
      </c>
      <c r="MQB232" s="19" t="s">
        <v>8439</v>
      </c>
      <c r="MQC232" s="19" t="s">
        <v>8439</v>
      </c>
      <c r="MQD232" s="19" t="s">
        <v>8439</v>
      </c>
      <c r="MQE232" s="19" t="s">
        <v>8439</v>
      </c>
      <c r="MQF232" s="19" t="s">
        <v>8439</v>
      </c>
      <c r="MQG232" s="19" t="s">
        <v>8439</v>
      </c>
      <c r="MQH232" s="19" t="s">
        <v>8439</v>
      </c>
      <c r="MQI232" s="19" t="s">
        <v>8439</v>
      </c>
      <c r="MQJ232" s="19" t="s">
        <v>8439</v>
      </c>
      <c r="MQK232" s="19" t="s">
        <v>8439</v>
      </c>
      <c r="MQL232" s="19" t="s">
        <v>8439</v>
      </c>
      <c r="MQM232" s="19" t="s">
        <v>8439</v>
      </c>
      <c r="MQN232" s="19" t="s">
        <v>8439</v>
      </c>
      <c r="MQO232" s="19" t="s">
        <v>8439</v>
      </c>
      <c r="MQP232" s="19" t="s">
        <v>8439</v>
      </c>
      <c r="MQQ232" s="19" t="s">
        <v>8439</v>
      </c>
      <c r="MQR232" s="19" t="s">
        <v>8439</v>
      </c>
      <c r="MQS232" s="19" t="s">
        <v>8439</v>
      </c>
      <c r="MQT232" s="19" t="s">
        <v>8439</v>
      </c>
      <c r="MQU232" s="19" t="s">
        <v>8439</v>
      </c>
      <c r="MQV232" s="19" t="s">
        <v>8439</v>
      </c>
      <c r="MQW232" s="19" t="s">
        <v>8439</v>
      </c>
      <c r="MQX232" s="19" t="s">
        <v>8439</v>
      </c>
      <c r="MQY232" s="19" t="s">
        <v>8439</v>
      </c>
      <c r="MQZ232" s="19" t="s">
        <v>8439</v>
      </c>
      <c r="MRA232" s="19" t="s">
        <v>8439</v>
      </c>
      <c r="MRB232" s="19" t="s">
        <v>8439</v>
      </c>
      <c r="MRC232" s="19" t="s">
        <v>8439</v>
      </c>
      <c r="MRD232" s="19" t="s">
        <v>8439</v>
      </c>
      <c r="MRE232" s="19" t="s">
        <v>8439</v>
      </c>
      <c r="MRF232" s="19" t="s">
        <v>8439</v>
      </c>
      <c r="MRG232" s="19" t="s">
        <v>8439</v>
      </c>
      <c r="MRH232" s="19" t="s">
        <v>8439</v>
      </c>
      <c r="MRI232" s="19" t="s">
        <v>8439</v>
      </c>
      <c r="MRJ232" s="19" t="s">
        <v>8439</v>
      </c>
      <c r="MRK232" s="19" t="s">
        <v>8439</v>
      </c>
      <c r="MRL232" s="19" t="s">
        <v>8439</v>
      </c>
      <c r="MRM232" s="19" t="s">
        <v>8439</v>
      </c>
      <c r="MRN232" s="19" t="s">
        <v>8439</v>
      </c>
      <c r="MRO232" s="19" t="s">
        <v>8439</v>
      </c>
      <c r="MRP232" s="19" t="s">
        <v>8439</v>
      </c>
      <c r="MRQ232" s="19" t="s">
        <v>8439</v>
      </c>
      <c r="MRR232" s="19" t="s">
        <v>8439</v>
      </c>
      <c r="MRS232" s="19" t="s">
        <v>8439</v>
      </c>
      <c r="MRT232" s="19" t="s">
        <v>8439</v>
      </c>
      <c r="MRU232" s="19" t="s">
        <v>8439</v>
      </c>
      <c r="MRV232" s="19" t="s">
        <v>8439</v>
      </c>
      <c r="MRW232" s="19" t="s">
        <v>8439</v>
      </c>
      <c r="MRX232" s="19" t="s">
        <v>8439</v>
      </c>
      <c r="MRY232" s="19" t="s">
        <v>8439</v>
      </c>
      <c r="MRZ232" s="19" t="s">
        <v>8439</v>
      </c>
      <c r="MSA232" s="19" t="s">
        <v>8439</v>
      </c>
      <c r="MSB232" s="19" t="s">
        <v>8439</v>
      </c>
      <c r="MSC232" s="19" t="s">
        <v>8439</v>
      </c>
      <c r="MSD232" s="19" t="s">
        <v>8439</v>
      </c>
      <c r="MSE232" s="19" t="s">
        <v>8439</v>
      </c>
      <c r="MSF232" s="19" t="s">
        <v>8439</v>
      </c>
      <c r="MSG232" s="19" t="s">
        <v>8439</v>
      </c>
      <c r="MSH232" s="19" t="s">
        <v>8439</v>
      </c>
      <c r="MSI232" s="19" t="s">
        <v>8439</v>
      </c>
      <c r="MSJ232" s="19" t="s">
        <v>8439</v>
      </c>
      <c r="MSK232" s="19" t="s">
        <v>8439</v>
      </c>
      <c r="MSL232" s="19" t="s">
        <v>8439</v>
      </c>
      <c r="MSM232" s="19" t="s">
        <v>8439</v>
      </c>
      <c r="MSN232" s="19" t="s">
        <v>8439</v>
      </c>
      <c r="MSO232" s="19" t="s">
        <v>8439</v>
      </c>
      <c r="MSP232" s="19" t="s">
        <v>8439</v>
      </c>
      <c r="MSQ232" s="19" t="s">
        <v>8439</v>
      </c>
      <c r="MSR232" s="19" t="s">
        <v>8439</v>
      </c>
      <c r="MSS232" s="19" t="s">
        <v>8439</v>
      </c>
      <c r="MST232" s="19" t="s">
        <v>8439</v>
      </c>
      <c r="MSU232" s="19" t="s">
        <v>8439</v>
      </c>
      <c r="MSV232" s="19" t="s">
        <v>8439</v>
      </c>
      <c r="MSW232" s="19" t="s">
        <v>8439</v>
      </c>
      <c r="MSX232" s="19" t="s">
        <v>8439</v>
      </c>
      <c r="MSY232" s="19" t="s">
        <v>8439</v>
      </c>
      <c r="MSZ232" s="19" t="s">
        <v>8439</v>
      </c>
      <c r="MTA232" s="19" t="s">
        <v>8439</v>
      </c>
      <c r="MTB232" s="19" t="s">
        <v>8439</v>
      </c>
      <c r="MTC232" s="19" t="s">
        <v>8439</v>
      </c>
      <c r="MTD232" s="19" t="s">
        <v>8439</v>
      </c>
      <c r="MTE232" s="19" t="s">
        <v>8439</v>
      </c>
      <c r="MTF232" s="19" t="s">
        <v>8439</v>
      </c>
      <c r="MTG232" s="19" t="s">
        <v>8439</v>
      </c>
      <c r="MTH232" s="19" t="s">
        <v>8439</v>
      </c>
      <c r="MTI232" s="19" t="s">
        <v>8439</v>
      </c>
      <c r="MTJ232" s="19" t="s">
        <v>8439</v>
      </c>
      <c r="MTK232" s="19" t="s">
        <v>8439</v>
      </c>
      <c r="MTL232" s="19" t="s">
        <v>8439</v>
      </c>
      <c r="MTM232" s="19" t="s">
        <v>8439</v>
      </c>
      <c r="MTN232" s="19" t="s">
        <v>8439</v>
      </c>
      <c r="MTO232" s="19" t="s">
        <v>8439</v>
      </c>
      <c r="MTP232" s="19" t="s">
        <v>8439</v>
      </c>
      <c r="MTQ232" s="19" t="s">
        <v>8439</v>
      </c>
      <c r="MTR232" s="19" t="s">
        <v>8439</v>
      </c>
      <c r="MTS232" s="19" t="s">
        <v>8439</v>
      </c>
      <c r="MTT232" s="19" t="s">
        <v>8439</v>
      </c>
      <c r="MTU232" s="19" t="s">
        <v>8439</v>
      </c>
      <c r="MTV232" s="19" t="s">
        <v>8439</v>
      </c>
      <c r="MTW232" s="19" t="s">
        <v>8439</v>
      </c>
      <c r="MTX232" s="19" t="s">
        <v>8439</v>
      </c>
      <c r="MTY232" s="19" t="s">
        <v>8439</v>
      </c>
      <c r="MTZ232" s="19" t="s">
        <v>8439</v>
      </c>
      <c r="MUA232" s="19" t="s">
        <v>8439</v>
      </c>
      <c r="MUB232" s="19" t="s">
        <v>8439</v>
      </c>
      <c r="MUC232" s="19" t="s">
        <v>8439</v>
      </c>
      <c r="MUD232" s="19" t="s">
        <v>8439</v>
      </c>
      <c r="MUE232" s="19" t="s">
        <v>8439</v>
      </c>
      <c r="MUF232" s="19" t="s">
        <v>8439</v>
      </c>
      <c r="MUG232" s="19" t="s">
        <v>8439</v>
      </c>
      <c r="MUH232" s="19" t="s">
        <v>8439</v>
      </c>
      <c r="MUI232" s="19" t="s">
        <v>8439</v>
      </c>
      <c r="MUJ232" s="19" t="s">
        <v>8439</v>
      </c>
      <c r="MUK232" s="19" t="s">
        <v>8439</v>
      </c>
      <c r="MUL232" s="19" t="s">
        <v>8439</v>
      </c>
      <c r="MUM232" s="19" t="s">
        <v>8439</v>
      </c>
      <c r="MUN232" s="19" t="s">
        <v>8439</v>
      </c>
      <c r="MUO232" s="19" t="s">
        <v>8439</v>
      </c>
      <c r="MUP232" s="19" t="s">
        <v>8439</v>
      </c>
      <c r="MUQ232" s="19" t="s">
        <v>8439</v>
      </c>
      <c r="MUR232" s="19" t="s">
        <v>8439</v>
      </c>
      <c r="MUS232" s="19" t="s">
        <v>8439</v>
      </c>
      <c r="MUT232" s="19" t="s">
        <v>8439</v>
      </c>
      <c r="MUU232" s="19" t="s">
        <v>8439</v>
      </c>
      <c r="MUV232" s="19" t="s">
        <v>8439</v>
      </c>
      <c r="MUW232" s="19" t="s">
        <v>8439</v>
      </c>
      <c r="MUX232" s="19" t="s">
        <v>8439</v>
      </c>
      <c r="MUY232" s="19" t="s">
        <v>8439</v>
      </c>
      <c r="MUZ232" s="19" t="s">
        <v>8439</v>
      </c>
      <c r="MVA232" s="19" t="s">
        <v>8439</v>
      </c>
      <c r="MVB232" s="19" t="s">
        <v>8439</v>
      </c>
      <c r="MVC232" s="19" t="s">
        <v>8439</v>
      </c>
      <c r="MVD232" s="19" t="s">
        <v>8439</v>
      </c>
      <c r="MVE232" s="19" t="s">
        <v>8439</v>
      </c>
      <c r="MVF232" s="19" t="s">
        <v>8439</v>
      </c>
      <c r="MVG232" s="19" t="s">
        <v>8439</v>
      </c>
      <c r="MVH232" s="19" t="s">
        <v>8439</v>
      </c>
      <c r="MVI232" s="19" t="s">
        <v>8439</v>
      </c>
      <c r="MVJ232" s="19" t="s">
        <v>8439</v>
      </c>
      <c r="MVK232" s="19" t="s">
        <v>8439</v>
      </c>
      <c r="MVL232" s="19" t="s">
        <v>8439</v>
      </c>
      <c r="MVM232" s="19" t="s">
        <v>8439</v>
      </c>
      <c r="MVN232" s="19" t="s">
        <v>8439</v>
      </c>
      <c r="MVO232" s="19" t="s">
        <v>8439</v>
      </c>
      <c r="MVP232" s="19" t="s">
        <v>8439</v>
      </c>
      <c r="MVQ232" s="19" t="s">
        <v>8439</v>
      </c>
      <c r="MVR232" s="19" t="s">
        <v>8439</v>
      </c>
      <c r="MVS232" s="19" t="s">
        <v>8439</v>
      </c>
      <c r="MVT232" s="19" t="s">
        <v>8439</v>
      </c>
      <c r="MVU232" s="19" t="s">
        <v>8439</v>
      </c>
      <c r="MVV232" s="19" t="s">
        <v>8439</v>
      </c>
      <c r="MVW232" s="19" t="s">
        <v>8439</v>
      </c>
      <c r="MVX232" s="19" t="s">
        <v>8439</v>
      </c>
      <c r="MVY232" s="19" t="s">
        <v>8439</v>
      </c>
      <c r="MVZ232" s="19" t="s">
        <v>8439</v>
      </c>
      <c r="MWA232" s="19" t="s">
        <v>8439</v>
      </c>
      <c r="MWB232" s="19" t="s">
        <v>8439</v>
      </c>
      <c r="MWC232" s="19" t="s">
        <v>8439</v>
      </c>
      <c r="MWD232" s="19" t="s">
        <v>8439</v>
      </c>
      <c r="MWE232" s="19" t="s">
        <v>8439</v>
      </c>
      <c r="MWF232" s="19" t="s">
        <v>8439</v>
      </c>
      <c r="MWG232" s="19" t="s">
        <v>8439</v>
      </c>
      <c r="MWH232" s="19" t="s">
        <v>8439</v>
      </c>
      <c r="MWI232" s="19" t="s">
        <v>8439</v>
      </c>
      <c r="MWJ232" s="19" t="s">
        <v>8439</v>
      </c>
      <c r="MWK232" s="19" t="s">
        <v>8439</v>
      </c>
      <c r="MWL232" s="19" t="s">
        <v>8439</v>
      </c>
      <c r="MWM232" s="19" t="s">
        <v>8439</v>
      </c>
      <c r="MWN232" s="19" t="s">
        <v>8439</v>
      </c>
      <c r="MWO232" s="19" t="s">
        <v>8439</v>
      </c>
      <c r="MWP232" s="19" t="s">
        <v>8439</v>
      </c>
      <c r="MWQ232" s="19" t="s">
        <v>8439</v>
      </c>
      <c r="MWR232" s="19" t="s">
        <v>8439</v>
      </c>
      <c r="MWS232" s="19" t="s">
        <v>8439</v>
      </c>
      <c r="MWT232" s="19" t="s">
        <v>8439</v>
      </c>
      <c r="MWU232" s="19" t="s">
        <v>8439</v>
      </c>
      <c r="MWV232" s="19" t="s">
        <v>8439</v>
      </c>
      <c r="MWW232" s="19" t="s">
        <v>8439</v>
      </c>
      <c r="MWX232" s="19" t="s">
        <v>8439</v>
      </c>
      <c r="MWY232" s="19" t="s">
        <v>8439</v>
      </c>
      <c r="MWZ232" s="19" t="s">
        <v>8439</v>
      </c>
      <c r="MXA232" s="19" t="s">
        <v>8439</v>
      </c>
      <c r="MXB232" s="19" t="s">
        <v>8439</v>
      </c>
      <c r="MXC232" s="19" t="s">
        <v>8439</v>
      </c>
      <c r="MXD232" s="19" t="s">
        <v>8439</v>
      </c>
      <c r="MXE232" s="19" t="s">
        <v>8439</v>
      </c>
      <c r="MXF232" s="19" t="s">
        <v>8439</v>
      </c>
      <c r="MXG232" s="19" t="s">
        <v>8439</v>
      </c>
      <c r="MXH232" s="19" t="s">
        <v>8439</v>
      </c>
      <c r="MXI232" s="19" t="s">
        <v>8439</v>
      </c>
      <c r="MXJ232" s="19" t="s">
        <v>8439</v>
      </c>
      <c r="MXK232" s="19" t="s">
        <v>8439</v>
      </c>
      <c r="MXL232" s="19" t="s">
        <v>8439</v>
      </c>
      <c r="MXM232" s="19" t="s">
        <v>8439</v>
      </c>
      <c r="MXN232" s="19" t="s">
        <v>8439</v>
      </c>
      <c r="MXO232" s="19" t="s">
        <v>8439</v>
      </c>
      <c r="MXP232" s="19" t="s">
        <v>8439</v>
      </c>
      <c r="MXQ232" s="19" t="s">
        <v>8439</v>
      </c>
      <c r="MXR232" s="19" t="s">
        <v>8439</v>
      </c>
      <c r="MXS232" s="19" t="s">
        <v>8439</v>
      </c>
      <c r="MXT232" s="19" t="s">
        <v>8439</v>
      </c>
      <c r="MXU232" s="19" t="s">
        <v>8439</v>
      </c>
      <c r="MXV232" s="19" t="s">
        <v>8439</v>
      </c>
      <c r="MXW232" s="19" t="s">
        <v>8439</v>
      </c>
      <c r="MXX232" s="19" t="s">
        <v>8439</v>
      </c>
      <c r="MXY232" s="19" t="s">
        <v>8439</v>
      </c>
      <c r="MXZ232" s="19" t="s">
        <v>8439</v>
      </c>
      <c r="MYA232" s="19" t="s">
        <v>8439</v>
      </c>
      <c r="MYB232" s="19" t="s">
        <v>8439</v>
      </c>
      <c r="MYC232" s="19" t="s">
        <v>8439</v>
      </c>
      <c r="MYD232" s="19" t="s">
        <v>8439</v>
      </c>
      <c r="MYE232" s="19" t="s">
        <v>8439</v>
      </c>
      <c r="MYF232" s="19" t="s">
        <v>8439</v>
      </c>
      <c r="MYG232" s="19" t="s">
        <v>8439</v>
      </c>
      <c r="MYH232" s="19" t="s">
        <v>8439</v>
      </c>
      <c r="MYI232" s="19" t="s">
        <v>8439</v>
      </c>
      <c r="MYJ232" s="19" t="s">
        <v>8439</v>
      </c>
      <c r="MYK232" s="19" t="s">
        <v>8439</v>
      </c>
      <c r="MYL232" s="19" t="s">
        <v>8439</v>
      </c>
      <c r="MYM232" s="19" t="s">
        <v>8439</v>
      </c>
      <c r="MYN232" s="19" t="s">
        <v>8439</v>
      </c>
      <c r="MYO232" s="19" t="s">
        <v>8439</v>
      </c>
      <c r="MYP232" s="19" t="s">
        <v>8439</v>
      </c>
      <c r="MYQ232" s="19" t="s">
        <v>8439</v>
      </c>
      <c r="MYR232" s="19" t="s">
        <v>8439</v>
      </c>
      <c r="MYS232" s="19" t="s">
        <v>8439</v>
      </c>
      <c r="MYT232" s="19" t="s">
        <v>8439</v>
      </c>
      <c r="MYU232" s="19" t="s">
        <v>8439</v>
      </c>
      <c r="MYV232" s="19" t="s">
        <v>8439</v>
      </c>
      <c r="MYW232" s="19" t="s">
        <v>8439</v>
      </c>
      <c r="MYX232" s="19" t="s">
        <v>8439</v>
      </c>
      <c r="MYY232" s="19" t="s">
        <v>8439</v>
      </c>
      <c r="MYZ232" s="19" t="s">
        <v>8439</v>
      </c>
      <c r="MZA232" s="19" t="s">
        <v>8439</v>
      </c>
      <c r="MZB232" s="19" t="s">
        <v>8439</v>
      </c>
      <c r="MZC232" s="19" t="s">
        <v>8439</v>
      </c>
      <c r="MZD232" s="19" t="s">
        <v>8439</v>
      </c>
      <c r="MZE232" s="19" t="s">
        <v>8439</v>
      </c>
      <c r="MZF232" s="19" t="s">
        <v>8439</v>
      </c>
      <c r="MZG232" s="19" t="s">
        <v>8439</v>
      </c>
      <c r="MZH232" s="19" t="s">
        <v>8439</v>
      </c>
      <c r="MZI232" s="19" t="s">
        <v>8439</v>
      </c>
      <c r="MZJ232" s="19" t="s">
        <v>8439</v>
      </c>
      <c r="MZK232" s="19" t="s">
        <v>8439</v>
      </c>
      <c r="MZL232" s="19" t="s">
        <v>8439</v>
      </c>
      <c r="MZM232" s="19" t="s">
        <v>8439</v>
      </c>
      <c r="MZN232" s="19" t="s">
        <v>8439</v>
      </c>
      <c r="MZO232" s="19" t="s">
        <v>8439</v>
      </c>
      <c r="MZP232" s="19" t="s">
        <v>8439</v>
      </c>
      <c r="MZQ232" s="19" t="s">
        <v>8439</v>
      </c>
      <c r="MZR232" s="19" t="s">
        <v>8439</v>
      </c>
      <c r="MZS232" s="19" t="s">
        <v>8439</v>
      </c>
      <c r="MZT232" s="19" t="s">
        <v>8439</v>
      </c>
      <c r="MZU232" s="19" t="s">
        <v>8439</v>
      </c>
      <c r="MZV232" s="19" t="s">
        <v>8439</v>
      </c>
      <c r="MZW232" s="19" t="s">
        <v>8439</v>
      </c>
      <c r="MZX232" s="19" t="s">
        <v>8439</v>
      </c>
      <c r="MZY232" s="19" t="s">
        <v>8439</v>
      </c>
      <c r="MZZ232" s="19" t="s">
        <v>8439</v>
      </c>
      <c r="NAA232" s="19" t="s">
        <v>8439</v>
      </c>
      <c r="NAB232" s="19" t="s">
        <v>8439</v>
      </c>
      <c r="NAC232" s="19" t="s">
        <v>8439</v>
      </c>
      <c r="NAD232" s="19" t="s">
        <v>8439</v>
      </c>
      <c r="NAE232" s="19" t="s">
        <v>8439</v>
      </c>
      <c r="NAF232" s="19" t="s">
        <v>8439</v>
      </c>
      <c r="NAG232" s="19" t="s">
        <v>8439</v>
      </c>
      <c r="NAH232" s="19" t="s">
        <v>8439</v>
      </c>
      <c r="NAI232" s="19" t="s">
        <v>8439</v>
      </c>
      <c r="NAJ232" s="19" t="s">
        <v>8439</v>
      </c>
      <c r="NAK232" s="19" t="s">
        <v>8439</v>
      </c>
      <c r="NAL232" s="19" t="s">
        <v>8439</v>
      </c>
      <c r="NAM232" s="19" t="s">
        <v>8439</v>
      </c>
      <c r="NAN232" s="19" t="s">
        <v>8439</v>
      </c>
      <c r="NAO232" s="19" t="s">
        <v>8439</v>
      </c>
      <c r="NAP232" s="19" t="s">
        <v>8439</v>
      </c>
      <c r="NAQ232" s="19" t="s">
        <v>8439</v>
      </c>
      <c r="NAR232" s="19" t="s">
        <v>8439</v>
      </c>
      <c r="NAS232" s="19" t="s">
        <v>8439</v>
      </c>
      <c r="NAT232" s="19" t="s">
        <v>8439</v>
      </c>
      <c r="NAU232" s="19" t="s">
        <v>8439</v>
      </c>
      <c r="NAV232" s="19" t="s">
        <v>8439</v>
      </c>
      <c r="NAW232" s="19" t="s">
        <v>8439</v>
      </c>
      <c r="NAX232" s="19" t="s">
        <v>8439</v>
      </c>
      <c r="NAY232" s="19" t="s">
        <v>8439</v>
      </c>
      <c r="NAZ232" s="19" t="s">
        <v>8439</v>
      </c>
      <c r="NBA232" s="19" t="s">
        <v>8439</v>
      </c>
      <c r="NBB232" s="19" t="s">
        <v>8439</v>
      </c>
      <c r="NBC232" s="19" t="s">
        <v>8439</v>
      </c>
      <c r="NBD232" s="19" t="s">
        <v>8439</v>
      </c>
      <c r="NBE232" s="19" t="s">
        <v>8439</v>
      </c>
      <c r="NBF232" s="19" t="s">
        <v>8439</v>
      </c>
      <c r="NBG232" s="19" t="s">
        <v>8439</v>
      </c>
      <c r="NBH232" s="19" t="s">
        <v>8439</v>
      </c>
      <c r="NBI232" s="19" t="s">
        <v>8439</v>
      </c>
      <c r="NBJ232" s="19" t="s">
        <v>8439</v>
      </c>
      <c r="NBK232" s="19" t="s">
        <v>8439</v>
      </c>
      <c r="NBL232" s="19" t="s">
        <v>8439</v>
      </c>
      <c r="NBM232" s="19" t="s">
        <v>8439</v>
      </c>
      <c r="NBN232" s="19" t="s">
        <v>8439</v>
      </c>
      <c r="NBO232" s="19" t="s">
        <v>8439</v>
      </c>
      <c r="NBP232" s="19" t="s">
        <v>8439</v>
      </c>
      <c r="NBQ232" s="19" t="s">
        <v>8439</v>
      </c>
      <c r="NBR232" s="19" t="s">
        <v>8439</v>
      </c>
      <c r="NBS232" s="19" t="s">
        <v>8439</v>
      </c>
      <c r="NBT232" s="19" t="s">
        <v>8439</v>
      </c>
      <c r="NBU232" s="19" t="s">
        <v>8439</v>
      </c>
      <c r="NBV232" s="19" t="s">
        <v>8439</v>
      </c>
      <c r="NBW232" s="19" t="s">
        <v>8439</v>
      </c>
      <c r="NBX232" s="19" t="s">
        <v>8439</v>
      </c>
      <c r="NBY232" s="19" t="s">
        <v>8439</v>
      </c>
      <c r="NBZ232" s="19" t="s">
        <v>8439</v>
      </c>
      <c r="NCA232" s="19" t="s">
        <v>8439</v>
      </c>
      <c r="NCB232" s="19" t="s">
        <v>8439</v>
      </c>
      <c r="NCC232" s="19" t="s">
        <v>8439</v>
      </c>
      <c r="NCD232" s="19" t="s">
        <v>8439</v>
      </c>
      <c r="NCE232" s="19" t="s">
        <v>8439</v>
      </c>
      <c r="NCF232" s="19" t="s">
        <v>8439</v>
      </c>
      <c r="NCG232" s="19" t="s">
        <v>8439</v>
      </c>
      <c r="NCH232" s="19" t="s">
        <v>8439</v>
      </c>
      <c r="NCI232" s="19" t="s">
        <v>8439</v>
      </c>
      <c r="NCJ232" s="19" t="s">
        <v>8439</v>
      </c>
      <c r="NCK232" s="19" t="s">
        <v>8439</v>
      </c>
      <c r="NCL232" s="19" t="s">
        <v>8439</v>
      </c>
      <c r="NCM232" s="19" t="s">
        <v>8439</v>
      </c>
      <c r="NCN232" s="19" t="s">
        <v>8439</v>
      </c>
      <c r="NCO232" s="19" t="s">
        <v>8439</v>
      </c>
      <c r="NCP232" s="19" t="s">
        <v>8439</v>
      </c>
      <c r="NCQ232" s="19" t="s">
        <v>8439</v>
      </c>
      <c r="NCR232" s="19" t="s">
        <v>8439</v>
      </c>
      <c r="NCS232" s="19" t="s">
        <v>8439</v>
      </c>
      <c r="NCT232" s="19" t="s">
        <v>8439</v>
      </c>
      <c r="NCU232" s="19" t="s">
        <v>8439</v>
      </c>
      <c r="NCV232" s="19" t="s">
        <v>8439</v>
      </c>
      <c r="NCW232" s="19" t="s">
        <v>8439</v>
      </c>
      <c r="NCX232" s="19" t="s">
        <v>8439</v>
      </c>
      <c r="NCY232" s="19" t="s">
        <v>8439</v>
      </c>
      <c r="NCZ232" s="19" t="s">
        <v>8439</v>
      </c>
      <c r="NDA232" s="19" t="s">
        <v>8439</v>
      </c>
      <c r="NDB232" s="19" t="s">
        <v>8439</v>
      </c>
      <c r="NDC232" s="19" t="s">
        <v>8439</v>
      </c>
      <c r="NDD232" s="19" t="s">
        <v>8439</v>
      </c>
      <c r="NDE232" s="19" t="s">
        <v>8439</v>
      </c>
      <c r="NDF232" s="19" t="s">
        <v>8439</v>
      </c>
      <c r="NDG232" s="19" t="s">
        <v>8439</v>
      </c>
      <c r="NDH232" s="19" t="s">
        <v>8439</v>
      </c>
      <c r="NDI232" s="19" t="s">
        <v>8439</v>
      </c>
      <c r="NDJ232" s="19" t="s">
        <v>8439</v>
      </c>
      <c r="NDK232" s="19" t="s">
        <v>8439</v>
      </c>
      <c r="NDL232" s="19" t="s">
        <v>8439</v>
      </c>
      <c r="NDM232" s="19" t="s">
        <v>8439</v>
      </c>
      <c r="NDN232" s="19" t="s">
        <v>8439</v>
      </c>
      <c r="NDO232" s="19" t="s">
        <v>8439</v>
      </c>
      <c r="NDP232" s="19" t="s">
        <v>8439</v>
      </c>
      <c r="NDQ232" s="19" t="s">
        <v>8439</v>
      </c>
      <c r="NDR232" s="19" t="s">
        <v>8439</v>
      </c>
      <c r="NDS232" s="19" t="s">
        <v>8439</v>
      </c>
      <c r="NDT232" s="19" t="s">
        <v>8439</v>
      </c>
      <c r="NDU232" s="19" t="s">
        <v>8439</v>
      </c>
      <c r="NDV232" s="19" t="s">
        <v>8439</v>
      </c>
      <c r="NDW232" s="19" t="s">
        <v>8439</v>
      </c>
      <c r="NDX232" s="19" t="s">
        <v>8439</v>
      </c>
      <c r="NDY232" s="19" t="s">
        <v>8439</v>
      </c>
      <c r="NDZ232" s="19" t="s">
        <v>8439</v>
      </c>
      <c r="NEA232" s="19" t="s">
        <v>8439</v>
      </c>
      <c r="NEB232" s="19" t="s">
        <v>8439</v>
      </c>
      <c r="NEC232" s="19" t="s">
        <v>8439</v>
      </c>
      <c r="NED232" s="19" t="s">
        <v>8439</v>
      </c>
      <c r="NEE232" s="19" t="s">
        <v>8439</v>
      </c>
      <c r="NEF232" s="19" t="s">
        <v>8439</v>
      </c>
      <c r="NEG232" s="19" t="s">
        <v>8439</v>
      </c>
      <c r="NEH232" s="19" t="s">
        <v>8439</v>
      </c>
      <c r="NEI232" s="19" t="s">
        <v>8439</v>
      </c>
      <c r="NEJ232" s="19" t="s">
        <v>8439</v>
      </c>
      <c r="NEK232" s="19" t="s">
        <v>8439</v>
      </c>
      <c r="NEL232" s="19" t="s">
        <v>8439</v>
      </c>
      <c r="NEM232" s="19" t="s">
        <v>8439</v>
      </c>
      <c r="NEN232" s="19" t="s">
        <v>8439</v>
      </c>
      <c r="NEO232" s="19" t="s">
        <v>8439</v>
      </c>
      <c r="NEP232" s="19" t="s">
        <v>8439</v>
      </c>
      <c r="NEQ232" s="19" t="s">
        <v>8439</v>
      </c>
      <c r="NER232" s="19" t="s">
        <v>8439</v>
      </c>
      <c r="NES232" s="19" t="s">
        <v>8439</v>
      </c>
      <c r="NET232" s="19" t="s">
        <v>8439</v>
      </c>
      <c r="NEU232" s="19" t="s">
        <v>8439</v>
      </c>
      <c r="NEV232" s="19" t="s">
        <v>8439</v>
      </c>
      <c r="NEW232" s="19" t="s">
        <v>8439</v>
      </c>
      <c r="NEX232" s="19" t="s">
        <v>8439</v>
      </c>
      <c r="NEY232" s="19" t="s">
        <v>8439</v>
      </c>
      <c r="NEZ232" s="19" t="s">
        <v>8439</v>
      </c>
      <c r="NFA232" s="19" t="s">
        <v>8439</v>
      </c>
      <c r="NFB232" s="19" t="s">
        <v>8439</v>
      </c>
      <c r="NFC232" s="19" t="s">
        <v>8439</v>
      </c>
      <c r="NFD232" s="19" t="s">
        <v>8439</v>
      </c>
      <c r="NFE232" s="19" t="s">
        <v>8439</v>
      </c>
      <c r="NFF232" s="19" t="s">
        <v>8439</v>
      </c>
      <c r="NFG232" s="19" t="s">
        <v>8439</v>
      </c>
      <c r="NFH232" s="19" t="s">
        <v>8439</v>
      </c>
      <c r="NFI232" s="19" t="s">
        <v>8439</v>
      </c>
      <c r="NFJ232" s="19" t="s">
        <v>8439</v>
      </c>
      <c r="NFK232" s="19" t="s">
        <v>8439</v>
      </c>
      <c r="NFL232" s="19" t="s">
        <v>8439</v>
      </c>
      <c r="NFM232" s="19" t="s">
        <v>8439</v>
      </c>
      <c r="NFN232" s="19" t="s">
        <v>8439</v>
      </c>
      <c r="NFO232" s="19" t="s">
        <v>8439</v>
      </c>
      <c r="NFP232" s="19" t="s">
        <v>8439</v>
      </c>
      <c r="NFQ232" s="19" t="s">
        <v>8439</v>
      </c>
      <c r="NFR232" s="19" t="s">
        <v>8439</v>
      </c>
      <c r="NFS232" s="19" t="s">
        <v>8439</v>
      </c>
      <c r="NFT232" s="19" t="s">
        <v>8439</v>
      </c>
      <c r="NFU232" s="19" t="s">
        <v>8439</v>
      </c>
      <c r="NFV232" s="19" t="s">
        <v>8439</v>
      </c>
      <c r="NFW232" s="19" t="s">
        <v>8439</v>
      </c>
      <c r="NFX232" s="19" t="s">
        <v>8439</v>
      </c>
      <c r="NFY232" s="19" t="s">
        <v>8439</v>
      </c>
      <c r="NFZ232" s="19" t="s">
        <v>8439</v>
      </c>
      <c r="NGA232" s="19" t="s">
        <v>8439</v>
      </c>
      <c r="NGB232" s="19" t="s">
        <v>8439</v>
      </c>
      <c r="NGC232" s="19" t="s">
        <v>8439</v>
      </c>
      <c r="NGD232" s="19" t="s">
        <v>8439</v>
      </c>
      <c r="NGE232" s="19" t="s">
        <v>8439</v>
      </c>
      <c r="NGF232" s="19" t="s">
        <v>8439</v>
      </c>
      <c r="NGG232" s="19" t="s">
        <v>8439</v>
      </c>
      <c r="NGH232" s="19" t="s">
        <v>8439</v>
      </c>
      <c r="NGI232" s="19" t="s">
        <v>8439</v>
      </c>
      <c r="NGJ232" s="19" t="s">
        <v>8439</v>
      </c>
      <c r="NGK232" s="19" t="s">
        <v>8439</v>
      </c>
      <c r="NGL232" s="19" t="s">
        <v>8439</v>
      </c>
      <c r="NGM232" s="19" t="s">
        <v>8439</v>
      </c>
      <c r="NGN232" s="19" t="s">
        <v>8439</v>
      </c>
      <c r="NGO232" s="19" t="s">
        <v>8439</v>
      </c>
      <c r="NGP232" s="19" t="s">
        <v>8439</v>
      </c>
      <c r="NGQ232" s="19" t="s">
        <v>8439</v>
      </c>
      <c r="NGR232" s="19" t="s">
        <v>8439</v>
      </c>
      <c r="NGS232" s="19" t="s">
        <v>8439</v>
      </c>
      <c r="NGT232" s="19" t="s">
        <v>8439</v>
      </c>
      <c r="NGU232" s="19" t="s">
        <v>8439</v>
      </c>
      <c r="NGV232" s="19" t="s">
        <v>8439</v>
      </c>
      <c r="NGW232" s="19" t="s">
        <v>8439</v>
      </c>
      <c r="NGX232" s="19" t="s">
        <v>8439</v>
      </c>
      <c r="NGY232" s="19" t="s">
        <v>8439</v>
      </c>
      <c r="NGZ232" s="19" t="s">
        <v>8439</v>
      </c>
      <c r="NHA232" s="19" t="s">
        <v>8439</v>
      </c>
      <c r="NHB232" s="19" t="s">
        <v>8439</v>
      </c>
      <c r="NHC232" s="19" t="s">
        <v>8439</v>
      </c>
      <c r="NHD232" s="19" t="s">
        <v>8439</v>
      </c>
      <c r="NHE232" s="19" t="s">
        <v>8439</v>
      </c>
      <c r="NHF232" s="19" t="s">
        <v>8439</v>
      </c>
      <c r="NHG232" s="19" t="s">
        <v>8439</v>
      </c>
      <c r="NHH232" s="19" t="s">
        <v>8439</v>
      </c>
      <c r="NHI232" s="19" t="s">
        <v>8439</v>
      </c>
      <c r="NHJ232" s="19" t="s">
        <v>8439</v>
      </c>
      <c r="NHK232" s="19" t="s">
        <v>8439</v>
      </c>
      <c r="NHL232" s="19" t="s">
        <v>8439</v>
      </c>
      <c r="NHM232" s="19" t="s">
        <v>8439</v>
      </c>
      <c r="NHN232" s="19" t="s">
        <v>8439</v>
      </c>
      <c r="NHO232" s="19" t="s">
        <v>8439</v>
      </c>
      <c r="NHP232" s="19" t="s">
        <v>8439</v>
      </c>
      <c r="NHQ232" s="19" t="s">
        <v>8439</v>
      </c>
      <c r="NHR232" s="19" t="s">
        <v>8439</v>
      </c>
      <c r="NHS232" s="19" t="s">
        <v>8439</v>
      </c>
      <c r="NHT232" s="19" t="s">
        <v>8439</v>
      </c>
      <c r="NHU232" s="19" t="s">
        <v>8439</v>
      </c>
      <c r="NHV232" s="19" t="s">
        <v>8439</v>
      </c>
      <c r="NHW232" s="19" t="s">
        <v>8439</v>
      </c>
      <c r="NHX232" s="19" t="s">
        <v>8439</v>
      </c>
      <c r="NHY232" s="19" t="s">
        <v>8439</v>
      </c>
      <c r="NHZ232" s="19" t="s">
        <v>8439</v>
      </c>
      <c r="NIA232" s="19" t="s">
        <v>8439</v>
      </c>
      <c r="NIB232" s="19" t="s">
        <v>8439</v>
      </c>
      <c r="NIC232" s="19" t="s">
        <v>8439</v>
      </c>
      <c r="NID232" s="19" t="s">
        <v>8439</v>
      </c>
      <c r="NIE232" s="19" t="s">
        <v>8439</v>
      </c>
      <c r="NIF232" s="19" t="s">
        <v>8439</v>
      </c>
      <c r="NIG232" s="19" t="s">
        <v>8439</v>
      </c>
      <c r="NIH232" s="19" t="s">
        <v>8439</v>
      </c>
      <c r="NII232" s="19" t="s">
        <v>8439</v>
      </c>
      <c r="NIJ232" s="19" t="s">
        <v>8439</v>
      </c>
      <c r="NIK232" s="19" t="s">
        <v>8439</v>
      </c>
      <c r="NIL232" s="19" t="s">
        <v>8439</v>
      </c>
      <c r="NIM232" s="19" t="s">
        <v>8439</v>
      </c>
      <c r="NIN232" s="19" t="s">
        <v>8439</v>
      </c>
      <c r="NIO232" s="19" t="s">
        <v>8439</v>
      </c>
      <c r="NIP232" s="19" t="s">
        <v>8439</v>
      </c>
      <c r="NIQ232" s="19" t="s">
        <v>8439</v>
      </c>
      <c r="NIR232" s="19" t="s">
        <v>8439</v>
      </c>
      <c r="NIS232" s="19" t="s">
        <v>8439</v>
      </c>
      <c r="NIT232" s="19" t="s">
        <v>8439</v>
      </c>
      <c r="NIU232" s="19" t="s">
        <v>8439</v>
      </c>
      <c r="NIV232" s="19" t="s">
        <v>8439</v>
      </c>
      <c r="NIW232" s="19" t="s">
        <v>8439</v>
      </c>
      <c r="NIX232" s="19" t="s">
        <v>8439</v>
      </c>
      <c r="NIY232" s="19" t="s">
        <v>8439</v>
      </c>
      <c r="NIZ232" s="19" t="s">
        <v>8439</v>
      </c>
      <c r="NJA232" s="19" t="s">
        <v>8439</v>
      </c>
      <c r="NJB232" s="19" t="s">
        <v>8439</v>
      </c>
      <c r="NJC232" s="19" t="s">
        <v>8439</v>
      </c>
      <c r="NJD232" s="19" t="s">
        <v>8439</v>
      </c>
      <c r="NJE232" s="19" t="s">
        <v>8439</v>
      </c>
      <c r="NJF232" s="19" t="s">
        <v>8439</v>
      </c>
      <c r="NJG232" s="19" t="s">
        <v>8439</v>
      </c>
      <c r="NJH232" s="19" t="s">
        <v>8439</v>
      </c>
      <c r="NJI232" s="19" t="s">
        <v>8439</v>
      </c>
      <c r="NJJ232" s="19" t="s">
        <v>8439</v>
      </c>
      <c r="NJK232" s="19" t="s">
        <v>8439</v>
      </c>
      <c r="NJL232" s="19" t="s">
        <v>8439</v>
      </c>
      <c r="NJM232" s="19" t="s">
        <v>8439</v>
      </c>
      <c r="NJN232" s="19" t="s">
        <v>8439</v>
      </c>
      <c r="NJO232" s="19" t="s">
        <v>8439</v>
      </c>
      <c r="NJP232" s="19" t="s">
        <v>8439</v>
      </c>
      <c r="NJQ232" s="19" t="s">
        <v>8439</v>
      </c>
      <c r="NJR232" s="19" t="s">
        <v>8439</v>
      </c>
      <c r="NJS232" s="19" t="s">
        <v>8439</v>
      </c>
      <c r="NJT232" s="19" t="s">
        <v>8439</v>
      </c>
      <c r="NJU232" s="19" t="s">
        <v>8439</v>
      </c>
      <c r="NJV232" s="19" t="s">
        <v>8439</v>
      </c>
      <c r="NJW232" s="19" t="s">
        <v>8439</v>
      </c>
      <c r="NJX232" s="19" t="s">
        <v>8439</v>
      </c>
      <c r="NJY232" s="19" t="s">
        <v>8439</v>
      </c>
      <c r="NJZ232" s="19" t="s">
        <v>8439</v>
      </c>
      <c r="NKA232" s="19" t="s">
        <v>8439</v>
      </c>
      <c r="NKB232" s="19" t="s">
        <v>8439</v>
      </c>
      <c r="NKC232" s="19" t="s">
        <v>8439</v>
      </c>
      <c r="NKD232" s="19" t="s">
        <v>8439</v>
      </c>
      <c r="NKE232" s="19" t="s">
        <v>8439</v>
      </c>
      <c r="NKF232" s="19" t="s">
        <v>8439</v>
      </c>
      <c r="NKG232" s="19" t="s">
        <v>8439</v>
      </c>
      <c r="NKH232" s="19" t="s">
        <v>8439</v>
      </c>
      <c r="NKI232" s="19" t="s">
        <v>8439</v>
      </c>
      <c r="NKJ232" s="19" t="s">
        <v>8439</v>
      </c>
      <c r="NKK232" s="19" t="s">
        <v>8439</v>
      </c>
      <c r="NKL232" s="19" t="s">
        <v>8439</v>
      </c>
      <c r="NKM232" s="19" t="s">
        <v>8439</v>
      </c>
      <c r="NKN232" s="19" t="s">
        <v>8439</v>
      </c>
      <c r="NKO232" s="19" t="s">
        <v>8439</v>
      </c>
      <c r="NKP232" s="19" t="s">
        <v>8439</v>
      </c>
      <c r="NKQ232" s="19" t="s">
        <v>8439</v>
      </c>
      <c r="NKR232" s="19" t="s">
        <v>8439</v>
      </c>
      <c r="NKS232" s="19" t="s">
        <v>8439</v>
      </c>
      <c r="NKT232" s="19" t="s">
        <v>8439</v>
      </c>
      <c r="NKU232" s="19" t="s">
        <v>8439</v>
      </c>
      <c r="NKV232" s="19" t="s">
        <v>8439</v>
      </c>
      <c r="NKW232" s="19" t="s">
        <v>8439</v>
      </c>
      <c r="NKX232" s="19" t="s">
        <v>8439</v>
      </c>
      <c r="NKY232" s="19" t="s">
        <v>8439</v>
      </c>
      <c r="NKZ232" s="19" t="s">
        <v>8439</v>
      </c>
      <c r="NLA232" s="19" t="s">
        <v>8439</v>
      </c>
      <c r="NLB232" s="19" t="s">
        <v>8439</v>
      </c>
      <c r="NLC232" s="19" t="s">
        <v>8439</v>
      </c>
      <c r="NLD232" s="19" t="s">
        <v>8439</v>
      </c>
      <c r="NLE232" s="19" t="s">
        <v>8439</v>
      </c>
      <c r="NLF232" s="19" t="s">
        <v>8439</v>
      </c>
      <c r="NLG232" s="19" t="s">
        <v>8439</v>
      </c>
      <c r="NLH232" s="19" t="s">
        <v>8439</v>
      </c>
      <c r="NLI232" s="19" t="s">
        <v>8439</v>
      </c>
      <c r="NLJ232" s="19" t="s">
        <v>8439</v>
      </c>
      <c r="NLK232" s="19" t="s">
        <v>8439</v>
      </c>
      <c r="NLL232" s="19" t="s">
        <v>8439</v>
      </c>
      <c r="NLM232" s="19" t="s">
        <v>8439</v>
      </c>
      <c r="NLN232" s="19" t="s">
        <v>8439</v>
      </c>
      <c r="NLO232" s="19" t="s">
        <v>8439</v>
      </c>
      <c r="NLP232" s="19" t="s">
        <v>8439</v>
      </c>
      <c r="NLQ232" s="19" t="s">
        <v>8439</v>
      </c>
      <c r="NLR232" s="19" t="s">
        <v>8439</v>
      </c>
      <c r="NLS232" s="19" t="s">
        <v>8439</v>
      </c>
      <c r="NLT232" s="19" t="s">
        <v>8439</v>
      </c>
      <c r="NLU232" s="19" t="s">
        <v>8439</v>
      </c>
      <c r="NLV232" s="19" t="s">
        <v>8439</v>
      </c>
      <c r="NLW232" s="19" t="s">
        <v>8439</v>
      </c>
      <c r="NLX232" s="19" t="s">
        <v>8439</v>
      </c>
      <c r="NLY232" s="19" t="s">
        <v>8439</v>
      </c>
      <c r="NLZ232" s="19" t="s">
        <v>8439</v>
      </c>
      <c r="NMA232" s="19" t="s">
        <v>8439</v>
      </c>
      <c r="NMB232" s="19" t="s">
        <v>8439</v>
      </c>
      <c r="NMC232" s="19" t="s">
        <v>8439</v>
      </c>
      <c r="NMD232" s="19" t="s">
        <v>8439</v>
      </c>
      <c r="NME232" s="19" t="s">
        <v>8439</v>
      </c>
      <c r="NMF232" s="19" t="s">
        <v>8439</v>
      </c>
      <c r="NMG232" s="19" t="s">
        <v>8439</v>
      </c>
      <c r="NMH232" s="19" t="s">
        <v>8439</v>
      </c>
      <c r="NMI232" s="19" t="s">
        <v>8439</v>
      </c>
      <c r="NMJ232" s="19" t="s">
        <v>8439</v>
      </c>
      <c r="NMK232" s="19" t="s">
        <v>8439</v>
      </c>
      <c r="NML232" s="19" t="s">
        <v>8439</v>
      </c>
      <c r="NMM232" s="19" t="s">
        <v>8439</v>
      </c>
      <c r="NMN232" s="19" t="s">
        <v>8439</v>
      </c>
      <c r="NMO232" s="19" t="s">
        <v>8439</v>
      </c>
      <c r="NMP232" s="19" t="s">
        <v>8439</v>
      </c>
      <c r="NMQ232" s="19" t="s">
        <v>8439</v>
      </c>
      <c r="NMR232" s="19" t="s">
        <v>8439</v>
      </c>
      <c r="NMS232" s="19" t="s">
        <v>8439</v>
      </c>
      <c r="NMT232" s="19" t="s">
        <v>8439</v>
      </c>
      <c r="NMU232" s="19" t="s">
        <v>8439</v>
      </c>
      <c r="NMV232" s="19" t="s">
        <v>8439</v>
      </c>
      <c r="NMW232" s="19" t="s">
        <v>8439</v>
      </c>
      <c r="NMX232" s="19" t="s">
        <v>8439</v>
      </c>
      <c r="NMY232" s="19" t="s">
        <v>8439</v>
      </c>
      <c r="NMZ232" s="19" t="s">
        <v>8439</v>
      </c>
      <c r="NNA232" s="19" t="s">
        <v>8439</v>
      </c>
      <c r="NNB232" s="19" t="s">
        <v>8439</v>
      </c>
      <c r="NNC232" s="19" t="s">
        <v>8439</v>
      </c>
      <c r="NND232" s="19" t="s">
        <v>8439</v>
      </c>
      <c r="NNE232" s="19" t="s">
        <v>8439</v>
      </c>
      <c r="NNF232" s="19" t="s">
        <v>8439</v>
      </c>
      <c r="NNG232" s="19" t="s">
        <v>8439</v>
      </c>
      <c r="NNH232" s="19" t="s">
        <v>8439</v>
      </c>
      <c r="NNI232" s="19" t="s">
        <v>8439</v>
      </c>
      <c r="NNJ232" s="19" t="s">
        <v>8439</v>
      </c>
      <c r="NNK232" s="19" t="s">
        <v>8439</v>
      </c>
      <c r="NNL232" s="19" t="s">
        <v>8439</v>
      </c>
      <c r="NNM232" s="19" t="s">
        <v>8439</v>
      </c>
      <c r="NNN232" s="19" t="s">
        <v>8439</v>
      </c>
      <c r="NNO232" s="19" t="s">
        <v>8439</v>
      </c>
      <c r="NNP232" s="19" t="s">
        <v>8439</v>
      </c>
      <c r="NNQ232" s="19" t="s">
        <v>8439</v>
      </c>
      <c r="NNR232" s="19" t="s">
        <v>8439</v>
      </c>
      <c r="NNS232" s="19" t="s">
        <v>8439</v>
      </c>
      <c r="NNT232" s="19" t="s">
        <v>8439</v>
      </c>
      <c r="NNU232" s="19" t="s">
        <v>8439</v>
      </c>
      <c r="NNV232" s="19" t="s">
        <v>8439</v>
      </c>
      <c r="NNW232" s="19" t="s">
        <v>8439</v>
      </c>
      <c r="NNX232" s="19" t="s">
        <v>8439</v>
      </c>
      <c r="NNY232" s="19" t="s">
        <v>8439</v>
      </c>
      <c r="NNZ232" s="19" t="s">
        <v>8439</v>
      </c>
      <c r="NOA232" s="19" t="s">
        <v>8439</v>
      </c>
      <c r="NOB232" s="19" t="s">
        <v>8439</v>
      </c>
      <c r="NOC232" s="19" t="s">
        <v>8439</v>
      </c>
      <c r="NOD232" s="19" t="s">
        <v>8439</v>
      </c>
      <c r="NOE232" s="19" t="s">
        <v>8439</v>
      </c>
      <c r="NOF232" s="19" t="s">
        <v>8439</v>
      </c>
      <c r="NOG232" s="19" t="s">
        <v>8439</v>
      </c>
      <c r="NOH232" s="19" t="s">
        <v>8439</v>
      </c>
      <c r="NOI232" s="19" t="s">
        <v>8439</v>
      </c>
      <c r="NOJ232" s="19" t="s">
        <v>8439</v>
      </c>
      <c r="NOK232" s="19" t="s">
        <v>8439</v>
      </c>
      <c r="NOL232" s="19" t="s">
        <v>8439</v>
      </c>
      <c r="NOM232" s="19" t="s">
        <v>8439</v>
      </c>
      <c r="NON232" s="19" t="s">
        <v>8439</v>
      </c>
      <c r="NOO232" s="19" t="s">
        <v>8439</v>
      </c>
      <c r="NOP232" s="19" t="s">
        <v>8439</v>
      </c>
      <c r="NOQ232" s="19" t="s">
        <v>8439</v>
      </c>
      <c r="NOR232" s="19" t="s">
        <v>8439</v>
      </c>
      <c r="NOS232" s="19" t="s">
        <v>8439</v>
      </c>
      <c r="NOT232" s="19" t="s">
        <v>8439</v>
      </c>
      <c r="NOU232" s="19" t="s">
        <v>8439</v>
      </c>
      <c r="NOV232" s="19" t="s">
        <v>8439</v>
      </c>
      <c r="NOW232" s="19" t="s">
        <v>8439</v>
      </c>
      <c r="NOX232" s="19" t="s">
        <v>8439</v>
      </c>
      <c r="NOY232" s="19" t="s">
        <v>8439</v>
      </c>
      <c r="NOZ232" s="19" t="s">
        <v>8439</v>
      </c>
      <c r="NPA232" s="19" t="s">
        <v>8439</v>
      </c>
      <c r="NPB232" s="19" t="s">
        <v>8439</v>
      </c>
      <c r="NPC232" s="19" t="s">
        <v>8439</v>
      </c>
      <c r="NPD232" s="19" t="s">
        <v>8439</v>
      </c>
      <c r="NPE232" s="19" t="s">
        <v>8439</v>
      </c>
      <c r="NPF232" s="19" t="s">
        <v>8439</v>
      </c>
      <c r="NPG232" s="19" t="s">
        <v>8439</v>
      </c>
      <c r="NPH232" s="19" t="s">
        <v>8439</v>
      </c>
      <c r="NPI232" s="19" t="s">
        <v>8439</v>
      </c>
      <c r="NPJ232" s="19" t="s">
        <v>8439</v>
      </c>
      <c r="NPK232" s="19" t="s">
        <v>8439</v>
      </c>
      <c r="NPL232" s="19" t="s">
        <v>8439</v>
      </c>
      <c r="NPM232" s="19" t="s">
        <v>8439</v>
      </c>
      <c r="NPN232" s="19" t="s">
        <v>8439</v>
      </c>
      <c r="NPO232" s="19" t="s">
        <v>8439</v>
      </c>
      <c r="NPP232" s="19" t="s">
        <v>8439</v>
      </c>
      <c r="NPQ232" s="19" t="s">
        <v>8439</v>
      </c>
      <c r="NPR232" s="19" t="s">
        <v>8439</v>
      </c>
      <c r="NPS232" s="19" t="s">
        <v>8439</v>
      </c>
      <c r="NPT232" s="19" t="s">
        <v>8439</v>
      </c>
      <c r="NPU232" s="19" t="s">
        <v>8439</v>
      </c>
      <c r="NPV232" s="19" t="s">
        <v>8439</v>
      </c>
      <c r="NPW232" s="19" t="s">
        <v>8439</v>
      </c>
      <c r="NPX232" s="19" t="s">
        <v>8439</v>
      </c>
      <c r="NPY232" s="19" t="s">
        <v>8439</v>
      </c>
      <c r="NPZ232" s="19" t="s">
        <v>8439</v>
      </c>
      <c r="NQA232" s="19" t="s">
        <v>8439</v>
      </c>
      <c r="NQB232" s="19" t="s">
        <v>8439</v>
      </c>
      <c r="NQC232" s="19" t="s">
        <v>8439</v>
      </c>
      <c r="NQD232" s="19" t="s">
        <v>8439</v>
      </c>
      <c r="NQE232" s="19" t="s">
        <v>8439</v>
      </c>
      <c r="NQF232" s="19" t="s">
        <v>8439</v>
      </c>
      <c r="NQG232" s="19" t="s">
        <v>8439</v>
      </c>
      <c r="NQH232" s="19" t="s">
        <v>8439</v>
      </c>
      <c r="NQI232" s="19" t="s">
        <v>8439</v>
      </c>
      <c r="NQJ232" s="19" t="s">
        <v>8439</v>
      </c>
      <c r="NQK232" s="19" t="s">
        <v>8439</v>
      </c>
      <c r="NQL232" s="19" t="s">
        <v>8439</v>
      </c>
      <c r="NQM232" s="19" t="s">
        <v>8439</v>
      </c>
      <c r="NQN232" s="19" t="s">
        <v>8439</v>
      </c>
      <c r="NQO232" s="19" t="s">
        <v>8439</v>
      </c>
      <c r="NQP232" s="19" t="s">
        <v>8439</v>
      </c>
      <c r="NQQ232" s="19" t="s">
        <v>8439</v>
      </c>
      <c r="NQR232" s="19" t="s">
        <v>8439</v>
      </c>
      <c r="NQS232" s="19" t="s">
        <v>8439</v>
      </c>
      <c r="NQT232" s="19" t="s">
        <v>8439</v>
      </c>
      <c r="NQU232" s="19" t="s">
        <v>8439</v>
      </c>
      <c r="NQV232" s="19" t="s">
        <v>8439</v>
      </c>
      <c r="NQW232" s="19" t="s">
        <v>8439</v>
      </c>
      <c r="NQX232" s="19" t="s">
        <v>8439</v>
      </c>
      <c r="NQY232" s="19" t="s">
        <v>8439</v>
      </c>
      <c r="NQZ232" s="19" t="s">
        <v>8439</v>
      </c>
      <c r="NRA232" s="19" t="s">
        <v>8439</v>
      </c>
      <c r="NRB232" s="19" t="s">
        <v>8439</v>
      </c>
      <c r="NRC232" s="19" t="s">
        <v>8439</v>
      </c>
      <c r="NRD232" s="19" t="s">
        <v>8439</v>
      </c>
      <c r="NRE232" s="19" t="s">
        <v>8439</v>
      </c>
      <c r="NRF232" s="19" t="s">
        <v>8439</v>
      </c>
      <c r="NRG232" s="19" t="s">
        <v>8439</v>
      </c>
      <c r="NRH232" s="19" t="s">
        <v>8439</v>
      </c>
      <c r="NRI232" s="19" t="s">
        <v>8439</v>
      </c>
      <c r="NRJ232" s="19" t="s">
        <v>8439</v>
      </c>
      <c r="NRK232" s="19" t="s">
        <v>8439</v>
      </c>
      <c r="NRL232" s="19" t="s">
        <v>8439</v>
      </c>
      <c r="NRM232" s="19" t="s">
        <v>8439</v>
      </c>
      <c r="NRN232" s="19" t="s">
        <v>8439</v>
      </c>
      <c r="NRO232" s="19" t="s">
        <v>8439</v>
      </c>
      <c r="NRP232" s="19" t="s">
        <v>8439</v>
      </c>
      <c r="NRQ232" s="19" t="s">
        <v>8439</v>
      </c>
      <c r="NRR232" s="19" t="s">
        <v>8439</v>
      </c>
      <c r="NRS232" s="19" t="s">
        <v>8439</v>
      </c>
      <c r="NRT232" s="19" t="s">
        <v>8439</v>
      </c>
      <c r="NRU232" s="19" t="s">
        <v>8439</v>
      </c>
      <c r="NRV232" s="19" t="s">
        <v>8439</v>
      </c>
      <c r="NRW232" s="19" t="s">
        <v>8439</v>
      </c>
      <c r="NRX232" s="19" t="s">
        <v>8439</v>
      </c>
      <c r="NRY232" s="19" t="s">
        <v>8439</v>
      </c>
      <c r="NRZ232" s="19" t="s">
        <v>8439</v>
      </c>
      <c r="NSA232" s="19" t="s">
        <v>8439</v>
      </c>
      <c r="NSB232" s="19" t="s">
        <v>8439</v>
      </c>
      <c r="NSC232" s="19" t="s">
        <v>8439</v>
      </c>
      <c r="NSD232" s="19" t="s">
        <v>8439</v>
      </c>
      <c r="NSE232" s="19" t="s">
        <v>8439</v>
      </c>
      <c r="NSF232" s="19" t="s">
        <v>8439</v>
      </c>
      <c r="NSG232" s="19" t="s">
        <v>8439</v>
      </c>
      <c r="NSH232" s="19" t="s">
        <v>8439</v>
      </c>
      <c r="NSI232" s="19" t="s">
        <v>8439</v>
      </c>
      <c r="NSJ232" s="19" t="s">
        <v>8439</v>
      </c>
      <c r="NSK232" s="19" t="s">
        <v>8439</v>
      </c>
      <c r="NSL232" s="19" t="s">
        <v>8439</v>
      </c>
      <c r="NSM232" s="19" t="s">
        <v>8439</v>
      </c>
      <c r="NSN232" s="19" t="s">
        <v>8439</v>
      </c>
      <c r="NSO232" s="19" t="s">
        <v>8439</v>
      </c>
      <c r="NSP232" s="19" t="s">
        <v>8439</v>
      </c>
      <c r="NSQ232" s="19" t="s">
        <v>8439</v>
      </c>
      <c r="NSR232" s="19" t="s">
        <v>8439</v>
      </c>
      <c r="NSS232" s="19" t="s">
        <v>8439</v>
      </c>
      <c r="NST232" s="19" t="s">
        <v>8439</v>
      </c>
      <c r="NSU232" s="19" t="s">
        <v>8439</v>
      </c>
      <c r="NSV232" s="19" t="s">
        <v>8439</v>
      </c>
      <c r="NSW232" s="19" t="s">
        <v>8439</v>
      </c>
      <c r="NSX232" s="19" t="s">
        <v>8439</v>
      </c>
      <c r="NSY232" s="19" t="s">
        <v>8439</v>
      </c>
      <c r="NSZ232" s="19" t="s">
        <v>8439</v>
      </c>
      <c r="NTA232" s="19" t="s">
        <v>8439</v>
      </c>
      <c r="NTB232" s="19" t="s">
        <v>8439</v>
      </c>
      <c r="NTC232" s="19" t="s">
        <v>8439</v>
      </c>
      <c r="NTD232" s="19" t="s">
        <v>8439</v>
      </c>
      <c r="NTE232" s="19" t="s">
        <v>8439</v>
      </c>
      <c r="NTF232" s="19" t="s">
        <v>8439</v>
      </c>
      <c r="NTG232" s="19" t="s">
        <v>8439</v>
      </c>
      <c r="NTH232" s="19" t="s">
        <v>8439</v>
      </c>
      <c r="NTI232" s="19" t="s">
        <v>8439</v>
      </c>
      <c r="NTJ232" s="19" t="s">
        <v>8439</v>
      </c>
      <c r="NTK232" s="19" t="s">
        <v>8439</v>
      </c>
      <c r="NTL232" s="19" t="s">
        <v>8439</v>
      </c>
      <c r="NTM232" s="19" t="s">
        <v>8439</v>
      </c>
      <c r="NTN232" s="19" t="s">
        <v>8439</v>
      </c>
      <c r="NTO232" s="19" t="s">
        <v>8439</v>
      </c>
      <c r="NTP232" s="19" t="s">
        <v>8439</v>
      </c>
      <c r="NTQ232" s="19" t="s">
        <v>8439</v>
      </c>
      <c r="NTR232" s="19" t="s">
        <v>8439</v>
      </c>
      <c r="NTS232" s="19" t="s">
        <v>8439</v>
      </c>
      <c r="NTT232" s="19" t="s">
        <v>8439</v>
      </c>
      <c r="NTU232" s="19" t="s">
        <v>8439</v>
      </c>
      <c r="NTV232" s="19" t="s">
        <v>8439</v>
      </c>
      <c r="NTW232" s="19" t="s">
        <v>8439</v>
      </c>
      <c r="NTX232" s="19" t="s">
        <v>8439</v>
      </c>
      <c r="NTY232" s="19" t="s">
        <v>8439</v>
      </c>
      <c r="NTZ232" s="19" t="s">
        <v>8439</v>
      </c>
      <c r="NUA232" s="19" t="s">
        <v>8439</v>
      </c>
      <c r="NUB232" s="19" t="s">
        <v>8439</v>
      </c>
      <c r="NUC232" s="19" t="s">
        <v>8439</v>
      </c>
      <c r="NUD232" s="19" t="s">
        <v>8439</v>
      </c>
      <c r="NUE232" s="19" t="s">
        <v>8439</v>
      </c>
      <c r="NUF232" s="19" t="s">
        <v>8439</v>
      </c>
      <c r="NUG232" s="19" t="s">
        <v>8439</v>
      </c>
      <c r="NUH232" s="19" t="s">
        <v>8439</v>
      </c>
      <c r="NUI232" s="19" t="s">
        <v>8439</v>
      </c>
      <c r="NUJ232" s="19" t="s">
        <v>8439</v>
      </c>
      <c r="NUK232" s="19" t="s">
        <v>8439</v>
      </c>
      <c r="NUL232" s="19" t="s">
        <v>8439</v>
      </c>
      <c r="NUM232" s="19" t="s">
        <v>8439</v>
      </c>
      <c r="NUN232" s="19" t="s">
        <v>8439</v>
      </c>
      <c r="NUO232" s="19" t="s">
        <v>8439</v>
      </c>
      <c r="NUP232" s="19" t="s">
        <v>8439</v>
      </c>
      <c r="NUQ232" s="19" t="s">
        <v>8439</v>
      </c>
      <c r="NUR232" s="19" t="s">
        <v>8439</v>
      </c>
      <c r="NUS232" s="19" t="s">
        <v>8439</v>
      </c>
      <c r="NUT232" s="19" t="s">
        <v>8439</v>
      </c>
      <c r="NUU232" s="19" t="s">
        <v>8439</v>
      </c>
      <c r="NUV232" s="19" t="s">
        <v>8439</v>
      </c>
      <c r="NUW232" s="19" t="s">
        <v>8439</v>
      </c>
      <c r="NUX232" s="19" t="s">
        <v>8439</v>
      </c>
      <c r="NUY232" s="19" t="s">
        <v>8439</v>
      </c>
      <c r="NUZ232" s="19" t="s">
        <v>8439</v>
      </c>
      <c r="NVA232" s="19" t="s">
        <v>8439</v>
      </c>
      <c r="NVB232" s="19" t="s">
        <v>8439</v>
      </c>
      <c r="NVC232" s="19" t="s">
        <v>8439</v>
      </c>
      <c r="NVD232" s="19" t="s">
        <v>8439</v>
      </c>
      <c r="NVE232" s="19" t="s">
        <v>8439</v>
      </c>
      <c r="NVF232" s="19" t="s">
        <v>8439</v>
      </c>
      <c r="NVG232" s="19" t="s">
        <v>8439</v>
      </c>
      <c r="NVH232" s="19" t="s">
        <v>8439</v>
      </c>
      <c r="NVI232" s="19" t="s">
        <v>8439</v>
      </c>
      <c r="NVJ232" s="19" t="s">
        <v>8439</v>
      </c>
      <c r="NVK232" s="19" t="s">
        <v>8439</v>
      </c>
      <c r="NVL232" s="19" t="s">
        <v>8439</v>
      </c>
      <c r="NVM232" s="19" t="s">
        <v>8439</v>
      </c>
      <c r="NVN232" s="19" t="s">
        <v>8439</v>
      </c>
      <c r="NVO232" s="19" t="s">
        <v>8439</v>
      </c>
      <c r="NVP232" s="19" t="s">
        <v>8439</v>
      </c>
      <c r="NVQ232" s="19" t="s">
        <v>8439</v>
      </c>
      <c r="NVR232" s="19" t="s">
        <v>8439</v>
      </c>
      <c r="NVS232" s="19" t="s">
        <v>8439</v>
      </c>
      <c r="NVT232" s="19" t="s">
        <v>8439</v>
      </c>
      <c r="NVU232" s="19" t="s">
        <v>8439</v>
      </c>
      <c r="NVV232" s="19" t="s">
        <v>8439</v>
      </c>
      <c r="NVW232" s="19" t="s">
        <v>8439</v>
      </c>
      <c r="NVX232" s="19" t="s">
        <v>8439</v>
      </c>
      <c r="NVY232" s="19" t="s">
        <v>8439</v>
      </c>
      <c r="NVZ232" s="19" t="s">
        <v>8439</v>
      </c>
      <c r="NWA232" s="19" t="s">
        <v>8439</v>
      </c>
      <c r="NWB232" s="19" t="s">
        <v>8439</v>
      </c>
      <c r="NWC232" s="19" t="s">
        <v>8439</v>
      </c>
      <c r="NWD232" s="19" t="s">
        <v>8439</v>
      </c>
      <c r="NWE232" s="19" t="s">
        <v>8439</v>
      </c>
      <c r="NWF232" s="19" t="s">
        <v>8439</v>
      </c>
      <c r="NWG232" s="19" t="s">
        <v>8439</v>
      </c>
      <c r="NWH232" s="19" t="s">
        <v>8439</v>
      </c>
      <c r="NWI232" s="19" t="s">
        <v>8439</v>
      </c>
      <c r="NWJ232" s="19" t="s">
        <v>8439</v>
      </c>
      <c r="NWK232" s="19" t="s">
        <v>8439</v>
      </c>
      <c r="NWL232" s="19" t="s">
        <v>8439</v>
      </c>
      <c r="NWM232" s="19" t="s">
        <v>8439</v>
      </c>
      <c r="NWN232" s="19" t="s">
        <v>8439</v>
      </c>
      <c r="NWO232" s="19" t="s">
        <v>8439</v>
      </c>
      <c r="NWP232" s="19" t="s">
        <v>8439</v>
      </c>
      <c r="NWQ232" s="19" t="s">
        <v>8439</v>
      </c>
      <c r="NWR232" s="19" t="s">
        <v>8439</v>
      </c>
      <c r="NWS232" s="19" t="s">
        <v>8439</v>
      </c>
      <c r="NWT232" s="19" t="s">
        <v>8439</v>
      </c>
      <c r="NWU232" s="19" t="s">
        <v>8439</v>
      </c>
      <c r="NWV232" s="19" t="s">
        <v>8439</v>
      </c>
      <c r="NWW232" s="19" t="s">
        <v>8439</v>
      </c>
      <c r="NWX232" s="19" t="s">
        <v>8439</v>
      </c>
      <c r="NWY232" s="19" t="s">
        <v>8439</v>
      </c>
      <c r="NWZ232" s="19" t="s">
        <v>8439</v>
      </c>
      <c r="NXA232" s="19" t="s">
        <v>8439</v>
      </c>
      <c r="NXB232" s="19" t="s">
        <v>8439</v>
      </c>
      <c r="NXC232" s="19" t="s">
        <v>8439</v>
      </c>
      <c r="NXD232" s="19" t="s">
        <v>8439</v>
      </c>
      <c r="NXE232" s="19" t="s">
        <v>8439</v>
      </c>
      <c r="NXF232" s="19" t="s">
        <v>8439</v>
      </c>
      <c r="NXG232" s="19" t="s">
        <v>8439</v>
      </c>
      <c r="NXH232" s="19" t="s">
        <v>8439</v>
      </c>
      <c r="NXI232" s="19" t="s">
        <v>8439</v>
      </c>
      <c r="NXJ232" s="19" t="s">
        <v>8439</v>
      </c>
      <c r="NXK232" s="19" t="s">
        <v>8439</v>
      </c>
      <c r="NXL232" s="19" t="s">
        <v>8439</v>
      </c>
      <c r="NXM232" s="19" t="s">
        <v>8439</v>
      </c>
      <c r="NXN232" s="19" t="s">
        <v>8439</v>
      </c>
      <c r="NXO232" s="19" t="s">
        <v>8439</v>
      </c>
      <c r="NXP232" s="19" t="s">
        <v>8439</v>
      </c>
      <c r="NXQ232" s="19" t="s">
        <v>8439</v>
      </c>
      <c r="NXR232" s="19" t="s">
        <v>8439</v>
      </c>
      <c r="NXS232" s="19" t="s">
        <v>8439</v>
      </c>
      <c r="NXT232" s="19" t="s">
        <v>8439</v>
      </c>
      <c r="NXU232" s="19" t="s">
        <v>8439</v>
      </c>
      <c r="NXV232" s="19" t="s">
        <v>8439</v>
      </c>
      <c r="NXW232" s="19" t="s">
        <v>8439</v>
      </c>
      <c r="NXX232" s="19" t="s">
        <v>8439</v>
      </c>
      <c r="NXY232" s="19" t="s">
        <v>8439</v>
      </c>
      <c r="NXZ232" s="19" t="s">
        <v>8439</v>
      </c>
      <c r="NYA232" s="19" t="s">
        <v>8439</v>
      </c>
      <c r="NYB232" s="19" t="s">
        <v>8439</v>
      </c>
      <c r="NYC232" s="19" t="s">
        <v>8439</v>
      </c>
      <c r="NYD232" s="19" t="s">
        <v>8439</v>
      </c>
      <c r="NYE232" s="19" t="s">
        <v>8439</v>
      </c>
      <c r="NYF232" s="19" t="s">
        <v>8439</v>
      </c>
      <c r="NYG232" s="19" t="s">
        <v>8439</v>
      </c>
      <c r="NYH232" s="19" t="s">
        <v>8439</v>
      </c>
      <c r="NYI232" s="19" t="s">
        <v>8439</v>
      </c>
      <c r="NYJ232" s="19" t="s">
        <v>8439</v>
      </c>
      <c r="NYK232" s="19" t="s">
        <v>8439</v>
      </c>
      <c r="NYL232" s="19" t="s">
        <v>8439</v>
      </c>
      <c r="NYM232" s="19" t="s">
        <v>8439</v>
      </c>
      <c r="NYN232" s="19" t="s">
        <v>8439</v>
      </c>
      <c r="NYO232" s="19" t="s">
        <v>8439</v>
      </c>
      <c r="NYP232" s="19" t="s">
        <v>8439</v>
      </c>
      <c r="NYQ232" s="19" t="s">
        <v>8439</v>
      </c>
      <c r="NYR232" s="19" t="s">
        <v>8439</v>
      </c>
      <c r="NYS232" s="19" t="s">
        <v>8439</v>
      </c>
      <c r="NYT232" s="19" t="s">
        <v>8439</v>
      </c>
      <c r="NYU232" s="19" t="s">
        <v>8439</v>
      </c>
      <c r="NYV232" s="19" t="s">
        <v>8439</v>
      </c>
      <c r="NYW232" s="19" t="s">
        <v>8439</v>
      </c>
      <c r="NYX232" s="19" t="s">
        <v>8439</v>
      </c>
      <c r="NYY232" s="19" t="s">
        <v>8439</v>
      </c>
      <c r="NYZ232" s="19" t="s">
        <v>8439</v>
      </c>
      <c r="NZA232" s="19" t="s">
        <v>8439</v>
      </c>
      <c r="NZB232" s="19" t="s">
        <v>8439</v>
      </c>
      <c r="NZC232" s="19" t="s">
        <v>8439</v>
      </c>
      <c r="NZD232" s="19" t="s">
        <v>8439</v>
      </c>
      <c r="NZE232" s="19" t="s">
        <v>8439</v>
      </c>
      <c r="NZF232" s="19" t="s">
        <v>8439</v>
      </c>
      <c r="NZG232" s="19" t="s">
        <v>8439</v>
      </c>
      <c r="NZH232" s="19" t="s">
        <v>8439</v>
      </c>
      <c r="NZI232" s="19" t="s">
        <v>8439</v>
      </c>
      <c r="NZJ232" s="19" t="s">
        <v>8439</v>
      </c>
      <c r="NZK232" s="19" t="s">
        <v>8439</v>
      </c>
      <c r="NZL232" s="19" t="s">
        <v>8439</v>
      </c>
      <c r="NZM232" s="19" t="s">
        <v>8439</v>
      </c>
      <c r="NZN232" s="19" t="s">
        <v>8439</v>
      </c>
      <c r="NZO232" s="19" t="s">
        <v>8439</v>
      </c>
      <c r="NZP232" s="19" t="s">
        <v>8439</v>
      </c>
      <c r="NZQ232" s="19" t="s">
        <v>8439</v>
      </c>
      <c r="NZR232" s="19" t="s">
        <v>8439</v>
      </c>
      <c r="NZS232" s="19" t="s">
        <v>8439</v>
      </c>
      <c r="NZT232" s="19" t="s">
        <v>8439</v>
      </c>
      <c r="NZU232" s="19" t="s">
        <v>8439</v>
      </c>
      <c r="NZV232" s="19" t="s">
        <v>8439</v>
      </c>
      <c r="NZW232" s="19" t="s">
        <v>8439</v>
      </c>
      <c r="NZX232" s="19" t="s">
        <v>8439</v>
      </c>
      <c r="NZY232" s="19" t="s">
        <v>8439</v>
      </c>
      <c r="NZZ232" s="19" t="s">
        <v>8439</v>
      </c>
      <c r="OAA232" s="19" t="s">
        <v>8439</v>
      </c>
      <c r="OAB232" s="19" t="s">
        <v>8439</v>
      </c>
      <c r="OAC232" s="19" t="s">
        <v>8439</v>
      </c>
      <c r="OAD232" s="19" t="s">
        <v>8439</v>
      </c>
      <c r="OAE232" s="19" t="s">
        <v>8439</v>
      </c>
      <c r="OAF232" s="19" t="s">
        <v>8439</v>
      </c>
      <c r="OAG232" s="19" t="s">
        <v>8439</v>
      </c>
      <c r="OAH232" s="19" t="s">
        <v>8439</v>
      </c>
      <c r="OAI232" s="19" t="s">
        <v>8439</v>
      </c>
      <c r="OAJ232" s="19" t="s">
        <v>8439</v>
      </c>
      <c r="OAK232" s="19" t="s">
        <v>8439</v>
      </c>
      <c r="OAL232" s="19" t="s">
        <v>8439</v>
      </c>
      <c r="OAM232" s="19" t="s">
        <v>8439</v>
      </c>
      <c r="OAN232" s="19" t="s">
        <v>8439</v>
      </c>
      <c r="OAO232" s="19" t="s">
        <v>8439</v>
      </c>
      <c r="OAP232" s="19" t="s">
        <v>8439</v>
      </c>
      <c r="OAQ232" s="19" t="s">
        <v>8439</v>
      </c>
      <c r="OAR232" s="19" t="s">
        <v>8439</v>
      </c>
      <c r="OAS232" s="19" t="s">
        <v>8439</v>
      </c>
      <c r="OAT232" s="19" t="s">
        <v>8439</v>
      </c>
      <c r="OAU232" s="19" t="s">
        <v>8439</v>
      </c>
      <c r="OAV232" s="19" t="s">
        <v>8439</v>
      </c>
      <c r="OAW232" s="19" t="s">
        <v>8439</v>
      </c>
      <c r="OAX232" s="19" t="s">
        <v>8439</v>
      </c>
      <c r="OAY232" s="19" t="s">
        <v>8439</v>
      </c>
      <c r="OAZ232" s="19" t="s">
        <v>8439</v>
      </c>
      <c r="OBA232" s="19" t="s">
        <v>8439</v>
      </c>
      <c r="OBB232" s="19" t="s">
        <v>8439</v>
      </c>
      <c r="OBC232" s="19" t="s">
        <v>8439</v>
      </c>
      <c r="OBD232" s="19" t="s">
        <v>8439</v>
      </c>
      <c r="OBE232" s="19" t="s">
        <v>8439</v>
      </c>
      <c r="OBF232" s="19" t="s">
        <v>8439</v>
      </c>
      <c r="OBG232" s="19" t="s">
        <v>8439</v>
      </c>
      <c r="OBH232" s="19" t="s">
        <v>8439</v>
      </c>
      <c r="OBI232" s="19" t="s">
        <v>8439</v>
      </c>
      <c r="OBJ232" s="19" t="s">
        <v>8439</v>
      </c>
      <c r="OBK232" s="19" t="s">
        <v>8439</v>
      </c>
      <c r="OBL232" s="19" t="s">
        <v>8439</v>
      </c>
      <c r="OBM232" s="19" t="s">
        <v>8439</v>
      </c>
      <c r="OBN232" s="19" t="s">
        <v>8439</v>
      </c>
      <c r="OBO232" s="19" t="s">
        <v>8439</v>
      </c>
      <c r="OBP232" s="19" t="s">
        <v>8439</v>
      </c>
      <c r="OBQ232" s="19" t="s">
        <v>8439</v>
      </c>
      <c r="OBR232" s="19" t="s">
        <v>8439</v>
      </c>
      <c r="OBS232" s="19" t="s">
        <v>8439</v>
      </c>
      <c r="OBT232" s="19" t="s">
        <v>8439</v>
      </c>
      <c r="OBU232" s="19" t="s">
        <v>8439</v>
      </c>
      <c r="OBV232" s="19" t="s">
        <v>8439</v>
      </c>
      <c r="OBW232" s="19" t="s">
        <v>8439</v>
      </c>
      <c r="OBX232" s="19" t="s">
        <v>8439</v>
      </c>
      <c r="OBY232" s="19" t="s">
        <v>8439</v>
      </c>
      <c r="OBZ232" s="19" t="s">
        <v>8439</v>
      </c>
      <c r="OCA232" s="19" t="s">
        <v>8439</v>
      </c>
      <c r="OCB232" s="19" t="s">
        <v>8439</v>
      </c>
      <c r="OCC232" s="19" t="s">
        <v>8439</v>
      </c>
      <c r="OCD232" s="19" t="s">
        <v>8439</v>
      </c>
      <c r="OCE232" s="19" t="s">
        <v>8439</v>
      </c>
      <c r="OCF232" s="19" t="s">
        <v>8439</v>
      </c>
      <c r="OCG232" s="19" t="s">
        <v>8439</v>
      </c>
      <c r="OCH232" s="19" t="s">
        <v>8439</v>
      </c>
      <c r="OCI232" s="19" t="s">
        <v>8439</v>
      </c>
      <c r="OCJ232" s="19" t="s">
        <v>8439</v>
      </c>
      <c r="OCK232" s="19" t="s">
        <v>8439</v>
      </c>
      <c r="OCL232" s="19" t="s">
        <v>8439</v>
      </c>
      <c r="OCM232" s="19" t="s">
        <v>8439</v>
      </c>
      <c r="OCN232" s="19" t="s">
        <v>8439</v>
      </c>
      <c r="OCO232" s="19" t="s">
        <v>8439</v>
      </c>
      <c r="OCP232" s="19" t="s">
        <v>8439</v>
      </c>
      <c r="OCQ232" s="19" t="s">
        <v>8439</v>
      </c>
      <c r="OCR232" s="19" t="s">
        <v>8439</v>
      </c>
      <c r="OCS232" s="19" t="s">
        <v>8439</v>
      </c>
      <c r="OCT232" s="19" t="s">
        <v>8439</v>
      </c>
      <c r="OCU232" s="19" t="s">
        <v>8439</v>
      </c>
      <c r="OCV232" s="19" t="s">
        <v>8439</v>
      </c>
      <c r="OCW232" s="19" t="s">
        <v>8439</v>
      </c>
      <c r="OCX232" s="19" t="s">
        <v>8439</v>
      </c>
      <c r="OCY232" s="19" t="s">
        <v>8439</v>
      </c>
      <c r="OCZ232" s="19" t="s">
        <v>8439</v>
      </c>
      <c r="ODA232" s="19" t="s">
        <v>8439</v>
      </c>
      <c r="ODB232" s="19" t="s">
        <v>8439</v>
      </c>
      <c r="ODC232" s="19" t="s">
        <v>8439</v>
      </c>
      <c r="ODD232" s="19" t="s">
        <v>8439</v>
      </c>
      <c r="ODE232" s="19" t="s">
        <v>8439</v>
      </c>
      <c r="ODF232" s="19" t="s">
        <v>8439</v>
      </c>
      <c r="ODG232" s="19" t="s">
        <v>8439</v>
      </c>
      <c r="ODH232" s="19" t="s">
        <v>8439</v>
      </c>
      <c r="ODI232" s="19" t="s">
        <v>8439</v>
      </c>
      <c r="ODJ232" s="19" t="s">
        <v>8439</v>
      </c>
      <c r="ODK232" s="19" t="s">
        <v>8439</v>
      </c>
      <c r="ODL232" s="19" t="s">
        <v>8439</v>
      </c>
      <c r="ODM232" s="19" t="s">
        <v>8439</v>
      </c>
      <c r="ODN232" s="19" t="s">
        <v>8439</v>
      </c>
      <c r="ODO232" s="19" t="s">
        <v>8439</v>
      </c>
      <c r="ODP232" s="19" t="s">
        <v>8439</v>
      </c>
      <c r="ODQ232" s="19" t="s">
        <v>8439</v>
      </c>
      <c r="ODR232" s="19" t="s">
        <v>8439</v>
      </c>
      <c r="ODS232" s="19" t="s">
        <v>8439</v>
      </c>
      <c r="ODT232" s="19" t="s">
        <v>8439</v>
      </c>
      <c r="ODU232" s="19" t="s">
        <v>8439</v>
      </c>
      <c r="ODV232" s="19" t="s">
        <v>8439</v>
      </c>
      <c r="ODW232" s="19" t="s">
        <v>8439</v>
      </c>
      <c r="ODX232" s="19" t="s">
        <v>8439</v>
      </c>
      <c r="ODY232" s="19" t="s">
        <v>8439</v>
      </c>
      <c r="ODZ232" s="19" t="s">
        <v>8439</v>
      </c>
      <c r="OEA232" s="19" t="s">
        <v>8439</v>
      </c>
      <c r="OEB232" s="19" t="s">
        <v>8439</v>
      </c>
      <c r="OEC232" s="19" t="s">
        <v>8439</v>
      </c>
      <c r="OED232" s="19" t="s">
        <v>8439</v>
      </c>
      <c r="OEE232" s="19" t="s">
        <v>8439</v>
      </c>
      <c r="OEF232" s="19" t="s">
        <v>8439</v>
      </c>
      <c r="OEG232" s="19" t="s">
        <v>8439</v>
      </c>
      <c r="OEH232" s="19" t="s">
        <v>8439</v>
      </c>
      <c r="OEI232" s="19" t="s">
        <v>8439</v>
      </c>
      <c r="OEJ232" s="19" t="s">
        <v>8439</v>
      </c>
      <c r="OEK232" s="19" t="s">
        <v>8439</v>
      </c>
      <c r="OEL232" s="19" t="s">
        <v>8439</v>
      </c>
      <c r="OEM232" s="19" t="s">
        <v>8439</v>
      </c>
      <c r="OEN232" s="19" t="s">
        <v>8439</v>
      </c>
      <c r="OEO232" s="19" t="s">
        <v>8439</v>
      </c>
      <c r="OEP232" s="19" t="s">
        <v>8439</v>
      </c>
      <c r="OEQ232" s="19" t="s">
        <v>8439</v>
      </c>
      <c r="OER232" s="19" t="s">
        <v>8439</v>
      </c>
      <c r="OES232" s="19" t="s">
        <v>8439</v>
      </c>
      <c r="OET232" s="19" t="s">
        <v>8439</v>
      </c>
      <c r="OEU232" s="19" t="s">
        <v>8439</v>
      </c>
      <c r="OEV232" s="19" t="s">
        <v>8439</v>
      </c>
      <c r="OEW232" s="19" t="s">
        <v>8439</v>
      </c>
      <c r="OEX232" s="19" t="s">
        <v>8439</v>
      </c>
      <c r="OEY232" s="19" t="s">
        <v>8439</v>
      </c>
      <c r="OEZ232" s="19" t="s">
        <v>8439</v>
      </c>
      <c r="OFA232" s="19" t="s">
        <v>8439</v>
      </c>
      <c r="OFB232" s="19" t="s">
        <v>8439</v>
      </c>
      <c r="OFC232" s="19" t="s">
        <v>8439</v>
      </c>
      <c r="OFD232" s="19" t="s">
        <v>8439</v>
      </c>
      <c r="OFE232" s="19" t="s">
        <v>8439</v>
      </c>
      <c r="OFF232" s="19" t="s">
        <v>8439</v>
      </c>
      <c r="OFG232" s="19" t="s">
        <v>8439</v>
      </c>
      <c r="OFH232" s="19" t="s">
        <v>8439</v>
      </c>
      <c r="OFI232" s="19" t="s">
        <v>8439</v>
      </c>
      <c r="OFJ232" s="19" t="s">
        <v>8439</v>
      </c>
      <c r="OFK232" s="19" t="s">
        <v>8439</v>
      </c>
      <c r="OFL232" s="19" t="s">
        <v>8439</v>
      </c>
      <c r="OFM232" s="19" t="s">
        <v>8439</v>
      </c>
      <c r="OFN232" s="19" t="s">
        <v>8439</v>
      </c>
      <c r="OFO232" s="19" t="s">
        <v>8439</v>
      </c>
      <c r="OFP232" s="19" t="s">
        <v>8439</v>
      </c>
      <c r="OFQ232" s="19" t="s">
        <v>8439</v>
      </c>
      <c r="OFR232" s="19" t="s">
        <v>8439</v>
      </c>
      <c r="OFS232" s="19" t="s">
        <v>8439</v>
      </c>
      <c r="OFT232" s="19" t="s">
        <v>8439</v>
      </c>
      <c r="OFU232" s="19" t="s">
        <v>8439</v>
      </c>
      <c r="OFV232" s="19" t="s">
        <v>8439</v>
      </c>
      <c r="OFW232" s="19" t="s">
        <v>8439</v>
      </c>
      <c r="OFX232" s="19" t="s">
        <v>8439</v>
      </c>
      <c r="OFY232" s="19" t="s">
        <v>8439</v>
      </c>
      <c r="OFZ232" s="19" t="s">
        <v>8439</v>
      </c>
      <c r="OGA232" s="19" t="s">
        <v>8439</v>
      </c>
      <c r="OGB232" s="19" t="s">
        <v>8439</v>
      </c>
      <c r="OGC232" s="19" t="s">
        <v>8439</v>
      </c>
      <c r="OGD232" s="19" t="s">
        <v>8439</v>
      </c>
      <c r="OGE232" s="19" t="s">
        <v>8439</v>
      </c>
      <c r="OGF232" s="19" t="s">
        <v>8439</v>
      </c>
      <c r="OGG232" s="19" t="s">
        <v>8439</v>
      </c>
      <c r="OGH232" s="19" t="s">
        <v>8439</v>
      </c>
      <c r="OGI232" s="19" t="s">
        <v>8439</v>
      </c>
      <c r="OGJ232" s="19" t="s">
        <v>8439</v>
      </c>
      <c r="OGK232" s="19" t="s">
        <v>8439</v>
      </c>
      <c r="OGL232" s="19" t="s">
        <v>8439</v>
      </c>
      <c r="OGM232" s="19" t="s">
        <v>8439</v>
      </c>
      <c r="OGN232" s="19" t="s">
        <v>8439</v>
      </c>
      <c r="OGO232" s="19" t="s">
        <v>8439</v>
      </c>
      <c r="OGP232" s="19" t="s">
        <v>8439</v>
      </c>
      <c r="OGQ232" s="19" t="s">
        <v>8439</v>
      </c>
      <c r="OGR232" s="19" t="s">
        <v>8439</v>
      </c>
      <c r="OGS232" s="19" t="s">
        <v>8439</v>
      </c>
      <c r="OGT232" s="19" t="s">
        <v>8439</v>
      </c>
      <c r="OGU232" s="19" t="s">
        <v>8439</v>
      </c>
      <c r="OGV232" s="19" t="s">
        <v>8439</v>
      </c>
      <c r="OGW232" s="19" t="s">
        <v>8439</v>
      </c>
      <c r="OGX232" s="19" t="s">
        <v>8439</v>
      </c>
      <c r="OGY232" s="19" t="s">
        <v>8439</v>
      </c>
      <c r="OGZ232" s="19" t="s">
        <v>8439</v>
      </c>
      <c r="OHA232" s="19" t="s">
        <v>8439</v>
      </c>
      <c r="OHB232" s="19" t="s">
        <v>8439</v>
      </c>
      <c r="OHC232" s="19" t="s">
        <v>8439</v>
      </c>
      <c r="OHD232" s="19" t="s">
        <v>8439</v>
      </c>
      <c r="OHE232" s="19" t="s">
        <v>8439</v>
      </c>
      <c r="OHF232" s="19" t="s">
        <v>8439</v>
      </c>
      <c r="OHG232" s="19" t="s">
        <v>8439</v>
      </c>
      <c r="OHH232" s="19" t="s">
        <v>8439</v>
      </c>
      <c r="OHI232" s="19" t="s">
        <v>8439</v>
      </c>
      <c r="OHJ232" s="19" t="s">
        <v>8439</v>
      </c>
      <c r="OHK232" s="19" t="s">
        <v>8439</v>
      </c>
      <c r="OHL232" s="19" t="s">
        <v>8439</v>
      </c>
      <c r="OHM232" s="19" t="s">
        <v>8439</v>
      </c>
      <c r="OHN232" s="19" t="s">
        <v>8439</v>
      </c>
      <c r="OHO232" s="19" t="s">
        <v>8439</v>
      </c>
      <c r="OHP232" s="19" t="s">
        <v>8439</v>
      </c>
      <c r="OHQ232" s="19" t="s">
        <v>8439</v>
      </c>
      <c r="OHR232" s="19" t="s">
        <v>8439</v>
      </c>
      <c r="OHS232" s="19" t="s">
        <v>8439</v>
      </c>
      <c r="OHT232" s="19" t="s">
        <v>8439</v>
      </c>
      <c r="OHU232" s="19" t="s">
        <v>8439</v>
      </c>
      <c r="OHV232" s="19" t="s">
        <v>8439</v>
      </c>
      <c r="OHW232" s="19" t="s">
        <v>8439</v>
      </c>
      <c r="OHX232" s="19" t="s">
        <v>8439</v>
      </c>
      <c r="OHY232" s="19" t="s">
        <v>8439</v>
      </c>
      <c r="OHZ232" s="19" t="s">
        <v>8439</v>
      </c>
      <c r="OIA232" s="19" t="s">
        <v>8439</v>
      </c>
      <c r="OIB232" s="19" t="s">
        <v>8439</v>
      </c>
      <c r="OIC232" s="19" t="s">
        <v>8439</v>
      </c>
      <c r="OID232" s="19" t="s">
        <v>8439</v>
      </c>
      <c r="OIE232" s="19" t="s">
        <v>8439</v>
      </c>
      <c r="OIF232" s="19" t="s">
        <v>8439</v>
      </c>
      <c r="OIG232" s="19" t="s">
        <v>8439</v>
      </c>
      <c r="OIH232" s="19" t="s">
        <v>8439</v>
      </c>
      <c r="OII232" s="19" t="s">
        <v>8439</v>
      </c>
      <c r="OIJ232" s="19" t="s">
        <v>8439</v>
      </c>
      <c r="OIK232" s="19" t="s">
        <v>8439</v>
      </c>
      <c r="OIL232" s="19" t="s">
        <v>8439</v>
      </c>
      <c r="OIM232" s="19" t="s">
        <v>8439</v>
      </c>
      <c r="OIN232" s="19" t="s">
        <v>8439</v>
      </c>
      <c r="OIO232" s="19" t="s">
        <v>8439</v>
      </c>
      <c r="OIP232" s="19" t="s">
        <v>8439</v>
      </c>
      <c r="OIQ232" s="19" t="s">
        <v>8439</v>
      </c>
      <c r="OIR232" s="19" t="s">
        <v>8439</v>
      </c>
      <c r="OIS232" s="19" t="s">
        <v>8439</v>
      </c>
      <c r="OIT232" s="19" t="s">
        <v>8439</v>
      </c>
      <c r="OIU232" s="19" t="s">
        <v>8439</v>
      </c>
      <c r="OIV232" s="19" t="s">
        <v>8439</v>
      </c>
      <c r="OIW232" s="19" t="s">
        <v>8439</v>
      </c>
      <c r="OIX232" s="19" t="s">
        <v>8439</v>
      </c>
      <c r="OIY232" s="19" t="s">
        <v>8439</v>
      </c>
      <c r="OIZ232" s="19" t="s">
        <v>8439</v>
      </c>
      <c r="OJA232" s="19" t="s">
        <v>8439</v>
      </c>
      <c r="OJB232" s="19" t="s">
        <v>8439</v>
      </c>
      <c r="OJC232" s="19" t="s">
        <v>8439</v>
      </c>
      <c r="OJD232" s="19" t="s">
        <v>8439</v>
      </c>
      <c r="OJE232" s="19" t="s">
        <v>8439</v>
      </c>
      <c r="OJF232" s="19" t="s">
        <v>8439</v>
      </c>
      <c r="OJG232" s="19" t="s">
        <v>8439</v>
      </c>
      <c r="OJH232" s="19" t="s">
        <v>8439</v>
      </c>
      <c r="OJI232" s="19" t="s">
        <v>8439</v>
      </c>
      <c r="OJJ232" s="19" t="s">
        <v>8439</v>
      </c>
      <c r="OJK232" s="19" t="s">
        <v>8439</v>
      </c>
      <c r="OJL232" s="19" t="s">
        <v>8439</v>
      </c>
      <c r="OJM232" s="19" t="s">
        <v>8439</v>
      </c>
      <c r="OJN232" s="19" t="s">
        <v>8439</v>
      </c>
      <c r="OJO232" s="19" t="s">
        <v>8439</v>
      </c>
      <c r="OJP232" s="19" t="s">
        <v>8439</v>
      </c>
      <c r="OJQ232" s="19" t="s">
        <v>8439</v>
      </c>
      <c r="OJR232" s="19" t="s">
        <v>8439</v>
      </c>
      <c r="OJS232" s="19" t="s">
        <v>8439</v>
      </c>
      <c r="OJT232" s="19" t="s">
        <v>8439</v>
      </c>
      <c r="OJU232" s="19" t="s">
        <v>8439</v>
      </c>
      <c r="OJV232" s="19" t="s">
        <v>8439</v>
      </c>
      <c r="OJW232" s="19" t="s">
        <v>8439</v>
      </c>
      <c r="OJX232" s="19" t="s">
        <v>8439</v>
      </c>
      <c r="OJY232" s="19" t="s">
        <v>8439</v>
      </c>
      <c r="OJZ232" s="19" t="s">
        <v>8439</v>
      </c>
      <c r="OKA232" s="19" t="s">
        <v>8439</v>
      </c>
      <c r="OKB232" s="19" t="s">
        <v>8439</v>
      </c>
      <c r="OKC232" s="19" t="s">
        <v>8439</v>
      </c>
      <c r="OKD232" s="19" t="s">
        <v>8439</v>
      </c>
      <c r="OKE232" s="19" t="s">
        <v>8439</v>
      </c>
      <c r="OKF232" s="19" t="s">
        <v>8439</v>
      </c>
      <c r="OKG232" s="19" t="s">
        <v>8439</v>
      </c>
      <c r="OKH232" s="19" t="s">
        <v>8439</v>
      </c>
      <c r="OKI232" s="19" t="s">
        <v>8439</v>
      </c>
      <c r="OKJ232" s="19" t="s">
        <v>8439</v>
      </c>
      <c r="OKK232" s="19" t="s">
        <v>8439</v>
      </c>
      <c r="OKL232" s="19" t="s">
        <v>8439</v>
      </c>
      <c r="OKM232" s="19" t="s">
        <v>8439</v>
      </c>
      <c r="OKN232" s="19" t="s">
        <v>8439</v>
      </c>
      <c r="OKO232" s="19" t="s">
        <v>8439</v>
      </c>
      <c r="OKP232" s="19" t="s">
        <v>8439</v>
      </c>
      <c r="OKQ232" s="19" t="s">
        <v>8439</v>
      </c>
      <c r="OKR232" s="19" t="s">
        <v>8439</v>
      </c>
      <c r="OKS232" s="19" t="s">
        <v>8439</v>
      </c>
      <c r="OKT232" s="19" t="s">
        <v>8439</v>
      </c>
      <c r="OKU232" s="19" t="s">
        <v>8439</v>
      </c>
      <c r="OKV232" s="19" t="s">
        <v>8439</v>
      </c>
      <c r="OKW232" s="19" t="s">
        <v>8439</v>
      </c>
      <c r="OKX232" s="19" t="s">
        <v>8439</v>
      </c>
      <c r="OKY232" s="19" t="s">
        <v>8439</v>
      </c>
      <c r="OKZ232" s="19" t="s">
        <v>8439</v>
      </c>
      <c r="OLA232" s="19" t="s">
        <v>8439</v>
      </c>
      <c r="OLB232" s="19" t="s">
        <v>8439</v>
      </c>
      <c r="OLC232" s="19" t="s">
        <v>8439</v>
      </c>
      <c r="OLD232" s="19" t="s">
        <v>8439</v>
      </c>
      <c r="OLE232" s="19" t="s">
        <v>8439</v>
      </c>
      <c r="OLF232" s="19" t="s">
        <v>8439</v>
      </c>
      <c r="OLG232" s="19" t="s">
        <v>8439</v>
      </c>
      <c r="OLH232" s="19" t="s">
        <v>8439</v>
      </c>
      <c r="OLI232" s="19" t="s">
        <v>8439</v>
      </c>
      <c r="OLJ232" s="19" t="s">
        <v>8439</v>
      </c>
      <c r="OLK232" s="19" t="s">
        <v>8439</v>
      </c>
      <c r="OLL232" s="19" t="s">
        <v>8439</v>
      </c>
      <c r="OLM232" s="19" t="s">
        <v>8439</v>
      </c>
      <c r="OLN232" s="19" t="s">
        <v>8439</v>
      </c>
      <c r="OLO232" s="19" t="s">
        <v>8439</v>
      </c>
      <c r="OLP232" s="19" t="s">
        <v>8439</v>
      </c>
      <c r="OLQ232" s="19" t="s">
        <v>8439</v>
      </c>
      <c r="OLR232" s="19" t="s">
        <v>8439</v>
      </c>
      <c r="OLS232" s="19" t="s">
        <v>8439</v>
      </c>
      <c r="OLT232" s="19" t="s">
        <v>8439</v>
      </c>
      <c r="OLU232" s="19" t="s">
        <v>8439</v>
      </c>
      <c r="OLV232" s="19" t="s">
        <v>8439</v>
      </c>
      <c r="OLW232" s="19" t="s">
        <v>8439</v>
      </c>
      <c r="OLX232" s="19" t="s">
        <v>8439</v>
      </c>
      <c r="OLY232" s="19" t="s">
        <v>8439</v>
      </c>
      <c r="OLZ232" s="19" t="s">
        <v>8439</v>
      </c>
      <c r="OMA232" s="19" t="s">
        <v>8439</v>
      </c>
      <c r="OMB232" s="19" t="s">
        <v>8439</v>
      </c>
      <c r="OMC232" s="19" t="s">
        <v>8439</v>
      </c>
      <c r="OMD232" s="19" t="s">
        <v>8439</v>
      </c>
      <c r="OME232" s="19" t="s">
        <v>8439</v>
      </c>
      <c r="OMF232" s="19" t="s">
        <v>8439</v>
      </c>
      <c r="OMG232" s="19" t="s">
        <v>8439</v>
      </c>
      <c r="OMH232" s="19" t="s">
        <v>8439</v>
      </c>
      <c r="OMI232" s="19" t="s">
        <v>8439</v>
      </c>
      <c r="OMJ232" s="19" t="s">
        <v>8439</v>
      </c>
      <c r="OMK232" s="19" t="s">
        <v>8439</v>
      </c>
      <c r="OML232" s="19" t="s">
        <v>8439</v>
      </c>
      <c r="OMM232" s="19" t="s">
        <v>8439</v>
      </c>
      <c r="OMN232" s="19" t="s">
        <v>8439</v>
      </c>
      <c r="OMO232" s="19" t="s">
        <v>8439</v>
      </c>
      <c r="OMP232" s="19" t="s">
        <v>8439</v>
      </c>
      <c r="OMQ232" s="19" t="s">
        <v>8439</v>
      </c>
      <c r="OMR232" s="19" t="s">
        <v>8439</v>
      </c>
      <c r="OMS232" s="19" t="s">
        <v>8439</v>
      </c>
      <c r="OMT232" s="19" t="s">
        <v>8439</v>
      </c>
      <c r="OMU232" s="19" t="s">
        <v>8439</v>
      </c>
      <c r="OMV232" s="19" t="s">
        <v>8439</v>
      </c>
      <c r="OMW232" s="19" t="s">
        <v>8439</v>
      </c>
      <c r="OMX232" s="19" t="s">
        <v>8439</v>
      </c>
      <c r="OMY232" s="19" t="s">
        <v>8439</v>
      </c>
      <c r="OMZ232" s="19" t="s">
        <v>8439</v>
      </c>
      <c r="ONA232" s="19" t="s">
        <v>8439</v>
      </c>
      <c r="ONB232" s="19" t="s">
        <v>8439</v>
      </c>
      <c r="ONC232" s="19" t="s">
        <v>8439</v>
      </c>
      <c r="OND232" s="19" t="s">
        <v>8439</v>
      </c>
      <c r="ONE232" s="19" t="s">
        <v>8439</v>
      </c>
      <c r="ONF232" s="19" t="s">
        <v>8439</v>
      </c>
      <c r="ONG232" s="19" t="s">
        <v>8439</v>
      </c>
      <c r="ONH232" s="19" t="s">
        <v>8439</v>
      </c>
      <c r="ONI232" s="19" t="s">
        <v>8439</v>
      </c>
      <c r="ONJ232" s="19" t="s">
        <v>8439</v>
      </c>
      <c r="ONK232" s="19" t="s">
        <v>8439</v>
      </c>
      <c r="ONL232" s="19" t="s">
        <v>8439</v>
      </c>
      <c r="ONM232" s="19" t="s">
        <v>8439</v>
      </c>
      <c r="ONN232" s="19" t="s">
        <v>8439</v>
      </c>
      <c r="ONO232" s="19" t="s">
        <v>8439</v>
      </c>
      <c r="ONP232" s="19" t="s">
        <v>8439</v>
      </c>
      <c r="ONQ232" s="19" t="s">
        <v>8439</v>
      </c>
      <c r="ONR232" s="19" t="s">
        <v>8439</v>
      </c>
      <c r="ONS232" s="19" t="s">
        <v>8439</v>
      </c>
      <c r="ONT232" s="19" t="s">
        <v>8439</v>
      </c>
      <c r="ONU232" s="19" t="s">
        <v>8439</v>
      </c>
      <c r="ONV232" s="19" t="s">
        <v>8439</v>
      </c>
      <c r="ONW232" s="19" t="s">
        <v>8439</v>
      </c>
      <c r="ONX232" s="19" t="s">
        <v>8439</v>
      </c>
      <c r="ONY232" s="19" t="s">
        <v>8439</v>
      </c>
      <c r="ONZ232" s="19" t="s">
        <v>8439</v>
      </c>
      <c r="OOA232" s="19" t="s">
        <v>8439</v>
      </c>
      <c r="OOB232" s="19" t="s">
        <v>8439</v>
      </c>
      <c r="OOC232" s="19" t="s">
        <v>8439</v>
      </c>
      <c r="OOD232" s="19" t="s">
        <v>8439</v>
      </c>
      <c r="OOE232" s="19" t="s">
        <v>8439</v>
      </c>
      <c r="OOF232" s="19" t="s">
        <v>8439</v>
      </c>
      <c r="OOG232" s="19" t="s">
        <v>8439</v>
      </c>
      <c r="OOH232" s="19" t="s">
        <v>8439</v>
      </c>
      <c r="OOI232" s="19" t="s">
        <v>8439</v>
      </c>
      <c r="OOJ232" s="19" t="s">
        <v>8439</v>
      </c>
      <c r="OOK232" s="19" t="s">
        <v>8439</v>
      </c>
      <c r="OOL232" s="19" t="s">
        <v>8439</v>
      </c>
      <c r="OOM232" s="19" t="s">
        <v>8439</v>
      </c>
      <c r="OON232" s="19" t="s">
        <v>8439</v>
      </c>
      <c r="OOO232" s="19" t="s">
        <v>8439</v>
      </c>
      <c r="OOP232" s="19" t="s">
        <v>8439</v>
      </c>
      <c r="OOQ232" s="19" t="s">
        <v>8439</v>
      </c>
      <c r="OOR232" s="19" t="s">
        <v>8439</v>
      </c>
      <c r="OOS232" s="19" t="s">
        <v>8439</v>
      </c>
      <c r="OOT232" s="19" t="s">
        <v>8439</v>
      </c>
      <c r="OOU232" s="19" t="s">
        <v>8439</v>
      </c>
      <c r="OOV232" s="19" t="s">
        <v>8439</v>
      </c>
      <c r="OOW232" s="19" t="s">
        <v>8439</v>
      </c>
      <c r="OOX232" s="19" t="s">
        <v>8439</v>
      </c>
      <c r="OOY232" s="19" t="s">
        <v>8439</v>
      </c>
      <c r="OOZ232" s="19" t="s">
        <v>8439</v>
      </c>
      <c r="OPA232" s="19" t="s">
        <v>8439</v>
      </c>
      <c r="OPB232" s="19" t="s">
        <v>8439</v>
      </c>
      <c r="OPC232" s="19" t="s">
        <v>8439</v>
      </c>
      <c r="OPD232" s="19" t="s">
        <v>8439</v>
      </c>
      <c r="OPE232" s="19" t="s">
        <v>8439</v>
      </c>
      <c r="OPF232" s="19" t="s">
        <v>8439</v>
      </c>
      <c r="OPG232" s="19" t="s">
        <v>8439</v>
      </c>
      <c r="OPH232" s="19" t="s">
        <v>8439</v>
      </c>
      <c r="OPI232" s="19" t="s">
        <v>8439</v>
      </c>
      <c r="OPJ232" s="19" t="s">
        <v>8439</v>
      </c>
      <c r="OPK232" s="19" t="s">
        <v>8439</v>
      </c>
      <c r="OPL232" s="19" t="s">
        <v>8439</v>
      </c>
      <c r="OPM232" s="19" t="s">
        <v>8439</v>
      </c>
      <c r="OPN232" s="19" t="s">
        <v>8439</v>
      </c>
      <c r="OPO232" s="19" t="s">
        <v>8439</v>
      </c>
      <c r="OPP232" s="19" t="s">
        <v>8439</v>
      </c>
      <c r="OPQ232" s="19" t="s">
        <v>8439</v>
      </c>
      <c r="OPR232" s="19" t="s">
        <v>8439</v>
      </c>
      <c r="OPS232" s="19" t="s">
        <v>8439</v>
      </c>
      <c r="OPT232" s="19" t="s">
        <v>8439</v>
      </c>
      <c r="OPU232" s="19" t="s">
        <v>8439</v>
      </c>
      <c r="OPV232" s="19" t="s">
        <v>8439</v>
      </c>
      <c r="OPW232" s="19" t="s">
        <v>8439</v>
      </c>
      <c r="OPX232" s="19" t="s">
        <v>8439</v>
      </c>
      <c r="OPY232" s="19" t="s">
        <v>8439</v>
      </c>
      <c r="OPZ232" s="19" t="s">
        <v>8439</v>
      </c>
      <c r="OQA232" s="19" t="s">
        <v>8439</v>
      </c>
      <c r="OQB232" s="19" t="s">
        <v>8439</v>
      </c>
      <c r="OQC232" s="19" t="s">
        <v>8439</v>
      </c>
      <c r="OQD232" s="19" t="s">
        <v>8439</v>
      </c>
      <c r="OQE232" s="19" t="s">
        <v>8439</v>
      </c>
      <c r="OQF232" s="19" t="s">
        <v>8439</v>
      </c>
      <c r="OQG232" s="19" t="s">
        <v>8439</v>
      </c>
      <c r="OQH232" s="19" t="s">
        <v>8439</v>
      </c>
      <c r="OQI232" s="19" t="s">
        <v>8439</v>
      </c>
      <c r="OQJ232" s="19" t="s">
        <v>8439</v>
      </c>
      <c r="OQK232" s="19" t="s">
        <v>8439</v>
      </c>
      <c r="OQL232" s="19" t="s">
        <v>8439</v>
      </c>
      <c r="OQM232" s="19" t="s">
        <v>8439</v>
      </c>
      <c r="OQN232" s="19" t="s">
        <v>8439</v>
      </c>
      <c r="OQO232" s="19" t="s">
        <v>8439</v>
      </c>
      <c r="OQP232" s="19" t="s">
        <v>8439</v>
      </c>
      <c r="OQQ232" s="19" t="s">
        <v>8439</v>
      </c>
      <c r="OQR232" s="19" t="s">
        <v>8439</v>
      </c>
      <c r="OQS232" s="19" t="s">
        <v>8439</v>
      </c>
      <c r="OQT232" s="19" t="s">
        <v>8439</v>
      </c>
      <c r="OQU232" s="19" t="s">
        <v>8439</v>
      </c>
      <c r="OQV232" s="19" t="s">
        <v>8439</v>
      </c>
      <c r="OQW232" s="19" t="s">
        <v>8439</v>
      </c>
      <c r="OQX232" s="19" t="s">
        <v>8439</v>
      </c>
      <c r="OQY232" s="19" t="s">
        <v>8439</v>
      </c>
      <c r="OQZ232" s="19" t="s">
        <v>8439</v>
      </c>
      <c r="ORA232" s="19" t="s">
        <v>8439</v>
      </c>
      <c r="ORB232" s="19" t="s">
        <v>8439</v>
      </c>
      <c r="ORC232" s="19" t="s">
        <v>8439</v>
      </c>
      <c r="ORD232" s="19" t="s">
        <v>8439</v>
      </c>
      <c r="ORE232" s="19" t="s">
        <v>8439</v>
      </c>
      <c r="ORF232" s="19" t="s">
        <v>8439</v>
      </c>
      <c r="ORG232" s="19" t="s">
        <v>8439</v>
      </c>
      <c r="ORH232" s="19" t="s">
        <v>8439</v>
      </c>
      <c r="ORI232" s="19" t="s">
        <v>8439</v>
      </c>
      <c r="ORJ232" s="19" t="s">
        <v>8439</v>
      </c>
      <c r="ORK232" s="19" t="s">
        <v>8439</v>
      </c>
      <c r="ORL232" s="19" t="s">
        <v>8439</v>
      </c>
      <c r="ORM232" s="19" t="s">
        <v>8439</v>
      </c>
      <c r="ORN232" s="19" t="s">
        <v>8439</v>
      </c>
      <c r="ORO232" s="19" t="s">
        <v>8439</v>
      </c>
      <c r="ORP232" s="19" t="s">
        <v>8439</v>
      </c>
      <c r="ORQ232" s="19" t="s">
        <v>8439</v>
      </c>
      <c r="ORR232" s="19" t="s">
        <v>8439</v>
      </c>
      <c r="ORS232" s="19" t="s">
        <v>8439</v>
      </c>
      <c r="ORT232" s="19" t="s">
        <v>8439</v>
      </c>
      <c r="ORU232" s="19" t="s">
        <v>8439</v>
      </c>
      <c r="ORV232" s="19" t="s">
        <v>8439</v>
      </c>
      <c r="ORW232" s="19" t="s">
        <v>8439</v>
      </c>
      <c r="ORX232" s="19" t="s">
        <v>8439</v>
      </c>
      <c r="ORY232" s="19" t="s">
        <v>8439</v>
      </c>
      <c r="ORZ232" s="19" t="s">
        <v>8439</v>
      </c>
      <c r="OSA232" s="19" t="s">
        <v>8439</v>
      </c>
      <c r="OSB232" s="19" t="s">
        <v>8439</v>
      </c>
      <c r="OSC232" s="19" t="s">
        <v>8439</v>
      </c>
      <c r="OSD232" s="19" t="s">
        <v>8439</v>
      </c>
      <c r="OSE232" s="19" t="s">
        <v>8439</v>
      </c>
      <c r="OSF232" s="19" t="s">
        <v>8439</v>
      </c>
      <c r="OSG232" s="19" t="s">
        <v>8439</v>
      </c>
      <c r="OSH232" s="19" t="s">
        <v>8439</v>
      </c>
      <c r="OSI232" s="19" t="s">
        <v>8439</v>
      </c>
      <c r="OSJ232" s="19" t="s">
        <v>8439</v>
      </c>
      <c r="OSK232" s="19" t="s">
        <v>8439</v>
      </c>
      <c r="OSL232" s="19" t="s">
        <v>8439</v>
      </c>
      <c r="OSM232" s="19" t="s">
        <v>8439</v>
      </c>
      <c r="OSN232" s="19" t="s">
        <v>8439</v>
      </c>
      <c r="OSO232" s="19" t="s">
        <v>8439</v>
      </c>
      <c r="OSP232" s="19" t="s">
        <v>8439</v>
      </c>
      <c r="OSQ232" s="19" t="s">
        <v>8439</v>
      </c>
      <c r="OSR232" s="19" t="s">
        <v>8439</v>
      </c>
      <c r="OSS232" s="19" t="s">
        <v>8439</v>
      </c>
      <c r="OST232" s="19" t="s">
        <v>8439</v>
      </c>
      <c r="OSU232" s="19" t="s">
        <v>8439</v>
      </c>
      <c r="OSV232" s="19" t="s">
        <v>8439</v>
      </c>
      <c r="OSW232" s="19" t="s">
        <v>8439</v>
      </c>
      <c r="OSX232" s="19" t="s">
        <v>8439</v>
      </c>
      <c r="OSY232" s="19" t="s">
        <v>8439</v>
      </c>
      <c r="OSZ232" s="19" t="s">
        <v>8439</v>
      </c>
      <c r="OTA232" s="19" t="s">
        <v>8439</v>
      </c>
      <c r="OTB232" s="19" t="s">
        <v>8439</v>
      </c>
      <c r="OTC232" s="19" t="s">
        <v>8439</v>
      </c>
      <c r="OTD232" s="19" t="s">
        <v>8439</v>
      </c>
      <c r="OTE232" s="19" t="s">
        <v>8439</v>
      </c>
      <c r="OTF232" s="19" t="s">
        <v>8439</v>
      </c>
      <c r="OTG232" s="19" t="s">
        <v>8439</v>
      </c>
      <c r="OTH232" s="19" t="s">
        <v>8439</v>
      </c>
      <c r="OTI232" s="19" t="s">
        <v>8439</v>
      </c>
      <c r="OTJ232" s="19" t="s">
        <v>8439</v>
      </c>
      <c r="OTK232" s="19" t="s">
        <v>8439</v>
      </c>
      <c r="OTL232" s="19" t="s">
        <v>8439</v>
      </c>
      <c r="OTM232" s="19" t="s">
        <v>8439</v>
      </c>
      <c r="OTN232" s="19" t="s">
        <v>8439</v>
      </c>
      <c r="OTO232" s="19" t="s">
        <v>8439</v>
      </c>
      <c r="OTP232" s="19" t="s">
        <v>8439</v>
      </c>
      <c r="OTQ232" s="19" t="s">
        <v>8439</v>
      </c>
      <c r="OTR232" s="19" t="s">
        <v>8439</v>
      </c>
      <c r="OTS232" s="19" t="s">
        <v>8439</v>
      </c>
      <c r="OTT232" s="19" t="s">
        <v>8439</v>
      </c>
      <c r="OTU232" s="19" t="s">
        <v>8439</v>
      </c>
      <c r="OTV232" s="19" t="s">
        <v>8439</v>
      </c>
      <c r="OTW232" s="19" t="s">
        <v>8439</v>
      </c>
      <c r="OTX232" s="19" t="s">
        <v>8439</v>
      </c>
      <c r="OTY232" s="19" t="s">
        <v>8439</v>
      </c>
      <c r="OTZ232" s="19" t="s">
        <v>8439</v>
      </c>
      <c r="OUA232" s="19" t="s">
        <v>8439</v>
      </c>
      <c r="OUB232" s="19" t="s">
        <v>8439</v>
      </c>
      <c r="OUC232" s="19" t="s">
        <v>8439</v>
      </c>
      <c r="OUD232" s="19" t="s">
        <v>8439</v>
      </c>
      <c r="OUE232" s="19" t="s">
        <v>8439</v>
      </c>
      <c r="OUF232" s="19" t="s">
        <v>8439</v>
      </c>
      <c r="OUG232" s="19" t="s">
        <v>8439</v>
      </c>
      <c r="OUH232" s="19" t="s">
        <v>8439</v>
      </c>
      <c r="OUI232" s="19" t="s">
        <v>8439</v>
      </c>
      <c r="OUJ232" s="19" t="s">
        <v>8439</v>
      </c>
      <c r="OUK232" s="19" t="s">
        <v>8439</v>
      </c>
      <c r="OUL232" s="19" t="s">
        <v>8439</v>
      </c>
      <c r="OUM232" s="19" t="s">
        <v>8439</v>
      </c>
      <c r="OUN232" s="19" t="s">
        <v>8439</v>
      </c>
      <c r="OUO232" s="19" t="s">
        <v>8439</v>
      </c>
      <c r="OUP232" s="19" t="s">
        <v>8439</v>
      </c>
      <c r="OUQ232" s="19" t="s">
        <v>8439</v>
      </c>
      <c r="OUR232" s="19" t="s">
        <v>8439</v>
      </c>
      <c r="OUS232" s="19" t="s">
        <v>8439</v>
      </c>
      <c r="OUT232" s="19" t="s">
        <v>8439</v>
      </c>
      <c r="OUU232" s="19" t="s">
        <v>8439</v>
      </c>
      <c r="OUV232" s="19" t="s">
        <v>8439</v>
      </c>
      <c r="OUW232" s="19" t="s">
        <v>8439</v>
      </c>
      <c r="OUX232" s="19" t="s">
        <v>8439</v>
      </c>
      <c r="OUY232" s="19" t="s">
        <v>8439</v>
      </c>
      <c r="OUZ232" s="19" t="s">
        <v>8439</v>
      </c>
      <c r="OVA232" s="19" t="s">
        <v>8439</v>
      </c>
      <c r="OVB232" s="19" t="s">
        <v>8439</v>
      </c>
      <c r="OVC232" s="19" t="s">
        <v>8439</v>
      </c>
      <c r="OVD232" s="19" t="s">
        <v>8439</v>
      </c>
      <c r="OVE232" s="19" t="s">
        <v>8439</v>
      </c>
      <c r="OVF232" s="19" t="s">
        <v>8439</v>
      </c>
      <c r="OVG232" s="19" t="s">
        <v>8439</v>
      </c>
      <c r="OVH232" s="19" t="s">
        <v>8439</v>
      </c>
      <c r="OVI232" s="19" t="s">
        <v>8439</v>
      </c>
      <c r="OVJ232" s="19" t="s">
        <v>8439</v>
      </c>
      <c r="OVK232" s="19" t="s">
        <v>8439</v>
      </c>
      <c r="OVL232" s="19" t="s">
        <v>8439</v>
      </c>
      <c r="OVM232" s="19" t="s">
        <v>8439</v>
      </c>
      <c r="OVN232" s="19" t="s">
        <v>8439</v>
      </c>
      <c r="OVO232" s="19" t="s">
        <v>8439</v>
      </c>
      <c r="OVP232" s="19" t="s">
        <v>8439</v>
      </c>
      <c r="OVQ232" s="19" t="s">
        <v>8439</v>
      </c>
      <c r="OVR232" s="19" t="s">
        <v>8439</v>
      </c>
      <c r="OVS232" s="19" t="s">
        <v>8439</v>
      </c>
      <c r="OVT232" s="19" t="s">
        <v>8439</v>
      </c>
      <c r="OVU232" s="19" t="s">
        <v>8439</v>
      </c>
      <c r="OVV232" s="19" t="s">
        <v>8439</v>
      </c>
      <c r="OVW232" s="19" t="s">
        <v>8439</v>
      </c>
      <c r="OVX232" s="19" t="s">
        <v>8439</v>
      </c>
      <c r="OVY232" s="19" t="s">
        <v>8439</v>
      </c>
      <c r="OVZ232" s="19" t="s">
        <v>8439</v>
      </c>
      <c r="OWA232" s="19" t="s">
        <v>8439</v>
      </c>
      <c r="OWB232" s="19" t="s">
        <v>8439</v>
      </c>
      <c r="OWC232" s="19" t="s">
        <v>8439</v>
      </c>
      <c r="OWD232" s="19" t="s">
        <v>8439</v>
      </c>
      <c r="OWE232" s="19" t="s">
        <v>8439</v>
      </c>
      <c r="OWF232" s="19" t="s">
        <v>8439</v>
      </c>
      <c r="OWG232" s="19" t="s">
        <v>8439</v>
      </c>
      <c r="OWH232" s="19" t="s">
        <v>8439</v>
      </c>
      <c r="OWI232" s="19" t="s">
        <v>8439</v>
      </c>
      <c r="OWJ232" s="19" t="s">
        <v>8439</v>
      </c>
      <c r="OWK232" s="19" t="s">
        <v>8439</v>
      </c>
      <c r="OWL232" s="19" t="s">
        <v>8439</v>
      </c>
      <c r="OWM232" s="19" t="s">
        <v>8439</v>
      </c>
      <c r="OWN232" s="19" t="s">
        <v>8439</v>
      </c>
      <c r="OWO232" s="19" t="s">
        <v>8439</v>
      </c>
      <c r="OWP232" s="19" t="s">
        <v>8439</v>
      </c>
      <c r="OWQ232" s="19" t="s">
        <v>8439</v>
      </c>
      <c r="OWR232" s="19" t="s">
        <v>8439</v>
      </c>
      <c r="OWS232" s="19" t="s">
        <v>8439</v>
      </c>
      <c r="OWT232" s="19" t="s">
        <v>8439</v>
      </c>
      <c r="OWU232" s="19" t="s">
        <v>8439</v>
      </c>
      <c r="OWV232" s="19" t="s">
        <v>8439</v>
      </c>
      <c r="OWW232" s="19" t="s">
        <v>8439</v>
      </c>
      <c r="OWX232" s="19" t="s">
        <v>8439</v>
      </c>
      <c r="OWY232" s="19" t="s">
        <v>8439</v>
      </c>
      <c r="OWZ232" s="19" t="s">
        <v>8439</v>
      </c>
      <c r="OXA232" s="19" t="s">
        <v>8439</v>
      </c>
      <c r="OXB232" s="19" t="s">
        <v>8439</v>
      </c>
      <c r="OXC232" s="19" t="s">
        <v>8439</v>
      </c>
      <c r="OXD232" s="19" t="s">
        <v>8439</v>
      </c>
      <c r="OXE232" s="19" t="s">
        <v>8439</v>
      </c>
      <c r="OXF232" s="19" t="s">
        <v>8439</v>
      </c>
      <c r="OXG232" s="19" t="s">
        <v>8439</v>
      </c>
      <c r="OXH232" s="19" t="s">
        <v>8439</v>
      </c>
      <c r="OXI232" s="19" t="s">
        <v>8439</v>
      </c>
      <c r="OXJ232" s="19" t="s">
        <v>8439</v>
      </c>
      <c r="OXK232" s="19" t="s">
        <v>8439</v>
      </c>
      <c r="OXL232" s="19" t="s">
        <v>8439</v>
      </c>
      <c r="OXM232" s="19" t="s">
        <v>8439</v>
      </c>
      <c r="OXN232" s="19" t="s">
        <v>8439</v>
      </c>
      <c r="OXO232" s="19" t="s">
        <v>8439</v>
      </c>
      <c r="OXP232" s="19" t="s">
        <v>8439</v>
      </c>
      <c r="OXQ232" s="19" t="s">
        <v>8439</v>
      </c>
      <c r="OXR232" s="19" t="s">
        <v>8439</v>
      </c>
      <c r="OXS232" s="19" t="s">
        <v>8439</v>
      </c>
      <c r="OXT232" s="19" t="s">
        <v>8439</v>
      </c>
      <c r="OXU232" s="19" t="s">
        <v>8439</v>
      </c>
      <c r="OXV232" s="19" t="s">
        <v>8439</v>
      </c>
      <c r="OXW232" s="19" t="s">
        <v>8439</v>
      </c>
      <c r="OXX232" s="19" t="s">
        <v>8439</v>
      </c>
      <c r="OXY232" s="19" t="s">
        <v>8439</v>
      </c>
      <c r="OXZ232" s="19" t="s">
        <v>8439</v>
      </c>
      <c r="OYA232" s="19" t="s">
        <v>8439</v>
      </c>
      <c r="OYB232" s="19" t="s">
        <v>8439</v>
      </c>
      <c r="OYC232" s="19" t="s">
        <v>8439</v>
      </c>
      <c r="OYD232" s="19" t="s">
        <v>8439</v>
      </c>
      <c r="OYE232" s="19" t="s">
        <v>8439</v>
      </c>
      <c r="OYF232" s="19" t="s">
        <v>8439</v>
      </c>
      <c r="OYG232" s="19" t="s">
        <v>8439</v>
      </c>
      <c r="OYH232" s="19" t="s">
        <v>8439</v>
      </c>
      <c r="OYI232" s="19" t="s">
        <v>8439</v>
      </c>
      <c r="OYJ232" s="19" t="s">
        <v>8439</v>
      </c>
      <c r="OYK232" s="19" t="s">
        <v>8439</v>
      </c>
      <c r="OYL232" s="19" t="s">
        <v>8439</v>
      </c>
      <c r="OYM232" s="19" t="s">
        <v>8439</v>
      </c>
      <c r="OYN232" s="19" t="s">
        <v>8439</v>
      </c>
      <c r="OYO232" s="19" t="s">
        <v>8439</v>
      </c>
      <c r="OYP232" s="19" t="s">
        <v>8439</v>
      </c>
      <c r="OYQ232" s="19" t="s">
        <v>8439</v>
      </c>
      <c r="OYR232" s="19" t="s">
        <v>8439</v>
      </c>
      <c r="OYS232" s="19" t="s">
        <v>8439</v>
      </c>
      <c r="OYT232" s="19" t="s">
        <v>8439</v>
      </c>
      <c r="OYU232" s="19" t="s">
        <v>8439</v>
      </c>
      <c r="OYV232" s="19" t="s">
        <v>8439</v>
      </c>
      <c r="OYW232" s="19" t="s">
        <v>8439</v>
      </c>
      <c r="OYX232" s="19" t="s">
        <v>8439</v>
      </c>
      <c r="OYY232" s="19" t="s">
        <v>8439</v>
      </c>
      <c r="OYZ232" s="19" t="s">
        <v>8439</v>
      </c>
      <c r="OZA232" s="19" t="s">
        <v>8439</v>
      </c>
      <c r="OZB232" s="19" t="s">
        <v>8439</v>
      </c>
      <c r="OZC232" s="19" t="s">
        <v>8439</v>
      </c>
      <c r="OZD232" s="19" t="s">
        <v>8439</v>
      </c>
      <c r="OZE232" s="19" t="s">
        <v>8439</v>
      </c>
      <c r="OZF232" s="19" t="s">
        <v>8439</v>
      </c>
      <c r="OZG232" s="19" t="s">
        <v>8439</v>
      </c>
      <c r="OZH232" s="19" t="s">
        <v>8439</v>
      </c>
      <c r="OZI232" s="19" t="s">
        <v>8439</v>
      </c>
      <c r="OZJ232" s="19" t="s">
        <v>8439</v>
      </c>
      <c r="OZK232" s="19" t="s">
        <v>8439</v>
      </c>
      <c r="OZL232" s="19" t="s">
        <v>8439</v>
      </c>
      <c r="OZM232" s="19" t="s">
        <v>8439</v>
      </c>
      <c r="OZN232" s="19" t="s">
        <v>8439</v>
      </c>
      <c r="OZO232" s="19" t="s">
        <v>8439</v>
      </c>
      <c r="OZP232" s="19" t="s">
        <v>8439</v>
      </c>
      <c r="OZQ232" s="19" t="s">
        <v>8439</v>
      </c>
      <c r="OZR232" s="19" t="s">
        <v>8439</v>
      </c>
      <c r="OZS232" s="19" t="s">
        <v>8439</v>
      </c>
      <c r="OZT232" s="19" t="s">
        <v>8439</v>
      </c>
      <c r="OZU232" s="19" t="s">
        <v>8439</v>
      </c>
      <c r="OZV232" s="19" t="s">
        <v>8439</v>
      </c>
      <c r="OZW232" s="19" t="s">
        <v>8439</v>
      </c>
      <c r="OZX232" s="19" t="s">
        <v>8439</v>
      </c>
      <c r="OZY232" s="19" t="s">
        <v>8439</v>
      </c>
      <c r="OZZ232" s="19" t="s">
        <v>8439</v>
      </c>
      <c r="PAA232" s="19" t="s">
        <v>8439</v>
      </c>
      <c r="PAB232" s="19" t="s">
        <v>8439</v>
      </c>
      <c r="PAC232" s="19" t="s">
        <v>8439</v>
      </c>
      <c r="PAD232" s="19" t="s">
        <v>8439</v>
      </c>
      <c r="PAE232" s="19" t="s">
        <v>8439</v>
      </c>
      <c r="PAF232" s="19" t="s">
        <v>8439</v>
      </c>
      <c r="PAG232" s="19" t="s">
        <v>8439</v>
      </c>
      <c r="PAH232" s="19" t="s">
        <v>8439</v>
      </c>
      <c r="PAI232" s="19" t="s">
        <v>8439</v>
      </c>
      <c r="PAJ232" s="19" t="s">
        <v>8439</v>
      </c>
      <c r="PAK232" s="19" t="s">
        <v>8439</v>
      </c>
      <c r="PAL232" s="19" t="s">
        <v>8439</v>
      </c>
      <c r="PAM232" s="19" t="s">
        <v>8439</v>
      </c>
      <c r="PAN232" s="19" t="s">
        <v>8439</v>
      </c>
      <c r="PAO232" s="19" t="s">
        <v>8439</v>
      </c>
      <c r="PAP232" s="19" t="s">
        <v>8439</v>
      </c>
      <c r="PAQ232" s="19" t="s">
        <v>8439</v>
      </c>
      <c r="PAR232" s="19" t="s">
        <v>8439</v>
      </c>
      <c r="PAS232" s="19" t="s">
        <v>8439</v>
      </c>
      <c r="PAT232" s="19" t="s">
        <v>8439</v>
      </c>
      <c r="PAU232" s="19" t="s">
        <v>8439</v>
      </c>
      <c r="PAV232" s="19" t="s">
        <v>8439</v>
      </c>
      <c r="PAW232" s="19" t="s">
        <v>8439</v>
      </c>
      <c r="PAX232" s="19" t="s">
        <v>8439</v>
      </c>
      <c r="PAY232" s="19" t="s">
        <v>8439</v>
      </c>
      <c r="PAZ232" s="19" t="s">
        <v>8439</v>
      </c>
      <c r="PBA232" s="19" t="s">
        <v>8439</v>
      </c>
      <c r="PBB232" s="19" t="s">
        <v>8439</v>
      </c>
      <c r="PBC232" s="19" t="s">
        <v>8439</v>
      </c>
      <c r="PBD232" s="19" t="s">
        <v>8439</v>
      </c>
      <c r="PBE232" s="19" t="s">
        <v>8439</v>
      </c>
      <c r="PBF232" s="19" t="s">
        <v>8439</v>
      </c>
      <c r="PBG232" s="19" t="s">
        <v>8439</v>
      </c>
      <c r="PBH232" s="19" t="s">
        <v>8439</v>
      </c>
      <c r="PBI232" s="19" t="s">
        <v>8439</v>
      </c>
      <c r="PBJ232" s="19" t="s">
        <v>8439</v>
      </c>
      <c r="PBK232" s="19" t="s">
        <v>8439</v>
      </c>
      <c r="PBL232" s="19" t="s">
        <v>8439</v>
      </c>
      <c r="PBM232" s="19" t="s">
        <v>8439</v>
      </c>
      <c r="PBN232" s="19" t="s">
        <v>8439</v>
      </c>
      <c r="PBO232" s="19" t="s">
        <v>8439</v>
      </c>
      <c r="PBP232" s="19" t="s">
        <v>8439</v>
      </c>
      <c r="PBQ232" s="19" t="s">
        <v>8439</v>
      </c>
      <c r="PBR232" s="19" t="s">
        <v>8439</v>
      </c>
      <c r="PBS232" s="19" t="s">
        <v>8439</v>
      </c>
      <c r="PBT232" s="19" t="s">
        <v>8439</v>
      </c>
      <c r="PBU232" s="19" t="s">
        <v>8439</v>
      </c>
      <c r="PBV232" s="19" t="s">
        <v>8439</v>
      </c>
      <c r="PBW232" s="19" t="s">
        <v>8439</v>
      </c>
      <c r="PBX232" s="19" t="s">
        <v>8439</v>
      </c>
      <c r="PBY232" s="19" t="s">
        <v>8439</v>
      </c>
      <c r="PBZ232" s="19" t="s">
        <v>8439</v>
      </c>
      <c r="PCA232" s="19" t="s">
        <v>8439</v>
      </c>
      <c r="PCB232" s="19" t="s">
        <v>8439</v>
      </c>
      <c r="PCC232" s="19" t="s">
        <v>8439</v>
      </c>
      <c r="PCD232" s="19" t="s">
        <v>8439</v>
      </c>
      <c r="PCE232" s="19" t="s">
        <v>8439</v>
      </c>
      <c r="PCF232" s="19" t="s">
        <v>8439</v>
      </c>
      <c r="PCG232" s="19" t="s">
        <v>8439</v>
      </c>
      <c r="PCH232" s="19" t="s">
        <v>8439</v>
      </c>
      <c r="PCI232" s="19" t="s">
        <v>8439</v>
      </c>
      <c r="PCJ232" s="19" t="s">
        <v>8439</v>
      </c>
      <c r="PCK232" s="19" t="s">
        <v>8439</v>
      </c>
      <c r="PCL232" s="19" t="s">
        <v>8439</v>
      </c>
      <c r="PCM232" s="19" t="s">
        <v>8439</v>
      </c>
      <c r="PCN232" s="19" t="s">
        <v>8439</v>
      </c>
      <c r="PCO232" s="19" t="s">
        <v>8439</v>
      </c>
      <c r="PCP232" s="19" t="s">
        <v>8439</v>
      </c>
      <c r="PCQ232" s="19" t="s">
        <v>8439</v>
      </c>
      <c r="PCR232" s="19" t="s">
        <v>8439</v>
      </c>
      <c r="PCS232" s="19" t="s">
        <v>8439</v>
      </c>
      <c r="PCT232" s="19" t="s">
        <v>8439</v>
      </c>
      <c r="PCU232" s="19" t="s">
        <v>8439</v>
      </c>
      <c r="PCV232" s="19" t="s">
        <v>8439</v>
      </c>
      <c r="PCW232" s="19" t="s">
        <v>8439</v>
      </c>
      <c r="PCX232" s="19" t="s">
        <v>8439</v>
      </c>
      <c r="PCY232" s="19" t="s">
        <v>8439</v>
      </c>
      <c r="PCZ232" s="19" t="s">
        <v>8439</v>
      </c>
      <c r="PDA232" s="19" t="s">
        <v>8439</v>
      </c>
      <c r="PDB232" s="19" t="s">
        <v>8439</v>
      </c>
      <c r="PDC232" s="19" t="s">
        <v>8439</v>
      </c>
      <c r="PDD232" s="19" t="s">
        <v>8439</v>
      </c>
      <c r="PDE232" s="19" t="s">
        <v>8439</v>
      </c>
      <c r="PDF232" s="19" t="s">
        <v>8439</v>
      </c>
      <c r="PDG232" s="19" t="s">
        <v>8439</v>
      </c>
      <c r="PDH232" s="19" t="s">
        <v>8439</v>
      </c>
      <c r="PDI232" s="19" t="s">
        <v>8439</v>
      </c>
      <c r="PDJ232" s="19" t="s">
        <v>8439</v>
      </c>
      <c r="PDK232" s="19" t="s">
        <v>8439</v>
      </c>
      <c r="PDL232" s="19" t="s">
        <v>8439</v>
      </c>
      <c r="PDM232" s="19" t="s">
        <v>8439</v>
      </c>
      <c r="PDN232" s="19" t="s">
        <v>8439</v>
      </c>
      <c r="PDO232" s="19" t="s">
        <v>8439</v>
      </c>
      <c r="PDP232" s="19" t="s">
        <v>8439</v>
      </c>
      <c r="PDQ232" s="19" t="s">
        <v>8439</v>
      </c>
      <c r="PDR232" s="19" t="s">
        <v>8439</v>
      </c>
      <c r="PDS232" s="19" t="s">
        <v>8439</v>
      </c>
      <c r="PDT232" s="19" t="s">
        <v>8439</v>
      </c>
      <c r="PDU232" s="19" t="s">
        <v>8439</v>
      </c>
      <c r="PDV232" s="19" t="s">
        <v>8439</v>
      </c>
      <c r="PDW232" s="19" t="s">
        <v>8439</v>
      </c>
      <c r="PDX232" s="19" t="s">
        <v>8439</v>
      </c>
      <c r="PDY232" s="19" t="s">
        <v>8439</v>
      </c>
      <c r="PDZ232" s="19" t="s">
        <v>8439</v>
      </c>
      <c r="PEA232" s="19" t="s">
        <v>8439</v>
      </c>
      <c r="PEB232" s="19" t="s">
        <v>8439</v>
      </c>
      <c r="PEC232" s="19" t="s">
        <v>8439</v>
      </c>
      <c r="PED232" s="19" t="s">
        <v>8439</v>
      </c>
      <c r="PEE232" s="19" t="s">
        <v>8439</v>
      </c>
      <c r="PEF232" s="19" t="s">
        <v>8439</v>
      </c>
      <c r="PEG232" s="19" t="s">
        <v>8439</v>
      </c>
      <c r="PEH232" s="19" t="s">
        <v>8439</v>
      </c>
      <c r="PEI232" s="19" t="s">
        <v>8439</v>
      </c>
      <c r="PEJ232" s="19" t="s">
        <v>8439</v>
      </c>
      <c r="PEK232" s="19" t="s">
        <v>8439</v>
      </c>
      <c r="PEL232" s="19" t="s">
        <v>8439</v>
      </c>
      <c r="PEM232" s="19" t="s">
        <v>8439</v>
      </c>
      <c r="PEN232" s="19" t="s">
        <v>8439</v>
      </c>
      <c r="PEO232" s="19" t="s">
        <v>8439</v>
      </c>
      <c r="PEP232" s="19" t="s">
        <v>8439</v>
      </c>
      <c r="PEQ232" s="19" t="s">
        <v>8439</v>
      </c>
      <c r="PER232" s="19" t="s">
        <v>8439</v>
      </c>
      <c r="PES232" s="19" t="s">
        <v>8439</v>
      </c>
      <c r="PET232" s="19" t="s">
        <v>8439</v>
      </c>
      <c r="PEU232" s="19" t="s">
        <v>8439</v>
      </c>
      <c r="PEV232" s="19" t="s">
        <v>8439</v>
      </c>
      <c r="PEW232" s="19" t="s">
        <v>8439</v>
      </c>
      <c r="PEX232" s="19" t="s">
        <v>8439</v>
      </c>
      <c r="PEY232" s="19" t="s">
        <v>8439</v>
      </c>
      <c r="PEZ232" s="19" t="s">
        <v>8439</v>
      </c>
      <c r="PFA232" s="19" t="s">
        <v>8439</v>
      </c>
      <c r="PFB232" s="19" t="s">
        <v>8439</v>
      </c>
      <c r="PFC232" s="19" t="s">
        <v>8439</v>
      </c>
      <c r="PFD232" s="19" t="s">
        <v>8439</v>
      </c>
      <c r="PFE232" s="19" t="s">
        <v>8439</v>
      </c>
      <c r="PFF232" s="19" t="s">
        <v>8439</v>
      </c>
      <c r="PFG232" s="19" t="s">
        <v>8439</v>
      </c>
      <c r="PFH232" s="19" t="s">
        <v>8439</v>
      </c>
      <c r="PFI232" s="19" t="s">
        <v>8439</v>
      </c>
      <c r="PFJ232" s="19" t="s">
        <v>8439</v>
      </c>
      <c r="PFK232" s="19" t="s">
        <v>8439</v>
      </c>
      <c r="PFL232" s="19" t="s">
        <v>8439</v>
      </c>
      <c r="PFM232" s="19" t="s">
        <v>8439</v>
      </c>
      <c r="PFN232" s="19" t="s">
        <v>8439</v>
      </c>
      <c r="PFO232" s="19" t="s">
        <v>8439</v>
      </c>
      <c r="PFP232" s="19" t="s">
        <v>8439</v>
      </c>
      <c r="PFQ232" s="19" t="s">
        <v>8439</v>
      </c>
      <c r="PFR232" s="19" t="s">
        <v>8439</v>
      </c>
      <c r="PFS232" s="19" t="s">
        <v>8439</v>
      </c>
      <c r="PFT232" s="19" t="s">
        <v>8439</v>
      </c>
      <c r="PFU232" s="19" t="s">
        <v>8439</v>
      </c>
      <c r="PFV232" s="19" t="s">
        <v>8439</v>
      </c>
      <c r="PFW232" s="19" t="s">
        <v>8439</v>
      </c>
      <c r="PFX232" s="19" t="s">
        <v>8439</v>
      </c>
      <c r="PFY232" s="19" t="s">
        <v>8439</v>
      </c>
      <c r="PFZ232" s="19" t="s">
        <v>8439</v>
      </c>
      <c r="PGA232" s="19" t="s">
        <v>8439</v>
      </c>
      <c r="PGB232" s="19" t="s">
        <v>8439</v>
      </c>
      <c r="PGC232" s="19" t="s">
        <v>8439</v>
      </c>
      <c r="PGD232" s="19" t="s">
        <v>8439</v>
      </c>
      <c r="PGE232" s="19" t="s">
        <v>8439</v>
      </c>
      <c r="PGF232" s="19" t="s">
        <v>8439</v>
      </c>
      <c r="PGG232" s="19" t="s">
        <v>8439</v>
      </c>
      <c r="PGH232" s="19" t="s">
        <v>8439</v>
      </c>
      <c r="PGI232" s="19" t="s">
        <v>8439</v>
      </c>
      <c r="PGJ232" s="19" t="s">
        <v>8439</v>
      </c>
      <c r="PGK232" s="19" t="s">
        <v>8439</v>
      </c>
      <c r="PGL232" s="19" t="s">
        <v>8439</v>
      </c>
      <c r="PGM232" s="19" t="s">
        <v>8439</v>
      </c>
      <c r="PGN232" s="19" t="s">
        <v>8439</v>
      </c>
      <c r="PGO232" s="19" t="s">
        <v>8439</v>
      </c>
      <c r="PGP232" s="19" t="s">
        <v>8439</v>
      </c>
      <c r="PGQ232" s="19" t="s">
        <v>8439</v>
      </c>
      <c r="PGR232" s="19" t="s">
        <v>8439</v>
      </c>
      <c r="PGS232" s="19" t="s">
        <v>8439</v>
      </c>
      <c r="PGT232" s="19" t="s">
        <v>8439</v>
      </c>
      <c r="PGU232" s="19" t="s">
        <v>8439</v>
      </c>
      <c r="PGV232" s="19" t="s">
        <v>8439</v>
      </c>
      <c r="PGW232" s="19" t="s">
        <v>8439</v>
      </c>
      <c r="PGX232" s="19" t="s">
        <v>8439</v>
      </c>
      <c r="PGY232" s="19" t="s">
        <v>8439</v>
      </c>
      <c r="PGZ232" s="19" t="s">
        <v>8439</v>
      </c>
      <c r="PHA232" s="19" t="s">
        <v>8439</v>
      </c>
      <c r="PHB232" s="19" t="s">
        <v>8439</v>
      </c>
      <c r="PHC232" s="19" t="s">
        <v>8439</v>
      </c>
      <c r="PHD232" s="19" t="s">
        <v>8439</v>
      </c>
      <c r="PHE232" s="19" t="s">
        <v>8439</v>
      </c>
      <c r="PHF232" s="19" t="s">
        <v>8439</v>
      </c>
      <c r="PHG232" s="19" t="s">
        <v>8439</v>
      </c>
      <c r="PHH232" s="19" t="s">
        <v>8439</v>
      </c>
      <c r="PHI232" s="19" t="s">
        <v>8439</v>
      </c>
      <c r="PHJ232" s="19" t="s">
        <v>8439</v>
      </c>
      <c r="PHK232" s="19" t="s">
        <v>8439</v>
      </c>
      <c r="PHL232" s="19" t="s">
        <v>8439</v>
      </c>
      <c r="PHM232" s="19" t="s">
        <v>8439</v>
      </c>
      <c r="PHN232" s="19" t="s">
        <v>8439</v>
      </c>
      <c r="PHO232" s="19" t="s">
        <v>8439</v>
      </c>
      <c r="PHP232" s="19" t="s">
        <v>8439</v>
      </c>
      <c r="PHQ232" s="19" t="s">
        <v>8439</v>
      </c>
      <c r="PHR232" s="19" t="s">
        <v>8439</v>
      </c>
      <c r="PHS232" s="19" t="s">
        <v>8439</v>
      </c>
      <c r="PHT232" s="19" t="s">
        <v>8439</v>
      </c>
      <c r="PHU232" s="19" t="s">
        <v>8439</v>
      </c>
      <c r="PHV232" s="19" t="s">
        <v>8439</v>
      </c>
      <c r="PHW232" s="19" t="s">
        <v>8439</v>
      </c>
      <c r="PHX232" s="19" t="s">
        <v>8439</v>
      </c>
      <c r="PHY232" s="19" t="s">
        <v>8439</v>
      </c>
      <c r="PHZ232" s="19" t="s">
        <v>8439</v>
      </c>
      <c r="PIA232" s="19" t="s">
        <v>8439</v>
      </c>
      <c r="PIB232" s="19" t="s">
        <v>8439</v>
      </c>
      <c r="PIC232" s="19" t="s">
        <v>8439</v>
      </c>
      <c r="PID232" s="19" t="s">
        <v>8439</v>
      </c>
      <c r="PIE232" s="19" t="s">
        <v>8439</v>
      </c>
      <c r="PIF232" s="19" t="s">
        <v>8439</v>
      </c>
      <c r="PIG232" s="19" t="s">
        <v>8439</v>
      </c>
      <c r="PIH232" s="19" t="s">
        <v>8439</v>
      </c>
      <c r="PII232" s="19" t="s">
        <v>8439</v>
      </c>
      <c r="PIJ232" s="19" t="s">
        <v>8439</v>
      </c>
      <c r="PIK232" s="19" t="s">
        <v>8439</v>
      </c>
      <c r="PIL232" s="19" t="s">
        <v>8439</v>
      </c>
      <c r="PIM232" s="19" t="s">
        <v>8439</v>
      </c>
      <c r="PIN232" s="19" t="s">
        <v>8439</v>
      </c>
      <c r="PIO232" s="19" t="s">
        <v>8439</v>
      </c>
      <c r="PIP232" s="19" t="s">
        <v>8439</v>
      </c>
      <c r="PIQ232" s="19" t="s">
        <v>8439</v>
      </c>
      <c r="PIR232" s="19" t="s">
        <v>8439</v>
      </c>
      <c r="PIS232" s="19" t="s">
        <v>8439</v>
      </c>
      <c r="PIT232" s="19" t="s">
        <v>8439</v>
      </c>
      <c r="PIU232" s="19" t="s">
        <v>8439</v>
      </c>
      <c r="PIV232" s="19" t="s">
        <v>8439</v>
      </c>
      <c r="PIW232" s="19" t="s">
        <v>8439</v>
      </c>
      <c r="PIX232" s="19" t="s">
        <v>8439</v>
      </c>
      <c r="PIY232" s="19" t="s">
        <v>8439</v>
      </c>
      <c r="PIZ232" s="19" t="s">
        <v>8439</v>
      </c>
      <c r="PJA232" s="19" t="s">
        <v>8439</v>
      </c>
      <c r="PJB232" s="19" t="s">
        <v>8439</v>
      </c>
      <c r="PJC232" s="19" t="s">
        <v>8439</v>
      </c>
      <c r="PJD232" s="19" t="s">
        <v>8439</v>
      </c>
      <c r="PJE232" s="19" t="s">
        <v>8439</v>
      </c>
      <c r="PJF232" s="19" t="s">
        <v>8439</v>
      </c>
      <c r="PJG232" s="19" t="s">
        <v>8439</v>
      </c>
      <c r="PJH232" s="19" t="s">
        <v>8439</v>
      </c>
      <c r="PJI232" s="19" t="s">
        <v>8439</v>
      </c>
      <c r="PJJ232" s="19" t="s">
        <v>8439</v>
      </c>
      <c r="PJK232" s="19" t="s">
        <v>8439</v>
      </c>
      <c r="PJL232" s="19" t="s">
        <v>8439</v>
      </c>
      <c r="PJM232" s="19" t="s">
        <v>8439</v>
      </c>
      <c r="PJN232" s="19" t="s">
        <v>8439</v>
      </c>
      <c r="PJO232" s="19" t="s">
        <v>8439</v>
      </c>
      <c r="PJP232" s="19" t="s">
        <v>8439</v>
      </c>
      <c r="PJQ232" s="19" t="s">
        <v>8439</v>
      </c>
      <c r="PJR232" s="19" t="s">
        <v>8439</v>
      </c>
      <c r="PJS232" s="19" t="s">
        <v>8439</v>
      </c>
      <c r="PJT232" s="19" t="s">
        <v>8439</v>
      </c>
      <c r="PJU232" s="19" t="s">
        <v>8439</v>
      </c>
      <c r="PJV232" s="19" t="s">
        <v>8439</v>
      </c>
      <c r="PJW232" s="19" t="s">
        <v>8439</v>
      </c>
      <c r="PJX232" s="19" t="s">
        <v>8439</v>
      </c>
      <c r="PJY232" s="19" t="s">
        <v>8439</v>
      </c>
      <c r="PJZ232" s="19" t="s">
        <v>8439</v>
      </c>
      <c r="PKA232" s="19" t="s">
        <v>8439</v>
      </c>
      <c r="PKB232" s="19" t="s">
        <v>8439</v>
      </c>
      <c r="PKC232" s="19" t="s">
        <v>8439</v>
      </c>
      <c r="PKD232" s="19" t="s">
        <v>8439</v>
      </c>
      <c r="PKE232" s="19" t="s">
        <v>8439</v>
      </c>
      <c r="PKF232" s="19" t="s">
        <v>8439</v>
      </c>
      <c r="PKG232" s="19" t="s">
        <v>8439</v>
      </c>
      <c r="PKH232" s="19" t="s">
        <v>8439</v>
      </c>
      <c r="PKI232" s="19" t="s">
        <v>8439</v>
      </c>
      <c r="PKJ232" s="19" t="s">
        <v>8439</v>
      </c>
      <c r="PKK232" s="19" t="s">
        <v>8439</v>
      </c>
      <c r="PKL232" s="19" t="s">
        <v>8439</v>
      </c>
      <c r="PKM232" s="19" t="s">
        <v>8439</v>
      </c>
      <c r="PKN232" s="19" t="s">
        <v>8439</v>
      </c>
      <c r="PKO232" s="19" t="s">
        <v>8439</v>
      </c>
      <c r="PKP232" s="19" t="s">
        <v>8439</v>
      </c>
      <c r="PKQ232" s="19" t="s">
        <v>8439</v>
      </c>
      <c r="PKR232" s="19" t="s">
        <v>8439</v>
      </c>
      <c r="PKS232" s="19" t="s">
        <v>8439</v>
      </c>
      <c r="PKT232" s="19" t="s">
        <v>8439</v>
      </c>
      <c r="PKU232" s="19" t="s">
        <v>8439</v>
      </c>
      <c r="PKV232" s="19" t="s">
        <v>8439</v>
      </c>
      <c r="PKW232" s="19" t="s">
        <v>8439</v>
      </c>
      <c r="PKX232" s="19" t="s">
        <v>8439</v>
      </c>
      <c r="PKY232" s="19" t="s">
        <v>8439</v>
      </c>
      <c r="PKZ232" s="19" t="s">
        <v>8439</v>
      </c>
      <c r="PLA232" s="19" t="s">
        <v>8439</v>
      </c>
      <c r="PLB232" s="19" t="s">
        <v>8439</v>
      </c>
      <c r="PLC232" s="19" t="s">
        <v>8439</v>
      </c>
      <c r="PLD232" s="19" t="s">
        <v>8439</v>
      </c>
      <c r="PLE232" s="19" t="s">
        <v>8439</v>
      </c>
      <c r="PLF232" s="19" t="s">
        <v>8439</v>
      </c>
      <c r="PLG232" s="19" t="s">
        <v>8439</v>
      </c>
      <c r="PLH232" s="19" t="s">
        <v>8439</v>
      </c>
      <c r="PLI232" s="19" t="s">
        <v>8439</v>
      </c>
      <c r="PLJ232" s="19" t="s">
        <v>8439</v>
      </c>
      <c r="PLK232" s="19" t="s">
        <v>8439</v>
      </c>
      <c r="PLL232" s="19" t="s">
        <v>8439</v>
      </c>
      <c r="PLM232" s="19" t="s">
        <v>8439</v>
      </c>
      <c r="PLN232" s="19" t="s">
        <v>8439</v>
      </c>
      <c r="PLO232" s="19" t="s">
        <v>8439</v>
      </c>
      <c r="PLP232" s="19" t="s">
        <v>8439</v>
      </c>
      <c r="PLQ232" s="19" t="s">
        <v>8439</v>
      </c>
      <c r="PLR232" s="19" t="s">
        <v>8439</v>
      </c>
      <c r="PLS232" s="19" t="s">
        <v>8439</v>
      </c>
      <c r="PLT232" s="19" t="s">
        <v>8439</v>
      </c>
      <c r="PLU232" s="19" t="s">
        <v>8439</v>
      </c>
      <c r="PLV232" s="19" t="s">
        <v>8439</v>
      </c>
      <c r="PLW232" s="19" t="s">
        <v>8439</v>
      </c>
      <c r="PLX232" s="19" t="s">
        <v>8439</v>
      </c>
      <c r="PLY232" s="19" t="s">
        <v>8439</v>
      </c>
      <c r="PLZ232" s="19" t="s">
        <v>8439</v>
      </c>
      <c r="PMA232" s="19" t="s">
        <v>8439</v>
      </c>
      <c r="PMB232" s="19" t="s">
        <v>8439</v>
      </c>
      <c r="PMC232" s="19" t="s">
        <v>8439</v>
      </c>
      <c r="PMD232" s="19" t="s">
        <v>8439</v>
      </c>
      <c r="PME232" s="19" t="s">
        <v>8439</v>
      </c>
      <c r="PMF232" s="19" t="s">
        <v>8439</v>
      </c>
      <c r="PMG232" s="19" t="s">
        <v>8439</v>
      </c>
      <c r="PMH232" s="19" t="s">
        <v>8439</v>
      </c>
      <c r="PMI232" s="19" t="s">
        <v>8439</v>
      </c>
      <c r="PMJ232" s="19" t="s">
        <v>8439</v>
      </c>
      <c r="PMK232" s="19" t="s">
        <v>8439</v>
      </c>
      <c r="PML232" s="19" t="s">
        <v>8439</v>
      </c>
      <c r="PMM232" s="19" t="s">
        <v>8439</v>
      </c>
      <c r="PMN232" s="19" t="s">
        <v>8439</v>
      </c>
      <c r="PMO232" s="19" t="s">
        <v>8439</v>
      </c>
      <c r="PMP232" s="19" t="s">
        <v>8439</v>
      </c>
      <c r="PMQ232" s="19" t="s">
        <v>8439</v>
      </c>
      <c r="PMR232" s="19" t="s">
        <v>8439</v>
      </c>
      <c r="PMS232" s="19" t="s">
        <v>8439</v>
      </c>
      <c r="PMT232" s="19" t="s">
        <v>8439</v>
      </c>
      <c r="PMU232" s="19" t="s">
        <v>8439</v>
      </c>
      <c r="PMV232" s="19" t="s">
        <v>8439</v>
      </c>
      <c r="PMW232" s="19" t="s">
        <v>8439</v>
      </c>
      <c r="PMX232" s="19" t="s">
        <v>8439</v>
      </c>
      <c r="PMY232" s="19" t="s">
        <v>8439</v>
      </c>
      <c r="PMZ232" s="19" t="s">
        <v>8439</v>
      </c>
      <c r="PNA232" s="19" t="s">
        <v>8439</v>
      </c>
      <c r="PNB232" s="19" t="s">
        <v>8439</v>
      </c>
      <c r="PNC232" s="19" t="s">
        <v>8439</v>
      </c>
      <c r="PND232" s="19" t="s">
        <v>8439</v>
      </c>
      <c r="PNE232" s="19" t="s">
        <v>8439</v>
      </c>
      <c r="PNF232" s="19" t="s">
        <v>8439</v>
      </c>
      <c r="PNG232" s="19" t="s">
        <v>8439</v>
      </c>
      <c r="PNH232" s="19" t="s">
        <v>8439</v>
      </c>
      <c r="PNI232" s="19" t="s">
        <v>8439</v>
      </c>
      <c r="PNJ232" s="19" t="s">
        <v>8439</v>
      </c>
      <c r="PNK232" s="19" t="s">
        <v>8439</v>
      </c>
      <c r="PNL232" s="19" t="s">
        <v>8439</v>
      </c>
      <c r="PNM232" s="19" t="s">
        <v>8439</v>
      </c>
      <c r="PNN232" s="19" t="s">
        <v>8439</v>
      </c>
      <c r="PNO232" s="19" t="s">
        <v>8439</v>
      </c>
      <c r="PNP232" s="19" t="s">
        <v>8439</v>
      </c>
      <c r="PNQ232" s="19" t="s">
        <v>8439</v>
      </c>
      <c r="PNR232" s="19" t="s">
        <v>8439</v>
      </c>
      <c r="PNS232" s="19" t="s">
        <v>8439</v>
      </c>
      <c r="PNT232" s="19" t="s">
        <v>8439</v>
      </c>
      <c r="PNU232" s="19" t="s">
        <v>8439</v>
      </c>
      <c r="PNV232" s="19" t="s">
        <v>8439</v>
      </c>
      <c r="PNW232" s="19" t="s">
        <v>8439</v>
      </c>
      <c r="PNX232" s="19" t="s">
        <v>8439</v>
      </c>
      <c r="PNY232" s="19" t="s">
        <v>8439</v>
      </c>
      <c r="PNZ232" s="19" t="s">
        <v>8439</v>
      </c>
      <c r="POA232" s="19" t="s">
        <v>8439</v>
      </c>
      <c r="POB232" s="19" t="s">
        <v>8439</v>
      </c>
      <c r="POC232" s="19" t="s">
        <v>8439</v>
      </c>
      <c r="POD232" s="19" t="s">
        <v>8439</v>
      </c>
      <c r="POE232" s="19" t="s">
        <v>8439</v>
      </c>
      <c r="POF232" s="19" t="s">
        <v>8439</v>
      </c>
      <c r="POG232" s="19" t="s">
        <v>8439</v>
      </c>
      <c r="POH232" s="19" t="s">
        <v>8439</v>
      </c>
      <c r="POI232" s="19" t="s">
        <v>8439</v>
      </c>
      <c r="POJ232" s="19" t="s">
        <v>8439</v>
      </c>
      <c r="POK232" s="19" t="s">
        <v>8439</v>
      </c>
      <c r="POL232" s="19" t="s">
        <v>8439</v>
      </c>
      <c r="POM232" s="19" t="s">
        <v>8439</v>
      </c>
      <c r="PON232" s="19" t="s">
        <v>8439</v>
      </c>
      <c r="POO232" s="19" t="s">
        <v>8439</v>
      </c>
      <c r="POP232" s="19" t="s">
        <v>8439</v>
      </c>
      <c r="POQ232" s="19" t="s">
        <v>8439</v>
      </c>
      <c r="POR232" s="19" t="s">
        <v>8439</v>
      </c>
      <c r="POS232" s="19" t="s">
        <v>8439</v>
      </c>
      <c r="POT232" s="19" t="s">
        <v>8439</v>
      </c>
      <c r="POU232" s="19" t="s">
        <v>8439</v>
      </c>
      <c r="POV232" s="19" t="s">
        <v>8439</v>
      </c>
      <c r="POW232" s="19" t="s">
        <v>8439</v>
      </c>
      <c r="POX232" s="19" t="s">
        <v>8439</v>
      </c>
      <c r="POY232" s="19" t="s">
        <v>8439</v>
      </c>
      <c r="POZ232" s="19" t="s">
        <v>8439</v>
      </c>
      <c r="PPA232" s="19" t="s">
        <v>8439</v>
      </c>
      <c r="PPB232" s="19" t="s">
        <v>8439</v>
      </c>
      <c r="PPC232" s="19" t="s">
        <v>8439</v>
      </c>
      <c r="PPD232" s="19" t="s">
        <v>8439</v>
      </c>
      <c r="PPE232" s="19" t="s">
        <v>8439</v>
      </c>
      <c r="PPF232" s="19" t="s">
        <v>8439</v>
      </c>
      <c r="PPG232" s="19" t="s">
        <v>8439</v>
      </c>
      <c r="PPH232" s="19" t="s">
        <v>8439</v>
      </c>
      <c r="PPI232" s="19" t="s">
        <v>8439</v>
      </c>
      <c r="PPJ232" s="19" t="s">
        <v>8439</v>
      </c>
      <c r="PPK232" s="19" t="s">
        <v>8439</v>
      </c>
      <c r="PPL232" s="19" t="s">
        <v>8439</v>
      </c>
      <c r="PPM232" s="19" t="s">
        <v>8439</v>
      </c>
      <c r="PPN232" s="19" t="s">
        <v>8439</v>
      </c>
      <c r="PPO232" s="19" t="s">
        <v>8439</v>
      </c>
      <c r="PPP232" s="19" t="s">
        <v>8439</v>
      </c>
      <c r="PPQ232" s="19" t="s">
        <v>8439</v>
      </c>
      <c r="PPR232" s="19" t="s">
        <v>8439</v>
      </c>
      <c r="PPS232" s="19" t="s">
        <v>8439</v>
      </c>
      <c r="PPT232" s="19" t="s">
        <v>8439</v>
      </c>
      <c r="PPU232" s="19" t="s">
        <v>8439</v>
      </c>
      <c r="PPV232" s="19" t="s">
        <v>8439</v>
      </c>
      <c r="PPW232" s="19" t="s">
        <v>8439</v>
      </c>
      <c r="PPX232" s="19" t="s">
        <v>8439</v>
      </c>
      <c r="PPY232" s="19" t="s">
        <v>8439</v>
      </c>
      <c r="PPZ232" s="19" t="s">
        <v>8439</v>
      </c>
      <c r="PQA232" s="19" t="s">
        <v>8439</v>
      </c>
      <c r="PQB232" s="19" t="s">
        <v>8439</v>
      </c>
      <c r="PQC232" s="19" t="s">
        <v>8439</v>
      </c>
      <c r="PQD232" s="19" t="s">
        <v>8439</v>
      </c>
      <c r="PQE232" s="19" t="s">
        <v>8439</v>
      </c>
      <c r="PQF232" s="19" t="s">
        <v>8439</v>
      </c>
      <c r="PQG232" s="19" t="s">
        <v>8439</v>
      </c>
      <c r="PQH232" s="19" t="s">
        <v>8439</v>
      </c>
      <c r="PQI232" s="19" t="s">
        <v>8439</v>
      </c>
      <c r="PQJ232" s="19" t="s">
        <v>8439</v>
      </c>
      <c r="PQK232" s="19" t="s">
        <v>8439</v>
      </c>
      <c r="PQL232" s="19" t="s">
        <v>8439</v>
      </c>
      <c r="PQM232" s="19" t="s">
        <v>8439</v>
      </c>
      <c r="PQN232" s="19" t="s">
        <v>8439</v>
      </c>
      <c r="PQO232" s="19" t="s">
        <v>8439</v>
      </c>
      <c r="PQP232" s="19" t="s">
        <v>8439</v>
      </c>
      <c r="PQQ232" s="19" t="s">
        <v>8439</v>
      </c>
      <c r="PQR232" s="19" t="s">
        <v>8439</v>
      </c>
      <c r="PQS232" s="19" t="s">
        <v>8439</v>
      </c>
      <c r="PQT232" s="19" t="s">
        <v>8439</v>
      </c>
      <c r="PQU232" s="19" t="s">
        <v>8439</v>
      </c>
      <c r="PQV232" s="19" t="s">
        <v>8439</v>
      </c>
      <c r="PQW232" s="19" t="s">
        <v>8439</v>
      </c>
      <c r="PQX232" s="19" t="s">
        <v>8439</v>
      </c>
      <c r="PQY232" s="19" t="s">
        <v>8439</v>
      </c>
      <c r="PQZ232" s="19" t="s">
        <v>8439</v>
      </c>
      <c r="PRA232" s="19" t="s">
        <v>8439</v>
      </c>
      <c r="PRB232" s="19" t="s">
        <v>8439</v>
      </c>
      <c r="PRC232" s="19" t="s">
        <v>8439</v>
      </c>
      <c r="PRD232" s="19" t="s">
        <v>8439</v>
      </c>
      <c r="PRE232" s="19" t="s">
        <v>8439</v>
      </c>
      <c r="PRF232" s="19" t="s">
        <v>8439</v>
      </c>
      <c r="PRG232" s="19" t="s">
        <v>8439</v>
      </c>
      <c r="PRH232" s="19" t="s">
        <v>8439</v>
      </c>
      <c r="PRI232" s="19" t="s">
        <v>8439</v>
      </c>
      <c r="PRJ232" s="19" t="s">
        <v>8439</v>
      </c>
      <c r="PRK232" s="19" t="s">
        <v>8439</v>
      </c>
      <c r="PRL232" s="19" t="s">
        <v>8439</v>
      </c>
      <c r="PRM232" s="19" t="s">
        <v>8439</v>
      </c>
      <c r="PRN232" s="19" t="s">
        <v>8439</v>
      </c>
      <c r="PRO232" s="19" t="s">
        <v>8439</v>
      </c>
      <c r="PRP232" s="19" t="s">
        <v>8439</v>
      </c>
      <c r="PRQ232" s="19" t="s">
        <v>8439</v>
      </c>
      <c r="PRR232" s="19" t="s">
        <v>8439</v>
      </c>
      <c r="PRS232" s="19" t="s">
        <v>8439</v>
      </c>
      <c r="PRT232" s="19" t="s">
        <v>8439</v>
      </c>
      <c r="PRU232" s="19" t="s">
        <v>8439</v>
      </c>
      <c r="PRV232" s="19" t="s">
        <v>8439</v>
      </c>
      <c r="PRW232" s="19" t="s">
        <v>8439</v>
      </c>
      <c r="PRX232" s="19" t="s">
        <v>8439</v>
      </c>
      <c r="PRY232" s="19" t="s">
        <v>8439</v>
      </c>
      <c r="PRZ232" s="19" t="s">
        <v>8439</v>
      </c>
      <c r="PSA232" s="19" t="s">
        <v>8439</v>
      </c>
      <c r="PSB232" s="19" t="s">
        <v>8439</v>
      </c>
      <c r="PSC232" s="19" t="s">
        <v>8439</v>
      </c>
      <c r="PSD232" s="19" t="s">
        <v>8439</v>
      </c>
      <c r="PSE232" s="19" t="s">
        <v>8439</v>
      </c>
      <c r="PSF232" s="19" t="s">
        <v>8439</v>
      </c>
      <c r="PSG232" s="19" t="s">
        <v>8439</v>
      </c>
      <c r="PSH232" s="19" t="s">
        <v>8439</v>
      </c>
      <c r="PSI232" s="19" t="s">
        <v>8439</v>
      </c>
      <c r="PSJ232" s="19" t="s">
        <v>8439</v>
      </c>
      <c r="PSK232" s="19" t="s">
        <v>8439</v>
      </c>
      <c r="PSL232" s="19" t="s">
        <v>8439</v>
      </c>
      <c r="PSM232" s="19" t="s">
        <v>8439</v>
      </c>
      <c r="PSN232" s="19" t="s">
        <v>8439</v>
      </c>
      <c r="PSO232" s="19" t="s">
        <v>8439</v>
      </c>
      <c r="PSP232" s="19" t="s">
        <v>8439</v>
      </c>
      <c r="PSQ232" s="19" t="s">
        <v>8439</v>
      </c>
      <c r="PSR232" s="19" t="s">
        <v>8439</v>
      </c>
      <c r="PSS232" s="19" t="s">
        <v>8439</v>
      </c>
      <c r="PST232" s="19" t="s">
        <v>8439</v>
      </c>
      <c r="PSU232" s="19" t="s">
        <v>8439</v>
      </c>
      <c r="PSV232" s="19" t="s">
        <v>8439</v>
      </c>
      <c r="PSW232" s="19" t="s">
        <v>8439</v>
      </c>
      <c r="PSX232" s="19" t="s">
        <v>8439</v>
      </c>
      <c r="PSY232" s="19" t="s">
        <v>8439</v>
      </c>
      <c r="PSZ232" s="19" t="s">
        <v>8439</v>
      </c>
      <c r="PTA232" s="19" t="s">
        <v>8439</v>
      </c>
      <c r="PTB232" s="19" t="s">
        <v>8439</v>
      </c>
      <c r="PTC232" s="19" t="s">
        <v>8439</v>
      </c>
      <c r="PTD232" s="19" t="s">
        <v>8439</v>
      </c>
      <c r="PTE232" s="19" t="s">
        <v>8439</v>
      </c>
      <c r="PTF232" s="19" t="s">
        <v>8439</v>
      </c>
      <c r="PTG232" s="19" t="s">
        <v>8439</v>
      </c>
      <c r="PTH232" s="19" t="s">
        <v>8439</v>
      </c>
      <c r="PTI232" s="19" t="s">
        <v>8439</v>
      </c>
      <c r="PTJ232" s="19" t="s">
        <v>8439</v>
      </c>
      <c r="PTK232" s="19" t="s">
        <v>8439</v>
      </c>
      <c r="PTL232" s="19" t="s">
        <v>8439</v>
      </c>
      <c r="PTM232" s="19" t="s">
        <v>8439</v>
      </c>
      <c r="PTN232" s="19" t="s">
        <v>8439</v>
      </c>
      <c r="PTO232" s="19" t="s">
        <v>8439</v>
      </c>
      <c r="PTP232" s="19" t="s">
        <v>8439</v>
      </c>
      <c r="PTQ232" s="19" t="s">
        <v>8439</v>
      </c>
      <c r="PTR232" s="19" t="s">
        <v>8439</v>
      </c>
      <c r="PTS232" s="19" t="s">
        <v>8439</v>
      </c>
      <c r="PTT232" s="19" t="s">
        <v>8439</v>
      </c>
      <c r="PTU232" s="19" t="s">
        <v>8439</v>
      </c>
      <c r="PTV232" s="19" t="s">
        <v>8439</v>
      </c>
      <c r="PTW232" s="19" t="s">
        <v>8439</v>
      </c>
      <c r="PTX232" s="19" t="s">
        <v>8439</v>
      </c>
      <c r="PTY232" s="19" t="s">
        <v>8439</v>
      </c>
      <c r="PTZ232" s="19" t="s">
        <v>8439</v>
      </c>
      <c r="PUA232" s="19" t="s">
        <v>8439</v>
      </c>
      <c r="PUB232" s="19" t="s">
        <v>8439</v>
      </c>
      <c r="PUC232" s="19" t="s">
        <v>8439</v>
      </c>
      <c r="PUD232" s="19" t="s">
        <v>8439</v>
      </c>
      <c r="PUE232" s="19" t="s">
        <v>8439</v>
      </c>
      <c r="PUF232" s="19" t="s">
        <v>8439</v>
      </c>
      <c r="PUG232" s="19" t="s">
        <v>8439</v>
      </c>
      <c r="PUH232" s="19" t="s">
        <v>8439</v>
      </c>
      <c r="PUI232" s="19" t="s">
        <v>8439</v>
      </c>
      <c r="PUJ232" s="19" t="s">
        <v>8439</v>
      </c>
      <c r="PUK232" s="19" t="s">
        <v>8439</v>
      </c>
      <c r="PUL232" s="19" t="s">
        <v>8439</v>
      </c>
      <c r="PUM232" s="19" t="s">
        <v>8439</v>
      </c>
      <c r="PUN232" s="19" t="s">
        <v>8439</v>
      </c>
      <c r="PUO232" s="19" t="s">
        <v>8439</v>
      </c>
      <c r="PUP232" s="19" t="s">
        <v>8439</v>
      </c>
      <c r="PUQ232" s="19" t="s">
        <v>8439</v>
      </c>
      <c r="PUR232" s="19" t="s">
        <v>8439</v>
      </c>
      <c r="PUS232" s="19" t="s">
        <v>8439</v>
      </c>
      <c r="PUT232" s="19" t="s">
        <v>8439</v>
      </c>
      <c r="PUU232" s="19" t="s">
        <v>8439</v>
      </c>
      <c r="PUV232" s="19" t="s">
        <v>8439</v>
      </c>
      <c r="PUW232" s="19" t="s">
        <v>8439</v>
      </c>
      <c r="PUX232" s="19" t="s">
        <v>8439</v>
      </c>
      <c r="PUY232" s="19" t="s">
        <v>8439</v>
      </c>
      <c r="PUZ232" s="19" t="s">
        <v>8439</v>
      </c>
      <c r="PVA232" s="19" t="s">
        <v>8439</v>
      </c>
      <c r="PVB232" s="19" t="s">
        <v>8439</v>
      </c>
      <c r="PVC232" s="19" t="s">
        <v>8439</v>
      </c>
      <c r="PVD232" s="19" t="s">
        <v>8439</v>
      </c>
      <c r="PVE232" s="19" t="s">
        <v>8439</v>
      </c>
      <c r="PVF232" s="19" t="s">
        <v>8439</v>
      </c>
      <c r="PVG232" s="19" t="s">
        <v>8439</v>
      </c>
      <c r="PVH232" s="19" t="s">
        <v>8439</v>
      </c>
      <c r="PVI232" s="19" t="s">
        <v>8439</v>
      </c>
      <c r="PVJ232" s="19" t="s">
        <v>8439</v>
      </c>
      <c r="PVK232" s="19" t="s">
        <v>8439</v>
      </c>
      <c r="PVL232" s="19" t="s">
        <v>8439</v>
      </c>
      <c r="PVM232" s="19" t="s">
        <v>8439</v>
      </c>
      <c r="PVN232" s="19" t="s">
        <v>8439</v>
      </c>
      <c r="PVO232" s="19" t="s">
        <v>8439</v>
      </c>
      <c r="PVP232" s="19" t="s">
        <v>8439</v>
      </c>
      <c r="PVQ232" s="19" t="s">
        <v>8439</v>
      </c>
      <c r="PVR232" s="19" t="s">
        <v>8439</v>
      </c>
      <c r="PVS232" s="19" t="s">
        <v>8439</v>
      </c>
      <c r="PVT232" s="19" t="s">
        <v>8439</v>
      </c>
      <c r="PVU232" s="19" t="s">
        <v>8439</v>
      </c>
      <c r="PVV232" s="19" t="s">
        <v>8439</v>
      </c>
      <c r="PVW232" s="19" t="s">
        <v>8439</v>
      </c>
      <c r="PVX232" s="19" t="s">
        <v>8439</v>
      </c>
      <c r="PVY232" s="19" t="s">
        <v>8439</v>
      </c>
      <c r="PVZ232" s="19" t="s">
        <v>8439</v>
      </c>
      <c r="PWA232" s="19" t="s">
        <v>8439</v>
      </c>
      <c r="PWB232" s="19" t="s">
        <v>8439</v>
      </c>
      <c r="PWC232" s="19" t="s">
        <v>8439</v>
      </c>
      <c r="PWD232" s="19" t="s">
        <v>8439</v>
      </c>
      <c r="PWE232" s="19" t="s">
        <v>8439</v>
      </c>
      <c r="PWF232" s="19" t="s">
        <v>8439</v>
      </c>
      <c r="PWG232" s="19" t="s">
        <v>8439</v>
      </c>
      <c r="PWH232" s="19" t="s">
        <v>8439</v>
      </c>
      <c r="PWI232" s="19" t="s">
        <v>8439</v>
      </c>
      <c r="PWJ232" s="19" t="s">
        <v>8439</v>
      </c>
      <c r="PWK232" s="19" t="s">
        <v>8439</v>
      </c>
      <c r="PWL232" s="19" t="s">
        <v>8439</v>
      </c>
      <c r="PWM232" s="19" t="s">
        <v>8439</v>
      </c>
      <c r="PWN232" s="19" t="s">
        <v>8439</v>
      </c>
      <c r="PWO232" s="19" t="s">
        <v>8439</v>
      </c>
      <c r="PWP232" s="19" t="s">
        <v>8439</v>
      </c>
      <c r="PWQ232" s="19" t="s">
        <v>8439</v>
      </c>
      <c r="PWR232" s="19" t="s">
        <v>8439</v>
      </c>
      <c r="PWS232" s="19" t="s">
        <v>8439</v>
      </c>
      <c r="PWT232" s="19" t="s">
        <v>8439</v>
      </c>
      <c r="PWU232" s="19" t="s">
        <v>8439</v>
      </c>
      <c r="PWV232" s="19" t="s">
        <v>8439</v>
      </c>
      <c r="PWW232" s="19" t="s">
        <v>8439</v>
      </c>
      <c r="PWX232" s="19" t="s">
        <v>8439</v>
      </c>
      <c r="PWY232" s="19" t="s">
        <v>8439</v>
      </c>
      <c r="PWZ232" s="19" t="s">
        <v>8439</v>
      </c>
      <c r="PXA232" s="19" t="s">
        <v>8439</v>
      </c>
      <c r="PXB232" s="19" t="s">
        <v>8439</v>
      </c>
      <c r="PXC232" s="19" t="s">
        <v>8439</v>
      </c>
      <c r="PXD232" s="19" t="s">
        <v>8439</v>
      </c>
      <c r="PXE232" s="19" t="s">
        <v>8439</v>
      </c>
      <c r="PXF232" s="19" t="s">
        <v>8439</v>
      </c>
      <c r="PXG232" s="19" t="s">
        <v>8439</v>
      </c>
      <c r="PXH232" s="19" t="s">
        <v>8439</v>
      </c>
      <c r="PXI232" s="19" t="s">
        <v>8439</v>
      </c>
      <c r="PXJ232" s="19" t="s">
        <v>8439</v>
      </c>
      <c r="PXK232" s="19" t="s">
        <v>8439</v>
      </c>
      <c r="PXL232" s="19" t="s">
        <v>8439</v>
      </c>
      <c r="PXM232" s="19" t="s">
        <v>8439</v>
      </c>
      <c r="PXN232" s="19" t="s">
        <v>8439</v>
      </c>
      <c r="PXO232" s="19" t="s">
        <v>8439</v>
      </c>
      <c r="PXP232" s="19" t="s">
        <v>8439</v>
      </c>
      <c r="PXQ232" s="19" t="s">
        <v>8439</v>
      </c>
      <c r="PXR232" s="19" t="s">
        <v>8439</v>
      </c>
      <c r="PXS232" s="19" t="s">
        <v>8439</v>
      </c>
      <c r="PXT232" s="19" t="s">
        <v>8439</v>
      </c>
      <c r="PXU232" s="19" t="s">
        <v>8439</v>
      </c>
      <c r="PXV232" s="19" t="s">
        <v>8439</v>
      </c>
      <c r="PXW232" s="19" t="s">
        <v>8439</v>
      </c>
      <c r="PXX232" s="19" t="s">
        <v>8439</v>
      </c>
      <c r="PXY232" s="19" t="s">
        <v>8439</v>
      </c>
      <c r="PXZ232" s="19" t="s">
        <v>8439</v>
      </c>
      <c r="PYA232" s="19" t="s">
        <v>8439</v>
      </c>
      <c r="PYB232" s="19" t="s">
        <v>8439</v>
      </c>
      <c r="PYC232" s="19" t="s">
        <v>8439</v>
      </c>
      <c r="PYD232" s="19" t="s">
        <v>8439</v>
      </c>
      <c r="PYE232" s="19" t="s">
        <v>8439</v>
      </c>
      <c r="PYF232" s="19" t="s">
        <v>8439</v>
      </c>
      <c r="PYG232" s="19" t="s">
        <v>8439</v>
      </c>
      <c r="PYH232" s="19" t="s">
        <v>8439</v>
      </c>
      <c r="PYI232" s="19" t="s">
        <v>8439</v>
      </c>
      <c r="PYJ232" s="19" t="s">
        <v>8439</v>
      </c>
      <c r="PYK232" s="19" t="s">
        <v>8439</v>
      </c>
      <c r="PYL232" s="19" t="s">
        <v>8439</v>
      </c>
      <c r="PYM232" s="19" t="s">
        <v>8439</v>
      </c>
      <c r="PYN232" s="19" t="s">
        <v>8439</v>
      </c>
      <c r="PYO232" s="19" t="s">
        <v>8439</v>
      </c>
      <c r="PYP232" s="19" t="s">
        <v>8439</v>
      </c>
      <c r="PYQ232" s="19" t="s">
        <v>8439</v>
      </c>
      <c r="PYR232" s="19" t="s">
        <v>8439</v>
      </c>
      <c r="PYS232" s="19" t="s">
        <v>8439</v>
      </c>
      <c r="PYT232" s="19" t="s">
        <v>8439</v>
      </c>
      <c r="PYU232" s="19" t="s">
        <v>8439</v>
      </c>
      <c r="PYV232" s="19" t="s">
        <v>8439</v>
      </c>
      <c r="PYW232" s="19" t="s">
        <v>8439</v>
      </c>
      <c r="PYX232" s="19" t="s">
        <v>8439</v>
      </c>
      <c r="PYY232" s="19" t="s">
        <v>8439</v>
      </c>
      <c r="PYZ232" s="19" t="s">
        <v>8439</v>
      </c>
      <c r="PZA232" s="19" t="s">
        <v>8439</v>
      </c>
      <c r="PZB232" s="19" t="s">
        <v>8439</v>
      </c>
      <c r="PZC232" s="19" t="s">
        <v>8439</v>
      </c>
      <c r="PZD232" s="19" t="s">
        <v>8439</v>
      </c>
      <c r="PZE232" s="19" t="s">
        <v>8439</v>
      </c>
      <c r="PZF232" s="19" t="s">
        <v>8439</v>
      </c>
      <c r="PZG232" s="19" t="s">
        <v>8439</v>
      </c>
      <c r="PZH232" s="19" t="s">
        <v>8439</v>
      </c>
      <c r="PZI232" s="19" t="s">
        <v>8439</v>
      </c>
      <c r="PZJ232" s="19" t="s">
        <v>8439</v>
      </c>
      <c r="PZK232" s="19" t="s">
        <v>8439</v>
      </c>
      <c r="PZL232" s="19" t="s">
        <v>8439</v>
      </c>
      <c r="PZM232" s="19" t="s">
        <v>8439</v>
      </c>
      <c r="PZN232" s="19" t="s">
        <v>8439</v>
      </c>
      <c r="PZO232" s="19" t="s">
        <v>8439</v>
      </c>
      <c r="PZP232" s="19" t="s">
        <v>8439</v>
      </c>
      <c r="PZQ232" s="19" t="s">
        <v>8439</v>
      </c>
      <c r="PZR232" s="19" t="s">
        <v>8439</v>
      </c>
      <c r="PZS232" s="19" t="s">
        <v>8439</v>
      </c>
      <c r="PZT232" s="19" t="s">
        <v>8439</v>
      </c>
      <c r="PZU232" s="19" t="s">
        <v>8439</v>
      </c>
      <c r="PZV232" s="19" t="s">
        <v>8439</v>
      </c>
      <c r="PZW232" s="19" t="s">
        <v>8439</v>
      </c>
      <c r="PZX232" s="19" t="s">
        <v>8439</v>
      </c>
      <c r="PZY232" s="19" t="s">
        <v>8439</v>
      </c>
      <c r="PZZ232" s="19" t="s">
        <v>8439</v>
      </c>
      <c r="QAA232" s="19" t="s">
        <v>8439</v>
      </c>
      <c r="QAB232" s="19" t="s">
        <v>8439</v>
      </c>
      <c r="QAC232" s="19" t="s">
        <v>8439</v>
      </c>
      <c r="QAD232" s="19" t="s">
        <v>8439</v>
      </c>
      <c r="QAE232" s="19" t="s">
        <v>8439</v>
      </c>
      <c r="QAF232" s="19" t="s">
        <v>8439</v>
      </c>
      <c r="QAG232" s="19" t="s">
        <v>8439</v>
      </c>
      <c r="QAH232" s="19" t="s">
        <v>8439</v>
      </c>
      <c r="QAI232" s="19" t="s">
        <v>8439</v>
      </c>
      <c r="QAJ232" s="19" t="s">
        <v>8439</v>
      </c>
      <c r="QAK232" s="19" t="s">
        <v>8439</v>
      </c>
      <c r="QAL232" s="19" t="s">
        <v>8439</v>
      </c>
      <c r="QAM232" s="19" t="s">
        <v>8439</v>
      </c>
      <c r="QAN232" s="19" t="s">
        <v>8439</v>
      </c>
      <c r="QAO232" s="19" t="s">
        <v>8439</v>
      </c>
      <c r="QAP232" s="19" t="s">
        <v>8439</v>
      </c>
      <c r="QAQ232" s="19" t="s">
        <v>8439</v>
      </c>
      <c r="QAR232" s="19" t="s">
        <v>8439</v>
      </c>
      <c r="QAS232" s="19" t="s">
        <v>8439</v>
      </c>
      <c r="QAT232" s="19" t="s">
        <v>8439</v>
      </c>
      <c r="QAU232" s="19" t="s">
        <v>8439</v>
      </c>
      <c r="QAV232" s="19" t="s">
        <v>8439</v>
      </c>
      <c r="QAW232" s="19" t="s">
        <v>8439</v>
      </c>
      <c r="QAX232" s="19" t="s">
        <v>8439</v>
      </c>
      <c r="QAY232" s="19" t="s">
        <v>8439</v>
      </c>
      <c r="QAZ232" s="19" t="s">
        <v>8439</v>
      </c>
      <c r="QBA232" s="19" t="s">
        <v>8439</v>
      </c>
      <c r="QBB232" s="19" t="s">
        <v>8439</v>
      </c>
      <c r="QBC232" s="19" t="s">
        <v>8439</v>
      </c>
      <c r="QBD232" s="19" t="s">
        <v>8439</v>
      </c>
      <c r="QBE232" s="19" t="s">
        <v>8439</v>
      </c>
      <c r="QBF232" s="19" t="s">
        <v>8439</v>
      </c>
      <c r="QBG232" s="19" t="s">
        <v>8439</v>
      </c>
      <c r="QBH232" s="19" t="s">
        <v>8439</v>
      </c>
      <c r="QBI232" s="19" t="s">
        <v>8439</v>
      </c>
      <c r="QBJ232" s="19" t="s">
        <v>8439</v>
      </c>
      <c r="QBK232" s="19" t="s">
        <v>8439</v>
      </c>
      <c r="QBL232" s="19" t="s">
        <v>8439</v>
      </c>
      <c r="QBM232" s="19" t="s">
        <v>8439</v>
      </c>
      <c r="QBN232" s="19" t="s">
        <v>8439</v>
      </c>
      <c r="QBO232" s="19" t="s">
        <v>8439</v>
      </c>
      <c r="QBP232" s="19" t="s">
        <v>8439</v>
      </c>
      <c r="QBQ232" s="19" t="s">
        <v>8439</v>
      </c>
      <c r="QBR232" s="19" t="s">
        <v>8439</v>
      </c>
      <c r="QBS232" s="19" t="s">
        <v>8439</v>
      </c>
      <c r="QBT232" s="19" t="s">
        <v>8439</v>
      </c>
      <c r="QBU232" s="19" t="s">
        <v>8439</v>
      </c>
      <c r="QBV232" s="19" t="s">
        <v>8439</v>
      </c>
      <c r="QBW232" s="19" t="s">
        <v>8439</v>
      </c>
      <c r="QBX232" s="19" t="s">
        <v>8439</v>
      </c>
      <c r="QBY232" s="19" t="s">
        <v>8439</v>
      </c>
      <c r="QBZ232" s="19" t="s">
        <v>8439</v>
      </c>
      <c r="QCA232" s="19" t="s">
        <v>8439</v>
      </c>
      <c r="QCB232" s="19" t="s">
        <v>8439</v>
      </c>
      <c r="QCC232" s="19" t="s">
        <v>8439</v>
      </c>
      <c r="QCD232" s="19" t="s">
        <v>8439</v>
      </c>
      <c r="QCE232" s="19" t="s">
        <v>8439</v>
      </c>
      <c r="QCF232" s="19" t="s">
        <v>8439</v>
      </c>
      <c r="QCG232" s="19" t="s">
        <v>8439</v>
      </c>
      <c r="QCH232" s="19" t="s">
        <v>8439</v>
      </c>
      <c r="QCI232" s="19" t="s">
        <v>8439</v>
      </c>
      <c r="QCJ232" s="19" t="s">
        <v>8439</v>
      </c>
      <c r="QCK232" s="19" t="s">
        <v>8439</v>
      </c>
      <c r="QCL232" s="19" t="s">
        <v>8439</v>
      </c>
      <c r="QCM232" s="19" t="s">
        <v>8439</v>
      </c>
      <c r="QCN232" s="19" t="s">
        <v>8439</v>
      </c>
      <c r="QCO232" s="19" t="s">
        <v>8439</v>
      </c>
      <c r="QCP232" s="19" t="s">
        <v>8439</v>
      </c>
      <c r="QCQ232" s="19" t="s">
        <v>8439</v>
      </c>
      <c r="QCR232" s="19" t="s">
        <v>8439</v>
      </c>
      <c r="QCS232" s="19" t="s">
        <v>8439</v>
      </c>
      <c r="QCT232" s="19" t="s">
        <v>8439</v>
      </c>
      <c r="QCU232" s="19" t="s">
        <v>8439</v>
      </c>
      <c r="QCV232" s="19" t="s">
        <v>8439</v>
      </c>
      <c r="QCW232" s="19" t="s">
        <v>8439</v>
      </c>
      <c r="QCX232" s="19" t="s">
        <v>8439</v>
      </c>
      <c r="QCY232" s="19" t="s">
        <v>8439</v>
      </c>
      <c r="QCZ232" s="19" t="s">
        <v>8439</v>
      </c>
      <c r="QDA232" s="19" t="s">
        <v>8439</v>
      </c>
      <c r="QDB232" s="19" t="s">
        <v>8439</v>
      </c>
      <c r="QDC232" s="19" t="s">
        <v>8439</v>
      </c>
      <c r="QDD232" s="19" t="s">
        <v>8439</v>
      </c>
      <c r="QDE232" s="19" t="s">
        <v>8439</v>
      </c>
      <c r="QDF232" s="19" t="s">
        <v>8439</v>
      </c>
      <c r="QDG232" s="19" t="s">
        <v>8439</v>
      </c>
      <c r="QDH232" s="19" t="s">
        <v>8439</v>
      </c>
      <c r="QDI232" s="19" t="s">
        <v>8439</v>
      </c>
      <c r="QDJ232" s="19" t="s">
        <v>8439</v>
      </c>
      <c r="QDK232" s="19" t="s">
        <v>8439</v>
      </c>
      <c r="QDL232" s="19" t="s">
        <v>8439</v>
      </c>
      <c r="QDM232" s="19" t="s">
        <v>8439</v>
      </c>
      <c r="QDN232" s="19" t="s">
        <v>8439</v>
      </c>
      <c r="QDO232" s="19" t="s">
        <v>8439</v>
      </c>
      <c r="QDP232" s="19" t="s">
        <v>8439</v>
      </c>
      <c r="QDQ232" s="19" t="s">
        <v>8439</v>
      </c>
      <c r="QDR232" s="19" t="s">
        <v>8439</v>
      </c>
      <c r="QDS232" s="19" t="s">
        <v>8439</v>
      </c>
      <c r="QDT232" s="19" t="s">
        <v>8439</v>
      </c>
      <c r="QDU232" s="19" t="s">
        <v>8439</v>
      </c>
      <c r="QDV232" s="19" t="s">
        <v>8439</v>
      </c>
      <c r="QDW232" s="19" t="s">
        <v>8439</v>
      </c>
      <c r="QDX232" s="19" t="s">
        <v>8439</v>
      </c>
      <c r="QDY232" s="19" t="s">
        <v>8439</v>
      </c>
      <c r="QDZ232" s="19" t="s">
        <v>8439</v>
      </c>
      <c r="QEA232" s="19" t="s">
        <v>8439</v>
      </c>
      <c r="QEB232" s="19" t="s">
        <v>8439</v>
      </c>
      <c r="QEC232" s="19" t="s">
        <v>8439</v>
      </c>
      <c r="QED232" s="19" t="s">
        <v>8439</v>
      </c>
      <c r="QEE232" s="19" t="s">
        <v>8439</v>
      </c>
      <c r="QEF232" s="19" t="s">
        <v>8439</v>
      </c>
      <c r="QEG232" s="19" t="s">
        <v>8439</v>
      </c>
      <c r="QEH232" s="19" t="s">
        <v>8439</v>
      </c>
      <c r="QEI232" s="19" t="s">
        <v>8439</v>
      </c>
      <c r="QEJ232" s="19" t="s">
        <v>8439</v>
      </c>
      <c r="QEK232" s="19" t="s">
        <v>8439</v>
      </c>
      <c r="QEL232" s="19" t="s">
        <v>8439</v>
      </c>
      <c r="QEM232" s="19" t="s">
        <v>8439</v>
      </c>
      <c r="QEN232" s="19" t="s">
        <v>8439</v>
      </c>
      <c r="QEO232" s="19" t="s">
        <v>8439</v>
      </c>
      <c r="QEP232" s="19" t="s">
        <v>8439</v>
      </c>
      <c r="QEQ232" s="19" t="s">
        <v>8439</v>
      </c>
      <c r="QER232" s="19" t="s">
        <v>8439</v>
      </c>
      <c r="QES232" s="19" t="s">
        <v>8439</v>
      </c>
      <c r="QET232" s="19" t="s">
        <v>8439</v>
      </c>
      <c r="QEU232" s="19" t="s">
        <v>8439</v>
      </c>
      <c r="QEV232" s="19" t="s">
        <v>8439</v>
      </c>
      <c r="QEW232" s="19" t="s">
        <v>8439</v>
      </c>
      <c r="QEX232" s="19" t="s">
        <v>8439</v>
      </c>
      <c r="QEY232" s="19" t="s">
        <v>8439</v>
      </c>
      <c r="QEZ232" s="19" t="s">
        <v>8439</v>
      </c>
      <c r="QFA232" s="19" t="s">
        <v>8439</v>
      </c>
      <c r="QFB232" s="19" t="s">
        <v>8439</v>
      </c>
      <c r="QFC232" s="19" t="s">
        <v>8439</v>
      </c>
      <c r="QFD232" s="19" t="s">
        <v>8439</v>
      </c>
      <c r="QFE232" s="19" t="s">
        <v>8439</v>
      </c>
      <c r="QFF232" s="19" t="s">
        <v>8439</v>
      </c>
      <c r="QFG232" s="19" t="s">
        <v>8439</v>
      </c>
      <c r="QFH232" s="19" t="s">
        <v>8439</v>
      </c>
      <c r="QFI232" s="19" t="s">
        <v>8439</v>
      </c>
      <c r="QFJ232" s="19" t="s">
        <v>8439</v>
      </c>
      <c r="QFK232" s="19" t="s">
        <v>8439</v>
      </c>
      <c r="QFL232" s="19" t="s">
        <v>8439</v>
      </c>
      <c r="QFM232" s="19" t="s">
        <v>8439</v>
      </c>
      <c r="QFN232" s="19" t="s">
        <v>8439</v>
      </c>
      <c r="QFO232" s="19" t="s">
        <v>8439</v>
      </c>
      <c r="QFP232" s="19" t="s">
        <v>8439</v>
      </c>
      <c r="QFQ232" s="19" t="s">
        <v>8439</v>
      </c>
      <c r="QFR232" s="19" t="s">
        <v>8439</v>
      </c>
      <c r="QFS232" s="19" t="s">
        <v>8439</v>
      </c>
      <c r="QFT232" s="19" t="s">
        <v>8439</v>
      </c>
      <c r="QFU232" s="19" t="s">
        <v>8439</v>
      </c>
      <c r="QFV232" s="19" t="s">
        <v>8439</v>
      </c>
      <c r="QFW232" s="19" t="s">
        <v>8439</v>
      </c>
      <c r="QFX232" s="19" t="s">
        <v>8439</v>
      </c>
      <c r="QFY232" s="19" t="s">
        <v>8439</v>
      </c>
      <c r="QFZ232" s="19" t="s">
        <v>8439</v>
      </c>
      <c r="QGA232" s="19" t="s">
        <v>8439</v>
      </c>
      <c r="QGB232" s="19" t="s">
        <v>8439</v>
      </c>
      <c r="QGC232" s="19" t="s">
        <v>8439</v>
      </c>
      <c r="QGD232" s="19" t="s">
        <v>8439</v>
      </c>
      <c r="QGE232" s="19" t="s">
        <v>8439</v>
      </c>
      <c r="QGF232" s="19" t="s">
        <v>8439</v>
      </c>
      <c r="QGG232" s="19" t="s">
        <v>8439</v>
      </c>
      <c r="QGH232" s="19" t="s">
        <v>8439</v>
      </c>
      <c r="QGI232" s="19" t="s">
        <v>8439</v>
      </c>
      <c r="QGJ232" s="19" t="s">
        <v>8439</v>
      </c>
      <c r="QGK232" s="19" t="s">
        <v>8439</v>
      </c>
      <c r="QGL232" s="19" t="s">
        <v>8439</v>
      </c>
      <c r="QGM232" s="19" t="s">
        <v>8439</v>
      </c>
      <c r="QGN232" s="19" t="s">
        <v>8439</v>
      </c>
      <c r="QGO232" s="19" t="s">
        <v>8439</v>
      </c>
      <c r="QGP232" s="19" t="s">
        <v>8439</v>
      </c>
      <c r="QGQ232" s="19" t="s">
        <v>8439</v>
      </c>
      <c r="QGR232" s="19" t="s">
        <v>8439</v>
      </c>
      <c r="QGS232" s="19" t="s">
        <v>8439</v>
      </c>
      <c r="QGT232" s="19" t="s">
        <v>8439</v>
      </c>
      <c r="QGU232" s="19" t="s">
        <v>8439</v>
      </c>
      <c r="QGV232" s="19" t="s">
        <v>8439</v>
      </c>
      <c r="QGW232" s="19" t="s">
        <v>8439</v>
      </c>
      <c r="QGX232" s="19" t="s">
        <v>8439</v>
      </c>
      <c r="QGY232" s="19" t="s">
        <v>8439</v>
      </c>
      <c r="QGZ232" s="19" t="s">
        <v>8439</v>
      </c>
      <c r="QHA232" s="19" t="s">
        <v>8439</v>
      </c>
      <c r="QHB232" s="19" t="s">
        <v>8439</v>
      </c>
      <c r="QHC232" s="19" t="s">
        <v>8439</v>
      </c>
      <c r="QHD232" s="19" t="s">
        <v>8439</v>
      </c>
      <c r="QHE232" s="19" t="s">
        <v>8439</v>
      </c>
      <c r="QHF232" s="19" t="s">
        <v>8439</v>
      </c>
      <c r="QHG232" s="19" t="s">
        <v>8439</v>
      </c>
      <c r="QHH232" s="19" t="s">
        <v>8439</v>
      </c>
      <c r="QHI232" s="19" t="s">
        <v>8439</v>
      </c>
      <c r="QHJ232" s="19" t="s">
        <v>8439</v>
      </c>
      <c r="QHK232" s="19" t="s">
        <v>8439</v>
      </c>
      <c r="QHL232" s="19" t="s">
        <v>8439</v>
      </c>
      <c r="QHM232" s="19" t="s">
        <v>8439</v>
      </c>
      <c r="QHN232" s="19" t="s">
        <v>8439</v>
      </c>
      <c r="QHO232" s="19" t="s">
        <v>8439</v>
      </c>
      <c r="QHP232" s="19" t="s">
        <v>8439</v>
      </c>
      <c r="QHQ232" s="19" t="s">
        <v>8439</v>
      </c>
      <c r="QHR232" s="19" t="s">
        <v>8439</v>
      </c>
      <c r="QHS232" s="19" t="s">
        <v>8439</v>
      </c>
      <c r="QHT232" s="19" t="s">
        <v>8439</v>
      </c>
      <c r="QHU232" s="19" t="s">
        <v>8439</v>
      </c>
      <c r="QHV232" s="19" t="s">
        <v>8439</v>
      </c>
      <c r="QHW232" s="19" t="s">
        <v>8439</v>
      </c>
      <c r="QHX232" s="19" t="s">
        <v>8439</v>
      </c>
      <c r="QHY232" s="19" t="s">
        <v>8439</v>
      </c>
      <c r="QHZ232" s="19" t="s">
        <v>8439</v>
      </c>
      <c r="QIA232" s="19" t="s">
        <v>8439</v>
      </c>
      <c r="QIB232" s="19" t="s">
        <v>8439</v>
      </c>
      <c r="QIC232" s="19" t="s">
        <v>8439</v>
      </c>
      <c r="QID232" s="19" t="s">
        <v>8439</v>
      </c>
      <c r="QIE232" s="19" t="s">
        <v>8439</v>
      </c>
      <c r="QIF232" s="19" t="s">
        <v>8439</v>
      </c>
      <c r="QIG232" s="19" t="s">
        <v>8439</v>
      </c>
      <c r="QIH232" s="19" t="s">
        <v>8439</v>
      </c>
      <c r="QII232" s="19" t="s">
        <v>8439</v>
      </c>
      <c r="QIJ232" s="19" t="s">
        <v>8439</v>
      </c>
      <c r="QIK232" s="19" t="s">
        <v>8439</v>
      </c>
      <c r="QIL232" s="19" t="s">
        <v>8439</v>
      </c>
      <c r="QIM232" s="19" t="s">
        <v>8439</v>
      </c>
      <c r="QIN232" s="19" t="s">
        <v>8439</v>
      </c>
      <c r="QIO232" s="19" t="s">
        <v>8439</v>
      </c>
      <c r="QIP232" s="19" t="s">
        <v>8439</v>
      </c>
      <c r="QIQ232" s="19" t="s">
        <v>8439</v>
      </c>
      <c r="QIR232" s="19" t="s">
        <v>8439</v>
      </c>
      <c r="QIS232" s="19" t="s">
        <v>8439</v>
      </c>
      <c r="QIT232" s="19" t="s">
        <v>8439</v>
      </c>
      <c r="QIU232" s="19" t="s">
        <v>8439</v>
      </c>
      <c r="QIV232" s="19" t="s">
        <v>8439</v>
      </c>
      <c r="QIW232" s="19" t="s">
        <v>8439</v>
      </c>
      <c r="QIX232" s="19" t="s">
        <v>8439</v>
      </c>
      <c r="QIY232" s="19" t="s">
        <v>8439</v>
      </c>
      <c r="QIZ232" s="19" t="s">
        <v>8439</v>
      </c>
      <c r="QJA232" s="19" t="s">
        <v>8439</v>
      </c>
      <c r="QJB232" s="19" t="s">
        <v>8439</v>
      </c>
      <c r="QJC232" s="19" t="s">
        <v>8439</v>
      </c>
      <c r="QJD232" s="19" t="s">
        <v>8439</v>
      </c>
      <c r="QJE232" s="19" t="s">
        <v>8439</v>
      </c>
      <c r="QJF232" s="19" t="s">
        <v>8439</v>
      </c>
      <c r="QJG232" s="19" t="s">
        <v>8439</v>
      </c>
      <c r="QJH232" s="19" t="s">
        <v>8439</v>
      </c>
      <c r="QJI232" s="19" t="s">
        <v>8439</v>
      </c>
      <c r="QJJ232" s="19" t="s">
        <v>8439</v>
      </c>
      <c r="QJK232" s="19" t="s">
        <v>8439</v>
      </c>
      <c r="QJL232" s="19" t="s">
        <v>8439</v>
      </c>
      <c r="QJM232" s="19" t="s">
        <v>8439</v>
      </c>
      <c r="QJN232" s="19" t="s">
        <v>8439</v>
      </c>
      <c r="QJO232" s="19" t="s">
        <v>8439</v>
      </c>
      <c r="QJP232" s="19" t="s">
        <v>8439</v>
      </c>
      <c r="QJQ232" s="19" t="s">
        <v>8439</v>
      </c>
      <c r="QJR232" s="19" t="s">
        <v>8439</v>
      </c>
      <c r="QJS232" s="19" t="s">
        <v>8439</v>
      </c>
      <c r="QJT232" s="19" t="s">
        <v>8439</v>
      </c>
      <c r="QJU232" s="19" t="s">
        <v>8439</v>
      </c>
      <c r="QJV232" s="19" t="s">
        <v>8439</v>
      </c>
      <c r="QJW232" s="19" t="s">
        <v>8439</v>
      </c>
      <c r="QJX232" s="19" t="s">
        <v>8439</v>
      </c>
      <c r="QJY232" s="19" t="s">
        <v>8439</v>
      </c>
      <c r="QJZ232" s="19" t="s">
        <v>8439</v>
      </c>
      <c r="QKA232" s="19" t="s">
        <v>8439</v>
      </c>
      <c r="QKB232" s="19" t="s">
        <v>8439</v>
      </c>
      <c r="QKC232" s="19" t="s">
        <v>8439</v>
      </c>
      <c r="QKD232" s="19" t="s">
        <v>8439</v>
      </c>
      <c r="QKE232" s="19" t="s">
        <v>8439</v>
      </c>
      <c r="QKF232" s="19" t="s">
        <v>8439</v>
      </c>
      <c r="QKG232" s="19" t="s">
        <v>8439</v>
      </c>
      <c r="QKH232" s="19" t="s">
        <v>8439</v>
      </c>
      <c r="QKI232" s="19" t="s">
        <v>8439</v>
      </c>
      <c r="QKJ232" s="19" t="s">
        <v>8439</v>
      </c>
      <c r="QKK232" s="19" t="s">
        <v>8439</v>
      </c>
      <c r="QKL232" s="19" t="s">
        <v>8439</v>
      </c>
      <c r="QKM232" s="19" t="s">
        <v>8439</v>
      </c>
      <c r="QKN232" s="19" t="s">
        <v>8439</v>
      </c>
      <c r="QKO232" s="19" t="s">
        <v>8439</v>
      </c>
      <c r="QKP232" s="19" t="s">
        <v>8439</v>
      </c>
      <c r="QKQ232" s="19" t="s">
        <v>8439</v>
      </c>
      <c r="QKR232" s="19" t="s">
        <v>8439</v>
      </c>
      <c r="QKS232" s="19" t="s">
        <v>8439</v>
      </c>
      <c r="QKT232" s="19" t="s">
        <v>8439</v>
      </c>
      <c r="QKU232" s="19" t="s">
        <v>8439</v>
      </c>
      <c r="QKV232" s="19" t="s">
        <v>8439</v>
      </c>
      <c r="QKW232" s="19" t="s">
        <v>8439</v>
      </c>
      <c r="QKX232" s="19" t="s">
        <v>8439</v>
      </c>
      <c r="QKY232" s="19" t="s">
        <v>8439</v>
      </c>
      <c r="QKZ232" s="19" t="s">
        <v>8439</v>
      </c>
      <c r="QLA232" s="19" t="s">
        <v>8439</v>
      </c>
      <c r="QLB232" s="19" t="s">
        <v>8439</v>
      </c>
      <c r="QLC232" s="19" t="s">
        <v>8439</v>
      </c>
      <c r="QLD232" s="19" t="s">
        <v>8439</v>
      </c>
      <c r="QLE232" s="19" t="s">
        <v>8439</v>
      </c>
      <c r="QLF232" s="19" t="s">
        <v>8439</v>
      </c>
      <c r="QLG232" s="19" t="s">
        <v>8439</v>
      </c>
      <c r="QLH232" s="19" t="s">
        <v>8439</v>
      </c>
      <c r="QLI232" s="19" t="s">
        <v>8439</v>
      </c>
      <c r="QLJ232" s="19" t="s">
        <v>8439</v>
      </c>
      <c r="QLK232" s="19" t="s">
        <v>8439</v>
      </c>
      <c r="QLL232" s="19" t="s">
        <v>8439</v>
      </c>
      <c r="QLM232" s="19" t="s">
        <v>8439</v>
      </c>
      <c r="QLN232" s="19" t="s">
        <v>8439</v>
      </c>
      <c r="QLO232" s="19" t="s">
        <v>8439</v>
      </c>
      <c r="QLP232" s="19" t="s">
        <v>8439</v>
      </c>
      <c r="QLQ232" s="19" t="s">
        <v>8439</v>
      </c>
      <c r="QLR232" s="19" t="s">
        <v>8439</v>
      </c>
      <c r="QLS232" s="19" t="s">
        <v>8439</v>
      </c>
      <c r="QLT232" s="19" t="s">
        <v>8439</v>
      </c>
      <c r="QLU232" s="19" t="s">
        <v>8439</v>
      </c>
      <c r="QLV232" s="19" t="s">
        <v>8439</v>
      </c>
      <c r="QLW232" s="19" t="s">
        <v>8439</v>
      </c>
      <c r="QLX232" s="19" t="s">
        <v>8439</v>
      </c>
      <c r="QLY232" s="19" t="s">
        <v>8439</v>
      </c>
      <c r="QLZ232" s="19" t="s">
        <v>8439</v>
      </c>
      <c r="QMA232" s="19" t="s">
        <v>8439</v>
      </c>
      <c r="QMB232" s="19" t="s">
        <v>8439</v>
      </c>
      <c r="QMC232" s="19" t="s">
        <v>8439</v>
      </c>
      <c r="QMD232" s="19" t="s">
        <v>8439</v>
      </c>
      <c r="QME232" s="19" t="s">
        <v>8439</v>
      </c>
      <c r="QMF232" s="19" t="s">
        <v>8439</v>
      </c>
      <c r="QMG232" s="19" t="s">
        <v>8439</v>
      </c>
      <c r="QMH232" s="19" t="s">
        <v>8439</v>
      </c>
      <c r="QMI232" s="19" t="s">
        <v>8439</v>
      </c>
      <c r="QMJ232" s="19" t="s">
        <v>8439</v>
      </c>
      <c r="QMK232" s="19" t="s">
        <v>8439</v>
      </c>
      <c r="QML232" s="19" t="s">
        <v>8439</v>
      </c>
      <c r="QMM232" s="19" t="s">
        <v>8439</v>
      </c>
      <c r="QMN232" s="19" t="s">
        <v>8439</v>
      </c>
      <c r="QMO232" s="19" t="s">
        <v>8439</v>
      </c>
      <c r="QMP232" s="19" t="s">
        <v>8439</v>
      </c>
      <c r="QMQ232" s="19" t="s">
        <v>8439</v>
      </c>
      <c r="QMR232" s="19" t="s">
        <v>8439</v>
      </c>
      <c r="QMS232" s="19" t="s">
        <v>8439</v>
      </c>
      <c r="QMT232" s="19" t="s">
        <v>8439</v>
      </c>
      <c r="QMU232" s="19" t="s">
        <v>8439</v>
      </c>
      <c r="QMV232" s="19" t="s">
        <v>8439</v>
      </c>
      <c r="QMW232" s="19" t="s">
        <v>8439</v>
      </c>
      <c r="QMX232" s="19" t="s">
        <v>8439</v>
      </c>
      <c r="QMY232" s="19" t="s">
        <v>8439</v>
      </c>
      <c r="QMZ232" s="19" t="s">
        <v>8439</v>
      </c>
      <c r="QNA232" s="19" t="s">
        <v>8439</v>
      </c>
      <c r="QNB232" s="19" t="s">
        <v>8439</v>
      </c>
      <c r="QNC232" s="19" t="s">
        <v>8439</v>
      </c>
      <c r="QND232" s="19" t="s">
        <v>8439</v>
      </c>
      <c r="QNE232" s="19" t="s">
        <v>8439</v>
      </c>
      <c r="QNF232" s="19" t="s">
        <v>8439</v>
      </c>
      <c r="QNG232" s="19" t="s">
        <v>8439</v>
      </c>
      <c r="QNH232" s="19" t="s">
        <v>8439</v>
      </c>
      <c r="QNI232" s="19" t="s">
        <v>8439</v>
      </c>
      <c r="QNJ232" s="19" t="s">
        <v>8439</v>
      </c>
      <c r="QNK232" s="19" t="s">
        <v>8439</v>
      </c>
      <c r="QNL232" s="19" t="s">
        <v>8439</v>
      </c>
      <c r="QNM232" s="19" t="s">
        <v>8439</v>
      </c>
      <c r="QNN232" s="19" t="s">
        <v>8439</v>
      </c>
      <c r="QNO232" s="19" t="s">
        <v>8439</v>
      </c>
      <c r="QNP232" s="19" t="s">
        <v>8439</v>
      </c>
      <c r="QNQ232" s="19" t="s">
        <v>8439</v>
      </c>
      <c r="QNR232" s="19" t="s">
        <v>8439</v>
      </c>
      <c r="QNS232" s="19" t="s">
        <v>8439</v>
      </c>
      <c r="QNT232" s="19" t="s">
        <v>8439</v>
      </c>
      <c r="QNU232" s="19" t="s">
        <v>8439</v>
      </c>
      <c r="QNV232" s="19" t="s">
        <v>8439</v>
      </c>
      <c r="QNW232" s="19" t="s">
        <v>8439</v>
      </c>
      <c r="QNX232" s="19" t="s">
        <v>8439</v>
      </c>
      <c r="QNY232" s="19" t="s">
        <v>8439</v>
      </c>
      <c r="QNZ232" s="19" t="s">
        <v>8439</v>
      </c>
      <c r="QOA232" s="19" t="s">
        <v>8439</v>
      </c>
      <c r="QOB232" s="19" t="s">
        <v>8439</v>
      </c>
      <c r="QOC232" s="19" t="s">
        <v>8439</v>
      </c>
      <c r="QOD232" s="19" t="s">
        <v>8439</v>
      </c>
      <c r="QOE232" s="19" t="s">
        <v>8439</v>
      </c>
      <c r="QOF232" s="19" t="s">
        <v>8439</v>
      </c>
      <c r="QOG232" s="19" t="s">
        <v>8439</v>
      </c>
      <c r="QOH232" s="19" t="s">
        <v>8439</v>
      </c>
      <c r="QOI232" s="19" t="s">
        <v>8439</v>
      </c>
      <c r="QOJ232" s="19" t="s">
        <v>8439</v>
      </c>
      <c r="QOK232" s="19" t="s">
        <v>8439</v>
      </c>
      <c r="QOL232" s="19" t="s">
        <v>8439</v>
      </c>
      <c r="QOM232" s="19" t="s">
        <v>8439</v>
      </c>
      <c r="QON232" s="19" t="s">
        <v>8439</v>
      </c>
      <c r="QOO232" s="19" t="s">
        <v>8439</v>
      </c>
      <c r="QOP232" s="19" t="s">
        <v>8439</v>
      </c>
      <c r="QOQ232" s="19" t="s">
        <v>8439</v>
      </c>
      <c r="QOR232" s="19" t="s">
        <v>8439</v>
      </c>
      <c r="QOS232" s="19" t="s">
        <v>8439</v>
      </c>
      <c r="QOT232" s="19" t="s">
        <v>8439</v>
      </c>
      <c r="QOU232" s="19" t="s">
        <v>8439</v>
      </c>
      <c r="QOV232" s="19" t="s">
        <v>8439</v>
      </c>
      <c r="QOW232" s="19" t="s">
        <v>8439</v>
      </c>
      <c r="QOX232" s="19" t="s">
        <v>8439</v>
      </c>
      <c r="QOY232" s="19" t="s">
        <v>8439</v>
      </c>
      <c r="QOZ232" s="19" t="s">
        <v>8439</v>
      </c>
      <c r="QPA232" s="19" t="s">
        <v>8439</v>
      </c>
      <c r="QPB232" s="19" t="s">
        <v>8439</v>
      </c>
      <c r="QPC232" s="19" t="s">
        <v>8439</v>
      </c>
      <c r="QPD232" s="19" t="s">
        <v>8439</v>
      </c>
      <c r="QPE232" s="19" t="s">
        <v>8439</v>
      </c>
      <c r="QPF232" s="19" t="s">
        <v>8439</v>
      </c>
      <c r="QPG232" s="19" t="s">
        <v>8439</v>
      </c>
      <c r="QPH232" s="19" t="s">
        <v>8439</v>
      </c>
      <c r="QPI232" s="19" t="s">
        <v>8439</v>
      </c>
      <c r="QPJ232" s="19" t="s">
        <v>8439</v>
      </c>
      <c r="QPK232" s="19" t="s">
        <v>8439</v>
      </c>
      <c r="QPL232" s="19" t="s">
        <v>8439</v>
      </c>
      <c r="QPM232" s="19" t="s">
        <v>8439</v>
      </c>
      <c r="QPN232" s="19" t="s">
        <v>8439</v>
      </c>
      <c r="QPO232" s="19" t="s">
        <v>8439</v>
      </c>
      <c r="QPP232" s="19" t="s">
        <v>8439</v>
      </c>
      <c r="QPQ232" s="19" t="s">
        <v>8439</v>
      </c>
      <c r="QPR232" s="19" t="s">
        <v>8439</v>
      </c>
      <c r="QPS232" s="19" t="s">
        <v>8439</v>
      </c>
      <c r="QPT232" s="19" t="s">
        <v>8439</v>
      </c>
      <c r="QPU232" s="19" t="s">
        <v>8439</v>
      </c>
      <c r="QPV232" s="19" t="s">
        <v>8439</v>
      </c>
      <c r="QPW232" s="19" t="s">
        <v>8439</v>
      </c>
      <c r="QPX232" s="19" t="s">
        <v>8439</v>
      </c>
      <c r="QPY232" s="19" t="s">
        <v>8439</v>
      </c>
      <c r="QPZ232" s="19" t="s">
        <v>8439</v>
      </c>
      <c r="QQA232" s="19" t="s">
        <v>8439</v>
      </c>
      <c r="QQB232" s="19" t="s">
        <v>8439</v>
      </c>
      <c r="QQC232" s="19" t="s">
        <v>8439</v>
      </c>
      <c r="QQD232" s="19" t="s">
        <v>8439</v>
      </c>
      <c r="QQE232" s="19" t="s">
        <v>8439</v>
      </c>
      <c r="QQF232" s="19" t="s">
        <v>8439</v>
      </c>
      <c r="QQG232" s="19" t="s">
        <v>8439</v>
      </c>
      <c r="QQH232" s="19" t="s">
        <v>8439</v>
      </c>
      <c r="QQI232" s="19" t="s">
        <v>8439</v>
      </c>
      <c r="QQJ232" s="19" t="s">
        <v>8439</v>
      </c>
      <c r="QQK232" s="19" t="s">
        <v>8439</v>
      </c>
      <c r="QQL232" s="19" t="s">
        <v>8439</v>
      </c>
      <c r="QQM232" s="19" t="s">
        <v>8439</v>
      </c>
      <c r="QQN232" s="19" t="s">
        <v>8439</v>
      </c>
      <c r="QQO232" s="19" t="s">
        <v>8439</v>
      </c>
      <c r="QQP232" s="19" t="s">
        <v>8439</v>
      </c>
      <c r="QQQ232" s="19" t="s">
        <v>8439</v>
      </c>
      <c r="QQR232" s="19" t="s">
        <v>8439</v>
      </c>
      <c r="QQS232" s="19" t="s">
        <v>8439</v>
      </c>
      <c r="QQT232" s="19" t="s">
        <v>8439</v>
      </c>
      <c r="QQU232" s="19" t="s">
        <v>8439</v>
      </c>
      <c r="QQV232" s="19" t="s">
        <v>8439</v>
      </c>
      <c r="QQW232" s="19" t="s">
        <v>8439</v>
      </c>
      <c r="QQX232" s="19" t="s">
        <v>8439</v>
      </c>
      <c r="QQY232" s="19" t="s">
        <v>8439</v>
      </c>
      <c r="QQZ232" s="19" t="s">
        <v>8439</v>
      </c>
      <c r="QRA232" s="19" t="s">
        <v>8439</v>
      </c>
      <c r="QRB232" s="19" t="s">
        <v>8439</v>
      </c>
      <c r="QRC232" s="19" t="s">
        <v>8439</v>
      </c>
      <c r="QRD232" s="19" t="s">
        <v>8439</v>
      </c>
      <c r="QRE232" s="19" t="s">
        <v>8439</v>
      </c>
      <c r="QRF232" s="19" t="s">
        <v>8439</v>
      </c>
      <c r="QRG232" s="19" t="s">
        <v>8439</v>
      </c>
      <c r="QRH232" s="19" t="s">
        <v>8439</v>
      </c>
      <c r="QRI232" s="19" t="s">
        <v>8439</v>
      </c>
      <c r="QRJ232" s="19" t="s">
        <v>8439</v>
      </c>
      <c r="QRK232" s="19" t="s">
        <v>8439</v>
      </c>
      <c r="QRL232" s="19" t="s">
        <v>8439</v>
      </c>
      <c r="QRM232" s="19" t="s">
        <v>8439</v>
      </c>
      <c r="QRN232" s="19" t="s">
        <v>8439</v>
      </c>
      <c r="QRO232" s="19" t="s">
        <v>8439</v>
      </c>
      <c r="QRP232" s="19" t="s">
        <v>8439</v>
      </c>
      <c r="QRQ232" s="19" t="s">
        <v>8439</v>
      </c>
      <c r="QRR232" s="19" t="s">
        <v>8439</v>
      </c>
      <c r="QRS232" s="19" t="s">
        <v>8439</v>
      </c>
      <c r="QRT232" s="19" t="s">
        <v>8439</v>
      </c>
      <c r="QRU232" s="19" t="s">
        <v>8439</v>
      </c>
      <c r="QRV232" s="19" t="s">
        <v>8439</v>
      </c>
      <c r="QRW232" s="19" t="s">
        <v>8439</v>
      </c>
      <c r="QRX232" s="19" t="s">
        <v>8439</v>
      </c>
      <c r="QRY232" s="19" t="s">
        <v>8439</v>
      </c>
      <c r="QRZ232" s="19" t="s">
        <v>8439</v>
      </c>
      <c r="QSA232" s="19" t="s">
        <v>8439</v>
      </c>
      <c r="QSB232" s="19" t="s">
        <v>8439</v>
      </c>
      <c r="QSC232" s="19" t="s">
        <v>8439</v>
      </c>
      <c r="QSD232" s="19" t="s">
        <v>8439</v>
      </c>
      <c r="QSE232" s="19" t="s">
        <v>8439</v>
      </c>
      <c r="QSF232" s="19" t="s">
        <v>8439</v>
      </c>
      <c r="QSG232" s="19" t="s">
        <v>8439</v>
      </c>
      <c r="QSH232" s="19" t="s">
        <v>8439</v>
      </c>
      <c r="QSI232" s="19" t="s">
        <v>8439</v>
      </c>
      <c r="QSJ232" s="19" t="s">
        <v>8439</v>
      </c>
      <c r="QSK232" s="19" t="s">
        <v>8439</v>
      </c>
      <c r="QSL232" s="19" t="s">
        <v>8439</v>
      </c>
      <c r="QSM232" s="19" t="s">
        <v>8439</v>
      </c>
      <c r="QSN232" s="19" t="s">
        <v>8439</v>
      </c>
      <c r="QSO232" s="19" t="s">
        <v>8439</v>
      </c>
      <c r="QSP232" s="19" t="s">
        <v>8439</v>
      </c>
      <c r="QSQ232" s="19" t="s">
        <v>8439</v>
      </c>
      <c r="QSR232" s="19" t="s">
        <v>8439</v>
      </c>
      <c r="QSS232" s="19" t="s">
        <v>8439</v>
      </c>
      <c r="QST232" s="19" t="s">
        <v>8439</v>
      </c>
      <c r="QSU232" s="19" t="s">
        <v>8439</v>
      </c>
      <c r="QSV232" s="19" t="s">
        <v>8439</v>
      </c>
      <c r="QSW232" s="19" t="s">
        <v>8439</v>
      </c>
      <c r="QSX232" s="19" t="s">
        <v>8439</v>
      </c>
      <c r="QSY232" s="19" t="s">
        <v>8439</v>
      </c>
      <c r="QSZ232" s="19" t="s">
        <v>8439</v>
      </c>
      <c r="QTA232" s="19" t="s">
        <v>8439</v>
      </c>
      <c r="QTB232" s="19" t="s">
        <v>8439</v>
      </c>
      <c r="QTC232" s="19" t="s">
        <v>8439</v>
      </c>
      <c r="QTD232" s="19" t="s">
        <v>8439</v>
      </c>
      <c r="QTE232" s="19" t="s">
        <v>8439</v>
      </c>
      <c r="QTF232" s="19" t="s">
        <v>8439</v>
      </c>
      <c r="QTG232" s="19" t="s">
        <v>8439</v>
      </c>
      <c r="QTH232" s="19" t="s">
        <v>8439</v>
      </c>
      <c r="QTI232" s="19" t="s">
        <v>8439</v>
      </c>
      <c r="QTJ232" s="19" t="s">
        <v>8439</v>
      </c>
      <c r="QTK232" s="19" t="s">
        <v>8439</v>
      </c>
      <c r="QTL232" s="19" t="s">
        <v>8439</v>
      </c>
      <c r="QTM232" s="19" t="s">
        <v>8439</v>
      </c>
      <c r="QTN232" s="19" t="s">
        <v>8439</v>
      </c>
      <c r="QTO232" s="19" t="s">
        <v>8439</v>
      </c>
      <c r="QTP232" s="19" t="s">
        <v>8439</v>
      </c>
      <c r="QTQ232" s="19" t="s">
        <v>8439</v>
      </c>
      <c r="QTR232" s="19" t="s">
        <v>8439</v>
      </c>
      <c r="QTS232" s="19" t="s">
        <v>8439</v>
      </c>
      <c r="QTT232" s="19" t="s">
        <v>8439</v>
      </c>
      <c r="QTU232" s="19" t="s">
        <v>8439</v>
      </c>
      <c r="QTV232" s="19" t="s">
        <v>8439</v>
      </c>
      <c r="QTW232" s="19" t="s">
        <v>8439</v>
      </c>
      <c r="QTX232" s="19" t="s">
        <v>8439</v>
      </c>
      <c r="QTY232" s="19" t="s">
        <v>8439</v>
      </c>
      <c r="QTZ232" s="19" t="s">
        <v>8439</v>
      </c>
      <c r="QUA232" s="19" t="s">
        <v>8439</v>
      </c>
      <c r="QUB232" s="19" t="s">
        <v>8439</v>
      </c>
      <c r="QUC232" s="19" t="s">
        <v>8439</v>
      </c>
      <c r="QUD232" s="19" t="s">
        <v>8439</v>
      </c>
      <c r="QUE232" s="19" t="s">
        <v>8439</v>
      </c>
      <c r="QUF232" s="19" t="s">
        <v>8439</v>
      </c>
      <c r="QUG232" s="19" t="s">
        <v>8439</v>
      </c>
      <c r="QUH232" s="19" t="s">
        <v>8439</v>
      </c>
      <c r="QUI232" s="19" t="s">
        <v>8439</v>
      </c>
      <c r="QUJ232" s="19" t="s">
        <v>8439</v>
      </c>
      <c r="QUK232" s="19" t="s">
        <v>8439</v>
      </c>
      <c r="QUL232" s="19" t="s">
        <v>8439</v>
      </c>
      <c r="QUM232" s="19" t="s">
        <v>8439</v>
      </c>
      <c r="QUN232" s="19" t="s">
        <v>8439</v>
      </c>
      <c r="QUO232" s="19" t="s">
        <v>8439</v>
      </c>
      <c r="QUP232" s="19" t="s">
        <v>8439</v>
      </c>
      <c r="QUQ232" s="19" t="s">
        <v>8439</v>
      </c>
      <c r="QUR232" s="19" t="s">
        <v>8439</v>
      </c>
      <c r="QUS232" s="19" t="s">
        <v>8439</v>
      </c>
      <c r="QUT232" s="19" t="s">
        <v>8439</v>
      </c>
      <c r="QUU232" s="19" t="s">
        <v>8439</v>
      </c>
      <c r="QUV232" s="19" t="s">
        <v>8439</v>
      </c>
      <c r="QUW232" s="19" t="s">
        <v>8439</v>
      </c>
      <c r="QUX232" s="19" t="s">
        <v>8439</v>
      </c>
      <c r="QUY232" s="19" t="s">
        <v>8439</v>
      </c>
      <c r="QUZ232" s="19" t="s">
        <v>8439</v>
      </c>
      <c r="QVA232" s="19" t="s">
        <v>8439</v>
      </c>
      <c r="QVB232" s="19" t="s">
        <v>8439</v>
      </c>
      <c r="QVC232" s="19" t="s">
        <v>8439</v>
      </c>
      <c r="QVD232" s="19" t="s">
        <v>8439</v>
      </c>
      <c r="QVE232" s="19" t="s">
        <v>8439</v>
      </c>
      <c r="QVF232" s="19" t="s">
        <v>8439</v>
      </c>
      <c r="QVG232" s="19" t="s">
        <v>8439</v>
      </c>
      <c r="QVH232" s="19" t="s">
        <v>8439</v>
      </c>
      <c r="QVI232" s="19" t="s">
        <v>8439</v>
      </c>
      <c r="QVJ232" s="19" t="s">
        <v>8439</v>
      </c>
      <c r="QVK232" s="19" t="s">
        <v>8439</v>
      </c>
      <c r="QVL232" s="19" t="s">
        <v>8439</v>
      </c>
      <c r="QVM232" s="19" t="s">
        <v>8439</v>
      </c>
      <c r="QVN232" s="19" t="s">
        <v>8439</v>
      </c>
      <c r="QVO232" s="19" t="s">
        <v>8439</v>
      </c>
      <c r="QVP232" s="19" t="s">
        <v>8439</v>
      </c>
      <c r="QVQ232" s="19" t="s">
        <v>8439</v>
      </c>
      <c r="QVR232" s="19" t="s">
        <v>8439</v>
      </c>
      <c r="QVS232" s="19" t="s">
        <v>8439</v>
      </c>
      <c r="QVT232" s="19" t="s">
        <v>8439</v>
      </c>
      <c r="QVU232" s="19" t="s">
        <v>8439</v>
      </c>
      <c r="QVV232" s="19" t="s">
        <v>8439</v>
      </c>
      <c r="QVW232" s="19" t="s">
        <v>8439</v>
      </c>
      <c r="QVX232" s="19" t="s">
        <v>8439</v>
      </c>
      <c r="QVY232" s="19" t="s">
        <v>8439</v>
      </c>
      <c r="QVZ232" s="19" t="s">
        <v>8439</v>
      </c>
      <c r="QWA232" s="19" t="s">
        <v>8439</v>
      </c>
      <c r="QWB232" s="19" t="s">
        <v>8439</v>
      </c>
      <c r="QWC232" s="19" t="s">
        <v>8439</v>
      </c>
      <c r="QWD232" s="19" t="s">
        <v>8439</v>
      </c>
      <c r="QWE232" s="19" t="s">
        <v>8439</v>
      </c>
      <c r="QWF232" s="19" t="s">
        <v>8439</v>
      </c>
      <c r="QWG232" s="19" t="s">
        <v>8439</v>
      </c>
      <c r="QWH232" s="19" t="s">
        <v>8439</v>
      </c>
      <c r="QWI232" s="19" t="s">
        <v>8439</v>
      </c>
      <c r="QWJ232" s="19" t="s">
        <v>8439</v>
      </c>
      <c r="QWK232" s="19" t="s">
        <v>8439</v>
      </c>
      <c r="QWL232" s="19" t="s">
        <v>8439</v>
      </c>
      <c r="QWM232" s="19" t="s">
        <v>8439</v>
      </c>
      <c r="QWN232" s="19" t="s">
        <v>8439</v>
      </c>
      <c r="QWO232" s="19" t="s">
        <v>8439</v>
      </c>
      <c r="QWP232" s="19" t="s">
        <v>8439</v>
      </c>
      <c r="QWQ232" s="19" t="s">
        <v>8439</v>
      </c>
      <c r="QWR232" s="19" t="s">
        <v>8439</v>
      </c>
      <c r="QWS232" s="19" t="s">
        <v>8439</v>
      </c>
      <c r="QWT232" s="19" t="s">
        <v>8439</v>
      </c>
      <c r="QWU232" s="19" t="s">
        <v>8439</v>
      </c>
      <c r="QWV232" s="19" t="s">
        <v>8439</v>
      </c>
      <c r="QWW232" s="19" t="s">
        <v>8439</v>
      </c>
      <c r="QWX232" s="19" t="s">
        <v>8439</v>
      </c>
      <c r="QWY232" s="19" t="s">
        <v>8439</v>
      </c>
      <c r="QWZ232" s="19" t="s">
        <v>8439</v>
      </c>
      <c r="QXA232" s="19" t="s">
        <v>8439</v>
      </c>
      <c r="QXB232" s="19" t="s">
        <v>8439</v>
      </c>
      <c r="QXC232" s="19" t="s">
        <v>8439</v>
      </c>
      <c r="QXD232" s="19" t="s">
        <v>8439</v>
      </c>
      <c r="QXE232" s="19" t="s">
        <v>8439</v>
      </c>
      <c r="QXF232" s="19" t="s">
        <v>8439</v>
      </c>
      <c r="QXG232" s="19" t="s">
        <v>8439</v>
      </c>
      <c r="QXH232" s="19" t="s">
        <v>8439</v>
      </c>
      <c r="QXI232" s="19" t="s">
        <v>8439</v>
      </c>
      <c r="QXJ232" s="19" t="s">
        <v>8439</v>
      </c>
      <c r="QXK232" s="19" t="s">
        <v>8439</v>
      </c>
      <c r="QXL232" s="19" t="s">
        <v>8439</v>
      </c>
      <c r="QXM232" s="19" t="s">
        <v>8439</v>
      </c>
      <c r="QXN232" s="19" t="s">
        <v>8439</v>
      </c>
      <c r="QXO232" s="19" t="s">
        <v>8439</v>
      </c>
      <c r="QXP232" s="19" t="s">
        <v>8439</v>
      </c>
      <c r="QXQ232" s="19" t="s">
        <v>8439</v>
      </c>
      <c r="QXR232" s="19" t="s">
        <v>8439</v>
      </c>
      <c r="QXS232" s="19" t="s">
        <v>8439</v>
      </c>
      <c r="QXT232" s="19" t="s">
        <v>8439</v>
      </c>
      <c r="QXU232" s="19" t="s">
        <v>8439</v>
      </c>
      <c r="QXV232" s="19" t="s">
        <v>8439</v>
      </c>
      <c r="QXW232" s="19" t="s">
        <v>8439</v>
      </c>
      <c r="QXX232" s="19" t="s">
        <v>8439</v>
      </c>
      <c r="QXY232" s="19" t="s">
        <v>8439</v>
      </c>
      <c r="QXZ232" s="19" t="s">
        <v>8439</v>
      </c>
      <c r="QYA232" s="19" t="s">
        <v>8439</v>
      </c>
      <c r="QYB232" s="19" t="s">
        <v>8439</v>
      </c>
      <c r="QYC232" s="19" t="s">
        <v>8439</v>
      </c>
      <c r="QYD232" s="19" t="s">
        <v>8439</v>
      </c>
      <c r="QYE232" s="19" t="s">
        <v>8439</v>
      </c>
      <c r="QYF232" s="19" t="s">
        <v>8439</v>
      </c>
      <c r="QYG232" s="19" t="s">
        <v>8439</v>
      </c>
      <c r="QYH232" s="19" t="s">
        <v>8439</v>
      </c>
      <c r="QYI232" s="19" t="s">
        <v>8439</v>
      </c>
      <c r="QYJ232" s="19" t="s">
        <v>8439</v>
      </c>
      <c r="QYK232" s="19" t="s">
        <v>8439</v>
      </c>
      <c r="QYL232" s="19" t="s">
        <v>8439</v>
      </c>
      <c r="QYM232" s="19" t="s">
        <v>8439</v>
      </c>
      <c r="QYN232" s="19" t="s">
        <v>8439</v>
      </c>
      <c r="QYO232" s="19" t="s">
        <v>8439</v>
      </c>
      <c r="QYP232" s="19" t="s">
        <v>8439</v>
      </c>
      <c r="QYQ232" s="19" t="s">
        <v>8439</v>
      </c>
      <c r="QYR232" s="19" t="s">
        <v>8439</v>
      </c>
      <c r="QYS232" s="19" t="s">
        <v>8439</v>
      </c>
      <c r="QYT232" s="19" t="s">
        <v>8439</v>
      </c>
      <c r="QYU232" s="19" t="s">
        <v>8439</v>
      </c>
      <c r="QYV232" s="19" t="s">
        <v>8439</v>
      </c>
      <c r="QYW232" s="19" t="s">
        <v>8439</v>
      </c>
      <c r="QYX232" s="19" t="s">
        <v>8439</v>
      </c>
      <c r="QYY232" s="19" t="s">
        <v>8439</v>
      </c>
      <c r="QYZ232" s="19" t="s">
        <v>8439</v>
      </c>
      <c r="QZA232" s="19" t="s">
        <v>8439</v>
      </c>
      <c r="QZB232" s="19" t="s">
        <v>8439</v>
      </c>
      <c r="QZC232" s="19" t="s">
        <v>8439</v>
      </c>
      <c r="QZD232" s="19" t="s">
        <v>8439</v>
      </c>
      <c r="QZE232" s="19" t="s">
        <v>8439</v>
      </c>
      <c r="QZF232" s="19" t="s">
        <v>8439</v>
      </c>
      <c r="QZG232" s="19" t="s">
        <v>8439</v>
      </c>
      <c r="QZH232" s="19" t="s">
        <v>8439</v>
      </c>
      <c r="QZI232" s="19" t="s">
        <v>8439</v>
      </c>
      <c r="QZJ232" s="19" t="s">
        <v>8439</v>
      </c>
      <c r="QZK232" s="19" t="s">
        <v>8439</v>
      </c>
      <c r="QZL232" s="19" t="s">
        <v>8439</v>
      </c>
      <c r="QZM232" s="19" t="s">
        <v>8439</v>
      </c>
      <c r="QZN232" s="19" t="s">
        <v>8439</v>
      </c>
      <c r="QZO232" s="19" t="s">
        <v>8439</v>
      </c>
      <c r="QZP232" s="19" t="s">
        <v>8439</v>
      </c>
      <c r="QZQ232" s="19" t="s">
        <v>8439</v>
      </c>
      <c r="QZR232" s="19" t="s">
        <v>8439</v>
      </c>
      <c r="QZS232" s="19" t="s">
        <v>8439</v>
      </c>
      <c r="QZT232" s="19" t="s">
        <v>8439</v>
      </c>
      <c r="QZU232" s="19" t="s">
        <v>8439</v>
      </c>
      <c r="QZV232" s="19" t="s">
        <v>8439</v>
      </c>
      <c r="QZW232" s="19" t="s">
        <v>8439</v>
      </c>
      <c r="QZX232" s="19" t="s">
        <v>8439</v>
      </c>
      <c r="QZY232" s="19" t="s">
        <v>8439</v>
      </c>
      <c r="QZZ232" s="19" t="s">
        <v>8439</v>
      </c>
      <c r="RAA232" s="19" t="s">
        <v>8439</v>
      </c>
      <c r="RAB232" s="19" t="s">
        <v>8439</v>
      </c>
      <c r="RAC232" s="19" t="s">
        <v>8439</v>
      </c>
      <c r="RAD232" s="19" t="s">
        <v>8439</v>
      </c>
      <c r="RAE232" s="19" t="s">
        <v>8439</v>
      </c>
      <c r="RAF232" s="19" t="s">
        <v>8439</v>
      </c>
      <c r="RAG232" s="19" t="s">
        <v>8439</v>
      </c>
      <c r="RAH232" s="19" t="s">
        <v>8439</v>
      </c>
      <c r="RAI232" s="19" t="s">
        <v>8439</v>
      </c>
      <c r="RAJ232" s="19" t="s">
        <v>8439</v>
      </c>
      <c r="RAK232" s="19" t="s">
        <v>8439</v>
      </c>
      <c r="RAL232" s="19" t="s">
        <v>8439</v>
      </c>
      <c r="RAM232" s="19" t="s">
        <v>8439</v>
      </c>
      <c r="RAN232" s="19" t="s">
        <v>8439</v>
      </c>
      <c r="RAO232" s="19" t="s">
        <v>8439</v>
      </c>
      <c r="RAP232" s="19" t="s">
        <v>8439</v>
      </c>
      <c r="RAQ232" s="19" t="s">
        <v>8439</v>
      </c>
      <c r="RAR232" s="19" t="s">
        <v>8439</v>
      </c>
      <c r="RAS232" s="19" t="s">
        <v>8439</v>
      </c>
      <c r="RAT232" s="19" t="s">
        <v>8439</v>
      </c>
      <c r="RAU232" s="19" t="s">
        <v>8439</v>
      </c>
      <c r="RAV232" s="19" t="s">
        <v>8439</v>
      </c>
      <c r="RAW232" s="19" t="s">
        <v>8439</v>
      </c>
      <c r="RAX232" s="19" t="s">
        <v>8439</v>
      </c>
      <c r="RAY232" s="19" t="s">
        <v>8439</v>
      </c>
      <c r="RAZ232" s="19" t="s">
        <v>8439</v>
      </c>
      <c r="RBA232" s="19" t="s">
        <v>8439</v>
      </c>
      <c r="RBB232" s="19" t="s">
        <v>8439</v>
      </c>
      <c r="RBC232" s="19" t="s">
        <v>8439</v>
      </c>
      <c r="RBD232" s="19" t="s">
        <v>8439</v>
      </c>
      <c r="RBE232" s="19" t="s">
        <v>8439</v>
      </c>
      <c r="RBF232" s="19" t="s">
        <v>8439</v>
      </c>
      <c r="RBG232" s="19" t="s">
        <v>8439</v>
      </c>
      <c r="RBH232" s="19" t="s">
        <v>8439</v>
      </c>
      <c r="RBI232" s="19" t="s">
        <v>8439</v>
      </c>
      <c r="RBJ232" s="19" t="s">
        <v>8439</v>
      </c>
      <c r="RBK232" s="19" t="s">
        <v>8439</v>
      </c>
      <c r="RBL232" s="19" t="s">
        <v>8439</v>
      </c>
      <c r="RBM232" s="19" t="s">
        <v>8439</v>
      </c>
      <c r="RBN232" s="19" t="s">
        <v>8439</v>
      </c>
      <c r="RBO232" s="19" t="s">
        <v>8439</v>
      </c>
      <c r="RBP232" s="19" t="s">
        <v>8439</v>
      </c>
      <c r="RBQ232" s="19" t="s">
        <v>8439</v>
      </c>
      <c r="RBR232" s="19" t="s">
        <v>8439</v>
      </c>
      <c r="RBS232" s="19" t="s">
        <v>8439</v>
      </c>
      <c r="RBT232" s="19" t="s">
        <v>8439</v>
      </c>
      <c r="RBU232" s="19" t="s">
        <v>8439</v>
      </c>
      <c r="RBV232" s="19" t="s">
        <v>8439</v>
      </c>
      <c r="RBW232" s="19" t="s">
        <v>8439</v>
      </c>
      <c r="RBX232" s="19" t="s">
        <v>8439</v>
      </c>
      <c r="RBY232" s="19" t="s">
        <v>8439</v>
      </c>
      <c r="RBZ232" s="19" t="s">
        <v>8439</v>
      </c>
      <c r="RCA232" s="19" t="s">
        <v>8439</v>
      </c>
      <c r="RCB232" s="19" t="s">
        <v>8439</v>
      </c>
      <c r="RCC232" s="19" t="s">
        <v>8439</v>
      </c>
      <c r="RCD232" s="19" t="s">
        <v>8439</v>
      </c>
      <c r="RCE232" s="19" t="s">
        <v>8439</v>
      </c>
      <c r="RCF232" s="19" t="s">
        <v>8439</v>
      </c>
      <c r="RCG232" s="19" t="s">
        <v>8439</v>
      </c>
      <c r="RCH232" s="19" t="s">
        <v>8439</v>
      </c>
      <c r="RCI232" s="19" t="s">
        <v>8439</v>
      </c>
      <c r="RCJ232" s="19" t="s">
        <v>8439</v>
      </c>
      <c r="RCK232" s="19" t="s">
        <v>8439</v>
      </c>
      <c r="RCL232" s="19" t="s">
        <v>8439</v>
      </c>
      <c r="RCM232" s="19" t="s">
        <v>8439</v>
      </c>
      <c r="RCN232" s="19" t="s">
        <v>8439</v>
      </c>
      <c r="RCO232" s="19" t="s">
        <v>8439</v>
      </c>
      <c r="RCP232" s="19" t="s">
        <v>8439</v>
      </c>
      <c r="RCQ232" s="19" t="s">
        <v>8439</v>
      </c>
      <c r="RCR232" s="19" t="s">
        <v>8439</v>
      </c>
      <c r="RCS232" s="19" t="s">
        <v>8439</v>
      </c>
      <c r="RCT232" s="19" t="s">
        <v>8439</v>
      </c>
      <c r="RCU232" s="19" t="s">
        <v>8439</v>
      </c>
      <c r="RCV232" s="19" t="s">
        <v>8439</v>
      </c>
      <c r="RCW232" s="19" t="s">
        <v>8439</v>
      </c>
      <c r="RCX232" s="19" t="s">
        <v>8439</v>
      </c>
      <c r="RCY232" s="19" t="s">
        <v>8439</v>
      </c>
      <c r="RCZ232" s="19" t="s">
        <v>8439</v>
      </c>
      <c r="RDA232" s="19" t="s">
        <v>8439</v>
      </c>
      <c r="RDB232" s="19" t="s">
        <v>8439</v>
      </c>
      <c r="RDC232" s="19" t="s">
        <v>8439</v>
      </c>
      <c r="RDD232" s="19" t="s">
        <v>8439</v>
      </c>
      <c r="RDE232" s="19" t="s">
        <v>8439</v>
      </c>
      <c r="RDF232" s="19" t="s">
        <v>8439</v>
      </c>
      <c r="RDG232" s="19" t="s">
        <v>8439</v>
      </c>
      <c r="RDH232" s="19" t="s">
        <v>8439</v>
      </c>
      <c r="RDI232" s="19" t="s">
        <v>8439</v>
      </c>
      <c r="RDJ232" s="19" t="s">
        <v>8439</v>
      </c>
      <c r="RDK232" s="19" t="s">
        <v>8439</v>
      </c>
      <c r="RDL232" s="19" t="s">
        <v>8439</v>
      </c>
      <c r="RDM232" s="19" t="s">
        <v>8439</v>
      </c>
      <c r="RDN232" s="19" t="s">
        <v>8439</v>
      </c>
      <c r="RDO232" s="19" t="s">
        <v>8439</v>
      </c>
      <c r="RDP232" s="19" t="s">
        <v>8439</v>
      </c>
      <c r="RDQ232" s="19" t="s">
        <v>8439</v>
      </c>
      <c r="RDR232" s="19" t="s">
        <v>8439</v>
      </c>
      <c r="RDS232" s="19" t="s">
        <v>8439</v>
      </c>
      <c r="RDT232" s="19" t="s">
        <v>8439</v>
      </c>
      <c r="RDU232" s="19" t="s">
        <v>8439</v>
      </c>
      <c r="RDV232" s="19" t="s">
        <v>8439</v>
      </c>
      <c r="RDW232" s="19" t="s">
        <v>8439</v>
      </c>
      <c r="RDX232" s="19" t="s">
        <v>8439</v>
      </c>
      <c r="RDY232" s="19" t="s">
        <v>8439</v>
      </c>
      <c r="RDZ232" s="19" t="s">
        <v>8439</v>
      </c>
      <c r="REA232" s="19" t="s">
        <v>8439</v>
      </c>
      <c r="REB232" s="19" t="s">
        <v>8439</v>
      </c>
      <c r="REC232" s="19" t="s">
        <v>8439</v>
      </c>
      <c r="RED232" s="19" t="s">
        <v>8439</v>
      </c>
      <c r="REE232" s="19" t="s">
        <v>8439</v>
      </c>
      <c r="REF232" s="19" t="s">
        <v>8439</v>
      </c>
      <c r="REG232" s="19" t="s">
        <v>8439</v>
      </c>
      <c r="REH232" s="19" t="s">
        <v>8439</v>
      </c>
      <c r="REI232" s="19" t="s">
        <v>8439</v>
      </c>
      <c r="REJ232" s="19" t="s">
        <v>8439</v>
      </c>
      <c r="REK232" s="19" t="s">
        <v>8439</v>
      </c>
      <c r="REL232" s="19" t="s">
        <v>8439</v>
      </c>
      <c r="REM232" s="19" t="s">
        <v>8439</v>
      </c>
      <c r="REN232" s="19" t="s">
        <v>8439</v>
      </c>
      <c r="REO232" s="19" t="s">
        <v>8439</v>
      </c>
      <c r="REP232" s="19" t="s">
        <v>8439</v>
      </c>
      <c r="REQ232" s="19" t="s">
        <v>8439</v>
      </c>
      <c r="RER232" s="19" t="s">
        <v>8439</v>
      </c>
      <c r="RES232" s="19" t="s">
        <v>8439</v>
      </c>
      <c r="RET232" s="19" t="s">
        <v>8439</v>
      </c>
      <c r="REU232" s="19" t="s">
        <v>8439</v>
      </c>
      <c r="REV232" s="19" t="s">
        <v>8439</v>
      </c>
      <c r="REW232" s="19" t="s">
        <v>8439</v>
      </c>
      <c r="REX232" s="19" t="s">
        <v>8439</v>
      </c>
      <c r="REY232" s="19" t="s">
        <v>8439</v>
      </c>
      <c r="REZ232" s="19" t="s">
        <v>8439</v>
      </c>
      <c r="RFA232" s="19" t="s">
        <v>8439</v>
      </c>
      <c r="RFB232" s="19" t="s">
        <v>8439</v>
      </c>
      <c r="RFC232" s="19" t="s">
        <v>8439</v>
      </c>
      <c r="RFD232" s="19" t="s">
        <v>8439</v>
      </c>
      <c r="RFE232" s="19" t="s">
        <v>8439</v>
      </c>
      <c r="RFF232" s="19" t="s">
        <v>8439</v>
      </c>
      <c r="RFG232" s="19" t="s">
        <v>8439</v>
      </c>
      <c r="RFH232" s="19" t="s">
        <v>8439</v>
      </c>
      <c r="RFI232" s="19" t="s">
        <v>8439</v>
      </c>
      <c r="RFJ232" s="19" t="s">
        <v>8439</v>
      </c>
      <c r="RFK232" s="19" t="s">
        <v>8439</v>
      </c>
      <c r="RFL232" s="19" t="s">
        <v>8439</v>
      </c>
      <c r="RFM232" s="19" t="s">
        <v>8439</v>
      </c>
      <c r="RFN232" s="19" t="s">
        <v>8439</v>
      </c>
      <c r="RFO232" s="19" t="s">
        <v>8439</v>
      </c>
      <c r="RFP232" s="19" t="s">
        <v>8439</v>
      </c>
      <c r="RFQ232" s="19" t="s">
        <v>8439</v>
      </c>
      <c r="RFR232" s="19" t="s">
        <v>8439</v>
      </c>
      <c r="RFS232" s="19" t="s">
        <v>8439</v>
      </c>
      <c r="RFT232" s="19" t="s">
        <v>8439</v>
      </c>
      <c r="RFU232" s="19" t="s">
        <v>8439</v>
      </c>
      <c r="RFV232" s="19" t="s">
        <v>8439</v>
      </c>
      <c r="RFW232" s="19" t="s">
        <v>8439</v>
      </c>
      <c r="RFX232" s="19" t="s">
        <v>8439</v>
      </c>
      <c r="RFY232" s="19" t="s">
        <v>8439</v>
      </c>
      <c r="RFZ232" s="19" t="s">
        <v>8439</v>
      </c>
      <c r="RGA232" s="19" t="s">
        <v>8439</v>
      </c>
      <c r="RGB232" s="19" t="s">
        <v>8439</v>
      </c>
      <c r="RGC232" s="19" t="s">
        <v>8439</v>
      </c>
      <c r="RGD232" s="19" t="s">
        <v>8439</v>
      </c>
      <c r="RGE232" s="19" t="s">
        <v>8439</v>
      </c>
      <c r="RGF232" s="19" t="s">
        <v>8439</v>
      </c>
      <c r="RGG232" s="19" t="s">
        <v>8439</v>
      </c>
      <c r="RGH232" s="19" t="s">
        <v>8439</v>
      </c>
      <c r="RGI232" s="19" t="s">
        <v>8439</v>
      </c>
      <c r="RGJ232" s="19" t="s">
        <v>8439</v>
      </c>
      <c r="RGK232" s="19" t="s">
        <v>8439</v>
      </c>
      <c r="RGL232" s="19" t="s">
        <v>8439</v>
      </c>
      <c r="RGM232" s="19" t="s">
        <v>8439</v>
      </c>
      <c r="RGN232" s="19" t="s">
        <v>8439</v>
      </c>
      <c r="RGO232" s="19" t="s">
        <v>8439</v>
      </c>
      <c r="RGP232" s="19" t="s">
        <v>8439</v>
      </c>
      <c r="RGQ232" s="19" t="s">
        <v>8439</v>
      </c>
      <c r="RGR232" s="19" t="s">
        <v>8439</v>
      </c>
      <c r="RGS232" s="19" t="s">
        <v>8439</v>
      </c>
      <c r="RGT232" s="19" t="s">
        <v>8439</v>
      </c>
      <c r="RGU232" s="19" t="s">
        <v>8439</v>
      </c>
      <c r="RGV232" s="19" t="s">
        <v>8439</v>
      </c>
      <c r="RGW232" s="19" t="s">
        <v>8439</v>
      </c>
      <c r="RGX232" s="19" t="s">
        <v>8439</v>
      </c>
      <c r="RGY232" s="19" t="s">
        <v>8439</v>
      </c>
      <c r="RGZ232" s="19" t="s">
        <v>8439</v>
      </c>
      <c r="RHA232" s="19" t="s">
        <v>8439</v>
      </c>
      <c r="RHB232" s="19" t="s">
        <v>8439</v>
      </c>
      <c r="RHC232" s="19" t="s">
        <v>8439</v>
      </c>
      <c r="RHD232" s="19" t="s">
        <v>8439</v>
      </c>
      <c r="RHE232" s="19" t="s">
        <v>8439</v>
      </c>
      <c r="RHF232" s="19" t="s">
        <v>8439</v>
      </c>
      <c r="RHG232" s="19" t="s">
        <v>8439</v>
      </c>
      <c r="RHH232" s="19" t="s">
        <v>8439</v>
      </c>
      <c r="RHI232" s="19" t="s">
        <v>8439</v>
      </c>
      <c r="RHJ232" s="19" t="s">
        <v>8439</v>
      </c>
      <c r="RHK232" s="19" t="s">
        <v>8439</v>
      </c>
      <c r="RHL232" s="19" t="s">
        <v>8439</v>
      </c>
      <c r="RHM232" s="19" t="s">
        <v>8439</v>
      </c>
      <c r="RHN232" s="19" t="s">
        <v>8439</v>
      </c>
      <c r="RHO232" s="19" t="s">
        <v>8439</v>
      </c>
      <c r="RHP232" s="19" t="s">
        <v>8439</v>
      </c>
      <c r="RHQ232" s="19" t="s">
        <v>8439</v>
      </c>
      <c r="RHR232" s="19" t="s">
        <v>8439</v>
      </c>
      <c r="RHS232" s="19" t="s">
        <v>8439</v>
      </c>
      <c r="RHT232" s="19" t="s">
        <v>8439</v>
      </c>
      <c r="RHU232" s="19" t="s">
        <v>8439</v>
      </c>
      <c r="RHV232" s="19" t="s">
        <v>8439</v>
      </c>
      <c r="RHW232" s="19" t="s">
        <v>8439</v>
      </c>
      <c r="RHX232" s="19" t="s">
        <v>8439</v>
      </c>
      <c r="RHY232" s="19" t="s">
        <v>8439</v>
      </c>
      <c r="RHZ232" s="19" t="s">
        <v>8439</v>
      </c>
      <c r="RIA232" s="19" t="s">
        <v>8439</v>
      </c>
      <c r="RIB232" s="19" t="s">
        <v>8439</v>
      </c>
      <c r="RIC232" s="19" t="s">
        <v>8439</v>
      </c>
      <c r="RID232" s="19" t="s">
        <v>8439</v>
      </c>
      <c r="RIE232" s="19" t="s">
        <v>8439</v>
      </c>
      <c r="RIF232" s="19" t="s">
        <v>8439</v>
      </c>
      <c r="RIG232" s="19" t="s">
        <v>8439</v>
      </c>
      <c r="RIH232" s="19" t="s">
        <v>8439</v>
      </c>
      <c r="RII232" s="19" t="s">
        <v>8439</v>
      </c>
      <c r="RIJ232" s="19" t="s">
        <v>8439</v>
      </c>
      <c r="RIK232" s="19" t="s">
        <v>8439</v>
      </c>
      <c r="RIL232" s="19" t="s">
        <v>8439</v>
      </c>
      <c r="RIM232" s="19" t="s">
        <v>8439</v>
      </c>
      <c r="RIN232" s="19" t="s">
        <v>8439</v>
      </c>
      <c r="RIO232" s="19" t="s">
        <v>8439</v>
      </c>
      <c r="RIP232" s="19" t="s">
        <v>8439</v>
      </c>
      <c r="RIQ232" s="19" t="s">
        <v>8439</v>
      </c>
      <c r="RIR232" s="19" t="s">
        <v>8439</v>
      </c>
      <c r="RIS232" s="19" t="s">
        <v>8439</v>
      </c>
      <c r="RIT232" s="19" t="s">
        <v>8439</v>
      </c>
      <c r="RIU232" s="19" t="s">
        <v>8439</v>
      </c>
      <c r="RIV232" s="19" t="s">
        <v>8439</v>
      </c>
      <c r="RIW232" s="19" t="s">
        <v>8439</v>
      </c>
      <c r="RIX232" s="19" t="s">
        <v>8439</v>
      </c>
      <c r="RIY232" s="19" t="s">
        <v>8439</v>
      </c>
      <c r="RIZ232" s="19" t="s">
        <v>8439</v>
      </c>
      <c r="RJA232" s="19" t="s">
        <v>8439</v>
      </c>
      <c r="RJB232" s="19" t="s">
        <v>8439</v>
      </c>
      <c r="RJC232" s="19" t="s">
        <v>8439</v>
      </c>
      <c r="RJD232" s="19" t="s">
        <v>8439</v>
      </c>
      <c r="RJE232" s="19" t="s">
        <v>8439</v>
      </c>
      <c r="RJF232" s="19" t="s">
        <v>8439</v>
      </c>
      <c r="RJG232" s="19" t="s">
        <v>8439</v>
      </c>
      <c r="RJH232" s="19" t="s">
        <v>8439</v>
      </c>
      <c r="RJI232" s="19" t="s">
        <v>8439</v>
      </c>
      <c r="RJJ232" s="19" t="s">
        <v>8439</v>
      </c>
      <c r="RJK232" s="19" t="s">
        <v>8439</v>
      </c>
      <c r="RJL232" s="19" t="s">
        <v>8439</v>
      </c>
      <c r="RJM232" s="19" t="s">
        <v>8439</v>
      </c>
      <c r="RJN232" s="19" t="s">
        <v>8439</v>
      </c>
      <c r="RJO232" s="19" t="s">
        <v>8439</v>
      </c>
      <c r="RJP232" s="19" t="s">
        <v>8439</v>
      </c>
      <c r="RJQ232" s="19" t="s">
        <v>8439</v>
      </c>
      <c r="RJR232" s="19" t="s">
        <v>8439</v>
      </c>
      <c r="RJS232" s="19" t="s">
        <v>8439</v>
      </c>
      <c r="RJT232" s="19" t="s">
        <v>8439</v>
      </c>
      <c r="RJU232" s="19" t="s">
        <v>8439</v>
      </c>
      <c r="RJV232" s="19" t="s">
        <v>8439</v>
      </c>
      <c r="RJW232" s="19" t="s">
        <v>8439</v>
      </c>
      <c r="RJX232" s="19" t="s">
        <v>8439</v>
      </c>
      <c r="RJY232" s="19" t="s">
        <v>8439</v>
      </c>
      <c r="RJZ232" s="19" t="s">
        <v>8439</v>
      </c>
      <c r="RKA232" s="19" t="s">
        <v>8439</v>
      </c>
      <c r="RKB232" s="19" t="s">
        <v>8439</v>
      </c>
      <c r="RKC232" s="19" t="s">
        <v>8439</v>
      </c>
      <c r="RKD232" s="19" t="s">
        <v>8439</v>
      </c>
      <c r="RKE232" s="19" t="s">
        <v>8439</v>
      </c>
      <c r="RKF232" s="19" t="s">
        <v>8439</v>
      </c>
      <c r="RKG232" s="19" t="s">
        <v>8439</v>
      </c>
      <c r="RKH232" s="19" t="s">
        <v>8439</v>
      </c>
      <c r="RKI232" s="19" t="s">
        <v>8439</v>
      </c>
      <c r="RKJ232" s="19" t="s">
        <v>8439</v>
      </c>
      <c r="RKK232" s="19" t="s">
        <v>8439</v>
      </c>
      <c r="RKL232" s="19" t="s">
        <v>8439</v>
      </c>
      <c r="RKM232" s="19" t="s">
        <v>8439</v>
      </c>
      <c r="RKN232" s="19" t="s">
        <v>8439</v>
      </c>
      <c r="RKO232" s="19" t="s">
        <v>8439</v>
      </c>
      <c r="RKP232" s="19" t="s">
        <v>8439</v>
      </c>
      <c r="RKQ232" s="19" t="s">
        <v>8439</v>
      </c>
      <c r="RKR232" s="19" t="s">
        <v>8439</v>
      </c>
      <c r="RKS232" s="19" t="s">
        <v>8439</v>
      </c>
      <c r="RKT232" s="19" t="s">
        <v>8439</v>
      </c>
      <c r="RKU232" s="19" t="s">
        <v>8439</v>
      </c>
      <c r="RKV232" s="19" t="s">
        <v>8439</v>
      </c>
      <c r="RKW232" s="19" t="s">
        <v>8439</v>
      </c>
      <c r="RKX232" s="19" t="s">
        <v>8439</v>
      </c>
      <c r="RKY232" s="19" t="s">
        <v>8439</v>
      </c>
      <c r="RKZ232" s="19" t="s">
        <v>8439</v>
      </c>
      <c r="RLA232" s="19" t="s">
        <v>8439</v>
      </c>
      <c r="RLB232" s="19" t="s">
        <v>8439</v>
      </c>
      <c r="RLC232" s="19" t="s">
        <v>8439</v>
      </c>
      <c r="RLD232" s="19" t="s">
        <v>8439</v>
      </c>
      <c r="RLE232" s="19" t="s">
        <v>8439</v>
      </c>
      <c r="RLF232" s="19" t="s">
        <v>8439</v>
      </c>
      <c r="RLG232" s="19" t="s">
        <v>8439</v>
      </c>
      <c r="RLH232" s="19" t="s">
        <v>8439</v>
      </c>
      <c r="RLI232" s="19" t="s">
        <v>8439</v>
      </c>
      <c r="RLJ232" s="19" t="s">
        <v>8439</v>
      </c>
      <c r="RLK232" s="19" t="s">
        <v>8439</v>
      </c>
      <c r="RLL232" s="19" t="s">
        <v>8439</v>
      </c>
      <c r="RLM232" s="19" t="s">
        <v>8439</v>
      </c>
      <c r="RLN232" s="19" t="s">
        <v>8439</v>
      </c>
      <c r="RLO232" s="19" t="s">
        <v>8439</v>
      </c>
      <c r="RLP232" s="19" t="s">
        <v>8439</v>
      </c>
      <c r="RLQ232" s="19" t="s">
        <v>8439</v>
      </c>
      <c r="RLR232" s="19" t="s">
        <v>8439</v>
      </c>
      <c r="RLS232" s="19" t="s">
        <v>8439</v>
      </c>
      <c r="RLT232" s="19" t="s">
        <v>8439</v>
      </c>
      <c r="RLU232" s="19" t="s">
        <v>8439</v>
      </c>
      <c r="RLV232" s="19" t="s">
        <v>8439</v>
      </c>
      <c r="RLW232" s="19" t="s">
        <v>8439</v>
      </c>
      <c r="RLX232" s="19" t="s">
        <v>8439</v>
      </c>
      <c r="RLY232" s="19" t="s">
        <v>8439</v>
      </c>
      <c r="RLZ232" s="19" t="s">
        <v>8439</v>
      </c>
      <c r="RMA232" s="19" t="s">
        <v>8439</v>
      </c>
      <c r="RMB232" s="19" t="s">
        <v>8439</v>
      </c>
      <c r="RMC232" s="19" t="s">
        <v>8439</v>
      </c>
      <c r="RMD232" s="19" t="s">
        <v>8439</v>
      </c>
      <c r="RME232" s="19" t="s">
        <v>8439</v>
      </c>
      <c r="RMF232" s="19" t="s">
        <v>8439</v>
      </c>
      <c r="RMG232" s="19" t="s">
        <v>8439</v>
      </c>
      <c r="RMH232" s="19" t="s">
        <v>8439</v>
      </c>
      <c r="RMI232" s="19" t="s">
        <v>8439</v>
      </c>
      <c r="RMJ232" s="19" t="s">
        <v>8439</v>
      </c>
      <c r="RMK232" s="19" t="s">
        <v>8439</v>
      </c>
      <c r="RML232" s="19" t="s">
        <v>8439</v>
      </c>
      <c r="RMM232" s="19" t="s">
        <v>8439</v>
      </c>
      <c r="RMN232" s="19" t="s">
        <v>8439</v>
      </c>
      <c r="RMO232" s="19" t="s">
        <v>8439</v>
      </c>
      <c r="RMP232" s="19" t="s">
        <v>8439</v>
      </c>
      <c r="RMQ232" s="19" t="s">
        <v>8439</v>
      </c>
      <c r="RMR232" s="19" t="s">
        <v>8439</v>
      </c>
      <c r="RMS232" s="19" t="s">
        <v>8439</v>
      </c>
      <c r="RMT232" s="19" t="s">
        <v>8439</v>
      </c>
      <c r="RMU232" s="19" t="s">
        <v>8439</v>
      </c>
      <c r="RMV232" s="19" t="s">
        <v>8439</v>
      </c>
      <c r="RMW232" s="19" t="s">
        <v>8439</v>
      </c>
      <c r="RMX232" s="19" t="s">
        <v>8439</v>
      </c>
      <c r="RMY232" s="19" t="s">
        <v>8439</v>
      </c>
      <c r="RMZ232" s="19" t="s">
        <v>8439</v>
      </c>
      <c r="RNA232" s="19" t="s">
        <v>8439</v>
      </c>
      <c r="RNB232" s="19" t="s">
        <v>8439</v>
      </c>
      <c r="RNC232" s="19" t="s">
        <v>8439</v>
      </c>
      <c r="RND232" s="19" t="s">
        <v>8439</v>
      </c>
      <c r="RNE232" s="19" t="s">
        <v>8439</v>
      </c>
      <c r="RNF232" s="19" t="s">
        <v>8439</v>
      </c>
      <c r="RNG232" s="19" t="s">
        <v>8439</v>
      </c>
      <c r="RNH232" s="19" t="s">
        <v>8439</v>
      </c>
      <c r="RNI232" s="19" t="s">
        <v>8439</v>
      </c>
      <c r="RNJ232" s="19" t="s">
        <v>8439</v>
      </c>
      <c r="RNK232" s="19" t="s">
        <v>8439</v>
      </c>
      <c r="RNL232" s="19" t="s">
        <v>8439</v>
      </c>
      <c r="RNM232" s="19" t="s">
        <v>8439</v>
      </c>
      <c r="RNN232" s="19" t="s">
        <v>8439</v>
      </c>
      <c r="RNO232" s="19" t="s">
        <v>8439</v>
      </c>
      <c r="RNP232" s="19" t="s">
        <v>8439</v>
      </c>
      <c r="RNQ232" s="19" t="s">
        <v>8439</v>
      </c>
      <c r="RNR232" s="19" t="s">
        <v>8439</v>
      </c>
      <c r="RNS232" s="19" t="s">
        <v>8439</v>
      </c>
      <c r="RNT232" s="19" t="s">
        <v>8439</v>
      </c>
      <c r="RNU232" s="19" t="s">
        <v>8439</v>
      </c>
      <c r="RNV232" s="19" t="s">
        <v>8439</v>
      </c>
      <c r="RNW232" s="19" t="s">
        <v>8439</v>
      </c>
      <c r="RNX232" s="19" t="s">
        <v>8439</v>
      </c>
      <c r="RNY232" s="19" t="s">
        <v>8439</v>
      </c>
      <c r="RNZ232" s="19" t="s">
        <v>8439</v>
      </c>
      <c r="ROA232" s="19" t="s">
        <v>8439</v>
      </c>
      <c r="ROB232" s="19" t="s">
        <v>8439</v>
      </c>
      <c r="ROC232" s="19" t="s">
        <v>8439</v>
      </c>
      <c r="ROD232" s="19" t="s">
        <v>8439</v>
      </c>
      <c r="ROE232" s="19" t="s">
        <v>8439</v>
      </c>
      <c r="ROF232" s="19" t="s">
        <v>8439</v>
      </c>
      <c r="ROG232" s="19" t="s">
        <v>8439</v>
      </c>
      <c r="ROH232" s="19" t="s">
        <v>8439</v>
      </c>
      <c r="ROI232" s="19" t="s">
        <v>8439</v>
      </c>
      <c r="ROJ232" s="19" t="s">
        <v>8439</v>
      </c>
      <c r="ROK232" s="19" t="s">
        <v>8439</v>
      </c>
      <c r="ROL232" s="19" t="s">
        <v>8439</v>
      </c>
      <c r="ROM232" s="19" t="s">
        <v>8439</v>
      </c>
      <c r="RON232" s="19" t="s">
        <v>8439</v>
      </c>
      <c r="ROO232" s="19" t="s">
        <v>8439</v>
      </c>
      <c r="ROP232" s="19" t="s">
        <v>8439</v>
      </c>
      <c r="ROQ232" s="19" t="s">
        <v>8439</v>
      </c>
      <c r="ROR232" s="19" t="s">
        <v>8439</v>
      </c>
      <c r="ROS232" s="19" t="s">
        <v>8439</v>
      </c>
      <c r="ROT232" s="19" t="s">
        <v>8439</v>
      </c>
      <c r="ROU232" s="19" t="s">
        <v>8439</v>
      </c>
      <c r="ROV232" s="19" t="s">
        <v>8439</v>
      </c>
      <c r="ROW232" s="19" t="s">
        <v>8439</v>
      </c>
      <c r="ROX232" s="19" t="s">
        <v>8439</v>
      </c>
      <c r="ROY232" s="19" t="s">
        <v>8439</v>
      </c>
      <c r="ROZ232" s="19" t="s">
        <v>8439</v>
      </c>
      <c r="RPA232" s="19" t="s">
        <v>8439</v>
      </c>
      <c r="RPB232" s="19" t="s">
        <v>8439</v>
      </c>
      <c r="RPC232" s="19" t="s">
        <v>8439</v>
      </c>
      <c r="RPD232" s="19" t="s">
        <v>8439</v>
      </c>
      <c r="RPE232" s="19" t="s">
        <v>8439</v>
      </c>
      <c r="RPF232" s="19" t="s">
        <v>8439</v>
      </c>
      <c r="RPG232" s="19" t="s">
        <v>8439</v>
      </c>
      <c r="RPH232" s="19" t="s">
        <v>8439</v>
      </c>
      <c r="RPI232" s="19" t="s">
        <v>8439</v>
      </c>
      <c r="RPJ232" s="19" t="s">
        <v>8439</v>
      </c>
      <c r="RPK232" s="19" t="s">
        <v>8439</v>
      </c>
      <c r="RPL232" s="19" t="s">
        <v>8439</v>
      </c>
      <c r="RPM232" s="19" t="s">
        <v>8439</v>
      </c>
      <c r="RPN232" s="19" t="s">
        <v>8439</v>
      </c>
      <c r="RPO232" s="19" t="s">
        <v>8439</v>
      </c>
      <c r="RPP232" s="19" t="s">
        <v>8439</v>
      </c>
      <c r="RPQ232" s="19" t="s">
        <v>8439</v>
      </c>
      <c r="RPR232" s="19" t="s">
        <v>8439</v>
      </c>
      <c r="RPS232" s="19" t="s">
        <v>8439</v>
      </c>
      <c r="RPT232" s="19" t="s">
        <v>8439</v>
      </c>
      <c r="RPU232" s="19" t="s">
        <v>8439</v>
      </c>
      <c r="RPV232" s="19" t="s">
        <v>8439</v>
      </c>
      <c r="RPW232" s="19" t="s">
        <v>8439</v>
      </c>
      <c r="RPX232" s="19" t="s">
        <v>8439</v>
      </c>
      <c r="RPY232" s="19" t="s">
        <v>8439</v>
      </c>
      <c r="RPZ232" s="19" t="s">
        <v>8439</v>
      </c>
      <c r="RQA232" s="19" t="s">
        <v>8439</v>
      </c>
      <c r="RQB232" s="19" t="s">
        <v>8439</v>
      </c>
      <c r="RQC232" s="19" t="s">
        <v>8439</v>
      </c>
      <c r="RQD232" s="19" t="s">
        <v>8439</v>
      </c>
      <c r="RQE232" s="19" t="s">
        <v>8439</v>
      </c>
      <c r="RQF232" s="19" t="s">
        <v>8439</v>
      </c>
      <c r="RQG232" s="19" t="s">
        <v>8439</v>
      </c>
      <c r="RQH232" s="19" t="s">
        <v>8439</v>
      </c>
      <c r="RQI232" s="19" t="s">
        <v>8439</v>
      </c>
      <c r="RQJ232" s="19" t="s">
        <v>8439</v>
      </c>
      <c r="RQK232" s="19" t="s">
        <v>8439</v>
      </c>
      <c r="RQL232" s="19" t="s">
        <v>8439</v>
      </c>
      <c r="RQM232" s="19" t="s">
        <v>8439</v>
      </c>
      <c r="RQN232" s="19" t="s">
        <v>8439</v>
      </c>
      <c r="RQO232" s="19" t="s">
        <v>8439</v>
      </c>
      <c r="RQP232" s="19" t="s">
        <v>8439</v>
      </c>
      <c r="RQQ232" s="19" t="s">
        <v>8439</v>
      </c>
      <c r="RQR232" s="19" t="s">
        <v>8439</v>
      </c>
      <c r="RQS232" s="19" t="s">
        <v>8439</v>
      </c>
      <c r="RQT232" s="19" t="s">
        <v>8439</v>
      </c>
      <c r="RQU232" s="19" t="s">
        <v>8439</v>
      </c>
      <c r="RQV232" s="19" t="s">
        <v>8439</v>
      </c>
      <c r="RQW232" s="19" t="s">
        <v>8439</v>
      </c>
      <c r="RQX232" s="19" t="s">
        <v>8439</v>
      </c>
      <c r="RQY232" s="19" t="s">
        <v>8439</v>
      </c>
      <c r="RQZ232" s="19" t="s">
        <v>8439</v>
      </c>
      <c r="RRA232" s="19" t="s">
        <v>8439</v>
      </c>
      <c r="RRB232" s="19" t="s">
        <v>8439</v>
      </c>
      <c r="RRC232" s="19" t="s">
        <v>8439</v>
      </c>
      <c r="RRD232" s="19" t="s">
        <v>8439</v>
      </c>
      <c r="RRE232" s="19" t="s">
        <v>8439</v>
      </c>
      <c r="RRF232" s="19" t="s">
        <v>8439</v>
      </c>
      <c r="RRG232" s="19" t="s">
        <v>8439</v>
      </c>
      <c r="RRH232" s="19" t="s">
        <v>8439</v>
      </c>
      <c r="RRI232" s="19" t="s">
        <v>8439</v>
      </c>
      <c r="RRJ232" s="19" t="s">
        <v>8439</v>
      </c>
      <c r="RRK232" s="19" t="s">
        <v>8439</v>
      </c>
      <c r="RRL232" s="19" t="s">
        <v>8439</v>
      </c>
      <c r="RRM232" s="19" t="s">
        <v>8439</v>
      </c>
      <c r="RRN232" s="19" t="s">
        <v>8439</v>
      </c>
      <c r="RRO232" s="19" t="s">
        <v>8439</v>
      </c>
      <c r="RRP232" s="19" t="s">
        <v>8439</v>
      </c>
      <c r="RRQ232" s="19" t="s">
        <v>8439</v>
      </c>
      <c r="RRR232" s="19" t="s">
        <v>8439</v>
      </c>
      <c r="RRS232" s="19" t="s">
        <v>8439</v>
      </c>
      <c r="RRT232" s="19" t="s">
        <v>8439</v>
      </c>
      <c r="RRU232" s="19" t="s">
        <v>8439</v>
      </c>
      <c r="RRV232" s="19" t="s">
        <v>8439</v>
      </c>
      <c r="RRW232" s="19" t="s">
        <v>8439</v>
      </c>
      <c r="RRX232" s="19" t="s">
        <v>8439</v>
      </c>
      <c r="RRY232" s="19" t="s">
        <v>8439</v>
      </c>
      <c r="RRZ232" s="19" t="s">
        <v>8439</v>
      </c>
      <c r="RSA232" s="19" t="s">
        <v>8439</v>
      </c>
      <c r="RSB232" s="19" t="s">
        <v>8439</v>
      </c>
      <c r="RSC232" s="19" t="s">
        <v>8439</v>
      </c>
      <c r="RSD232" s="19" t="s">
        <v>8439</v>
      </c>
      <c r="RSE232" s="19" t="s">
        <v>8439</v>
      </c>
      <c r="RSF232" s="19" t="s">
        <v>8439</v>
      </c>
      <c r="RSG232" s="19" t="s">
        <v>8439</v>
      </c>
      <c r="RSH232" s="19" t="s">
        <v>8439</v>
      </c>
      <c r="RSI232" s="19" t="s">
        <v>8439</v>
      </c>
      <c r="RSJ232" s="19" t="s">
        <v>8439</v>
      </c>
      <c r="RSK232" s="19" t="s">
        <v>8439</v>
      </c>
      <c r="RSL232" s="19" t="s">
        <v>8439</v>
      </c>
      <c r="RSM232" s="19" t="s">
        <v>8439</v>
      </c>
      <c r="RSN232" s="19" t="s">
        <v>8439</v>
      </c>
      <c r="RSO232" s="19" t="s">
        <v>8439</v>
      </c>
      <c r="RSP232" s="19" t="s">
        <v>8439</v>
      </c>
      <c r="RSQ232" s="19" t="s">
        <v>8439</v>
      </c>
      <c r="RSR232" s="19" t="s">
        <v>8439</v>
      </c>
      <c r="RSS232" s="19" t="s">
        <v>8439</v>
      </c>
      <c r="RST232" s="19" t="s">
        <v>8439</v>
      </c>
      <c r="RSU232" s="19" t="s">
        <v>8439</v>
      </c>
      <c r="RSV232" s="19" t="s">
        <v>8439</v>
      </c>
      <c r="RSW232" s="19" t="s">
        <v>8439</v>
      </c>
      <c r="RSX232" s="19" t="s">
        <v>8439</v>
      </c>
      <c r="RSY232" s="19" t="s">
        <v>8439</v>
      </c>
      <c r="RSZ232" s="19" t="s">
        <v>8439</v>
      </c>
      <c r="RTA232" s="19" t="s">
        <v>8439</v>
      </c>
      <c r="RTB232" s="19" t="s">
        <v>8439</v>
      </c>
      <c r="RTC232" s="19" t="s">
        <v>8439</v>
      </c>
      <c r="RTD232" s="19" t="s">
        <v>8439</v>
      </c>
      <c r="RTE232" s="19" t="s">
        <v>8439</v>
      </c>
      <c r="RTF232" s="19" t="s">
        <v>8439</v>
      </c>
      <c r="RTG232" s="19" t="s">
        <v>8439</v>
      </c>
      <c r="RTH232" s="19" t="s">
        <v>8439</v>
      </c>
      <c r="RTI232" s="19" t="s">
        <v>8439</v>
      </c>
      <c r="RTJ232" s="19" t="s">
        <v>8439</v>
      </c>
      <c r="RTK232" s="19" t="s">
        <v>8439</v>
      </c>
      <c r="RTL232" s="19" t="s">
        <v>8439</v>
      </c>
      <c r="RTM232" s="19" t="s">
        <v>8439</v>
      </c>
      <c r="RTN232" s="19" t="s">
        <v>8439</v>
      </c>
      <c r="RTO232" s="19" t="s">
        <v>8439</v>
      </c>
      <c r="RTP232" s="19" t="s">
        <v>8439</v>
      </c>
      <c r="RTQ232" s="19" t="s">
        <v>8439</v>
      </c>
      <c r="RTR232" s="19" t="s">
        <v>8439</v>
      </c>
      <c r="RTS232" s="19" t="s">
        <v>8439</v>
      </c>
      <c r="RTT232" s="19" t="s">
        <v>8439</v>
      </c>
      <c r="RTU232" s="19" t="s">
        <v>8439</v>
      </c>
      <c r="RTV232" s="19" t="s">
        <v>8439</v>
      </c>
      <c r="RTW232" s="19" t="s">
        <v>8439</v>
      </c>
      <c r="RTX232" s="19" t="s">
        <v>8439</v>
      </c>
      <c r="RTY232" s="19" t="s">
        <v>8439</v>
      </c>
      <c r="RTZ232" s="19" t="s">
        <v>8439</v>
      </c>
      <c r="RUA232" s="19" t="s">
        <v>8439</v>
      </c>
      <c r="RUB232" s="19" t="s">
        <v>8439</v>
      </c>
      <c r="RUC232" s="19" t="s">
        <v>8439</v>
      </c>
      <c r="RUD232" s="19" t="s">
        <v>8439</v>
      </c>
      <c r="RUE232" s="19" t="s">
        <v>8439</v>
      </c>
      <c r="RUF232" s="19" t="s">
        <v>8439</v>
      </c>
      <c r="RUG232" s="19" t="s">
        <v>8439</v>
      </c>
      <c r="RUH232" s="19" t="s">
        <v>8439</v>
      </c>
      <c r="RUI232" s="19" t="s">
        <v>8439</v>
      </c>
      <c r="RUJ232" s="19" t="s">
        <v>8439</v>
      </c>
      <c r="RUK232" s="19" t="s">
        <v>8439</v>
      </c>
      <c r="RUL232" s="19" t="s">
        <v>8439</v>
      </c>
      <c r="RUM232" s="19" t="s">
        <v>8439</v>
      </c>
      <c r="RUN232" s="19" t="s">
        <v>8439</v>
      </c>
      <c r="RUO232" s="19" t="s">
        <v>8439</v>
      </c>
      <c r="RUP232" s="19" t="s">
        <v>8439</v>
      </c>
      <c r="RUQ232" s="19" t="s">
        <v>8439</v>
      </c>
      <c r="RUR232" s="19" t="s">
        <v>8439</v>
      </c>
      <c r="RUS232" s="19" t="s">
        <v>8439</v>
      </c>
      <c r="RUT232" s="19" t="s">
        <v>8439</v>
      </c>
      <c r="RUU232" s="19" t="s">
        <v>8439</v>
      </c>
      <c r="RUV232" s="19" t="s">
        <v>8439</v>
      </c>
      <c r="RUW232" s="19" t="s">
        <v>8439</v>
      </c>
      <c r="RUX232" s="19" t="s">
        <v>8439</v>
      </c>
      <c r="RUY232" s="19" t="s">
        <v>8439</v>
      </c>
      <c r="RUZ232" s="19" t="s">
        <v>8439</v>
      </c>
      <c r="RVA232" s="19" t="s">
        <v>8439</v>
      </c>
      <c r="RVB232" s="19" t="s">
        <v>8439</v>
      </c>
      <c r="RVC232" s="19" t="s">
        <v>8439</v>
      </c>
      <c r="RVD232" s="19" t="s">
        <v>8439</v>
      </c>
      <c r="RVE232" s="19" t="s">
        <v>8439</v>
      </c>
      <c r="RVF232" s="19" t="s">
        <v>8439</v>
      </c>
      <c r="RVG232" s="19" t="s">
        <v>8439</v>
      </c>
      <c r="RVH232" s="19" t="s">
        <v>8439</v>
      </c>
      <c r="RVI232" s="19" t="s">
        <v>8439</v>
      </c>
      <c r="RVJ232" s="19" t="s">
        <v>8439</v>
      </c>
      <c r="RVK232" s="19" t="s">
        <v>8439</v>
      </c>
      <c r="RVL232" s="19" t="s">
        <v>8439</v>
      </c>
      <c r="RVM232" s="19" t="s">
        <v>8439</v>
      </c>
      <c r="RVN232" s="19" t="s">
        <v>8439</v>
      </c>
      <c r="RVO232" s="19" t="s">
        <v>8439</v>
      </c>
      <c r="RVP232" s="19" t="s">
        <v>8439</v>
      </c>
      <c r="RVQ232" s="19" t="s">
        <v>8439</v>
      </c>
      <c r="RVR232" s="19" t="s">
        <v>8439</v>
      </c>
      <c r="RVS232" s="19" t="s">
        <v>8439</v>
      </c>
      <c r="RVT232" s="19" t="s">
        <v>8439</v>
      </c>
      <c r="RVU232" s="19" t="s">
        <v>8439</v>
      </c>
      <c r="RVV232" s="19" t="s">
        <v>8439</v>
      </c>
      <c r="RVW232" s="19" t="s">
        <v>8439</v>
      </c>
      <c r="RVX232" s="19" t="s">
        <v>8439</v>
      </c>
      <c r="RVY232" s="19" t="s">
        <v>8439</v>
      </c>
      <c r="RVZ232" s="19" t="s">
        <v>8439</v>
      </c>
      <c r="RWA232" s="19" t="s">
        <v>8439</v>
      </c>
      <c r="RWB232" s="19" t="s">
        <v>8439</v>
      </c>
      <c r="RWC232" s="19" t="s">
        <v>8439</v>
      </c>
      <c r="RWD232" s="19" t="s">
        <v>8439</v>
      </c>
      <c r="RWE232" s="19" t="s">
        <v>8439</v>
      </c>
      <c r="RWF232" s="19" t="s">
        <v>8439</v>
      </c>
      <c r="RWG232" s="19" t="s">
        <v>8439</v>
      </c>
      <c r="RWH232" s="19" t="s">
        <v>8439</v>
      </c>
      <c r="RWI232" s="19" t="s">
        <v>8439</v>
      </c>
      <c r="RWJ232" s="19" t="s">
        <v>8439</v>
      </c>
      <c r="RWK232" s="19" t="s">
        <v>8439</v>
      </c>
      <c r="RWL232" s="19" t="s">
        <v>8439</v>
      </c>
      <c r="RWM232" s="19" t="s">
        <v>8439</v>
      </c>
      <c r="RWN232" s="19" t="s">
        <v>8439</v>
      </c>
      <c r="RWO232" s="19" t="s">
        <v>8439</v>
      </c>
      <c r="RWP232" s="19" t="s">
        <v>8439</v>
      </c>
      <c r="RWQ232" s="19" t="s">
        <v>8439</v>
      </c>
      <c r="RWR232" s="19" t="s">
        <v>8439</v>
      </c>
      <c r="RWS232" s="19" t="s">
        <v>8439</v>
      </c>
      <c r="RWT232" s="19" t="s">
        <v>8439</v>
      </c>
      <c r="RWU232" s="19" t="s">
        <v>8439</v>
      </c>
      <c r="RWV232" s="19" t="s">
        <v>8439</v>
      </c>
      <c r="RWW232" s="19" t="s">
        <v>8439</v>
      </c>
      <c r="RWX232" s="19" t="s">
        <v>8439</v>
      </c>
      <c r="RWY232" s="19" t="s">
        <v>8439</v>
      </c>
      <c r="RWZ232" s="19" t="s">
        <v>8439</v>
      </c>
      <c r="RXA232" s="19" t="s">
        <v>8439</v>
      </c>
      <c r="RXB232" s="19" t="s">
        <v>8439</v>
      </c>
      <c r="RXC232" s="19" t="s">
        <v>8439</v>
      </c>
      <c r="RXD232" s="19" t="s">
        <v>8439</v>
      </c>
      <c r="RXE232" s="19" t="s">
        <v>8439</v>
      </c>
      <c r="RXF232" s="19" t="s">
        <v>8439</v>
      </c>
      <c r="RXG232" s="19" t="s">
        <v>8439</v>
      </c>
      <c r="RXH232" s="19" t="s">
        <v>8439</v>
      </c>
      <c r="RXI232" s="19" t="s">
        <v>8439</v>
      </c>
      <c r="RXJ232" s="19" t="s">
        <v>8439</v>
      </c>
      <c r="RXK232" s="19" t="s">
        <v>8439</v>
      </c>
      <c r="RXL232" s="19" t="s">
        <v>8439</v>
      </c>
      <c r="RXM232" s="19" t="s">
        <v>8439</v>
      </c>
      <c r="RXN232" s="19" t="s">
        <v>8439</v>
      </c>
      <c r="RXO232" s="19" t="s">
        <v>8439</v>
      </c>
      <c r="RXP232" s="19" t="s">
        <v>8439</v>
      </c>
      <c r="RXQ232" s="19" t="s">
        <v>8439</v>
      </c>
      <c r="RXR232" s="19" t="s">
        <v>8439</v>
      </c>
      <c r="RXS232" s="19" t="s">
        <v>8439</v>
      </c>
      <c r="RXT232" s="19" t="s">
        <v>8439</v>
      </c>
      <c r="RXU232" s="19" t="s">
        <v>8439</v>
      </c>
      <c r="RXV232" s="19" t="s">
        <v>8439</v>
      </c>
      <c r="RXW232" s="19" t="s">
        <v>8439</v>
      </c>
      <c r="RXX232" s="19" t="s">
        <v>8439</v>
      </c>
      <c r="RXY232" s="19" t="s">
        <v>8439</v>
      </c>
      <c r="RXZ232" s="19" t="s">
        <v>8439</v>
      </c>
      <c r="RYA232" s="19" t="s">
        <v>8439</v>
      </c>
      <c r="RYB232" s="19" t="s">
        <v>8439</v>
      </c>
      <c r="RYC232" s="19" t="s">
        <v>8439</v>
      </c>
      <c r="RYD232" s="19" t="s">
        <v>8439</v>
      </c>
      <c r="RYE232" s="19" t="s">
        <v>8439</v>
      </c>
      <c r="RYF232" s="19" t="s">
        <v>8439</v>
      </c>
      <c r="RYG232" s="19" t="s">
        <v>8439</v>
      </c>
      <c r="RYH232" s="19" t="s">
        <v>8439</v>
      </c>
      <c r="RYI232" s="19" t="s">
        <v>8439</v>
      </c>
      <c r="RYJ232" s="19" t="s">
        <v>8439</v>
      </c>
      <c r="RYK232" s="19" t="s">
        <v>8439</v>
      </c>
      <c r="RYL232" s="19" t="s">
        <v>8439</v>
      </c>
      <c r="RYM232" s="19" t="s">
        <v>8439</v>
      </c>
      <c r="RYN232" s="19" t="s">
        <v>8439</v>
      </c>
      <c r="RYO232" s="19" t="s">
        <v>8439</v>
      </c>
      <c r="RYP232" s="19" t="s">
        <v>8439</v>
      </c>
      <c r="RYQ232" s="19" t="s">
        <v>8439</v>
      </c>
      <c r="RYR232" s="19" t="s">
        <v>8439</v>
      </c>
      <c r="RYS232" s="19" t="s">
        <v>8439</v>
      </c>
      <c r="RYT232" s="19" t="s">
        <v>8439</v>
      </c>
      <c r="RYU232" s="19" t="s">
        <v>8439</v>
      </c>
      <c r="RYV232" s="19" t="s">
        <v>8439</v>
      </c>
      <c r="RYW232" s="19" t="s">
        <v>8439</v>
      </c>
      <c r="RYX232" s="19" t="s">
        <v>8439</v>
      </c>
      <c r="RYY232" s="19" t="s">
        <v>8439</v>
      </c>
      <c r="RYZ232" s="19" t="s">
        <v>8439</v>
      </c>
      <c r="RZA232" s="19" t="s">
        <v>8439</v>
      </c>
      <c r="RZB232" s="19" t="s">
        <v>8439</v>
      </c>
      <c r="RZC232" s="19" t="s">
        <v>8439</v>
      </c>
      <c r="RZD232" s="19" t="s">
        <v>8439</v>
      </c>
      <c r="RZE232" s="19" t="s">
        <v>8439</v>
      </c>
      <c r="RZF232" s="19" t="s">
        <v>8439</v>
      </c>
      <c r="RZG232" s="19" t="s">
        <v>8439</v>
      </c>
      <c r="RZH232" s="19" t="s">
        <v>8439</v>
      </c>
      <c r="RZI232" s="19" t="s">
        <v>8439</v>
      </c>
      <c r="RZJ232" s="19" t="s">
        <v>8439</v>
      </c>
      <c r="RZK232" s="19" t="s">
        <v>8439</v>
      </c>
      <c r="RZL232" s="19" t="s">
        <v>8439</v>
      </c>
      <c r="RZM232" s="19" t="s">
        <v>8439</v>
      </c>
      <c r="RZN232" s="19" t="s">
        <v>8439</v>
      </c>
      <c r="RZO232" s="19" t="s">
        <v>8439</v>
      </c>
      <c r="RZP232" s="19" t="s">
        <v>8439</v>
      </c>
      <c r="RZQ232" s="19" t="s">
        <v>8439</v>
      </c>
      <c r="RZR232" s="19" t="s">
        <v>8439</v>
      </c>
      <c r="RZS232" s="19" t="s">
        <v>8439</v>
      </c>
      <c r="RZT232" s="19" t="s">
        <v>8439</v>
      </c>
      <c r="RZU232" s="19" t="s">
        <v>8439</v>
      </c>
      <c r="RZV232" s="19" t="s">
        <v>8439</v>
      </c>
      <c r="RZW232" s="19" t="s">
        <v>8439</v>
      </c>
      <c r="RZX232" s="19" t="s">
        <v>8439</v>
      </c>
      <c r="RZY232" s="19" t="s">
        <v>8439</v>
      </c>
      <c r="RZZ232" s="19" t="s">
        <v>8439</v>
      </c>
      <c r="SAA232" s="19" t="s">
        <v>8439</v>
      </c>
      <c r="SAB232" s="19" t="s">
        <v>8439</v>
      </c>
      <c r="SAC232" s="19" t="s">
        <v>8439</v>
      </c>
      <c r="SAD232" s="19" t="s">
        <v>8439</v>
      </c>
      <c r="SAE232" s="19" t="s">
        <v>8439</v>
      </c>
      <c r="SAF232" s="19" t="s">
        <v>8439</v>
      </c>
      <c r="SAG232" s="19" t="s">
        <v>8439</v>
      </c>
      <c r="SAH232" s="19" t="s">
        <v>8439</v>
      </c>
      <c r="SAI232" s="19" t="s">
        <v>8439</v>
      </c>
      <c r="SAJ232" s="19" t="s">
        <v>8439</v>
      </c>
      <c r="SAK232" s="19" t="s">
        <v>8439</v>
      </c>
      <c r="SAL232" s="19" t="s">
        <v>8439</v>
      </c>
      <c r="SAM232" s="19" t="s">
        <v>8439</v>
      </c>
      <c r="SAN232" s="19" t="s">
        <v>8439</v>
      </c>
      <c r="SAO232" s="19" t="s">
        <v>8439</v>
      </c>
      <c r="SAP232" s="19" t="s">
        <v>8439</v>
      </c>
      <c r="SAQ232" s="19" t="s">
        <v>8439</v>
      </c>
      <c r="SAR232" s="19" t="s">
        <v>8439</v>
      </c>
      <c r="SAS232" s="19" t="s">
        <v>8439</v>
      </c>
      <c r="SAT232" s="19" t="s">
        <v>8439</v>
      </c>
      <c r="SAU232" s="19" t="s">
        <v>8439</v>
      </c>
      <c r="SAV232" s="19" t="s">
        <v>8439</v>
      </c>
      <c r="SAW232" s="19" t="s">
        <v>8439</v>
      </c>
      <c r="SAX232" s="19" t="s">
        <v>8439</v>
      </c>
      <c r="SAY232" s="19" t="s">
        <v>8439</v>
      </c>
      <c r="SAZ232" s="19" t="s">
        <v>8439</v>
      </c>
      <c r="SBA232" s="19" t="s">
        <v>8439</v>
      </c>
      <c r="SBB232" s="19" t="s">
        <v>8439</v>
      </c>
      <c r="SBC232" s="19" t="s">
        <v>8439</v>
      </c>
      <c r="SBD232" s="19" t="s">
        <v>8439</v>
      </c>
      <c r="SBE232" s="19" t="s">
        <v>8439</v>
      </c>
      <c r="SBF232" s="19" t="s">
        <v>8439</v>
      </c>
      <c r="SBG232" s="19" t="s">
        <v>8439</v>
      </c>
      <c r="SBH232" s="19" t="s">
        <v>8439</v>
      </c>
      <c r="SBI232" s="19" t="s">
        <v>8439</v>
      </c>
      <c r="SBJ232" s="19" t="s">
        <v>8439</v>
      </c>
      <c r="SBK232" s="19" t="s">
        <v>8439</v>
      </c>
      <c r="SBL232" s="19" t="s">
        <v>8439</v>
      </c>
      <c r="SBM232" s="19" t="s">
        <v>8439</v>
      </c>
      <c r="SBN232" s="19" t="s">
        <v>8439</v>
      </c>
      <c r="SBO232" s="19" t="s">
        <v>8439</v>
      </c>
      <c r="SBP232" s="19" t="s">
        <v>8439</v>
      </c>
      <c r="SBQ232" s="19" t="s">
        <v>8439</v>
      </c>
      <c r="SBR232" s="19" t="s">
        <v>8439</v>
      </c>
      <c r="SBS232" s="19" t="s">
        <v>8439</v>
      </c>
      <c r="SBT232" s="19" t="s">
        <v>8439</v>
      </c>
      <c r="SBU232" s="19" t="s">
        <v>8439</v>
      </c>
      <c r="SBV232" s="19" t="s">
        <v>8439</v>
      </c>
      <c r="SBW232" s="19" t="s">
        <v>8439</v>
      </c>
      <c r="SBX232" s="19" t="s">
        <v>8439</v>
      </c>
      <c r="SBY232" s="19" t="s">
        <v>8439</v>
      </c>
      <c r="SBZ232" s="19" t="s">
        <v>8439</v>
      </c>
      <c r="SCA232" s="19" t="s">
        <v>8439</v>
      </c>
      <c r="SCB232" s="19" t="s">
        <v>8439</v>
      </c>
      <c r="SCC232" s="19" t="s">
        <v>8439</v>
      </c>
      <c r="SCD232" s="19" t="s">
        <v>8439</v>
      </c>
      <c r="SCE232" s="19" t="s">
        <v>8439</v>
      </c>
      <c r="SCF232" s="19" t="s">
        <v>8439</v>
      </c>
      <c r="SCG232" s="19" t="s">
        <v>8439</v>
      </c>
      <c r="SCH232" s="19" t="s">
        <v>8439</v>
      </c>
      <c r="SCI232" s="19" t="s">
        <v>8439</v>
      </c>
      <c r="SCJ232" s="19" t="s">
        <v>8439</v>
      </c>
      <c r="SCK232" s="19" t="s">
        <v>8439</v>
      </c>
      <c r="SCL232" s="19" t="s">
        <v>8439</v>
      </c>
      <c r="SCM232" s="19" t="s">
        <v>8439</v>
      </c>
      <c r="SCN232" s="19" t="s">
        <v>8439</v>
      </c>
      <c r="SCO232" s="19" t="s">
        <v>8439</v>
      </c>
      <c r="SCP232" s="19" t="s">
        <v>8439</v>
      </c>
      <c r="SCQ232" s="19" t="s">
        <v>8439</v>
      </c>
      <c r="SCR232" s="19" t="s">
        <v>8439</v>
      </c>
      <c r="SCS232" s="19" t="s">
        <v>8439</v>
      </c>
      <c r="SCT232" s="19" t="s">
        <v>8439</v>
      </c>
      <c r="SCU232" s="19" t="s">
        <v>8439</v>
      </c>
      <c r="SCV232" s="19" t="s">
        <v>8439</v>
      </c>
      <c r="SCW232" s="19" t="s">
        <v>8439</v>
      </c>
      <c r="SCX232" s="19" t="s">
        <v>8439</v>
      </c>
      <c r="SCY232" s="19" t="s">
        <v>8439</v>
      </c>
      <c r="SCZ232" s="19" t="s">
        <v>8439</v>
      </c>
      <c r="SDA232" s="19" t="s">
        <v>8439</v>
      </c>
      <c r="SDB232" s="19" t="s">
        <v>8439</v>
      </c>
      <c r="SDC232" s="19" t="s">
        <v>8439</v>
      </c>
      <c r="SDD232" s="19" t="s">
        <v>8439</v>
      </c>
      <c r="SDE232" s="19" t="s">
        <v>8439</v>
      </c>
      <c r="SDF232" s="19" t="s">
        <v>8439</v>
      </c>
      <c r="SDG232" s="19" t="s">
        <v>8439</v>
      </c>
      <c r="SDH232" s="19" t="s">
        <v>8439</v>
      </c>
      <c r="SDI232" s="19" t="s">
        <v>8439</v>
      </c>
      <c r="SDJ232" s="19" t="s">
        <v>8439</v>
      </c>
      <c r="SDK232" s="19" t="s">
        <v>8439</v>
      </c>
      <c r="SDL232" s="19" t="s">
        <v>8439</v>
      </c>
      <c r="SDM232" s="19" t="s">
        <v>8439</v>
      </c>
      <c r="SDN232" s="19" t="s">
        <v>8439</v>
      </c>
      <c r="SDO232" s="19" t="s">
        <v>8439</v>
      </c>
      <c r="SDP232" s="19" t="s">
        <v>8439</v>
      </c>
      <c r="SDQ232" s="19" t="s">
        <v>8439</v>
      </c>
      <c r="SDR232" s="19" t="s">
        <v>8439</v>
      </c>
      <c r="SDS232" s="19" t="s">
        <v>8439</v>
      </c>
      <c r="SDT232" s="19" t="s">
        <v>8439</v>
      </c>
      <c r="SDU232" s="19" t="s">
        <v>8439</v>
      </c>
      <c r="SDV232" s="19" t="s">
        <v>8439</v>
      </c>
      <c r="SDW232" s="19" t="s">
        <v>8439</v>
      </c>
      <c r="SDX232" s="19" t="s">
        <v>8439</v>
      </c>
      <c r="SDY232" s="19" t="s">
        <v>8439</v>
      </c>
      <c r="SDZ232" s="19" t="s">
        <v>8439</v>
      </c>
      <c r="SEA232" s="19" t="s">
        <v>8439</v>
      </c>
      <c r="SEB232" s="19" t="s">
        <v>8439</v>
      </c>
      <c r="SEC232" s="19" t="s">
        <v>8439</v>
      </c>
      <c r="SED232" s="19" t="s">
        <v>8439</v>
      </c>
      <c r="SEE232" s="19" t="s">
        <v>8439</v>
      </c>
      <c r="SEF232" s="19" t="s">
        <v>8439</v>
      </c>
      <c r="SEG232" s="19" t="s">
        <v>8439</v>
      </c>
      <c r="SEH232" s="19" t="s">
        <v>8439</v>
      </c>
      <c r="SEI232" s="19" t="s">
        <v>8439</v>
      </c>
      <c r="SEJ232" s="19" t="s">
        <v>8439</v>
      </c>
      <c r="SEK232" s="19" t="s">
        <v>8439</v>
      </c>
      <c r="SEL232" s="19" t="s">
        <v>8439</v>
      </c>
      <c r="SEM232" s="19" t="s">
        <v>8439</v>
      </c>
      <c r="SEN232" s="19" t="s">
        <v>8439</v>
      </c>
      <c r="SEO232" s="19" t="s">
        <v>8439</v>
      </c>
      <c r="SEP232" s="19" t="s">
        <v>8439</v>
      </c>
      <c r="SEQ232" s="19" t="s">
        <v>8439</v>
      </c>
      <c r="SER232" s="19" t="s">
        <v>8439</v>
      </c>
      <c r="SES232" s="19" t="s">
        <v>8439</v>
      </c>
      <c r="SET232" s="19" t="s">
        <v>8439</v>
      </c>
      <c r="SEU232" s="19" t="s">
        <v>8439</v>
      </c>
      <c r="SEV232" s="19" t="s">
        <v>8439</v>
      </c>
      <c r="SEW232" s="19" t="s">
        <v>8439</v>
      </c>
      <c r="SEX232" s="19" t="s">
        <v>8439</v>
      </c>
      <c r="SEY232" s="19" t="s">
        <v>8439</v>
      </c>
      <c r="SEZ232" s="19" t="s">
        <v>8439</v>
      </c>
      <c r="SFA232" s="19" t="s">
        <v>8439</v>
      </c>
      <c r="SFB232" s="19" t="s">
        <v>8439</v>
      </c>
      <c r="SFC232" s="19" t="s">
        <v>8439</v>
      </c>
      <c r="SFD232" s="19" t="s">
        <v>8439</v>
      </c>
      <c r="SFE232" s="19" t="s">
        <v>8439</v>
      </c>
      <c r="SFF232" s="19" t="s">
        <v>8439</v>
      </c>
      <c r="SFG232" s="19" t="s">
        <v>8439</v>
      </c>
      <c r="SFH232" s="19" t="s">
        <v>8439</v>
      </c>
      <c r="SFI232" s="19" t="s">
        <v>8439</v>
      </c>
      <c r="SFJ232" s="19" t="s">
        <v>8439</v>
      </c>
      <c r="SFK232" s="19" t="s">
        <v>8439</v>
      </c>
      <c r="SFL232" s="19" t="s">
        <v>8439</v>
      </c>
      <c r="SFM232" s="19" t="s">
        <v>8439</v>
      </c>
      <c r="SFN232" s="19" t="s">
        <v>8439</v>
      </c>
      <c r="SFO232" s="19" t="s">
        <v>8439</v>
      </c>
      <c r="SFP232" s="19" t="s">
        <v>8439</v>
      </c>
      <c r="SFQ232" s="19" t="s">
        <v>8439</v>
      </c>
      <c r="SFR232" s="19" t="s">
        <v>8439</v>
      </c>
      <c r="SFS232" s="19" t="s">
        <v>8439</v>
      </c>
      <c r="SFT232" s="19" t="s">
        <v>8439</v>
      </c>
      <c r="SFU232" s="19" t="s">
        <v>8439</v>
      </c>
      <c r="SFV232" s="19" t="s">
        <v>8439</v>
      </c>
      <c r="SFW232" s="19" t="s">
        <v>8439</v>
      </c>
      <c r="SFX232" s="19" t="s">
        <v>8439</v>
      </c>
      <c r="SFY232" s="19" t="s">
        <v>8439</v>
      </c>
      <c r="SFZ232" s="19" t="s">
        <v>8439</v>
      </c>
      <c r="SGA232" s="19" t="s">
        <v>8439</v>
      </c>
      <c r="SGB232" s="19" t="s">
        <v>8439</v>
      </c>
      <c r="SGC232" s="19" t="s">
        <v>8439</v>
      </c>
      <c r="SGD232" s="19" t="s">
        <v>8439</v>
      </c>
      <c r="SGE232" s="19" t="s">
        <v>8439</v>
      </c>
      <c r="SGF232" s="19" t="s">
        <v>8439</v>
      </c>
      <c r="SGG232" s="19" t="s">
        <v>8439</v>
      </c>
      <c r="SGH232" s="19" t="s">
        <v>8439</v>
      </c>
      <c r="SGI232" s="19" t="s">
        <v>8439</v>
      </c>
      <c r="SGJ232" s="19" t="s">
        <v>8439</v>
      </c>
      <c r="SGK232" s="19" t="s">
        <v>8439</v>
      </c>
      <c r="SGL232" s="19" t="s">
        <v>8439</v>
      </c>
      <c r="SGM232" s="19" t="s">
        <v>8439</v>
      </c>
      <c r="SGN232" s="19" t="s">
        <v>8439</v>
      </c>
      <c r="SGO232" s="19" t="s">
        <v>8439</v>
      </c>
      <c r="SGP232" s="19" t="s">
        <v>8439</v>
      </c>
      <c r="SGQ232" s="19" t="s">
        <v>8439</v>
      </c>
      <c r="SGR232" s="19" t="s">
        <v>8439</v>
      </c>
      <c r="SGS232" s="19" t="s">
        <v>8439</v>
      </c>
      <c r="SGT232" s="19" t="s">
        <v>8439</v>
      </c>
      <c r="SGU232" s="19" t="s">
        <v>8439</v>
      </c>
      <c r="SGV232" s="19" t="s">
        <v>8439</v>
      </c>
      <c r="SGW232" s="19" t="s">
        <v>8439</v>
      </c>
      <c r="SGX232" s="19" t="s">
        <v>8439</v>
      </c>
      <c r="SGY232" s="19" t="s">
        <v>8439</v>
      </c>
      <c r="SGZ232" s="19" t="s">
        <v>8439</v>
      </c>
      <c r="SHA232" s="19" t="s">
        <v>8439</v>
      </c>
      <c r="SHB232" s="19" t="s">
        <v>8439</v>
      </c>
      <c r="SHC232" s="19" t="s">
        <v>8439</v>
      </c>
      <c r="SHD232" s="19" t="s">
        <v>8439</v>
      </c>
      <c r="SHE232" s="19" t="s">
        <v>8439</v>
      </c>
      <c r="SHF232" s="19" t="s">
        <v>8439</v>
      </c>
      <c r="SHG232" s="19" t="s">
        <v>8439</v>
      </c>
      <c r="SHH232" s="19" t="s">
        <v>8439</v>
      </c>
      <c r="SHI232" s="19" t="s">
        <v>8439</v>
      </c>
      <c r="SHJ232" s="19" t="s">
        <v>8439</v>
      </c>
      <c r="SHK232" s="19" t="s">
        <v>8439</v>
      </c>
      <c r="SHL232" s="19" t="s">
        <v>8439</v>
      </c>
      <c r="SHM232" s="19" t="s">
        <v>8439</v>
      </c>
      <c r="SHN232" s="19" t="s">
        <v>8439</v>
      </c>
      <c r="SHO232" s="19" t="s">
        <v>8439</v>
      </c>
      <c r="SHP232" s="19" t="s">
        <v>8439</v>
      </c>
      <c r="SHQ232" s="19" t="s">
        <v>8439</v>
      </c>
      <c r="SHR232" s="19" t="s">
        <v>8439</v>
      </c>
      <c r="SHS232" s="19" t="s">
        <v>8439</v>
      </c>
      <c r="SHT232" s="19" t="s">
        <v>8439</v>
      </c>
      <c r="SHU232" s="19" t="s">
        <v>8439</v>
      </c>
      <c r="SHV232" s="19" t="s">
        <v>8439</v>
      </c>
      <c r="SHW232" s="19" t="s">
        <v>8439</v>
      </c>
      <c r="SHX232" s="19" t="s">
        <v>8439</v>
      </c>
      <c r="SHY232" s="19" t="s">
        <v>8439</v>
      </c>
      <c r="SHZ232" s="19" t="s">
        <v>8439</v>
      </c>
      <c r="SIA232" s="19" t="s">
        <v>8439</v>
      </c>
      <c r="SIB232" s="19" t="s">
        <v>8439</v>
      </c>
      <c r="SIC232" s="19" t="s">
        <v>8439</v>
      </c>
      <c r="SID232" s="19" t="s">
        <v>8439</v>
      </c>
      <c r="SIE232" s="19" t="s">
        <v>8439</v>
      </c>
      <c r="SIF232" s="19" t="s">
        <v>8439</v>
      </c>
      <c r="SIG232" s="19" t="s">
        <v>8439</v>
      </c>
      <c r="SIH232" s="19" t="s">
        <v>8439</v>
      </c>
      <c r="SII232" s="19" t="s">
        <v>8439</v>
      </c>
      <c r="SIJ232" s="19" t="s">
        <v>8439</v>
      </c>
      <c r="SIK232" s="19" t="s">
        <v>8439</v>
      </c>
      <c r="SIL232" s="19" t="s">
        <v>8439</v>
      </c>
      <c r="SIM232" s="19" t="s">
        <v>8439</v>
      </c>
      <c r="SIN232" s="19" t="s">
        <v>8439</v>
      </c>
      <c r="SIO232" s="19" t="s">
        <v>8439</v>
      </c>
      <c r="SIP232" s="19" t="s">
        <v>8439</v>
      </c>
      <c r="SIQ232" s="19" t="s">
        <v>8439</v>
      </c>
      <c r="SIR232" s="19" t="s">
        <v>8439</v>
      </c>
      <c r="SIS232" s="19" t="s">
        <v>8439</v>
      </c>
      <c r="SIT232" s="19" t="s">
        <v>8439</v>
      </c>
      <c r="SIU232" s="19" t="s">
        <v>8439</v>
      </c>
      <c r="SIV232" s="19" t="s">
        <v>8439</v>
      </c>
      <c r="SIW232" s="19" t="s">
        <v>8439</v>
      </c>
      <c r="SIX232" s="19" t="s">
        <v>8439</v>
      </c>
      <c r="SIY232" s="19" t="s">
        <v>8439</v>
      </c>
      <c r="SIZ232" s="19" t="s">
        <v>8439</v>
      </c>
      <c r="SJA232" s="19" t="s">
        <v>8439</v>
      </c>
      <c r="SJB232" s="19" t="s">
        <v>8439</v>
      </c>
      <c r="SJC232" s="19" t="s">
        <v>8439</v>
      </c>
      <c r="SJD232" s="19" t="s">
        <v>8439</v>
      </c>
      <c r="SJE232" s="19" t="s">
        <v>8439</v>
      </c>
      <c r="SJF232" s="19" t="s">
        <v>8439</v>
      </c>
      <c r="SJG232" s="19" t="s">
        <v>8439</v>
      </c>
      <c r="SJH232" s="19" t="s">
        <v>8439</v>
      </c>
      <c r="SJI232" s="19" t="s">
        <v>8439</v>
      </c>
      <c r="SJJ232" s="19" t="s">
        <v>8439</v>
      </c>
      <c r="SJK232" s="19" t="s">
        <v>8439</v>
      </c>
      <c r="SJL232" s="19" t="s">
        <v>8439</v>
      </c>
      <c r="SJM232" s="19" t="s">
        <v>8439</v>
      </c>
      <c r="SJN232" s="19" t="s">
        <v>8439</v>
      </c>
      <c r="SJO232" s="19" t="s">
        <v>8439</v>
      </c>
      <c r="SJP232" s="19" t="s">
        <v>8439</v>
      </c>
      <c r="SJQ232" s="19" t="s">
        <v>8439</v>
      </c>
      <c r="SJR232" s="19" t="s">
        <v>8439</v>
      </c>
      <c r="SJS232" s="19" t="s">
        <v>8439</v>
      </c>
      <c r="SJT232" s="19" t="s">
        <v>8439</v>
      </c>
      <c r="SJU232" s="19" t="s">
        <v>8439</v>
      </c>
      <c r="SJV232" s="19" t="s">
        <v>8439</v>
      </c>
      <c r="SJW232" s="19" t="s">
        <v>8439</v>
      </c>
      <c r="SJX232" s="19" t="s">
        <v>8439</v>
      </c>
      <c r="SJY232" s="19" t="s">
        <v>8439</v>
      </c>
      <c r="SJZ232" s="19" t="s">
        <v>8439</v>
      </c>
      <c r="SKA232" s="19" t="s">
        <v>8439</v>
      </c>
      <c r="SKB232" s="19" t="s">
        <v>8439</v>
      </c>
      <c r="SKC232" s="19" t="s">
        <v>8439</v>
      </c>
      <c r="SKD232" s="19" t="s">
        <v>8439</v>
      </c>
      <c r="SKE232" s="19" t="s">
        <v>8439</v>
      </c>
      <c r="SKF232" s="19" t="s">
        <v>8439</v>
      </c>
      <c r="SKG232" s="19" t="s">
        <v>8439</v>
      </c>
      <c r="SKH232" s="19" t="s">
        <v>8439</v>
      </c>
      <c r="SKI232" s="19" t="s">
        <v>8439</v>
      </c>
      <c r="SKJ232" s="19" t="s">
        <v>8439</v>
      </c>
      <c r="SKK232" s="19" t="s">
        <v>8439</v>
      </c>
      <c r="SKL232" s="19" t="s">
        <v>8439</v>
      </c>
      <c r="SKM232" s="19" t="s">
        <v>8439</v>
      </c>
      <c r="SKN232" s="19" t="s">
        <v>8439</v>
      </c>
      <c r="SKO232" s="19" t="s">
        <v>8439</v>
      </c>
      <c r="SKP232" s="19" t="s">
        <v>8439</v>
      </c>
      <c r="SKQ232" s="19" t="s">
        <v>8439</v>
      </c>
      <c r="SKR232" s="19" t="s">
        <v>8439</v>
      </c>
      <c r="SKS232" s="19" t="s">
        <v>8439</v>
      </c>
      <c r="SKT232" s="19" t="s">
        <v>8439</v>
      </c>
      <c r="SKU232" s="19" t="s">
        <v>8439</v>
      </c>
      <c r="SKV232" s="19" t="s">
        <v>8439</v>
      </c>
      <c r="SKW232" s="19" t="s">
        <v>8439</v>
      </c>
      <c r="SKX232" s="19" t="s">
        <v>8439</v>
      </c>
      <c r="SKY232" s="19" t="s">
        <v>8439</v>
      </c>
      <c r="SKZ232" s="19" t="s">
        <v>8439</v>
      </c>
      <c r="SLA232" s="19" t="s">
        <v>8439</v>
      </c>
      <c r="SLB232" s="19" t="s">
        <v>8439</v>
      </c>
      <c r="SLC232" s="19" t="s">
        <v>8439</v>
      </c>
      <c r="SLD232" s="19" t="s">
        <v>8439</v>
      </c>
      <c r="SLE232" s="19" t="s">
        <v>8439</v>
      </c>
      <c r="SLF232" s="19" t="s">
        <v>8439</v>
      </c>
      <c r="SLG232" s="19" t="s">
        <v>8439</v>
      </c>
      <c r="SLH232" s="19" t="s">
        <v>8439</v>
      </c>
      <c r="SLI232" s="19" t="s">
        <v>8439</v>
      </c>
      <c r="SLJ232" s="19" t="s">
        <v>8439</v>
      </c>
      <c r="SLK232" s="19" t="s">
        <v>8439</v>
      </c>
      <c r="SLL232" s="19" t="s">
        <v>8439</v>
      </c>
      <c r="SLM232" s="19" t="s">
        <v>8439</v>
      </c>
      <c r="SLN232" s="19" t="s">
        <v>8439</v>
      </c>
      <c r="SLO232" s="19" t="s">
        <v>8439</v>
      </c>
      <c r="SLP232" s="19" t="s">
        <v>8439</v>
      </c>
      <c r="SLQ232" s="19" t="s">
        <v>8439</v>
      </c>
      <c r="SLR232" s="19" t="s">
        <v>8439</v>
      </c>
      <c r="SLS232" s="19" t="s">
        <v>8439</v>
      </c>
      <c r="SLT232" s="19" t="s">
        <v>8439</v>
      </c>
      <c r="SLU232" s="19" t="s">
        <v>8439</v>
      </c>
      <c r="SLV232" s="19" t="s">
        <v>8439</v>
      </c>
      <c r="SLW232" s="19" t="s">
        <v>8439</v>
      </c>
      <c r="SLX232" s="19" t="s">
        <v>8439</v>
      </c>
      <c r="SLY232" s="19" t="s">
        <v>8439</v>
      </c>
      <c r="SLZ232" s="19" t="s">
        <v>8439</v>
      </c>
      <c r="SMA232" s="19" t="s">
        <v>8439</v>
      </c>
      <c r="SMB232" s="19" t="s">
        <v>8439</v>
      </c>
      <c r="SMC232" s="19" t="s">
        <v>8439</v>
      </c>
      <c r="SMD232" s="19" t="s">
        <v>8439</v>
      </c>
      <c r="SME232" s="19" t="s">
        <v>8439</v>
      </c>
      <c r="SMF232" s="19" t="s">
        <v>8439</v>
      </c>
      <c r="SMG232" s="19" t="s">
        <v>8439</v>
      </c>
      <c r="SMH232" s="19" t="s">
        <v>8439</v>
      </c>
      <c r="SMI232" s="19" t="s">
        <v>8439</v>
      </c>
      <c r="SMJ232" s="19" t="s">
        <v>8439</v>
      </c>
      <c r="SMK232" s="19" t="s">
        <v>8439</v>
      </c>
      <c r="SML232" s="19" t="s">
        <v>8439</v>
      </c>
      <c r="SMM232" s="19" t="s">
        <v>8439</v>
      </c>
      <c r="SMN232" s="19" t="s">
        <v>8439</v>
      </c>
      <c r="SMO232" s="19" t="s">
        <v>8439</v>
      </c>
      <c r="SMP232" s="19" t="s">
        <v>8439</v>
      </c>
      <c r="SMQ232" s="19" t="s">
        <v>8439</v>
      </c>
      <c r="SMR232" s="19" t="s">
        <v>8439</v>
      </c>
      <c r="SMS232" s="19" t="s">
        <v>8439</v>
      </c>
      <c r="SMT232" s="19" t="s">
        <v>8439</v>
      </c>
      <c r="SMU232" s="19" t="s">
        <v>8439</v>
      </c>
      <c r="SMV232" s="19" t="s">
        <v>8439</v>
      </c>
      <c r="SMW232" s="19" t="s">
        <v>8439</v>
      </c>
      <c r="SMX232" s="19" t="s">
        <v>8439</v>
      </c>
      <c r="SMY232" s="19" t="s">
        <v>8439</v>
      </c>
      <c r="SMZ232" s="19" t="s">
        <v>8439</v>
      </c>
      <c r="SNA232" s="19" t="s">
        <v>8439</v>
      </c>
      <c r="SNB232" s="19" t="s">
        <v>8439</v>
      </c>
      <c r="SNC232" s="19" t="s">
        <v>8439</v>
      </c>
      <c r="SND232" s="19" t="s">
        <v>8439</v>
      </c>
      <c r="SNE232" s="19" t="s">
        <v>8439</v>
      </c>
      <c r="SNF232" s="19" t="s">
        <v>8439</v>
      </c>
      <c r="SNG232" s="19" t="s">
        <v>8439</v>
      </c>
      <c r="SNH232" s="19" t="s">
        <v>8439</v>
      </c>
      <c r="SNI232" s="19" t="s">
        <v>8439</v>
      </c>
      <c r="SNJ232" s="19" t="s">
        <v>8439</v>
      </c>
      <c r="SNK232" s="19" t="s">
        <v>8439</v>
      </c>
      <c r="SNL232" s="19" t="s">
        <v>8439</v>
      </c>
      <c r="SNM232" s="19" t="s">
        <v>8439</v>
      </c>
      <c r="SNN232" s="19" t="s">
        <v>8439</v>
      </c>
      <c r="SNO232" s="19" t="s">
        <v>8439</v>
      </c>
      <c r="SNP232" s="19" t="s">
        <v>8439</v>
      </c>
      <c r="SNQ232" s="19" t="s">
        <v>8439</v>
      </c>
      <c r="SNR232" s="19" t="s">
        <v>8439</v>
      </c>
      <c r="SNS232" s="19" t="s">
        <v>8439</v>
      </c>
      <c r="SNT232" s="19" t="s">
        <v>8439</v>
      </c>
      <c r="SNU232" s="19" t="s">
        <v>8439</v>
      </c>
      <c r="SNV232" s="19" t="s">
        <v>8439</v>
      </c>
      <c r="SNW232" s="19" t="s">
        <v>8439</v>
      </c>
      <c r="SNX232" s="19" t="s">
        <v>8439</v>
      </c>
      <c r="SNY232" s="19" t="s">
        <v>8439</v>
      </c>
      <c r="SNZ232" s="19" t="s">
        <v>8439</v>
      </c>
      <c r="SOA232" s="19" t="s">
        <v>8439</v>
      </c>
      <c r="SOB232" s="19" t="s">
        <v>8439</v>
      </c>
      <c r="SOC232" s="19" t="s">
        <v>8439</v>
      </c>
      <c r="SOD232" s="19" t="s">
        <v>8439</v>
      </c>
      <c r="SOE232" s="19" t="s">
        <v>8439</v>
      </c>
      <c r="SOF232" s="19" t="s">
        <v>8439</v>
      </c>
      <c r="SOG232" s="19" t="s">
        <v>8439</v>
      </c>
      <c r="SOH232" s="19" t="s">
        <v>8439</v>
      </c>
      <c r="SOI232" s="19" t="s">
        <v>8439</v>
      </c>
      <c r="SOJ232" s="19" t="s">
        <v>8439</v>
      </c>
      <c r="SOK232" s="19" t="s">
        <v>8439</v>
      </c>
      <c r="SOL232" s="19" t="s">
        <v>8439</v>
      </c>
      <c r="SOM232" s="19" t="s">
        <v>8439</v>
      </c>
      <c r="SON232" s="19" t="s">
        <v>8439</v>
      </c>
      <c r="SOO232" s="19" t="s">
        <v>8439</v>
      </c>
      <c r="SOP232" s="19" t="s">
        <v>8439</v>
      </c>
      <c r="SOQ232" s="19" t="s">
        <v>8439</v>
      </c>
      <c r="SOR232" s="19" t="s">
        <v>8439</v>
      </c>
      <c r="SOS232" s="19" t="s">
        <v>8439</v>
      </c>
      <c r="SOT232" s="19" t="s">
        <v>8439</v>
      </c>
      <c r="SOU232" s="19" t="s">
        <v>8439</v>
      </c>
      <c r="SOV232" s="19" t="s">
        <v>8439</v>
      </c>
      <c r="SOW232" s="19" t="s">
        <v>8439</v>
      </c>
      <c r="SOX232" s="19" t="s">
        <v>8439</v>
      </c>
      <c r="SOY232" s="19" t="s">
        <v>8439</v>
      </c>
      <c r="SOZ232" s="19" t="s">
        <v>8439</v>
      </c>
      <c r="SPA232" s="19" t="s">
        <v>8439</v>
      </c>
      <c r="SPB232" s="19" t="s">
        <v>8439</v>
      </c>
      <c r="SPC232" s="19" t="s">
        <v>8439</v>
      </c>
      <c r="SPD232" s="19" t="s">
        <v>8439</v>
      </c>
      <c r="SPE232" s="19" t="s">
        <v>8439</v>
      </c>
      <c r="SPF232" s="19" t="s">
        <v>8439</v>
      </c>
      <c r="SPG232" s="19" t="s">
        <v>8439</v>
      </c>
      <c r="SPH232" s="19" t="s">
        <v>8439</v>
      </c>
      <c r="SPI232" s="19" t="s">
        <v>8439</v>
      </c>
      <c r="SPJ232" s="19" t="s">
        <v>8439</v>
      </c>
      <c r="SPK232" s="19" t="s">
        <v>8439</v>
      </c>
      <c r="SPL232" s="19" t="s">
        <v>8439</v>
      </c>
      <c r="SPM232" s="19" t="s">
        <v>8439</v>
      </c>
      <c r="SPN232" s="19" t="s">
        <v>8439</v>
      </c>
      <c r="SPO232" s="19" t="s">
        <v>8439</v>
      </c>
      <c r="SPP232" s="19" t="s">
        <v>8439</v>
      </c>
      <c r="SPQ232" s="19" t="s">
        <v>8439</v>
      </c>
      <c r="SPR232" s="19" t="s">
        <v>8439</v>
      </c>
      <c r="SPS232" s="19" t="s">
        <v>8439</v>
      </c>
      <c r="SPT232" s="19" t="s">
        <v>8439</v>
      </c>
      <c r="SPU232" s="19" t="s">
        <v>8439</v>
      </c>
      <c r="SPV232" s="19" t="s">
        <v>8439</v>
      </c>
      <c r="SPW232" s="19" t="s">
        <v>8439</v>
      </c>
      <c r="SPX232" s="19" t="s">
        <v>8439</v>
      </c>
      <c r="SPY232" s="19" t="s">
        <v>8439</v>
      </c>
      <c r="SPZ232" s="19" t="s">
        <v>8439</v>
      </c>
      <c r="SQA232" s="19" t="s">
        <v>8439</v>
      </c>
      <c r="SQB232" s="19" t="s">
        <v>8439</v>
      </c>
      <c r="SQC232" s="19" t="s">
        <v>8439</v>
      </c>
      <c r="SQD232" s="19" t="s">
        <v>8439</v>
      </c>
      <c r="SQE232" s="19" t="s">
        <v>8439</v>
      </c>
      <c r="SQF232" s="19" t="s">
        <v>8439</v>
      </c>
      <c r="SQG232" s="19" t="s">
        <v>8439</v>
      </c>
      <c r="SQH232" s="19" t="s">
        <v>8439</v>
      </c>
      <c r="SQI232" s="19" t="s">
        <v>8439</v>
      </c>
      <c r="SQJ232" s="19" t="s">
        <v>8439</v>
      </c>
      <c r="SQK232" s="19" t="s">
        <v>8439</v>
      </c>
      <c r="SQL232" s="19" t="s">
        <v>8439</v>
      </c>
      <c r="SQM232" s="19" t="s">
        <v>8439</v>
      </c>
      <c r="SQN232" s="19" t="s">
        <v>8439</v>
      </c>
      <c r="SQO232" s="19" t="s">
        <v>8439</v>
      </c>
      <c r="SQP232" s="19" t="s">
        <v>8439</v>
      </c>
      <c r="SQQ232" s="19" t="s">
        <v>8439</v>
      </c>
      <c r="SQR232" s="19" t="s">
        <v>8439</v>
      </c>
      <c r="SQS232" s="19" t="s">
        <v>8439</v>
      </c>
      <c r="SQT232" s="19" t="s">
        <v>8439</v>
      </c>
      <c r="SQU232" s="19" t="s">
        <v>8439</v>
      </c>
      <c r="SQV232" s="19" t="s">
        <v>8439</v>
      </c>
      <c r="SQW232" s="19" t="s">
        <v>8439</v>
      </c>
      <c r="SQX232" s="19" t="s">
        <v>8439</v>
      </c>
      <c r="SQY232" s="19" t="s">
        <v>8439</v>
      </c>
      <c r="SQZ232" s="19" t="s">
        <v>8439</v>
      </c>
      <c r="SRA232" s="19" t="s">
        <v>8439</v>
      </c>
      <c r="SRB232" s="19" t="s">
        <v>8439</v>
      </c>
      <c r="SRC232" s="19" t="s">
        <v>8439</v>
      </c>
      <c r="SRD232" s="19" t="s">
        <v>8439</v>
      </c>
      <c r="SRE232" s="19" t="s">
        <v>8439</v>
      </c>
      <c r="SRF232" s="19" t="s">
        <v>8439</v>
      </c>
      <c r="SRG232" s="19" t="s">
        <v>8439</v>
      </c>
      <c r="SRH232" s="19" t="s">
        <v>8439</v>
      </c>
      <c r="SRI232" s="19" t="s">
        <v>8439</v>
      </c>
      <c r="SRJ232" s="19" t="s">
        <v>8439</v>
      </c>
      <c r="SRK232" s="19" t="s">
        <v>8439</v>
      </c>
      <c r="SRL232" s="19" t="s">
        <v>8439</v>
      </c>
      <c r="SRM232" s="19" t="s">
        <v>8439</v>
      </c>
      <c r="SRN232" s="19" t="s">
        <v>8439</v>
      </c>
      <c r="SRO232" s="19" t="s">
        <v>8439</v>
      </c>
      <c r="SRP232" s="19" t="s">
        <v>8439</v>
      </c>
      <c r="SRQ232" s="19" t="s">
        <v>8439</v>
      </c>
      <c r="SRR232" s="19" t="s">
        <v>8439</v>
      </c>
      <c r="SRS232" s="19" t="s">
        <v>8439</v>
      </c>
      <c r="SRT232" s="19" t="s">
        <v>8439</v>
      </c>
      <c r="SRU232" s="19" t="s">
        <v>8439</v>
      </c>
      <c r="SRV232" s="19" t="s">
        <v>8439</v>
      </c>
      <c r="SRW232" s="19" t="s">
        <v>8439</v>
      </c>
      <c r="SRX232" s="19" t="s">
        <v>8439</v>
      </c>
      <c r="SRY232" s="19" t="s">
        <v>8439</v>
      </c>
      <c r="SRZ232" s="19" t="s">
        <v>8439</v>
      </c>
      <c r="SSA232" s="19" t="s">
        <v>8439</v>
      </c>
      <c r="SSB232" s="19" t="s">
        <v>8439</v>
      </c>
      <c r="SSC232" s="19" t="s">
        <v>8439</v>
      </c>
      <c r="SSD232" s="19" t="s">
        <v>8439</v>
      </c>
      <c r="SSE232" s="19" t="s">
        <v>8439</v>
      </c>
      <c r="SSF232" s="19" t="s">
        <v>8439</v>
      </c>
      <c r="SSG232" s="19" t="s">
        <v>8439</v>
      </c>
      <c r="SSH232" s="19" t="s">
        <v>8439</v>
      </c>
      <c r="SSI232" s="19" t="s">
        <v>8439</v>
      </c>
      <c r="SSJ232" s="19" t="s">
        <v>8439</v>
      </c>
      <c r="SSK232" s="19" t="s">
        <v>8439</v>
      </c>
      <c r="SSL232" s="19" t="s">
        <v>8439</v>
      </c>
      <c r="SSM232" s="19" t="s">
        <v>8439</v>
      </c>
      <c r="SSN232" s="19" t="s">
        <v>8439</v>
      </c>
      <c r="SSO232" s="19" t="s">
        <v>8439</v>
      </c>
      <c r="SSP232" s="19" t="s">
        <v>8439</v>
      </c>
      <c r="SSQ232" s="19" t="s">
        <v>8439</v>
      </c>
      <c r="SSR232" s="19" t="s">
        <v>8439</v>
      </c>
      <c r="SSS232" s="19" t="s">
        <v>8439</v>
      </c>
      <c r="SST232" s="19" t="s">
        <v>8439</v>
      </c>
      <c r="SSU232" s="19" t="s">
        <v>8439</v>
      </c>
      <c r="SSV232" s="19" t="s">
        <v>8439</v>
      </c>
      <c r="SSW232" s="19" t="s">
        <v>8439</v>
      </c>
      <c r="SSX232" s="19" t="s">
        <v>8439</v>
      </c>
      <c r="SSY232" s="19" t="s">
        <v>8439</v>
      </c>
      <c r="SSZ232" s="19" t="s">
        <v>8439</v>
      </c>
      <c r="STA232" s="19" t="s">
        <v>8439</v>
      </c>
      <c r="STB232" s="19" t="s">
        <v>8439</v>
      </c>
      <c r="STC232" s="19" t="s">
        <v>8439</v>
      </c>
      <c r="STD232" s="19" t="s">
        <v>8439</v>
      </c>
      <c r="STE232" s="19" t="s">
        <v>8439</v>
      </c>
      <c r="STF232" s="19" t="s">
        <v>8439</v>
      </c>
      <c r="STG232" s="19" t="s">
        <v>8439</v>
      </c>
      <c r="STH232" s="19" t="s">
        <v>8439</v>
      </c>
      <c r="STI232" s="19" t="s">
        <v>8439</v>
      </c>
      <c r="STJ232" s="19" t="s">
        <v>8439</v>
      </c>
      <c r="STK232" s="19" t="s">
        <v>8439</v>
      </c>
      <c r="STL232" s="19" t="s">
        <v>8439</v>
      </c>
      <c r="STM232" s="19" t="s">
        <v>8439</v>
      </c>
      <c r="STN232" s="19" t="s">
        <v>8439</v>
      </c>
      <c r="STO232" s="19" t="s">
        <v>8439</v>
      </c>
      <c r="STP232" s="19" t="s">
        <v>8439</v>
      </c>
      <c r="STQ232" s="19" t="s">
        <v>8439</v>
      </c>
      <c r="STR232" s="19" t="s">
        <v>8439</v>
      </c>
      <c r="STS232" s="19" t="s">
        <v>8439</v>
      </c>
      <c r="STT232" s="19" t="s">
        <v>8439</v>
      </c>
      <c r="STU232" s="19" t="s">
        <v>8439</v>
      </c>
      <c r="STV232" s="19" t="s">
        <v>8439</v>
      </c>
      <c r="STW232" s="19" t="s">
        <v>8439</v>
      </c>
      <c r="STX232" s="19" t="s">
        <v>8439</v>
      </c>
      <c r="STY232" s="19" t="s">
        <v>8439</v>
      </c>
      <c r="STZ232" s="19" t="s">
        <v>8439</v>
      </c>
      <c r="SUA232" s="19" t="s">
        <v>8439</v>
      </c>
      <c r="SUB232" s="19" t="s">
        <v>8439</v>
      </c>
      <c r="SUC232" s="19" t="s">
        <v>8439</v>
      </c>
      <c r="SUD232" s="19" t="s">
        <v>8439</v>
      </c>
      <c r="SUE232" s="19" t="s">
        <v>8439</v>
      </c>
      <c r="SUF232" s="19" t="s">
        <v>8439</v>
      </c>
      <c r="SUG232" s="19" t="s">
        <v>8439</v>
      </c>
      <c r="SUH232" s="19" t="s">
        <v>8439</v>
      </c>
      <c r="SUI232" s="19" t="s">
        <v>8439</v>
      </c>
      <c r="SUJ232" s="19" t="s">
        <v>8439</v>
      </c>
      <c r="SUK232" s="19" t="s">
        <v>8439</v>
      </c>
      <c r="SUL232" s="19" t="s">
        <v>8439</v>
      </c>
      <c r="SUM232" s="19" t="s">
        <v>8439</v>
      </c>
      <c r="SUN232" s="19" t="s">
        <v>8439</v>
      </c>
      <c r="SUO232" s="19" t="s">
        <v>8439</v>
      </c>
      <c r="SUP232" s="19" t="s">
        <v>8439</v>
      </c>
      <c r="SUQ232" s="19" t="s">
        <v>8439</v>
      </c>
      <c r="SUR232" s="19" t="s">
        <v>8439</v>
      </c>
      <c r="SUS232" s="19" t="s">
        <v>8439</v>
      </c>
      <c r="SUT232" s="19" t="s">
        <v>8439</v>
      </c>
      <c r="SUU232" s="19" t="s">
        <v>8439</v>
      </c>
      <c r="SUV232" s="19" t="s">
        <v>8439</v>
      </c>
      <c r="SUW232" s="19" t="s">
        <v>8439</v>
      </c>
      <c r="SUX232" s="19" t="s">
        <v>8439</v>
      </c>
      <c r="SUY232" s="19" t="s">
        <v>8439</v>
      </c>
      <c r="SUZ232" s="19" t="s">
        <v>8439</v>
      </c>
      <c r="SVA232" s="19" t="s">
        <v>8439</v>
      </c>
      <c r="SVB232" s="19" t="s">
        <v>8439</v>
      </c>
      <c r="SVC232" s="19" t="s">
        <v>8439</v>
      </c>
      <c r="SVD232" s="19" t="s">
        <v>8439</v>
      </c>
      <c r="SVE232" s="19" t="s">
        <v>8439</v>
      </c>
      <c r="SVF232" s="19" t="s">
        <v>8439</v>
      </c>
      <c r="SVG232" s="19" t="s">
        <v>8439</v>
      </c>
      <c r="SVH232" s="19" t="s">
        <v>8439</v>
      </c>
      <c r="SVI232" s="19" t="s">
        <v>8439</v>
      </c>
      <c r="SVJ232" s="19" t="s">
        <v>8439</v>
      </c>
      <c r="SVK232" s="19" t="s">
        <v>8439</v>
      </c>
      <c r="SVL232" s="19" t="s">
        <v>8439</v>
      </c>
      <c r="SVM232" s="19" t="s">
        <v>8439</v>
      </c>
      <c r="SVN232" s="19" t="s">
        <v>8439</v>
      </c>
      <c r="SVO232" s="19" t="s">
        <v>8439</v>
      </c>
      <c r="SVP232" s="19" t="s">
        <v>8439</v>
      </c>
      <c r="SVQ232" s="19" t="s">
        <v>8439</v>
      </c>
      <c r="SVR232" s="19" t="s">
        <v>8439</v>
      </c>
      <c r="SVS232" s="19" t="s">
        <v>8439</v>
      </c>
      <c r="SVT232" s="19" t="s">
        <v>8439</v>
      </c>
      <c r="SVU232" s="19" t="s">
        <v>8439</v>
      </c>
      <c r="SVV232" s="19" t="s">
        <v>8439</v>
      </c>
      <c r="SVW232" s="19" t="s">
        <v>8439</v>
      </c>
      <c r="SVX232" s="19" t="s">
        <v>8439</v>
      </c>
      <c r="SVY232" s="19" t="s">
        <v>8439</v>
      </c>
      <c r="SVZ232" s="19" t="s">
        <v>8439</v>
      </c>
      <c r="SWA232" s="19" t="s">
        <v>8439</v>
      </c>
      <c r="SWB232" s="19" t="s">
        <v>8439</v>
      </c>
      <c r="SWC232" s="19" t="s">
        <v>8439</v>
      </c>
      <c r="SWD232" s="19" t="s">
        <v>8439</v>
      </c>
      <c r="SWE232" s="19" t="s">
        <v>8439</v>
      </c>
      <c r="SWF232" s="19" t="s">
        <v>8439</v>
      </c>
      <c r="SWG232" s="19" t="s">
        <v>8439</v>
      </c>
      <c r="SWH232" s="19" t="s">
        <v>8439</v>
      </c>
      <c r="SWI232" s="19" t="s">
        <v>8439</v>
      </c>
      <c r="SWJ232" s="19" t="s">
        <v>8439</v>
      </c>
      <c r="SWK232" s="19" t="s">
        <v>8439</v>
      </c>
      <c r="SWL232" s="19" t="s">
        <v>8439</v>
      </c>
      <c r="SWM232" s="19" t="s">
        <v>8439</v>
      </c>
      <c r="SWN232" s="19" t="s">
        <v>8439</v>
      </c>
      <c r="SWO232" s="19" t="s">
        <v>8439</v>
      </c>
      <c r="SWP232" s="19" t="s">
        <v>8439</v>
      </c>
      <c r="SWQ232" s="19" t="s">
        <v>8439</v>
      </c>
      <c r="SWR232" s="19" t="s">
        <v>8439</v>
      </c>
      <c r="SWS232" s="19" t="s">
        <v>8439</v>
      </c>
      <c r="SWT232" s="19" t="s">
        <v>8439</v>
      </c>
      <c r="SWU232" s="19" t="s">
        <v>8439</v>
      </c>
      <c r="SWV232" s="19" t="s">
        <v>8439</v>
      </c>
      <c r="SWW232" s="19" t="s">
        <v>8439</v>
      </c>
      <c r="SWX232" s="19" t="s">
        <v>8439</v>
      </c>
      <c r="SWY232" s="19" t="s">
        <v>8439</v>
      </c>
      <c r="SWZ232" s="19" t="s">
        <v>8439</v>
      </c>
      <c r="SXA232" s="19" t="s">
        <v>8439</v>
      </c>
      <c r="SXB232" s="19" t="s">
        <v>8439</v>
      </c>
      <c r="SXC232" s="19" t="s">
        <v>8439</v>
      </c>
      <c r="SXD232" s="19" t="s">
        <v>8439</v>
      </c>
      <c r="SXE232" s="19" t="s">
        <v>8439</v>
      </c>
      <c r="SXF232" s="19" t="s">
        <v>8439</v>
      </c>
      <c r="SXG232" s="19" t="s">
        <v>8439</v>
      </c>
      <c r="SXH232" s="19" t="s">
        <v>8439</v>
      </c>
      <c r="SXI232" s="19" t="s">
        <v>8439</v>
      </c>
      <c r="SXJ232" s="19" t="s">
        <v>8439</v>
      </c>
      <c r="SXK232" s="19" t="s">
        <v>8439</v>
      </c>
      <c r="SXL232" s="19" t="s">
        <v>8439</v>
      </c>
      <c r="SXM232" s="19" t="s">
        <v>8439</v>
      </c>
      <c r="SXN232" s="19" t="s">
        <v>8439</v>
      </c>
      <c r="SXO232" s="19" t="s">
        <v>8439</v>
      </c>
      <c r="SXP232" s="19" t="s">
        <v>8439</v>
      </c>
      <c r="SXQ232" s="19" t="s">
        <v>8439</v>
      </c>
      <c r="SXR232" s="19" t="s">
        <v>8439</v>
      </c>
      <c r="SXS232" s="19" t="s">
        <v>8439</v>
      </c>
      <c r="SXT232" s="19" t="s">
        <v>8439</v>
      </c>
      <c r="SXU232" s="19" t="s">
        <v>8439</v>
      </c>
      <c r="SXV232" s="19" t="s">
        <v>8439</v>
      </c>
      <c r="SXW232" s="19" t="s">
        <v>8439</v>
      </c>
      <c r="SXX232" s="19" t="s">
        <v>8439</v>
      </c>
      <c r="SXY232" s="19" t="s">
        <v>8439</v>
      </c>
      <c r="SXZ232" s="19" t="s">
        <v>8439</v>
      </c>
      <c r="SYA232" s="19" t="s">
        <v>8439</v>
      </c>
      <c r="SYB232" s="19" t="s">
        <v>8439</v>
      </c>
      <c r="SYC232" s="19" t="s">
        <v>8439</v>
      </c>
      <c r="SYD232" s="19" t="s">
        <v>8439</v>
      </c>
      <c r="SYE232" s="19" t="s">
        <v>8439</v>
      </c>
      <c r="SYF232" s="19" t="s">
        <v>8439</v>
      </c>
      <c r="SYG232" s="19" t="s">
        <v>8439</v>
      </c>
      <c r="SYH232" s="19" t="s">
        <v>8439</v>
      </c>
      <c r="SYI232" s="19" t="s">
        <v>8439</v>
      </c>
      <c r="SYJ232" s="19" t="s">
        <v>8439</v>
      </c>
      <c r="SYK232" s="19" t="s">
        <v>8439</v>
      </c>
      <c r="SYL232" s="19" t="s">
        <v>8439</v>
      </c>
      <c r="SYM232" s="19" t="s">
        <v>8439</v>
      </c>
      <c r="SYN232" s="19" t="s">
        <v>8439</v>
      </c>
      <c r="SYO232" s="19" t="s">
        <v>8439</v>
      </c>
      <c r="SYP232" s="19" t="s">
        <v>8439</v>
      </c>
      <c r="SYQ232" s="19" t="s">
        <v>8439</v>
      </c>
      <c r="SYR232" s="19" t="s">
        <v>8439</v>
      </c>
      <c r="SYS232" s="19" t="s">
        <v>8439</v>
      </c>
      <c r="SYT232" s="19" t="s">
        <v>8439</v>
      </c>
      <c r="SYU232" s="19" t="s">
        <v>8439</v>
      </c>
      <c r="SYV232" s="19" t="s">
        <v>8439</v>
      </c>
      <c r="SYW232" s="19" t="s">
        <v>8439</v>
      </c>
      <c r="SYX232" s="19" t="s">
        <v>8439</v>
      </c>
      <c r="SYY232" s="19" t="s">
        <v>8439</v>
      </c>
      <c r="SYZ232" s="19" t="s">
        <v>8439</v>
      </c>
      <c r="SZA232" s="19" t="s">
        <v>8439</v>
      </c>
      <c r="SZB232" s="19" t="s">
        <v>8439</v>
      </c>
      <c r="SZC232" s="19" t="s">
        <v>8439</v>
      </c>
      <c r="SZD232" s="19" t="s">
        <v>8439</v>
      </c>
      <c r="SZE232" s="19" t="s">
        <v>8439</v>
      </c>
      <c r="SZF232" s="19" t="s">
        <v>8439</v>
      </c>
      <c r="SZG232" s="19" t="s">
        <v>8439</v>
      </c>
      <c r="SZH232" s="19" t="s">
        <v>8439</v>
      </c>
      <c r="SZI232" s="19" t="s">
        <v>8439</v>
      </c>
      <c r="SZJ232" s="19" t="s">
        <v>8439</v>
      </c>
      <c r="SZK232" s="19" t="s">
        <v>8439</v>
      </c>
      <c r="SZL232" s="19" t="s">
        <v>8439</v>
      </c>
      <c r="SZM232" s="19" t="s">
        <v>8439</v>
      </c>
      <c r="SZN232" s="19" t="s">
        <v>8439</v>
      </c>
      <c r="SZO232" s="19" t="s">
        <v>8439</v>
      </c>
      <c r="SZP232" s="19" t="s">
        <v>8439</v>
      </c>
      <c r="SZQ232" s="19" t="s">
        <v>8439</v>
      </c>
      <c r="SZR232" s="19" t="s">
        <v>8439</v>
      </c>
      <c r="SZS232" s="19" t="s">
        <v>8439</v>
      </c>
      <c r="SZT232" s="19" t="s">
        <v>8439</v>
      </c>
      <c r="SZU232" s="19" t="s">
        <v>8439</v>
      </c>
      <c r="SZV232" s="19" t="s">
        <v>8439</v>
      </c>
      <c r="SZW232" s="19" t="s">
        <v>8439</v>
      </c>
      <c r="SZX232" s="19" t="s">
        <v>8439</v>
      </c>
      <c r="SZY232" s="19" t="s">
        <v>8439</v>
      </c>
      <c r="SZZ232" s="19" t="s">
        <v>8439</v>
      </c>
      <c r="TAA232" s="19" t="s">
        <v>8439</v>
      </c>
      <c r="TAB232" s="19" t="s">
        <v>8439</v>
      </c>
      <c r="TAC232" s="19" t="s">
        <v>8439</v>
      </c>
      <c r="TAD232" s="19" t="s">
        <v>8439</v>
      </c>
      <c r="TAE232" s="19" t="s">
        <v>8439</v>
      </c>
      <c r="TAF232" s="19" t="s">
        <v>8439</v>
      </c>
      <c r="TAG232" s="19" t="s">
        <v>8439</v>
      </c>
      <c r="TAH232" s="19" t="s">
        <v>8439</v>
      </c>
      <c r="TAI232" s="19" t="s">
        <v>8439</v>
      </c>
      <c r="TAJ232" s="19" t="s">
        <v>8439</v>
      </c>
      <c r="TAK232" s="19" t="s">
        <v>8439</v>
      </c>
      <c r="TAL232" s="19" t="s">
        <v>8439</v>
      </c>
      <c r="TAM232" s="19" t="s">
        <v>8439</v>
      </c>
      <c r="TAN232" s="19" t="s">
        <v>8439</v>
      </c>
      <c r="TAO232" s="19" t="s">
        <v>8439</v>
      </c>
      <c r="TAP232" s="19" t="s">
        <v>8439</v>
      </c>
      <c r="TAQ232" s="19" t="s">
        <v>8439</v>
      </c>
      <c r="TAR232" s="19" t="s">
        <v>8439</v>
      </c>
      <c r="TAS232" s="19" t="s">
        <v>8439</v>
      </c>
      <c r="TAT232" s="19" t="s">
        <v>8439</v>
      </c>
      <c r="TAU232" s="19" t="s">
        <v>8439</v>
      </c>
      <c r="TAV232" s="19" t="s">
        <v>8439</v>
      </c>
      <c r="TAW232" s="19" t="s">
        <v>8439</v>
      </c>
      <c r="TAX232" s="19" t="s">
        <v>8439</v>
      </c>
      <c r="TAY232" s="19" t="s">
        <v>8439</v>
      </c>
      <c r="TAZ232" s="19" t="s">
        <v>8439</v>
      </c>
      <c r="TBA232" s="19" t="s">
        <v>8439</v>
      </c>
      <c r="TBB232" s="19" t="s">
        <v>8439</v>
      </c>
      <c r="TBC232" s="19" t="s">
        <v>8439</v>
      </c>
      <c r="TBD232" s="19" t="s">
        <v>8439</v>
      </c>
      <c r="TBE232" s="19" t="s">
        <v>8439</v>
      </c>
      <c r="TBF232" s="19" t="s">
        <v>8439</v>
      </c>
      <c r="TBG232" s="19" t="s">
        <v>8439</v>
      </c>
      <c r="TBH232" s="19" t="s">
        <v>8439</v>
      </c>
      <c r="TBI232" s="19" t="s">
        <v>8439</v>
      </c>
      <c r="TBJ232" s="19" t="s">
        <v>8439</v>
      </c>
      <c r="TBK232" s="19" t="s">
        <v>8439</v>
      </c>
      <c r="TBL232" s="19" t="s">
        <v>8439</v>
      </c>
      <c r="TBM232" s="19" t="s">
        <v>8439</v>
      </c>
      <c r="TBN232" s="19" t="s">
        <v>8439</v>
      </c>
      <c r="TBO232" s="19" t="s">
        <v>8439</v>
      </c>
      <c r="TBP232" s="19" t="s">
        <v>8439</v>
      </c>
      <c r="TBQ232" s="19" t="s">
        <v>8439</v>
      </c>
      <c r="TBR232" s="19" t="s">
        <v>8439</v>
      </c>
      <c r="TBS232" s="19" t="s">
        <v>8439</v>
      </c>
      <c r="TBT232" s="19" t="s">
        <v>8439</v>
      </c>
      <c r="TBU232" s="19" t="s">
        <v>8439</v>
      </c>
      <c r="TBV232" s="19" t="s">
        <v>8439</v>
      </c>
      <c r="TBW232" s="19" t="s">
        <v>8439</v>
      </c>
      <c r="TBX232" s="19" t="s">
        <v>8439</v>
      </c>
      <c r="TBY232" s="19" t="s">
        <v>8439</v>
      </c>
      <c r="TBZ232" s="19" t="s">
        <v>8439</v>
      </c>
      <c r="TCA232" s="19" t="s">
        <v>8439</v>
      </c>
      <c r="TCB232" s="19" t="s">
        <v>8439</v>
      </c>
      <c r="TCC232" s="19" t="s">
        <v>8439</v>
      </c>
      <c r="TCD232" s="19" t="s">
        <v>8439</v>
      </c>
      <c r="TCE232" s="19" t="s">
        <v>8439</v>
      </c>
      <c r="TCF232" s="19" t="s">
        <v>8439</v>
      </c>
      <c r="TCG232" s="19" t="s">
        <v>8439</v>
      </c>
      <c r="TCH232" s="19" t="s">
        <v>8439</v>
      </c>
      <c r="TCI232" s="19" t="s">
        <v>8439</v>
      </c>
      <c r="TCJ232" s="19" t="s">
        <v>8439</v>
      </c>
      <c r="TCK232" s="19" t="s">
        <v>8439</v>
      </c>
      <c r="TCL232" s="19" t="s">
        <v>8439</v>
      </c>
      <c r="TCM232" s="19" t="s">
        <v>8439</v>
      </c>
      <c r="TCN232" s="19" t="s">
        <v>8439</v>
      </c>
      <c r="TCO232" s="19" t="s">
        <v>8439</v>
      </c>
      <c r="TCP232" s="19" t="s">
        <v>8439</v>
      </c>
      <c r="TCQ232" s="19" t="s">
        <v>8439</v>
      </c>
      <c r="TCR232" s="19" t="s">
        <v>8439</v>
      </c>
      <c r="TCS232" s="19" t="s">
        <v>8439</v>
      </c>
      <c r="TCT232" s="19" t="s">
        <v>8439</v>
      </c>
      <c r="TCU232" s="19" t="s">
        <v>8439</v>
      </c>
      <c r="TCV232" s="19" t="s">
        <v>8439</v>
      </c>
      <c r="TCW232" s="19" t="s">
        <v>8439</v>
      </c>
      <c r="TCX232" s="19" t="s">
        <v>8439</v>
      </c>
      <c r="TCY232" s="19" t="s">
        <v>8439</v>
      </c>
      <c r="TCZ232" s="19" t="s">
        <v>8439</v>
      </c>
      <c r="TDA232" s="19" t="s">
        <v>8439</v>
      </c>
      <c r="TDB232" s="19" t="s">
        <v>8439</v>
      </c>
      <c r="TDC232" s="19" t="s">
        <v>8439</v>
      </c>
      <c r="TDD232" s="19" t="s">
        <v>8439</v>
      </c>
      <c r="TDE232" s="19" t="s">
        <v>8439</v>
      </c>
      <c r="TDF232" s="19" t="s">
        <v>8439</v>
      </c>
      <c r="TDG232" s="19" t="s">
        <v>8439</v>
      </c>
      <c r="TDH232" s="19" t="s">
        <v>8439</v>
      </c>
      <c r="TDI232" s="19" t="s">
        <v>8439</v>
      </c>
      <c r="TDJ232" s="19" t="s">
        <v>8439</v>
      </c>
      <c r="TDK232" s="19" t="s">
        <v>8439</v>
      </c>
      <c r="TDL232" s="19" t="s">
        <v>8439</v>
      </c>
      <c r="TDM232" s="19" t="s">
        <v>8439</v>
      </c>
      <c r="TDN232" s="19" t="s">
        <v>8439</v>
      </c>
      <c r="TDO232" s="19" t="s">
        <v>8439</v>
      </c>
      <c r="TDP232" s="19" t="s">
        <v>8439</v>
      </c>
      <c r="TDQ232" s="19" t="s">
        <v>8439</v>
      </c>
      <c r="TDR232" s="19" t="s">
        <v>8439</v>
      </c>
      <c r="TDS232" s="19" t="s">
        <v>8439</v>
      </c>
      <c r="TDT232" s="19" t="s">
        <v>8439</v>
      </c>
      <c r="TDU232" s="19" t="s">
        <v>8439</v>
      </c>
      <c r="TDV232" s="19" t="s">
        <v>8439</v>
      </c>
      <c r="TDW232" s="19" t="s">
        <v>8439</v>
      </c>
      <c r="TDX232" s="19" t="s">
        <v>8439</v>
      </c>
      <c r="TDY232" s="19" t="s">
        <v>8439</v>
      </c>
      <c r="TDZ232" s="19" t="s">
        <v>8439</v>
      </c>
      <c r="TEA232" s="19" t="s">
        <v>8439</v>
      </c>
      <c r="TEB232" s="19" t="s">
        <v>8439</v>
      </c>
      <c r="TEC232" s="19" t="s">
        <v>8439</v>
      </c>
      <c r="TED232" s="19" t="s">
        <v>8439</v>
      </c>
      <c r="TEE232" s="19" t="s">
        <v>8439</v>
      </c>
      <c r="TEF232" s="19" t="s">
        <v>8439</v>
      </c>
      <c r="TEG232" s="19" t="s">
        <v>8439</v>
      </c>
      <c r="TEH232" s="19" t="s">
        <v>8439</v>
      </c>
      <c r="TEI232" s="19" t="s">
        <v>8439</v>
      </c>
      <c r="TEJ232" s="19" t="s">
        <v>8439</v>
      </c>
      <c r="TEK232" s="19" t="s">
        <v>8439</v>
      </c>
      <c r="TEL232" s="19" t="s">
        <v>8439</v>
      </c>
      <c r="TEM232" s="19" t="s">
        <v>8439</v>
      </c>
      <c r="TEN232" s="19" t="s">
        <v>8439</v>
      </c>
      <c r="TEO232" s="19" t="s">
        <v>8439</v>
      </c>
      <c r="TEP232" s="19" t="s">
        <v>8439</v>
      </c>
      <c r="TEQ232" s="19" t="s">
        <v>8439</v>
      </c>
      <c r="TER232" s="19" t="s">
        <v>8439</v>
      </c>
      <c r="TES232" s="19" t="s">
        <v>8439</v>
      </c>
      <c r="TET232" s="19" t="s">
        <v>8439</v>
      </c>
      <c r="TEU232" s="19" t="s">
        <v>8439</v>
      </c>
      <c r="TEV232" s="19" t="s">
        <v>8439</v>
      </c>
      <c r="TEW232" s="19" t="s">
        <v>8439</v>
      </c>
      <c r="TEX232" s="19" t="s">
        <v>8439</v>
      </c>
      <c r="TEY232" s="19" t="s">
        <v>8439</v>
      </c>
      <c r="TEZ232" s="19" t="s">
        <v>8439</v>
      </c>
      <c r="TFA232" s="19" t="s">
        <v>8439</v>
      </c>
      <c r="TFB232" s="19" t="s">
        <v>8439</v>
      </c>
      <c r="TFC232" s="19" t="s">
        <v>8439</v>
      </c>
      <c r="TFD232" s="19" t="s">
        <v>8439</v>
      </c>
      <c r="TFE232" s="19" t="s">
        <v>8439</v>
      </c>
      <c r="TFF232" s="19" t="s">
        <v>8439</v>
      </c>
      <c r="TFG232" s="19" t="s">
        <v>8439</v>
      </c>
      <c r="TFH232" s="19" t="s">
        <v>8439</v>
      </c>
      <c r="TFI232" s="19" t="s">
        <v>8439</v>
      </c>
      <c r="TFJ232" s="19" t="s">
        <v>8439</v>
      </c>
      <c r="TFK232" s="19" t="s">
        <v>8439</v>
      </c>
      <c r="TFL232" s="19" t="s">
        <v>8439</v>
      </c>
      <c r="TFM232" s="19" t="s">
        <v>8439</v>
      </c>
      <c r="TFN232" s="19" t="s">
        <v>8439</v>
      </c>
      <c r="TFO232" s="19" t="s">
        <v>8439</v>
      </c>
      <c r="TFP232" s="19" t="s">
        <v>8439</v>
      </c>
      <c r="TFQ232" s="19" t="s">
        <v>8439</v>
      </c>
      <c r="TFR232" s="19" t="s">
        <v>8439</v>
      </c>
      <c r="TFS232" s="19" t="s">
        <v>8439</v>
      </c>
      <c r="TFT232" s="19" t="s">
        <v>8439</v>
      </c>
      <c r="TFU232" s="19" t="s">
        <v>8439</v>
      </c>
      <c r="TFV232" s="19" t="s">
        <v>8439</v>
      </c>
      <c r="TFW232" s="19" t="s">
        <v>8439</v>
      </c>
      <c r="TFX232" s="19" t="s">
        <v>8439</v>
      </c>
      <c r="TFY232" s="19" t="s">
        <v>8439</v>
      </c>
      <c r="TFZ232" s="19" t="s">
        <v>8439</v>
      </c>
      <c r="TGA232" s="19" t="s">
        <v>8439</v>
      </c>
      <c r="TGB232" s="19" t="s">
        <v>8439</v>
      </c>
      <c r="TGC232" s="19" t="s">
        <v>8439</v>
      </c>
      <c r="TGD232" s="19" t="s">
        <v>8439</v>
      </c>
      <c r="TGE232" s="19" t="s">
        <v>8439</v>
      </c>
      <c r="TGF232" s="19" t="s">
        <v>8439</v>
      </c>
      <c r="TGG232" s="19" t="s">
        <v>8439</v>
      </c>
      <c r="TGH232" s="19" t="s">
        <v>8439</v>
      </c>
      <c r="TGI232" s="19" t="s">
        <v>8439</v>
      </c>
      <c r="TGJ232" s="19" t="s">
        <v>8439</v>
      </c>
      <c r="TGK232" s="19" t="s">
        <v>8439</v>
      </c>
      <c r="TGL232" s="19" t="s">
        <v>8439</v>
      </c>
      <c r="TGM232" s="19" t="s">
        <v>8439</v>
      </c>
      <c r="TGN232" s="19" t="s">
        <v>8439</v>
      </c>
      <c r="TGO232" s="19" t="s">
        <v>8439</v>
      </c>
      <c r="TGP232" s="19" t="s">
        <v>8439</v>
      </c>
      <c r="TGQ232" s="19" t="s">
        <v>8439</v>
      </c>
      <c r="TGR232" s="19" t="s">
        <v>8439</v>
      </c>
      <c r="TGS232" s="19" t="s">
        <v>8439</v>
      </c>
      <c r="TGT232" s="19" t="s">
        <v>8439</v>
      </c>
      <c r="TGU232" s="19" t="s">
        <v>8439</v>
      </c>
      <c r="TGV232" s="19" t="s">
        <v>8439</v>
      </c>
      <c r="TGW232" s="19" t="s">
        <v>8439</v>
      </c>
      <c r="TGX232" s="19" t="s">
        <v>8439</v>
      </c>
      <c r="TGY232" s="19" t="s">
        <v>8439</v>
      </c>
      <c r="TGZ232" s="19" t="s">
        <v>8439</v>
      </c>
      <c r="THA232" s="19" t="s">
        <v>8439</v>
      </c>
      <c r="THB232" s="19" t="s">
        <v>8439</v>
      </c>
      <c r="THC232" s="19" t="s">
        <v>8439</v>
      </c>
      <c r="THD232" s="19" t="s">
        <v>8439</v>
      </c>
      <c r="THE232" s="19" t="s">
        <v>8439</v>
      </c>
      <c r="THF232" s="19" t="s">
        <v>8439</v>
      </c>
      <c r="THG232" s="19" t="s">
        <v>8439</v>
      </c>
      <c r="THH232" s="19" t="s">
        <v>8439</v>
      </c>
      <c r="THI232" s="19" t="s">
        <v>8439</v>
      </c>
      <c r="THJ232" s="19" t="s">
        <v>8439</v>
      </c>
      <c r="THK232" s="19" t="s">
        <v>8439</v>
      </c>
      <c r="THL232" s="19" t="s">
        <v>8439</v>
      </c>
      <c r="THM232" s="19" t="s">
        <v>8439</v>
      </c>
      <c r="THN232" s="19" t="s">
        <v>8439</v>
      </c>
      <c r="THO232" s="19" t="s">
        <v>8439</v>
      </c>
      <c r="THP232" s="19" t="s">
        <v>8439</v>
      </c>
      <c r="THQ232" s="19" t="s">
        <v>8439</v>
      </c>
      <c r="THR232" s="19" t="s">
        <v>8439</v>
      </c>
      <c r="THS232" s="19" t="s">
        <v>8439</v>
      </c>
      <c r="THT232" s="19" t="s">
        <v>8439</v>
      </c>
      <c r="THU232" s="19" t="s">
        <v>8439</v>
      </c>
      <c r="THV232" s="19" t="s">
        <v>8439</v>
      </c>
      <c r="THW232" s="19" t="s">
        <v>8439</v>
      </c>
      <c r="THX232" s="19" t="s">
        <v>8439</v>
      </c>
      <c r="THY232" s="19" t="s">
        <v>8439</v>
      </c>
      <c r="THZ232" s="19" t="s">
        <v>8439</v>
      </c>
      <c r="TIA232" s="19" t="s">
        <v>8439</v>
      </c>
      <c r="TIB232" s="19" t="s">
        <v>8439</v>
      </c>
      <c r="TIC232" s="19" t="s">
        <v>8439</v>
      </c>
      <c r="TID232" s="19" t="s">
        <v>8439</v>
      </c>
      <c r="TIE232" s="19" t="s">
        <v>8439</v>
      </c>
      <c r="TIF232" s="19" t="s">
        <v>8439</v>
      </c>
      <c r="TIG232" s="19" t="s">
        <v>8439</v>
      </c>
      <c r="TIH232" s="19" t="s">
        <v>8439</v>
      </c>
      <c r="TII232" s="19" t="s">
        <v>8439</v>
      </c>
      <c r="TIJ232" s="19" t="s">
        <v>8439</v>
      </c>
      <c r="TIK232" s="19" t="s">
        <v>8439</v>
      </c>
      <c r="TIL232" s="19" t="s">
        <v>8439</v>
      </c>
      <c r="TIM232" s="19" t="s">
        <v>8439</v>
      </c>
      <c r="TIN232" s="19" t="s">
        <v>8439</v>
      </c>
      <c r="TIO232" s="19" t="s">
        <v>8439</v>
      </c>
      <c r="TIP232" s="19" t="s">
        <v>8439</v>
      </c>
      <c r="TIQ232" s="19" t="s">
        <v>8439</v>
      </c>
      <c r="TIR232" s="19" t="s">
        <v>8439</v>
      </c>
      <c r="TIS232" s="19" t="s">
        <v>8439</v>
      </c>
      <c r="TIT232" s="19" t="s">
        <v>8439</v>
      </c>
      <c r="TIU232" s="19" t="s">
        <v>8439</v>
      </c>
      <c r="TIV232" s="19" t="s">
        <v>8439</v>
      </c>
      <c r="TIW232" s="19" t="s">
        <v>8439</v>
      </c>
      <c r="TIX232" s="19" t="s">
        <v>8439</v>
      </c>
      <c r="TIY232" s="19" t="s">
        <v>8439</v>
      </c>
      <c r="TIZ232" s="19" t="s">
        <v>8439</v>
      </c>
      <c r="TJA232" s="19" t="s">
        <v>8439</v>
      </c>
      <c r="TJB232" s="19" t="s">
        <v>8439</v>
      </c>
      <c r="TJC232" s="19" t="s">
        <v>8439</v>
      </c>
      <c r="TJD232" s="19" t="s">
        <v>8439</v>
      </c>
      <c r="TJE232" s="19" t="s">
        <v>8439</v>
      </c>
      <c r="TJF232" s="19" t="s">
        <v>8439</v>
      </c>
      <c r="TJG232" s="19" t="s">
        <v>8439</v>
      </c>
      <c r="TJH232" s="19" t="s">
        <v>8439</v>
      </c>
      <c r="TJI232" s="19" t="s">
        <v>8439</v>
      </c>
      <c r="TJJ232" s="19" t="s">
        <v>8439</v>
      </c>
      <c r="TJK232" s="19" t="s">
        <v>8439</v>
      </c>
      <c r="TJL232" s="19" t="s">
        <v>8439</v>
      </c>
      <c r="TJM232" s="19" t="s">
        <v>8439</v>
      </c>
      <c r="TJN232" s="19" t="s">
        <v>8439</v>
      </c>
      <c r="TJO232" s="19" t="s">
        <v>8439</v>
      </c>
      <c r="TJP232" s="19" t="s">
        <v>8439</v>
      </c>
      <c r="TJQ232" s="19" t="s">
        <v>8439</v>
      </c>
      <c r="TJR232" s="19" t="s">
        <v>8439</v>
      </c>
      <c r="TJS232" s="19" t="s">
        <v>8439</v>
      </c>
      <c r="TJT232" s="19" t="s">
        <v>8439</v>
      </c>
      <c r="TJU232" s="19" t="s">
        <v>8439</v>
      </c>
      <c r="TJV232" s="19" t="s">
        <v>8439</v>
      </c>
      <c r="TJW232" s="19" t="s">
        <v>8439</v>
      </c>
      <c r="TJX232" s="19" t="s">
        <v>8439</v>
      </c>
      <c r="TJY232" s="19" t="s">
        <v>8439</v>
      </c>
      <c r="TJZ232" s="19" t="s">
        <v>8439</v>
      </c>
      <c r="TKA232" s="19" t="s">
        <v>8439</v>
      </c>
      <c r="TKB232" s="19" t="s">
        <v>8439</v>
      </c>
      <c r="TKC232" s="19" t="s">
        <v>8439</v>
      </c>
      <c r="TKD232" s="19" t="s">
        <v>8439</v>
      </c>
      <c r="TKE232" s="19" t="s">
        <v>8439</v>
      </c>
      <c r="TKF232" s="19" t="s">
        <v>8439</v>
      </c>
      <c r="TKG232" s="19" t="s">
        <v>8439</v>
      </c>
      <c r="TKH232" s="19" t="s">
        <v>8439</v>
      </c>
      <c r="TKI232" s="19" t="s">
        <v>8439</v>
      </c>
      <c r="TKJ232" s="19" t="s">
        <v>8439</v>
      </c>
      <c r="TKK232" s="19" t="s">
        <v>8439</v>
      </c>
      <c r="TKL232" s="19" t="s">
        <v>8439</v>
      </c>
      <c r="TKM232" s="19" t="s">
        <v>8439</v>
      </c>
      <c r="TKN232" s="19" t="s">
        <v>8439</v>
      </c>
      <c r="TKO232" s="19" t="s">
        <v>8439</v>
      </c>
      <c r="TKP232" s="19" t="s">
        <v>8439</v>
      </c>
      <c r="TKQ232" s="19" t="s">
        <v>8439</v>
      </c>
      <c r="TKR232" s="19" t="s">
        <v>8439</v>
      </c>
      <c r="TKS232" s="19" t="s">
        <v>8439</v>
      </c>
      <c r="TKT232" s="19" t="s">
        <v>8439</v>
      </c>
      <c r="TKU232" s="19" t="s">
        <v>8439</v>
      </c>
      <c r="TKV232" s="19" t="s">
        <v>8439</v>
      </c>
      <c r="TKW232" s="19" t="s">
        <v>8439</v>
      </c>
      <c r="TKX232" s="19" t="s">
        <v>8439</v>
      </c>
      <c r="TKY232" s="19" t="s">
        <v>8439</v>
      </c>
      <c r="TKZ232" s="19" t="s">
        <v>8439</v>
      </c>
      <c r="TLA232" s="19" t="s">
        <v>8439</v>
      </c>
      <c r="TLB232" s="19" t="s">
        <v>8439</v>
      </c>
      <c r="TLC232" s="19" t="s">
        <v>8439</v>
      </c>
      <c r="TLD232" s="19" t="s">
        <v>8439</v>
      </c>
      <c r="TLE232" s="19" t="s">
        <v>8439</v>
      </c>
      <c r="TLF232" s="19" t="s">
        <v>8439</v>
      </c>
      <c r="TLG232" s="19" t="s">
        <v>8439</v>
      </c>
      <c r="TLH232" s="19" t="s">
        <v>8439</v>
      </c>
      <c r="TLI232" s="19" t="s">
        <v>8439</v>
      </c>
      <c r="TLJ232" s="19" t="s">
        <v>8439</v>
      </c>
      <c r="TLK232" s="19" t="s">
        <v>8439</v>
      </c>
      <c r="TLL232" s="19" t="s">
        <v>8439</v>
      </c>
      <c r="TLM232" s="19" t="s">
        <v>8439</v>
      </c>
      <c r="TLN232" s="19" t="s">
        <v>8439</v>
      </c>
      <c r="TLO232" s="19" t="s">
        <v>8439</v>
      </c>
      <c r="TLP232" s="19" t="s">
        <v>8439</v>
      </c>
      <c r="TLQ232" s="19" t="s">
        <v>8439</v>
      </c>
      <c r="TLR232" s="19" t="s">
        <v>8439</v>
      </c>
      <c r="TLS232" s="19" t="s">
        <v>8439</v>
      </c>
      <c r="TLT232" s="19" t="s">
        <v>8439</v>
      </c>
      <c r="TLU232" s="19" t="s">
        <v>8439</v>
      </c>
      <c r="TLV232" s="19" t="s">
        <v>8439</v>
      </c>
      <c r="TLW232" s="19" t="s">
        <v>8439</v>
      </c>
      <c r="TLX232" s="19" t="s">
        <v>8439</v>
      </c>
      <c r="TLY232" s="19" t="s">
        <v>8439</v>
      </c>
      <c r="TLZ232" s="19" t="s">
        <v>8439</v>
      </c>
      <c r="TMA232" s="19" t="s">
        <v>8439</v>
      </c>
      <c r="TMB232" s="19" t="s">
        <v>8439</v>
      </c>
      <c r="TMC232" s="19" t="s">
        <v>8439</v>
      </c>
      <c r="TMD232" s="19" t="s">
        <v>8439</v>
      </c>
      <c r="TME232" s="19" t="s">
        <v>8439</v>
      </c>
      <c r="TMF232" s="19" t="s">
        <v>8439</v>
      </c>
      <c r="TMG232" s="19" t="s">
        <v>8439</v>
      </c>
      <c r="TMH232" s="19" t="s">
        <v>8439</v>
      </c>
      <c r="TMI232" s="19" t="s">
        <v>8439</v>
      </c>
      <c r="TMJ232" s="19" t="s">
        <v>8439</v>
      </c>
      <c r="TMK232" s="19" t="s">
        <v>8439</v>
      </c>
      <c r="TML232" s="19" t="s">
        <v>8439</v>
      </c>
      <c r="TMM232" s="19" t="s">
        <v>8439</v>
      </c>
      <c r="TMN232" s="19" t="s">
        <v>8439</v>
      </c>
      <c r="TMO232" s="19" t="s">
        <v>8439</v>
      </c>
      <c r="TMP232" s="19" t="s">
        <v>8439</v>
      </c>
      <c r="TMQ232" s="19" t="s">
        <v>8439</v>
      </c>
      <c r="TMR232" s="19" t="s">
        <v>8439</v>
      </c>
      <c r="TMS232" s="19" t="s">
        <v>8439</v>
      </c>
      <c r="TMT232" s="19" t="s">
        <v>8439</v>
      </c>
      <c r="TMU232" s="19" t="s">
        <v>8439</v>
      </c>
      <c r="TMV232" s="19" t="s">
        <v>8439</v>
      </c>
      <c r="TMW232" s="19" t="s">
        <v>8439</v>
      </c>
      <c r="TMX232" s="19" t="s">
        <v>8439</v>
      </c>
      <c r="TMY232" s="19" t="s">
        <v>8439</v>
      </c>
      <c r="TMZ232" s="19" t="s">
        <v>8439</v>
      </c>
      <c r="TNA232" s="19" t="s">
        <v>8439</v>
      </c>
      <c r="TNB232" s="19" t="s">
        <v>8439</v>
      </c>
      <c r="TNC232" s="19" t="s">
        <v>8439</v>
      </c>
      <c r="TND232" s="19" t="s">
        <v>8439</v>
      </c>
      <c r="TNE232" s="19" t="s">
        <v>8439</v>
      </c>
      <c r="TNF232" s="19" t="s">
        <v>8439</v>
      </c>
      <c r="TNG232" s="19" t="s">
        <v>8439</v>
      </c>
      <c r="TNH232" s="19" t="s">
        <v>8439</v>
      </c>
      <c r="TNI232" s="19" t="s">
        <v>8439</v>
      </c>
      <c r="TNJ232" s="19" t="s">
        <v>8439</v>
      </c>
      <c r="TNK232" s="19" t="s">
        <v>8439</v>
      </c>
      <c r="TNL232" s="19" t="s">
        <v>8439</v>
      </c>
      <c r="TNM232" s="19" t="s">
        <v>8439</v>
      </c>
      <c r="TNN232" s="19" t="s">
        <v>8439</v>
      </c>
      <c r="TNO232" s="19" t="s">
        <v>8439</v>
      </c>
      <c r="TNP232" s="19" t="s">
        <v>8439</v>
      </c>
      <c r="TNQ232" s="19" t="s">
        <v>8439</v>
      </c>
      <c r="TNR232" s="19" t="s">
        <v>8439</v>
      </c>
      <c r="TNS232" s="19" t="s">
        <v>8439</v>
      </c>
      <c r="TNT232" s="19" t="s">
        <v>8439</v>
      </c>
      <c r="TNU232" s="19" t="s">
        <v>8439</v>
      </c>
      <c r="TNV232" s="19" t="s">
        <v>8439</v>
      </c>
      <c r="TNW232" s="19" t="s">
        <v>8439</v>
      </c>
      <c r="TNX232" s="19" t="s">
        <v>8439</v>
      </c>
      <c r="TNY232" s="19" t="s">
        <v>8439</v>
      </c>
      <c r="TNZ232" s="19" t="s">
        <v>8439</v>
      </c>
      <c r="TOA232" s="19" t="s">
        <v>8439</v>
      </c>
      <c r="TOB232" s="19" t="s">
        <v>8439</v>
      </c>
      <c r="TOC232" s="19" t="s">
        <v>8439</v>
      </c>
      <c r="TOD232" s="19" t="s">
        <v>8439</v>
      </c>
      <c r="TOE232" s="19" t="s">
        <v>8439</v>
      </c>
      <c r="TOF232" s="19" t="s">
        <v>8439</v>
      </c>
      <c r="TOG232" s="19" t="s">
        <v>8439</v>
      </c>
      <c r="TOH232" s="19" t="s">
        <v>8439</v>
      </c>
      <c r="TOI232" s="19" t="s">
        <v>8439</v>
      </c>
      <c r="TOJ232" s="19" t="s">
        <v>8439</v>
      </c>
      <c r="TOK232" s="19" t="s">
        <v>8439</v>
      </c>
      <c r="TOL232" s="19" t="s">
        <v>8439</v>
      </c>
      <c r="TOM232" s="19" t="s">
        <v>8439</v>
      </c>
      <c r="TON232" s="19" t="s">
        <v>8439</v>
      </c>
      <c r="TOO232" s="19" t="s">
        <v>8439</v>
      </c>
      <c r="TOP232" s="19" t="s">
        <v>8439</v>
      </c>
      <c r="TOQ232" s="19" t="s">
        <v>8439</v>
      </c>
      <c r="TOR232" s="19" t="s">
        <v>8439</v>
      </c>
      <c r="TOS232" s="19" t="s">
        <v>8439</v>
      </c>
      <c r="TOT232" s="19" t="s">
        <v>8439</v>
      </c>
      <c r="TOU232" s="19" t="s">
        <v>8439</v>
      </c>
      <c r="TOV232" s="19" t="s">
        <v>8439</v>
      </c>
      <c r="TOW232" s="19" t="s">
        <v>8439</v>
      </c>
      <c r="TOX232" s="19" t="s">
        <v>8439</v>
      </c>
      <c r="TOY232" s="19" t="s">
        <v>8439</v>
      </c>
      <c r="TOZ232" s="19" t="s">
        <v>8439</v>
      </c>
      <c r="TPA232" s="19" t="s">
        <v>8439</v>
      </c>
      <c r="TPB232" s="19" t="s">
        <v>8439</v>
      </c>
      <c r="TPC232" s="19" t="s">
        <v>8439</v>
      </c>
      <c r="TPD232" s="19" t="s">
        <v>8439</v>
      </c>
      <c r="TPE232" s="19" t="s">
        <v>8439</v>
      </c>
      <c r="TPF232" s="19" t="s">
        <v>8439</v>
      </c>
      <c r="TPG232" s="19" t="s">
        <v>8439</v>
      </c>
      <c r="TPH232" s="19" t="s">
        <v>8439</v>
      </c>
      <c r="TPI232" s="19" t="s">
        <v>8439</v>
      </c>
      <c r="TPJ232" s="19" t="s">
        <v>8439</v>
      </c>
      <c r="TPK232" s="19" t="s">
        <v>8439</v>
      </c>
      <c r="TPL232" s="19" t="s">
        <v>8439</v>
      </c>
      <c r="TPM232" s="19" t="s">
        <v>8439</v>
      </c>
      <c r="TPN232" s="19" t="s">
        <v>8439</v>
      </c>
      <c r="TPO232" s="19" t="s">
        <v>8439</v>
      </c>
      <c r="TPP232" s="19" t="s">
        <v>8439</v>
      </c>
      <c r="TPQ232" s="19" t="s">
        <v>8439</v>
      </c>
      <c r="TPR232" s="19" t="s">
        <v>8439</v>
      </c>
      <c r="TPS232" s="19" t="s">
        <v>8439</v>
      </c>
      <c r="TPT232" s="19" t="s">
        <v>8439</v>
      </c>
      <c r="TPU232" s="19" t="s">
        <v>8439</v>
      </c>
      <c r="TPV232" s="19" t="s">
        <v>8439</v>
      </c>
      <c r="TPW232" s="19" t="s">
        <v>8439</v>
      </c>
      <c r="TPX232" s="19" t="s">
        <v>8439</v>
      </c>
      <c r="TPY232" s="19" t="s">
        <v>8439</v>
      </c>
      <c r="TPZ232" s="19" t="s">
        <v>8439</v>
      </c>
      <c r="TQA232" s="19" t="s">
        <v>8439</v>
      </c>
      <c r="TQB232" s="19" t="s">
        <v>8439</v>
      </c>
      <c r="TQC232" s="19" t="s">
        <v>8439</v>
      </c>
      <c r="TQD232" s="19" t="s">
        <v>8439</v>
      </c>
      <c r="TQE232" s="19" t="s">
        <v>8439</v>
      </c>
      <c r="TQF232" s="19" t="s">
        <v>8439</v>
      </c>
      <c r="TQG232" s="19" t="s">
        <v>8439</v>
      </c>
      <c r="TQH232" s="19" t="s">
        <v>8439</v>
      </c>
      <c r="TQI232" s="19" t="s">
        <v>8439</v>
      </c>
      <c r="TQJ232" s="19" t="s">
        <v>8439</v>
      </c>
      <c r="TQK232" s="19" t="s">
        <v>8439</v>
      </c>
      <c r="TQL232" s="19" t="s">
        <v>8439</v>
      </c>
      <c r="TQM232" s="19" t="s">
        <v>8439</v>
      </c>
      <c r="TQN232" s="19" t="s">
        <v>8439</v>
      </c>
      <c r="TQO232" s="19" t="s">
        <v>8439</v>
      </c>
      <c r="TQP232" s="19" t="s">
        <v>8439</v>
      </c>
      <c r="TQQ232" s="19" t="s">
        <v>8439</v>
      </c>
      <c r="TQR232" s="19" t="s">
        <v>8439</v>
      </c>
      <c r="TQS232" s="19" t="s">
        <v>8439</v>
      </c>
      <c r="TQT232" s="19" t="s">
        <v>8439</v>
      </c>
      <c r="TQU232" s="19" t="s">
        <v>8439</v>
      </c>
      <c r="TQV232" s="19" t="s">
        <v>8439</v>
      </c>
      <c r="TQW232" s="19" t="s">
        <v>8439</v>
      </c>
      <c r="TQX232" s="19" t="s">
        <v>8439</v>
      </c>
      <c r="TQY232" s="19" t="s">
        <v>8439</v>
      </c>
      <c r="TQZ232" s="19" t="s">
        <v>8439</v>
      </c>
      <c r="TRA232" s="19" t="s">
        <v>8439</v>
      </c>
      <c r="TRB232" s="19" t="s">
        <v>8439</v>
      </c>
      <c r="TRC232" s="19" t="s">
        <v>8439</v>
      </c>
      <c r="TRD232" s="19" t="s">
        <v>8439</v>
      </c>
      <c r="TRE232" s="19" t="s">
        <v>8439</v>
      </c>
      <c r="TRF232" s="19" t="s">
        <v>8439</v>
      </c>
      <c r="TRG232" s="19" t="s">
        <v>8439</v>
      </c>
      <c r="TRH232" s="19" t="s">
        <v>8439</v>
      </c>
      <c r="TRI232" s="19" t="s">
        <v>8439</v>
      </c>
      <c r="TRJ232" s="19" t="s">
        <v>8439</v>
      </c>
      <c r="TRK232" s="19" t="s">
        <v>8439</v>
      </c>
      <c r="TRL232" s="19" t="s">
        <v>8439</v>
      </c>
      <c r="TRM232" s="19" t="s">
        <v>8439</v>
      </c>
      <c r="TRN232" s="19" t="s">
        <v>8439</v>
      </c>
      <c r="TRO232" s="19" t="s">
        <v>8439</v>
      </c>
      <c r="TRP232" s="19" t="s">
        <v>8439</v>
      </c>
      <c r="TRQ232" s="19" t="s">
        <v>8439</v>
      </c>
      <c r="TRR232" s="19" t="s">
        <v>8439</v>
      </c>
      <c r="TRS232" s="19" t="s">
        <v>8439</v>
      </c>
      <c r="TRT232" s="19" t="s">
        <v>8439</v>
      </c>
      <c r="TRU232" s="19" t="s">
        <v>8439</v>
      </c>
      <c r="TRV232" s="19" t="s">
        <v>8439</v>
      </c>
      <c r="TRW232" s="19" t="s">
        <v>8439</v>
      </c>
      <c r="TRX232" s="19" t="s">
        <v>8439</v>
      </c>
      <c r="TRY232" s="19" t="s">
        <v>8439</v>
      </c>
      <c r="TRZ232" s="19" t="s">
        <v>8439</v>
      </c>
      <c r="TSA232" s="19" t="s">
        <v>8439</v>
      </c>
      <c r="TSB232" s="19" t="s">
        <v>8439</v>
      </c>
      <c r="TSC232" s="19" t="s">
        <v>8439</v>
      </c>
      <c r="TSD232" s="19" t="s">
        <v>8439</v>
      </c>
      <c r="TSE232" s="19" t="s">
        <v>8439</v>
      </c>
      <c r="TSF232" s="19" t="s">
        <v>8439</v>
      </c>
      <c r="TSG232" s="19" t="s">
        <v>8439</v>
      </c>
      <c r="TSH232" s="19" t="s">
        <v>8439</v>
      </c>
      <c r="TSI232" s="19" t="s">
        <v>8439</v>
      </c>
      <c r="TSJ232" s="19" t="s">
        <v>8439</v>
      </c>
      <c r="TSK232" s="19" t="s">
        <v>8439</v>
      </c>
      <c r="TSL232" s="19" t="s">
        <v>8439</v>
      </c>
      <c r="TSM232" s="19" t="s">
        <v>8439</v>
      </c>
      <c r="TSN232" s="19" t="s">
        <v>8439</v>
      </c>
      <c r="TSO232" s="19" t="s">
        <v>8439</v>
      </c>
      <c r="TSP232" s="19" t="s">
        <v>8439</v>
      </c>
      <c r="TSQ232" s="19" t="s">
        <v>8439</v>
      </c>
      <c r="TSR232" s="19" t="s">
        <v>8439</v>
      </c>
      <c r="TSS232" s="19" t="s">
        <v>8439</v>
      </c>
      <c r="TST232" s="19" t="s">
        <v>8439</v>
      </c>
      <c r="TSU232" s="19" t="s">
        <v>8439</v>
      </c>
      <c r="TSV232" s="19" t="s">
        <v>8439</v>
      </c>
      <c r="TSW232" s="19" t="s">
        <v>8439</v>
      </c>
      <c r="TSX232" s="19" t="s">
        <v>8439</v>
      </c>
      <c r="TSY232" s="19" t="s">
        <v>8439</v>
      </c>
      <c r="TSZ232" s="19" t="s">
        <v>8439</v>
      </c>
      <c r="TTA232" s="19" t="s">
        <v>8439</v>
      </c>
      <c r="TTB232" s="19" t="s">
        <v>8439</v>
      </c>
      <c r="TTC232" s="19" t="s">
        <v>8439</v>
      </c>
      <c r="TTD232" s="19" t="s">
        <v>8439</v>
      </c>
      <c r="TTE232" s="19" t="s">
        <v>8439</v>
      </c>
      <c r="TTF232" s="19" t="s">
        <v>8439</v>
      </c>
      <c r="TTG232" s="19" t="s">
        <v>8439</v>
      </c>
      <c r="TTH232" s="19" t="s">
        <v>8439</v>
      </c>
      <c r="TTI232" s="19" t="s">
        <v>8439</v>
      </c>
      <c r="TTJ232" s="19" t="s">
        <v>8439</v>
      </c>
      <c r="TTK232" s="19" t="s">
        <v>8439</v>
      </c>
      <c r="TTL232" s="19" t="s">
        <v>8439</v>
      </c>
      <c r="TTM232" s="19" t="s">
        <v>8439</v>
      </c>
      <c r="TTN232" s="19" t="s">
        <v>8439</v>
      </c>
      <c r="TTO232" s="19" t="s">
        <v>8439</v>
      </c>
      <c r="TTP232" s="19" t="s">
        <v>8439</v>
      </c>
      <c r="TTQ232" s="19" t="s">
        <v>8439</v>
      </c>
      <c r="TTR232" s="19" t="s">
        <v>8439</v>
      </c>
      <c r="TTS232" s="19" t="s">
        <v>8439</v>
      </c>
      <c r="TTT232" s="19" t="s">
        <v>8439</v>
      </c>
      <c r="TTU232" s="19" t="s">
        <v>8439</v>
      </c>
      <c r="TTV232" s="19" t="s">
        <v>8439</v>
      </c>
      <c r="TTW232" s="19" t="s">
        <v>8439</v>
      </c>
      <c r="TTX232" s="19" t="s">
        <v>8439</v>
      </c>
      <c r="TTY232" s="19" t="s">
        <v>8439</v>
      </c>
      <c r="TTZ232" s="19" t="s">
        <v>8439</v>
      </c>
      <c r="TUA232" s="19" t="s">
        <v>8439</v>
      </c>
      <c r="TUB232" s="19" t="s">
        <v>8439</v>
      </c>
      <c r="TUC232" s="19" t="s">
        <v>8439</v>
      </c>
      <c r="TUD232" s="19" t="s">
        <v>8439</v>
      </c>
      <c r="TUE232" s="19" t="s">
        <v>8439</v>
      </c>
      <c r="TUF232" s="19" t="s">
        <v>8439</v>
      </c>
      <c r="TUG232" s="19" t="s">
        <v>8439</v>
      </c>
      <c r="TUH232" s="19" t="s">
        <v>8439</v>
      </c>
      <c r="TUI232" s="19" t="s">
        <v>8439</v>
      </c>
      <c r="TUJ232" s="19" t="s">
        <v>8439</v>
      </c>
      <c r="TUK232" s="19" t="s">
        <v>8439</v>
      </c>
      <c r="TUL232" s="19" t="s">
        <v>8439</v>
      </c>
      <c r="TUM232" s="19" t="s">
        <v>8439</v>
      </c>
      <c r="TUN232" s="19" t="s">
        <v>8439</v>
      </c>
      <c r="TUO232" s="19" t="s">
        <v>8439</v>
      </c>
      <c r="TUP232" s="19" t="s">
        <v>8439</v>
      </c>
      <c r="TUQ232" s="19" t="s">
        <v>8439</v>
      </c>
      <c r="TUR232" s="19" t="s">
        <v>8439</v>
      </c>
      <c r="TUS232" s="19" t="s">
        <v>8439</v>
      </c>
      <c r="TUT232" s="19" t="s">
        <v>8439</v>
      </c>
      <c r="TUU232" s="19" t="s">
        <v>8439</v>
      </c>
      <c r="TUV232" s="19" t="s">
        <v>8439</v>
      </c>
      <c r="TUW232" s="19" t="s">
        <v>8439</v>
      </c>
      <c r="TUX232" s="19" t="s">
        <v>8439</v>
      </c>
      <c r="TUY232" s="19" t="s">
        <v>8439</v>
      </c>
      <c r="TUZ232" s="19" t="s">
        <v>8439</v>
      </c>
      <c r="TVA232" s="19" t="s">
        <v>8439</v>
      </c>
      <c r="TVB232" s="19" t="s">
        <v>8439</v>
      </c>
      <c r="TVC232" s="19" t="s">
        <v>8439</v>
      </c>
      <c r="TVD232" s="19" t="s">
        <v>8439</v>
      </c>
      <c r="TVE232" s="19" t="s">
        <v>8439</v>
      </c>
      <c r="TVF232" s="19" t="s">
        <v>8439</v>
      </c>
      <c r="TVG232" s="19" t="s">
        <v>8439</v>
      </c>
      <c r="TVH232" s="19" t="s">
        <v>8439</v>
      </c>
      <c r="TVI232" s="19" t="s">
        <v>8439</v>
      </c>
      <c r="TVJ232" s="19" t="s">
        <v>8439</v>
      </c>
      <c r="TVK232" s="19" t="s">
        <v>8439</v>
      </c>
      <c r="TVL232" s="19" t="s">
        <v>8439</v>
      </c>
      <c r="TVM232" s="19" t="s">
        <v>8439</v>
      </c>
      <c r="TVN232" s="19" t="s">
        <v>8439</v>
      </c>
      <c r="TVO232" s="19" t="s">
        <v>8439</v>
      </c>
      <c r="TVP232" s="19" t="s">
        <v>8439</v>
      </c>
      <c r="TVQ232" s="19" t="s">
        <v>8439</v>
      </c>
      <c r="TVR232" s="19" t="s">
        <v>8439</v>
      </c>
      <c r="TVS232" s="19" t="s">
        <v>8439</v>
      </c>
      <c r="TVT232" s="19" t="s">
        <v>8439</v>
      </c>
      <c r="TVU232" s="19" t="s">
        <v>8439</v>
      </c>
      <c r="TVV232" s="19" t="s">
        <v>8439</v>
      </c>
      <c r="TVW232" s="19" t="s">
        <v>8439</v>
      </c>
      <c r="TVX232" s="19" t="s">
        <v>8439</v>
      </c>
      <c r="TVY232" s="19" t="s">
        <v>8439</v>
      </c>
      <c r="TVZ232" s="19" t="s">
        <v>8439</v>
      </c>
      <c r="TWA232" s="19" t="s">
        <v>8439</v>
      </c>
      <c r="TWB232" s="19" t="s">
        <v>8439</v>
      </c>
      <c r="TWC232" s="19" t="s">
        <v>8439</v>
      </c>
      <c r="TWD232" s="19" t="s">
        <v>8439</v>
      </c>
      <c r="TWE232" s="19" t="s">
        <v>8439</v>
      </c>
      <c r="TWF232" s="19" t="s">
        <v>8439</v>
      </c>
      <c r="TWG232" s="19" t="s">
        <v>8439</v>
      </c>
      <c r="TWH232" s="19" t="s">
        <v>8439</v>
      </c>
      <c r="TWI232" s="19" t="s">
        <v>8439</v>
      </c>
      <c r="TWJ232" s="19" t="s">
        <v>8439</v>
      </c>
      <c r="TWK232" s="19" t="s">
        <v>8439</v>
      </c>
      <c r="TWL232" s="19" t="s">
        <v>8439</v>
      </c>
      <c r="TWM232" s="19" t="s">
        <v>8439</v>
      </c>
      <c r="TWN232" s="19" t="s">
        <v>8439</v>
      </c>
      <c r="TWO232" s="19" t="s">
        <v>8439</v>
      </c>
      <c r="TWP232" s="19" t="s">
        <v>8439</v>
      </c>
      <c r="TWQ232" s="19" t="s">
        <v>8439</v>
      </c>
      <c r="TWR232" s="19" t="s">
        <v>8439</v>
      </c>
      <c r="TWS232" s="19" t="s">
        <v>8439</v>
      </c>
      <c r="TWT232" s="19" t="s">
        <v>8439</v>
      </c>
      <c r="TWU232" s="19" t="s">
        <v>8439</v>
      </c>
      <c r="TWV232" s="19" t="s">
        <v>8439</v>
      </c>
      <c r="TWW232" s="19" t="s">
        <v>8439</v>
      </c>
      <c r="TWX232" s="19" t="s">
        <v>8439</v>
      </c>
      <c r="TWY232" s="19" t="s">
        <v>8439</v>
      </c>
      <c r="TWZ232" s="19" t="s">
        <v>8439</v>
      </c>
      <c r="TXA232" s="19" t="s">
        <v>8439</v>
      </c>
      <c r="TXB232" s="19" t="s">
        <v>8439</v>
      </c>
      <c r="TXC232" s="19" t="s">
        <v>8439</v>
      </c>
      <c r="TXD232" s="19" t="s">
        <v>8439</v>
      </c>
      <c r="TXE232" s="19" t="s">
        <v>8439</v>
      </c>
      <c r="TXF232" s="19" t="s">
        <v>8439</v>
      </c>
      <c r="TXG232" s="19" t="s">
        <v>8439</v>
      </c>
      <c r="TXH232" s="19" t="s">
        <v>8439</v>
      </c>
      <c r="TXI232" s="19" t="s">
        <v>8439</v>
      </c>
      <c r="TXJ232" s="19" t="s">
        <v>8439</v>
      </c>
      <c r="TXK232" s="19" t="s">
        <v>8439</v>
      </c>
      <c r="TXL232" s="19" t="s">
        <v>8439</v>
      </c>
      <c r="TXM232" s="19" t="s">
        <v>8439</v>
      </c>
      <c r="TXN232" s="19" t="s">
        <v>8439</v>
      </c>
      <c r="TXO232" s="19" t="s">
        <v>8439</v>
      </c>
      <c r="TXP232" s="19" t="s">
        <v>8439</v>
      </c>
      <c r="TXQ232" s="19" t="s">
        <v>8439</v>
      </c>
      <c r="TXR232" s="19" t="s">
        <v>8439</v>
      </c>
      <c r="TXS232" s="19" t="s">
        <v>8439</v>
      </c>
      <c r="TXT232" s="19" t="s">
        <v>8439</v>
      </c>
      <c r="TXU232" s="19" t="s">
        <v>8439</v>
      </c>
      <c r="TXV232" s="19" t="s">
        <v>8439</v>
      </c>
      <c r="TXW232" s="19" t="s">
        <v>8439</v>
      </c>
      <c r="TXX232" s="19" t="s">
        <v>8439</v>
      </c>
      <c r="TXY232" s="19" t="s">
        <v>8439</v>
      </c>
      <c r="TXZ232" s="19" t="s">
        <v>8439</v>
      </c>
      <c r="TYA232" s="19" t="s">
        <v>8439</v>
      </c>
      <c r="TYB232" s="19" t="s">
        <v>8439</v>
      </c>
      <c r="TYC232" s="19" t="s">
        <v>8439</v>
      </c>
      <c r="TYD232" s="19" t="s">
        <v>8439</v>
      </c>
      <c r="TYE232" s="19" t="s">
        <v>8439</v>
      </c>
      <c r="TYF232" s="19" t="s">
        <v>8439</v>
      </c>
      <c r="TYG232" s="19" t="s">
        <v>8439</v>
      </c>
      <c r="TYH232" s="19" t="s">
        <v>8439</v>
      </c>
      <c r="TYI232" s="19" t="s">
        <v>8439</v>
      </c>
      <c r="TYJ232" s="19" t="s">
        <v>8439</v>
      </c>
      <c r="TYK232" s="19" t="s">
        <v>8439</v>
      </c>
      <c r="TYL232" s="19" t="s">
        <v>8439</v>
      </c>
      <c r="TYM232" s="19" t="s">
        <v>8439</v>
      </c>
      <c r="TYN232" s="19" t="s">
        <v>8439</v>
      </c>
      <c r="TYO232" s="19" t="s">
        <v>8439</v>
      </c>
      <c r="TYP232" s="19" t="s">
        <v>8439</v>
      </c>
      <c r="TYQ232" s="19" t="s">
        <v>8439</v>
      </c>
      <c r="TYR232" s="19" t="s">
        <v>8439</v>
      </c>
      <c r="TYS232" s="19" t="s">
        <v>8439</v>
      </c>
      <c r="TYT232" s="19" t="s">
        <v>8439</v>
      </c>
      <c r="TYU232" s="19" t="s">
        <v>8439</v>
      </c>
      <c r="TYV232" s="19" t="s">
        <v>8439</v>
      </c>
      <c r="TYW232" s="19" t="s">
        <v>8439</v>
      </c>
      <c r="TYX232" s="19" t="s">
        <v>8439</v>
      </c>
      <c r="TYY232" s="19" t="s">
        <v>8439</v>
      </c>
      <c r="TYZ232" s="19" t="s">
        <v>8439</v>
      </c>
      <c r="TZA232" s="19" t="s">
        <v>8439</v>
      </c>
      <c r="TZB232" s="19" t="s">
        <v>8439</v>
      </c>
      <c r="TZC232" s="19" t="s">
        <v>8439</v>
      </c>
      <c r="TZD232" s="19" t="s">
        <v>8439</v>
      </c>
      <c r="TZE232" s="19" t="s">
        <v>8439</v>
      </c>
      <c r="TZF232" s="19" t="s">
        <v>8439</v>
      </c>
      <c r="TZG232" s="19" t="s">
        <v>8439</v>
      </c>
      <c r="TZH232" s="19" t="s">
        <v>8439</v>
      </c>
      <c r="TZI232" s="19" t="s">
        <v>8439</v>
      </c>
      <c r="TZJ232" s="19" t="s">
        <v>8439</v>
      </c>
      <c r="TZK232" s="19" t="s">
        <v>8439</v>
      </c>
      <c r="TZL232" s="19" t="s">
        <v>8439</v>
      </c>
      <c r="TZM232" s="19" t="s">
        <v>8439</v>
      </c>
      <c r="TZN232" s="19" t="s">
        <v>8439</v>
      </c>
      <c r="TZO232" s="19" t="s">
        <v>8439</v>
      </c>
      <c r="TZP232" s="19" t="s">
        <v>8439</v>
      </c>
      <c r="TZQ232" s="19" t="s">
        <v>8439</v>
      </c>
      <c r="TZR232" s="19" t="s">
        <v>8439</v>
      </c>
      <c r="TZS232" s="19" t="s">
        <v>8439</v>
      </c>
      <c r="TZT232" s="19" t="s">
        <v>8439</v>
      </c>
      <c r="TZU232" s="19" t="s">
        <v>8439</v>
      </c>
      <c r="TZV232" s="19" t="s">
        <v>8439</v>
      </c>
      <c r="TZW232" s="19" t="s">
        <v>8439</v>
      </c>
      <c r="TZX232" s="19" t="s">
        <v>8439</v>
      </c>
      <c r="TZY232" s="19" t="s">
        <v>8439</v>
      </c>
      <c r="TZZ232" s="19" t="s">
        <v>8439</v>
      </c>
      <c r="UAA232" s="19" t="s">
        <v>8439</v>
      </c>
      <c r="UAB232" s="19" t="s">
        <v>8439</v>
      </c>
      <c r="UAC232" s="19" t="s">
        <v>8439</v>
      </c>
      <c r="UAD232" s="19" t="s">
        <v>8439</v>
      </c>
      <c r="UAE232" s="19" t="s">
        <v>8439</v>
      </c>
      <c r="UAF232" s="19" t="s">
        <v>8439</v>
      </c>
      <c r="UAG232" s="19" t="s">
        <v>8439</v>
      </c>
      <c r="UAH232" s="19" t="s">
        <v>8439</v>
      </c>
      <c r="UAI232" s="19" t="s">
        <v>8439</v>
      </c>
      <c r="UAJ232" s="19" t="s">
        <v>8439</v>
      </c>
      <c r="UAK232" s="19" t="s">
        <v>8439</v>
      </c>
      <c r="UAL232" s="19" t="s">
        <v>8439</v>
      </c>
      <c r="UAM232" s="19" t="s">
        <v>8439</v>
      </c>
      <c r="UAN232" s="19" t="s">
        <v>8439</v>
      </c>
      <c r="UAO232" s="19" t="s">
        <v>8439</v>
      </c>
      <c r="UAP232" s="19" t="s">
        <v>8439</v>
      </c>
      <c r="UAQ232" s="19" t="s">
        <v>8439</v>
      </c>
      <c r="UAR232" s="19" t="s">
        <v>8439</v>
      </c>
      <c r="UAS232" s="19" t="s">
        <v>8439</v>
      </c>
      <c r="UAT232" s="19" t="s">
        <v>8439</v>
      </c>
      <c r="UAU232" s="19" t="s">
        <v>8439</v>
      </c>
      <c r="UAV232" s="19" t="s">
        <v>8439</v>
      </c>
      <c r="UAW232" s="19" t="s">
        <v>8439</v>
      </c>
      <c r="UAX232" s="19" t="s">
        <v>8439</v>
      </c>
      <c r="UAY232" s="19" t="s">
        <v>8439</v>
      </c>
      <c r="UAZ232" s="19" t="s">
        <v>8439</v>
      </c>
      <c r="UBA232" s="19" t="s">
        <v>8439</v>
      </c>
      <c r="UBB232" s="19" t="s">
        <v>8439</v>
      </c>
      <c r="UBC232" s="19" t="s">
        <v>8439</v>
      </c>
      <c r="UBD232" s="19" t="s">
        <v>8439</v>
      </c>
      <c r="UBE232" s="19" t="s">
        <v>8439</v>
      </c>
      <c r="UBF232" s="19" t="s">
        <v>8439</v>
      </c>
      <c r="UBG232" s="19" t="s">
        <v>8439</v>
      </c>
      <c r="UBH232" s="19" t="s">
        <v>8439</v>
      </c>
      <c r="UBI232" s="19" t="s">
        <v>8439</v>
      </c>
      <c r="UBJ232" s="19" t="s">
        <v>8439</v>
      </c>
      <c r="UBK232" s="19" t="s">
        <v>8439</v>
      </c>
      <c r="UBL232" s="19" t="s">
        <v>8439</v>
      </c>
      <c r="UBM232" s="19" t="s">
        <v>8439</v>
      </c>
      <c r="UBN232" s="19" t="s">
        <v>8439</v>
      </c>
      <c r="UBO232" s="19" t="s">
        <v>8439</v>
      </c>
      <c r="UBP232" s="19" t="s">
        <v>8439</v>
      </c>
      <c r="UBQ232" s="19" t="s">
        <v>8439</v>
      </c>
      <c r="UBR232" s="19" t="s">
        <v>8439</v>
      </c>
      <c r="UBS232" s="19" t="s">
        <v>8439</v>
      </c>
      <c r="UBT232" s="19" t="s">
        <v>8439</v>
      </c>
      <c r="UBU232" s="19" t="s">
        <v>8439</v>
      </c>
      <c r="UBV232" s="19" t="s">
        <v>8439</v>
      </c>
      <c r="UBW232" s="19" t="s">
        <v>8439</v>
      </c>
      <c r="UBX232" s="19" t="s">
        <v>8439</v>
      </c>
      <c r="UBY232" s="19" t="s">
        <v>8439</v>
      </c>
      <c r="UBZ232" s="19" t="s">
        <v>8439</v>
      </c>
      <c r="UCA232" s="19" t="s">
        <v>8439</v>
      </c>
      <c r="UCB232" s="19" t="s">
        <v>8439</v>
      </c>
      <c r="UCC232" s="19" t="s">
        <v>8439</v>
      </c>
      <c r="UCD232" s="19" t="s">
        <v>8439</v>
      </c>
      <c r="UCE232" s="19" t="s">
        <v>8439</v>
      </c>
      <c r="UCF232" s="19" t="s">
        <v>8439</v>
      </c>
      <c r="UCG232" s="19" t="s">
        <v>8439</v>
      </c>
      <c r="UCH232" s="19" t="s">
        <v>8439</v>
      </c>
      <c r="UCI232" s="19" t="s">
        <v>8439</v>
      </c>
      <c r="UCJ232" s="19" t="s">
        <v>8439</v>
      </c>
      <c r="UCK232" s="19" t="s">
        <v>8439</v>
      </c>
      <c r="UCL232" s="19" t="s">
        <v>8439</v>
      </c>
      <c r="UCM232" s="19" t="s">
        <v>8439</v>
      </c>
      <c r="UCN232" s="19" t="s">
        <v>8439</v>
      </c>
      <c r="UCO232" s="19" t="s">
        <v>8439</v>
      </c>
      <c r="UCP232" s="19" t="s">
        <v>8439</v>
      </c>
      <c r="UCQ232" s="19" t="s">
        <v>8439</v>
      </c>
      <c r="UCR232" s="19" t="s">
        <v>8439</v>
      </c>
      <c r="UCS232" s="19" t="s">
        <v>8439</v>
      </c>
      <c r="UCT232" s="19" t="s">
        <v>8439</v>
      </c>
      <c r="UCU232" s="19" t="s">
        <v>8439</v>
      </c>
      <c r="UCV232" s="19" t="s">
        <v>8439</v>
      </c>
      <c r="UCW232" s="19" t="s">
        <v>8439</v>
      </c>
      <c r="UCX232" s="19" t="s">
        <v>8439</v>
      </c>
      <c r="UCY232" s="19" t="s">
        <v>8439</v>
      </c>
      <c r="UCZ232" s="19" t="s">
        <v>8439</v>
      </c>
      <c r="UDA232" s="19" t="s">
        <v>8439</v>
      </c>
      <c r="UDB232" s="19" t="s">
        <v>8439</v>
      </c>
      <c r="UDC232" s="19" t="s">
        <v>8439</v>
      </c>
      <c r="UDD232" s="19" t="s">
        <v>8439</v>
      </c>
      <c r="UDE232" s="19" t="s">
        <v>8439</v>
      </c>
      <c r="UDF232" s="19" t="s">
        <v>8439</v>
      </c>
      <c r="UDG232" s="19" t="s">
        <v>8439</v>
      </c>
      <c r="UDH232" s="19" t="s">
        <v>8439</v>
      </c>
      <c r="UDI232" s="19" t="s">
        <v>8439</v>
      </c>
      <c r="UDJ232" s="19" t="s">
        <v>8439</v>
      </c>
      <c r="UDK232" s="19" t="s">
        <v>8439</v>
      </c>
      <c r="UDL232" s="19" t="s">
        <v>8439</v>
      </c>
      <c r="UDM232" s="19" t="s">
        <v>8439</v>
      </c>
      <c r="UDN232" s="19" t="s">
        <v>8439</v>
      </c>
      <c r="UDO232" s="19" t="s">
        <v>8439</v>
      </c>
      <c r="UDP232" s="19" t="s">
        <v>8439</v>
      </c>
      <c r="UDQ232" s="19" t="s">
        <v>8439</v>
      </c>
      <c r="UDR232" s="19" t="s">
        <v>8439</v>
      </c>
      <c r="UDS232" s="19" t="s">
        <v>8439</v>
      </c>
      <c r="UDT232" s="19" t="s">
        <v>8439</v>
      </c>
      <c r="UDU232" s="19" t="s">
        <v>8439</v>
      </c>
      <c r="UDV232" s="19" t="s">
        <v>8439</v>
      </c>
      <c r="UDW232" s="19" t="s">
        <v>8439</v>
      </c>
      <c r="UDX232" s="19" t="s">
        <v>8439</v>
      </c>
      <c r="UDY232" s="19" t="s">
        <v>8439</v>
      </c>
      <c r="UDZ232" s="19" t="s">
        <v>8439</v>
      </c>
      <c r="UEA232" s="19" t="s">
        <v>8439</v>
      </c>
      <c r="UEB232" s="19" t="s">
        <v>8439</v>
      </c>
      <c r="UEC232" s="19" t="s">
        <v>8439</v>
      </c>
      <c r="UED232" s="19" t="s">
        <v>8439</v>
      </c>
      <c r="UEE232" s="19" t="s">
        <v>8439</v>
      </c>
      <c r="UEF232" s="19" t="s">
        <v>8439</v>
      </c>
      <c r="UEG232" s="19" t="s">
        <v>8439</v>
      </c>
      <c r="UEH232" s="19" t="s">
        <v>8439</v>
      </c>
      <c r="UEI232" s="19" t="s">
        <v>8439</v>
      </c>
      <c r="UEJ232" s="19" t="s">
        <v>8439</v>
      </c>
      <c r="UEK232" s="19" t="s">
        <v>8439</v>
      </c>
      <c r="UEL232" s="19" t="s">
        <v>8439</v>
      </c>
      <c r="UEM232" s="19" t="s">
        <v>8439</v>
      </c>
      <c r="UEN232" s="19" t="s">
        <v>8439</v>
      </c>
      <c r="UEO232" s="19" t="s">
        <v>8439</v>
      </c>
      <c r="UEP232" s="19" t="s">
        <v>8439</v>
      </c>
      <c r="UEQ232" s="19" t="s">
        <v>8439</v>
      </c>
      <c r="UER232" s="19" t="s">
        <v>8439</v>
      </c>
      <c r="UES232" s="19" t="s">
        <v>8439</v>
      </c>
      <c r="UET232" s="19" t="s">
        <v>8439</v>
      </c>
      <c r="UEU232" s="19" t="s">
        <v>8439</v>
      </c>
      <c r="UEV232" s="19" t="s">
        <v>8439</v>
      </c>
      <c r="UEW232" s="19" t="s">
        <v>8439</v>
      </c>
      <c r="UEX232" s="19" t="s">
        <v>8439</v>
      </c>
      <c r="UEY232" s="19" t="s">
        <v>8439</v>
      </c>
      <c r="UEZ232" s="19" t="s">
        <v>8439</v>
      </c>
      <c r="UFA232" s="19" t="s">
        <v>8439</v>
      </c>
      <c r="UFB232" s="19" t="s">
        <v>8439</v>
      </c>
      <c r="UFC232" s="19" t="s">
        <v>8439</v>
      </c>
      <c r="UFD232" s="19" t="s">
        <v>8439</v>
      </c>
      <c r="UFE232" s="19" t="s">
        <v>8439</v>
      </c>
      <c r="UFF232" s="19" t="s">
        <v>8439</v>
      </c>
      <c r="UFG232" s="19" t="s">
        <v>8439</v>
      </c>
      <c r="UFH232" s="19" t="s">
        <v>8439</v>
      </c>
      <c r="UFI232" s="19" t="s">
        <v>8439</v>
      </c>
      <c r="UFJ232" s="19" t="s">
        <v>8439</v>
      </c>
      <c r="UFK232" s="19" t="s">
        <v>8439</v>
      </c>
      <c r="UFL232" s="19" t="s">
        <v>8439</v>
      </c>
      <c r="UFM232" s="19" t="s">
        <v>8439</v>
      </c>
      <c r="UFN232" s="19" t="s">
        <v>8439</v>
      </c>
      <c r="UFO232" s="19" t="s">
        <v>8439</v>
      </c>
      <c r="UFP232" s="19" t="s">
        <v>8439</v>
      </c>
      <c r="UFQ232" s="19" t="s">
        <v>8439</v>
      </c>
      <c r="UFR232" s="19" t="s">
        <v>8439</v>
      </c>
      <c r="UFS232" s="19" t="s">
        <v>8439</v>
      </c>
      <c r="UFT232" s="19" t="s">
        <v>8439</v>
      </c>
      <c r="UFU232" s="19" t="s">
        <v>8439</v>
      </c>
      <c r="UFV232" s="19" t="s">
        <v>8439</v>
      </c>
      <c r="UFW232" s="19" t="s">
        <v>8439</v>
      </c>
      <c r="UFX232" s="19" t="s">
        <v>8439</v>
      </c>
      <c r="UFY232" s="19" t="s">
        <v>8439</v>
      </c>
      <c r="UFZ232" s="19" t="s">
        <v>8439</v>
      </c>
      <c r="UGA232" s="19" t="s">
        <v>8439</v>
      </c>
      <c r="UGB232" s="19" t="s">
        <v>8439</v>
      </c>
      <c r="UGC232" s="19" t="s">
        <v>8439</v>
      </c>
      <c r="UGD232" s="19" t="s">
        <v>8439</v>
      </c>
      <c r="UGE232" s="19" t="s">
        <v>8439</v>
      </c>
      <c r="UGF232" s="19" t="s">
        <v>8439</v>
      </c>
      <c r="UGG232" s="19" t="s">
        <v>8439</v>
      </c>
      <c r="UGH232" s="19" t="s">
        <v>8439</v>
      </c>
      <c r="UGI232" s="19" t="s">
        <v>8439</v>
      </c>
      <c r="UGJ232" s="19" t="s">
        <v>8439</v>
      </c>
      <c r="UGK232" s="19" t="s">
        <v>8439</v>
      </c>
      <c r="UGL232" s="19" t="s">
        <v>8439</v>
      </c>
      <c r="UGM232" s="19" t="s">
        <v>8439</v>
      </c>
      <c r="UGN232" s="19" t="s">
        <v>8439</v>
      </c>
      <c r="UGO232" s="19" t="s">
        <v>8439</v>
      </c>
      <c r="UGP232" s="19" t="s">
        <v>8439</v>
      </c>
      <c r="UGQ232" s="19" t="s">
        <v>8439</v>
      </c>
      <c r="UGR232" s="19" t="s">
        <v>8439</v>
      </c>
      <c r="UGS232" s="19" t="s">
        <v>8439</v>
      </c>
      <c r="UGT232" s="19" t="s">
        <v>8439</v>
      </c>
      <c r="UGU232" s="19" t="s">
        <v>8439</v>
      </c>
      <c r="UGV232" s="19" t="s">
        <v>8439</v>
      </c>
      <c r="UGW232" s="19" t="s">
        <v>8439</v>
      </c>
      <c r="UGX232" s="19" t="s">
        <v>8439</v>
      </c>
      <c r="UGY232" s="19" t="s">
        <v>8439</v>
      </c>
      <c r="UGZ232" s="19" t="s">
        <v>8439</v>
      </c>
      <c r="UHA232" s="19" t="s">
        <v>8439</v>
      </c>
      <c r="UHB232" s="19" t="s">
        <v>8439</v>
      </c>
      <c r="UHC232" s="19" t="s">
        <v>8439</v>
      </c>
      <c r="UHD232" s="19" t="s">
        <v>8439</v>
      </c>
      <c r="UHE232" s="19" t="s">
        <v>8439</v>
      </c>
      <c r="UHF232" s="19" t="s">
        <v>8439</v>
      </c>
      <c r="UHG232" s="19" t="s">
        <v>8439</v>
      </c>
      <c r="UHH232" s="19" t="s">
        <v>8439</v>
      </c>
      <c r="UHI232" s="19" t="s">
        <v>8439</v>
      </c>
      <c r="UHJ232" s="19" t="s">
        <v>8439</v>
      </c>
      <c r="UHK232" s="19" t="s">
        <v>8439</v>
      </c>
      <c r="UHL232" s="19" t="s">
        <v>8439</v>
      </c>
      <c r="UHM232" s="19" t="s">
        <v>8439</v>
      </c>
      <c r="UHN232" s="19" t="s">
        <v>8439</v>
      </c>
      <c r="UHO232" s="19" t="s">
        <v>8439</v>
      </c>
      <c r="UHP232" s="19" t="s">
        <v>8439</v>
      </c>
      <c r="UHQ232" s="19" t="s">
        <v>8439</v>
      </c>
      <c r="UHR232" s="19" t="s">
        <v>8439</v>
      </c>
      <c r="UHS232" s="19" t="s">
        <v>8439</v>
      </c>
      <c r="UHT232" s="19" t="s">
        <v>8439</v>
      </c>
      <c r="UHU232" s="19" t="s">
        <v>8439</v>
      </c>
      <c r="UHV232" s="19" t="s">
        <v>8439</v>
      </c>
      <c r="UHW232" s="19" t="s">
        <v>8439</v>
      </c>
      <c r="UHX232" s="19" t="s">
        <v>8439</v>
      </c>
      <c r="UHY232" s="19" t="s">
        <v>8439</v>
      </c>
      <c r="UHZ232" s="19" t="s">
        <v>8439</v>
      </c>
      <c r="UIA232" s="19" t="s">
        <v>8439</v>
      </c>
      <c r="UIB232" s="19" t="s">
        <v>8439</v>
      </c>
      <c r="UIC232" s="19" t="s">
        <v>8439</v>
      </c>
      <c r="UID232" s="19" t="s">
        <v>8439</v>
      </c>
      <c r="UIE232" s="19" t="s">
        <v>8439</v>
      </c>
      <c r="UIF232" s="19" t="s">
        <v>8439</v>
      </c>
      <c r="UIG232" s="19" t="s">
        <v>8439</v>
      </c>
      <c r="UIH232" s="19" t="s">
        <v>8439</v>
      </c>
      <c r="UII232" s="19" t="s">
        <v>8439</v>
      </c>
      <c r="UIJ232" s="19" t="s">
        <v>8439</v>
      </c>
      <c r="UIK232" s="19" t="s">
        <v>8439</v>
      </c>
      <c r="UIL232" s="19" t="s">
        <v>8439</v>
      </c>
      <c r="UIM232" s="19" t="s">
        <v>8439</v>
      </c>
      <c r="UIN232" s="19" t="s">
        <v>8439</v>
      </c>
      <c r="UIO232" s="19" t="s">
        <v>8439</v>
      </c>
      <c r="UIP232" s="19" t="s">
        <v>8439</v>
      </c>
      <c r="UIQ232" s="19" t="s">
        <v>8439</v>
      </c>
      <c r="UIR232" s="19" t="s">
        <v>8439</v>
      </c>
      <c r="UIS232" s="19" t="s">
        <v>8439</v>
      </c>
      <c r="UIT232" s="19" t="s">
        <v>8439</v>
      </c>
      <c r="UIU232" s="19" t="s">
        <v>8439</v>
      </c>
      <c r="UIV232" s="19" t="s">
        <v>8439</v>
      </c>
      <c r="UIW232" s="19" t="s">
        <v>8439</v>
      </c>
      <c r="UIX232" s="19" t="s">
        <v>8439</v>
      </c>
      <c r="UIY232" s="19" t="s">
        <v>8439</v>
      </c>
      <c r="UIZ232" s="19" t="s">
        <v>8439</v>
      </c>
      <c r="UJA232" s="19" t="s">
        <v>8439</v>
      </c>
      <c r="UJB232" s="19" t="s">
        <v>8439</v>
      </c>
      <c r="UJC232" s="19" t="s">
        <v>8439</v>
      </c>
      <c r="UJD232" s="19" t="s">
        <v>8439</v>
      </c>
      <c r="UJE232" s="19" t="s">
        <v>8439</v>
      </c>
      <c r="UJF232" s="19" t="s">
        <v>8439</v>
      </c>
      <c r="UJG232" s="19" t="s">
        <v>8439</v>
      </c>
      <c r="UJH232" s="19" t="s">
        <v>8439</v>
      </c>
      <c r="UJI232" s="19" t="s">
        <v>8439</v>
      </c>
      <c r="UJJ232" s="19" t="s">
        <v>8439</v>
      </c>
      <c r="UJK232" s="19" t="s">
        <v>8439</v>
      </c>
      <c r="UJL232" s="19" t="s">
        <v>8439</v>
      </c>
      <c r="UJM232" s="19" t="s">
        <v>8439</v>
      </c>
      <c r="UJN232" s="19" t="s">
        <v>8439</v>
      </c>
      <c r="UJO232" s="19" t="s">
        <v>8439</v>
      </c>
      <c r="UJP232" s="19" t="s">
        <v>8439</v>
      </c>
      <c r="UJQ232" s="19" t="s">
        <v>8439</v>
      </c>
      <c r="UJR232" s="19" t="s">
        <v>8439</v>
      </c>
      <c r="UJS232" s="19" t="s">
        <v>8439</v>
      </c>
      <c r="UJT232" s="19" t="s">
        <v>8439</v>
      </c>
      <c r="UJU232" s="19" t="s">
        <v>8439</v>
      </c>
      <c r="UJV232" s="19" t="s">
        <v>8439</v>
      </c>
      <c r="UJW232" s="19" t="s">
        <v>8439</v>
      </c>
      <c r="UJX232" s="19" t="s">
        <v>8439</v>
      </c>
      <c r="UJY232" s="19" t="s">
        <v>8439</v>
      </c>
      <c r="UJZ232" s="19" t="s">
        <v>8439</v>
      </c>
      <c r="UKA232" s="19" t="s">
        <v>8439</v>
      </c>
      <c r="UKB232" s="19" t="s">
        <v>8439</v>
      </c>
      <c r="UKC232" s="19" t="s">
        <v>8439</v>
      </c>
      <c r="UKD232" s="19" t="s">
        <v>8439</v>
      </c>
      <c r="UKE232" s="19" t="s">
        <v>8439</v>
      </c>
      <c r="UKF232" s="19" t="s">
        <v>8439</v>
      </c>
      <c r="UKG232" s="19" t="s">
        <v>8439</v>
      </c>
      <c r="UKH232" s="19" t="s">
        <v>8439</v>
      </c>
      <c r="UKI232" s="19" t="s">
        <v>8439</v>
      </c>
      <c r="UKJ232" s="19" t="s">
        <v>8439</v>
      </c>
      <c r="UKK232" s="19" t="s">
        <v>8439</v>
      </c>
      <c r="UKL232" s="19" t="s">
        <v>8439</v>
      </c>
      <c r="UKM232" s="19" t="s">
        <v>8439</v>
      </c>
      <c r="UKN232" s="19" t="s">
        <v>8439</v>
      </c>
      <c r="UKO232" s="19" t="s">
        <v>8439</v>
      </c>
      <c r="UKP232" s="19" t="s">
        <v>8439</v>
      </c>
      <c r="UKQ232" s="19" t="s">
        <v>8439</v>
      </c>
      <c r="UKR232" s="19" t="s">
        <v>8439</v>
      </c>
      <c r="UKS232" s="19" t="s">
        <v>8439</v>
      </c>
      <c r="UKT232" s="19" t="s">
        <v>8439</v>
      </c>
      <c r="UKU232" s="19" t="s">
        <v>8439</v>
      </c>
      <c r="UKV232" s="19" t="s">
        <v>8439</v>
      </c>
      <c r="UKW232" s="19" t="s">
        <v>8439</v>
      </c>
      <c r="UKX232" s="19" t="s">
        <v>8439</v>
      </c>
      <c r="UKY232" s="19" t="s">
        <v>8439</v>
      </c>
      <c r="UKZ232" s="19" t="s">
        <v>8439</v>
      </c>
      <c r="ULA232" s="19" t="s">
        <v>8439</v>
      </c>
      <c r="ULB232" s="19" t="s">
        <v>8439</v>
      </c>
      <c r="ULC232" s="19" t="s">
        <v>8439</v>
      </c>
      <c r="ULD232" s="19" t="s">
        <v>8439</v>
      </c>
      <c r="ULE232" s="19" t="s">
        <v>8439</v>
      </c>
      <c r="ULF232" s="19" t="s">
        <v>8439</v>
      </c>
      <c r="ULG232" s="19" t="s">
        <v>8439</v>
      </c>
      <c r="ULH232" s="19" t="s">
        <v>8439</v>
      </c>
      <c r="ULI232" s="19" t="s">
        <v>8439</v>
      </c>
      <c r="ULJ232" s="19" t="s">
        <v>8439</v>
      </c>
      <c r="ULK232" s="19" t="s">
        <v>8439</v>
      </c>
      <c r="ULL232" s="19" t="s">
        <v>8439</v>
      </c>
      <c r="ULM232" s="19" t="s">
        <v>8439</v>
      </c>
      <c r="ULN232" s="19" t="s">
        <v>8439</v>
      </c>
      <c r="ULO232" s="19" t="s">
        <v>8439</v>
      </c>
      <c r="ULP232" s="19" t="s">
        <v>8439</v>
      </c>
      <c r="ULQ232" s="19" t="s">
        <v>8439</v>
      </c>
      <c r="ULR232" s="19" t="s">
        <v>8439</v>
      </c>
      <c r="ULS232" s="19" t="s">
        <v>8439</v>
      </c>
      <c r="ULT232" s="19" t="s">
        <v>8439</v>
      </c>
      <c r="ULU232" s="19" t="s">
        <v>8439</v>
      </c>
      <c r="ULV232" s="19" t="s">
        <v>8439</v>
      </c>
      <c r="ULW232" s="19" t="s">
        <v>8439</v>
      </c>
      <c r="ULX232" s="19" t="s">
        <v>8439</v>
      </c>
      <c r="ULY232" s="19" t="s">
        <v>8439</v>
      </c>
      <c r="ULZ232" s="19" t="s">
        <v>8439</v>
      </c>
      <c r="UMA232" s="19" t="s">
        <v>8439</v>
      </c>
      <c r="UMB232" s="19" t="s">
        <v>8439</v>
      </c>
      <c r="UMC232" s="19" t="s">
        <v>8439</v>
      </c>
      <c r="UMD232" s="19" t="s">
        <v>8439</v>
      </c>
      <c r="UME232" s="19" t="s">
        <v>8439</v>
      </c>
      <c r="UMF232" s="19" t="s">
        <v>8439</v>
      </c>
      <c r="UMG232" s="19" t="s">
        <v>8439</v>
      </c>
      <c r="UMH232" s="19" t="s">
        <v>8439</v>
      </c>
      <c r="UMI232" s="19" t="s">
        <v>8439</v>
      </c>
      <c r="UMJ232" s="19" t="s">
        <v>8439</v>
      </c>
      <c r="UMK232" s="19" t="s">
        <v>8439</v>
      </c>
      <c r="UML232" s="19" t="s">
        <v>8439</v>
      </c>
      <c r="UMM232" s="19" t="s">
        <v>8439</v>
      </c>
      <c r="UMN232" s="19" t="s">
        <v>8439</v>
      </c>
      <c r="UMO232" s="19" t="s">
        <v>8439</v>
      </c>
      <c r="UMP232" s="19" t="s">
        <v>8439</v>
      </c>
      <c r="UMQ232" s="19" t="s">
        <v>8439</v>
      </c>
      <c r="UMR232" s="19" t="s">
        <v>8439</v>
      </c>
      <c r="UMS232" s="19" t="s">
        <v>8439</v>
      </c>
      <c r="UMT232" s="19" t="s">
        <v>8439</v>
      </c>
      <c r="UMU232" s="19" t="s">
        <v>8439</v>
      </c>
      <c r="UMV232" s="19" t="s">
        <v>8439</v>
      </c>
      <c r="UMW232" s="19" t="s">
        <v>8439</v>
      </c>
      <c r="UMX232" s="19" t="s">
        <v>8439</v>
      </c>
      <c r="UMY232" s="19" t="s">
        <v>8439</v>
      </c>
      <c r="UMZ232" s="19" t="s">
        <v>8439</v>
      </c>
      <c r="UNA232" s="19" t="s">
        <v>8439</v>
      </c>
      <c r="UNB232" s="19" t="s">
        <v>8439</v>
      </c>
      <c r="UNC232" s="19" t="s">
        <v>8439</v>
      </c>
      <c r="UND232" s="19" t="s">
        <v>8439</v>
      </c>
      <c r="UNE232" s="19" t="s">
        <v>8439</v>
      </c>
      <c r="UNF232" s="19" t="s">
        <v>8439</v>
      </c>
      <c r="UNG232" s="19" t="s">
        <v>8439</v>
      </c>
      <c r="UNH232" s="19" t="s">
        <v>8439</v>
      </c>
      <c r="UNI232" s="19" t="s">
        <v>8439</v>
      </c>
      <c r="UNJ232" s="19" t="s">
        <v>8439</v>
      </c>
      <c r="UNK232" s="19" t="s">
        <v>8439</v>
      </c>
      <c r="UNL232" s="19" t="s">
        <v>8439</v>
      </c>
      <c r="UNM232" s="19" t="s">
        <v>8439</v>
      </c>
      <c r="UNN232" s="19" t="s">
        <v>8439</v>
      </c>
      <c r="UNO232" s="19" t="s">
        <v>8439</v>
      </c>
      <c r="UNP232" s="19" t="s">
        <v>8439</v>
      </c>
      <c r="UNQ232" s="19" t="s">
        <v>8439</v>
      </c>
      <c r="UNR232" s="19" t="s">
        <v>8439</v>
      </c>
      <c r="UNS232" s="19" t="s">
        <v>8439</v>
      </c>
      <c r="UNT232" s="19" t="s">
        <v>8439</v>
      </c>
      <c r="UNU232" s="19" t="s">
        <v>8439</v>
      </c>
      <c r="UNV232" s="19" t="s">
        <v>8439</v>
      </c>
      <c r="UNW232" s="19" t="s">
        <v>8439</v>
      </c>
      <c r="UNX232" s="19" t="s">
        <v>8439</v>
      </c>
      <c r="UNY232" s="19" t="s">
        <v>8439</v>
      </c>
      <c r="UNZ232" s="19" t="s">
        <v>8439</v>
      </c>
      <c r="UOA232" s="19" t="s">
        <v>8439</v>
      </c>
      <c r="UOB232" s="19" t="s">
        <v>8439</v>
      </c>
      <c r="UOC232" s="19" t="s">
        <v>8439</v>
      </c>
      <c r="UOD232" s="19" t="s">
        <v>8439</v>
      </c>
      <c r="UOE232" s="19" t="s">
        <v>8439</v>
      </c>
      <c r="UOF232" s="19" t="s">
        <v>8439</v>
      </c>
      <c r="UOG232" s="19" t="s">
        <v>8439</v>
      </c>
      <c r="UOH232" s="19" t="s">
        <v>8439</v>
      </c>
      <c r="UOI232" s="19" t="s">
        <v>8439</v>
      </c>
      <c r="UOJ232" s="19" t="s">
        <v>8439</v>
      </c>
      <c r="UOK232" s="19" t="s">
        <v>8439</v>
      </c>
      <c r="UOL232" s="19" t="s">
        <v>8439</v>
      </c>
      <c r="UOM232" s="19" t="s">
        <v>8439</v>
      </c>
      <c r="UON232" s="19" t="s">
        <v>8439</v>
      </c>
      <c r="UOO232" s="19" t="s">
        <v>8439</v>
      </c>
      <c r="UOP232" s="19" t="s">
        <v>8439</v>
      </c>
      <c r="UOQ232" s="19" t="s">
        <v>8439</v>
      </c>
      <c r="UOR232" s="19" t="s">
        <v>8439</v>
      </c>
      <c r="UOS232" s="19" t="s">
        <v>8439</v>
      </c>
      <c r="UOT232" s="19" t="s">
        <v>8439</v>
      </c>
      <c r="UOU232" s="19" t="s">
        <v>8439</v>
      </c>
      <c r="UOV232" s="19" t="s">
        <v>8439</v>
      </c>
      <c r="UOW232" s="19" t="s">
        <v>8439</v>
      </c>
      <c r="UOX232" s="19" t="s">
        <v>8439</v>
      </c>
      <c r="UOY232" s="19" t="s">
        <v>8439</v>
      </c>
      <c r="UOZ232" s="19" t="s">
        <v>8439</v>
      </c>
      <c r="UPA232" s="19" t="s">
        <v>8439</v>
      </c>
      <c r="UPB232" s="19" t="s">
        <v>8439</v>
      </c>
      <c r="UPC232" s="19" t="s">
        <v>8439</v>
      </c>
      <c r="UPD232" s="19" t="s">
        <v>8439</v>
      </c>
      <c r="UPE232" s="19" t="s">
        <v>8439</v>
      </c>
      <c r="UPF232" s="19" t="s">
        <v>8439</v>
      </c>
      <c r="UPG232" s="19" t="s">
        <v>8439</v>
      </c>
      <c r="UPH232" s="19" t="s">
        <v>8439</v>
      </c>
      <c r="UPI232" s="19" t="s">
        <v>8439</v>
      </c>
      <c r="UPJ232" s="19" t="s">
        <v>8439</v>
      </c>
      <c r="UPK232" s="19" t="s">
        <v>8439</v>
      </c>
      <c r="UPL232" s="19" t="s">
        <v>8439</v>
      </c>
      <c r="UPM232" s="19" t="s">
        <v>8439</v>
      </c>
      <c r="UPN232" s="19" t="s">
        <v>8439</v>
      </c>
      <c r="UPO232" s="19" t="s">
        <v>8439</v>
      </c>
      <c r="UPP232" s="19" t="s">
        <v>8439</v>
      </c>
      <c r="UPQ232" s="19" t="s">
        <v>8439</v>
      </c>
      <c r="UPR232" s="19" t="s">
        <v>8439</v>
      </c>
      <c r="UPS232" s="19" t="s">
        <v>8439</v>
      </c>
      <c r="UPT232" s="19" t="s">
        <v>8439</v>
      </c>
      <c r="UPU232" s="19" t="s">
        <v>8439</v>
      </c>
      <c r="UPV232" s="19" t="s">
        <v>8439</v>
      </c>
      <c r="UPW232" s="19" t="s">
        <v>8439</v>
      </c>
      <c r="UPX232" s="19" t="s">
        <v>8439</v>
      </c>
      <c r="UPY232" s="19" t="s">
        <v>8439</v>
      </c>
      <c r="UPZ232" s="19" t="s">
        <v>8439</v>
      </c>
      <c r="UQA232" s="19" t="s">
        <v>8439</v>
      </c>
      <c r="UQB232" s="19" t="s">
        <v>8439</v>
      </c>
      <c r="UQC232" s="19" t="s">
        <v>8439</v>
      </c>
      <c r="UQD232" s="19" t="s">
        <v>8439</v>
      </c>
      <c r="UQE232" s="19" t="s">
        <v>8439</v>
      </c>
      <c r="UQF232" s="19" t="s">
        <v>8439</v>
      </c>
      <c r="UQG232" s="19" t="s">
        <v>8439</v>
      </c>
      <c r="UQH232" s="19" t="s">
        <v>8439</v>
      </c>
      <c r="UQI232" s="19" t="s">
        <v>8439</v>
      </c>
      <c r="UQJ232" s="19" t="s">
        <v>8439</v>
      </c>
      <c r="UQK232" s="19" t="s">
        <v>8439</v>
      </c>
      <c r="UQL232" s="19" t="s">
        <v>8439</v>
      </c>
      <c r="UQM232" s="19" t="s">
        <v>8439</v>
      </c>
      <c r="UQN232" s="19" t="s">
        <v>8439</v>
      </c>
      <c r="UQO232" s="19" t="s">
        <v>8439</v>
      </c>
      <c r="UQP232" s="19" t="s">
        <v>8439</v>
      </c>
      <c r="UQQ232" s="19" t="s">
        <v>8439</v>
      </c>
      <c r="UQR232" s="19" t="s">
        <v>8439</v>
      </c>
      <c r="UQS232" s="19" t="s">
        <v>8439</v>
      </c>
      <c r="UQT232" s="19" t="s">
        <v>8439</v>
      </c>
      <c r="UQU232" s="19" t="s">
        <v>8439</v>
      </c>
      <c r="UQV232" s="19" t="s">
        <v>8439</v>
      </c>
      <c r="UQW232" s="19" t="s">
        <v>8439</v>
      </c>
      <c r="UQX232" s="19" t="s">
        <v>8439</v>
      </c>
      <c r="UQY232" s="19" t="s">
        <v>8439</v>
      </c>
      <c r="UQZ232" s="19" t="s">
        <v>8439</v>
      </c>
      <c r="URA232" s="19" t="s">
        <v>8439</v>
      </c>
      <c r="URB232" s="19" t="s">
        <v>8439</v>
      </c>
      <c r="URC232" s="19" t="s">
        <v>8439</v>
      </c>
      <c r="URD232" s="19" t="s">
        <v>8439</v>
      </c>
      <c r="URE232" s="19" t="s">
        <v>8439</v>
      </c>
      <c r="URF232" s="19" t="s">
        <v>8439</v>
      </c>
      <c r="URG232" s="19" t="s">
        <v>8439</v>
      </c>
      <c r="URH232" s="19" t="s">
        <v>8439</v>
      </c>
      <c r="URI232" s="19" t="s">
        <v>8439</v>
      </c>
      <c r="URJ232" s="19" t="s">
        <v>8439</v>
      </c>
      <c r="URK232" s="19" t="s">
        <v>8439</v>
      </c>
      <c r="URL232" s="19" t="s">
        <v>8439</v>
      </c>
      <c r="URM232" s="19" t="s">
        <v>8439</v>
      </c>
      <c r="URN232" s="19" t="s">
        <v>8439</v>
      </c>
      <c r="URO232" s="19" t="s">
        <v>8439</v>
      </c>
      <c r="URP232" s="19" t="s">
        <v>8439</v>
      </c>
      <c r="URQ232" s="19" t="s">
        <v>8439</v>
      </c>
      <c r="URR232" s="19" t="s">
        <v>8439</v>
      </c>
      <c r="URS232" s="19" t="s">
        <v>8439</v>
      </c>
      <c r="URT232" s="19" t="s">
        <v>8439</v>
      </c>
      <c r="URU232" s="19" t="s">
        <v>8439</v>
      </c>
      <c r="URV232" s="19" t="s">
        <v>8439</v>
      </c>
      <c r="URW232" s="19" t="s">
        <v>8439</v>
      </c>
      <c r="URX232" s="19" t="s">
        <v>8439</v>
      </c>
      <c r="URY232" s="19" t="s">
        <v>8439</v>
      </c>
      <c r="URZ232" s="19" t="s">
        <v>8439</v>
      </c>
      <c r="USA232" s="19" t="s">
        <v>8439</v>
      </c>
      <c r="USB232" s="19" t="s">
        <v>8439</v>
      </c>
      <c r="USC232" s="19" t="s">
        <v>8439</v>
      </c>
      <c r="USD232" s="19" t="s">
        <v>8439</v>
      </c>
      <c r="USE232" s="19" t="s">
        <v>8439</v>
      </c>
      <c r="USF232" s="19" t="s">
        <v>8439</v>
      </c>
      <c r="USG232" s="19" t="s">
        <v>8439</v>
      </c>
      <c r="USH232" s="19" t="s">
        <v>8439</v>
      </c>
      <c r="USI232" s="19" t="s">
        <v>8439</v>
      </c>
      <c r="USJ232" s="19" t="s">
        <v>8439</v>
      </c>
      <c r="USK232" s="19" t="s">
        <v>8439</v>
      </c>
      <c r="USL232" s="19" t="s">
        <v>8439</v>
      </c>
      <c r="USM232" s="19" t="s">
        <v>8439</v>
      </c>
      <c r="USN232" s="19" t="s">
        <v>8439</v>
      </c>
      <c r="USO232" s="19" t="s">
        <v>8439</v>
      </c>
      <c r="USP232" s="19" t="s">
        <v>8439</v>
      </c>
      <c r="USQ232" s="19" t="s">
        <v>8439</v>
      </c>
      <c r="USR232" s="19" t="s">
        <v>8439</v>
      </c>
      <c r="USS232" s="19" t="s">
        <v>8439</v>
      </c>
      <c r="UST232" s="19" t="s">
        <v>8439</v>
      </c>
      <c r="USU232" s="19" t="s">
        <v>8439</v>
      </c>
      <c r="USV232" s="19" t="s">
        <v>8439</v>
      </c>
      <c r="USW232" s="19" t="s">
        <v>8439</v>
      </c>
      <c r="USX232" s="19" t="s">
        <v>8439</v>
      </c>
      <c r="USY232" s="19" t="s">
        <v>8439</v>
      </c>
      <c r="USZ232" s="19" t="s">
        <v>8439</v>
      </c>
      <c r="UTA232" s="19" t="s">
        <v>8439</v>
      </c>
      <c r="UTB232" s="19" t="s">
        <v>8439</v>
      </c>
      <c r="UTC232" s="19" t="s">
        <v>8439</v>
      </c>
      <c r="UTD232" s="19" t="s">
        <v>8439</v>
      </c>
      <c r="UTE232" s="19" t="s">
        <v>8439</v>
      </c>
      <c r="UTF232" s="19" t="s">
        <v>8439</v>
      </c>
      <c r="UTG232" s="19" t="s">
        <v>8439</v>
      </c>
      <c r="UTH232" s="19" t="s">
        <v>8439</v>
      </c>
      <c r="UTI232" s="19" t="s">
        <v>8439</v>
      </c>
      <c r="UTJ232" s="19" t="s">
        <v>8439</v>
      </c>
      <c r="UTK232" s="19" t="s">
        <v>8439</v>
      </c>
      <c r="UTL232" s="19" t="s">
        <v>8439</v>
      </c>
      <c r="UTM232" s="19" t="s">
        <v>8439</v>
      </c>
      <c r="UTN232" s="19" t="s">
        <v>8439</v>
      </c>
      <c r="UTO232" s="19" t="s">
        <v>8439</v>
      </c>
      <c r="UTP232" s="19" t="s">
        <v>8439</v>
      </c>
      <c r="UTQ232" s="19" t="s">
        <v>8439</v>
      </c>
      <c r="UTR232" s="19" t="s">
        <v>8439</v>
      </c>
      <c r="UTS232" s="19" t="s">
        <v>8439</v>
      </c>
      <c r="UTT232" s="19" t="s">
        <v>8439</v>
      </c>
      <c r="UTU232" s="19" t="s">
        <v>8439</v>
      </c>
      <c r="UTV232" s="19" t="s">
        <v>8439</v>
      </c>
      <c r="UTW232" s="19" t="s">
        <v>8439</v>
      </c>
      <c r="UTX232" s="19" t="s">
        <v>8439</v>
      </c>
      <c r="UTY232" s="19" t="s">
        <v>8439</v>
      </c>
      <c r="UTZ232" s="19" t="s">
        <v>8439</v>
      </c>
      <c r="UUA232" s="19" t="s">
        <v>8439</v>
      </c>
      <c r="UUB232" s="19" t="s">
        <v>8439</v>
      </c>
      <c r="UUC232" s="19" t="s">
        <v>8439</v>
      </c>
      <c r="UUD232" s="19" t="s">
        <v>8439</v>
      </c>
      <c r="UUE232" s="19" t="s">
        <v>8439</v>
      </c>
      <c r="UUF232" s="19" t="s">
        <v>8439</v>
      </c>
      <c r="UUG232" s="19" t="s">
        <v>8439</v>
      </c>
      <c r="UUH232" s="19" t="s">
        <v>8439</v>
      </c>
      <c r="UUI232" s="19" t="s">
        <v>8439</v>
      </c>
      <c r="UUJ232" s="19" t="s">
        <v>8439</v>
      </c>
      <c r="UUK232" s="19" t="s">
        <v>8439</v>
      </c>
      <c r="UUL232" s="19" t="s">
        <v>8439</v>
      </c>
      <c r="UUM232" s="19" t="s">
        <v>8439</v>
      </c>
      <c r="UUN232" s="19" t="s">
        <v>8439</v>
      </c>
      <c r="UUO232" s="19" t="s">
        <v>8439</v>
      </c>
      <c r="UUP232" s="19" t="s">
        <v>8439</v>
      </c>
      <c r="UUQ232" s="19" t="s">
        <v>8439</v>
      </c>
      <c r="UUR232" s="19" t="s">
        <v>8439</v>
      </c>
      <c r="UUS232" s="19" t="s">
        <v>8439</v>
      </c>
      <c r="UUT232" s="19" t="s">
        <v>8439</v>
      </c>
      <c r="UUU232" s="19" t="s">
        <v>8439</v>
      </c>
      <c r="UUV232" s="19" t="s">
        <v>8439</v>
      </c>
      <c r="UUW232" s="19" t="s">
        <v>8439</v>
      </c>
      <c r="UUX232" s="19" t="s">
        <v>8439</v>
      </c>
      <c r="UUY232" s="19" t="s">
        <v>8439</v>
      </c>
      <c r="UUZ232" s="19" t="s">
        <v>8439</v>
      </c>
      <c r="UVA232" s="19" t="s">
        <v>8439</v>
      </c>
      <c r="UVB232" s="19" t="s">
        <v>8439</v>
      </c>
      <c r="UVC232" s="19" t="s">
        <v>8439</v>
      </c>
      <c r="UVD232" s="19" t="s">
        <v>8439</v>
      </c>
      <c r="UVE232" s="19" t="s">
        <v>8439</v>
      </c>
      <c r="UVF232" s="19" t="s">
        <v>8439</v>
      </c>
      <c r="UVG232" s="19" t="s">
        <v>8439</v>
      </c>
      <c r="UVH232" s="19" t="s">
        <v>8439</v>
      </c>
      <c r="UVI232" s="19" t="s">
        <v>8439</v>
      </c>
      <c r="UVJ232" s="19" t="s">
        <v>8439</v>
      </c>
      <c r="UVK232" s="19" t="s">
        <v>8439</v>
      </c>
      <c r="UVL232" s="19" t="s">
        <v>8439</v>
      </c>
      <c r="UVM232" s="19" t="s">
        <v>8439</v>
      </c>
      <c r="UVN232" s="19" t="s">
        <v>8439</v>
      </c>
      <c r="UVO232" s="19" t="s">
        <v>8439</v>
      </c>
      <c r="UVP232" s="19" t="s">
        <v>8439</v>
      </c>
      <c r="UVQ232" s="19" t="s">
        <v>8439</v>
      </c>
      <c r="UVR232" s="19" t="s">
        <v>8439</v>
      </c>
      <c r="UVS232" s="19" t="s">
        <v>8439</v>
      </c>
      <c r="UVT232" s="19" t="s">
        <v>8439</v>
      </c>
      <c r="UVU232" s="19" t="s">
        <v>8439</v>
      </c>
      <c r="UVV232" s="19" t="s">
        <v>8439</v>
      </c>
      <c r="UVW232" s="19" t="s">
        <v>8439</v>
      </c>
      <c r="UVX232" s="19" t="s">
        <v>8439</v>
      </c>
      <c r="UVY232" s="19" t="s">
        <v>8439</v>
      </c>
      <c r="UVZ232" s="19" t="s">
        <v>8439</v>
      </c>
      <c r="UWA232" s="19" t="s">
        <v>8439</v>
      </c>
      <c r="UWB232" s="19" t="s">
        <v>8439</v>
      </c>
      <c r="UWC232" s="19" t="s">
        <v>8439</v>
      </c>
      <c r="UWD232" s="19" t="s">
        <v>8439</v>
      </c>
      <c r="UWE232" s="19" t="s">
        <v>8439</v>
      </c>
      <c r="UWF232" s="19" t="s">
        <v>8439</v>
      </c>
      <c r="UWG232" s="19" t="s">
        <v>8439</v>
      </c>
      <c r="UWH232" s="19" t="s">
        <v>8439</v>
      </c>
      <c r="UWI232" s="19" t="s">
        <v>8439</v>
      </c>
      <c r="UWJ232" s="19" t="s">
        <v>8439</v>
      </c>
      <c r="UWK232" s="19" t="s">
        <v>8439</v>
      </c>
      <c r="UWL232" s="19" t="s">
        <v>8439</v>
      </c>
      <c r="UWM232" s="19" t="s">
        <v>8439</v>
      </c>
      <c r="UWN232" s="19" t="s">
        <v>8439</v>
      </c>
      <c r="UWO232" s="19" t="s">
        <v>8439</v>
      </c>
      <c r="UWP232" s="19" t="s">
        <v>8439</v>
      </c>
      <c r="UWQ232" s="19" t="s">
        <v>8439</v>
      </c>
      <c r="UWR232" s="19" t="s">
        <v>8439</v>
      </c>
      <c r="UWS232" s="19" t="s">
        <v>8439</v>
      </c>
      <c r="UWT232" s="19" t="s">
        <v>8439</v>
      </c>
      <c r="UWU232" s="19" t="s">
        <v>8439</v>
      </c>
      <c r="UWV232" s="19" t="s">
        <v>8439</v>
      </c>
      <c r="UWW232" s="19" t="s">
        <v>8439</v>
      </c>
      <c r="UWX232" s="19" t="s">
        <v>8439</v>
      </c>
      <c r="UWY232" s="19" t="s">
        <v>8439</v>
      </c>
      <c r="UWZ232" s="19" t="s">
        <v>8439</v>
      </c>
      <c r="UXA232" s="19" t="s">
        <v>8439</v>
      </c>
      <c r="UXB232" s="19" t="s">
        <v>8439</v>
      </c>
      <c r="UXC232" s="19" t="s">
        <v>8439</v>
      </c>
      <c r="UXD232" s="19" t="s">
        <v>8439</v>
      </c>
      <c r="UXE232" s="19" t="s">
        <v>8439</v>
      </c>
      <c r="UXF232" s="19" t="s">
        <v>8439</v>
      </c>
      <c r="UXG232" s="19" t="s">
        <v>8439</v>
      </c>
      <c r="UXH232" s="19" t="s">
        <v>8439</v>
      </c>
      <c r="UXI232" s="19" t="s">
        <v>8439</v>
      </c>
      <c r="UXJ232" s="19" t="s">
        <v>8439</v>
      </c>
      <c r="UXK232" s="19" t="s">
        <v>8439</v>
      </c>
      <c r="UXL232" s="19" t="s">
        <v>8439</v>
      </c>
      <c r="UXM232" s="19" t="s">
        <v>8439</v>
      </c>
      <c r="UXN232" s="19" t="s">
        <v>8439</v>
      </c>
      <c r="UXO232" s="19" t="s">
        <v>8439</v>
      </c>
      <c r="UXP232" s="19" t="s">
        <v>8439</v>
      </c>
      <c r="UXQ232" s="19" t="s">
        <v>8439</v>
      </c>
      <c r="UXR232" s="19" t="s">
        <v>8439</v>
      </c>
      <c r="UXS232" s="19" t="s">
        <v>8439</v>
      </c>
      <c r="UXT232" s="19" t="s">
        <v>8439</v>
      </c>
      <c r="UXU232" s="19" t="s">
        <v>8439</v>
      </c>
      <c r="UXV232" s="19" t="s">
        <v>8439</v>
      </c>
      <c r="UXW232" s="19" t="s">
        <v>8439</v>
      </c>
      <c r="UXX232" s="19" t="s">
        <v>8439</v>
      </c>
      <c r="UXY232" s="19" t="s">
        <v>8439</v>
      </c>
      <c r="UXZ232" s="19" t="s">
        <v>8439</v>
      </c>
      <c r="UYA232" s="19" t="s">
        <v>8439</v>
      </c>
      <c r="UYB232" s="19" t="s">
        <v>8439</v>
      </c>
      <c r="UYC232" s="19" t="s">
        <v>8439</v>
      </c>
      <c r="UYD232" s="19" t="s">
        <v>8439</v>
      </c>
      <c r="UYE232" s="19" t="s">
        <v>8439</v>
      </c>
      <c r="UYF232" s="19" t="s">
        <v>8439</v>
      </c>
      <c r="UYG232" s="19" t="s">
        <v>8439</v>
      </c>
      <c r="UYH232" s="19" t="s">
        <v>8439</v>
      </c>
      <c r="UYI232" s="19" t="s">
        <v>8439</v>
      </c>
      <c r="UYJ232" s="19" t="s">
        <v>8439</v>
      </c>
      <c r="UYK232" s="19" t="s">
        <v>8439</v>
      </c>
      <c r="UYL232" s="19" t="s">
        <v>8439</v>
      </c>
      <c r="UYM232" s="19" t="s">
        <v>8439</v>
      </c>
      <c r="UYN232" s="19" t="s">
        <v>8439</v>
      </c>
      <c r="UYO232" s="19" t="s">
        <v>8439</v>
      </c>
      <c r="UYP232" s="19" t="s">
        <v>8439</v>
      </c>
      <c r="UYQ232" s="19" t="s">
        <v>8439</v>
      </c>
      <c r="UYR232" s="19" t="s">
        <v>8439</v>
      </c>
      <c r="UYS232" s="19" t="s">
        <v>8439</v>
      </c>
      <c r="UYT232" s="19" t="s">
        <v>8439</v>
      </c>
      <c r="UYU232" s="19" t="s">
        <v>8439</v>
      </c>
      <c r="UYV232" s="19" t="s">
        <v>8439</v>
      </c>
      <c r="UYW232" s="19" t="s">
        <v>8439</v>
      </c>
      <c r="UYX232" s="19" t="s">
        <v>8439</v>
      </c>
      <c r="UYY232" s="19" t="s">
        <v>8439</v>
      </c>
      <c r="UYZ232" s="19" t="s">
        <v>8439</v>
      </c>
      <c r="UZA232" s="19" t="s">
        <v>8439</v>
      </c>
      <c r="UZB232" s="19" t="s">
        <v>8439</v>
      </c>
      <c r="UZC232" s="19" t="s">
        <v>8439</v>
      </c>
      <c r="UZD232" s="19" t="s">
        <v>8439</v>
      </c>
      <c r="UZE232" s="19" t="s">
        <v>8439</v>
      </c>
      <c r="UZF232" s="19" t="s">
        <v>8439</v>
      </c>
      <c r="UZG232" s="19" t="s">
        <v>8439</v>
      </c>
      <c r="UZH232" s="19" t="s">
        <v>8439</v>
      </c>
      <c r="UZI232" s="19" t="s">
        <v>8439</v>
      </c>
      <c r="UZJ232" s="19" t="s">
        <v>8439</v>
      </c>
      <c r="UZK232" s="19" t="s">
        <v>8439</v>
      </c>
      <c r="UZL232" s="19" t="s">
        <v>8439</v>
      </c>
      <c r="UZM232" s="19" t="s">
        <v>8439</v>
      </c>
      <c r="UZN232" s="19" t="s">
        <v>8439</v>
      </c>
      <c r="UZO232" s="19" t="s">
        <v>8439</v>
      </c>
      <c r="UZP232" s="19" t="s">
        <v>8439</v>
      </c>
      <c r="UZQ232" s="19" t="s">
        <v>8439</v>
      </c>
      <c r="UZR232" s="19" t="s">
        <v>8439</v>
      </c>
      <c r="UZS232" s="19" t="s">
        <v>8439</v>
      </c>
      <c r="UZT232" s="19" t="s">
        <v>8439</v>
      </c>
      <c r="UZU232" s="19" t="s">
        <v>8439</v>
      </c>
      <c r="UZV232" s="19" t="s">
        <v>8439</v>
      </c>
      <c r="UZW232" s="19" t="s">
        <v>8439</v>
      </c>
      <c r="UZX232" s="19" t="s">
        <v>8439</v>
      </c>
      <c r="UZY232" s="19" t="s">
        <v>8439</v>
      </c>
      <c r="UZZ232" s="19" t="s">
        <v>8439</v>
      </c>
      <c r="VAA232" s="19" t="s">
        <v>8439</v>
      </c>
      <c r="VAB232" s="19" t="s">
        <v>8439</v>
      </c>
      <c r="VAC232" s="19" t="s">
        <v>8439</v>
      </c>
      <c r="VAD232" s="19" t="s">
        <v>8439</v>
      </c>
      <c r="VAE232" s="19" t="s">
        <v>8439</v>
      </c>
      <c r="VAF232" s="19" t="s">
        <v>8439</v>
      </c>
      <c r="VAG232" s="19" t="s">
        <v>8439</v>
      </c>
      <c r="VAH232" s="19" t="s">
        <v>8439</v>
      </c>
      <c r="VAI232" s="19" t="s">
        <v>8439</v>
      </c>
      <c r="VAJ232" s="19" t="s">
        <v>8439</v>
      </c>
      <c r="VAK232" s="19" t="s">
        <v>8439</v>
      </c>
      <c r="VAL232" s="19" t="s">
        <v>8439</v>
      </c>
      <c r="VAM232" s="19" t="s">
        <v>8439</v>
      </c>
      <c r="VAN232" s="19" t="s">
        <v>8439</v>
      </c>
      <c r="VAO232" s="19" t="s">
        <v>8439</v>
      </c>
      <c r="VAP232" s="19" t="s">
        <v>8439</v>
      </c>
      <c r="VAQ232" s="19" t="s">
        <v>8439</v>
      </c>
      <c r="VAR232" s="19" t="s">
        <v>8439</v>
      </c>
      <c r="VAS232" s="19" t="s">
        <v>8439</v>
      </c>
      <c r="VAT232" s="19" t="s">
        <v>8439</v>
      </c>
      <c r="VAU232" s="19" t="s">
        <v>8439</v>
      </c>
      <c r="VAV232" s="19" t="s">
        <v>8439</v>
      </c>
      <c r="VAW232" s="19" t="s">
        <v>8439</v>
      </c>
      <c r="VAX232" s="19" t="s">
        <v>8439</v>
      </c>
      <c r="VAY232" s="19" t="s">
        <v>8439</v>
      </c>
      <c r="VAZ232" s="19" t="s">
        <v>8439</v>
      </c>
      <c r="VBA232" s="19" t="s">
        <v>8439</v>
      </c>
      <c r="VBB232" s="19" t="s">
        <v>8439</v>
      </c>
      <c r="VBC232" s="19" t="s">
        <v>8439</v>
      </c>
      <c r="VBD232" s="19" t="s">
        <v>8439</v>
      </c>
      <c r="VBE232" s="19" t="s">
        <v>8439</v>
      </c>
      <c r="VBF232" s="19" t="s">
        <v>8439</v>
      </c>
      <c r="VBG232" s="19" t="s">
        <v>8439</v>
      </c>
      <c r="VBH232" s="19" t="s">
        <v>8439</v>
      </c>
      <c r="VBI232" s="19" t="s">
        <v>8439</v>
      </c>
      <c r="VBJ232" s="19" t="s">
        <v>8439</v>
      </c>
      <c r="VBK232" s="19" t="s">
        <v>8439</v>
      </c>
      <c r="VBL232" s="19" t="s">
        <v>8439</v>
      </c>
      <c r="VBM232" s="19" t="s">
        <v>8439</v>
      </c>
      <c r="VBN232" s="19" t="s">
        <v>8439</v>
      </c>
      <c r="VBO232" s="19" t="s">
        <v>8439</v>
      </c>
      <c r="VBP232" s="19" t="s">
        <v>8439</v>
      </c>
      <c r="VBQ232" s="19" t="s">
        <v>8439</v>
      </c>
      <c r="VBR232" s="19" t="s">
        <v>8439</v>
      </c>
      <c r="VBS232" s="19" t="s">
        <v>8439</v>
      </c>
      <c r="VBT232" s="19" t="s">
        <v>8439</v>
      </c>
      <c r="VBU232" s="19" t="s">
        <v>8439</v>
      </c>
      <c r="VBV232" s="19" t="s">
        <v>8439</v>
      </c>
      <c r="VBW232" s="19" t="s">
        <v>8439</v>
      </c>
      <c r="VBX232" s="19" t="s">
        <v>8439</v>
      </c>
      <c r="VBY232" s="19" t="s">
        <v>8439</v>
      </c>
      <c r="VBZ232" s="19" t="s">
        <v>8439</v>
      </c>
      <c r="VCA232" s="19" t="s">
        <v>8439</v>
      </c>
      <c r="VCB232" s="19" t="s">
        <v>8439</v>
      </c>
      <c r="VCC232" s="19" t="s">
        <v>8439</v>
      </c>
      <c r="VCD232" s="19" t="s">
        <v>8439</v>
      </c>
      <c r="VCE232" s="19" t="s">
        <v>8439</v>
      </c>
      <c r="VCF232" s="19" t="s">
        <v>8439</v>
      </c>
      <c r="VCG232" s="19" t="s">
        <v>8439</v>
      </c>
      <c r="VCH232" s="19" t="s">
        <v>8439</v>
      </c>
      <c r="VCI232" s="19" t="s">
        <v>8439</v>
      </c>
      <c r="VCJ232" s="19" t="s">
        <v>8439</v>
      </c>
      <c r="VCK232" s="19" t="s">
        <v>8439</v>
      </c>
      <c r="VCL232" s="19" t="s">
        <v>8439</v>
      </c>
      <c r="VCM232" s="19" t="s">
        <v>8439</v>
      </c>
      <c r="VCN232" s="19" t="s">
        <v>8439</v>
      </c>
      <c r="VCO232" s="19" t="s">
        <v>8439</v>
      </c>
      <c r="VCP232" s="19" t="s">
        <v>8439</v>
      </c>
      <c r="VCQ232" s="19" t="s">
        <v>8439</v>
      </c>
      <c r="VCR232" s="19" t="s">
        <v>8439</v>
      </c>
      <c r="VCS232" s="19" t="s">
        <v>8439</v>
      </c>
      <c r="VCT232" s="19" t="s">
        <v>8439</v>
      </c>
      <c r="VCU232" s="19" t="s">
        <v>8439</v>
      </c>
      <c r="VCV232" s="19" t="s">
        <v>8439</v>
      </c>
      <c r="VCW232" s="19" t="s">
        <v>8439</v>
      </c>
      <c r="VCX232" s="19" t="s">
        <v>8439</v>
      </c>
      <c r="VCY232" s="19" t="s">
        <v>8439</v>
      </c>
      <c r="VCZ232" s="19" t="s">
        <v>8439</v>
      </c>
      <c r="VDA232" s="19" t="s">
        <v>8439</v>
      </c>
      <c r="VDB232" s="19" t="s">
        <v>8439</v>
      </c>
      <c r="VDC232" s="19" t="s">
        <v>8439</v>
      </c>
      <c r="VDD232" s="19" t="s">
        <v>8439</v>
      </c>
      <c r="VDE232" s="19" t="s">
        <v>8439</v>
      </c>
      <c r="VDF232" s="19" t="s">
        <v>8439</v>
      </c>
      <c r="VDG232" s="19" t="s">
        <v>8439</v>
      </c>
      <c r="VDH232" s="19" t="s">
        <v>8439</v>
      </c>
      <c r="VDI232" s="19" t="s">
        <v>8439</v>
      </c>
      <c r="VDJ232" s="19" t="s">
        <v>8439</v>
      </c>
      <c r="VDK232" s="19" t="s">
        <v>8439</v>
      </c>
      <c r="VDL232" s="19" t="s">
        <v>8439</v>
      </c>
      <c r="VDM232" s="19" t="s">
        <v>8439</v>
      </c>
      <c r="VDN232" s="19" t="s">
        <v>8439</v>
      </c>
      <c r="VDO232" s="19" t="s">
        <v>8439</v>
      </c>
      <c r="VDP232" s="19" t="s">
        <v>8439</v>
      </c>
      <c r="VDQ232" s="19" t="s">
        <v>8439</v>
      </c>
      <c r="VDR232" s="19" t="s">
        <v>8439</v>
      </c>
      <c r="VDS232" s="19" t="s">
        <v>8439</v>
      </c>
      <c r="VDT232" s="19" t="s">
        <v>8439</v>
      </c>
      <c r="VDU232" s="19" t="s">
        <v>8439</v>
      </c>
      <c r="VDV232" s="19" t="s">
        <v>8439</v>
      </c>
      <c r="VDW232" s="19" t="s">
        <v>8439</v>
      </c>
      <c r="VDX232" s="19" t="s">
        <v>8439</v>
      </c>
      <c r="VDY232" s="19" t="s">
        <v>8439</v>
      </c>
      <c r="VDZ232" s="19" t="s">
        <v>8439</v>
      </c>
      <c r="VEA232" s="19" t="s">
        <v>8439</v>
      </c>
      <c r="VEB232" s="19" t="s">
        <v>8439</v>
      </c>
      <c r="VEC232" s="19" t="s">
        <v>8439</v>
      </c>
      <c r="VED232" s="19" t="s">
        <v>8439</v>
      </c>
      <c r="VEE232" s="19" t="s">
        <v>8439</v>
      </c>
      <c r="VEF232" s="19" t="s">
        <v>8439</v>
      </c>
      <c r="VEG232" s="19" t="s">
        <v>8439</v>
      </c>
      <c r="VEH232" s="19" t="s">
        <v>8439</v>
      </c>
      <c r="VEI232" s="19" t="s">
        <v>8439</v>
      </c>
      <c r="VEJ232" s="19" t="s">
        <v>8439</v>
      </c>
      <c r="VEK232" s="19" t="s">
        <v>8439</v>
      </c>
      <c r="VEL232" s="19" t="s">
        <v>8439</v>
      </c>
      <c r="VEM232" s="19" t="s">
        <v>8439</v>
      </c>
      <c r="VEN232" s="19" t="s">
        <v>8439</v>
      </c>
      <c r="VEO232" s="19" t="s">
        <v>8439</v>
      </c>
      <c r="VEP232" s="19" t="s">
        <v>8439</v>
      </c>
      <c r="VEQ232" s="19" t="s">
        <v>8439</v>
      </c>
      <c r="VER232" s="19" t="s">
        <v>8439</v>
      </c>
      <c r="VES232" s="19" t="s">
        <v>8439</v>
      </c>
      <c r="VET232" s="19" t="s">
        <v>8439</v>
      </c>
      <c r="VEU232" s="19" t="s">
        <v>8439</v>
      </c>
      <c r="VEV232" s="19" t="s">
        <v>8439</v>
      </c>
      <c r="VEW232" s="19" t="s">
        <v>8439</v>
      </c>
      <c r="VEX232" s="19" t="s">
        <v>8439</v>
      </c>
      <c r="VEY232" s="19" t="s">
        <v>8439</v>
      </c>
      <c r="VEZ232" s="19" t="s">
        <v>8439</v>
      </c>
      <c r="VFA232" s="19" t="s">
        <v>8439</v>
      </c>
      <c r="VFB232" s="19" t="s">
        <v>8439</v>
      </c>
      <c r="VFC232" s="19" t="s">
        <v>8439</v>
      </c>
      <c r="VFD232" s="19" t="s">
        <v>8439</v>
      </c>
      <c r="VFE232" s="19" t="s">
        <v>8439</v>
      </c>
      <c r="VFF232" s="19" t="s">
        <v>8439</v>
      </c>
      <c r="VFG232" s="19" t="s">
        <v>8439</v>
      </c>
      <c r="VFH232" s="19" t="s">
        <v>8439</v>
      </c>
      <c r="VFI232" s="19" t="s">
        <v>8439</v>
      </c>
      <c r="VFJ232" s="19" t="s">
        <v>8439</v>
      </c>
      <c r="VFK232" s="19" t="s">
        <v>8439</v>
      </c>
      <c r="VFL232" s="19" t="s">
        <v>8439</v>
      </c>
      <c r="VFM232" s="19" t="s">
        <v>8439</v>
      </c>
      <c r="VFN232" s="19" t="s">
        <v>8439</v>
      </c>
      <c r="VFO232" s="19" t="s">
        <v>8439</v>
      </c>
      <c r="VFP232" s="19" t="s">
        <v>8439</v>
      </c>
      <c r="VFQ232" s="19" t="s">
        <v>8439</v>
      </c>
      <c r="VFR232" s="19" t="s">
        <v>8439</v>
      </c>
      <c r="VFS232" s="19" t="s">
        <v>8439</v>
      </c>
      <c r="VFT232" s="19" t="s">
        <v>8439</v>
      </c>
      <c r="VFU232" s="19" t="s">
        <v>8439</v>
      </c>
      <c r="VFV232" s="19" t="s">
        <v>8439</v>
      </c>
      <c r="VFW232" s="19" t="s">
        <v>8439</v>
      </c>
      <c r="VFX232" s="19" t="s">
        <v>8439</v>
      </c>
      <c r="VFY232" s="19" t="s">
        <v>8439</v>
      </c>
      <c r="VFZ232" s="19" t="s">
        <v>8439</v>
      </c>
      <c r="VGA232" s="19" t="s">
        <v>8439</v>
      </c>
      <c r="VGB232" s="19" t="s">
        <v>8439</v>
      </c>
      <c r="VGC232" s="19" t="s">
        <v>8439</v>
      </c>
      <c r="VGD232" s="19" t="s">
        <v>8439</v>
      </c>
      <c r="VGE232" s="19" t="s">
        <v>8439</v>
      </c>
      <c r="VGF232" s="19" t="s">
        <v>8439</v>
      </c>
      <c r="VGG232" s="19" t="s">
        <v>8439</v>
      </c>
      <c r="VGH232" s="19" t="s">
        <v>8439</v>
      </c>
      <c r="VGI232" s="19" t="s">
        <v>8439</v>
      </c>
      <c r="VGJ232" s="19" t="s">
        <v>8439</v>
      </c>
      <c r="VGK232" s="19" t="s">
        <v>8439</v>
      </c>
      <c r="VGL232" s="19" t="s">
        <v>8439</v>
      </c>
      <c r="VGM232" s="19" t="s">
        <v>8439</v>
      </c>
      <c r="VGN232" s="19" t="s">
        <v>8439</v>
      </c>
      <c r="VGO232" s="19" t="s">
        <v>8439</v>
      </c>
      <c r="VGP232" s="19" t="s">
        <v>8439</v>
      </c>
      <c r="VGQ232" s="19" t="s">
        <v>8439</v>
      </c>
      <c r="VGR232" s="19" t="s">
        <v>8439</v>
      </c>
      <c r="VGS232" s="19" t="s">
        <v>8439</v>
      </c>
      <c r="VGT232" s="19" t="s">
        <v>8439</v>
      </c>
      <c r="VGU232" s="19" t="s">
        <v>8439</v>
      </c>
      <c r="VGV232" s="19" t="s">
        <v>8439</v>
      </c>
      <c r="VGW232" s="19" t="s">
        <v>8439</v>
      </c>
      <c r="VGX232" s="19" t="s">
        <v>8439</v>
      </c>
      <c r="VGY232" s="19" t="s">
        <v>8439</v>
      </c>
      <c r="VGZ232" s="19" t="s">
        <v>8439</v>
      </c>
      <c r="VHA232" s="19" t="s">
        <v>8439</v>
      </c>
      <c r="VHB232" s="19" t="s">
        <v>8439</v>
      </c>
      <c r="VHC232" s="19" t="s">
        <v>8439</v>
      </c>
      <c r="VHD232" s="19" t="s">
        <v>8439</v>
      </c>
      <c r="VHE232" s="19" t="s">
        <v>8439</v>
      </c>
      <c r="VHF232" s="19" t="s">
        <v>8439</v>
      </c>
      <c r="VHG232" s="19" t="s">
        <v>8439</v>
      </c>
      <c r="VHH232" s="19" t="s">
        <v>8439</v>
      </c>
      <c r="VHI232" s="19" t="s">
        <v>8439</v>
      </c>
      <c r="VHJ232" s="19" t="s">
        <v>8439</v>
      </c>
      <c r="VHK232" s="19" t="s">
        <v>8439</v>
      </c>
      <c r="VHL232" s="19" t="s">
        <v>8439</v>
      </c>
      <c r="VHM232" s="19" t="s">
        <v>8439</v>
      </c>
      <c r="VHN232" s="19" t="s">
        <v>8439</v>
      </c>
      <c r="VHO232" s="19" t="s">
        <v>8439</v>
      </c>
      <c r="VHP232" s="19" t="s">
        <v>8439</v>
      </c>
      <c r="VHQ232" s="19" t="s">
        <v>8439</v>
      </c>
      <c r="VHR232" s="19" t="s">
        <v>8439</v>
      </c>
      <c r="VHS232" s="19" t="s">
        <v>8439</v>
      </c>
      <c r="VHT232" s="19" t="s">
        <v>8439</v>
      </c>
      <c r="VHU232" s="19" t="s">
        <v>8439</v>
      </c>
      <c r="VHV232" s="19" t="s">
        <v>8439</v>
      </c>
      <c r="VHW232" s="19" t="s">
        <v>8439</v>
      </c>
      <c r="VHX232" s="19" t="s">
        <v>8439</v>
      </c>
      <c r="VHY232" s="19" t="s">
        <v>8439</v>
      </c>
      <c r="VHZ232" s="19" t="s">
        <v>8439</v>
      </c>
      <c r="VIA232" s="19" t="s">
        <v>8439</v>
      </c>
      <c r="VIB232" s="19" t="s">
        <v>8439</v>
      </c>
      <c r="VIC232" s="19" t="s">
        <v>8439</v>
      </c>
      <c r="VID232" s="19" t="s">
        <v>8439</v>
      </c>
      <c r="VIE232" s="19" t="s">
        <v>8439</v>
      </c>
      <c r="VIF232" s="19" t="s">
        <v>8439</v>
      </c>
      <c r="VIG232" s="19" t="s">
        <v>8439</v>
      </c>
      <c r="VIH232" s="19" t="s">
        <v>8439</v>
      </c>
      <c r="VII232" s="19" t="s">
        <v>8439</v>
      </c>
      <c r="VIJ232" s="19" t="s">
        <v>8439</v>
      </c>
      <c r="VIK232" s="19" t="s">
        <v>8439</v>
      </c>
      <c r="VIL232" s="19" t="s">
        <v>8439</v>
      </c>
      <c r="VIM232" s="19" t="s">
        <v>8439</v>
      </c>
      <c r="VIN232" s="19" t="s">
        <v>8439</v>
      </c>
      <c r="VIO232" s="19" t="s">
        <v>8439</v>
      </c>
      <c r="VIP232" s="19" t="s">
        <v>8439</v>
      </c>
      <c r="VIQ232" s="19" t="s">
        <v>8439</v>
      </c>
      <c r="VIR232" s="19" t="s">
        <v>8439</v>
      </c>
      <c r="VIS232" s="19" t="s">
        <v>8439</v>
      </c>
      <c r="VIT232" s="19" t="s">
        <v>8439</v>
      </c>
      <c r="VIU232" s="19" t="s">
        <v>8439</v>
      </c>
      <c r="VIV232" s="19" t="s">
        <v>8439</v>
      </c>
      <c r="VIW232" s="19" t="s">
        <v>8439</v>
      </c>
      <c r="VIX232" s="19" t="s">
        <v>8439</v>
      </c>
      <c r="VIY232" s="19" t="s">
        <v>8439</v>
      </c>
      <c r="VIZ232" s="19" t="s">
        <v>8439</v>
      </c>
      <c r="VJA232" s="19" t="s">
        <v>8439</v>
      </c>
      <c r="VJB232" s="19" t="s">
        <v>8439</v>
      </c>
      <c r="VJC232" s="19" t="s">
        <v>8439</v>
      </c>
      <c r="VJD232" s="19" t="s">
        <v>8439</v>
      </c>
      <c r="VJE232" s="19" t="s">
        <v>8439</v>
      </c>
      <c r="VJF232" s="19" t="s">
        <v>8439</v>
      </c>
      <c r="VJG232" s="19" t="s">
        <v>8439</v>
      </c>
      <c r="VJH232" s="19" t="s">
        <v>8439</v>
      </c>
      <c r="VJI232" s="19" t="s">
        <v>8439</v>
      </c>
      <c r="VJJ232" s="19" t="s">
        <v>8439</v>
      </c>
      <c r="VJK232" s="19" t="s">
        <v>8439</v>
      </c>
      <c r="VJL232" s="19" t="s">
        <v>8439</v>
      </c>
      <c r="VJM232" s="19" t="s">
        <v>8439</v>
      </c>
      <c r="VJN232" s="19" t="s">
        <v>8439</v>
      </c>
      <c r="VJO232" s="19" t="s">
        <v>8439</v>
      </c>
      <c r="VJP232" s="19" t="s">
        <v>8439</v>
      </c>
      <c r="VJQ232" s="19" t="s">
        <v>8439</v>
      </c>
      <c r="VJR232" s="19" t="s">
        <v>8439</v>
      </c>
      <c r="VJS232" s="19" t="s">
        <v>8439</v>
      </c>
      <c r="VJT232" s="19" t="s">
        <v>8439</v>
      </c>
      <c r="VJU232" s="19" t="s">
        <v>8439</v>
      </c>
      <c r="VJV232" s="19" t="s">
        <v>8439</v>
      </c>
      <c r="VJW232" s="19" t="s">
        <v>8439</v>
      </c>
      <c r="VJX232" s="19" t="s">
        <v>8439</v>
      </c>
      <c r="VJY232" s="19" t="s">
        <v>8439</v>
      </c>
      <c r="VJZ232" s="19" t="s">
        <v>8439</v>
      </c>
      <c r="VKA232" s="19" t="s">
        <v>8439</v>
      </c>
      <c r="VKB232" s="19" t="s">
        <v>8439</v>
      </c>
      <c r="VKC232" s="19" t="s">
        <v>8439</v>
      </c>
      <c r="VKD232" s="19" t="s">
        <v>8439</v>
      </c>
      <c r="VKE232" s="19" t="s">
        <v>8439</v>
      </c>
      <c r="VKF232" s="19" t="s">
        <v>8439</v>
      </c>
      <c r="VKG232" s="19" t="s">
        <v>8439</v>
      </c>
      <c r="VKH232" s="19" t="s">
        <v>8439</v>
      </c>
      <c r="VKI232" s="19" t="s">
        <v>8439</v>
      </c>
      <c r="VKJ232" s="19" t="s">
        <v>8439</v>
      </c>
      <c r="VKK232" s="19" t="s">
        <v>8439</v>
      </c>
      <c r="VKL232" s="19" t="s">
        <v>8439</v>
      </c>
      <c r="VKM232" s="19" t="s">
        <v>8439</v>
      </c>
      <c r="VKN232" s="19" t="s">
        <v>8439</v>
      </c>
      <c r="VKO232" s="19" t="s">
        <v>8439</v>
      </c>
      <c r="VKP232" s="19" t="s">
        <v>8439</v>
      </c>
      <c r="VKQ232" s="19" t="s">
        <v>8439</v>
      </c>
      <c r="VKR232" s="19" t="s">
        <v>8439</v>
      </c>
      <c r="VKS232" s="19" t="s">
        <v>8439</v>
      </c>
      <c r="VKT232" s="19" t="s">
        <v>8439</v>
      </c>
      <c r="VKU232" s="19" t="s">
        <v>8439</v>
      </c>
      <c r="VKV232" s="19" t="s">
        <v>8439</v>
      </c>
      <c r="VKW232" s="19" t="s">
        <v>8439</v>
      </c>
      <c r="VKX232" s="19" t="s">
        <v>8439</v>
      </c>
      <c r="VKY232" s="19" t="s">
        <v>8439</v>
      </c>
      <c r="VKZ232" s="19" t="s">
        <v>8439</v>
      </c>
      <c r="VLA232" s="19" t="s">
        <v>8439</v>
      </c>
      <c r="VLB232" s="19" t="s">
        <v>8439</v>
      </c>
      <c r="VLC232" s="19" t="s">
        <v>8439</v>
      </c>
      <c r="VLD232" s="19" t="s">
        <v>8439</v>
      </c>
      <c r="VLE232" s="19" t="s">
        <v>8439</v>
      </c>
      <c r="VLF232" s="19" t="s">
        <v>8439</v>
      </c>
      <c r="VLG232" s="19" t="s">
        <v>8439</v>
      </c>
      <c r="VLH232" s="19" t="s">
        <v>8439</v>
      </c>
      <c r="VLI232" s="19" t="s">
        <v>8439</v>
      </c>
      <c r="VLJ232" s="19" t="s">
        <v>8439</v>
      </c>
      <c r="VLK232" s="19" t="s">
        <v>8439</v>
      </c>
      <c r="VLL232" s="19" t="s">
        <v>8439</v>
      </c>
      <c r="VLM232" s="19" t="s">
        <v>8439</v>
      </c>
      <c r="VLN232" s="19" t="s">
        <v>8439</v>
      </c>
      <c r="VLO232" s="19" t="s">
        <v>8439</v>
      </c>
      <c r="VLP232" s="19" t="s">
        <v>8439</v>
      </c>
      <c r="VLQ232" s="19" t="s">
        <v>8439</v>
      </c>
      <c r="VLR232" s="19" t="s">
        <v>8439</v>
      </c>
      <c r="VLS232" s="19" t="s">
        <v>8439</v>
      </c>
      <c r="VLT232" s="19" t="s">
        <v>8439</v>
      </c>
      <c r="VLU232" s="19" t="s">
        <v>8439</v>
      </c>
      <c r="VLV232" s="19" t="s">
        <v>8439</v>
      </c>
      <c r="VLW232" s="19" t="s">
        <v>8439</v>
      </c>
      <c r="VLX232" s="19" t="s">
        <v>8439</v>
      </c>
      <c r="VLY232" s="19" t="s">
        <v>8439</v>
      </c>
      <c r="VLZ232" s="19" t="s">
        <v>8439</v>
      </c>
      <c r="VMA232" s="19" t="s">
        <v>8439</v>
      </c>
      <c r="VMB232" s="19" t="s">
        <v>8439</v>
      </c>
      <c r="VMC232" s="19" t="s">
        <v>8439</v>
      </c>
      <c r="VMD232" s="19" t="s">
        <v>8439</v>
      </c>
      <c r="VME232" s="19" t="s">
        <v>8439</v>
      </c>
      <c r="VMF232" s="19" t="s">
        <v>8439</v>
      </c>
      <c r="VMG232" s="19" t="s">
        <v>8439</v>
      </c>
      <c r="VMH232" s="19" t="s">
        <v>8439</v>
      </c>
      <c r="VMI232" s="19" t="s">
        <v>8439</v>
      </c>
      <c r="VMJ232" s="19" t="s">
        <v>8439</v>
      </c>
      <c r="VMK232" s="19" t="s">
        <v>8439</v>
      </c>
      <c r="VML232" s="19" t="s">
        <v>8439</v>
      </c>
      <c r="VMM232" s="19" t="s">
        <v>8439</v>
      </c>
      <c r="VMN232" s="19" t="s">
        <v>8439</v>
      </c>
      <c r="VMO232" s="19" t="s">
        <v>8439</v>
      </c>
      <c r="VMP232" s="19" t="s">
        <v>8439</v>
      </c>
      <c r="VMQ232" s="19" t="s">
        <v>8439</v>
      </c>
      <c r="VMR232" s="19" t="s">
        <v>8439</v>
      </c>
      <c r="VMS232" s="19" t="s">
        <v>8439</v>
      </c>
      <c r="VMT232" s="19" t="s">
        <v>8439</v>
      </c>
      <c r="VMU232" s="19" t="s">
        <v>8439</v>
      </c>
      <c r="VMV232" s="19" t="s">
        <v>8439</v>
      </c>
      <c r="VMW232" s="19" t="s">
        <v>8439</v>
      </c>
      <c r="VMX232" s="19" t="s">
        <v>8439</v>
      </c>
      <c r="VMY232" s="19" t="s">
        <v>8439</v>
      </c>
      <c r="VMZ232" s="19" t="s">
        <v>8439</v>
      </c>
      <c r="VNA232" s="19" t="s">
        <v>8439</v>
      </c>
      <c r="VNB232" s="19" t="s">
        <v>8439</v>
      </c>
      <c r="VNC232" s="19" t="s">
        <v>8439</v>
      </c>
      <c r="VND232" s="19" t="s">
        <v>8439</v>
      </c>
      <c r="VNE232" s="19" t="s">
        <v>8439</v>
      </c>
      <c r="VNF232" s="19" t="s">
        <v>8439</v>
      </c>
      <c r="VNG232" s="19" t="s">
        <v>8439</v>
      </c>
      <c r="VNH232" s="19" t="s">
        <v>8439</v>
      </c>
      <c r="VNI232" s="19" t="s">
        <v>8439</v>
      </c>
      <c r="VNJ232" s="19" t="s">
        <v>8439</v>
      </c>
      <c r="VNK232" s="19" t="s">
        <v>8439</v>
      </c>
      <c r="VNL232" s="19" t="s">
        <v>8439</v>
      </c>
      <c r="VNM232" s="19" t="s">
        <v>8439</v>
      </c>
      <c r="VNN232" s="19" t="s">
        <v>8439</v>
      </c>
      <c r="VNO232" s="19" t="s">
        <v>8439</v>
      </c>
      <c r="VNP232" s="19" t="s">
        <v>8439</v>
      </c>
      <c r="VNQ232" s="19" t="s">
        <v>8439</v>
      </c>
      <c r="VNR232" s="19" t="s">
        <v>8439</v>
      </c>
      <c r="VNS232" s="19" t="s">
        <v>8439</v>
      </c>
      <c r="VNT232" s="19" t="s">
        <v>8439</v>
      </c>
      <c r="VNU232" s="19" t="s">
        <v>8439</v>
      </c>
      <c r="VNV232" s="19" t="s">
        <v>8439</v>
      </c>
      <c r="VNW232" s="19" t="s">
        <v>8439</v>
      </c>
      <c r="VNX232" s="19" t="s">
        <v>8439</v>
      </c>
      <c r="VNY232" s="19" t="s">
        <v>8439</v>
      </c>
      <c r="VNZ232" s="19" t="s">
        <v>8439</v>
      </c>
      <c r="VOA232" s="19" t="s">
        <v>8439</v>
      </c>
      <c r="VOB232" s="19" t="s">
        <v>8439</v>
      </c>
      <c r="VOC232" s="19" t="s">
        <v>8439</v>
      </c>
      <c r="VOD232" s="19" t="s">
        <v>8439</v>
      </c>
      <c r="VOE232" s="19" t="s">
        <v>8439</v>
      </c>
      <c r="VOF232" s="19" t="s">
        <v>8439</v>
      </c>
      <c r="VOG232" s="19" t="s">
        <v>8439</v>
      </c>
      <c r="VOH232" s="19" t="s">
        <v>8439</v>
      </c>
      <c r="VOI232" s="19" t="s">
        <v>8439</v>
      </c>
      <c r="VOJ232" s="19" t="s">
        <v>8439</v>
      </c>
      <c r="VOK232" s="19" t="s">
        <v>8439</v>
      </c>
      <c r="VOL232" s="19" t="s">
        <v>8439</v>
      </c>
      <c r="VOM232" s="19" t="s">
        <v>8439</v>
      </c>
      <c r="VON232" s="19" t="s">
        <v>8439</v>
      </c>
      <c r="VOO232" s="19" t="s">
        <v>8439</v>
      </c>
      <c r="VOP232" s="19" t="s">
        <v>8439</v>
      </c>
      <c r="VOQ232" s="19" t="s">
        <v>8439</v>
      </c>
      <c r="VOR232" s="19" t="s">
        <v>8439</v>
      </c>
      <c r="VOS232" s="19" t="s">
        <v>8439</v>
      </c>
      <c r="VOT232" s="19" t="s">
        <v>8439</v>
      </c>
      <c r="VOU232" s="19" t="s">
        <v>8439</v>
      </c>
      <c r="VOV232" s="19" t="s">
        <v>8439</v>
      </c>
      <c r="VOW232" s="19" t="s">
        <v>8439</v>
      </c>
      <c r="VOX232" s="19" t="s">
        <v>8439</v>
      </c>
      <c r="VOY232" s="19" t="s">
        <v>8439</v>
      </c>
      <c r="VOZ232" s="19" t="s">
        <v>8439</v>
      </c>
      <c r="VPA232" s="19" t="s">
        <v>8439</v>
      </c>
      <c r="VPB232" s="19" t="s">
        <v>8439</v>
      </c>
      <c r="VPC232" s="19" t="s">
        <v>8439</v>
      </c>
      <c r="VPD232" s="19" t="s">
        <v>8439</v>
      </c>
      <c r="VPE232" s="19" t="s">
        <v>8439</v>
      </c>
      <c r="VPF232" s="19" t="s">
        <v>8439</v>
      </c>
      <c r="VPG232" s="19" t="s">
        <v>8439</v>
      </c>
      <c r="VPH232" s="19" t="s">
        <v>8439</v>
      </c>
      <c r="VPI232" s="19" t="s">
        <v>8439</v>
      </c>
      <c r="VPJ232" s="19" t="s">
        <v>8439</v>
      </c>
      <c r="VPK232" s="19" t="s">
        <v>8439</v>
      </c>
      <c r="VPL232" s="19" t="s">
        <v>8439</v>
      </c>
      <c r="VPM232" s="19" t="s">
        <v>8439</v>
      </c>
      <c r="VPN232" s="19" t="s">
        <v>8439</v>
      </c>
      <c r="VPO232" s="19" t="s">
        <v>8439</v>
      </c>
      <c r="VPP232" s="19" t="s">
        <v>8439</v>
      </c>
      <c r="VPQ232" s="19" t="s">
        <v>8439</v>
      </c>
      <c r="VPR232" s="19" t="s">
        <v>8439</v>
      </c>
      <c r="VPS232" s="19" t="s">
        <v>8439</v>
      </c>
      <c r="VPT232" s="19" t="s">
        <v>8439</v>
      </c>
      <c r="VPU232" s="19" t="s">
        <v>8439</v>
      </c>
      <c r="VPV232" s="19" t="s">
        <v>8439</v>
      </c>
      <c r="VPW232" s="19" t="s">
        <v>8439</v>
      </c>
      <c r="VPX232" s="19" t="s">
        <v>8439</v>
      </c>
      <c r="VPY232" s="19" t="s">
        <v>8439</v>
      </c>
      <c r="VPZ232" s="19" t="s">
        <v>8439</v>
      </c>
      <c r="VQA232" s="19" t="s">
        <v>8439</v>
      </c>
      <c r="VQB232" s="19" t="s">
        <v>8439</v>
      </c>
      <c r="VQC232" s="19" t="s">
        <v>8439</v>
      </c>
      <c r="VQD232" s="19" t="s">
        <v>8439</v>
      </c>
      <c r="VQE232" s="19" t="s">
        <v>8439</v>
      </c>
      <c r="VQF232" s="19" t="s">
        <v>8439</v>
      </c>
      <c r="VQG232" s="19" t="s">
        <v>8439</v>
      </c>
      <c r="VQH232" s="19" t="s">
        <v>8439</v>
      </c>
      <c r="VQI232" s="19" t="s">
        <v>8439</v>
      </c>
      <c r="VQJ232" s="19" t="s">
        <v>8439</v>
      </c>
      <c r="VQK232" s="19" t="s">
        <v>8439</v>
      </c>
      <c r="VQL232" s="19" t="s">
        <v>8439</v>
      </c>
      <c r="VQM232" s="19" t="s">
        <v>8439</v>
      </c>
      <c r="VQN232" s="19" t="s">
        <v>8439</v>
      </c>
      <c r="VQO232" s="19" t="s">
        <v>8439</v>
      </c>
      <c r="VQP232" s="19" t="s">
        <v>8439</v>
      </c>
      <c r="VQQ232" s="19" t="s">
        <v>8439</v>
      </c>
      <c r="VQR232" s="19" t="s">
        <v>8439</v>
      </c>
      <c r="VQS232" s="19" t="s">
        <v>8439</v>
      </c>
      <c r="VQT232" s="19" t="s">
        <v>8439</v>
      </c>
      <c r="VQU232" s="19" t="s">
        <v>8439</v>
      </c>
      <c r="VQV232" s="19" t="s">
        <v>8439</v>
      </c>
      <c r="VQW232" s="19" t="s">
        <v>8439</v>
      </c>
      <c r="VQX232" s="19" t="s">
        <v>8439</v>
      </c>
      <c r="VQY232" s="19" t="s">
        <v>8439</v>
      </c>
      <c r="VQZ232" s="19" t="s">
        <v>8439</v>
      </c>
      <c r="VRA232" s="19" t="s">
        <v>8439</v>
      </c>
      <c r="VRB232" s="19" t="s">
        <v>8439</v>
      </c>
      <c r="VRC232" s="19" t="s">
        <v>8439</v>
      </c>
      <c r="VRD232" s="19" t="s">
        <v>8439</v>
      </c>
      <c r="VRE232" s="19" t="s">
        <v>8439</v>
      </c>
      <c r="VRF232" s="19" t="s">
        <v>8439</v>
      </c>
      <c r="VRG232" s="19" t="s">
        <v>8439</v>
      </c>
      <c r="VRH232" s="19" t="s">
        <v>8439</v>
      </c>
      <c r="VRI232" s="19" t="s">
        <v>8439</v>
      </c>
      <c r="VRJ232" s="19" t="s">
        <v>8439</v>
      </c>
      <c r="VRK232" s="19" t="s">
        <v>8439</v>
      </c>
      <c r="VRL232" s="19" t="s">
        <v>8439</v>
      </c>
      <c r="VRM232" s="19" t="s">
        <v>8439</v>
      </c>
      <c r="VRN232" s="19" t="s">
        <v>8439</v>
      </c>
      <c r="VRO232" s="19" t="s">
        <v>8439</v>
      </c>
      <c r="VRP232" s="19" t="s">
        <v>8439</v>
      </c>
      <c r="VRQ232" s="19" t="s">
        <v>8439</v>
      </c>
      <c r="VRR232" s="19" t="s">
        <v>8439</v>
      </c>
      <c r="VRS232" s="19" t="s">
        <v>8439</v>
      </c>
      <c r="VRT232" s="19" t="s">
        <v>8439</v>
      </c>
      <c r="VRU232" s="19" t="s">
        <v>8439</v>
      </c>
      <c r="VRV232" s="19" t="s">
        <v>8439</v>
      </c>
      <c r="VRW232" s="19" t="s">
        <v>8439</v>
      </c>
      <c r="VRX232" s="19" t="s">
        <v>8439</v>
      </c>
      <c r="VRY232" s="19" t="s">
        <v>8439</v>
      </c>
      <c r="VRZ232" s="19" t="s">
        <v>8439</v>
      </c>
      <c r="VSA232" s="19" t="s">
        <v>8439</v>
      </c>
      <c r="VSB232" s="19" t="s">
        <v>8439</v>
      </c>
      <c r="VSC232" s="19" t="s">
        <v>8439</v>
      </c>
      <c r="VSD232" s="19" t="s">
        <v>8439</v>
      </c>
      <c r="VSE232" s="19" t="s">
        <v>8439</v>
      </c>
      <c r="VSF232" s="19" t="s">
        <v>8439</v>
      </c>
      <c r="VSG232" s="19" t="s">
        <v>8439</v>
      </c>
      <c r="VSH232" s="19" t="s">
        <v>8439</v>
      </c>
      <c r="VSI232" s="19" t="s">
        <v>8439</v>
      </c>
      <c r="VSJ232" s="19" t="s">
        <v>8439</v>
      </c>
      <c r="VSK232" s="19" t="s">
        <v>8439</v>
      </c>
      <c r="VSL232" s="19" t="s">
        <v>8439</v>
      </c>
      <c r="VSM232" s="19" t="s">
        <v>8439</v>
      </c>
      <c r="VSN232" s="19" t="s">
        <v>8439</v>
      </c>
      <c r="VSO232" s="19" t="s">
        <v>8439</v>
      </c>
      <c r="VSP232" s="19" t="s">
        <v>8439</v>
      </c>
      <c r="VSQ232" s="19" t="s">
        <v>8439</v>
      </c>
      <c r="VSR232" s="19" t="s">
        <v>8439</v>
      </c>
      <c r="VSS232" s="19" t="s">
        <v>8439</v>
      </c>
      <c r="VST232" s="19" t="s">
        <v>8439</v>
      </c>
      <c r="VSU232" s="19" t="s">
        <v>8439</v>
      </c>
      <c r="VSV232" s="19" t="s">
        <v>8439</v>
      </c>
      <c r="VSW232" s="19" t="s">
        <v>8439</v>
      </c>
      <c r="VSX232" s="19" t="s">
        <v>8439</v>
      </c>
      <c r="VSY232" s="19" t="s">
        <v>8439</v>
      </c>
      <c r="VSZ232" s="19" t="s">
        <v>8439</v>
      </c>
      <c r="VTA232" s="19" t="s">
        <v>8439</v>
      </c>
      <c r="VTB232" s="19" t="s">
        <v>8439</v>
      </c>
      <c r="VTC232" s="19" t="s">
        <v>8439</v>
      </c>
      <c r="VTD232" s="19" t="s">
        <v>8439</v>
      </c>
      <c r="VTE232" s="19" t="s">
        <v>8439</v>
      </c>
      <c r="VTF232" s="19" t="s">
        <v>8439</v>
      </c>
      <c r="VTG232" s="19" t="s">
        <v>8439</v>
      </c>
      <c r="VTH232" s="19" t="s">
        <v>8439</v>
      </c>
      <c r="VTI232" s="19" t="s">
        <v>8439</v>
      </c>
      <c r="VTJ232" s="19" t="s">
        <v>8439</v>
      </c>
      <c r="VTK232" s="19" t="s">
        <v>8439</v>
      </c>
      <c r="VTL232" s="19" t="s">
        <v>8439</v>
      </c>
      <c r="VTM232" s="19" t="s">
        <v>8439</v>
      </c>
      <c r="VTN232" s="19" t="s">
        <v>8439</v>
      </c>
      <c r="VTO232" s="19" t="s">
        <v>8439</v>
      </c>
      <c r="VTP232" s="19" t="s">
        <v>8439</v>
      </c>
      <c r="VTQ232" s="19" t="s">
        <v>8439</v>
      </c>
      <c r="VTR232" s="19" t="s">
        <v>8439</v>
      </c>
      <c r="VTS232" s="19" t="s">
        <v>8439</v>
      </c>
      <c r="VTT232" s="19" t="s">
        <v>8439</v>
      </c>
      <c r="VTU232" s="19" t="s">
        <v>8439</v>
      </c>
      <c r="VTV232" s="19" t="s">
        <v>8439</v>
      </c>
      <c r="VTW232" s="19" t="s">
        <v>8439</v>
      </c>
      <c r="VTX232" s="19" t="s">
        <v>8439</v>
      </c>
      <c r="VTY232" s="19" t="s">
        <v>8439</v>
      </c>
      <c r="VTZ232" s="19" t="s">
        <v>8439</v>
      </c>
      <c r="VUA232" s="19" t="s">
        <v>8439</v>
      </c>
      <c r="VUB232" s="19" t="s">
        <v>8439</v>
      </c>
      <c r="VUC232" s="19" t="s">
        <v>8439</v>
      </c>
      <c r="VUD232" s="19" t="s">
        <v>8439</v>
      </c>
      <c r="VUE232" s="19" t="s">
        <v>8439</v>
      </c>
      <c r="VUF232" s="19" t="s">
        <v>8439</v>
      </c>
      <c r="VUG232" s="19" t="s">
        <v>8439</v>
      </c>
      <c r="VUH232" s="19" t="s">
        <v>8439</v>
      </c>
      <c r="VUI232" s="19" t="s">
        <v>8439</v>
      </c>
      <c r="VUJ232" s="19" t="s">
        <v>8439</v>
      </c>
      <c r="VUK232" s="19" t="s">
        <v>8439</v>
      </c>
      <c r="VUL232" s="19" t="s">
        <v>8439</v>
      </c>
      <c r="VUM232" s="19" t="s">
        <v>8439</v>
      </c>
      <c r="VUN232" s="19" t="s">
        <v>8439</v>
      </c>
      <c r="VUO232" s="19" t="s">
        <v>8439</v>
      </c>
      <c r="VUP232" s="19" t="s">
        <v>8439</v>
      </c>
      <c r="VUQ232" s="19" t="s">
        <v>8439</v>
      </c>
      <c r="VUR232" s="19" t="s">
        <v>8439</v>
      </c>
      <c r="VUS232" s="19" t="s">
        <v>8439</v>
      </c>
      <c r="VUT232" s="19" t="s">
        <v>8439</v>
      </c>
      <c r="VUU232" s="19" t="s">
        <v>8439</v>
      </c>
      <c r="VUV232" s="19" t="s">
        <v>8439</v>
      </c>
      <c r="VUW232" s="19" t="s">
        <v>8439</v>
      </c>
      <c r="VUX232" s="19" t="s">
        <v>8439</v>
      </c>
      <c r="VUY232" s="19" t="s">
        <v>8439</v>
      </c>
      <c r="VUZ232" s="19" t="s">
        <v>8439</v>
      </c>
      <c r="VVA232" s="19" t="s">
        <v>8439</v>
      </c>
      <c r="VVB232" s="19" t="s">
        <v>8439</v>
      </c>
      <c r="VVC232" s="19" t="s">
        <v>8439</v>
      </c>
      <c r="VVD232" s="19" t="s">
        <v>8439</v>
      </c>
      <c r="VVE232" s="19" t="s">
        <v>8439</v>
      </c>
      <c r="VVF232" s="19" t="s">
        <v>8439</v>
      </c>
      <c r="VVG232" s="19" t="s">
        <v>8439</v>
      </c>
      <c r="VVH232" s="19" t="s">
        <v>8439</v>
      </c>
      <c r="VVI232" s="19" t="s">
        <v>8439</v>
      </c>
      <c r="VVJ232" s="19" t="s">
        <v>8439</v>
      </c>
      <c r="VVK232" s="19" t="s">
        <v>8439</v>
      </c>
      <c r="VVL232" s="19" t="s">
        <v>8439</v>
      </c>
      <c r="VVM232" s="19" t="s">
        <v>8439</v>
      </c>
      <c r="VVN232" s="19" t="s">
        <v>8439</v>
      </c>
      <c r="VVO232" s="19" t="s">
        <v>8439</v>
      </c>
      <c r="VVP232" s="19" t="s">
        <v>8439</v>
      </c>
      <c r="VVQ232" s="19" t="s">
        <v>8439</v>
      </c>
      <c r="VVR232" s="19" t="s">
        <v>8439</v>
      </c>
      <c r="VVS232" s="19" t="s">
        <v>8439</v>
      </c>
      <c r="VVT232" s="19" t="s">
        <v>8439</v>
      </c>
      <c r="VVU232" s="19" t="s">
        <v>8439</v>
      </c>
      <c r="VVV232" s="19" t="s">
        <v>8439</v>
      </c>
      <c r="VVW232" s="19" t="s">
        <v>8439</v>
      </c>
      <c r="VVX232" s="19" t="s">
        <v>8439</v>
      </c>
      <c r="VVY232" s="19" t="s">
        <v>8439</v>
      </c>
      <c r="VVZ232" s="19" t="s">
        <v>8439</v>
      </c>
      <c r="VWA232" s="19" t="s">
        <v>8439</v>
      </c>
      <c r="VWB232" s="19" t="s">
        <v>8439</v>
      </c>
      <c r="VWC232" s="19" t="s">
        <v>8439</v>
      </c>
      <c r="VWD232" s="19" t="s">
        <v>8439</v>
      </c>
      <c r="VWE232" s="19" t="s">
        <v>8439</v>
      </c>
      <c r="VWF232" s="19" t="s">
        <v>8439</v>
      </c>
      <c r="VWG232" s="19" t="s">
        <v>8439</v>
      </c>
      <c r="VWH232" s="19" t="s">
        <v>8439</v>
      </c>
      <c r="VWI232" s="19" t="s">
        <v>8439</v>
      </c>
      <c r="VWJ232" s="19" t="s">
        <v>8439</v>
      </c>
      <c r="VWK232" s="19" t="s">
        <v>8439</v>
      </c>
      <c r="VWL232" s="19" t="s">
        <v>8439</v>
      </c>
      <c r="VWM232" s="19" t="s">
        <v>8439</v>
      </c>
      <c r="VWN232" s="19" t="s">
        <v>8439</v>
      </c>
      <c r="VWO232" s="19" t="s">
        <v>8439</v>
      </c>
      <c r="VWP232" s="19" t="s">
        <v>8439</v>
      </c>
      <c r="VWQ232" s="19" t="s">
        <v>8439</v>
      </c>
      <c r="VWR232" s="19" t="s">
        <v>8439</v>
      </c>
      <c r="VWS232" s="19" t="s">
        <v>8439</v>
      </c>
      <c r="VWT232" s="19" t="s">
        <v>8439</v>
      </c>
      <c r="VWU232" s="19" t="s">
        <v>8439</v>
      </c>
      <c r="VWV232" s="19" t="s">
        <v>8439</v>
      </c>
      <c r="VWW232" s="19" t="s">
        <v>8439</v>
      </c>
      <c r="VWX232" s="19" t="s">
        <v>8439</v>
      </c>
      <c r="VWY232" s="19" t="s">
        <v>8439</v>
      </c>
      <c r="VWZ232" s="19" t="s">
        <v>8439</v>
      </c>
      <c r="VXA232" s="19" t="s">
        <v>8439</v>
      </c>
      <c r="VXB232" s="19" t="s">
        <v>8439</v>
      </c>
      <c r="VXC232" s="19" t="s">
        <v>8439</v>
      </c>
      <c r="VXD232" s="19" t="s">
        <v>8439</v>
      </c>
      <c r="VXE232" s="19" t="s">
        <v>8439</v>
      </c>
      <c r="VXF232" s="19" t="s">
        <v>8439</v>
      </c>
      <c r="VXG232" s="19" t="s">
        <v>8439</v>
      </c>
      <c r="VXH232" s="19" t="s">
        <v>8439</v>
      </c>
      <c r="VXI232" s="19" t="s">
        <v>8439</v>
      </c>
      <c r="VXJ232" s="19" t="s">
        <v>8439</v>
      </c>
      <c r="VXK232" s="19" t="s">
        <v>8439</v>
      </c>
      <c r="VXL232" s="19" t="s">
        <v>8439</v>
      </c>
      <c r="VXM232" s="19" t="s">
        <v>8439</v>
      </c>
      <c r="VXN232" s="19" t="s">
        <v>8439</v>
      </c>
      <c r="VXO232" s="19" t="s">
        <v>8439</v>
      </c>
      <c r="VXP232" s="19" t="s">
        <v>8439</v>
      </c>
      <c r="VXQ232" s="19" t="s">
        <v>8439</v>
      </c>
      <c r="VXR232" s="19" t="s">
        <v>8439</v>
      </c>
      <c r="VXS232" s="19" t="s">
        <v>8439</v>
      </c>
      <c r="VXT232" s="19" t="s">
        <v>8439</v>
      </c>
      <c r="VXU232" s="19" t="s">
        <v>8439</v>
      </c>
      <c r="VXV232" s="19" t="s">
        <v>8439</v>
      </c>
      <c r="VXW232" s="19" t="s">
        <v>8439</v>
      </c>
      <c r="VXX232" s="19" t="s">
        <v>8439</v>
      </c>
      <c r="VXY232" s="19" t="s">
        <v>8439</v>
      </c>
      <c r="VXZ232" s="19" t="s">
        <v>8439</v>
      </c>
      <c r="VYA232" s="19" t="s">
        <v>8439</v>
      </c>
      <c r="VYB232" s="19" t="s">
        <v>8439</v>
      </c>
      <c r="VYC232" s="19" t="s">
        <v>8439</v>
      </c>
      <c r="VYD232" s="19" t="s">
        <v>8439</v>
      </c>
      <c r="VYE232" s="19" t="s">
        <v>8439</v>
      </c>
      <c r="VYF232" s="19" t="s">
        <v>8439</v>
      </c>
      <c r="VYG232" s="19" t="s">
        <v>8439</v>
      </c>
      <c r="VYH232" s="19" t="s">
        <v>8439</v>
      </c>
      <c r="VYI232" s="19" t="s">
        <v>8439</v>
      </c>
      <c r="VYJ232" s="19" t="s">
        <v>8439</v>
      </c>
      <c r="VYK232" s="19" t="s">
        <v>8439</v>
      </c>
      <c r="VYL232" s="19" t="s">
        <v>8439</v>
      </c>
      <c r="VYM232" s="19" t="s">
        <v>8439</v>
      </c>
      <c r="VYN232" s="19" t="s">
        <v>8439</v>
      </c>
      <c r="VYO232" s="19" t="s">
        <v>8439</v>
      </c>
      <c r="VYP232" s="19" t="s">
        <v>8439</v>
      </c>
      <c r="VYQ232" s="19" t="s">
        <v>8439</v>
      </c>
      <c r="VYR232" s="19" t="s">
        <v>8439</v>
      </c>
      <c r="VYS232" s="19" t="s">
        <v>8439</v>
      </c>
      <c r="VYT232" s="19" t="s">
        <v>8439</v>
      </c>
      <c r="VYU232" s="19" t="s">
        <v>8439</v>
      </c>
      <c r="VYV232" s="19" t="s">
        <v>8439</v>
      </c>
      <c r="VYW232" s="19" t="s">
        <v>8439</v>
      </c>
      <c r="VYX232" s="19" t="s">
        <v>8439</v>
      </c>
      <c r="VYY232" s="19" t="s">
        <v>8439</v>
      </c>
      <c r="VYZ232" s="19" t="s">
        <v>8439</v>
      </c>
      <c r="VZA232" s="19" t="s">
        <v>8439</v>
      </c>
      <c r="VZB232" s="19" t="s">
        <v>8439</v>
      </c>
      <c r="VZC232" s="19" t="s">
        <v>8439</v>
      </c>
      <c r="VZD232" s="19" t="s">
        <v>8439</v>
      </c>
      <c r="VZE232" s="19" t="s">
        <v>8439</v>
      </c>
      <c r="VZF232" s="19" t="s">
        <v>8439</v>
      </c>
      <c r="VZG232" s="19" t="s">
        <v>8439</v>
      </c>
      <c r="VZH232" s="19" t="s">
        <v>8439</v>
      </c>
      <c r="VZI232" s="19" t="s">
        <v>8439</v>
      </c>
      <c r="VZJ232" s="19" t="s">
        <v>8439</v>
      </c>
      <c r="VZK232" s="19" t="s">
        <v>8439</v>
      </c>
      <c r="VZL232" s="19" t="s">
        <v>8439</v>
      </c>
      <c r="VZM232" s="19" t="s">
        <v>8439</v>
      </c>
      <c r="VZN232" s="19" t="s">
        <v>8439</v>
      </c>
      <c r="VZO232" s="19" t="s">
        <v>8439</v>
      </c>
      <c r="VZP232" s="19" t="s">
        <v>8439</v>
      </c>
      <c r="VZQ232" s="19" t="s">
        <v>8439</v>
      </c>
      <c r="VZR232" s="19" t="s">
        <v>8439</v>
      </c>
      <c r="VZS232" s="19" t="s">
        <v>8439</v>
      </c>
      <c r="VZT232" s="19" t="s">
        <v>8439</v>
      </c>
      <c r="VZU232" s="19" t="s">
        <v>8439</v>
      </c>
      <c r="VZV232" s="19" t="s">
        <v>8439</v>
      </c>
      <c r="VZW232" s="19" t="s">
        <v>8439</v>
      </c>
      <c r="VZX232" s="19" t="s">
        <v>8439</v>
      </c>
      <c r="VZY232" s="19" t="s">
        <v>8439</v>
      </c>
      <c r="VZZ232" s="19" t="s">
        <v>8439</v>
      </c>
      <c r="WAA232" s="19" t="s">
        <v>8439</v>
      </c>
      <c r="WAB232" s="19" t="s">
        <v>8439</v>
      </c>
      <c r="WAC232" s="19" t="s">
        <v>8439</v>
      </c>
      <c r="WAD232" s="19" t="s">
        <v>8439</v>
      </c>
      <c r="WAE232" s="19" t="s">
        <v>8439</v>
      </c>
      <c r="WAF232" s="19" t="s">
        <v>8439</v>
      </c>
      <c r="WAG232" s="19" t="s">
        <v>8439</v>
      </c>
      <c r="WAH232" s="19" t="s">
        <v>8439</v>
      </c>
      <c r="WAI232" s="19" t="s">
        <v>8439</v>
      </c>
      <c r="WAJ232" s="19" t="s">
        <v>8439</v>
      </c>
      <c r="WAK232" s="19" t="s">
        <v>8439</v>
      </c>
      <c r="WAL232" s="19" t="s">
        <v>8439</v>
      </c>
      <c r="WAM232" s="19" t="s">
        <v>8439</v>
      </c>
      <c r="WAN232" s="19" t="s">
        <v>8439</v>
      </c>
      <c r="WAO232" s="19" t="s">
        <v>8439</v>
      </c>
      <c r="WAP232" s="19" t="s">
        <v>8439</v>
      </c>
      <c r="WAQ232" s="19" t="s">
        <v>8439</v>
      </c>
      <c r="WAR232" s="19" t="s">
        <v>8439</v>
      </c>
      <c r="WAS232" s="19" t="s">
        <v>8439</v>
      </c>
      <c r="WAT232" s="19" t="s">
        <v>8439</v>
      </c>
      <c r="WAU232" s="19" t="s">
        <v>8439</v>
      </c>
      <c r="WAV232" s="19" t="s">
        <v>8439</v>
      </c>
      <c r="WAW232" s="19" t="s">
        <v>8439</v>
      </c>
      <c r="WAX232" s="19" t="s">
        <v>8439</v>
      </c>
      <c r="WAY232" s="19" t="s">
        <v>8439</v>
      </c>
      <c r="WAZ232" s="19" t="s">
        <v>8439</v>
      </c>
      <c r="WBA232" s="19" t="s">
        <v>8439</v>
      </c>
      <c r="WBB232" s="19" t="s">
        <v>8439</v>
      </c>
      <c r="WBC232" s="19" t="s">
        <v>8439</v>
      </c>
      <c r="WBD232" s="19" t="s">
        <v>8439</v>
      </c>
      <c r="WBE232" s="19" t="s">
        <v>8439</v>
      </c>
      <c r="WBF232" s="19" t="s">
        <v>8439</v>
      </c>
      <c r="WBG232" s="19" t="s">
        <v>8439</v>
      </c>
      <c r="WBH232" s="19" t="s">
        <v>8439</v>
      </c>
      <c r="WBI232" s="19" t="s">
        <v>8439</v>
      </c>
      <c r="WBJ232" s="19" t="s">
        <v>8439</v>
      </c>
      <c r="WBK232" s="19" t="s">
        <v>8439</v>
      </c>
      <c r="WBL232" s="19" t="s">
        <v>8439</v>
      </c>
      <c r="WBM232" s="19" t="s">
        <v>8439</v>
      </c>
      <c r="WBN232" s="19" t="s">
        <v>8439</v>
      </c>
      <c r="WBO232" s="19" t="s">
        <v>8439</v>
      </c>
      <c r="WBP232" s="19" t="s">
        <v>8439</v>
      </c>
      <c r="WBQ232" s="19" t="s">
        <v>8439</v>
      </c>
      <c r="WBR232" s="19" t="s">
        <v>8439</v>
      </c>
      <c r="WBS232" s="19" t="s">
        <v>8439</v>
      </c>
      <c r="WBT232" s="19" t="s">
        <v>8439</v>
      </c>
      <c r="WBU232" s="19" t="s">
        <v>8439</v>
      </c>
      <c r="WBV232" s="19" t="s">
        <v>8439</v>
      </c>
      <c r="WBW232" s="19" t="s">
        <v>8439</v>
      </c>
      <c r="WBX232" s="19" t="s">
        <v>8439</v>
      </c>
      <c r="WBY232" s="19" t="s">
        <v>8439</v>
      </c>
      <c r="WBZ232" s="19" t="s">
        <v>8439</v>
      </c>
      <c r="WCA232" s="19" t="s">
        <v>8439</v>
      </c>
      <c r="WCB232" s="19" t="s">
        <v>8439</v>
      </c>
      <c r="WCC232" s="19" t="s">
        <v>8439</v>
      </c>
      <c r="WCD232" s="19" t="s">
        <v>8439</v>
      </c>
      <c r="WCE232" s="19" t="s">
        <v>8439</v>
      </c>
      <c r="WCF232" s="19" t="s">
        <v>8439</v>
      </c>
      <c r="WCG232" s="19" t="s">
        <v>8439</v>
      </c>
      <c r="WCH232" s="19" t="s">
        <v>8439</v>
      </c>
      <c r="WCI232" s="19" t="s">
        <v>8439</v>
      </c>
      <c r="WCJ232" s="19" t="s">
        <v>8439</v>
      </c>
      <c r="WCK232" s="19" t="s">
        <v>8439</v>
      </c>
      <c r="WCL232" s="19" t="s">
        <v>8439</v>
      </c>
      <c r="WCM232" s="19" t="s">
        <v>8439</v>
      </c>
      <c r="WCN232" s="19" t="s">
        <v>8439</v>
      </c>
      <c r="WCO232" s="19" t="s">
        <v>8439</v>
      </c>
      <c r="WCP232" s="19" t="s">
        <v>8439</v>
      </c>
      <c r="WCQ232" s="19" t="s">
        <v>8439</v>
      </c>
      <c r="WCR232" s="19" t="s">
        <v>8439</v>
      </c>
      <c r="WCS232" s="19" t="s">
        <v>8439</v>
      </c>
      <c r="WCT232" s="19" t="s">
        <v>8439</v>
      </c>
      <c r="WCU232" s="19" t="s">
        <v>8439</v>
      </c>
      <c r="WCV232" s="19" t="s">
        <v>8439</v>
      </c>
      <c r="WCW232" s="19" t="s">
        <v>8439</v>
      </c>
      <c r="WCX232" s="19" t="s">
        <v>8439</v>
      </c>
      <c r="WCY232" s="19" t="s">
        <v>8439</v>
      </c>
      <c r="WCZ232" s="19" t="s">
        <v>8439</v>
      </c>
      <c r="WDA232" s="19" t="s">
        <v>8439</v>
      </c>
      <c r="WDB232" s="19" t="s">
        <v>8439</v>
      </c>
      <c r="WDC232" s="19" t="s">
        <v>8439</v>
      </c>
      <c r="WDD232" s="19" t="s">
        <v>8439</v>
      </c>
      <c r="WDE232" s="19" t="s">
        <v>8439</v>
      </c>
      <c r="WDF232" s="19" t="s">
        <v>8439</v>
      </c>
      <c r="WDG232" s="19" t="s">
        <v>8439</v>
      </c>
      <c r="WDH232" s="19" t="s">
        <v>8439</v>
      </c>
      <c r="WDI232" s="19" t="s">
        <v>8439</v>
      </c>
      <c r="WDJ232" s="19" t="s">
        <v>8439</v>
      </c>
      <c r="WDK232" s="19" t="s">
        <v>8439</v>
      </c>
      <c r="WDL232" s="19" t="s">
        <v>8439</v>
      </c>
      <c r="WDM232" s="19" t="s">
        <v>8439</v>
      </c>
      <c r="WDN232" s="19" t="s">
        <v>8439</v>
      </c>
      <c r="WDO232" s="19" t="s">
        <v>8439</v>
      </c>
      <c r="WDP232" s="19" t="s">
        <v>8439</v>
      </c>
      <c r="WDQ232" s="19" t="s">
        <v>8439</v>
      </c>
      <c r="WDR232" s="19" t="s">
        <v>8439</v>
      </c>
      <c r="WDS232" s="19" t="s">
        <v>8439</v>
      </c>
      <c r="WDT232" s="19" t="s">
        <v>8439</v>
      </c>
      <c r="WDU232" s="19" t="s">
        <v>8439</v>
      </c>
      <c r="WDV232" s="19" t="s">
        <v>8439</v>
      </c>
      <c r="WDW232" s="19" t="s">
        <v>8439</v>
      </c>
      <c r="WDX232" s="19" t="s">
        <v>8439</v>
      </c>
      <c r="WDY232" s="19" t="s">
        <v>8439</v>
      </c>
      <c r="WDZ232" s="19" t="s">
        <v>8439</v>
      </c>
      <c r="WEA232" s="19" t="s">
        <v>8439</v>
      </c>
      <c r="WEB232" s="19" t="s">
        <v>8439</v>
      </c>
      <c r="WEC232" s="19" t="s">
        <v>8439</v>
      </c>
      <c r="WED232" s="19" t="s">
        <v>8439</v>
      </c>
      <c r="WEE232" s="19" t="s">
        <v>8439</v>
      </c>
      <c r="WEF232" s="19" t="s">
        <v>8439</v>
      </c>
      <c r="WEG232" s="19" t="s">
        <v>8439</v>
      </c>
      <c r="WEH232" s="19" t="s">
        <v>8439</v>
      </c>
      <c r="WEI232" s="19" t="s">
        <v>8439</v>
      </c>
      <c r="WEJ232" s="19" t="s">
        <v>8439</v>
      </c>
      <c r="WEK232" s="19" t="s">
        <v>8439</v>
      </c>
      <c r="WEL232" s="19" t="s">
        <v>8439</v>
      </c>
      <c r="WEM232" s="19" t="s">
        <v>8439</v>
      </c>
      <c r="WEN232" s="19" t="s">
        <v>8439</v>
      </c>
      <c r="WEO232" s="19" t="s">
        <v>8439</v>
      </c>
      <c r="WEP232" s="19" t="s">
        <v>8439</v>
      </c>
      <c r="WEQ232" s="19" t="s">
        <v>8439</v>
      </c>
      <c r="WER232" s="19" t="s">
        <v>8439</v>
      </c>
      <c r="WES232" s="19" t="s">
        <v>8439</v>
      </c>
      <c r="WET232" s="19" t="s">
        <v>8439</v>
      </c>
      <c r="WEU232" s="19" t="s">
        <v>8439</v>
      </c>
      <c r="WEV232" s="19" t="s">
        <v>8439</v>
      </c>
      <c r="WEW232" s="19" t="s">
        <v>8439</v>
      </c>
      <c r="WEX232" s="19" t="s">
        <v>8439</v>
      </c>
      <c r="WEY232" s="19" t="s">
        <v>8439</v>
      </c>
      <c r="WEZ232" s="19" t="s">
        <v>8439</v>
      </c>
      <c r="WFA232" s="19" t="s">
        <v>8439</v>
      </c>
      <c r="WFB232" s="19" t="s">
        <v>8439</v>
      </c>
      <c r="WFC232" s="19" t="s">
        <v>8439</v>
      </c>
      <c r="WFD232" s="19" t="s">
        <v>8439</v>
      </c>
      <c r="WFE232" s="19" t="s">
        <v>8439</v>
      </c>
      <c r="WFF232" s="19" t="s">
        <v>8439</v>
      </c>
      <c r="WFG232" s="19" t="s">
        <v>8439</v>
      </c>
      <c r="WFH232" s="19" t="s">
        <v>8439</v>
      </c>
      <c r="WFI232" s="19" t="s">
        <v>8439</v>
      </c>
      <c r="WFJ232" s="19" t="s">
        <v>8439</v>
      </c>
      <c r="WFK232" s="19" t="s">
        <v>8439</v>
      </c>
      <c r="WFL232" s="19" t="s">
        <v>8439</v>
      </c>
      <c r="WFM232" s="19" t="s">
        <v>8439</v>
      </c>
      <c r="WFN232" s="19" t="s">
        <v>8439</v>
      </c>
      <c r="WFO232" s="19" t="s">
        <v>8439</v>
      </c>
      <c r="WFP232" s="19" t="s">
        <v>8439</v>
      </c>
      <c r="WFQ232" s="19" t="s">
        <v>8439</v>
      </c>
      <c r="WFR232" s="19" t="s">
        <v>8439</v>
      </c>
      <c r="WFS232" s="19" t="s">
        <v>8439</v>
      </c>
      <c r="WFT232" s="19" t="s">
        <v>8439</v>
      </c>
      <c r="WFU232" s="19" t="s">
        <v>8439</v>
      </c>
      <c r="WFV232" s="19" t="s">
        <v>8439</v>
      </c>
      <c r="WFW232" s="19" t="s">
        <v>8439</v>
      </c>
      <c r="WFX232" s="19" t="s">
        <v>8439</v>
      </c>
      <c r="WFY232" s="19" t="s">
        <v>8439</v>
      </c>
      <c r="WFZ232" s="19" t="s">
        <v>8439</v>
      </c>
      <c r="WGA232" s="19" t="s">
        <v>8439</v>
      </c>
      <c r="WGB232" s="19" t="s">
        <v>8439</v>
      </c>
      <c r="WGC232" s="19" t="s">
        <v>8439</v>
      </c>
      <c r="WGD232" s="19" t="s">
        <v>8439</v>
      </c>
      <c r="WGE232" s="19" t="s">
        <v>8439</v>
      </c>
      <c r="WGF232" s="19" t="s">
        <v>8439</v>
      </c>
      <c r="WGG232" s="19" t="s">
        <v>8439</v>
      </c>
      <c r="WGH232" s="19" t="s">
        <v>8439</v>
      </c>
      <c r="WGI232" s="19" t="s">
        <v>8439</v>
      </c>
      <c r="WGJ232" s="19" t="s">
        <v>8439</v>
      </c>
      <c r="WGK232" s="19" t="s">
        <v>8439</v>
      </c>
      <c r="WGL232" s="19" t="s">
        <v>8439</v>
      </c>
      <c r="WGM232" s="19" t="s">
        <v>8439</v>
      </c>
      <c r="WGN232" s="19" t="s">
        <v>8439</v>
      </c>
      <c r="WGO232" s="19" t="s">
        <v>8439</v>
      </c>
      <c r="WGP232" s="19" t="s">
        <v>8439</v>
      </c>
      <c r="WGQ232" s="19" t="s">
        <v>8439</v>
      </c>
      <c r="WGR232" s="19" t="s">
        <v>8439</v>
      </c>
      <c r="WGS232" s="19" t="s">
        <v>8439</v>
      </c>
      <c r="WGT232" s="19" t="s">
        <v>8439</v>
      </c>
      <c r="WGU232" s="19" t="s">
        <v>8439</v>
      </c>
      <c r="WGV232" s="19" t="s">
        <v>8439</v>
      </c>
      <c r="WGW232" s="19" t="s">
        <v>8439</v>
      </c>
      <c r="WGX232" s="19" t="s">
        <v>8439</v>
      </c>
      <c r="WGY232" s="19" t="s">
        <v>8439</v>
      </c>
      <c r="WGZ232" s="19" t="s">
        <v>8439</v>
      </c>
      <c r="WHA232" s="19" t="s">
        <v>8439</v>
      </c>
      <c r="WHB232" s="19" t="s">
        <v>8439</v>
      </c>
      <c r="WHC232" s="19" t="s">
        <v>8439</v>
      </c>
      <c r="WHD232" s="19" t="s">
        <v>8439</v>
      </c>
      <c r="WHE232" s="19" t="s">
        <v>8439</v>
      </c>
      <c r="WHF232" s="19" t="s">
        <v>8439</v>
      </c>
      <c r="WHG232" s="19" t="s">
        <v>8439</v>
      </c>
      <c r="WHH232" s="19" t="s">
        <v>8439</v>
      </c>
      <c r="WHI232" s="19" t="s">
        <v>8439</v>
      </c>
      <c r="WHJ232" s="19" t="s">
        <v>8439</v>
      </c>
      <c r="WHK232" s="19" t="s">
        <v>8439</v>
      </c>
      <c r="WHL232" s="19" t="s">
        <v>8439</v>
      </c>
      <c r="WHM232" s="19" t="s">
        <v>8439</v>
      </c>
      <c r="WHN232" s="19" t="s">
        <v>8439</v>
      </c>
      <c r="WHO232" s="19" t="s">
        <v>8439</v>
      </c>
      <c r="WHP232" s="19" t="s">
        <v>8439</v>
      </c>
      <c r="WHQ232" s="19" t="s">
        <v>8439</v>
      </c>
      <c r="WHR232" s="19" t="s">
        <v>8439</v>
      </c>
      <c r="WHS232" s="19" t="s">
        <v>8439</v>
      </c>
      <c r="WHT232" s="19" t="s">
        <v>8439</v>
      </c>
      <c r="WHU232" s="19" t="s">
        <v>8439</v>
      </c>
      <c r="WHV232" s="19" t="s">
        <v>8439</v>
      </c>
      <c r="WHW232" s="19" t="s">
        <v>8439</v>
      </c>
      <c r="WHX232" s="19" t="s">
        <v>8439</v>
      </c>
      <c r="WHY232" s="19" t="s">
        <v>8439</v>
      </c>
      <c r="WHZ232" s="19" t="s">
        <v>8439</v>
      </c>
      <c r="WIA232" s="19" t="s">
        <v>8439</v>
      </c>
      <c r="WIB232" s="19" t="s">
        <v>8439</v>
      </c>
      <c r="WIC232" s="19" t="s">
        <v>8439</v>
      </c>
      <c r="WID232" s="19" t="s">
        <v>8439</v>
      </c>
      <c r="WIE232" s="19" t="s">
        <v>8439</v>
      </c>
      <c r="WIF232" s="19" t="s">
        <v>8439</v>
      </c>
      <c r="WIG232" s="19" t="s">
        <v>8439</v>
      </c>
      <c r="WIH232" s="19" t="s">
        <v>8439</v>
      </c>
      <c r="WII232" s="19" t="s">
        <v>8439</v>
      </c>
      <c r="WIJ232" s="19" t="s">
        <v>8439</v>
      </c>
      <c r="WIK232" s="19" t="s">
        <v>8439</v>
      </c>
      <c r="WIL232" s="19" t="s">
        <v>8439</v>
      </c>
      <c r="WIM232" s="19" t="s">
        <v>8439</v>
      </c>
      <c r="WIN232" s="19" t="s">
        <v>8439</v>
      </c>
      <c r="WIO232" s="19" t="s">
        <v>8439</v>
      </c>
      <c r="WIP232" s="19" t="s">
        <v>8439</v>
      </c>
      <c r="WIQ232" s="19" t="s">
        <v>8439</v>
      </c>
      <c r="WIR232" s="19" t="s">
        <v>8439</v>
      </c>
      <c r="WIS232" s="19" t="s">
        <v>8439</v>
      </c>
      <c r="WIT232" s="19" t="s">
        <v>8439</v>
      </c>
      <c r="WIU232" s="19" t="s">
        <v>8439</v>
      </c>
      <c r="WIV232" s="19" t="s">
        <v>8439</v>
      </c>
      <c r="WIW232" s="19" t="s">
        <v>8439</v>
      </c>
      <c r="WIX232" s="19" t="s">
        <v>8439</v>
      </c>
      <c r="WIY232" s="19" t="s">
        <v>8439</v>
      </c>
      <c r="WIZ232" s="19" t="s">
        <v>8439</v>
      </c>
      <c r="WJA232" s="19" t="s">
        <v>8439</v>
      </c>
      <c r="WJB232" s="19" t="s">
        <v>8439</v>
      </c>
      <c r="WJC232" s="19" t="s">
        <v>8439</v>
      </c>
      <c r="WJD232" s="19" t="s">
        <v>8439</v>
      </c>
      <c r="WJE232" s="19" t="s">
        <v>8439</v>
      </c>
      <c r="WJF232" s="19" t="s">
        <v>8439</v>
      </c>
      <c r="WJG232" s="19" t="s">
        <v>8439</v>
      </c>
      <c r="WJH232" s="19" t="s">
        <v>8439</v>
      </c>
      <c r="WJI232" s="19" t="s">
        <v>8439</v>
      </c>
      <c r="WJJ232" s="19" t="s">
        <v>8439</v>
      </c>
      <c r="WJK232" s="19" t="s">
        <v>8439</v>
      </c>
      <c r="WJL232" s="19" t="s">
        <v>8439</v>
      </c>
      <c r="WJM232" s="19" t="s">
        <v>8439</v>
      </c>
      <c r="WJN232" s="19" t="s">
        <v>8439</v>
      </c>
      <c r="WJO232" s="19" t="s">
        <v>8439</v>
      </c>
      <c r="WJP232" s="19" t="s">
        <v>8439</v>
      </c>
      <c r="WJQ232" s="19" t="s">
        <v>8439</v>
      </c>
      <c r="WJR232" s="19" t="s">
        <v>8439</v>
      </c>
      <c r="WJS232" s="19" t="s">
        <v>8439</v>
      </c>
      <c r="WJT232" s="19" t="s">
        <v>8439</v>
      </c>
      <c r="WJU232" s="19" t="s">
        <v>8439</v>
      </c>
      <c r="WJV232" s="19" t="s">
        <v>8439</v>
      </c>
      <c r="WJW232" s="19" t="s">
        <v>8439</v>
      </c>
      <c r="WJX232" s="19" t="s">
        <v>8439</v>
      </c>
      <c r="WJY232" s="19" t="s">
        <v>8439</v>
      </c>
      <c r="WJZ232" s="19" t="s">
        <v>8439</v>
      </c>
      <c r="WKA232" s="19" t="s">
        <v>8439</v>
      </c>
      <c r="WKB232" s="19" t="s">
        <v>8439</v>
      </c>
      <c r="WKC232" s="19" t="s">
        <v>8439</v>
      </c>
      <c r="WKD232" s="19" t="s">
        <v>8439</v>
      </c>
      <c r="WKE232" s="19" t="s">
        <v>8439</v>
      </c>
      <c r="WKF232" s="19" t="s">
        <v>8439</v>
      </c>
      <c r="WKG232" s="19" t="s">
        <v>8439</v>
      </c>
      <c r="WKH232" s="19" t="s">
        <v>8439</v>
      </c>
      <c r="WKI232" s="19" t="s">
        <v>8439</v>
      </c>
      <c r="WKJ232" s="19" t="s">
        <v>8439</v>
      </c>
      <c r="WKK232" s="19" t="s">
        <v>8439</v>
      </c>
      <c r="WKL232" s="19" t="s">
        <v>8439</v>
      </c>
      <c r="WKM232" s="19" t="s">
        <v>8439</v>
      </c>
      <c r="WKN232" s="19" t="s">
        <v>8439</v>
      </c>
      <c r="WKO232" s="19" t="s">
        <v>8439</v>
      </c>
      <c r="WKP232" s="19" t="s">
        <v>8439</v>
      </c>
      <c r="WKQ232" s="19" t="s">
        <v>8439</v>
      </c>
      <c r="WKR232" s="19" t="s">
        <v>8439</v>
      </c>
      <c r="WKS232" s="19" t="s">
        <v>8439</v>
      </c>
      <c r="WKT232" s="19" t="s">
        <v>8439</v>
      </c>
      <c r="WKU232" s="19" t="s">
        <v>8439</v>
      </c>
      <c r="WKV232" s="19" t="s">
        <v>8439</v>
      </c>
      <c r="WKW232" s="19" t="s">
        <v>8439</v>
      </c>
      <c r="WKX232" s="19" t="s">
        <v>8439</v>
      </c>
      <c r="WKY232" s="19" t="s">
        <v>8439</v>
      </c>
      <c r="WKZ232" s="19" t="s">
        <v>8439</v>
      </c>
      <c r="WLA232" s="19" t="s">
        <v>8439</v>
      </c>
      <c r="WLB232" s="19" t="s">
        <v>8439</v>
      </c>
      <c r="WLC232" s="19" t="s">
        <v>8439</v>
      </c>
      <c r="WLD232" s="19" t="s">
        <v>8439</v>
      </c>
      <c r="WLE232" s="19" t="s">
        <v>8439</v>
      </c>
      <c r="WLF232" s="19" t="s">
        <v>8439</v>
      </c>
      <c r="WLG232" s="19" t="s">
        <v>8439</v>
      </c>
      <c r="WLH232" s="19" t="s">
        <v>8439</v>
      </c>
      <c r="WLI232" s="19" t="s">
        <v>8439</v>
      </c>
      <c r="WLJ232" s="19" t="s">
        <v>8439</v>
      </c>
      <c r="WLK232" s="19" t="s">
        <v>8439</v>
      </c>
      <c r="WLL232" s="19" t="s">
        <v>8439</v>
      </c>
      <c r="WLM232" s="19" t="s">
        <v>8439</v>
      </c>
      <c r="WLN232" s="19" t="s">
        <v>8439</v>
      </c>
      <c r="WLO232" s="19" t="s">
        <v>8439</v>
      </c>
      <c r="WLP232" s="19" t="s">
        <v>8439</v>
      </c>
      <c r="WLQ232" s="19" t="s">
        <v>8439</v>
      </c>
      <c r="WLR232" s="19" t="s">
        <v>8439</v>
      </c>
      <c r="WLS232" s="19" t="s">
        <v>8439</v>
      </c>
      <c r="WLT232" s="19" t="s">
        <v>8439</v>
      </c>
      <c r="WLU232" s="19" t="s">
        <v>8439</v>
      </c>
      <c r="WLV232" s="19" t="s">
        <v>8439</v>
      </c>
      <c r="WLW232" s="19" t="s">
        <v>8439</v>
      </c>
      <c r="WLX232" s="19" t="s">
        <v>8439</v>
      </c>
      <c r="WLY232" s="19" t="s">
        <v>8439</v>
      </c>
      <c r="WLZ232" s="19" t="s">
        <v>8439</v>
      </c>
      <c r="WMA232" s="19" t="s">
        <v>8439</v>
      </c>
      <c r="WMB232" s="19" t="s">
        <v>8439</v>
      </c>
      <c r="WMC232" s="19" t="s">
        <v>8439</v>
      </c>
      <c r="WMD232" s="19" t="s">
        <v>8439</v>
      </c>
      <c r="WME232" s="19" t="s">
        <v>8439</v>
      </c>
      <c r="WMF232" s="19" t="s">
        <v>8439</v>
      </c>
      <c r="WMG232" s="19" t="s">
        <v>8439</v>
      </c>
      <c r="WMH232" s="19" t="s">
        <v>8439</v>
      </c>
      <c r="WMI232" s="19" t="s">
        <v>8439</v>
      </c>
      <c r="WMJ232" s="19" t="s">
        <v>8439</v>
      </c>
      <c r="WMK232" s="19" t="s">
        <v>8439</v>
      </c>
      <c r="WML232" s="19" t="s">
        <v>8439</v>
      </c>
      <c r="WMM232" s="19" t="s">
        <v>8439</v>
      </c>
      <c r="WMN232" s="19" t="s">
        <v>8439</v>
      </c>
      <c r="WMO232" s="19" t="s">
        <v>8439</v>
      </c>
      <c r="WMP232" s="19" t="s">
        <v>8439</v>
      </c>
      <c r="WMQ232" s="19" t="s">
        <v>8439</v>
      </c>
      <c r="WMR232" s="19" t="s">
        <v>8439</v>
      </c>
      <c r="WMS232" s="19" t="s">
        <v>8439</v>
      </c>
      <c r="WMT232" s="19" t="s">
        <v>8439</v>
      </c>
      <c r="WMU232" s="19" t="s">
        <v>8439</v>
      </c>
      <c r="WMV232" s="19" t="s">
        <v>8439</v>
      </c>
      <c r="WMW232" s="19" t="s">
        <v>8439</v>
      </c>
      <c r="WMX232" s="19" t="s">
        <v>8439</v>
      </c>
      <c r="WMY232" s="19" t="s">
        <v>8439</v>
      </c>
      <c r="WMZ232" s="19" t="s">
        <v>8439</v>
      </c>
      <c r="WNA232" s="19" t="s">
        <v>8439</v>
      </c>
      <c r="WNB232" s="19" t="s">
        <v>8439</v>
      </c>
      <c r="WNC232" s="19" t="s">
        <v>8439</v>
      </c>
      <c r="WND232" s="19" t="s">
        <v>8439</v>
      </c>
      <c r="WNE232" s="19" t="s">
        <v>8439</v>
      </c>
      <c r="WNF232" s="19" t="s">
        <v>8439</v>
      </c>
      <c r="WNG232" s="19" t="s">
        <v>8439</v>
      </c>
      <c r="WNH232" s="19" t="s">
        <v>8439</v>
      </c>
      <c r="WNI232" s="19" t="s">
        <v>8439</v>
      </c>
      <c r="WNJ232" s="19" t="s">
        <v>8439</v>
      </c>
      <c r="WNK232" s="19" t="s">
        <v>8439</v>
      </c>
      <c r="WNL232" s="19" t="s">
        <v>8439</v>
      </c>
      <c r="WNM232" s="19" t="s">
        <v>8439</v>
      </c>
      <c r="WNN232" s="19" t="s">
        <v>8439</v>
      </c>
      <c r="WNO232" s="19" t="s">
        <v>8439</v>
      </c>
      <c r="WNP232" s="19" t="s">
        <v>8439</v>
      </c>
      <c r="WNQ232" s="19" t="s">
        <v>8439</v>
      </c>
      <c r="WNR232" s="19" t="s">
        <v>8439</v>
      </c>
      <c r="WNS232" s="19" t="s">
        <v>8439</v>
      </c>
      <c r="WNT232" s="19" t="s">
        <v>8439</v>
      </c>
      <c r="WNU232" s="19" t="s">
        <v>8439</v>
      </c>
      <c r="WNV232" s="19" t="s">
        <v>8439</v>
      </c>
      <c r="WNW232" s="19" t="s">
        <v>8439</v>
      </c>
      <c r="WNX232" s="19" t="s">
        <v>8439</v>
      </c>
      <c r="WNY232" s="19" t="s">
        <v>8439</v>
      </c>
      <c r="WNZ232" s="19" t="s">
        <v>8439</v>
      </c>
      <c r="WOA232" s="19" t="s">
        <v>8439</v>
      </c>
      <c r="WOB232" s="19" t="s">
        <v>8439</v>
      </c>
      <c r="WOC232" s="19" t="s">
        <v>8439</v>
      </c>
      <c r="WOD232" s="19" t="s">
        <v>8439</v>
      </c>
      <c r="WOE232" s="19" t="s">
        <v>8439</v>
      </c>
      <c r="WOF232" s="19" t="s">
        <v>8439</v>
      </c>
      <c r="WOG232" s="19" t="s">
        <v>8439</v>
      </c>
      <c r="WOH232" s="19" t="s">
        <v>8439</v>
      </c>
      <c r="WOI232" s="19" t="s">
        <v>8439</v>
      </c>
      <c r="WOJ232" s="19" t="s">
        <v>8439</v>
      </c>
      <c r="WOK232" s="19" t="s">
        <v>8439</v>
      </c>
      <c r="WOL232" s="19" t="s">
        <v>8439</v>
      </c>
      <c r="WOM232" s="19" t="s">
        <v>8439</v>
      </c>
      <c r="WON232" s="19" t="s">
        <v>8439</v>
      </c>
      <c r="WOO232" s="19" t="s">
        <v>8439</v>
      </c>
      <c r="WOP232" s="19" t="s">
        <v>8439</v>
      </c>
      <c r="WOQ232" s="19" t="s">
        <v>8439</v>
      </c>
      <c r="WOR232" s="19" t="s">
        <v>8439</v>
      </c>
      <c r="WOS232" s="19" t="s">
        <v>8439</v>
      </c>
      <c r="WOT232" s="19" t="s">
        <v>8439</v>
      </c>
      <c r="WOU232" s="19" t="s">
        <v>8439</v>
      </c>
      <c r="WOV232" s="19" t="s">
        <v>8439</v>
      </c>
      <c r="WOW232" s="19" t="s">
        <v>8439</v>
      </c>
      <c r="WOX232" s="19" t="s">
        <v>8439</v>
      </c>
      <c r="WOY232" s="19" t="s">
        <v>8439</v>
      </c>
      <c r="WOZ232" s="19" t="s">
        <v>8439</v>
      </c>
      <c r="WPA232" s="19" t="s">
        <v>8439</v>
      </c>
      <c r="WPB232" s="19" t="s">
        <v>8439</v>
      </c>
      <c r="WPC232" s="19" t="s">
        <v>8439</v>
      </c>
      <c r="WPD232" s="19" t="s">
        <v>8439</v>
      </c>
      <c r="WPE232" s="19" t="s">
        <v>8439</v>
      </c>
      <c r="WPF232" s="19" t="s">
        <v>8439</v>
      </c>
      <c r="WPG232" s="19" t="s">
        <v>8439</v>
      </c>
      <c r="WPH232" s="19" t="s">
        <v>8439</v>
      </c>
      <c r="WPI232" s="19" t="s">
        <v>8439</v>
      </c>
      <c r="WPJ232" s="19" t="s">
        <v>8439</v>
      </c>
      <c r="WPK232" s="19" t="s">
        <v>8439</v>
      </c>
      <c r="WPL232" s="19" t="s">
        <v>8439</v>
      </c>
      <c r="WPM232" s="19" t="s">
        <v>8439</v>
      </c>
      <c r="WPN232" s="19" t="s">
        <v>8439</v>
      </c>
      <c r="WPO232" s="19" t="s">
        <v>8439</v>
      </c>
      <c r="WPP232" s="19" t="s">
        <v>8439</v>
      </c>
      <c r="WPQ232" s="19" t="s">
        <v>8439</v>
      </c>
      <c r="WPR232" s="19" t="s">
        <v>8439</v>
      </c>
      <c r="WPS232" s="19" t="s">
        <v>8439</v>
      </c>
      <c r="WPT232" s="19" t="s">
        <v>8439</v>
      </c>
      <c r="WPU232" s="19" t="s">
        <v>8439</v>
      </c>
      <c r="WPV232" s="19" t="s">
        <v>8439</v>
      </c>
      <c r="WPW232" s="19" t="s">
        <v>8439</v>
      </c>
      <c r="WPX232" s="19" t="s">
        <v>8439</v>
      </c>
      <c r="WPY232" s="19" t="s">
        <v>8439</v>
      </c>
      <c r="WPZ232" s="19" t="s">
        <v>8439</v>
      </c>
      <c r="WQA232" s="19" t="s">
        <v>8439</v>
      </c>
      <c r="WQB232" s="19" t="s">
        <v>8439</v>
      </c>
      <c r="WQC232" s="19" t="s">
        <v>8439</v>
      </c>
      <c r="WQD232" s="19" t="s">
        <v>8439</v>
      </c>
      <c r="WQE232" s="19" t="s">
        <v>8439</v>
      </c>
      <c r="WQF232" s="19" t="s">
        <v>8439</v>
      </c>
      <c r="WQG232" s="19" t="s">
        <v>8439</v>
      </c>
      <c r="WQH232" s="19" t="s">
        <v>8439</v>
      </c>
      <c r="WQI232" s="19" t="s">
        <v>8439</v>
      </c>
      <c r="WQJ232" s="19" t="s">
        <v>8439</v>
      </c>
      <c r="WQK232" s="19" t="s">
        <v>8439</v>
      </c>
      <c r="WQL232" s="19" t="s">
        <v>8439</v>
      </c>
      <c r="WQM232" s="19" t="s">
        <v>8439</v>
      </c>
      <c r="WQN232" s="19" t="s">
        <v>8439</v>
      </c>
      <c r="WQO232" s="19" t="s">
        <v>8439</v>
      </c>
      <c r="WQP232" s="19" t="s">
        <v>8439</v>
      </c>
      <c r="WQQ232" s="19" t="s">
        <v>8439</v>
      </c>
      <c r="WQR232" s="19" t="s">
        <v>8439</v>
      </c>
      <c r="WQS232" s="19" t="s">
        <v>8439</v>
      </c>
      <c r="WQT232" s="19" t="s">
        <v>8439</v>
      </c>
      <c r="WQU232" s="19" t="s">
        <v>8439</v>
      </c>
      <c r="WQV232" s="19" t="s">
        <v>8439</v>
      </c>
      <c r="WQW232" s="19" t="s">
        <v>8439</v>
      </c>
      <c r="WQX232" s="19" t="s">
        <v>8439</v>
      </c>
      <c r="WQY232" s="19" t="s">
        <v>8439</v>
      </c>
      <c r="WQZ232" s="19" t="s">
        <v>8439</v>
      </c>
      <c r="WRA232" s="19" t="s">
        <v>8439</v>
      </c>
      <c r="WRB232" s="19" t="s">
        <v>8439</v>
      </c>
      <c r="WRC232" s="19" t="s">
        <v>8439</v>
      </c>
      <c r="WRD232" s="19" t="s">
        <v>8439</v>
      </c>
      <c r="WRE232" s="19" t="s">
        <v>8439</v>
      </c>
      <c r="WRF232" s="19" t="s">
        <v>8439</v>
      </c>
      <c r="WRG232" s="19" t="s">
        <v>8439</v>
      </c>
      <c r="WRH232" s="19" t="s">
        <v>8439</v>
      </c>
      <c r="WRI232" s="19" t="s">
        <v>8439</v>
      </c>
      <c r="WRJ232" s="19" t="s">
        <v>8439</v>
      </c>
      <c r="WRK232" s="19" t="s">
        <v>8439</v>
      </c>
      <c r="WRL232" s="19" t="s">
        <v>8439</v>
      </c>
      <c r="WRM232" s="19" t="s">
        <v>8439</v>
      </c>
      <c r="WRN232" s="19" t="s">
        <v>8439</v>
      </c>
      <c r="WRO232" s="19" t="s">
        <v>8439</v>
      </c>
      <c r="WRP232" s="19" t="s">
        <v>8439</v>
      </c>
      <c r="WRQ232" s="19" t="s">
        <v>8439</v>
      </c>
      <c r="WRR232" s="19" t="s">
        <v>8439</v>
      </c>
      <c r="WRS232" s="19" t="s">
        <v>8439</v>
      </c>
      <c r="WRT232" s="19" t="s">
        <v>8439</v>
      </c>
      <c r="WRU232" s="19" t="s">
        <v>8439</v>
      </c>
      <c r="WRV232" s="19" t="s">
        <v>8439</v>
      </c>
      <c r="WRW232" s="19" t="s">
        <v>8439</v>
      </c>
      <c r="WRX232" s="19" t="s">
        <v>8439</v>
      </c>
      <c r="WRY232" s="19" t="s">
        <v>8439</v>
      </c>
      <c r="WRZ232" s="19" t="s">
        <v>8439</v>
      </c>
      <c r="WSA232" s="19" t="s">
        <v>8439</v>
      </c>
      <c r="WSB232" s="19" t="s">
        <v>8439</v>
      </c>
      <c r="WSC232" s="19" t="s">
        <v>8439</v>
      </c>
      <c r="WSD232" s="19" t="s">
        <v>8439</v>
      </c>
      <c r="WSE232" s="19" t="s">
        <v>8439</v>
      </c>
      <c r="WSF232" s="19" t="s">
        <v>8439</v>
      </c>
      <c r="WSG232" s="19" t="s">
        <v>8439</v>
      </c>
      <c r="WSH232" s="19" t="s">
        <v>8439</v>
      </c>
      <c r="WSI232" s="19" t="s">
        <v>8439</v>
      </c>
      <c r="WSJ232" s="19" t="s">
        <v>8439</v>
      </c>
      <c r="WSK232" s="19" t="s">
        <v>8439</v>
      </c>
      <c r="WSL232" s="19" t="s">
        <v>8439</v>
      </c>
      <c r="WSM232" s="19" t="s">
        <v>8439</v>
      </c>
      <c r="WSN232" s="19" t="s">
        <v>8439</v>
      </c>
      <c r="WSO232" s="19" t="s">
        <v>8439</v>
      </c>
      <c r="WSP232" s="19" t="s">
        <v>8439</v>
      </c>
      <c r="WSQ232" s="19" t="s">
        <v>8439</v>
      </c>
      <c r="WSR232" s="19" t="s">
        <v>8439</v>
      </c>
      <c r="WSS232" s="19" t="s">
        <v>8439</v>
      </c>
      <c r="WST232" s="19" t="s">
        <v>8439</v>
      </c>
      <c r="WSU232" s="19" t="s">
        <v>8439</v>
      </c>
      <c r="WSV232" s="19" t="s">
        <v>8439</v>
      </c>
      <c r="WSW232" s="19" t="s">
        <v>8439</v>
      </c>
      <c r="WSX232" s="19" t="s">
        <v>8439</v>
      </c>
      <c r="WSY232" s="19" t="s">
        <v>8439</v>
      </c>
      <c r="WSZ232" s="19" t="s">
        <v>8439</v>
      </c>
      <c r="WTA232" s="19" t="s">
        <v>8439</v>
      </c>
      <c r="WTB232" s="19" t="s">
        <v>8439</v>
      </c>
      <c r="WTC232" s="19" t="s">
        <v>8439</v>
      </c>
      <c r="WTD232" s="19" t="s">
        <v>8439</v>
      </c>
      <c r="WTE232" s="19" t="s">
        <v>8439</v>
      </c>
      <c r="WTF232" s="19" t="s">
        <v>8439</v>
      </c>
      <c r="WTG232" s="19" t="s">
        <v>8439</v>
      </c>
      <c r="WTH232" s="19" t="s">
        <v>8439</v>
      </c>
      <c r="WTI232" s="19" t="s">
        <v>8439</v>
      </c>
      <c r="WTJ232" s="19" t="s">
        <v>8439</v>
      </c>
      <c r="WTK232" s="19" t="s">
        <v>8439</v>
      </c>
      <c r="WTL232" s="19" t="s">
        <v>8439</v>
      </c>
      <c r="WTM232" s="19" t="s">
        <v>8439</v>
      </c>
      <c r="WTN232" s="19" t="s">
        <v>8439</v>
      </c>
      <c r="WTO232" s="19" t="s">
        <v>8439</v>
      </c>
      <c r="WTP232" s="19" t="s">
        <v>8439</v>
      </c>
      <c r="WTQ232" s="19" t="s">
        <v>8439</v>
      </c>
      <c r="WTR232" s="19" t="s">
        <v>8439</v>
      </c>
      <c r="WTS232" s="19" t="s">
        <v>8439</v>
      </c>
      <c r="WTT232" s="19" t="s">
        <v>8439</v>
      </c>
      <c r="WTU232" s="19" t="s">
        <v>8439</v>
      </c>
      <c r="WTV232" s="19" t="s">
        <v>8439</v>
      </c>
      <c r="WTW232" s="19" t="s">
        <v>8439</v>
      </c>
      <c r="WTX232" s="19" t="s">
        <v>8439</v>
      </c>
      <c r="WTY232" s="19" t="s">
        <v>8439</v>
      </c>
      <c r="WTZ232" s="19" t="s">
        <v>8439</v>
      </c>
      <c r="WUA232" s="19" t="s">
        <v>8439</v>
      </c>
      <c r="WUB232" s="19" t="s">
        <v>8439</v>
      </c>
      <c r="WUC232" s="19" t="s">
        <v>8439</v>
      </c>
    </row>
    <row r="233" spans="1:16097" ht="30" customHeight="1" x14ac:dyDescent="0.35">
      <c r="A233" s="19" t="s">
        <v>248</v>
      </c>
      <c r="B233" s="19" t="s">
        <v>246</v>
      </c>
      <c r="C233" s="22">
        <v>1591500</v>
      </c>
      <c r="D233" s="22">
        <v>0</v>
      </c>
      <c r="E233" s="22">
        <v>300000</v>
      </c>
      <c r="F233" s="22">
        <v>0</v>
      </c>
      <c r="G233" s="48">
        <v>2183373</v>
      </c>
      <c r="H233" s="48"/>
      <c r="I233" s="62"/>
      <c r="J233" s="62"/>
      <c r="K233" s="62"/>
      <c r="L233" s="62"/>
      <c r="M233" s="62"/>
      <c r="N233" s="62"/>
    </row>
    <row r="234" spans="1:16097" ht="30" customHeight="1" x14ac:dyDescent="0.35">
      <c r="A234" s="19" t="s">
        <v>9353</v>
      </c>
      <c r="B234" s="19" t="s">
        <v>1427</v>
      </c>
      <c r="C234" s="22">
        <v>12591770</v>
      </c>
      <c r="D234" s="22">
        <v>0</v>
      </c>
      <c r="E234" s="22">
        <v>32200</v>
      </c>
      <c r="F234" s="22">
        <v>0</v>
      </c>
      <c r="G234" s="48">
        <v>10810438</v>
      </c>
      <c r="H234" s="48"/>
      <c r="I234" s="62"/>
      <c r="J234" s="62"/>
      <c r="K234" s="62"/>
      <c r="L234" s="62"/>
      <c r="M234" s="62"/>
      <c r="N234" s="62"/>
    </row>
    <row r="235" spans="1:16097" ht="30" customHeight="1" x14ac:dyDescent="0.35">
      <c r="A235" s="19" t="s">
        <v>1445</v>
      </c>
      <c r="B235" s="19" t="s">
        <v>8266</v>
      </c>
      <c r="C235" s="22">
        <v>12591770</v>
      </c>
      <c r="D235" s="22">
        <v>0</v>
      </c>
      <c r="E235" s="22">
        <v>0</v>
      </c>
      <c r="F235" s="22">
        <v>0</v>
      </c>
      <c r="G235" s="48">
        <v>10770438</v>
      </c>
      <c r="H235" s="48"/>
      <c r="I235" s="62"/>
      <c r="J235" s="62"/>
      <c r="K235" s="62"/>
      <c r="L235" s="62"/>
      <c r="M235" s="62"/>
      <c r="N235" s="62"/>
    </row>
    <row r="236" spans="1:16097" ht="30" customHeight="1" x14ac:dyDescent="0.35">
      <c r="A236" s="19" t="s">
        <v>9520</v>
      </c>
      <c r="B236" s="19" t="s">
        <v>713</v>
      </c>
      <c r="C236" s="22">
        <v>29043309</v>
      </c>
      <c r="D236" s="22">
        <v>0</v>
      </c>
      <c r="E236" s="22">
        <v>2017412</v>
      </c>
      <c r="F236" s="22">
        <v>0</v>
      </c>
      <c r="G236" s="48">
        <v>65779490</v>
      </c>
      <c r="H236" s="48"/>
      <c r="I236" s="62"/>
      <c r="J236" s="62"/>
      <c r="K236" s="62"/>
      <c r="L236" s="62"/>
      <c r="M236" s="62"/>
      <c r="N236" s="62"/>
    </row>
    <row r="237" spans="1:16097" ht="30" customHeight="1" x14ac:dyDescent="0.35">
      <c r="A237" s="19" t="s">
        <v>9405</v>
      </c>
      <c r="B237" s="19" t="s">
        <v>157</v>
      </c>
      <c r="C237" s="22">
        <v>99878603</v>
      </c>
      <c r="D237" s="22">
        <v>0</v>
      </c>
      <c r="E237" s="22">
        <v>59083498</v>
      </c>
      <c r="F237" s="22">
        <v>0</v>
      </c>
      <c r="G237" s="48">
        <v>136716805</v>
      </c>
      <c r="H237" s="48"/>
      <c r="I237" s="62"/>
      <c r="J237" s="62"/>
      <c r="K237" s="62"/>
      <c r="L237" s="62"/>
      <c r="M237" s="62"/>
      <c r="N237" s="62"/>
    </row>
    <row r="238" spans="1:16097" ht="30" customHeight="1" x14ac:dyDescent="0.35">
      <c r="A238" s="19" t="s">
        <v>9733</v>
      </c>
      <c r="B238" s="19" t="s">
        <v>9734</v>
      </c>
      <c r="C238" s="22">
        <v>27972430.379999999</v>
      </c>
      <c r="D238" s="22">
        <v>0</v>
      </c>
      <c r="E238" s="22">
        <v>33038604.57</v>
      </c>
      <c r="F238" s="22">
        <v>0</v>
      </c>
      <c r="G238" s="48">
        <v>41037836.579999998</v>
      </c>
      <c r="H238" s="48">
        <v>0</v>
      </c>
      <c r="I238" s="62">
        <v>10</v>
      </c>
      <c r="J238" s="62">
        <v>4</v>
      </c>
      <c r="K238" s="62">
        <v>6</v>
      </c>
      <c r="L238" s="62">
        <v>0</v>
      </c>
      <c r="M238" s="62">
        <v>1</v>
      </c>
      <c r="N238" s="62" t="s">
        <v>8222</v>
      </c>
    </row>
    <row r="239" spans="1:16097" ht="30" customHeight="1" x14ac:dyDescent="0.35">
      <c r="A239" s="19" t="s">
        <v>212</v>
      </c>
      <c r="B239" s="19" t="s">
        <v>3631</v>
      </c>
      <c r="C239" s="22">
        <v>261752859</v>
      </c>
      <c r="D239" s="22">
        <v>0</v>
      </c>
      <c r="E239" s="22">
        <v>158758810</v>
      </c>
      <c r="F239" s="22">
        <v>0</v>
      </c>
      <c r="G239" s="48">
        <v>321346681</v>
      </c>
      <c r="H239" s="48">
        <v>0</v>
      </c>
      <c r="I239" s="62" t="s">
        <v>13615</v>
      </c>
      <c r="J239" s="62">
        <v>0</v>
      </c>
      <c r="K239" s="62">
        <v>0</v>
      </c>
      <c r="L239" s="62">
        <v>0</v>
      </c>
      <c r="M239" s="62">
        <v>0</v>
      </c>
      <c r="N239" s="62" t="s">
        <v>8222</v>
      </c>
    </row>
    <row r="240" spans="1:16097" ht="30" customHeight="1" x14ac:dyDescent="0.35">
      <c r="A240" s="19" t="s">
        <v>1593</v>
      </c>
      <c r="B240" s="19" t="s">
        <v>3813</v>
      </c>
      <c r="C240" s="22">
        <v>7647191.2300000004</v>
      </c>
      <c r="D240" s="22">
        <v>0</v>
      </c>
      <c r="E240" s="22">
        <v>7647191.2300000004</v>
      </c>
      <c r="F240" s="22">
        <v>0</v>
      </c>
      <c r="G240" s="48">
        <v>7647191.2300000004</v>
      </c>
      <c r="H240" s="48">
        <v>0</v>
      </c>
      <c r="I240" s="62">
        <v>7</v>
      </c>
      <c r="J240" s="62">
        <v>4</v>
      </c>
      <c r="K240" s="62">
        <v>3</v>
      </c>
      <c r="L240" s="62">
        <v>8</v>
      </c>
      <c r="M240" s="62">
        <v>0</v>
      </c>
      <c r="N240" s="62" t="s">
        <v>3790</v>
      </c>
    </row>
    <row r="241" spans="1:14" ht="30" customHeight="1" x14ac:dyDescent="0.35">
      <c r="A241" s="19" t="s">
        <v>581</v>
      </c>
      <c r="B241" s="19" t="s">
        <v>580</v>
      </c>
      <c r="C241" s="22">
        <v>24823762</v>
      </c>
      <c r="D241" s="22">
        <v>0</v>
      </c>
      <c r="E241" s="22">
        <v>40020834</v>
      </c>
      <c r="F241" s="22">
        <v>0</v>
      </c>
      <c r="G241" s="48">
        <v>46209717</v>
      </c>
      <c r="H241" s="48"/>
      <c r="I241" s="62"/>
      <c r="J241" s="62"/>
      <c r="K241" s="62"/>
      <c r="L241" s="62"/>
      <c r="M241" s="62"/>
      <c r="N241" s="62"/>
    </row>
    <row r="242" spans="1:14" ht="30" customHeight="1" x14ac:dyDescent="0.35">
      <c r="A242" s="19" t="s">
        <v>8042</v>
      </c>
      <c r="B242" s="19" t="s">
        <v>3858</v>
      </c>
      <c r="C242" s="22">
        <v>6729184</v>
      </c>
      <c r="D242" s="22">
        <v>0</v>
      </c>
      <c r="E242" s="22">
        <v>1393406</v>
      </c>
      <c r="F242" s="22">
        <v>0</v>
      </c>
      <c r="G242" s="48">
        <v>2084325</v>
      </c>
      <c r="H242" s="48"/>
      <c r="I242" s="62">
        <v>4</v>
      </c>
      <c r="J242" s="62">
        <v>1</v>
      </c>
      <c r="K242" s="62">
        <v>3</v>
      </c>
      <c r="L242" s="62">
        <v>170</v>
      </c>
      <c r="M242" s="62">
        <v>1</v>
      </c>
      <c r="N242" s="62" t="s">
        <v>3790</v>
      </c>
    </row>
    <row r="243" spans="1:14" ht="30" customHeight="1" x14ac:dyDescent="0.35">
      <c r="A243" s="19" t="s">
        <v>4377</v>
      </c>
      <c r="B243" s="19" t="s">
        <v>2358</v>
      </c>
      <c r="C243" s="22">
        <v>0</v>
      </c>
      <c r="D243" s="22">
        <v>0</v>
      </c>
      <c r="E243" s="22">
        <v>414000</v>
      </c>
      <c r="F243" s="22">
        <v>0</v>
      </c>
      <c r="G243" s="48">
        <v>28641228</v>
      </c>
      <c r="H243" s="48"/>
      <c r="I243" s="62"/>
      <c r="J243" s="62"/>
      <c r="K243" s="62"/>
      <c r="L243" s="62"/>
      <c r="M243" s="62"/>
      <c r="N243" s="62"/>
    </row>
    <row r="244" spans="1:14" ht="30" customHeight="1" x14ac:dyDescent="0.35">
      <c r="A244" s="19" t="s">
        <v>3154</v>
      </c>
      <c r="B244" s="19" t="s">
        <v>9172</v>
      </c>
      <c r="C244" s="22">
        <v>846000</v>
      </c>
      <c r="D244" s="22">
        <v>0</v>
      </c>
      <c r="E244" s="22">
        <v>0</v>
      </c>
      <c r="F244" s="22">
        <v>0</v>
      </c>
      <c r="G244" s="48">
        <v>12937046</v>
      </c>
      <c r="H244" s="48"/>
      <c r="I244" s="62"/>
      <c r="J244" s="62"/>
      <c r="K244" s="62"/>
      <c r="L244" s="62"/>
      <c r="M244" s="62"/>
      <c r="N244" s="62"/>
    </row>
    <row r="245" spans="1:14" ht="30" customHeight="1" x14ac:dyDescent="0.35">
      <c r="A245" s="19" t="s">
        <v>8043</v>
      </c>
      <c r="B245" s="19" t="s">
        <v>3891</v>
      </c>
      <c r="C245" s="23">
        <v>6941396.3200000003</v>
      </c>
      <c r="D245" s="23">
        <v>0</v>
      </c>
      <c r="E245" s="23">
        <v>9941396.3200000003</v>
      </c>
      <c r="F245" s="23">
        <v>0</v>
      </c>
      <c r="G245" s="82">
        <v>6784566</v>
      </c>
      <c r="H245" s="82">
        <v>156832</v>
      </c>
      <c r="I245" s="80">
        <v>3</v>
      </c>
      <c r="J245" s="80">
        <v>1</v>
      </c>
      <c r="K245" s="80">
        <v>2</v>
      </c>
      <c r="L245" s="80">
        <v>0</v>
      </c>
      <c r="M245" s="80">
        <v>1</v>
      </c>
      <c r="N245" s="83" t="s">
        <v>3500</v>
      </c>
    </row>
    <row r="246" spans="1:14" ht="30" customHeight="1" x14ac:dyDescent="0.35">
      <c r="A246" s="19" t="s">
        <v>9563</v>
      </c>
      <c r="B246" s="19" t="s">
        <v>677</v>
      </c>
      <c r="C246" s="22">
        <v>4260800</v>
      </c>
      <c r="D246" s="22">
        <v>0</v>
      </c>
      <c r="E246" s="22">
        <v>657949</v>
      </c>
      <c r="F246" s="22">
        <v>0</v>
      </c>
      <c r="G246" s="48">
        <v>52300207</v>
      </c>
      <c r="H246" s="48"/>
      <c r="I246" s="62"/>
      <c r="J246" s="62"/>
      <c r="K246" s="62"/>
      <c r="L246" s="62"/>
      <c r="M246" s="62"/>
      <c r="N246" s="62"/>
    </row>
    <row r="247" spans="1:14" ht="30" customHeight="1" x14ac:dyDescent="0.35">
      <c r="A247" s="19" t="s">
        <v>9317</v>
      </c>
      <c r="B247" s="19" t="s">
        <v>9318</v>
      </c>
      <c r="C247" s="22">
        <v>20680989</v>
      </c>
      <c r="D247" s="22">
        <v>0</v>
      </c>
      <c r="E247" s="22">
        <v>16158991</v>
      </c>
      <c r="F247" s="22">
        <v>0</v>
      </c>
      <c r="G247" s="48">
        <v>31634670</v>
      </c>
      <c r="H247" s="48"/>
      <c r="I247" s="62"/>
      <c r="J247" s="62"/>
      <c r="K247" s="62"/>
      <c r="L247" s="62"/>
      <c r="M247" s="62"/>
      <c r="N247" s="62"/>
    </row>
    <row r="248" spans="1:14" ht="30" customHeight="1" x14ac:dyDescent="0.35">
      <c r="A248" s="19" t="s">
        <v>112</v>
      </c>
      <c r="B248" s="19" t="s">
        <v>110</v>
      </c>
      <c r="C248" s="22">
        <v>135490658</v>
      </c>
      <c r="D248" s="22">
        <v>0</v>
      </c>
      <c r="E248" s="22">
        <v>95641864</v>
      </c>
      <c r="F248" s="22">
        <v>0</v>
      </c>
      <c r="G248" s="48">
        <v>124531696</v>
      </c>
      <c r="H248" s="48"/>
      <c r="I248" s="62"/>
      <c r="J248" s="62"/>
      <c r="K248" s="62"/>
      <c r="L248" s="62"/>
      <c r="M248" s="62"/>
      <c r="N248" s="62"/>
    </row>
    <row r="249" spans="1:14" ht="30" customHeight="1" x14ac:dyDescent="0.35">
      <c r="A249" s="19" t="s">
        <v>3107</v>
      </c>
      <c r="B249" s="19" t="s">
        <v>9414</v>
      </c>
      <c r="C249" s="22">
        <v>39011971.270000003</v>
      </c>
      <c r="D249" s="22">
        <v>0</v>
      </c>
      <c r="E249" s="22">
        <v>34641543.780000001</v>
      </c>
      <c r="F249" s="22">
        <v>0</v>
      </c>
      <c r="G249" s="48">
        <v>37070466.890000001</v>
      </c>
      <c r="H249" s="48"/>
      <c r="I249" s="62"/>
      <c r="J249" s="62"/>
      <c r="K249" s="62"/>
      <c r="L249" s="62"/>
      <c r="M249" s="62"/>
      <c r="N249" s="62"/>
    </row>
    <row r="250" spans="1:14" ht="30" customHeight="1" x14ac:dyDescent="0.35">
      <c r="A250" s="19" t="s">
        <v>8046</v>
      </c>
      <c r="B250" s="19" t="s">
        <v>13421</v>
      </c>
      <c r="C250" s="22">
        <v>44600</v>
      </c>
      <c r="D250" s="22">
        <v>0</v>
      </c>
      <c r="E250" s="22">
        <v>-44600</v>
      </c>
      <c r="F250" s="22">
        <v>0</v>
      </c>
      <c r="G250" s="48">
        <v>-44600</v>
      </c>
      <c r="H250" s="48">
        <v>0</v>
      </c>
      <c r="I250" s="80">
        <v>9</v>
      </c>
      <c r="J250" s="80">
        <v>7</v>
      </c>
      <c r="K250" s="80">
        <v>2</v>
      </c>
      <c r="L250" s="80">
        <v>9</v>
      </c>
      <c r="M250" s="80">
        <v>1</v>
      </c>
      <c r="N250" s="81" t="s">
        <v>3500</v>
      </c>
    </row>
    <row r="251" spans="1:14" ht="30" customHeight="1" x14ac:dyDescent="0.35">
      <c r="A251" s="19" t="s">
        <v>1124</v>
      </c>
      <c r="B251" s="19" t="s">
        <v>8994</v>
      </c>
      <c r="C251" s="22">
        <v>0</v>
      </c>
      <c r="D251" s="22">
        <v>0</v>
      </c>
      <c r="E251" s="22">
        <v>200000</v>
      </c>
      <c r="F251" s="22">
        <v>0</v>
      </c>
      <c r="G251" s="48">
        <v>242175</v>
      </c>
      <c r="H251" s="48"/>
      <c r="I251" s="62"/>
      <c r="J251" s="62"/>
      <c r="K251" s="62"/>
      <c r="L251" s="62"/>
      <c r="M251" s="62"/>
      <c r="N251" s="62"/>
    </row>
    <row r="252" spans="1:14" ht="30" customHeight="1" x14ac:dyDescent="0.35">
      <c r="A252" s="19" t="s">
        <v>757</v>
      </c>
      <c r="B252" s="19" t="s">
        <v>755</v>
      </c>
      <c r="C252" s="22">
        <v>400577.38</v>
      </c>
      <c r="D252" s="22">
        <v>0</v>
      </c>
      <c r="E252" s="22">
        <f>15000+69803</f>
        <v>84803</v>
      </c>
      <c r="F252" s="22">
        <v>0</v>
      </c>
      <c r="G252" s="48">
        <v>150000</v>
      </c>
      <c r="H252" s="48"/>
      <c r="I252" s="62"/>
      <c r="J252" s="62"/>
      <c r="K252" s="62"/>
      <c r="L252" s="62"/>
      <c r="M252" s="62"/>
      <c r="N252" s="62"/>
    </row>
    <row r="253" spans="1:14" ht="30" customHeight="1" x14ac:dyDescent="0.35">
      <c r="A253" s="19" t="s">
        <v>8368</v>
      </c>
      <c r="B253" s="19" t="s">
        <v>9530</v>
      </c>
      <c r="C253" s="22">
        <v>114617774</v>
      </c>
      <c r="D253" s="22">
        <v>0</v>
      </c>
      <c r="E253" s="22">
        <v>90405598</v>
      </c>
      <c r="F253" s="22">
        <v>0</v>
      </c>
      <c r="G253" s="48">
        <v>111844864</v>
      </c>
      <c r="H253" s="48"/>
      <c r="I253" s="62"/>
      <c r="J253" s="62"/>
      <c r="K253" s="62"/>
      <c r="L253" s="62"/>
      <c r="M253" s="62"/>
      <c r="N253" s="62"/>
    </row>
    <row r="254" spans="1:14" ht="30" customHeight="1" x14ac:dyDescent="0.35">
      <c r="A254" s="19" t="s">
        <v>4383</v>
      </c>
      <c r="B254" s="19" t="s">
        <v>4023</v>
      </c>
      <c r="C254" s="22">
        <v>218050</v>
      </c>
      <c r="D254" s="22">
        <v>0</v>
      </c>
      <c r="E254" s="22">
        <v>0</v>
      </c>
      <c r="F254" s="22">
        <v>0</v>
      </c>
      <c r="G254" s="48">
        <v>35442</v>
      </c>
      <c r="H254" s="48"/>
      <c r="I254" s="62">
        <v>2</v>
      </c>
      <c r="J254" s="62">
        <v>1</v>
      </c>
      <c r="K254" s="62">
        <v>1</v>
      </c>
      <c r="L254" s="62">
        <v>0</v>
      </c>
      <c r="M254" s="62">
        <v>0</v>
      </c>
      <c r="N254" s="62" t="s">
        <v>3790</v>
      </c>
    </row>
    <row r="255" spans="1:14" ht="30" customHeight="1" x14ac:dyDescent="0.35">
      <c r="A255" s="19" t="s">
        <v>1490</v>
      </c>
      <c r="B255" s="19" t="s">
        <v>9323</v>
      </c>
      <c r="C255" s="22">
        <v>41714147</v>
      </c>
      <c r="D255" s="22">
        <v>0</v>
      </c>
      <c r="E255" s="22">
        <v>23123147</v>
      </c>
      <c r="F255" s="22">
        <v>0</v>
      </c>
      <c r="G255" s="48">
        <v>29920539</v>
      </c>
      <c r="H255" s="48"/>
      <c r="I255" s="62">
        <v>11</v>
      </c>
      <c r="J255" s="62">
        <v>6</v>
      </c>
      <c r="K255" s="62">
        <v>5</v>
      </c>
      <c r="L255" s="62">
        <v>11</v>
      </c>
      <c r="M255" s="62">
        <v>1</v>
      </c>
      <c r="N255" s="62" t="s">
        <v>8222</v>
      </c>
    </row>
    <row r="256" spans="1:14" ht="30" customHeight="1" x14ac:dyDescent="0.35">
      <c r="A256" s="19" t="s">
        <v>9386</v>
      </c>
      <c r="B256" s="19" t="s">
        <v>9387</v>
      </c>
      <c r="C256" s="22">
        <f>4153237+776130+40900</f>
        <v>4970267</v>
      </c>
      <c r="D256" s="22">
        <v>0</v>
      </c>
      <c r="E256" s="22">
        <f>35127+339075+473486</f>
        <v>847688</v>
      </c>
      <c r="F256" s="22">
        <v>0</v>
      </c>
      <c r="G256" s="48">
        <v>5022993</v>
      </c>
      <c r="H256" s="48"/>
      <c r="I256" s="62"/>
      <c r="J256" s="62"/>
      <c r="K256" s="62"/>
      <c r="L256" s="62"/>
      <c r="M256" s="62"/>
      <c r="N256" s="62"/>
    </row>
    <row r="257" spans="1:14" ht="30" customHeight="1" x14ac:dyDescent="0.35">
      <c r="A257" s="19" t="s">
        <v>51</v>
      </c>
      <c r="B257" s="19" t="s">
        <v>9299</v>
      </c>
      <c r="C257" s="22">
        <v>43979103.5</v>
      </c>
      <c r="D257" s="22">
        <v>0</v>
      </c>
      <c r="E257" s="22">
        <v>38699335.5</v>
      </c>
      <c r="F257" s="22">
        <v>0</v>
      </c>
      <c r="G257" s="48">
        <v>36000626.329999998</v>
      </c>
      <c r="H257" s="48"/>
      <c r="I257" s="62"/>
      <c r="J257" s="62"/>
      <c r="K257" s="62"/>
      <c r="L257" s="62"/>
      <c r="M257" s="62"/>
      <c r="N257" s="62"/>
    </row>
    <row r="258" spans="1:14" ht="30" customHeight="1" x14ac:dyDescent="0.35">
      <c r="A258" s="19" t="s">
        <v>9479</v>
      </c>
      <c r="B258" s="19" t="s">
        <v>682</v>
      </c>
      <c r="C258" s="22">
        <v>167059000</v>
      </c>
      <c r="D258" s="22">
        <v>0</v>
      </c>
      <c r="E258" s="22">
        <v>83770000</v>
      </c>
      <c r="F258" s="22">
        <v>0</v>
      </c>
      <c r="G258" s="48">
        <v>94927000</v>
      </c>
      <c r="H258" s="48"/>
      <c r="I258" s="62"/>
      <c r="J258" s="62"/>
      <c r="K258" s="62"/>
      <c r="L258" s="62"/>
      <c r="M258" s="62"/>
      <c r="N258" s="62"/>
    </row>
    <row r="259" spans="1:14" ht="30" customHeight="1" x14ac:dyDescent="0.35">
      <c r="A259" s="19" t="s">
        <v>9478</v>
      </c>
      <c r="B259" s="19" t="s">
        <v>3680</v>
      </c>
      <c r="C259" s="22">
        <v>0</v>
      </c>
      <c r="D259" s="22">
        <v>0</v>
      </c>
      <c r="E259" s="22">
        <v>104380</v>
      </c>
      <c r="F259" s="22">
        <v>0</v>
      </c>
      <c r="G259" s="48">
        <v>145628</v>
      </c>
      <c r="H259" s="48"/>
      <c r="I259" s="62"/>
      <c r="J259" s="62"/>
      <c r="K259" s="62"/>
      <c r="L259" s="62"/>
      <c r="M259" s="62"/>
      <c r="N259" s="62"/>
    </row>
    <row r="260" spans="1:14" ht="30" customHeight="1" x14ac:dyDescent="0.35">
      <c r="A260" s="19" t="s">
        <v>9591</v>
      </c>
      <c r="B260" s="19" t="s">
        <v>2722</v>
      </c>
      <c r="C260" s="22">
        <v>527831.92000000004</v>
      </c>
      <c r="D260" s="22">
        <v>0</v>
      </c>
      <c r="E260" s="22">
        <v>452831</v>
      </c>
      <c r="F260" s="22">
        <v>0</v>
      </c>
      <c r="G260" s="48">
        <v>527831.92000000004</v>
      </c>
      <c r="H260" s="48"/>
      <c r="I260" s="62"/>
      <c r="J260" s="62"/>
      <c r="K260" s="62"/>
      <c r="L260" s="62"/>
      <c r="M260" s="62"/>
      <c r="N260" s="62"/>
    </row>
    <row r="261" spans="1:14" ht="30" customHeight="1" x14ac:dyDescent="0.35">
      <c r="A261" s="19" t="s">
        <v>8050</v>
      </c>
      <c r="B261" s="19" t="s">
        <v>9477</v>
      </c>
      <c r="C261" s="22">
        <v>0</v>
      </c>
      <c r="D261" s="22">
        <v>0</v>
      </c>
      <c r="E261" s="22">
        <v>0</v>
      </c>
      <c r="F261" s="22">
        <v>0</v>
      </c>
      <c r="G261" s="48">
        <v>0</v>
      </c>
      <c r="H261" s="48"/>
      <c r="I261" s="62"/>
      <c r="J261" s="62"/>
      <c r="K261" s="62"/>
      <c r="L261" s="62"/>
      <c r="M261" s="62"/>
      <c r="N261" s="62"/>
    </row>
    <row r="262" spans="1:14" ht="30" customHeight="1" x14ac:dyDescent="0.35">
      <c r="A262" s="19" t="s">
        <v>8051</v>
      </c>
      <c r="B262" s="19" t="s">
        <v>3290</v>
      </c>
      <c r="C262" s="22">
        <v>2000000</v>
      </c>
      <c r="D262" s="22">
        <v>0</v>
      </c>
      <c r="E262" s="22">
        <v>0</v>
      </c>
      <c r="F262" s="22">
        <v>0</v>
      </c>
      <c r="G262" s="48">
        <v>595</v>
      </c>
      <c r="H262" s="48"/>
      <c r="I262" s="62">
        <v>4</v>
      </c>
      <c r="J262" s="62">
        <v>2</v>
      </c>
      <c r="K262" s="62">
        <v>2</v>
      </c>
      <c r="L262" s="62">
        <v>0</v>
      </c>
      <c r="M262" s="62">
        <v>0</v>
      </c>
      <c r="N262" s="62" t="s">
        <v>3790</v>
      </c>
    </row>
    <row r="263" spans="1:14" ht="33" customHeight="1" x14ac:dyDescent="0.35">
      <c r="A263" s="19" t="s">
        <v>9619</v>
      </c>
      <c r="B263" s="19" t="s">
        <v>3915</v>
      </c>
      <c r="C263" s="22">
        <v>49009</v>
      </c>
      <c r="D263" s="22">
        <v>0</v>
      </c>
      <c r="E263" s="22">
        <v>49009</v>
      </c>
      <c r="F263" s="22">
        <v>0</v>
      </c>
      <c r="G263" s="48">
        <v>99520</v>
      </c>
      <c r="H263" s="48"/>
      <c r="I263" s="62"/>
      <c r="J263" s="62"/>
      <c r="K263" s="62"/>
      <c r="L263" s="62"/>
      <c r="M263" s="62"/>
      <c r="N263" s="62"/>
    </row>
    <row r="264" spans="1:14" ht="31.5" customHeight="1" x14ac:dyDescent="0.35">
      <c r="A264" s="19" t="s">
        <v>5062</v>
      </c>
      <c r="B264" s="19" t="s">
        <v>8762</v>
      </c>
      <c r="C264" s="22">
        <v>0</v>
      </c>
      <c r="D264" s="22">
        <v>0</v>
      </c>
      <c r="E264" s="22">
        <v>0</v>
      </c>
      <c r="F264" s="22">
        <v>0</v>
      </c>
      <c r="G264" s="48">
        <v>483368</v>
      </c>
      <c r="H264" s="48"/>
      <c r="I264" s="62">
        <v>2</v>
      </c>
      <c r="J264" s="62">
        <v>1</v>
      </c>
      <c r="K264" s="62">
        <v>1</v>
      </c>
      <c r="L264" s="62">
        <v>0</v>
      </c>
      <c r="M264" s="62">
        <v>1</v>
      </c>
      <c r="N264" s="62" t="s">
        <v>3790</v>
      </c>
    </row>
    <row r="265" spans="1:14" ht="33" customHeight="1" x14ac:dyDescent="0.35">
      <c r="A265" s="19" t="s">
        <v>5063</v>
      </c>
      <c r="B265" s="19" t="s">
        <v>10017</v>
      </c>
      <c r="C265" s="22">
        <v>0</v>
      </c>
      <c r="D265" s="22">
        <v>0</v>
      </c>
      <c r="E265" s="22">
        <v>0</v>
      </c>
      <c r="F265" s="22">
        <v>0</v>
      </c>
      <c r="G265" s="48">
        <v>0</v>
      </c>
      <c r="H265" s="48"/>
      <c r="I265" s="62">
        <v>60</v>
      </c>
      <c r="J265" s="62">
        <v>12</v>
      </c>
      <c r="K265" s="62">
        <v>48</v>
      </c>
      <c r="L265" s="62">
        <v>0</v>
      </c>
      <c r="M265" s="62">
        <v>1</v>
      </c>
      <c r="N265" s="62" t="s">
        <v>3790</v>
      </c>
    </row>
    <row r="266" spans="1:14" ht="29.25" customHeight="1" x14ac:dyDescent="0.35">
      <c r="A266" s="19" t="s">
        <v>9334</v>
      </c>
      <c r="B266" s="19" t="s">
        <v>9335</v>
      </c>
      <c r="C266" s="22">
        <v>3570000</v>
      </c>
      <c r="D266" s="22">
        <v>0</v>
      </c>
      <c r="E266" s="22">
        <v>2035809</v>
      </c>
      <c r="F266" s="22">
        <v>0</v>
      </c>
      <c r="G266" s="48">
        <v>2035809</v>
      </c>
      <c r="H266" s="48"/>
      <c r="I266" s="62">
        <v>5</v>
      </c>
      <c r="J266" s="62">
        <v>2</v>
      </c>
      <c r="K266" s="62">
        <v>3</v>
      </c>
      <c r="L266" s="62">
        <v>6</v>
      </c>
      <c r="M266" s="62">
        <v>1</v>
      </c>
      <c r="N266" s="62" t="s">
        <v>3790</v>
      </c>
    </row>
    <row r="267" spans="1:14" ht="30" customHeight="1" x14ac:dyDescent="0.35">
      <c r="A267" s="19" t="s">
        <v>3149</v>
      </c>
      <c r="B267" s="19" t="s">
        <v>9367</v>
      </c>
      <c r="C267" s="22">
        <f>35568100+5345163+11460000+3000+5516878</f>
        <v>57893141</v>
      </c>
      <c r="D267" s="22">
        <v>0</v>
      </c>
      <c r="E267" s="22">
        <f>11712823+539809</f>
        <v>12252632</v>
      </c>
      <c r="F267" s="22">
        <v>0</v>
      </c>
      <c r="G267" s="48">
        <v>64179556</v>
      </c>
      <c r="H267" s="48"/>
      <c r="I267" s="62"/>
      <c r="J267" s="62"/>
      <c r="K267" s="62"/>
      <c r="L267" s="62"/>
      <c r="M267" s="62"/>
      <c r="N267" s="62"/>
    </row>
    <row r="268" spans="1:14" ht="28.5" customHeight="1" x14ac:dyDescent="0.35">
      <c r="A268" s="19" t="s">
        <v>8053</v>
      </c>
      <c r="B268" s="19" t="s">
        <v>3878</v>
      </c>
      <c r="C268" s="22">
        <v>74101080</v>
      </c>
      <c r="D268" s="22">
        <v>0</v>
      </c>
      <c r="E268" s="22">
        <v>35112726</v>
      </c>
      <c r="F268" s="22">
        <v>0</v>
      </c>
      <c r="G268" s="48">
        <v>38727397</v>
      </c>
      <c r="H268" s="48">
        <v>45557572</v>
      </c>
      <c r="I268" s="62">
        <v>0</v>
      </c>
      <c r="J268" s="62">
        <v>0</v>
      </c>
      <c r="K268" s="62">
        <v>0</v>
      </c>
      <c r="L268" s="62">
        <v>115</v>
      </c>
      <c r="M268" s="62">
        <v>0</v>
      </c>
      <c r="N268" s="62" t="s">
        <v>8222</v>
      </c>
    </row>
    <row r="269" spans="1:14" ht="31.5" customHeight="1" x14ac:dyDescent="0.35">
      <c r="A269" s="19" t="s">
        <v>9451</v>
      </c>
      <c r="B269" s="19" t="s">
        <v>315</v>
      </c>
      <c r="C269" s="22">
        <v>1598904187</v>
      </c>
      <c r="D269" s="22">
        <v>0</v>
      </c>
      <c r="E269" s="22">
        <v>1646735</v>
      </c>
      <c r="F269" s="22">
        <v>0</v>
      </c>
      <c r="G269" s="48">
        <v>1794338</v>
      </c>
      <c r="H269" s="48"/>
      <c r="I269" s="62"/>
      <c r="J269" s="62"/>
      <c r="K269" s="62"/>
      <c r="L269" s="62"/>
      <c r="M269" s="62"/>
      <c r="N269" s="62"/>
    </row>
    <row r="270" spans="1:14" ht="43.5" customHeight="1" x14ac:dyDescent="0.35">
      <c r="A270" s="19" t="s">
        <v>9583</v>
      </c>
      <c r="B270" s="19" t="s">
        <v>3744</v>
      </c>
      <c r="C270" s="22">
        <v>0</v>
      </c>
      <c r="D270" s="22">
        <v>0</v>
      </c>
      <c r="E270" s="22">
        <v>0</v>
      </c>
      <c r="F270" s="22">
        <v>0</v>
      </c>
      <c r="G270" s="48">
        <v>0</v>
      </c>
      <c r="H270" s="48"/>
      <c r="I270" s="62">
        <v>35</v>
      </c>
      <c r="J270" s="62">
        <v>6</v>
      </c>
      <c r="K270" s="62">
        <v>29</v>
      </c>
      <c r="L270" s="62">
        <v>35</v>
      </c>
      <c r="M270" s="62">
        <v>1</v>
      </c>
      <c r="N270" s="62" t="s">
        <v>3790</v>
      </c>
    </row>
    <row r="271" spans="1:14" ht="45" customHeight="1" x14ac:dyDescent="0.35">
      <c r="A271" s="19" t="s">
        <v>9462</v>
      </c>
      <c r="B271" s="19" t="s">
        <v>9463</v>
      </c>
      <c r="C271" s="22">
        <v>283100</v>
      </c>
      <c r="D271" s="22">
        <v>0</v>
      </c>
      <c r="E271" s="22">
        <v>0</v>
      </c>
      <c r="F271" s="22">
        <v>0</v>
      </c>
      <c r="G271" s="48">
        <v>631473</v>
      </c>
      <c r="H271" s="48"/>
      <c r="I271" s="62"/>
      <c r="J271" s="62"/>
      <c r="K271" s="62"/>
      <c r="L271" s="62"/>
      <c r="M271" s="62"/>
      <c r="N271" s="62"/>
    </row>
    <row r="272" spans="1:14" ht="33.75" customHeight="1" x14ac:dyDescent="0.35">
      <c r="A272" s="19" t="s">
        <v>1643</v>
      </c>
      <c r="B272" s="19" t="s">
        <v>3944</v>
      </c>
      <c r="C272" s="22">
        <v>70222329</v>
      </c>
      <c r="D272" s="22">
        <v>0</v>
      </c>
      <c r="E272" s="22">
        <v>39324520</v>
      </c>
      <c r="F272" s="22">
        <v>0</v>
      </c>
      <c r="G272" s="48">
        <v>-64174877</v>
      </c>
      <c r="H272" s="48">
        <v>23752702</v>
      </c>
      <c r="I272" s="62">
        <v>2</v>
      </c>
      <c r="J272" s="62">
        <v>2</v>
      </c>
      <c r="K272" s="62">
        <v>0</v>
      </c>
      <c r="L272" s="62">
        <v>0</v>
      </c>
      <c r="M272" s="62">
        <v>1</v>
      </c>
      <c r="N272" s="62" t="s">
        <v>8222</v>
      </c>
    </row>
    <row r="273" spans="1:14" ht="46.5" customHeight="1" x14ac:dyDescent="0.35">
      <c r="A273" s="19" t="s">
        <v>5065</v>
      </c>
      <c r="B273" s="19" t="s">
        <v>4038</v>
      </c>
      <c r="C273" s="22">
        <v>12082194</v>
      </c>
      <c r="D273" s="22">
        <v>0</v>
      </c>
      <c r="E273" s="22">
        <v>22166221</v>
      </c>
      <c r="F273" s="22">
        <v>0</v>
      </c>
      <c r="G273" s="48">
        <v>26752448</v>
      </c>
      <c r="H273" s="48"/>
      <c r="I273" s="62">
        <v>8</v>
      </c>
      <c r="J273" s="62">
        <v>5</v>
      </c>
      <c r="K273" s="62">
        <v>3</v>
      </c>
      <c r="L273" s="62">
        <v>0</v>
      </c>
      <c r="M273" s="62">
        <v>0</v>
      </c>
      <c r="N273" s="62" t="s">
        <v>8201</v>
      </c>
    </row>
    <row r="274" spans="1:14" ht="15.5" x14ac:dyDescent="0.35">
      <c r="A274" s="19" t="s">
        <v>9370</v>
      </c>
      <c r="B274" s="19" t="s">
        <v>8768</v>
      </c>
      <c r="C274" s="22">
        <v>227000</v>
      </c>
      <c r="D274" s="22">
        <v>0</v>
      </c>
      <c r="E274" s="22">
        <v>221238</v>
      </c>
      <c r="F274" s="22">
        <v>0</v>
      </c>
      <c r="G274" s="48">
        <v>484938</v>
      </c>
      <c r="H274" s="48"/>
      <c r="I274" s="62"/>
      <c r="J274" s="62"/>
      <c r="K274" s="62"/>
      <c r="L274" s="62"/>
      <c r="M274" s="62"/>
      <c r="N274" s="62"/>
    </row>
    <row r="275" spans="1:14" ht="15.5" x14ac:dyDescent="0.35">
      <c r="A275" s="19" t="s">
        <v>345</v>
      </c>
      <c r="B275" s="19" t="s">
        <v>9411</v>
      </c>
      <c r="C275" s="22">
        <v>9672000</v>
      </c>
      <c r="D275" s="22">
        <v>0</v>
      </c>
      <c r="E275" s="22">
        <v>6070000</v>
      </c>
      <c r="F275" s="22">
        <v>0</v>
      </c>
      <c r="G275" s="48">
        <v>94767000</v>
      </c>
      <c r="H275" s="48"/>
      <c r="I275" s="62"/>
      <c r="J275" s="62"/>
      <c r="K275" s="62"/>
      <c r="L275" s="62"/>
      <c r="M275" s="62"/>
      <c r="N275" s="62"/>
    </row>
    <row r="276" spans="1:14" ht="31.5" customHeight="1" x14ac:dyDescent="0.35">
      <c r="A276" s="19" t="s">
        <v>9448</v>
      </c>
      <c r="B276" s="19" t="s">
        <v>3709</v>
      </c>
      <c r="C276" s="22">
        <v>15451880</v>
      </c>
      <c r="D276" s="22">
        <v>0</v>
      </c>
      <c r="E276" s="22">
        <v>0</v>
      </c>
      <c r="F276" s="22">
        <v>0</v>
      </c>
      <c r="G276" s="48">
        <v>15186699</v>
      </c>
      <c r="H276" s="48"/>
      <c r="I276" s="62"/>
      <c r="J276" s="62"/>
      <c r="K276" s="62"/>
      <c r="L276" s="62"/>
      <c r="M276" s="62"/>
      <c r="N276" s="62"/>
    </row>
    <row r="277" spans="1:14" ht="15.5" x14ac:dyDescent="0.35">
      <c r="A277" s="19" t="s">
        <v>9888</v>
      </c>
      <c r="B277" s="20" t="s">
        <v>4443</v>
      </c>
      <c r="C277" s="22">
        <v>200000</v>
      </c>
      <c r="D277" s="22">
        <v>0</v>
      </c>
      <c r="E277" s="22">
        <v>38613</v>
      </c>
      <c r="F277" s="22">
        <v>0</v>
      </c>
      <c r="G277" s="48">
        <v>105380</v>
      </c>
      <c r="H277" s="48"/>
      <c r="I277" s="62">
        <v>13</v>
      </c>
      <c r="J277" s="62">
        <v>1</v>
      </c>
      <c r="K277" s="62">
        <v>12</v>
      </c>
      <c r="L277" s="62">
        <v>9</v>
      </c>
      <c r="M277" s="62">
        <v>2</v>
      </c>
      <c r="N277" s="62" t="s">
        <v>3500</v>
      </c>
    </row>
    <row r="278" spans="1:14" ht="34.5" customHeight="1" x14ac:dyDescent="0.35">
      <c r="A278" s="19" t="s">
        <v>9602</v>
      </c>
      <c r="B278" s="19" t="s">
        <v>3356</v>
      </c>
      <c r="C278" s="22">
        <v>1347609</v>
      </c>
      <c r="D278" s="22">
        <v>0</v>
      </c>
      <c r="E278" s="22">
        <v>72688</v>
      </c>
      <c r="F278" s="22">
        <v>0</v>
      </c>
      <c r="G278" s="48">
        <v>908377</v>
      </c>
      <c r="H278" s="48"/>
      <c r="I278" s="62">
        <v>3</v>
      </c>
      <c r="J278" s="62">
        <v>2</v>
      </c>
      <c r="K278" s="62">
        <v>1</v>
      </c>
      <c r="L278" s="62">
        <v>8</v>
      </c>
      <c r="M278" s="62">
        <v>0</v>
      </c>
      <c r="N278" s="62" t="s">
        <v>3790</v>
      </c>
    </row>
    <row r="279" spans="1:14" ht="15.5" x14ac:dyDescent="0.35">
      <c r="A279" s="19" t="s">
        <v>4944</v>
      </c>
      <c r="B279" s="19" t="s">
        <v>4232</v>
      </c>
      <c r="C279" s="22">
        <v>0</v>
      </c>
      <c r="D279" s="22">
        <v>0</v>
      </c>
      <c r="E279" s="22">
        <v>119546</v>
      </c>
      <c r="F279" s="22">
        <v>0</v>
      </c>
      <c r="G279" s="48">
        <v>270796</v>
      </c>
      <c r="H279" s="48"/>
      <c r="I279" s="62">
        <v>4</v>
      </c>
      <c r="J279" s="62">
        <v>0</v>
      </c>
      <c r="K279" s="62">
        <v>4</v>
      </c>
      <c r="L279" s="62">
        <v>3</v>
      </c>
      <c r="M279" s="62">
        <v>1</v>
      </c>
      <c r="N279" s="62" t="s">
        <v>3790</v>
      </c>
    </row>
    <row r="280" spans="1:14" ht="27.75" customHeight="1" x14ac:dyDescent="0.35">
      <c r="A280" s="19" t="s">
        <v>9523</v>
      </c>
      <c r="B280" s="19" t="s">
        <v>3713</v>
      </c>
      <c r="C280" s="22">
        <v>0</v>
      </c>
      <c r="D280" s="22">
        <v>0</v>
      </c>
      <c r="E280" s="22">
        <v>10500</v>
      </c>
      <c r="F280" s="22">
        <v>0</v>
      </c>
      <c r="G280" s="48">
        <v>149606</v>
      </c>
      <c r="H280" s="48"/>
      <c r="I280" s="62"/>
      <c r="J280" s="62"/>
      <c r="K280" s="62"/>
      <c r="L280" s="62"/>
      <c r="M280" s="62"/>
      <c r="N280" s="62"/>
    </row>
    <row r="281" spans="1:14" ht="28.5" customHeight="1" x14ac:dyDescent="0.35">
      <c r="A281" s="19" t="s">
        <v>2117</v>
      </c>
      <c r="B281" s="19" t="s">
        <v>2116</v>
      </c>
      <c r="C281" s="22">
        <v>0</v>
      </c>
      <c r="D281" s="22">
        <v>0</v>
      </c>
      <c r="E281" s="22">
        <v>0</v>
      </c>
      <c r="F281" s="22">
        <v>0</v>
      </c>
      <c r="G281" s="48">
        <v>0</v>
      </c>
      <c r="H281" s="48"/>
      <c r="I281" s="62">
        <v>5</v>
      </c>
      <c r="J281" s="62">
        <v>2</v>
      </c>
      <c r="K281" s="62">
        <v>3</v>
      </c>
      <c r="L281" s="62">
        <v>0</v>
      </c>
      <c r="M281" s="62">
        <v>1</v>
      </c>
      <c r="N281" s="62" t="s">
        <v>3790</v>
      </c>
    </row>
    <row r="282" spans="1:14" ht="15.5" x14ac:dyDescent="0.35">
      <c r="A282" s="19" t="s">
        <v>9332</v>
      </c>
      <c r="B282" s="19" t="s">
        <v>3625</v>
      </c>
      <c r="C282" s="22">
        <v>277559</v>
      </c>
      <c r="D282" s="22">
        <v>0</v>
      </c>
      <c r="E282" s="22">
        <v>144925</v>
      </c>
      <c r="F282" s="22">
        <v>0</v>
      </c>
      <c r="G282" s="48">
        <v>211364</v>
      </c>
      <c r="H282" s="48"/>
      <c r="I282" s="62"/>
      <c r="J282" s="62"/>
      <c r="K282" s="62"/>
      <c r="L282" s="62"/>
      <c r="M282" s="62"/>
      <c r="N282" s="62"/>
    </row>
    <row r="283" spans="1:14" ht="15.5" x14ac:dyDescent="0.35">
      <c r="A283" s="19" t="s">
        <v>2589</v>
      </c>
      <c r="B283" s="19" t="s">
        <v>13184</v>
      </c>
      <c r="C283" s="22">
        <v>86970</v>
      </c>
      <c r="D283" s="22">
        <v>0</v>
      </c>
      <c r="E283" s="22">
        <v>-121497</v>
      </c>
      <c r="F283" s="22">
        <v>0</v>
      </c>
      <c r="G283" s="48">
        <v>-121497</v>
      </c>
      <c r="H283" s="48">
        <v>118546</v>
      </c>
      <c r="I283" s="62">
        <v>7</v>
      </c>
      <c r="J283" s="62">
        <v>2</v>
      </c>
      <c r="K283" s="62">
        <v>5</v>
      </c>
      <c r="L283" s="62">
        <v>15</v>
      </c>
      <c r="M283" s="62">
        <v>0</v>
      </c>
      <c r="N283" s="62" t="s">
        <v>3790</v>
      </c>
    </row>
    <row r="284" spans="1:14" ht="31.5" customHeight="1" x14ac:dyDescent="0.35">
      <c r="A284" s="19" t="s">
        <v>9351</v>
      </c>
      <c r="B284" s="19" t="s">
        <v>9352</v>
      </c>
      <c r="C284" s="22">
        <v>555760</v>
      </c>
      <c r="D284" s="22">
        <v>0</v>
      </c>
      <c r="E284" s="22">
        <v>87544</v>
      </c>
      <c r="F284" s="22">
        <v>0</v>
      </c>
      <c r="G284" s="48">
        <v>280384</v>
      </c>
      <c r="H284" s="48"/>
      <c r="I284" s="62"/>
      <c r="J284" s="62"/>
      <c r="K284" s="62"/>
      <c r="L284" s="62"/>
      <c r="M284" s="62"/>
      <c r="N284" s="62"/>
    </row>
    <row r="285" spans="1:14" ht="15.5" x14ac:dyDescent="0.35">
      <c r="A285" s="19" t="s">
        <v>11725</v>
      </c>
      <c r="B285" s="19" t="s">
        <v>8574</v>
      </c>
      <c r="C285" s="22">
        <v>38850</v>
      </c>
      <c r="D285" s="22">
        <v>0</v>
      </c>
      <c r="E285" s="22">
        <v>0</v>
      </c>
      <c r="F285" s="22">
        <v>0</v>
      </c>
      <c r="G285" s="48">
        <v>0</v>
      </c>
      <c r="H285" s="48"/>
      <c r="I285" s="62">
        <v>5</v>
      </c>
      <c r="J285" s="62">
        <v>0</v>
      </c>
      <c r="K285" s="62">
        <v>5</v>
      </c>
      <c r="L285" s="62">
        <v>1</v>
      </c>
      <c r="M285" s="62">
        <v>0</v>
      </c>
      <c r="N285" s="62" t="s">
        <v>3500</v>
      </c>
    </row>
    <row r="286" spans="1:14" ht="32.25" customHeight="1" x14ac:dyDescent="0.35">
      <c r="A286" s="19" t="s">
        <v>8679</v>
      </c>
      <c r="B286" s="19" t="s">
        <v>1253</v>
      </c>
      <c r="C286" s="22">
        <v>0</v>
      </c>
      <c r="D286" s="22">
        <v>0</v>
      </c>
      <c r="E286" s="22">
        <v>13450</v>
      </c>
      <c r="F286" s="22">
        <v>0</v>
      </c>
      <c r="G286" s="48">
        <v>13450</v>
      </c>
      <c r="H286" s="22"/>
      <c r="I286" s="59"/>
      <c r="J286" s="59"/>
      <c r="K286" s="59"/>
      <c r="L286" s="59"/>
      <c r="M286" s="59"/>
      <c r="N286" s="59"/>
    </row>
    <row r="287" spans="1:14" ht="15.5" x14ac:dyDescent="0.35">
      <c r="A287" s="19" t="s">
        <v>3179</v>
      </c>
      <c r="B287" s="19" t="s">
        <v>3825</v>
      </c>
      <c r="C287" s="22">
        <v>1415750</v>
      </c>
      <c r="D287" s="22">
        <v>0</v>
      </c>
      <c r="E287" s="22">
        <v>0</v>
      </c>
      <c r="F287" s="22">
        <v>0</v>
      </c>
      <c r="G287" s="48">
        <v>-1540450</v>
      </c>
      <c r="H287" s="48">
        <v>103247</v>
      </c>
      <c r="I287" s="62">
        <v>203</v>
      </c>
      <c r="J287" s="62">
        <v>75</v>
      </c>
      <c r="K287" s="62">
        <v>128</v>
      </c>
      <c r="L287" s="62">
        <v>0</v>
      </c>
      <c r="M287" s="62">
        <v>1</v>
      </c>
      <c r="N287" s="62" t="s">
        <v>8201</v>
      </c>
    </row>
    <row r="288" spans="1:14" ht="15.5" x14ac:dyDescent="0.35">
      <c r="A288" s="19" t="s">
        <v>9468</v>
      </c>
      <c r="B288" s="19" t="s">
        <v>3730</v>
      </c>
      <c r="C288" s="22">
        <v>781715</v>
      </c>
      <c r="D288" s="22">
        <v>0</v>
      </c>
      <c r="E288" s="22">
        <v>0</v>
      </c>
      <c r="F288" s="22">
        <v>0</v>
      </c>
      <c r="G288" s="48">
        <v>785016</v>
      </c>
      <c r="H288" s="48"/>
      <c r="I288" s="62"/>
      <c r="J288" s="62"/>
      <c r="K288" s="62"/>
      <c r="L288" s="62"/>
      <c r="M288" s="62"/>
      <c r="N288" s="62"/>
    </row>
    <row r="289" spans="1:14" ht="15.5" x14ac:dyDescent="0.35">
      <c r="A289" s="19" t="s">
        <v>9500</v>
      </c>
      <c r="B289" s="19" t="s">
        <v>1294</v>
      </c>
      <c r="C289" s="22">
        <v>0</v>
      </c>
      <c r="D289" s="22">
        <v>0</v>
      </c>
      <c r="E289" s="22">
        <v>0</v>
      </c>
      <c r="F289" s="22">
        <v>0</v>
      </c>
      <c r="G289" s="48">
        <v>0</v>
      </c>
      <c r="H289" s="48"/>
      <c r="I289" s="62"/>
      <c r="J289" s="62"/>
      <c r="K289" s="62"/>
      <c r="L289" s="62"/>
      <c r="M289" s="62"/>
      <c r="N289" s="62"/>
    </row>
    <row r="290" spans="1:14" ht="15.5" x14ac:dyDescent="0.35">
      <c r="A290" s="19" t="s">
        <v>9499</v>
      </c>
      <c r="B290" s="19" t="s">
        <v>3747</v>
      </c>
      <c r="C290" s="22">
        <v>821906</v>
      </c>
      <c r="D290" s="22">
        <v>0</v>
      </c>
      <c r="E290" s="22">
        <v>1200193</v>
      </c>
      <c r="F290" s="22">
        <v>0</v>
      </c>
      <c r="G290" s="48">
        <v>1367693</v>
      </c>
      <c r="H290" s="48"/>
      <c r="I290" s="62"/>
      <c r="J290" s="62"/>
      <c r="K290" s="62"/>
      <c r="L290" s="62"/>
      <c r="M290" s="62"/>
      <c r="N290" s="62"/>
    </row>
    <row r="291" spans="1:14" ht="15.5" x14ac:dyDescent="0.35">
      <c r="A291" s="19" t="s">
        <v>3129</v>
      </c>
      <c r="B291" s="19" t="s">
        <v>1300</v>
      </c>
      <c r="C291" s="22">
        <v>841914</v>
      </c>
      <c r="D291" s="22">
        <v>0</v>
      </c>
      <c r="E291" s="22">
        <v>940465</v>
      </c>
      <c r="F291" s="22">
        <v>0</v>
      </c>
      <c r="G291" s="48">
        <v>1021987</v>
      </c>
      <c r="H291" s="48"/>
      <c r="I291" s="62"/>
      <c r="J291" s="62"/>
      <c r="K291" s="62"/>
      <c r="L291" s="62"/>
      <c r="M291" s="62"/>
      <c r="N291" s="62"/>
    </row>
    <row r="292" spans="1:14" ht="15.5" x14ac:dyDescent="0.35">
      <c r="A292" s="19" t="s">
        <v>9311</v>
      </c>
      <c r="B292" s="19" t="s">
        <v>9312</v>
      </c>
      <c r="C292" s="22">
        <v>1710362.94</v>
      </c>
      <c r="D292" s="22">
        <v>0</v>
      </c>
      <c r="E292" s="22">
        <v>0</v>
      </c>
      <c r="F292" s="22">
        <v>0</v>
      </c>
      <c r="G292" s="48">
        <v>3965657.9</v>
      </c>
      <c r="H292" s="48"/>
      <c r="I292" s="62"/>
      <c r="J292" s="62"/>
      <c r="K292" s="62"/>
      <c r="L292" s="62"/>
      <c r="M292" s="62"/>
      <c r="N292" s="62"/>
    </row>
    <row r="293" spans="1:14" ht="15.5" x14ac:dyDescent="0.35">
      <c r="A293" s="19" t="s">
        <v>3097</v>
      </c>
      <c r="B293" s="19" t="s">
        <v>4082</v>
      </c>
      <c r="C293" s="22">
        <v>1763792.86</v>
      </c>
      <c r="D293" s="22">
        <v>0</v>
      </c>
      <c r="E293" s="22">
        <v>0</v>
      </c>
      <c r="F293" s="22">
        <v>0</v>
      </c>
      <c r="G293" s="48">
        <v>-3385552.44</v>
      </c>
      <c r="H293" s="48">
        <v>5448039</v>
      </c>
      <c r="I293" s="62">
        <v>70</v>
      </c>
      <c r="J293" s="62">
        <v>5</v>
      </c>
      <c r="K293" s="62">
        <v>65</v>
      </c>
      <c r="L293" s="62">
        <v>79</v>
      </c>
      <c r="M293" s="62">
        <v>0</v>
      </c>
      <c r="N293" s="62" t="s">
        <v>3790</v>
      </c>
    </row>
    <row r="294" spans="1:14" ht="15.5" x14ac:dyDescent="0.35">
      <c r="A294" s="19" t="s">
        <v>9459</v>
      </c>
      <c r="B294" s="19" t="s">
        <v>3705</v>
      </c>
      <c r="C294" s="22">
        <v>0</v>
      </c>
      <c r="D294" s="22">
        <v>0</v>
      </c>
      <c r="E294" s="22">
        <v>0</v>
      </c>
      <c r="F294" s="22">
        <v>0</v>
      </c>
      <c r="G294" s="48">
        <v>0</v>
      </c>
      <c r="H294" s="48"/>
      <c r="I294" s="62"/>
      <c r="J294" s="62"/>
      <c r="K294" s="62"/>
      <c r="L294" s="62"/>
      <c r="M294" s="62"/>
      <c r="N294" s="62"/>
    </row>
    <row r="295" spans="1:14" ht="39.75" customHeight="1" x14ac:dyDescent="0.35">
      <c r="A295" s="19" t="s">
        <v>113</v>
      </c>
      <c r="B295" s="19" t="s">
        <v>114</v>
      </c>
      <c r="C295" s="22">
        <v>2448924</v>
      </c>
      <c r="D295" s="22">
        <v>0</v>
      </c>
      <c r="E295" s="22">
        <v>55300</v>
      </c>
      <c r="F295" s="22">
        <v>0</v>
      </c>
      <c r="G295" s="48">
        <v>3186696</v>
      </c>
      <c r="H295" s="48"/>
      <c r="I295" s="62"/>
      <c r="J295" s="62"/>
      <c r="K295" s="62"/>
      <c r="L295" s="62"/>
      <c r="M295" s="62"/>
      <c r="N295" s="62"/>
    </row>
    <row r="296" spans="1:14" ht="15.5" x14ac:dyDescent="0.35">
      <c r="A296" s="19" t="s">
        <v>9320</v>
      </c>
      <c r="B296" s="19" t="s">
        <v>9321</v>
      </c>
      <c r="C296" s="22">
        <v>50512128</v>
      </c>
      <c r="D296" s="22">
        <v>0</v>
      </c>
      <c r="E296" s="22">
        <v>42716903</v>
      </c>
      <c r="F296" s="22">
        <v>0</v>
      </c>
      <c r="G296" s="48">
        <v>62418751</v>
      </c>
      <c r="H296" s="48"/>
      <c r="I296" s="62">
        <v>4</v>
      </c>
      <c r="J296" s="62">
        <v>2</v>
      </c>
      <c r="K296" s="62">
        <v>2</v>
      </c>
      <c r="L296" s="62">
        <v>7</v>
      </c>
      <c r="M296" s="62">
        <v>0</v>
      </c>
      <c r="N296" s="62" t="s">
        <v>8222</v>
      </c>
    </row>
    <row r="297" spans="1:14" ht="15.5" x14ac:dyDescent="0.35">
      <c r="A297" s="19" t="s">
        <v>8066</v>
      </c>
      <c r="B297" s="19" t="s">
        <v>8549</v>
      </c>
      <c r="C297" s="22">
        <v>8963720</v>
      </c>
      <c r="D297" s="22">
        <v>0</v>
      </c>
      <c r="E297" s="22">
        <v>29741</v>
      </c>
      <c r="F297" s="22">
        <v>0</v>
      </c>
      <c r="G297" s="48">
        <v>14620254</v>
      </c>
      <c r="H297" s="48"/>
      <c r="I297" s="62">
        <v>1260</v>
      </c>
      <c r="J297" s="62">
        <v>504</v>
      </c>
      <c r="K297" s="62">
        <v>756</v>
      </c>
      <c r="L297" s="62">
        <v>8</v>
      </c>
      <c r="M297" s="62">
        <v>4</v>
      </c>
      <c r="N297" s="62" t="s">
        <v>8201</v>
      </c>
    </row>
    <row r="298" spans="1:14" ht="15.5" x14ac:dyDescent="0.35">
      <c r="A298" s="19" t="s">
        <v>2454</v>
      </c>
      <c r="B298" s="19" t="s">
        <v>3717</v>
      </c>
      <c r="C298" s="22">
        <v>57000</v>
      </c>
      <c r="D298" s="22">
        <v>0</v>
      </c>
      <c r="E298" s="22">
        <v>0</v>
      </c>
      <c r="F298" s="22">
        <v>0</v>
      </c>
      <c r="G298" s="48">
        <v>49952</v>
      </c>
      <c r="H298" s="48">
        <v>109724</v>
      </c>
      <c r="I298" s="80">
        <v>18</v>
      </c>
      <c r="J298" s="80">
        <v>6</v>
      </c>
      <c r="K298" s="80">
        <v>12</v>
      </c>
      <c r="L298" s="80">
        <v>18</v>
      </c>
      <c r="M298" s="80">
        <v>0</v>
      </c>
      <c r="N298" s="81" t="s">
        <v>3500</v>
      </c>
    </row>
    <row r="299" spans="1:14" ht="15.5" x14ac:dyDescent="0.35">
      <c r="A299" s="19" t="s">
        <v>8979</v>
      </c>
      <c r="B299" s="19" t="s">
        <v>8977</v>
      </c>
      <c r="C299" s="22">
        <v>7060882.5300000003</v>
      </c>
      <c r="D299" s="22">
        <v>0</v>
      </c>
      <c r="E299" s="22">
        <v>0</v>
      </c>
      <c r="F299" s="22">
        <v>0</v>
      </c>
      <c r="G299" s="48">
        <v>-16461467.050000001</v>
      </c>
      <c r="H299" s="48">
        <v>0</v>
      </c>
      <c r="I299" s="80">
        <v>13</v>
      </c>
      <c r="J299" s="80">
        <v>8</v>
      </c>
      <c r="K299" s="80">
        <v>5</v>
      </c>
      <c r="L299" s="80">
        <v>0</v>
      </c>
      <c r="M299" s="80">
        <v>0</v>
      </c>
      <c r="N299" s="81" t="s">
        <v>3500</v>
      </c>
    </row>
    <row r="300" spans="1:14" ht="15.5" x14ac:dyDescent="0.35">
      <c r="A300" s="19" t="s">
        <v>9537</v>
      </c>
      <c r="B300" s="19" t="s">
        <v>385</v>
      </c>
      <c r="C300" s="22">
        <v>17000</v>
      </c>
      <c r="D300" s="22">
        <v>0</v>
      </c>
      <c r="E300" s="22">
        <v>614120</v>
      </c>
      <c r="F300" s="22">
        <v>0</v>
      </c>
      <c r="G300" s="48">
        <v>700585</v>
      </c>
      <c r="H300" s="48"/>
      <c r="I300" s="62"/>
      <c r="J300" s="62"/>
      <c r="K300" s="62"/>
      <c r="L300" s="62"/>
      <c r="M300" s="62"/>
      <c r="N300" s="62"/>
    </row>
    <row r="301" spans="1:14" ht="15.5" x14ac:dyDescent="0.35">
      <c r="A301" s="19" t="s">
        <v>9612</v>
      </c>
      <c r="B301" s="19" t="s">
        <v>3805</v>
      </c>
      <c r="C301" s="22">
        <v>60750</v>
      </c>
      <c r="D301" s="22">
        <v>0</v>
      </c>
      <c r="E301" s="22">
        <v>60750</v>
      </c>
      <c r="F301" s="22">
        <v>0</v>
      </c>
      <c r="G301" s="48">
        <v>60750</v>
      </c>
      <c r="H301" s="48"/>
      <c r="I301" s="62"/>
      <c r="J301" s="62"/>
      <c r="K301" s="62"/>
      <c r="L301" s="62"/>
      <c r="M301" s="62"/>
      <c r="N301" s="62"/>
    </row>
    <row r="302" spans="1:14" ht="15.5" x14ac:dyDescent="0.35">
      <c r="A302" s="19" t="s">
        <v>3082</v>
      </c>
      <c r="B302" s="19" t="s">
        <v>65</v>
      </c>
      <c r="C302" s="22">
        <v>314139</v>
      </c>
      <c r="D302" s="22">
        <v>0</v>
      </c>
      <c r="E302" s="22">
        <v>257949</v>
      </c>
      <c r="F302" s="22">
        <v>0</v>
      </c>
      <c r="G302" s="48">
        <v>640058</v>
      </c>
      <c r="H302" s="48"/>
      <c r="I302" s="62"/>
      <c r="J302" s="62"/>
      <c r="K302" s="62"/>
      <c r="L302" s="62"/>
      <c r="M302" s="62"/>
      <c r="N302" s="62"/>
    </row>
    <row r="303" spans="1:14" ht="15.5" x14ac:dyDescent="0.35">
      <c r="A303" s="19" t="s">
        <v>9363</v>
      </c>
      <c r="B303" s="19" t="s">
        <v>9364</v>
      </c>
      <c r="C303" s="22">
        <f>12530700+487400</f>
        <v>13018100</v>
      </c>
      <c r="D303" s="22">
        <v>0</v>
      </c>
      <c r="E303" s="22">
        <f>1861601+281800+638167+70919+1193486</f>
        <v>4045973</v>
      </c>
      <c r="F303" s="22">
        <v>0</v>
      </c>
      <c r="G303" s="48">
        <v>14315502</v>
      </c>
      <c r="H303" s="48"/>
      <c r="I303" s="62"/>
      <c r="J303" s="62"/>
      <c r="K303" s="62"/>
      <c r="L303" s="62"/>
      <c r="M303" s="62"/>
      <c r="N303" s="62"/>
    </row>
    <row r="304" spans="1:14" ht="15.5" x14ac:dyDescent="0.35">
      <c r="A304" s="32" t="s">
        <v>3211</v>
      </c>
      <c r="B304" s="32" t="s">
        <v>3963</v>
      </c>
      <c r="C304" s="35">
        <v>312955227</v>
      </c>
      <c r="D304" s="35">
        <v>0</v>
      </c>
      <c r="E304" s="35">
        <v>1250490</v>
      </c>
      <c r="F304" s="35">
        <v>0</v>
      </c>
      <c r="G304" s="55">
        <v>262905658</v>
      </c>
      <c r="H304" s="55">
        <v>321613921</v>
      </c>
      <c r="I304" s="76">
        <v>186</v>
      </c>
      <c r="J304" s="76">
        <v>171</v>
      </c>
      <c r="K304" s="76">
        <v>15</v>
      </c>
      <c r="L304" s="76">
        <v>99</v>
      </c>
      <c r="M304" s="76">
        <v>16</v>
      </c>
      <c r="N304" s="76" t="s">
        <v>8222</v>
      </c>
    </row>
    <row r="305" spans="1:14" ht="15.5" x14ac:dyDescent="0.35">
      <c r="A305" s="19" t="s">
        <v>9584</v>
      </c>
      <c r="B305" s="19" t="s">
        <v>9585</v>
      </c>
      <c r="C305" s="22">
        <v>1608065</v>
      </c>
      <c r="D305" s="22">
        <v>0</v>
      </c>
      <c r="E305" s="22">
        <v>13931678.85</v>
      </c>
      <c r="F305" s="22">
        <v>0</v>
      </c>
      <c r="G305" s="48">
        <v>774931220.46000004</v>
      </c>
      <c r="H305" s="48"/>
      <c r="I305" s="62"/>
      <c r="J305" s="62"/>
      <c r="K305" s="62"/>
      <c r="L305" s="62"/>
      <c r="M305" s="62"/>
      <c r="N305" s="62"/>
    </row>
    <row r="306" spans="1:14" ht="15.5" x14ac:dyDescent="0.35">
      <c r="A306" s="19" t="s">
        <v>5072</v>
      </c>
      <c r="B306" s="20" t="s">
        <v>4454</v>
      </c>
      <c r="C306" s="22">
        <v>13218453</v>
      </c>
      <c r="D306" s="22">
        <v>0</v>
      </c>
      <c r="E306" s="22">
        <v>0</v>
      </c>
      <c r="F306" s="22">
        <v>0</v>
      </c>
      <c r="G306" s="48">
        <v>9974436.2699999996</v>
      </c>
      <c r="H306" s="48">
        <v>0</v>
      </c>
      <c r="I306" s="62">
        <v>12</v>
      </c>
      <c r="J306" s="62">
        <v>1</v>
      </c>
      <c r="K306" s="62">
        <v>11</v>
      </c>
      <c r="L306" s="62">
        <v>17</v>
      </c>
      <c r="M306" s="62">
        <v>0</v>
      </c>
      <c r="N306" s="62" t="s">
        <v>8201</v>
      </c>
    </row>
    <row r="307" spans="1:14" ht="15.5" x14ac:dyDescent="0.35">
      <c r="A307" s="19" t="s">
        <v>1004</v>
      </c>
      <c r="B307" s="19" t="s">
        <v>3836</v>
      </c>
      <c r="C307" s="22">
        <v>13048274</v>
      </c>
      <c r="D307" s="22">
        <v>0</v>
      </c>
      <c r="E307" s="22">
        <v>11006098.640000001</v>
      </c>
      <c r="F307" s="22">
        <v>0</v>
      </c>
      <c r="G307" s="48">
        <v>12967589.529999999</v>
      </c>
      <c r="H307" s="48"/>
      <c r="I307" s="62">
        <v>1</v>
      </c>
      <c r="J307" s="62">
        <v>0</v>
      </c>
      <c r="K307" s="62">
        <v>0</v>
      </c>
      <c r="L307" s="62">
        <v>0</v>
      </c>
      <c r="M307" s="62">
        <v>0</v>
      </c>
      <c r="N307" s="62" t="s">
        <v>8201</v>
      </c>
    </row>
    <row r="308" spans="1:14" ht="15.5" x14ac:dyDescent="0.35">
      <c r="A308" s="19" t="s">
        <v>1765</v>
      </c>
      <c r="B308" s="19" t="s">
        <v>9580</v>
      </c>
      <c r="C308" s="22">
        <v>23184520</v>
      </c>
      <c r="D308" s="22">
        <v>0</v>
      </c>
      <c r="E308" s="22">
        <v>72350</v>
      </c>
      <c r="F308" s="22">
        <v>0</v>
      </c>
      <c r="G308" s="48">
        <v>18830765</v>
      </c>
      <c r="H308" s="48">
        <v>46229687</v>
      </c>
      <c r="I308" s="62">
        <v>15</v>
      </c>
      <c r="J308" s="62">
        <v>9</v>
      </c>
      <c r="K308" s="62">
        <v>6</v>
      </c>
      <c r="L308" s="62">
        <v>150</v>
      </c>
      <c r="M308" s="62">
        <v>0</v>
      </c>
      <c r="N308" s="62" t="s">
        <v>8222</v>
      </c>
    </row>
    <row r="309" spans="1:14" ht="27" customHeight="1" x14ac:dyDescent="0.35">
      <c r="A309" s="19" t="s">
        <v>9504</v>
      </c>
      <c r="B309" s="19" t="s">
        <v>1543</v>
      </c>
      <c r="C309" s="22">
        <v>0</v>
      </c>
      <c r="D309" s="22">
        <v>0</v>
      </c>
      <c r="E309" s="22">
        <v>0</v>
      </c>
      <c r="F309" s="22">
        <v>0</v>
      </c>
      <c r="G309" s="48">
        <v>0</v>
      </c>
      <c r="H309" s="48">
        <v>0</v>
      </c>
      <c r="I309" s="62">
        <v>23</v>
      </c>
      <c r="J309" s="62">
        <v>11</v>
      </c>
      <c r="K309" s="62">
        <v>12</v>
      </c>
      <c r="L309" s="62">
        <v>6</v>
      </c>
      <c r="M309" s="62">
        <v>2</v>
      </c>
      <c r="N309" s="62" t="s">
        <v>3790</v>
      </c>
    </row>
    <row r="310" spans="1:14" ht="15.5" x14ac:dyDescent="0.35">
      <c r="A310" s="19" t="s">
        <v>9574</v>
      </c>
      <c r="B310" s="19" t="s">
        <v>9575</v>
      </c>
      <c r="C310" s="22">
        <v>496500</v>
      </c>
      <c r="D310" s="22">
        <v>0</v>
      </c>
      <c r="E310" s="22">
        <v>411500</v>
      </c>
      <c r="F310" s="22">
        <v>0</v>
      </c>
      <c r="G310" s="48">
        <v>496500</v>
      </c>
      <c r="H310" s="48"/>
      <c r="I310" s="62"/>
      <c r="J310" s="62"/>
      <c r="K310" s="62"/>
      <c r="L310" s="62"/>
      <c r="M310" s="62"/>
      <c r="N310" s="62"/>
    </row>
    <row r="311" spans="1:14" ht="31" x14ac:dyDescent="0.35">
      <c r="A311" s="19" t="s">
        <v>11726</v>
      </c>
      <c r="B311" s="19" t="s">
        <v>8892</v>
      </c>
      <c r="C311" s="22">
        <v>1030000</v>
      </c>
      <c r="D311" s="22">
        <v>0</v>
      </c>
      <c r="E311" s="22">
        <v>0</v>
      </c>
      <c r="F311" s="22">
        <v>0</v>
      </c>
      <c r="G311" s="48">
        <v>812000</v>
      </c>
      <c r="H311" s="48"/>
      <c r="I311" s="62"/>
      <c r="J311" s="62"/>
      <c r="K311" s="62"/>
      <c r="L311" s="62"/>
      <c r="M311" s="62"/>
      <c r="N311" s="62"/>
    </row>
    <row r="312" spans="1:14" ht="15.5" x14ac:dyDescent="0.35">
      <c r="A312" s="19" t="s">
        <v>9298</v>
      </c>
      <c r="B312" s="19" t="s">
        <v>1293</v>
      </c>
      <c r="C312" s="22">
        <v>481000</v>
      </c>
      <c r="D312" s="22">
        <v>0</v>
      </c>
      <c r="E312" s="22">
        <v>17100</v>
      </c>
      <c r="F312" s="22">
        <v>0</v>
      </c>
      <c r="G312" s="48">
        <v>589000</v>
      </c>
      <c r="H312" s="48"/>
      <c r="I312" s="62"/>
      <c r="J312" s="62"/>
      <c r="K312" s="62"/>
      <c r="L312" s="62"/>
      <c r="M312" s="62"/>
      <c r="N312" s="62"/>
    </row>
    <row r="313" spans="1:14" ht="15.5" x14ac:dyDescent="0.35">
      <c r="A313" s="19" t="s">
        <v>3194</v>
      </c>
      <c r="B313" s="19" t="s">
        <v>3859</v>
      </c>
      <c r="C313" s="22">
        <v>481100</v>
      </c>
      <c r="D313" s="22">
        <v>0</v>
      </c>
      <c r="E313" s="22">
        <v>17100</v>
      </c>
      <c r="F313" s="22">
        <v>0</v>
      </c>
      <c r="G313" s="48">
        <v>-589000</v>
      </c>
      <c r="H313" s="48">
        <v>1249500</v>
      </c>
      <c r="I313" s="62">
        <v>5</v>
      </c>
      <c r="J313" s="62">
        <v>0</v>
      </c>
      <c r="K313" s="62">
        <v>5</v>
      </c>
      <c r="L313" s="62">
        <v>0</v>
      </c>
      <c r="M313" s="62">
        <v>0</v>
      </c>
      <c r="N313" s="62" t="s">
        <v>3790</v>
      </c>
    </row>
    <row r="314" spans="1:14" ht="15.5" x14ac:dyDescent="0.35">
      <c r="A314" s="19" t="s">
        <v>9464</v>
      </c>
      <c r="B314" s="19" t="s">
        <v>9465</v>
      </c>
      <c r="C314" s="22">
        <v>245000</v>
      </c>
      <c r="D314" s="22">
        <v>0</v>
      </c>
      <c r="E314" s="22">
        <v>157000</v>
      </c>
      <c r="F314" s="22">
        <v>0</v>
      </c>
      <c r="G314" s="48">
        <v>244869</v>
      </c>
      <c r="H314" s="48"/>
      <c r="I314" s="62"/>
      <c r="J314" s="62"/>
      <c r="K314" s="62"/>
      <c r="L314" s="62"/>
      <c r="M314" s="62"/>
      <c r="N314" s="62"/>
    </row>
    <row r="315" spans="1:14" ht="15.5" x14ac:dyDescent="0.35">
      <c r="A315" s="19" t="s">
        <v>311</v>
      </c>
      <c r="B315" s="19" t="s">
        <v>309</v>
      </c>
      <c r="C315" s="22">
        <v>671535762</v>
      </c>
      <c r="D315" s="22">
        <v>0</v>
      </c>
      <c r="E315" s="22">
        <v>118790138</v>
      </c>
      <c r="F315" s="22">
        <v>0</v>
      </c>
      <c r="G315" s="48">
        <v>749255749</v>
      </c>
      <c r="H315" s="48"/>
      <c r="I315" s="62"/>
      <c r="J315" s="62"/>
      <c r="K315" s="62"/>
      <c r="L315" s="62"/>
      <c r="M315" s="62"/>
      <c r="N315" s="62"/>
    </row>
    <row r="316" spans="1:14" ht="15.5" x14ac:dyDescent="0.35">
      <c r="A316" s="19" t="s">
        <v>210</v>
      </c>
      <c r="B316" s="19" t="s">
        <v>12198</v>
      </c>
      <c r="C316" s="22">
        <v>143934280</v>
      </c>
      <c r="D316" s="22">
        <v>0</v>
      </c>
      <c r="E316" s="22">
        <v>0</v>
      </c>
      <c r="F316" s="22">
        <v>0</v>
      </c>
      <c r="G316" s="48">
        <v>1140979</v>
      </c>
      <c r="H316" s="48">
        <v>518986141</v>
      </c>
      <c r="I316" s="62">
        <v>3</v>
      </c>
      <c r="J316" s="62">
        <v>3</v>
      </c>
      <c r="K316" s="62">
        <v>0</v>
      </c>
      <c r="L316" s="62">
        <v>0</v>
      </c>
      <c r="M316" s="62">
        <v>0</v>
      </c>
      <c r="N316" s="62" t="s">
        <v>8222</v>
      </c>
    </row>
    <row r="317" spans="1:14" ht="31" x14ac:dyDescent="0.35">
      <c r="A317" s="19" t="s">
        <v>9338</v>
      </c>
      <c r="B317" s="19" t="s">
        <v>9339</v>
      </c>
      <c r="C317" s="22">
        <v>18041721.920000002</v>
      </c>
      <c r="D317" s="22">
        <v>0</v>
      </c>
      <c r="E317" s="22">
        <v>6537786.3499999996</v>
      </c>
      <c r="F317" s="22">
        <v>0</v>
      </c>
      <c r="G317" s="48">
        <v>18228174.350000001</v>
      </c>
      <c r="H317" s="48"/>
      <c r="I317" s="62"/>
      <c r="J317" s="62"/>
      <c r="K317" s="62"/>
      <c r="L317" s="62"/>
      <c r="M317" s="62"/>
      <c r="N317" s="62"/>
    </row>
    <row r="318" spans="1:14" ht="15.5" x14ac:dyDescent="0.35">
      <c r="A318" s="19" t="s">
        <v>319</v>
      </c>
      <c r="B318" s="19" t="s">
        <v>317</v>
      </c>
      <c r="C318" s="22">
        <v>30848835</v>
      </c>
      <c r="D318" s="22">
        <v>0</v>
      </c>
      <c r="E318" s="22">
        <v>21929192</v>
      </c>
      <c r="F318" s="22">
        <v>0</v>
      </c>
      <c r="G318" s="48">
        <v>7746795</v>
      </c>
      <c r="H318" s="48"/>
      <c r="I318" s="62"/>
      <c r="J318" s="62"/>
      <c r="K318" s="62"/>
      <c r="L318" s="62"/>
      <c r="M318" s="62"/>
      <c r="N318" s="62"/>
    </row>
    <row r="319" spans="1:14" ht="15.5" x14ac:dyDescent="0.35">
      <c r="A319" s="19" t="s">
        <v>9438</v>
      </c>
      <c r="B319" s="19" t="s">
        <v>576</v>
      </c>
      <c r="C319" s="22">
        <v>46952135.759999998</v>
      </c>
      <c r="D319" s="22">
        <v>0</v>
      </c>
      <c r="E319" s="22">
        <v>76013317.049999997</v>
      </c>
      <c r="F319" s="22">
        <v>0</v>
      </c>
      <c r="G319" s="48">
        <v>231308347.88999999</v>
      </c>
      <c r="H319" s="48"/>
      <c r="I319" s="62"/>
      <c r="J319" s="62"/>
      <c r="K319" s="62"/>
      <c r="L319" s="62"/>
      <c r="M319" s="62"/>
      <c r="N319" s="62"/>
    </row>
    <row r="320" spans="1:14" ht="31" x14ac:dyDescent="0.35">
      <c r="A320" s="19" t="s">
        <v>9297</v>
      </c>
      <c r="B320" s="19" t="s">
        <v>602</v>
      </c>
      <c r="C320" s="22">
        <v>1944592</v>
      </c>
      <c r="D320" s="22">
        <v>0</v>
      </c>
      <c r="E320" s="22">
        <v>260000</v>
      </c>
      <c r="F320" s="22">
        <v>0</v>
      </c>
      <c r="G320" s="48">
        <v>2682000</v>
      </c>
      <c r="H320" s="48"/>
      <c r="I320" s="62"/>
      <c r="J320" s="62"/>
      <c r="K320" s="62"/>
      <c r="L320" s="62"/>
      <c r="M320" s="62"/>
      <c r="N320" s="62"/>
    </row>
    <row r="321" spans="1:14" ht="15.5" x14ac:dyDescent="0.35">
      <c r="A321" s="19" t="s">
        <v>9491</v>
      </c>
      <c r="B321" s="19" t="s">
        <v>4080</v>
      </c>
      <c r="C321" s="22">
        <v>1525879</v>
      </c>
      <c r="D321" s="22">
        <v>0</v>
      </c>
      <c r="E321" s="22">
        <v>1422384</v>
      </c>
      <c r="F321" s="22">
        <v>0</v>
      </c>
      <c r="G321" s="48">
        <v>1675879</v>
      </c>
      <c r="H321" s="48"/>
      <c r="I321" s="62"/>
      <c r="J321" s="62"/>
      <c r="K321" s="62"/>
      <c r="L321" s="62"/>
      <c r="M321" s="62"/>
      <c r="N321" s="62"/>
    </row>
    <row r="322" spans="1:14" ht="15.5" x14ac:dyDescent="0.35">
      <c r="A322" s="19" t="s">
        <v>9572</v>
      </c>
      <c r="B322" s="19" t="s">
        <v>9573</v>
      </c>
      <c r="C322" s="22">
        <v>64000</v>
      </c>
      <c r="D322" s="22">
        <v>0</v>
      </c>
      <c r="E322" s="22">
        <v>0</v>
      </c>
      <c r="F322" s="22">
        <v>0</v>
      </c>
      <c r="G322" s="48">
        <v>109000</v>
      </c>
      <c r="H322" s="48"/>
      <c r="I322" s="62"/>
      <c r="J322" s="62"/>
      <c r="K322" s="62"/>
      <c r="L322" s="62"/>
      <c r="M322" s="62"/>
      <c r="N322" s="62"/>
    </row>
    <row r="323" spans="1:14" ht="15.5" x14ac:dyDescent="0.35">
      <c r="A323" s="19" t="s">
        <v>8079</v>
      </c>
      <c r="B323" s="19" t="s">
        <v>386</v>
      </c>
      <c r="C323" s="22">
        <v>142267000</v>
      </c>
      <c r="D323" s="22">
        <v>0</v>
      </c>
      <c r="E323" s="22">
        <v>213243640.81999999</v>
      </c>
      <c r="F323" s="22">
        <v>0</v>
      </c>
      <c r="G323" s="48">
        <v>254575055.93000001</v>
      </c>
      <c r="H323" s="48"/>
      <c r="I323" s="62"/>
      <c r="J323" s="62"/>
      <c r="K323" s="62"/>
      <c r="L323" s="62"/>
      <c r="M323" s="62"/>
      <c r="N323" s="62"/>
    </row>
    <row r="324" spans="1:14" ht="15.5" x14ac:dyDescent="0.35">
      <c r="A324" s="19" t="s">
        <v>3043</v>
      </c>
      <c r="B324" s="19" t="s">
        <v>2670</v>
      </c>
      <c r="C324" s="22">
        <v>6708065.5999999996</v>
      </c>
      <c r="D324" s="22">
        <v>0</v>
      </c>
      <c r="E324" s="22">
        <v>946023.73</v>
      </c>
      <c r="F324" s="22">
        <v>0</v>
      </c>
      <c r="G324" s="48">
        <v>7473770.7699999996</v>
      </c>
      <c r="H324" s="48">
        <v>989211</v>
      </c>
      <c r="I324" s="62">
        <v>61</v>
      </c>
      <c r="J324" s="62">
        <v>20</v>
      </c>
      <c r="K324" s="62">
        <v>41</v>
      </c>
      <c r="L324" s="62">
        <v>34</v>
      </c>
      <c r="M324" s="62">
        <v>0</v>
      </c>
      <c r="N324" s="62" t="s">
        <v>8201</v>
      </c>
    </row>
    <row r="325" spans="1:14" ht="15.5" x14ac:dyDescent="0.35">
      <c r="A325" s="19" t="s">
        <v>973</v>
      </c>
      <c r="B325" s="19" t="s">
        <v>9909</v>
      </c>
      <c r="C325" s="22">
        <v>6481412</v>
      </c>
      <c r="D325" s="22">
        <v>0</v>
      </c>
      <c r="E325" s="22">
        <v>2123048</v>
      </c>
      <c r="F325" s="22">
        <v>0</v>
      </c>
      <c r="G325" s="48">
        <v>2123048</v>
      </c>
      <c r="H325" s="48">
        <v>17999762</v>
      </c>
      <c r="I325" s="62">
        <v>869</v>
      </c>
      <c r="J325" s="62">
        <v>400</v>
      </c>
      <c r="K325" s="62">
        <v>869</v>
      </c>
      <c r="L325" s="62">
        <v>56</v>
      </c>
      <c r="M325" s="62">
        <v>6</v>
      </c>
      <c r="N325" s="62" t="s">
        <v>8201</v>
      </c>
    </row>
    <row r="326" spans="1:14" ht="15.5" x14ac:dyDescent="0.35">
      <c r="A326" s="19" t="s">
        <v>8513</v>
      </c>
      <c r="B326" s="19" t="s">
        <v>8511</v>
      </c>
      <c r="C326" s="22">
        <v>5341174</v>
      </c>
      <c r="D326" s="22">
        <v>0</v>
      </c>
      <c r="E326" s="22">
        <v>0</v>
      </c>
      <c r="F326" s="22">
        <v>0</v>
      </c>
      <c r="G326" s="48">
        <v>3714755</v>
      </c>
      <c r="H326" s="48">
        <v>4242438</v>
      </c>
      <c r="I326" s="62">
        <v>2</v>
      </c>
      <c r="J326" s="62">
        <v>1</v>
      </c>
      <c r="K326" s="62">
        <v>1</v>
      </c>
      <c r="L326" s="62">
        <v>0</v>
      </c>
      <c r="M326" s="62">
        <v>0</v>
      </c>
      <c r="N326" s="62" t="s">
        <v>3790</v>
      </c>
    </row>
    <row r="327" spans="1:14" ht="15.5" x14ac:dyDescent="0.35">
      <c r="A327" s="19" t="s">
        <v>3473</v>
      </c>
      <c r="B327" s="19" t="s">
        <v>2308</v>
      </c>
      <c r="C327" s="22">
        <v>74731336</v>
      </c>
      <c r="D327" s="22">
        <v>0</v>
      </c>
      <c r="E327" s="22">
        <v>61479695</v>
      </c>
      <c r="F327" s="22">
        <v>0</v>
      </c>
      <c r="G327" s="48">
        <v>64786760</v>
      </c>
      <c r="H327" s="48"/>
      <c r="I327" s="62"/>
      <c r="J327" s="62"/>
      <c r="K327" s="62"/>
      <c r="L327" s="62"/>
      <c r="M327" s="62"/>
      <c r="N327" s="62"/>
    </row>
    <row r="328" spans="1:14" ht="26.25" customHeight="1" x14ac:dyDescent="0.35">
      <c r="A328" s="19" t="s">
        <v>1370</v>
      </c>
      <c r="B328" s="19" t="s">
        <v>1371</v>
      </c>
      <c r="C328" s="22">
        <v>10891119</v>
      </c>
      <c r="D328" s="22">
        <v>0</v>
      </c>
      <c r="E328" s="22">
        <v>1248564</v>
      </c>
      <c r="F328" s="22">
        <v>0</v>
      </c>
      <c r="G328" s="48">
        <v>8237882</v>
      </c>
      <c r="H328" s="48"/>
      <c r="I328" s="62"/>
      <c r="J328" s="62"/>
      <c r="K328" s="62"/>
      <c r="L328" s="62"/>
      <c r="M328" s="62"/>
      <c r="N328" s="62"/>
    </row>
    <row r="329" spans="1:14" ht="33.75" customHeight="1" x14ac:dyDescent="0.35">
      <c r="A329" s="19" t="s">
        <v>9471</v>
      </c>
      <c r="B329" s="19" t="s">
        <v>3331</v>
      </c>
      <c r="C329" s="22">
        <v>35700</v>
      </c>
      <c r="D329" s="22">
        <v>0</v>
      </c>
      <c r="E329" s="22">
        <v>0</v>
      </c>
      <c r="F329" s="22">
        <v>0</v>
      </c>
      <c r="G329" s="48">
        <v>26500</v>
      </c>
      <c r="H329" s="48"/>
      <c r="I329" s="62"/>
      <c r="J329" s="62"/>
      <c r="K329" s="62"/>
      <c r="L329" s="62"/>
      <c r="M329" s="62"/>
      <c r="N329" s="62"/>
    </row>
    <row r="330" spans="1:14" ht="15.5" x14ac:dyDescent="0.35">
      <c r="A330" s="19" t="s">
        <v>9415</v>
      </c>
      <c r="B330" s="19" t="s">
        <v>271</v>
      </c>
      <c r="C330" s="22">
        <v>6931828</v>
      </c>
      <c r="D330" s="22">
        <v>0</v>
      </c>
      <c r="E330" s="22">
        <v>29907</v>
      </c>
      <c r="F330" s="22">
        <v>0</v>
      </c>
      <c r="G330" s="48">
        <v>6377820</v>
      </c>
      <c r="H330" s="48"/>
      <c r="I330" s="62"/>
      <c r="J330" s="62"/>
      <c r="K330" s="62"/>
      <c r="L330" s="62"/>
      <c r="M330" s="62"/>
      <c r="N330" s="62"/>
    </row>
    <row r="331" spans="1:14" ht="15.5" x14ac:dyDescent="0.35">
      <c r="A331" s="19" t="s">
        <v>3151</v>
      </c>
      <c r="B331" s="19" t="s">
        <v>796</v>
      </c>
      <c r="C331" s="22">
        <v>919200</v>
      </c>
      <c r="D331" s="22">
        <v>0</v>
      </c>
      <c r="E331" s="22">
        <v>64000</v>
      </c>
      <c r="F331" s="22">
        <v>0</v>
      </c>
      <c r="G331" s="48">
        <v>957541</v>
      </c>
      <c r="H331" s="48">
        <v>156924</v>
      </c>
      <c r="I331" s="62">
        <v>6</v>
      </c>
      <c r="J331" s="62">
        <v>2</v>
      </c>
      <c r="K331" s="62">
        <v>4</v>
      </c>
      <c r="L331" s="62">
        <v>0</v>
      </c>
      <c r="M331" s="62">
        <v>0</v>
      </c>
      <c r="N331" s="62" t="s">
        <v>3790</v>
      </c>
    </row>
    <row r="332" spans="1:14" ht="31" x14ac:dyDescent="0.35">
      <c r="A332" s="19" t="s">
        <v>8081</v>
      </c>
      <c r="B332" s="19" t="s">
        <v>4063</v>
      </c>
      <c r="C332" s="22">
        <v>0</v>
      </c>
      <c r="D332" s="22">
        <v>0</v>
      </c>
      <c r="E332" s="22">
        <v>0</v>
      </c>
      <c r="F332" s="22">
        <v>0</v>
      </c>
      <c r="G332" s="48">
        <v>-37150</v>
      </c>
      <c r="H332" s="48">
        <v>0</v>
      </c>
      <c r="I332" s="62">
        <v>2</v>
      </c>
      <c r="J332" s="62">
        <v>1</v>
      </c>
      <c r="K332" s="62">
        <v>1</v>
      </c>
      <c r="L332" s="62">
        <v>0</v>
      </c>
      <c r="M332" s="62">
        <v>0</v>
      </c>
      <c r="N332" s="62" t="s">
        <v>3790</v>
      </c>
    </row>
    <row r="333" spans="1:14" ht="46.5" x14ac:dyDescent="0.35">
      <c r="A333" s="19" t="s">
        <v>12933</v>
      </c>
      <c r="B333" s="19" t="s">
        <v>12932</v>
      </c>
      <c r="C333" s="22">
        <v>325700</v>
      </c>
      <c r="D333" s="22">
        <v>0</v>
      </c>
      <c r="E333" s="22">
        <v>149800</v>
      </c>
      <c r="F333" s="22">
        <v>0</v>
      </c>
      <c r="G333" s="48">
        <v>376000</v>
      </c>
      <c r="H333" s="48">
        <v>0</v>
      </c>
      <c r="I333" s="62">
        <v>3</v>
      </c>
      <c r="J333" s="62">
        <v>1</v>
      </c>
      <c r="K333" s="62">
        <v>2</v>
      </c>
      <c r="L333" s="62">
        <v>0</v>
      </c>
      <c r="M333" s="62">
        <v>0</v>
      </c>
      <c r="N333" s="62" t="s">
        <v>3790</v>
      </c>
    </row>
    <row r="334" spans="1:14" ht="15.5" x14ac:dyDescent="0.35">
      <c r="A334" s="19" t="s">
        <v>9422</v>
      </c>
      <c r="B334" s="19" t="s">
        <v>9423</v>
      </c>
      <c r="C334" s="22">
        <v>253292537.47</v>
      </c>
      <c r="D334" s="22">
        <v>0</v>
      </c>
      <c r="E334" s="22">
        <v>134834412.00999999</v>
      </c>
      <c r="F334" s="22">
        <v>0</v>
      </c>
      <c r="G334" s="48">
        <v>352237726.56999999</v>
      </c>
      <c r="H334" s="48"/>
      <c r="I334" s="62"/>
      <c r="J334" s="62"/>
      <c r="K334" s="62"/>
      <c r="L334" s="62"/>
      <c r="M334" s="62"/>
      <c r="N334" s="62"/>
    </row>
    <row r="335" spans="1:14" ht="31" x14ac:dyDescent="0.35">
      <c r="A335" s="19" t="s">
        <v>3112</v>
      </c>
      <c r="B335" s="19" t="s">
        <v>3964</v>
      </c>
      <c r="C335" s="22">
        <v>4114942</v>
      </c>
      <c r="D335" s="22">
        <v>0</v>
      </c>
      <c r="E335" s="22">
        <v>152652</v>
      </c>
      <c r="F335" s="22">
        <v>0</v>
      </c>
      <c r="G335" s="48">
        <v>3919918</v>
      </c>
      <c r="H335" s="48">
        <v>2003784</v>
      </c>
      <c r="I335" s="62">
        <v>3</v>
      </c>
      <c r="J335" s="62">
        <v>1</v>
      </c>
      <c r="K335" s="62">
        <v>2</v>
      </c>
      <c r="L335" s="62">
        <v>10</v>
      </c>
      <c r="M335" s="62">
        <v>0</v>
      </c>
      <c r="N335" s="62" t="s">
        <v>3790</v>
      </c>
    </row>
    <row r="336" spans="1:14" ht="27" customHeight="1" x14ac:dyDescent="0.35">
      <c r="A336" s="19" t="s">
        <v>9481</v>
      </c>
      <c r="B336" s="19" t="s">
        <v>1387</v>
      </c>
      <c r="C336" s="22">
        <v>16028965</v>
      </c>
      <c r="D336" s="22">
        <v>0</v>
      </c>
      <c r="E336" s="22">
        <v>1293014</v>
      </c>
      <c r="F336" s="22">
        <v>0</v>
      </c>
      <c r="G336" s="48">
        <v>17861309</v>
      </c>
      <c r="H336" s="48"/>
      <c r="I336" s="62"/>
      <c r="J336" s="62"/>
      <c r="K336" s="62"/>
      <c r="L336" s="62"/>
      <c r="M336" s="62"/>
      <c r="N336" s="62"/>
    </row>
    <row r="337" spans="1:14" ht="34.5" customHeight="1" x14ac:dyDescent="0.35">
      <c r="A337" s="19" t="s">
        <v>4963</v>
      </c>
      <c r="B337" s="19" t="s">
        <v>3939</v>
      </c>
      <c r="C337" s="22">
        <v>591576</v>
      </c>
      <c r="D337" s="22">
        <v>0</v>
      </c>
      <c r="E337" s="22">
        <v>553576</v>
      </c>
      <c r="F337" s="22">
        <v>0</v>
      </c>
      <c r="G337" s="48">
        <v>591576</v>
      </c>
      <c r="H337" s="48">
        <v>5000</v>
      </c>
      <c r="I337" s="62">
        <v>2</v>
      </c>
      <c r="J337" s="62">
        <v>0</v>
      </c>
      <c r="K337" s="62">
        <v>2</v>
      </c>
      <c r="L337" s="62">
        <v>6</v>
      </c>
      <c r="M337" s="62">
        <v>1</v>
      </c>
      <c r="N337" s="62" t="s">
        <v>3790</v>
      </c>
    </row>
    <row r="338" spans="1:14" ht="15.5" x14ac:dyDescent="0.35">
      <c r="A338" s="19" t="s">
        <v>8084</v>
      </c>
      <c r="B338" s="19" t="s">
        <v>3577</v>
      </c>
      <c r="C338" s="22">
        <v>73250</v>
      </c>
      <c r="D338" s="22">
        <v>0</v>
      </c>
      <c r="E338" s="22">
        <v>0</v>
      </c>
      <c r="F338" s="22">
        <v>0</v>
      </c>
      <c r="G338" s="48">
        <v>-528</v>
      </c>
      <c r="H338" s="48">
        <v>72722</v>
      </c>
      <c r="I338" s="80">
        <v>2</v>
      </c>
      <c r="J338" s="80">
        <v>0</v>
      </c>
      <c r="K338" s="80">
        <v>2</v>
      </c>
      <c r="L338" s="80">
        <v>0</v>
      </c>
      <c r="M338" s="80">
        <v>1</v>
      </c>
      <c r="N338" s="81" t="s">
        <v>3500</v>
      </c>
    </row>
    <row r="339" spans="1:14" ht="31" x14ac:dyDescent="0.35">
      <c r="A339" s="19" t="s">
        <v>825</v>
      </c>
      <c r="B339" s="19" t="s">
        <v>10034</v>
      </c>
      <c r="C339" s="22">
        <v>2843388</v>
      </c>
      <c r="D339" s="22">
        <v>0</v>
      </c>
      <c r="E339" s="22">
        <v>2442668</v>
      </c>
      <c r="F339" s="22">
        <v>0</v>
      </c>
      <c r="G339" s="48">
        <v>2576398</v>
      </c>
      <c r="H339" s="48"/>
      <c r="I339" s="62">
        <v>6</v>
      </c>
      <c r="J339" s="62">
        <v>3</v>
      </c>
      <c r="K339" s="62">
        <v>3</v>
      </c>
      <c r="L339" s="62">
        <v>8</v>
      </c>
      <c r="M339" s="62">
        <v>0</v>
      </c>
      <c r="N339" s="62" t="s">
        <v>3790</v>
      </c>
    </row>
    <row r="340" spans="1:14" ht="15.5" x14ac:dyDescent="0.35">
      <c r="A340" s="32" t="s">
        <v>107</v>
      </c>
      <c r="B340" s="32" t="s">
        <v>10109</v>
      </c>
      <c r="C340" s="35">
        <v>367345053</v>
      </c>
      <c r="D340" s="35">
        <v>0</v>
      </c>
      <c r="E340" s="35">
        <v>16583333</v>
      </c>
      <c r="F340" s="35">
        <v>0</v>
      </c>
      <c r="G340" s="55">
        <v>1815571665.1700001</v>
      </c>
      <c r="H340" s="55">
        <v>0</v>
      </c>
      <c r="I340" s="76">
        <v>33</v>
      </c>
      <c r="J340" s="76">
        <v>28</v>
      </c>
      <c r="K340" s="76">
        <v>5</v>
      </c>
      <c r="L340" s="76">
        <v>0</v>
      </c>
      <c r="M340" s="76">
        <v>4</v>
      </c>
      <c r="N340" s="76" t="s">
        <v>8222</v>
      </c>
    </row>
    <row r="341" spans="1:14" ht="15.5" x14ac:dyDescent="0.35">
      <c r="A341" s="19" t="s">
        <v>9439</v>
      </c>
      <c r="B341" s="19" t="s">
        <v>3734</v>
      </c>
      <c r="C341" s="22">
        <v>0</v>
      </c>
      <c r="D341" s="22">
        <v>0</v>
      </c>
      <c r="E341" s="22">
        <v>0</v>
      </c>
      <c r="F341" s="22">
        <v>0</v>
      </c>
      <c r="G341" s="48">
        <v>0</v>
      </c>
      <c r="H341" s="48"/>
      <c r="I341" s="62"/>
      <c r="J341" s="62"/>
      <c r="K341" s="62"/>
      <c r="L341" s="62"/>
      <c r="M341" s="62"/>
      <c r="N341" s="62"/>
    </row>
    <row r="342" spans="1:14" ht="38.25" customHeight="1" x14ac:dyDescent="0.35">
      <c r="A342" s="19" t="s">
        <v>870</v>
      </c>
      <c r="B342" s="19" t="s">
        <v>3596</v>
      </c>
      <c r="C342" s="22">
        <v>0</v>
      </c>
      <c r="D342" s="22">
        <v>0</v>
      </c>
      <c r="E342" s="22">
        <v>0</v>
      </c>
      <c r="F342" s="22">
        <v>0</v>
      </c>
      <c r="G342" s="48">
        <v>-113152008</v>
      </c>
      <c r="H342" s="48"/>
      <c r="I342" s="62">
        <v>14</v>
      </c>
      <c r="J342" s="62">
        <v>11</v>
      </c>
      <c r="K342" s="62">
        <v>3</v>
      </c>
      <c r="L342" s="62">
        <v>0</v>
      </c>
      <c r="M342" s="62">
        <v>1</v>
      </c>
      <c r="N342" s="62" t="s">
        <v>3790</v>
      </c>
    </row>
    <row r="343" spans="1:14" ht="29.25" customHeight="1" x14ac:dyDescent="0.35">
      <c r="A343" s="19" t="s">
        <v>3197</v>
      </c>
      <c r="B343" s="19" t="s">
        <v>3961</v>
      </c>
      <c r="C343" s="22">
        <v>5108425</v>
      </c>
      <c r="D343" s="22">
        <v>0</v>
      </c>
      <c r="E343" s="22">
        <v>2524191</v>
      </c>
      <c r="F343" s="22">
        <v>0</v>
      </c>
      <c r="G343" s="48">
        <v>4103282</v>
      </c>
      <c r="H343" s="48"/>
      <c r="I343" s="62"/>
      <c r="J343" s="62"/>
      <c r="K343" s="62"/>
      <c r="L343" s="62"/>
      <c r="M343" s="62"/>
      <c r="N343" s="62"/>
    </row>
    <row r="344" spans="1:14" ht="15.5" x14ac:dyDescent="0.35">
      <c r="A344" s="19" t="s">
        <v>11715</v>
      </c>
      <c r="B344" s="19" t="s">
        <v>8741</v>
      </c>
      <c r="C344" s="22">
        <v>12488134</v>
      </c>
      <c r="D344" s="22">
        <v>0</v>
      </c>
      <c r="E344" s="22">
        <v>0</v>
      </c>
      <c r="F344" s="22">
        <v>0</v>
      </c>
      <c r="G344" s="48">
        <v>10916953</v>
      </c>
      <c r="H344" s="48"/>
      <c r="I344" s="62"/>
      <c r="J344" s="62"/>
      <c r="K344" s="62"/>
      <c r="L344" s="62"/>
      <c r="M344" s="62"/>
      <c r="N344" s="62"/>
    </row>
    <row r="345" spans="1:14" ht="15.5" x14ac:dyDescent="0.35">
      <c r="A345" s="19" t="s">
        <v>1384</v>
      </c>
      <c r="B345" s="19" t="s">
        <v>9570</v>
      </c>
      <c r="C345" s="22">
        <v>3970832</v>
      </c>
      <c r="D345" s="22">
        <v>0</v>
      </c>
      <c r="E345" s="22">
        <v>771953</v>
      </c>
      <c r="F345" s="22">
        <v>0</v>
      </c>
      <c r="G345" s="48">
        <v>4210084</v>
      </c>
      <c r="H345" s="48"/>
      <c r="I345" s="62"/>
      <c r="J345" s="62"/>
      <c r="K345" s="62"/>
      <c r="L345" s="62"/>
      <c r="M345" s="62"/>
      <c r="N345" s="62"/>
    </row>
    <row r="346" spans="1:14" ht="15.5" x14ac:dyDescent="0.35">
      <c r="A346" s="19" t="s">
        <v>9396</v>
      </c>
      <c r="B346" s="19" t="s">
        <v>9397</v>
      </c>
      <c r="C346" s="22">
        <v>23214502</v>
      </c>
      <c r="D346" s="22">
        <v>0</v>
      </c>
      <c r="E346" s="22">
        <v>5344797</v>
      </c>
      <c r="F346" s="22">
        <v>0</v>
      </c>
      <c r="G346" s="48">
        <v>17672888</v>
      </c>
      <c r="H346" s="48"/>
      <c r="I346" s="62"/>
      <c r="J346" s="62"/>
      <c r="K346" s="62"/>
      <c r="L346" s="62"/>
      <c r="M346" s="62"/>
      <c r="N346" s="62"/>
    </row>
    <row r="347" spans="1:14" ht="15.5" x14ac:dyDescent="0.35">
      <c r="A347" s="19" t="s">
        <v>832</v>
      </c>
      <c r="B347" s="19" t="s">
        <v>13188</v>
      </c>
      <c r="C347" s="22">
        <v>9259690</v>
      </c>
      <c r="D347" s="22">
        <v>0</v>
      </c>
      <c r="E347" s="22">
        <v>7713598</v>
      </c>
      <c r="F347" s="22">
        <v>0</v>
      </c>
      <c r="G347" s="48">
        <v>-9479241</v>
      </c>
      <c r="H347" s="48">
        <v>0</v>
      </c>
      <c r="I347" s="62">
        <v>15</v>
      </c>
      <c r="J347" s="62">
        <v>7</v>
      </c>
      <c r="K347" s="62">
        <v>8</v>
      </c>
      <c r="L347" s="62">
        <v>50</v>
      </c>
      <c r="M347" s="62">
        <v>0</v>
      </c>
      <c r="N347" s="62" t="s">
        <v>8201</v>
      </c>
    </row>
    <row r="348" spans="1:14" ht="31" x14ac:dyDescent="0.35">
      <c r="A348" s="19" t="s">
        <v>9384</v>
      </c>
      <c r="B348" s="19" t="s">
        <v>3779</v>
      </c>
      <c r="C348" s="22">
        <v>2225259</v>
      </c>
      <c r="D348" s="22">
        <v>0</v>
      </c>
      <c r="E348" s="22">
        <f>800280+34140</f>
        <v>834420</v>
      </c>
      <c r="F348" s="22">
        <v>0</v>
      </c>
      <c r="G348" s="48">
        <v>12615130</v>
      </c>
      <c r="H348" s="48"/>
      <c r="I348" s="62"/>
      <c r="J348" s="62"/>
      <c r="K348" s="62"/>
      <c r="L348" s="62"/>
      <c r="M348" s="62"/>
      <c r="N348" s="62"/>
    </row>
    <row r="349" spans="1:14" ht="15.5" x14ac:dyDescent="0.35">
      <c r="A349" s="19" t="s">
        <v>9603</v>
      </c>
      <c r="B349" s="19" t="s">
        <v>1983</v>
      </c>
      <c r="C349" s="22">
        <v>0</v>
      </c>
      <c r="D349" s="22">
        <v>0</v>
      </c>
      <c r="E349" s="22">
        <v>0</v>
      </c>
      <c r="F349" s="22">
        <v>0</v>
      </c>
      <c r="G349" s="48">
        <v>0</v>
      </c>
      <c r="H349" s="48"/>
      <c r="I349" s="62"/>
      <c r="J349" s="62"/>
      <c r="K349" s="62"/>
      <c r="L349" s="62"/>
      <c r="M349" s="62"/>
      <c r="N349" s="62"/>
    </row>
    <row r="350" spans="1:14" ht="15.5" x14ac:dyDescent="0.35">
      <c r="A350" s="19" t="s">
        <v>2242</v>
      </c>
      <c r="B350" s="19" t="s">
        <v>4190</v>
      </c>
      <c r="C350" s="22">
        <v>23658434</v>
      </c>
      <c r="D350" s="22">
        <v>0</v>
      </c>
      <c r="E350" s="22">
        <v>2592153</v>
      </c>
      <c r="F350" s="22">
        <v>0</v>
      </c>
      <c r="G350" s="48">
        <v>-24558532</v>
      </c>
      <c r="H350" s="48">
        <v>0</v>
      </c>
      <c r="I350" s="62">
        <v>2</v>
      </c>
      <c r="J350" s="62">
        <v>0</v>
      </c>
      <c r="K350" s="62">
        <v>2</v>
      </c>
      <c r="L350" s="62">
        <v>7</v>
      </c>
      <c r="M350" s="62">
        <v>0</v>
      </c>
      <c r="N350" s="62" t="s">
        <v>8222</v>
      </c>
    </row>
    <row r="351" spans="1:14" ht="15.5" x14ac:dyDescent="0.35">
      <c r="A351" s="19" t="s">
        <v>3006</v>
      </c>
      <c r="B351" s="19" t="s">
        <v>3851</v>
      </c>
      <c r="C351" s="22">
        <v>1148912</v>
      </c>
      <c r="D351" s="22">
        <v>0</v>
      </c>
      <c r="E351" s="22">
        <v>136835</v>
      </c>
      <c r="F351" s="22">
        <v>0</v>
      </c>
      <c r="G351" s="48">
        <v>-1340914</v>
      </c>
      <c r="H351" s="48">
        <v>-1480065</v>
      </c>
      <c r="I351" s="62">
        <v>15</v>
      </c>
      <c r="J351" s="62">
        <v>5</v>
      </c>
      <c r="K351" s="62">
        <v>10</v>
      </c>
      <c r="L351" s="62">
        <v>28</v>
      </c>
      <c r="M351" s="62">
        <v>1</v>
      </c>
      <c r="N351" s="62" t="s">
        <v>3790</v>
      </c>
    </row>
    <row r="352" spans="1:14" ht="15.5" x14ac:dyDescent="0.35">
      <c r="A352" s="19" t="s">
        <v>9552</v>
      </c>
      <c r="B352" s="19" t="s">
        <v>3647</v>
      </c>
      <c r="C352" s="22">
        <v>776005</v>
      </c>
      <c r="D352" s="22">
        <v>0</v>
      </c>
      <c r="E352" s="22">
        <v>15630</v>
      </c>
      <c r="F352" s="22">
        <v>0</v>
      </c>
      <c r="G352" s="48">
        <v>586762</v>
      </c>
      <c r="H352" s="48"/>
      <c r="I352" s="62"/>
      <c r="J352" s="62"/>
      <c r="K352" s="62"/>
      <c r="L352" s="62"/>
      <c r="M352" s="62"/>
      <c r="N352" s="62"/>
    </row>
    <row r="353" spans="1:14" ht="77.5" x14ac:dyDescent="0.35">
      <c r="A353" s="19" t="s">
        <v>1639</v>
      </c>
      <c r="B353" s="19" t="s">
        <v>8962</v>
      </c>
      <c r="C353" s="22">
        <v>30227961</v>
      </c>
      <c r="D353" s="22">
        <v>0</v>
      </c>
      <c r="E353" s="22">
        <v>1845826</v>
      </c>
      <c r="F353" s="22">
        <v>0</v>
      </c>
      <c r="G353" s="48">
        <v>31018512</v>
      </c>
      <c r="H353" s="48">
        <v>356812184</v>
      </c>
      <c r="I353" s="62">
        <v>300</v>
      </c>
      <c r="J353" s="62">
        <v>80</v>
      </c>
      <c r="K353" s="62">
        <v>220</v>
      </c>
      <c r="L353" s="62" t="s">
        <v>12216</v>
      </c>
      <c r="M353" s="62">
        <v>2</v>
      </c>
      <c r="N353" s="62" t="s">
        <v>8222</v>
      </c>
    </row>
    <row r="354" spans="1:14" ht="15.5" x14ac:dyDescent="0.35">
      <c r="A354" s="19" t="s">
        <v>8093</v>
      </c>
      <c r="B354" s="19" t="s">
        <v>3857</v>
      </c>
      <c r="C354" s="23">
        <v>420318</v>
      </c>
      <c r="D354" s="23">
        <v>0</v>
      </c>
      <c r="E354" s="23">
        <v>284125.37</v>
      </c>
      <c r="F354" s="23">
        <v>0</v>
      </c>
      <c r="G354" s="82">
        <v>288075.25</v>
      </c>
      <c r="H354" s="82">
        <v>848314</v>
      </c>
      <c r="I354" s="80">
        <v>4</v>
      </c>
      <c r="J354" s="80">
        <v>4</v>
      </c>
      <c r="K354" s="80">
        <v>0</v>
      </c>
      <c r="L354" s="80">
        <v>0</v>
      </c>
      <c r="M354" s="80">
        <v>1</v>
      </c>
      <c r="N354" s="83" t="s">
        <v>3500</v>
      </c>
    </row>
    <row r="355" spans="1:14" ht="15.5" x14ac:dyDescent="0.35">
      <c r="A355" s="19" t="s">
        <v>2436</v>
      </c>
      <c r="B355" s="19" t="s">
        <v>8279</v>
      </c>
      <c r="C355" s="22">
        <v>0</v>
      </c>
      <c r="D355" s="22">
        <v>0</v>
      </c>
      <c r="E355" s="22">
        <v>0</v>
      </c>
      <c r="F355" s="22">
        <v>0</v>
      </c>
      <c r="G355" s="48">
        <v>0</v>
      </c>
      <c r="H355" s="48"/>
      <c r="I355" s="62"/>
      <c r="J355" s="62"/>
      <c r="K355" s="62"/>
      <c r="L355" s="62"/>
      <c r="M355" s="62"/>
      <c r="N355" s="62"/>
    </row>
    <row r="356" spans="1:14" ht="15.5" x14ac:dyDescent="0.35">
      <c r="A356" s="19" t="s">
        <v>9444</v>
      </c>
      <c r="B356" s="19" t="s">
        <v>9445</v>
      </c>
      <c r="C356" s="22">
        <v>1250000</v>
      </c>
      <c r="D356" s="22">
        <v>0</v>
      </c>
      <c r="E356" s="22">
        <v>0</v>
      </c>
      <c r="F356" s="22">
        <v>0</v>
      </c>
      <c r="G356" s="48">
        <v>2087773</v>
      </c>
      <c r="H356" s="48"/>
      <c r="I356" s="62"/>
      <c r="J356" s="62"/>
      <c r="K356" s="62"/>
      <c r="L356" s="62"/>
      <c r="M356" s="62"/>
      <c r="N356" s="62"/>
    </row>
    <row r="357" spans="1:14" ht="15.5" x14ac:dyDescent="0.35">
      <c r="A357" s="19" t="s">
        <v>4967</v>
      </c>
      <c r="B357" s="19" t="s">
        <v>4062</v>
      </c>
      <c r="C357" s="22">
        <v>1250000</v>
      </c>
      <c r="D357" s="22">
        <v>0</v>
      </c>
      <c r="E357" s="22">
        <v>0</v>
      </c>
      <c r="F357" s="22">
        <v>0</v>
      </c>
      <c r="G357" s="48">
        <v>2087773</v>
      </c>
      <c r="H357" s="48">
        <v>2513465</v>
      </c>
      <c r="I357" s="62">
        <v>54</v>
      </c>
      <c r="J357" s="62">
        <v>30</v>
      </c>
      <c r="K357" s="62">
        <v>24</v>
      </c>
      <c r="L357" s="62">
        <v>54</v>
      </c>
      <c r="M357" s="62">
        <v>1</v>
      </c>
      <c r="N357" s="62" t="s">
        <v>3790</v>
      </c>
    </row>
    <row r="358" spans="1:14" ht="15.5" x14ac:dyDescent="0.35">
      <c r="A358" s="19" t="s">
        <v>9512</v>
      </c>
      <c r="B358" s="19" t="s">
        <v>2638</v>
      </c>
      <c r="C358" s="22">
        <v>1556260</v>
      </c>
      <c r="D358" s="22">
        <v>0</v>
      </c>
      <c r="E358" s="22">
        <v>2031127</v>
      </c>
      <c r="F358" s="22">
        <v>0</v>
      </c>
      <c r="G358" s="48">
        <v>2031127</v>
      </c>
      <c r="H358" s="48"/>
      <c r="I358" s="62"/>
      <c r="J358" s="62"/>
      <c r="K358" s="62"/>
      <c r="L358" s="62"/>
      <c r="M358" s="62"/>
      <c r="N358" s="62"/>
    </row>
    <row r="359" spans="1:14" ht="15.5" x14ac:dyDescent="0.35">
      <c r="A359" s="19" t="s">
        <v>2030</v>
      </c>
      <c r="B359" s="19" t="s">
        <v>12409</v>
      </c>
      <c r="C359" s="22">
        <v>0</v>
      </c>
      <c r="D359" s="22">
        <v>0</v>
      </c>
      <c r="E359" s="22">
        <v>-382000</v>
      </c>
      <c r="F359" s="22">
        <v>0</v>
      </c>
      <c r="G359" s="48">
        <v>-470673</v>
      </c>
      <c r="H359" s="48">
        <v>97493</v>
      </c>
      <c r="I359" s="62">
        <v>4</v>
      </c>
      <c r="J359" s="62">
        <v>1</v>
      </c>
      <c r="K359" s="62">
        <v>3</v>
      </c>
      <c r="L359" s="62">
        <v>4</v>
      </c>
      <c r="M359" s="62">
        <v>1</v>
      </c>
      <c r="N359" s="62" t="s">
        <v>3790</v>
      </c>
    </row>
    <row r="360" spans="1:14" ht="15.5" x14ac:dyDescent="0.35">
      <c r="A360" s="19" t="s">
        <v>9404</v>
      </c>
      <c r="B360" s="19" t="s">
        <v>8793</v>
      </c>
      <c r="C360" s="22">
        <v>17528602</v>
      </c>
      <c r="D360" s="22">
        <v>0</v>
      </c>
      <c r="E360" s="22">
        <v>7034200</v>
      </c>
      <c r="F360" s="22">
        <v>0</v>
      </c>
      <c r="G360" s="48">
        <v>17430345</v>
      </c>
      <c r="H360" s="48"/>
      <c r="I360" s="62"/>
      <c r="J360" s="62"/>
      <c r="K360" s="62"/>
      <c r="L360" s="62"/>
      <c r="M360" s="62"/>
      <c r="N360" s="62"/>
    </row>
    <row r="361" spans="1:14" ht="15.5" x14ac:dyDescent="0.35">
      <c r="A361" s="19" t="s">
        <v>9568</v>
      </c>
      <c r="B361" s="19" t="s">
        <v>1805</v>
      </c>
      <c r="C361" s="22"/>
      <c r="D361" s="22">
        <v>0</v>
      </c>
      <c r="E361" s="22"/>
      <c r="F361" s="22">
        <v>0</v>
      </c>
      <c r="G361" s="48"/>
      <c r="H361" s="48"/>
      <c r="I361" s="62"/>
      <c r="J361" s="62"/>
      <c r="K361" s="62"/>
      <c r="L361" s="62"/>
      <c r="M361" s="62"/>
      <c r="N361" s="62"/>
    </row>
    <row r="362" spans="1:14" ht="26.25" customHeight="1" x14ac:dyDescent="0.35">
      <c r="A362" s="19" t="s">
        <v>43</v>
      </c>
      <c r="B362" s="19" t="s">
        <v>3982</v>
      </c>
      <c r="C362" s="22">
        <v>6734263</v>
      </c>
      <c r="D362" s="22">
        <v>0</v>
      </c>
      <c r="E362" s="22">
        <v>258522</v>
      </c>
      <c r="F362" s="22">
        <v>0</v>
      </c>
      <c r="G362" s="48">
        <v>3364457</v>
      </c>
      <c r="H362" s="48">
        <v>11260291</v>
      </c>
      <c r="I362" s="62">
        <v>44</v>
      </c>
      <c r="J362" s="62">
        <v>10</v>
      </c>
      <c r="K362" s="62">
        <v>34</v>
      </c>
      <c r="L362" s="62">
        <v>9</v>
      </c>
      <c r="M362" s="62">
        <v>0</v>
      </c>
      <c r="N362" s="62" t="s">
        <v>8201</v>
      </c>
    </row>
    <row r="363" spans="1:14" ht="26.25" customHeight="1" x14ac:dyDescent="0.35">
      <c r="A363" s="19" t="s">
        <v>2557</v>
      </c>
      <c r="B363" s="19" t="s">
        <v>3733</v>
      </c>
      <c r="C363" s="22">
        <v>3044786</v>
      </c>
      <c r="D363" s="22">
        <v>0</v>
      </c>
      <c r="E363" s="22">
        <v>1272400</v>
      </c>
      <c r="F363" s="22">
        <v>0</v>
      </c>
      <c r="G363" s="48">
        <v>1744232</v>
      </c>
      <c r="H363" s="48">
        <v>5952733</v>
      </c>
      <c r="I363" s="62">
        <v>5</v>
      </c>
      <c r="J363" s="62">
        <v>3</v>
      </c>
      <c r="K363" s="62">
        <v>2</v>
      </c>
      <c r="L363" s="62">
        <v>8</v>
      </c>
      <c r="M363" s="62">
        <v>0</v>
      </c>
      <c r="N363" s="62" t="s">
        <v>3790</v>
      </c>
    </row>
    <row r="364" spans="1:14" ht="15.5" x14ac:dyDescent="0.35">
      <c r="A364" s="19" t="s">
        <v>2363</v>
      </c>
      <c r="B364" s="19" t="s">
        <v>3942</v>
      </c>
      <c r="C364" s="22">
        <v>7309363</v>
      </c>
      <c r="D364" s="22">
        <v>0</v>
      </c>
      <c r="E364" s="22">
        <v>5695000</v>
      </c>
      <c r="F364" s="22">
        <v>0</v>
      </c>
      <c r="G364" s="48">
        <v>6741173</v>
      </c>
      <c r="H364" s="48">
        <v>1701357</v>
      </c>
      <c r="I364" s="62">
        <v>2</v>
      </c>
      <c r="J364" s="62">
        <v>1</v>
      </c>
      <c r="K364" s="62">
        <v>1</v>
      </c>
      <c r="L364" s="62">
        <v>2</v>
      </c>
      <c r="M364" s="62">
        <v>0</v>
      </c>
      <c r="N364" s="62" t="s">
        <v>3790</v>
      </c>
    </row>
    <row r="365" spans="1:14" ht="15.5" x14ac:dyDescent="0.35">
      <c r="A365" s="19" t="s">
        <v>8581</v>
      </c>
      <c r="B365" s="19" t="s">
        <v>2077</v>
      </c>
      <c r="C365" s="22">
        <v>3323646</v>
      </c>
      <c r="D365" s="22">
        <v>0</v>
      </c>
      <c r="E365" s="22">
        <v>3323646</v>
      </c>
      <c r="F365" s="22">
        <v>0</v>
      </c>
      <c r="G365" s="48">
        <v>3620061</v>
      </c>
      <c r="H365" s="48"/>
      <c r="I365" s="62"/>
      <c r="J365" s="62"/>
      <c r="K365" s="62"/>
      <c r="L365" s="62"/>
      <c r="M365" s="62"/>
      <c r="N365" s="62"/>
    </row>
    <row r="366" spans="1:14" ht="15.5" x14ac:dyDescent="0.35">
      <c r="A366" s="19" t="s">
        <v>9446</v>
      </c>
      <c r="B366" s="19" t="s">
        <v>3868</v>
      </c>
      <c r="C366" s="22">
        <v>0</v>
      </c>
      <c r="D366" s="22">
        <v>0</v>
      </c>
      <c r="E366" s="22">
        <v>319983</v>
      </c>
      <c r="F366" s="22">
        <v>0</v>
      </c>
      <c r="G366" s="48">
        <v>437930</v>
      </c>
      <c r="H366" s="48"/>
      <c r="I366" s="62"/>
      <c r="J366" s="62"/>
      <c r="K366" s="62"/>
      <c r="L366" s="62"/>
      <c r="M366" s="62"/>
      <c r="N366" s="62"/>
    </row>
    <row r="367" spans="1:14" ht="15.5" x14ac:dyDescent="0.35">
      <c r="A367" s="19" t="s">
        <v>9515</v>
      </c>
      <c r="B367" s="19" t="s">
        <v>9516</v>
      </c>
      <c r="C367" s="22">
        <v>0</v>
      </c>
      <c r="D367" s="22">
        <v>0</v>
      </c>
      <c r="E367" s="22">
        <f>213000+3897</f>
        <v>216897</v>
      </c>
      <c r="F367" s="22">
        <v>0</v>
      </c>
      <c r="G367" s="48">
        <v>244897</v>
      </c>
      <c r="H367" s="48"/>
      <c r="I367" s="62"/>
      <c r="J367" s="62"/>
      <c r="K367" s="62"/>
      <c r="L367" s="62"/>
      <c r="M367" s="62"/>
      <c r="N367" s="62"/>
    </row>
    <row r="368" spans="1:14" ht="15.5" x14ac:dyDescent="0.35">
      <c r="A368" s="19" t="s">
        <v>8101</v>
      </c>
      <c r="B368" s="19" t="s">
        <v>4086</v>
      </c>
      <c r="C368" s="22">
        <v>18000</v>
      </c>
      <c r="D368" s="22">
        <v>0</v>
      </c>
      <c r="E368" s="22">
        <v>213000</v>
      </c>
      <c r="F368" s="22">
        <v>0</v>
      </c>
      <c r="G368" s="48">
        <v>346891.96</v>
      </c>
      <c r="H368" s="48">
        <v>-409452</v>
      </c>
      <c r="I368" s="62">
        <v>14</v>
      </c>
      <c r="J368" s="62">
        <v>2</v>
      </c>
      <c r="K368" s="62">
        <v>12</v>
      </c>
      <c r="L368" s="62">
        <v>7</v>
      </c>
      <c r="M368" s="62">
        <v>2</v>
      </c>
      <c r="N368" s="62" t="s">
        <v>3790</v>
      </c>
    </row>
    <row r="369" spans="1:14" ht="28.5" customHeight="1" x14ac:dyDescent="0.35">
      <c r="A369" s="19" t="s">
        <v>9295</v>
      </c>
      <c r="B369" s="19" t="s">
        <v>9296</v>
      </c>
      <c r="C369" s="22">
        <v>0</v>
      </c>
      <c r="D369" s="22">
        <v>0</v>
      </c>
      <c r="E369" s="22">
        <v>0</v>
      </c>
      <c r="F369" s="22">
        <v>0</v>
      </c>
      <c r="G369" s="48">
        <v>8206202.5499999998</v>
      </c>
      <c r="H369" s="48"/>
      <c r="I369" s="62"/>
      <c r="J369" s="62"/>
      <c r="K369" s="62"/>
      <c r="L369" s="62"/>
      <c r="M369" s="62"/>
      <c r="N369" s="62"/>
    </row>
    <row r="370" spans="1:14" ht="15.5" x14ac:dyDescent="0.35">
      <c r="A370" s="19" t="s">
        <v>3152</v>
      </c>
      <c r="B370" s="19" t="s">
        <v>397</v>
      </c>
      <c r="C370" s="22">
        <v>18000000</v>
      </c>
      <c r="D370" s="22">
        <v>0</v>
      </c>
      <c r="E370" s="22">
        <v>13012190</v>
      </c>
      <c r="F370" s="22">
        <v>0</v>
      </c>
      <c r="G370" s="48">
        <v>13456357.42</v>
      </c>
      <c r="H370" s="48"/>
      <c r="I370" s="62"/>
      <c r="J370" s="62"/>
      <c r="K370" s="62"/>
      <c r="L370" s="62"/>
      <c r="M370" s="62"/>
      <c r="N370" s="62"/>
    </row>
    <row r="371" spans="1:14" ht="15.5" x14ac:dyDescent="0.35">
      <c r="A371" s="19" t="s">
        <v>8102</v>
      </c>
      <c r="B371" s="19" t="s">
        <v>3343</v>
      </c>
      <c r="C371" s="22">
        <v>1064412</v>
      </c>
      <c r="D371" s="22">
        <v>0</v>
      </c>
      <c r="E371" s="22">
        <v>1046635</v>
      </c>
      <c r="F371" s="22">
        <v>0</v>
      </c>
      <c r="G371" s="48">
        <v>1046635</v>
      </c>
      <c r="H371" s="48">
        <v>17777</v>
      </c>
      <c r="I371" s="62">
        <v>8</v>
      </c>
      <c r="J371" s="62">
        <v>2</v>
      </c>
      <c r="K371" s="62">
        <v>6</v>
      </c>
      <c r="L371" s="62">
        <v>3</v>
      </c>
      <c r="M371" s="62">
        <v>1</v>
      </c>
      <c r="N371" s="62" t="s">
        <v>3790</v>
      </c>
    </row>
    <row r="372" spans="1:14" ht="15.5" x14ac:dyDescent="0.35">
      <c r="A372" s="19" t="s">
        <v>1439</v>
      </c>
      <c r="B372" s="19" t="s">
        <v>9732</v>
      </c>
      <c r="C372" s="22">
        <v>15434723.58</v>
      </c>
      <c r="D372" s="22">
        <v>0</v>
      </c>
      <c r="E372" s="22">
        <v>4613443</v>
      </c>
      <c r="F372" s="22">
        <v>0</v>
      </c>
      <c r="G372" s="48">
        <v>14892699.220000001</v>
      </c>
      <c r="H372" s="48">
        <v>8729269</v>
      </c>
      <c r="I372" s="62">
        <v>3</v>
      </c>
      <c r="J372" s="62">
        <v>1</v>
      </c>
      <c r="K372" s="62">
        <v>2</v>
      </c>
      <c r="L372" s="62">
        <v>11</v>
      </c>
      <c r="M372" s="62">
        <v>0</v>
      </c>
      <c r="N372" s="62" t="s">
        <v>8201</v>
      </c>
    </row>
    <row r="373" spans="1:14" ht="15.5" x14ac:dyDescent="0.35">
      <c r="A373" s="19" t="s">
        <v>9447</v>
      </c>
      <c r="B373" s="19" t="s">
        <v>2720</v>
      </c>
      <c r="C373" s="22">
        <v>3829778</v>
      </c>
      <c r="D373" s="22">
        <v>0</v>
      </c>
      <c r="E373" s="22">
        <v>967367</v>
      </c>
      <c r="F373" s="22">
        <v>0</v>
      </c>
      <c r="G373" s="48">
        <v>3053121</v>
      </c>
      <c r="H373" s="48"/>
      <c r="I373" s="62"/>
      <c r="J373" s="62"/>
      <c r="K373" s="62"/>
      <c r="L373" s="62"/>
      <c r="M373" s="62"/>
      <c r="N373" s="62"/>
    </row>
    <row r="374" spans="1:14" ht="15.5" x14ac:dyDescent="0.35">
      <c r="A374" s="19" t="s">
        <v>270</v>
      </c>
      <c r="B374" s="19" t="s">
        <v>268</v>
      </c>
      <c r="C374" s="22">
        <v>400000</v>
      </c>
      <c r="D374" s="22">
        <v>0</v>
      </c>
      <c r="E374" s="22">
        <v>400000</v>
      </c>
      <c r="F374" s="22">
        <v>0</v>
      </c>
      <c r="G374" s="48">
        <v>788715</v>
      </c>
      <c r="H374" s="48"/>
      <c r="I374" s="62"/>
      <c r="J374" s="62"/>
      <c r="K374" s="62"/>
      <c r="L374" s="62"/>
      <c r="M374" s="62"/>
      <c r="N374" s="62"/>
    </row>
    <row r="375" spans="1:14" ht="25.5" customHeight="1" x14ac:dyDescent="0.35">
      <c r="A375" s="19" t="s">
        <v>9418</v>
      </c>
      <c r="B375" s="19" t="s">
        <v>3721</v>
      </c>
      <c r="C375" s="22">
        <v>895778.97</v>
      </c>
      <c r="D375" s="22">
        <v>0</v>
      </c>
      <c r="E375" s="22">
        <v>0</v>
      </c>
      <c r="F375" s="22">
        <v>0</v>
      </c>
      <c r="G375" s="48">
        <v>776227</v>
      </c>
      <c r="H375" s="48"/>
      <c r="I375" s="62"/>
      <c r="J375" s="62"/>
      <c r="K375" s="62"/>
      <c r="L375" s="62"/>
      <c r="M375" s="62"/>
      <c r="N375" s="62"/>
    </row>
    <row r="376" spans="1:14" ht="15.5" x14ac:dyDescent="0.35">
      <c r="A376" s="19" t="s">
        <v>3026</v>
      </c>
      <c r="B376" s="19" t="s">
        <v>8302</v>
      </c>
      <c r="C376" s="22">
        <v>895778.97</v>
      </c>
      <c r="D376" s="22">
        <v>0</v>
      </c>
      <c r="E376" s="22">
        <v>0</v>
      </c>
      <c r="F376" s="22">
        <v>0</v>
      </c>
      <c r="G376" s="48">
        <v>776227</v>
      </c>
      <c r="H376" s="48">
        <v>234012</v>
      </c>
      <c r="I376" s="62">
        <v>2</v>
      </c>
      <c r="J376" s="62">
        <v>1</v>
      </c>
      <c r="K376" s="62">
        <v>1</v>
      </c>
      <c r="L376" s="62">
        <v>0</v>
      </c>
      <c r="M376" s="62">
        <v>0</v>
      </c>
      <c r="N376" s="62" t="s">
        <v>3790</v>
      </c>
    </row>
    <row r="377" spans="1:14" ht="15.5" x14ac:dyDescent="0.35">
      <c r="A377" s="19" t="s">
        <v>11727</v>
      </c>
      <c r="B377" s="19" t="s">
        <v>3995</v>
      </c>
      <c r="C377" s="22">
        <v>845280044</v>
      </c>
      <c r="D377" s="22">
        <v>0</v>
      </c>
      <c r="E377" s="22">
        <v>10044025</v>
      </c>
      <c r="F377" s="22">
        <v>0</v>
      </c>
      <c r="G377" s="48">
        <v>410880339</v>
      </c>
      <c r="H377" s="48"/>
      <c r="I377" s="62"/>
      <c r="J377" s="62"/>
      <c r="K377" s="62"/>
      <c r="L377" s="62"/>
      <c r="M377" s="62"/>
      <c r="N377" s="62"/>
    </row>
    <row r="378" spans="1:14" ht="31.5" customHeight="1" x14ac:dyDescent="0.35">
      <c r="A378" s="19" t="s">
        <v>8105</v>
      </c>
      <c r="B378" s="20" t="s">
        <v>12744</v>
      </c>
      <c r="C378" s="22">
        <v>1285323.82</v>
      </c>
      <c r="D378" s="22">
        <v>0</v>
      </c>
      <c r="E378" s="22">
        <v>1196660.49</v>
      </c>
      <c r="F378" s="22">
        <v>0</v>
      </c>
      <c r="G378" s="48">
        <v>1318784.74</v>
      </c>
      <c r="H378" s="48">
        <v>218331.24</v>
      </c>
      <c r="I378" s="62">
        <v>6</v>
      </c>
      <c r="J378" s="62">
        <v>2</v>
      </c>
      <c r="K378" s="62">
        <v>4</v>
      </c>
      <c r="L378" s="62">
        <v>6</v>
      </c>
      <c r="M378" s="62">
        <v>0</v>
      </c>
      <c r="N378" s="62" t="s">
        <v>3790</v>
      </c>
    </row>
    <row r="379" spans="1:14" ht="30.75" customHeight="1" x14ac:dyDescent="0.35">
      <c r="A379" s="19" t="s">
        <v>9546</v>
      </c>
      <c r="B379" s="19" t="s">
        <v>3667</v>
      </c>
      <c r="C379" s="22">
        <v>4660432</v>
      </c>
      <c r="D379" s="22">
        <v>0</v>
      </c>
      <c r="E379" s="22">
        <v>574700</v>
      </c>
      <c r="F379" s="22">
        <v>0</v>
      </c>
      <c r="G379" s="48">
        <v>7077748</v>
      </c>
      <c r="H379" s="48"/>
      <c r="I379" s="62"/>
      <c r="J379" s="62"/>
      <c r="K379" s="62"/>
      <c r="L379" s="62"/>
      <c r="M379" s="62"/>
      <c r="N379" s="62"/>
    </row>
    <row r="380" spans="1:14" ht="15.5" x14ac:dyDescent="0.35">
      <c r="A380" s="19" t="s">
        <v>3019</v>
      </c>
      <c r="B380" s="19" t="s">
        <v>12418</v>
      </c>
      <c r="C380" s="22">
        <v>4660432</v>
      </c>
      <c r="D380" s="22">
        <v>0</v>
      </c>
      <c r="E380" s="22">
        <v>574700</v>
      </c>
      <c r="F380" s="22">
        <v>0</v>
      </c>
      <c r="G380" s="48">
        <v>7077748</v>
      </c>
      <c r="H380" s="48">
        <v>1394694</v>
      </c>
      <c r="I380" s="62">
        <v>4</v>
      </c>
      <c r="J380" s="62">
        <v>3</v>
      </c>
      <c r="K380" s="62">
        <v>1</v>
      </c>
      <c r="L380" s="62">
        <v>4</v>
      </c>
      <c r="M380" s="62">
        <v>1</v>
      </c>
      <c r="N380" s="62" t="s">
        <v>8201</v>
      </c>
    </row>
    <row r="381" spans="1:14" ht="15.5" x14ac:dyDescent="0.35">
      <c r="A381" s="19" t="s">
        <v>9378</v>
      </c>
      <c r="B381" s="19" t="s">
        <v>9379</v>
      </c>
      <c r="C381" s="22">
        <f>2425000+4807080+4229115.69</f>
        <v>11461195.690000001</v>
      </c>
      <c r="D381" s="22">
        <v>0</v>
      </c>
      <c r="E381" s="22">
        <v>6646845.2199999997</v>
      </c>
      <c r="F381" s="22">
        <v>0</v>
      </c>
      <c r="G381" s="48">
        <v>13317554.119999999</v>
      </c>
      <c r="H381" s="48"/>
      <c r="I381" s="62"/>
      <c r="J381" s="62"/>
      <c r="K381" s="62"/>
      <c r="L381" s="62"/>
      <c r="M381" s="62"/>
      <c r="N381" s="62"/>
    </row>
    <row r="382" spans="1:14" ht="15.5" x14ac:dyDescent="0.35">
      <c r="A382" s="19" t="s">
        <v>9527</v>
      </c>
      <c r="B382" s="19" t="s">
        <v>3735</v>
      </c>
      <c r="C382" s="22">
        <v>1832000</v>
      </c>
      <c r="D382" s="22">
        <v>0</v>
      </c>
      <c r="E382" s="22">
        <v>321300</v>
      </c>
      <c r="F382" s="22">
        <v>0</v>
      </c>
      <c r="G382" s="48">
        <v>1927321</v>
      </c>
      <c r="H382" s="48"/>
      <c r="I382" s="62"/>
      <c r="J382" s="62"/>
      <c r="K382" s="62"/>
      <c r="L382" s="62"/>
      <c r="M382" s="62"/>
      <c r="N382" s="62"/>
    </row>
    <row r="383" spans="1:14" ht="15.5" x14ac:dyDescent="0.35">
      <c r="A383" s="19" t="s">
        <v>1082</v>
      </c>
      <c r="B383" s="19" t="s">
        <v>3897</v>
      </c>
      <c r="C383" s="22">
        <v>2935349</v>
      </c>
      <c r="D383" s="22">
        <v>0</v>
      </c>
      <c r="E383" s="22">
        <v>1461250</v>
      </c>
      <c r="F383" s="22">
        <v>0</v>
      </c>
      <c r="G383" s="48">
        <v>2892349</v>
      </c>
      <c r="H383" s="48">
        <v>402486</v>
      </c>
      <c r="I383" s="62">
        <v>3</v>
      </c>
      <c r="J383" s="62">
        <v>1</v>
      </c>
      <c r="K383" s="62">
        <v>2</v>
      </c>
      <c r="L383" s="62">
        <v>3</v>
      </c>
      <c r="M383" s="62">
        <v>0</v>
      </c>
      <c r="N383" s="62" t="s">
        <v>3790</v>
      </c>
    </row>
    <row r="384" spans="1:14" ht="15.5" x14ac:dyDescent="0.35">
      <c r="A384" s="19" t="s">
        <v>8107</v>
      </c>
      <c r="B384" s="19" t="s">
        <v>3314</v>
      </c>
      <c r="C384" s="22">
        <v>5353699</v>
      </c>
      <c r="D384" s="22">
        <v>0</v>
      </c>
      <c r="E384" s="22">
        <v>745370</v>
      </c>
      <c r="F384" s="22">
        <v>0</v>
      </c>
      <c r="G384" s="48">
        <v>6067713</v>
      </c>
      <c r="H384" s="48"/>
      <c r="I384" s="62"/>
      <c r="J384" s="62"/>
      <c r="K384" s="62"/>
      <c r="L384" s="62"/>
      <c r="M384" s="62"/>
      <c r="N384" s="62"/>
    </row>
    <row r="385" spans="1:14" ht="15.5" x14ac:dyDescent="0.35">
      <c r="A385" s="19" t="s">
        <v>3759</v>
      </c>
      <c r="B385" s="19" t="s">
        <v>3985</v>
      </c>
      <c r="C385" s="22">
        <v>378085</v>
      </c>
      <c r="D385" s="22">
        <v>0</v>
      </c>
      <c r="E385" s="22">
        <v>319806</v>
      </c>
      <c r="F385" s="22">
        <v>0</v>
      </c>
      <c r="G385" s="48">
        <v>319806</v>
      </c>
      <c r="H385" s="48">
        <v>2089494</v>
      </c>
      <c r="I385" s="62">
        <v>3</v>
      </c>
      <c r="J385" s="62">
        <v>2</v>
      </c>
      <c r="K385" s="62">
        <v>1</v>
      </c>
      <c r="L385" s="62">
        <v>3</v>
      </c>
      <c r="M385" s="62">
        <v>1</v>
      </c>
      <c r="N385" s="62" t="s">
        <v>3790</v>
      </c>
    </row>
    <row r="386" spans="1:14" ht="15.5" x14ac:dyDescent="0.35">
      <c r="A386" s="19" t="s">
        <v>9470</v>
      </c>
      <c r="B386" s="19" t="s">
        <v>3273</v>
      </c>
      <c r="C386" s="22">
        <v>390126</v>
      </c>
      <c r="D386" s="22">
        <v>0</v>
      </c>
      <c r="E386" s="22">
        <v>158121</v>
      </c>
      <c r="F386" s="22">
        <v>0</v>
      </c>
      <c r="G386" s="48">
        <v>283131</v>
      </c>
      <c r="H386" s="48">
        <v>142124</v>
      </c>
      <c r="I386" s="80">
        <v>1</v>
      </c>
      <c r="J386" s="80">
        <v>0</v>
      </c>
      <c r="K386" s="80">
        <v>1</v>
      </c>
      <c r="L386" s="80">
        <v>4</v>
      </c>
      <c r="M386" s="80">
        <v>0</v>
      </c>
      <c r="N386" s="81" t="s">
        <v>3500</v>
      </c>
    </row>
    <row r="387" spans="1:14" ht="15.5" x14ac:dyDescent="0.35">
      <c r="A387" s="19" t="s">
        <v>5087</v>
      </c>
      <c r="B387" s="19" t="s">
        <v>8244</v>
      </c>
      <c r="C387" s="22">
        <v>2039</v>
      </c>
      <c r="D387" s="22">
        <v>0</v>
      </c>
      <c r="E387" s="22">
        <v>1540619</v>
      </c>
      <c r="F387" s="22">
        <v>0</v>
      </c>
      <c r="G387" s="48">
        <v>1679480</v>
      </c>
      <c r="H387" s="48">
        <v>2869030</v>
      </c>
      <c r="I387" s="62">
        <v>3</v>
      </c>
      <c r="J387" s="62">
        <v>1</v>
      </c>
      <c r="K387" s="62">
        <v>2</v>
      </c>
      <c r="L387" s="62">
        <v>10</v>
      </c>
      <c r="M387" s="62">
        <v>0</v>
      </c>
      <c r="N387" s="62" t="s">
        <v>3790</v>
      </c>
    </row>
    <row r="388" spans="1:14" ht="15.5" x14ac:dyDescent="0.35">
      <c r="A388" s="19" t="s">
        <v>127</v>
      </c>
      <c r="B388" s="19" t="s">
        <v>125</v>
      </c>
      <c r="C388" s="22">
        <v>147991252</v>
      </c>
      <c r="D388" s="22">
        <v>0</v>
      </c>
      <c r="E388" s="22">
        <v>88259478</v>
      </c>
      <c r="F388" s="22">
        <v>0</v>
      </c>
      <c r="G388" s="48">
        <v>150873213</v>
      </c>
      <c r="H388" s="48"/>
      <c r="I388" s="62"/>
      <c r="J388" s="62"/>
      <c r="K388" s="62"/>
      <c r="L388" s="62"/>
      <c r="M388" s="62"/>
      <c r="N388" s="62"/>
    </row>
    <row r="389" spans="1:14" ht="15.5" x14ac:dyDescent="0.35">
      <c r="A389" s="19" t="s">
        <v>1086</v>
      </c>
      <c r="B389" s="19" t="s">
        <v>9735</v>
      </c>
      <c r="C389" s="22">
        <v>359893</v>
      </c>
      <c r="D389" s="22">
        <v>0</v>
      </c>
      <c r="E389" s="22">
        <v>0</v>
      </c>
      <c r="F389" s="22">
        <v>0</v>
      </c>
      <c r="G389" s="48">
        <v>495663</v>
      </c>
      <c r="H389" s="48">
        <v>27613989</v>
      </c>
      <c r="I389" s="62">
        <v>5</v>
      </c>
      <c r="J389" s="62">
        <v>0</v>
      </c>
      <c r="K389" s="62">
        <v>5</v>
      </c>
      <c r="L389" s="62">
        <v>0</v>
      </c>
      <c r="M389" s="62">
        <v>0</v>
      </c>
      <c r="N389" s="62" t="s">
        <v>3790</v>
      </c>
    </row>
    <row r="390" spans="1:14" ht="31" x14ac:dyDescent="0.35">
      <c r="A390" s="19" t="s">
        <v>3210</v>
      </c>
      <c r="B390" s="19" t="s">
        <v>3983</v>
      </c>
      <c r="C390" s="22">
        <v>1511353</v>
      </c>
      <c r="D390" s="22">
        <v>0</v>
      </c>
      <c r="E390" s="22">
        <v>1511353</v>
      </c>
      <c r="F390" s="22">
        <v>0</v>
      </c>
      <c r="G390" s="48">
        <v>-138467483</v>
      </c>
      <c r="H390" s="48">
        <v>681109518</v>
      </c>
      <c r="I390" s="62">
        <v>56000</v>
      </c>
      <c r="J390" s="62">
        <v>16000</v>
      </c>
      <c r="K390" s="62">
        <v>40000</v>
      </c>
      <c r="L390" s="62" t="s">
        <v>13728</v>
      </c>
      <c r="M390" s="62">
        <v>48</v>
      </c>
      <c r="N390" s="62" t="s">
        <v>8222</v>
      </c>
    </row>
    <row r="391" spans="1:14" ht="31" x14ac:dyDescent="0.35">
      <c r="A391" s="19" t="s">
        <v>12912</v>
      </c>
      <c r="B391" s="19" t="s">
        <v>12911</v>
      </c>
      <c r="C391" s="22">
        <v>75577329</v>
      </c>
      <c r="D391" s="22">
        <v>0</v>
      </c>
      <c r="E391" s="22">
        <v>42710641</v>
      </c>
      <c r="F391" s="22">
        <v>0</v>
      </c>
      <c r="G391" s="48">
        <v>-123667251</v>
      </c>
      <c r="H391" s="48">
        <v>1322205901</v>
      </c>
      <c r="I391" s="62">
        <v>0</v>
      </c>
      <c r="J391" s="62">
        <v>0</v>
      </c>
      <c r="K391" s="62">
        <v>0</v>
      </c>
      <c r="L391" s="62">
        <v>61</v>
      </c>
      <c r="M391" s="62">
        <v>26</v>
      </c>
      <c r="N391" s="62" t="s">
        <v>8222</v>
      </c>
    </row>
    <row r="392" spans="1:14" ht="15.5" x14ac:dyDescent="0.35">
      <c r="A392" s="19" t="s">
        <v>3496</v>
      </c>
      <c r="B392" s="20" t="s">
        <v>12813</v>
      </c>
      <c r="C392" s="22">
        <v>162875</v>
      </c>
      <c r="D392" s="22">
        <v>0</v>
      </c>
      <c r="E392" s="22">
        <v>0</v>
      </c>
      <c r="F392" s="22">
        <v>0</v>
      </c>
      <c r="G392" s="48">
        <v>17858</v>
      </c>
      <c r="H392" s="48">
        <v>391413</v>
      </c>
      <c r="I392" s="62">
        <v>9</v>
      </c>
      <c r="J392" s="62">
        <v>3</v>
      </c>
      <c r="K392" s="62">
        <v>6</v>
      </c>
      <c r="L392" s="62">
        <v>5</v>
      </c>
      <c r="M392" s="62">
        <v>0</v>
      </c>
      <c r="N392" s="62" t="s">
        <v>3790</v>
      </c>
    </row>
    <row r="393" spans="1:14" ht="15.5" x14ac:dyDescent="0.35">
      <c r="A393" s="19" t="s">
        <v>9599</v>
      </c>
      <c r="B393" s="19" t="s">
        <v>2122</v>
      </c>
      <c r="C393" s="22">
        <v>35453861</v>
      </c>
      <c r="D393" s="22">
        <v>0</v>
      </c>
      <c r="E393" s="22">
        <v>20246939</v>
      </c>
      <c r="F393" s="22">
        <v>0</v>
      </c>
      <c r="G393" s="48">
        <v>34579926</v>
      </c>
      <c r="H393" s="48"/>
      <c r="I393" s="62"/>
      <c r="J393" s="62"/>
      <c r="K393" s="62"/>
      <c r="L393" s="62"/>
      <c r="M393" s="62"/>
      <c r="N393" s="62"/>
    </row>
    <row r="394" spans="1:14" ht="32.25" customHeight="1" x14ac:dyDescent="0.35">
      <c r="A394" s="19" t="s">
        <v>9306</v>
      </c>
      <c r="B394" s="19" t="s">
        <v>9307</v>
      </c>
      <c r="C394" s="22">
        <v>1761877</v>
      </c>
      <c r="D394" s="22">
        <v>0</v>
      </c>
      <c r="E394" s="22">
        <v>1500000</v>
      </c>
      <c r="F394" s="22">
        <v>0</v>
      </c>
      <c r="G394" s="48">
        <v>1635000</v>
      </c>
      <c r="H394" s="48"/>
      <c r="I394" s="62"/>
      <c r="J394" s="62"/>
      <c r="K394" s="62"/>
      <c r="L394" s="62"/>
      <c r="M394" s="62"/>
      <c r="N394" s="62"/>
    </row>
    <row r="395" spans="1:14" ht="40.5" customHeight="1" x14ac:dyDescent="0.35">
      <c r="A395" s="19" t="s">
        <v>3081</v>
      </c>
      <c r="B395" s="19" t="s">
        <v>3893</v>
      </c>
      <c r="C395" s="22">
        <v>3154835</v>
      </c>
      <c r="D395" s="22">
        <v>0</v>
      </c>
      <c r="E395" s="22">
        <v>2645320</v>
      </c>
      <c r="F395" s="22">
        <v>0</v>
      </c>
      <c r="G395" s="48">
        <v>2345320</v>
      </c>
      <c r="H395" s="48">
        <v>2109570</v>
      </c>
      <c r="I395" s="62">
        <v>17</v>
      </c>
      <c r="J395" s="62">
        <v>9</v>
      </c>
      <c r="K395" s="62">
        <v>8</v>
      </c>
      <c r="L395" s="62">
        <v>17</v>
      </c>
      <c r="M395" s="62">
        <v>0</v>
      </c>
      <c r="N395" s="62" t="s">
        <v>3790</v>
      </c>
    </row>
    <row r="396" spans="1:14" ht="15.5" x14ac:dyDescent="0.35">
      <c r="A396" s="19" t="s">
        <v>2401</v>
      </c>
      <c r="B396" s="19" t="s">
        <v>9640</v>
      </c>
      <c r="C396" s="22">
        <v>0</v>
      </c>
      <c r="D396" s="22">
        <v>0</v>
      </c>
      <c r="E396" s="22">
        <v>0</v>
      </c>
      <c r="F396" s="22">
        <v>0</v>
      </c>
      <c r="G396" s="48">
        <v>0</v>
      </c>
      <c r="H396" s="48"/>
      <c r="I396" s="62"/>
      <c r="J396" s="62"/>
      <c r="K396" s="62"/>
      <c r="L396" s="62"/>
      <c r="M396" s="62"/>
      <c r="N396" s="62"/>
    </row>
    <row r="397" spans="1:14" ht="14.25" customHeight="1" x14ac:dyDescent="0.35">
      <c r="A397" s="19" t="s">
        <v>9501</v>
      </c>
      <c r="B397" s="19" t="s">
        <v>1904</v>
      </c>
      <c r="C397" s="22">
        <v>8186066</v>
      </c>
      <c r="D397" s="22">
        <v>0</v>
      </c>
      <c r="E397" s="22">
        <v>2064817</v>
      </c>
      <c r="F397" s="22">
        <v>0</v>
      </c>
      <c r="G397" s="48">
        <v>8781556</v>
      </c>
      <c r="H397" s="48"/>
      <c r="I397" s="62"/>
      <c r="J397" s="62"/>
      <c r="K397" s="62"/>
      <c r="L397" s="62"/>
      <c r="M397" s="62"/>
      <c r="N397" s="62"/>
    </row>
    <row r="398" spans="1:14" ht="15.5" x14ac:dyDescent="0.35">
      <c r="A398" s="19" t="s">
        <v>1046</v>
      </c>
      <c r="B398" s="19" t="s">
        <v>3907</v>
      </c>
      <c r="C398" s="22">
        <v>197649000</v>
      </c>
      <c r="D398" s="22">
        <v>0</v>
      </c>
      <c r="E398" s="22">
        <v>168218000</v>
      </c>
      <c r="F398" s="22">
        <v>0</v>
      </c>
      <c r="G398" s="48">
        <v>168218000</v>
      </c>
      <c r="H398" s="48">
        <v>172283000</v>
      </c>
      <c r="I398" s="62">
        <v>0</v>
      </c>
      <c r="J398" s="62">
        <v>0</v>
      </c>
      <c r="K398" s="62">
        <v>0</v>
      </c>
      <c r="L398" s="62" t="s">
        <v>11845</v>
      </c>
      <c r="M398" s="62">
        <v>0</v>
      </c>
      <c r="N398" s="62" t="s">
        <v>8222</v>
      </c>
    </row>
    <row r="399" spans="1:14" ht="15.5" x14ac:dyDescent="0.35">
      <c r="A399" s="19" t="s">
        <v>9490</v>
      </c>
      <c r="B399" s="19" t="s">
        <v>2345</v>
      </c>
      <c r="C399" s="22">
        <v>0</v>
      </c>
      <c r="D399" s="22">
        <v>0</v>
      </c>
      <c r="E399" s="22">
        <v>0</v>
      </c>
      <c r="F399" s="22">
        <v>0</v>
      </c>
      <c r="G399" s="48">
        <v>6628506</v>
      </c>
      <c r="H399" s="48"/>
      <c r="I399" s="62"/>
      <c r="J399" s="62"/>
      <c r="K399" s="62"/>
      <c r="L399" s="62"/>
      <c r="M399" s="62"/>
      <c r="N399" s="62"/>
    </row>
    <row r="400" spans="1:14" ht="39.75" customHeight="1" x14ac:dyDescent="0.35">
      <c r="A400" s="19" t="s">
        <v>2288</v>
      </c>
      <c r="B400" s="19" t="s">
        <v>8291</v>
      </c>
      <c r="C400" s="22">
        <v>0</v>
      </c>
      <c r="D400" s="22">
        <v>0</v>
      </c>
      <c r="E400" s="22">
        <v>0</v>
      </c>
      <c r="F400" s="22">
        <v>0</v>
      </c>
      <c r="G400" s="48">
        <v>6628506</v>
      </c>
      <c r="H400" s="48">
        <v>2106824</v>
      </c>
      <c r="I400" s="62">
        <v>3</v>
      </c>
      <c r="J400" s="62">
        <v>1</v>
      </c>
      <c r="K400" s="62">
        <v>2</v>
      </c>
      <c r="L400" s="62">
        <v>0</v>
      </c>
      <c r="M400" s="62">
        <v>0</v>
      </c>
      <c r="N400" s="62" t="s">
        <v>3790</v>
      </c>
    </row>
    <row r="401" spans="1:14" ht="15.5" x14ac:dyDescent="0.35">
      <c r="A401" s="19" t="s">
        <v>691</v>
      </c>
      <c r="B401" s="19" t="s">
        <v>690</v>
      </c>
      <c r="C401" s="22">
        <v>786085</v>
      </c>
      <c r="D401" s="22">
        <v>0</v>
      </c>
      <c r="E401" s="22">
        <v>153293640</v>
      </c>
      <c r="F401" s="22">
        <v>0</v>
      </c>
      <c r="G401" s="48">
        <v>155164652</v>
      </c>
      <c r="H401" s="48"/>
      <c r="I401" s="62"/>
      <c r="J401" s="62"/>
      <c r="K401" s="62"/>
      <c r="L401" s="62"/>
      <c r="M401" s="62"/>
      <c r="N401" s="62"/>
    </row>
    <row r="402" spans="1:14" ht="15.5" x14ac:dyDescent="0.35">
      <c r="A402" s="19" t="s">
        <v>3214</v>
      </c>
      <c r="B402" s="19" t="s">
        <v>3937</v>
      </c>
      <c r="C402" s="22">
        <v>3327196</v>
      </c>
      <c r="D402" s="22">
        <v>0</v>
      </c>
      <c r="E402" s="22">
        <v>1022715</v>
      </c>
      <c r="F402" s="22">
        <v>0</v>
      </c>
      <c r="G402" s="48">
        <v>1225923</v>
      </c>
      <c r="H402" s="48">
        <v>9258951</v>
      </c>
      <c r="I402" s="62">
        <v>2</v>
      </c>
      <c r="J402" s="62">
        <v>0</v>
      </c>
      <c r="K402" s="62">
        <v>2</v>
      </c>
      <c r="L402" s="62">
        <v>15</v>
      </c>
      <c r="M402" s="62">
        <v>1</v>
      </c>
      <c r="N402" s="62" t="s">
        <v>3790</v>
      </c>
    </row>
    <row r="403" spans="1:14" ht="15.5" x14ac:dyDescent="0.35">
      <c r="A403" s="19" t="s">
        <v>2551</v>
      </c>
      <c r="B403" s="19" t="s">
        <v>8862</v>
      </c>
      <c r="C403" s="22">
        <v>0</v>
      </c>
      <c r="D403" s="22">
        <v>0</v>
      </c>
      <c r="E403" s="22">
        <v>0</v>
      </c>
      <c r="F403" s="22">
        <v>0</v>
      </c>
      <c r="G403" s="48">
        <v>0</v>
      </c>
      <c r="H403" s="48"/>
      <c r="I403" s="62"/>
      <c r="J403" s="62"/>
      <c r="K403" s="62"/>
      <c r="L403" s="62"/>
      <c r="M403" s="62"/>
      <c r="N403" s="62"/>
    </row>
    <row r="404" spans="1:14" ht="15.5" x14ac:dyDescent="0.35">
      <c r="A404" s="19" t="s">
        <v>9548</v>
      </c>
      <c r="B404" s="19" t="s">
        <v>2120</v>
      </c>
      <c r="C404" s="22">
        <v>0</v>
      </c>
      <c r="D404" s="22">
        <v>0</v>
      </c>
      <c r="E404" s="22">
        <v>0</v>
      </c>
      <c r="F404" s="22">
        <v>0</v>
      </c>
      <c r="G404" s="48">
        <v>0</v>
      </c>
      <c r="H404" s="48"/>
      <c r="I404" s="62"/>
      <c r="J404" s="62"/>
      <c r="K404" s="62"/>
      <c r="L404" s="62"/>
      <c r="M404" s="62"/>
      <c r="N404" s="62"/>
    </row>
    <row r="405" spans="1:14" ht="15.5" x14ac:dyDescent="0.35">
      <c r="A405" s="19" t="s">
        <v>9553</v>
      </c>
      <c r="B405" s="19" t="s">
        <v>9554</v>
      </c>
      <c r="C405" s="22">
        <v>2566614</v>
      </c>
      <c r="D405" s="22">
        <v>0</v>
      </c>
      <c r="E405" s="22">
        <v>244424</v>
      </c>
      <c r="F405" s="22">
        <v>0</v>
      </c>
      <c r="G405" s="48">
        <v>1964778</v>
      </c>
      <c r="H405" s="48"/>
      <c r="I405" s="62"/>
      <c r="J405" s="62"/>
      <c r="K405" s="62"/>
      <c r="L405" s="62"/>
      <c r="M405" s="62"/>
      <c r="N405" s="62"/>
    </row>
    <row r="406" spans="1:14" ht="15.5" x14ac:dyDescent="0.35">
      <c r="A406" s="19" t="s">
        <v>3178</v>
      </c>
      <c r="B406" s="19" t="s">
        <v>3815</v>
      </c>
      <c r="C406" s="22">
        <v>874710</v>
      </c>
      <c r="D406" s="22">
        <v>0</v>
      </c>
      <c r="E406" s="22">
        <v>0</v>
      </c>
      <c r="F406" s="22">
        <v>0</v>
      </c>
      <c r="G406" s="48">
        <v>-539387</v>
      </c>
      <c r="H406" s="48">
        <v>1190064</v>
      </c>
      <c r="I406" s="62">
        <v>60</v>
      </c>
      <c r="J406" s="62">
        <v>20</v>
      </c>
      <c r="K406" s="62">
        <v>40</v>
      </c>
      <c r="L406" s="62">
        <v>6</v>
      </c>
      <c r="M406" s="62">
        <v>3</v>
      </c>
      <c r="N406" s="62" t="s">
        <v>3500</v>
      </c>
    </row>
    <row r="407" spans="1:14" ht="15.5" x14ac:dyDescent="0.35">
      <c r="A407" s="19" t="s">
        <v>8118</v>
      </c>
      <c r="B407" s="19" t="s">
        <v>8585</v>
      </c>
      <c r="C407" s="22">
        <v>364356.21</v>
      </c>
      <c r="D407" s="22">
        <v>0</v>
      </c>
      <c r="E407" s="22">
        <v>235992.95999999999</v>
      </c>
      <c r="F407" s="22">
        <v>0</v>
      </c>
      <c r="G407" s="48">
        <v>235992.95999999999</v>
      </c>
      <c r="H407" s="48">
        <v>156433</v>
      </c>
      <c r="I407" s="62">
        <v>5</v>
      </c>
      <c r="J407" s="62">
        <v>3</v>
      </c>
      <c r="K407" s="62">
        <v>2</v>
      </c>
      <c r="L407" s="62">
        <v>15</v>
      </c>
      <c r="M407" s="62">
        <v>0</v>
      </c>
      <c r="N407" s="62" t="s">
        <v>3790</v>
      </c>
    </row>
    <row r="408" spans="1:14" ht="15.5" x14ac:dyDescent="0.35">
      <c r="A408" s="19" t="s">
        <v>893</v>
      </c>
      <c r="B408" s="19" t="s">
        <v>9524</v>
      </c>
      <c r="C408" s="22">
        <v>3506000</v>
      </c>
      <c r="D408" s="22">
        <v>0</v>
      </c>
      <c r="E408" s="22">
        <v>24507000</v>
      </c>
      <c r="F408" s="22">
        <v>0</v>
      </c>
      <c r="G408" s="48">
        <v>25513000</v>
      </c>
      <c r="H408" s="48"/>
      <c r="I408" s="62"/>
      <c r="J408" s="62"/>
      <c r="K408" s="62"/>
      <c r="L408" s="62"/>
      <c r="M408" s="62"/>
      <c r="N408" s="62"/>
    </row>
    <row r="409" spans="1:14" ht="31" x14ac:dyDescent="0.35">
      <c r="A409" s="19" t="s">
        <v>4979</v>
      </c>
      <c r="B409" s="19" t="s">
        <v>2662</v>
      </c>
      <c r="C409" s="22">
        <v>357050</v>
      </c>
      <c r="D409" s="22">
        <v>0</v>
      </c>
      <c r="E409" s="22">
        <v>188186</v>
      </c>
      <c r="F409" s="22">
        <v>0</v>
      </c>
      <c r="G409" s="48">
        <v>230950</v>
      </c>
      <c r="H409" s="48">
        <v>230320</v>
      </c>
      <c r="I409" s="62">
        <v>35</v>
      </c>
      <c r="J409" s="62">
        <v>17</v>
      </c>
      <c r="K409" s="62">
        <v>18</v>
      </c>
      <c r="L409" s="62">
        <v>15</v>
      </c>
      <c r="M409" s="62">
        <v>1</v>
      </c>
      <c r="N409" s="62" t="s">
        <v>3790</v>
      </c>
    </row>
    <row r="410" spans="1:14" ht="29.25" customHeight="1" x14ac:dyDescent="0.35">
      <c r="A410" s="19" t="s">
        <v>9429</v>
      </c>
      <c r="B410" s="19" t="s">
        <v>2319</v>
      </c>
      <c r="C410" s="22">
        <v>8765965</v>
      </c>
      <c r="D410" s="22">
        <v>0</v>
      </c>
      <c r="E410" s="22">
        <v>7996840</v>
      </c>
      <c r="F410" s="22">
        <v>0</v>
      </c>
      <c r="G410" s="48">
        <v>9186806</v>
      </c>
      <c r="H410" s="48"/>
      <c r="I410" s="62"/>
      <c r="J410" s="62"/>
      <c r="K410" s="62"/>
      <c r="L410" s="62"/>
      <c r="M410" s="62"/>
      <c r="N410" s="62"/>
    </row>
    <row r="411" spans="1:14" ht="15.5" x14ac:dyDescent="0.35">
      <c r="A411" s="19" t="s">
        <v>9483</v>
      </c>
      <c r="B411" s="19" t="s">
        <v>3847</v>
      </c>
      <c r="C411" s="22">
        <v>841100</v>
      </c>
      <c r="D411" s="22">
        <v>0</v>
      </c>
      <c r="E411" s="22">
        <v>498450</v>
      </c>
      <c r="F411" s="22">
        <v>0</v>
      </c>
      <c r="G411" s="48">
        <v>747320</v>
      </c>
      <c r="H411" s="48"/>
      <c r="I411" s="62"/>
      <c r="J411" s="62"/>
      <c r="K411" s="62"/>
      <c r="L411" s="62"/>
      <c r="M411" s="62"/>
      <c r="N411" s="62"/>
    </row>
    <row r="412" spans="1:14" ht="24" customHeight="1" x14ac:dyDescent="0.35">
      <c r="A412" s="19" t="s">
        <v>8414</v>
      </c>
      <c r="B412" s="19" t="s">
        <v>8200</v>
      </c>
      <c r="C412" s="22">
        <v>7060501</v>
      </c>
      <c r="D412" s="22">
        <v>0</v>
      </c>
      <c r="E412" s="22">
        <v>0</v>
      </c>
      <c r="F412" s="22">
        <v>0</v>
      </c>
      <c r="G412" s="48">
        <v>0</v>
      </c>
      <c r="H412" s="48"/>
      <c r="I412" s="62"/>
      <c r="J412" s="62"/>
      <c r="K412" s="62"/>
      <c r="L412" s="62"/>
      <c r="M412" s="62"/>
      <c r="N412" s="62"/>
    </row>
    <row r="413" spans="1:14" ht="15.5" x14ac:dyDescent="0.35">
      <c r="A413" s="19" t="s">
        <v>1668</v>
      </c>
      <c r="B413" s="19" t="s">
        <v>3839</v>
      </c>
      <c r="C413" s="22">
        <v>44664185</v>
      </c>
      <c r="D413" s="22">
        <v>0</v>
      </c>
      <c r="E413" s="22">
        <v>2895629</v>
      </c>
      <c r="F413" s="22">
        <v>0</v>
      </c>
      <c r="G413" s="48">
        <v>20890933</v>
      </c>
      <c r="H413" s="48">
        <v>24287855</v>
      </c>
      <c r="I413" s="62">
        <v>31</v>
      </c>
      <c r="J413" s="62">
        <v>11</v>
      </c>
      <c r="K413" s="62">
        <v>20</v>
      </c>
      <c r="L413" s="62">
        <v>0</v>
      </c>
      <c r="M413" s="62">
        <v>0</v>
      </c>
      <c r="N413" s="62" t="s">
        <v>8222</v>
      </c>
    </row>
    <row r="414" spans="1:14" ht="15.5" x14ac:dyDescent="0.35">
      <c r="A414" s="19" t="s">
        <v>55</v>
      </c>
      <c r="B414" s="19" t="s">
        <v>4087</v>
      </c>
      <c r="C414" s="22">
        <v>40622000</v>
      </c>
      <c r="D414" s="22">
        <v>0</v>
      </c>
      <c r="E414" s="22">
        <v>42806000</v>
      </c>
      <c r="F414" s="22">
        <v>0</v>
      </c>
      <c r="G414" s="48">
        <v>21020266</v>
      </c>
      <c r="H414" s="48">
        <v>0</v>
      </c>
      <c r="I414" s="62">
        <v>7</v>
      </c>
      <c r="J414" s="62">
        <v>6</v>
      </c>
      <c r="K414" s="62">
        <v>1</v>
      </c>
      <c r="L414" s="62">
        <v>0</v>
      </c>
      <c r="M414" s="62">
        <v>0</v>
      </c>
      <c r="N414" s="62" t="s">
        <v>8222</v>
      </c>
    </row>
    <row r="415" spans="1:14" ht="29.25" customHeight="1" x14ac:dyDescent="0.35">
      <c r="A415" s="19" t="s">
        <v>9600</v>
      </c>
      <c r="B415" s="19" t="s">
        <v>3849</v>
      </c>
      <c r="C415" s="22">
        <v>384170</v>
      </c>
      <c r="D415" s="22">
        <v>0</v>
      </c>
      <c r="E415" s="22">
        <v>291251</v>
      </c>
      <c r="F415" s="22">
        <v>0</v>
      </c>
      <c r="G415" s="48">
        <v>322561</v>
      </c>
      <c r="H415" s="48">
        <v>60337</v>
      </c>
      <c r="I415" s="62">
        <v>13</v>
      </c>
      <c r="J415" s="62">
        <v>3</v>
      </c>
      <c r="K415" s="62">
        <v>10</v>
      </c>
      <c r="L415" s="62">
        <v>22</v>
      </c>
      <c r="M415" s="62">
        <v>0</v>
      </c>
      <c r="N415" s="62" t="s">
        <v>3790</v>
      </c>
    </row>
    <row r="416" spans="1:14" ht="30.75" customHeight="1" x14ac:dyDescent="0.35">
      <c r="A416" s="19" t="s">
        <v>9435</v>
      </c>
      <c r="B416" s="19" t="s">
        <v>1277</v>
      </c>
      <c r="C416" s="22">
        <v>9177426</v>
      </c>
      <c r="D416" s="22">
        <v>0</v>
      </c>
      <c r="E416" s="22">
        <v>2033922</v>
      </c>
      <c r="F416" s="22">
        <v>0</v>
      </c>
      <c r="G416" s="48">
        <v>11217289</v>
      </c>
      <c r="H416" s="48">
        <v>50409732</v>
      </c>
      <c r="I416" s="62">
        <v>207</v>
      </c>
      <c r="J416" s="62">
        <v>102</v>
      </c>
      <c r="K416" s="62">
        <v>105</v>
      </c>
      <c r="L416" s="62">
        <v>25</v>
      </c>
      <c r="M416" s="62">
        <v>4</v>
      </c>
      <c r="N416" s="62" t="s">
        <v>8201</v>
      </c>
    </row>
    <row r="417" spans="1:14" ht="28.5" customHeight="1" x14ac:dyDescent="0.35">
      <c r="A417" s="19" t="s">
        <v>8124</v>
      </c>
      <c r="B417" s="19" t="s">
        <v>3928</v>
      </c>
      <c r="C417" s="22">
        <v>881000</v>
      </c>
      <c r="D417" s="22">
        <v>0</v>
      </c>
      <c r="E417" s="22">
        <v>468400</v>
      </c>
      <c r="F417" s="22">
        <v>0</v>
      </c>
      <c r="G417" s="48">
        <v>-1008472</v>
      </c>
      <c r="H417" s="48">
        <v>381669</v>
      </c>
      <c r="I417" s="62">
        <v>3</v>
      </c>
      <c r="J417" s="62">
        <v>2</v>
      </c>
      <c r="K417" s="62">
        <v>1</v>
      </c>
      <c r="L417" s="62">
        <v>0</v>
      </c>
      <c r="M417" s="62">
        <v>0</v>
      </c>
      <c r="N417" s="62" t="s">
        <v>3790</v>
      </c>
    </row>
    <row r="418" spans="1:14" ht="15.5" x14ac:dyDescent="0.35">
      <c r="A418" s="19" t="s">
        <v>8125</v>
      </c>
      <c r="B418" s="19" t="s">
        <v>3932</v>
      </c>
      <c r="C418" s="22">
        <v>1840417</v>
      </c>
      <c r="D418" s="22">
        <v>0</v>
      </c>
      <c r="E418" s="22">
        <v>135000</v>
      </c>
      <c r="F418" s="22">
        <v>0</v>
      </c>
      <c r="G418" s="48">
        <v>918698</v>
      </c>
      <c r="H418" s="48">
        <v>921720</v>
      </c>
      <c r="I418" s="62">
        <v>3</v>
      </c>
      <c r="J418" s="62">
        <v>0</v>
      </c>
      <c r="K418" s="62">
        <v>3</v>
      </c>
      <c r="L418" s="62">
        <v>0</v>
      </c>
      <c r="M418" s="62">
        <v>0</v>
      </c>
      <c r="N418" s="62" t="s">
        <v>3790</v>
      </c>
    </row>
    <row r="419" spans="1:14" ht="15.5" x14ac:dyDescent="0.35">
      <c r="A419" s="19" t="s">
        <v>2554</v>
      </c>
      <c r="B419" s="19" t="s">
        <v>8210</v>
      </c>
      <c r="C419" s="22">
        <v>11501067</v>
      </c>
      <c r="D419" s="22">
        <v>0</v>
      </c>
      <c r="E419" s="22">
        <v>0</v>
      </c>
      <c r="F419" s="22">
        <v>0</v>
      </c>
      <c r="G419" s="48">
        <v>147339</v>
      </c>
      <c r="H419" s="48">
        <v>140811867</v>
      </c>
      <c r="I419" s="62">
        <v>2</v>
      </c>
      <c r="J419" s="62">
        <v>1</v>
      </c>
      <c r="K419" s="62">
        <v>1</v>
      </c>
      <c r="L419" s="62">
        <v>5</v>
      </c>
      <c r="M419" s="62">
        <v>0</v>
      </c>
      <c r="N419" s="62" t="s">
        <v>8201</v>
      </c>
    </row>
    <row r="420" spans="1:14" ht="27.75" customHeight="1" x14ac:dyDescent="0.35">
      <c r="A420" s="19" t="s">
        <v>8126</v>
      </c>
      <c r="B420" s="19" t="s">
        <v>3294</v>
      </c>
      <c r="C420" s="22">
        <v>0</v>
      </c>
      <c r="D420" s="22">
        <v>0</v>
      </c>
      <c r="E420" s="22">
        <v>0</v>
      </c>
      <c r="F420" s="22">
        <v>0</v>
      </c>
      <c r="G420" s="48">
        <v>0</v>
      </c>
      <c r="H420" s="48">
        <v>381592.06</v>
      </c>
      <c r="I420" s="62">
        <v>3</v>
      </c>
      <c r="J420" s="62">
        <v>1</v>
      </c>
      <c r="K420" s="62">
        <v>2</v>
      </c>
      <c r="L420" s="62">
        <v>2</v>
      </c>
      <c r="M420" s="62">
        <v>1</v>
      </c>
      <c r="N420" s="62" t="s">
        <v>3790</v>
      </c>
    </row>
    <row r="421" spans="1:14" ht="34.5" customHeight="1" x14ac:dyDescent="0.35">
      <c r="A421" s="19" t="s">
        <v>1442</v>
      </c>
      <c r="B421" s="19" t="s">
        <v>1424</v>
      </c>
      <c r="C421" s="22">
        <v>1109200</v>
      </c>
      <c r="D421" s="22">
        <v>0</v>
      </c>
      <c r="E421" s="22">
        <v>126000</v>
      </c>
      <c r="F421" s="22">
        <v>0</v>
      </c>
      <c r="G421" s="48">
        <v>-1212000</v>
      </c>
      <c r="H421" s="48">
        <v>669900</v>
      </c>
      <c r="I421" s="62">
        <v>5</v>
      </c>
      <c r="J421" s="62">
        <v>3</v>
      </c>
      <c r="K421" s="62">
        <v>2</v>
      </c>
      <c r="L421" s="62">
        <v>6</v>
      </c>
      <c r="M421" s="62">
        <v>1</v>
      </c>
      <c r="N421" s="62" t="s">
        <v>3790</v>
      </c>
    </row>
    <row r="422" spans="1:14" ht="31" x14ac:dyDescent="0.35">
      <c r="A422" s="19" t="s">
        <v>8681</v>
      </c>
      <c r="B422" s="19" t="s">
        <v>3960</v>
      </c>
      <c r="C422" s="22">
        <v>20278601</v>
      </c>
      <c r="D422" s="22">
        <v>0</v>
      </c>
      <c r="E422" s="22">
        <v>6211209</v>
      </c>
      <c r="F422" s="22">
        <v>0</v>
      </c>
      <c r="G422" s="48">
        <v>26549344</v>
      </c>
      <c r="H422" s="48">
        <v>167092093</v>
      </c>
      <c r="I422" s="62">
        <v>600</v>
      </c>
      <c r="J422" s="62">
        <v>120</v>
      </c>
      <c r="K422" s="62">
        <v>480</v>
      </c>
      <c r="L422" s="62">
        <v>21</v>
      </c>
      <c r="M422" s="62">
        <v>16</v>
      </c>
      <c r="N422" s="62" t="s">
        <v>8222</v>
      </c>
    </row>
    <row r="423" spans="1:14" ht="15.5" x14ac:dyDescent="0.35">
      <c r="A423" s="19" t="s">
        <v>13370</v>
      </c>
      <c r="B423" s="19" t="s">
        <v>13369</v>
      </c>
      <c r="C423" s="22">
        <v>0</v>
      </c>
      <c r="D423" s="22">
        <v>0</v>
      </c>
      <c r="E423" s="22">
        <v>0</v>
      </c>
      <c r="F423" s="22">
        <v>0</v>
      </c>
      <c r="G423" s="48">
        <v>0</v>
      </c>
      <c r="H423" s="48">
        <v>0</v>
      </c>
      <c r="I423" s="62">
        <v>2</v>
      </c>
      <c r="J423" s="62">
        <v>0</v>
      </c>
      <c r="K423" s="62">
        <v>2</v>
      </c>
      <c r="L423" s="62">
        <v>7</v>
      </c>
      <c r="M423" s="62">
        <v>0</v>
      </c>
      <c r="N423" s="62" t="s">
        <v>3790</v>
      </c>
    </row>
    <row r="424" spans="1:14" ht="15.5" x14ac:dyDescent="0.35">
      <c r="A424" s="19" t="s">
        <v>3140</v>
      </c>
      <c r="B424" s="19" t="s">
        <v>296</v>
      </c>
      <c r="C424" s="22">
        <v>28798894.370000001</v>
      </c>
      <c r="D424" s="22">
        <v>0</v>
      </c>
      <c r="E424" s="22">
        <v>32947229.98</v>
      </c>
      <c r="F424" s="22">
        <v>0</v>
      </c>
      <c r="G424" s="48">
        <v>272088715.10000002</v>
      </c>
      <c r="H424" s="48"/>
      <c r="I424" s="62"/>
      <c r="J424" s="62"/>
      <c r="K424" s="62"/>
      <c r="L424" s="62"/>
      <c r="M424" s="62"/>
      <c r="N424" s="62"/>
    </row>
    <row r="425" spans="1:14" ht="15.5" x14ac:dyDescent="0.35">
      <c r="A425" s="19" t="s">
        <v>1539</v>
      </c>
      <c r="B425" s="19" t="s">
        <v>8294</v>
      </c>
      <c r="C425" s="22">
        <v>0</v>
      </c>
      <c r="D425" s="22">
        <v>0</v>
      </c>
      <c r="E425" s="22">
        <v>0</v>
      </c>
      <c r="F425" s="22">
        <v>0</v>
      </c>
      <c r="G425" s="48">
        <v>0</v>
      </c>
      <c r="H425" s="48">
        <v>476655</v>
      </c>
      <c r="I425" s="62">
        <v>10</v>
      </c>
      <c r="J425" s="62">
        <v>5</v>
      </c>
      <c r="K425" s="62">
        <v>5</v>
      </c>
      <c r="L425" s="62">
        <v>0</v>
      </c>
      <c r="M425" s="62">
        <v>0</v>
      </c>
      <c r="N425" s="62" t="s">
        <v>3790</v>
      </c>
    </row>
    <row r="426" spans="1:14" ht="23.25" customHeight="1" x14ac:dyDescent="0.35">
      <c r="A426" s="19" t="s">
        <v>9493</v>
      </c>
      <c r="B426" s="19" t="s">
        <v>9494</v>
      </c>
      <c r="C426" s="22">
        <v>1218164</v>
      </c>
      <c r="D426" s="22">
        <v>0</v>
      </c>
      <c r="E426" s="22">
        <v>1138023</v>
      </c>
      <c r="F426" s="22">
        <v>0</v>
      </c>
      <c r="G426" s="48">
        <v>1876040</v>
      </c>
      <c r="H426" s="48"/>
      <c r="I426" s="62"/>
      <c r="J426" s="62"/>
      <c r="K426" s="62"/>
      <c r="L426" s="62"/>
      <c r="M426" s="62"/>
      <c r="N426" s="62"/>
    </row>
    <row r="427" spans="1:14" ht="35.25" customHeight="1" x14ac:dyDescent="0.35">
      <c r="A427" s="19" t="s">
        <v>2141</v>
      </c>
      <c r="B427" s="19" t="s">
        <v>2140</v>
      </c>
      <c r="C427" s="22">
        <v>403702</v>
      </c>
      <c r="D427" s="22">
        <v>0</v>
      </c>
      <c r="E427" s="22">
        <v>0</v>
      </c>
      <c r="F427" s="22">
        <v>0</v>
      </c>
      <c r="G427" s="48">
        <v>424465.86</v>
      </c>
      <c r="H427" s="48">
        <v>741577</v>
      </c>
      <c r="I427" s="62">
        <v>9</v>
      </c>
      <c r="J427" s="62">
        <v>3</v>
      </c>
      <c r="K427" s="62">
        <v>6</v>
      </c>
      <c r="L427" s="62">
        <v>3</v>
      </c>
      <c r="M427" s="62">
        <v>0</v>
      </c>
      <c r="N427" s="62" t="s">
        <v>3790</v>
      </c>
    </row>
    <row r="428" spans="1:14" ht="15.5" x14ac:dyDescent="0.35">
      <c r="A428" s="19" t="s">
        <v>1315</v>
      </c>
      <c r="B428" s="19" t="s">
        <v>1292</v>
      </c>
      <c r="C428" s="22">
        <v>0</v>
      </c>
      <c r="D428" s="22">
        <v>0</v>
      </c>
      <c r="E428" s="22">
        <v>0</v>
      </c>
      <c r="F428" s="22">
        <v>0</v>
      </c>
      <c r="G428" s="48">
        <v>0</v>
      </c>
      <c r="H428" s="48">
        <v>1087</v>
      </c>
      <c r="I428" s="62">
        <v>3</v>
      </c>
      <c r="J428" s="62">
        <v>3</v>
      </c>
      <c r="K428" s="62">
        <v>0</v>
      </c>
      <c r="L428" s="62">
        <v>0</v>
      </c>
      <c r="M428" s="62">
        <v>1</v>
      </c>
      <c r="N428" s="62" t="s">
        <v>3790</v>
      </c>
    </row>
    <row r="429" spans="1:14" ht="28.5" customHeight="1" x14ac:dyDescent="0.35">
      <c r="A429" s="19" t="s">
        <v>1048</v>
      </c>
      <c r="B429" s="19" t="s">
        <v>9586</v>
      </c>
      <c r="C429" s="22">
        <v>19308050</v>
      </c>
      <c r="D429" s="22">
        <v>0</v>
      </c>
      <c r="E429" s="22">
        <v>6032231</v>
      </c>
      <c r="F429" s="22">
        <v>0</v>
      </c>
      <c r="G429" s="48">
        <v>19717121</v>
      </c>
      <c r="H429" s="48">
        <v>25469856</v>
      </c>
      <c r="I429" s="62">
        <v>5</v>
      </c>
      <c r="J429" s="62">
        <v>3</v>
      </c>
      <c r="K429" s="62">
        <v>2</v>
      </c>
      <c r="L429" s="62">
        <v>5</v>
      </c>
      <c r="M429" s="62">
        <v>0</v>
      </c>
      <c r="N429" s="62" t="s">
        <v>8222</v>
      </c>
    </row>
    <row r="430" spans="1:14" ht="15.5" x14ac:dyDescent="0.35">
      <c r="A430" s="19" t="s">
        <v>9409</v>
      </c>
      <c r="B430" s="19" t="s">
        <v>9410</v>
      </c>
      <c r="C430" s="22">
        <v>566370000</v>
      </c>
      <c r="D430" s="22">
        <v>0</v>
      </c>
      <c r="E430" s="22">
        <v>447118000</v>
      </c>
      <c r="F430" s="22">
        <v>0</v>
      </c>
      <c r="G430" s="48">
        <f>447118000+113943000</f>
        <v>561061000</v>
      </c>
      <c r="H430" s="48"/>
      <c r="I430" s="62"/>
      <c r="J430" s="62"/>
      <c r="K430" s="62"/>
      <c r="L430" s="62"/>
      <c r="M430" s="62"/>
      <c r="N430" s="62"/>
    </row>
    <row r="431" spans="1:14" ht="31" x14ac:dyDescent="0.35">
      <c r="A431" s="19" t="s">
        <v>8135</v>
      </c>
      <c r="B431" s="19" t="s">
        <v>3589</v>
      </c>
      <c r="C431" s="22">
        <v>0</v>
      </c>
      <c r="D431" s="22">
        <v>0</v>
      </c>
      <c r="E431" s="22">
        <v>0</v>
      </c>
      <c r="F431" s="22">
        <v>0</v>
      </c>
      <c r="G431" s="48">
        <v>0</v>
      </c>
      <c r="H431" s="48">
        <v>0</v>
      </c>
      <c r="I431" s="62">
        <v>3</v>
      </c>
      <c r="J431" s="62">
        <v>1</v>
      </c>
      <c r="K431" s="62">
        <v>2</v>
      </c>
      <c r="L431" s="62">
        <v>0</v>
      </c>
      <c r="M431" s="62">
        <v>0</v>
      </c>
      <c r="N431" s="62" t="s">
        <v>3790</v>
      </c>
    </row>
    <row r="432" spans="1:14" ht="15.5" x14ac:dyDescent="0.35">
      <c r="A432" s="19" t="s">
        <v>9558</v>
      </c>
      <c r="B432" s="19" t="s">
        <v>1337</v>
      </c>
      <c r="C432" s="22">
        <v>48758193.079999998</v>
      </c>
      <c r="D432" s="22">
        <v>0</v>
      </c>
      <c r="E432" s="22">
        <v>48758193.079999998</v>
      </c>
      <c r="F432" s="22">
        <v>0</v>
      </c>
      <c r="G432" s="48">
        <v>62805362.189999998</v>
      </c>
      <c r="H432" s="48"/>
      <c r="I432" s="62"/>
      <c r="J432" s="62"/>
      <c r="K432" s="62"/>
      <c r="L432" s="62"/>
      <c r="M432" s="62"/>
      <c r="N432" s="62"/>
    </row>
    <row r="433" spans="1:14" ht="15.5" x14ac:dyDescent="0.35">
      <c r="A433" s="19" t="s">
        <v>9333</v>
      </c>
      <c r="B433" s="19" t="s">
        <v>427</v>
      </c>
      <c r="C433" s="22">
        <v>8708195.7899999991</v>
      </c>
      <c r="D433" s="22">
        <v>0</v>
      </c>
      <c r="E433" s="22">
        <v>7683408.2599999998</v>
      </c>
      <c r="F433" s="22">
        <v>0</v>
      </c>
      <c r="G433" s="48">
        <v>8987351.7300000004</v>
      </c>
      <c r="H433" s="48"/>
      <c r="I433" s="62"/>
      <c r="J433" s="62"/>
      <c r="K433" s="62"/>
      <c r="L433" s="62"/>
      <c r="M433" s="62"/>
      <c r="N433" s="62"/>
    </row>
    <row r="434" spans="1:14" ht="15.5" x14ac:dyDescent="0.35">
      <c r="A434" s="19" t="s">
        <v>9566</v>
      </c>
      <c r="B434" s="19" t="s">
        <v>130</v>
      </c>
      <c r="C434" s="22">
        <v>57955204</v>
      </c>
      <c r="D434" s="22">
        <v>0</v>
      </c>
      <c r="E434" s="22">
        <v>559330</v>
      </c>
      <c r="F434" s="22">
        <v>0</v>
      </c>
      <c r="G434" s="48">
        <v>69293677</v>
      </c>
      <c r="H434" s="48"/>
      <c r="I434" s="62"/>
      <c r="J434" s="62"/>
      <c r="K434" s="62"/>
      <c r="L434" s="62"/>
      <c r="M434" s="62"/>
      <c r="N434" s="62"/>
    </row>
    <row r="435" spans="1:14" ht="31.5" customHeight="1" x14ac:dyDescent="0.35">
      <c r="A435" s="19" t="s">
        <v>370</v>
      </c>
      <c r="B435" s="19" t="s">
        <v>3784</v>
      </c>
      <c r="C435" s="22">
        <v>12932207</v>
      </c>
      <c r="D435" s="22">
        <v>0</v>
      </c>
      <c r="E435" s="22">
        <v>6239595</v>
      </c>
      <c r="F435" s="22">
        <v>0</v>
      </c>
      <c r="G435" s="48">
        <v>1587494</v>
      </c>
      <c r="H435" s="48">
        <v>20742212</v>
      </c>
      <c r="I435" s="62">
        <v>7</v>
      </c>
      <c r="J435" s="62">
        <v>2</v>
      </c>
      <c r="K435" s="62">
        <v>5</v>
      </c>
      <c r="L435" s="62">
        <v>15</v>
      </c>
      <c r="M435" s="62">
        <v>0</v>
      </c>
      <c r="N435" s="62" t="s">
        <v>8201</v>
      </c>
    </row>
    <row r="436" spans="1:14" ht="15.5" x14ac:dyDescent="0.35">
      <c r="A436" s="19" t="s">
        <v>4981</v>
      </c>
      <c r="B436" s="19" t="s">
        <v>1018</v>
      </c>
      <c r="C436" s="22">
        <v>0</v>
      </c>
      <c r="D436" s="22">
        <v>0</v>
      </c>
      <c r="E436" s="22">
        <v>0</v>
      </c>
      <c r="F436" s="22">
        <v>0</v>
      </c>
      <c r="G436" s="48">
        <v>0</v>
      </c>
      <c r="H436" s="48">
        <v>0</v>
      </c>
      <c r="I436" s="62">
        <v>20</v>
      </c>
      <c r="J436" s="62">
        <v>6</v>
      </c>
      <c r="K436" s="62">
        <v>14</v>
      </c>
      <c r="L436" s="62">
        <v>30</v>
      </c>
      <c r="M436" s="62">
        <v>1</v>
      </c>
      <c r="N436" s="62" t="s">
        <v>3790</v>
      </c>
    </row>
    <row r="437" spans="1:14" ht="15.5" x14ac:dyDescent="0.35">
      <c r="A437" s="19" t="s">
        <v>4983</v>
      </c>
      <c r="B437" s="19" t="s">
        <v>10073</v>
      </c>
      <c r="C437" s="22">
        <v>1315923</v>
      </c>
      <c r="D437" s="22">
        <v>0</v>
      </c>
      <c r="E437" s="22">
        <v>1239272</v>
      </c>
      <c r="F437" s="22">
        <v>0</v>
      </c>
      <c r="G437" s="48">
        <v>146812</v>
      </c>
      <c r="H437" s="48"/>
      <c r="I437" s="62">
        <v>8</v>
      </c>
      <c r="J437" s="62">
        <v>0</v>
      </c>
      <c r="K437" s="62">
        <v>8</v>
      </c>
      <c r="L437" s="62">
        <v>8</v>
      </c>
      <c r="M437" s="62">
        <v>0</v>
      </c>
      <c r="N437" s="62" t="s">
        <v>3790</v>
      </c>
    </row>
    <row r="438" spans="1:14" ht="15.5" x14ac:dyDescent="0.35">
      <c r="A438" s="19" t="s">
        <v>4970</v>
      </c>
      <c r="B438" s="19" t="s">
        <v>410</v>
      </c>
      <c r="C438" s="22"/>
      <c r="D438" s="22"/>
      <c r="E438" s="22"/>
      <c r="F438" s="22"/>
      <c r="G438" s="48"/>
      <c r="H438" s="48">
        <v>50231473</v>
      </c>
      <c r="I438" s="62">
        <v>2</v>
      </c>
      <c r="J438" s="62">
        <v>0</v>
      </c>
      <c r="K438" s="62">
        <v>2</v>
      </c>
      <c r="L438" s="62">
        <v>0</v>
      </c>
      <c r="M438" s="62">
        <v>0</v>
      </c>
      <c r="N438" s="62"/>
    </row>
    <row r="439" spans="1:14" ht="15.5" x14ac:dyDescent="0.35">
      <c r="A439" s="19" t="s">
        <v>3042</v>
      </c>
      <c r="B439" s="19" t="s">
        <v>2666</v>
      </c>
      <c r="C439" s="22">
        <v>2271709</v>
      </c>
      <c r="D439" s="22">
        <v>0</v>
      </c>
      <c r="E439" s="22">
        <v>2050000</v>
      </c>
      <c r="F439" s="22">
        <v>0</v>
      </c>
      <c r="G439" s="48">
        <v>143937</v>
      </c>
      <c r="H439" s="48">
        <v>0</v>
      </c>
      <c r="I439" s="62">
        <v>6</v>
      </c>
      <c r="J439" s="62">
        <v>1</v>
      </c>
      <c r="K439" s="62">
        <v>5</v>
      </c>
      <c r="L439" s="62">
        <v>3</v>
      </c>
      <c r="M439" s="62">
        <v>1</v>
      </c>
      <c r="N439" s="62" t="s">
        <v>3790</v>
      </c>
    </row>
    <row r="440" spans="1:14" ht="15.5" x14ac:dyDescent="0.35">
      <c r="A440" s="19" t="s">
        <v>2394</v>
      </c>
      <c r="B440" s="19" t="s">
        <v>3690</v>
      </c>
      <c r="C440" s="22">
        <v>0</v>
      </c>
      <c r="D440" s="22">
        <v>0</v>
      </c>
      <c r="E440" s="22">
        <v>0</v>
      </c>
      <c r="F440" s="22">
        <v>0</v>
      </c>
      <c r="G440" s="48">
        <v>0</v>
      </c>
      <c r="H440" s="48">
        <v>0</v>
      </c>
      <c r="I440" s="62">
        <v>8</v>
      </c>
      <c r="J440" s="62">
        <v>2</v>
      </c>
      <c r="K440" s="62">
        <v>6</v>
      </c>
      <c r="L440" s="62">
        <v>0</v>
      </c>
      <c r="M440" s="62">
        <v>1</v>
      </c>
      <c r="N440" s="62" t="s">
        <v>3790</v>
      </c>
    </row>
    <row r="441" spans="1:14" ht="15.5" x14ac:dyDescent="0.35">
      <c r="A441" s="19" t="s">
        <v>4984</v>
      </c>
      <c r="B441" s="19" t="s">
        <v>8908</v>
      </c>
      <c r="C441" s="22">
        <v>57955204</v>
      </c>
      <c r="D441" s="22">
        <v>0</v>
      </c>
      <c r="E441" s="22">
        <v>559330</v>
      </c>
      <c r="F441" s="22">
        <v>0</v>
      </c>
      <c r="G441" s="48">
        <v>-69293677</v>
      </c>
      <c r="H441" s="48">
        <v>132277357</v>
      </c>
      <c r="I441" s="62">
        <v>8</v>
      </c>
      <c r="J441" s="62">
        <v>5</v>
      </c>
      <c r="K441" s="62">
        <v>3</v>
      </c>
      <c r="L441" s="62">
        <v>16</v>
      </c>
      <c r="M441" s="62">
        <v>4</v>
      </c>
      <c r="N441" s="62" t="s">
        <v>8222</v>
      </c>
    </row>
    <row r="442" spans="1:14" ht="15.5" x14ac:dyDescent="0.35">
      <c r="A442" s="19" t="s">
        <v>9309</v>
      </c>
      <c r="B442" s="19" t="s">
        <v>3696</v>
      </c>
      <c r="C442" s="22">
        <v>3487525</v>
      </c>
      <c r="D442" s="22">
        <v>0</v>
      </c>
      <c r="E442" s="22">
        <v>3487525</v>
      </c>
      <c r="F442" s="22">
        <v>0</v>
      </c>
      <c r="G442" s="48">
        <v>4000000</v>
      </c>
      <c r="H442" s="48"/>
      <c r="I442" s="62"/>
      <c r="J442" s="62"/>
      <c r="K442" s="62"/>
      <c r="L442" s="62"/>
      <c r="M442" s="62"/>
      <c r="N442" s="62"/>
    </row>
    <row r="443" spans="1:14" ht="31" x14ac:dyDescent="0.35">
      <c r="A443" s="19" t="s">
        <v>2579</v>
      </c>
      <c r="B443" s="19" t="s">
        <v>8799</v>
      </c>
      <c r="C443" s="22">
        <v>3487525</v>
      </c>
      <c r="D443" s="22">
        <v>0</v>
      </c>
      <c r="E443" s="22">
        <v>3487525</v>
      </c>
      <c r="F443" s="22">
        <v>0</v>
      </c>
      <c r="G443" s="48" t="s">
        <v>8801</v>
      </c>
      <c r="H443" s="48">
        <v>6763973</v>
      </c>
      <c r="I443" s="62">
        <v>2</v>
      </c>
      <c r="J443" s="62">
        <v>1</v>
      </c>
      <c r="K443" s="62">
        <v>1</v>
      </c>
      <c r="L443" s="62">
        <v>1</v>
      </c>
      <c r="M443" s="62">
        <v>1</v>
      </c>
      <c r="N443" s="62" t="s">
        <v>8201</v>
      </c>
    </row>
    <row r="444" spans="1:14" ht="15.5" x14ac:dyDescent="0.35">
      <c r="A444" s="19" t="s">
        <v>9503</v>
      </c>
      <c r="B444" s="19" t="s">
        <v>2171</v>
      </c>
      <c r="C444" s="22">
        <v>27622999</v>
      </c>
      <c r="D444" s="22">
        <v>0</v>
      </c>
      <c r="E444" s="22">
        <v>6831097</v>
      </c>
      <c r="F444" s="22">
        <v>0</v>
      </c>
      <c r="G444" s="48">
        <v>27566065</v>
      </c>
      <c r="H444" s="48"/>
      <c r="I444" s="62">
        <v>6</v>
      </c>
      <c r="J444" s="62">
        <v>4</v>
      </c>
      <c r="K444" s="62">
        <v>2</v>
      </c>
      <c r="L444" s="62">
        <v>5</v>
      </c>
      <c r="M444" s="62">
        <v>0</v>
      </c>
      <c r="N444" s="62" t="s">
        <v>8222</v>
      </c>
    </row>
    <row r="445" spans="1:14" ht="15.5" x14ac:dyDescent="0.35">
      <c r="A445" s="19" t="s">
        <v>1163</v>
      </c>
      <c r="B445" s="19" t="s">
        <v>3965</v>
      </c>
      <c r="C445" s="22">
        <v>45000</v>
      </c>
      <c r="D445" s="22">
        <v>0</v>
      </c>
      <c r="E445" s="22">
        <v>45000</v>
      </c>
      <c r="F445" s="22">
        <v>0</v>
      </c>
      <c r="G445" s="48">
        <v>45000</v>
      </c>
      <c r="H445" s="48">
        <v>0</v>
      </c>
      <c r="I445" s="62">
        <v>3</v>
      </c>
      <c r="J445" s="62">
        <v>1</v>
      </c>
      <c r="K445" s="62">
        <v>2</v>
      </c>
      <c r="L445" s="62">
        <v>1</v>
      </c>
      <c r="M445" s="62">
        <v>1</v>
      </c>
      <c r="N445" s="62" t="s">
        <v>3790</v>
      </c>
    </row>
    <row r="446" spans="1:14" ht="15.5" x14ac:dyDescent="0.35">
      <c r="A446" s="19" t="s">
        <v>98</v>
      </c>
      <c r="B446" s="19" t="s">
        <v>4029</v>
      </c>
      <c r="C446" s="22">
        <v>154093032</v>
      </c>
      <c r="D446" s="22">
        <v>0</v>
      </c>
      <c r="E446" s="22">
        <v>77089650</v>
      </c>
      <c r="F446" s="22">
        <v>0</v>
      </c>
      <c r="G446" s="48">
        <v>109570736</v>
      </c>
      <c r="H446" s="48">
        <v>258849256</v>
      </c>
      <c r="I446" s="62">
        <v>3</v>
      </c>
      <c r="J446" s="62">
        <v>2</v>
      </c>
      <c r="K446" s="62">
        <v>1</v>
      </c>
      <c r="L446" s="62">
        <v>0</v>
      </c>
      <c r="M446" s="62">
        <v>1</v>
      </c>
      <c r="N446" s="62" t="s">
        <v>8222</v>
      </c>
    </row>
    <row r="447" spans="1:14" ht="15.5" x14ac:dyDescent="0.35">
      <c r="A447" s="19" t="s">
        <v>9319</v>
      </c>
      <c r="B447" s="19" t="s">
        <v>2148</v>
      </c>
      <c r="C447" s="22">
        <v>285365</v>
      </c>
      <c r="D447" s="22">
        <v>0</v>
      </c>
      <c r="E447" s="22">
        <v>401951</v>
      </c>
      <c r="F447" s="22">
        <v>0</v>
      </c>
      <c r="G447" s="48">
        <v>70738</v>
      </c>
      <c r="H447" s="48">
        <v>1160970</v>
      </c>
      <c r="I447" s="62">
        <v>18</v>
      </c>
      <c r="J447" s="62">
        <v>13</v>
      </c>
      <c r="K447" s="62">
        <v>5</v>
      </c>
      <c r="L447" s="62">
        <v>24</v>
      </c>
      <c r="M447" s="62">
        <v>2</v>
      </c>
      <c r="N447" s="62" t="s">
        <v>8222</v>
      </c>
    </row>
    <row r="448" spans="1:14" ht="15.5" x14ac:dyDescent="0.35">
      <c r="A448" s="19" t="s">
        <v>991</v>
      </c>
      <c r="B448" s="19" t="s">
        <v>3817</v>
      </c>
      <c r="C448" s="22">
        <v>164610989</v>
      </c>
      <c r="D448" s="22">
        <v>0</v>
      </c>
      <c r="E448" s="22">
        <v>58410143.530000001</v>
      </c>
      <c r="F448" s="22">
        <v>0</v>
      </c>
      <c r="G448" s="48">
        <v>171981811</v>
      </c>
      <c r="H448" s="48">
        <v>451332534</v>
      </c>
      <c r="I448" s="62">
        <v>10</v>
      </c>
      <c r="J448" s="62">
        <v>8</v>
      </c>
      <c r="K448" s="62">
        <v>2</v>
      </c>
      <c r="L448" s="62">
        <v>500</v>
      </c>
      <c r="M448" s="62">
        <v>1</v>
      </c>
      <c r="N448" s="62" t="s">
        <v>8222</v>
      </c>
    </row>
    <row r="449" spans="1:14" ht="15.5" x14ac:dyDescent="0.35">
      <c r="A449" s="19" t="s">
        <v>255</v>
      </c>
      <c r="B449" s="19" t="s">
        <v>8198</v>
      </c>
      <c r="C449" s="22">
        <v>4624805.18</v>
      </c>
      <c r="D449" s="22">
        <v>0</v>
      </c>
      <c r="E449" s="22">
        <v>472037.2</v>
      </c>
      <c r="F449" s="22">
        <v>0</v>
      </c>
      <c r="G449" s="48">
        <v>11686088.18</v>
      </c>
      <c r="H449" s="48"/>
      <c r="I449" s="62"/>
      <c r="J449" s="62"/>
      <c r="K449" s="62"/>
      <c r="L449" s="62"/>
      <c r="M449" s="62"/>
      <c r="N449" s="62"/>
    </row>
    <row r="450" spans="1:14" ht="15.5" x14ac:dyDescent="0.35">
      <c r="A450" s="19" t="s">
        <v>1179</v>
      </c>
      <c r="B450" s="19" t="s">
        <v>9301</v>
      </c>
      <c r="C450" s="22">
        <v>0</v>
      </c>
      <c r="D450" s="22">
        <v>0</v>
      </c>
      <c r="E450" s="22">
        <v>0</v>
      </c>
      <c r="F450" s="22">
        <v>0</v>
      </c>
      <c r="G450" s="48">
        <v>0</v>
      </c>
      <c r="H450" s="48">
        <v>2</v>
      </c>
      <c r="I450" s="62">
        <v>116</v>
      </c>
      <c r="J450" s="62">
        <v>77</v>
      </c>
      <c r="K450" s="62">
        <v>39</v>
      </c>
      <c r="L450" s="62">
        <v>0</v>
      </c>
      <c r="M450" s="62">
        <v>1</v>
      </c>
      <c r="N450" s="62" t="s">
        <v>3790</v>
      </c>
    </row>
    <row r="451" spans="1:14" ht="15.5" x14ac:dyDescent="0.35">
      <c r="A451" s="19" t="s">
        <v>378</v>
      </c>
      <c r="B451" s="19" t="s">
        <v>12093</v>
      </c>
      <c r="C451" s="22">
        <v>0</v>
      </c>
      <c r="D451" s="22">
        <v>0</v>
      </c>
      <c r="E451" s="22">
        <v>0</v>
      </c>
      <c r="F451" s="22">
        <v>0</v>
      </c>
      <c r="G451" s="48">
        <v>-131372</v>
      </c>
      <c r="H451" s="48">
        <v>558303</v>
      </c>
      <c r="I451" s="62">
        <v>4</v>
      </c>
      <c r="J451" s="62">
        <v>1</v>
      </c>
      <c r="K451" s="62">
        <v>3</v>
      </c>
      <c r="L451" s="62">
        <v>0</v>
      </c>
      <c r="M451" s="62">
        <v>0</v>
      </c>
      <c r="N451" s="62" t="s">
        <v>3790</v>
      </c>
    </row>
    <row r="452" spans="1:14" ht="15.5" x14ac:dyDescent="0.35">
      <c r="A452" s="19" t="s">
        <v>8147</v>
      </c>
      <c r="B452" s="19" t="s">
        <v>4052</v>
      </c>
      <c r="C452" s="22">
        <v>8088390</v>
      </c>
      <c r="D452" s="22">
        <v>0</v>
      </c>
      <c r="E452" s="22">
        <v>5987321</v>
      </c>
      <c r="F452" s="22">
        <v>0</v>
      </c>
      <c r="G452" s="48">
        <v>8088390</v>
      </c>
      <c r="H452" s="48">
        <v>0</v>
      </c>
      <c r="I452" s="62">
        <v>4</v>
      </c>
      <c r="J452" s="62">
        <v>3</v>
      </c>
      <c r="K452" s="62">
        <v>1</v>
      </c>
      <c r="L452" s="62">
        <v>4</v>
      </c>
      <c r="M452" s="62">
        <v>0</v>
      </c>
      <c r="N452" s="62" t="s">
        <v>3790</v>
      </c>
    </row>
    <row r="453" spans="1:14" ht="15.5" x14ac:dyDescent="0.35">
      <c r="A453" s="19" t="s">
        <v>9532</v>
      </c>
      <c r="B453" s="19" t="s">
        <v>2649</v>
      </c>
      <c r="C453" s="22">
        <v>75000</v>
      </c>
      <c r="D453" s="22">
        <v>0</v>
      </c>
      <c r="E453" s="22">
        <v>45000</v>
      </c>
      <c r="F453" s="22">
        <v>0</v>
      </c>
      <c r="G453" s="48">
        <v>75000</v>
      </c>
      <c r="H453" s="48"/>
      <c r="I453" s="62"/>
      <c r="J453" s="62"/>
      <c r="K453" s="62"/>
      <c r="L453" s="62"/>
      <c r="M453" s="62"/>
      <c r="N453" s="62"/>
    </row>
    <row r="454" spans="1:14" ht="31.5" customHeight="1" x14ac:dyDescent="0.35">
      <c r="A454" s="19" t="s">
        <v>9564</v>
      </c>
      <c r="B454" s="19" t="s">
        <v>9565</v>
      </c>
      <c r="C454" s="22">
        <v>8088390</v>
      </c>
      <c r="D454" s="22">
        <v>0</v>
      </c>
      <c r="E454" s="22">
        <v>5987321</v>
      </c>
      <c r="F454" s="22">
        <v>0</v>
      </c>
      <c r="G454" s="48">
        <v>8088390</v>
      </c>
      <c r="H454" s="48"/>
      <c r="I454" s="62"/>
      <c r="J454" s="62"/>
      <c r="K454" s="62"/>
      <c r="L454" s="62"/>
      <c r="M454" s="62"/>
      <c r="N454" s="62"/>
    </row>
    <row r="455" spans="1:14" ht="15.5" x14ac:dyDescent="0.35">
      <c r="A455" s="19" t="s">
        <v>325</v>
      </c>
      <c r="B455" s="20" t="s">
        <v>324</v>
      </c>
      <c r="C455" s="31">
        <v>19575803</v>
      </c>
      <c r="D455" s="31">
        <v>0</v>
      </c>
      <c r="E455" s="31">
        <v>20103634</v>
      </c>
      <c r="F455" s="31">
        <v>0</v>
      </c>
      <c r="G455" s="56">
        <v>20287568</v>
      </c>
      <c r="H455" s="56">
        <v>76169144</v>
      </c>
      <c r="I455" s="81">
        <v>30</v>
      </c>
      <c r="J455" s="81">
        <v>30</v>
      </c>
      <c r="K455" s="81">
        <v>0</v>
      </c>
      <c r="L455" s="84">
        <v>3</v>
      </c>
      <c r="M455" s="84">
        <v>1</v>
      </c>
      <c r="N455" s="84" t="s">
        <v>4568</v>
      </c>
    </row>
    <row r="456" spans="1:14" ht="15.5" x14ac:dyDescent="0.35">
      <c r="A456" s="19" t="s">
        <v>9302</v>
      </c>
      <c r="B456" s="19" t="s">
        <v>9303</v>
      </c>
      <c r="C456" s="22">
        <v>134825.68</v>
      </c>
      <c r="D456" s="22">
        <v>0</v>
      </c>
      <c r="E456" s="22">
        <v>1540</v>
      </c>
      <c r="F456" s="22">
        <v>0</v>
      </c>
      <c r="G456" s="48">
        <v>42531.040000000001</v>
      </c>
      <c r="H456" s="48"/>
      <c r="I456" s="62"/>
      <c r="J456" s="62"/>
      <c r="K456" s="62"/>
      <c r="L456" s="62"/>
      <c r="M456" s="62"/>
      <c r="N456" s="62"/>
    </row>
    <row r="457" spans="1:14" ht="62" x14ac:dyDescent="0.35">
      <c r="A457" s="19" t="s">
        <v>12137</v>
      </c>
      <c r="B457" s="19" t="s">
        <v>3579</v>
      </c>
      <c r="C457" s="22">
        <v>7552711.3399999999</v>
      </c>
      <c r="D457" s="22">
        <v>0</v>
      </c>
      <c r="E457" s="22">
        <v>8168440</v>
      </c>
      <c r="F457" s="22">
        <v>0</v>
      </c>
      <c r="G457" s="48">
        <v>8895322.9299999997</v>
      </c>
      <c r="H457" s="48">
        <v>8378314</v>
      </c>
      <c r="I457" s="62">
        <v>257</v>
      </c>
      <c r="J457" s="62">
        <v>58</v>
      </c>
      <c r="K457" s="62">
        <v>199</v>
      </c>
      <c r="L457" s="62">
        <v>15</v>
      </c>
      <c r="M457" s="62">
        <v>1</v>
      </c>
      <c r="N457" s="62" t="s">
        <v>3790</v>
      </c>
    </row>
    <row r="458" spans="1:14" ht="15.5" x14ac:dyDescent="0.35">
      <c r="A458" s="19" t="s">
        <v>136</v>
      </c>
      <c r="B458" s="19" t="s">
        <v>140</v>
      </c>
      <c r="C458" s="22"/>
      <c r="D458" s="22"/>
      <c r="E458" s="22"/>
      <c r="F458" s="22"/>
      <c r="G458" s="48"/>
      <c r="H458" s="48"/>
      <c r="I458" s="62"/>
      <c r="J458" s="62"/>
      <c r="K458" s="62"/>
      <c r="L458" s="62"/>
      <c r="M458" s="62"/>
      <c r="N458" s="62"/>
    </row>
    <row r="459" spans="1:14" ht="15.5" x14ac:dyDescent="0.35">
      <c r="A459" s="19" t="s">
        <v>3035</v>
      </c>
      <c r="B459" s="19" t="s">
        <v>10004</v>
      </c>
      <c r="C459" s="22">
        <v>358751.55</v>
      </c>
      <c r="D459" s="22">
        <v>0</v>
      </c>
      <c r="E459" s="22">
        <v>0</v>
      </c>
      <c r="F459" s="22">
        <v>0</v>
      </c>
      <c r="G459" s="48">
        <v>359579.97</v>
      </c>
      <c r="H459" s="48"/>
      <c r="I459" s="62">
        <v>5</v>
      </c>
      <c r="J459" s="62">
        <v>0</v>
      </c>
      <c r="K459" s="62">
        <v>5</v>
      </c>
      <c r="L459" s="62">
        <v>7</v>
      </c>
      <c r="M459" s="62">
        <v>1</v>
      </c>
      <c r="N459" s="62" t="s">
        <v>3790</v>
      </c>
    </row>
    <row r="460" spans="1:14" ht="15.5" x14ac:dyDescent="0.35">
      <c r="A460" s="19" t="s">
        <v>3098</v>
      </c>
      <c r="B460" s="19" t="s">
        <v>4002</v>
      </c>
      <c r="C460" s="22">
        <v>16145423</v>
      </c>
      <c r="D460" s="22">
        <v>0</v>
      </c>
      <c r="E460" s="22">
        <v>308470</v>
      </c>
      <c r="F460" s="22">
        <v>0</v>
      </c>
      <c r="G460" s="48">
        <v>19315793</v>
      </c>
      <c r="H460" s="48"/>
      <c r="I460" s="62"/>
      <c r="J460" s="62"/>
      <c r="K460" s="62"/>
      <c r="L460" s="62"/>
      <c r="M460" s="62"/>
      <c r="N460" s="62"/>
    </row>
    <row r="461" spans="1:14" ht="15.5" x14ac:dyDescent="0.35">
      <c r="A461" s="19" t="s">
        <v>3233</v>
      </c>
      <c r="B461" s="19" t="s">
        <v>3997</v>
      </c>
      <c r="C461" s="22">
        <v>50000</v>
      </c>
      <c r="D461" s="22">
        <v>0</v>
      </c>
      <c r="E461" s="22">
        <v>275000</v>
      </c>
      <c r="F461" s="22">
        <v>0</v>
      </c>
      <c r="G461" s="48">
        <v>286863</v>
      </c>
      <c r="H461" s="48">
        <v>7813365</v>
      </c>
      <c r="I461" s="62">
        <v>3</v>
      </c>
      <c r="J461" s="62">
        <v>0</v>
      </c>
      <c r="K461" s="62">
        <v>3</v>
      </c>
      <c r="L461" s="62">
        <v>10</v>
      </c>
      <c r="M461" s="62">
        <v>0</v>
      </c>
      <c r="N461" s="62" t="s">
        <v>3790</v>
      </c>
    </row>
    <row r="462" spans="1:14" ht="15.5" x14ac:dyDescent="0.35">
      <c r="A462" s="19" t="s">
        <v>9400</v>
      </c>
      <c r="B462" s="19" t="s">
        <v>773</v>
      </c>
      <c r="C462" s="22">
        <v>111791260.41</v>
      </c>
      <c r="D462" s="22">
        <v>0</v>
      </c>
      <c r="E462" s="22">
        <v>71235729.439999998</v>
      </c>
      <c r="F462" s="22">
        <v>0</v>
      </c>
      <c r="G462" s="48">
        <v>128893412.09</v>
      </c>
      <c r="H462" s="48"/>
      <c r="I462" s="62"/>
      <c r="J462" s="62"/>
      <c r="K462" s="62"/>
      <c r="L462" s="62"/>
      <c r="M462" s="62"/>
      <c r="N462" s="62"/>
    </row>
    <row r="463" spans="1:14" ht="15.5" x14ac:dyDescent="0.35">
      <c r="A463" s="19" t="s">
        <v>1320</v>
      </c>
      <c r="B463" s="19" t="s">
        <v>8959</v>
      </c>
      <c r="C463" s="22">
        <v>785000</v>
      </c>
      <c r="D463" s="22">
        <v>0</v>
      </c>
      <c r="E463" s="22">
        <v>50000</v>
      </c>
      <c r="F463" s="22">
        <v>0</v>
      </c>
      <c r="G463" s="48">
        <v>88619</v>
      </c>
      <c r="H463" s="48">
        <v>1038311</v>
      </c>
      <c r="I463" s="62">
        <v>3</v>
      </c>
      <c r="J463" s="62">
        <v>0</v>
      </c>
      <c r="K463" s="62">
        <v>3</v>
      </c>
      <c r="L463" s="62">
        <v>0</v>
      </c>
      <c r="M463" s="62">
        <v>0</v>
      </c>
      <c r="N463" s="62" t="s">
        <v>3790</v>
      </c>
    </row>
    <row r="464" spans="1:14" ht="15.5" x14ac:dyDescent="0.35">
      <c r="A464" s="19" t="s">
        <v>9453</v>
      </c>
      <c r="B464" s="19" t="s">
        <v>609</v>
      </c>
      <c r="C464" s="22">
        <v>39409988</v>
      </c>
      <c r="D464" s="22">
        <v>0</v>
      </c>
      <c r="E464" s="22">
        <v>5179151</v>
      </c>
      <c r="F464" s="22">
        <v>0</v>
      </c>
      <c r="G464" s="48">
        <v>24390774</v>
      </c>
      <c r="H464" s="48"/>
      <c r="I464" s="62"/>
      <c r="J464" s="62"/>
      <c r="K464" s="62"/>
      <c r="L464" s="62"/>
      <c r="M464" s="62"/>
      <c r="N464" s="62"/>
    </row>
    <row r="465" spans="1:14" ht="15.5" x14ac:dyDescent="0.35">
      <c r="A465" s="19" t="s">
        <v>9455</v>
      </c>
      <c r="B465" s="19" t="s">
        <v>9456</v>
      </c>
      <c r="C465" s="22">
        <v>0</v>
      </c>
      <c r="D465" s="22">
        <v>0</v>
      </c>
      <c r="E465" s="22">
        <v>1630142</v>
      </c>
      <c r="F465" s="22">
        <v>0</v>
      </c>
      <c r="G465" s="48">
        <v>1752057</v>
      </c>
      <c r="H465" s="48"/>
      <c r="I465" s="62"/>
      <c r="J465" s="62"/>
      <c r="K465" s="62"/>
      <c r="L465" s="62"/>
      <c r="M465" s="62"/>
      <c r="N465" s="62"/>
    </row>
    <row r="466" spans="1:14" ht="15.5" x14ac:dyDescent="0.35">
      <c r="A466" s="19" t="s">
        <v>3024</v>
      </c>
      <c r="B466" s="19" t="s">
        <v>3848</v>
      </c>
      <c r="C466" s="22">
        <v>0</v>
      </c>
      <c r="D466" s="22">
        <v>0</v>
      </c>
      <c r="E466" s="22">
        <v>1630142</v>
      </c>
      <c r="F466" s="22">
        <v>0</v>
      </c>
      <c r="G466" s="48">
        <v>1752058</v>
      </c>
      <c r="H466" s="48">
        <v>1321054</v>
      </c>
      <c r="I466" s="62">
        <v>3</v>
      </c>
      <c r="J466" s="62">
        <v>1</v>
      </c>
      <c r="K466" s="62">
        <v>2</v>
      </c>
      <c r="L466" s="62">
        <v>0</v>
      </c>
      <c r="M466" s="62">
        <v>0</v>
      </c>
      <c r="N466" s="62" t="s">
        <v>3790</v>
      </c>
    </row>
    <row r="467" spans="1:14" ht="15.5" x14ac:dyDescent="0.35">
      <c r="A467" s="19" t="s">
        <v>815</v>
      </c>
      <c r="B467" s="19" t="s">
        <v>4031</v>
      </c>
      <c r="C467" s="22">
        <v>11060604</v>
      </c>
      <c r="D467" s="22">
        <v>0</v>
      </c>
      <c r="E467" s="22">
        <v>7748867</v>
      </c>
      <c r="F467" s="22">
        <v>0</v>
      </c>
      <c r="G467" s="48">
        <v>9781382</v>
      </c>
      <c r="H467" s="48">
        <v>0</v>
      </c>
      <c r="I467" s="62">
        <v>0</v>
      </c>
      <c r="J467" s="62">
        <v>0</v>
      </c>
      <c r="K467" s="62">
        <v>0</v>
      </c>
      <c r="L467" s="62">
        <v>10</v>
      </c>
      <c r="M467" s="62">
        <v>0</v>
      </c>
      <c r="N467" s="62" t="s">
        <v>8222</v>
      </c>
    </row>
    <row r="468" spans="1:14" ht="15.5" x14ac:dyDescent="0.35">
      <c r="A468" s="19" t="s">
        <v>3177</v>
      </c>
      <c r="B468" s="19" t="s">
        <v>8850</v>
      </c>
      <c r="C468" s="22">
        <v>1336250</v>
      </c>
      <c r="D468" s="22">
        <v>0</v>
      </c>
      <c r="E468" s="22">
        <v>0</v>
      </c>
      <c r="F468" s="22">
        <v>0</v>
      </c>
      <c r="G468" s="48">
        <v>1220265</v>
      </c>
      <c r="H468" s="48">
        <v>13741335</v>
      </c>
      <c r="I468" s="62">
        <v>51</v>
      </c>
      <c r="J468" s="62">
        <v>46</v>
      </c>
      <c r="K468" s="62">
        <v>5</v>
      </c>
      <c r="L468" s="62">
        <v>8</v>
      </c>
      <c r="M468" s="62">
        <v>0</v>
      </c>
      <c r="N468" s="62" t="s">
        <v>3790</v>
      </c>
    </row>
    <row r="469" spans="1:14" ht="15.5" x14ac:dyDescent="0.35">
      <c r="A469" s="19" t="s">
        <v>587</v>
      </c>
      <c r="B469" s="19" t="s">
        <v>3638</v>
      </c>
      <c r="C469" s="22">
        <v>0</v>
      </c>
      <c r="D469" s="22">
        <v>0</v>
      </c>
      <c r="E469" s="22">
        <v>-255000</v>
      </c>
      <c r="F469" s="22">
        <v>0</v>
      </c>
      <c r="G469" s="48">
        <v>-255000</v>
      </c>
      <c r="H469" s="48">
        <v>4558704</v>
      </c>
      <c r="I469" s="62">
        <v>2</v>
      </c>
      <c r="J469" s="62">
        <v>2</v>
      </c>
      <c r="K469" s="62">
        <v>0</v>
      </c>
      <c r="L469" s="62">
        <v>2</v>
      </c>
      <c r="M469" s="62">
        <v>1</v>
      </c>
      <c r="N469" s="62" t="s">
        <v>3790</v>
      </c>
    </row>
    <row r="470" spans="1:14" ht="31" x14ac:dyDescent="0.35">
      <c r="A470" s="19" t="s">
        <v>3126</v>
      </c>
      <c r="B470" s="19" t="s">
        <v>13000</v>
      </c>
      <c r="C470" s="22">
        <v>21000</v>
      </c>
      <c r="D470" s="22">
        <v>0</v>
      </c>
      <c r="E470" s="22">
        <v>12000</v>
      </c>
      <c r="F470" s="22">
        <v>0</v>
      </c>
      <c r="G470" s="48">
        <v>21171</v>
      </c>
      <c r="H470" s="48">
        <v>139569</v>
      </c>
      <c r="I470" s="62">
        <v>7</v>
      </c>
      <c r="J470" s="62">
        <v>3</v>
      </c>
      <c r="K470" s="62">
        <v>4</v>
      </c>
      <c r="L470" s="62">
        <v>9</v>
      </c>
      <c r="M470" s="62">
        <v>0</v>
      </c>
      <c r="N470" s="62" t="s">
        <v>3790</v>
      </c>
    </row>
    <row r="471" spans="1:14" ht="31" x14ac:dyDescent="0.35">
      <c r="A471" s="19" t="s">
        <v>9613</v>
      </c>
      <c r="B471" s="19" t="s">
        <v>9614</v>
      </c>
      <c r="C471" s="22">
        <v>679364</v>
      </c>
      <c r="D471" s="22">
        <v>0</v>
      </c>
      <c r="E471" s="22">
        <v>450000</v>
      </c>
      <c r="F471" s="22">
        <v>0</v>
      </c>
      <c r="G471" s="48">
        <v>492107.86</v>
      </c>
      <c r="H471" s="48"/>
      <c r="I471" s="62"/>
      <c r="J471" s="62"/>
      <c r="K471" s="62"/>
      <c r="L471" s="62"/>
      <c r="M471" s="62"/>
      <c r="N471" s="62"/>
    </row>
    <row r="472" spans="1:14" ht="31" x14ac:dyDescent="0.35">
      <c r="A472" s="19" t="s">
        <v>9594</v>
      </c>
      <c r="B472" s="19" t="s">
        <v>9595</v>
      </c>
      <c r="C472" s="22">
        <v>0</v>
      </c>
      <c r="D472" s="22">
        <v>0</v>
      </c>
      <c r="E472" s="22">
        <v>0</v>
      </c>
      <c r="F472" s="22">
        <v>0</v>
      </c>
      <c r="G472" s="48">
        <v>242500</v>
      </c>
      <c r="H472" s="48"/>
      <c r="I472" s="62"/>
      <c r="J472" s="62"/>
      <c r="K472" s="62"/>
      <c r="L472" s="62"/>
      <c r="M472" s="62"/>
      <c r="N472" s="62"/>
    </row>
    <row r="473" spans="1:14" ht="15.5" x14ac:dyDescent="0.35">
      <c r="A473" s="19" t="s">
        <v>554</v>
      </c>
      <c r="B473" s="19" t="s">
        <v>553</v>
      </c>
      <c r="C473" s="22">
        <v>197224</v>
      </c>
      <c r="D473" s="22">
        <v>0</v>
      </c>
      <c r="E473" s="22">
        <v>12100</v>
      </c>
      <c r="F473" s="22">
        <v>0</v>
      </c>
      <c r="G473" s="48">
        <v>27369326</v>
      </c>
      <c r="H473" s="48"/>
      <c r="I473" s="62"/>
      <c r="J473" s="62"/>
      <c r="K473" s="62"/>
      <c r="L473" s="62"/>
      <c r="M473" s="62"/>
      <c r="N473" s="62"/>
    </row>
    <row r="474" spans="1:14" ht="15.5" x14ac:dyDescent="0.35">
      <c r="A474" s="19" t="s">
        <v>939</v>
      </c>
      <c r="B474" s="19" t="s">
        <v>937</v>
      </c>
      <c r="C474" s="22">
        <v>10779511.529999999</v>
      </c>
      <c r="D474" s="22">
        <v>0</v>
      </c>
      <c r="E474" s="22">
        <v>315200</v>
      </c>
      <c r="F474" s="22">
        <v>0</v>
      </c>
      <c r="G474" s="48">
        <v>10117443.619999999</v>
      </c>
      <c r="H474" s="48">
        <v>0</v>
      </c>
      <c r="I474" s="62">
        <v>127</v>
      </c>
      <c r="J474" s="62">
        <v>30</v>
      </c>
      <c r="K474" s="62">
        <v>97</v>
      </c>
      <c r="L474" s="62">
        <v>0</v>
      </c>
      <c r="M474" s="62">
        <v>1</v>
      </c>
      <c r="N474" s="62" t="s">
        <v>8222</v>
      </c>
    </row>
    <row r="475" spans="1:14" ht="31" x14ac:dyDescent="0.35">
      <c r="A475" s="19" t="s">
        <v>12834</v>
      </c>
      <c r="B475" s="20" t="s">
        <v>8272</v>
      </c>
      <c r="C475" s="22">
        <v>4516790</v>
      </c>
      <c r="D475" s="22">
        <v>0</v>
      </c>
      <c r="E475" s="22">
        <v>1347852</v>
      </c>
      <c r="F475" s="22">
        <v>0</v>
      </c>
      <c r="G475" s="48">
        <v>8814681</v>
      </c>
      <c r="H475" s="48">
        <v>29237094</v>
      </c>
      <c r="I475" s="62">
        <v>21</v>
      </c>
      <c r="J475" s="62">
        <v>19</v>
      </c>
      <c r="K475" s="62">
        <v>3</v>
      </c>
      <c r="L475" s="62">
        <v>6</v>
      </c>
      <c r="M475" s="62">
        <v>0</v>
      </c>
      <c r="N475" s="62" t="s">
        <v>3790</v>
      </c>
    </row>
    <row r="476" spans="1:14" ht="31" x14ac:dyDescent="0.35">
      <c r="A476" s="19" t="s">
        <v>9407</v>
      </c>
      <c r="B476" s="19" t="s">
        <v>743</v>
      </c>
      <c r="C476" s="22">
        <v>37792500</v>
      </c>
      <c r="D476" s="22">
        <v>0</v>
      </c>
      <c r="E476" s="22">
        <v>29816662</v>
      </c>
      <c r="F476" s="22">
        <v>0</v>
      </c>
      <c r="G476" s="48">
        <v>264953</v>
      </c>
      <c r="H476" s="48"/>
      <c r="I476" s="62"/>
      <c r="J476" s="62"/>
      <c r="K476" s="62"/>
      <c r="L476" s="62"/>
      <c r="M476" s="62"/>
      <c r="N476" s="62"/>
    </row>
    <row r="477" spans="1:14" ht="15.5" x14ac:dyDescent="0.35">
      <c r="A477" s="19" t="s">
        <v>8415</v>
      </c>
      <c r="B477" s="19" t="s">
        <v>9337</v>
      </c>
      <c r="C477" s="22">
        <v>556612</v>
      </c>
      <c r="D477" s="22">
        <v>0</v>
      </c>
      <c r="E477" s="22">
        <v>663628</v>
      </c>
      <c r="F477" s="22">
        <v>0</v>
      </c>
      <c r="G477" s="48">
        <v>447332</v>
      </c>
      <c r="H477" s="48"/>
      <c r="I477" s="62"/>
      <c r="J477" s="62"/>
      <c r="K477" s="62"/>
      <c r="L477" s="62"/>
      <c r="M477" s="62"/>
      <c r="N477" s="62"/>
    </row>
    <row r="478" spans="1:14" ht="15.5" x14ac:dyDescent="0.35">
      <c r="A478" s="19" t="s">
        <v>8416</v>
      </c>
      <c r="B478" s="19" t="s">
        <v>3660</v>
      </c>
      <c r="C478" s="22">
        <v>70794</v>
      </c>
      <c r="D478" s="22">
        <v>0</v>
      </c>
      <c r="E478" s="22">
        <v>0</v>
      </c>
      <c r="F478" s="22">
        <v>0</v>
      </c>
      <c r="G478" s="48">
        <v>-60369.87</v>
      </c>
      <c r="H478" s="48">
        <v>0</v>
      </c>
      <c r="I478" s="62">
        <v>20</v>
      </c>
      <c r="J478" s="62">
        <v>6</v>
      </c>
      <c r="K478" s="62">
        <v>14</v>
      </c>
      <c r="L478" s="62">
        <v>0</v>
      </c>
      <c r="M478" s="62">
        <v>0</v>
      </c>
      <c r="N478" s="62" t="s">
        <v>3790</v>
      </c>
    </row>
    <row r="479" spans="1:14" ht="15.5" x14ac:dyDescent="0.35">
      <c r="A479" s="19" t="s">
        <v>2521</v>
      </c>
      <c r="B479" s="20" t="s">
        <v>12828</v>
      </c>
      <c r="C479" s="22">
        <v>0</v>
      </c>
      <c r="D479" s="22">
        <v>0</v>
      </c>
      <c r="E479" s="22">
        <v>0</v>
      </c>
      <c r="F479" s="22">
        <v>0</v>
      </c>
      <c r="G479" s="48">
        <v>0</v>
      </c>
      <c r="H479" s="48">
        <v>0</v>
      </c>
      <c r="I479" s="62">
        <v>4</v>
      </c>
      <c r="J479" s="62">
        <v>3</v>
      </c>
      <c r="K479" s="62">
        <v>1</v>
      </c>
      <c r="L479" s="62">
        <v>0</v>
      </c>
      <c r="M479" s="62">
        <v>0</v>
      </c>
      <c r="N479" s="62" t="s">
        <v>3790</v>
      </c>
    </row>
    <row r="480" spans="1:14" ht="15.5" x14ac:dyDescent="0.35">
      <c r="A480" s="19" t="s">
        <v>1231</v>
      </c>
      <c r="B480" s="19" t="s">
        <v>9239</v>
      </c>
      <c r="C480" s="22">
        <v>248000</v>
      </c>
      <c r="D480" s="22">
        <v>0</v>
      </c>
      <c r="E480" s="22">
        <v>165</v>
      </c>
      <c r="F480" s="22">
        <v>0</v>
      </c>
      <c r="G480" s="48">
        <v>165</v>
      </c>
      <c r="H480" s="48">
        <v>329427</v>
      </c>
      <c r="I480" s="62">
        <v>11</v>
      </c>
      <c r="J480" s="62">
        <v>11</v>
      </c>
      <c r="K480" s="62">
        <v>0</v>
      </c>
      <c r="L480" s="62">
        <v>7</v>
      </c>
      <c r="M480" s="62">
        <v>1</v>
      </c>
      <c r="N480" s="62" t="s">
        <v>3790</v>
      </c>
    </row>
    <row r="481" spans="1:14" ht="31" x14ac:dyDescent="0.35">
      <c r="A481" s="19" t="s">
        <v>1670</v>
      </c>
      <c r="B481" s="19" t="s">
        <v>3976</v>
      </c>
      <c r="C481" s="22">
        <v>702450</v>
      </c>
      <c r="D481" s="22">
        <v>0</v>
      </c>
      <c r="E481" s="22">
        <v>529420</v>
      </c>
      <c r="F481" s="22">
        <v>0</v>
      </c>
      <c r="G481" s="48">
        <v>887625</v>
      </c>
      <c r="H481" s="48">
        <v>352264</v>
      </c>
      <c r="I481" s="62">
        <v>6</v>
      </c>
      <c r="J481" s="62">
        <v>1</v>
      </c>
      <c r="K481" s="62">
        <v>5</v>
      </c>
      <c r="L481" s="62">
        <v>9</v>
      </c>
      <c r="M481" s="62">
        <v>0</v>
      </c>
      <c r="N481" s="62" t="s">
        <v>3790</v>
      </c>
    </row>
    <row r="482" spans="1:14" ht="31" x14ac:dyDescent="0.35">
      <c r="A482" s="19" t="s">
        <v>3193</v>
      </c>
      <c r="B482" s="19" t="s">
        <v>3996</v>
      </c>
      <c r="C482" s="22">
        <v>1138460</v>
      </c>
      <c r="D482" s="22">
        <v>0</v>
      </c>
      <c r="E482" s="22">
        <v>880000</v>
      </c>
      <c r="F482" s="22">
        <v>0</v>
      </c>
      <c r="G482" s="48">
        <v>443828</v>
      </c>
      <c r="H482" s="48">
        <v>1902493</v>
      </c>
      <c r="I482" s="62">
        <v>5</v>
      </c>
      <c r="J482" s="62">
        <v>3</v>
      </c>
      <c r="K482" s="62">
        <v>2</v>
      </c>
      <c r="L482" s="62">
        <v>5</v>
      </c>
      <c r="M482" s="62">
        <v>0</v>
      </c>
      <c r="N482" s="62" t="s">
        <v>3790</v>
      </c>
    </row>
    <row r="483" spans="1:14" ht="15.5" x14ac:dyDescent="0.35">
      <c r="A483" s="19" t="s">
        <v>9587</v>
      </c>
      <c r="B483" s="19" t="s">
        <v>3877</v>
      </c>
      <c r="C483" s="22">
        <v>38717235</v>
      </c>
      <c r="D483" s="22">
        <v>0</v>
      </c>
      <c r="E483" s="22">
        <v>4373098</v>
      </c>
      <c r="F483" s="22">
        <v>0</v>
      </c>
      <c r="G483" s="48">
        <v>39112513</v>
      </c>
      <c r="H483" s="48"/>
      <c r="I483" s="62"/>
      <c r="J483" s="62"/>
      <c r="K483" s="62"/>
      <c r="L483" s="62"/>
      <c r="M483" s="62"/>
      <c r="N483" s="62"/>
    </row>
    <row r="484" spans="1:14" ht="15.5" x14ac:dyDescent="0.35">
      <c r="A484" s="19" t="s">
        <v>9408</v>
      </c>
      <c r="B484" s="19" t="s">
        <v>574</v>
      </c>
      <c r="C484" s="22">
        <v>51175558</v>
      </c>
      <c r="D484" s="22">
        <v>0</v>
      </c>
      <c r="E484" s="22">
        <v>1371139</v>
      </c>
      <c r="F484" s="22">
        <v>0</v>
      </c>
      <c r="G484" s="48">
        <v>51374541</v>
      </c>
      <c r="H484" s="48"/>
      <c r="I484" s="62"/>
      <c r="J484" s="62"/>
      <c r="K484" s="62"/>
      <c r="L484" s="62"/>
      <c r="M484" s="62"/>
      <c r="N484" s="62"/>
    </row>
    <row r="485" spans="1:14" ht="15.5" x14ac:dyDescent="0.35">
      <c r="A485" s="19" t="s">
        <v>9361</v>
      </c>
      <c r="B485" s="19" t="s">
        <v>9362</v>
      </c>
      <c r="C485" s="22">
        <v>1847117</v>
      </c>
      <c r="D485" s="22">
        <v>0</v>
      </c>
      <c r="E485" s="22">
        <f>1894150+868000</f>
        <v>2762150</v>
      </c>
      <c r="F485" s="22">
        <v>0</v>
      </c>
      <c r="G485" s="48">
        <v>3620424</v>
      </c>
      <c r="H485" s="48"/>
      <c r="I485" s="62"/>
      <c r="J485" s="62"/>
      <c r="K485" s="62"/>
      <c r="L485" s="62"/>
      <c r="M485" s="62"/>
      <c r="N485" s="62"/>
    </row>
    <row r="486" spans="1:14" ht="15.5" x14ac:dyDescent="0.35">
      <c r="A486" s="19" t="s">
        <v>9513</v>
      </c>
      <c r="B486" s="19" t="s">
        <v>326</v>
      </c>
      <c r="C486" s="22">
        <v>3000880</v>
      </c>
      <c r="D486" s="22">
        <v>0</v>
      </c>
      <c r="E486" s="22">
        <v>1883730</v>
      </c>
      <c r="F486" s="22">
        <v>0</v>
      </c>
      <c r="G486" s="48">
        <v>2999460</v>
      </c>
      <c r="H486" s="48"/>
      <c r="I486" s="62"/>
      <c r="J486" s="62"/>
      <c r="K486" s="62"/>
      <c r="L486" s="62"/>
      <c r="M486" s="62"/>
      <c r="N486" s="62"/>
    </row>
    <row r="487" spans="1:14" ht="15.5" x14ac:dyDescent="0.35">
      <c r="A487" s="19" t="s">
        <v>328</v>
      </c>
      <c r="B487" s="19" t="s">
        <v>8249</v>
      </c>
      <c r="C487" s="22">
        <v>3000880</v>
      </c>
      <c r="D487" s="22">
        <v>0</v>
      </c>
      <c r="E487" s="22">
        <v>1883730</v>
      </c>
      <c r="F487" s="22">
        <v>0</v>
      </c>
      <c r="G487" s="48">
        <v>2999460</v>
      </c>
      <c r="H487" s="48">
        <v>0</v>
      </c>
      <c r="I487" s="62">
        <v>6</v>
      </c>
      <c r="J487" s="62">
        <v>1</v>
      </c>
      <c r="K487" s="62">
        <v>5</v>
      </c>
      <c r="L487" s="62">
        <v>9</v>
      </c>
      <c r="M487" s="62">
        <v>1</v>
      </c>
      <c r="N487" s="62" t="s">
        <v>3790</v>
      </c>
    </row>
    <row r="488" spans="1:14" ht="15.5" x14ac:dyDescent="0.35">
      <c r="A488" s="19" t="s">
        <v>2981</v>
      </c>
      <c r="B488" s="19" t="s">
        <v>3922</v>
      </c>
      <c r="C488" s="22">
        <v>8055385.7000000002</v>
      </c>
      <c r="D488" s="22">
        <v>0</v>
      </c>
      <c r="E488" s="22">
        <v>0</v>
      </c>
      <c r="F488" s="22">
        <v>0</v>
      </c>
      <c r="G488" s="48">
        <v>0</v>
      </c>
      <c r="H488" s="48">
        <v>0</v>
      </c>
      <c r="I488" s="62">
        <v>5</v>
      </c>
      <c r="J488" s="62">
        <v>3</v>
      </c>
      <c r="K488" s="62">
        <v>2</v>
      </c>
      <c r="L488" s="62">
        <v>0</v>
      </c>
      <c r="M488" s="62">
        <v>1</v>
      </c>
      <c r="N488" s="62" t="s">
        <v>8222</v>
      </c>
    </row>
    <row r="489" spans="1:14" ht="15.5" x14ac:dyDescent="0.35">
      <c r="A489" s="19" t="s">
        <v>3069</v>
      </c>
      <c r="B489" s="19" t="s">
        <v>9315</v>
      </c>
      <c r="C489" s="22">
        <v>4761495</v>
      </c>
      <c r="D489" s="22">
        <v>0</v>
      </c>
      <c r="E489" s="22">
        <v>0</v>
      </c>
      <c r="F489" s="22">
        <v>0</v>
      </c>
      <c r="G489" s="48">
        <v>273719351.18000001</v>
      </c>
      <c r="H489" s="48">
        <v>164694232</v>
      </c>
      <c r="I489" s="62">
        <v>1976</v>
      </c>
      <c r="J489" s="62">
        <v>659</v>
      </c>
      <c r="K489" s="62">
        <v>1317</v>
      </c>
      <c r="L489" s="62">
        <v>0</v>
      </c>
      <c r="M489" s="62">
        <v>1</v>
      </c>
      <c r="N489" s="62" t="s">
        <v>8222</v>
      </c>
    </row>
    <row r="490" spans="1:14" ht="27.75" customHeight="1" x14ac:dyDescent="0.35">
      <c r="A490" s="19" t="s">
        <v>3166</v>
      </c>
      <c r="B490" s="19" t="s">
        <v>4032</v>
      </c>
      <c r="C490" s="22">
        <v>0</v>
      </c>
      <c r="D490" s="22">
        <v>0</v>
      </c>
      <c r="E490" s="22">
        <v>-36395804</v>
      </c>
      <c r="F490" s="22">
        <v>0</v>
      </c>
      <c r="G490" s="48">
        <v>-1889142</v>
      </c>
      <c r="H490" s="48">
        <v>7232291</v>
      </c>
      <c r="I490" s="62">
        <v>4</v>
      </c>
      <c r="J490" s="62">
        <v>3</v>
      </c>
      <c r="K490" s="62">
        <v>1</v>
      </c>
      <c r="L490" s="62">
        <v>25</v>
      </c>
      <c r="M490" s="62">
        <v>4</v>
      </c>
      <c r="N490" s="62" t="s">
        <v>8222</v>
      </c>
    </row>
    <row r="491" spans="1:14" ht="31" x14ac:dyDescent="0.35">
      <c r="A491" s="32" t="s">
        <v>3099</v>
      </c>
      <c r="B491" s="32" t="s">
        <v>128</v>
      </c>
      <c r="C491" s="35">
        <v>16175000</v>
      </c>
      <c r="D491" s="35">
        <v>0</v>
      </c>
      <c r="E491" s="35">
        <v>0</v>
      </c>
      <c r="F491" s="35">
        <v>0</v>
      </c>
      <c r="G491" s="55">
        <v>16178000</v>
      </c>
      <c r="H491" s="55">
        <v>35357</v>
      </c>
      <c r="I491" s="85" t="s">
        <v>13332</v>
      </c>
      <c r="J491" s="86" t="s">
        <v>13334</v>
      </c>
      <c r="K491" s="86" t="s">
        <v>13335</v>
      </c>
      <c r="L491" s="86">
        <v>0</v>
      </c>
      <c r="M491" s="85" t="s">
        <v>13333</v>
      </c>
      <c r="N491" s="87" t="s">
        <v>4568</v>
      </c>
    </row>
    <row r="492" spans="1:14" ht="30.75" customHeight="1" x14ac:dyDescent="0.35">
      <c r="A492" s="19" t="s">
        <v>9615</v>
      </c>
      <c r="B492" s="19" t="s">
        <v>3901</v>
      </c>
      <c r="C492" s="22">
        <v>1450800</v>
      </c>
      <c r="D492" s="22">
        <v>0</v>
      </c>
      <c r="E492" s="22">
        <v>0</v>
      </c>
      <c r="F492" s="22">
        <v>0</v>
      </c>
      <c r="G492" s="48">
        <v>12942000</v>
      </c>
      <c r="H492" s="48"/>
      <c r="I492" s="62"/>
      <c r="J492" s="62"/>
      <c r="K492" s="62"/>
      <c r="L492" s="62"/>
      <c r="M492" s="62"/>
      <c r="N492" s="62"/>
    </row>
    <row r="493" spans="1:14" ht="31" x14ac:dyDescent="0.35">
      <c r="A493" s="19" t="s">
        <v>3083</v>
      </c>
      <c r="B493" s="19" t="s">
        <v>1219</v>
      </c>
      <c r="C493" s="22">
        <v>1472875</v>
      </c>
      <c r="D493" s="22">
        <v>0</v>
      </c>
      <c r="E493" s="22">
        <v>379415</v>
      </c>
      <c r="F493" s="22">
        <v>0</v>
      </c>
      <c r="G493" s="48">
        <v>1284402</v>
      </c>
      <c r="H493" s="48">
        <v>858246</v>
      </c>
      <c r="I493" s="62">
        <v>11</v>
      </c>
      <c r="J493" s="62">
        <v>7</v>
      </c>
      <c r="K493" s="62">
        <v>4</v>
      </c>
      <c r="L493" s="62">
        <v>20</v>
      </c>
      <c r="M493" s="62">
        <v>0</v>
      </c>
      <c r="N493" s="62" t="s">
        <v>3790</v>
      </c>
    </row>
    <row r="494" spans="1:14" ht="27" customHeight="1" x14ac:dyDescent="0.35">
      <c r="A494" s="19" t="s">
        <v>9510</v>
      </c>
      <c r="B494" s="19" t="s">
        <v>693</v>
      </c>
      <c r="C494" s="22">
        <v>172382700</v>
      </c>
      <c r="D494" s="22">
        <v>0</v>
      </c>
      <c r="E494" s="22">
        <v>43704859</v>
      </c>
      <c r="F494" s="22">
        <v>0</v>
      </c>
      <c r="G494" s="48">
        <v>213690485</v>
      </c>
      <c r="H494" s="48"/>
      <c r="I494" s="62"/>
      <c r="J494" s="62"/>
      <c r="K494" s="62"/>
      <c r="L494" s="62"/>
      <c r="M494" s="62"/>
      <c r="N494" s="62"/>
    </row>
    <row r="495" spans="1:14" ht="31" x14ac:dyDescent="0.35">
      <c r="A495" s="19" t="s">
        <v>8157</v>
      </c>
      <c r="B495" s="19" t="s">
        <v>3345</v>
      </c>
      <c r="C495" s="22">
        <v>0</v>
      </c>
      <c r="D495" s="22">
        <v>0</v>
      </c>
      <c r="E495" s="22">
        <v>0</v>
      </c>
      <c r="F495" s="22">
        <v>0</v>
      </c>
      <c r="G495" s="48">
        <v>0</v>
      </c>
      <c r="H495" s="48">
        <v>0</v>
      </c>
      <c r="I495" s="62">
        <v>7</v>
      </c>
      <c r="J495" s="62">
        <v>2</v>
      </c>
      <c r="K495" s="62">
        <v>5</v>
      </c>
      <c r="L495" s="62">
        <v>0</v>
      </c>
      <c r="M495" s="62">
        <v>1</v>
      </c>
      <c r="N495" s="62" t="s">
        <v>3790</v>
      </c>
    </row>
    <row r="496" spans="1:14" ht="20.25" customHeight="1" x14ac:dyDescent="0.35">
      <c r="A496" s="19" t="s">
        <v>3135</v>
      </c>
      <c r="B496" s="19" t="s">
        <v>8305</v>
      </c>
      <c r="C496" s="22">
        <v>0</v>
      </c>
      <c r="D496" s="22">
        <v>0</v>
      </c>
      <c r="E496" s="22">
        <v>0</v>
      </c>
      <c r="F496" s="22">
        <v>0</v>
      </c>
      <c r="G496" s="48">
        <v>0</v>
      </c>
      <c r="H496" s="48">
        <v>0</v>
      </c>
      <c r="I496" s="62">
        <v>500</v>
      </c>
      <c r="J496" s="62">
        <v>150</v>
      </c>
      <c r="K496" s="62">
        <v>350</v>
      </c>
      <c r="L496" s="62">
        <v>12</v>
      </c>
      <c r="M496" s="62">
        <v>16</v>
      </c>
      <c r="N496" s="62" t="s">
        <v>3790</v>
      </c>
    </row>
    <row r="497" spans="1:14" ht="15.5" x14ac:dyDescent="0.35">
      <c r="A497" s="19" t="s">
        <v>3761</v>
      </c>
      <c r="B497" s="19" t="s">
        <v>8909</v>
      </c>
      <c r="C497" s="22">
        <v>1874726</v>
      </c>
      <c r="D497" s="22">
        <v>0</v>
      </c>
      <c r="E497" s="22">
        <v>2490665</v>
      </c>
      <c r="F497" s="22">
        <v>0</v>
      </c>
      <c r="G497" s="48">
        <v>2616311</v>
      </c>
      <c r="H497" s="48">
        <v>0</v>
      </c>
      <c r="I497" s="62">
        <v>33</v>
      </c>
      <c r="J497" s="62">
        <v>0</v>
      </c>
      <c r="K497" s="62">
        <v>33</v>
      </c>
      <c r="L497" s="62">
        <v>33</v>
      </c>
      <c r="M497" s="62">
        <v>1</v>
      </c>
      <c r="N497" s="62" t="s">
        <v>3790</v>
      </c>
    </row>
    <row r="498" spans="1:14" ht="15.5" x14ac:dyDescent="0.35">
      <c r="A498" s="19" t="s">
        <v>3138</v>
      </c>
      <c r="B498" s="19" t="s">
        <v>8535</v>
      </c>
      <c r="C498" s="22">
        <v>4461193</v>
      </c>
      <c r="D498" s="22">
        <v>0</v>
      </c>
      <c r="E498" s="22">
        <v>270860</v>
      </c>
      <c r="F498" s="22">
        <v>0</v>
      </c>
      <c r="G498" s="48">
        <v>6426741</v>
      </c>
      <c r="H498" s="48"/>
      <c r="I498" s="62"/>
      <c r="J498" s="62"/>
      <c r="K498" s="62"/>
      <c r="L498" s="62"/>
      <c r="M498" s="62"/>
      <c r="N498" s="62"/>
    </row>
    <row r="499" spans="1:14" ht="31" x14ac:dyDescent="0.35">
      <c r="A499" s="19" t="s">
        <v>9441</v>
      </c>
      <c r="B499" s="19" t="s">
        <v>12397</v>
      </c>
      <c r="C499" s="22">
        <v>18666373.98</v>
      </c>
      <c r="D499" s="22">
        <v>0</v>
      </c>
      <c r="E499" s="22">
        <v>16279026.18</v>
      </c>
      <c r="F499" s="22">
        <v>0</v>
      </c>
      <c r="G499" s="48">
        <v>16279026.18</v>
      </c>
      <c r="H499" s="48">
        <v>17743278</v>
      </c>
      <c r="I499" s="62">
        <v>13</v>
      </c>
      <c r="J499" s="62">
        <v>1</v>
      </c>
      <c r="K499" s="62">
        <v>12</v>
      </c>
      <c r="L499" s="62">
        <v>600</v>
      </c>
      <c r="M499" s="62">
        <v>8</v>
      </c>
      <c r="N499" s="62" t="s">
        <v>8222</v>
      </c>
    </row>
    <row r="500" spans="1:14" ht="15.5" x14ac:dyDescent="0.35">
      <c r="A500" s="19" t="s">
        <v>715</v>
      </c>
      <c r="B500" s="19" t="s">
        <v>8559</v>
      </c>
      <c r="C500" s="22">
        <v>4773220</v>
      </c>
      <c r="D500" s="22">
        <v>0</v>
      </c>
      <c r="E500" s="22">
        <v>2017412</v>
      </c>
      <c r="F500" s="22">
        <v>0</v>
      </c>
      <c r="G500" s="48">
        <v>65779490</v>
      </c>
      <c r="H500" s="48"/>
      <c r="I500" s="62"/>
      <c r="J500" s="62"/>
      <c r="K500" s="62"/>
      <c r="L500" s="62"/>
      <c r="M500" s="62"/>
      <c r="N500" s="62"/>
    </row>
    <row r="501" spans="1:14" ht="15.5" x14ac:dyDescent="0.35">
      <c r="A501" s="19" t="s">
        <v>2035</v>
      </c>
      <c r="B501" s="19" t="s">
        <v>2033</v>
      </c>
      <c r="C501" s="22">
        <v>1074944</v>
      </c>
      <c r="D501" s="22">
        <v>0</v>
      </c>
      <c r="E501" s="22">
        <v>757682</v>
      </c>
      <c r="F501" s="22">
        <v>0</v>
      </c>
      <c r="G501" s="48">
        <v>1956061</v>
      </c>
      <c r="H501" s="48">
        <v>1812759</v>
      </c>
      <c r="I501" s="62">
        <v>3</v>
      </c>
      <c r="J501" s="62">
        <v>2</v>
      </c>
      <c r="K501" s="62">
        <v>1</v>
      </c>
      <c r="L501" s="62">
        <v>3</v>
      </c>
      <c r="M501" s="62">
        <v>1</v>
      </c>
      <c r="N501" s="62" t="s">
        <v>3790</v>
      </c>
    </row>
    <row r="502" spans="1:14" ht="30.75" customHeight="1" x14ac:dyDescent="0.35">
      <c r="A502" s="19" t="s">
        <v>1003</v>
      </c>
      <c r="B502" s="20" t="s">
        <v>3610</v>
      </c>
      <c r="C502" s="22">
        <v>23005505.969999999</v>
      </c>
      <c r="D502" s="22">
        <v>0</v>
      </c>
      <c r="E502" s="22">
        <v>4926000</v>
      </c>
      <c r="F502" s="22">
        <v>0</v>
      </c>
      <c r="G502" s="48">
        <v>22775505</v>
      </c>
      <c r="H502" s="48"/>
      <c r="I502" s="62"/>
      <c r="J502" s="62"/>
      <c r="K502" s="62"/>
      <c r="L502" s="62"/>
      <c r="M502" s="62"/>
      <c r="N502" s="62"/>
    </row>
    <row r="503" spans="1:14" ht="31.5" customHeight="1" x14ac:dyDescent="0.35">
      <c r="A503" s="19" t="s">
        <v>13493</v>
      </c>
      <c r="B503" s="19" t="s">
        <v>1183</v>
      </c>
      <c r="C503" s="22">
        <v>63220823</v>
      </c>
      <c r="D503" s="22">
        <v>0</v>
      </c>
      <c r="E503" s="22">
        <v>2943910</v>
      </c>
      <c r="F503" s="22">
        <v>0</v>
      </c>
      <c r="G503" s="48">
        <v>-27552624</v>
      </c>
      <c r="H503" s="22">
        <v>41121135</v>
      </c>
      <c r="I503" s="59">
        <v>1</v>
      </c>
      <c r="J503" s="59">
        <v>0</v>
      </c>
      <c r="K503" s="59">
        <v>0</v>
      </c>
      <c r="L503" s="59">
        <v>531</v>
      </c>
      <c r="M503" s="59">
        <v>1</v>
      </c>
      <c r="N503" s="59" t="s">
        <v>8222</v>
      </c>
    </row>
    <row r="504" spans="1:14" ht="15.5" x14ac:dyDescent="0.35">
      <c r="A504" s="19" t="s">
        <v>294</v>
      </c>
      <c r="B504" s="19" t="s">
        <v>8586</v>
      </c>
      <c r="C504" s="22">
        <v>4633132</v>
      </c>
      <c r="D504" s="22">
        <v>0</v>
      </c>
      <c r="E504" s="22">
        <v>11256548</v>
      </c>
      <c r="F504" s="22">
        <v>0</v>
      </c>
      <c r="G504" s="48">
        <v>15800459</v>
      </c>
      <c r="H504" s="48"/>
      <c r="I504" s="62"/>
      <c r="J504" s="62"/>
      <c r="K504" s="62"/>
      <c r="L504" s="62"/>
      <c r="M504" s="62"/>
      <c r="N504" s="62"/>
    </row>
    <row r="505" spans="1:14" ht="18.75" customHeight="1" x14ac:dyDescent="0.35">
      <c r="A505" s="19" t="s">
        <v>2106</v>
      </c>
      <c r="B505" s="19" t="s">
        <v>8558</v>
      </c>
      <c r="C505" s="22">
        <v>6457241</v>
      </c>
      <c r="D505" s="22">
        <v>0</v>
      </c>
      <c r="E505" s="22">
        <v>0</v>
      </c>
      <c r="F505" s="22">
        <v>0</v>
      </c>
      <c r="G505" s="48">
        <v>18011126</v>
      </c>
      <c r="H505" s="48"/>
      <c r="I505" s="62"/>
      <c r="J505" s="62"/>
      <c r="K505" s="62"/>
      <c r="L505" s="62"/>
      <c r="M505" s="62"/>
      <c r="N505" s="62"/>
    </row>
    <row r="506" spans="1:14" ht="15.5" x14ac:dyDescent="0.35">
      <c r="A506" s="19" t="s">
        <v>9349</v>
      </c>
      <c r="B506" s="19" t="s">
        <v>9350</v>
      </c>
      <c r="C506" s="22">
        <v>12082194</v>
      </c>
      <c r="D506" s="22">
        <v>0</v>
      </c>
      <c r="E506" s="22">
        <v>22166221</v>
      </c>
      <c r="F506" s="22">
        <v>0</v>
      </c>
      <c r="G506" s="48">
        <v>26782448</v>
      </c>
      <c r="H506" s="48"/>
      <c r="I506" s="62"/>
      <c r="J506" s="62"/>
      <c r="K506" s="62"/>
      <c r="L506" s="62"/>
      <c r="M506" s="62"/>
      <c r="N506" s="62"/>
    </row>
    <row r="507" spans="1:14" ht="30.75" customHeight="1" x14ac:dyDescent="0.35">
      <c r="A507" s="19" t="s">
        <v>9889</v>
      </c>
      <c r="B507" s="19" t="s">
        <v>3648</v>
      </c>
      <c r="C507" s="22">
        <v>227000</v>
      </c>
      <c r="D507" s="22">
        <v>0</v>
      </c>
      <c r="E507" s="22">
        <v>221238</v>
      </c>
      <c r="F507" s="22">
        <v>0</v>
      </c>
      <c r="G507" s="48">
        <v>484938</v>
      </c>
      <c r="H507" s="48">
        <v>5762</v>
      </c>
      <c r="I507" s="62">
        <v>2</v>
      </c>
      <c r="J507" s="62">
        <v>1</v>
      </c>
      <c r="K507" s="62">
        <v>1</v>
      </c>
      <c r="L507" s="62">
        <v>0</v>
      </c>
      <c r="M507" s="62">
        <v>0</v>
      </c>
      <c r="N507" s="62" t="s">
        <v>3500</v>
      </c>
    </row>
    <row r="508" spans="1:14" ht="15.5" x14ac:dyDescent="0.35">
      <c r="A508" s="19" t="s">
        <v>8159</v>
      </c>
      <c r="B508" s="19" t="s">
        <v>3627</v>
      </c>
      <c r="C508" s="22">
        <v>1110427</v>
      </c>
      <c r="D508" s="22">
        <v>0</v>
      </c>
      <c r="E508" s="22">
        <v>1012306</v>
      </c>
      <c r="F508" s="22">
        <v>0</v>
      </c>
      <c r="G508" s="48">
        <v>1012306</v>
      </c>
      <c r="H508" s="48">
        <v>98121</v>
      </c>
      <c r="I508" s="62">
        <v>9</v>
      </c>
      <c r="J508" s="62">
        <v>5</v>
      </c>
      <c r="K508" s="62">
        <v>4</v>
      </c>
      <c r="L508" s="62">
        <v>7</v>
      </c>
      <c r="M508" s="62">
        <v>0</v>
      </c>
      <c r="N508" s="62" t="s">
        <v>3790</v>
      </c>
    </row>
    <row r="509" spans="1:14" ht="15.5" x14ac:dyDescent="0.35">
      <c r="A509" s="19" t="s">
        <v>9365</v>
      </c>
      <c r="B509" s="19" t="s">
        <v>9366</v>
      </c>
      <c r="C509" s="22">
        <v>0</v>
      </c>
      <c r="D509" s="22">
        <v>0</v>
      </c>
      <c r="E509" s="22">
        <v>164331</v>
      </c>
      <c r="F509" s="22">
        <v>0</v>
      </c>
      <c r="G509" s="48">
        <v>8680955</v>
      </c>
      <c r="H509" s="48"/>
      <c r="I509" s="62"/>
      <c r="J509" s="62"/>
      <c r="K509" s="62"/>
      <c r="L509" s="62"/>
      <c r="M509" s="62"/>
      <c r="N509" s="62"/>
    </row>
    <row r="510" spans="1:14" ht="15.5" x14ac:dyDescent="0.35">
      <c r="A510" s="19" t="s">
        <v>13413</v>
      </c>
      <c r="B510" s="19" t="s">
        <v>13411</v>
      </c>
      <c r="C510" s="22">
        <v>8266978</v>
      </c>
      <c r="D510" s="22">
        <v>0</v>
      </c>
      <c r="E510" s="22">
        <v>1500000</v>
      </c>
      <c r="F510" s="22">
        <v>0</v>
      </c>
      <c r="G510" s="48">
        <v>1909096</v>
      </c>
      <c r="H510" s="48">
        <v>188476129</v>
      </c>
      <c r="I510" s="62">
        <v>10</v>
      </c>
      <c r="J510" s="62">
        <v>10</v>
      </c>
      <c r="K510" s="62">
        <v>0</v>
      </c>
      <c r="L510" s="62">
        <v>0</v>
      </c>
      <c r="M510" s="62">
        <v>0</v>
      </c>
      <c r="N510" s="62" t="s">
        <v>8201</v>
      </c>
    </row>
    <row r="511" spans="1:14" ht="15.5" x14ac:dyDescent="0.35">
      <c r="A511" s="19" t="s">
        <v>2195</v>
      </c>
      <c r="B511" s="19" t="s">
        <v>2194</v>
      </c>
      <c r="C511" s="22">
        <v>8569000</v>
      </c>
      <c r="D511" s="22">
        <v>0</v>
      </c>
      <c r="E511" s="22">
        <v>8569000</v>
      </c>
      <c r="F511" s="22">
        <v>0</v>
      </c>
      <c r="G511" s="48">
        <v>-48105765</v>
      </c>
      <c r="H511" s="48">
        <v>937136000</v>
      </c>
      <c r="I511" s="62">
        <v>30</v>
      </c>
      <c r="J511" s="62">
        <v>20</v>
      </c>
      <c r="K511" s="62">
        <v>10</v>
      </c>
      <c r="L511" s="62">
        <v>0</v>
      </c>
      <c r="M511" s="62">
        <v>2</v>
      </c>
      <c r="N511" s="62" t="s">
        <v>8201</v>
      </c>
    </row>
    <row r="512" spans="1:14" ht="15.5" x14ac:dyDescent="0.35">
      <c r="A512" s="19" t="s">
        <v>9545</v>
      </c>
      <c r="B512" s="19" t="s">
        <v>2205</v>
      </c>
      <c r="C512" s="22">
        <v>1507500</v>
      </c>
      <c r="D512" s="22">
        <v>0</v>
      </c>
      <c r="E512" s="22">
        <v>1040200</v>
      </c>
      <c r="F512" s="22">
        <v>0</v>
      </c>
      <c r="G512" s="48">
        <v>1507500</v>
      </c>
      <c r="H512" s="48"/>
      <c r="I512" s="62"/>
      <c r="J512" s="62"/>
      <c r="K512" s="62"/>
      <c r="L512" s="62"/>
      <c r="M512" s="62"/>
      <c r="N512" s="62"/>
    </row>
    <row r="513" spans="1:14" ht="31" x14ac:dyDescent="0.35">
      <c r="A513" s="19" t="s">
        <v>13247</v>
      </c>
      <c r="B513" s="19" t="s">
        <v>686</v>
      </c>
      <c r="C513" s="22">
        <v>8974403.1099999994</v>
      </c>
      <c r="D513" s="22">
        <v>0</v>
      </c>
      <c r="E513" s="22">
        <v>4634163.4800000004</v>
      </c>
      <c r="F513" s="22">
        <v>0</v>
      </c>
      <c r="G513" s="48">
        <v>-17271130.109999999</v>
      </c>
      <c r="H513" s="48">
        <v>204822673.41999999</v>
      </c>
      <c r="I513" s="62">
        <v>4568</v>
      </c>
      <c r="J513" s="62">
        <v>1370</v>
      </c>
      <c r="K513" s="62">
        <v>3198</v>
      </c>
      <c r="L513" s="62">
        <v>9</v>
      </c>
      <c r="M513" s="62">
        <v>43</v>
      </c>
      <c r="N513" s="62" t="s">
        <v>8222</v>
      </c>
    </row>
    <row r="514" spans="1:14" ht="15.5" x14ac:dyDescent="0.35">
      <c r="A514" s="19" t="s">
        <v>5001</v>
      </c>
      <c r="B514" s="19" t="s">
        <v>100</v>
      </c>
      <c r="C514" s="22">
        <v>56334412</v>
      </c>
      <c r="D514" s="22">
        <v>0</v>
      </c>
      <c r="E514" s="22">
        <v>47159138</v>
      </c>
      <c r="F514" s="22">
        <v>0</v>
      </c>
      <c r="G514" s="48">
        <v>47159138</v>
      </c>
      <c r="H514" s="48"/>
      <c r="I514" s="62"/>
      <c r="J514" s="62"/>
      <c r="K514" s="62"/>
      <c r="L514" s="62"/>
      <c r="M514" s="62"/>
      <c r="N514" s="62"/>
    </row>
    <row r="515" spans="1:14" ht="29.25" customHeight="1" x14ac:dyDescent="0.35">
      <c r="A515" s="19" t="s">
        <v>8160</v>
      </c>
      <c r="B515" s="19" t="s">
        <v>3776</v>
      </c>
      <c r="C515" s="23">
        <v>652136</v>
      </c>
      <c r="D515" s="23">
        <v>0</v>
      </c>
      <c r="E515" s="23">
        <v>0</v>
      </c>
      <c r="F515" s="23">
        <v>0</v>
      </c>
      <c r="G515" s="82">
        <v>-308218</v>
      </c>
      <c r="H515" s="82">
        <v>432053</v>
      </c>
      <c r="I515" s="62">
        <v>99</v>
      </c>
      <c r="J515" s="62">
        <v>74</v>
      </c>
      <c r="K515" s="62">
        <v>25</v>
      </c>
      <c r="L515" s="62">
        <v>99</v>
      </c>
      <c r="M515" s="62">
        <v>1</v>
      </c>
      <c r="N515" s="62" t="s">
        <v>3790</v>
      </c>
    </row>
    <row r="516" spans="1:14" ht="15.5" x14ac:dyDescent="0.35">
      <c r="A516" s="19" t="s">
        <v>9433</v>
      </c>
      <c r="B516" s="19" t="s">
        <v>9434</v>
      </c>
      <c r="C516" s="22">
        <v>701505</v>
      </c>
      <c r="D516" s="22">
        <v>0</v>
      </c>
      <c r="E516" s="22">
        <v>598700</v>
      </c>
      <c r="F516" s="22">
        <v>0</v>
      </c>
      <c r="G516" s="48">
        <v>669820</v>
      </c>
      <c r="H516" s="48"/>
      <c r="I516" s="62"/>
      <c r="J516" s="62"/>
      <c r="K516" s="62"/>
      <c r="L516" s="62"/>
      <c r="M516" s="62"/>
      <c r="N516" s="62"/>
    </row>
    <row r="517" spans="1:14" ht="26.25" customHeight="1" x14ac:dyDescent="0.35">
      <c r="A517" s="19" t="s">
        <v>1638</v>
      </c>
      <c r="B517" s="19" t="s">
        <v>3840</v>
      </c>
      <c r="C517" s="22">
        <v>20767222</v>
      </c>
      <c r="D517" s="22">
        <v>0</v>
      </c>
      <c r="E517" s="22">
        <v>18682146</v>
      </c>
      <c r="F517" s="22">
        <v>0</v>
      </c>
      <c r="G517" s="48">
        <v>20667027</v>
      </c>
      <c r="H517" s="48">
        <v>18116656</v>
      </c>
      <c r="I517" s="62">
        <v>7</v>
      </c>
      <c r="J517" s="62">
        <v>6</v>
      </c>
      <c r="K517" s="62">
        <v>1</v>
      </c>
      <c r="L517" s="62">
        <v>105</v>
      </c>
      <c r="M517" s="62">
        <v>1</v>
      </c>
      <c r="N517" s="62" t="s">
        <v>8222</v>
      </c>
    </row>
    <row r="518" spans="1:14" ht="37.5" customHeight="1" x14ac:dyDescent="0.35">
      <c r="A518" s="19" t="s">
        <v>9518</v>
      </c>
      <c r="B518" s="19" t="s">
        <v>9519</v>
      </c>
      <c r="C518" s="22">
        <v>3915510</v>
      </c>
      <c r="D518" s="22">
        <v>0</v>
      </c>
      <c r="E518" s="22">
        <v>1234134</v>
      </c>
      <c r="F518" s="22">
        <v>0</v>
      </c>
      <c r="G518" s="48">
        <v>4223674</v>
      </c>
      <c r="H518" s="48">
        <v>-110459</v>
      </c>
      <c r="I518" s="62">
        <v>5</v>
      </c>
      <c r="J518" s="62">
        <v>2</v>
      </c>
      <c r="K518" s="62">
        <v>3</v>
      </c>
      <c r="L518" s="62">
        <v>10</v>
      </c>
      <c r="M518" s="62">
        <v>0</v>
      </c>
      <c r="N518" s="62" t="s">
        <v>8201</v>
      </c>
    </row>
    <row r="519" spans="1:14" ht="15.5" x14ac:dyDescent="0.35">
      <c r="A519" s="19" t="s">
        <v>9452</v>
      </c>
      <c r="B519" s="19" t="s">
        <v>219</v>
      </c>
      <c r="C519" s="22">
        <v>0</v>
      </c>
      <c r="D519" s="22">
        <v>0</v>
      </c>
      <c r="E519" s="22">
        <v>1727500</v>
      </c>
      <c r="F519" s="22">
        <v>0</v>
      </c>
      <c r="G519" s="48">
        <v>19994938</v>
      </c>
      <c r="H519" s="48"/>
      <c r="I519" s="62"/>
      <c r="J519" s="62"/>
      <c r="K519" s="62"/>
      <c r="L519" s="62"/>
      <c r="M519" s="62"/>
      <c r="N519" s="62"/>
    </row>
    <row r="520" spans="1:14" ht="15.5" x14ac:dyDescent="0.35">
      <c r="A520" s="19" t="s">
        <v>9609</v>
      </c>
      <c r="B520" s="19" t="s">
        <v>3613</v>
      </c>
      <c r="C520" s="22">
        <v>0</v>
      </c>
      <c r="D520" s="22">
        <v>0</v>
      </c>
      <c r="E520" s="22">
        <v>0</v>
      </c>
      <c r="F520" s="22">
        <v>0</v>
      </c>
      <c r="G520" s="48">
        <v>0</v>
      </c>
      <c r="H520" s="48"/>
      <c r="I520" s="62"/>
      <c r="J520" s="62"/>
      <c r="K520" s="62"/>
      <c r="L520" s="62"/>
      <c r="M520" s="62"/>
      <c r="N520" s="62"/>
    </row>
    <row r="521" spans="1:14" ht="28.5" customHeight="1" x14ac:dyDescent="0.35">
      <c r="A521" s="19" t="s">
        <v>9539</v>
      </c>
      <c r="B521" s="19" t="s">
        <v>142</v>
      </c>
      <c r="C521" s="22">
        <v>42424875.840000004</v>
      </c>
      <c r="D521" s="22">
        <v>0</v>
      </c>
      <c r="E521" s="22">
        <v>25653050.219999999</v>
      </c>
      <c r="F521" s="22">
        <v>0</v>
      </c>
      <c r="G521" s="48">
        <v>36373260.079999998</v>
      </c>
      <c r="H521" s="48"/>
      <c r="I521" s="62"/>
      <c r="J521" s="62"/>
      <c r="K521" s="62"/>
      <c r="L521" s="62"/>
      <c r="M521" s="62"/>
      <c r="N521" s="62"/>
    </row>
    <row r="522" spans="1:14" ht="15.5" x14ac:dyDescent="0.35">
      <c r="A522" s="19" t="s">
        <v>9497</v>
      </c>
      <c r="B522" s="19" t="s">
        <v>2618</v>
      </c>
      <c r="C522" s="22">
        <v>568979</v>
      </c>
      <c r="D522" s="22">
        <v>0</v>
      </c>
      <c r="E522" s="22">
        <v>403478</v>
      </c>
      <c r="F522" s="22">
        <v>0</v>
      </c>
      <c r="G522" s="48">
        <v>160618</v>
      </c>
      <c r="H522" s="48"/>
      <c r="I522" s="62"/>
      <c r="J522" s="62"/>
      <c r="K522" s="62"/>
      <c r="L522" s="62"/>
      <c r="M522" s="62"/>
      <c r="N522" s="62"/>
    </row>
    <row r="523" spans="1:14" ht="15.5" x14ac:dyDescent="0.35">
      <c r="A523" s="19" t="s">
        <v>9310</v>
      </c>
      <c r="B523" s="19" t="s">
        <v>8224</v>
      </c>
      <c r="C523" s="22">
        <v>17063372</v>
      </c>
      <c r="D523" s="22">
        <v>0</v>
      </c>
      <c r="E523" s="22">
        <v>2417601</v>
      </c>
      <c r="F523" s="22">
        <v>0</v>
      </c>
      <c r="G523" s="48">
        <v>19307718</v>
      </c>
      <c r="H523" s="48"/>
      <c r="I523" s="62">
        <v>963</v>
      </c>
      <c r="J523" s="62">
        <v>221</v>
      </c>
      <c r="K523" s="62">
        <v>740</v>
      </c>
      <c r="L523" s="62">
        <v>327</v>
      </c>
      <c r="M523" s="62">
        <v>10</v>
      </c>
      <c r="N523" s="62" t="s">
        <v>8222</v>
      </c>
    </row>
    <row r="524" spans="1:14" ht="31" x14ac:dyDescent="0.35">
      <c r="A524" s="19" t="s">
        <v>8163</v>
      </c>
      <c r="B524" s="20" t="s">
        <v>12966</v>
      </c>
      <c r="C524" s="22">
        <v>776600</v>
      </c>
      <c r="D524" s="22">
        <v>0</v>
      </c>
      <c r="E524" s="22">
        <v>424777</v>
      </c>
      <c r="F524" s="22">
        <v>0</v>
      </c>
      <c r="G524" s="48">
        <v>514661</v>
      </c>
      <c r="H524" s="48">
        <v>189534</v>
      </c>
      <c r="I524" s="62">
        <v>8</v>
      </c>
      <c r="J524" s="62">
        <v>2</v>
      </c>
      <c r="K524" s="62">
        <v>6</v>
      </c>
      <c r="L524" s="62">
        <v>6</v>
      </c>
      <c r="M524" s="62">
        <v>1</v>
      </c>
      <c r="N524" s="62" t="s">
        <v>3790</v>
      </c>
    </row>
    <row r="525" spans="1:14" ht="15.5" x14ac:dyDescent="0.35">
      <c r="A525" s="19" t="s">
        <v>9576</v>
      </c>
      <c r="B525" s="19" t="s">
        <v>9577</v>
      </c>
      <c r="C525" s="22">
        <v>3174616</v>
      </c>
      <c r="D525" s="22">
        <v>0</v>
      </c>
      <c r="E525" s="22">
        <v>1501223</v>
      </c>
      <c r="F525" s="22">
        <v>0</v>
      </c>
      <c r="G525" s="48">
        <v>364493</v>
      </c>
      <c r="H525" s="48"/>
      <c r="I525" s="62"/>
      <c r="J525" s="62"/>
      <c r="K525" s="62"/>
      <c r="L525" s="62"/>
      <c r="M525" s="62"/>
      <c r="N525" s="62"/>
    </row>
    <row r="526" spans="1:14" ht="15.5" x14ac:dyDescent="0.35">
      <c r="A526" s="19" t="s">
        <v>2958</v>
      </c>
      <c r="B526" s="19" t="s">
        <v>3799</v>
      </c>
      <c r="C526" s="22">
        <v>3174616</v>
      </c>
      <c r="D526" s="22">
        <v>0</v>
      </c>
      <c r="E526" s="22">
        <v>1501223</v>
      </c>
      <c r="F526" s="22">
        <v>0</v>
      </c>
      <c r="G526" s="48">
        <v>364493</v>
      </c>
      <c r="H526" s="48"/>
      <c r="I526" s="62">
        <v>2</v>
      </c>
      <c r="J526" s="62">
        <v>1</v>
      </c>
      <c r="K526" s="62">
        <v>1</v>
      </c>
      <c r="L526" s="62">
        <v>2</v>
      </c>
      <c r="M526" s="62">
        <v>0</v>
      </c>
      <c r="N526" s="62" t="s">
        <v>3790</v>
      </c>
    </row>
    <row r="527" spans="1:14" ht="15.5" x14ac:dyDescent="0.35">
      <c r="A527" s="19" t="s">
        <v>3025</v>
      </c>
      <c r="B527" s="19" t="s">
        <v>4055</v>
      </c>
      <c r="C527" s="22">
        <v>2099181</v>
      </c>
      <c r="D527" s="22">
        <v>0</v>
      </c>
      <c r="E527" s="22">
        <v>1355263</v>
      </c>
      <c r="F527" s="22">
        <v>0</v>
      </c>
      <c r="G527" s="48">
        <v>2066738</v>
      </c>
      <c r="H527" s="48">
        <v>145115</v>
      </c>
      <c r="I527" s="62">
        <v>4</v>
      </c>
      <c r="J527" s="62">
        <v>0</v>
      </c>
      <c r="K527" s="62">
        <v>4</v>
      </c>
      <c r="L527" s="62">
        <v>12</v>
      </c>
      <c r="M527" s="62">
        <v>0</v>
      </c>
      <c r="N527" s="62" t="s">
        <v>3790</v>
      </c>
    </row>
    <row r="528" spans="1:14" ht="15.5" x14ac:dyDescent="0.35">
      <c r="A528" s="19" t="s">
        <v>996</v>
      </c>
      <c r="B528" s="19" t="s">
        <v>10020</v>
      </c>
      <c r="C528" s="22">
        <v>0</v>
      </c>
      <c r="D528" s="22">
        <v>0</v>
      </c>
      <c r="E528" s="22">
        <v>0</v>
      </c>
      <c r="F528" s="22">
        <v>0</v>
      </c>
      <c r="G528" s="48">
        <v>0</v>
      </c>
      <c r="H528" s="48"/>
      <c r="I528" s="62">
        <v>2</v>
      </c>
      <c r="J528" s="62">
        <v>1</v>
      </c>
      <c r="K528" s="62">
        <v>1</v>
      </c>
      <c r="L528" s="62">
        <v>2</v>
      </c>
      <c r="M528" s="62">
        <v>0</v>
      </c>
      <c r="N528" s="62" t="s">
        <v>3790</v>
      </c>
    </row>
    <row r="529" spans="1:14" ht="33" customHeight="1" x14ac:dyDescent="0.35">
      <c r="A529" s="19" t="s">
        <v>873</v>
      </c>
      <c r="B529" s="19" t="s">
        <v>9482</v>
      </c>
      <c r="C529" s="22">
        <v>776662</v>
      </c>
      <c r="D529" s="22">
        <v>0</v>
      </c>
      <c r="E529" s="22">
        <v>939103</v>
      </c>
      <c r="F529" s="22">
        <v>0</v>
      </c>
      <c r="G529" s="48">
        <v>1027868</v>
      </c>
      <c r="H529" s="48"/>
      <c r="I529" s="62"/>
      <c r="J529" s="62"/>
      <c r="K529" s="62"/>
      <c r="L529" s="62"/>
      <c r="M529" s="62"/>
      <c r="N529" s="62"/>
    </row>
    <row r="530" spans="1:14" ht="15.5" x14ac:dyDescent="0.35">
      <c r="A530" s="19" t="s">
        <v>2996</v>
      </c>
      <c r="B530" s="19" t="s">
        <v>2360</v>
      </c>
      <c r="C530" s="22">
        <v>588100</v>
      </c>
      <c r="D530" s="22">
        <v>0</v>
      </c>
      <c r="E530" s="22">
        <v>377913.18</v>
      </c>
      <c r="F530" s="22">
        <v>0</v>
      </c>
      <c r="G530" s="48">
        <v>-940852.01</v>
      </c>
      <c r="H530" s="48">
        <v>850007.87</v>
      </c>
      <c r="I530" s="62">
        <v>3</v>
      </c>
      <c r="J530" s="62">
        <v>2</v>
      </c>
      <c r="K530" s="62">
        <v>1</v>
      </c>
      <c r="L530" s="62">
        <v>0</v>
      </c>
      <c r="M530" s="62">
        <v>0</v>
      </c>
      <c r="N530" s="62" t="s">
        <v>3790</v>
      </c>
    </row>
    <row r="531" spans="1:14" ht="15.5" x14ac:dyDescent="0.35">
      <c r="A531" s="19" t="s">
        <v>13440</v>
      </c>
      <c r="B531" s="19" t="s">
        <v>1799</v>
      </c>
      <c r="C531" s="22">
        <v>11064930.35</v>
      </c>
      <c r="D531" s="22">
        <v>0</v>
      </c>
      <c r="E531" s="22">
        <v>0</v>
      </c>
      <c r="F531" s="22">
        <v>0</v>
      </c>
      <c r="G531" s="48">
        <v>-11107917.02</v>
      </c>
      <c r="H531" s="48">
        <v>95724385</v>
      </c>
      <c r="I531" s="62">
        <v>7</v>
      </c>
      <c r="J531" s="62">
        <v>6</v>
      </c>
      <c r="K531" s="62">
        <v>1</v>
      </c>
      <c r="L531" s="62">
        <v>7</v>
      </c>
      <c r="M531" s="62">
        <v>0</v>
      </c>
      <c r="N531" s="62" t="s">
        <v>8201</v>
      </c>
    </row>
    <row r="532" spans="1:14" ht="15.5" x14ac:dyDescent="0.35">
      <c r="A532" s="19" t="s">
        <v>8238</v>
      </c>
      <c r="B532" s="19" t="s">
        <v>9431</v>
      </c>
      <c r="C532" s="22">
        <v>146953314</v>
      </c>
      <c r="D532" s="22">
        <v>0</v>
      </c>
      <c r="E532" s="22">
        <v>39664707</v>
      </c>
      <c r="F532" s="22">
        <v>0</v>
      </c>
      <c r="G532" s="48">
        <v>564130060</v>
      </c>
      <c r="H532" s="48"/>
      <c r="I532" s="62"/>
      <c r="J532" s="62"/>
      <c r="K532" s="62"/>
      <c r="L532" s="62"/>
      <c r="M532" s="62"/>
      <c r="N532" s="62"/>
    </row>
    <row r="533" spans="1:14" ht="15.5" x14ac:dyDescent="0.35">
      <c r="A533" s="19" t="s">
        <v>3110</v>
      </c>
      <c r="B533" s="19" t="s">
        <v>3580</v>
      </c>
      <c r="C533" s="22">
        <v>1614291.38</v>
      </c>
      <c r="D533" s="22">
        <v>0</v>
      </c>
      <c r="E533" s="22">
        <v>0</v>
      </c>
      <c r="F533" s="22">
        <v>0</v>
      </c>
      <c r="G533" s="48">
        <v>-12404160.57</v>
      </c>
      <c r="H533" s="48">
        <v>426050296</v>
      </c>
      <c r="I533" s="62">
        <v>5</v>
      </c>
      <c r="J533" s="62">
        <v>5</v>
      </c>
      <c r="K533" s="62">
        <v>0</v>
      </c>
      <c r="L533" s="62">
        <v>0</v>
      </c>
      <c r="M533" s="62">
        <v>1</v>
      </c>
      <c r="N533" s="62" t="s">
        <v>3790</v>
      </c>
    </row>
    <row r="534" spans="1:14" ht="36.75" customHeight="1" x14ac:dyDescent="0.35">
      <c r="A534" s="19" t="s">
        <v>3063</v>
      </c>
      <c r="B534" s="19" t="s">
        <v>841</v>
      </c>
      <c r="C534" s="22">
        <v>24231118</v>
      </c>
      <c r="D534" s="22">
        <v>0</v>
      </c>
      <c r="E534" s="22">
        <v>839206</v>
      </c>
      <c r="F534" s="22">
        <v>0</v>
      </c>
      <c r="G534" s="48">
        <v>51642324</v>
      </c>
      <c r="H534" s="48"/>
      <c r="I534" s="62"/>
      <c r="J534" s="62"/>
      <c r="K534" s="62"/>
      <c r="L534" s="62"/>
      <c r="M534" s="62"/>
      <c r="N534" s="62"/>
    </row>
    <row r="535" spans="1:14" ht="15.5" x14ac:dyDescent="0.35">
      <c r="A535" s="19" t="s">
        <v>179</v>
      </c>
      <c r="B535" s="19" t="s">
        <v>177</v>
      </c>
      <c r="C535" s="22">
        <v>15491016</v>
      </c>
      <c r="D535" s="22">
        <v>0</v>
      </c>
      <c r="E535" s="22">
        <v>6325501</v>
      </c>
      <c r="F535" s="22">
        <v>0</v>
      </c>
      <c r="G535" s="48">
        <v>12098378</v>
      </c>
      <c r="H535" s="48"/>
      <c r="I535" s="62"/>
      <c r="J535" s="62"/>
      <c r="K535" s="62"/>
      <c r="L535" s="62"/>
      <c r="M535" s="62"/>
      <c r="N535" s="62"/>
    </row>
    <row r="536" spans="1:14" ht="25.5" customHeight="1" x14ac:dyDescent="0.35">
      <c r="A536" s="19" t="s">
        <v>9592</v>
      </c>
      <c r="B536" s="19" t="s">
        <v>8243</v>
      </c>
      <c r="C536" s="22">
        <v>2263067</v>
      </c>
      <c r="D536" s="22">
        <v>0</v>
      </c>
      <c r="E536" s="22">
        <v>1383402</v>
      </c>
      <c r="F536" s="22">
        <v>0</v>
      </c>
      <c r="G536" s="48">
        <v>208480423</v>
      </c>
      <c r="H536" s="48"/>
      <c r="I536" s="62"/>
      <c r="J536" s="62"/>
      <c r="K536" s="62"/>
      <c r="L536" s="62"/>
      <c r="M536" s="62"/>
      <c r="N536" s="62"/>
    </row>
    <row r="537" spans="1:14" ht="31.5" customHeight="1" x14ac:dyDescent="0.35">
      <c r="A537" s="19" t="s">
        <v>12152</v>
      </c>
      <c r="B537" s="19" t="s">
        <v>4001</v>
      </c>
      <c r="C537" s="22">
        <v>350000</v>
      </c>
      <c r="D537" s="22">
        <v>0</v>
      </c>
      <c r="E537" s="22">
        <v>350000</v>
      </c>
      <c r="F537" s="22">
        <v>0</v>
      </c>
      <c r="G537" s="48">
        <v>350000</v>
      </c>
      <c r="H537" s="48">
        <v>45118</v>
      </c>
      <c r="I537" s="62">
        <v>45</v>
      </c>
      <c r="J537" s="62">
        <v>25</v>
      </c>
      <c r="K537" s="62">
        <v>20</v>
      </c>
      <c r="L537" s="62">
        <v>10</v>
      </c>
      <c r="M537" s="62">
        <v>1</v>
      </c>
      <c r="N537" s="62" t="s">
        <v>3790</v>
      </c>
    </row>
    <row r="538" spans="1:14" ht="15.5" x14ac:dyDescent="0.35">
      <c r="A538" s="19" t="s">
        <v>9393</v>
      </c>
      <c r="B538" s="19" t="s">
        <v>9394</v>
      </c>
      <c r="C538" s="22">
        <v>261262344</v>
      </c>
      <c r="D538" s="22">
        <v>0</v>
      </c>
      <c r="E538" s="22">
        <v>258160732</v>
      </c>
      <c r="F538" s="22">
        <v>0</v>
      </c>
      <c r="G538" s="48">
        <v>253040199</v>
      </c>
      <c r="H538" s="48">
        <v>2029447282</v>
      </c>
      <c r="I538" s="80">
        <v>1800</v>
      </c>
      <c r="J538" s="80">
        <v>500</v>
      </c>
      <c r="K538" s="80">
        <v>1300</v>
      </c>
      <c r="L538" s="80">
        <v>7</v>
      </c>
      <c r="M538" s="80">
        <v>23</v>
      </c>
      <c r="N538" s="81" t="s">
        <v>4568</v>
      </c>
    </row>
    <row r="539" spans="1:14" ht="15.5" x14ac:dyDescent="0.35">
      <c r="A539" s="19" t="s">
        <v>3148</v>
      </c>
      <c r="B539" s="19" t="s">
        <v>402</v>
      </c>
      <c r="C539" s="22">
        <v>2998381</v>
      </c>
      <c r="D539" s="22">
        <v>0</v>
      </c>
      <c r="E539" s="22">
        <v>2998381</v>
      </c>
      <c r="F539" s="22">
        <v>0</v>
      </c>
      <c r="G539" s="48">
        <v>64137002</v>
      </c>
      <c r="H539" s="48"/>
      <c r="I539" s="62"/>
      <c r="J539" s="62"/>
      <c r="K539" s="62"/>
      <c r="L539" s="62"/>
      <c r="M539" s="62"/>
      <c r="N539" s="62"/>
    </row>
    <row r="540" spans="1:14" ht="15.5" x14ac:dyDescent="0.35">
      <c r="A540" s="19" t="s">
        <v>3091</v>
      </c>
      <c r="B540" s="19" t="s">
        <v>9525</v>
      </c>
      <c r="C540" s="22">
        <v>44342432</v>
      </c>
      <c r="D540" s="22">
        <v>0</v>
      </c>
      <c r="E540" s="22">
        <v>4205547</v>
      </c>
      <c r="F540" s="22">
        <v>0</v>
      </c>
      <c r="G540" s="48">
        <v>3792999</v>
      </c>
      <c r="H540" s="48"/>
      <c r="I540" s="62"/>
      <c r="J540" s="62"/>
      <c r="K540" s="62"/>
      <c r="L540" s="62"/>
      <c r="M540" s="62"/>
      <c r="N540" s="62"/>
    </row>
    <row r="541" spans="1:14" ht="15.5" x14ac:dyDescent="0.35">
      <c r="A541" s="19" t="s">
        <v>9467</v>
      </c>
      <c r="B541" s="19" t="s">
        <v>2630</v>
      </c>
      <c r="C541" s="22">
        <v>1200000</v>
      </c>
      <c r="D541" s="22">
        <v>0</v>
      </c>
      <c r="E541" s="22">
        <v>1678580.09</v>
      </c>
      <c r="F541" s="22">
        <v>0</v>
      </c>
      <c r="G541" s="48">
        <v>1678580.09</v>
      </c>
      <c r="H541" s="48"/>
      <c r="I541" s="62">
        <v>1</v>
      </c>
      <c r="J541" s="62">
        <v>0</v>
      </c>
      <c r="K541" s="62">
        <v>0</v>
      </c>
      <c r="L541" s="62">
        <v>0</v>
      </c>
      <c r="M541" s="62">
        <v>0</v>
      </c>
      <c r="N541" s="62" t="s">
        <v>3790</v>
      </c>
    </row>
    <row r="542" spans="1:14" ht="15.5" x14ac:dyDescent="0.35">
      <c r="A542" s="19" t="s">
        <v>8168</v>
      </c>
      <c r="B542" s="19" t="s">
        <v>9621</v>
      </c>
      <c r="C542" s="22">
        <v>680767</v>
      </c>
      <c r="D542" s="22">
        <v>0</v>
      </c>
      <c r="E542" s="22">
        <v>3585594.2</v>
      </c>
      <c r="F542" s="22">
        <v>0</v>
      </c>
      <c r="G542" s="48">
        <v>-3812534.77</v>
      </c>
      <c r="H542" s="48">
        <v>3898940</v>
      </c>
      <c r="I542" s="80">
        <v>6</v>
      </c>
      <c r="J542" s="80">
        <v>2</v>
      </c>
      <c r="K542" s="80">
        <v>6</v>
      </c>
      <c r="L542" s="80">
        <v>17</v>
      </c>
      <c r="M542" s="80">
        <v>0</v>
      </c>
      <c r="N542" s="81" t="s">
        <v>3500</v>
      </c>
    </row>
    <row r="543" spans="1:14" ht="15.5" x14ac:dyDescent="0.35">
      <c r="A543" s="19" t="s">
        <v>2512</v>
      </c>
      <c r="B543" s="20" t="s">
        <v>12971</v>
      </c>
      <c r="C543" s="22">
        <v>3739774</v>
      </c>
      <c r="D543" s="22">
        <v>0</v>
      </c>
      <c r="E543" s="22">
        <v>4337645</v>
      </c>
      <c r="F543" s="22">
        <v>0</v>
      </c>
      <c r="G543" s="48">
        <v>-4432686</v>
      </c>
      <c r="H543" s="48">
        <v>4045448</v>
      </c>
      <c r="I543" s="62">
        <v>10</v>
      </c>
      <c r="J543" s="62">
        <v>5</v>
      </c>
      <c r="K543" s="62">
        <v>5</v>
      </c>
      <c r="L543" s="62">
        <v>14</v>
      </c>
      <c r="M543" s="62">
        <v>0</v>
      </c>
      <c r="N543" s="62" t="s">
        <v>3790</v>
      </c>
    </row>
    <row r="544" spans="1:14" ht="31" x14ac:dyDescent="0.35">
      <c r="A544" s="19" t="s">
        <v>9488</v>
      </c>
      <c r="B544" s="19" t="s">
        <v>3743</v>
      </c>
      <c r="C544" s="22">
        <v>0</v>
      </c>
      <c r="D544" s="22">
        <v>0</v>
      </c>
      <c r="E544" s="22">
        <v>0</v>
      </c>
      <c r="F544" s="22">
        <v>0</v>
      </c>
      <c r="G544" s="48">
        <v>0</v>
      </c>
      <c r="H544" s="48"/>
      <c r="I544" s="62"/>
      <c r="J544" s="62"/>
      <c r="K544" s="62"/>
      <c r="L544" s="62"/>
      <c r="M544" s="62"/>
      <c r="N544" s="62"/>
    </row>
    <row r="545" spans="1:14" ht="15.5" x14ac:dyDescent="0.35">
      <c r="A545" s="19" t="s">
        <v>5109</v>
      </c>
      <c r="B545" s="19" t="s">
        <v>3911</v>
      </c>
      <c r="C545" s="22">
        <v>4938000</v>
      </c>
      <c r="D545" s="22">
        <v>0</v>
      </c>
      <c r="E545" s="22">
        <v>5685877</v>
      </c>
      <c r="F545" s="22">
        <v>0</v>
      </c>
      <c r="G545" s="48">
        <v>5853393</v>
      </c>
      <c r="H545" s="48"/>
      <c r="I545" s="62"/>
      <c r="J545" s="62"/>
      <c r="K545" s="62"/>
      <c r="L545" s="62"/>
      <c r="M545" s="62"/>
      <c r="N545" s="62"/>
    </row>
    <row r="546" spans="1:14" ht="15.5" x14ac:dyDescent="0.35">
      <c r="A546" s="19" t="s">
        <v>9596</v>
      </c>
      <c r="B546" s="19" t="s">
        <v>1732</v>
      </c>
      <c r="C546" s="22">
        <v>0</v>
      </c>
      <c r="D546" s="22">
        <v>0</v>
      </c>
      <c r="E546" s="22">
        <v>0</v>
      </c>
      <c r="F546" s="22">
        <v>0</v>
      </c>
      <c r="G546" s="48">
        <v>5000</v>
      </c>
      <c r="H546" s="48"/>
      <c r="I546" s="62"/>
      <c r="J546" s="62"/>
      <c r="K546" s="62"/>
      <c r="L546" s="62"/>
      <c r="M546" s="62"/>
      <c r="N546" s="62"/>
    </row>
    <row r="547" spans="1:14" ht="15.5" x14ac:dyDescent="0.35">
      <c r="A547" s="19" t="s">
        <v>199</v>
      </c>
      <c r="B547" s="19" t="s">
        <v>197</v>
      </c>
      <c r="C547" s="22">
        <f>379000+512000</f>
        <v>891000</v>
      </c>
      <c r="D547" s="22">
        <v>0</v>
      </c>
      <c r="E547" s="22">
        <v>92200</v>
      </c>
      <c r="F547" s="22">
        <v>0</v>
      </c>
      <c r="G547" s="48">
        <v>1035515</v>
      </c>
      <c r="H547" s="48"/>
      <c r="I547" s="62"/>
      <c r="J547" s="62"/>
      <c r="K547" s="62"/>
      <c r="L547" s="62"/>
      <c r="M547" s="62"/>
      <c r="N547" s="62"/>
    </row>
    <row r="548" spans="1:14" ht="15.5" x14ac:dyDescent="0.35">
      <c r="A548" s="19" t="s">
        <v>953</v>
      </c>
      <c r="B548" s="19" t="s">
        <v>3816</v>
      </c>
      <c r="C548" s="22">
        <v>188140421.63999999</v>
      </c>
      <c r="D548" s="22">
        <v>0</v>
      </c>
      <c r="E548" s="22">
        <v>53041441.810000002</v>
      </c>
      <c r="F548" s="22">
        <v>0</v>
      </c>
      <c r="G548" s="48">
        <v>117675657.84</v>
      </c>
      <c r="H548" s="48">
        <v>466549517</v>
      </c>
      <c r="I548" s="62">
        <v>5</v>
      </c>
      <c r="J548" s="62">
        <v>2</v>
      </c>
      <c r="K548" s="62">
        <v>3</v>
      </c>
      <c r="L548" s="62">
        <v>325</v>
      </c>
      <c r="M548" s="62">
        <v>0</v>
      </c>
      <c r="N548" s="62" t="s">
        <v>8222</v>
      </c>
    </row>
    <row r="549" spans="1:14" ht="27" customHeight="1" x14ac:dyDescent="0.35">
      <c r="A549" s="19" t="s">
        <v>9560</v>
      </c>
      <c r="B549" s="19" t="s">
        <v>9561</v>
      </c>
      <c r="C549" s="22">
        <v>850814</v>
      </c>
      <c r="D549" s="22">
        <v>0</v>
      </c>
      <c r="E549" s="22">
        <v>0</v>
      </c>
      <c r="F549" s="22">
        <v>0</v>
      </c>
      <c r="G549" s="48">
        <v>796873</v>
      </c>
      <c r="H549" s="48"/>
      <c r="I549" s="62"/>
      <c r="J549" s="62"/>
      <c r="K549" s="62"/>
      <c r="L549" s="62"/>
      <c r="M549" s="62"/>
      <c r="N549" s="62"/>
    </row>
    <row r="550" spans="1:14" ht="24" customHeight="1" x14ac:dyDescent="0.35">
      <c r="A550" s="19" t="s">
        <v>1106</v>
      </c>
      <c r="B550" s="20" t="s">
        <v>13268</v>
      </c>
      <c r="C550" s="22">
        <v>1216927</v>
      </c>
      <c r="D550" s="22">
        <v>0</v>
      </c>
      <c r="E550" s="22">
        <v>477000</v>
      </c>
      <c r="F550" s="22">
        <v>0</v>
      </c>
      <c r="G550" s="48">
        <v>1489277</v>
      </c>
      <c r="H550" s="48">
        <v>3448506</v>
      </c>
      <c r="I550" s="62">
        <v>10</v>
      </c>
      <c r="J550" s="62">
        <v>7</v>
      </c>
      <c r="K550" s="62">
        <v>3</v>
      </c>
      <c r="L550" s="62">
        <v>3</v>
      </c>
      <c r="M550" s="62">
        <v>0</v>
      </c>
      <c r="N550" s="62" t="s">
        <v>3790</v>
      </c>
    </row>
    <row r="551" spans="1:14" ht="15.5" x14ac:dyDescent="0.35">
      <c r="A551" s="19" t="s">
        <v>8420</v>
      </c>
      <c r="B551" s="19" t="s">
        <v>9124</v>
      </c>
      <c r="C551" s="22">
        <v>493835</v>
      </c>
      <c r="D551" s="22">
        <v>0</v>
      </c>
      <c r="E551" s="22">
        <v>150110</v>
      </c>
      <c r="F551" s="22">
        <v>0</v>
      </c>
      <c r="G551" s="48">
        <v>658896</v>
      </c>
      <c r="H551" s="48"/>
      <c r="I551" s="62"/>
      <c r="J551" s="62"/>
      <c r="K551" s="62"/>
      <c r="L551" s="62"/>
      <c r="M551" s="62"/>
      <c r="N551" s="62"/>
    </row>
    <row r="552" spans="1:14" ht="15.5" x14ac:dyDescent="0.35">
      <c r="A552" s="19" t="s">
        <v>1821</v>
      </c>
      <c r="B552" s="19" t="s">
        <v>1800</v>
      </c>
      <c r="C552" s="22">
        <v>15690642</v>
      </c>
      <c r="D552" s="22">
        <v>0</v>
      </c>
      <c r="E552" s="22">
        <v>5040000</v>
      </c>
      <c r="F552" s="22">
        <v>0</v>
      </c>
      <c r="G552" s="48">
        <v>10846177</v>
      </c>
      <c r="H552" s="48">
        <v>42094946</v>
      </c>
      <c r="I552" s="62">
        <v>9</v>
      </c>
      <c r="J552" s="62">
        <v>6</v>
      </c>
      <c r="K552" s="62">
        <v>3</v>
      </c>
      <c r="L552" s="62">
        <v>9</v>
      </c>
      <c r="M552" s="62">
        <v>0</v>
      </c>
      <c r="N552" s="62" t="s">
        <v>8201</v>
      </c>
    </row>
    <row r="553" spans="1:14" ht="15.5" x14ac:dyDescent="0.35">
      <c r="A553" s="19" t="s">
        <v>1646</v>
      </c>
      <c r="B553" s="19" t="s">
        <v>3984</v>
      </c>
      <c r="C553" s="22">
        <v>2128361</v>
      </c>
      <c r="D553" s="22">
        <v>0</v>
      </c>
      <c r="E553" s="22">
        <v>249293.3</v>
      </c>
      <c r="F553" s="22">
        <v>0</v>
      </c>
      <c r="G553" s="48">
        <v>-2744675.88</v>
      </c>
      <c r="H553" s="48">
        <v>11167799</v>
      </c>
      <c r="I553" s="62">
        <v>51</v>
      </c>
      <c r="J553" s="62">
        <v>18</v>
      </c>
      <c r="K553" s="62">
        <v>33</v>
      </c>
      <c r="L553" s="62">
        <v>4</v>
      </c>
      <c r="M553" s="62">
        <v>0</v>
      </c>
      <c r="N553" s="62" t="s">
        <v>3790</v>
      </c>
    </row>
    <row r="554" spans="1:14" ht="33.75" customHeight="1" x14ac:dyDescent="0.35">
      <c r="A554" s="19" t="s">
        <v>10069</v>
      </c>
      <c r="B554" s="19" t="s">
        <v>10067</v>
      </c>
      <c r="C554" s="22">
        <v>2508720</v>
      </c>
      <c r="D554" s="22">
        <v>0</v>
      </c>
      <c r="E554" s="22">
        <v>140000</v>
      </c>
      <c r="F554" s="22">
        <v>0</v>
      </c>
      <c r="G554" s="48">
        <v>2430862</v>
      </c>
      <c r="H554" s="48"/>
      <c r="I554" s="62">
        <v>3</v>
      </c>
      <c r="J554" s="62">
        <v>1</v>
      </c>
      <c r="K554" s="62">
        <v>2</v>
      </c>
      <c r="L554" s="62">
        <v>0</v>
      </c>
      <c r="M554" s="62">
        <v>0</v>
      </c>
      <c r="N554" s="62" t="s">
        <v>3790</v>
      </c>
    </row>
    <row r="555" spans="1:14" ht="30.75" customHeight="1" x14ac:dyDescent="0.35">
      <c r="A555" s="19" t="s">
        <v>8423</v>
      </c>
      <c r="B555" s="19" t="s">
        <v>3863</v>
      </c>
      <c r="C555" s="22">
        <v>398377</v>
      </c>
      <c r="D555" s="22">
        <v>0</v>
      </c>
      <c r="E555" s="22">
        <v>4000</v>
      </c>
      <c r="F555" s="22">
        <v>0</v>
      </c>
      <c r="G555" s="48">
        <v>253736</v>
      </c>
      <c r="H555" s="48">
        <v>174641</v>
      </c>
      <c r="I555" s="62">
        <v>3</v>
      </c>
      <c r="J555" s="62">
        <v>1</v>
      </c>
      <c r="K555" s="62">
        <v>2</v>
      </c>
      <c r="L555" s="62">
        <v>4</v>
      </c>
      <c r="M555" s="62">
        <v>0</v>
      </c>
      <c r="N555" s="62" t="s">
        <v>3790</v>
      </c>
    </row>
    <row r="556" spans="1:14" ht="29.25" customHeight="1" x14ac:dyDescent="0.35">
      <c r="A556" s="19" t="s">
        <v>9088</v>
      </c>
      <c r="B556" s="19" t="s">
        <v>12111</v>
      </c>
      <c r="C556" s="22">
        <v>2374457</v>
      </c>
      <c r="D556" s="22">
        <v>0</v>
      </c>
      <c r="E556" s="22">
        <v>2057405</v>
      </c>
      <c r="F556" s="22">
        <v>0</v>
      </c>
      <c r="G556" s="48">
        <v>2400927</v>
      </c>
      <c r="H556" s="48">
        <v>87014</v>
      </c>
      <c r="I556" s="62">
        <v>20</v>
      </c>
      <c r="J556" s="62">
        <v>3</v>
      </c>
      <c r="K556" s="62">
        <v>17</v>
      </c>
      <c r="L556" s="62">
        <v>10</v>
      </c>
      <c r="M556" s="62">
        <v>3</v>
      </c>
      <c r="N556" s="62" t="s">
        <v>3790</v>
      </c>
    </row>
    <row r="557" spans="1:14" ht="15.5" x14ac:dyDescent="0.35">
      <c r="A557" s="19" t="s">
        <v>9368</v>
      </c>
      <c r="B557" s="19" t="s">
        <v>9369</v>
      </c>
      <c r="C557" s="22">
        <v>2374457</v>
      </c>
      <c r="D557" s="22">
        <v>0</v>
      </c>
      <c r="E557" s="22">
        <f>1004214+43500+111000+24500+17575+107250+93826+8100+535450+6000+35000+71000</f>
        <v>2057415</v>
      </c>
      <c r="F557" s="22">
        <v>0</v>
      </c>
      <c r="G557" s="48">
        <v>2400927</v>
      </c>
      <c r="H557" s="48"/>
      <c r="I557" s="62"/>
      <c r="J557" s="62"/>
      <c r="K557" s="62"/>
      <c r="L557" s="62"/>
      <c r="M557" s="62"/>
      <c r="N557" s="62"/>
    </row>
    <row r="558" spans="1:14" ht="15.5" x14ac:dyDescent="0.35">
      <c r="A558" s="19" t="s">
        <v>9605</v>
      </c>
      <c r="B558" s="19" t="s">
        <v>290</v>
      </c>
      <c r="C558" s="22">
        <v>60135170.641999997</v>
      </c>
      <c r="D558" s="22">
        <v>0</v>
      </c>
      <c r="E558" s="22">
        <v>473000</v>
      </c>
      <c r="F558" s="22">
        <v>0</v>
      </c>
      <c r="G558" s="48">
        <v>60477917.159999996</v>
      </c>
      <c r="H558" s="48"/>
      <c r="I558" s="62"/>
      <c r="J558" s="62"/>
      <c r="K558" s="62"/>
      <c r="L558" s="62"/>
      <c r="M558" s="62"/>
      <c r="N558" s="62"/>
    </row>
    <row r="559" spans="1:14" ht="30" customHeight="1" x14ac:dyDescent="0.35">
      <c r="A559" s="19" t="s">
        <v>9556</v>
      </c>
      <c r="B559" s="19" t="s">
        <v>9557</v>
      </c>
      <c r="C559" s="22">
        <v>4399794.8099999996</v>
      </c>
      <c r="D559" s="22">
        <v>0</v>
      </c>
      <c r="E559" s="22">
        <v>3324338.38</v>
      </c>
      <c r="F559" s="22">
        <v>0</v>
      </c>
      <c r="G559" s="48">
        <v>4163428.61</v>
      </c>
      <c r="H559" s="48"/>
      <c r="I559" s="62"/>
      <c r="J559" s="62"/>
      <c r="K559" s="62"/>
      <c r="L559" s="62"/>
      <c r="M559" s="62"/>
      <c r="N559" s="62"/>
    </row>
    <row r="560" spans="1:14" ht="36.75" customHeight="1" x14ac:dyDescent="0.35">
      <c r="A560" s="19" t="s">
        <v>8429</v>
      </c>
      <c r="B560" s="19" t="s">
        <v>2119</v>
      </c>
      <c r="C560" s="22">
        <v>1570036.31</v>
      </c>
      <c r="D560" s="22">
        <v>0</v>
      </c>
      <c r="E560" s="22">
        <v>587500</v>
      </c>
      <c r="F560" s="22">
        <v>0</v>
      </c>
      <c r="G560" s="48">
        <v>16109929.210000001</v>
      </c>
      <c r="H560" s="48"/>
      <c r="I560" s="62"/>
      <c r="J560" s="62"/>
      <c r="K560" s="62"/>
      <c r="L560" s="62"/>
      <c r="M560" s="62"/>
      <c r="N560" s="62"/>
    </row>
    <row r="561" spans="1:14" ht="15.5" x14ac:dyDescent="0.35">
      <c r="A561" s="19" t="s">
        <v>8430</v>
      </c>
      <c r="B561" s="19" t="s">
        <v>9450</v>
      </c>
      <c r="C561" s="22">
        <v>11933693</v>
      </c>
      <c r="D561" s="22">
        <v>0</v>
      </c>
      <c r="E561" s="22">
        <v>127813</v>
      </c>
      <c r="F561" s="22">
        <v>0</v>
      </c>
      <c r="G561" s="48">
        <v>415866</v>
      </c>
      <c r="H561" s="48">
        <v>11684116</v>
      </c>
      <c r="I561" s="80">
        <v>8</v>
      </c>
      <c r="J561" s="80">
        <v>4</v>
      </c>
      <c r="K561" s="80">
        <v>4</v>
      </c>
      <c r="L561" s="80">
        <v>8</v>
      </c>
      <c r="M561" s="80">
        <v>0</v>
      </c>
      <c r="N561" s="81" t="s">
        <v>3500</v>
      </c>
    </row>
    <row r="562" spans="1:14" ht="15.5" x14ac:dyDescent="0.35">
      <c r="A562" s="19" t="s">
        <v>3133</v>
      </c>
      <c r="B562" s="19" t="s">
        <v>3632</v>
      </c>
      <c r="C562" s="22">
        <v>4873000</v>
      </c>
      <c r="D562" s="22">
        <v>0</v>
      </c>
      <c r="E562" s="22">
        <v>5512944</v>
      </c>
      <c r="F562" s="22">
        <v>0</v>
      </c>
      <c r="G562" s="48">
        <v>5512944</v>
      </c>
      <c r="H562" s="48"/>
      <c r="I562" s="62"/>
      <c r="J562" s="62"/>
      <c r="K562" s="62"/>
      <c r="L562" s="62"/>
      <c r="M562" s="62"/>
      <c r="N562" s="62"/>
    </row>
    <row r="563" spans="1:14" ht="40.5" customHeight="1" x14ac:dyDescent="0.35">
      <c r="A563" s="19" t="s">
        <v>8431</v>
      </c>
      <c r="B563" s="19" t="s">
        <v>8196</v>
      </c>
      <c r="C563" s="22">
        <v>716500</v>
      </c>
      <c r="D563" s="22">
        <v>0</v>
      </c>
      <c r="E563" s="22">
        <v>1816371</v>
      </c>
      <c r="F563" s="22">
        <v>0</v>
      </c>
      <c r="G563" s="48">
        <v>1957637</v>
      </c>
      <c r="H563" s="22"/>
      <c r="I563" s="59"/>
      <c r="J563" s="59"/>
      <c r="K563" s="59"/>
      <c r="L563" s="59"/>
      <c r="M563" s="59"/>
      <c r="N563" s="59"/>
    </row>
    <row r="564" spans="1:14" ht="15.5" x14ac:dyDescent="0.35">
      <c r="A564" s="19" t="s">
        <v>3198</v>
      </c>
      <c r="B564" s="19" t="s">
        <v>4073</v>
      </c>
      <c r="C564" s="22">
        <v>37752469</v>
      </c>
      <c r="D564" s="22">
        <v>0</v>
      </c>
      <c r="E564" s="22">
        <v>5475886</v>
      </c>
      <c r="F564" s="22">
        <v>0</v>
      </c>
      <c r="G564" s="48">
        <v>38141897</v>
      </c>
      <c r="H564" s="48"/>
      <c r="I564" s="62"/>
      <c r="J564" s="62"/>
      <c r="K564" s="62"/>
      <c r="L564" s="62"/>
      <c r="M564" s="62"/>
      <c r="N564" s="62"/>
    </row>
    <row r="565" spans="1:14" ht="15.5" x14ac:dyDescent="0.35">
      <c r="A565" s="19" t="s">
        <v>9427</v>
      </c>
      <c r="B565" s="19" t="s">
        <v>164</v>
      </c>
      <c r="C565" s="22">
        <v>102887967</v>
      </c>
      <c r="D565" s="22">
        <v>0</v>
      </c>
      <c r="E565" s="22">
        <v>93625104</v>
      </c>
      <c r="F565" s="22">
        <v>0</v>
      </c>
      <c r="G565" s="48">
        <v>132023248</v>
      </c>
      <c r="H565" s="48"/>
      <c r="I565" s="62"/>
      <c r="J565" s="62"/>
      <c r="K565" s="62"/>
      <c r="L565" s="62"/>
      <c r="M565" s="62"/>
      <c r="N565" s="62"/>
    </row>
    <row r="566" spans="1:14" ht="15.5" x14ac:dyDescent="0.35">
      <c r="A566" s="19" t="s">
        <v>9346</v>
      </c>
      <c r="B566" s="19" t="s">
        <v>9347</v>
      </c>
      <c r="C566" s="22">
        <v>0</v>
      </c>
      <c r="D566" s="22">
        <v>0</v>
      </c>
      <c r="E566" s="22">
        <v>6447123.7599999998</v>
      </c>
      <c r="F566" s="22">
        <v>0</v>
      </c>
      <c r="G566" s="48">
        <v>1159650435.8599999</v>
      </c>
      <c r="H566" s="48"/>
      <c r="I566" s="62"/>
      <c r="J566" s="62"/>
      <c r="K566" s="62"/>
      <c r="L566" s="62"/>
      <c r="M566" s="62"/>
      <c r="N566" s="62"/>
    </row>
    <row r="567" spans="1:14" ht="27.75" customHeight="1" x14ac:dyDescent="0.35">
      <c r="A567" s="19" t="s">
        <v>8434</v>
      </c>
      <c r="B567" s="19" t="s">
        <v>3926</v>
      </c>
      <c r="C567" s="22">
        <v>10792482</v>
      </c>
      <c r="D567" s="22">
        <v>0</v>
      </c>
      <c r="E567" s="22">
        <v>2509309</v>
      </c>
      <c r="F567" s="22">
        <v>0</v>
      </c>
      <c r="G567" s="48">
        <v>9806651</v>
      </c>
      <c r="H567" s="48">
        <v>3448967</v>
      </c>
      <c r="I567" s="62">
        <v>7</v>
      </c>
      <c r="J567" s="62">
        <v>5</v>
      </c>
      <c r="K567" s="62">
        <v>2</v>
      </c>
      <c r="L567" s="62">
        <v>7</v>
      </c>
      <c r="M567" s="62">
        <v>0</v>
      </c>
      <c r="N567" s="62" t="s">
        <v>8201</v>
      </c>
    </row>
    <row r="568" spans="1:14" ht="40.5" customHeight="1" x14ac:dyDescent="0.35">
      <c r="A568" s="19" t="s">
        <v>9357</v>
      </c>
      <c r="B568" s="19" t="s">
        <v>9813</v>
      </c>
      <c r="C568" s="22">
        <v>19420975</v>
      </c>
      <c r="D568" s="22">
        <v>0</v>
      </c>
      <c r="E568" s="22">
        <v>18507387</v>
      </c>
      <c r="F568" s="22">
        <v>0</v>
      </c>
      <c r="G568" s="48">
        <v>18870979</v>
      </c>
      <c r="H568" s="48">
        <v>132148213</v>
      </c>
      <c r="I568" s="62">
        <v>9</v>
      </c>
      <c r="J568" s="62">
        <v>5</v>
      </c>
      <c r="K568" s="62">
        <v>4</v>
      </c>
      <c r="L568" s="62">
        <v>3</v>
      </c>
      <c r="M568" s="62">
        <v>1</v>
      </c>
      <c r="N568" s="62" t="s">
        <v>8222</v>
      </c>
    </row>
    <row r="569" spans="1:14" ht="31.5" customHeight="1" x14ac:dyDescent="0.35">
      <c r="A569" s="19" t="s">
        <v>3146</v>
      </c>
      <c r="B569" s="19" t="s">
        <v>4013</v>
      </c>
      <c r="C569" s="22">
        <v>0</v>
      </c>
      <c r="D569" s="22">
        <v>0</v>
      </c>
      <c r="E569" s="22">
        <v>-4273800</v>
      </c>
      <c r="F569" s="22">
        <v>0</v>
      </c>
      <c r="G569" s="48">
        <v>-1956033</v>
      </c>
      <c r="H569" s="48">
        <v>345899540</v>
      </c>
      <c r="I569" s="62">
        <v>10</v>
      </c>
      <c r="J569" s="62">
        <v>9</v>
      </c>
      <c r="K569" s="62">
        <v>1</v>
      </c>
      <c r="L569" s="62">
        <v>8</v>
      </c>
      <c r="M569" s="62">
        <v>1</v>
      </c>
      <c r="N569" s="62" t="s">
        <v>3790</v>
      </c>
    </row>
    <row r="570" spans="1:14" ht="15.5" x14ac:dyDescent="0.35">
      <c r="A570" s="32" t="s">
        <v>3758</v>
      </c>
      <c r="B570" s="32" t="s">
        <v>3898</v>
      </c>
      <c r="C570" s="35">
        <v>53590579</v>
      </c>
      <c r="D570" s="35">
        <v>0</v>
      </c>
      <c r="E570" s="35">
        <v>12345518</v>
      </c>
      <c r="F570" s="35">
        <v>0</v>
      </c>
      <c r="G570" s="55">
        <v>13387413</v>
      </c>
      <c r="H570" s="55">
        <v>0</v>
      </c>
      <c r="I570" s="76">
        <v>13</v>
      </c>
      <c r="J570" s="76">
        <v>7</v>
      </c>
      <c r="K570" s="76">
        <v>6</v>
      </c>
      <c r="L570" s="76">
        <v>13</v>
      </c>
      <c r="M570" s="76">
        <v>1</v>
      </c>
      <c r="N570" s="76" t="s">
        <v>3790</v>
      </c>
    </row>
    <row r="571" spans="1:14" ht="21" customHeight="1" x14ac:dyDescent="0.35">
      <c r="A571" s="19" t="s">
        <v>9091</v>
      </c>
      <c r="B571" s="19" t="s">
        <v>810</v>
      </c>
      <c r="C571" s="22">
        <v>33256686</v>
      </c>
      <c r="D571" s="22">
        <v>0</v>
      </c>
      <c r="E571" s="22">
        <v>12950191</v>
      </c>
      <c r="F571" s="22">
        <v>0</v>
      </c>
      <c r="G571" s="48">
        <v>17944298</v>
      </c>
      <c r="H571" s="48">
        <v>314736201</v>
      </c>
      <c r="I571" s="62">
        <v>11</v>
      </c>
      <c r="J571" s="62">
        <v>11</v>
      </c>
      <c r="K571" s="62">
        <v>0</v>
      </c>
      <c r="L571" s="62">
        <v>0</v>
      </c>
      <c r="M571" s="62">
        <v>1</v>
      </c>
      <c r="N571" s="62" t="s">
        <v>8222</v>
      </c>
    </row>
    <row r="572" spans="1:14" ht="15.5" x14ac:dyDescent="0.35">
      <c r="A572" s="19" t="s">
        <v>9425</v>
      </c>
      <c r="B572" s="19" t="s">
        <v>9426</v>
      </c>
      <c r="C572" s="22">
        <v>64664243</v>
      </c>
      <c r="D572" s="22">
        <v>0</v>
      </c>
      <c r="E572" s="22">
        <v>42863321</v>
      </c>
      <c r="F572" s="22">
        <v>0</v>
      </c>
      <c r="G572" s="48">
        <v>63865932</v>
      </c>
      <c r="H572" s="48"/>
      <c r="I572" s="62"/>
      <c r="J572" s="62"/>
      <c r="K572" s="62"/>
      <c r="L572" s="62"/>
      <c r="M572" s="62"/>
      <c r="N572" s="62"/>
    </row>
    <row r="573" spans="1:14" ht="15.5" x14ac:dyDescent="0.35">
      <c r="A573" s="19" t="s">
        <v>8176</v>
      </c>
      <c r="B573" s="19" t="s">
        <v>3552</v>
      </c>
      <c r="C573" s="22">
        <v>20258808</v>
      </c>
      <c r="D573" s="22">
        <v>0</v>
      </c>
      <c r="E573" s="22">
        <v>1694378</v>
      </c>
      <c r="F573" s="22">
        <v>0</v>
      </c>
      <c r="G573" s="48">
        <v>20316253</v>
      </c>
      <c r="H573" s="48"/>
      <c r="I573" s="62"/>
      <c r="J573" s="62"/>
      <c r="K573" s="62"/>
      <c r="L573" s="62"/>
      <c r="M573" s="62"/>
      <c r="N573" s="62"/>
    </row>
    <row r="574" spans="1:14" ht="15.5" x14ac:dyDescent="0.35">
      <c r="A574" s="19" t="s">
        <v>868</v>
      </c>
      <c r="B574" s="19" t="s">
        <v>3838</v>
      </c>
      <c r="C574" s="22">
        <v>93234000</v>
      </c>
      <c r="D574" s="22">
        <v>0</v>
      </c>
      <c r="E574" s="22">
        <v>75760406</v>
      </c>
      <c r="F574" s="22">
        <v>0</v>
      </c>
      <c r="G574" s="48">
        <v>842987390</v>
      </c>
      <c r="H574" s="48">
        <v>38808174</v>
      </c>
      <c r="I574" s="62">
        <v>20</v>
      </c>
      <c r="J574" s="62">
        <v>8</v>
      </c>
      <c r="K574" s="62">
        <v>12</v>
      </c>
      <c r="L574" s="62">
        <v>1</v>
      </c>
      <c r="M574" s="62">
        <v>1</v>
      </c>
      <c r="N574" s="62" t="s">
        <v>8222</v>
      </c>
    </row>
    <row r="575" spans="1:14" ht="15.5" x14ac:dyDescent="0.35">
      <c r="A575" s="19" t="s">
        <v>9543</v>
      </c>
      <c r="B575" s="19" t="s">
        <v>404</v>
      </c>
      <c r="C575" s="22">
        <v>2484050</v>
      </c>
      <c r="D575" s="22">
        <v>0</v>
      </c>
      <c r="E575" s="22">
        <v>2924138</v>
      </c>
      <c r="F575" s="22">
        <v>0</v>
      </c>
      <c r="G575" s="48">
        <v>4007004</v>
      </c>
      <c r="H575" s="48"/>
      <c r="I575" s="62"/>
      <c r="J575" s="62"/>
      <c r="K575" s="62"/>
      <c r="L575" s="62"/>
      <c r="M575" s="62"/>
      <c r="N575" s="62"/>
    </row>
    <row r="576" spans="1:14" ht="15.5" x14ac:dyDescent="0.35">
      <c r="A576" s="19" t="s">
        <v>1417</v>
      </c>
      <c r="B576" s="20" t="s">
        <v>12982</v>
      </c>
      <c r="C576" s="22">
        <v>5566667</v>
      </c>
      <c r="D576" s="22">
        <v>0</v>
      </c>
      <c r="E576" s="22">
        <v>127384</v>
      </c>
      <c r="F576" s="22">
        <v>0</v>
      </c>
      <c r="G576" s="48">
        <v>5571385</v>
      </c>
      <c r="H576" s="48">
        <v>6925642</v>
      </c>
      <c r="I576" s="62">
        <v>240</v>
      </c>
      <c r="J576" s="62">
        <v>100</v>
      </c>
      <c r="K576" s="62">
        <v>140</v>
      </c>
      <c r="L576" s="62">
        <v>0</v>
      </c>
      <c r="M576" s="62">
        <v>0</v>
      </c>
      <c r="N576" s="62" t="s">
        <v>3790</v>
      </c>
    </row>
    <row r="577" spans="1:14" ht="26.25" customHeight="1" x14ac:dyDescent="0.35">
      <c r="A577" s="19" t="s">
        <v>593</v>
      </c>
      <c r="B577" s="19" t="s">
        <v>9328</v>
      </c>
      <c r="C577" s="22">
        <v>0</v>
      </c>
      <c r="D577" s="22">
        <v>0</v>
      </c>
      <c r="E577" s="22">
        <v>91173</v>
      </c>
      <c r="F577" s="22">
        <v>0</v>
      </c>
      <c r="G577" s="48">
        <v>131013</v>
      </c>
      <c r="H577" s="48"/>
      <c r="I577" s="62"/>
      <c r="J577" s="62"/>
      <c r="K577" s="62"/>
      <c r="L577" s="62"/>
      <c r="M577" s="62"/>
      <c r="N577" s="62"/>
    </row>
    <row r="578" spans="1:14" ht="15.5" x14ac:dyDescent="0.35">
      <c r="A578" s="19" t="s">
        <v>8439</v>
      </c>
      <c r="B578" s="19" t="s">
        <v>3636</v>
      </c>
      <c r="C578" s="22">
        <v>2357627</v>
      </c>
      <c r="D578" s="22">
        <v>0</v>
      </c>
      <c r="E578" s="22">
        <v>1269138</v>
      </c>
      <c r="F578" s="22">
        <v>0</v>
      </c>
      <c r="G578" s="48">
        <v>2141314</v>
      </c>
      <c r="H578" s="48"/>
      <c r="I578" s="62"/>
      <c r="J578" s="62"/>
      <c r="K578" s="62"/>
      <c r="L578" s="62"/>
      <c r="M578" s="62"/>
      <c r="N578" s="62"/>
    </row>
    <row r="579" spans="1:14" ht="15.5" x14ac:dyDescent="0.35">
      <c r="A579" s="19" t="s">
        <v>8440</v>
      </c>
      <c r="B579" s="19" t="s">
        <v>3811</v>
      </c>
      <c r="C579" s="22">
        <v>0</v>
      </c>
      <c r="D579" s="22">
        <v>0</v>
      </c>
      <c r="E579" s="22">
        <v>0</v>
      </c>
      <c r="F579" s="22">
        <v>0</v>
      </c>
      <c r="G579" s="48">
        <v>0</v>
      </c>
      <c r="H579" s="48">
        <v>0</v>
      </c>
      <c r="I579" s="62">
        <v>2</v>
      </c>
      <c r="J579" s="62">
        <v>1</v>
      </c>
      <c r="K579" s="62">
        <v>1</v>
      </c>
      <c r="L579" s="62">
        <v>0</v>
      </c>
      <c r="M579" s="62">
        <v>0</v>
      </c>
      <c r="N579" s="62" t="s">
        <v>3790</v>
      </c>
    </row>
    <row r="580" spans="1:14" ht="15.5" x14ac:dyDescent="0.35">
      <c r="A580" s="19" t="s">
        <v>984</v>
      </c>
      <c r="B580" s="20" t="s">
        <v>12823</v>
      </c>
      <c r="C580" s="22">
        <v>1521685</v>
      </c>
      <c r="D580" s="22">
        <v>0</v>
      </c>
      <c r="E580" s="22">
        <v>880710</v>
      </c>
      <c r="F580" s="22">
        <v>0</v>
      </c>
      <c r="G580" s="48">
        <v>1521685</v>
      </c>
      <c r="H580" s="48">
        <v>0</v>
      </c>
      <c r="I580" s="62">
        <v>4</v>
      </c>
      <c r="J580" s="62">
        <v>2</v>
      </c>
      <c r="K580" s="62">
        <v>2</v>
      </c>
      <c r="L580" s="62">
        <v>4</v>
      </c>
      <c r="M580" s="62">
        <v>0</v>
      </c>
      <c r="N580" s="62" t="s">
        <v>3790</v>
      </c>
    </row>
    <row r="581" spans="1:14" ht="15.5" x14ac:dyDescent="0.35">
      <c r="A581" s="19" t="s">
        <v>9406</v>
      </c>
      <c r="B581" s="19" t="s">
        <v>3754</v>
      </c>
      <c r="C581" s="22">
        <v>5675353</v>
      </c>
      <c r="D581" s="22"/>
      <c r="E581" s="22">
        <v>0</v>
      </c>
      <c r="F581" s="22">
        <v>0</v>
      </c>
      <c r="G581" s="48">
        <v>1230539</v>
      </c>
      <c r="H581" s="48"/>
      <c r="I581" s="62"/>
      <c r="J581" s="62"/>
      <c r="K581" s="62"/>
      <c r="L581" s="62"/>
      <c r="M581" s="62"/>
      <c r="N581" s="62"/>
    </row>
    <row r="582" spans="1:14" ht="15.5" x14ac:dyDescent="0.35">
      <c r="A582" s="19" t="s">
        <v>8446</v>
      </c>
      <c r="B582" s="19" t="s">
        <v>12143</v>
      </c>
      <c r="C582" s="22">
        <v>6685089</v>
      </c>
      <c r="D582" s="22">
        <v>0</v>
      </c>
      <c r="E582" s="22">
        <v>1230539</v>
      </c>
      <c r="F582" s="22">
        <v>0</v>
      </c>
      <c r="G582" s="48">
        <v>1230539</v>
      </c>
      <c r="H582" s="48">
        <v>6192103</v>
      </c>
      <c r="I582" s="62">
        <v>50</v>
      </c>
      <c r="J582" s="62">
        <v>0</v>
      </c>
      <c r="K582" s="62">
        <v>50</v>
      </c>
      <c r="L582" s="62">
        <v>7</v>
      </c>
      <c r="M582" s="62">
        <v>1</v>
      </c>
      <c r="N582" s="62" t="s">
        <v>3790</v>
      </c>
    </row>
    <row r="583" spans="1:14" ht="15.5" x14ac:dyDescent="0.35">
      <c r="A583" s="19" t="s">
        <v>8447</v>
      </c>
      <c r="B583" s="19" t="s">
        <v>9421</v>
      </c>
      <c r="C583" s="22">
        <f>3295478+10208279</f>
        <v>13503757</v>
      </c>
      <c r="D583" s="22">
        <v>0</v>
      </c>
      <c r="E583" s="22">
        <v>0</v>
      </c>
      <c r="F583" s="22">
        <v>0</v>
      </c>
      <c r="G583" s="48">
        <f>8236278+5641978</f>
        <v>13878256</v>
      </c>
      <c r="H583" s="48">
        <v>23953587</v>
      </c>
      <c r="I583" s="62">
        <v>5</v>
      </c>
      <c r="J583" s="62">
        <v>2</v>
      </c>
      <c r="K583" s="62">
        <v>3</v>
      </c>
      <c r="L583" s="62">
        <v>2</v>
      </c>
      <c r="M583" s="62">
        <v>0</v>
      </c>
      <c r="N583" s="62" t="s">
        <v>8222</v>
      </c>
    </row>
    <row r="584" spans="1:14" ht="31" x14ac:dyDescent="0.35">
      <c r="A584" s="19" t="s">
        <v>9381</v>
      </c>
      <c r="B584" s="19" t="s">
        <v>3586</v>
      </c>
      <c r="C584" s="22">
        <v>82280203</v>
      </c>
      <c r="D584" s="22">
        <v>0</v>
      </c>
      <c r="E584" s="22">
        <v>29279316</v>
      </c>
      <c r="F584" s="22">
        <v>0</v>
      </c>
      <c r="G584" s="48">
        <v>81636995</v>
      </c>
      <c r="H584" s="48"/>
      <c r="I584" s="62"/>
      <c r="J584" s="62"/>
      <c r="K584" s="62"/>
      <c r="L584" s="62"/>
      <c r="M584" s="62"/>
      <c r="N584" s="62"/>
    </row>
    <row r="585" spans="1:14" ht="15.5" x14ac:dyDescent="0.35">
      <c r="A585" s="46" t="s">
        <v>9436</v>
      </c>
      <c r="B585" s="46" t="s">
        <v>9437</v>
      </c>
      <c r="C585" s="37">
        <v>209288</v>
      </c>
      <c r="D585" s="37">
        <v>0</v>
      </c>
      <c r="E585" s="37">
        <v>0</v>
      </c>
      <c r="F585" s="22">
        <v>0</v>
      </c>
      <c r="G585" s="57">
        <v>162246</v>
      </c>
      <c r="H585" s="57"/>
      <c r="I585" s="62"/>
      <c r="J585" s="62"/>
      <c r="K585" s="62"/>
      <c r="L585" s="62"/>
      <c r="M585" s="62"/>
      <c r="N585" s="62"/>
    </row>
    <row r="586" spans="1:14" ht="15.5" x14ac:dyDescent="0.35">
      <c r="A586" s="19" t="s">
        <v>9355</v>
      </c>
      <c r="B586" s="19" t="s">
        <v>9356</v>
      </c>
      <c r="C586" s="22">
        <v>1109997.47</v>
      </c>
      <c r="D586" s="22">
        <v>0</v>
      </c>
      <c r="E586" s="22">
        <v>0</v>
      </c>
      <c r="F586" s="22">
        <v>0</v>
      </c>
      <c r="G586" s="48">
        <v>82023.179999999993</v>
      </c>
      <c r="H586" s="48"/>
      <c r="I586" s="62"/>
      <c r="J586" s="62"/>
      <c r="K586" s="62"/>
      <c r="L586" s="62"/>
      <c r="M586" s="62"/>
      <c r="N586" s="62"/>
    </row>
    <row r="587" spans="1:14" ht="18.75" customHeight="1" x14ac:dyDescent="0.35">
      <c r="A587" s="19" t="s">
        <v>8452</v>
      </c>
      <c r="B587" s="19" t="s">
        <v>2690</v>
      </c>
      <c r="C587" s="22">
        <v>541108</v>
      </c>
      <c r="D587" s="22">
        <v>0</v>
      </c>
      <c r="E587" s="22">
        <f>135000+114600+30400+51110</f>
        <v>331110</v>
      </c>
      <c r="F587" s="22">
        <v>0</v>
      </c>
      <c r="G587" s="48">
        <v>982724</v>
      </c>
      <c r="H587" s="48"/>
      <c r="I587" s="62"/>
      <c r="J587" s="62"/>
      <c r="K587" s="62"/>
      <c r="L587" s="62"/>
      <c r="M587" s="62"/>
      <c r="N587" s="62"/>
    </row>
    <row r="588" spans="1:14" ht="18.75" customHeight="1" x14ac:dyDescent="0.35">
      <c r="A588" s="19" t="s">
        <v>8454</v>
      </c>
      <c r="B588" s="19" t="s">
        <v>10075</v>
      </c>
      <c r="C588" s="22">
        <v>0</v>
      </c>
      <c r="D588" s="22">
        <v>0</v>
      </c>
      <c r="E588" s="22">
        <v>0</v>
      </c>
      <c r="F588" s="22">
        <v>0</v>
      </c>
      <c r="G588" s="48">
        <v>0</v>
      </c>
      <c r="H588" s="48"/>
      <c r="I588" s="62">
        <v>5</v>
      </c>
      <c r="J588" s="62">
        <v>2</v>
      </c>
      <c r="K588" s="62">
        <v>3</v>
      </c>
      <c r="L588" s="62">
        <v>0</v>
      </c>
      <c r="M588" s="62">
        <v>1</v>
      </c>
      <c r="N588" s="62" t="s">
        <v>3790</v>
      </c>
    </row>
    <row r="589" spans="1:14" ht="18.75" customHeight="1" x14ac:dyDescent="0.35">
      <c r="A589" s="19" t="s">
        <v>8460</v>
      </c>
      <c r="B589" s="19" t="s">
        <v>3882</v>
      </c>
      <c r="C589" s="22">
        <v>800000</v>
      </c>
      <c r="D589" s="22">
        <v>0</v>
      </c>
      <c r="E589" s="22">
        <v>550000</v>
      </c>
      <c r="F589" s="22">
        <v>0</v>
      </c>
      <c r="G589" s="48">
        <v>770000</v>
      </c>
      <c r="H589" s="48">
        <v>55000</v>
      </c>
      <c r="I589" s="62">
        <v>2</v>
      </c>
      <c r="J589" s="62">
        <v>1</v>
      </c>
      <c r="K589" s="62">
        <v>1</v>
      </c>
      <c r="L589" s="62">
        <v>20</v>
      </c>
      <c r="M589" s="62">
        <v>1</v>
      </c>
      <c r="N589" s="62" t="s">
        <v>3790</v>
      </c>
    </row>
    <row r="590" spans="1:14" ht="18.75" customHeight="1" x14ac:dyDescent="0.35">
      <c r="A590" s="19" t="s">
        <v>9324</v>
      </c>
      <c r="B590" s="19" t="s">
        <v>1397</v>
      </c>
      <c r="C590" s="22">
        <v>2369000</v>
      </c>
      <c r="D590" s="22">
        <v>0</v>
      </c>
      <c r="E590" s="22">
        <v>2068252</v>
      </c>
      <c r="F590" s="22">
        <v>0</v>
      </c>
      <c r="G590" s="48">
        <v>2328134</v>
      </c>
      <c r="H590" s="48"/>
      <c r="I590" s="62"/>
      <c r="J590" s="62"/>
      <c r="K590" s="62"/>
      <c r="L590" s="62"/>
      <c r="M590" s="62"/>
      <c r="N590" s="62"/>
    </row>
    <row r="591" spans="1:14" ht="18.75" customHeight="1" x14ac:dyDescent="0.35">
      <c r="A591" s="19" t="s">
        <v>8856</v>
      </c>
      <c r="B591" s="19" t="s">
        <v>9373</v>
      </c>
      <c r="C591" s="22">
        <v>5792214.4900000002</v>
      </c>
      <c r="D591" s="22">
        <v>0</v>
      </c>
      <c r="E591" s="22">
        <v>6882194.3200000003</v>
      </c>
      <c r="F591" s="22">
        <v>0</v>
      </c>
      <c r="G591" s="48">
        <v>6882194.3200000003</v>
      </c>
      <c r="H591" s="48"/>
      <c r="I591" s="62"/>
      <c r="J591" s="62"/>
      <c r="K591" s="62"/>
      <c r="L591" s="62"/>
      <c r="M591" s="62"/>
      <c r="N591" s="62"/>
    </row>
    <row r="592" spans="1:14" ht="18.75" customHeight="1" x14ac:dyDescent="0.35">
      <c r="A592" s="19" t="s">
        <v>146</v>
      </c>
      <c r="B592" s="19" t="s">
        <v>4024</v>
      </c>
      <c r="C592" s="22">
        <v>16963285.84</v>
      </c>
      <c r="D592" s="22">
        <v>0</v>
      </c>
      <c r="E592" s="22">
        <v>16447454.18</v>
      </c>
      <c r="F592" s="22">
        <v>0</v>
      </c>
      <c r="G592" s="48">
        <v>25091935.050000001</v>
      </c>
      <c r="H592" s="48">
        <v>24261764</v>
      </c>
      <c r="I592" s="62">
        <v>10</v>
      </c>
      <c r="J592" s="62">
        <v>7</v>
      </c>
      <c r="K592" s="62">
        <v>3</v>
      </c>
      <c r="L592" s="62">
        <v>1</v>
      </c>
      <c r="M592" s="62">
        <v>1</v>
      </c>
      <c r="N592" s="62" t="s">
        <v>8222</v>
      </c>
    </row>
    <row r="593" spans="1:14" ht="18.75" customHeight="1" x14ac:dyDescent="0.35">
      <c r="A593" s="19" t="s">
        <v>8182</v>
      </c>
      <c r="B593" s="19" t="s">
        <v>156</v>
      </c>
      <c r="C593" s="22">
        <v>11243843</v>
      </c>
      <c r="D593" s="22">
        <v>0</v>
      </c>
      <c r="E593" s="22">
        <v>4730460</v>
      </c>
      <c r="F593" s="22">
        <v>0</v>
      </c>
      <c r="G593" s="48">
        <v>25040190</v>
      </c>
      <c r="H593" s="48"/>
      <c r="I593" s="62"/>
      <c r="J593" s="62"/>
      <c r="K593" s="62"/>
      <c r="L593" s="62"/>
      <c r="M593" s="62"/>
      <c r="N593" s="62"/>
    </row>
    <row r="594" spans="1:14" ht="18.75" customHeight="1" x14ac:dyDescent="0.35">
      <c r="A594" s="19" t="s">
        <v>1440</v>
      </c>
      <c r="B594" s="19" t="s">
        <v>8915</v>
      </c>
      <c r="C594" s="22">
        <v>100000</v>
      </c>
      <c r="D594" s="22">
        <v>0</v>
      </c>
      <c r="E594" s="22">
        <v>196554</v>
      </c>
      <c r="F594" s="22">
        <v>0</v>
      </c>
      <c r="G594" s="48">
        <v>443028</v>
      </c>
      <c r="H594" s="48"/>
      <c r="I594" s="62">
        <v>9</v>
      </c>
      <c r="J594" s="62">
        <v>6</v>
      </c>
      <c r="K594" s="62">
        <v>3</v>
      </c>
      <c r="L594" s="62">
        <v>2</v>
      </c>
      <c r="M594" s="62">
        <v>1</v>
      </c>
      <c r="N594" s="62" t="s">
        <v>3790</v>
      </c>
    </row>
    <row r="595" spans="1:14" ht="30" customHeight="1" thickBot="1" x14ac:dyDescent="0.4">
      <c r="A595" s="39"/>
      <c r="B595" s="39"/>
      <c r="C595" s="47">
        <f>SUM(C2:C587)</f>
        <v>17807930057.212002</v>
      </c>
      <c r="D595" s="51">
        <f>SUM(D2:D587)</f>
        <v>800</v>
      </c>
      <c r="E595" s="47">
        <f>SUM(E2:E587)</f>
        <v>7671842161.9800014</v>
      </c>
      <c r="F595" s="51">
        <f>SUM(F2:F588)</f>
        <v>600</v>
      </c>
      <c r="G595" s="58">
        <f>SUM(G2:G587)</f>
        <v>18364254976.299999</v>
      </c>
      <c r="H595" s="79">
        <f>SUM(H2:H594)</f>
        <v>13224966142.880001</v>
      </c>
      <c r="I595" s="53"/>
      <c r="J595" s="53"/>
      <c r="K595" s="53"/>
      <c r="L595" s="53"/>
      <c r="M595" s="53"/>
      <c r="N595" s="53"/>
    </row>
    <row r="596" spans="1:14" ht="15.5" x14ac:dyDescent="0.35">
      <c r="D596" s="38"/>
    </row>
    <row r="597" spans="1:14" ht="15.5" x14ac:dyDescent="0.35">
      <c r="D597" s="38"/>
    </row>
  </sheetData>
  <autoFilter ref="A1:N597" xr:uid="{00000000-0001-0000-1A00-000000000000}"/>
  <conditionalFormatting sqref="A1">
    <cfRule type="duplicateValues" dxfId="1740" priority="1414"/>
    <cfRule type="duplicateValues" dxfId="1739" priority="1415"/>
    <cfRule type="duplicateValues" dxfId="1738" priority="1416"/>
    <cfRule type="duplicateValues" dxfId="1737" priority="1417"/>
  </conditionalFormatting>
  <conditionalFormatting sqref="A3 A16">
    <cfRule type="duplicateValues" dxfId="1736" priority="80"/>
    <cfRule type="duplicateValues" dxfId="1735" priority="81"/>
    <cfRule type="duplicateValues" dxfId="1734" priority="82"/>
    <cfRule type="duplicateValues" dxfId="1733" priority="83"/>
  </conditionalFormatting>
  <conditionalFormatting sqref="A3">
    <cfRule type="duplicateValues" dxfId="1732" priority="84"/>
  </conditionalFormatting>
  <conditionalFormatting sqref="A4">
    <cfRule type="duplicateValues" dxfId="1731" priority="26"/>
    <cfRule type="duplicateValues" dxfId="1730" priority="27"/>
    <cfRule type="duplicateValues" dxfId="1729" priority="28"/>
    <cfRule type="duplicateValues" dxfId="1728" priority="29"/>
    <cfRule type="duplicateValues" dxfId="1727" priority="30"/>
  </conditionalFormatting>
  <conditionalFormatting sqref="A5">
    <cfRule type="duplicateValues" dxfId="1726" priority="2"/>
    <cfRule type="duplicateValues" dxfId="1725" priority="3"/>
    <cfRule type="duplicateValues" dxfId="1724" priority="4"/>
    <cfRule type="duplicateValues" dxfId="1723" priority="5"/>
    <cfRule type="duplicateValues" dxfId="1722" priority="6"/>
  </conditionalFormatting>
  <conditionalFormatting sqref="A6">
    <cfRule type="duplicateValues" dxfId="1721" priority="8"/>
    <cfRule type="duplicateValues" dxfId="1720" priority="9"/>
    <cfRule type="duplicateValues" dxfId="1719" priority="10"/>
    <cfRule type="duplicateValues" dxfId="1718" priority="11"/>
    <cfRule type="duplicateValues" dxfId="1717" priority="12"/>
  </conditionalFormatting>
  <conditionalFormatting sqref="A7">
    <cfRule type="duplicateValues" dxfId="1716" priority="14"/>
    <cfRule type="duplicateValues" dxfId="1715" priority="15"/>
    <cfRule type="duplicateValues" dxfId="1714" priority="16"/>
    <cfRule type="duplicateValues" dxfId="1713" priority="17"/>
    <cfRule type="duplicateValues" dxfId="1712" priority="18"/>
  </conditionalFormatting>
  <conditionalFormatting sqref="A8">
    <cfRule type="duplicateValues" dxfId="1711" priority="20"/>
    <cfRule type="duplicateValues" dxfId="1710" priority="21"/>
    <cfRule type="duplicateValues" dxfId="1709" priority="22"/>
    <cfRule type="duplicateValues" dxfId="1708" priority="23"/>
    <cfRule type="duplicateValues" dxfId="1707" priority="24"/>
  </conditionalFormatting>
  <conditionalFormatting sqref="A9">
    <cfRule type="duplicateValues" dxfId="1706" priority="32"/>
    <cfRule type="duplicateValues" dxfId="1705" priority="33"/>
    <cfRule type="duplicateValues" dxfId="1704" priority="34"/>
    <cfRule type="duplicateValues" dxfId="1703" priority="35"/>
    <cfRule type="duplicateValues" dxfId="1702" priority="36"/>
  </conditionalFormatting>
  <conditionalFormatting sqref="A10">
    <cfRule type="duplicateValues" dxfId="1701" priority="38"/>
    <cfRule type="duplicateValues" dxfId="1700" priority="39"/>
    <cfRule type="duplicateValues" dxfId="1699" priority="40"/>
    <cfRule type="duplicateValues" dxfId="1698" priority="41"/>
    <cfRule type="duplicateValues" dxfId="1697" priority="42"/>
  </conditionalFormatting>
  <conditionalFormatting sqref="A12">
    <cfRule type="duplicateValues" dxfId="1696" priority="50"/>
    <cfRule type="duplicateValues" dxfId="1695" priority="51"/>
    <cfRule type="duplicateValues" dxfId="1694" priority="52"/>
    <cfRule type="duplicateValues" dxfId="1693" priority="53"/>
    <cfRule type="duplicateValues" dxfId="1692" priority="54"/>
  </conditionalFormatting>
  <conditionalFormatting sqref="A13">
    <cfRule type="duplicateValues" dxfId="1691" priority="56"/>
    <cfRule type="duplicateValues" dxfId="1690" priority="57"/>
    <cfRule type="duplicateValues" dxfId="1689" priority="58"/>
    <cfRule type="duplicateValues" dxfId="1688" priority="59"/>
    <cfRule type="duplicateValues" dxfId="1687" priority="60"/>
  </conditionalFormatting>
  <conditionalFormatting sqref="A14">
    <cfRule type="duplicateValues" dxfId="1686" priority="62"/>
    <cfRule type="duplicateValues" dxfId="1685" priority="63"/>
    <cfRule type="duplicateValues" dxfId="1684" priority="64"/>
    <cfRule type="duplicateValues" dxfId="1683" priority="65"/>
    <cfRule type="duplicateValues" dxfId="1682" priority="66"/>
  </conditionalFormatting>
  <conditionalFormatting sqref="A15">
    <cfRule type="duplicateValues" dxfId="1681" priority="68"/>
    <cfRule type="duplicateValues" dxfId="1680" priority="69"/>
    <cfRule type="duplicateValues" dxfId="1679" priority="70"/>
    <cfRule type="duplicateValues" dxfId="1678" priority="71"/>
    <cfRule type="duplicateValues" dxfId="1677" priority="72"/>
  </conditionalFormatting>
  <conditionalFormatting sqref="A17">
    <cfRule type="duplicateValues" dxfId="1676" priority="74"/>
    <cfRule type="duplicateValues" dxfId="1675" priority="75"/>
    <cfRule type="duplicateValues" dxfId="1674" priority="76"/>
    <cfRule type="duplicateValues" dxfId="1673" priority="77"/>
    <cfRule type="duplicateValues" dxfId="1672" priority="78"/>
  </conditionalFormatting>
  <conditionalFormatting sqref="A18">
    <cfRule type="duplicateValues" dxfId="1671" priority="86"/>
    <cfRule type="duplicateValues" dxfId="1670" priority="87"/>
    <cfRule type="duplicateValues" dxfId="1669" priority="88"/>
    <cfRule type="duplicateValues" dxfId="1668" priority="89"/>
    <cfRule type="duplicateValues" dxfId="1667" priority="90"/>
  </conditionalFormatting>
  <conditionalFormatting sqref="A20">
    <cfRule type="duplicateValues" dxfId="1666" priority="92"/>
    <cfRule type="duplicateValues" dxfId="1665" priority="93"/>
    <cfRule type="duplicateValues" dxfId="1664" priority="94"/>
    <cfRule type="duplicateValues" dxfId="1663" priority="95"/>
    <cfRule type="duplicateValues" dxfId="1662" priority="96"/>
  </conditionalFormatting>
  <conditionalFormatting sqref="A21">
    <cfRule type="duplicateValues" dxfId="1661" priority="98"/>
    <cfRule type="duplicateValues" dxfId="1660" priority="99"/>
    <cfRule type="duplicateValues" dxfId="1659" priority="100"/>
    <cfRule type="duplicateValues" dxfId="1658" priority="101"/>
    <cfRule type="duplicateValues" dxfId="1657" priority="102"/>
  </conditionalFormatting>
  <conditionalFormatting sqref="A22">
    <cfRule type="duplicateValues" dxfId="1656" priority="104"/>
    <cfRule type="duplicateValues" dxfId="1655" priority="105"/>
    <cfRule type="duplicateValues" dxfId="1654" priority="106"/>
    <cfRule type="duplicateValues" dxfId="1653" priority="107"/>
    <cfRule type="duplicateValues" dxfId="1652" priority="108"/>
  </conditionalFormatting>
  <conditionalFormatting sqref="A23">
    <cfRule type="duplicateValues" dxfId="1651" priority="110"/>
    <cfRule type="duplicateValues" dxfId="1650" priority="111"/>
    <cfRule type="duplicateValues" dxfId="1649" priority="112"/>
    <cfRule type="duplicateValues" dxfId="1648" priority="113"/>
    <cfRule type="duplicateValues" dxfId="1647" priority="114"/>
  </conditionalFormatting>
  <conditionalFormatting sqref="A24">
    <cfRule type="duplicateValues" dxfId="1646" priority="116"/>
    <cfRule type="duplicateValues" dxfId="1645" priority="117"/>
    <cfRule type="duplicateValues" dxfId="1644" priority="118"/>
    <cfRule type="duplicateValues" dxfId="1643" priority="119"/>
    <cfRule type="duplicateValues" dxfId="1642" priority="120"/>
  </conditionalFormatting>
  <conditionalFormatting sqref="A25">
    <cfRule type="duplicateValues" dxfId="1641" priority="44"/>
    <cfRule type="duplicateValues" dxfId="1640" priority="45"/>
    <cfRule type="duplicateValues" dxfId="1639" priority="46"/>
    <cfRule type="duplicateValues" dxfId="1638" priority="47"/>
    <cfRule type="duplicateValues" dxfId="1637" priority="48"/>
  </conditionalFormatting>
  <conditionalFormatting sqref="A26">
    <cfRule type="duplicateValues" dxfId="1636" priority="122"/>
    <cfRule type="duplicateValues" dxfId="1635" priority="123"/>
    <cfRule type="duplicateValues" dxfId="1634" priority="124"/>
    <cfRule type="duplicateValues" dxfId="1633" priority="125"/>
    <cfRule type="duplicateValues" dxfId="1632" priority="126"/>
  </conditionalFormatting>
  <conditionalFormatting sqref="A27">
    <cfRule type="duplicateValues" dxfId="1631" priority="128"/>
    <cfRule type="duplicateValues" dxfId="1630" priority="129"/>
    <cfRule type="duplicateValues" dxfId="1629" priority="130"/>
    <cfRule type="duplicateValues" dxfId="1628" priority="131"/>
    <cfRule type="duplicateValues" dxfId="1627" priority="132"/>
  </conditionalFormatting>
  <conditionalFormatting sqref="A28">
    <cfRule type="duplicateValues" dxfId="1626" priority="134"/>
    <cfRule type="duplicateValues" dxfId="1625" priority="135"/>
    <cfRule type="duplicateValues" dxfId="1624" priority="136"/>
    <cfRule type="duplicateValues" dxfId="1623" priority="137"/>
    <cfRule type="duplicateValues" dxfId="1622" priority="138"/>
  </conditionalFormatting>
  <conditionalFormatting sqref="A29">
    <cfRule type="duplicateValues" dxfId="1621" priority="140"/>
    <cfRule type="duplicateValues" dxfId="1620" priority="141"/>
    <cfRule type="duplicateValues" dxfId="1619" priority="142"/>
    <cfRule type="duplicateValues" dxfId="1618" priority="143"/>
    <cfRule type="duplicateValues" dxfId="1617" priority="144"/>
  </conditionalFormatting>
  <conditionalFormatting sqref="A30">
    <cfRule type="duplicateValues" dxfId="1616" priority="146"/>
    <cfRule type="duplicateValues" dxfId="1615" priority="147"/>
    <cfRule type="duplicateValues" dxfId="1614" priority="148"/>
    <cfRule type="duplicateValues" dxfId="1613" priority="149"/>
    <cfRule type="duplicateValues" dxfId="1612" priority="150"/>
  </conditionalFormatting>
  <conditionalFormatting sqref="A31:A32">
    <cfRule type="duplicateValues" dxfId="1611" priority="165"/>
    <cfRule type="duplicateValues" dxfId="1610" priority="166"/>
    <cfRule type="duplicateValues" dxfId="1609" priority="167"/>
    <cfRule type="duplicateValues" dxfId="1608" priority="168"/>
    <cfRule type="duplicateValues" dxfId="1607" priority="169"/>
  </conditionalFormatting>
  <conditionalFormatting sqref="A33">
    <cfRule type="duplicateValues" dxfId="1606" priority="153"/>
    <cfRule type="duplicateValues" dxfId="1605" priority="154"/>
    <cfRule type="duplicateValues" dxfId="1604" priority="155"/>
    <cfRule type="duplicateValues" dxfId="1603" priority="156"/>
    <cfRule type="duplicateValues" dxfId="1602" priority="157"/>
  </conditionalFormatting>
  <conditionalFormatting sqref="A34">
    <cfRule type="duplicateValues" dxfId="1601" priority="159"/>
    <cfRule type="duplicateValues" dxfId="1600" priority="160"/>
    <cfRule type="duplicateValues" dxfId="1599" priority="161"/>
    <cfRule type="duplicateValues" dxfId="1598" priority="162"/>
    <cfRule type="duplicateValues" dxfId="1597" priority="163"/>
  </conditionalFormatting>
  <conditionalFormatting sqref="A36">
    <cfRule type="duplicateValues" dxfId="1596" priority="171"/>
    <cfRule type="duplicateValues" dxfId="1595" priority="172"/>
    <cfRule type="duplicateValues" dxfId="1594" priority="173"/>
    <cfRule type="duplicateValues" dxfId="1593" priority="174"/>
    <cfRule type="duplicateValues" dxfId="1592" priority="175"/>
  </conditionalFormatting>
  <conditionalFormatting sqref="A37">
    <cfRule type="duplicateValues" dxfId="1591" priority="177"/>
    <cfRule type="duplicateValues" dxfId="1590" priority="178"/>
    <cfRule type="duplicateValues" dxfId="1589" priority="179"/>
    <cfRule type="duplicateValues" dxfId="1588" priority="180"/>
    <cfRule type="duplicateValues" dxfId="1587" priority="181"/>
  </conditionalFormatting>
  <conditionalFormatting sqref="A38">
    <cfRule type="duplicateValues" dxfId="1586" priority="201"/>
    <cfRule type="duplicateValues" dxfId="1585" priority="202"/>
    <cfRule type="duplicateValues" dxfId="1584" priority="203"/>
    <cfRule type="duplicateValues" dxfId="1583" priority="204"/>
    <cfRule type="duplicateValues" dxfId="1582" priority="205"/>
  </conditionalFormatting>
  <conditionalFormatting sqref="A39">
    <cfRule type="duplicateValues" dxfId="1581" priority="183"/>
    <cfRule type="duplicateValues" dxfId="1580" priority="184"/>
    <cfRule type="duplicateValues" dxfId="1579" priority="185"/>
    <cfRule type="duplicateValues" dxfId="1578" priority="186"/>
    <cfRule type="duplicateValues" dxfId="1577" priority="187"/>
  </conditionalFormatting>
  <conditionalFormatting sqref="A40">
    <cfRule type="duplicateValues" dxfId="1576" priority="189"/>
    <cfRule type="duplicateValues" dxfId="1575" priority="190"/>
    <cfRule type="duplicateValues" dxfId="1574" priority="191"/>
    <cfRule type="duplicateValues" dxfId="1573" priority="192"/>
    <cfRule type="duplicateValues" dxfId="1572" priority="193"/>
  </conditionalFormatting>
  <conditionalFormatting sqref="A41">
    <cfRule type="duplicateValues" dxfId="1571" priority="195"/>
    <cfRule type="duplicateValues" dxfId="1570" priority="196"/>
    <cfRule type="duplicateValues" dxfId="1569" priority="197"/>
    <cfRule type="duplicateValues" dxfId="1568" priority="198"/>
    <cfRule type="duplicateValues" dxfId="1567" priority="199"/>
  </conditionalFormatting>
  <conditionalFormatting sqref="A42">
    <cfRule type="duplicateValues" dxfId="1566" priority="213"/>
    <cfRule type="duplicateValues" dxfId="1565" priority="214"/>
    <cfRule type="duplicateValues" dxfId="1564" priority="215"/>
    <cfRule type="duplicateValues" dxfId="1563" priority="216"/>
    <cfRule type="duplicateValues" dxfId="1562" priority="217"/>
  </conditionalFormatting>
  <conditionalFormatting sqref="A43">
    <cfRule type="duplicateValues" dxfId="1561" priority="207"/>
    <cfRule type="duplicateValues" dxfId="1560" priority="208"/>
    <cfRule type="duplicateValues" dxfId="1559" priority="209"/>
    <cfRule type="duplicateValues" dxfId="1558" priority="210"/>
    <cfRule type="duplicateValues" dxfId="1557" priority="211"/>
  </conditionalFormatting>
  <conditionalFormatting sqref="A44">
    <cfRule type="duplicateValues" dxfId="1556" priority="225"/>
    <cfRule type="duplicateValues" dxfId="1555" priority="226"/>
    <cfRule type="duplicateValues" dxfId="1554" priority="227"/>
    <cfRule type="duplicateValues" dxfId="1553" priority="228"/>
    <cfRule type="duplicateValues" dxfId="1552" priority="229"/>
  </conditionalFormatting>
  <conditionalFormatting sqref="A45">
    <cfRule type="duplicateValues" dxfId="1551" priority="219"/>
    <cfRule type="duplicateValues" dxfId="1550" priority="220"/>
    <cfRule type="duplicateValues" dxfId="1549" priority="221"/>
    <cfRule type="duplicateValues" dxfId="1548" priority="222"/>
    <cfRule type="duplicateValues" dxfId="1547" priority="223"/>
  </conditionalFormatting>
  <conditionalFormatting sqref="A46">
    <cfRule type="duplicateValues" dxfId="1546" priority="267"/>
    <cfRule type="duplicateValues" dxfId="1545" priority="268"/>
    <cfRule type="duplicateValues" dxfId="1544" priority="269"/>
    <cfRule type="duplicateValues" dxfId="1543" priority="270"/>
    <cfRule type="duplicateValues" dxfId="1542" priority="271"/>
  </conditionalFormatting>
  <conditionalFormatting sqref="A47">
    <cfRule type="duplicateValues" dxfId="1541" priority="231"/>
    <cfRule type="duplicateValues" dxfId="1540" priority="232"/>
    <cfRule type="duplicateValues" dxfId="1539" priority="233"/>
    <cfRule type="duplicateValues" dxfId="1538" priority="234"/>
    <cfRule type="duplicateValues" dxfId="1537" priority="235"/>
  </conditionalFormatting>
  <conditionalFormatting sqref="A48">
    <cfRule type="duplicateValues" dxfId="1536" priority="237"/>
    <cfRule type="duplicateValues" dxfId="1535" priority="238"/>
    <cfRule type="duplicateValues" dxfId="1534" priority="239"/>
    <cfRule type="duplicateValues" dxfId="1533" priority="240"/>
    <cfRule type="duplicateValues" dxfId="1532" priority="241"/>
  </conditionalFormatting>
  <conditionalFormatting sqref="A49">
    <cfRule type="duplicateValues" dxfId="1531" priority="243"/>
    <cfRule type="duplicateValues" dxfId="1530" priority="244"/>
    <cfRule type="duplicateValues" dxfId="1529" priority="245"/>
    <cfRule type="duplicateValues" dxfId="1528" priority="246"/>
    <cfRule type="duplicateValues" dxfId="1527" priority="247"/>
  </conditionalFormatting>
  <conditionalFormatting sqref="A50">
    <cfRule type="duplicateValues" dxfId="1526" priority="255"/>
    <cfRule type="duplicateValues" dxfId="1525" priority="256"/>
    <cfRule type="duplicateValues" dxfId="1524" priority="257"/>
    <cfRule type="duplicateValues" dxfId="1523" priority="258"/>
    <cfRule type="duplicateValues" dxfId="1522" priority="259"/>
  </conditionalFormatting>
  <conditionalFormatting sqref="A51">
    <cfRule type="duplicateValues" dxfId="1521" priority="249"/>
    <cfRule type="duplicateValues" dxfId="1520" priority="250"/>
    <cfRule type="duplicateValues" dxfId="1519" priority="251"/>
    <cfRule type="duplicateValues" dxfId="1518" priority="252"/>
    <cfRule type="duplicateValues" dxfId="1517" priority="253"/>
  </conditionalFormatting>
  <conditionalFormatting sqref="A52">
    <cfRule type="duplicateValues" dxfId="1516" priority="261"/>
    <cfRule type="duplicateValues" dxfId="1515" priority="262"/>
    <cfRule type="duplicateValues" dxfId="1514" priority="263"/>
    <cfRule type="duplicateValues" dxfId="1513" priority="264"/>
    <cfRule type="duplicateValues" dxfId="1512" priority="265"/>
  </conditionalFormatting>
  <conditionalFormatting sqref="A53">
    <cfRule type="duplicateValues" dxfId="1511" priority="327"/>
    <cfRule type="duplicateValues" dxfId="1510" priority="328"/>
    <cfRule type="duplicateValues" dxfId="1509" priority="329"/>
    <cfRule type="duplicateValues" dxfId="1508" priority="330"/>
    <cfRule type="duplicateValues" dxfId="1507" priority="331"/>
  </conditionalFormatting>
  <conditionalFormatting sqref="A54">
    <cfRule type="duplicateValues" dxfId="1506" priority="273"/>
    <cfRule type="duplicateValues" dxfId="1505" priority="274"/>
    <cfRule type="duplicateValues" dxfId="1504" priority="275"/>
    <cfRule type="duplicateValues" dxfId="1503" priority="276"/>
    <cfRule type="duplicateValues" dxfId="1502" priority="277"/>
  </conditionalFormatting>
  <conditionalFormatting sqref="A55">
    <cfRule type="duplicateValues" dxfId="1501" priority="279"/>
    <cfRule type="duplicateValues" dxfId="1500" priority="280"/>
    <cfRule type="duplicateValues" dxfId="1499" priority="281"/>
    <cfRule type="duplicateValues" dxfId="1498" priority="282"/>
    <cfRule type="duplicateValues" dxfId="1497" priority="283"/>
  </conditionalFormatting>
  <conditionalFormatting sqref="A56">
    <cfRule type="duplicateValues" dxfId="1496" priority="285"/>
    <cfRule type="duplicateValues" dxfId="1495" priority="286"/>
    <cfRule type="duplicateValues" dxfId="1494" priority="287"/>
    <cfRule type="duplicateValues" dxfId="1493" priority="288"/>
    <cfRule type="duplicateValues" dxfId="1492" priority="289"/>
  </conditionalFormatting>
  <conditionalFormatting sqref="A57">
    <cfRule type="duplicateValues" dxfId="1491" priority="321"/>
    <cfRule type="duplicateValues" dxfId="1490" priority="322"/>
    <cfRule type="duplicateValues" dxfId="1489" priority="323"/>
    <cfRule type="duplicateValues" dxfId="1488" priority="324"/>
    <cfRule type="duplicateValues" dxfId="1487" priority="325"/>
  </conditionalFormatting>
  <conditionalFormatting sqref="A58">
    <cfRule type="duplicateValues" dxfId="1486" priority="291"/>
    <cfRule type="duplicateValues" dxfId="1485" priority="292"/>
    <cfRule type="duplicateValues" dxfId="1484" priority="293"/>
    <cfRule type="duplicateValues" dxfId="1483" priority="294"/>
    <cfRule type="duplicateValues" dxfId="1482" priority="295"/>
  </conditionalFormatting>
  <conditionalFormatting sqref="A59">
    <cfRule type="duplicateValues" dxfId="1481" priority="297"/>
    <cfRule type="duplicateValues" dxfId="1480" priority="298"/>
    <cfRule type="duplicateValues" dxfId="1479" priority="299"/>
    <cfRule type="duplicateValues" dxfId="1478" priority="300"/>
    <cfRule type="duplicateValues" dxfId="1477" priority="301"/>
  </conditionalFormatting>
  <conditionalFormatting sqref="A60">
    <cfRule type="duplicateValues" dxfId="1476" priority="309"/>
    <cfRule type="duplicateValues" dxfId="1475" priority="310"/>
    <cfRule type="duplicateValues" dxfId="1474" priority="311"/>
    <cfRule type="duplicateValues" dxfId="1473" priority="312"/>
    <cfRule type="duplicateValues" dxfId="1472" priority="313"/>
  </conditionalFormatting>
  <conditionalFormatting sqref="A61">
    <cfRule type="duplicateValues" dxfId="1471" priority="315"/>
    <cfRule type="duplicateValues" dxfId="1470" priority="316"/>
    <cfRule type="duplicateValues" dxfId="1469" priority="317"/>
    <cfRule type="duplicateValues" dxfId="1468" priority="318"/>
    <cfRule type="duplicateValues" dxfId="1467" priority="319"/>
  </conditionalFormatting>
  <conditionalFormatting sqref="A62">
    <cfRule type="duplicateValues" dxfId="1466" priority="993"/>
    <cfRule type="duplicateValues" dxfId="1465" priority="994"/>
    <cfRule type="duplicateValues" dxfId="1464" priority="995"/>
    <cfRule type="duplicateValues" dxfId="1463" priority="996"/>
    <cfRule type="duplicateValues" dxfId="1462" priority="997"/>
  </conditionalFormatting>
  <conditionalFormatting sqref="A63">
    <cfRule type="duplicateValues" dxfId="1461" priority="333"/>
    <cfRule type="duplicateValues" dxfId="1460" priority="334"/>
    <cfRule type="duplicateValues" dxfId="1459" priority="335"/>
    <cfRule type="duplicateValues" dxfId="1458" priority="336"/>
    <cfRule type="duplicateValues" dxfId="1457" priority="337"/>
  </conditionalFormatting>
  <conditionalFormatting sqref="A64">
    <cfRule type="duplicateValues" dxfId="1456" priority="351"/>
    <cfRule type="duplicateValues" dxfId="1455" priority="352"/>
    <cfRule type="duplicateValues" dxfId="1454" priority="353"/>
    <cfRule type="duplicateValues" dxfId="1453" priority="354"/>
    <cfRule type="duplicateValues" dxfId="1452" priority="355"/>
  </conditionalFormatting>
  <conditionalFormatting sqref="A65">
    <cfRule type="duplicateValues" dxfId="1451" priority="339"/>
    <cfRule type="duplicateValues" dxfId="1450" priority="340"/>
    <cfRule type="duplicateValues" dxfId="1449" priority="341"/>
    <cfRule type="duplicateValues" dxfId="1448" priority="342"/>
    <cfRule type="duplicateValues" dxfId="1447" priority="343"/>
  </conditionalFormatting>
  <conditionalFormatting sqref="A66">
    <cfRule type="duplicateValues" dxfId="1446" priority="345"/>
    <cfRule type="duplicateValues" dxfId="1445" priority="346"/>
    <cfRule type="duplicateValues" dxfId="1444" priority="347"/>
    <cfRule type="duplicateValues" dxfId="1443" priority="348"/>
    <cfRule type="duplicateValues" dxfId="1442" priority="349"/>
  </conditionalFormatting>
  <conditionalFormatting sqref="A67">
    <cfRule type="duplicateValues" dxfId="1441" priority="363"/>
    <cfRule type="duplicateValues" dxfId="1440" priority="364"/>
    <cfRule type="duplicateValues" dxfId="1439" priority="365"/>
    <cfRule type="duplicateValues" dxfId="1438" priority="366"/>
    <cfRule type="duplicateValues" dxfId="1437" priority="367"/>
  </conditionalFormatting>
  <conditionalFormatting sqref="A68">
    <cfRule type="duplicateValues" dxfId="1436" priority="357"/>
    <cfRule type="duplicateValues" dxfId="1435" priority="358"/>
    <cfRule type="duplicateValues" dxfId="1434" priority="359"/>
    <cfRule type="duplicateValues" dxfId="1433" priority="360"/>
    <cfRule type="duplicateValues" dxfId="1432" priority="361"/>
  </conditionalFormatting>
  <conditionalFormatting sqref="A69">
    <cfRule type="duplicateValues" dxfId="1431" priority="375"/>
    <cfRule type="duplicateValues" dxfId="1430" priority="376"/>
    <cfRule type="duplicateValues" dxfId="1429" priority="377"/>
    <cfRule type="duplicateValues" dxfId="1428" priority="378"/>
    <cfRule type="duplicateValues" dxfId="1427" priority="379"/>
  </conditionalFormatting>
  <conditionalFormatting sqref="A70">
    <cfRule type="duplicateValues" dxfId="1426" priority="369"/>
    <cfRule type="duplicateValues" dxfId="1425" priority="370"/>
    <cfRule type="duplicateValues" dxfId="1424" priority="371"/>
    <cfRule type="duplicateValues" dxfId="1423" priority="372"/>
    <cfRule type="duplicateValues" dxfId="1422" priority="373"/>
  </conditionalFormatting>
  <conditionalFormatting sqref="A71">
    <cfRule type="duplicateValues" dxfId="1421" priority="469"/>
  </conditionalFormatting>
  <conditionalFormatting sqref="A72">
    <cfRule type="duplicateValues" dxfId="1420" priority="381"/>
    <cfRule type="duplicateValues" dxfId="1419" priority="382"/>
    <cfRule type="duplicateValues" dxfId="1418" priority="383"/>
    <cfRule type="duplicateValues" dxfId="1417" priority="384"/>
    <cfRule type="duplicateValues" dxfId="1416" priority="385"/>
  </conditionalFormatting>
  <conditionalFormatting sqref="A73">
    <cfRule type="duplicateValues" dxfId="1415" priority="393"/>
    <cfRule type="duplicateValues" dxfId="1414" priority="394"/>
    <cfRule type="duplicateValues" dxfId="1413" priority="395"/>
    <cfRule type="duplicateValues" dxfId="1412" priority="396"/>
    <cfRule type="duplicateValues" dxfId="1411" priority="397"/>
  </conditionalFormatting>
  <conditionalFormatting sqref="A74">
    <cfRule type="duplicateValues" dxfId="1410" priority="387"/>
    <cfRule type="duplicateValues" dxfId="1409" priority="388"/>
    <cfRule type="duplicateValues" dxfId="1408" priority="389"/>
    <cfRule type="duplicateValues" dxfId="1407" priority="390"/>
    <cfRule type="duplicateValues" dxfId="1406" priority="391"/>
  </conditionalFormatting>
  <conditionalFormatting sqref="A75">
    <cfRule type="duplicateValues" dxfId="1405" priority="399"/>
    <cfRule type="duplicateValues" dxfId="1404" priority="400"/>
    <cfRule type="duplicateValues" dxfId="1403" priority="401"/>
    <cfRule type="duplicateValues" dxfId="1402" priority="402"/>
    <cfRule type="duplicateValues" dxfId="1401" priority="403"/>
  </conditionalFormatting>
  <conditionalFormatting sqref="A76">
    <cfRule type="duplicateValues" dxfId="1400" priority="404"/>
    <cfRule type="duplicateValues" dxfId="1399" priority="405"/>
    <cfRule type="duplicateValues" dxfId="1398" priority="406"/>
    <cfRule type="duplicateValues" dxfId="1397" priority="407"/>
    <cfRule type="duplicateValues" dxfId="1396" priority="408"/>
  </conditionalFormatting>
  <conditionalFormatting sqref="A77">
    <cfRule type="duplicateValues" dxfId="1395" priority="410"/>
    <cfRule type="duplicateValues" dxfId="1394" priority="411"/>
    <cfRule type="duplicateValues" dxfId="1393" priority="412"/>
    <cfRule type="duplicateValues" dxfId="1392" priority="413"/>
    <cfRule type="duplicateValues" dxfId="1391" priority="414"/>
  </conditionalFormatting>
  <conditionalFormatting sqref="A78">
    <cfRule type="duplicateValues" dxfId="1390" priority="416"/>
    <cfRule type="duplicateValues" dxfId="1389" priority="417"/>
    <cfRule type="duplicateValues" dxfId="1388" priority="418"/>
    <cfRule type="duplicateValues" dxfId="1387" priority="419"/>
    <cfRule type="duplicateValues" dxfId="1386" priority="420"/>
  </conditionalFormatting>
  <conditionalFormatting sqref="A79">
    <cfRule type="duplicateValues" dxfId="1385" priority="422"/>
    <cfRule type="duplicateValues" dxfId="1384" priority="423"/>
    <cfRule type="duplicateValues" dxfId="1383" priority="424"/>
    <cfRule type="duplicateValues" dxfId="1382" priority="425"/>
    <cfRule type="duplicateValues" dxfId="1381" priority="426"/>
  </conditionalFormatting>
  <conditionalFormatting sqref="A80">
    <cfRule type="duplicateValues" dxfId="1380" priority="428"/>
    <cfRule type="duplicateValues" dxfId="1379" priority="429"/>
    <cfRule type="duplicateValues" dxfId="1378" priority="430"/>
    <cfRule type="duplicateValues" dxfId="1377" priority="431"/>
    <cfRule type="duplicateValues" dxfId="1376" priority="432"/>
  </conditionalFormatting>
  <conditionalFormatting sqref="A81">
    <cfRule type="duplicateValues" dxfId="1375" priority="434"/>
    <cfRule type="duplicateValues" dxfId="1374" priority="435"/>
    <cfRule type="duplicateValues" dxfId="1373" priority="436"/>
    <cfRule type="duplicateValues" dxfId="1372" priority="437"/>
    <cfRule type="duplicateValues" dxfId="1371" priority="438"/>
  </conditionalFormatting>
  <conditionalFormatting sqref="A82 A71">
    <cfRule type="duplicateValues" dxfId="1370" priority="465"/>
    <cfRule type="duplicateValues" dxfId="1369" priority="466"/>
    <cfRule type="duplicateValues" dxfId="1368" priority="467"/>
    <cfRule type="duplicateValues" dxfId="1367" priority="468"/>
  </conditionalFormatting>
  <conditionalFormatting sqref="A83">
    <cfRule type="duplicateValues" dxfId="1366" priority="441"/>
    <cfRule type="duplicateValues" dxfId="1365" priority="442"/>
    <cfRule type="duplicateValues" dxfId="1364" priority="443"/>
    <cfRule type="duplicateValues" dxfId="1363" priority="444"/>
    <cfRule type="duplicateValues" dxfId="1362" priority="445"/>
  </conditionalFormatting>
  <conditionalFormatting sqref="A84">
    <cfRule type="duplicateValues" dxfId="1361" priority="447"/>
    <cfRule type="duplicateValues" dxfId="1360" priority="448"/>
    <cfRule type="duplicateValues" dxfId="1359" priority="449"/>
    <cfRule type="duplicateValues" dxfId="1358" priority="450"/>
    <cfRule type="duplicateValues" dxfId="1357" priority="451"/>
  </conditionalFormatting>
  <conditionalFormatting sqref="A85">
    <cfRule type="duplicateValues" dxfId="1356" priority="453"/>
    <cfRule type="duplicateValues" dxfId="1355" priority="454"/>
    <cfRule type="duplicateValues" dxfId="1354" priority="455"/>
    <cfRule type="duplicateValues" dxfId="1353" priority="456"/>
    <cfRule type="duplicateValues" dxfId="1352" priority="457"/>
  </conditionalFormatting>
  <conditionalFormatting sqref="A86">
    <cfRule type="duplicateValues" dxfId="1351" priority="459"/>
    <cfRule type="duplicateValues" dxfId="1350" priority="460"/>
    <cfRule type="duplicateValues" dxfId="1349" priority="461"/>
    <cfRule type="duplicateValues" dxfId="1348" priority="462"/>
    <cfRule type="duplicateValues" dxfId="1347" priority="463"/>
  </conditionalFormatting>
  <conditionalFormatting sqref="A87">
    <cfRule type="duplicateValues" dxfId="1346" priority="489"/>
    <cfRule type="duplicateValues" dxfId="1345" priority="490"/>
    <cfRule type="duplicateValues" dxfId="1344" priority="491"/>
    <cfRule type="duplicateValues" dxfId="1343" priority="492"/>
    <cfRule type="duplicateValues" dxfId="1342" priority="493"/>
  </conditionalFormatting>
  <conditionalFormatting sqref="A88">
    <cfRule type="duplicateValues" dxfId="1341" priority="477"/>
    <cfRule type="duplicateValues" dxfId="1340" priority="478"/>
    <cfRule type="duplicateValues" dxfId="1339" priority="479"/>
    <cfRule type="duplicateValues" dxfId="1338" priority="480"/>
    <cfRule type="duplicateValues" dxfId="1337" priority="481"/>
  </conditionalFormatting>
  <conditionalFormatting sqref="A89">
    <cfRule type="duplicateValues" dxfId="1336" priority="471"/>
    <cfRule type="duplicateValues" dxfId="1335" priority="472"/>
    <cfRule type="duplicateValues" dxfId="1334" priority="473"/>
    <cfRule type="duplicateValues" dxfId="1333" priority="474"/>
    <cfRule type="duplicateValues" dxfId="1332" priority="475"/>
  </conditionalFormatting>
  <conditionalFormatting sqref="A90">
    <cfRule type="duplicateValues" dxfId="1331" priority="483"/>
    <cfRule type="duplicateValues" dxfId="1330" priority="484"/>
    <cfRule type="duplicateValues" dxfId="1329" priority="485"/>
    <cfRule type="duplicateValues" dxfId="1328" priority="486"/>
    <cfRule type="duplicateValues" dxfId="1327" priority="487"/>
  </conditionalFormatting>
  <conditionalFormatting sqref="A91">
    <cfRule type="duplicateValues" dxfId="1326" priority="507"/>
    <cfRule type="duplicateValues" dxfId="1325" priority="508"/>
    <cfRule type="duplicateValues" dxfId="1324" priority="509"/>
    <cfRule type="duplicateValues" dxfId="1323" priority="510"/>
    <cfRule type="duplicateValues" dxfId="1322" priority="511"/>
  </conditionalFormatting>
  <conditionalFormatting sqref="A92">
    <cfRule type="duplicateValues" dxfId="1321" priority="495"/>
    <cfRule type="duplicateValues" dxfId="1320" priority="496"/>
    <cfRule type="duplicateValues" dxfId="1319" priority="497"/>
    <cfRule type="duplicateValues" dxfId="1318" priority="498"/>
    <cfRule type="duplicateValues" dxfId="1317" priority="499"/>
  </conditionalFormatting>
  <conditionalFormatting sqref="A93">
    <cfRule type="duplicateValues" dxfId="1316" priority="501"/>
    <cfRule type="duplicateValues" dxfId="1315" priority="502"/>
    <cfRule type="duplicateValues" dxfId="1314" priority="503"/>
    <cfRule type="duplicateValues" dxfId="1313" priority="504"/>
    <cfRule type="duplicateValues" dxfId="1312" priority="505"/>
  </conditionalFormatting>
  <conditionalFormatting sqref="A94">
    <cfRule type="duplicateValues" dxfId="1311" priority="513"/>
    <cfRule type="duplicateValues" dxfId="1310" priority="514"/>
    <cfRule type="duplicateValues" dxfId="1309" priority="515"/>
    <cfRule type="duplicateValues" dxfId="1308" priority="516"/>
    <cfRule type="duplicateValues" dxfId="1307" priority="517"/>
  </conditionalFormatting>
  <conditionalFormatting sqref="A95">
    <cfRule type="duplicateValues" dxfId="1306" priority="519"/>
    <cfRule type="duplicateValues" dxfId="1305" priority="520"/>
    <cfRule type="duplicateValues" dxfId="1304" priority="521"/>
    <cfRule type="duplicateValues" dxfId="1303" priority="522"/>
    <cfRule type="duplicateValues" dxfId="1302" priority="523"/>
  </conditionalFormatting>
  <conditionalFormatting sqref="A96">
    <cfRule type="duplicateValues" dxfId="1301" priority="1554"/>
    <cfRule type="duplicateValues" dxfId="1300" priority="1555"/>
    <cfRule type="duplicateValues" dxfId="1299" priority="1556"/>
    <cfRule type="duplicateValues" dxfId="1298" priority="1557"/>
  </conditionalFormatting>
  <conditionalFormatting sqref="A97">
    <cfRule type="duplicateValues" dxfId="1297" priority="525"/>
    <cfRule type="duplicateValues" dxfId="1296" priority="526"/>
    <cfRule type="duplicateValues" dxfId="1295" priority="527"/>
    <cfRule type="duplicateValues" dxfId="1294" priority="528"/>
    <cfRule type="duplicateValues" dxfId="1293" priority="529"/>
  </conditionalFormatting>
  <conditionalFormatting sqref="A98">
    <cfRule type="duplicateValues" dxfId="1292" priority="531"/>
    <cfRule type="duplicateValues" dxfId="1291" priority="532"/>
    <cfRule type="duplicateValues" dxfId="1290" priority="533"/>
    <cfRule type="duplicateValues" dxfId="1289" priority="534"/>
    <cfRule type="duplicateValues" dxfId="1288" priority="535"/>
  </conditionalFormatting>
  <conditionalFormatting sqref="A99">
    <cfRule type="duplicateValues" dxfId="1287" priority="537"/>
    <cfRule type="duplicateValues" dxfId="1286" priority="538"/>
    <cfRule type="duplicateValues" dxfId="1285" priority="539"/>
    <cfRule type="duplicateValues" dxfId="1284" priority="540"/>
    <cfRule type="duplicateValues" dxfId="1283" priority="541"/>
  </conditionalFormatting>
  <conditionalFormatting sqref="A100">
    <cfRule type="duplicateValues" dxfId="1282" priority="543"/>
    <cfRule type="duplicateValues" dxfId="1281" priority="544"/>
    <cfRule type="duplicateValues" dxfId="1280" priority="545"/>
    <cfRule type="duplicateValues" dxfId="1279" priority="546"/>
    <cfRule type="duplicateValues" dxfId="1278" priority="547"/>
  </conditionalFormatting>
  <conditionalFormatting sqref="A101">
    <cfRule type="duplicateValues" dxfId="1277" priority="549"/>
    <cfRule type="duplicateValues" dxfId="1276" priority="550"/>
    <cfRule type="duplicateValues" dxfId="1275" priority="551"/>
    <cfRule type="duplicateValues" dxfId="1274" priority="552"/>
    <cfRule type="duplicateValues" dxfId="1273" priority="553"/>
  </conditionalFormatting>
  <conditionalFormatting sqref="A102">
    <cfRule type="duplicateValues" dxfId="1272" priority="561"/>
    <cfRule type="duplicateValues" dxfId="1271" priority="562"/>
    <cfRule type="duplicateValues" dxfId="1270" priority="563"/>
    <cfRule type="duplicateValues" dxfId="1269" priority="564"/>
    <cfRule type="duplicateValues" dxfId="1268" priority="565"/>
  </conditionalFormatting>
  <conditionalFormatting sqref="A103">
    <cfRule type="duplicateValues" dxfId="1267" priority="555"/>
    <cfRule type="duplicateValues" dxfId="1266" priority="556"/>
    <cfRule type="duplicateValues" dxfId="1265" priority="557"/>
    <cfRule type="duplicateValues" dxfId="1264" priority="558"/>
    <cfRule type="duplicateValues" dxfId="1263" priority="559"/>
  </conditionalFormatting>
  <conditionalFormatting sqref="A104">
    <cfRule type="duplicateValues" dxfId="1262" priority="567"/>
    <cfRule type="duplicateValues" dxfId="1261" priority="568"/>
    <cfRule type="duplicateValues" dxfId="1260" priority="569"/>
    <cfRule type="duplicateValues" dxfId="1259" priority="570"/>
    <cfRule type="duplicateValues" dxfId="1258" priority="571"/>
  </conditionalFormatting>
  <conditionalFormatting sqref="A105">
    <cfRule type="duplicateValues" dxfId="1257" priority="573"/>
    <cfRule type="duplicateValues" dxfId="1256" priority="574"/>
    <cfRule type="duplicateValues" dxfId="1255" priority="575"/>
    <cfRule type="duplicateValues" dxfId="1254" priority="576"/>
    <cfRule type="duplicateValues" dxfId="1253" priority="577"/>
  </conditionalFormatting>
  <conditionalFormatting sqref="A106">
    <cfRule type="duplicateValues" dxfId="1252" priority="579"/>
    <cfRule type="duplicateValues" dxfId="1251" priority="580"/>
    <cfRule type="duplicateValues" dxfId="1250" priority="581"/>
    <cfRule type="duplicateValues" dxfId="1249" priority="582"/>
    <cfRule type="duplicateValues" dxfId="1248" priority="583"/>
  </conditionalFormatting>
  <conditionalFormatting sqref="A107">
    <cfRule type="duplicateValues" dxfId="1247" priority="585"/>
    <cfRule type="duplicateValues" dxfId="1246" priority="586"/>
    <cfRule type="duplicateValues" dxfId="1245" priority="587"/>
    <cfRule type="duplicateValues" dxfId="1244" priority="588"/>
    <cfRule type="duplicateValues" dxfId="1243" priority="589"/>
  </conditionalFormatting>
  <conditionalFormatting sqref="A108">
    <cfRule type="duplicateValues" dxfId="1242" priority="591"/>
    <cfRule type="duplicateValues" dxfId="1241" priority="592"/>
    <cfRule type="duplicateValues" dxfId="1240" priority="593"/>
    <cfRule type="duplicateValues" dxfId="1239" priority="594"/>
    <cfRule type="duplicateValues" dxfId="1238" priority="595"/>
  </conditionalFormatting>
  <conditionalFormatting sqref="A109">
    <cfRule type="duplicateValues" dxfId="1237" priority="621"/>
    <cfRule type="duplicateValues" dxfId="1236" priority="622"/>
    <cfRule type="duplicateValues" dxfId="1235" priority="623"/>
    <cfRule type="duplicateValues" dxfId="1234" priority="624"/>
    <cfRule type="duplicateValues" dxfId="1233" priority="625"/>
  </conditionalFormatting>
  <conditionalFormatting sqref="A110">
    <cfRule type="duplicateValues" dxfId="1232" priority="597"/>
    <cfRule type="duplicateValues" dxfId="1231" priority="598"/>
    <cfRule type="duplicateValues" dxfId="1230" priority="599"/>
    <cfRule type="duplicateValues" dxfId="1229" priority="600"/>
    <cfRule type="duplicateValues" dxfId="1228" priority="601"/>
  </conditionalFormatting>
  <conditionalFormatting sqref="A111">
    <cfRule type="duplicateValues" dxfId="1227" priority="609"/>
    <cfRule type="duplicateValues" dxfId="1226" priority="610"/>
    <cfRule type="duplicateValues" dxfId="1225" priority="611"/>
    <cfRule type="duplicateValues" dxfId="1224" priority="612"/>
    <cfRule type="duplicateValues" dxfId="1223" priority="613"/>
  </conditionalFormatting>
  <conditionalFormatting sqref="A112">
    <cfRule type="duplicateValues" dxfId="1222" priority="603"/>
    <cfRule type="duplicateValues" dxfId="1221" priority="604"/>
    <cfRule type="duplicateValues" dxfId="1220" priority="605"/>
    <cfRule type="duplicateValues" dxfId="1219" priority="606"/>
    <cfRule type="duplicateValues" dxfId="1218" priority="607"/>
  </conditionalFormatting>
  <conditionalFormatting sqref="A113">
    <cfRule type="duplicateValues" dxfId="1217" priority="615"/>
    <cfRule type="duplicateValues" dxfId="1216" priority="616"/>
    <cfRule type="duplicateValues" dxfId="1215" priority="617"/>
    <cfRule type="duplicateValues" dxfId="1214" priority="618"/>
    <cfRule type="duplicateValues" dxfId="1213" priority="619"/>
  </conditionalFormatting>
  <conditionalFormatting sqref="A114">
    <cfRule type="duplicateValues" dxfId="1212" priority="717"/>
    <cfRule type="duplicateValues" dxfId="1211" priority="718"/>
    <cfRule type="duplicateValues" dxfId="1210" priority="719"/>
    <cfRule type="duplicateValues" dxfId="1209" priority="720"/>
    <cfRule type="duplicateValues" dxfId="1208" priority="721"/>
  </conditionalFormatting>
  <conditionalFormatting sqref="A115">
    <cfRule type="duplicateValues" dxfId="1207" priority="627"/>
    <cfRule type="duplicateValues" dxfId="1206" priority="628"/>
    <cfRule type="duplicateValues" dxfId="1205" priority="629"/>
    <cfRule type="duplicateValues" dxfId="1204" priority="630"/>
    <cfRule type="duplicateValues" dxfId="1203" priority="631"/>
  </conditionalFormatting>
  <conditionalFormatting sqref="A116">
    <cfRule type="duplicateValues" dxfId="1202" priority="633"/>
    <cfRule type="duplicateValues" dxfId="1201" priority="634"/>
    <cfRule type="duplicateValues" dxfId="1200" priority="635"/>
    <cfRule type="duplicateValues" dxfId="1199" priority="636"/>
    <cfRule type="duplicateValues" dxfId="1198" priority="637"/>
  </conditionalFormatting>
  <conditionalFormatting sqref="A117">
    <cfRule type="duplicateValues" dxfId="1197" priority="645"/>
    <cfRule type="duplicateValues" dxfId="1196" priority="646"/>
    <cfRule type="duplicateValues" dxfId="1195" priority="647"/>
    <cfRule type="duplicateValues" dxfId="1194" priority="648"/>
    <cfRule type="duplicateValues" dxfId="1193" priority="649"/>
  </conditionalFormatting>
  <conditionalFormatting sqref="A118">
    <cfRule type="duplicateValues" dxfId="1192" priority="639"/>
    <cfRule type="duplicateValues" dxfId="1191" priority="640"/>
    <cfRule type="duplicateValues" dxfId="1190" priority="641"/>
    <cfRule type="duplicateValues" dxfId="1189" priority="642"/>
    <cfRule type="duplicateValues" dxfId="1188" priority="643"/>
  </conditionalFormatting>
  <conditionalFormatting sqref="A119">
    <cfRule type="duplicateValues" dxfId="1187" priority="651"/>
    <cfRule type="duplicateValues" dxfId="1186" priority="652"/>
    <cfRule type="duplicateValues" dxfId="1185" priority="653"/>
    <cfRule type="duplicateValues" dxfId="1184" priority="654"/>
    <cfRule type="duplicateValues" dxfId="1183" priority="655"/>
  </conditionalFormatting>
  <conditionalFormatting sqref="A120">
    <cfRule type="duplicateValues" dxfId="1182" priority="657"/>
    <cfRule type="duplicateValues" dxfId="1181" priority="658"/>
    <cfRule type="duplicateValues" dxfId="1180" priority="659"/>
    <cfRule type="duplicateValues" dxfId="1179" priority="660"/>
    <cfRule type="duplicateValues" dxfId="1178" priority="661"/>
  </conditionalFormatting>
  <conditionalFormatting sqref="A121">
    <cfRule type="duplicateValues" dxfId="1177" priority="663"/>
    <cfRule type="duplicateValues" dxfId="1176" priority="664"/>
    <cfRule type="duplicateValues" dxfId="1175" priority="665"/>
    <cfRule type="duplicateValues" dxfId="1174" priority="666"/>
    <cfRule type="duplicateValues" dxfId="1173" priority="667"/>
  </conditionalFormatting>
  <conditionalFormatting sqref="A122">
    <cfRule type="duplicateValues" dxfId="1172" priority="669"/>
    <cfRule type="duplicateValues" dxfId="1171" priority="670"/>
    <cfRule type="duplicateValues" dxfId="1170" priority="671"/>
    <cfRule type="duplicateValues" dxfId="1169" priority="672"/>
    <cfRule type="duplicateValues" dxfId="1168" priority="673"/>
  </conditionalFormatting>
  <conditionalFormatting sqref="A123">
    <cfRule type="duplicateValues" dxfId="1167" priority="675"/>
    <cfRule type="duplicateValues" dxfId="1166" priority="676"/>
    <cfRule type="duplicateValues" dxfId="1165" priority="677"/>
    <cfRule type="duplicateValues" dxfId="1164" priority="678"/>
    <cfRule type="duplicateValues" dxfId="1163" priority="679"/>
  </conditionalFormatting>
  <conditionalFormatting sqref="A124">
    <cfRule type="duplicateValues" dxfId="1162" priority="681"/>
    <cfRule type="duplicateValues" dxfId="1161" priority="682"/>
    <cfRule type="duplicateValues" dxfId="1160" priority="683"/>
    <cfRule type="duplicateValues" dxfId="1159" priority="684"/>
    <cfRule type="duplicateValues" dxfId="1158" priority="685"/>
  </conditionalFormatting>
  <conditionalFormatting sqref="A125">
    <cfRule type="duplicateValues" dxfId="1157" priority="687"/>
    <cfRule type="duplicateValues" dxfId="1156" priority="688"/>
    <cfRule type="duplicateValues" dxfId="1155" priority="689"/>
    <cfRule type="duplicateValues" dxfId="1154" priority="690"/>
    <cfRule type="duplicateValues" dxfId="1153" priority="691"/>
  </conditionalFormatting>
  <conditionalFormatting sqref="A126">
    <cfRule type="duplicateValues" dxfId="1152" priority="693"/>
    <cfRule type="duplicateValues" dxfId="1151" priority="694"/>
    <cfRule type="duplicateValues" dxfId="1150" priority="695"/>
    <cfRule type="duplicateValues" dxfId="1149" priority="696"/>
    <cfRule type="duplicateValues" dxfId="1148" priority="697"/>
  </conditionalFormatting>
  <conditionalFormatting sqref="A127">
    <cfRule type="duplicateValues" dxfId="1147" priority="699"/>
    <cfRule type="duplicateValues" dxfId="1146" priority="700"/>
    <cfRule type="duplicateValues" dxfId="1145" priority="701"/>
    <cfRule type="duplicateValues" dxfId="1144" priority="702"/>
    <cfRule type="duplicateValues" dxfId="1143" priority="703"/>
  </conditionalFormatting>
  <conditionalFormatting sqref="A128">
    <cfRule type="duplicateValues" dxfId="1142" priority="705"/>
    <cfRule type="duplicateValues" dxfId="1141" priority="706"/>
    <cfRule type="duplicateValues" dxfId="1140" priority="707"/>
    <cfRule type="duplicateValues" dxfId="1139" priority="708"/>
    <cfRule type="duplicateValues" dxfId="1138" priority="709"/>
  </conditionalFormatting>
  <conditionalFormatting sqref="A129">
    <cfRule type="duplicateValues" dxfId="1137" priority="711"/>
    <cfRule type="duplicateValues" dxfId="1136" priority="712"/>
    <cfRule type="duplicateValues" dxfId="1135" priority="713"/>
    <cfRule type="duplicateValues" dxfId="1134" priority="714"/>
    <cfRule type="duplicateValues" dxfId="1133" priority="715"/>
  </conditionalFormatting>
  <conditionalFormatting sqref="A130">
    <cfRule type="duplicateValues" dxfId="1132" priority="921"/>
    <cfRule type="duplicateValues" dxfId="1131" priority="922"/>
    <cfRule type="duplicateValues" dxfId="1130" priority="923"/>
    <cfRule type="duplicateValues" dxfId="1129" priority="924"/>
    <cfRule type="duplicateValues" dxfId="1128" priority="925"/>
  </conditionalFormatting>
  <conditionalFormatting sqref="A131">
    <cfRule type="duplicateValues" dxfId="1127" priority="1525"/>
    <cfRule type="duplicateValues" dxfId="1126" priority="1526"/>
    <cfRule type="duplicateValues" dxfId="1125" priority="1527"/>
    <cfRule type="duplicateValues" dxfId="1124" priority="1528"/>
  </conditionalFormatting>
  <conditionalFormatting sqref="A132">
    <cfRule type="duplicateValues" dxfId="1123" priority="723"/>
    <cfRule type="duplicateValues" dxfId="1122" priority="724"/>
    <cfRule type="duplicateValues" dxfId="1121" priority="725"/>
    <cfRule type="duplicateValues" dxfId="1120" priority="726"/>
    <cfRule type="duplicateValues" dxfId="1119" priority="727"/>
  </conditionalFormatting>
  <conditionalFormatting sqref="A133">
    <cfRule type="duplicateValues" dxfId="1118" priority="729"/>
    <cfRule type="duplicateValues" dxfId="1117" priority="730"/>
    <cfRule type="duplicateValues" dxfId="1116" priority="731"/>
    <cfRule type="duplicateValues" dxfId="1115" priority="732"/>
    <cfRule type="duplicateValues" dxfId="1114" priority="733"/>
  </conditionalFormatting>
  <conditionalFormatting sqref="A134">
    <cfRule type="duplicateValues" dxfId="1113" priority="741"/>
    <cfRule type="duplicateValues" dxfId="1112" priority="742"/>
    <cfRule type="duplicateValues" dxfId="1111" priority="743"/>
    <cfRule type="duplicateValues" dxfId="1110" priority="744"/>
    <cfRule type="duplicateValues" dxfId="1109" priority="745"/>
  </conditionalFormatting>
  <conditionalFormatting sqref="A135">
    <cfRule type="duplicateValues" dxfId="1108" priority="735"/>
    <cfRule type="duplicateValues" dxfId="1107" priority="736"/>
    <cfRule type="duplicateValues" dxfId="1106" priority="737"/>
    <cfRule type="duplicateValues" dxfId="1105" priority="738"/>
    <cfRule type="duplicateValues" dxfId="1104" priority="739"/>
  </conditionalFormatting>
  <conditionalFormatting sqref="A136">
    <cfRule type="duplicateValues" dxfId="1103" priority="747"/>
    <cfRule type="duplicateValues" dxfId="1102" priority="748"/>
    <cfRule type="duplicateValues" dxfId="1101" priority="749"/>
    <cfRule type="duplicateValues" dxfId="1100" priority="750"/>
    <cfRule type="duplicateValues" dxfId="1099" priority="751"/>
  </conditionalFormatting>
  <conditionalFormatting sqref="A137">
    <cfRule type="duplicateValues" dxfId="1098" priority="753"/>
    <cfRule type="duplicateValues" dxfId="1097" priority="754"/>
    <cfRule type="duplicateValues" dxfId="1096" priority="755"/>
    <cfRule type="duplicateValues" dxfId="1095" priority="756"/>
    <cfRule type="duplicateValues" dxfId="1094" priority="757"/>
  </conditionalFormatting>
  <conditionalFormatting sqref="A138">
    <cfRule type="duplicateValues" dxfId="1093" priority="765"/>
    <cfRule type="duplicateValues" dxfId="1092" priority="766"/>
    <cfRule type="duplicateValues" dxfId="1091" priority="767"/>
    <cfRule type="duplicateValues" dxfId="1090" priority="768"/>
    <cfRule type="duplicateValues" dxfId="1089" priority="769"/>
  </conditionalFormatting>
  <conditionalFormatting sqref="A139">
    <cfRule type="duplicateValues" dxfId="1088" priority="759"/>
    <cfRule type="duplicateValues" dxfId="1087" priority="760"/>
    <cfRule type="duplicateValues" dxfId="1086" priority="761"/>
    <cfRule type="duplicateValues" dxfId="1085" priority="762"/>
    <cfRule type="duplicateValues" dxfId="1084" priority="763"/>
  </conditionalFormatting>
  <conditionalFormatting sqref="A140">
    <cfRule type="duplicateValues" dxfId="1083" priority="777"/>
    <cfRule type="duplicateValues" dxfId="1082" priority="778"/>
    <cfRule type="duplicateValues" dxfId="1081" priority="779"/>
    <cfRule type="duplicateValues" dxfId="1080" priority="780"/>
    <cfRule type="duplicateValues" dxfId="1079" priority="781"/>
  </conditionalFormatting>
  <conditionalFormatting sqref="A141">
    <cfRule type="duplicateValues" dxfId="1078" priority="807"/>
    <cfRule type="duplicateValues" dxfId="1077" priority="808"/>
    <cfRule type="duplicateValues" dxfId="1076" priority="809"/>
    <cfRule type="duplicateValues" dxfId="1075" priority="810"/>
    <cfRule type="duplicateValues" dxfId="1074" priority="811"/>
  </conditionalFormatting>
  <conditionalFormatting sqref="A142">
    <cfRule type="duplicateValues" dxfId="1073" priority="783"/>
    <cfRule type="duplicateValues" dxfId="1072" priority="784"/>
    <cfRule type="duplicateValues" dxfId="1071" priority="785"/>
    <cfRule type="duplicateValues" dxfId="1070" priority="786"/>
    <cfRule type="duplicateValues" dxfId="1069" priority="787"/>
  </conditionalFormatting>
  <conditionalFormatting sqref="A143">
    <cfRule type="duplicateValues" dxfId="1068" priority="789"/>
    <cfRule type="duplicateValues" dxfId="1067" priority="790"/>
    <cfRule type="duplicateValues" dxfId="1066" priority="791"/>
    <cfRule type="duplicateValues" dxfId="1065" priority="792"/>
    <cfRule type="duplicateValues" dxfId="1064" priority="793"/>
  </conditionalFormatting>
  <conditionalFormatting sqref="A144">
    <cfRule type="duplicateValues" dxfId="1063" priority="795"/>
    <cfRule type="duplicateValues" dxfId="1062" priority="796"/>
    <cfRule type="duplicateValues" dxfId="1061" priority="797"/>
    <cfRule type="duplicateValues" dxfId="1060" priority="798"/>
    <cfRule type="duplicateValues" dxfId="1059" priority="799"/>
  </conditionalFormatting>
  <conditionalFormatting sqref="A145">
    <cfRule type="duplicateValues" dxfId="1058" priority="801"/>
    <cfRule type="duplicateValues" dxfId="1057" priority="802"/>
    <cfRule type="duplicateValues" dxfId="1056" priority="803"/>
    <cfRule type="duplicateValues" dxfId="1055" priority="804"/>
    <cfRule type="duplicateValues" dxfId="1054" priority="805"/>
  </conditionalFormatting>
  <conditionalFormatting sqref="A146">
    <cfRule type="duplicateValues" dxfId="1053" priority="819"/>
    <cfRule type="duplicateValues" dxfId="1052" priority="820"/>
    <cfRule type="duplicateValues" dxfId="1051" priority="821"/>
    <cfRule type="duplicateValues" dxfId="1050" priority="822"/>
    <cfRule type="duplicateValues" dxfId="1049" priority="823"/>
  </conditionalFormatting>
  <conditionalFormatting sqref="A147">
    <cfRule type="duplicateValues" dxfId="1048" priority="825"/>
    <cfRule type="duplicateValues" dxfId="1047" priority="826"/>
    <cfRule type="duplicateValues" dxfId="1046" priority="827"/>
    <cfRule type="duplicateValues" dxfId="1045" priority="828"/>
    <cfRule type="duplicateValues" dxfId="1044" priority="829"/>
  </conditionalFormatting>
  <conditionalFormatting sqref="A148">
    <cfRule type="duplicateValues" dxfId="1043" priority="837"/>
    <cfRule type="duplicateValues" dxfId="1042" priority="838"/>
    <cfRule type="duplicateValues" dxfId="1041" priority="839"/>
    <cfRule type="duplicateValues" dxfId="1040" priority="840"/>
    <cfRule type="duplicateValues" dxfId="1039" priority="841"/>
  </conditionalFormatting>
  <conditionalFormatting sqref="A149">
    <cfRule type="duplicateValues" dxfId="1038" priority="831"/>
    <cfRule type="duplicateValues" dxfId="1037" priority="832"/>
    <cfRule type="duplicateValues" dxfId="1036" priority="833"/>
    <cfRule type="duplicateValues" dxfId="1035" priority="834"/>
    <cfRule type="duplicateValues" dxfId="1034" priority="835"/>
  </conditionalFormatting>
  <conditionalFormatting sqref="A150">
    <cfRule type="duplicateValues" dxfId="1033" priority="855"/>
    <cfRule type="duplicateValues" dxfId="1032" priority="856"/>
    <cfRule type="duplicateValues" dxfId="1031" priority="857"/>
    <cfRule type="duplicateValues" dxfId="1030" priority="858"/>
    <cfRule type="duplicateValues" dxfId="1029" priority="859"/>
  </conditionalFormatting>
  <conditionalFormatting sqref="A151">
    <cfRule type="duplicateValues" dxfId="1028" priority="843"/>
    <cfRule type="duplicateValues" dxfId="1027" priority="844"/>
    <cfRule type="duplicateValues" dxfId="1026" priority="845"/>
    <cfRule type="duplicateValues" dxfId="1025" priority="846"/>
    <cfRule type="duplicateValues" dxfId="1024" priority="847"/>
  </conditionalFormatting>
  <conditionalFormatting sqref="A152">
    <cfRule type="duplicateValues" dxfId="1023" priority="849"/>
    <cfRule type="duplicateValues" dxfId="1022" priority="850"/>
    <cfRule type="duplicateValues" dxfId="1021" priority="851"/>
    <cfRule type="duplicateValues" dxfId="1020" priority="852"/>
    <cfRule type="duplicateValues" dxfId="1019" priority="853"/>
  </conditionalFormatting>
  <conditionalFormatting sqref="A153">
    <cfRule type="duplicateValues" dxfId="1018" priority="867"/>
    <cfRule type="duplicateValues" dxfId="1017" priority="868"/>
    <cfRule type="duplicateValues" dxfId="1016" priority="869"/>
    <cfRule type="duplicateValues" dxfId="1015" priority="870"/>
    <cfRule type="duplicateValues" dxfId="1014" priority="871"/>
  </conditionalFormatting>
  <conditionalFormatting sqref="A154">
    <cfRule type="duplicateValues" dxfId="1013" priority="879"/>
    <cfRule type="duplicateValues" dxfId="1012" priority="880"/>
    <cfRule type="duplicateValues" dxfId="1011" priority="881"/>
    <cfRule type="duplicateValues" dxfId="1010" priority="882"/>
    <cfRule type="duplicateValues" dxfId="1009" priority="883"/>
  </conditionalFormatting>
  <conditionalFormatting sqref="A155">
    <cfRule type="duplicateValues" dxfId="1008" priority="873"/>
    <cfRule type="duplicateValues" dxfId="1007" priority="874"/>
    <cfRule type="duplicateValues" dxfId="1006" priority="875"/>
    <cfRule type="duplicateValues" dxfId="1005" priority="876"/>
    <cfRule type="duplicateValues" dxfId="1004" priority="877"/>
  </conditionalFormatting>
  <conditionalFormatting sqref="A156">
    <cfRule type="duplicateValues" dxfId="1003" priority="885"/>
    <cfRule type="duplicateValues" dxfId="1002" priority="886"/>
    <cfRule type="duplicateValues" dxfId="1001" priority="887"/>
    <cfRule type="duplicateValues" dxfId="1000" priority="888"/>
    <cfRule type="duplicateValues" dxfId="999" priority="889"/>
  </conditionalFormatting>
  <conditionalFormatting sqref="A157">
    <cfRule type="duplicateValues" dxfId="998" priority="891"/>
    <cfRule type="duplicateValues" dxfId="997" priority="892"/>
    <cfRule type="duplicateValues" dxfId="996" priority="893"/>
    <cfRule type="duplicateValues" dxfId="995" priority="894"/>
    <cfRule type="duplicateValues" dxfId="994" priority="895"/>
  </conditionalFormatting>
  <conditionalFormatting sqref="A158">
    <cfRule type="duplicateValues" dxfId="993" priority="897"/>
    <cfRule type="duplicateValues" dxfId="992" priority="898"/>
    <cfRule type="duplicateValues" dxfId="991" priority="899"/>
    <cfRule type="duplicateValues" dxfId="990" priority="900"/>
    <cfRule type="duplicateValues" dxfId="989" priority="901"/>
  </conditionalFormatting>
  <conditionalFormatting sqref="A159">
    <cfRule type="duplicateValues" dxfId="988" priority="909"/>
    <cfRule type="duplicateValues" dxfId="987" priority="910"/>
    <cfRule type="duplicateValues" dxfId="986" priority="911"/>
    <cfRule type="duplicateValues" dxfId="985" priority="912"/>
    <cfRule type="duplicateValues" dxfId="984" priority="913"/>
  </conditionalFormatting>
  <conditionalFormatting sqref="A160">
    <cfRule type="duplicateValues" dxfId="983" priority="903"/>
    <cfRule type="duplicateValues" dxfId="982" priority="904"/>
    <cfRule type="duplicateValues" dxfId="981" priority="905"/>
    <cfRule type="duplicateValues" dxfId="980" priority="906"/>
    <cfRule type="duplicateValues" dxfId="979" priority="907"/>
  </conditionalFormatting>
  <conditionalFormatting sqref="A161">
    <cfRule type="duplicateValues" dxfId="978" priority="915"/>
    <cfRule type="duplicateValues" dxfId="977" priority="916"/>
    <cfRule type="duplicateValues" dxfId="976" priority="917"/>
    <cfRule type="duplicateValues" dxfId="975" priority="918"/>
    <cfRule type="duplicateValues" dxfId="974" priority="919"/>
  </conditionalFormatting>
  <conditionalFormatting sqref="A162">
    <cfRule type="duplicateValues" dxfId="973" priority="945"/>
    <cfRule type="duplicateValues" dxfId="972" priority="946"/>
    <cfRule type="duplicateValues" dxfId="971" priority="947"/>
    <cfRule type="duplicateValues" dxfId="970" priority="948"/>
    <cfRule type="duplicateValues" dxfId="969" priority="949"/>
  </conditionalFormatting>
  <conditionalFormatting sqref="A163">
    <cfRule type="duplicateValues" dxfId="968" priority="933"/>
    <cfRule type="duplicateValues" dxfId="967" priority="934"/>
    <cfRule type="duplicateValues" dxfId="966" priority="935"/>
    <cfRule type="duplicateValues" dxfId="965" priority="936"/>
    <cfRule type="duplicateValues" dxfId="964" priority="937"/>
  </conditionalFormatting>
  <conditionalFormatting sqref="A164">
    <cfRule type="duplicateValues" dxfId="963" priority="927"/>
    <cfRule type="duplicateValues" dxfId="962" priority="928"/>
    <cfRule type="duplicateValues" dxfId="961" priority="929"/>
    <cfRule type="duplicateValues" dxfId="960" priority="930"/>
    <cfRule type="duplicateValues" dxfId="959" priority="931"/>
  </conditionalFormatting>
  <conditionalFormatting sqref="A165">
    <cfRule type="duplicateValues" dxfId="958" priority="939"/>
    <cfRule type="duplicateValues" dxfId="957" priority="940"/>
    <cfRule type="duplicateValues" dxfId="956" priority="941"/>
    <cfRule type="duplicateValues" dxfId="955" priority="942"/>
    <cfRule type="duplicateValues" dxfId="954" priority="943"/>
  </conditionalFormatting>
  <conditionalFormatting sqref="A167">
    <cfRule type="duplicateValues" dxfId="953" priority="951"/>
    <cfRule type="duplicateValues" dxfId="952" priority="952"/>
    <cfRule type="duplicateValues" dxfId="951" priority="953"/>
    <cfRule type="duplicateValues" dxfId="950" priority="954"/>
    <cfRule type="duplicateValues" dxfId="949" priority="955"/>
  </conditionalFormatting>
  <conditionalFormatting sqref="A168">
    <cfRule type="duplicateValues" dxfId="948" priority="963"/>
    <cfRule type="duplicateValues" dxfId="947" priority="964"/>
    <cfRule type="duplicateValues" dxfId="946" priority="965"/>
    <cfRule type="duplicateValues" dxfId="945" priority="966"/>
    <cfRule type="duplicateValues" dxfId="944" priority="967"/>
  </conditionalFormatting>
  <conditionalFormatting sqref="A169">
    <cfRule type="duplicateValues" dxfId="943" priority="957"/>
    <cfRule type="duplicateValues" dxfId="942" priority="958"/>
    <cfRule type="duplicateValues" dxfId="941" priority="959"/>
    <cfRule type="duplicateValues" dxfId="940" priority="960"/>
    <cfRule type="duplicateValues" dxfId="939" priority="961"/>
  </conditionalFormatting>
  <conditionalFormatting sqref="A170">
    <cfRule type="duplicateValues" dxfId="938" priority="987"/>
    <cfRule type="duplicateValues" dxfId="937" priority="988"/>
    <cfRule type="duplicateValues" dxfId="936" priority="989"/>
    <cfRule type="duplicateValues" dxfId="935" priority="990"/>
    <cfRule type="duplicateValues" dxfId="934" priority="991"/>
  </conditionalFormatting>
  <conditionalFormatting sqref="A171">
    <cfRule type="duplicateValues" dxfId="933" priority="969"/>
    <cfRule type="duplicateValues" dxfId="932" priority="970"/>
    <cfRule type="duplicateValues" dxfId="931" priority="971"/>
    <cfRule type="duplicateValues" dxfId="930" priority="972"/>
    <cfRule type="duplicateValues" dxfId="929" priority="973"/>
  </conditionalFormatting>
  <conditionalFormatting sqref="A172">
    <cfRule type="duplicateValues" dxfId="928" priority="975"/>
    <cfRule type="duplicateValues" dxfId="927" priority="976"/>
    <cfRule type="duplicateValues" dxfId="926" priority="977"/>
    <cfRule type="duplicateValues" dxfId="925" priority="978"/>
    <cfRule type="duplicateValues" dxfId="924" priority="979"/>
  </conditionalFormatting>
  <conditionalFormatting sqref="A173">
    <cfRule type="duplicateValues" dxfId="923" priority="1047"/>
    <cfRule type="duplicateValues" dxfId="922" priority="1048"/>
    <cfRule type="duplicateValues" dxfId="921" priority="1049"/>
    <cfRule type="duplicateValues" dxfId="920" priority="1050"/>
    <cfRule type="duplicateValues" dxfId="919" priority="1051"/>
  </conditionalFormatting>
  <conditionalFormatting sqref="A174">
    <cfRule type="duplicateValues" dxfId="918" priority="999"/>
    <cfRule type="duplicateValues" dxfId="917" priority="1000"/>
    <cfRule type="duplicateValues" dxfId="916" priority="1001"/>
    <cfRule type="duplicateValues" dxfId="915" priority="1002"/>
    <cfRule type="duplicateValues" dxfId="914" priority="1003"/>
  </conditionalFormatting>
  <conditionalFormatting sqref="A175">
    <cfRule type="duplicateValues" dxfId="913" priority="1005"/>
    <cfRule type="duplicateValues" dxfId="912" priority="1006"/>
    <cfRule type="duplicateValues" dxfId="911" priority="1007"/>
    <cfRule type="duplicateValues" dxfId="910" priority="1008"/>
    <cfRule type="duplicateValues" dxfId="909" priority="1009"/>
  </conditionalFormatting>
  <conditionalFormatting sqref="A176">
    <cfRule type="duplicateValues" dxfId="908" priority="1011"/>
    <cfRule type="duplicateValues" dxfId="907" priority="1012"/>
    <cfRule type="duplicateValues" dxfId="906" priority="1013"/>
    <cfRule type="duplicateValues" dxfId="905" priority="1014"/>
    <cfRule type="duplicateValues" dxfId="904" priority="1015"/>
  </conditionalFormatting>
  <conditionalFormatting sqref="A177">
    <cfRule type="duplicateValues" dxfId="903" priority="1017"/>
    <cfRule type="duplicateValues" dxfId="902" priority="1018"/>
    <cfRule type="duplicateValues" dxfId="901" priority="1019"/>
    <cfRule type="duplicateValues" dxfId="900" priority="1020"/>
    <cfRule type="duplicateValues" dxfId="899" priority="1021"/>
  </conditionalFormatting>
  <conditionalFormatting sqref="A178">
    <cfRule type="duplicateValues" dxfId="898" priority="1023"/>
    <cfRule type="duplicateValues" dxfId="897" priority="1024"/>
    <cfRule type="duplicateValues" dxfId="896" priority="1025"/>
    <cfRule type="duplicateValues" dxfId="895" priority="1026"/>
    <cfRule type="duplicateValues" dxfId="894" priority="1027"/>
  </conditionalFormatting>
  <conditionalFormatting sqref="A179">
    <cfRule type="duplicateValues" dxfId="893" priority="1029"/>
    <cfRule type="duplicateValues" dxfId="892" priority="1030"/>
    <cfRule type="duplicateValues" dxfId="891" priority="1031"/>
    <cfRule type="duplicateValues" dxfId="890" priority="1032"/>
    <cfRule type="duplicateValues" dxfId="889" priority="1033"/>
  </conditionalFormatting>
  <conditionalFormatting sqref="A180">
    <cfRule type="duplicateValues" dxfId="888" priority="1035"/>
    <cfRule type="duplicateValues" dxfId="887" priority="1036"/>
    <cfRule type="duplicateValues" dxfId="886" priority="1037"/>
    <cfRule type="duplicateValues" dxfId="885" priority="1038"/>
    <cfRule type="duplicateValues" dxfId="884" priority="1039"/>
  </conditionalFormatting>
  <conditionalFormatting sqref="A181">
    <cfRule type="duplicateValues" dxfId="883" priority="1041"/>
    <cfRule type="duplicateValues" dxfId="882" priority="1042"/>
    <cfRule type="duplicateValues" dxfId="881" priority="1043"/>
    <cfRule type="duplicateValues" dxfId="880" priority="1044"/>
    <cfRule type="duplicateValues" dxfId="879" priority="1045"/>
  </conditionalFormatting>
  <conditionalFormatting sqref="A182">
    <cfRule type="duplicateValues" dxfId="878" priority="1108"/>
    <cfRule type="duplicateValues" dxfId="877" priority="1109"/>
    <cfRule type="duplicateValues" dxfId="876" priority="1110"/>
    <cfRule type="duplicateValues" dxfId="875" priority="1111"/>
    <cfRule type="duplicateValues" dxfId="874" priority="1112"/>
  </conditionalFormatting>
  <conditionalFormatting sqref="A183">
    <cfRule type="duplicateValues" dxfId="873" priority="1053"/>
    <cfRule type="duplicateValues" dxfId="872" priority="1054"/>
    <cfRule type="duplicateValues" dxfId="871" priority="1055"/>
    <cfRule type="duplicateValues" dxfId="870" priority="1056"/>
    <cfRule type="duplicateValues" dxfId="869" priority="1057"/>
  </conditionalFormatting>
  <conditionalFormatting sqref="A184">
    <cfRule type="duplicateValues" dxfId="868" priority="1065"/>
    <cfRule type="duplicateValues" dxfId="867" priority="1066"/>
    <cfRule type="duplicateValues" dxfId="866" priority="1067"/>
    <cfRule type="duplicateValues" dxfId="865" priority="1068"/>
    <cfRule type="duplicateValues" dxfId="864" priority="1069"/>
  </conditionalFormatting>
  <conditionalFormatting sqref="A185">
    <cfRule type="duplicateValues" dxfId="863" priority="1090"/>
    <cfRule type="duplicateValues" dxfId="862" priority="1091"/>
    <cfRule type="duplicateValues" dxfId="861" priority="1092"/>
    <cfRule type="duplicateValues" dxfId="860" priority="1093"/>
    <cfRule type="duplicateValues" dxfId="859" priority="1094"/>
  </conditionalFormatting>
  <conditionalFormatting sqref="A186:A187">
    <cfRule type="duplicateValues" dxfId="858" priority="1072"/>
    <cfRule type="duplicateValues" dxfId="857" priority="1073"/>
    <cfRule type="duplicateValues" dxfId="856" priority="1074"/>
    <cfRule type="duplicateValues" dxfId="855" priority="1075"/>
    <cfRule type="duplicateValues" dxfId="854" priority="1076"/>
  </conditionalFormatting>
  <conditionalFormatting sqref="A188">
    <cfRule type="duplicateValues" dxfId="853" priority="1084"/>
    <cfRule type="duplicateValues" dxfId="852" priority="1085"/>
    <cfRule type="duplicateValues" dxfId="851" priority="1086"/>
    <cfRule type="duplicateValues" dxfId="850" priority="1087"/>
    <cfRule type="duplicateValues" dxfId="849" priority="1088"/>
  </conditionalFormatting>
  <conditionalFormatting sqref="A189">
    <cfRule type="duplicateValues" dxfId="848" priority="1078"/>
    <cfRule type="duplicateValues" dxfId="847" priority="1079"/>
    <cfRule type="duplicateValues" dxfId="846" priority="1080"/>
    <cfRule type="duplicateValues" dxfId="845" priority="1081"/>
    <cfRule type="duplicateValues" dxfId="844" priority="1082"/>
  </conditionalFormatting>
  <conditionalFormatting sqref="A190">
    <cfRule type="duplicateValues" dxfId="843" priority="771"/>
    <cfRule type="duplicateValues" dxfId="842" priority="772"/>
    <cfRule type="duplicateValues" dxfId="841" priority="773"/>
    <cfRule type="duplicateValues" dxfId="840" priority="774"/>
    <cfRule type="duplicateValues" dxfId="839" priority="775"/>
  </conditionalFormatting>
  <conditionalFormatting sqref="A191">
    <cfRule type="duplicateValues" dxfId="838" priority="1114"/>
    <cfRule type="duplicateValues" dxfId="837" priority="1115"/>
    <cfRule type="duplicateValues" dxfId="836" priority="1116"/>
    <cfRule type="duplicateValues" dxfId="835" priority="1117"/>
    <cfRule type="duplicateValues" dxfId="834" priority="1118"/>
  </conditionalFormatting>
  <conditionalFormatting sqref="A192">
    <cfRule type="duplicateValues" dxfId="833" priority="1096"/>
    <cfRule type="duplicateValues" dxfId="832" priority="1097"/>
    <cfRule type="duplicateValues" dxfId="831" priority="1098"/>
    <cfRule type="duplicateValues" dxfId="830" priority="1099"/>
    <cfRule type="duplicateValues" dxfId="829" priority="1100"/>
  </conditionalFormatting>
  <conditionalFormatting sqref="A193">
    <cfRule type="duplicateValues" dxfId="828" priority="1102"/>
    <cfRule type="duplicateValues" dxfId="827" priority="1103"/>
    <cfRule type="duplicateValues" dxfId="826" priority="1104"/>
    <cfRule type="duplicateValues" dxfId="825" priority="1105"/>
    <cfRule type="duplicateValues" dxfId="824" priority="1106"/>
  </conditionalFormatting>
  <conditionalFormatting sqref="A194">
    <cfRule type="duplicateValues" dxfId="823" priority="1156"/>
    <cfRule type="duplicateValues" dxfId="822" priority="1157"/>
    <cfRule type="duplicateValues" dxfId="821" priority="1158"/>
    <cfRule type="duplicateValues" dxfId="820" priority="1159"/>
    <cfRule type="duplicateValues" dxfId="819" priority="1160"/>
  </conditionalFormatting>
  <conditionalFormatting sqref="A195">
    <cfRule type="duplicateValues" dxfId="818" priority="1132"/>
    <cfRule type="duplicateValues" dxfId="817" priority="1133"/>
    <cfRule type="duplicateValues" dxfId="816" priority="1134"/>
    <cfRule type="duplicateValues" dxfId="815" priority="1135"/>
    <cfRule type="duplicateValues" dxfId="814" priority="1136"/>
  </conditionalFormatting>
  <conditionalFormatting sqref="A196">
    <cfRule type="duplicateValues" dxfId="813" priority="1120"/>
    <cfRule type="duplicateValues" dxfId="812" priority="1121"/>
    <cfRule type="duplicateValues" dxfId="811" priority="1122"/>
    <cfRule type="duplicateValues" dxfId="810" priority="1123"/>
    <cfRule type="duplicateValues" dxfId="809" priority="1124"/>
  </conditionalFormatting>
  <conditionalFormatting sqref="A197">
    <cfRule type="duplicateValues" dxfId="808" priority="1126"/>
    <cfRule type="duplicateValues" dxfId="807" priority="1127"/>
    <cfRule type="duplicateValues" dxfId="806" priority="1128"/>
    <cfRule type="duplicateValues" dxfId="805" priority="1129"/>
    <cfRule type="duplicateValues" dxfId="804" priority="1130"/>
  </conditionalFormatting>
  <conditionalFormatting sqref="A198">
    <cfRule type="duplicateValues" dxfId="803" priority="1138"/>
    <cfRule type="duplicateValues" dxfId="802" priority="1139"/>
    <cfRule type="duplicateValues" dxfId="801" priority="1140"/>
    <cfRule type="duplicateValues" dxfId="800" priority="1141"/>
    <cfRule type="duplicateValues" dxfId="799" priority="1142"/>
  </conditionalFormatting>
  <conditionalFormatting sqref="A199">
    <cfRule type="duplicateValues" dxfId="798" priority="1059"/>
    <cfRule type="duplicateValues" dxfId="797" priority="1060"/>
    <cfRule type="duplicateValues" dxfId="796" priority="1061"/>
    <cfRule type="duplicateValues" dxfId="795" priority="1062"/>
    <cfRule type="duplicateValues" dxfId="794" priority="1063"/>
  </conditionalFormatting>
  <conditionalFormatting sqref="A200">
    <cfRule type="duplicateValues" dxfId="793" priority="1150"/>
    <cfRule type="duplicateValues" dxfId="792" priority="1151"/>
    <cfRule type="duplicateValues" dxfId="791" priority="1152"/>
    <cfRule type="duplicateValues" dxfId="790" priority="1153"/>
    <cfRule type="duplicateValues" dxfId="789" priority="1154"/>
  </conditionalFormatting>
  <conditionalFormatting sqref="A201">
    <cfRule type="duplicateValues" dxfId="788" priority="1144"/>
    <cfRule type="duplicateValues" dxfId="787" priority="1145"/>
    <cfRule type="duplicateValues" dxfId="786" priority="1146"/>
    <cfRule type="duplicateValues" dxfId="785" priority="1147"/>
    <cfRule type="duplicateValues" dxfId="784" priority="1148"/>
  </conditionalFormatting>
  <conditionalFormatting sqref="A203">
    <cfRule type="duplicateValues" dxfId="783" priority="1162"/>
    <cfRule type="duplicateValues" dxfId="782" priority="1163"/>
    <cfRule type="duplicateValues" dxfId="781" priority="1164"/>
    <cfRule type="duplicateValues" dxfId="780" priority="1165"/>
    <cfRule type="duplicateValues" dxfId="779" priority="1166"/>
  </conditionalFormatting>
  <conditionalFormatting sqref="A204">
    <cfRule type="duplicateValues" dxfId="778" priority="1168"/>
    <cfRule type="duplicateValues" dxfId="777" priority="1169"/>
    <cfRule type="duplicateValues" dxfId="776" priority="1170"/>
    <cfRule type="duplicateValues" dxfId="775" priority="1171"/>
    <cfRule type="duplicateValues" dxfId="774" priority="1172"/>
  </conditionalFormatting>
  <conditionalFormatting sqref="A205">
    <cfRule type="duplicateValues" dxfId="773" priority="1519"/>
    <cfRule type="duplicateValues" dxfId="772" priority="1520"/>
    <cfRule type="duplicateValues" dxfId="771" priority="1521"/>
    <cfRule type="duplicateValues" dxfId="770" priority="1522"/>
  </conditionalFormatting>
  <conditionalFormatting sqref="A206">
    <cfRule type="duplicateValues" dxfId="769" priority="1174"/>
    <cfRule type="duplicateValues" dxfId="768" priority="1175"/>
    <cfRule type="duplicateValues" dxfId="767" priority="1176"/>
    <cfRule type="duplicateValues" dxfId="766" priority="1177"/>
    <cfRule type="duplicateValues" dxfId="765" priority="1178"/>
  </conditionalFormatting>
  <conditionalFormatting sqref="A207">
    <cfRule type="duplicateValues" dxfId="764" priority="1192"/>
    <cfRule type="duplicateValues" dxfId="763" priority="1193"/>
    <cfRule type="duplicateValues" dxfId="762" priority="1194"/>
    <cfRule type="duplicateValues" dxfId="761" priority="1195"/>
    <cfRule type="duplicateValues" dxfId="760" priority="1196"/>
  </conditionalFormatting>
  <conditionalFormatting sqref="A208">
    <cfRule type="duplicateValues" dxfId="759" priority="1180"/>
    <cfRule type="duplicateValues" dxfId="758" priority="1181"/>
    <cfRule type="duplicateValues" dxfId="757" priority="1182"/>
    <cfRule type="duplicateValues" dxfId="756" priority="1183"/>
    <cfRule type="duplicateValues" dxfId="755" priority="1184"/>
  </conditionalFormatting>
  <conditionalFormatting sqref="A209">
    <cfRule type="duplicateValues" dxfId="754" priority="1186"/>
    <cfRule type="duplicateValues" dxfId="753" priority="1187"/>
    <cfRule type="duplicateValues" dxfId="752" priority="1188"/>
    <cfRule type="duplicateValues" dxfId="751" priority="1189"/>
    <cfRule type="duplicateValues" dxfId="750" priority="1190"/>
  </conditionalFormatting>
  <conditionalFormatting sqref="A210">
    <cfRule type="duplicateValues" dxfId="749" priority="1514"/>
    <cfRule type="duplicateValues" dxfId="748" priority="1515"/>
    <cfRule type="duplicateValues" dxfId="747" priority="1516"/>
    <cfRule type="duplicateValues" dxfId="746" priority="1517"/>
  </conditionalFormatting>
  <conditionalFormatting sqref="A211">
    <cfRule type="duplicateValues" dxfId="745" priority="1198"/>
    <cfRule type="duplicateValues" dxfId="744" priority="1199"/>
    <cfRule type="duplicateValues" dxfId="743" priority="1200"/>
    <cfRule type="duplicateValues" dxfId="742" priority="1201"/>
    <cfRule type="duplicateValues" dxfId="741" priority="1202"/>
  </conditionalFormatting>
  <conditionalFormatting sqref="A212">
    <cfRule type="duplicateValues" dxfId="740" priority="1549"/>
    <cfRule type="duplicateValues" dxfId="739" priority="1550"/>
    <cfRule type="duplicateValues" dxfId="738" priority="1551"/>
    <cfRule type="duplicateValues" dxfId="737" priority="1552"/>
  </conditionalFormatting>
  <conditionalFormatting sqref="A213">
    <cfRule type="duplicateValues" dxfId="736" priority="1204"/>
    <cfRule type="duplicateValues" dxfId="735" priority="1205"/>
    <cfRule type="duplicateValues" dxfId="734" priority="1206"/>
    <cfRule type="duplicateValues" dxfId="733" priority="1207"/>
    <cfRule type="duplicateValues" dxfId="732" priority="1208"/>
  </conditionalFormatting>
  <conditionalFormatting sqref="A214">
    <cfRule type="duplicateValues" dxfId="731" priority="1216"/>
    <cfRule type="duplicateValues" dxfId="730" priority="1217"/>
    <cfRule type="duplicateValues" dxfId="729" priority="1218"/>
    <cfRule type="duplicateValues" dxfId="728" priority="1219"/>
    <cfRule type="duplicateValues" dxfId="727" priority="1220"/>
  </conditionalFormatting>
  <conditionalFormatting sqref="A215">
    <cfRule type="duplicateValues" dxfId="726" priority="1210"/>
    <cfRule type="duplicateValues" dxfId="725" priority="1211"/>
    <cfRule type="duplicateValues" dxfId="724" priority="1212"/>
    <cfRule type="duplicateValues" dxfId="723" priority="1213"/>
    <cfRule type="duplicateValues" dxfId="722" priority="1214"/>
  </conditionalFormatting>
  <conditionalFormatting sqref="A216">
    <cfRule type="duplicateValues" dxfId="721" priority="1228"/>
    <cfRule type="duplicateValues" dxfId="720" priority="1229"/>
    <cfRule type="duplicateValues" dxfId="719" priority="1230"/>
    <cfRule type="duplicateValues" dxfId="718" priority="1231"/>
    <cfRule type="duplicateValues" dxfId="717" priority="1232"/>
  </conditionalFormatting>
  <conditionalFormatting sqref="A217">
    <cfRule type="duplicateValues" dxfId="716" priority="1222"/>
    <cfRule type="duplicateValues" dxfId="715" priority="1223"/>
    <cfRule type="duplicateValues" dxfId="714" priority="1224"/>
    <cfRule type="duplicateValues" dxfId="713" priority="1225"/>
    <cfRule type="duplicateValues" dxfId="712" priority="1226"/>
  </conditionalFormatting>
  <conditionalFormatting sqref="A218">
    <cfRule type="duplicateValues" dxfId="711" priority="1240"/>
    <cfRule type="duplicateValues" dxfId="710" priority="1241"/>
    <cfRule type="duplicateValues" dxfId="709" priority="1242"/>
    <cfRule type="duplicateValues" dxfId="708" priority="1243"/>
    <cfRule type="duplicateValues" dxfId="707" priority="1244"/>
  </conditionalFormatting>
  <conditionalFormatting sqref="A219">
    <cfRule type="duplicateValues" dxfId="706" priority="1246"/>
    <cfRule type="duplicateValues" dxfId="705" priority="1247"/>
    <cfRule type="duplicateValues" dxfId="704" priority="1248"/>
    <cfRule type="duplicateValues" dxfId="703" priority="1249"/>
    <cfRule type="duplicateValues" dxfId="702" priority="1250"/>
  </conditionalFormatting>
  <conditionalFormatting sqref="A220">
    <cfRule type="duplicateValues" dxfId="701" priority="1234"/>
    <cfRule type="duplicateValues" dxfId="700" priority="1235"/>
    <cfRule type="duplicateValues" dxfId="699" priority="1236"/>
    <cfRule type="duplicateValues" dxfId="698" priority="1237"/>
    <cfRule type="duplicateValues" dxfId="697" priority="1238"/>
  </conditionalFormatting>
  <conditionalFormatting sqref="A221">
    <cfRule type="duplicateValues" dxfId="696" priority="1252"/>
    <cfRule type="duplicateValues" dxfId="695" priority="1253"/>
    <cfRule type="duplicateValues" dxfId="694" priority="1254"/>
    <cfRule type="duplicateValues" dxfId="693" priority="1255"/>
    <cfRule type="duplicateValues" dxfId="692" priority="1256"/>
  </conditionalFormatting>
  <conditionalFormatting sqref="A222">
    <cfRule type="duplicateValues" dxfId="691" priority="1258"/>
    <cfRule type="duplicateValues" dxfId="690" priority="1259"/>
    <cfRule type="duplicateValues" dxfId="689" priority="1260"/>
    <cfRule type="duplicateValues" dxfId="688" priority="1261"/>
    <cfRule type="duplicateValues" dxfId="687" priority="1262"/>
  </conditionalFormatting>
  <conditionalFormatting sqref="A223">
    <cfRule type="duplicateValues" dxfId="686" priority="1265"/>
    <cfRule type="duplicateValues" dxfId="685" priority="1266"/>
    <cfRule type="duplicateValues" dxfId="684" priority="1267"/>
    <cfRule type="duplicateValues" dxfId="683" priority="1268"/>
    <cfRule type="duplicateValues" dxfId="682" priority="1269"/>
  </conditionalFormatting>
  <conditionalFormatting sqref="A224:A228">
    <cfRule type="duplicateValues" dxfId="681" priority="1544"/>
    <cfRule type="duplicateValues" dxfId="680" priority="1545"/>
    <cfRule type="duplicateValues" dxfId="679" priority="1546"/>
    <cfRule type="duplicateValues" dxfId="678" priority="1547"/>
  </conditionalFormatting>
  <conditionalFormatting sqref="A229">
    <cfRule type="duplicateValues" dxfId="677" priority="1560"/>
    <cfRule type="duplicateValues" dxfId="676" priority="1561"/>
    <cfRule type="duplicateValues" dxfId="675" priority="1562"/>
    <cfRule type="duplicateValues" dxfId="674" priority="1563"/>
  </conditionalFormatting>
  <conditionalFormatting sqref="A230">
    <cfRule type="duplicateValues" dxfId="673" priority="1539"/>
    <cfRule type="duplicateValues" dxfId="672" priority="1540"/>
    <cfRule type="duplicateValues" dxfId="671" priority="1541"/>
    <cfRule type="duplicateValues" dxfId="670" priority="1542"/>
  </conditionalFormatting>
  <conditionalFormatting sqref="A231">
    <cfRule type="duplicateValues" dxfId="669" priority="1534"/>
    <cfRule type="duplicateValues" dxfId="668" priority="1535"/>
    <cfRule type="duplicateValues" dxfId="667" priority="1536"/>
    <cfRule type="duplicateValues" dxfId="666" priority="1537"/>
  </conditionalFormatting>
  <conditionalFormatting sqref="A232">
    <cfRule type="duplicateValues" dxfId="665" priority="1271"/>
    <cfRule type="duplicateValues" dxfId="664" priority="1272"/>
    <cfRule type="duplicateValues" dxfId="663" priority="1273"/>
    <cfRule type="duplicateValues" dxfId="662" priority="1274"/>
    <cfRule type="duplicateValues" dxfId="661" priority="1275"/>
  </conditionalFormatting>
  <conditionalFormatting sqref="A233">
    <cfRule type="duplicateValues" dxfId="660" priority="1281"/>
    <cfRule type="duplicateValues" dxfId="659" priority="1282"/>
    <cfRule type="duplicateValues" dxfId="658" priority="1283"/>
    <cfRule type="duplicateValues" dxfId="657" priority="1284"/>
    <cfRule type="duplicateValues" dxfId="656" priority="1285"/>
  </conditionalFormatting>
  <conditionalFormatting sqref="A234">
    <cfRule type="duplicateValues" dxfId="655" priority="1287"/>
    <cfRule type="duplicateValues" dxfId="654" priority="1288"/>
    <cfRule type="duplicateValues" dxfId="653" priority="1289"/>
    <cfRule type="duplicateValues" dxfId="652" priority="1290"/>
    <cfRule type="duplicateValues" dxfId="651" priority="1291"/>
  </conditionalFormatting>
  <conditionalFormatting sqref="A235">
    <cfRule type="duplicateValues" dxfId="650" priority="1293"/>
    <cfRule type="duplicateValues" dxfId="649" priority="1294"/>
    <cfRule type="duplicateValues" dxfId="648" priority="1295"/>
    <cfRule type="duplicateValues" dxfId="647" priority="1296"/>
    <cfRule type="duplicateValues" dxfId="646" priority="1297"/>
  </conditionalFormatting>
  <conditionalFormatting sqref="A236">
    <cfRule type="duplicateValues" dxfId="645" priority="1299"/>
    <cfRule type="duplicateValues" dxfId="644" priority="1300"/>
    <cfRule type="duplicateValues" dxfId="643" priority="1301"/>
    <cfRule type="duplicateValues" dxfId="642" priority="1302"/>
    <cfRule type="duplicateValues" dxfId="641" priority="1303"/>
  </conditionalFormatting>
  <conditionalFormatting sqref="A237">
    <cfRule type="duplicateValues" dxfId="640" priority="1305"/>
    <cfRule type="duplicateValues" dxfId="639" priority="1306"/>
    <cfRule type="duplicateValues" dxfId="638" priority="1307"/>
    <cfRule type="duplicateValues" dxfId="637" priority="1308"/>
    <cfRule type="duplicateValues" dxfId="636" priority="1309"/>
  </conditionalFormatting>
  <conditionalFormatting sqref="A238">
    <cfRule type="duplicateValues" dxfId="635" priority="1311"/>
    <cfRule type="duplicateValues" dxfId="634" priority="1312"/>
    <cfRule type="duplicateValues" dxfId="633" priority="1313"/>
    <cfRule type="duplicateValues" dxfId="632" priority="1314"/>
    <cfRule type="duplicateValues" dxfId="631" priority="1315"/>
  </conditionalFormatting>
  <conditionalFormatting sqref="A239">
    <cfRule type="duplicateValues" dxfId="630" priority="1317"/>
    <cfRule type="duplicateValues" dxfId="629" priority="1318"/>
    <cfRule type="duplicateValues" dxfId="628" priority="1319"/>
    <cfRule type="duplicateValues" dxfId="627" priority="1320"/>
    <cfRule type="duplicateValues" dxfId="626" priority="1321"/>
  </conditionalFormatting>
  <conditionalFormatting sqref="A240">
    <cfRule type="duplicateValues" dxfId="625" priority="1323"/>
    <cfRule type="duplicateValues" dxfId="624" priority="1324"/>
    <cfRule type="duplicateValues" dxfId="623" priority="1325"/>
    <cfRule type="duplicateValues" dxfId="622" priority="1326"/>
    <cfRule type="duplicateValues" dxfId="621" priority="1327"/>
  </conditionalFormatting>
  <conditionalFormatting sqref="A241">
    <cfRule type="duplicateValues" dxfId="620" priority="1329"/>
    <cfRule type="duplicateValues" dxfId="619" priority="1330"/>
    <cfRule type="duplicateValues" dxfId="618" priority="1331"/>
    <cfRule type="duplicateValues" dxfId="617" priority="1332"/>
    <cfRule type="duplicateValues" dxfId="616" priority="1333"/>
  </conditionalFormatting>
  <conditionalFormatting sqref="A242">
    <cfRule type="duplicateValues" dxfId="615" priority="1335"/>
    <cfRule type="duplicateValues" dxfId="614" priority="1336"/>
    <cfRule type="duplicateValues" dxfId="613" priority="1337"/>
    <cfRule type="duplicateValues" dxfId="612" priority="1338"/>
    <cfRule type="duplicateValues" dxfId="611" priority="1339"/>
  </conditionalFormatting>
  <conditionalFormatting sqref="A243">
    <cfRule type="duplicateValues" dxfId="610" priority="1341"/>
    <cfRule type="duplicateValues" dxfId="609" priority="1342"/>
    <cfRule type="duplicateValues" dxfId="608" priority="1343"/>
    <cfRule type="duplicateValues" dxfId="607" priority="1344"/>
    <cfRule type="duplicateValues" dxfId="606" priority="1345"/>
  </conditionalFormatting>
  <conditionalFormatting sqref="A244">
    <cfRule type="duplicateValues" dxfId="605" priority="1347"/>
    <cfRule type="duplicateValues" dxfId="604" priority="1348"/>
    <cfRule type="duplicateValues" dxfId="603" priority="1349"/>
    <cfRule type="duplicateValues" dxfId="602" priority="1350"/>
    <cfRule type="duplicateValues" dxfId="601" priority="1351"/>
  </conditionalFormatting>
  <conditionalFormatting sqref="A245">
    <cfRule type="duplicateValues" dxfId="600" priority="1353"/>
    <cfRule type="duplicateValues" dxfId="599" priority="1354"/>
    <cfRule type="duplicateValues" dxfId="598" priority="1355"/>
    <cfRule type="duplicateValues" dxfId="597" priority="1356"/>
    <cfRule type="duplicateValues" dxfId="596" priority="1357"/>
  </conditionalFormatting>
  <conditionalFormatting sqref="A246">
    <cfRule type="duplicateValues" dxfId="595" priority="1359"/>
    <cfRule type="duplicateValues" dxfId="594" priority="1360"/>
    <cfRule type="duplicateValues" dxfId="593" priority="1361"/>
    <cfRule type="duplicateValues" dxfId="592" priority="1362"/>
    <cfRule type="duplicateValues" dxfId="591" priority="1363"/>
  </conditionalFormatting>
  <conditionalFormatting sqref="A247">
    <cfRule type="duplicateValues" dxfId="590" priority="1365"/>
    <cfRule type="duplicateValues" dxfId="589" priority="1366"/>
    <cfRule type="duplicateValues" dxfId="588" priority="1367"/>
    <cfRule type="duplicateValues" dxfId="587" priority="1368"/>
    <cfRule type="duplicateValues" dxfId="586" priority="1369"/>
  </conditionalFormatting>
  <conditionalFormatting sqref="A248">
    <cfRule type="duplicateValues" dxfId="585" priority="1371"/>
    <cfRule type="duplicateValues" dxfId="584" priority="1372"/>
    <cfRule type="duplicateValues" dxfId="583" priority="1373"/>
    <cfRule type="duplicateValues" dxfId="582" priority="1374"/>
    <cfRule type="duplicateValues" dxfId="581" priority="1375"/>
  </conditionalFormatting>
  <conditionalFormatting sqref="A249">
    <cfRule type="duplicateValues" dxfId="580" priority="1377"/>
    <cfRule type="duplicateValues" dxfId="579" priority="1378"/>
    <cfRule type="duplicateValues" dxfId="578" priority="1379"/>
    <cfRule type="duplicateValues" dxfId="577" priority="1380"/>
    <cfRule type="duplicateValues" dxfId="576" priority="1381"/>
  </conditionalFormatting>
  <conditionalFormatting sqref="A250">
    <cfRule type="duplicateValues" dxfId="575" priority="1383"/>
    <cfRule type="duplicateValues" dxfId="574" priority="1384"/>
    <cfRule type="duplicateValues" dxfId="573" priority="1385"/>
    <cfRule type="duplicateValues" dxfId="572" priority="1386"/>
    <cfRule type="duplicateValues" dxfId="571" priority="1387"/>
  </conditionalFormatting>
  <conditionalFormatting sqref="A251">
    <cfRule type="duplicateValues" dxfId="570" priority="1389"/>
    <cfRule type="duplicateValues" dxfId="569" priority="1390"/>
    <cfRule type="duplicateValues" dxfId="568" priority="1391"/>
    <cfRule type="duplicateValues" dxfId="567" priority="1392"/>
    <cfRule type="duplicateValues" dxfId="566" priority="1393"/>
  </conditionalFormatting>
  <conditionalFormatting sqref="A252">
    <cfRule type="duplicateValues" dxfId="565" priority="1395"/>
    <cfRule type="duplicateValues" dxfId="564" priority="1396"/>
    <cfRule type="duplicateValues" dxfId="563" priority="1397"/>
    <cfRule type="duplicateValues" dxfId="562" priority="1398"/>
    <cfRule type="duplicateValues" dxfId="561" priority="1399"/>
  </conditionalFormatting>
  <conditionalFormatting sqref="A253">
    <cfRule type="duplicateValues" dxfId="560" priority="1401"/>
    <cfRule type="duplicateValues" dxfId="559" priority="1402"/>
    <cfRule type="duplicateValues" dxfId="558" priority="1403"/>
    <cfRule type="duplicateValues" dxfId="557" priority="1404"/>
    <cfRule type="duplicateValues" dxfId="556" priority="1405"/>
  </conditionalFormatting>
  <conditionalFormatting sqref="A254">
    <cfRule type="duplicateValues" dxfId="555" priority="1407"/>
    <cfRule type="duplicateValues" dxfId="554" priority="1408"/>
    <cfRule type="duplicateValues" dxfId="553" priority="1409"/>
    <cfRule type="duplicateValues" dxfId="552" priority="1410"/>
    <cfRule type="duplicateValues" dxfId="551" priority="1411"/>
  </conditionalFormatting>
  <conditionalFormatting sqref="A255">
    <cfRule type="duplicateValues" dxfId="550" priority="1460"/>
    <cfRule type="duplicateValues" dxfId="549" priority="1461"/>
    <cfRule type="duplicateValues" dxfId="548" priority="1462"/>
    <cfRule type="duplicateValues" dxfId="547" priority="1463"/>
    <cfRule type="duplicateValues" dxfId="546" priority="1464"/>
  </conditionalFormatting>
  <conditionalFormatting sqref="A256">
    <cfRule type="duplicateValues" dxfId="545" priority="1419"/>
    <cfRule type="duplicateValues" dxfId="544" priority="1420"/>
    <cfRule type="duplicateValues" dxfId="543" priority="1421"/>
    <cfRule type="duplicateValues" dxfId="542" priority="1422"/>
    <cfRule type="duplicateValues" dxfId="541" priority="1423"/>
  </conditionalFormatting>
  <conditionalFormatting sqref="A257">
    <cfRule type="duplicateValues" dxfId="540" priority="1425"/>
    <cfRule type="duplicateValues" dxfId="539" priority="1426"/>
    <cfRule type="duplicateValues" dxfId="538" priority="1427"/>
    <cfRule type="duplicateValues" dxfId="537" priority="1428"/>
    <cfRule type="duplicateValues" dxfId="536" priority="1429"/>
  </conditionalFormatting>
  <conditionalFormatting sqref="A258">
    <cfRule type="duplicateValues" dxfId="535" priority="1431"/>
    <cfRule type="duplicateValues" dxfId="534" priority="1432"/>
    <cfRule type="duplicateValues" dxfId="533" priority="1433"/>
    <cfRule type="duplicateValues" dxfId="532" priority="1434"/>
    <cfRule type="duplicateValues" dxfId="531" priority="1435"/>
  </conditionalFormatting>
  <conditionalFormatting sqref="A259">
    <cfRule type="duplicateValues" dxfId="530" priority="981"/>
    <cfRule type="duplicateValues" dxfId="529" priority="982"/>
    <cfRule type="duplicateValues" dxfId="528" priority="983"/>
    <cfRule type="duplicateValues" dxfId="527" priority="984"/>
    <cfRule type="duplicateValues" dxfId="526" priority="985"/>
  </conditionalFormatting>
  <conditionalFormatting sqref="A260">
    <cfRule type="duplicateValues" dxfId="525" priority="1437"/>
    <cfRule type="duplicateValues" dxfId="524" priority="1438"/>
    <cfRule type="duplicateValues" dxfId="523" priority="1439"/>
    <cfRule type="duplicateValues" dxfId="522" priority="1440"/>
    <cfRule type="duplicateValues" dxfId="521" priority="1441"/>
  </conditionalFormatting>
  <conditionalFormatting sqref="A261">
    <cfRule type="duplicateValues" dxfId="520" priority="1443"/>
    <cfRule type="duplicateValues" dxfId="519" priority="1444"/>
    <cfRule type="duplicateValues" dxfId="518" priority="1445"/>
    <cfRule type="duplicateValues" dxfId="517" priority="1446"/>
    <cfRule type="duplicateValues" dxfId="516" priority="1447"/>
  </conditionalFormatting>
  <conditionalFormatting sqref="A262">
    <cfRule type="duplicateValues" dxfId="515" priority="1449"/>
    <cfRule type="duplicateValues" dxfId="514" priority="1450"/>
    <cfRule type="duplicateValues" dxfId="513" priority="1451"/>
    <cfRule type="duplicateValues" dxfId="512" priority="1452"/>
    <cfRule type="duplicateValues" dxfId="511" priority="1453"/>
  </conditionalFormatting>
  <conditionalFormatting sqref="A264">
    <cfRule type="duplicateValues" dxfId="510" priority="1466"/>
    <cfRule type="duplicateValues" dxfId="509" priority="1467"/>
    <cfRule type="duplicateValues" dxfId="508" priority="1468"/>
    <cfRule type="duplicateValues" dxfId="507" priority="1469"/>
    <cfRule type="duplicateValues" dxfId="506" priority="1470"/>
  </conditionalFormatting>
  <conditionalFormatting sqref="A326">
    <cfRule type="duplicateValues" dxfId="505" priority="1454"/>
    <cfRule type="duplicateValues" dxfId="504" priority="1455"/>
    <cfRule type="duplicateValues" dxfId="503" priority="1456"/>
    <cfRule type="duplicateValues" dxfId="502" priority="1457"/>
    <cfRule type="duplicateValues" dxfId="501" priority="1458"/>
  </conditionalFormatting>
  <conditionalFormatting sqref="A502">
    <cfRule type="duplicateValues" dxfId="500" priority="861"/>
    <cfRule type="duplicateValues" dxfId="499" priority="862"/>
    <cfRule type="duplicateValues" dxfId="498" priority="863"/>
    <cfRule type="duplicateValues" dxfId="497" priority="864"/>
    <cfRule type="duplicateValues" dxfId="496" priority="865"/>
  </conditionalFormatting>
  <conditionalFormatting sqref="A507">
    <cfRule type="duplicateValues" dxfId="495" priority="813"/>
    <cfRule type="duplicateValues" dxfId="494" priority="814"/>
    <cfRule type="duplicateValues" dxfId="493" priority="815"/>
    <cfRule type="duplicateValues" dxfId="492" priority="816"/>
    <cfRule type="duplicateValues" dxfId="491" priority="817"/>
  </conditionalFormatting>
  <conditionalFormatting sqref="A517">
    <cfRule type="duplicateValues" dxfId="490" priority="303"/>
    <cfRule type="duplicateValues" dxfId="489" priority="304"/>
    <cfRule type="duplicateValues" dxfId="488" priority="305"/>
    <cfRule type="duplicateValues" dxfId="487" priority="306"/>
    <cfRule type="duplicateValues" dxfId="486" priority="307"/>
  </conditionalFormatting>
  <conditionalFormatting sqref="A518:A587 A508:A516 A503:A506 A265:A325 A2 A263 A202 A166 A327:A501 A35 A19">
    <cfRule type="duplicateValues" dxfId="485" priority="1565"/>
    <cfRule type="duplicateValues" dxfId="484" priority="1566"/>
    <cfRule type="duplicateValues" dxfId="483" priority="1567"/>
    <cfRule type="duplicateValues" dxfId="482" priority="1568"/>
  </conditionalFormatting>
  <conditionalFormatting sqref="A588">
    <cfRule type="duplicateValues" dxfId="481" priority="1508"/>
    <cfRule type="duplicateValues" dxfId="480" priority="1509"/>
    <cfRule type="duplicateValues" dxfId="479" priority="1510"/>
    <cfRule type="duplicateValues" dxfId="478" priority="1511"/>
    <cfRule type="duplicateValues" dxfId="477" priority="1512"/>
  </conditionalFormatting>
  <conditionalFormatting sqref="A589">
    <cfRule type="duplicateValues" dxfId="476" priority="1502"/>
    <cfRule type="duplicateValues" dxfId="475" priority="1503"/>
    <cfRule type="duplicateValues" dxfId="474" priority="1504"/>
    <cfRule type="duplicateValues" dxfId="473" priority="1505"/>
    <cfRule type="duplicateValues" dxfId="472" priority="1506"/>
  </conditionalFormatting>
  <conditionalFormatting sqref="A590">
    <cfRule type="duplicateValues" dxfId="471" priority="1496"/>
    <cfRule type="duplicateValues" dxfId="470" priority="1497"/>
    <cfRule type="duplicateValues" dxfId="469" priority="1498"/>
    <cfRule type="duplicateValues" dxfId="468" priority="1499"/>
    <cfRule type="duplicateValues" dxfId="467" priority="1500"/>
  </conditionalFormatting>
  <conditionalFormatting sqref="A591">
    <cfRule type="duplicateValues" dxfId="466" priority="1490"/>
    <cfRule type="duplicateValues" dxfId="465" priority="1491"/>
    <cfRule type="duplicateValues" dxfId="464" priority="1492"/>
    <cfRule type="duplicateValues" dxfId="463" priority="1493"/>
    <cfRule type="duplicateValues" dxfId="462" priority="1494"/>
  </conditionalFormatting>
  <conditionalFormatting sqref="A592">
    <cfRule type="duplicateValues" dxfId="461" priority="1484"/>
    <cfRule type="duplicateValues" dxfId="460" priority="1485"/>
    <cfRule type="duplicateValues" dxfId="459" priority="1486"/>
    <cfRule type="duplicateValues" dxfId="458" priority="1487"/>
    <cfRule type="duplicateValues" dxfId="457" priority="1488"/>
  </conditionalFormatting>
  <conditionalFormatting sqref="A593">
    <cfRule type="duplicateValues" dxfId="456" priority="1478"/>
    <cfRule type="duplicateValues" dxfId="455" priority="1479"/>
    <cfRule type="duplicateValues" dxfId="454" priority="1480"/>
    <cfRule type="duplicateValues" dxfId="453" priority="1481"/>
    <cfRule type="duplicateValues" dxfId="452" priority="1482"/>
  </conditionalFormatting>
  <conditionalFormatting sqref="A594">
    <cfRule type="duplicateValues" dxfId="451" priority="1472"/>
    <cfRule type="duplicateValues" dxfId="450" priority="1473"/>
    <cfRule type="duplicateValues" dxfId="449" priority="1474"/>
    <cfRule type="duplicateValues" dxfId="448" priority="1475"/>
    <cfRule type="duplicateValues" dxfId="447" priority="1476"/>
  </conditionalFormatting>
  <conditionalFormatting sqref="B1">
    <cfRule type="duplicateValues" dxfId="446" priority="1412"/>
    <cfRule type="duplicateValues" dxfId="445" priority="1413"/>
  </conditionalFormatting>
  <conditionalFormatting sqref="B3 B16">
    <cfRule type="duplicateValues" dxfId="444" priority="79"/>
  </conditionalFormatting>
  <conditionalFormatting sqref="B4">
    <cfRule type="duplicateValues" dxfId="443" priority="25"/>
  </conditionalFormatting>
  <conditionalFormatting sqref="B5">
    <cfRule type="duplicateValues" dxfId="442" priority="1"/>
  </conditionalFormatting>
  <conditionalFormatting sqref="B6">
    <cfRule type="duplicateValues" dxfId="441" priority="7"/>
  </conditionalFormatting>
  <conditionalFormatting sqref="B7">
    <cfRule type="duplicateValues" dxfId="440" priority="13"/>
  </conditionalFormatting>
  <conditionalFormatting sqref="B8">
    <cfRule type="duplicateValues" dxfId="439" priority="19"/>
  </conditionalFormatting>
  <conditionalFormatting sqref="B9">
    <cfRule type="duplicateValues" dxfId="438" priority="31"/>
  </conditionalFormatting>
  <conditionalFormatting sqref="B10">
    <cfRule type="duplicateValues" dxfId="437" priority="37"/>
  </conditionalFormatting>
  <conditionalFormatting sqref="B12">
    <cfRule type="duplicateValues" dxfId="436" priority="49"/>
  </conditionalFormatting>
  <conditionalFormatting sqref="B13">
    <cfRule type="duplicateValues" dxfId="435" priority="55"/>
  </conditionalFormatting>
  <conditionalFormatting sqref="B14">
    <cfRule type="duplicateValues" dxfId="434" priority="61"/>
  </conditionalFormatting>
  <conditionalFormatting sqref="B15">
    <cfRule type="duplicateValues" dxfId="433" priority="67"/>
  </conditionalFormatting>
  <conditionalFormatting sqref="B17">
    <cfRule type="duplicateValues" dxfId="432" priority="73"/>
  </conditionalFormatting>
  <conditionalFormatting sqref="B18">
    <cfRule type="duplicateValues" dxfId="431" priority="85"/>
  </conditionalFormatting>
  <conditionalFormatting sqref="B20">
    <cfRule type="duplicateValues" dxfId="430" priority="91"/>
  </conditionalFormatting>
  <conditionalFormatting sqref="B21">
    <cfRule type="duplicateValues" dxfId="429" priority="97"/>
  </conditionalFormatting>
  <conditionalFormatting sqref="B22">
    <cfRule type="duplicateValues" dxfId="428" priority="103"/>
  </conditionalFormatting>
  <conditionalFormatting sqref="B23">
    <cfRule type="duplicateValues" dxfId="427" priority="109"/>
  </conditionalFormatting>
  <conditionalFormatting sqref="B24">
    <cfRule type="duplicateValues" dxfId="426" priority="115"/>
  </conditionalFormatting>
  <conditionalFormatting sqref="B25">
    <cfRule type="duplicateValues" dxfId="425" priority="43"/>
  </conditionalFormatting>
  <conditionalFormatting sqref="B26">
    <cfRule type="duplicateValues" dxfId="424" priority="121"/>
  </conditionalFormatting>
  <conditionalFormatting sqref="B27">
    <cfRule type="duplicateValues" dxfId="423" priority="127"/>
  </conditionalFormatting>
  <conditionalFormatting sqref="B28">
    <cfRule type="duplicateValues" dxfId="422" priority="133"/>
  </conditionalFormatting>
  <conditionalFormatting sqref="B29">
    <cfRule type="duplicateValues" dxfId="421" priority="139"/>
  </conditionalFormatting>
  <conditionalFormatting sqref="B30">
    <cfRule type="duplicateValues" dxfId="420" priority="145"/>
  </conditionalFormatting>
  <conditionalFormatting sqref="B31">
    <cfRule type="duplicateValues" dxfId="419" priority="164"/>
  </conditionalFormatting>
  <conditionalFormatting sqref="B32">
    <cfRule type="duplicateValues" dxfId="418" priority="151"/>
  </conditionalFormatting>
  <conditionalFormatting sqref="B33">
    <cfRule type="duplicateValues" dxfId="417" priority="152"/>
  </conditionalFormatting>
  <conditionalFormatting sqref="B34">
    <cfRule type="duplicateValues" dxfId="416" priority="158"/>
  </conditionalFormatting>
  <conditionalFormatting sqref="B36">
    <cfRule type="duplicateValues" dxfId="415" priority="170"/>
  </conditionalFormatting>
  <conditionalFormatting sqref="B37">
    <cfRule type="duplicateValues" dxfId="414" priority="176"/>
  </conditionalFormatting>
  <conditionalFormatting sqref="B38">
    <cfRule type="duplicateValues" dxfId="413" priority="200"/>
  </conditionalFormatting>
  <conditionalFormatting sqref="B39">
    <cfRule type="duplicateValues" dxfId="412" priority="182"/>
  </conditionalFormatting>
  <conditionalFormatting sqref="B40">
    <cfRule type="duplicateValues" dxfId="411" priority="188"/>
  </conditionalFormatting>
  <conditionalFormatting sqref="B41">
    <cfRule type="duplicateValues" dxfId="410" priority="194"/>
  </conditionalFormatting>
  <conditionalFormatting sqref="B42">
    <cfRule type="duplicateValues" dxfId="409" priority="212"/>
  </conditionalFormatting>
  <conditionalFormatting sqref="B43">
    <cfRule type="duplicateValues" dxfId="408" priority="206"/>
  </conditionalFormatting>
  <conditionalFormatting sqref="B44">
    <cfRule type="duplicateValues" dxfId="407" priority="224"/>
  </conditionalFormatting>
  <conditionalFormatting sqref="B45">
    <cfRule type="duplicateValues" dxfId="406" priority="218"/>
  </conditionalFormatting>
  <conditionalFormatting sqref="B46">
    <cfRule type="duplicateValues" dxfId="405" priority="266"/>
  </conditionalFormatting>
  <conditionalFormatting sqref="B47">
    <cfRule type="duplicateValues" dxfId="404" priority="230"/>
  </conditionalFormatting>
  <conditionalFormatting sqref="B48">
    <cfRule type="duplicateValues" dxfId="403" priority="236"/>
  </conditionalFormatting>
  <conditionalFormatting sqref="B49">
    <cfRule type="duplicateValues" dxfId="402" priority="242"/>
  </conditionalFormatting>
  <conditionalFormatting sqref="B50">
    <cfRule type="duplicateValues" dxfId="401" priority="254"/>
  </conditionalFormatting>
  <conditionalFormatting sqref="B51">
    <cfRule type="duplicateValues" dxfId="400" priority="248"/>
  </conditionalFormatting>
  <conditionalFormatting sqref="B52">
    <cfRule type="duplicateValues" dxfId="399" priority="260"/>
  </conditionalFormatting>
  <conditionalFormatting sqref="B53">
    <cfRule type="duplicateValues" dxfId="398" priority="326"/>
  </conditionalFormatting>
  <conditionalFormatting sqref="B54">
    <cfRule type="duplicateValues" dxfId="397" priority="272"/>
  </conditionalFormatting>
  <conditionalFormatting sqref="B55">
    <cfRule type="duplicateValues" dxfId="396" priority="278"/>
  </conditionalFormatting>
  <conditionalFormatting sqref="B56">
    <cfRule type="duplicateValues" dxfId="395" priority="284"/>
  </conditionalFormatting>
  <conditionalFormatting sqref="B57">
    <cfRule type="duplicateValues" dxfId="394" priority="320"/>
  </conditionalFormatting>
  <conditionalFormatting sqref="B58">
    <cfRule type="duplicateValues" dxfId="393" priority="290"/>
  </conditionalFormatting>
  <conditionalFormatting sqref="B59">
    <cfRule type="duplicateValues" dxfId="392" priority="296"/>
  </conditionalFormatting>
  <conditionalFormatting sqref="B60">
    <cfRule type="duplicateValues" dxfId="391" priority="308"/>
  </conditionalFormatting>
  <conditionalFormatting sqref="B61">
    <cfRule type="duplicateValues" dxfId="390" priority="314"/>
  </conditionalFormatting>
  <conditionalFormatting sqref="B62">
    <cfRule type="duplicateValues" dxfId="389" priority="992"/>
  </conditionalFormatting>
  <conditionalFormatting sqref="B63">
    <cfRule type="duplicateValues" dxfId="388" priority="332"/>
  </conditionalFormatting>
  <conditionalFormatting sqref="B64">
    <cfRule type="duplicateValues" dxfId="387" priority="350"/>
  </conditionalFormatting>
  <conditionalFormatting sqref="B65">
    <cfRule type="duplicateValues" dxfId="386" priority="338"/>
  </conditionalFormatting>
  <conditionalFormatting sqref="B66">
    <cfRule type="duplicateValues" dxfId="385" priority="344"/>
  </conditionalFormatting>
  <conditionalFormatting sqref="B67">
    <cfRule type="duplicateValues" dxfId="384" priority="362"/>
  </conditionalFormatting>
  <conditionalFormatting sqref="B68">
    <cfRule type="duplicateValues" dxfId="383" priority="356"/>
  </conditionalFormatting>
  <conditionalFormatting sqref="B69">
    <cfRule type="duplicateValues" dxfId="382" priority="374"/>
  </conditionalFormatting>
  <conditionalFormatting sqref="B70">
    <cfRule type="duplicateValues" dxfId="381" priority="368"/>
  </conditionalFormatting>
  <conditionalFormatting sqref="B71">
    <cfRule type="duplicateValues" dxfId="380" priority="464"/>
  </conditionalFormatting>
  <conditionalFormatting sqref="B72">
    <cfRule type="duplicateValues" dxfId="379" priority="380"/>
  </conditionalFormatting>
  <conditionalFormatting sqref="B73">
    <cfRule type="duplicateValues" dxfId="378" priority="392"/>
  </conditionalFormatting>
  <conditionalFormatting sqref="B74">
    <cfRule type="duplicateValues" dxfId="377" priority="386"/>
  </conditionalFormatting>
  <conditionalFormatting sqref="B75">
    <cfRule type="duplicateValues" dxfId="376" priority="398"/>
  </conditionalFormatting>
  <conditionalFormatting sqref="B76">
    <cfRule type="duplicateValues" dxfId="375" priority="1559"/>
  </conditionalFormatting>
  <conditionalFormatting sqref="B77">
    <cfRule type="duplicateValues" dxfId="374" priority="409"/>
  </conditionalFormatting>
  <conditionalFormatting sqref="B78">
    <cfRule type="duplicateValues" dxfId="373" priority="415"/>
  </conditionalFormatting>
  <conditionalFormatting sqref="B79">
    <cfRule type="duplicateValues" dxfId="372" priority="421"/>
  </conditionalFormatting>
  <conditionalFormatting sqref="B80">
    <cfRule type="duplicateValues" dxfId="371" priority="427"/>
  </conditionalFormatting>
  <conditionalFormatting sqref="B81">
    <cfRule type="duplicateValues" dxfId="370" priority="433"/>
  </conditionalFormatting>
  <conditionalFormatting sqref="B82">
    <cfRule type="duplicateValues" dxfId="369" priority="439"/>
  </conditionalFormatting>
  <conditionalFormatting sqref="B83">
    <cfRule type="duplicateValues" dxfId="368" priority="440"/>
  </conditionalFormatting>
  <conditionalFormatting sqref="B84">
    <cfRule type="duplicateValues" dxfId="367" priority="446"/>
  </conditionalFormatting>
  <conditionalFormatting sqref="B85">
    <cfRule type="duplicateValues" dxfId="366" priority="452"/>
  </conditionalFormatting>
  <conditionalFormatting sqref="B86">
    <cfRule type="duplicateValues" dxfId="365" priority="458"/>
  </conditionalFormatting>
  <conditionalFormatting sqref="B87">
    <cfRule type="duplicateValues" dxfId="364" priority="488"/>
  </conditionalFormatting>
  <conditionalFormatting sqref="B88">
    <cfRule type="duplicateValues" dxfId="363" priority="476"/>
  </conditionalFormatting>
  <conditionalFormatting sqref="B89">
    <cfRule type="duplicateValues" dxfId="362" priority="470"/>
  </conditionalFormatting>
  <conditionalFormatting sqref="B90">
    <cfRule type="duplicateValues" dxfId="361" priority="482"/>
  </conditionalFormatting>
  <conditionalFormatting sqref="B91">
    <cfRule type="duplicateValues" dxfId="360" priority="506"/>
  </conditionalFormatting>
  <conditionalFormatting sqref="B92">
    <cfRule type="duplicateValues" dxfId="359" priority="494"/>
  </conditionalFormatting>
  <conditionalFormatting sqref="B93">
    <cfRule type="duplicateValues" dxfId="358" priority="500"/>
  </conditionalFormatting>
  <conditionalFormatting sqref="B94">
    <cfRule type="duplicateValues" dxfId="357" priority="512"/>
  </conditionalFormatting>
  <conditionalFormatting sqref="B95">
    <cfRule type="duplicateValues" dxfId="356" priority="518"/>
  </conditionalFormatting>
  <conditionalFormatting sqref="B96">
    <cfRule type="duplicateValues" dxfId="355" priority="1558"/>
  </conditionalFormatting>
  <conditionalFormatting sqref="B97">
    <cfRule type="duplicateValues" dxfId="354" priority="524"/>
  </conditionalFormatting>
  <conditionalFormatting sqref="B98">
    <cfRule type="duplicateValues" dxfId="353" priority="530"/>
  </conditionalFormatting>
  <conditionalFormatting sqref="B99">
    <cfRule type="duplicateValues" dxfId="352" priority="536"/>
  </conditionalFormatting>
  <conditionalFormatting sqref="B100">
    <cfRule type="duplicateValues" dxfId="351" priority="542"/>
  </conditionalFormatting>
  <conditionalFormatting sqref="B101">
    <cfRule type="duplicateValues" dxfId="350" priority="548"/>
  </conditionalFormatting>
  <conditionalFormatting sqref="B102">
    <cfRule type="duplicateValues" dxfId="349" priority="560"/>
  </conditionalFormatting>
  <conditionalFormatting sqref="B103">
    <cfRule type="duplicateValues" dxfId="348" priority="554"/>
  </conditionalFormatting>
  <conditionalFormatting sqref="B104">
    <cfRule type="duplicateValues" dxfId="347" priority="566"/>
  </conditionalFormatting>
  <conditionalFormatting sqref="B105">
    <cfRule type="duplicateValues" dxfId="346" priority="572"/>
  </conditionalFormatting>
  <conditionalFormatting sqref="B106">
    <cfRule type="duplicateValues" dxfId="345" priority="578"/>
  </conditionalFormatting>
  <conditionalFormatting sqref="B107">
    <cfRule type="duplicateValues" dxfId="344" priority="584"/>
  </conditionalFormatting>
  <conditionalFormatting sqref="B108">
    <cfRule type="duplicateValues" dxfId="343" priority="590"/>
  </conditionalFormatting>
  <conditionalFormatting sqref="B109">
    <cfRule type="duplicateValues" dxfId="342" priority="620"/>
  </conditionalFormatting>
  <conditionalFormatting sqref="B110">
    <cfRule type="duplicateValues" dxfId="341" priority="596"/>
  </conditionalFormatting>
  <conditionalFormatting sqref="B111">
    <cfRule type="duplicateValues" dxfId="340" priority="608"/>
  </conditionalFormatting>
  <conditionalFormatting sqref="B112">
    <cfRule type="duplicateValues" dxfId="339" priority="602"/>
  </conditionalFormatting>
  <conditionalFormatting sqref="B113">
    <cfRule type="duplicateValues" dxfId="338" priority="614"/>
  </conditionalFormatting>
  <conditionalFormatting sqref="B114">
    <cfRule type="duplicateValues" dxfId="337" priority="716"/>
  </conditionalFormatting>
  <conditionalFormatting sqref="B115">
    <cfRule type="duplicateValues" dxfId="336" priority="626"/>
  </conditionalFormatting>
  <conditionalFormatting sqref="B116">
    <cfRule type="duplicateValues" dxfId="335" priority="632"/>
  </conditionalFormatting>
  <conditionalFormatting sqref="B117">
    <cfRule type="duplicateValues" dxfId="334" priority="644"/>
  </conditionalFormatting>
  <conditionalFormatting sqref="B118">
    <cfRule type="duplicateValues" dxfId="333" priority="638"/>
  </conditionalFormatting>
  <conditionalFormatting sqref="B119">
    <cfRule type="duplicateValues" dxfId="332" priority="650"/>
  </conditionalFormatting>
  <conditionalFormatting sqref="B120">
    <cfRule type="duplicateValues" dxfId="331" priority="656"/>
  </conditionalFormatting>
  <conditionalFormatting sqref="B121">
    <cfRule type="duplicateValues" dxfId="330" priority="662"/>
  </conditionalFormatting>
  <conditionalFormatting sqref="B122">
    <cfRule type="duplicateValues" dxfId="329" priority="668"/>
  </conditionalFormatting>
  <conditionalFormatting sqref="B123">
    <cfRule type="duplicateValues" dxfId="328" priority="674"/>
  </conditionalFormatting>
  <conditionalFormatting sqref="B124">
    <cfRule type="duplicateValues" dxfId="327" priority="680"/>
  </conditionalFormatting>
  <conditionalFormatting sqref="B125">
    <cfRule type="duplicateValues" dxfId="326" priority="686"/>
  </conditionalFormatting>
  <conditionalFormatting sqref="B126">
    <cfRule type="duplicateValues" dxfId="325" priority="692"/>
  </conditionalFormatting>
  <conditionalFormatting sqref="B127">
    <cfRule type="duplicateValues" dxfId="324" priority="698"/>
  </conditionalFormatting>
  <conditionalFormatting sqref="B128">
    <cfRule type="duplicateValues" dxfId="323" priority="704"/>
  </conditionalFormatting>
  <conditionalFormatting sqref="B129">
    <cfRule type="duplicateValues" dxfId="322" priority="710"/>
  </conditionalFormatting>
  <conditionalFormatting sqref="B130">
    <cfRule type="duplicateValues" dxfId="321" priority="920"/>
  </conditionalFormatting>
  <conditionalFormatting sqref="B131">
    <cfRule type="duplicateValues" dxfId="320" priority="1529"/>
  </conditionalFormatting>
  <conditionalFormatting sqref="B132">
    <cfRule type="duplicateValues" dxfId="319" priority="722"/>
  </conditionalFormatting>
  <conditionalFormatting sqref="B133">
    <cfRule type="duplicateValues" dxfId="318" priority="728"/>
  </conditionalFormatting>
  <conditionalFormatting sqref="B134">
    <cfRule type="duplicateValues" dxfId="317" priority="740"/>
  </conditionalFormatting>
  <conditionalFormatting sqref="B135">
    <cfRule type="duplicateValues" dxfId="316" priority="734"/>
  </conditionalFormatting>
  <conditionalFormatting sqref="B136">
    <cfRule type="duplicateValues" dxfId="315" priority="746"/>
  </conditionalFormatting>
  <conditionalFormatting sqref="B137">
    <cfRule type="duplicateValues" dxfId="314" priority="752"/>
  </conditionalFormatting>
  <conditionalFormatting sqref="B138">
    <cfRule type="duplicateValues" dxfId="313" priority="764"/>
  </conditionalFormatting>
  <conditionalFormatting sqref="B139">
    <cfRule type="duplicateValues" dxfId="312" priority="758"/>
  </conditionalFormatting>
  <conditionalFormatting sqref="B140">
    <cfRule type="duplicateValues" dxfId="311" priority="776"/>
  </conditionalFormatting>
  <conditionalFormatting sqref="B141">
    <cfRule type="duplicateValues" dxfId="310" priority="806"/>
  </conditionalFormatting>
  <conditionalFormatting sqref="B142">
    <cfRule type="duplicateValues" dxfId="309" priority="782"/>
  </conditionalFormatting>
  <conditionalFormatting sqref="B143">
    <cfRule type="duplicateValues" dxfId="308" priority="788"/>
  </conditionalFormatting>
  <conditionalFormatting sqref="B144">
    <cfRule type="duplicateValues" dxfId="307" priority="794"/>
  </conditionalFormatting>
  <conditionalFormatting sqref="B145">
    <cfRule type="duplicateValues" dxfId="306" priority="800"/>
  </conditionalFormatting>
  <conditionalFormatting sqref="B146">
    <cfRule type="duplicateValues" dxfId="305" priority="818"/>
  </conditionalFormatting>
  <conditionalFormatting sqref="B147">
    <cfRule type="duplicateValues" dxfId="304" priority="824"/>
  </conditionalFormatting>
  <conditionalFormatting sqref="B148">
    <cfRule type="duplicateValues" dxfId="303" priority="836"/>
  </conditionalFormatting>
  <conditionalFormatting sqref="B149">
    <cfRule type="duplicateValues" dxfId="302" priority="830"/>
  </conditionalFormatting>
  <conditionalFormatting sqref="B150">
    <cfRule type="duplicateValues" dxfId="301" priority="854"/>
  </conditionalFormatting>
  <conditionalFormatting sqref="B151">
    <cfRule type="duplicateValues" dxfId="300" priority="842"/>
  </conditionalFormatting>
  <conditionalFormatting sqref="B152">
    <cfRule type="duplicateValues" dxfId="299" priority="848"/>
  </conditionalFormatting>
  <conditionalFormatting sqref="B153">
    <cfRule type="duplicateValues" dxfId="298" priority="866"/>
  </conditionalFormatting>
  <conditionalFormatting sqref="B154">
    <cfRule type="duplicateValues" dxfId="297" priority="878"/>
  </conditionalFormatting>
  <conditionalFormatting sqref="B155">
    <cfRule type="duplicateValues" dxfId="296" priority="872"/>
  </conditionalFormatting>
  <conditionalFormatting sqref="B156">
    <cfRule type="duplicateValues" dxfId="295" priority="884"/>
  </conditionalFormatting>
  <conditionalFormatting sqref="B157">
    <cfRule type="duplicateValues" dxfId="294" priority="890"/>
  </conditionalFormatting>
  <conditionalFormatting sqref="B158">
    <cfRule type="duplicateValues" dxfId="293" priority="896"/>
  </conditionalFormatting>
  <conditionalFormatting sqref="B159">
    <cfRule type="duplicateValues" dxfId="292" priority="908"/>
  </conditionalFormatting>
  <conditionalFormatting sqref="B160">
    <cfRule type="duplicateValues" dxfId="291" priority="902"/>
  </conditionalFormatting>
  <conditionalFormatting sqref="B161">
    <cfRule type="duplicateValues" dxfId="290" priority="914"/>
  </conditionalFormatting>
  <conditionalFormatting sqref="B162">
    <cfRule type="duplicateValues" dxfId="289" priority="944"/>
  </conditionalFormatting>
  <conditionalFormatting sqref="B163">
    <cfRule type="duplicateValues" dxfId="288" priority="932"/>
  </conditionalFormatting>
  <conditionalFormatting sqref="B164">
    <cfRule type="duplicateValues" dxfId="287" priority="926"/>
  </conditionalFormatting>
  <conditionalFormatting sqref="B165">
    <cfRule type="duplicateValues" dxfId="286" priority="938"/>
  </conditionalFormatting>
  <conditionalFormatting sqref="B166">
    <cfRule type="duplicateValues" dxfId="285" priority="1524"/>
  </conditionalFormatting>
  <conditionalFormatting sqref="B167">
    <cfRule type="duplicateValues" dxfId="284" priority="950"/>
  </conditionalFormatting>
  <conditionalFormatting sqref="B168">
    <cfRule type="duplicateValues" dxfId="283" priority="962"/>
  </conditionalFormatting>
  <conditionalFormatting sqref="B169">
    <cfRule type="duplicateValues" dxfId="282" priority="956"/>
  </conditionalFormatting>
  <conditionalFormatting sqref="B170">
    <cfRule type="duplicateValues" dxfId="281" priority="986"/>
  </conditionalFormatting>
  <conditionalFormatting sqref="B171">
    <cfRule type="duplicateValues" dxfId="280" priority="968"/>
  </conditionalFormatting>
  <conditionalFormatting sqref="B172">
    <cfRule type="duplicateValues" dxfId="279" priority="974"/>
  </conditionalFormatting>
  <conditionalFormatting sqref="B173">
    <cfRule type="duplicateValues" dxfId="278" priority="1046"/>
  </conditionalFormatting>
  <conditionalFormatting sqref="B174">
    <cfRule type="duplicateValues" dxfId="277" priority="998"/>
  </conditionalFormatting>
  <conditionalFormatting sqref="B175">
    <cfRule type="duplicateValues" dxfId="276" priority="1004"/>
  </conditionalFormatting>
  <conditionalFormatting sqref="B176">
    <cfRule type="duplicateValues" dxfId="275" priority="1010"/>
  </conditionalFormatting>
  <conditionalFormatting sqref="B177">
    <cfRule type="duplicateValues" dxfId="274" priority="1016"/>
  </conditionalFormatting>
  <conditionalFormatting sqref="B178">
    <cfRule type="duplicateValues" dxfId="273" priority="1022"/>
  </conditionalFormatting>
  <conditionalFormatting sqref="B179">
    <cfRule type="duplicateValues" dxfId="272" priority="1028"/>
  </conditionalFormatting>
  <conditionalFormatting sqref="B180">
    <cfRule type="duplicateValues" dxfId="271" priority="1034"/>
  </conditionalFormatting>
  <conditionalFormatting sqref="B181">
    <cfRule type="duplicateValues" dxfId="270" priority="1040"/>
  </conditionalFormatting>
  <conditionalFormatting sqref="B182">
    <cfRule type="duplicateValues" dxfId="269" priority="1107"/>
  </conditionalFormatting>
  <conditionalFormatting sqref="B183">
    <cfRule type="duplicateValues" dxfId="268" priority="1052"/>
  </conditionalFormatting>
  <conditionalFormatting sqref="B184">
    <cfRule type="duplicateValues" dxfId="267" priority="1064"/>
  </conditionalFormatting>
  <conditionalFormatting sqref="B185">
    <cfRule type="duplicateValues" dxfId="266" priority="1089"/>
  </conditionalFormatting>
  <conditionalFormatting sqref="B186">
    <cfRule type="duplicateValues" dxfId="265" priority="1071"/>
  </conditionalFormatting>
  <conditionalFormatting sqref="B187">
    <cfRule type="duplicateValues" dxfId="264" priority="1070"/>
  </conditionalFormatting>
  <conditionalFormatting sqref="B188">
    <cfRule type="duplicateValues" dxfId="263" priority="1083"/>
  </conditionalFormatting>
  <conditionalFormatting sqref="B189">
    <cfRule type="duplicateValues" dxfId="262" priority="1077"/>
  </conditionalFormatting>
  <conditionalFormatting sqref="B190">
    <cfRule type="duplicateValues" dxfId="261" priority="770"/>
  </conditionalFormatting>
  <conditionalFormatting sqref="B191">
    <cfRule type="duplicateValues" dxfId="260" priority="1113"/>
  </conditionalFormatting>
  <conditionalFormatting sqref="B192">
    <cfRule type="duplicateValues" dxfId="259" priority="1095"/>
  </conditionalFormatting>
  <conditionalFormatting sqref="B193">
    <cfRule type="duplicateValues" dxfId="258" priority="1101"/>
  </conditionalFormatting>
  <conditionalFormatting sqref="B194">
    <cfRule type="duplicateValues" dxfId="257" priority="1155"/>
  </conditionalFormatting>
  <conditionalFormatting sqref="B195">
    <cfRule type="duplicateValues" dxfId="256" priority="1131"/>
  </conditionalFormatting>
  <conditionalFormatting sqref="B196">
    <cfRule type="duplicateValues" dxfId="255" priority="1119"/>
  </conditionalFormatting>
  <conditionalFormatting sqref="B197">
    <cfRule type="duplicateValues" dxfId="254" priority="1125"/>
  </conditionalFormatting>
  <conditionalFormatting sqref="B198">
    <cfRule type="duplicateValues" dxfId="253" priority="1137"/>
  </conditionalFormatting>
  <conditionalFormatting sqref="B199">
    <cfRule type="duplicateValues" dxfId="252" priority="1058"/>
  </conditionalFormatting>
  <conditionalFormatting sqref="B200">
    <cfRule type="duplicateValues" dxfId="251" priority="1149"/>
  </conditionalFormatting>
  <conditionalFormatting sqref="B201">
    <cfRule type="duplicateValues" dxfId="250" priority="1143"/>
  </conditionalFormatting>
  <conditionalFormatting sqref="B203">
    <cfRule type="duplicateValues" dxfId="249" priority="1161"/>
  </conditionalFormatting>
  <conditionalFormatting sqref="B204">
    <cfRule type="duplicateValues" dxfId="248" priority="1167"/>
  </conditionalFormatting>
  <conditionalFormatting sqref="B205">
    <cfRule type="duplicateValues" dxfId="247" priority="1523"/>
  </conditionalFormatting>
  <conditionalFormatting sqref="B206">
    <cfRule type="duplicateValues" dxfId="246" priority="1173"/>
  </conditionalFormatting>
  <conditionalFormatting sqref="B207">
    <cfRule type="duplicateValues" dxfId="245" priority="1191"/>
  </conditionalFormatting>
  <conditionalFormatting sqref="B208">
    <cfRule type="duplicateValues" dxfId="244" priority="1179"/>
  </conditionalFormatting>
  <conditionalFormatting sqref="B209">
    <cfRule type="duplicateValues" dxfId="243" priority="1185"/>
  </conditionalFormatting>
  <conditionalFormatting sqref="B210">
    <cfRule type="duplicateValues" dxfId="242" priority="1518"/>
  </conditionalFormatting>
  <conditionalFormatting sqref="B211">
    <cfRule type="duplicateValues" dxfId="241" priority="1197"/>
  </conditionalFormatting>
  <conditionalFormatting sqref="B212">
    <cfRule type="duplicateValues" dxfId="240" priority="1553"/>
  </conditionalFormatting>
  <conditionalFormatting sqref="B213">
    <cfRule type="duplicateValues" dxfId="239" priority="1203"/>
  </conditionalFormatting>
  <conditionalFormatting sqref="B214">
    <cfRule type="duplicateValues" dxfId="238" priority="1215"/>
  </conditionalFormatting>
  <conditionalFormatting sqref="B215">
    <cfRule type="duplicateValues" dxfId="237" priority="1209"/>
  </conditionalFormatting>
  <conditionalFormatting sqref="B216">
    <cfRule type="duplicateValues" dxfId="236" priority="1227"/>
  </conditionalFormatting>
  <conditionalFormatting sqref="B217">
    <cfRule type="duplicateValues" dxfId="235" priority="1221"/>
  </conditionalFormatting>
  <conditionalFormatting sqref="B218">
    <cfRule type="duplicateValues" dxfId="234" priority="1239"/>
  </conditionalFormatting>
  <conditionalFormatting sqref="B219">
    <cfRule type="duplicateValues" dxfId="233" priority="1245"/>
  </conditionalFormatting>
  <conditionalFormatting sqref="B220">
    <cfRule type="duplicateValues" dxfId="232" priority="1233"/>
  </conditionalFormatting>
  <conditionalFormatting sqref="B221">
    <cfRule type="duplicateValues" dxfId="231" priority="1251"/>
  </conditionalFormatting>
  <conditionalFormatting sqref="B222">
    <cfRule type="duplicateValues" dxfId="230" priority="1257"/>
  </conditionalFormatting>
  <conditionalFormatting sqref="B223">
    <cfRule type="duplicateValues" dxfId="229" priority="1264"/>
  </conditionalFormatting>
  <conditionalFormatting sqref="B224:B228">
    <cfRule type="duplicateValues" dxfId="228" priority="1548"/>
  </conditionalFormatting>
  <conditionalFormatting sqref="B229">
    <cfRule type="duplicateValues" dxfId="227" priority="1564"/>
  </conditionalFormatting>
  <conditionalFormatting sqref="B230">
    <cfRule type="duplicateValues" dxfId="226" priority="1543"/>
  </conditionalFormatting>
  <conditionalFormatting sqref="B231">
    <cfRule type="duplicateValues" dxfId="225" priority="1538"/>
  </conditionalFormatting>
  <conditionalFormatting sqref="B232">
    <cfRule type="duplicateValues" dxfId="224" priority="1270"/>
  </conditionalFormatting>
  <conditionalFormatting sqref="B233">
    <cfRule type="duplicateValues" dxfId="223" priority="1280"/>
  </conditionalFormatting>
  <conditionalFormatting sqref="B234">
    <cfRule type="duplicateValues" dxfId="222" priority="1286"/>
  </conditionalFormatting>
  <conditionalFormatting sqref="B235">
    <cfRule type="duplicateValues" dxfId="221" priority="1292"/>
  </conditionalFormatting>
  <conditionalFormatting sqref="B236">
    <cfRule type="duplicateValues" dxfId="220" priority="1298"/>
  </conditionalFormatting>
  <conditionalFormatting sqref="B237">
    <cfRule type="duplicateValues" dxfId="219" priority="1304"/>
  </conditionalFormatting>
  <conditionalFormatting sqref="B238">
    <cfRule type="duplicateValues" dxfId="218" priority="1310"/>
  </conditionalFormatting>
  <conditionalFormatting sqref="B239">
    <cfRule type="duplicateValues" dxfId="217" priority="1316"/>
  </conditionalFormatting>
  <conditionalFormatting sqref="B240">
    <cfRule type="duplicateValues" dxfId="216" priority="1322"/>
  </conditionalFormatting>
  <conditionalFormatting sqref="B241">
    <cfRule type="duplicateValues" dxfId="215" priority="1328"/>
  </conditionalFormatting>
  <conditionalFormatting sqref="B242">
    <cfRule type="duplicateValues" dxfId="214" priority="1334"/>
  </conditionalFormatting>
  <conditionalFormatting sqref="B243">
    <cfRule type="duplicateValues" dxfId="213" priority="1340"/>
  </conditionalFormatting>
  <conditionalFormatting sqref="B244">
    <cfRule type="duplicateValues" dxfId="212" priority="1346"/>
  </conditionalFormatting>
  <conditionalFormatting sqref="B245">
    <cfRule type="duplicateValues" dxfId="211" priority="1352"/>
  </conditionalFormatting>
  <conditionalFormatting sqref="B246">
    <cfRule type="duplicateValues" dxfId="210" priority="1358"/>
  </conditionalFormatting>
  <conditionalFormatting sqref="B247">
    <cfRule type="duplicateValues" dxfId="209" priority="1364"/>
  </conditionalFormatting>
  <conditionalFormatting sqref="B248">
    <cfRule type="duplicateValues" dxfId="208" priority="1370"/>
  </conditionalFormatting>
  <conditionalFormatting sqref="B249">
    <cfRule type="duplicateValues" dxfId="207" priority="1376"/>
  </conditionalFormatting>
  <conditionalFormatting sqref="B250">
    <cfRule type="duplicateValues" dxfId="206" priority="1382"/>
  </conditionalFormatting>
  <conditionalFormatting sqref="B251">
    <cfRule type="duplicateValues" dxfId="205" priority="1388"/>
  </conditionalFormatting>
  <conditionalFormatting sqref="B252">
    <cfRule type="duplicateValues" dxfId="204" priority="1394"/>
  </conditionalFormatting>
  <conditionalFormatting sqref="B253">
    <cfRule type="duplicateValues" dxfId="203" priority="1400"/>
  </conditionalFormatting>
  <conditionalFormatting sqref="B254">
    <cfRule type="duplicateValues" dxfId="202" priority="1406"/>
  </conditionalFormatting>
  <conditionalFormatting sqref="B255">
    <cfRule type="duplicateValues" dxfId="201" priority="1459"/>
  </conditionalFormatting>
  <conditionalFormatting sqref="B256">
    <cfRule type="duplicateValues" dxfId="200" priority="1418"/>
  </conditionalFormatting>
  <conditionalFormatting sqref="B257">
    <cfRule type="duplicateValues" dxfId="199" priority="1424"/>
  </conditionalFormatting>
  <conditionalFormatting sqref="B258">
    <cfRule type="duplicateValues" dxfId="198" priority="1430"/>
  </conditionalFormatting>
  <conditionalFormatting sqref="B259">
    <cfRule type="duplicateValues" dxfId="197" priority="980"/>
  </conditionalFormatting>
  <conditionalFormatting sqref="B260">
    <cfRule type="duplicateValues" dxfId="196" priority="1436"/>
  </conditionalFormatting>
  <conditionalFormatting sqref="B261">
    <cfRule type="duplicateValues" dxfId="195" priority="1442"/>
  </conditionalFormatting>
  <conditionalFormatting sqref="B262">
    <cfRule type="duplicateValues" dxfId="194" priority="1448"/>
  </conditionalFormatting>
  <conditionalFormatting sqref="B264">
    <cfRule type="duplicateValues" dxfId="193" priority="1465"/>
  </conditionalFormatting>
  <conditionalFormatting sqref="B502">
    <cfRule type="duplicateValues" dxfId="192" priority="860"/>
  </conditionalFormatting>
  <conditionalFormatting sqref="B507">
    <cfRule type="duplicateValues" dxfId="191" priority="812"/>
  </conditionalFormatting>
  <conditionalFormatting sqref="B517">
    <cfRule type="duplicateValues" dxfId="190" priority="302"/>
  </conditionalFormatting>
  <conditionalFormatting sqref="B518:B587 B508:B516 B503:B506 B265:B501 B2 B263 B202 B35 B19">
    <cfRule type="duplicateValues" dxfId="189" priority="1569"/>
  </conditionalFormatting>
  <conditionalFormatting sqref="B588">
    <cfRule type="duplicateValues" dxfId="188" priority="1507"/>
  </conditionalFormatting>
  <conditionalFormatting sqref="B589">
    <cfRule type="duplicateValues" dxfId="187" priority="1501"/>
  </conditionalFormatting>
  <conditionalFormatting sqref="B590">
    <cfRule type="duplicateValues" dxfId="186" priority="1495"/>
  </conditionalFormatting>
  <conditionalFormatting sqref="B591">
    <cfRule type="duplicateValues" dxfId="185" priority="1489"/>
  </conditionalFormatting>
  <conditionalFormatting sqref="B592">
    <cfRule type="duplicateValues" dxfId="184" priority="1483"/>
  </conditionalFormatting>
  <conditionalFormatting sqref="B593">
    <cfRule type="duplicateValues" dxfId="183" priority="1477"/>
  </conditionalFormatting>
  <conditionalFormatting sqref="B594">
    <cfRule type="duplicateValues" dxfId="182" priority="1471"/>
  </conditionalFormatting>
  <conditionalFormatting sqref="C1:H1">
    <cfRule type="duplicateValues" dxfId="181" priority="1513"/>
  </conditionalFormatting>
  <conditionalFormatting sqref="I1:N1">
    <cfRule type="duplicateValues" dxfId="180" priority="1263"/>
  </conditionalFormatting>
  <conditionalFormatting sqref="O231:XFD231">
    <cfRule type="duplicateValues" dxfId="179" priority="1530"/>
    <cfRule type="duplicateValues" dxfId="178" priority="1531"/>
    <cfRule type="duplicateValues" dxfId="177" priority="1532"/>
    <cfRule type="duplicateValues" dxfId="176" priority="1533"/>
  </conditionalFormatting>
  <conditionalFormatting sqref="O232:XFD232">
    <cfRule type="duplicateValues" dxfId="175" priority="1276"/>
    <cfRule type="duplicateValues" dxfId="174" priority="1277"/>
    <cfRule type="duplicateValues" dxfId="173" priority="1278"/>
    <cfRule type="duplicateValues" dxfId="172" priority="1279"/>
  </conditionalFormatting>
  <pageMargins left="0.25" right="0.25" top="0.75" bottom="0.75" header="0.3" footer="0.3"/>
  <pageSetup paperSize="5" scale="50" fitToHeight="0" orientation="landscape" horizontalDpi="300" verticalDpi="300" r:id="rId1"/>
  <rowBreaks count="1" manualBreakCount="1">
    <brk id="536" max="1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8" tint="-0.249977111117893"/>
  </sheetPr>
  <dimension ref="A1:N1443"/>
  <sheetViews>
    <sheetView view="pageBreakPreview" zoomScale="90" zoomScaleNormal="100" zoomScaleSheetLayoutView="90" workbookViewId="0">
      <pane ySplit="1" topLeftCell="A2" activePane="bottomLeft" state="frozen"/>
      <selection activeCell="B1" sqref="B1"/>
      <selection pane="bottomLeft" activeCell="C1465" sqref="C1465"/>
    </sheetView>
  </sheetViews>
  <sheetFormatPr defaultRowHeight="14.5" x14ac:dyDescent="0.35"/>
  <cols>
    <col min="1" max="1" width="34.54296875" style="433" customWidth="1"/>
    <col min="2" max="2" width="15.6328125" style="426" bestFit="1" customWidth="1"/>
    <col min="3" max="3" width="21.81640625" style="407" bestFit="1" customWidth="1"/>
    <col min="4" max="4" width="21" style="407" bestFit="1" customWidth="1"/>
    <col min="5" max="5" width="20.453125" style="407" bestFit="1" customWidth="1"/>
    <col min="6" max="6" width="21.81640625" style="407" bestFit="1" customWidth="1"/>
    <col min="7" max="8" width="20.1796875" style="407" bestFit="1" customWidth="1"/>
    <col min="9" max="9" width="24.81640625" style="411" bestFit="1" customWidth="1"/>
    <col min="10" max="10" width="17.08984375" style="411" bestFit="1" customWidth="1"/>
    <col min="11" max="11" width="18.90625" style="411" bestFit="1" customWidth="1"/>
    <col min="12" max="12" width="30.81640625" style="411" bestFit="1" customWidth="1"/>
    <col min="13" max="13" width="20.6328125" style="411" bestFit="1" customWidth="1"/>
    <col min="14" max="14" width="20.90625" style="434" customWidth="1"/>
  </cols>
  <sheetData>
    <row r="1" spans="1:14" ht="26" x14ac:dyDescent="0.35">
      <c r="A1" s="420" t="s">
        <v>2948</v>
      </c>
      <c r="B1" s="421" t="s">
        <v>9623</v>
      </c>
      <c r="C1" s="446" t="s">
        <v>9287</v>
      </c>
      <c r="D1" s="446" t="s">
        <v>9288</v>
      </c>
      <c r="E1" s="446" t="s">
        <v>9289</v>
      </c>
      <c r="F1" s="446" t="s">
        <v>9629</v>
      </c>
      <c r="G1" s="446" t="s">
        <v>9290</v>
      </c>
      <c r="H1" s="446" t="s">
        <v>1967</v>
      </c>
      <c r="I1" s="418" t="s">
        <v>4074</v>
      </c>
      <c r="J1" s="418" t="s">
        <v>4075</v>
      </c>
      <c r="K1" s="418" t="s">
        <v>4076</v>
      </c>
      <c r="L1" s="418" t="s">
        <v>4077</v>
      </c>
      <c r="M1" s="418" t="s">
        <v>4079</v>
      </c>
      <c r="N1" s="417" t="s">
        <v>3763</v>
      </c>
    </row>
    <row r="2" spans="1:14" x14ac:dyDescent="0.35">
      <c r="A2" s="523" t="s">
        <v>999</v>
      </c>
      <c r="B2" s="524" t="s">
        <v>997</v>
      </c>
      <c r="C2" s="477"/>
      <c r="D2" s="477"/>
      <c r="E2" s="477"/>
      <c r="F2" s="477"/>
      <c r="G2" s="477"/>
      <c r="H2" s="527"/>
      <c r="I2" s="469"/>
      <c r="J2" s="469"/>
      <c r="K2" s="469"/>
      <c r="L2" s="469"/>
      <c r="M2" s="469"/>
      <c r="N2" s="461"/>
    </row>
    <row r="3" spans="1:14" x14ac:dyDescent="0.35">
      <c r="A3" s="523" t="s">
        <v>8343</v>
      </c>
      <c r="B3" s="474" t="s">
        <v>8341</v>
      </c>
      <c r="C3" s="477">
        <v>0</v>
      </c>
      <c r="D3" s="477">
        <v>0</v>
      </c>
      <c r="E3" s="477">
        <v>0</v>
      </c>
      <c r="F3" s="477">
        <v>0</v>
      </c>
      <c r="G3" s="477">
        <v>0</v>
      </c>
      <c r="H3" s="527">
        <v>0</v>
      </c>
      <c r="I3" s="469">
        <v>6</v>
      </c>
      <c r="J3" s="469">
        <v>3</v>
      </c>
      <c r="K3" s="469">
        <v>3</v>
      </c>
      <c r="L3" s="469">
        <v>0</v>
      </c>
      <c r="M3" s="469">
        <v>1</v>
      </c>
      <c r="N3" s="461" t="s">
        <v>3790</v>
      </c>
    </row>
    <row r="4" spans="1:14" x14ac:dyDescent="0.35">
      <c r="A4" s="523" t="s">
        <v>4973</v>
      </c>
      <c r="B4" s="524" t="s">
        <v>3695</v>
      </c>
      <c r="C4" s="477"/>
      <c r="D4" s="477"/>
      <c r="E4" s="477"/>
      <c r="F4" s="477"/>
      <c r="G4" s="477"/>
      <c r="H4" s="527"/>
      <c r="I4" s="469"/>
      <c r="J4" s="469"/>
      <c r="K4" s="469"/>
      <c r="L4" s="469"/>
      <c r="M4" s="469"/>
      <c r="N4" s="461"/>
    </row>
    <row r="5" spans="1:14" x14ac:dyDescent="0.35">
      <c r="A5" s="523" t="s">
        <v>1323</v>
      </c>
      <c r="B5" s="524" t="s">
        <v>1303</v>
      </c>
      <c r="C5" s="477"/>
      <c r="D5" s="477"/>
      <c r="E5" s="477"/>
      <c r="F5" s="477"/>
      <c r="G5" s="477"/>
      <c r="H5" s="527"/>
      <c r="I5" s="469"/>
      <c r="J5" s="469"/>
      <c r="K5" s="469"/>
      <c r="L5" s="469"/>
      <c r="M5" s="469"/>
      <c r="N5" s="461"/>
    </row>
    <row r="6" spans="1:14" x14ac:dyDescent="0.35">
      <c r="A6" s="523" t="s">
        <v>3240</v>
      </c>
      <c r="B6" s="524" t="s">
        <v>1129</v>
      </c>
      <c r="C6" s="477">
        <v>2691754</v>
      </c>
      <c r="D6" s="477">
        <v>0</v>
      </c>
      <c r="E6" s="477">
        <v>1597760</v>
      </c>
      <c r="F6" s="477"/>
      <c r="G6" s="477">
        <v>2390005</v>
      </c>
      <c r="H6" s="477">
        <v>529292</v>
      </c>
      <c r="I6" s="470">
        <v>2</v>
      </c>
      <c r="J6" s="470">
        <v>0</v>
      </c>
      <c r="K6" s="470">
        <v>2</v>
      </c>
      <c r="L6" s="470">
        <v>7</v>
      </c>
      <c r="M6" s="470">
        <v>1</v>
      </c>
      <c r="N6" s="522" t="s">
        <v>3790</v>
      </c>
    </row>
    <row r="7" spans="1:14" x14ac:dyDescent="0.35">
      <c r="A7" s="523" t="s">
        <v>586</v>
      </c>
      <c r="B7" s="524" t="s">
        <v>584</v>
      </c>
      <c r="C7" s="477"/>
      <c r="D7" s="477"/>
      <c r="E7" s="477"/>
      <c r="F7" s="477"/>
      <c r="G7" s="477"/>
      <c r="H7" s="527"/>
      <c r="I7" s="469"/>
      <c r="J7" s="469"/>
      <c r="K7" s="469"/>
      <c r="L7" s="469"/>
      <c r="M7" s="469"/>
      <c r="N7" s="461"/>
    </row>
    <row r="8" spans="1:14" x14ac:dyDescent="0.35">
      <c r="A8" s="523" t="s">
        <v>3058</v>
      </c>
      <c r="B8" s="524" t="s">
        <v>1806</v>
      </c>
      <c r="C8" s="477"/>
      <c r="D8" s="477"/>
      <c r="E8" s="477"/>
      <c r="F8" s="477"/>
      <c r="G8" s="477"/>
      <c r="H8" s="527"/>
      <c r="I8" s="469"/>
      <c r="J8" s="469"/>
      <c r="K8" s="469"/>
      <c r="L8" s="469"/>
      <c r="M8" s="469"/>
      <c r="N8" s="461"/>
    </row>
    <row r="9" spans="1:14" x14ac:dyDescent="0.35">
      <c r="A9" s="523" t="s">
        <v>3005</v>
      </c>
      <c r="B9" s="524" t="s">
        <v>1498</v>
      </c>
      <c r="C9" s="477"/>
      <c r="D9" s="477"/>
      <c r="E9" s="477"/>
      <c r="F9" s="477"/>
      <c r="G9" s="477"/>
      <c r="H9" s="527"/>
      <c r="I9" s="469"/>
      <c r="J9" s="469"/>
      <c r="K9" s="469"/>
      <c r="L9" s="469"/>
      <c r="M9" s="469"/>
      <c r="N9" s="461"/>
    </row>
    <row r="10" spans="1:14" x14ac:dyDescent="0.35">
      <c r="A10" s="523" t="s">
        <v>1720</v>
      </c>
      <c r="B10" s="524" t="s">
        <v>15917</v>
      </c>
      <c r="C10" s="477"/>
      <c r="D10" s="477"/>
      <c r="E10" s="477"/>
      <c r="F10" s="477"/>
      <c r="G10" s="477"/>
      <c r="H10" s="527"/>
      <c r="I10" s="469"/>
      <c r="J10" s="469"/>
      <c r="K10" s="469"/>
      <c r="L10" s="469"/>
      <c r="M10" s="469"/>
      <c r="N10" s="461"/>
    </row>
    <row r="11" spans="1:14" x14ac:dyDescent="0.35">
      <c r="A11" s="523" t="s">
        <v>4235</v>
      </c>
      <c r="B11" s="524" t="s">
        <v>3975</v>
      </c>
      <c r="C11" s="477">
        <v>5011878</v>
      </c>
      <c r="D11" s="477">
        <v>0</v>
      </c>
      <c r="E11" s="477">
        <v>5554257</v>
      </c>
      <c r="F11" s="477">
        <v>0</v>
      </c>
      <c r="G11" s="477">
        <v>5740611</v>
      </c>
      <c r="H11" s="477">
        <v>409324</v>
      </c>
      <c r="I11" s="469">
        <v>3</v>
      </c>
      <c r="J11" s="469">
        <v>2</v>
      </c>
      <c r="K11" s="469">
        <v>1</v>
      </c>
      <c r="L11" s="469">
        <v>2</v>
      </c>
      <c r="M11" s="469">
        <v>0</v>
      </c>
      <c r="N11" s="461" t="s">
        <v>3790</v>
      </c>
    </row>
    <row r="12" spans="1:14" x14ac:dyDescent="0.35">
      <c r="A12" s="523" t="s">
        <v>4395</v>
      </c>
      <c r="B12" s="524" t="s">
        <v>4394</v>
      </c>
      <c r="C12" s="477"/>
      <c r="D12" s="477"/>
      <c r="E12" s="477"/>
      <c r="F12" s="477"/>
      <c r="G12" s="477"/>
      <c r="H12" s="527"/>
      <c r="I12" s="469"/>
      <c r="J12" s="469"/>
      <c r="K12" s="469"/>
      <c r="L12" s="469"/>
      <c r="M12" s="469"/>
      <c r="N12" s="461"/>
    </row>
    <row r="13" spans="1:14" x14ac:dyDescent="0.35">
      <c r="A13" s="523" t="s">
        <v>1382</v>
      </c>
      <c r="B13" s="524" t="s">
        <v>1380</v>
      </c>
      <c r="C13" s="477"/>
      <c r="D13" s="477"/>
      <c r="E13" s="477"/>
      <c r="F13" s="477"/>
      <c r="G13" s="477"/>
      <c r="H13" s="527"/>
      <c r="I13" s="469"/>
      <c r="J13" s="469"/>
      <c r="K13" s="469"/>
      <c r="L13" s="469"/>
      <c r="M13" s="469"/>
      <c r="N13" s="461"/>
    </row>
    <row r="14" spans="1:14" ht="26" x14ac:dyDescent="0.35">
      <c r="A14" s="523" t="s">
        <v>8662</v>
      </c>
      <c r="B14" s="474" t="s">
        <v>8386</v>
      </c>
      <c r="C14" s="477">
        <v>0</v>
      </c>
      <c r="D14" s="477">
        <v>0</v>
      </c>
      <c r="E14" s="477">
        <v>0</v>
      </c>
      <c r="F14" s="477">
        <v>0</v>
      </c>
      <c r="G14" s="477">
        <v>-42775</v>
      </c>
      <c r="H14" s="477">
        <v>-42775</v>
      </c>
      <c r="I14" s="470">
        <v>3</v>
      </c>
      <c r="J14" s="470">
        <v>0</v>
      </c>
      <c r="K14" s="470">
        <v>3</v>
      </c>
      <c r="L14" s="470">
        <v>0</v>
      </c>
      <c r="M14" s="470">
        <v>2</v>
      </c>
      <c r="N14" s="459" t="s">
        <v>3500</v>
      </c>
    </row>
    <row r="15" spans="1:14" x14ac:dyDescent="0.35">
      <c r="A15" s="523" t="s">
        <v>7942</v>
      </c>
      <c r="B15" s="524" t="s">
        <v>3326</v>
      </c>
      <c r="C15" s="477"/>
      <c r="D15" s="477"/>
      <c r="E15" s="477"/>
      <c r="F15" s="477"/>
      <c r="G15" s="477"/>
      <c r="H15" s="527"/>
      <c r="I15" s="469"/>
      <c r="J15" s="469"/>
      <c r="K15" s="469"/>
      <c r="L15" s="469"/>
      <c r="M15" s="469"/>
      <c r="N15" s="461"/>
    </row>
    <row r="16" spans="1:14" ht="26" x14ac:dyDescent="0.35">
      <c r="A16" s="523" t="s">
        <v>2964</v>
      </c>
      <c r="B16" s="524" t="s">
        <v>8576</v>
      </c>
      <c r="C16" s="477">
        <v>8016655</v>
      </c>
      <c r="D16" s="477">
        <v>0</v>
      </c>
      <c r="E16" s="477">
        <v>2659208</v>
      </c>
      <c r="F16" s="477">
        <v>0</v>
      </c>
      <c r="G16" s="477">
        <v>7951962</v>
      </c>
      <c r="H16" s="527">
        <v>1870151</v>
      </c>
      <c r="I16" s="469">
        <v>40</v>
      </c>
      <c r="J16" s="469">
        <v>8</v>
      </c>
      <c r="K16" s="469">
        <v>32</v>
      </c>
      <c r="L16" s="469">
        <v>7</v>
      </c>
      <c r="M16" s="469">
        <v>2</v>
      </c>
      <c r="N16" s="461" t="s">
        <v>8201</v>
      </c>
    </row>
    <row r="17" spans="1:14" ht="26" x14ac:dyDescent="0.35">
      <c r="A17" s="523" t="s">
        <v>7943</v>
      </c>
      <c r="B17" s="474" t="s">
        <v>4003</v>
      </c>
      <c r="C17" s="477">
        <v>7772720</v>
      </c>
      <c r="D17" s="477">
        <v>0</v>
      </c>
      <c r="E17" s="477">
        <v>340000</v>
      </c>
      <c r="F17" s="477">
        <v>0</v>
      </c>
      <c r="G17" s="477">
        <v>4415060</v>
      </c>
      <c r="H17" s="477">
        <v>1512590</v>
      </c>
      <c r="I17" s="469">
        <v>2</v>
      </c>
      <c r="J17" s="469">
        <v>1</v>
      </c>
      <c r="K17" s="469">
        <v>1</v>
      </c>
      <c r="L17" s="469">
        <v>0</v>
      </c>
      <c r="M17" s="469">
        <v>0</v>
      </c>
      <c r="N17" s="461" t="s">
        <v>3500</v>
      </c>
    </row>
    <row r="18" spans="1:14" x14ac:dyDescent="0.35">
      <c r="A18" s="523" t="s">
        <v>4236</v>
      </c>
      <c r="B18" s="524" t="s">
        <v>3936</v>
      </c>
      <c r="C18" s="477">
        <v>0</v>
      </c>
      <c r="D18" s="477">
        <v>0</v>
      </c>
      <c r="E18" s="477">
        <v>0</v>
      </c>
      <c r="F18" s="477">
        <v>0</v>
      </c>
      <c r="G18" s="477">
        <v>0</v>
      </c>
      <c r="H18" s="527">
        <v>0</v>
      </c>
      <c r="I18" s="469">
        <v>2</v>
      </c>
      <c r="J18" s="469">
        <v>1</v>
      </c>
      <c r="K18" s="469">
        <v>1</v>
      </c>
      <c r="L18" s="469">
        <v>14</v>
      </c>
      <c r="M18" s="469">
        <v>0</v>
      </c>
      <c r="N18" s="461" t="s">
        <v>3790</v>
      </c>
    </row>
    <row r="19" spans="1:14" ht="26" x14ac:dyDescent="0.35">
      <c r="A19" s="523" t="s">
        <v>3187</v>
      </c>
      <c r="B19" s="474" t="s">
        <v>12999</v>
      </c>
      <c r="C19" s="477">
        <v>8259628</v>
      </c>
      <c r="D19" s="477">
        <v>0</v>
      </c>
      <c r="E19" s="477">
        <v>950420</v>
      </c>
      <c r="F19" s="477">
        <v>0</v>
      </c>
      <c r="G19" s="477">
        <v>9578470</v>
      </c>
      <c r="H19" s="477">
        <v>6214965</v>
      </c>
      <c r="I19" s="469">
        <v>45</v>
      </c>
      <c r="J19" s="469">
        <v>35</v>
      </c>
      <c r="K19" s="469">
        <v>10</v>
      </c>
      <c r="L19" s="469">
        <v>100</v>
      </c>
      <c r="M19" s="469">
        <v>0</v>
      </c>
      <c r="N19" s="461" t="s">
        <v>8201</v>
      </c>
    </row>
    <row r="20" spans="1:14" ht="39" x14ac:dyDescent="0.35">
      <c r="A20" s="523" t="s">
        <v>8470</v>
      </c>
      <c r="B20" s="524" t="s">
        <v>3288</v>
      </c>
      <c r="C20" s="477"/>
      <c r="D20" s="477"/>
      <c r="E20" s="477"/>
      <c r="F20" s="477"/>
      <c r="G20" s="477"/>
      <c r="H20" s="527"/>
      <c r="I20" s="469"/>
      <c r="J20" s="469"/>
      <c r="K20" s="469"/>
      <c r="L20" s="469"/>
      <c r="M20" s="469"/>
      <c r="N20" s="461"/>
    </row>
    <row r="21" spans="1:14" ht="26" x14ac:dyDescent="0.35">
      <c r="A21" s="523" t="s">
        <v>7944</v>
      </c>
      <c r="B21" s="474" t="s">
        <v>9917</v>
      </c>
      <c r="C21" s="477">
        <v>328950</v>
      </c>
      <c r="D21" s="477">
        <v>0</v>
      </c>
      <c r="E21" s="477">
        <v>315000</v>
      </c>
      <c r="F21" s="477">
        <v>0</v>
      </c>
      <c r="G21" s="477">
        <v>325115.19</v>
      </c>
      <c r="H21" s="527">
        <v>43000</v>
      </c>
      <c r="I21" s="469">
        <v>29</v>
      </c>
      <c r="J21" s="469">
        <v>11</v>
      </c>
      <c r="K21" s="469">
        <v>18</v>
      </c>
      <c r="L21" s="469">
        <v>50</v>
      </c>
      <c r="M21" s="469">
        <v>0</v>
      </c>
      <c r="N21" s="461" t="s">
        <v>3790</v>
      </c>
    </row>
    <row r="22" spans="1:14" ht="26" x14ac:dyDescent="0.35">
      <c r="A22" s="523" t="s">
        <v>8663</v>
      </c>
      <c r="B22" s="524" t="s">
        <v>4398</v>
      </c>
      <c r="C22" s="477"/>
      <c r="D22" s="477"/>
      <c r="E22" s="477"/>
      <c r="F22" s="477"/>
      <c r="G22" s="477"/>
      <c r="H22" s="527"/>
      <c r="I22" s="469"/>
      <c r="J22" s="469"/>
      <c r="K22" s="469"/>
      <c r="L22" s="469"/>
      <c r="M22" s="469"/>
      <c r="N22" s="461"/>
    </row>
    <row r="23" spans="1:14" x14ac:dyDescent="0.35">
      <c r="A23" s="523" t="s">
        <v>4237</v>
      </c>
      <c r="B23" s="524" t="s">
        <v>3738</v>
      </c>
      <c r="C23" s="477">
        <v>65000</v>
      </c>
      <c r="D23" s="477">
        <v>0</v>
      </c>
      <c r="E23" s="477">
        <v>-650000</v>
      </c>
      <c r="F23" s="477">
        <v>0</v>
      </c>
      <c r="G23" s="477">
        <v>-65000</v>
      </c>
      <c r="H23" s="527">
        <v>0</v>
      </c>
      <c r="I23" s="469">
        <v>2</v>
      </c>
      <c r="J23" s="469">
        <v>0</v>
      </c>
      <c r="K23" s="469">
        <v>2</v>
      </c>
      <c r="L23" s="469">
        <v>7</v>
      </c>
      <c r="M23" s="469">
        <v>0</v>
      </c>
      <c r="N23" s="461" t="s">
        <v>3790</v>
      </c>
    </row>
    <row r="24" spans="1:14" ht="26" x14ac:dyDescent="0.35">
      <c r="A24" s="523" t="s">
        <v>8345</v>
      </c>
      <c r="B24" s="524" t="s">
        <v>2680</v>
      </c>
      <c r="C24" s="477">
        <v>1337548</v>
      </c>
      <c r="D24" s="477">
        <v>0</v>
      </c>
      <c r="E24" s="477">
        <v>15000</v>
      </c>
      <c r="F24" s="477">
        <v>0</v>
      </c>
      <c r="G24" s="477">
        <v>1235616</v>
      </c>
      <c r="H24" s="527">
        <v>0</v>
      </c>
      <c r="I24" s="469">
        <v>3</v>
      </c>
      <c r="J24" s="469">
        <v>1</v>
      </c>
      <c r="K24" s="469">
        <v>2</v>
      </c>
      <c r="L24" s="469">
        <v>1</v>
      </c>
      <c r="M24" s="469">
        <v>1</v>
      </c>
      <c r="N24" s="461" t="s">
        <v>3790</v>
      </c>
    </row>
    <row r="25" spans="1:14" x14ac:dyDescent="0.35">
      <c r="A25" s="523" t="s">
        <v>1796</v>
      </c>
      <c r="B25" s="524" t="s">
        <v>1788</v>
      </c>
      <c r="C25" s="477"/>
      <c r="D25" s="477"/>
      <c r="E25" s="477"/>
      <c r="F25" s="477"/>
      <c r="G25" s="477"/>
      <c r="H25" s="527"/>
      <c r="I25" s="469"/>
      <c r="J25" s="469"/>
      <c r="K25" s="469"/>
      <c r="L25" s="469"/>
      <c r="M25" s="469"/>
      <c r="N25" s="461"/>
    </row>
    <row r="26" spans="1:14" x14ac:dyDescent="0.35">
      <c r="A26" s="523" t="s">
        <v>4238</v>
      </c>
      <c r="B26" s="524" t="s">
        <v>8755</v>
      </c>
      <c r="C26" s="477">
        <v>204200</v>
      </c>
      <c r="D26" s="477">
        <v>0</v>
      </c>
      <c r="E26" s="477">
        <v>197000</v>
      </c>
      <c r="F26" s="477">
        <v>0</v>
      </c>
      <c r="G26" s="477">
        <v>316000</v>
      </c>
      <c r="H26" s="477">
        <v>741242</v>
      </c>
      <c r="I26" s="469">
        <v>2</v>
      </c>
      <c r="J26" s="469">
        <v>1</v>
      </c>
      <c r="K26" s="469">
        <v>1</v>
      </c>
      <c r="L26" s="469">
        <v>0</v>
      </c>
      <c r="M26" s="469">
        <v>0</v>
      </c>
      <c r="N26" s="461" t="s">
        <v>3790</v>
      </c>
    </row>
    <row r="27" spans="1:14" x14ac:dyDescent="0.35">
      <c r="A27" s="523" t="s">
        <v>4239</v>
      </c>
      <c r="B27" s="524" t="s">
        <v>2086</v>
      </c>
      <c r="C27" s="477"/>
      <c r="D27" s="477"/>
      <c r="E27" s="477"/>
      <c r="F27" s="477"/>
      <c r="G27" s="477"/>
      <c r="H27" s="527"/>
      <c r="I27" s="469"/>
      <c r="J27" s="469"/>
      <c r="K27" s="469"/>
      <c r="L27" s="469"/>
      <c r="M27" s="469"/>
      <c r="N27" s="461"/>
    </row>
    <row r="28" spans="1:14" x14ac:dyDescent="0.35">
      <c r="A28" s="523" t="s">
        <v>3206</v>
      </c>
      <c r="B28" s="524" t="s">
        <v>4042</v>
      </c>
      <c r="C28" s="477">
        <v>308673281</v>
      </c>
      <c r="D28" s="477"/>
      <c r="E28" s="477">
        <v>292501758</v>
      </c>
      <c r="F28" s="477">
        <v>0</v>
      </c>
      <c r="G28" s="477">
        <v>308673281</v>
      </c>
      <c r="H28" s="477">
        <v>103884134</v>
      </c>
      <c r="I28" s="469">
        <v>0</v>
      </c>
      <c r="J28" s="469">
        <v>0</v>
      </c>
      <c r="K28" s="469">
        <v>0</v>
      </c>
      <c r="L28" s="469">
        <v>35</v>
      </c>
      <c r="M28" s="469">
        <v>0</v>
      </c>
      <c r="N28" s="461" t="s">
        <v>8222</v>
      </c>
    </row>
    <row r="29" spans="1:14" x14ac:dyDescent="0.35">
      <c r="A29" s="523" t="s">
        <v>8472</v>
      </c>
      <c r="B29" s="524" t="s">
        <v>858</v>
      </c>
      <c r="C29" s="477"/>
      <c r="D29" s="477"/>
      <c r="E29" s="477"/>
      <c r="F29" s="477"/>
      <c r="G29" s="477"/>
      <c r="H29" s="527"/>
      <c r="I29" s="469"/>
      <c r="J29" s="469"/>
      <c r="K29" s="469"/>
      <c r="L29" s="469"/>
      <c r="M29" s="469"/>
      <c r="N29" s="461"/>
    </row>
    <row r="30" spans="1:14" x14ac:dyDescent="0.35">
      <c r="A30" s="523" t="s">
        <v>8471</v>
      </c>
      <c r="B30" s="524" t="s">
        <v>8259</v>
      </c>
      <c r="C30" s="477"/>
      <c r="D30" s="477"/>
      <c r="E30" s="477"/>
      <c r="F30" s="477"/>
      <c r="G30" s="477"/>
      <c r="H30" s="527"/>
      <c r="I30" s="469"/>
      <c r="J30" s="469"/>
      <c r="K30" s="469"/>
      <c r="L30" s="469"/>
      <c r="M30" s="469"/>
      <c r="N30" s="461"/>
    </row>
    <row r="31" spans="1:14" x14ac:dyDescent="0.35">
      <c r="A31" s="523" t="s">
        <v>1855</v>
      </c>
      <c r="B31" s="524" t="s">
        <v>8324</v>
      </c>
      <c r="C31" s="477">
        <v>48001</v>
      </c>
      <c r="D31" s="477">
        <v>0</v>
      </c>
      <c r="E31" s="477">
        <v>-315101</v>
      </c>
      <c r="F31" s="477">
        <v>0</v>
      </c>
      <c r="G31" s="477">
        <v>-1621034</v>
      </c>
      <c r="H31" s="527">
        <v>2830569</v>
      </c>
      <c r="I31" s="469">
        <v>2</v>
      </c>
      <c r="J31" s="469">
        <v>1</v>
      </c>
      <c r="K31" s="469">
        <v>1</v>
      </c>
      <c r="L31" s="469">
        <v>0</v>
      </c>
      <c r="M31" s="469">
        <v>1</v>
      </c>
      <c r="N31" s="461" t="s">
        <v>3790</v>
      </c>
    </row>
    <row r="32" spans="1:14" ht="26" x14ac:dyDescent="0.35">
      <c r="A32" s="523" t="s">
        <v>1186</v>
      </c>
      <c r="B32" s="524" t="s">
        <v>3643</v>
      </c>
      <c r="C32" s="477"/>
      <c r="D32" s="477"/>
      <c r="E32" s="477"/>
      <c r="F32" s="477"/>
      <c r="G32" s="477"/>
      <c r="H32" s="527"/>
      <c r="I32" s="469"/>
      <c r="J32" s="469"/>
      <c r="K32" s="469"/>
      <c r="L32" s="469"/>
      <c r="M32" s="469"/>
      <c r="N32" s="461"/>
    </row>
    <row r="33" spans="1:14" ht="26" x14ac:dyDescent="0.35">
      <c r="A33" s="523" t="s">
        <v>7945</v>
      </c>
      <c r="B33" s="524" t="s">
        <v>1999</v>
      </c>
      <c r="C33" s="477"/>
      <c r="D33" s="477"/>
      <c r="E33" s="477"/>
      <c r="F33" s="477"/>
      <c r="G33" s="477"/>
      <c r="H33" s="527"/>
      <c r="I33" s="469"/>
      <c r="J33" s="469"/>
      <c r="K33" s="469"/>
      <c r="L33" s="469"/>
      <c r="M33" s="469"/>
      <c r="N33" s="461"/>
    </row>
    <row r="34" spans="1:14" x14ac:dyDescent="0.35">
      <c r="A34" s="523" t="s">
        <v>1351</v>
      </c>
      <c r="B34" s="524" t="s">
        <v>8773</v>
      </c>
      <c r="C34" s="477">
        <v>83317533.359999999</v>
      </c>
      <c r="D34" s="477">
        <v>0</v>
      </c>
      <c r="E34" s="477">
        <v>61147626.350000001</v>
      </c>
      <c r="F34" s="477">
        <v>0</v>
      </c>
      <c r="G34" s="477">
        <v>61147626.350000001</v>
      </c>
      <c r="H34" s="527">
        <v>63480184.079999998</v>
      </c>
      <c r="I34" s="469">
        <v>13</v>
      </c>
      <c r="J34" s="469">
        <v>9</v>
      </c>
      <c r="K34" s="469">
        <v>4</v>
      </c>
      <c r="L34" s="469">
        <v>50</v>
      </c>
      <c r="M34" s="469">
        <v>0</v>
      </c>
      <c r="N34" s="461" t="s">
        <v>8222</v>
      </c>
    </row>
    <row r="35" spans="1:14" x14ac:dyDescent="0.35">
      <c r="A35" s="523" t="s">
        <v>4921</v>
      </c>
      <c r="B35" s="524" t="s">
        <v>384</v>
      </c>
      <c r="C35" s="477"/>
      <c r="D35" s="477"/>
      <c r="E35" s="477"/>
      <c r="F35" s="477"/>
      <c r="G35" s="477"/>
      <c r="H35" s="527"/>
      <c r="I35" s="469"/>
      <c r="J35" s="469"/>
      <c r="K35" s="469"/>
      <c r="L35" s="469"/>
      <c r="M35" s="469"/>
      <c r="N35" s="461"/>
    </row>
    <row r="36" spans="1:14" ht="26" x14ac:dyDescent="0.35">
      <c r="A36" s="523" t="s">
        <v>1069</v>
      </c>
      <c r="B36" s="524" t="s">
        <v>1067</v>
      </c>
      <c r="C36" s="477"/>
      <c r="D36" s="477"/>
      <c r="E36" s="477"/>
      <c r="F36" s="477"/>
      <c r="G36" s="477"/>
      <c r="H36" s="527"/>
      <c r="I36" s="469"/>
      <c r="J36" s="469"/>
      <c r="K36" s="469"/>
      <c r="L36" s="469"/>
      <c r="M36" s="469"/>
      <c r="N36" s="461"/>
    </row>
    <row r="37" spans="1:14" x14ac:dyDescent="0.35">
      <c r="A37" s="523" t="s">
        <v>736</v>
      </c>
      <c r="B37" s="524" t="s">
        <v>734</v>
      </c>
      <c r="C37" s="477"/>
      <c r="D37" s="477"/>
      <c r="E37" s="477"/>
      <c r="F37" s="477"/>
      <c r="G37" s="477"/>
      <c r="H37" s="527"/>
      <c r="I37" s="469"/>
      <c r="J37" s="469"/>
      <c r="K37" s="469"/>
      <c r="L37" s="469"/>
      <c r="M37" s="469"/>
      <c r="N37" s="461"/>
    </row>
    <row r="38" spans="1:14" ht="26" x14ac:dyDescent="0.35">
      <c r="A38" s="523" t="s">
        <v>8473</v>
      </c>
      <c r="B38" s="524" t="s">
        <v>4400</v>
      </c>
      <c r="C38" s="477"/>
      <c r="D38" s="477"/>
      <c r="E38" s="477"/>
      <c r="F38" s="477"/>
      <c r="G38" s="477"/>
      <c r="H38" s="527"/>
      <c r="I38" s="469"/>
      <c r="J38" s="469"/>
      <c r="K38" s="469"/>
      <c r="L38" s="469"/>
      <c r="M38" s="469"/>
      <c r="N38" s="461"/>
    </row>
    <row r="39" spans="1:14" x14ac:dyDescent="0.35">
      <c r="A39" s="523" t="s">
        <v>891</v>
      </c>
      <c r="B39" s="524" t="s">
        <v>889</v>
      </c>
      <c r="C39" s="477"/>
      <c r="D39" s="477"/>
      <c r="E39" s="477"/>
      <c r="F39" s="477"/>
      <c r="G39" s="477"/>
      <c r="H39" s="527"/>
      <c r="I39" s="469"/>
      <c r="J39" s="469"/>
      <c r="K39" s="469"/>
      <c r="L39" s="469"/>
      <c r="M39" s="469"/>
      <c r="N39" s="461"/>
    </row>
    <row r="40" spans="1:14" x14ac:dyDescent="0.35">
      <c r="A40" s="523" t="s">
        <v>4240</v>
      </c>
      <c r="B40" s="524" t="s">
        <v>2712</v>
      </c>
      <c r="C40" s="477"/>
      <c r="D40" s="477"/>
      <c r="E40" s="477"/>
      <c r="F40" s="477"/>
      <c r="G40" s="477"/>
      <c r="H40" s="527"/>
      <c r="I40" s="469"/>
      <c r="J40" s="469"/>
      <c r="K40" s="469"/>
      <c r="L40" s="469"/>
      <c r="M40" s="469"/>
      <c r="N40" s="461"/>
    </row>
    <row r="41" spans="1:14" x14ac:dyDescent="0.35">
      <c r="A41" s="523" t="s">
        <v>1935</v>
      </c>
      <c r="B41" s="524" t="s">
        <v>4564</v>
      </c>
      <c r="C41" s="477">
        <v>138311300</v>
      </c>
      <c r="D41" s="477">
        <v>0</v>
      </c>
      <c r="E41" s="477">
        <v>22939895</v>
      </c>
      <c r="F41" s="477">
        <v>0</v>
      </c>
      <c r="G41" s="477">
        <v>37325025</v>
      </c>
      <c r="H41" s="527">
        <v>224003632</v>
      </c>
      <c r="I41" s="469">
        <v>3</v>
      </c>
      <c r="J41" s="469">
        <v>2</v>
      </c>
      <c r="K41" s="469">
        <v>1</v>
      </c>
      <c r="L41" s="469">
        <v>0</v>
      </c>
      <c r="M41" s="469">
        <v>0</v>
      </c>
      <c r="N41" s="461" t="s">
        <v>8222</v>
      </c>
    </row>
    <row r="42" spans="1:14" ht="26" x14ac:dyDescent="0.35">
      <c r="A42" s="523" t="s">
        <v>3103</v>
      </c>
      <c r="B42" s="524" t="s">
        <v>4019</v>
      </c>
      <c r="C42" s="477">
        <v>118545138000</v>
      </c>
      <c r="D42" s="477">
        <v>790300920</v>
      </c>
      <c r="E42" s="477">
        <v>2402306100</v>
      </c>
      <c r="F42" s="477">
        <v>16015374</v>
      </c>
      <c r="G42" s="477">
        <v>121416044850</v>
      </c>
      <c r="H42" s="527">
        <v>0</v>
      </c>
      <c r="I42" s="469">
        <v>301</v>
      </c>
      <c r="J42" s="469">
        <v>165</v>
      </c>
      <c r="K42" s="469">
        <v>136</v>
      </c>
      <c r="L42" s="469">
        <v>5</v>
      </c>
      <c r="M42" s="469">
        <v>1</v>
      </c>
      <c r="N42" s="461" t="s">
        <v>8222</v>
      </c>
    </row>
    <row r="43" spans="1:14" ht="26" x14ac:dyDescent="0.35">
      <c r="A43" s="523" t="s">
        <v>4923</v>
      </c>
      <c r="B43" s="524" t="s">
        <v>3678</v>
      </c>
      <c r="C43" s="477"/>
      <c r="D43" s="477"/>
      <c r="E43" s="477"/>
      <c r="F43" s="477"/>
      <c r="G43" s="477"/>
      <c r="H43" s="527"/>
      <c r="I43" s="469"/>
      <c r="J43" s="469"/>
      <c r="K43" s="469"/>
      <c r="L43" s="469"/>
      <c r="M43" s="469"/>
      <c r="N43" s="461"/>
    </row>
    <row r="44" spans="1:14" x14ac:dyDescent="0.35">
      <c r="A44" s="523" t="s">
        <v>4241</v>
      </c>
      <c r="B44" s="524" t="s">
        <v>3712</v>
      </c>
      <c r="C44" s="477"/>
      <c r="D44" s="477"/>
      <c r="E44" s="477"/>
      <c r="F44" s="477"/>
      <c r="G44" s="477"/>
      <c r="H44" s="527"/>
      <c r="I44" s="469"/>
      <c r="J44" s="469"/>
      <c r="K44" s="469"/>
      <c r="L44" s="469"/>
      <c r="M44" s="469"/>
      <c r="N44" s="461"/>
    </row>
    <row r="45" spans="1:14" x14ac:dyDescent="0.35">
      <c r="A45" s="523" t="s">
        <v>4242</v>
      </c>
      <c r="B45" s="524" t="s">
        <v>3723</v>
      </c>
      <c r="C45" s="477"/>
      <c r="D45" s="477"/>
      <c r="E45" s="477"/>
      <c r="F45" s="477"/>
      <c r="G45" s="477"/>
      <c r="H45" s="527"/>
      <c r="I45" s="469"/>
      <c r="J45" s="469"/>
      <c r="K45" s="469"/>
      <c r="L45" s="469"/>
      <c r="M45" s="469"/>
      <c r="N45" s="461"/>
    </row>
    <row r="46" spans="1:14" x14ac:dyDescent="0.35">
      <c r="A46" s="523" t="s">
        <v>3101</v>
      </c>
      <c r="B46" s="524" t="s">
        <v>8280</v>
      </c>
      <c r="C46" s="477"/>
      <c r="D46" s="477"/>
      <c r="E46" s="477"/>
      <c r="F46" s="477"/>
      <c r="G46" s="477"/>
      <c r="H46" s="527"/>
      <c r="I46" s="469"/>
      <c r="J46" s="469"/>
      <c r="K46" s="469"/>
      <c r="L46" s="469"/>
      <c r="M46" s="469"/>
      <c r="N46" s="461"/>
    </row>
    <row r="47" spans="1:14" x14ac:dyDescent="0.35">
      <c r="A47" s="523" t="s">
        <v>3094</v>
      </c>
      <c r="B47" s="524" t="s">
        <v>4050</v>
      </c>
      <c r="C47" s="477">
        <v>1444087</v>
      </c>
      <c r="D47" s="477">
        <v>0</v>
      </c>
      <c r="E47" s="477">
        <v>1996087</v>
      </c>
      <c r="F47" s="477">
        <v>0</v>
      </c>
      <c r="G47" s="477">
        <v>-3108825</v>
      </c>
      <c r="H47" s="527">
        <v>4364409</v>
      </c>
      <c r="I47" s="469">
        <v>194</v>
      </c>
      <c r="J47" s="469">
        <v>12</v>
      </c>
      <c r="K47" s="469">
        <v>182</v>
      </c>
      <c r="L47" s="469">
        <v>0</v>
      </c>
      <c r="M47" s="469">
        <v>1</v>
      </c>
      <c r="N47" s="461" t="s">
        <v>3790</v>
      </c>
    </row>
    <row r="48" spans="1:14" x14ac:dyDescent="0.35">
      <c r="A48" s="523" t="s">
        <v>4243</v>
      </c>
      <c r="B48" s="524" t="s">
        <v>2118</v>
      </c>
      <c r="C48" s="477">
        <v>6202000</v>
      </c>
      <c r="D48" s="477">
        <v>0</v>
      </c>
      <c r="E48" s="477">
        <v>433800</v>
      </c>
      <c r="F48" s="477">
        <v>0</v>
      </c>
      <c r="G48" s="477">
        <v>5837961</v>
      </c>
      <c r="H48" s="527">
        <v>27660183</v>
      </c>
      <c r="I48" s="469">
        <v>6</v>
      </c>
      <c r="J48" s="469">
        <v>1</v>
      </c>
      <c r="K48" s="469">
        <v>5</v>
      </c>
      <c r="L48" s="469">
        <v>6</v>
      </c>
      <c r="M48" s="469">
        <v>0</v>
      </c>
      <c r="N48" s="461" t="s">
        <v>8201</v>
      </c>
    </row>
    <row r="49" spans="1:14" x14ac:dyDescent="0.35">
      <c r="A49" s="523" t="s">
        <v>2465</v>
      </c>
      <c r="B49" s="524" t="s">
        <v>1745</v>
      </c>
      <c r="C49" s="477"/>
      <c r="D49" s="477"/>
      <c r="E49" s="477"/>
      <c r="F49" s="477"/>
      <c r="G49" s="477"/>
      <c r="H49" s="527"/>
      <c r="I49" s="469"/>
      <c r="J49" s="469"/>
      <c r="K49" s="469"/>
      <c r="L49" s="469"/>
      <c r="M49" s="469"/>
      <c r="N49" s="461"/>
    </row>
    <row r="50" spans="1:14" ht="26" x14ac:dyDescent="0.35">
      <c r="A50" s="523" t="s">
        <v>4244</v>
      </c>
      <c r="B50" s="524" t="s">
        <v>9622</v>
      </c>
      <c r="C50" s="477">
        <v>2688365</v>
      </c>
      <c r="D50" s="477">
        <v>0</v>
      </c>
      <c r="E50" s="477">
        <v>274500</v>
      </c>
      <c r="F50" s="477">
        <v>0</v>
      </c>
      <c r="G50" s="477">
        <v>2244430</v>
      </c>
      <c r="H50" s="527">
        <v>1453607</v>
      </c>
      <c r="I50" s="469">
        <v>54</v>
      </c>
      <c r="J50" s="469">
        <v>15</v>
      </c>
      <c r="K50" s="469">
        <v>39</v>
      </c>
      <c r="L50" s="469">
        <v>54</v>
      </c>
      <c r="M50" s="469">
        <v>1</v>
      </c>
      <c r="N50" s="461" t="s">
        <v>3500</v>
      </c>
    </row>
    <row r="51" spans="1:14" ht="26" x14ac:dyDescent="0.35">
      <c r="A51" s="523" t="s">
        <v>1764</v>
      </c>
      <c r="B51" s="524" t="s">
        <v>1767</v>
      </c>
      <c r="C51" s="477"/>
      <c r="D51" s="477"/>
      <c r="E51" s="477"/>
      <c r="F51" s="477"/>
      <c r="G51" s="477"/>
      <c r="H51" s="527"/>
      <c r="I51" s="469"/>
      <c r="J51" s="469"/>
      <c r="K51" s="469"/>
      <c r="L51" s="469"/>
      <c r="M51" s="469"/>
      <c r="N51" s="461"/>
    </row>
    <row r="52" spans="1:14" x14ac:dyDescent="0.35">
      <c r="A52" s="523" t="s">
        <v>1823</v>
      </c>
      <c r="B52" s="524" t="s">
        <v>1802</v>
      </c>
      <c r="C52" s="477">
        <v>2452209</v>
      </c>
      <c r="D52" s="477">
        <v>0</v>
      </c>
      <c r="E52" s="477">
        <v>500000</v>
      </c>
      <c r="F52" s="477">
        <v>0</v>
      </c>
      <c r="G52" s="477">
        <v>2342660</v>
      </c>
      <c r="H52" s="527">
        <v>0</v>
      </c>
      <c r="I52" s="469">
        <v>28</v>
      </c>
      <c r="J52" s="469">
        <v>9</v>
      </c>
      <c r="K52" s="469">
        <v>19</v>
      </c>
      <c r="L52" s="469">
        <v>20</v>
      </c>
      <c r="M52" s="469">
        <v>1</v>
      </c>
      <c r="N52" s="461" t="s">
        <v>3790</v>
      </c>
    </row>
    <row r="53" spans="1:14" x14ac:dyDescent="0.35">
      <c r="A53" s="523" t="s">
        <v>7946</v>
      </c>
      <c r="B53" s="524" t="s">
        <v>9208</v>
      </c>
      <c r="C53" s="477">
        <v>1542950</v>
      </c>
      <c r="D53" s="477">
        <v>0</v>
      </c>
      <c r="E53" s="477">
        <v>-1695651</v>
      </c>
      <c r="F53" s="477">
        <v>0</v>
      </c>
      <c r="G53" s="477">
        <v>-1961151</v>
      </c>
      <c r="H53" s="527">
        <v>1487674</v>
      </c>
      <c r="I53" s="469">
        <v>2</v>
      </c>
      <c r="J53" s="469">
        <v>1</v>
      </c>
      <c r="K53" s="469">
        <v>1</v>
      </c>
      <c r="L53" s="469">
        <v>0</v>
      </c>
      <c r="M53" s="469">
        <v>0</v>
      </c>
      <c r="N53" s="461" t="s">
        <v>3790</v>
      </c>
    </row>
    <row r="54" spans="1:14" x14ac:dyDescent="0.35">
      <c r="A54" s="523" t="s">
        <v>308</v>
      </c>
      <c r="B54" s="524" t="s">
        <v>306</v>
      </c>
      <c r="C54" s="477"/>
      <c r="D54" s="477"/>
      <c r="E54" s="477"/>
      <c r="F54" s="477"/>
      <c r="G54" s="477"/>
      <c r="H54" s="527"/>
      <c r="I54" s="469"/>
      <c r="J54" s="469"/>
      <c r="K54" s="469"/>
      <c r="L54" s="469"/>
      <c r="M54" s="469"/>
      <c r="N54" s="461"/>
    </row>
    <row r="55" spans="1:14" x14ac:dyDescent="0.35">
      <c r="A55" s="523" t="s">
        <v>1763</v>
      </c>
      <c r="B55" s="524" t="s">
        <v>1766</v>
      </c>
      <c r="C55" s="477"/>
      <c r="D55" s="477"/>
      <c r="E55" s="477"/>
      <c r="F55" s="477"/>
      <c r="G55" s="477"/>
      <c r="H55" s="527"/>
      <c r="I55" s="469"/>
      <c r="J55" s="469"/>
      <c r="K55" s="469"/>
      <c r="L55" s="469"/>
      <c r="M55" s="469"/>
      <c r="N55" s="461"/>
    </row>
    <row r="56" spans="1:14" x14ac:dyDescent="0.35">
      <c r="A56" s="523" t="s">
        <v>3003</v>
      </c>
      <c r="B56" s="524" t="s">
        <v>1469</v>
      </c>
      <c r="C56" s="477"/>
      <c r="D56" s="477"/>
      <c r="E56" s="477"/>
      <c r="F56" s="477"/>
      <c r="G56" s="477"/>
      <c r="H56" s="527"/>
      <c r="I56" s="469"/>
      <c r="J56" s="469"/>
      <c r="K56" s="469"/>
      <c r="L56" s="469"/>
      <c r="M56" s="469"/>
      <c r="N56" s="461"/>
    </row>
    <row r="57" spans="1:14" ht="26" x14ac:dyDescent="0.35">
      <c r="A57" s="523" t="s">
        <v>7947</v>
      </c>
      <c r="B57" s="524" t="s">
        <v>2068</v>
      </c>
      <c r="C57" s="477"/>
      <c r="D57" s="477"/>
      <c r="E57" s="477"/>
      <c r="F57" s="477"/>
      <c r="G57" s="477"/>
      <c r="H57" s="527"/>
      <c r="I57" s="469"/>
      <c r="J57" s="469"/>
      <c r="K57" s="469"/>
      <c r="L57" s="469"/>
      <c r="M57" s="469"/>
      <c r="N57" s="461"/>
    </row>
    <row r="58" spans="1:14" x14ac:dyDescent="0.35">
      <c r="A58" s="523" t="s">
        <v>215</v>
      </c>
      <c r="B58" s="524" t="s">
        <v>8393</v>
      </c>
      <c r="C58" s="477"/>
      <c r="D58" s="477"/>
      <c r="E58" s="477"/>
      <c r="F58" s="477"/>
      <c r="G58" s="477"/>
      <c r="H58" s="527"/>
      <c r="I58" s="469"/>
      <c r="J58" s="469"/>
      <c r="K58" s="469"/>
      <c r="L58" s="469"/>
      <c r="M58" s="469"/>
      <c r="N58" s="461"/>
    </row>
    <row r="59" spans="1:14" x14ac:dyDescent="0.35">
      <c r="A59" s="523" t="s">
        <v>2468</v>
      </c>
      <c r="B59" s="474" t="s">
        <v>11794</v>
      </c>
      <c r="C59" s="477">
        <v>77450638</v>
      </c>
      <c r="D59" s="477">
        <v>0</v>
      </c>
      <c r="E59" s="477">
        <v>84493888</v>
      </c>
      <c r="F59" s="477">
        <v>0</v>
      </c>
      <c r="G59" s="477">
        <v>93028608</v>
      </c>
      <c r="H59" s="449">
        <v>-1640807</v>
      </c>
      <c r="I59" s="469">
        <v>9</v>
      </c>
      <c r="J59" s="469">
        <v>3</v>
      </c>
      <c r="K59" s="469">
        <v>6</v>
      </c>
      <c r="L59" s="469">
        <v>14</v>
      </c>
      <c r="M59" s="469">
        <v>0</v>
      </c>
      <c r="N59" s="461" t="s">
        <v>8222</v>
      </c>
    </row>
    <row r="60" spans="1:14" x14ac:dyDescent="0.35">
      <c r="A60" s="523" t="s">
        <v>3180</v>
      </c>
      <c r="B60" s="524" t="s">
        <v>8262</v>
      </c>
      <c r="C60" s="477"/>
      <c r="D60" s="477"/>
      <c r="E60" s="477"/>
      <c r="F60" s="477"/>
      <c r="G60" s="477"/>
      <c r="H60" s="527"/>
      <c r="I60" s="469"/>
      <c r="J60" s="469"/>
      <c r="K60" s="469"/>
      <c r="L60" s="469"/>
      <c r="M60" s="469"/>
      <c r="N60" s="461"/>
    </row>
    <row r="61" spans="1:14" ht="26" x14ac:dyDescent="0.35">
      <c r="A61" s="523" t="s">
        <v>7948</v>
      </c>
      <c r="B61" s="524" t="s">
        <v>3587</v>
      </c>
      <c r="C61" s="477">
        <v>4137089</v>
      </c>
      <c r="D61" s="477">
        <v>0</v>
      </c>
      <c r="E61" s="477">
        <v>3942488</v>
      </c>
      <c r="F61" s="477">
        <v>0</v>
      </c>
      <c r="G61" s="477">
        <v>5334683</v>
      </c>
      <c r="H61" s="527">
        <v>10823590</v>
      </c>
      <c r="I61" s="469">
        <v>5</v>
      </c>
      <c r="J61" s="469">
        <v>1</v>
      </c>
      <c r="K61" s="469">
        <v>4</v>
      </c>
      <c r="L61" s="469">
        <v>0</v>
      </c>
      <c r="M61" s="469">
        <v>3</v>
      </c>
      <c r="N61" s="461" t="s">
        <v>3790</v>
      </c>
    </row>
    <row r="62" spans="1:14" ht="26" x14ac:dyDescent="0.35">
      <c r="A62" s="523" t="s">
        <v>8628</v>
      </c>
      <c r="B62" s="524" t="s">
        <v>1156</v>
      </c>
      <c r="C62" s="477">
        <v>307800</v>
      </c>
      <c r="D62" s="477">
        <v>0</v>
      </c>
      <c r="E62" s="477">
        <v>-652202</v>
      </c>
      <c r="F62" s="477">
        <v>0</v>
      </c>
      <c r="G62" s="477">
        <v>-862889</v>
      </c>
      <c r="H62" s="527">
        <v>1738420</v>
      </c>
      <c r="I62" s="469">
        <v>23</v>
      </c>
      <c r="J62" s="469">
        <v>3</v>
      </c>
      <c r="K62" s="469">
        <v>20</v>
      </c>
      <c r="L62" s="469">
        <v>0</v>
      </c>
      <c r="M62" s="469">
        <v>1</v>
      </c>
      <c r="N62" s="461" t="s">
        <v>3500</v>
      </c>
    </row>
    <row r="63" spans="1:14" ht="26" x14ac:dyDescent="0.35">
      <c r="A63" s="523" t="s">
        <v>8923</v>
      </c>
      <c r="B63" s="474" t="s">
        <v>8921</v>
      </c>
      <c r="C63" s="477">
        <v>821976</v>
      </c>
      <c r="D63" s="477">
        <v>0</v>
      </c>
      <c r="E63" s="477">
        <v>314394</v>
      </c>
      <c r="F63" s="477">
        <v>0</v>
      </c>
      <c r="G63" s="477">
        <v>8111976</v>
      </c>
      <c r="H63" s="477">
        <v>68292</v>
      </c>
      <c r="I63" s="469">
        <v>2</v>
      </c>
      <c r="J63" s="469">
        <v>0</v>
      </c>
      <c r="K63" s="469">
        <v>2</v>
      </c>
      <c r="L63" s="469">
        <v>7</v>
      </c>
      <c r="M63" s="469">
        <v>1</v>
      </c>
      <c r="N63" s="461" t="s">
        <v>3790</v>
      </c>
    </row>
    <row r="64" spans="1:14" x14ac:dyDescent="0.35">
      <c r="A64" s="523" t="s">
        <v>4924</v>
      </c>
      <c r="B64" s="524" t="s">
        <v>1114</v>
      </c>
      <c r="C64" s="477"/>
      <c r="D64" s="477"/>
      <c r="E64" s="477"/>
      <c r="F64" s="477"/>
      <c r="G64" s="477"/>
      <c r="H64" s="527"/>
      <c r="I64" s="469"/>
      <c r="J64" s="469"/>
      <c r="K64" s="469"/>
      <c r="L64" s="469"/>
      <c r="M64" s="469"/>
      <c r="N64" s="461"/>
    </row>
    <row r="65" spans="1:14" x14ac:dyDescent="0.35">
      <c r="A65" s="523" t="s">
        <v>355</v>
      </c>
      <c r="B65" s="524" t="s">
        <v>353</v>
      </c>
      <c r="C65" s="477"/>
      <c r="D65" s="477"/>
      <c r="E65" s="477"/>
      <c r="F65" s="477"/>
      <c r="G65" s="477"/>
      <c r="H65" s="527"/>
      <c r="I65" s="469"/>
      <c r="J65" s="469"/>
      <c r="K65" s="469"/>
      <c r="L65" s="469"/>
      <c r="M65" s="469"/>
      <c r="N65" s="461"/>
    </row>
    <row r="66" spans="1:14" x14ac:dyDescent="0.35">
      <c r="A66" s="523" t="s">
        <v>4245</v>
      </c>
      <c r="B66" s="524" t="s">
        <v>2312</v>
      </c>
      <c r="C66" s="477"/>
      <c r="D66" s="477"/>
      <c r="E66" s="477"/>
      <c r="F66" s="477"/>
      <c r="G66" s="477"/>
      <c r="H66" s="527"/>
      <c r="I66" s="469"/>
      <c r="J66" s="469"/>
      <c r="K66" s="469"/>
      <c r="L66" s="469"/>
      <c r="M66" s="469"/>
      <c r="N66" s="461"/>
    </row>
    <row r="67" spans="1:14" x14ac:dyDescent="0.35">
      <c r="A67" s="523" t="s">
        <v>1322</v>
      </c>
      <c r="B67" s="524" t="s">
        <v>1302</v>
      </c>
      <c r="C67" s="477"/>
      <c r="D67" s="477"/>
      <c r="E67" s="477"/>
      <c r="F67" s="477"/>
      <c r="G67" s="477"/>
      <c r="H67" s="527"/>
      <c r="I67" s="469"/>
      <c r="J67" s="469"/>
      <c r="K67" s="469"/>
      <c r="L67" s="469"/>
      <c r="M67" s="469"/>
      <c r="N67" s="461"/>
    </row>
    <row r="68" spans="1:14" x14ac:dyDescent="0.35">
      <c r="A68" s="523" t="s">
        <v>4246</v>
      </c>
      <c r="B68" s="524" t="s">
        <v>3699</v>
      </c>
      <c r="C68" s="477"/>
      <c r="D68" s="477"/>
      <c r="E68" s="477"/>
      <c r="F68" s="477"/>
      <c r="G68" s="477"/>
      <c r="H68" s="527"/>
      <c r="I68" s="469"/>
      <c r="J68" s="469"/>
      <c r="K68" s="469"/>
      <c r="L68" s="469"/>
      <c r="M68" s="469"/>
      <c r="N68" s="461"/>
    </row>
    <row r="69" spans="1:14" x14ac:dyDescent="0.35">
      <c r="A69" s="523" t="s">
        <v>3235</v>
      </c>
      <c r="B69" s="524" t="s">
        <v>412</v>
      </c>
      <c r="C69" s="477"/>
      <c r="D69" s="477"/>
      <c r="E69" s="477"/>
      <c r="F69" s="477"/>
      <c r="G69" s="477"/>
      <c r="H69" s="527"/>
      <c r="I69" s="469"/>
      <c r="J69" s="469"/>
      <c r="K69" s="469"/>
      <c r="L69" s="469"/>
      <c r="M69" s="469"/>
      <c r="N69" s="461"/>
    </row>
    <row r="70" spans="1:14" x14ac:dyDescent="0.35">
      <c r="A70" s="523" t="s">
        <v>4247</v>
      </c>
      <c r="B70" s="524" t="s">
        <v>2159</v>
      </c>
      <c r="C70" s="477"/>
      <c r="D70" s="477"/>
      <c r="E70" s="477"/>
      <c r="F70" s="477"/>
      <c r="G70" s="477"/>
      <c r="H70" s="527"/>
      <c r="I70" s="469"/>
      <c r="J70" s="469"/>
      <c r="K70" s="469"/>
      <c r="L70" s="469"/>
      <c r="M70" s="469"/>
      <c r="N70" s="461"/>
    </row>
    <row r="71" spans="1:14" ht="26" x14ac:dyDescent="0.35">
      <c r="A71" s="523" t="s">
        <v>4925</v>
      </c>
      <c r="B71" s="524" t="s">
        <v>1411</v>
      </c>
      <c r="C71" s="477"/>
      <c r="D71" s="477"/>
      <c r="E71" s="477"/>
      <c r="F71" s="477"/>
      <c r="G71" s="477"/>
      <c r="H71" s="527"/>
      <c r="I71" s="469"/>
      <c r="J71" s="469"/>
      <c r="K71" s="469"/>
      <c r="L71" s="469"/>
      <c r="M71" s="469"/>
      <c r="N71" s="461"/>
    </row>
    <row r="72" spans="1:14" x14ac:dyDescent="0.35">
      <c r="A72" s="523" t="s">
        <v>7949</v>
      </c>
      <c r="B72" s="524" t="s">
        <v>940</v>
      </c>
      <c r="C72" s="477"/>
      <c r="D72" s="477"/>
      <c r="E72" s="477"/>
      <c r="F72" s="477"/>
      <c r="G72" s="477"/>
      <c r="H72" s="527"/>
      <c r="I72" s="469"/>
      <c r="J72" s="469"/>
      <c r="K72" s="469"/>
      <c r="L72" s="469"/>
      <c r="M72" s="469"/>
      <c r="N72" s="461"/>
    </row>
    <row r="73" spans="1:14" x14ac:dyDescent="0.35">
      <c r="A73" s="523" t="s">
        <v>1888</v>
      </c>
      <c r="B73" s="524" t="s">
        <v>1886</v>
      </c>
      <c r="C73" s="477"/>
      <c r="D73" s="477"/>
      <c r="E73" s="477"/>
      <c r="F73" s="477"/>
      <c r="G73" s="477"/>
      <c r="H73" s="527"/>
      <c r="I73" s="469"/>
      <c r="J73" s="469"/>
      <c r="K73" s="469"/>
      <c r="L73" s="469"/>
      <c r="M73" s="469"/>
      <c r="N73" s="461"/>
    </row>
    <row r="74" spans="1:14" x14ac:dyDescent="0.35">
      <c r="A74" s="523" t="s">
        <v>685</v>
      </c>
      <c r="B74" s="524" t="s">
        <v>684</v>
      </c>
      <c r="C74" s="477"/>
      <c r="D74" s="477"/>
      <c r="E74" s="477"/>
      <c r="F74" s="477"/>
      <c r="G74" s="477"/>
      <c r="H74" s="527"/>
      <c r="I74" s="469"/>
      <c r="J74" s="469"/>
      <c r="K74" s="469"/>
      <c r="L74" s="469"/>
      <c r="M74" s="469"/>
      <c r="N74" s="461"/>
    </row>
    <row r="75" spans="1:14" x14ac:dyDescent="0.35">
      <c r="A75" s="523" t="s">
        <v>3096</v>
      </c>
      <c r="B75" s="524" t="s">
        <v>3955</v>
      </c>
      <c r="C75" s="477">
        <v>1997690</v>
      </c>
      <c r="D75" s="477"/>
      <c r="E75" s="477">
        <v>1818257</v>
      </c>
      <c r="F75" s="477"/>
      <c r="G75" s="477">
        <v>1997690</v>
      </c>
      <c r="H75" s="527"/>
      <c r="I75" s="469"/>
      <c r="J75" s="469"/>
      <c r="K75" s="469"/>
      <c r="L75" s="469"/>
      <c r="M75" s="469"/>
      <c r="N75" s="461"/>
    </row>
    <row r="76" spans="1:14" x14ac:dyDescent="0.35">
      <c r="A76" s="523" t="s">
        <v>1650</v>
      </c>
      <c r="B76" s="524" t="s">
        <v>1615</v>
      </c>
      <c r="C76" s="477"/>
      <c r="D76" s="477"/>
      <c r="E76" s="477"/>
      <c r="F76" s="477"/>
      <c r="G76" s="477"/>
      <c r="H76" s="527"/>
      <c r="I76" s="469"/>
      <c r="J76" s="469"/>
      <c r="K76" s="469"/>
      <c r="L76" s="469"/>
      <c r="M76" s="469"/>
      <c r="N76" s="461"/>
    </row>
    <row r="77" spans="1:14" x14ac:dyDescent="0.35">
      <c r="A77" s="523" t="s">
        <v>3163</v>
      </c>
      <c r="B77" s="524" t="s">
        <v>1026</v>
      </c>
      <c r="C77" s="477"/>
      <c r="D77" s="477"/>
      <c r="E77" s="477"/>
      <c r="F77" s="477"/>
      <c r="G77" s="477"/>
      <c r="H77" s="527"/>
      <c r="I77" s="469"/>
      <c r="J77" s="469"/>
      <c r="K77" s="469"/>
      <c r="L77" s="469"/>
      <c r="M77" s="469"/>
      <c r="N77" s="461"/>
    </row>
    <row r="78" spans="1:14" ht="26" x14ac:dyDescent="0.35">
      <c r="A78" s="523" t="s">
        <v>4248</v>
      </c>
      <c r="B78" s="524" t="s">
        <v>3724</v>
      </c>
      <c r="C78" s="477"/>
      <c r="D78" s="477"/>
      <c r="E78" s="477"/>
      <c r="F78" s="477"/>
      <c r="G78" s="477"/>
      <c r="H78" s="527"/>
      <c r="I78" s="469"/>
      <c r="J78" s="469"/>
      <c r="K78" s="469"/>
      <c r="L78" s="469"/>
      <c r="M78" s="469"/>
      <c r="N78" s="461"/>
    </row>
    <row r="79" spans="1:14" x14ac:dyDescent="0.35">
      <c r="A79" s="523" t="s">
        <v>9250</v>
      </c>
      <c r="B79" s="474" t="s">
        <v>14564</v>
      </c>
      <c r="C79" s="477">
        <v>1823386</v>
      </c>
      <c r="D79" s="477">
        <v>0</v>
      </c>
      <c r="E79" s="477">
        <v>1823386</v>
      </c>
      <c r="F79" s="477">
        <v>0</v>
      </c>
      <c r="G79" s="477">
        <v>1948585</v>
      </c>
      <c r="H79" s="527">
        <v>1019570</v>
      </c>
      <c r="I79" s="469">
        <v>9</v>
      </c>
      <c r="J79" s="469">
        <v>3</v>
      </c>
      <c r="K79" s="469">
        <v>6</v>
      </c>
      <c r="L79" s="469">
        <v>9</v>
      </c>
      <c r="M79" s="469">
        <v>0</v>
      </c>
      <c r="N79" s="461" t="s">
        <v>3790</v>
      </c>
    </row>
    <row r="80" spans="1:14" x14ac:dyDescent="0.35">
      <c r="A80" s="523" t="s">
        <v>4249</v>
      </c>
      <c r="B80" s="524" t="s">
        <v>2643</v>
      </c>
      <c r="C80" s="477"/>
      <c r="D80" s="477"/>
      <c r="E80" s="477"/>
      <c r="F80" s="477"/>
      <c r="G80" s="477"/>
      <c r="H80" s="527"/>
      <c r="I80" s="469"/>
      <c r="J80" s="469"/>
      <c r="K80" s="469"/>
      <c r="L80" s="469"/>
      <c r="M80" s="469"/>
      <c r="N80" s="461"/>
    </row>
    <row r="81" spans="1:14" x14ac:dyDescent="0.35">
      <c r="A81" s="523" t="s">
        <v>7950</v>
      </c>
      <c r="B81" s="524" t="s">
        <v>3967</v>
      </c>
      <c r="C81" s="477"/>
      <c r="D81" s="477"/>
      <c r="E81" s="477"/>
      <c r="F81" s="477"/>
      <c r="G81" s="477"/>
      <c r="H81" s="527"/>
      <c r="I81" s="469"/>
      <c r="J81" s="469"/>
      <c r="K81" s="469"/>
      <c r="L81" s="469"/>
      <c r="M81" s="469"/>
      <c r="N81" s="461"/>
    </row>
    <row r="82" spans="1:14" x14ac:dyDescent="0.35">
      <c r="A82" s="523" t="s">
        <v>400</v>
      </c>
      <c r="B82" s="524" t="s">
        <v>3989</v>
      </c>
      <c r="C82" s="477"/>
      <c r="D82" s="477"/>
      <c r="E82" s="477"/>
      <c r="F82" s="477"/>
      <c r="G82" s="477"/>
      <c r="H82" s="527"/>
      <c r="I82" s="469"/>
      <c r="J82" s="469"/>
      <c r="K82" s="469"/>
      <c r="L82" s="469"/>
      <c r="M82" s="469"/>
      <c r="N82" s="461"/>
    </row>
    <row r="83" spans="1:14" x14ac:dyDescent="0.35">
      <c r="A83" s="523" t="s">
        <v>1051</v>
      </c>
      <c r="B83" s="524" t="s">
        <v>1049</v>
      </c>
      <c r="C83" s="477"/>
      <c r="D83" s="477"/>
      <c r="E83" s="477"/>
      <c r="F83" s="477"/>
      <c r="G83" s="477"/>
      <c r="H83" s="527"/>
      <c r="I83" s="469"/>
      <c r="J83" s="469"/>
      <c r="K83" s="469"/>
      <c r="L83" s="469"/>
      <c r="M83" s="469"/>
      <c r="N83" s="461"/>
    </row>
    <row r="84" spans="1:14" x14ac:dyDescent="0.35">
      <c r="A84" s="523" t="s">
        <v>1393</v>
      </c>
      <c r="B84" s="524" t="s">
        <v>1388</v>
      </c>
      <c r="C84" s="477"/>
      <c r="D84" s="477"/>
      <c r="E84" s="477"/>
      <c r="F84" s="477"/>
      <c r="G84" s="477"/>
      <c r="H84" s="527"/>
      <c r="I84" s="469"/>
      <c r="J84" s="469"/>
      <c r="K84" s="469"/>
      <c r="L84" s="469"/>
      <c r="M84" s="469"/>
      <c r="N84" s="461"/>
    </row>
    <row r="85" spans="1:14" x14ac:dyDescent="0.35">
      <c r="A85" s="523" t="s">
        <v>29</v>
      </c>
      <c r="B85" s="474" t="s">
        <v>27</v>
      </c>
      <c r="C85" s="477">
        <v>40000</v>
      </c>
      <c r="D85" s="477">
        <v>0</v>
      </c>
      <c r="E85" s="477">
        <v>45000</v>
      </c>
      <c r="F85" s="477">
        <v>0</v>
      </c>
      <c r="G85" s="477">
        <v>45000</v>
      </c>
      <c r="H85" s="449">
        <v>0</v>
      </c>
      <c r="I85" s="469">
        <v>400</v>
      </c>
      <c r="J85" s="469">
        <v>150</v>
      </c>
      <c r="K85" s="469">
        <v>250</v>
      </c>
      <c r="L85" s="469">
        <v>0</v>
      </c>
      <c r="M85" s="469">
        <v>8</v>
      </c>
      <c r="N85" s="461" t="s">
        <v>3790</v>
      </c>
    </row>
    <row r="86" spans="1:14" x14ac:dyDescent="0.35">
      <c r="A86" s="523" t="s">
        <v>4926</v>
      </c>
      <c r="B86" s="524" t="s">
        <v>2336</v>
      </c>
      <c r="C86" s="477"/>
      <c r="D86" s="477"/>
      <c r="E86" s="477"/>
      <c r="F86" s="477"/>
      <c r="G86" s="477"/>
      <c r="H86" s="527"/>
      <c r="I86" s="469"/>
      <c r="J86" s="469"/>
      <c r="K86" s="469"/>
      <c r="L86" s="469"/>
      <c r="M86" s="469"/>
      <c r="N86" s="461"/>
    </row>
    <row r="87" spans="1:14" x14ac:dyDescent="0.35">
      <c r="A87" s="523" t="s">
        <v>176</v>
      </c>
      <c r="B87" s="524" t="s">
        <v>174</v>
      </c>
      <c r="C87" s="477"/>
      <c r="D87" s="477"/>
      <c r="E87" s="477"/>
      <c r="F87" s="477"/>
      <c r="G87" s="477"/>
      <c r="H87" s="527"/>
      <c r="I87" s="469"/>
      <c r="J87" s="469"/>
      <c r="K87" s="469"/>
      <c r="L87" s="469"/>
      <c r="M87" s="469"/>
      <c r="N87" s="461"/>
    </row>
    <row r="88" spans="1:14" ht="26" x14ac:dyDescent="0.35">
      <c r="A88" s="523" t="s">
        <v>8475</v>
      </c>
      <c r="B88" s="524" t="s">
        <v>950</v>
      </c>
      <c r="C88" s="477"/>
      <c r="D88" s="477"/>
      <c r="E88" s="477"/>
      <c r="F88" s="477"/>
      <c r="G88" s="477"/>
      <c r="H88" s="527"/>
      <c r="I88" s="469"/>
      <c r="J88" s="469"/>
      <c r="K88" s="469"/>
      <c r="L88" s="469"/>
      <c r="M88" s="469"/>
      <c r="N88" s="461"/>
    </row>
    <row r="89" spans="1:14" x14ac:dyDescent="0.35">
      <c r="A89" s="523" t="s">
        <v>3207</v>
      </c>
      <c r="B89" s="524" t="s">
        <v>104</v>
      </c>
      <c r="C89" s="477"/>
      <c r="D89" s="477"/>
      <c r="E89" s="477"/>
      <c r="F89" s="477"/>
      <c r="G89" s="477"/>
      <c r="H89" s="527"/>
      <c r="I89" s="469"/>
      <c r="J89" s="469"/>
      <c r="K89" s="469"/>
      <c r="L89" s="469"/>
      <c r="M89" s="469"/>
      <c r="N89" s="461"/>
    </row>
    <row r="90" spans="1:14" x14ac:dyDescent="0.35">
      <c r="A90" s="523" t="s">
        <v>4251</v>
      </c>
      <c r="B90" s="524" t="s">
        <v>1514</v>
      </c>
      <c r="C90" s="477"/>
      <c r="D90" s="477"/>
      <c r="E90" s="477"/>
      <c r="F90" s="477"/>
      <c r="G90" s="477"/>
      <c r="H90" s="527"/>
      <c r="I90" s="469"/>
      <c r="J90" s="469"/>
      <c r="K90" s="469"/>
      <c r="L90" s="469"/>
      <c r="M90" s="469"/>
      <c r="N90" s="461"/>
    </row>
    <row r="91" spans="1:14" ht="26" x14ac:dyDescent="0.35">
      <c r="A91" s="523" t="s">
        <v>7951</v>
      </c>
      <c r="B91" s="524" t="s">
        <v>3846</v>
      </c>
      <c r="C91" s="477"/>
      <c r="D91" s="477"/>
      <c r="E91" s="477"/>
      <c r="F91" s="477"/>
      <c r="G91" s="477"/>
      <c r="H91" s="527"/>
      <c r="I91" s="469"/>
      <c r="J91" s="469"/>
      <c r="K91" s="469"/>
      <c r="L91" s="469"/>
      <c r="M91" s="469"/>
      <c r="N91" s="461"/>
    </row>
    <row r="92" spans="1:14" x14ac:dyDescent="0.35">
      <c r="A92" s="523" t="s">
        <v>1535</v>
      </c>
      <c r="B92" s="524" t="s">
        <v>3856</v>
      </c>
      <c r="C92" s="477"/>
      <c r="D92" s="477"/>
      <c r="E92" s="477"/>
      <c r="F92" s="477"/>
      <c r="G92" s="477"/>
      <c r="H92" s="527"/>
      <c r="I92" s="469"/>
      <c r="J92" s="469"/>
      <c r="K92" s="469"/>
      <c r="L92" s="469"/>
      <c r="M92" s="469"/>
      <c r="N92" s="461"/>
    </row>
    <row r="93" spans="1:14" x14ac:dyDescent="0.35">
      <c r="A93" s="523" t="s">
        <v>2470</v>
      </c>
      <c r="B93" s="524" t="s">
        <v>2469</v>
      </c>
      <c r="C93" s="477"/>
      <c r="D93" s="477"/>
      <c r="E93" s="477"/>
      <c r="F93" s="477"/>
      <c r="G93" s="477"/>
      <c r="H93" s="527"/>
      <c r="I93" s="469"/>
      <c r="J93" s="469"/>
      <c r="K93" s="469"/>
      <c r="L93" s="469"/>
      <c r="M93" s="469"/>
      <c r="N93" s="461"/>
    </row>
    <row r="94" spans="1:14" x14ac:dyDescent="0.35">
      <c r="A94" s="523" t="s">
        <v>4252</v>
      </c>
      <c r="B94" s="524" t="s">
        <v>2331</v>
      </c>
      <c r="C94" s="477"/>
      <c r="D94" s="477"/>
      <c r="E94" s="477"/>
      <c r="F94" s="477"/>
      <c r="G94" s="477"/>
      <c r="H94" s="527"/>
      <c r="I94" s="469"/>
      <c r="J94" s="469"/>
      <c r="K94" s="469"/>
      <c r="L94" s="469"/>
      <c r="M94" s="469"/>
      <c r="N94" s="461"/>
    </row>
    <row r="95" spans="1:14" x14ac:dyDescent="0.35">
      <c r="A95" s="523" t="s">
        <v>1754</v>
      </c>
      <c r="B95" s="524" t="s">
        <v>1752</v>
      </c>
      <c r="C95" s="477"/>
      <c r="D95" s="477"/>
      <c r="E95" s="477"/>
      <c r="F95" s="477"/>
      <c r="G95" s="477"/>
      <c r="H95" s="527"/>
      <c r="I95" s="469"/>
      <c r="J95" s="469"/>
      <c r="K95" s="469"/>
      <c r="L95" s="469"/>
      <c r="M95" s="469"/>
      <c r="N95" s="461"/>
    </row>
    <row r="96" spans="1:14" x14ac:dyDescent="0.35">
      <c r="A96" s="523" t="s">
        <v>3127</v>
      </c>
      <c r="B96" s="524" t="s">
        <v>3819</v>
      </c>
      <c r="C96" s="477"/>
      <c r="D96" s="477"/>
      <c r="E96" s="477"/>
      <c r="F96" s="477"/>
      <c r="G96" s="477"/>
      <c r="H96" s="527"/>
      <c r="I96" s="469"/>
      <c r="J96" s="469"/>
      <c r="K96" s="469"/>
      <c r="L96" s="469"/>
      <c r="M96" s="469"/>
      <c r="N96" s="461"/>
    </row>
    <row r="97" spans="1:14" x14ac:dyDescent="0.35">
      <c r="A97" s="523" t="s">
        <v>7952</v>
      </c>
      <c r="B97" s="524" t="s">
        <v>1651</v>
      </c>
      <c r="C97" s="477"/>
      <c r="D97" s="477"/>
      <c r="E97" s="477"/>
      <c r="F97" s="477"/>
      <c r="G97" s="477"/>
      <c r="H97" s="527"/>
      <c r="I97" s="469"/>
      <c r="J97" s="469"/>
      <c r="K97" s="469"/>
      <c r="L97" s="469"/>
      <c r="M97" s="469"/>
      <c r="N97" s="461"/>
    </row>
    <row r="98" spans="1:14" ht="26" x14ac:dyDescent="0.35">
      <c r="A98" s="523" t="s">
        <v>4253</v>
      </c>
      <c r="B98" s="524" t="s">
        <v>8385</v>
      </c>
      <c r="C98" s="477">
        <v>20000</v>
      </c>
      <c r="D98" s="477">
        <v>0</v>
      </c>
      <c r="E98" s="477">
        <v>0</v>
      </c>
      <c r="F98" s="477">
        <v>0</v>
      </c>
      <c r="G98" s="477">
        <v>12012.68</v>
      </c>
      <c r="H98" s="477">
        <v>30665</v>
      </c>
      <c r="I98" s="469">
        <v>2</v>
      </c>
      <c r="J98" s="469">
        <v>1</v>
      </c>
      <c r="K98" s="469">
        <v>1</v>
      </c>
      <c r="L98" s="469" t="s">
        <v>13733</v>
      </c>
      <c r="M98" s="469">
        <v>0</v>
      </c>
      <c r="N98" s="460" t="s">
        <v>3500</v>
      </c>
    </row>
    <row r="99" spans="1:14" ht="26" x14ac:dyDescent="0.35">
      <c r="A99" s="523" t="s">
        <v>5007</v>
      </c>
      <c r="B99" s="524" t="s">
        <v>19</v>
      </c>
      <c r="C99" s="477"/>
      <c r="D99" s="477"/>
      <c r="E99" s="477"/>
      <c r="F99" s="477"/>
      <c r="G99" s="477"/>
      <c r="H99" s="527"/>
      <c r="I99" s="469"/>
      <c r="J99" s="469"/>
      <c r="K99" s="469"/>
      <c r="L99" s="469"/>
      <c r="M99" s="469"/>
      <c r="N99" s="461"/>
    </row>
    <row r="100" spans="1:14" x14ac:dyDescent="0.35">
      <c r="A100" s="523" t="s">
        <v>7953</v>
      </c>
      <c r="B100" s="524" t="s">
        <v>8203</v>
      </c>
      <c r="C100" s="477"/>
      <c r="D100" s="477"/>
      <c r="E100" s="477"/>
      <c r="F100" s="477"/>
      <c r="G100" s="477"/>
      <c r="H100" s="527"/>
      <c r="I100" s="469"/>
      <c r="J100" s="469"/>
      <c r="K100" s="469"/>
      <c r="L100" s="469"/>
      <c r="M100" s="469"/>
      <c r="N100" s="461"/>
    </row>
    <row r="101" spans="1:14" ht="27.5" x14ac:dyDescent="0.35">
      <c r="A101" s="523" t="s">
        <v>16760</v>
      </c>
      <c r="B101" s="524" t="s">
        <v>8589</v>
      </c>
      <c r="C101" s="477">
        <v>74124029</v>
      </c>
      <c r="D101" s="477">
        <v>0</v>
      </c>
      <c r="E101" s="477">
        <v>-81802932</v>
      </c>
      <c r="F101" s="477">
        <v>0</v>
      </c>
      <c r="G101" s="477">
        <v>-90161131</v>
      </c>
      <c r="H101" s="527">
        <v>10852866</v>
      </c>
      <c r="I101" s="469">
        <v>6</v>
      </c>
      <c r="J101" s="469">
        <v>3</v>
      </c>
      <c r="K101" s="469">
        <v>3</v>
      </c>
      <c r="L101" s="469">
        <v>6</v>
      </c>
      <c r="M101" s="469">
        <v>0</v>
      </c>
      <c r="N101" s="461" t="s">
        <v>8222</v>
      </c>
    </row>
    <row r="102" spans="1:14" x14ac:dyDescent="0.35">
      <c r="A102" s="523" t="s">
        <v>1595</v>
      </c>
      <c r="B102" s="474" t="s">
        <v>14815</v>
      </c>
      <c r="C102" s="477">
        <v>2156478.0499999998</v>
      </c>
      <c r="D102" s="477">
        <v>0</v>
      </c>
      <c r="E102" s="477">
        <v>195877.95</v>
      </c>
      <c r="F102" s="477">
        <v>0</v>
      </c>
      <c r="G102" s="477">
        <v>1751284.84</v>
      </c>
      <c r="H102" s="527">
        <v>7153828</v>
      </c>
      <c r="I102" s="469">
        <v>26</v>
      </c>
      <c r="J102" s="469">
        <v>10</v>
      </c>
      <c r="K102" s="469">
        <v>16</v>
      </c>
      <c r="L102" s="469">
        <v>0</v>
      </c>
      <c r="M102" s="469">
        <v>0</v>
      </c>
      <c r="N102" s="461" t="s">
        <v>3790</v>
      </c>
    </row>
    <row r="103" spans="1:14" x14ac:dyDescent="0.35">
      <c r="A103" s="523" t="s">
        <v>904</v>
      </c>
      <c r="B103" s="524" t="s">
        <v>902</v>
      </c>
      <c r="C103" s="477"/>
      <c r="D103" s="477"/>
      <c r="E103" s="477"/>
      <c r="F103" s="477"/>
      <c r="G103" s="477"/>
      <c r="H103" s="527"/>
      <c r="I103" s="469"/>
      <c r="J103" s="469"/>
      <c r="K103" s="469"/>
      <c r="L103" s="469"/>
      <c r="M103" s="469"/>
      <c r="N103" s="461"/>
    </row>
    <row r="104" spans="1:14" x14ac:dyDescent="0.35">
      <c r="A104" s="523" t="s">
        <v>8630</v>
      </c>
      <c r="B104" s="524" t="s">
        <v>2329</v>
      </c>
      <c r="C104" s="477"/>
      <c r="D104" s="477"/>
      <c r="E104" s="477"/>
      <c r="F104" s="477"/>
      <c r="G104" s="477"/>
      <c r="H104" s="527"/>
      <c r="I104" s="469"/>
      <c r="J104" s="469"/>
      <c r="K104" s="469"/>
      <c r="L104" s="469"/>
      <c r="M104" s="469"/>
      <c r="N104" s="461"/>
    </row>
    <row r="105" spans="1:14" x14ac:dyDescent="0.35">
      <c r="A105" s="523" t="s">
        <v>4254</v>
      </c>
      <c r="B105" s="524" t="s">
        <v>2622</v>
      </c>
      <c r="C105" s="477"/>
      <c r="D105" s="477"/>
      <c r="E105" s="477"/>
      <c r="F105" s="477"/>
      <c r="G105" s="477"/>
      <c r="H105" s="527"/>
      <c r="I105" s="469"/>
      <c r="J105" s="469"/>
      <c r="K105" s="469"/>
      <c r="L105" s="469"/>
      <c r="M105" s="469"/>
      <c r="N105" s="461"/>
    </row>
    <row r="106" spans="1:14" ht="26" x14ac:dyDescent="0.35">
      <c r="A106" s="523" t="s">
        <v>5008</v>
      </c>
      <c r="B106" s="524" t="s">
        <v>2471</v>
      </c>
      <c r="C106" s="477"/>
      <c r="D106" s="477"/>
      <c r="E106" s="477"/>
      <c r="F106" s="477"/>
      <c r="G106" s="477"/>
      <c r="H106" s="527"/>
      <c r="I106" s="469"/>
      <c r="J106" s="469"/>
      <c r="K106" s="469"/>
      <c r="L106" s="469"/>
      <c r="M106" s="469"/>
      <c r="N106" s="461"/>
    </row>
    <row r="107" spans="1:14" x14ac:dyDescent="0.35">
      <c r="A107" s="523" t="s">
        <v>4255</v>
      </c>
      <c r="B107" s="524" t="s">
        <v>2346</v>
      </c>
      <c r="C107" s="477"/>
      <c r="D107" s="477"/>
      <c r="E107" s="477"/>
      <c r="F107" s="477"/>
      <c r="G107" s="477"/>
      <c r="H107" s="527"/>
      <c r="I107" s="469"/>
      <c r="J107" s="469"/>
      <c r="K107" s="469"/>
      <c r="L107" s="469"/>
      <c r="M107" s="469"/>
      <c r="N107" s="461"/>
    </row>
    <row r="108" spans="1:14" ht="26" x14ac:dyDescent="0.35">
      <c r="A108" s="523" t="s">
        <v>2472</v>
      </c>
      <c r="B108" s="524" t="s">
        <v>1699</v>
      </c>
      <c r="C108" s="477"/>
      <c r="D108" s="477"/>
      <c r="E108" s="477"/>
      <c r="F108" s="477"/>
      <c r="G108" s="477"/>
      <c r="H108" s="527"/>
      <c r="I108" s="469"/>
      <c r="J108" s="469"/>
      <c r="K108" s="469"/>
      <c r="L108" s="469"/>
      <c r="M108" s="469"/>
      <c r="N108" s="461"/>
    </row>
    <row r="109" spans="1:14" x14ac:dyDescent="0.35">
      <c r="A109" s="523" t="s">
        <v>4256</v>
      </c>
      <c r="B109" s="524" t="s">
        <v>8759</v>
      </c>
      <c r="C109" s="477">
        <v>3328250</v>
      </c>
      <c r="D109" s="477">
        <v>0</v>
      </c>
      <c r="E109" s="477">
        <v>698300</v>
      </c>
      <c r="F109" s="477">
        <v>0</v>
      </c>
      <c r="G109" s="477">
        <v>1581986</v>
      </c>
      <c r="H109" s="527">
        <v>0</v>
      </c>
      <c r="I109" s="469">
        <v>3</v>
      </c>
      <c r="J109" s="469">
        <v>2</v>
      </c>
      <c r="K109" s="469">
        <v>1</v>
      </c>
      <c r="L109" s="469">
        <v>13</v>
      </c>
      <c r="M109" s="469">
        <v>1</v>
      </c>
      <c r="N109" s="461" t="s">
        <v>3790</v>
      </c>
    </row>
    <row r="110" spans="1:14" ht="26" x14ac:dyDescent="0.35">
      <c r="A110" s="523" t="s">
        <v>8631</v>
      </c>
      <c r="B110" s="524" t="s">
        <v>8617</v>
      </c>
      <c r="C110" s="477"/>
      <c r="D110" s="477"/>
      <c r="E110" s="477"/>
      <c r="F110" s="477"/>
      <c r="G110" s="477"/>
      <c r="H110" s="527"/>
      <c r="I110" s="469"/>
      <c r="J110" s="469"/>
      <c r="K110" s="469"/>
      <c r="L110" s="469"/>
      <c r="M110" s="469"/>
      <c r="N110" s="461"/>
    </row>
    <row r="111" spans="1:14" x14ac:dyDescent="0.35">
      <c r="A111" s="523" t="s">
        <v>17</v>
      </c>
      <c r="B111" s="524" t="s">
        <v>15</v>
      </c>
      <c r="C111" s="477"/>
      <c r="D111" s="477"/>
      <c r="E111" s="477"/>
      <c r="F111" s="477"/>
      <c r="G111" s="477"/>
      <c r="H111" s="527"/>
      <c r="I111" s="469"/>
      <c r="J111" s="469"/>
      <c r="K111" s="469"/>
      <c r="L111" s="469"/>
      <c r="M111" s="469"/>
      <c r="N111" s="461"/>
    </row>
    <row r="112" spans="1:14" x14ac:dyDescent="0.35">
      <c r="A112" s="523" t="s">
        <v>150</v>
      </c>
      <c r="B112" s="524" t="s">
        <v>149</v>
      </c>
      <c r="C112" s="477"/>
      <c r="D112" s="477"/>
      <c r="E112" s="477"/>
      <c r="F112" s="477"/>
      <c r="G112" s="477"/>
      <c r="H112" s="527"/>
      <c r="I112" s="469"/>
      <c r="J112" s="469"/>
      <c r="K112" s="469"/>
      <c r="L112" s="469"/>
      <c r="M112" s="469"/>
      <c r="N112" s="461"/>
    </row>
    <row r="113" spans="1:14" x14ac:dyDescent="0.35">
      <c r="A113" s="523" t="s">
        <v>3139</v>
      </c>
      <c r="B113" s="524" t="s">
        <v>1088</v>
      </c>
      <c r="C113" s="477"/>
      <c r="D113" s="477"/>
      <c r="E113" s="477"/>
      <c r="F113" s="477"/>
      <c r="G113" s="477"/>
      <c r="H113" s="527"/>
      <c r="I113" s="469"/>
      <c r="J113" s="469"/>
      <c r="K113" s="469"/>
      <c r="L113" s="469"/>
      <c r="M113" s="469"/>
      <c r="N113" s="461"/>
    </row>
    <row r="114" spans="1:14" ht="26" x14ac:dyDescent="0.35">
      <c r="A114" s="523" t="s">
        <v>4927</v>
      </c>
      <c r="B114" s="524" t="s">
        <v>2317</v>
      </c>
      <c r="C114" s="477"/>
      <c r="D114" s="477"/>
      <c r="E114" s="477"/>
      <c r="F114" s="477"/>
      <c r="G114" s="477"/>
      <c r="H114" s="527"/>
      <c r="I114" s="469"/>
      <c r="J114" s="469"/>
      <c r="K114" s="469"/>
      <c r="L114" s="469"/>
      <c r="M114" s="469"/>
      <c r="N114" s="461"/>
    </row>
    <row r="115" spans="1:14" ht="26" x14ac:dyDescent="0.35">
      <c r="A115" s="523" t="s">
        <v>4257</v>
      </c>
      <c r="B115" s="524" t="s">
        <v>2084</v>
      </c>
      <c r="C115" s="477"/>
      <c r="D115" s="477"/>
      <c r="E115" s="477"/>
      <c r="F115" s="477"/>
      <c r="G115" s="477"/>
      <c r="H115" s="527"/>
      <c r="I115" s="469"/>
      <c r="J115" s="469"/>
      <c r="K115" s="469"/>
      <c r="L115" s="469"/>
      <c r="M115" s="469"/>
      <c r="N115" s="461"/>
    </row>
    <row r="116" spans="1:14" ht="26" x14ac:dyDescent="0.35">
      <c r="A116" s="523" t="s">
        <v>1314</v>
      </c>
      <c r="B116" s="524" t="s">
        <v>1291</v>
      </c>
      <c r="C116" s="477"/>
      <c r="D116" s="477"/>
      <c r="E116" s="477"/>
      <c r="F116" s="477"/>
      <c r="G116" s="477"/>
      <c r="H116" s="527"/>
      <c r="I116" s="469"/>
      <c r="J116" s="469"/>
      <c r="K116" s="469"/>
      <c r="L116" s="469"/>
      <c r="M116" s="469"/>
      <c r="N116" s="461"/>
    </row>
    <row r="117" spans="1:14" ht="26" x14ac:dyDescent="0.35">
      <c r="A117" s="523" t="s">
        <v>4258</v>
      </c>
      <c r="B117" s="524" t="s">
        <v>2356</v>
      </c>
      <c r="C117" s="477"/>
      <c r="D117" s="477"/>
      <c r="E117" s="477"/>
      <c r="F117" s="477"/>
      <c r="G117" s="477"/>
      <c r="H117" s="527"/>
      <c r="I117" s="469"/>
      <c r="J117" s="469"/>
      <c r="K117" s="469"/>
      <c r="L117" s="469"/>
      <c r="M117" s="469"/>
      <c r="N117" s="461"/>
    </row>
    <row r="118" spans="1:14" x14ac:dyDescent="0.35">
      <c r="A118" s="523" t="s">
        <v>1189</v>
      </c>
      <c r="B118" s="524" t="s">
        <v>1184</v>
      </c>
      <c r="C118" s="477"/>
      <c r="D118" s="477"/>
      <c r="E118" s="477"/>
      <c r="F118" s="477"/>
      <c r="G118" s="477"/>
      <c r="H118" s="527"/>
      <c r="I118" s="469"/>
      <c r="J118" s="469"/>
      <c r="K118" s="469"/>
      <c r="L118" s="469"/>
      <c r="M118" s="469"/>
      <c r="N118" s="461"/>
    </row>
    <row r="119" spans="1:14" x14ac:dyDescent="0.35">
      <c r="A119" s="523" t="s">
        <v>787</v>
      </c>
      <c r="B119" s="524" t="s">
        <v>785</v>
      </c>
      <c r="C119" s="477"/>
      <c r="D119" s="477"/>
      <c r="E119" s="477"/>
      <c r="F119" s="477"/>
      <c r="G119" s="477"/>
      <c r="H119" s="527"/>
      <c r="I119" s="469"/>
      <c r="J119" s="469"/>
      <c r="K119" s="469"/>
      <c r="L119" s="469"/>
      <c r="M119" s="469"/>
      <c r="N119" s="461"/>
    </row>
    <row r="120" spans="1:14" ht="26" x14ac:dyDescent="0.35">
      <c r="A120" s="523" t="s">
        <v>5009</v>
      </c>
      <c r="B120" s="524" t="s">
        <v>1694</v>
      </c>
      <c r="C120" s="477"/>
      <c r="D120" s="477"/>
      <c r="E120" s="477"/>
      <c r="F120" s="477"/>
      <c r="G120" s="477"/>
      <c r="H120" s="527"/>
      <c r="I120" s="469"/>
      <c r="J120" s="469"/>
      <c r="K120" s="469"/>
      <c r="L120" s="469"/>
      <c r="M120" s="469"/>
      <c r="N120" s="461"/>
    </row>
    <row r="121" spans="1:14" ht="26" x14ac:dyDescent="0.35">
      <c r="A121" s="523" t="s">
        <v>765</v>
      </c>
      <c r="B121" s="524" t="s">
        <v>763</v>
      </c>
      <c r="C121" s="477"/>
      <c r="D121" s="477"/>
      <c r="E121" s="477"/>
      <c r="F121" s="477"/>
      <c r="G121" s="477"/>
      <c r="H121" s="527"/>
      <c r="I121" s="469"/>
      <c r="J121" s="469"/>
      <c r="K121" s="469"/>
      <c r="L121" s="469"/>
      <c r="M121" s="469"/>
      <c r="N121" s="461"/>
    </row>
    <row r="122" spans="1:14" ht="26" x14ac:dyDescent="0.35">
      <c r="A122" s="523" t="s">
        <v>13793</v>
      </c>
      <c r="B122" s="524" t="s">
        <v>3630</v>
      </c>
      <c r="C122" s="477">
        <v>2390356</v>
      </c>
      <c r="D122" s="477">
        <v>0</v>
      </c>
      <c r="E122" s="477">
        <v>1074500</v>
      </c>
      <c r="F122" s="477">
        <v>0</v>
      </c>
      <c r="G122" s="477">
        <v>2182802</v>
      </c>
      <c r="H122" s="527">
        <v>4292579</v>
      </c>
      <c r="I122" s="469">
        <v>3</v>
      </c>
      <c r="J122" s="469">
        <v>2</v>
      </c>
      <c r="K122" s="469">
        <v>1</v>
      </c>
      <c r="L122" s="469">
        <v>6</v>
      </c>
      <c r="M122" s="469">
        <v>1</v>
      </c>
      <c r="N122" s="461" t="s">
        <v>3790</v>
      </c>
    </row>
    <row r="123" spans="1:14" ht="26" x14ac:dyDescent="0.35">
      <c r="A123" s="523" t="s">
        <v>4259</v>
      </c>
      <c r="B123" s="524" t="s">
        <v>8292</v>
      </c>
      <c r="C123" s="477">
        <v>0</v>
      </c>
      <c r="D123" s="477">
        <v>0</v>
      </c>
      <c r="E123" s="477">
        <v>0</v>
      </c>
      <c r="F123" s="477">
        <v>0</v>
      </c>
      <c r="G123" s="477">
        <v>-254830.12</v>
      </c>
      <c r="H123" s="527">
        <v>1153616</v>
      </c>
      <c r="I123" s="469">
        <v>4</v>
      </c>
      <c r="J123" s="469">
        <v>1</v>
      </c>
      <c r="K123" s="469">
        <v>3</v>
      </c>
      <c r="L123" s="469">
        <v>2</v>
      </c>
      <c r="M123" s="469">
        <v>1</v>
      </c>
      <c r="N123" s="461" t="s">
        <v>3790</v>
      </c>
    </row>
    <row r="124" spans="1:14" x14ac:dyDescent="0.35">
      <c r="A124" s="523" t="s">
        <v>8479</v>
      </c>
      <c r="B124" s="474" t="s">
        <v>13272</v>
      </c>
      <c r="C124" s="477">
        <v>9789222</v>
      </c>
      <c r="D124" s="477">
        <v>0</v>
      </c>
      <c r="E124" s="477">
        <v>5313692</v>
      </c>
      <c r="F124" s="477">
        <v>0</v>
      </c>
      <c r="G124" s="477">
        <v>-12189359</v>
      </c>
      <c r="H124" s="527">
        <v>6480412</v>
      </c>
      <c r="I124" s="469">
        <v>7</v>
      </c>
      <c r="J124" s="469">
        <v>6</v>
      </c>
      <c r="K124" s="469">
        <v>1</v>
      </c>
      <c r="L124" s="469">
        <v>0</v>
      </c>
      <c r="M124" s="469">
        <v>0</v>
      </c>
      <c r="N124" s="461" t="s">
        <v>8201</v>
      </c>
    </row>
    <row r="125" spans="1:14" x14ac:dyDescent="0.35">
      <c r="A125" s="523" t="s">
        <v>1403</v>
      </c>
      <c r="B125" s="524" t="s">
        <v>3904</v>
      </c>
      <c r="C125" s="477"/>
      <c r="D125" s="477"/>
      <c r="E125" s="477"/>
      <c r="F125" s="477"/>
      <c r="G125" s="477"/>
      <c r="H125" s="527"/>
      <c r="I125" s="469"/>
      <c r="J125" s="469"/>
      <c r="K125" s="469"/>
      <c r="L125" s="469"/>
      <c r="M125" s="469"/>
      <c r="N125" s="461"/>
    </row>
    <row r="126" spans="1:14" x14ac:dyDescent="0.35">
      <c r="A126" s="523" t="s">
        <v>2474</v>
      </c>
      <c r="B126" s="524" t="s">
        <v>2473</v>
      </c>
      <c r="C126" s="477"/>
      <c r="D126" s="477"/>
      <c r="E126" s="477"/>
      <c r="F126" s="477"/>
      <c r="G126" s="477"/>
      <c r="H126" s="527"/>
      <c r="I126" s="469"/>
      <c r="J126" s="469"/>
      <c r="K126" s="469"/>
      <c r="L126" s="469"/>
      <c r="M126" s="469"/>
      <c r="N126" s="461"/>
    </row>
    <row r="127" spans="1:14" x14ac:dyDescent="0.35">
      <c r="A127" s="523" t="s">
        <v>8346</v>
      </c>
      <c r="B127" s="524" t="s">
        <v>3820</v>
      </c>
      <c r="C127" s="477">
        <v>4708076</v>
      </c>
      <c r="D127" s="477">
        <v>0</v>
      </c>
      <c r="E127" s="477">
        <v>0</v>
      </c>
      <c r="F127" s="477">
        <v>0</v>
      </c>
      <c r="G127" s="477">
        <v>-8891365.7200000007</v>
      </c>
      <c r="H127" s="527">
        <v>-9544334</v>
      </c>
      <c r="I127" s="469">
        <v>2</v>
      </c>
      <c r="J127" s="469">
        <v>1</v>
      </c>
      <c r="K127" s="469">
        <v>1</v>
      </c>
      <c r="L127" s="469">
        <v>7</v>
      </c>
      <c r="M127" s="469">
        <v>0</v>
      </c>
      <c r="N127" s="461" t="s">
        <v>3790</v>
      </c>
    </row>
    <row r="128" spans="1:14" x14ac:dyDescent="0.35">
      <c r="A128" s="523" t="s">
        <v>3004</v>
      </c>
      <c r="B128" s="524" t="s">
        <v>1468</v>
      </c>
      <c r="C128" s="477"/>
      <c r="D128" s="477"/>
      <c r="E128" s="477"/>
      <c r="F128" s="477"/>
      <c r="G128" s="477"/>
      <c r="H128" s="527"/>
      <c r="I128" s="469"/>
      <c r="J128" s="469"/>
      <c r="K128" s="469"/>
      <c r="L128" s="469"/>
      <c r="M128" s="469"/>
      <c r="N128" s="461"/>
    </row>
    <row r="129" spans="1:14" x14ac:dyDescent="0.35">
      <c r="A129" s="523" t="s">
        <v>4260</v>
      </c>
      <c r="B129" s="524" t="s">
        <v>3679</v>
      </c>
      <c r="C129" s="477"/>
      <c r="D129" s="477"/>
      <c r="E129" s="477"/>
      <c r="F129" s="477"/>
      <c r="G129" s="477"/>
      <c r="H129" s="527"/>
      <c r="I129" s="469"/>
      <c r="J129" s="469"/>
      <c r="K129" s="469"/>
      <c r="L129" s="469"/>
      <c r="M129" s="469"/>
      <c r="N129" s="461"/>
    </row>
    <row r="130" spans="1:14" x14ac:dyDescent="0.35">
      <c r="A130" s="523" t="s">
        <v>7955</v>
      </c>
      <c r="B130" s="524" t="s">
        <v>4556</v>
      </c>
      <c r="C130" s="477"/>
      <c r="D130" s="477"/>
      <c r="E130" s="477"/>
      <c r="F130" s="477"/>
      <c r="G130" s="477"/>
      <c r="H130" s="527"/>
      <c r="I130" s="469"/>
      <c r="J130" s="469"/>
      <c r="K130" s="469"/>
      <c r="L130" s="469"/>
      <c r="M130" s="469"/>
      <c r="N130" s="461"/>
    </row>
    <row r="131" spans="1:14" x14ac:dyDescent="0.35">
      <c r="A131" s="523" t="s">
        <v>4261</v>
      </c>
      <c r="B131" s="524" t="s">
        <v>3899</v>
      </c>
      <c r="C131" s="477"/>
      <c r="D131" s="477"/>
      <c r="E131" s="477"/>
      <c r="F131" s="477"/>
      <c r="G131" s="477"/>
      <c r="H131" s="527"/>
      <c r="I131" s="469"/>
      <c r="J131" s="469"/>
      <c r="K131" s="469"/>
      <c r="L131" s="469"/>
      <c r="M131" s="469"/>
      <c r="N131" s="461"/>
    </row>
    <row r="132" spans="1:14" ht="26" x14ac:dyDescent="0.35">
      <c r="A132" s="523" t="s">
        <v>8633</v>
      </c>
      <c r="B132" s="524" t="s">
        <v>4218</v>
      </c>
      <c r="C132" s="477"/>
      <c r="D132" s="477"/>
      <c r="E132" s="477"/>
      <c r="F132" s="477"/>
      <c r="G132" s="477"/>
      <c r="H132" s="527"/>
      <c r="I132" s="469"/>
      <c r="J132" s="469"/>
      <c r="K132" s="469"/>
      <c r="L132" s="469"/>
      <c r="M132" s="469"/>
      <c r="N132" s="461"/>
    </row>
    <row r="133" spans="1:14" x14ac:dyDescent="0.35">
      <c r="A133" s="523" t="s">
        <v>1074</v>
      </c>
      <c r="B133" s="524" t="s">
        <v>16263</v>
      </c>
      <c r="C133" s="477">
        <v>0</v>
      </c>
      <c r="D133" s="477">
        <v>0</v>
      </c>
      <c r="E133" s="477">
        <v>0</v>
      </c>
      <c r="F133" s="477">
        <v>0</v>
      </c>
      <c r="G133" s="477">
        <v>0</v>
      </c>
      <c r="H133" s="527">
        <v>0</v>
      </c>
      <c r="I133" s="469">
        <v>2</v>
      </c>
      <c r="J133" s="469">
        <v>0</v>
      </c>
      <c r="K133" s="469">
        <v>2</v>
      </c>
      <c r="L133" s="469">
        <v>0</v>
      </c>
      <c r="M133" s="469">
        <v>1</v>
      </c>
      <c r="N133" s="461" t="s">
        <v>3790</v>
      </c>
    </row>
    <row r="134" spans="1:14" x14ac:dyDescent="0.35">
      <c r="A134" s="523" t="s">
        <v>3174</v>
      </c>
      <c r="B134" s="524" t="s">
        <v>96</v>
      </c>
      <c r="C134" s="477"/>
      <c r="D134" s="477"/>
      <c r="E134" s="477"/>
      <c r="F134" s="477"/>
      <c r="G134" s="477"/>
      <c r="H134" s="527"/>
      <c r="I134" s="469"/>
      <c r="J134" s="469"/>
      <c r="K134" s="469"/>
      <c r="L134" s="469"/>
      <c r="M134" s="469"/>
      <c r="N134" s="461"/>
    </row>
    <row r="135" spans="1:14" x14ac:dyDescent="0.35">
      <c r="A135" s="523" t="s">
        <v>4262</v>
      </c>
      <c r="B135" s="524" t="s">
        <v>4021</v>
      </c>
      <c r="C135" s="477"/>
      <c r="D135" s="477"/>
      <c r="E135" s="477"/>
      <c r="F135" s="477"/>
      <c r="G135" s="477"/>
      <c r="H135" s="527"/>
      <c r="I135" s="469"/>
      <c r="J135" s="469"/>
      <c r="K135" s="469"/>
      <c r="L135" s="469"/>
      <c r="M135" s="469"/>
      <c r="N135" s="461"/>
    </row>
    <row r="136" spans="1:14" x14ac:dyDescent="0.35">
      <c r="A136" s="523" t="s">
        <v>3183</v>
      </c>
      <c r="B136" s="524" t="s">
        <v>1202</v>
      </c>
      <c r="C136" s="477"/>
      <c r="D136" s="477"/>
      <c r="E136" s="477"/>
      <c r="F136" s="477"/>
      <c r="G136" s="477"/>
      <c r="H136" s="527"/>
      <c r="I136" s="469"/>
      <c r="J136" s="469"/>
      <c r="K136" s="469"/>
      <c r="L136" s="469"/>
      <c r="M136" s="469"/>
      <c r="N136" s="461"/>
    </row>
    <row r="137" spans="1:14" x14ac:dyDescent="0.35">
      <c r="A137" s="523" t="s">
        <v>7957</v>
      </c>
      <c r="B137" s="524" t="s">
        <v>3900</v>
      </c>
      <c r="C137" s="477"/>
      <c r="D137" s="477"/>
      <c r="E137" s="477"/>
      <c r="F137" s="477"/>
      <c r="G137" s="477"/>
      <c r="H137" s="527"/>
      <c r="I137" s="469"/>
      <c r="J137" s="469"/>
      <c r="K137" s="469"/>
      <c r="L137" s="469"/>
      <c r="M137" s="469"/>
      <c r="N137" s="461"/>
    </row>
    <row r="138" spans="1:14" ht="26" x14ac:dyDescent="0.35">
      <c r="A138" s="523" t="s">
        <v>8481</v>
      </c>
      <c r="B138" s="524" t="s">
        <v>3802</v>
      </c>
      <c r="C138" s="477"/>
      <c r="D138" s="477"/>
      <c r="E138" s="477"/>
      <c r="F138" s="477"/>
      <c r="G138" s="477"/>
      <c r="H138" s="527"/>
      <c r="I138" s="469"/>
      <c r="J138" s="469"/>
      <c r="K138" s="469"/>
      <c r="L138" s="469"/>
      <c r="M138" s="469"/>
      <c r="N138" s="461"/>
    </row>
    <row r="139" spans="1:14" x14ac:dyDescent="0.35">
      <c r="A139" s="523" t="s">
        <v>8484</v>
      </c>
      <c r="B139" s="524" t="s">
        <v>403</v>
      </c>
      <c r="C139" s="477"/>
      <c r="D139" s="477"/>
      <c r="E139" s="477"/>
      <c r="F139" s="477"/>
      <c r="G139" s="477"/>
      <c r="H139" s="527"/>
      <c r="I139" s="469"/>
      <c r="J139" s="469"/>
      <c r="K139" s="469"/>
      <c r="L139" s="469"/>
      <c r="M139" s="469"/>
      <c r="N139" s="461"/>
    </row>
    <row r="140" spans="1:14" x14ac:dyDescent="0.35">
      <c r="A140" s="523" t="s">
        <v>3053</v>
      </c>
      <c r="B140" s="524" t="s">
        <v>3778</v>
      </c>
      <c r="C140" s="477"/>
      <c r="D140" s="477"/>
      <c r="E140" s="477"/>
      <c r="F140" s="477"/>
      <c r="G140" s="477"/>
      <c r="H140" s="527"/>
      <c r="I140" s="469"/>
      <c r="J140" s="469"/>
      <c r="K140" s="469"/>
      <c r="L140" s="469"/>
      <c r="M140" s="469"/>
      <c r="N140" s="461"/>
    </row>
    <row r="141" spans="1:14" ht="26" x14ac:dyDescent="0.35">
      <c r="A141" s="523" t="s">
        <v>4263</v>
      </c>
      <c r="B141" s="524" t="s">
        <v>4009</v>
      </c>
      <c r="C141" s="477"/>
      <c r="D141" s="477"/>
      <c r="E141" s="477"/>
      <c r="F141" s="477"/>
      <c r="G141" s="477"/>
      <c r="H141" s="527"/>
      <c r="I141" s="469"/>
      <c r="J141" s="469"/>
      <c r="K141" s="469"/>
      <c r="L141" s="469"/>
      <c r="M141" s="469"/>
      <c r="N141" s="461"/>
    </row>
    <row r="142" spans="1:14" ht="26" x14ac:dyDescent="0.35">
      <c r="A142" s="523" t="s">
        <v>8665</v>
      </c>
      <c r="B142" s="524" t="s">
        <v>778</v>
      </c>
      <c r="C142" s="477"/>
      <c r="D142" s="477"/>
      <c r="E142" s="477"/>
      <c r="F142" s="477"/>
      <c r="G142" s="477"/>
      <c r="H142" s="527"/>
      <c r="I142" s="469"/>
      <c r="J142" s="469"/>
      <c r="K142" s="469"/>
      <c r="L142" s="469"/>
      <c r="M142" s="469"/>
      <c r="N142" s="461"/>
    </row>
    <row r="143" spans="1:14" ht="26" x14ac:dyDescent="0.35">
      <c r="A143" s="523" t="s">
        <v>7959</v>
      </c>
      <c r="B143" s="524" t="s">
        <v>4403</v>
      </c>
      <c r="C143" s="477"/>
      <c r="D143" s="477"/>
      <c r="E143" s="477"/>
      <c r="F143" s="477"/>
      <c r="G143" s="477"/>
      <c r="H143" s="527"/>
      <c r="I143" s="469"/>
      <c r="J143" s="469"/>
      <c r="K143" s="469"/>
      <c r="L143" s="469"/>
      <c r="M143" s="469"/>
      <c r="N143" s="461"/>
    </row>
    <row r="144" spans="1:14" ht="26" x14ac:dyDescent="0.35">
      <c r="A144" s="523" t="s">
        <v>8482</v>
      </c>
      <c r="B144" s="524" t="s">
        <v>1612</v>
      </c>
      <c r="C144" s="477"/>
      <c r="D144" s="477"/>
      <c r="E144" s="477"/>
      <c r="F144" s="477"/>
      <c r="G144" s="477"/>
      <c r="H144" s="527"/>
      <c r="I144" s="469"/>
      <c r="J144" s="469"/>
      <c r="K144" s="469"/>
      <c r="L144" s="469"/>
      <c r="M144" s="469"/>
      <c r="N144" s="461"/>
    </row>
    <row r="145" spans="1:14" ht="26" x14ac:dyDescent="0.35">
      <c r="A145" s="523" t="s">
        <v>3071</v>
      </c>
      <c r="B145" s="524" t="s">
        <v>3583</v>
      </c>
      <c r="C145" s="477"/>
      <c r="D145" s="477"/>
      <c r="E145" s="477"/>
      <c r="F145" s="477"/>
      <c r="G145" s="477"/>
      <c r="H145" s="527"/>
      <c r="I145" s="469"/>
      <c r="J145" s="469"/>
      <c r="K145" s="469"/>
      <c r="L145" s="469"/>
      <c r="M145" s="469"/>
      <c r="N145" s="461"/>
    </row>
    <row r="146" spans="1:14" x14ac:dyDescent="0.35">
      <c r="A146" s="523" t="s">
        <v>1785</v>
      </c>
      <c r="B146" s="524" t="s">
        <v>3585</v>
      </c>
      <c r="C146" s="477"/>
      <c r="D146" s="477"/>
      <c r="E146" s="477"/>
      <c r="F146" s="477"/>
      <c r="G146" s="477"/>
      <c r="H146" s="527"/>
      <c r="I146" s="469"/>
      <c r="J146" s="469"/>
      <c r="K146" s="469"/>
      <c r="L146" s="469"/>
      <c r="M146" s="469"/>
      <c r="N146" s="461"/>
    </row>
    <row r="147" spans="1:14" ht="26" x14ac:dyDescent="0.35">
      <c r="A147" s="523" t="s">
        <v>3209</v>
      </c>
      <c r="B147" s="524" t="s">
        <v>8661</v>
      </c>
      <c r="C147" s="477">
        <v>21096130</v>
      </c>
      <c r="D147" s="477">
        <v>0</v>
      </c>
      <c r="E147" s="477">
        <v>13496042</v>
      </c>
      <c r="F147" s="477">
        <v>0</v>
      </c>
      <c r="G147" s="477">
        <v>-31785065</v>
      </c>
      <c r="H147" s="527">
        <v>31650585</v>
      </c>
      <c r="I147" s="469">
        <v>12149</v>
      </c>
      <c r="J147" s="469">
        <v>4266</v>
      </c>
      <c r="K147" s="469">
        <v>7883</v>
      </c>
      <c r="L147" s="469">
        <v>15</v>
      </c>
      <c r="M147" s="469">
        <v>4</v>
      </c>
      <c r="N147" s="461" t="s">
        <v>8222</v>
      </c>
    </row>
    <row r="148" spans="1:14" ht="26" x14ac:dyDescent="0.35">
      <c r="A148" s="523" t="s">
        <v>8483</v>
      </c>
      <c r="B148" s="524" t="s">
        <v>2143</v>
      </c>
      <c r="C148" s="477"/>
      <c r="D148" s="477"/>
      <c r="E148" s="477"/>
      <c r="F148" s="477"/>
      <c r="G148" s="477"/>
      <c r="H148" s="527"/>
      <c r="I148" s="469"/>
      <c r="J148" s="469"/>
      <c r="K148" s="469"/>
      <c r="L148" s="469"/>
      <c r="M148" s="469"/>
      <c r="N148" s="461"/>
    </row>
    <row r="149" spans="1:14" x14ac:dyDescent="0.35">
      <c r="A149" s="523" t="s">
        <v>302</v>
      </c>
      <c r="B149" s="524" t="s">
        <v>11976</v>
      </c>
      <c r="C149" s="477">
        <v>18072968</v>
      </c>
      <c r="D149" s="477">
        <v>0</v>
      </c>
      <c r="E149" s="477">
        <v>4000</v>
      </c>
      <c r="F149" s="477">
        <v>0</v>
      </c>
      <c r="G149" s="477">
        <v>19954909</v>
      </c>
      <c r="H149" s="527">
        <v>21911027</v>
      </c>
      <c r="I149" s="469">
        <v>250</v>
      </c>
      <c r="J149" s="469">
        <v>50</v>
      </c>
      <c r="K149" s="469">
        <v>200</v>
      </c>
      <c r="L149" s="469" t="s">
        <v>11982</v>
      </c>
      <c r="M149" s="469">
        <v>8</v>
      </c>
      <c r="N149" s="461" t="s">
        <v>8222</v>
      </c>
    </row>
    <row r="150" spans="1:14" x14ac:dyDescent="0.35">
      <c r="A150" s="523" t="s">
        <v>1537</v>
      </c>
      <c r="B150" s="524" t="s">
        <v>1513</v>
      </c>
      <c r="C150" s="477"/>
      <c r="D150" s="477"/>
      <c r="E150" s="477"/>
      <c r="F150" s="477"/>
      <c r="G150" s="477"/>
      <c r="H150" s="527"/>
      <c r="I150" s="469"/>
      <c r="J150" s="469"/>
      <c r="K150" s="469"/>
      <c r="L150" s="469"/>
      <c r="M150" s="469"/>
      <c r="N150" s="461"/>
    </row>
    <row r="151" spans="1:14" x14ac:dyDescent="0.35">
      <c r="A151" s="523" t="s">
        <v>3371</v>
      </c>
      <c r="B151" s="524" t="s">
        <v>3370</v>
      </c>
      <c r="C151" s="477"/>
      <c r="D151" s="477"/>
      <c r="E151" s="477"/>
      <c r="F151" s="477"/>
      <c r="G151" s="477"/>
      <c r="H151" s="527"/>
      <c r="I151" s="469"/>
      <c r="J151" s="469"/>
      <c r="K151" s="469"/>
      <c r="L151" s="469"/>
      <c r="M151" s="469"/>
      <c r="N151" s="461"/>
    </row>
    <row r="152" spans="1:14" x14ac:dyDescent="0.35">
      <c r="A152" s="523" t="s">
        <v>5013</v>
      </c>
      <c r="B152" s="524" t="s">
        <v>863</v>
      </c>
      <c r="C152" s="477"/>
      <c r="D152" s="477"/>
      <c r="E152" s="477"/>
      <c r="F152" s="477"/>
      <c r="G152" s="477"/>
      <c r="H152" s="527"/>
      <c r="I152" s="469"/>
      <c r="J152" s="469"/>
      <c r="K152" s="469"/>
      <c r="L152" s="469"/>
      <c r="M152" s="469"/>
      <c r="N152" s="461"/>
    </row>
    <row r="153" spans="1:14" x14ac:dyDescent="0.35">
      <c r="A153" s="523" t="s">
        <v>4264</v>
      </c>
      <c r="B153" s="524" t="s">
        <v>2338</v>
      </c>
      <c r="C153" s="477"/>
      <c r="D153" s="477"/>
      <c r="E153" s="477"/>
      <c r="F153" s="477"/>
      <c r="G153" s="477"/>
      <c r="H153" s="527"/>
      <c r="I153" s="469"/>
      <c r="J153" s="469"/>
      <c r="K153" s="469"/>
      <c r="L153" s="469"/>
      <c r="M153" s="469"/>
      <c r="N153" s="461"/>
    </row>
    <row r="154" spans="1:14" x14ac:dyDescent="0.35">
      <c r="A154" s="523" t="s">
        <v>1825</v>
      </c>
      <c r="B154" s="524" t="s">
        <v>1807</v>
      </c>
      <c r="C154" s="477"/>
      <c r="D154" s="477"/>
      <c r="E154" s="477"/>
      <c r="F154" s="477"/>
      <c r="G154" s="477"/>
      <c r="H154" s="527"/>
      <c r="I154" s="469"/>
      <c r="J154" s="469"/>
      <c r="K154" s="469"/>
      <c r="L154" s="469"/>
      <c r="M154" s="469"/>
      <c r="N154" s="461"/>
    </row>
    <row r="155" spans="1:14" x14ac:dyDescent="0.35">
      <c r="A155" s="523" t="s">
        <v>5015</v>
      </c>
      <c r="B155" s="524" t="s">
        <v>3571</v>
      </c>
      <c r="C155" s="477"/>
      <c r="D155" s="477"/>
      <c r="E155" s="477"/>
      <c r="F155" s="477"/>
      <c r="G155" s="477"/>
      <c r="H155" s="527"/>
      <c r="I155" s="469"/>
      <c r="J155" s="469"/>
      <c r="K155" s="469"/>
      <c r="L155" s="469"/>
      <c r="M155" s="469"/>
      <c r="N155" s="461"/>
    </row>
    <row r="156" spans="1:14" x14ac:dyDescent="0.35">
      <c r="A156" s="523" t="s">
        <v>936</v>
      </c>
      <c r="B156" s="524" t="s">
        <v>3861</v>
      </c>
      <c r="C156" s="477">
        <v>55000000</v>
      </c>
      <c r="D156" s="477">
        <v>0</v>
      </c>
      <c r="E156" s="477">
        <v>55000000</v>
      </c>
      <c r="F156" s="477">
        <v>0</v>
      </c>
      <c r="G156" s="477">
        <v>69000000</v>
      </c>
      <c r="H156" s="527">
        <v>83881000</v>
      </c>
      <c r="I156" s="469">
        <v>7</v>
      </c>
      <c r="J156" s="469">
        <v>6</v>
      </c>
      <c r="K156" s="469">
        <v>2</v>
      </c>
      <c r="L156" s="469">
        <v>0</v>
      </c>
      <c r="M156" s="469">
        <v>0</v>
      </c>
      <c r="N156" s="461" t="s">
        <v>8222</v>
      </c>
    </row>
    <row r="157" spans="1:14" ht="26" x14ac:dyDescent="0.35">
      <c r="A157" s="523" t="s">
        <v>7961</v>
      </c>
      <c r="B157" s="524" t="s">
        <v>3300</v>
      </c>
      <c r="C157" s="477"/>
      <c r="D157" s="477"/>
      <c r="E157" s="477"/>
      <c r="F157" s="477"/>
      <c r="G157" s="477"/>
      <c r="H157" s="527"/>
      <c r="I157" s="469"/>
      <c r="J157" s="469"/>
      <c r="K157" s="469"/>
      <c r="L157" s="469"/>
      <c r="M157" s="469"/>
      <c r="N157" s="461"/>
    </row>
    <row r="158" spans="1:14" ht="26" x14ac:dyDescent="0.35">
      <c r="A158" s="523" t="s">
        <v>4928</v>
      </c>
      <c r="B158" s="474" t="s">
        <v>8834</v>
      </c>
      <c r="C158" s="477">
        <v>416086228.55000001</v>
      </c>
      <c r="D158" s="477">
        <v>0</v>
      </c>
      <c r="E158" s="477">
        <v>0</v>
      </c>
      <c r="F158" s="477">
        <v>0</v>
      </c>
      <c r="G158" s="477">
        <v>411437512.23000002</v>
      </c>
      <c r="H158" s="527">
        <v>87989998.120000005</v>
      </c>
      <c r="I158" s="469">
        <v>22</v>
      </c>
      <c r="J158" s="469">
        <v>6</v>
      </c>
      <c r="K158" s="469">
        <v>16</v>
      </c>
      <c r="L158" s="469">
        <v>0</v>
      </c>
      <c r="M158" s="469">
        <v>0</v>
      </c>
      <c r="N158" s="461" t="s">
        <v>8222</v>
      </c>
    </row>
    <row r="159" spans="1:14" x14ac:dyDescent="0.35">
      <c r="A159" s="523" t="s">
        <v>173</v>
      </c>
      <c r="B159" s="524" t="s">
        <v>8564</v>
      </c>
      <c r="C159" s="477">
        <v>428481419</v>
      </c>
      <c r="D159" s="477">
        <v>0</v>
      </c>
      <c r="E159" s="477">
        <v>408047344</v>
      </c>
      <c r="F159" s="477">
        <v>0</v>
      </c>
      <c r="G159" s="477">
        <v>409357252</v>
      </c>
      <c r="H159" s="527">
        <v>133331593</v>
      </c>
      <c r="I159" s="469">
        <v>10</v>
      </c>
      <c r="J159" s="469">
        <v>0</v>
      </c>
      <c r="K159" s="469">
        <v>4</v>
      </c>
      <c r="L159" s="469">
        <v>0</v>
      </c>
      <c r="M159" s="469">
        <v>0</v>
      </c>
      <c r="N159" s="461" t="s">
        <v>8222</v>
      </c>
    </row>
    <row r="160" spans="1:14" x14ac:dyDescent="0.35">
      <c r="A160" s="523" t="s">
        <v>8347</v>
      </c>
      <c r="B160" s="524" t="s">
        <v>3715</v>
      </c>
      <c r="C160" s="477"/>
      <c r="D160" s="477"/>
      <c r="E160" s="477"/>
      <c r="F160" s="477"/>
      <c r="G160" s="477"/>
      <c r="H160" s="527"/>
      <c r="I160" s="469"/>
      <c r="J160" s="469"/>
      <c r="K160" s="469"/>
      <c r="L160" s="469"/>
      <c r="M160" s="469"/>
      <c r="N160" s="461"/>
    </row>
    <row r="161" spans="1:14" x14ac:dyDescent="0.35">
      <c r="A161" s="523" t="s">
        <v>1009</v>
      </c>
      <c r="B161" s="524" t="s">
        <v>1007</v>
      </c>
      <c r="C161" s="477"/>
      <c r="D161" s="477"/>
      <c r="E161" s="477"/>
      <c r="F161" s="477"/>
      <c r="G161" s="477"/>
      <c r="H161" s="527"/>
      <c r="I161" s="469"/>
      <c r="J161" s="469"/>
      <c r="K161" s="469"/>
      <c r="L161" s="469"/>
      <c r="M161" s="469"/>
      <c r="N161" s="461"/>
    </row>
    <row r="162" spans="1:14" x14ac:dyDescent="0.35">
      <c r="A162" s="523" t="s">
        <v>12208</v>
      </c>
      <c r="B162" s="524" t="s">
        <v>3822</v>
      </c>
      <c r="C162" s="477">
        <v>1663556</v>
      </c>
      <c r="D162" s="477">
        <v>0</v>
      </c>
      <c r="E162" s="477">
        <v>1663556</v>
      </c>
      <c r="F162" s="477">
        <v>0</v>
      </c>
      <c r="G162" s="477">
        <v>1663556</v>
      </c>
      <c r="H162" s="527">
        <v>142771</v>
      </c>
      <c r="I162" s="469">
        <v>6</v>
      </c>
      <c r="J162" s="469">
        <v>3</v>
      </c>
      <c r="K162" s="469">
        <v>3</v>
      </c>
      <c r="L162" s="469">
        <v>20</v>
      </c>
      <c r="M162" s="469">
        <v>2</v>
      </c>
      <c r="N162" s="461" t="s">
        <v>8201</v>
      </c>
    </row>
    <row r="163" spans="1:14" ht="26" x14ac:dyDescent="0.35">
      <c r="A163" s="523" t="s">
        <v>1182</v>
      </c>
      <c r="B163" s="524" t="s">
        <v>1180</v>
      </c>
      <c r="C163" s="477"/>
      <c r="D163" s="477"/>
      <c r="E163" s="477"/>
      <c r="F163" s="477"/>
      <c r="G163" s="477"/>
      <c r="H163" s="527"/>
      <c r="I163" s="469"/>
      <c r="J163" s="469"/>
      <c r="K163" s="469"/>
      <c r="L163" s="469"/>
      <c r="M163" s="469"/>
      <c r="N163" s="461"/>
    </row>
    <row r="164" spans="1:14" x14ac:dyDescent="0.35">
      <c r="A164" s="523" t="s">
        <v>1949</v>
      </c>
      <c r="B164" s="524" t="s">
        <v>1947</v>
      </c>
      <c r="C164" s="477"/>
      <c r="D164" s="477"/>
      <c r="E164" s="477"/>
      <c r="F164" s="477"/>
      <c r="G164" s="477"/>
      <c r="H164" s="527"/>
      <c r="I164" s="469"/>
      <c r="J164" s="469"/>
      <c r="K164" s="469"/>
      <c r="L164" s="469"/>
      <c r="M164" s="469"/>
      <c r="N164" s="461"/>
    </row>
    <row r="165" spans="1:14" x14ac:dyDescent="0.35">
      <c r="A165" s="525" t="s">
        <v>1289</v>
      </c>
      <c r="B165" s="526" t="s">
        <v>8268</v>
      </c>
      <c r="C165" s="478">
        <v>134702721</v>
      </c>
      <c r="D165" s="478">
        <v>0</v>
      </c>
      <c r="E165" s="478">
        <v>1015000</v>
      </c>
      <c r="F165" s="478">
        <v>0</v>
      </c>
      <c r="G165" s="477">
        <v>51206094</v>
      </c>
      <c r="H165" s="528">
        <v>337216132</v>
      </c>
      <c r="I165" s="471">
        <v>2</v>
      </c>
      <c r="J165" s="471">
        <v>1</v>
      </c>
      <c r="K165" s="471">
        <v>1</v>
      </c>
      <c r="L165" s="471">
        <v>2</v>
      </c>
      <c r="M165" s="471">
        <v>1</v>
      </c>
      <c r="N165" s="465" t="s">
        <v>8222</v>
      </c>
    </row>
    <row r="166" spans="1:14" ht="26" x14ac:dyDescent="0.35">
      <c r="A166" s="523" t="s">
        <v>3223</v>
      </c>
      <c r="B166" s="524" t="s">
        <v>222</v>
      </c>
      <c r="C166" s="477">
        <v>8123118.9000000004</v>
      </c>
      <c r="D166" s="477">
        <v>0</v>
      </c>
      <c r="E166" s="477">
        <v>197975</v>
      </c>
      <c r="F166" s="477">
        <v>0</v>
      </c>
      <c r="G166" s="477">
        <v>-11981261.050000001</v>
      </c>
      <c r="H166" s="527">
        <v>0</v>
      </c>
      <c r="I166" s="469">
        <v>2</v>
      </c>
      <c r="J166" s="469">
        <v>0</v>
      </c>
      <c r="K166" s="469" t="s">
        <v>13603</v>
      </c>
      <c r="L166" s="469" t="s">
        <v>13604</v>
      </c>
      <c r="M166" s="469">
        <v>1</v>
      </c>
      <c r="N166" s="461" t="s">
        <v>8201</v>
      </c>
    </row>
    <row r="167" spans="1:14" ht="26" x14ac:dyDescent="0.35">
      <c r="A167" s="523" t="s">
        <v>7962</v>
      </c>
      <c r="B167" s="524" t="s">
        <v>1733</v>
      </c>
      <c r="C167" s="477"/>
      <c r="D167" s="477"/>
      <c r="E167" s="477"/>
      <c r="F167" s="477"/>
      <c r="G167" s="477"/>
      <c r="H167" s="527"/>
      <c r="I167" s="469"/>
      <c r="J167" s="469"/>
      <c r="K167" s="469"/>
      <c r="L167" s="469"/>
      <c r="M167" s="469"/>
      <c r="N167" s="461"/>
    </row>
    <row r="168" spans="1:14" x14ac:dyDescent="0.35">
      <c r="A168" s="523" t="s">
        <v>925</v>
      </c>
      <c r="B168" s="524" t="s">
        <v>924</v>
      </c>
      <c r="C168" s="477"/>
      <c r="D168" s="477"/>
      <c r="E168" s="477"/>
      <c r="F168" s="477"/>
      <c r="G168" s="477"/>
      <c r="H168" s="527"/>
      <c r="I168" s="469"/>
      <c r="J168" s="469"/>
      <c r="K168" s="469"/>
      <c r="L168" s="469"/>
      <c r="M168" s="469"/>
      <c r="N168" s="461"/>
    </row>
    <row r="169" spans="1:14" x14ac:dyDescent="0.35">
      <c r="A169" s="523" t="s">
        <v>7963</v>
      </c>
      <c r="B169" s="524" t="s">
        <v>3800</v>
      </c>
      <c r="C169" s="477">
        <v>0</v>
      </c>
      <c r="D169" s="477">
        <v>0</v>
      </c>
      <c r="E169" s="477">
        <v>-119941.69</v>
      </c>
      <c r="F169" s="477">
        <v>0</v>
      </c>
      <c r="G169" s="477">
        <v>-140967.60999999999</v>
      </c>
      <c r="H169" s="527">
        <v>903176</v>
      </c>
      <c r="I169" s="469">
        <v>2</v>
      </c>
      <c r="J169" s="469">
        <v>1</v>
      </c>
      <c r="K169" s="469">
        <v>1</v>
      </c>
      <c r="L169" s="469">
        <v>0</v>
      </c>
      <c r="M169" s="469">
        <v>1</v>
      </c>
      <c r="N169" s="461" t="s">
        <v>3790</v>
      </c>
    </row>
    <row r="170" spans="1:14" x14ac:dyDescent="0.35">
      <c r="A170" s="523" t="s">
        <v>12362</v>
      </c>
      <c r="B170" s="524" t="s">
        <v>3828</v>
      </c>
      <c r="C170" s="477">
        <v>7285375</v>
      </c>
      <c r="D170" s="477">
        <v>0</v>
      </c>
      <c r="E170" s="477">
        <v>1802955</v>
      </c>
      <c r="F170" s="477">
        <v>0</v>
      </c>
      <c r="G170" s="477">
        <v>2027080</v>
      </c>
      <c r="H170" s="527">
        <v>3670355</v>
      </c>
      <c r="I170" s="469">
        <v>5</v>
      </c>
      <c r="J170" s="469">
        <v>3</v>
      </c>
      <c r="K170" s="469">
        <v>2</v>
      </c>
      <c r="L170" s="469">
        <v>3</v>
      </c>
      <c r="M170" s="469">
        <v>0</v>
      </c>
      <c r="N170" s="461" t="s">
        <v>3500</v>
      </c>
    </row>
    <row r="171" spans="1:14" ht="26" x14ac:dyDescent="0.35">
      <c r="A171" s="523" t="s">
        <v>4266</v>
      </c>
      <c r="B171" s="524" t="s">
        <v>2026</v>
      </c>
      <c r="C171" s="477"/>
      <c r="D171" s="477"/>
      <c r="E171" s="477"/>
      <c r="F171" s="477"/>
      <c r="G171" s="477"/>
      <c r="H171" s="527"/>
      <c r="I171" s="469"/>
      <c r="J171" s="469"/>
      <c r="K171" s="469"/>
      <c r="L171" s="469"/>
      <c r="M171" s="469"/>
      <c r="N171" s="461"/>
    </row>
    <row r="172" spans="1:14" x14ac:dyDescent="0.35">
      <c r="A172" s="523" t="s">
        <v>1594</v>
      </c>
      <c r="B172" s="524" t="s">
        <v>1578</v>
      </c>
      <c r="C172" s="477"/>
      <c r="D172" s="477"/>
      <c r="E172" s="477"/>
      <c r="F172" s="477"/>
      <c r="G172" s="477"/>
      <c r="H172" s="527"/>
      <c r="I172" s="469"/>
      <c r="J172" s="469"/>
      <c r="K172" s="469"/>
      <c r="L172" s="469"/>
      <c r="M172" s="469"/>
      <c r="N172" s="461"/>
    </row>
    <row r="173" spans="1:14" x14ac:dyDescent="0.35">
      <c r="A173" s="523" t="s">
        <v>4930</v>
      </c>
      <c r="B173" s="524" t="s">
        <v>1449</v>
      </c>
      <c r="C173" s="477"/>
      <c r="D173" s="477"/>
      <c r="E173" s="477"/>
      <c r="F173" s="477"/>
      <c r="G173" s="477"/>
      <c r="H173" s="527"/>
      <c r="I173" s="469"/>
      <c r="J173" s="469"/>
      <c r="K173" s="469"/>
      <c r="L173" s="469"/>
      <c r="M173" s="469"/>
      <c r="N173" s="461"/>
    </row>
    <row r="174" spans="1:14" ht="26" x14ac:dyDescent="0.35">
      <c r="A174" s="523" t="s">
        <v>1441</v>
      </c>
      <c r="B174" s="524" t="s">
        <v>1423</v>
      </c>
      <c r="C174" s="477"/>
      <c r="D174" s="477"/>
      <c r="E174" s="477"/>
      <c r="F174" s="477"/>
      <c r="G174" s="477"/>
      <c r="H174" s="527"/>
      <c r="I174" s="469"/>
      <c r="J174" s="469"/>
      <c r="K174" s="469"/>
      <c r="L174" s="469"/>
      <c r="M174" s="469"/>
      <c r="N174" s="461"/>
    </row>
    <row r="175" spans="1:14" x14ac:dyDescent="0.35">
      <c r="A175" s="523" t="s">
        <v>7965</v>
      </c>
      <c r="B175" s="524" t="s">
        <v>3957</v>
      </c>
      <c r="C175" s="477"/>
      <c r="D175" s="477"/>
      <c r="E175" s="477"/>
      <c r="F175" s="477"/>
      <c r="G175" s="477"/>
      <c r="H175" s="527"/>
      <c r="I175" s="469"/>
      <c r="J175" s="469"/>
      <c r="K175" s="469"/>
      <c r="L175" s="469"/>
      <c r="M175" s="469"/>
      <c r="N175" s="461"/>
    </row>
    <row r="176" spans="1:14" x14ac:dyDescent="0.35">
      <c r="A176" s="523" t="s">
        <v>4929</v>
      </c>
      <c r="B176" s="524" t="s">
        <v>1273</v>
      </c>
      <c r="C176" s="477"/>
      <c r="D176" s="477"/>
      <c r="E176" s="477"/>
      <c r="F176" s="477"/>
      <c r="G176" s="477"/>
      <c r="H176" s="527"/>
      <c r="I176" s="469"/>
      <c r="J176" s="469"/>
      <c r="K176" s="469"/>
      <c r="L176" s="469"/>
      <c r="M176" s="469"/>
      <c r="N176" s="461"/>
    </row>
    <row r="177" spans="1:14" x14ac:dyDescent="0.35">
      <c r="A177" s="523" t="s">
        <v>805</v>
      </c>
      <c r="B177" s="524" t="s">
        <v>803</v>
      </c>
      <c r="C177" s="477"/>
      <c r="D177" s="477"/>
      <c r="E177" s="477"/>
      <c r="F177" s="477"/>
      <c r="G177" s="477"/>
      <c r="H177" s="527"/>
      <c r="I177" s="469"/>
      <c r="J177" s="469"/>
      <c r="K177" s="469"/>
      <c r="L177" s="469"/>
      <c r="M177" s="469"/>
      <c r="N177" s="461"/>
    </row>
    <row r="178" spans="1:14" ht="26" x14ac:dyDescent="0.35">
      <c r="A178" s="523" t="s">
        <v>2978</v>
      </c>
      <c r="B178" s="524" t="s">
        <v>22</v>
      </c>
      <c r="C178" s="477"/>
      <c r="D178" s="477"/>
      <c r="E178" s="477"/>
      <c r="F178" s="477"/>
      <c r="G178" s="477"/>
      <c r="H178" s="527"/>
      <c r="I178" s="469"/>
      <c r="J178" s="469"/>
      <c r="K178" s="469"/>
      <c r="L178" s="469"/>
      <c r="M178" s="469"/>
      <c r="N178" s="461"/>
    </row>
    <row r="179" spans="1:14" x14ac:dyDescent="0.35">
      <c r="A179" s="523" t="s">
        <v>1565</v>
      </c>
      <c r="B179" s="524" t="s">
        <v>3887</v>
      </c>
      <c r="C179" s="477">
        <v>1573930</v>
      </c>
      <c r="D179" s="477">
        <v>0</v>
      </c>
      <c r="E179" s="477">
        <v>573074</v>
      </c>
      <c r="F179" s="477">
        <v>0</v>
      </c>
      <c r="G179" s="477">
        <v>-22081214</v>
      </c>
      <c r="H179" s="527">
        <v>0</v>
      </c>
      <c r="I179" s="469">
        <v>10</v>
      </c>
      <c r="J179" s="469">
        <v>6</v>
      </c>
      <c r="K179" s="469">
        <v>4</v>
      </c>
      <c r="L179" s="469">
        <v>30</v>
      </c>
      <c r="M179" s="469">
        <v>0</v>
      </c>
      <c r="N179" s="461" t="s">
        <v>3500</v>
      </c>
    </row>
    <row r="180" spans="1:14" x14ac:dyDescent="0.35">
      <c r="A180" s="523" t="s">
        <v>9683</v>
      </c>
      <c r="B180" s="474" t="s">
        <v>3986</v>
      </c>
      <c r="C180" s="477">
        <v>131835</v>
      </c>
      <c r="D180" s="477">
        <v>0</v>
      </c>
      <c r="E180" s="477">
        <v>14240</v>
      </c>
      <c r="F180" s="477">
        <v>0</v>
      </c>
      <c r="G180" s="477">
        <v>131835</v>
      </c>
      <c r="H180" s="527">
        <v>0</v>
      </c>
      <c r="I180" s="469">
        <v>20</v>
      </c>
      <c r="J180" s="469">
        <v>6</v>
      </c>
      <c r="K180" s="469">
        <v>14</v>
      </c>
      <c r="L180" s="469">
        <v>25</v>
      </c>
      <c r="M180" s="469">
        <v>0</v>
      </c>
      <c r="N180" s="461" t="s">
        <v>3790</v>
      </c>
    </row>
    <row r="181" spans="1:14" x14ac:dyDescent="0.35">
      <c r="A181" s="523" t="s">
        <v>7966</v>
      </c>
      <c r="B181" s="524" t="s">
        <v>3792</v>
      </c>
      <c r="C181" s="477"/>
      <c r="D181" s="477"/>
      <c r="E181" s="477"/>
      <c r="F181" s="477"/>
      <c r="G181" s="477"/>
      <c r="H181" s="527"/>
      <c r="I181" s="469"/>
      <c r="J181" s="469"/>
      <c r="K181" s="469"/>
      <c r="L181" s="469"/>
      <c r="M181" s="469"/>
      <c r="N181" s="461"/>
    </row>
    <row r="182" spans="1:14" x14ac:dyDescent="0.35">
      <c r="A182" s="523" t="s">
        <v>1023</v>
      </c>
      <c r="B182" s="524" t="s">
        <v>4060</v>
      </c>
      <c r="C182" s="477">
        <v>8825307</v>
      </c>
      <c r="D182" s="477">
        <v>0</v>
      </c>
      <c r="E182" s="477">
        <v>8037705</v>
      </c>
      <c r="F182" s="477">
        <v>0</v>
      </c>
      <c r="G182" s="477">
        <v>8037705</v>
      </c>
      <c r="H182" s="527">
        <v>2181153</v>
      </c>
      <c r="I182" s="469">
        <v>34</v>
      </c>
      <c r="J182" s="469">
        <v>11</v>
      </c>
      <c r="K182" s="469">
        <v>34</v>
      </c>
      <c r="L182" s="469">
        <v>27</v>
      </c>
      <c r="M182" s="469">
        <v>1</v>
      </c>
      <c r="N182" s="461" t="s">
        <v>8201</v>
      </c>
    </row>
    <row r="183" spans="1:14" ht="26" x14ac:dyDescent="0.35">
      <c r="A183" s="523" t="s">
        <v>4931</v>
      </c>
      <c r="B183" s="524" t="s">
        <v>1902</v>
      </c>
      <c r="C183" s="477"/>
      <c r="D183" s="477"/>
      <c r="E183" s="477"/>
      <c r="F183" s="477"/>
      <c r="G183" s="477"/>
      <c r="H183" s="527"/>
      <c r="I183" s="469"/>
      <c r="J183" s="469"/>
      <c r="K183" s="469"/>
      <c r="L183" s="469"/>
      <c r="M183" s="469"/>
      <c r="N183" s="461"/>
    </row>
    <row r="184" spans="1:14" ht="26" x14ac:dyDescent="0.35">
      <c r="A184" s="523" t="s">
        <v>4267</v>
      </c>
      <c r="B184" s="524" t="s">
        <v>3750</v>
      </c>
      <c r="C184" s="477"/>
      <c r="D184" s="477"/>
      <c r="E184" s="477"/>
      <c r="F184" s="477"/>
      <c r="G184" s="477"/>
      <c r="H184" s="527"/>
      <c r="I184" s="469"/>
      <c r="J184" s="469"/>
      <c r="K184" s="469"/>
      <c r="L184" s="469"/>
      <c r="M184" s="469"/>
      <c r="N184" s="461"/>
    </row>
    <row r="185" spans="1:14" x14ac:dyDescent="0.35">
      <c r="A185" s="523" t="s">
        <v>4268</v>
      </c>
      <c r="B185" s="524" t="s">
        <v>3921</v>
      </c>
      <c r="C185" s="477"/>
      <c r="D185" s="477"/>
      <c r="E185" s="477"/>
      <c r="F185" s="477"/>
      <c r="G185" s="477"/>
      <c r="H185" s="527"/>
      <c r="I185" s="469"/>
      <c r="J185" s="469"/>
      <c r="K185" s="469"/>
      <c r="L185" s="469"/>
      <c r="M185" s="469"/>
      <c r="N185" s="461"/>
    </row>
    <row r="186" spans="1:14" ht="26" x14ac:dyDescent="0.35">
      <c r="A186" s="523" t="s">
        <v>1014</v>
      </c>
      <c r="B186" s="524" t="s">
        <v>1012</v>
      </c>
      <c r="C186" s="477"/>
      <c r="D186" s="477"/>
      <c r="E186" s="477"/>
      <c r="F186" s="477"/>
      <c r="G186" s="477"/>
      <c r="H186" s="527"/>
      <c r="I186" s="469"/>
      <c r="J186" s="469"/>
      <c r="K186" s="469"/>
      <c r="L186" s="469"/>
      <c r="M186" s="469"/>
      <c r="N186" s="461"/>
    </row>
    <row r="187" spans="1:14" x14ac:dyDescent="0.35">
      <c r="A187" s="523" t="s">
        <v>1095</v>
      </c>
      <c r="B187" s="524" t="s">
        <v>1093</v>
      </c>
      <c r="C187" s="477"/>
      <c r="D187" s="477"/>
      <c r="E187" s="477"/>
      <c r="F187" s="477"/>
      <c r="G187" s="477"/>
      <c r="H187" s="527"/>
      <c r="I187" s="469"/>
      <c r="J187" s="469"/>
      <c r="K187" s="469"/>
      <c r="L187" s="469"/>
      <c r="M187" s="469"/>
      <c r="N187" s="461"/>
    </row>
    <row r="188" spans="1:14" x14ac:dyDescent="0.35">
      <c r="A188" s="523" t="s">
        <v>1092</v>
      </c>
      <c r="B188" s="524" t="s">
        <v>1090</v>
      </c>
      <c r="C188" s="477"/>
      <c r="D188" s="477"/>
      <c r="E188" s="477"/>
      <c r="F188" s="477"/>
      <c r="G188" s="477"/>
      <c r="H188" s="527"/>
      <c r="I188" s="469"/>
      <c r="J188" s="469"/>
      <c r="K188" s="469"/>
      <c r="L188" s="469"/>
      <c r="M188" s="469"/>
      <c r="N188" s="461"/>
    </row>
    <row r="189" spans="1:14" ht="26" x14ac:dyDescent="0.35">
      <c r="A189" s="523" t="s">
        <v>4269</v>
      </c>
      <c r="B189" s="524" t="s">
        <v>4025</v>
      </c>
      <c r="C189" s="477">
        <v>392536436</v>
      </c>
      <c r="D189" s="477">
        <v>0</v>
      </c>
      <c r="E189" s="477">
        <v>194432018</v>
      </c>
      <c r="F189" s="477">
        <v>0</v>
      </c>
      <c r="G189" s="477">
        <v>303725562</v>
      </c>
      <c r="H189" s="527">
        <v>0</v>
      </c>
      <c r="I189" s="469">
        <v>7</v>
      </c>
      <c r="J189" s="469">
        <v>7</v>
      </c>
      <c r="K189" s="469">
        <v>0</v>
      </c>
      <c r="L189" s="469" t="s">
        <v>13896</v>
      </c>
      <c r="M189" s="469">
        <v>0</v>
      </c>
      <c r="N189" s="461" t="s">
        <v>8222</v>
      </c>
    </row>
    <row r="190" spans="1:14" x14ac:dyDescent="0.35">
      <c r="A190" s="523" t="s">
        <v>409</v>
      </c>
      <c r="B190" s="524" t="s">
        <v>407</v>
      </c>
      <c r="C190" s="477"/>
      <c r="D190" s="477"/>
      <c r="E190" s="477"/>
      <c r="F190" s="477"/>
      <c r="G190" s="477"/>
      <c r="H190" s="527"/>
      <c r="I190" s="469"/>
      <c r="J190" s="469"/>
      <c r="K190" s="469"/>
      <c r="L190" s="469"/>
      <c r="M190" s="469"/>
      <c r="N190" s="461"/>
    </row>
    <row r="191" spans="1:14" x14ac:dyDescent="0.35">
      <c r="A191" s="523" t="s">
        <v>383</v>
      </c>
      <c r="B191" s="524" t="s">
        <v>706</v>
      </c>
      <c r="C191" s="477"/>
      <c r="D191" s="477"/>
      <c r="E191" s="477"/>
      <c r="F191" s="477"/>
      <c r="G191" s="477"/>
      <c r="H191" s="527"/>
      <c r="I191" s="469"/>
      <c r="J191" s="469"/>
      <c r="K191" s="469"/>
      <c r="L191" s="469"/>
      <c r="M191" s="469"/>
      <c r="N191" s="461"/>
    </row>
    <row r="192" spans="1:14" x14ac:dyDescent="0.35">
      <c r="A192" s="523" t="s">
        <v>828</v>
      </c>
      <c r="B192" s="524" t="s">
        <v>826</v>
      </c>
      <c r="C192" s="477"/>
      <c r="D192" s="477"/>
      <c r="E192" s="477"/>
      <c r="F192" s="477"/>
      <c r="G192" s="477"/>
      <c r="H192" s="527"/>
      <c r="I192" s="469"/>
      <c r="J192" s="469"/>
      <c r="K192" s="469"/>
      <c r="L192" s="469"/>
      <c r="M192" s="469"/>
      <c r="N192" s="461"/>
    </row>
    <row r="193" spans="1:14" ht="26" x14ac:dyDescent="0.35">
      <c r="A193" s="523" t="s">
        <v>7967</v>
      </c>
      <c r="B193" s="524" t="s">
        <v>2299</v>
      </c>
      <c r="C193" s="477"/>
      <c r="D193" s="477"/>
      <c r="E193" s="477"/>
      <c r="F193" s="477"/>
      <c r="G193" s="477"/>
      <c r="H193" s="527"/>
      <c r="I193" s="469"/>
      <c r="J193" s="469"/>
      <c r="K193" s="469"/>
      <c r="L193" s="469"/>
      <c r="M193" s="469"/>
      <c r="N193" s="461"/>
    </row>
    <row r="194" spans="1:14" x14ac:dyDescent="0.35">
      <c r="A194" s="523" t="s">
        <v>8485</v>
      </c>
      <c r="B194" s="524" t="s">
        <v>3883</v>
      </c>
      <c r="C194" s="477"/>
      <c r="D194" s="477"/>
      <c r="E194" s="477"/>
      <c r="F194" s="477"/>
      <c r="G194" s="477"/>
      <c r="H194" s="527"/>
      <c r="I194" s="469"/>
      <c r="J194" s="469"/>
      <c r="K194" s="469"/>
      <c r="L194" s="469"/>
      <c r="M194" s="469"/>
      <c r="N194" s="461"/>
    </row>
    <row r="195" spans="1:14" x14ac:dyDescent="0.35">
      <c r="A195" s="523" t="s">
        <v>3055</v>
      </c>
      <c r="B195" s="524" t="s">
        <v>1238</v>
      </c>
      <c r="C195" s="477"/>
      <c r="D195" s="477"/>
      <c r="E195" s="477"/>
      <c r="F195" s="477"/>
      <c r="G195" s="477"/>
      <c r="H195" s="527"/>
      <c r="I195" s="469"/>
      <c r="J195" s="469"/>
      <c r="K195" s="469"/>
      <c r="L195" s="469"/>
      <c r="M195" s="469"/>
      <c r="N195" s="461"/>
    </row>
    <row r="196" spans="1:14" x14ac:dyDescent="0.35">
      <c r="A196" s="523" t="s">
        <v>7968</v>
      </c>
      <c r="B196" s="524" t="s">
        <v>4225</v>
      </c>
      <c r="C196" s="477"/>
      <c r="D196" s="477"/>
      <c r="E196" s="477"/>
      <c r="F196" s="477"/>
      <c r="G196" s="477"/>
      <c r="H196" s="527"/>
      <c r="I196" s="469"/>
      <c r="J196" s="469"/>
      <c r="K196" s="469"/>
      <c r="L196" s="469"/>
      <c r="M196" s="469"/>
      <c r="N196" s="461"/>
    </row>
    <row r="197" spans="1:14" ht="26" x14ac:dyDescent="0.35">
      <c r="A197" s="523" t="s">
        <v>7969</v>
      </c>
      <c r="B197" s="524" t="s">
        <v>719</v>
      </c>
      <c r="C197" s="477"/>
      <c r="D197" s="477"/>
      <c r="E197" s="477"/>
      <c r="F197" s="477"/>
      <c r="G197" s="477"/>
      <c r="H197" s="527"/>
      <c r="I197" s="469"/>
      <c r="J197" s="469"/>
      <c r="K197" s="469"/>
      <c r="L197" s="469"/>
      <c r="M197" s="469"/>
      <c r="N197" s="461"/>
    </row>
    <row r="198" spans="1:14" x14ac:dyDescent="0.35">
      <c r="A198" s="523" t="s">
        <v>4932</v>
      </c>
      <c r="B198" s="524" t="s">
        <v>3655</v>
      </c>
      <c r="C198" s="477"/>
      <c r="D198" s="477"/>
      <c r="E198" s="477"/>
      <c r="F198" s="477"/>
      <c r="G198" s="477"/>
      <c r="H198" s="527"/>
      <c r="I198" s="469"/>
      <c r="J198" s="469"/>
      <c r="K198" s="469"/>
      <c r="L198" s="469"/>
      <c r="M198" s="469"/>
      <c r="N198" s="461"/>
    </row>
    <row r="199" spans="1:14" ht="26" x14ac:dyDescent="0.35">
      <c r="A199" s="523" t="s">
        <v>7970</v>
      </c>
      <c r="B199" s="524" t="s">
        <v>4536</v>
      </c>
      <c r="C199" s="477"/>
      <c r="D199" s="477"/>
      <c r="E199" s="477"/>
      <c r="F199" s="477"/>
      <c r="G199" s="477"/>
      <c r="H199" s="527"/>
      <c r="I199" s="469"/>
      <c r="J199" s="469"/>
      <c r="K199" s="469"/>
      <c r="L199" s="469"/>
      <c r="M199" s="469"/>
      <c r="N199" s="461"/>
    </row>
    <row r="200" spans="1:14" x14ac:dyDescent="0.35">
      <c r="A200" s="523" t="s">
        <v>5018</v>
      </c>
      <c r="B200" s="524" t="s">
        <v>1916</v>
      </c>
      <c r="C200" s="477"/>
      <c r="D200" s="477"/>
      <c r="E200" s="477"/>
      <c r="F200" s="477"/>
      <c r="G200" s="477"/>
      <c r="H200" s="527"/>
      <c r="I200" s="469"/>
      <c r="J200" s="469"/>
      <c r="K200" s="469"/>
      <c r="L200" s="469"/>
      <c r="M200" s="469"/>
      <c r="N200" s="461"/>
    </row>
    <row r="201" spans="1:14" ht="26" x14ac:dyDescent="0.35">
      <c r="A201" s="523" t="s">
        <v>7971</v>
      </c>
      <c r="B201" s="524" t="s">
        <v>2475</v>
      </c>
      <c r="C201" s="477"/>
      <c r="D201" s="477"/>
      <c r="E201" s="477"/>
      <c r="F201" s="477"/>
      <c r="G201" s="477"/>
      <c r="H201" s="527"/>
      <c r="I201" s="469"/>
      <c r="J201" s="469"/>
      <c r="K201" s="469"/>
      <c r="L201" s="469"/>
      <c r="M201" s="469"/>
      <c r="N201" s="461"/>
    </row>
    <row r="202" spans="1:14" ht="26" x14ac:dyDescent="0.35">
      <c r="A202" s="523" t="s">
        <v>4270</v>
      </c>
      <c r="B202" s="524" t="s">
        <v>3745</v>
      </c>
      <c r="C202" s="477"/>
      <c r="D202" s="477"/>
      <c r="E202" s="477"/>
      <c r="F202" s="477"/>
      <c r="G202" s="477"/>
      <c r="H202" s="527"/>
      <c r="I202" s="469"/>
      <c r="J202" s="469"/>
      <c r="K202" s="469"/>
      <c r="L202" s="469"/>
      <c r="M202" s="469"/>
      <c r="N202" s="461"/>
    </row>
    <row r="203" spans="1:14" x14ac:dyDescent="0.35">
      <c r="A203" s="523" t="s">
        <v>4271</v>
      </c>
      <c r="B203" s="524" t="s">
        <v>3823</v>
      </c>
      <c r="C203" s="477">
        <v>51943739</v>
      </c>
      <c r="D203" s="477">
        <v>0</v>
      </c>
      <c r="E203" s="477">
        <v>6674229</v>
      </c>
      <c r="F203" s="477">
        <v>0</v>
      </c>
      <c r="G203" s="477">
        <v>38087126</v>
      </c>
      <c r="H203" s="527">
        <v>0</v>
      </c>
      <c r="I203" s="469">
        <v>2500</v>
      </c>
      <c r="J203" s="469">
        <v>500</v>
      </c>
      <c r="K203" s="469">
        <v>2000</v>
      </c>
      <c r="L203" s="469">
        <v>10</v>
      </c>
      <c r="M203" s="469">
        <v>40</v>
      </c>
      <c r="N203" s="461" t="s">
        <v>8222</v>
      </c>
    </row>
    <row r="204" spans="1:14" ht="27.5" x14ac:dyDescent="0.35">
      <c r="A204" s="523" t="s">
        <v>16754</v>
      </c>
      <c r="B204" s="474" t="s">
        <v>12187</v>
      </c>
      <c r="C204" s="477">
        <v>112604426.73</v>
      </c>
      <c r="D204" s="477">
        <v>0</v>
      </c>
      <c r="E204" s="477">
        <v>42130237.170000002</v>
      </c>
      <c r="F204" s="477">
        <v>0</v>
      </c>
      <c r="G204" s="477">
        <v>-162008137.56999999</v>
      </c>
      <c r="H204" s="527">
        <v>277401291</v>
      </c>
      <c r="I204" s="469">
        <v>981</v>
      </c>
      <c r="J204" s="469" t="s">
        <v>1193</v>
      </c>
      <c r="K204" s="469" t="s">
        <v>1193</v>
      </c>
      <c r="L204" s="469">
        <v>95</v>
      </c>
      <c r="M204" s="469">
        <v>2</v>
      </c>
      <c r="N204" s="461" t="s">
        <v>8222</v>
      </c>
    </row>
    <row r="205" spans="1:14" x14ac:dyDescent="0.35">
      <c r="A205" s="523" t="s">
        <v>137</v>
      </c>
      <c r="B205" s="524" t="s">
        <v>4054</v>
      </c>
      <c r="C205" s="477"/>
      <c r="D205" s="477"/>
      <c r="E205" s="477"/>
      <c r="F205" s="477"/>
      <c r="G205" s="477"/>
      <c r="H205" s="527"/>
      <c r="I205" s="469"/>
      <c r="J205" s="469"/>
      <c r="K205" s="469"/>
      <c r="L205" s="469"/>
      <c r="M205" s="469"/>
      <c r="N205" s="461"/>
    </row>
    <row r="206" spans="1:14" x14ac:dyDescent="0.35">
      <c r="A206" s="523" t="s">
        <v>4272</v>
      </c>
      <c r="B206" s="524" t="s">
        <v>2005</v>
      </c>
      <c r="C206" s="477"/>
      <c r="D206" s="477"/>
      <c r="E206" s="477"/>
      <c r="F206" s="477"/>
      <c r="G206" s="477"/>
      <c r="H206" s="527"/>
      <c r="I206" s="469"/>
      <c r="J206" s="469"/>
      <c r="K206" s="469"/>
      <c r="L206" s="469"/>
      <c r="M206" s="469"/>
      <c r="N206" s="461"/>
    </row>
    <row r="207" spans="1:14" ht="26" x14ac:dyDescent="0.35">
      <c r="A207" s="523" t="s">
        <v>4273</v>
      </c>
      <c r="B207" s="524" t="s">
        <v>2213</v>
      </c>
      <c r="C207" s="477"/>
      <c r="D207" s="477"/>
      <c r="E207" s="477"/>
      <c r="F207" s="477"/>
      <c r="G207" s="477"/>
      <c r="H207" s="527"/>
      <c r="I207" s="469"/>
      <c r="J207" s="469"/>
      <c r="K207" s="469"/>
      <c r="L207" s="469"/>
      <c r="M207" s="469"/>
      <c r="N207" s="461"/>
    </row>
    <row r="208" spans="1:14" x14ac:dyDescent="0.35">
      <c r="A208" s="523" t="s">
        <v>9624</v>
      </c>
      <c r="B208" s="524" t="s">
        <v>2196</v>
      </c>
      <c r="C208" s="477"/>
      <c r="D208" s="477"/>
      <c r="E208" s="477"/>
      <c r="F208" s="477"/>
      <c r="G208" s="477"/>
      <c r="H208" s="527"/>
      <c r="I208" s="469"/>
      <c r="J208" s="469"/>
      <c r="K208" s="469"/>
      <c r="L208" s="469"/>
      <c r="M208" s="469"/>
      <c r="N208" s="461"/>
    </row>
    <row r="209" spans="1:14" x14ac:dyDescent="0.35">
      <c r="A209" s="523" t="s">
        <v>2995</v>
      </c>
      <c r="B209" s="524" t="s">
        <v>8256</v>
      </c>
      <c r="C209" s="477">
        <v>32097485</v>
      </c>
      <c r="D209" s="477">
        <v>0</v>
      </c>
      <c r="E209" s="477">
        <v>52463843</v>
      </c>
      <c r="F209" s="477">
        <v>0</v>
      </c>
      <c r="G209" s="477">
        <v>56482187</v>
      </c>
      <c r="H209" s="527">
        <v>59494750</v>
      </c>
      <c r="I209" s="469">
        <v>17</v>
      </c>
      <c r="J209" s="469">
        <v>0</v>
      </c>
      <c r="K209" s="469">
        <v>0</v>
      </c>
      <c r="L209" s="469">
        <v>1</v>
      </c>
      <c r="M209" s="469">
        <v>0</v>
      </c>
      <c r="N209" s="461" t="s">
        <v>8222</v>
      </c>
    </row>
    <row r="210" spans="1:14" x14ac:dyDescent="0.35">
      <c r="A210" s="525" t="s">
        <v>2444</v>
      </c>
      <c r="B210" s="526" t="s">
        <v>3933</v>
      </c>
      <c r="C210" s="478">
        <v>5887297</v>
      </c>
      <c r="D210" s="478">
        <v>0</v>
      </c>
      <c r="E210" s="478">
        <v>789000</v>
      </c>
      <c r="F210" s="478">
        <v>0</v>
      </c>
      <c r="G210" s="477">
        <v>4286086</v>
      </c>
      <c r="H210" s="528">
        <v>3018911</v>
      </c>
      <c r="I210" s="471">
        <v>5</v>
      </c>
      <c r="J210" s="471">
        <v>2</v>
      </c>
      <c r="K210" s="471">
        <v>3</v>
      </c>
      <c r="L210" s="471">
        <v>5</v>
      </c>
      <c r="M210" s="471">
        <v>1</v>
      </c>
      <c r="N210" s="465" t="s">
        <v>3500</v>
      </c>
    </row>
    <row r="211" spans="1:14" x14ac:dyDescent="0.35">
      <c r="A211" s="523" t="s">
        <v>4274</v>
      </c>
      <c r="B211" s="524" t="s">
        <v>3972</v>
      </c>
      <c r="C211" s="477">
        <v>1182640</v>
      </c>
      <c r="D211" s="477">
        <v>0</v>
      </c>
      <c r="E211" s="477">
        <v>152800</v>
      </c>
      <c r="F211" s="477">
        <v>0</v>
      </c>
      <c r="G211" s="477">
        <v>-1318654</v>
      </c>
      <c r="H211" s="477">
        <v>1516718</v>
      </c>
      <c r="I211" s="469">
        <v>45</v>
      </c>
      <c r="J211" s="469">
        <v>9</v>
      </c>
      <c r="K211" s="469">
        <v>36</v>
      </c>
      <c r="L211" s="469">
        <v>6</v>
      </c>
      <c r="M211" s="469">
        <v>1</v>
      </c>
      <c r="N211" s="461" t="s">
        <v>3790</v>
      </c>
    </row>
    <row r="212" spans="1:14" x14ac:dyDescent="0.35">
      <c r="A212" s="523" t="s">
        <v>4933</v>
      </c>
      <c r="B212" s="524" t="s">
        <v>3979</v>
      </c>
      <c r="C212" s="477"/>
      <c r="D212" s="477"/>
      <c r="E212" s="477"/>
      <c r="F212" s="477"/>
      <c r="G212" s="477"/>
      <c r="H212" s="527"/>
      <c r="I212" s="469"/>
      <c r="J212" s="469"/>
      <c r="K212" s="469"/>
      <c r="L212" s="469"/>
      <c r="M212" s="469"/>
      <c r="N212" s="461"/>
    </row>
    <row r="213" spans="1:14" ht="26" x14ac:dyDescent="0.35">
      <c r="A213" s="523" t="s">
        <v>8634</v>
      </c>
      <c r="B213" s="524" t="s">
        <v>3941</v>
      </c>
      <c r="C213" s="477">
        <v>8433143</v>
      </c>
      <c r="D213" s="477">
        <v>0</v>
      </c>
      <c r="E213" s="477">
        <v>649790</v>
      </c>
      <c r="F213" s="477">
        <v>0</v>
      </c>
      <c r="G213" s="477">
        <v>4273680</v>
      </c>
      <c r="H213" s="477">
        <v>11818427</v>
      </c>
      <c r="I213" s="469">
        <v>3</v>
      </c>
      <c r="J213" s="469">
        <v>1</v>
      </c>
      <c r="K213" s="469">
        <v>2</v>
      </c>
      <c r="L213" s="469">
        <v>4</v>
      </c>
      <c r="M213" s="469">
        <v>2</v>
      </c>
      <c r="N213" s="461" t="s">
        <v>8201</v>
      </c>
    </row>
    <row r="214" spans="1:14" ht="26" x14ac:dyDescent="0.35">
      <c r="A214" s="523" t="s">
        <v>7972</v>
      </c>
      <c r="B214" s="524" t="s">
        <v>3628</v>
      </c>
      <c r="C214" s="477">
        <v>0</v>
      </c>
      <c r="D214" s="477">
        <v>0</v>
      </c>
      <c r="E214" s="477">
        <v>12950</v>
      </c>
      <c r="F214" s="477">
        <v>0</v>
      </c>
      <c r="G214" s="477">
        <v>613032</v>
      </c>
      <c r="H214" s="527"/>
      <c r="I214" s="469"/>
      <c r="J214" s="469"/>
      <c r="K214" s="469"/>
      <c r="L214" s="469"/>
      <c r="M214" s="469"/>
      <c r="N214" s="461"/>
    </row>
    <row r="215" spans="1:14" ht="26" x14ac:dyDescent="0.35">
      <c r="A215" s="523" t="s">
        <v>3212</v>
      </c>
      <c r="B215" s="524" t="s">
        <v>11955</v>
      </c>
      <c r="C215" s="477">
        <v>258800</v>
      </c>
      <c r="D215" s="477">
        <v>0</v>
      </c>
      <c r="E215" s="477">
        <v>53530</v>
      </c>
      <c r="F215" s="477">
        <v>0</v>
      </c>
      <c r="G215" s="477">
        <v>717258</v>
      </c>
      <c r="H215" s="527">
        <v>629749</v>
      </c>
      <c r="I215" s="469">
        <v>2</v>
      </c>
      <c r="J215" s="469">
        <v>0</v>
      </c>
      <c r="K215" s="469">
        <v>2</v>
      </c>
      <c r="L215" s="469">
        <v>2</v>
      </c>
      <c r="M215" s="469">
        <v>0</v>
      </c>
      <c r="N215" s="461" t="s">
        <v>3500</v>
      </c>
    </row>
    <row r="216" spans="1:14" x14ac:dyDescent="0.35">
      <c r="A216" s="523" t="s">
        <v>1654</v>
      </c>
      <c r="B216" s="524" t="s">
        <v>1653</v>
      </c>
      <c r="C216" s="477"/>
      <c r="D216" s="477"/>
      <c r="E216" s="477"/>
      <c r="F216" s="477"/>
      <c r="G216" s="477"/>
      <c r="H216" s="527"/>
      <c r="I216" s="469"/>
      <c r="J216" s="469"/>
      <c r="K216" s="469"/>
      <c r="L216" s="469"/>
      <c r="M216" s="469"/>
      <c r="N216" s="461"/>
    </row>
    <row r="217" spans="1:14" ht="26" x14ac:dyDescent="0.35">
      <c r="A217" s="523" t="s">
        <v>7973</v>
      </c>
      <c r="B217" s="524" t="s">
        <v>1746</v>
      </c>
      <c r="C217" s="477"/>
      <c r="D217" s="477"/>
      <c r="E217" s="477"/>
      <c r="F217" s="477"/>
      <c r="G217" s="477"/>
      <c r="H217" s="527"/>
      <c r="I217" s="469"/>
      <c r="J217" s="469"/>
      <c r="K217" s="469"/>
      <c r="L217" s="469"/>
      <c r="M217" s="469"/>
      <c r="N217" s="461"/>
    </row>
    <row r="218" spans="1:14" ht="26" x14ac:dyDescent="0.35">
      <c r="A218" s="523" t="s">
        <v>4275</v>
      </c>
      <c r="B218" s="524" t="s">
        <v>2209</v>
      </c>
      <c r="C218" s="477"/>
      <c r="D218" s="477"/>
      <c r="E218" s="477"/>
      <c r="F218" s="477"/>
      <c r="G218" s="477"/>
      <c r="H218" s="527"/>
      <c r="I218" s="469"/>
      <c r="J218" s="469"/>
      <c r="K218" s="469"/>
      <c r="L218" s="469"/>
      <c r="M218" s="469"/>
      <c r="N218" s="461"/>
    </row>
    <row r="219" spans="1:14" ht="26" x14ac:dyDescent="0.35">
      <c r="A219" s="523" t="s">
        <v>2971</v>
      </c>
      <c r="B219" s="524" t="s">
        <v>2202</v>
      </c>
      <c r="C219" s="477"/>
      <c r="D219" s="477"/>
      <c r="E219" s="477"/>
      <c r="F219" s="477"/>
      <c r="G219" s="477"/>
      <c r="H219" s="527"/>
      <c r="I219" s="469"/>
      <c r="J219" s="469"/>
      <c r="K219" s="469"/>
      <c r="L219" s="469"/>
      <c r="M219" s="469"/>
      <c r="N219" s="461"/>
    </row>
    <row r="220" spans="1:14" x14ac:dyDescent="0.35">
      <c r="A220" s="523" t="s">
        <v>1641</v>
      </c>
      <c r="B220" s="524" t="s">
        <v>8550</v>
      </c>
      <c r="C220" s="477"/>
      <c r="D220" s="477"/>
      <c r="E220" s="477"/>
      <c r="F220" s="477"/>
      <c r="G220" s="477"/>
      <c r="H220" s="527"/>
      <c r="I220" s="469"/>
      <c r="J220" s="469"/>
      <c r="K220" s="469"/>
      <c r="L220" s="469"/>
      <c r="M220" s="469"/>
      <c r="N220" s="461"/>
    </row>
    <row r="221" spans="1:14" ht="26" x14ac:dyDescent="0.35">
      <c r="A221" s="523" t="s">
        <v>7975</v>
      </c>
      <c r="B221" s="524" t="s">
        <v>3959</v>
      </c>
      <c r="C221" s="477"/>
      <c r="D221" s="477"/>
      <c r="E221" s="477"/>
      <c r="F221" s="477"/>
      <c r="G221" s="477"/>
      <c r="H221" s="527"/>
      <c r="I221" s="469"/>
      <c r="J221" s="469"/>
      <c r="K221" s="469"/>
      <c r="L221" s="469"/>
      <c r="M221" s="469"/>
      <c r="N221" s="461"/>
    </row>
    <row r="222" spans="1:14" x14ac:dyDescent="0.35">
      <c r="A222" s="523" t="s">
        <v>148</v>
      </c>
      <c r="B222" s="524" t="s">
        <v>3854</v>
      </c>
      <c r="C222" s="477">
        <v>7088535.2999999998</v>
      </c>
      <c r="D222" s="477">
        <v>0</v>
      </c>
      <c r="E222" s="477">
        <v>932109.48</v>
      </c>
      <c r="F222" s="477">
        <v>0</v>
      </c>
      <c r="G222" s="477">
        <v>8854197.1899999995</v>
      </c>
      <c r="H222" s="527">
        <v>11397694</v>
      </c>
      <c r="I222" s="469">
        <v>5</v>
      </c>
      <c r="J222" s="469">
        <v>3</v>
      </c>
      <c r="K222" s="469">
        <v>2</v>
      </c>
      <c r="L222" s="469">
        <v>4</v>
      </c>
      <c r="M222" s="469">
        <v>1</v>
      </c>
      <c r="N222" s="461" t="s">
        <v>8201</v>
      </c>
    </row>
    <row r="223" spans="1:14" x14ac:dyDescent="0.35">
      <c r="A223" s="523" t="s">
        <v>3379</v>
      </c>
      <c r="B223" s="524" t="s">
        <v>3378</v>
      </c>
      <c r="C223" s="477"/>
      <c r="D223" s="477"/>
      <c r="E223" s="477"/>
      <c r="F223" s="477"/>
      <c r="G223" s="477"/>
      <c r="H223" s="527"/>
      <c r="I223" s="469"/>
      <c r="J223" s="469"/>
      <c r="K223" s="469"/>
      <c r="L223" s="469"/>
      <c r="M223" s="469"/>
      <c r="N223" s="461"/>
    </row>
    <row r="224" spans="1:14" ht="26" x14ac:dyDescent="0.35">
      <c r="A224" s="523" t="s">
        <v>7976</v>
      </c>
      <c r="B224" s="524" t="s">
        <v>8626</v>
      </c>
      <c r="C224" s="477"/>
      <c r="D224" s="477"/>
      <c r="E224" s="477"/>
      <c r="F224" s="477"/>
      <c r="G224" s="477"/>
      <c r="H224" s="527"/>
      <c r="I224" s="469"/>
      <c r="J224" s="469"/>
      <c r="K224" s="469"/>
      <c r="L224" s="469"/>
      <c r="M224" s="469"/>
      <c r="N224" s="461"/>
    </row>
    <row r="225" spans="1:14" ht="26" x14ac:dyDescent="0.35">
      <c r="A225" s="523" t="s">
        <v>4276</v>
      </c>
      <c r="B225" s="524" t="s">
        <v>2303</v>
      </c>
      <c r="C225" s="477"/>
      <c r="D225" s="477"/>
      <c r="E225" s="477"/>
      <c r="F225" s="477"/>
      <c r="G225" s="477"/>
      <c r="H225" s="527"/>
      <c r="I225" s="469"/>
      <c r="J225" s="469"/>
      <c r="K225" s="469"/>
      <c r="L225" s="469"/>
      <c r="M225" s="469"/>
      <c r="N225" s="461"/>
    </row>
    <row r="226" spans="1:14" x14ac:dyDescent="0.35">
      <c r="A226" s="523" t="s">
        <v>3384</v>
      </c>
      <c r="B226" s="524" t="s">
        <v>4528</v>
      </c>
      <c r="C226" s="477"/>
      <c r="D226" s="477"/>
      <c r="E226" s="477"/>
      <c r="F226" s="477"/>
      <c r="G226" s="477"/>
      <c r="H226" s="527"/>
      <c r="I226" s="469"/>
      <c r="J226" s="469"/>
      <c r="K226" s="469"/>
      <c r="L226" s="469"/>
      <c r="M226" s="469"/>
      <c r="N226" s="461"/>
    </row>
    <row r="227" spans="1:14" ht="26" x14ac:dyDescent="0.35">
      <c r="A227" s="523" t="s">
        <v>3074</v>
      </c>
      <c r="B227" s="474" t="s">
        <v>743</v>
      </c>
      <c r="C227" s="477"/>
      <c r="D227" s="477"/>
      <c r="E227" s="477"/>
      <c r="F227" s="477"/>
      <c r="G227" s="477"/>
      <c r="H227" s="527"/>
      <c r="I227" s="469"/>
      <c r="J227" s="469"/>
      <c r="K227" s="469"/>
      <c r="L227" s="469"/>
      <c r="M227" s="469"/>
      <c r="N227" s="461"/>
    </row>
    <row r="228" spans="1:14" x14ac:dyDescent="0.35">
      <c r="A228" s="523" t="s">
        <v>3117</v>
      </c>
      <c r="B228" s="524" t="s">
        <v>3987</v>
      </c>
      <c r="C228" s="477">
        <v>12774291</v>
      </c>
      <c r="D228" s="477">
        <v>0</v>
      </c>
      <c r="E228" s="477">
        <v>1587003</v>
      </c>
      <c r="F228" s="477">
        <v>0</v>
      </c>
      <c r="G228" s="477">
        <v>4005684</v>
      </c>
      <c r="H228" s="477">
        <v>60545450</v>
      </c>
      <c r="I228" s="469">
        <v>172</v>
      </c>
      <c r="J228" s="469">
        <v>70</v>
      </c>
      <c r="K228" s="469">
        <v>102</v>
      </c>
      <c r="L228" s="469">
        <v>4</v>
      </c>
      <c r="M228" s="469">
        <v>1</v>
      </c>
      <c r="N228" s="461" t="s">
        <v>8201</v>
      </c>
    </row>
    <row r="229" spans="1:14" x14ac:dyDescent="0.35">
      <c r="A229" s="523" t="s">
        <v>263</v>
      </c>
      <c r="B229" s="524" t="s">
        <v>8560</v>
      </c>
      <c r="C229" s="477">
        <v>29661160</v>
      </c>
      <c r="D229" s="477">
        <v>0</v>
      </c>
      <c r="E229" s="477">
        <v>3600000</v>
      </c>
      <c r="F229" s="477">
        <v>0</v>
      </c>
      <c r="G229" s="477">
        <v>22073716</v>
      </c>
      <c r="H229" s="527">
        <v>139254861</v>
      </c>
      <c r="I229" s="469">
        <v>117</v>
      </c>
      <c r="J229" s="469">
        <v>32</v>
      </c>
      <c r="K229" s="469">
        <v>85</v>
      </c>
      <c r="L229" s="469">
        <v>0</v>
      </c>
      <c r="M229" s="469">
        <v>0</v>
      </c>
      <c r="N229" s="461" t="s">
        <v>8222</v>
      </c>
    </row>
    <row r="230" spans="1:14" ht="26" x14ac:dyDescent="0.35">
      <c r="A230" s="523" t="s">
        <v>344</v>
      </c>
      <c r="B230" s="524" t="s">
        <v>342</v>
      </c>
      <c r="C230" s="477"/>
      <c r="D230" s="477"/>
      <c r="E230" s="477"/>
      <c r="F230" s="477"/>
      <c r="G230" s="477"/>
      <c r="H230" s="527"/>
      <c r="I230" s="469"/>
      <c r="J230" s="469"/>
      <c r="K230" s="469"/>
      <c r="L230" s="469"/>
      <c r="M230" s="469"/>
      <c r="N230" s="461"/>
    </row>
    <row r="231" spans="1:14" x14ac:dyDescent="0.35">
      <c r="A231" s="523" t="s">
        <v>1649</v>
      </c>
      <c r="B231" s="524" t="s">
        <v>1614</v>
      </c>
      <c r="C231" s="477"/>
      <c r="D231" s="477"/>
      <c r="E231" s="477"/>
      <c r="F231" s="477"/>
      <c r="G231" s="477"/>
      <c r="H231" s="527"/>
      <c r="I231" s="469"/>
      <c r="J231" s="469"/>
      <c r="K231" s="469"/>
      <c r="L231" s="469"/>
      <c r="M231" s="469"/>
      <c r="N231" s="461"/>
    </row>
    <row r="232" spans="1:14" x14ac:dyDescent="0.35">
      <c r="A232" s="523" t="s">
        <v>7977</v>
      </c>
      <c r="B232" s="524" t="s">
        <v>2476</v>
      </c>
      <c r="C232" s="477"/>
      <c r="D232" s="477"/>
      <c r="E232" s="477"/>
      <c r="F232" s="477"/>
      <c r="G232" s="477"/>
      <c r="H232" s="527"/>
      <c r="I232" s="469"/>
      <c r="J232" s="469"/>
      <c r="K232" s="469"/>
      <c r="L232" s="469"/>
      <c r="M232" s="469"/>
      <c r="N232" s="461"/>
    </row>
    <row r="233" spans="1:14" ht="26" x14ac:dyDescent="0.35">
      <c r="A233" s="523" t="s">
        <v>4934</v>
      </c>
      <c r="B233" s="474" t="s">
        <v>3818</v>
      </c>
      <c r="C233" s="477">
        <v>41530988.039999999</v>
      </c>
      <c r="D233" s="477">
        <v>0</v>
      </c>
      <c r="E233" s="477">
        <v>31648590.68</v>
      </c>
      <c r="F233" s="477">
        <v>0</v>
      </c>
      <c r="G233" s="477">
        <v>32416964.359999999</v>
      </c>
      <c r="H233" s="527"/>
      <c r="I233" s="469">
        <v>7</v>
      </c>
      <c r="J233" s="469">
        <v>1</v>
      </c>
      <c r="K233" s="469">
        <v>6</v>
      </c>
      <c r="L233" s="469">
        <v>14</v>
      </c>
      <c r="M233" s="469">
        <v>0</v>
      </c>
      <c r="N233" s="461" t="s">
        <v>8222</v>
      </c>
    </row>
    <row r="234" spans="1:14" x14ac:dyDescent="0.35">
      <c r="A234" s="523" t="s">
        <v>837</v>
      </c>
      <c r="B234" s="524" t="s">
        <v>4407</v>
      </c>
      <c r="C234" s="477"/>
      <c r="D234" s="477"/>
      <c r="E234" s="477"/>
      <c r="F234" s="477"/>
      <c r="G234" s="477"/>
      <c r="H234" s="527"/>
      <c r="I234" s="469"/>
      <c r="J234" s="469"/>
      <c r="K234" s="469"/>
      <c r="L234" s="469"/>
      <c r="M234" s="469"/>
      <c r="N234" s="461"/>
    </row>
    <row r="235" spans="1:14" x14ac:dyDescent="0.35">
      <c r="A235" s="523" t="s">
        <v>7978</v>
      </c>
      <c r="B235" s="524" t="s">
        <v>3954</v>
      </c>
      <c r="C235" s="477"/>
      <c r="D235" s="477"/>
      <c r="E235" s="477"/>
      <c r="F235" s="477"/>
      <c r="G235" s="477"/>
      <c r="H235" s="527"/>
      <c r="I235" s="469"/>
      <c r="J235" s="469"/>
      <c r="K235" s="469"/>
      <c r="L235" s="469"/>
      <c r="M235" s="469"/>
      <c r="N235" s="461"/>
    </row>
    <row r="236" spans="1:14" x14ac:dyDescent="0.35">
      <c r="A236" s="523" t="s">
        <v>7979</v>
      </c>
      <c r="B236" s="524" t="s">
        <v>3871</v>
      </c>
      <c r="C236" s="477"/>
      <c r="D236" s="477"/>
      <c r="E236" s="477"/>
      <c r="F236" s="477"/>
      <c r="G236" s="477"/>
      <c r="H236" s="527"/>
      <c r="I236" s="469"/>
      <c r="J236" s="469"/>
      <c r="K236" s="469"/>
      <c r="L236" s="469"/>
      <c r="M236" s="469"/>
      <c r="N236" s="461"/>
    </row>
    <row r="237" spans="1:14" ht="26" x14ac:dyDescent="0.35">
      <c r="A237" s="523" t="s">
        <v>8689</v>
      </c>
      <c r="B237" s="524" t="s">
        <v>3821</v>
      </c>
      <c r="C237" s="477"/>
      <c r="D237" s="477"/>
      <c r="E237" s="477"/>
      <c r="F237" s="477"/>
      <c r="G237" s="477"/>
      <c r="H237" s="527"/>
      <c r="I237" s="469"/>
      <c r="J237" s="469"/>
      <c r="K237" s="469"/>
      <c r="L237" s="469"/>
      <c r="M237" s="469"/>
      <c r="N237" s="461"/>
    </row>
    <row r="238" spans="1:14" x14ac:dyDescent="0.35">
      <c r="A238" s="523" t="s">
        <v>3067</v>
      </c>
      <c r="B238" s="524" t="s">
        <v>8312</v>
      </c>
      <c r="C238" s="477">
        <v>77270789</v>
      </c>
      <c r="D238" s="477">
        <v>0</v>
      </c>
      <c r="E238" s="477">
        <v>63391605</v>
      </c>
      <c r="F238" s="477">
        <v>0</v>
      </c>
      <c r="G238" s="477">
        <v>-117118544</v>
      </c>
      <c r="H238" s="477">
        <v>354289180</v>
      </c>
      <c r="I238" s="470">
        <v>28</v>
      </c>
      <c r="J238" s="470">
        <v>11</v>
      </c>
      <c r="K238" s="470">
        <v>17</v>
      </c>
      <c r="L238" s="470">
        <v>350</v>
      </c>
      <c r="M238" s="470">
        <v>1</v>
      </c>
      <c r="N238" s="459" t="s">
        <v>4568</v>
      </c>
    </row>
    <row r="239" spans="1:14" x14ac:dyDescent="0.35">
      <c r="A239" s="523" t="s">
        <v>8348</v>
      </c>
      <c r="B239" s="524" t="s">
        <v>3276</v>
      </c>
      <c r="C239" s="477"/>
      <c r="D239" s="477"/>
      <c r="E239" s="477"/>
      <c r="F239" s="477"/>
      <c r="G239" s="477"/>
      <c r="H239" s="527"/>
      <c r="I239" s="469"/>
      <c r="J239" s="469"/>
      <c r="K239" s="469"/>
      <c r="L239" s="469"/>
      <c r="M239" s="469"/>
      <c r="N239" s="461"/>
    </row>
    <row r="240" spans="1:14" x14ac:dyDescent="0.35">
      <c r="A240" s="523" t="s">
        <v>7981</v>
      </c>
      <c r="B240" s="524" t="s">
        <v>3814</v>
      </c>
      <c r="C240" s="477">
        <v>111757</v>
      </c>
      <c r="D240" s="477">
        <v>0</v>
      </c>
      <c r="E240" s="477">
        <v>0</v>
      </c>
      <c r="F240" s="477">
        <v>0</v>
      </c>
      <c r="G240" s="477">
        <v>176985</v>
      </c>
      <c r="H240" s="527">
        <v>1792123</v>
      </c>
      <c r="I240" s="469">
        <v>3</v>
      </c>
      <c r="J240" s="469">
        <v>1</v>
      </c>
      <c r="K240" s="469">
        <v>2</v>
      </c>
      <c r="L240" s="469">
        <v>4</v>
      </c>
      <c r="M240" s="469">
        <v>1</v>
      </c>
      <c r="N240" s="461" t="s">
        <v>3500</v>
      </c>
    </row>
    <row r="241" spans="1:14" x14ac:dyDescent="0.35">
      <c r="A241" s="523" t="s">
        <v>1486</v>
      </c>
      <c r="B241" s="524" t="s">
        <v>1470</v>
      </c>
      <c r="C241" s="477"/>
      <c r="D241" s="477"/>
      <c r="E241" s="477"/>
      <c r="F241" s="477"/>
      <c r="G241" s="477"/>
      <c r="H241" s="527"/>
      <c r="I241" s="469"/>
      <c r="J241" s="469"/>
      <c r="K241" s="469"/>
      <c r="L241" s="469"/>
      <c r="M241" s="469"/>
      <c r="N241" s="461"/>
    </row>
    <row r="242" spans="1:14" x14ac:dyDescent="0.35">
      <c r="A242" s="523" t="s">
        <v>205</v>
      </c>
      <c r="B242" s="524" t="s">
        <v>203</v>
      </c>
      <c r="C242" s="477"/>
      <c r="D242" s="477"/>
      <c r="E242" s="477"/>
      <c r="F242" s="477"/>
      <c r="G242" s="477"/>
      <c r="H242" s="527"/>
      <c r="I242" s="469"/>
      <c r="J242" s="469"/>
      <c r="K242" s="469"/>
      <c r="L242" s="469"/>
      <c r="M242" s="469"/>
      <c r="N242" s="461"/>
    </row>
    <row r="243" spans="1:14" ht="26" x14ac:dyDescent="0.35">
      <c r="A243" s="523" t="s">
        <v>4277</v>
      </c>
      <c r="B243" s="524" t="s">
        <v>8304</v>
      </c>
      <c r="C243" s="477"/>
      <c r="D243" s="477"/>
      <c r="E243" s="477"/>
      <c r="F243" s="477"/>
      <c r="G243" s="477"/>
      <c r="H243" s="527"/>
      <c r="I243" s="469"/>
      <c r="J243" s="469"/>
      <c r="K243" s="469"/>
      <c r="L243" s="469"/>
      <c r="M243" s="469"/>
      <c r="N243" s="461"/>
    </row>
    <row r="244" spans="1:14" x14ac:dyDescent="0.35">
      <c r="A244" s="523" t="s">
        <v>4278</v>
      </c>
      <c r="B244" s="524" t="s">
        <v>2113</v>
      </c>
      <c r="C244" s="477"/>
      <c r="D244" s="477"/>
      <c r="E244" s="477"/>
      <c r="F244" s="477"/>
      <c r="G244" s="477"/>
      <c r="H244" s="527"/>
      <c r="I244" s="469"/>
      <c r="J244" s="469"/>
      <c r="K244" s="469"/>
      <c r="L244" s="469"/>
      <c r="M244" s="469"/>
      <c r="N244" s="461"/>
    </row>
    <row r="245" spans="1:14" x14ac:dyDescent="0.35">
      <c r="A245" s="523" t="s">
        <v>7982</v>
      </c>
      <c r="B245" s="524" t="s">
        <v>3841</v>
      </c>
      <c r="C245" s="477">
        <v>1044708</v>
      </c>
      <c r="D245" s="477">
        <v>0</v>
      </c>
      <c r="E245" s="477">
        <v>204820</v>
      </c>
      <c r="F245" s="477">
        <v>0</v>
      </c>
      <c r="G245" s="477">
        <v>-1243885</v>
      </c>
      <c r="H245" s="527">
        <v>656750</v>
      </c>
      <c r="I245" s="469">
        <v>2</v>
      </c>
      <c r="J245" s="469">
        <v>1</v>
      </c>
      <c r="K245" s="469">
        <v>1</v>
      </c>
      <c r="L245" s="469">
        <v>4</v>
      </c>
      <c r="M245" s="469">
        <v>0</v>
      </c>
      <c r="N245" s="461" t="s">
        <v>3500</v>
      </c>
    </row>
    <row r="246" spans="1:14" x14ac:dyDescent="0.35">
      <c r="A246" s="523" t="s">
        <v>4279</v>
      </c>
      <c r="B246" s="524" t="s">
        <v>8618</v>
      </c>
      <c r="C246" s="477">
        <v>0</v>
      </c>
      <c r="D246" s="477">
        <v>0</v>
      </c>
      <c r="E246" s="477">
        <v>0</v>
      </c>
      <c r="F246" s="477">
        <v>0</v>
      </c>
      <c r="G246" s="477">
        <v>0</v>
      </c>
      <c r="H246" s="527">
        <v>0</v>
      </c>
      <c r="I246" s="469">
        <v>3</v>
      </c>
      <c r="J246" s="469">
        <v>1</v>
      </c>
      <c r="K246" s="469">
        <v>2</v>
      </c>
      <c r="L246" s="469">
        <v>3</v>
      </c>
      <c r="M246" s="469">
        <v>1</v>
      </c>
      <c r="N246" s="461" t="s">
        <v>3500</v>
      </c>
    </row>
    <row r="247" spans="1:14" x14ac:dyDescent="0.35">
      <c r="A247" s="523" t="s">
        <v>742</v>
      </c>
      <c r="B247" s="524" t="s">
        <v>13673</v>
      </c>
      <c r="C247" s="477">
        <v>31241648</v>
      </c>
      <c r="D247" s="477">
        <v>0</v>
      </c>
      <c r="E247" s="477">
        <v>21042357</v>
      </c>
      <c r="F247" s="477">
        <v>0</v>
      </c>
      <c r="G247" s="477">
        <v>-31611319</v>
      </c>
      <c r="H247" s="477">
        <v>40384746</v>
      </c>
      <c r="I247" s="469">
        <v>6</v>
      </c>
      <c r="J247" s="469">
        <v>3</v>
      </c>
      <c r="K247" s="469">
        <v>3</v>
      </c>
      <c r="L247" s="469">
        <v>250</v>
      </c>
      <c r="M247" s="469">
        <v>0</v>
      </c>
      <c r="N247" s="461" t="s">
        <v>8222</v>
      </c>
    </row>
    <row r="248" spans="1:14" ht="26" x14ac:dyDescent="0.35">
      <c r="A248" s="523" t="s">
        <v>7983</v>
      </c>
      <c r="B248" s="524" t="s">
        <v>3970</v>
      </c>
      <c r="C248" s="477">
        <v>388578</v>
      </c>
      <c r="D248" s="477">
        <v>0</v>
      </c>
      <c r="E248" s="477">
        <v>30000</v>
      </c>
      <c r="F248" s="477">
        <v>0</v>
      </c>
      <c r="G248" s="477">
        <v>315163</v>
      </c>
      <c r="H248" s="477"/>
      <c r="I248" s="469">
        <v>3</v>
      </c>
      <c r="J248" s="469">
        <v>0</v>
      </c>
      <c r="K248" s="469">
        <v>3</v>
      </c>
      <c r="L248" s="469">
        <v>23</v>
      </c>
      <c r="M248" s="469">
        <v>1</v>
      </c>
      <c r="N248" s="461" t="s">
        <v>3500</v>
      </c>
    </row>
    <row r="249" spans="1:14" x14ac:dyDescent="0.35">
      <c r="A249" s="523" t="s">
        <v>7984</v>
      </c>
      <c r="B249" s="524" t="s">
        <v>3662</v>
      </c>
      <c r="C249" s="477">
        <v>0</v>
      </c>
      <c r="D249" s="477">
        <v>0</v>
      </c>
      <c r="E249" s="477">
        <v>0</v>
      </c>
      <c r="F249" s="477">
        <v>0</v>
      </c>
      <c r="G249" s="477">
        <v>0</v>
      </c>
      <c r="H249" s="527"/>
      <c r="I249" s="469"/>
      <c r="J249" s="469"/>
      <c r="K249" s="469"/>
      <c r="L249" s="469"/>
      <c r="M249" s="469"/>
      <c r="N249" s="461"/>
    </row>
    <row r="250" spans="1:14" x14ac:dyDescent="0.35">
      <c r="A250" s="523" t="s">
        <v>3089</v>
      </c>
      <c r="B250" s="524" t="s">
        <v>88</v>
      </c>
      <c r="C250" s="477"/>
      <c r="D250" s="477"/>
      <c r="E250" s="477"/>
      <c r="F250" s="477"/>
      <c r="G250" s="477"/>
      <c r="H250" s="527"/>
      <c r="I250" s="469"/>
      <c r="J250" s="469"/>
      <c r="K250" s="469"/>
      <c r="L250" s="469"/>
      <c r="M250" s="469"/>
      <c r="N250" s="461"/>
    </row>
    <row r="251" spans="1:14" ht="26" x14ac:dyDescent="0.35">
      <c r="A251" s="523" t="s">
        <v>8487</v>
      </c>
      <c r="B251" s="524" t="s">
        <v>1897</v>
      </c>
      <c r="C251" s="477">
        <v>0</v>
      </c>
      <c r="D251" s="477">
        <v>0</v>
      </c>
      <c r="E251" s="477">
        <v>0</v>
      </c>
      <c r="F251" s="477">
        <v>0</v>
      </c>
      <c r="G251" s="477">
        <v>0</v>
      </c>
      <c r="H251" s="527"/>
      <c r="I251" s="469"/>
      <c r="J251" s="469"/>
      <c r="K251" s="469"/>
      <c r="L251" s="469"/>
      <c r="M251" s="469"/>
      <c r="N251" s="461"/>
    </row>
    <row r="252" spans="1:14" x14ac:dyDescent="0.35">
      <c r="A252" s="523" t="s">
        <v>4281</v>
      </c>
      <c r="B252" s="524" t="s">
        <v>3336</v>
      </c>
      <c r="C252" s="477"/>
      <c r="D252" s="477"/>
      <c r="E252" s="477"/>
      <c r="F252" s="477"/>
      <c r="G252" s="477"/>
      <c r="H252" s="527"/>
      <c r="I252" s="469"/>
      <c r="J252" s="469"/>
      <c r="K252" s="469"/>
      <c r="L252" s="469"/>
      <c r="M252" s="469"/>
      <c r="N252" s="461"/>
    </row>
    <row r="253" spans="1:14" x14ac:dyDescent="0.35">
      <c r="A253" s="523" t="s">
        <v>1720</v>
      </c>
      <c r="B253" s="524" t="s">
        <v>1698</v>
      </c>
      <c r="C253" s="477"/>
      <c r="D253" s="477"/>
      <c r="E253" s="477"/>
      <c r="F253" s="477"/>
      <c r="G253" s="477"/>
      <c r="H253" s="527"/>
      <c r="I253" s="469"/>
      <c r="J253" s="469"/>
      <c r="K253" s="469"/>
      <c r="L253" s="469"/>
      <c r="M253" s="469"/>
      <c r="N253" s="461"/>
    </row>
    <row r="254" spans="1:14" x14ac:dyDescent="0.35">
      <c r="A254" s="523" t="s">
        <v>4282</v>
      </c>
      <c r="B254" s="524" t="s">
        <v>2321</v>
      </c>
      <c r="C254" s="477"/>
      <c r="D254" s="477"/>
      <c r="E254" s="477"/>
      <c r="F254" s="477"/>
      <c r="G254" s="477"/>
      <c r="H254" s="527"/>
      <c r="I254" s="469"/>
      <c r="J254" s="469"/>
      <c r="K254" s="469"/>
      <c r="L254" s="469"/>
      <c r="M254" s="469"/>
      <c r="N254" s="461"/>
    </row>
    <row r="255" spans="1:14" x14ac:dyDescent="0.35">
      <c r="A255" s="523" t="s">
        <v>4283</v>
      </c>
      <c r="B255" s="474" t="s">
        <v>11795</v>
      </c>
      <c r="C255" s="477">
        <v>4171501</v>
      </c>
      <c r="D255" s="477">
        <v>0</v>
      </c>
      <c r="E255" s="477">
        <v>514725</v>
      </c>
      <c r="F255" s="477">
        <v>0</v>
      </c>
      <c r="G255" s="477">
        <v>3751721</v>
      </c>
      <c r="H255" s="449">
        <v>2773851</v>
      </c>
      <c r="I255" s="469">
        <v>5</v>
      </c>
      <c r="J255" s="469">
        <v>3</v>
      </c>
      <c r="K255" s="469">
        <v>2</v>
      </c>
      <c r="L255" s="469">
        <v>13</v>
      </c>
      <c r="M255" s="469">
        <v>0</v>
      </c>
      <c r="N255" s="461" t="s">
        <v>3790</v>
      </c>
    </row>
    <row r="256" spans="1:14" x14ac:dyDescent="0.35">
      <c r="A256" s="523" t="s">
        <v>1235</v>
      </c>
      <c r="B256" s="524" t="s">
        <v>1233</v>
      </c>
      <c r="C256" s="477"/>
      <c r="D256" s="477"/>
      <c r="E256" s="477"/>
      <c r="F256" s="477"/>
      <c r="G256" s="477"/>
      <c r="H256" s="527"/>
      <c r="I256" s="469"/>
      <c r="J256" s="469"/>
      <c r="K256" s="469"/>
      <c r="L256" s="469"/>
      <c r="M256" s="469"/>
      <c r="N256" s="461"/>
    </row>
    <row r="257" spans="1:14" ht="26" x14ac:dyDescent="0.35">
      <c r="A257" s="523" t="s">
        <v>8349</v>
      </c>
      <c r="B257" s="524" t="s">
        <v>3880</v>
      </c>
      <c r="C257" s="477"/>
      <c r="D257" s="477"/>
      <c r="E257" s="477"/>
      <c r="F257" s="477"/>
      <c r="G257" s="477"/>
      <c r="H257" s="527"/>
      <c r="I257" s="469"/>
      <c r="J257" s="469"/>
      <c r="K257" s="469"/>
      <c r="L257" s="469"/>
      <c r="M257" s="469"/>
      <c r="N257" s="461"/>
    </row>
    <row r="258" spans="1:14" ht="26" x14ac:dyDescent="0.35">
      <c r="A258" s="523" t="s">
        <v>1319</v>
      </c>
      <c r="B258" s="524" t="s">
        <v>8961</v>
      </c>
      <c r="C258" s="477">
        <v>81500</v>
      </c>
      <c r="D258" s="477">
        <v>0</v>
      </c>
      <c r="E258" s="477">
        <v>66200</v>
      </c>
      <c r="F258" s="477">
        <v>0</v>
      </c>
      <c r="G258" s="477">
        <v>66200</v>
      </c>
      <c r="H258" s="527"/>
      <c r="I258" s="469">
        <v>3</v>
      </c>
      <c r="J258" s="469">
        <v>1</v>
      </c>
      <c r="K258" s="469">
        <v>2</v>
      </c>
      <c r="L258" s="469">
        <v>0</v>
      </c>
      <c r="M258" s="469">
        <v>0</v>
      </c>
      <c r="N258" s="461" t="s">
        <v>3500</v>
      </c>
    </row>
    <row r="259" spans="1:14" x14ac:dyDescent="0.35">
      <c r="A259" s="523" t="s">
        <v>1724</v>
      </c>
      <c r="B259" s="524" t="s">
        <v>3930</v>
      </c>
      <c r="C259" s="477">
        <v>0</v>
      </c>
      <c r="D259" s="477"/>
      <c r="E259" s="477">
        <v>723051.5</v>
      </c>
      <c r="F259" s="477"/>
      <c r="G259" s="477">
        <v>754388.82</v>
      </c>
      <c r="H259" s="527"/>
      <c r="I259" s="469"/>
      <c r="J259" s="469"/>
      <c r="K259" s="469"/>
      <c r="L259" s="469"/>
      <c r="M259" s="469"/>
      <c r="N259" s="461"/>
    </row>
    <row r="260" spans="1:14" ht="26" x14ac:dyDescent="0.35">
      <c r="A260" s="523" t="s">
        <v>4935</v>
      </c>
      <c r="B260" s="524" t="s">
        <v>2705</v>
      </c>
      <c r="C260" s="477"/>
      <c r="D260" s="477"/>
      <c r="E260" s="477"/>
      <c r="F260" s="477"/>
      <c r="G260" s="477"/>
      <c r="H260" s="527"/>
      <c r="I260" s="469"/>
      <c r="J260" s="469"/>
      <c r="K260" s="469"/>
      <c r="L260" s="469"/>
      <c r="M260" s="469"/>
      <c r="N260" s="461"/>
    </row>
    <row r="261" spans="1:14" x14ac:dyDescent="0.35">
      <c r="A261" s="523" t="s">
        <v>7987</v>
      </c>
      <c r="B261" s="524" t="s">
        <v>3835</v>
      </c>
      <c r="C261" s="477">
        <v>264981</v>
      </c>
      <c r="D261" s="477">
        <v>0</v>
      </c>
      <c r="E261" s="477">
        <v>199399</v>
      </c>
      <c r="F261" s="477">
        <v>0</v>
      </c>
      <c r="G261" s="477">
        <v>199399</v>
      </c>
      <c r="H261" s="527">
        <v>65582</v>
      </c>
      <c r="I261" s="469">
        <v>4</v>
      </c>
      <c r="J261" s="469">
        <v>1</v>
      </c>
      <c r="K261" s="469">
        <v>3</v>
      </c>
      <c r="L261" s="469">
        <v>1</v>
      </c>
      <c r="M261" s="469">
        <v>1</v>
      </c>
      <c r="N261" s="461" t="s">
        <v>3500</v>
      </c>
    </row>
    <row r="262" spans="1:14" x14ac:dyDescent="0.35">
      <c r="A262" s="523" t="s">
        <v>7988</v>
      </c>
      <c r="B262" s="474" t="s">
        <v>4007</v>
      </c>
      <c r="C262" s="477">
        <v>1434256.79</v>
      </c>
      <c r="D262" s="477">
        <v>0</v>
      </c>
      <c r="E262" s="477">
        <v>993760.9</v>
      </c>
      <c r="F262" s="477">
        <v>0</v>
      </c>
      <c r="G262" s="477">
        <v>1354156.99</v>
      </c>
      <c r="H262" s="477">
        <v>160099.79999999999</v>
      </c>
      <c r="I262" s="470">
        <v>5</v>
      </c>
      <c r="J262" s="470">
        <v>3</v>
      </c>
      <c r="K262" s="470">
        <v>2</v>
      </c>
      <c r="L262" s="470">
        <v>5</v>
      </c>
      <c r="M262" s="470">
        <v>0</v>
      </c>
      <c r="N262" s="522" t="s">
        <v>3500</v>
      </c>
    </row>
    <row r="263" spans="1:14" x14ac:dyDescent="0.35">
      <c r="A263" s="523" t="s">
        <v>2951</v>
      </c>
      <c r="B263" s="524" t="s">
        <v>1702</v>
      </c>
      <c r="C263" s="477"/>
      <c r="D263" s="477"/>
      <c r="E263" s="477"/>
      <c r="F263" s="477"/>
      <c r="G263" s="477"/>
      <c r="H263" s="527"/>
      <c r="I263" s="469"/>
      <c r="J263" s="469"/>
      <c r="K263" s="469"/>
      <c r="L263" s="469"/>
      <c r="M263" s="469"/>
      <c r="N263" s="461"/>
    </row>
    <row r="264" spans="1:14" ht="26" x14ac:dyDescent="0.35">
      <c r="A264" s="523" t="s">
        <v>4284</v>
      </c>
      <c r="B264" s="524" t="s">
        <v>3740</v>
      </c>
      <c r="C264" s="477"/>
      <c r="D264" s="477"/>
      <c r="E264" s="477"/>
      <c r="F264" s="477"/>
      <c r="G264" s="477"/>
      <c r="H264" s="527"/>
      <c r="I264" s="469"/>
      <c r="J264" s="469"/>
      <c r="K264" s="469"/>
      <c r="L264" s="469"/>
      <c r="M264" s="469"/>
      <c r="N264" s="461"/>
    </row>
    <row r="265" spans="1:14" ht="26" x14ac:dyDescent="0.35">
      <c r="A265" s="523" t="s">
        <v>7989</v>
      </c>
      <c r="B265" s="524" t="s">
        <v>3945</v>
      </c>
      <c r="C265" s="477"/>
      <c r="D265" s="477"/>
      <c r="E265" s="477"/>
      <c r="F265" s="477"/>
      <c r="G265" s="477"/>
      <c r="H265" s="527"/>
      <c r="I265" s="469"/>
      <c r="J265" s="469"/>
      <c r="K265" s="469"/>
      <c r="L265" s="469"/>
      <c r="M265" s="469"/>
      <c r="N265" s="461"/>
    </row>
    <row r="266" spans="1:14" ht="26" x14ac:dyDescent="0.35">
      <c r="A266" s="523" t="s">
        <v>4285</v>
      </c>
      <c r="B266" s="524" t="s">
        <v>2155</v>
      </c>
      <c r="C266" s="477"/>
      <c r="D266" s="477"/>
      <c r="E266" s="477"/>
      <c r="F266" s="477"/>
      <c r="G266" s="477"/>
      <c r="H266" s="527"/>
      <c r="I266" s="469"/>
      <c r="J266" s="469"/>
      <c r="K266" s="469"/>
      <c r="L266" s="469"/>
      <c r="M266" s="469"/>
      <c r="N266" s="461"/>
    </row>
    <row r="267" spans="1:14" x14ac:dyDescent="0.35">
      <c r="A267" s="523" t="s">
        <v>4286</v>
      </c>
      <c r="B267" s="524" t="s">
        <v>3684</v>
      </c>
      <c r="C267" s="477"/>
      <c r="D267" s="477"/>
      <c r="E267" s="477"/>
      <c r="F267" s="477"/>
      <c r="G267" s="477"/>
      <c r="H267" s="527"/>
      <c r="I267" s="469"/>
      <c r="J267" s="469"/>
      <c r="K267" s="469"/>
      <c r="L267" s="469"/>
      <c r="M267" s="469"/>
      <c r="N267" s="461"/>
    </row>
    <row r="268" spans="1:14" x14ac:dyDescent="0.35">
      <c r="A268" s="523" t="s">
        <v>3064</v>
      </c>
      <c r="B268" s="524" t="s">
        <v>3978</v>
      </c>
      <c r="C268" s="477">
        <v>20000</v>
      </c>
      <c r="D268" s="477">
        <v>0</v>
      </c>
      <c r="E268" s="477">
        <v>-240000</v>
      </c>
      <c r="F268" s="477">
        <v>0</v>
      </c>
      <c r="G268" s="477">
        <v>-468160</v>
      </c>
      <c r="H268" s="527">
        <v>253292</v>
      </c>
      <c r="I268" s="469">
        <v>5</v>
      </c>
      <c r="J268" s="469">
        <v>0</v>
      </c>
      <c r="K268" s="469">
        <v>5</v>
      </c>
      <c r="L268" s="469">
        <v>20</v>
      </c>
      <c r="M268" s="469">
        <v>1</v>
      </c>
      <c r="N268" s="461" t="s">
        <v>3500</v>
      </c>
    </row>
    <row r="269" spans="1:14" x14ac:dyDescent="0.35">
      <c r="A269" s="523" t="s">
        <v>4287</v>
      </c>
      <c r="B269" s="524" t="s">
        <v>2343</v>
      </c>
      <c r="C269" s="477"/>
      <c r="D269" s="477"/>
      <c r="E269" s="477"/>
      <c r="F269" s="477"/>
      <c r="G269" s="477"/>
      <c r="H269" s="527"/>
      <c r="I269" s="469"/>
      <c r="J269" s="469"/>
      <c r="K269" s="469"/>
      <c r="L269" s="469"/>
      <c r="M269" s="469"/>
      <c r="N269" s="461"/>
    </row>
    <row r="270" spans="1:14" x14ac:dyDescent="0.35">
      <c r="A270" s="523" t="s">
        <v>8488</v>
      </c>
      <c r="B270" s="524" t="s">
        <v>1215</v>
      </c>
      <c r="C270" s="477"/>
      <c r="D270" s="477"/>
      <c r="E270" s="477"/>
      <c r="F270" s="477"/>
      <c r="G270" s="477"/>
      <c r="H270" s="527"/>
      <c r="I270" s="469"/>
      <c r="J270" s="469"/>
      <c r="K270" s="469"/>
      <c r="L270" s="469"/>
      <c r="M270" s="469"/>
      <c r="N270" s="461"/>
    </row>
    <row r="271" spans="1:14" x14ac:dyDescent="0.35">
      <c r="A271" s="523" t="s">
        <v>559</v>
      </c>
      <c r="B271" s="524" t="s">
        <v>557</v>
      </c>
      <c r="C271" s="477"/>
      <c r="D271" s="477"/>
      <c r="E271" s="477"/>
      <c r="F271" s="477"/>
      <c r="G271" s="477"/>
      <c r="H271" s="527"/>
      <c r="I271" s="469"/>
      <c r="J271" s="469"/>
      <c r="K271" s="469"/>
      <c r="L271" s="469"/>
      <c r="M271" s="469"/>
      <c r="N271" s="461"/>
    </row>
    <row r="272" spans="1:14" ht="26" x14ac:dyDescent="0.35">
      <c r="A272" s="523" t="s">
        <v>4288</v>
      </c>
      <c r="B272" s="524" t="s">
        <v>15384</v>
      </c>
      <c r="C272" s="477">
        <v>6470556</v>
      </c>
      <c r="D272" s="477">
        <v>0</v>
      </c>
      <c r="E272" s="477">
        <v>1413444</v>
      </c>
      <c r="F272" s="477">
        <v>0</v>
      </c>
      <c r="G272" s="477">
        <v>-6893367</v>
      </c>
      <c r="H272" s="527">
        <v>0</v>
      </c>
      <c r="I272" s="469">
        <v>40</v>
      </c>
      <c r="J272" s="469">
        <v>0</v>
      </c>
      <c r="K272" s="469">
        <v>40</v>
      </c>
      <c r="L272" s="469">
        <v>6</v>
      </c>
      <c r="M272" s="469">
        <v>1</v>
      </c>
      <c r="N272" s="461" t="s">
        <v>8201</v>
      </c>
    </row>
    <row r="273" spans="1:14" ht="39" x14ac:dyDescent="0.35">
      <c r="A273" s="523" t="s">
        <v>4289</v>
      </c>
      <c r="B273" s="524" t="s">
        <v>3737</v>
      </c>
      <c r="C273" s="477"/>
      <c r="D273" s="477"/>
      <c r="E273" s="477"/>
      <c r="F273" s="477"/>
      <c r="G273" s="477"/>
      <c r="H273" s="527"/>
      <c r="I273" s="469"/>
      <c r="J273" s="469"/>
      <c r="K273" s="469"/>
      <c r="L273" s="469"/>
      <c r="M273" s="469"/>
      <c r="N273" s="461"/>
    </row>
    <row r="274" spans="1:14" x14ac:dyDescent="0.35">
      <c r="A274" s="523" t="s">
        <v>7991</v>
      </c>
      <c r="B274" s="524" t="s">
        <v>985</v>
      </c>
      <c r="C274" s="477"/>
      <c r="D274" s="477"/>
      <c r="E274" s="477"/>
      <c r="F274" s="477"/>
      <c r="G274" s="477"/>
      <c r="H274" s="527"/>
      <c r="I274" s="469"/>
      <c r="J274" s="469"/>
      <c r="K274" s="469"/>
      <c r="L274" s="469"/>
      <c r="M274" s="469"/>
      <c r="N274" s="461"/>
    </row>
    <row r="275" spans="1:14" ht="26" x14ac:dyDescent="0.35">
      <c r="A275" s="523" t="s">
        <v>4290</v>
      </c>
      <c r="B275" s="524" t="s">
        <v>2696</v>
      </c>
      <c r="C275" s="477"/>
      <c r="D275" s="477"/>
      <c r="E275" s="477"/>
      <c r="F275" s="477"/>
      <c r="G275" s="477"/>
      <c r="H275" s="527"/>
      <c r="I275" s="469"/>
      <c r="J275" s="469"/>
      <c r="K275" s="469"/>
      <c r="L275" s="469"/>
      <c r="M275" s="469"/>
      <c r="N275" s="461"/>
    </row>
    <row r="276" spans="1:14" ht="26" x14ac:dyDescent="0.35">
      <c r="A276" s="523" t="s">
        <v>1797</v>
      </c>
      <c r="B276" s="524" t="s">
        <v>8184</v>
      </c>
      <c r="C276" s="477">
        <v>5312060</v>
      </c>
      <c r="D276" s="477"/>
      <c r="E276" s="477">
        <v>873084</v>
      </c>
      <c r="F276" s="477"/>
      <c r="G276" s="477">
        <v>9786782</v>
      </c>
      <c r="H276" s="527"/>
      <c r="I276" s="469"/>
      <c r="J276" s="469"/>
      <c r="K276" s="469"/>
      <c r="L276" s="469"/>
      <c r="M276" s="469"/>
      <c r="N276" s="461"/>
    </row>
    <row r="277" spans="1:14" x14ac:dyDescent="0.35">
      <c r="A277" s="523" t="s">
        <v>3007</v>
      </c>
      <c r="B277" s="524" t="s">
        <v>1499</v>
      </c>
      <c r="C277" s="477"/>
      <c r="D277" s="477"/>
      <c r="E277" s="477"/>
      <c r="F277" s="477"/>
      <c r="G277" s="477"/>
      <c r="H277" s="527"/>
      <c r="I277" s="469"/>
      <c r="J277" s="469"/>
      <c r="K277" s="469"/>
      <c r="L277" s="469"/>
      <c r="M277" s="469"/>
      <c r="N277" s="461"/>
    </row>
    <row r="278" spans="1:14" ht="26" x14ac:dyDescent="0.35">
      <c r="A278" s="523" t="s">
        <v>12653</v>
      </c>
      <c r="B278" s="474" t="s">
        <v>3918</v>
      </c>
      <c r="C278" s="477">
        <v>5832578</v>
      </c>
      <c r="D278" s="477">
        <v>0</v>
      </c>
      <c r="E278" s="477">
        <v>3432578</v>
      </c>
      <c r="F278" s="477">
        <v>0</v>
      </c>
      <c r="G278" s="477">
        <v>593594</v>
      </c>
      <c r="H278" s="449">
        <v>10103962</v>
      </c>
      <c r="I278" s="469">
        <v>20</v>
      </c>
      <c r="J278" s="469">
        <v>7</v>
      </c>
      <c r="K278" s="469">
        <v>13</v>
      </c>
      <c r="L278" s="469">
        <v>28</v>
      </c>
      <c r="M278" s="469">
        <v>1</v>
      </c>
      <c r="N278" s="461" t="s">
        <v>8201</v>
      </c>
    </row>
    <row r="279" spans="1:14" x14ac:dyDescent="0.35">
      <c r="A279" s="523" t="s">
        <v>346</v>
      </c>
      <c r="B279" s="524" t="s">
        <v>10136</v>
      </c>
      <c r="C279" s="477">
        <v>1432925</v>
      </c>
      <c r="D279" s="477">
        <v>0</v>
      </c>
      <c r="E279" s="477">
        <v>319500</v>
      </c>
      <c r="F279" s="477">
        <v>0</v>
      </c>
      <c r="G279" s="477">
        <v>1428150</v>
      </c>
      <c r="H279" s="527">
        <v>723967</v>
      </c>
      <c r="I279" s="469">
        <v>3</v>
      </c>
      <c r="J279" s="469">
        <v>2</v>
      </c>
      <c r="K279" s="469">
        <v>1</v>
      </c>
      <c r="L279" s="469">
        <v>0</v>
      </c>
      <c r="M279" s="469">
        <v>1</v>
      </c>
      <c r="N279" s="461" t="s">
        <v>3500</v>
      </c>
    </row>
    <row r="280" spans="1:14" x14ac:dyDescent="0.35">
      <c r="A280" s="523" t="s">
        <v>1871</v>
      </c>
      <c r="B280" s="524" t="s">
        <v>1869</v>
      </c>
      <c r="C280" s="477"/>
      <c r="D280" s="477"/>
      <c r="E280" s="477"/>
      <c r="F280" s="477"/>
      <c r="G280" s="477"/>
      <c r="H280" s="527"/>
      <c r="I280" s="469"/>
      <c r="J280" s="469"/>
      <c r="K280" s="469"/>
      <c r="L280" s="469"/>
      <c r="M280" s="469"/>
      <c r="N280" s="461"/>
    </row>
    <row r="281" spans="1:14" x14ac:dyDescent="0.35">
      <c r="A281" s="523" t="s">
        <v>7992</v>
      </c>
      <c r="B281" s="524" t="s">
        <v>4224</v>
      </c>
      <c r="C281" s="477">
        <v>1164544</v>
      </c>
      <c r="D281" s="477">
        <v>0</v>
      </c>
      <c r="E281" s="477">
        <v>253831</v>
      </c>
      <c r="F281" s="477">
        <v>0</v>
      </c>
      <c r="G281" s="477">
        <v>253831</v>
      </c>
      <c r="H281" s="527">
        <v>498252</v>
      </c>
      <c r="I281" s="469">
        <v>4</v>
      </c>
      <c r="J281" s="469">
        <v>2</v>
      </c>
      <c r="K281" s="469">
        <v>2</v>
      </c>
      <c r="L281" s="469">
        <v>4</v>
      </c>
      <c r="M281" s="469">
        <v>1</v>
      </c>
      <c r="N281" s="461" t="s">
        <v>3500</v>
      </c>
    </row>
    <row r="282" spans="1:14" x14ac:dyDescent="0.35">
      <c r="A282" s="523" t="s">
        <v>946</v>
      </c>
      <c r="B282" s="524" t="s">
        <v>944</v>
      </c>
      <c r="C282" s="477"/>
      <c r="D282" s="477"/>
      <c r="E282" s="477"/>
      <c r="F282" s="477"/>
      <c r="G282" s="477"/>
      <c r="H282" s="527"/>
      <c r="I282" s="469"/>
      <c r="J282" s="469"/>
      <c r="K282" s="469"/>
      <c r="L282" s="469"/>
      <c r="M282" s="469"/>
      <c r="N282" s="461"/>
    </row>
    <row r="283" spans="1:14" x14ac:dyDescent="0.35">
      <c r="A283" s="523" t="s">
        <v>2960</v>
      </c>
      <c r="B283" s="524" t="s">
        <v>1965</v>
      </c>
      <c r="C283" s="477"/>
      <c r="D283" s="477"/>
      <c r="E283" s="477"/>
      <c r="F283" s="477"/>
      <c r="G283" s="477"/>
      <c r="H283" s="527"/>
      <c r="I283" s="469"/>
      <c r="J283" s="469"/>
      <c r="K283" s="469"/>
      <c r="L283" s="469"/>
      <c r="M283" s="469"/>
      <c r="N283" s="461"/>
    </row>
    <row r="284" spans="1:14" x14ac:dyDescent="0.35">
      <c r="A284" s="523" t="s">
        <v>7993</v>
      </c>
      <c r="B284" s="524" t="s">
        <v>2479</v>
      </c>
      <c r="C284" s="477"/>
      <c r="D284" s="477"/>
      <c r="E284" s="477"/>
      <c r="F284" s="477"/>
      <c r="G284" s="477"/>
      <c r="H284" s="527"/>
      <c r="I284" s="469"/>
      <c r="J284" s="469"/>
      <c r="K284" s="469"/>
      <c r="L284" s="469"/>
      <c r="M284" s="469"/>
      <c r="N284" s="461"/>
    </row>
    <row r="285" spans="1:14" x14ac:dyDescent="0.35">
      <c r="A285" s="523" t="s">
        <v>1838</v>
      </c>
      <c r="B285" s="524" t="s">
        <v>3909</v>
      </c>
      <c r="C285" s="477">
        <v>12028551</v>
      </c>
      <c r="D285" s="477">
        <v>0</v>
      </c>
      <c r="E285" s="477">
        <v>1240421</v>
      </c>
      <c r="F285" s="477">
        <v>0</v>
      </c>
      <c r="G285" s="477">
        <v>9626212</v>
      </c>
      <c r="H285" s="527">
        <v>9930476</v>
      </c>
      <c r="I285" s="469">
        <v>5</v>
      </c>
      <c r="J285" s="469">
        <v>3</v>
      </c>
      <c r="K285" s="469">
        <v>2</v>
      </c>
      <c r="L285" s="469">
        <v>16</v>
      </c>
      <c r="M285" s="469">
        <v>0</v>
      </c>
      <c r="N285" s="461" t="s">
        <v>8201</v>
      </c>
    </row>
    <row r="286" spans="1:14" ht="39" x14ac:dyDescent="0.35">
      <c r="A286" s="523" t="s">
        <v>8350</v>
      </c>
      <c r="B286" s="524" t="s">
        <v>3953</v>
      </c>
      <c r="C286" s="477">
        <v>2748940</v>
      </c>
      <c r="D286" s="477">
        <v>0</v>
      </c>
      <c r="E286" s="477">
        <v>171241.34</v>
      </c>
      <c r="F286" s="477">
        <v>0</v>
      </c>
      <c r="G286" s="477">
        <v>1552199</v>
      </c>
      <c r="H286" s="477">
        <v>3220928</v>
      </c>
      <c r="I286" s="469">
        <v>71</v>
      </c>
      <c r="J286" s="469">
        <v>28</v>
      </c>
      <c r="K286" s="469">
        <v>43</v>
      </c>
      <c r="L286" s="469" t="s">
        <v>13503</v>
      </c>
      <c r="M286" s="469">
        <v>1</v>
      </c>
      <c r="N286" s="461" t="s">
        <v>3500</v>
      </c>
    </row>
    <row r="287" spans="1:14" x14ac:dyDescent="0.35">
      <c r="A287" s="523" t="s">
        <v>1374</v>
      </c>
      <c r="B287" s="524" t="s">
        <v>1373</v>
      </c>
      <c r="C287" s="477"/>
      <c r="D287" s="477"/>
      <c r="E287" s="477"/>
      <c r="F287" s="477"/>
      <c r="G287" s="477"/>
      <c r="H287" s="527"/>
      <c r="I287" s="469"/>
      <c r="J287" s="469"/>
      <c r="K287" s="469"/>
      <c r="L287" s="469"/>
      <c r="M287" s="469"/>
      <c r="N287" s="461"/>
    </row>
    <row r="288" spans="1:14" x14ac:dyDescent="0.35">
      <c r="A288" s="523" t="s">
        <v>4291</v>
      </c>
      <c r="B288" s="524" t="s">
        <v>3722</v>
      </c>
      <c r="C288" s="477"/>
      <c r="D288" s="477"/>
      <c r="E288" s="477"/>
      <c r="F288" s="477"/>
      <c r="G288" s="477"/>
      <c r="H288" s="527"/>
      <c r="I288" s="469"/>
      <c r="J288" s="469"/>
      <c r="K288" s="469"/>
      <c r="L288" s="469"/>
      <c r="M288" s="469"/>
      <c r="N288" s="461"/>
    </row>
    <row r="289" spans="1:14" x14ac:dyDescent="0.35">
      <c r="A289" s="523" t="s">
        <v>1261</v>
      </c>
      <c r="B289" s="524" t="s">
        <v>1259</v>
      </c>
      <c r="C289" s="477"/>
      <c r="D289" s="477"/>
      <c r="E289" s="477"/>
      <c r="F289" s="477"/>
      <c r="G289" s="477"/>
      <c r="H289" s="527"/>
      <c r="I289" s="469"/>
      <c r="J289" s="469"/>
      <c r="K289" s="469"/>
      <c r="L289" s="469"/>
      <c r="M289" s="469"/>
      <c r="N289" s="461"/>
    </row>
    <row r="290" spans="1:14" x14ac:dyDescent="0.35">
      <c r="A290" s="523" t="s">
        <v>41</v>
      </c>
      <c r="B290" s="524" t="s">
        <v>8771</v>
      </c>
      <c r="C290" s="477">
        <v>50836940</v>
      </c>
      <c r="D290" s="477">
        <v>0</v>
      </c>
      <c r="E290" s="477">
        <v>2761382</v>
      </c>
      <c r="F290" s="477">
        <v>0</v>
      </c>
      <c r="G290" s="477">
        <v>31265979</v>
      </c>
      <c r="H290" s="527">
        <v>0</v>
      </c>
      <c r="I290" s="469">
        <v>89</v>
      </c>
      <c r="J290" s="469">
        <v>26</v>
      </c>
      <c r="K290" s="469">
        <v>63</v>
      </c>
      <c r="L290" s="469">
        <v>30</v>
      </c>
      <c r="M290" s="469">
        <v>1</v>
      </c>
      <c r="N290" s="461" t="s">
        <v>8222</v>
      </c>
    </row>
    <row r="291" spans="1:14" ht="26" x14ac:dyDescent="0.35">
      <c r="A291" s="523" t="s">
        <v>4292</v>
      </c>
      <c r="B291" s="524" t="s">
        <v>4059</v>
      </c>
      <c r="C291" s="477">
        <v>866888</v>
      </c>
      <c r="D291" s="477">
        <v>0</v>
      </c>
      <c r="E291" s="477">
        <v>1382625</v>
      </c>
      <c r="F291" s="477">
        <v>0</v>
      </c>
      <c r="G291" s="477">
        <v>-1382625</v>
      </c>
      <c r="H291" s="527">
        <v>112876</v>
      </c>
      <c r="I291" s="469">
        <v>3</v>
      </c>
      <c r="J291" s="469">
        <v>2</v>
      </c>
      <c r="K291" s="469">
        <v>1</v>
      </c>
      <c r="L291" s="469">
        <v>3</v>
      </c>
      <c r="M291" s="469">
        <v>1</v>
      </c>
      <c r="N291" s="461" t="s">
        <v>3500</v>
      </c>
    </row>
    <row r="292" spans="1:14" x14ac:dyDescent="0.35">
      <c r="A292" s="523" t="s">
        <v>14205</v>
      </c>
      <c r="B292" s="524" t="s">
        <v>3890</v>
      </c>
      <c r="C292" s="477">
        <v>0</v>
      </c>
      <c r="D292" s="477">
        <v>0</v>
      </c>
      <c r="E292" s="477">
        <v>0</v>
      </c>
      <c r="F292" s="477">
        <v>0</v>
      </c>
      <c r="G292" s="477">
        <v>0</v>
      </c>
      <c r="H292" s="527">
        <v>7233</v>
      </c>
      <c r="I292" s="469">
        <v>46</v>
      </c>
      <c r="J292" s="469">
        <v>8</v>
      </c>
      <c r="K292" s="469">
        <v>38</v>
      </c>
      <c r="L292" s="469">
        <v>5</v>
      </c>
      <c r="M292" s="469">
        <v>0</v>
      </c>
      <c r="N292" s="461" t="s">
        <v>3500</v>
      </c>
    </row>
    <row r="293" spans="1:14" ht="26" x14ac:dyDescent="0.35">
      <c r="A293" s="523" t="s">
        <v>1444</v>
      </c>
      <c r="B293" s="524" t="s">
        <v>1426</v>
      </c>
      <c r="C293" s="477"/>
      <c r="D293" s="477"/>
      <c r="E293" s="477"/>
      <c r="F293" s="477"/>
      <c r="G293" s="477"/>
      <c r="H293" s="527"/>
      <c r="I293" s="469"/>
      <c r="J293" s="469"/>
      <c r="K293" s="469"/>
      <c r="L293" s="469"/>
      <c r="M293" s="469"/>
      <c r="N293" s="461"/>
    </row>
    <row r="294" spans="1:14" x14ac:dyDescent="0.35">
      <c r="A294" s="523" t="s">
        <v>1567</v>
      </c>
      <c r="B294" s="524" t="s">
        <v>1544</v>
      </c>
      <c r="C294" s="477"/>
      <c r="D294" s="477"/>
      <c r="E294" s="477"/>
      <c r="F294" s="477"/>
      <c r="G294" s="477"/>
      <c r="H294" s="527"/>
      <c r="I294" s="469"/>
      <c r="J294" s="469"/>
      <c r="K294" s="469"/>
      <c r="L294" s="469"/>
      <c r="M294" s="469"/>
      <c r="N294" s="461"/>
    </row>
    <row r="295" spans="1:14" ht="26" x14ac:dyDescent="0.35">
      <c r="A295" s="523" t="s">
        <v>1826</v>
      </c>
      <c r="B295" s="524" t="s">
        <v>1808</v>
      </c>
      <c r="C295" s="477"/>
      <c r="D295" s="477"/>
      <c r="E295" s="477"/>
      <c r="F295" s="477"/>
      <c r="G295" s="477"/>
      <c r="H295" s="527"/>
      <c r="I295" s="469"/>
      <c r="J295" s="469"/>
      <c r="K295" s="469"/>
      <c r="L295" s="469"/>
      <c r="M295" s="469"/>
      <c r="N295" s="461"/>
    </row>
    <row r="296" spans="1:14" x14ac:dyDescent="0.35">
      <c r="A296" s="523" t="s">
        <v>4410</v>
      </c>
      <c r="B296" s="524" t="s">
        <v>4409</v>
      </c>
      <c r="C296" s="477"/>
      <c r="D296" s="477"/>
      <c r="E296" s="477"/>
      <c r="F296" s="477"/>
      <c r="G296" s="477"/>
      <c r="H296" s="527"/>
      <c r="I296" s="469"/>
      <c r="J296" s="469"/>
      <c r="K296" s="469"/>
      <c r="L296" s="469"/>
      <c r="M296" s="469"/>
      <c r="N296" s="461"/>
    </row>
    <row r="297" spans="1:14" ht="26" x14ac:dyDescent="0.35">
      <c r="A297" s="523" t="s">
        <v>4936</v>
      </c>
      <c r="B297" s="524" t="s">
        <v>8283</v>
      </c>
      <c r="C297" s="477"/>
      <c r="D297" s="477"/>
      <c r="E297" s="477"/>
      <c r="F297" s="477"/>
      <c r="G297" s="477"/>
      <c r="H297" s="527"/>
      <c r="I297" s="469"/>
      <c r="J297" s="469"/>
      <c r="K297" s="469"/>
      <c r="L297" s="469"/>
      <c r="M297" s="469"/>
      <c r="N297" s="461"/>
    </row>
    <row r="298" spans="1:14" x14ac:dyDescent="0.35">
      <c r="A298" s="523" t="s">
        <v>589</v>
      </c>
      <c r="B298" s="524" t="s">
        <v>8539</v>
      </c>
      <c r="C298" s="477"/>
      <c r="D298" s="477"/>
      <c r="E298" s="477"/>
      <c r="F298" s="477"/>
      <c r="G298" s="477"/>
      <c r="H298" s="527"/>
      <c r="I298" s="469"/>
      <c r="J298" s="469"/>
      <c r="K298" s="469"/>
      <c r="L298" s="469"/>
      <c r="M298" s="469"/>
      <c r="N298" s="461"/>
    </row>
    <row r="299" spans="1:14" x14ac:dyDescent="0.35">
      <c r="A299" s="523" t="s">
        <v>4294</v>
      </c>
      <c r="B299" s="524" t="s">
        <v>4020</v>
      </c>
      <c r="C299" s="477">
        <v>3265229</v>
      </c>
      <c r="D299" s="477">
        <v>0</v>
      </c>
      <c r="E299" s="477">
        <v>3241840</v>
      </c>
      <c r="F299" s="477">
        <v>0</v>
      </c>
      <c r="G299" s="477">
        <v>-3311840</v>
      </c>
      <c r="H299" s="527">
        <v>89047</v>
      </c>
      <c r="I299" s="469">
        <v>4</v>
      </c>
      <c r="J299" s="469">
        <v>3</v>
      </c>
      <c r="K299" s="469">
        <v>1</v>
      </c>
      <c r="L299" s="469">
        <v>6</v>
      </c>
      <c r="M299" s="469">
        <v>0</v>
      </c>
      <c r="N299" s="461" t="s">
        <v>3790</v>
      </c>
    </row>
    <row r="300" spans="1:14" ht="26" x14ac:dyDescent="0.35">
      <c r="A300" s="523" t="s">
        <v>7994</v>
      </c>
      <c r="B300" s="524" t="s">
        <v>3869</v>
      </c>
      <c r="C300" s="477"/>
      <c r="D300" s="477"/>
      <c r="E300" s="477"/>
      <c r="F300" s="477"/>
      <c r="G300" s="477"/>
      <c r="H300" s="527"/>
      <c r="I300" s="469"/>
      <c r="J300" s="469"/>
      <c r="K300" s="469"/>
      <c r="L300" s="469"/>
      <c r="M300" s="469"/>
      <c r="N300" s="461"/>
    </row>
    <row r="301" spans="1:14" ht="26" x14ac:dyDescent="0.35">
      <c r="A301" s="523" t="s">
        <v>3078</v>
      </c>
      <c r="B301" s="524" t="s">
        <v>257</v>
      </c>
      <c r="C301" s="477"/>
      <c r="D301" s="477"/>
      <c r="E301" s="477"/>
      <c r="F301" s="477"/>
      <c r="G301" s="477"/>
      <c r="H301" s="527"/>
      <c r="I301" s="469"/>
      <c r="J301" s="469"/>
      <c r="K301" s="469"/>
      <c r="L301" s="469"/>
      <c r="M301" s="469"/>
      <c r="N301" s="461"/>
    </row>
    <row r="302" spans="1:14" x14ac:dyDescent="0.35">
      <c r="A302" s="523" t="s">
        <v>3106</v>
      </c>
      <c r="B302" s="524" t="s">
        <v>3773</v>
      </c>
      <c r="C302" s="477"/>
      <c r="D302" s="477"/>
      <c r="E302" s="477"/>
      <c r="F302" s="477"/>
      <c r="G302" s="477"/>
      <c r="H302" s="527"/>
      <c r="I302" s="469"/>
      <c r="J302" s="469"/>
      <c r="K302" s="469"/>
      <c r="L302" s="469"/>
      <c r="M302" s="469"/>
      <c r="N302" s="461"/>
    </row>
    <row r="303" spans="1:14" ht="26" x14ac:dyDescent="0.35">
      <c r="A303" s="523" t="s">
        <v>923</v>
      </c>
      <c r="B303" s="524" t="s">
        <v>921</v>
      </c>
      <c r="C303" s="477"/>
      <c r="D303" s="477"/>
      <c r="E303" s="477"/>
      <c r="F303" s="477"/>
      <c r="G303" s="477"/>
      <c r="H303" s="527"/>
      <c r="I303" s="469"/>
      <c r="J303" s="469"/>
      <c r="K303" s="469"/>
      <c r="L303" s="469"/>
      <c r="M303" s="469"/>
      <c r="N303" s="461"/>
    </row>
    <row r="304" spans="1:14" x14ac:dyDescent="0.35">
      <c r="A304" s="523" t="s">
        <v>4295</v>
      </c>
      <c r="B304" s="524" t="s">
        <v>3703</v>
      </c>
      <c r="C304" s="477"/>
      <c r="D304" s="477"/>
      <c r="E304" s="477"/>
      <c r="F304" s="477"/>
      <c r="G304" s="477"/>
      <c r="H304" s="527"/>
      <c r="I304" s="469"/>
      <c r="J304" s="469"/>
      <c r="K304" s="469"/>
      <c r="L304" s="469"/>
      <c r="M304" s="469"/>
      <c r="N304" s="461"/>
    </row>
    <row r="305" spans="1:14" x14ac:dyDescent="0.35">
      <c r="A305" s="523" t="s">
        <v>4296</v>
      </c>
      <c r="B305" s="524" t="s">
        <v>2003</v>
      </c>
      <c r="C305" s="477"/>
      <c r="D305" s="477"/>
      <c r="E305" s="477"/>
      <c r="F305" s="477"/>
      <c r="G305" s="477"/>
      <c r="H305" s="527"/>
      <c r="I305" s="469"/>
      <c r="J305" s="469"/>
      <c r="K305" s="469"/>
      <c r="L305" s="469"/>
      <c r="M305" s="469"/>
      <c r="N305" s="461"/>
    </row>
    <row r="306" spans="1:14" x14ac:dyDescent="0.35">
      <c r="A306" s="523" t="s">
        <v>334</v>
      </c>
      <c r="B306" s="524" t="s">
        <v>8610</v>
      </c>
      <c r="C306" s="477"/>
      <c r="D306" s="477"/>
      <c r="E306" s="477"/>
      <c r="F306" s="477"/>
      <c r="G306" s="477"/>
      <c r="H306" s="527"/>
      <c r="I306" s="469"/>
      <c r="J306" s="469"/>
      <c r="K306" s="469"/>
      <c r="L306" s="469"/>
      <c r="M306" s="469"/>
      <c r="N306" s="461"/>
    </row>
    <row r="307" spans="1:14" x14ac:dyDescent="0.35">
      <c r="A307" s="523" t="s">
        <v>3218</v>
      </c>
      <c r="B307" s="524" t="s">
        <v>3906</v>
      </c>
      <c r="C307" s="477"/>
      <c r="D307" s="477"/>
      <c r="E307" s="477"/>
      <c r="F307" s="477"/>
      <c r="G307" s="477"/>
      <c r="H307" s="527"/>
      <c r="I307" s="469"/>
      <c r="J307" s="469"/>
      <c r="K307" s="469"/>
      <c r="L307" s="469"/>
      <c r="M307" s="469"/>
      <c r="N307" s="461"/>
    </row>
    <row r="308" spans="1:14" x14ac:dyDescent="0.35">
      <c r="A308" s="523" t="s">
        <v>817</v>
      </c>
      <c r="B308" s="524" t="s">
        <v>3575</v>
      </c>
      <c r="C308" s="477"/>
      <c r="D308" s="477"/>
      <c r="E308" s="477"/>
      <c r="F308" s="477"/>
      <c r="G308" s="477"/>
      <c r="H308" s="527"/>
      <c r="I308" s="469"/>
      <c r="J308" s="469"/>
      <c r="K308" s="469"/>
      <c r="L308" s="469"/>
      <c r="M308" s="469"/>
      <c r="N308" s="461"/>
    </row>
    <row r="309" spans="1:14" x14ac:dyDescent="0.35">
      <c r="A309" s="523" t="s">
        <v>3188</v>
      </c>
      <c r="B309" s="474" t="s">
        <v>8797</v>
      </c>
      <c r="C309" s="477">
        <v>3495713.18</v>
      </c>
      <c r="D309" s="477">
        <v>0</v>
      </c>
      <c r="E309" s="477">
        <v>1823443.62</v>
      </c>
      <c r="F309" s="477">
        <v>0</v>
      </c>
      <c r="G309" s="477">
        <v>3238267.13</v>
      </c>
      <c r="H309" s="527">
        <v>1095223</v>
      </c>
      <c r="I309" s="469">
        <v>33</v>
      </c>
      <c r="J309" s="469">
        <v>7</v>
      </c>
      <c r="K309" s="469">
        <v>26</v>
      </c>
      <c r="L309" s="469">
        <v>50</v>
      </c>
      <c r="M309" s="469">
        <v>0</v>
      </c>
      <c r="N309" s="461" t="s">
        <v>3500</v>
      </c>
    </row>
    <row r="310" spans="1:14" ht="26" x14ac:dyDescent="0.35">
      <c r="A310" s="523" t="s">
        <v>2990</v>
      </c>
      <c r="B310" s="524" t="s">
        <v>1301</v>
      </c>
      <c r="C310" s="477"/>
      <c r="D310" s="477"/>
      <c r="E310" s="477"/>
      <c r="F310" s="477"/>
      <c r="G310" s="477"/>
      <c r="H310" s="527"/>
      <c r="I310" s="469"/>
      <c r="J310" s="469"/>
      <c r="K310" s="469"/>
      <c r="L310" s="469"/>
      <c r="M310" s="469"/>
      <c r="N310" s="461"/>
    </row>
    <row r="311" spans="1:14" x14ac:dyDescent="0.35">
      <c r="A311" s="523" t="s">
        <v>4297</v>
      </c>
      <c r="B311" s="524" t="s">
        <v>2707</v>
      </c>
      <c r="C311" s="477"/>
      <c r="D311" s="477"/>
      <c r="E311" s="477"/>
      <c r="F311" s="477"/>
      <c r="G311" s="477"/>
      <c r="H311" s="527"/>
      <c r="I311" s="469"/>
      <c r="J311" s="469"/>
      <c r="K311" s="469"/>
      <c r="L311" s="469"/>
      <c r="M311" s="469"/>
      <c r="N311" s="461"/>
    </row>
    <row r="312" spans="1:14" ht="26" x14ac:dyDescent="0.35">
      <c r="A312" s="523" t="s">
        <v>8635</v>
      </c>
      <c r="B312" s="524" t="s">
        <v>1574</v>
      </c>
      <c r="C312" s="477"/>
      <c r="D312" s="477"/>
      <c r="E312" s="477"/>
      <c r="F312" s="477"/>
      <c r="G312" s="477"/>
      <c r="H312" s="527"/>
      <c r="I312" s="469"/>
      <c r="J312" s="469"/>
      <c r="K312" s="469"/>
      <c r="L312" s="469"/>
      <c r="M312" s="469"/>
      <c r="N312" s="461"/>
    </row>
    <row r="313" spans="1:14" ht="26" x14ac:dyDescent="0.35">
      <c r="A313" s="523" t="s">
        <v>3002</v>
      </c>
      <c r="B313" s="524" t="s">
        <v>1519</v>
      </c>
      <c r="C313" s="477"/>
      <c r="D313" s="477"/>
      <c r="E313" s="477"/>
      <c r="F313" s="477"/>
      <c r="G313" s="477"/>
      <c r="H313" s="527"/>
      <c r="I313" s="469"/>
      <c r="J313" s="469"/>
      <c r="K313" s="469"/>
      <c r="L313" s="469"/>
      <c r="M313" s="469"/>
      <c r="N313" s="461"/>
    </row>
    <row r="314" spans="1:14" x14ac:dyDescent="0.35">
      <c r="A314" s="523" t="s">
        <v>4298</v>
      </c>
      <c r="B314" s="524" t="s">
        <v>3999</v>
      </c>
      <c r="C314" s="477">
        <v>3718117</v>
      </c>
      <c r="D314" s="477">
        <v>0</v>
      </c>
      <c r="E314" s="477">
        <v>0</v>
      </c>
      <c r="F314" s="477">
        <v>0</v>
      </c>
      <c r="G314" s="477">
        <v>41000</v>
      </c>
      <c r="H314" s="527">
        <v>3707117</v>
      </c>
      <c r="I314" s="469">
        <v>7</v>
      </c>
      <c r="J314" s="469">
        <v>2</v>
      </c>
      <c r="K314" s="469">
        <v>5</v>
      </c>
      <c r="L314" s="469">
        <v>7</v>
      </c>
      <c r="M314" s="469">
        <v>0</v>
      </c>
      <c r="N314" s="461" t="s">
        <v>3500</v>
      </c>
    </row>
    <row r="315" spans="1:14" x14ac:dyDescent="0.35">
      <c r="A315" s="523" t="s">
        <v>4937</v>
      </c>
      <c r="B315" s="524" t="s">
        <v>3681</v>
      </c>
      <c r="C315" s="477"/>
      <c r="D315" s="477"/>
      <c r="E315" s="477"/>
      <c r="F315" s="477"/>
      <c r="G315" s="477"/>
      <c r="H315" s="527"/>
      <c r="I315" s="469"/>
      <c r="J315" s="469"/>
      <c r="K315" s="469"/>
      <c r="L315" s="469"/>
      <c r="M315" s="469"/>
      <c r="N315" s="461"/>
    </row>
    <row r="316" spans="1:14" ht="26" x14ac:dyDescent="0.35">
      <c r="A316" s="523" t="s">
        <v>7995</v>
      </c>
      <c r="B316" s="524" t="s">
        <v>2124</v>
      </c>
      <c r="C316" s="477"/>
      <c r="D316" s="477"/>
      <c r="E316" s="477"/>
      <c r="F316" s="477"/>
      <c r="G316" s="477"/>
      <c r="H316" s="527"/>
      <c r="I316" s="469"/>
      <c r="J316" s="469"/>
      <c r="K316" s="469"/>
      <c r="L316" s="469"/>
      <c r="M316" s="469"/>
      <c r="N316" s="461"/>
    </row>
    <row r="317" spans="1:14" x14ac:dyDescent="0.35">
      <c r="A317" s="523" t="s">
        <v>1286</v>
      </c>
      <c r="B317" s="524" t="s">
        <v>1274</v>
      </c>
      <c r="C317" s="477"/>
      <c r="D317" s="477"/>
      <c r="E317" s="477"/>
      <c r="F317" s="477"/>
      <c r="G317" s="477"/>
      <c r="H317" s="527"/>
      <c r="I317" s="469"/>
      <c r="J317" s="469"/>
      <c r="K317" s="469"/>
      <c r="L317" s="469"/>
      <c r="M317" s="469"/>
      <c r="N317" s="461"/>
    </row>
    <row r="318" spans="1:14" x14ac:dyDescent="0.35">
      <c r="A318" s="523" t="s">
        <v>4299</v>
      </c>
      <c r="B318" s="524" t="s">
        <v>3829</v>
      </c>
      <c r="C318" s="477">
        <v>181000</v>
      </c>
      <c r="D318" s="477">
        <v>0</v>
      </c>
      <c r="E318" s="477">
        <v>0</v>
      </c>
      <c r="F318" s="477">
        <v>0</v>
      </c>
      <c r="G318" s="477">
        <v>218000</v>
      </c>
      <c r="H318" s="527">
        <v>433000</v>
      </c>
      <c r="I318" s="469">
        <v>8</v>
      </c>
      <c r="J318" s="469">
        <v>3</v>
      </c>
      <c r="K318" s="469">
        <v>15</v>
      </c>
      <c r="L318" s="469">
        <v>3</v>
      </c>
      <c r="M318" s="469">
        <v>1</v>
      </c>
      <c r="N318" s="461" t="s">
        <v>3500</v>
      </c>
    </row>
    <row r="319" spans="1:14" x14ac:dyDescent="0.35">
      <c r="A319" s="523" t="s">
        <v>38</v>
      </c>
      <c r="B319" s="524" t="s">
        <v>36</v>
      </c>
      <c r="C319" s="477"/>
      <c r="D319" s="477"/>
      <c r="E319" s="477"/>
      <c r="F319" s="477"/>
      <c r="G319" s="477"/>
      <c r="H319" s="527"/>
      <c r="I319" s="469"/>
      <c r="J319" s="469"/>
      <c r="K319" s="469"/>
      <c r="L319" s="469"/>
      <c r="M319" s="469"/>
      <c r="N319" s="461"/>
    </row>
    <row r="320" spans="1:14" x14ac:dyDescent="0.35">
      <c r="A320" s="523" t="s">
        <v>1485</v>
      </c>
      <c r="B320" s="524" t="s">
        <v>13177</v>
      </c>
      <c r="C320" s="477">
        <v>11479427</v>
      </c>
      <c r="D320" s="477">
        <v>0</v>
      </c>
      <c r="E320" s="477">
        <v>2533837</v>
      </c>
      <c r="F320" s="477">
        <v>0</v>
      </c>
      <c r="G320" s="477">
        <v>10093653</v>
      </c>
      <c r="H320" s="527">
        <v>0</v>
      </c>
      <c r="I320" s="469">
        <v>132</v>
      </c>
      <c r="J320" s="469">
        <v>42</v>
      </c>
      <c r="K320" s="469">
        <v>90</v>
      </c>
      <c r="L320" s="469">
        <v>132</v>
      </c>
      <c r="M320" s="469">
        <v>0</v>
      </c>
      <c r="N320" s="461" t="s">
        <v>8201</v>
      </c>
    </row>
    <row r="321" spans="1:14" x14ac:dyDescent="0.35">
      <c r="A321" s="523" t="s">
        <v>8351</v>
      </c>
      <c r="B321" s="524" t="s">
        <v>3947</v>
      </c>
      <c r="C321" s="477"/>
      <c r="D321" s="477"/>
      <c r="E321" s="477"/>
      <c r="F321" s="477"/>
      <c r="G321" s="477"/>
      <c r="H321" s="527"/>
      <c r="I321" s="469"/>
      <c r="J321" s="469"/>
      <c r="K321" s="469"/>
      <c r="L321" s="469"/>
      <c r="M321" s="469"/>
      <c r="N321" s="461"/>
    </row>
    <row r="322" spans="1:14" x14ac:dyDescent="0.35">
      <c r="A322" s="523" t="s">
        <v>4301</v>
      </c>
      <c r="B322" s="524" t="s">
        <v>2632</v>
      </c>
      <c r="C322" s="477"/>
      <c r="D322" s="477"/>
      <c r="E322" s="477"/>
      <c r="F322" s="477"/>
      <c r="G322" s="477"/>
      <c r="H322" s="527"/>
      <c r="I322" s="469"/>
      <c r="J322" s="469"/>
      <c r="K322" s="469"/>
      <c r="L322" s="469"/>
      <c r="M322" s="469"/>
      <c r="N322" s="461"/>
    </row>
    <row r="323" spans="1:14" x14ac:dyDescent="0.35">
      <c r="A323" s="523" t="s">
        <v>3168</v>
      </c>
      <c r="B323" s="524" t="s">
        <v>812</v>
      </c>
      <c r="C323" s="477"/>
      <c r="D323" s="477"/>
      <c r="E323" s="477"/>
      <c r="F323" s="477"/>
      <c r="G323" s="477"/>
      <c r="H323" s="527"/>
      <c r="I323" s="469"/>
      <c r="J323" s="469"/>
      <c r="K323" s="469"/>
      <c r="L323" s="469"/>
      <c r="M323" s="469"/>
      <c r="N323" s="461"/>
    </row>
    <row r="324" spans="1:14" x14ac:dyDescent="0.35">
      <c r="A324" s="523" t="s">
        <v>1358</v>
      </c>
      <c r="B324" s="524" t="s">
        <v>1356</v>
      </c>
      <c r="C324" s="477"/>
      <c r="D324" s="477"/>
      <c r="E324" s="477"/>
      <c r="F324" s="477"/>
      <c r="G324" s="477"/>
      <c r="H324" s="527"/>
      <c r="I324" s="469"/>
      <c r="J324" s="469"/>
      <c r="K324" s="469"/>
      <c r="L324" s="469"/>
      <c r="M324" s="469"/>
      <c r="N324" s="461"/>
    </row>
    <row r="325" spans="1:14" x14ac:dyDescent="0.35">
      <c r="A325" s="523" t="s">
        <v>5029</v>
      </c>
      <c r="B325" s="524" t="s">
        <v>2480</v>
      </c>
      <c r="C325" s="477"/>
      <c r="D325" s="477"/>
      <c r="E325" s="477"/>
      <c r="F325" s="477"/>
      <c r="G325" s="477"/>
      <c r="H325" s="527"/>
      <c r="I325" s="469"/>
      <c r="J325" s="469"/>
      <c r="K325" s="469"/>
      <c r="L325" s="469"/>
      <c r="M325" s="469"/>
      <c r="N325" s="461"/>
    </row>
    <row r="326" spans="1:14" x14ac:dyDescent="0.35">
      <c r="A326" s="523" t="s">
        <v>2275</v>
      </c>
      <c r="B326" s="524" t="s">
        <v>2349</v>
      </c>
      <c r="C326" s="477">
        <v>1790222</v>
      </c>
      <c r="D326" s="477">
        <v>0</v>
      </c>
      <c r="E326" s="477">
        <v>272270</v>
      </c>
      <c r="F326" s="477">
        <v>0</v>
      </c>
      <c r="G326" s="477">
        <v>1667649</v>
      </c>
      <c r="H326" s="477">
        <v>3203087</v>
      </c>
      <c r="I326" s="469"/>
      <c r="J326" s="469"/>
      <c r="K326" s="469"/>
      <c r="L326" s="469"/>
      <c r="M326" s="469"/>
      <c r="N326" s="461" t="s">
        <v>3790</v>
      </c>
    </row>
    <row r="327" spans="1:14" x14ac:dyDescent="0.35">
      <c r="A327" s="523" t="s">
        <v>7996</v>
      </c>
      <c r="B327" s="524" t="s">
        <v>4048</v>
      </c>
      <c r="C327" s="477"/>
      <c r="D327" s="477"/>
      <c r="E327" s="477"/>
      <c r="F327" s="477"/>
      <c r="G327" s="477"/>
      <c r="H327" s="527"/>
      <c r="I327" s="469"/>
      <c r="J327" s="469"/>
      <c r="K327" s="469"/>
      <c r="L327" s="469"/>
      <c r="M327" s="469"/>
      <c r="N327" s="461"/>
    </row>
    <row r="328" spans="1:14" x14ac:dyDescent="0.35">
      <c r="A328" s="523" t="s">
        <v>3189</v>
      </c>
      <c r="B328" s="524" t="s">
        <v>298</v>
      </c>
      <c r="C328" s="477"/>
      <c r="D328" s="477"/>
      <c r="E328" s="477"/>
      <c r="F328" s="477"/>
      <c r="G328" s="477"/>
      <c r="H328" s="527"/>
      <c r="I328" s="469"/>
      <c r="J328" s="469"/>
      <c r="K328" s="469"/>
      <c r="L328" s="469"/>
      <c r="M328" s="469"/>
      <c r="N328" s="461"/>
    </row>
    <row r="329" spans="1:14" ht="26" x14ac:dyDescent="0.35">
      <c r="A329" s="523" t="s">
        <v>8352</v>
      </c>
      <c r="B329" s="524" t="s">
        <v>2205</v>
      </c>
      <c r="C329" s="477"/>
      <c r="D329" s="477"/>
      <c r="E329" s="477"/>
      <c r="F329" s="477"/>
      <c r="G329" s="477"/>
      <c r="H329" s="527"/>
      <c r="I329" s="469"/>
      <c r="J329" s="469"/>
      <c r="K329" s="469"/>
      <c r="L329" s="469"/>
      <c r="M329" s="469"/>
      <c r="N329" s="461"/>
    </row>
    <row r="330" spans="1:14" ht="26" x14ac:dyDescent="0.35">
      <c r="A330" s="523" t="s">
        <v>8489</v>
      </c>
      <c r="B330" s="524" t="s">
        <v>3328</v>
      </c>
      <c r="C330" s="477"/>
      <c r="D330" s="477"/>
      <c r="E330" s="477"/>
      <c r="F330" s="477"/>
      <c r="G330" s="477"/>
      <c r="H330" s="527"/>
      <c r="I330" s="469"/>
      <c r="J330" s="469"/>
      <c r="K330" s="469"/>
      <c r="L330" s="469"/>
      <c r="M330" s="469"/>
      <c r="N330" s="461"/>
    </row>
    <row r="331" spans="1:14" x14ac:dyDescent="0.35">
      <c r="A331" s="523" t="s">
        <v>7997</v>
      </c>
      <c r="B331" s="524" t="s">
        <v>3341</v>
      </c>
      <c r="C331" s="477"/>
      <c r="D331" s="477"/>
      <c r="E331" s="477"/>
      <c r="F331" s="477"/>
      <c r="G331" s="477"/>
      <c r="H331" s="527"/>
      <c r="I331" s="469"/>
      <c r="J331" s="469"/>
      <c r="K331" s="469"/>
      <c r="L331" s="469"/>
      <c r="M331" s="469"/>
      <c r="N331" s="461"/>
    </row>
    <row r="332" spans="1:14" x14ac:dyDescent="0.35">
      <c r="A332" s="523" t="s">
        <v>1725</v>
      </c>
      <c r="B332" s="524" t="s">
        <v>1703</v>
      </c>
      <c r="C332" s="477"/>
      <c r="D332" s="477"/>
      <c r="E332" s="477"/>
      <c r="F332" s="477"/>
      <c r="G332" s="477"/>
      <c r="H332" s="527"/>
      <c r="I332" s="469"/>
      <c r="J332" s="469"/>
      <c r="K332" s="469"/>
      <c r="L332" s="469"/>
      <c r="M332" s="469"/>
      <c r="N332" s="461"/>
    </row>
    <row r="333" spans="1:14" x14ac:dyDescent="0.35">
      <c r="A333" s="523" t="s">
        <v>7998</v>
      </c>
      <c r="B333" s="524" t="s">
        <v>3798</v>
      </c>
      <c r="C333" s="477"/>
      <c r="D333" s="477"/>
      <c r="E333" s="477"/>
      <c r="F333" s="477"/>
      <c r="G333" s="477"/>
      <c r="H333" s="527"/>
      <c r="I333" s="469"/>
      <c r="J333" s="469"/>
      <c r="K333" s="469"/>
      <c r="L333" s="469"/>
      <c r="M333" s="469"/>
      <c r="N333" s="461"/>
    </row>
    <row r="334" spans="1:14" x14ac:dyDescent="0.35">
      <c r="A334" s="523" t="s">
        <v>4414</v>
      </c>
      <c r="B334" s="524" t="s">
        <v>4413</v>
      </c>
      <c r="C334" s="477"/>
      <c r="D334" s="477"/>
      <c r="E334" s="477"/>
      <c r="F334" s="477"/>
      <c r="G334" s="477"/>
      <c r="H334" s="527"/>
      <c r="I334" s="469"/>
      <c r="J334" s="469"/>
      <c r="K334" s="469"/>
      <c r="L334" s="469"/>
      <c r="M334" s="469"/>
      <c r="N334" s="461"/>
    </row>
    <row r="335" spans="1:14" x14ac:dyDescent="0.35">
      <c r="A335" s="523" t="s">
        <v>4303</v>
      </c>
      <c r="B335" s="524" t="s">
        <v>2684</v>
      </c>
      <c r="C335" s="477"/>
      <c r="D335" s="477"/>
      <c r="E335" s="477"/>
      <c r="F335" s="477"/>
      <c r="G335" s="477"/>
      <c r="H335" s="527"/>
      <c r="I335" s="469"/>
      <c r="J335" s="469"/>
      <c r="K335" s="469"/>
      <c r="L335" s="469"/>
      <c r="M335" s="469"/>
      <c r="N335" s="461"/>
    </row>
    <row r="336" spans="1:14" x14ac:dyDescent="0.35">
      <c r="A336" s="523" t="s">
        <v>4304</v>
      </c>
      <c r="B336" s="524" t="s">
        <v>2007</v>
      </c>
      <c r="C336" s="477"/>
      <c r="D336" s="477"/>
      <c r="E336" s="477"/>
      <c r="F336" s="477"/>
      <c r="G336" s="477"/>
      <c r="H336" s="527"/>
      <c r="I336" s="469"/>
      <c r="J336" s="469"/>
      <c r="K336" s="469"/>
      <c r="L336" s="469"/>
      <c r="M336" s="469"/>
      <c r="N336" s="461"/>
    </row>
    <row r="337" spans="1:14" x14ac:dyDescent="0.35">
      <c r="A337" s="523" t="s">
        <v>4305</v>
      </c>
      <c r="B337" s="524" t="s">
        <v>3701</v>
      </c>
      <c r="C337" s="477"/>
      <c r="D337" s="477"/>
      <c r="E337" s="477"/>
      <c r="F337" s="477"/>
      <c r="G337" s="477"/>
      <c r="H337" s="527"/>
      <c r="I337" s="469"/>
      <c r="J337" s="469"/>
      <c r="K337" s="469"/>
      <c r="L337" s="469"/>
      <c r="M337" s="469"/>
      <c r="N337" s="461"/>
    </row>
    <row r="338" spans="1:14" x14ac:dyDescent="0.35">
      <c r="A338" s="523" t="s">
        <v>3160</v>
      </c>
      <c r="B338" s="524" t="s">
        <v>979</v>
      </c>
      <c r="C338" s="477"/>
      <c r="D338" s="477"/>
      <c r="E338" s="477"/>
      <c r="F338" s="477"/>
      <c r="G338" s="477"/>
      <c r="H338" s="527"/>
      <c r="I338" s="469"/>
      <c r="J338" s="469"/>
      <c r="K338" s="469"/>
      <c r="L338" s="469"/>
      <c r="M338" s="469"/>
      <c r="N338" s="461"/>
    </row>
    <row r="339" spans="1:14" ht="26" x14ac:dyDescent="0.35">
      <c r="A339" s="523" t="s">
        <v>1443</v>
      </c>
      <c r="B339" s="524" t="s">
        <v>1425</v>
      </c>
      <c r="C339" s="477"/>
      <c r="D339" s="477"/>
      <c r="E339" s="477"/>
      <c r="F339" s="477"/>
      <c r="G339" s="477"/>
      <c r="H339" s="527"/>
      <c r="I339" s="469"/>
      <c r="J339" s="469"/>
      <c r="K339" s="469"/>
      <c r="L339" s="469"/>
      <c r="M339" s="469"/>
      <c r="N339" s="461"/>
    </row>
    <row r="340" spans="1:14" ht="52" x14ac:dyDescent="0.35">
      <c r="A340" s="523" t="s">
        <v>1572</v>
      </c>
      <c r="B340" s="524" t="s">
        <v>8219</v>
      </c>
      <c r="C340" s="477">
        <v>17920216</v>
      </c>
      <c r="D340" s="477">
        <v>0</v>
      </c>
      <c r="E340" s="477">
        <v>6619963</v>
      </c>
      <c r="F340" s="477">
        <v>0</v>
      </c>
      <c r="G340" s="477">
        <v>17378220</v>
      </c>
      <c r="H340" s="527"/>
      <c r="I340" s="469">
        <v>2</v>
      </c>
      <c r="J340" s="469">
        <v>1</v>
      </c>
      <c r="K340" s="469">
        <v>1</v>
      </c>
      <c r="L340" s="469" t="s">
        <v>9873</v>
      </c>
      <c r="M340" s="469">
        <v>0</v>
      </c>
      <c r="N340" s="461" t="s">
        <v>8222</v>
      </c>
    </row>
    <row r="341" spans="1:14" x14ac:dyDescent="0.35">
      <c r="A341" s="523" t="s">
        <v>1029</v>
      </c>
      <c r="B341" s="524" t="s">
        <v>3867</v>
      </c>
      <c r="C341" s="477">
        <v>4202395.74</v>
      </c>
      <c r="D341" s="477">
        <v>0</v>
      </c>
      <c r="E341" s="477">
        <v>250000</v>
      </c>
      <c r="F341" s="477">
        <v>0</v>
      </c>
      <c r="G341" s="477">
        <v>103599098.92</v>
      </c>
      <c r="H341" s="477">
        <v>43014547</v>
      </c>
      <c r="I341" s="469">
        <v>15</v>
      </c>
      <c r="J341" s="469">
        <v>8</v>
      </c>
      <c r="K341" s="469">
        <v>7</v>
      </c>
      <c r="L341" s="469">
        <v>0</v>
      </c>
      <c r="M341" s="469">
        <v>1</v>
      </c>
      <c r="N341" s="461" t="s">
        <v>3500</v>
      </c>
    </row>
    <row r="342" spans="1:14" ht="26" x14ac:dyDescent="0.35">
      <c r="A342" s="523" t="s">
        <v>8490</v>
      </c>
      <c r="B342" s="524" t="s">
        <v>166</v>
      </c>
      <c r="C342" s="477"/>
      <c r="D342" s="477"/>
      <c r="E342" s="477"/>
      <c r="F342" s="477"/>
      <c r="G342" s="477"/>
      <c r="H342" s="527"/>
      <c r="I342" s="469"/>
      <c r="J342" s="469"/>
      <c r="K342" s="469"/>
      <c r="L342" s="469"/>
      <c r="M342" s="469"/>
      <c r="N342" s="461"/>
    </row>
    <row r="343" spans="1:14" ht="26" x14ac:dyDescent="0.35">
      <c r="A343" s="523" t="s">
        <v>3238</v>
      </c>
      <c r="B343" s="524" t="s">
        <v>766</v>
      </c>
      <c r="C343" s="477"/>
      <c r="D343" s="477"/>
      <c r="E343" s="477"/>
      <c r="F343" s="477"/>
      <c r="G343" s="477"/>
      <c r="H343" s="527"/>
      <c r="I343" s="469"/>
      <c r="J343" s="469"/>
      <c r="K343" s="469"/>
      <c r="L343" s="469"/>
      <c r="M343" s="469"/>
      <c r="N343" s="461"/>
    </row>
    <row r="344" spans="1:14" x14ac:dyDescent="0.35">
      <c r="A344" s="523" t="s">
        <v>4306</v>
      </c>
      <c r="B344" s="524" t="s">
        <v>3676</v>
      </c>
      <c r="C344" s="477"/>
      <c r="D344" s="477"/>
      <c r="E344" s="477"/>
      <c r="F344" s="477"/>
      <c r="G344" s="477"/>
      <c r="H344" s="527"/>
      <c r="I344" s="469"/>
      <c r="J344" s="469"/>
      <c r="K344" s="469"/>
      <c r="L344" s="469"/>
      <c r="M344" s="469"/>
      <c r="N344" s="461"/>
    </row>
    <row r="345" spans="1:14" x14ac:dyDescent="0.35">
      <c r="A345" s="523" t="s">
        <v>3147</v>
      </c>
      <c r="B345" s="524" t="s">
        <v>93</v>
      </c>
      <c r="C345" s="477"/>
      <c r="D345" s="477"/>
      <c r="E345" s="477"/>
      <c r="F345" s="477"/>
      <c r="G345" s="477"/>
      <c r="H345" s="527"/>
      <c r="I345" s="469"/>
      <c r="J345" s="469"/>
      <c r="K345" s="469"/>
      <c r="L345" s="469"/>
      <c r="M345" s="469"/>
      <c r="N345" s="461"/>
    </row>
    <row r="346" spans="1:14" x14ac:dyDescent="0.35">
      <c r="A346" s="523" t="s">
        <v>8491</v>
      </c>
      <c r="B346" s="524" t="s">
        <v>2351</v>
      </c>
      <c r="C346" s="477"/>
      <c r="D346" s="477"/>
      <c r="E346" s="477"/>
      <c r="F346" s="477"/>
      <c r="G346" s="477"/>
      <c r="H346" s="527"/>
      <c r="I346" s="469"/>
      <c r="J346" s="469"/>
      <c r="K346" s="469"/>
      <c r="L346" s="469"/>
      <c r="M346" s="469"/>
      <c r="N346" s="461"/>
    </row>
    <row r="347" spans="1:14" x14ac:dyDescent="0.35">
      <c r="A347" s="523" t="s">
        <v>4307</v>
      </c>
      <c r="B347" s="524" t="s">
        <v>2142</v>
      </c>
      <c r="C347" s="477"/>
      <c r="D347" s="477"/>
      <c r="E347" s="477"/>
      <c r="F347" s="477"/>
      <c r="G347" s="477"/>
      <c r="H347" s="527"/>
      <c r="I347" s="469"/>
      <c r="J347" s="469"/>
      <c r="K347" s="469"/>
      <c r="L347" s="469"/>
      <c r="M347" s="469"/>
      <c r="N347" s="461"/>
    </row>
    <row r="348" spans="1:14" x14ac:dyDescent="0.35">
      <c r="A348" s="523" t="s">
        <v>4938</v>
      </c>
      <c r="B348" s="524" t="s">
        <v>2115</v>
      </c>
      <c r="C348" s="477"/>
      <c r="D348" s="477"/>
      <c r="E348" s="477"/>
      <c r="F348" s="477"/>
      <c r="G348" s="477"/>
      <c r="H348" s="527"/>
      <c r="I348" s="469"/>
      <c r="J348" s="469"/>
      <c r="K348" s="469"/>
      <c r="L348" s="469"/>
      <c r="M348" s="469"/>
      <c r="N348" s="461"/>
    </row>
    <row r="349" spans="1:14" x14ac:dyDescent="0.35">
      <c r="A349" s="523" t="s">
        <v>8000</v>
      </c>
      <c r="B349" s="524" t="s">
        <v>4594</v>
      </c>
      <c r="C349" s="477"/>
      <c r="D349" s="477"/>
      <c r="E349" s="477"/>
      <c r="F349" s="477"/>
      <c r="G349" s="477"/>
      <c r="H349" s="527"/>
      <c r="I349" s="469"/>
      <c r="J349" s="469"/>
      <c r="K349" s="469"/>
      <c r="L349" s="469"/>
      <c r="M349" s="469"/>
      <c r="N349" s="461"/>
    </row>
    <row r="350" spans="1:14" x14ac:dyDescent="0.35">
      <c r="A350" s="523" t="s">
        <v>4308</v>
      </c>
      <c r="B350" s="524" t="s">
        <v>2686</v>
      </c>
      <c r="C350" s="477">
        <v>10331529</v>
      </c>
      <c r="D350" s="477">
        <v>0</v>
      </c>
      <c r="E350" s="477">
        <v>2843919</v>
      </c>
      <c r="F350" s="477">
        <v>0</v>
      </c>
      <c r="G350" s="477">
        <v>6187092</v>
      </c>
      <c r="H350" s="477">
        <v>7241733</v>
      </c>
      <c r="I350" s="469">
        <v>6</v>
      </c>
      <c r="J350" s="469">
        <v>2</v>
      </c>
      <c r="K350" s="469">
        <v>4</v>
      </c>
      <c r="L350" s="469">
        <v>6</v>
      </c>
      <c r="M350" s="469">
        <v>1</v>
      </c>
      <c r="N350" s="461" t="s">
        <v>3500</v>
      </c>
    </row>
    <row r="351" spans="1:14" x14ac:dyDescent="0.35">
      <c r="A351" s="523" t="s">
        <v>1596</v>
      </c>
      <c r="B351" s="524" t="s">
        <v>1580</v>
      </c>
      <c r="C351" s="477"/>
      <c r="D351" s="477"/>
      <c r="E351" s="477"/>
      <c r="F351" s="477"/>
      <c r="G351" s="477"/>
      <c r="H351" s="527"/>
      <c r="I351" s="469"/>
      <c r="J351" s="469"/>
      <c r="K351" s="469"/>
      <c r="L351" s="469"/>
      <c r="M351" s="469"/>
      <c r="N351" s="461"/>
    </row>
    <row r="352" spans="1:14" x14ac:dyDescent="0.35">
      <c r="A352" s="523" t="s">
        <v>4309</v>
      </c>
      <c r="B352" s="524" t="s">
        <v>2169</v>
      </c>
      <c r="C352" s="477"/>
      <c r="D352" s="477"/>
      <c r="E352" s="477"/>
      <c r="F352" s="477"/>
      <c r="G352" s="477"/>
      <c r="H352" s="527"/>
      <c r="I352" s="469"/>
      <c r="J352" s="469"/>
      <c r="K352" s="469"/>
      <c r="L352" s="469"/>
      <c r="M352" s="469"/>
      <c r="N352" s="461"/>
    </row>
    <row r="353" spans="1:14" x14ac:dyDescent="0.35">
      <c r="A353" s="523" t="s">
        <v>8353</v>
      </c>
      <c r="B353" s="524" t="s">
        <v>8769</v>
      </c>
      <c r="C353" s="477"/>
      <c r="D353" s="477"/>
      <c r="E353" s="477"/>
      <c r="F353" s="477"/>
      <c r="G353" s="477"/>
      <c r="H353" s="527"/>
      <c r="I353" s="469"/>
      <c r="J353" s="469"/>
      <c r="K353" s="469"/>
      <c r="L353" s="469"/>
      <c r="M353" s="469"/>
      <c r="N353" s="461"/>
    </row>
    <row r="354" spans="1:14" x14ac:dyDescent="0.35">
      <c r="A354" s="523" t="s">
        <v>8001</v>
      </c>
      <c r="B354" s="524" t="s">
        <v>3619</v>
      </c>
      <c r="C354" s="477">
        <v>32955302</v>
      </c>
      <c r="D354" s="477">
        <v>0</v>
      </c>
      <c r="E354" s="477">
        <v>6123218</v>
      </c>
      <c r="F354" s="477">
        <v>0</v>
      </c>
      <c r="G354" s="477">
        <v>-37097210</v>
      </c>
      <c r="H354" s="527">
        <v>3156907</v>
      </c>
      <c r="I354" s="469">
        <v>3</v>
      </c>
      <c r="J354" s="469">
        <v>2</v>
      </c>
      <c r="K354" s="469">
        <v>1</v>
      </c>
      <c r="L354" s="469">
        <v>1</v>
      </c>
      <c r="M354" s="469">
        <v>24</v>
      </c>
      <c r="N354" s="461" t="s">
        <v>8222</v>
      </c>
    </row>
    <row r="355" spans="1:14" x14ac:dyDescent="0.35">
      <c r="A355" s="523" t="s">
        <v>2954</v>
      </c>
      <c r="B355" s="524" t="s">
        <v>1776</v>
      </c>
      <c r="C355" s="477"/>
      <c r="D355" s="477"/>
      <c r="E355" s="477"/>
      <c r="F355" s="477"/>
      <c r="G355" s="477"/>
      <c r="H355" s="527"/>
      <c r="I355" s="469"/>
      <c r="J355" s="469"/>
      <c r="K355" s="469"/>
      <c r="L355" s="469"/>
      <c r="M355" s="469"/>
      <c r="N355" s="461"/>
    </row>
    <row r="356" spans="1:14" x14ac:dyDescent="0.35">
      <c r="A356" s="523" t="s">
        <v>3143</v>
      </c>
      <c r="B356" s="524" t="s">
        <v>4004</v>
      </c>
      <c r="C356" s="477"/>
      <c r="D356" s="477"/>
      <c r="E356" s="477"/>
      <c r="F356" s="477"/>
      <c r="G356" s="477"/>
      <c r="H356" s="527"/>
      <c r="I356" s="469"/>
      <c r="J356" s="469"/>
      <c r="K356" s="469"/>
      <c r="L356" s="469"/>
      <c r="M356" s="469"/>
      <c r="N356" s="461"/>
    </row>
    <row r="357" spans="1:14" x14ac:dyDescent="0.35">
      <c r="A357" s="523" t="s">
        <v>8636</v>
      </c>
      <c r="B357" s="524" t="s">
        <v>1804</v>
      </c>
      <c r="C357" s="477"/>
      <c r="D357" s="477"/>
      <c r="E357" s="477"/>
      <c r="F357" s="477"/>
      <c r="G357" s="477"/>
      <c r="H357" s="527"/>
      <c r="I357" s="469"/>
      <c r="J357" s="469"/>
      <c r="K357" s="469"/>
      <c r="L357" s="469"/>
      <c r="M357" s="469"/>
      <c r="N357" s="461"/>
    </row>
    <row r="358" spans="1:14" x14ac:dyDescent="0.35">
      <c r="A358" s="523" t="s">
        <v>4310</v>
      </c>
      <c r="B358" s="524" t="s">
        <v>3726</v>
      </c>
      <c r="C358" s="477"/>
      <c r="D358" s="477"/>
      <c r="E358" s="477"/>
      <c r="F358" s="477"/>
      <c r="G358" s="477"/>
      <c r="H358" s="527"/>
      <c r="I358" s="469"/>
      <c r="J358" s="469"/>
      <c r="K358" s="469"/>
      <c r="L358" s="469"/>
      <c r="M358" s="469"/>
      <c r="N358" s="461"/>
    </row>
    <row r="359" spans="1:14" ht="26" x14ac:dyDescent="0.35">
      <c r="A359" s="523" t="s">
        <v>8354</v>
      </c>
      <c r="B359" s="524" t="s">
        <v>3842</v>
      </c>
      <c r="C359" s="477">
        <v>0</v>
      </c>
      <c r="D359" s="477">
        <v>0</v>
      </c>
      <c r="E359" s="477">
        <v>0</v>
      </c>
      <c r="F359" s="477">
        <v>0</v>
      </c>
      <c r="G359" s="477">
        <v>81967556</v>
      </c>
      <c r="H359" s="527">
        <v>0</v>
      </c>
      <c r="I359" s="469">
        <v>19</v>
      </c>
      <c r="J359" s="469">
        <v>5</v>
      </c>
      <c r="K359" s="469">
        <v>14</v>
      </c>
      <c r="L359" s="469">
        <v>0</v>
      </c>
      <c r="M359" s="469">
        <v>0</v>
      </c>
      <c r="N359" s="461" t="s">
        <v>3790</v>
      </c>
    </row>
    <row r="360" spans="1:14" ht="26" x14ac:dyDescent="0.35">
      <c r="A360" s="523" t="s">
        <v>3014</v>
      </c>
      <c r="B360" s="524" t="s">
        <v>1604</v>
      </c>
      <c r="C360" s="477"/>
      <c r="D360" s="477"/>
      <c r="E360" s="477"/>
      <c r="F360" s="477"/>
      <c r="G360" s="477"/>
      <c r="H360" s="527"/>
      <c r="I360" s="469"/>
      <c r="J360" s="469"/>
      <c r="K360" s="469"/>
      <c r="L360" s="469"/>
      <c r="M360" s="469"/>
      <c r="N360" s="461"/>
    </row>
    <row r="361" spans="1:14" x14ac:dyDescent="0.35">
      <c r="A361" s="523" t="s">
        <v>338</v>
      </c>
      <c r="B361" s="524" t="s">
        <v>3781</v>
      </c>
      <c r="C361" s="477"/>
      <c r="D361" s="477"/>
      <c r="E361" s="477"/>
      <c r="F361" s="477"/>
      <c r="G361" s="477"/>
      <c r="H361" s="527"/>
      <c r="I361" s="469"/>
      <c r="J361" s="469"/>
      <c r="K361" s="469"/>
      <c r="L361" s="469"/>
      <c r="M361" s="469"/>
      <c r="N361" s="461"/>
    </row>
    <row r="362" spans="1:14" x14ac:dyDescent="0.35">
      <c r="A362" s="523" t="s">
        <v>5032</v>
      </c>
      <c r="B362" s="524" t="s">
        <v>4036</v>
      </c>
      <c r="C362" s="477"/>
      <c r="D362" s="477"/>
      <c r="E362" s="477"/>
      <c r="F362" s="477"/>
      <c r="G362" s="477"/>
      <c r="H362" s="527"/>
      <c r="I362" s="469"/>
      <c r="J362" s="469"/>
      <c r="K362" s="469"/>
      <c r="L362" s="469"/>
      <c r="M362" s="469"/>
      <c r="N362" s="461"/>
    </row>
    <row r="363" spans="1:14" ht="26" x14ac:dyDescent="0.35">
      <c r="A363" s="523" t="s">
        <v>4312</v>
      </c>
      <c r="B363" s="524" t="s">
        <v>3786</v>
      </c>
      <c r="C363" s="477">
        <v>650643</v>
      </c>
      <c r="D363" s="477">
        <v>0</v>
      </c>
      <c r="E363" s="477">
        <v>458486</v>
      </c>
      <c r="F363" s="477">
        <v>0</v>
      </c>
      <c r="G363" s="477">
        <v>617156</v>
      </c>
      <c r="H363" s="527"/>
      <c r="I363" s="469">
        <v>24</v>
      </c>
      <c r="J363" s="469">
        <v>5</v>
      </c>
      <c r="K363" s="469">
        <v>19</v>
      </c>
      <c r="L363" s="469">
        <v>24</v>
      </c>
      <c r="M363" s="469">
        <v>1</v>
      </c>
      <c r="N363" s="461" t="s">
        <v>3790</v>
      </c>
    </row>
    <row r="364" spans="1:14" x14ac:dyDescent="0.35">
      <c r="A364" s="523" t="s">
        <v>8918</v>
      </c>
      <c r="B364" s="474" t="s">
        <v>8916</v>
      </c>
      <c r="C364" s="477">
        <v>5832098</v>
      </c>
      <c r="D364" s="477">
        <v>0</v>
      </c>
      <c r="E364" s="477">
        <v>230000</v>
      </c>
      <c r="F364" s="477">
        <v>0</v>
      </c>
      <c r="G364" s="477">
        <v>5832098</v>
      </c>
      <c r="H364" s="527">
        <v>9809692</v>
      </c>
      <c r="I364" s="469">
        <v>1</v>
      </c>
      <c r="J364" s="469">
        <v>0</v>
      </c>
      <c r="K364" s="469">
        <v>1</v>
      </c>
      <c r="L364" s="469">
        <v>3</v>
      </c>
      <c r="M364" s="469">
        <v>0</v>
      </c>
      <c r="N364" s="461" t="s">
        <v>8201</v>
      </c>
    </row>
    <row r="365" spans="1:14" x14ac:dyDescent="0.35">
      <c r="A365" s="523" t="s">
        <v>1025</v>
      </c>
      <c r="B365" s="524" t="s">
        <v>1024</v>
      </c>
      <c r="C365" s="477"/>
      <c r="D365" s="477"/>
      <c r="E365" s="477"/>
      <c r="F365" s="477"/>
      <c r="G365" s="477"/>
      <c r="H365" s="527"/>
      <c r="I365" s="469"/>
      <c r="J365" s="469"/>
      <c r="K365" s="469"/>
      <c r="L365" s="469"/>
      <c r="M365" s="469"/>
      <c r="N365" s="461"/>
    </row>
    <row r="366" spans="1:14" x14ac:dyDescent="0.35">
      <c r="A366" s="523" t="s">
        <v>70</v>
      </c>
      <c r="B366" s="524" t="s">
        <v>4030</v>
      </c>
      <c r="C366" s="477"/>
      <c r="D366" s="477">
        <v>0</v>
      </c>
      <c r="E366" s="477">
        <v>0</v>
      </c>
      <c r="F366" s="477"/>
      <c r="G366" s="477"/>
      <c r="H366" s="527"/>
      <c r="I366" s="469"/>
      <c r="J366" s="469"/>
      <c r="K366" s="469"/>
      <c r="L366" s="469"/>
      <c r="M366" s="469"/>
      <c r="N366" s="461"/>
    </row>
    <row r="367" spans="1:14" x14ac:dyDescent="0.35">
      <c r="A367" s="523" t="s">
        <v>4418</v>
      </c>
      <c r="B367" s="524" t="s">
        <v>2206</v>
      </c>
      <c r="C367" s="477"/>
      <c r="D367" s="477"/>
      <c r="E367" s="477"/>
      <c r="F367" s="477"/>
      <c r="G367" s="477"/>
      <c r="H367" s="527"/>
      <c r="I367" s="469"/>
      <c r="J367" s="469"/>
      <c r="K367" s="469"/>
      <c r="L367" s="469"/>
      <c r="M367" s="469"/>
      <c r="N367" s="461"/>
    </row>
    <row r="368" spans="1:14" x14ac:dyDescent="0.35">
      <c r="A368" s="523" t="s">
        <v>251</v>
      </c>
      <c r="B368" s="524" t="s">
        <v>249</v>
      </c>
      <c r="C368" s="477"/>
      <c r="D368" s="477"/>
      <c r="E368" s="477"/>
      <c r="F368" s="477"/>
      <c r="G368" s="477"/>
      <c r="H368" s="527"/>
      <c r="I368" s="469"/>
      <c r="J368" s="469"/>
      <c r="K368" s="469"/>
      <c r="L368" s="469"/>
      <c r="M368" s="469"/>
      <c r="N368" s="461"/>
    </row>
    <row r="369" spans="1:14" x14ac:dyDescent="0.35">
      <c r="A369" s="523" t="s">
        <v>8355</v>
      </c>
      <c r="B369" s="524" t="s">
        <v>3663</v>
      </c>
      <c r="C369" s="477">
        <v>11156088</v>
      </c>
      <c r="D369" s="477"/>
      <c r="E369" s="477">
        <v>6820632</v>
      </c>
      <c r="F369" s="477"/>
      <c r="G369" s="477">
        <v>12536337</v>
      </c>
      <c r="H369" s="527"/>
      <c r="I369" s="469"/>
      <c r="J369" s="469"/>
      <c r="K369" s="469"/>
      <c r="L369" s="469"/>
      <c r="M369" s="469"/>
      <c r="N369" s="461"/>
    </row>
    <row r="370" spans="1:14" x14ac:dyDescent="0.35">
      <c r="A370" s="523" t="s">
        <v>4313</v>
      </c>
      <c r="B370" s="524" t="s">
        <v>15302</v>
      </c>
      <c r="C370" s="477">
        <v>1569976</v>
      </c>
      <c r="D370" s="477">
        <v>0</v>
      </c>
      <c r="E370" s="477">
        <v>1189500</v>
      </c>
      <c r="F370" s="477">
        <v>0</v>
      </c>
      <c r="G370" s="477">
        <v>1219231</v>
      </c>
      <c r="H370" s="527">
        <v>586062</v>
      </c>
      <c r="I370" s="469">
        <v>50</v>
      </c>
      <c r="J370" s="469">
        <v>15</v>
      </c>
      <c r="K370" s="469">
        <v>35</v>
      </c>
      <c r="L370" s="469">
        <v>50</v>
      </c>
      <c r="M370" s="469">
        <v>1</v>
      </c>
      <c r="N370" s="461" t="s">
        <v>3790</v>
      </c>
    </row>
    <row r="371" spans="1:14" ht="26" x14ac:dyDescent="0.35">
      <c r="A371" s="523" t="s">
        <v>7924</v>
      </c>
      <c r="B371" s="524" t="s">
        <v>7914</v>
      </c>
      <c r="C371" s="477"/>
      <c r="D371" s="477"/>
      <c r="E371" s="477"/>
      <c r="F371" s="477"/>
      <c r="G371" s="477"/>
      <c r="H371" s="527"/>
      <c r="I371" s="469"/>
      <c r="J371" s="469"/>
      <c r="K371" s="469"/>
      <c r="L371" s="469"/>
      <c r="M371" s="469"/>
      <c r="N371" s="461"/>
    </row>
    <row r="372" spans="1:14" x14ac:dyDescent="0.35">
      <c r="A372" s="523" t="s">
        <v>4314</v>
      </c>
      <c r="B372" s="524" t="s">
        <v>3698</v>
      </c>
      <c r="C372" s="477"/>
      <c r="D372" s="477"/>
      <c r="E372" s="477"/>
      <c r="F372" s="477"/>
      <c r="G372" s="477"/>
      <c r="H372" s="527"/>
      <c r="I372" s="469"/>
      <c r="J372" s="469"/>
      <c r="K372" s="469"/>
      <c r="L372" s="469"/>
      <c r="M372" s="469"/>
      <c r="N372" s="461"/>
    </row>
    <row r="373" spans="1:14" x14ac:dyDescent="0.35">
      <c r="A373" s="523" t="s">
        <v>4315</v>
      </c>
      <c r="B373" s="524" t="s">
        <v>3736</v>
      </c>
      <c r="C373" s="477"/>
      <c r="D373" s="477"/>
      <c r="E373" s="477"/>
      <c r="F373" s="477"/>
      <c r="G373" s="477"/>
      <c r="H373" s="527"/>
      <c r="I373" s="469"/>
      <c r="J373" s="469"/>
      <c r="K373" s="469"/>
      <c r="L373" s="469"/>
      <c r="M373" s="469"/>
      <c r="N373" s="461"/>
    </row>
    <row r="374" spans="1:14" x14ac:dyDescent="0.35">
      <c r="A374" s="523" t="s">
        <v>3016</v>
      </c>
      <c r="B374" s="524" t="s">
        <v>1658</v>
      </c>
      <c r="C374" s="477"/>
      <c r="D374" s="477"/>
      <c r="E374" s="477"/>
      <c r="F374" s="477"/>
      <c r="G374" s="477"/>
      <c r="H374" s="527"/>
      <c r="I374" s="469"/>
      <c r="J374" s="469"/>
      <c r="K374" s="469"/>
      <c r="L374" s="469"/>
      <c r="M374" s="469"/>
      <c r="N374" s="461"/>
    </row>
    <row r="375" spans="1:14" x14ac:dyDescent="0.35">
      <c r="A375" s="523" t="s">
        <v>4316</v>
      </c>
      <c r="B375" s="524" t="s">
        <v>3935</v>
      </c>
      <c r="C375" s="477">
        <v>147400</v>
      </c>
      <c r="D375" s="477">
        <v>0</v>
      </c>
      <c r="E375" s="477">
        <v>83601</v>
      </c>
      <c r="F375" s="477">
        <v>0</v>
      </c>
      <c r="G375" s="477">
        <v>196717</v>
      </c>
      <c r="H375" s="527">
        <v>0</v>
      </c>
      <c r="I375" s="469">
        <v>7</v>
      </c>
      <c r="J375" s="469">
        <v>0</v>
      </c>
      <c r="K375" s="469">
        <v>7</v>
      </c>
      <c r="L375" s="469">
        <v>0</v>
      </c>
      <c r="M375" s="469">
        <v>0</v>
      </c>
      <c r="N375" s="461" t="s">
        <v>3790</v>
      </c>
    </row>
    <row r="376" spans="1:14" x14ac:dyDescent="0.35">
      <c r="A376" s="523" t="s">
        <v>8002</v>
      </c>
      <c r="B376" s="524" t="s">
        <v>3604</v>
      </c>
      <c r="C376" s="477"/>
      <c r="D376" s="477"/>
      <c r="E376" s="477"/>
      <c r="F376" s="477"/>
      <c r="G376" s="477"/>
      <c r="H376" s="527"/>
      <c r="I376" s="469"/>
      <c r="J376" s="469"/>
      <c r="K376" s="469"/>
      <c r="L376" s="469"/>
      <c r="M376" s="469"/>
      <c r="N376" s="461"/>
    </row>
    <row r="377" spans="1:14" x14ac:dyDescent="0.35">
      <c r="A377" s="523" t="s">
        <v>8003</v>
      </c>
      <c r="B377" s="524" t="s">
        <v>1331</v>
      </c>
      <c r="C377" s="477"/>
      <c r="D377" s="477"/>
      <c r="E377" s="477"/>
      <c r="F377" s="477"/>
      <c r="G377" s="477"/>
      <c r="H377" s="527"/>
      <c r="I377" s="469"/>
      <c r="J377" s="469"/>
      <c r="K377" s="469"/>
      <c r="L377" s="469"/>
      <c r="M377" s="469"/>
      <c r="N377" s="461"/>
    </row>
    <row r="378" spans="1:14" ht="26" x14ac:dyDescent="0.35">
      <c r="A378" s="523" t="s">
        <v>3153</v>
      </c>
      <c r="B378" s="524" t="s">
        <v>1125</v>
      </c>
      <c r="C378" s="477"/>
      <c r="D378" s="477"/>
      <c r="E378" s="477"/>
      <c r="F378" s="477"/>
      <c r="G378" s="477"/>
      <c r="H378" s="527"/>
      <c r="I378" s="469"/>
      <c r="J378" s="469"/>
      <c r="K378" s="469"/>
      <c r="L378" s="469"/>
      <c r="M378" s="469"/>
      <c r="N378" s="461"/>
    </row>
    <row r="379" spans="1:14" x14ac:dyDescent="0.35">
      <c r="A379" s="523" t="s">
        <v>3124</v>
      </c>
      <c r="B379" s="524" t="s">
        <v>116</v>
      </c>
      <c r="C379" s="477"/>
      <c r="D379" s="477"/>
      <c r="E379" s="477"/>
      <c r="F379" s="477"/>
      <c r="G379" s="477"/>
      <c r="H379" s="527"/>
      <c r="I379" s="469"/>
      <c r="J379" s="469"/>
      <c r="K379" s="469"/>
      <c r="L379" s="469"/>
      <c r="M379" s="469"/>
      <c r="N379" s="461"/>
    </row>
    <row r="380" spans="1:14" x14ac:dyDescent="0.35">
      <c r="A380" s="523" t="s">
        <v>4317</v>
      </c>
      <c r="B380" s="524" t="s">
        <v>8288</v>
      </c>
      <c r="C380" s="477">
        <v>3448050</v>
      </c>
      <c r="D380" s="477">
        <v>0</v>
      </c>
      <c r="E380" s="477">
        <v>0</v>
      </c>
      <c r="F380" s="477">
        <v>0</v>
      </c>
      <c r="G380" s="477">
        <v>1381925</v>
      </c>
      <c r="H380" s="477">
        <v>2782284</v>
      </c>
      <c r="I380" s="469">
        <v>7</v>
      </c>
      <c r="J380" s="469">
        <v>0</v>
      </c>
      <c r="K380" s="469">
        <v>7</v>
      </c>
      <c r="L380" s="469">
        <v>4</v>
      </c>
      <c r="M380" s="469">
        <v>1</v>
      </c>
      <c r="N380" s="461" t="s">
        <v>3500</v>
      </c>
    </row>
    <row r="381" spans="1:14" x14ac:dyDescent="0.35">
      <c r="A381" s="523" t="s">
        <v>1783</v>
      </c>
      <c r="B381" s="524" t="s">
        <v>12851</v>
      </c>
      <c r="C381" s="477">
        <v>475777</v>
      </c>
      <c r="D381" s="477">
        <v>0</v>
      </c>
      <c r="E381" s="477">
        <v>389000</v>
      </c>
      <c r="F381" s="477">
        <v>0</v>
      </c>
      <c r="G381" s="477">
        <v>404309</v>
      </c>
      <c r="H381" s="477">
        <v>85650</v>
      </c>
      <c r="I381" s="469">
        <v>2</v>
      </c>
      <c r="J381" s="469">
        <v>1</v>
      </c>
      <c r="K381" s="469">
        <v>1</v>
      </c>
      <c r="L381" s="469">
        <v>0</v>
      </c>
      <c r="M381" s="469">
        <v>1</v>
      </c>
      <c r="N381" s="461" t="s">
        <v>3500</v>
      </c>
    </row>
    <row r="382" spans="1:14" x14ac:dyDescent="0.35">
      <c r="A382" s="523" t="s">
        <v>8004</v>
      </c>
      <c r="B382" s="524" t="s">
        <v>3284</v>
      </c>
      <c r="C382" s="477"/>
      <c r="D382" s="477"/>
      <c r="E382" s="477"/>
      <c r="F382" s="477"/>
      <c r="G382" s="477"/>
      <c r="H382" s="527"/>
      <c r="I382" s="469"/>
      <c r="J382" s="469"/>
      <c r="K382" s="469"/>
      <c r="L382" s="469"/>
      <c r="M382" s="469"/>
      <c r="N382" s="461"/>
    </row>
    <row r="383" spans="1:14" x14ac:dyDescent="0.35">
      <c r="A383" s="523" t="s">
        <v>2987</v>
      </c>
      <c r="B383" s="524" t="s">
        <v>1158</v>
      </c>
      <c r="C383" s="477"/>
      <c r="D383" s="477"/>
      <c r="E383" s="477"/>
      <c r="F383" s="477"/>
      <c r="G383" s="477"/>
      <c r="H383" s="527"/>
      <c r="I383" s="469"/>
      <c r="J383" s="469"/>
      <c r="K383" s="469"/>
      <c r="L383" s="469"/>
      <c r="M383" s="469"/>
      <c r="N383" s="461"/>
    </row>
    <row r="384" spans="1:14" x14ac:dyDescent="0.35">
      <c r="A384" s="523" t="s">
        <v>5035</v>
      </c>
      <c r="B384" s="524" t="s">
        <v>2700</v>
      </c>
      <c r="C384" s="477"/>
      <c r="D384" s="477"/>
      <c r="E384" s="477"/>
      <c r="F384" s="477"/>
      <c r="G384" s="477"/>
      <c r="H384" s="527"/>
      <c r="I384" s="469"/>
      <c r="J384" s="469"/>
      <c r="K384" s="469"/>
      <c r="L384" s="469"/>
      <c r="M384" s="469"/>
      <c r="N384" s="461"/>
    </row>
    <row r="385" spans="1:14" ht="27.5" x14ac:dyDescent="0.35">
      <c r="A385" s="523" t="s">
        <v>16761</v>
      </c>
      <c r="B385" s="474" t="s">
        <v>13734</v>
      </c>
      <c r="C385" s="477">
        <v>208600</v>
      </c>
      <c r="D385" s="477">
        <v>0</v>
      </c>
      <c r="E385" s="477">
        <v>380075</v>
      </c>
      <c r="F385" s="477">
        <v>0</v>
      </c>
      <c r="G385" s="477">
        <v>-390596</v>
      </c>
      <c r="H385" s="527">
        <v>185137</v>
      </c>
      <c r="I385" s="469">
        <v>16</v>
      </c>
      <c r="J385" s="469">
        <v>6</v>
      </c>
      <c r="K385" s="469">
        <v>10</v>
      </c>
      <c r="L385" s="469">
        <v>0</v>
      </c>
      <c r="M385" s="469">
        <v>1</v>
      </c>
      <c r="N385" s="461" t="s">
        <v>3500</v>
      </c>
    </row>
    <row r="386" spans="1:14" x14ac:dyDescent="0.35">
      <c r="A386" s="523" t="s">
        <v>4318</v>
      </c>
      <c r="B386" s="524" t="s">
        <v>3934</v>
      </c>
      <c r="C386" s="477"/>
      <c r="D386" s="477"/>
      <c r="E386" s="477"/>
      <c r="F386" s="477"/>
      <c r="G386" s="477"/>
      <c r="H386" s="527"/>
      <c r="I386" s="469"/>
      <c r="J386" s="469"/>
      <c r="K386" s="469"/>
      <c r="L386" s="469"/>
      <c r="M386" s="469"/>
      <c r="N386" s="461"/>
    </row>
    <row r="387" spans="1:14" ht="26" x14ac:dyDescent="0.35">
      <c r="A387" s="523" t="s">
        <v>3173</v>
      </c>
      <c r="B387" s="524" t="s">
        <v>1020</v>
      </c>
      <c r="C387" s="477"/>
      <c r="D387" s="477"/>
      <c r="E387" s="477"/>
      <c r="F387" s="477"/>
      <c r="G387" s="477"/>
      <c r="H387" s="527"/>
      <c r="I387" s="469"/>
      <c r="J387" s="469"/>
      <c r="K387" s="469"/>
      <c r="L387" s="469"/>
      <c r="M387" s="469"/>
      <c r="N387" s="461"/>
    </row>
    <row r="388" spans="1:14" ht="39" x14ac:dyDescent="0.35">
      <c r="A388" s="523" t="s">
        <v>8493</v>
      </c>
      <c r="B388" s="524" t="s">
        <v>2482</v>
      </c>
      <c r="C388" s="477"/>
      <c r="D388" s="477"/>
      <c r="E388" s="477"/>
      <c r="F388" s="477"/>
      <c r="G388" s="477"/>
      <c r="H388" s="527"/>
      <c r="I388" s="469"/>
      <c r="J388" s="469"/>
      <c r="K388" s="469"/>
      <c r="L388" s="469"/>
      <c r="M388" s="469"/>
      <c r="N388" s="461"/>
    </row>
    <row r="389" spans="1:14" x14ac:dyDescent="0.35">
      <c r="A389" s="523" t="s">
        <v>4319</v>
      </c>
      <c r="B389" s="474" t="s">
        <v>8577</v>
      </c>
      <c r="C389" s="477">
        <v>2782136</v>
      </c>
      <c r="D389" s="477">
        <v>0</v>
      </c>
      <c r="E389" s="477">
        <v>0</v>
      </c>
      <c r="F389" s="477">
        <v>0</v>
      </c>
      <c r="G389" s="477">
        <v>-40046044</v>
      </c>
      <c r="H389" s="527">
        <v>20127958</v>
      </c>
      <c r="I389" s="469">
        <v>3</v>
      </c>
      <c r="J389" s="469">
        <v>1</v>
      </c>
      <c r="K389" s="469">
        <v>2</v>
      </c>
      <c r="L389" s="469">
        <v>8</v>
      </c>
      <c r="M389" s="469">
        <v>0</v>
      </c>
      <c r="N389" s="461" t="s">
        <v>3790</v>
      </c>
    </row>
    <row r="390" spans="1:14" x14ac:dyDescent="0.35">
      <c r="A390" s="523" t="s">
        <v>3402</v>
      </c>
      <c r="B390" s="524" t="s">
        <v>4420</v>
      </c>
      <c r="C390" s="477"/>
      <c r="D390" s="477"/>
      <c r="E390" s="477"/>
      <c r="F390" s="477"/>
      <c r="G390" s="477"/>
      <c r="H390" s="527"/>
      <c r="I390" s="469"/>
      <c r="J390" s="469"/>
      <c r="K390" s="469"/>
      <c r="L390" s="469"/>
      <c r="M390" s="469"/>
      <c r="N390" s="461"/>
    </row>
    <row r="391" spans="1:14" x14ac:dyDescent="0.35">
      <c r="A391" s="523" t="s">
        <v>8005</v>
      </c>
      <c r="B391" s="474" t="s">
        <v>13248</v>
      </c>
      <c r="C391" s="477">
        <v>0</v>
      </c>
      <c r="D391" s="477">
        <v>0</v>
      </c>
      <c r="E391" s="477">
        <v>-130000</v>
      </c>
      <c r="F391" s="477">
        <v>0</v>
      </c>
      <c r="G391" s="477">
        <v>-214508</v>
      </c>
      <c r="H391" s="527">
        <v>33939238</v>
      </c>
      <c r="I391" s="469">
        <v>9</v>
      </c>
      <c r="J391" s="469">
        <v>5</v>
      </c>
      <c r="K391" s="469">
        <v>4</v>
      </c>
      <c r="L391" s="469">
        <v>9</v>
      </c>
      <c r="M391" s="469">
        <v>0</v>
      </c>
      <c r="N391" s="461" t="s">
        <v>3500</v>
      </c>
    </row>
    <row r="392" spans="1:14" x14ac:dyDescent="0.35">
      <c r="A392" s="523" t="s">
        <v>4320</v>
      </c>
      <c r="B392" s="524" t="s">
        <v>2309</v>
      </c>
      <c r="C392" s="477"/>
      <c r="D392" s="477"/>
      <c r="E392" s="477"/>
      <c r="F392" s="477"/>
      <c r="G392" s="477"/>
      <c r="H392" s="527"/>
      <c r="I392" s="469"/>
      <c r="J392" s="469"/>
      <c r="K392" s="469"/>
      <c r="L392" s="469"/>
      <c r="M392" s="469"/>
      <c r="N392" s="461"/>
    </row>
    <row r="393" spans="1:14" x14ac:dyDescent="0.35">
      <c r="A393" s="523" t="s">
        <v>4321</v>
      </c>
      <c r="B393" s="524" t="s">
        <v>2170</v>
      </c>
      <c r="C393" s="477"/>
      <c r="D393" s="477"/>
      <c r="E393" s="477"/>
      <c r="F393" s="477"/>
      <c r="G393" s="477"/>
      <c r="H393" s="527"/>
      <c r="I393" s="469"/>
      <c r="J393" s="469"/>
      <c r="K393" s="469"/>
      <c r="L393" s="469"/>
      <c r="M393" s="469"/>
      <c r="N393" s="461"/>
    </row>
    <row r="394" spans="1:14" x14ac:dyDescent="0.35">
      <c r="A394" s="523" t="s">
        <v>3762</v>
      </c>
      <c r="B394" s="524" t="s">
        <v>3641</v>
      </c>
      <c r="C394" s="477">
        <v>0</v>
      </c>
      <c r="D394" s="477">
        <v>0</v>
      </c>
      <c r="E394" s="477">
        <v>0</v>
      </c>
      <c r="F394" s="477">
        <v>0</v>
      </c>
      <c r="G394" s="477">
        <v>-8500</v>
      </c>
      <c r="H394" s="527">
        <v>462161</v>
      </c>
      <c r="I394" s="469">
        <v>3</v>
      </c>
      <c r="J394" s="469">
        <v>1</v>
      </c>
      <c r="K394" s="469">
        <v>2</v>
      </c>
      <c r="L394" s="469">
        <v>3</v>
      </c>
      <c r="M394" s="469">
        <v>0</v>
      </c>
      <c r="N394" s="461" t="s">
        <v>3500</v>
      </c>
    </row>
    <row r="395" spans="1:14" ht="26" x14ac:dyDescent="0.35">
      <c r="A395" s="523" t="s">
        <v>9766</v>
      </c>
      <c r="B395" s="524" t="s">
        <v>4027</v>
      </c>
      <c r="C395" s="477">
        <v>572250</v>
      </c>
      <c r="D395" s="477">
        <v>0</v>
      </c>
      <c r="E395" s="477">
        <v>277778</v>
      </c>
      <c r="F395" s="477">
        <v>0</v>
      </c>
      <c r="G395" s="477">
        <v>676978</v>
      </c>
      <c r="H395" s="477">
        <v>171422</v>
      </c>
      <c r="I395" s="469">
        <v>4</v>
      </c>
      <c r="J395" s="469">
        <v>2</v>
      </c>
      <c r="K395" s="469">
        <v>2</v>
      </c>
      <c r="L395" s="469">
        <v>6</v>
      </c>
      <c r="M395" s="469">
        <v>1</v>
      </c>
      <c r="N395" s="461" t="s">
        <v>3500</v>
      </c>
    </row>
    <row r="396" spans="1:14" x14ac:dyDescent="0.35">
      <c r="A396" s="523" t="s">
        <v>3220</v>
      </c>
      <c r="B396" s="524" t="s">
        <v>1545</v>
      </c>
      <c r="C396" s="477">
        <v>2400000</v>
      </c>
      <c r="D396" s="477">
        <v>0</v>
      </c>
      <c r="E396" s="477">
        <v>75000</v>
      </c>
      <c r="F396" s="477">
        <v>0</v>
      </c>
      <c r="G396" s="477">
        <v>12084916</v>
      </c>
      <c r="H396" s="527">
        <v>17671129</v>
      </c>
      <c r="I396" s="469">
        <v>14</v>
      </c>
      <c r="J396" s="469">
        <v>9</v>
      </c>
      <c r="K396" s="469">
        <v>5</v>
      </c>
      <c r="L396" s="469">
        <v>15</v>
      </c>
      <c r="M396" s="469">
        <v>0</v>
      </c>
      <c r="N396" s="461" t="s">
        <v>8222</v>
      </c>
    </row>
    <row r="397" spans="1:14" x14ac:dyDescent="0.35">
      <c r="A397" s="523" t="s">
        <v>1940</v>
      </c>
      <c r="B397" s="524" t="s">
        <v>1938</v>
      </c>
      <c r="C397" s="477"/>
      <c r="D397" s="477"/>
      <c r="E397" s="477"/>
      <c r="F397" s="477"/>
      <c r="G397" s="477"/>
      <c r="H397" s="527"/>
      <c r="I397" s="469"/>
      <c r="J397" s="469"/>
      <c r="K397" s="469"/>
      <c r="L397" s="469"/>
      <c r="M397" s="469"/>
      <c r="N397" s="461"/>
    </row>
    <row r="398" spans="1:14" x14ac:dyDescent="0.35">
      <c r="A398" s="523" t="s">
        <v>4323</v>
      </c>
      <c r="B398" s="524" t="s">
        <v>1118</v>
      </c>
      <c r="C398" s="477"/>
      <c r="D398" s="477"/>
      <c r="E398" s="477"/>
      <c r="F398" s="477"/>
      <c r="G398" s="477"/>
      <c r="H398" s="527"/>
      <c r="I398" s="469"/>
      <c r="J398" s="469"/>
      <c r="K398" s="469"/>
      <c r="L398" s="469"/>
      <c r="M398" s="469"/>
      <c r="N398" s="461"/>
    </row>
    <row r="399" spans="1:14" x14ac:dyDescent="0.35">
      <c r="A399" s="523" t="s">
        <v>4324</v>
      </c>
      <c r="B399" s="524" t="s">
        <v>8326</v>
      </c>
      <c r="C399" s="477">
        <v>1350930</v>
      </c>
      <c r="D399" s="477">
        <v>0</v>
      </c>
      <c r="E399" s="477">
        <v>1095780</v>
      </c>
      <c r="F399" s="477">
        <v>0</v>
      </c>
      <c r="G399" s="477">
        <v>1269631</v>
      </c>
      <c r="H399" s="527">
        <v>200334</v>
      </c>
      <c r="I399" s="469">
        <v>3</v>
      </c>
      <c r="J399" s="469">
        <v>2</v>
      </c>
      <c r="K399" s="469">
        <v>1</v>
      </c>
      <c r="L399" s="469">
        <v>3</v>
      </c>
      <c r="M399" s="469">
        <v>0</v>
      </c>
      <c r="N399" s="461" t="s">
        <v>3500</v>
      </c>
    </row>
    <row r="400" spans="1:14" ht="26" x14ac:dyDescent="0.35">
      <c r="A400" s="523" t="s">
        <v>4325</v>
      </c>
      <c r="B400" s="524" t="s">
        <v>2197</v>
      </c>
      <c r="C400" s="477"/>
      <c r="D400" s="477"/>
      <c r="E400" s="477"/>
      <c r="F400" s="477"/>
      <c r="G400" s="477"/>
      <c r="H400" s="527"/>
      <c r="I400" s="469"/>
      <c r="J400" s="469"/>
      <c r="K400" s="469"/>
      <c r="L400" s="469"/>
      <c r="M400" s="469"/>
      <c r="N400" s="461"/>
    </row>
    <row r="401" spans="1:14" ht="26" x14ac:dyDescent="0.35">
      <c r="A401" s="523" t="s">
        <v>4326</v>
      </c>
      <c r="B401" s="524" t="s">
        <v>2620</v>
      </c>
      <c r="C401" s="477"/>
      <c r="D401" s="477"/>
      <c r="E401" s="477"/>
      <c r="F401" s="477"/>
      <c r="G401" s="477"/>
      <c r="H401" s="527"/>
      <c r="I401" s="469"/>
      <c r="J401" s="469"/>
      <c r="K401" s="469"/>
      <c r="L401" s="469"/>
      <c r="M401" s="469"/>
      <c r="N401" s="461"/>
    </row>
    <row r="402" spans="1:14" x14ac:dyDescent="0.35">
      <c r="A402" s="523" t="s">
        <v>4327</v>
      </c>
      <c r="B402" s="524" t="s">
        <v>1803</v>
      </c>
      <c r="C402" s="477"/>
      <c r="D402" s="477"/>
      <c r="E402" s="477"/>
      <c r="F402" s="477"/>
      <c r="G402" s="477"/>
      <c r="H402" s="527"/>
      <c r="I402" s="469"/>
      <c r="J402" s="469"/>
      <c r="K402" s="469"/>
      <c r="L402" s="469"/>
      <c r="M402" s="469"/>
      <c r="N402" s="461"/>
    </row>
    <row r="403" spans="1:14" x14ac:dyDescent="0.35">
      <c r="A403" s="523" t="s">
        <v>11714</v>
      </c>
      <c r="B403" s="474" t="s">
        <v>9117</v>
      </c>
      <c r="C403" s="477"/>
      <c r="D403" s="477"/>
      <c r="E403" s="477"/>
      <c r="F403" s="477"/>
      <c r="G403" s="477"/>
      <c r="H403" s="527"/>
      <c r="I403" s="469"/>
      <c r="J403" s="469"/>
      <c r="K403" s="469"/>
      <c r="L403" s="469"/>
      <c r="M403" s="469"/>
      <c r="N403" s="461"/>
    </row>
    <row r="404" spans="1:14" x14ac:dyDescent="0.35">
      <c r="A404" s="523" t="s">
        <v>2137</v>
      </c>
      <c r="B404" s="474" t="s">
        <v>13520</v>
      </c>
      <c r="C404" s="477">
        <v>288616</v>
      </c>
      <c r="D404" s="477">
        <v>0</v>
      </c>
      <c r="E404" s="477">
        <v>208000</v>
      </c>
      <c r="F404" s="477">
        <v>0</v>
      </c>
      <c r="G404" s="477">
        <v>239126</v>
      </c>
      <c r="H404" s="527">
        <v>0</v>
      </c>
      <c r="I404" s="469">
        <v>5</v>
      </c>
      <c r="J404" s="469">
        <v>2</v>
      </c>
      <c r="K404" s="469">
        <v>3</v>
      </c>
      <c r="L404" s="469">
        <v>5</v>
      </c>
      <c r="M404" s="469">
        <v>0</v>
      </c>
      <c r="N404" s="461" t="s">
        <v>3790</v>
      </c>
    </row>
    <row r="405" spans="1:14" ht="26" x14ac:dyDescent="0.35">
      <c r="A405" s="523" t="s">
        <v>8007</v>
      </c>
      <c r="B405" s="524" t="s">
        <v>4069</v>
      </c>
      <c r="C405" s="477"/>
      <c r="D405" s="477"/>
      <c r="E405" s="477"/>
      <c r="F405" s="477"/>
      <c r="G405" s="477"/>
      <c r="H405" s="527"/>
      <c r="I405" s="469"/>
      <c r="J405" s="469"/>
      <c r="K405" s="469"/>
      <c r="L405" s="469"/>
      <c r="M405" s="469"/>
      <c r="N405" s="461"/>
    </row>
    <row r="406" spans="1:14" x14ac:dyDescent="0.35">
      <c r="A406" s="523" t="s">
        <v>4974</v>
      </c>
      <c r="B406" s="524" t="s">
        <v>3666</v>
      </c>
      <c r="C406" s="477"/>
      <c r="D406" s="477"/>
      <c r="E406" s="477"/>
      <c r="F406" s="477"/>
      <c r="G406" s="477"/>
      <c r="H406" s="527"/>
      <c r="I406" s="469"/>
      <c r="J406" s="469"/>
      <c r="K406" s="469"/>
      <c r="L406" s="469"/>
      <c r="M406" s="469"/>
      <c r="N406" s="461"/>
    </row>
    <row r="407" spans="1:14" x14ac:dyDescent="0.35">
      <c r="A407" s="523" t="s">
        <v>4328</v>
      </c>
      <c r="B407" s="524" t="s">
        <v>2230</v>
      </c>
      <c r="C407" s="477"/>
      <c r="D407" s="477"/>
      <c r="E407" s="477"/>
      <c r="F407" s="477"/>
      <c r="G407" s="477"/>
      <c r="H407" s="527"/>
      <c r="I407" s="469"/>
      <c r="J407" s="469"/>
      <c r="K407" s="469"/>
      <c r="L407" s="469"/>
      <c r="M407" s="469"/>
      <c r="N407" s="461"/>
    </row>
    <row r="408" spans="1:14" x14ac:dyDescent="0.35">
      <c r="A408" s="523" t="s">
        <v>8008</v>
      </c>
      <c r="B408" s="524" t="s">
        <v>3766</v>
      </c>
      <c r="C408" s="477">
        <v>770380</v>
      </c>
      <c r="D408" s="477">
        <v>0</v>
      </c>
      <c r="E408" s="477">
        <v>560210</v>
      </c>
      <c r="F408" s="477">
        <v>0</v>
      </c>
      <c r="G408" s="477">
        <v>-842380</v>
      </c>
      <c r="H408" s="527">
        <v>2874171</v>
      </c>
      <c r="I408" s="469">
        <v>2</v>
      </c>
      <c r="J408" s="469">
        <v>0</v>
      </c>
      <c r="K408" s="469">
        <v>2</v>
      </c>
      <c r="L408" s="469">
        <v>2</v>
      </c>
      <c r="M408" s="469">
        <v>0</v>
      </c>
      <c r="N408" s="461" t="s">
        <v>3790</v>
      </c>
    </row>
    <row r="409" spans="1:14" x14ac:dyDescent="0.35">
      <c r="A409" s="523" t="s">
        <v>4329</v>
      </c>
      <c r="B409" s="524" t="s">
        <v>3886</v>
      </c>
      <c r="C409" s="477"/>
      <c r="D409" s="477"/>
      <c r="E409" s="477"/>
      <c r="F409" s="477"/>
      <c r="G409" s="477"/>
      <c r="H409" s="527"/>
      <c r="I409" s="469"/>
      <c r="J409" s="469"/>
      <c r="K409" s="469"/>
      <c r="L409" s="469"/>
      <c r="M409" s="469"/>
      <c r="N409" s="461"/>
    </row>
    <row r="410" spans="1:14" x14ac:dyDescent="0.35">
      <c r="A410" s="523" t="s">
        <v>13526</v>
      </c>
      <c r="B410" s="524" t="s">
        <v>4022</v>
      </c>
      <c r="C410" s="477">
        <v>66957559</v>
      </c>
      <c r="D410" s="477">
        <v>0</v>
      </c>
      <c r="E410" s="477">
        <v>4186584</v>
      </c>
      <c r="F410" s="477">
        <v>0</v>
      </c>
      <c r="G410" s="477">
        <v>24675787</v>
      </c>
      <c r="H410" s="527">
        <v>108255123</v>
      </c>
      <c r="I410" s="469">
        <v>1000</v>
      </c>
      <c r="J410" s="469">
        <v>250</v>
      </c>
      <c r="K410" s="469">
        <v>750</v>
      </c>
      <c r="L410" s="469">
        <v>77</v>
      </c>
      <c r="M410" s="469">
        <v>3</v>
      </c>
      <c r="N410" s="461" t="s">
        <v>8222</v>
      </c>
    </row>
    <row r="411" spans="1:14" x14ac:dyDescent="0.35">
      <c r="A411" s="523" t="s">
        <v>8637</v>
      </c>
      <c r="B411" s="524" t="s">
        <v>1199</v>
      </c>
      <c r="C411" s="477"/>
      <c r="D411" s="477"/>
      <c r="E411" s="477"/>
      <c r="F411" s="477"/>
      <c r="G411" s="477"/>
      <c r="H411" s="527"/>
      <c r="I411" s="469"/>
      <c r="J411" s="469"/>
      <c r="K411" s="469"/>
      <c r="L411" s="469"/>
      <c r="M411" s="469"/>
      <c r="N411" s="461"/>
    </row>
    <row r="412" spans="1:14" x14ac:dyDescent="0.35">
      <c r="A412" s="523" t="s">
        <v>1404</v>
      </c>
      <c r="B412" s="524" t="s">
        <v>1395</v>
      </c>
      <c r="C412" s="477"/>
      <c r="D412" s="477"/>
      <c r="E412" s="477"/>
      <c r="F412" s="477"/>
      <c r="G412" s="477"/>
      <c r="H412" s="527"/>
      <c r="I412" s="469"/>
      <c r="J412" s="469"/>
      <c r="K412" s="469"/>
      <c r="L412" s="469"/>
      <c r="M412" s="469"/>
      <c r="N412" s="461"/>
    </row>
    <row r="413" spans="1:14" x14ac:dyDescent="0.35">
      <c r="A413" s="523" t="s">
        <v>1487</v>
      </c>
      <c r="B413" s="524" t="s">
        <v>1471</v>
      </c>
      <c r="C413" s="477"/>
      <c r="D413" s="477"/>
      <c r="E413" s="477"/>
      <c r="F413" s="477"/>
      <c r="G413" s="477"/>
      <c r="H413" s="527"/>
      <c r="I413" s="469"/>
      <c r="J413" s="469"/>
      <c r="K413" s="469"/>
      <c r="L413" s="469"/>
      <c r="M413" s="469"/>
      <c r="N413" s="461"/>
    </row>
    <row r="414" spans="1:14" ht="26" x14ac:dyDescent="0.35">
      <c r="A414" s="523" t="s">
        <v>3406</v>
      </c>
      <c r="B414" s="524" t="s">
        <v>3404</v>
      </c>
      <c r="C414" s="477"/>
      <c r="D414" s="477"/>
      <c r="E414" s="477"/>
      <c r="F414" s="477"/>
      <c r="G414" s="477"/>
      <c r="H414" s="527"/>
      <c r="I414" s="469"/>
      <c r="J414" s="469"/>
      <c r="K414" s="469"/>
      <c r="L414" s="469"/>
      <c r="M414" s="469"/>
      <c r="N414" s="461"/>
    </row>
    <row r="415" spans="1:14" x14ac:dyDescent="0.35">
      <c r="A415" s="523" t="s">
        <v>4423</v>
      </c>
      <c r="B415" s="524" t="s">
        <v>4422</v>
      </c>
      <c r="C415" s="477"/>
      <c r="D415" s="477"/>
      <c r="E415" s="477"/>
      <c r="F415" s="477"/>
      <c r="G415" s="477"/>
      <c r="H415" s="527"/>
      <c r="I415" s="469"/>
      <c r="J415" s="469"/>
      <c r="K415" s="469"/>
      <c r="L415" s="469"/>
      <c r="M415" s="469"/>
      <c r="N415" s="461"/>
    </row>
    <row r="416" spans="1:14" x14ac:dyDescent="0.35">
      <c r="A416" s="523" t="s">
        <v>1268</v>
      </c>
      <c r="B416" s="524" t="s">
        <v>1266</v>
      </c>
      <c r="C416" s="477"/>
      <c r="D416" s="477"/>
      <c r="E416" s="477"/>
      <c r="F416" s="477"/>
      <c r="G416" s="477"/>
      <c r="H416" s="527"/>
      <c r="I416" s="469"/>
      <c r="J416" s="469"/>
      <c r="K416" s="469"/>
      <c r="L416" s="469"/>
      <c r="M416" s="469"/>
      <c r="N416" s="461"/>
    </row>
    <row r="417" spans="1:14" x14ac:dyDescent="0.35">
      <c r="A417" s="523" t="s">
        <v>8495</v>
      </c>
      <c r="B417" s="524" t="s">
        <v>1421</v>
      </c>
      <c r="C417" s="477"/>
      <c r="D417" s="477"/>
      <c r="E417" s="477"/>
      <c r="F417" s="477"/>
      <c r="G417" s="477"/>
      <c r="H417" s="527"/>
      <c r="I417" s="469"/>
      <c r="J417" s="469"/>
      <c r="K417" s="469"/>
      <c r="L417" s="469"/>
      <c r="M417" s="469"/>
      <c r="N417" s="461"/>
    </row>
    <row r="418" spans="1:14" ht="26" x14ac:dyDescent="0.35">
      <c r="A418" s="523" t="s">
        <v>8009</v>
      </c>
      <c r="B418" s="524" t="s">
        <v>2485</v>
      </c>
      <c r="C418" s="477"/>
      <c r="D418" s="477"/>
      <c r="E418" s="477"/>
      <c r="F418" s="477"/>
      <c r="G418" s="477"/>
      <c r="H418" s="527"/>
      <c r="I418" s="469"/>
      <c r="J418" s="469"/>
      <c r="K418" s="469"/>
      <c r="L418" s="469"/>
      <c r="M418" s="469"/>
      <c r="N418" s="461"/>
    </row>
    <row r="419" spans="1:14" ht="26" x14ac:dyDescent="0.35">
      <c r="A419" s="523" t="s">
        <v>4330</v>
      </c>
      <c r="B419" s="524" t="s">
        <v>1112</v>
      </c>
      <c r="C419" s="477"/>
      <c r="D419" s="477"/>
      <c r="E419" s="477"/>
      <c r="F419" s="477"/>
      <c r="G419" s="477"/>
      <c r="H419" s="527"/>
      <c r="I419" s="469"/>
      <c r="J419" s="469"/>
      <c r="K419" s="469"/>
      <c r="L419" s="469"/>
      <c r="M419" s="469"/>
      <c r="N419" s="461"/>
    </row>
    <row r="420" spans="1:14" x14ac:dyDescent="0.35">
      <c r="A420" s="523" t="s">
        <v>3226</v>
      </c>
      <c r="B420" s="524" t="s">
        <v>239</v>
      </c>
      <c r="C420" s="477"/>
      <c r="D420" s="477"/>
      <c r="E420" s="477"/>
      <c r="F420" s="477"/>
      <c r="G420" s="477"/>
      <c r="H420" s="527"/>
      <c r="I420" s="469"/>
      <c r="J420" s="469"/>
      <c r="K420" s="469"/>
      <c r="L420" s="469"/>
      <c r="M420" s="469"/>
      <c r="N420" s="461"/>
    </row>
    <row r="421" spans="1:14" ht="26" x14ac:dyDescent="0.35">
      <c r="A421" s="523" t="s">
        <v>2484</v>
      </c>
      <c r="B421" s="524" t="s">
        <v>2483</v>
      </c>
      <c r="C421" s="477"/>
      <c r="D421" s="477"/>
      <c r="E421" s="477"/>
      <c r="F421" s="477"/>
      <c r="G421" s="477"/>
      <c r="H421" s="527"/>
      <c r="I421" s="469"/>
      <c r="J421" s="469"/>
      <c r="K421" s="469"/>
      <c r="L421" s="469"/>
      <c r="M421" s="469"/>
      <c r="N421" s="461"/>
    </row>
    <row r="422" spans="1:14" x14ac:dyDescent="0.35">
      <c r="A422" s="523" t="s">
        <v>4331</v>
      </c>
      <c r="B422" s="524" t="s">
        <v>2322</v>
      </c>
      <c r="C422" s="477"/>
      <c r="D422" s="477"/>
      <c r="E422" s="477"/>
      <c r="F422" s="477"/>
      <c r="G422" s="477"/>
      <c r="H422" s="527"/>
      <c r="I422" s="469"/>
      <c r="J422" s="469"/>
      <c r="K422" s="469"/>
      <c r="L422" s="469"/>
      <c r="M422" s="469"/>
      <c r="N422" s="461"/>
    </row>
    <row r="423" spans="1:14" ht="26" x14ac:dyDescent="0.35">
      <c r="A423" s="523" t="s">
        <v>8010</v>
      </c>
      <c r="B423" s="524" t="s">
        <v>3951</v>
      </c>
      <c r="C423" s="477">
        <v>614497</v>
      </c>
      <c r="D423" s="477">
        <v>0</v>
      </c>
      <c r="E423" s="477">
        <v>130560</v>
      </c>
      <c r="F423" s="477">
        <v>0</v>
      </c>
      <c r="G423" s="477">
        <v>-702589</v>
      </c>
      <c r="H423" s="527">
        <v>1026403</v>
      </c>
      <c r="I423" s="469">
        <v>248</v>
      </c>
      <c r="J423" s="469">
        <v>30</v>
      </c>
      <c r="K423" s="469">
        <v>218</v>
      </c>
      <c r="L423" s="469">
        <v>20</v>
      </c>
      <c r="M423" s="469">
        <v>3</v>
      </c>
      <c r="N423" s="461" t="s">
        <v>3790</v>
      </c>
    </row>
    <row r="424" spans="1:14" ht="26" x14ac:dyDescent="0.35">
      <c r="A424" s="523" t="s">
        <v>8011</v>
      </c>
      <c r="B424" s="524" t="s">
        <v>3787</v>
      </c>
      <c r="C424" s="477"/>
      <c r="D424" s="477"/>
      <c r="E424" s="477"/>
      <c r="F424" s="477"/>
      <c r="G424" s="477"/>
      <c r="H424" s="527"/>
      <c r="I424" s="469"/>
      <c r="J424" s="469"/>
      <c r="K424" s="469"/>
      <c r="L424" s="469"/>
      <c r="M424" s="469"/>
      <c r="N424" s="461"/>
    </row>
    <row r="425" spans="1:14" ht="39" x14ac:dyDescent="0.35">
      <c r="A425" s="523" t="s">
        <v>4939</v>
      </c>
      <c r="B425" s="524" t="s">
        <v>10085</v>
      </c>
      <c r="C425" s="477">
        <v>524220</v>
      </c>
      <c r="D425" s="477">
        <v>0</v>
      </c>
      <c r="E425" s="477">
        <v>91000</v>
      </c>
      <c r="F425" s="477">
        <v>0</v>
      </c>
      <c r="G425" s="477">
        <v>709499</v>
      </c>
      <c r="H425" s="527"/>
      <c r="I425" s="469">
        <v>4</v>
      </c>
      <c r="J425" s="469">
        <v>1</v>
      </c>
      <c r="K425" s="469">
        <v>3</v>
      </c>
      <c r="L425" s="469">
        <v>4</v>
      </c>
      <c r="M425" s="469">
        <v>1</v>
      </c>
      <c r="N425" s="461" t="s">
        <v>3790</v>
      </c>
    </row>
    <row r="426" spans="1:14" x14ac:dyDescent="0.35">
      <c r="A426" s="523" t="s">
        <v>423</v>
      </c>
      <c r="B426" s="524" t="s">
        <v>8257</v>
      </c>
      <c r="C426" s="477"/>
      <c r="D426" s="477"/>
      <c r="E426" s="477"/>
      <c r="F426" s="477"/>
      <c r="G426" s="477"/>
      <c r="H426" s="527"/>
      <c r="I426" s="469"/>
      <c r="J426" s="469"/>
      <c r="K426" s="469"/>
      <c r="L426" s="469"/>
      <c r="M426" s="469"/>
      <c r="N426" s="461"/>
    </row>
    <row r="427" spans="1:14" x14ac:dyDescent="0.35">
      <c r="A427" s="523" t="s">
        <v>8496</v>
      </c>
      <c r="B427" s="524" t="s">
        <v>2198</v>
      </c>
      <c r="C427" s="477"/>
      <c r="D427" s="477"/>
      <c r="E427" s="477"/>
      <c r="F427" s="477"/>
      <c r="G427" s="477"/>
      <c r="H427" s="527"/>
      <c r="I427" s="469"/>
      <c r="J427" s="469"/>
      <c r="K427" s="469"/>
      <c r="L427" s="469"/>
      <c r="M427" s="469"/>
      <c r="N427" s="461"/>
    </row>
    <row r="428" spans="1:14" ht="26" x14ac:dyDescent="0.35">
      <c r="A428" s="523" t="s">
        <v>8671</v>
      </c>
      <c r="B428" s="524" t="s">
        <v>3885</v>
      </c>
      <c r="C428" s="477">
        <v>136838674</v>
      </c>
      <c r="D428" s="477">
        <v>0</v>
      </c>
      <c r="E428" s="477">
        <v>59753646</v>
      </c>
      <c r="F428" s="477">
        <v>0</v>
      </c>
      <c r="G428" s="477">
        <v>143900394</v>
      </c>
      <c r="H428" s="527">
        <v>0</v>
      </c>
      <c r="I428" s="469">
        <v>12</v>
      </c>
      <c r="J428" s="469">
        <v>5</v>
      </c>
      <c r="K428" s="469">
        <v>7</v>
      </c>
      <c r="L428" s="469">
        <v>200</v>
      </c>
      <c r="M428" s="469">
        <v>0</v>
      </c>
      <c r="N428" s="461" t="s">
        <v>8222</v>
      </c>
    </row>
    <row r="429" spans="1:14" ht="26" x14ac:dyDescent="0.35">
      <c r="A429" s="523" t="s">
        <v>3012</v>
      </c>
      <c r="B429" s="524" t="s">
        <v>1828</v>
      </c>
      <c r="C429" s="477"/>
      <c r="D429" s="477"/>
      <c r="E429" s="477"/>
      <c r="F429" s="477"/>
      <c r="G429" s="477"/>
      <c r="H429" s="527"/>
      <c r="I429" s="469"/>
      <c r="J429" s="469"/>
      <c r="K429" s="469"/>
      <c r="L429" s="469"/>
      <c r="M429" s="469"/>
      <c r="N429" s="461"/>
    </row>
    <row r="430" spans="1:14" ht="26" x14ac:dyDescent="0.35">
      <c r="A430" s="523" t="s">
        <v>3169</v>
      </c>
      <c r="B430" s="524" t="s">
        <v>933</v>
      </c>
      <c r="C430" s="477"/>
      <c r="D430" s="477"/>
      <c r="E430" s="477"/>
      <c r="F430" s="477"/>
      <c r="G430" s="477"/>
      <c r="H430" s="527"/>
      <c r="I430" s="469"/>
      <c r="J430" s="469"/>
      <c r="K430" s="469"/>
      <c r="L430" s="469"/>
      <c r="M430" s="469"/>
      <c r="N430" s="461"/>
    </row>
    <row r="431" spans="1:14" x14ac:dyDescent="0.35">
      <c r="A431" s="523" t="s">
        <v>4332</v>
      </c>
      <c r="B431" s="524" t="s">
        <v>3677</v>
      </c>
      <c r="C431" s="477"/>
      <c r="D431" s="477"/>
      <c r="E431" s="477"/>
      <c r="F431" s="477"/>
      <c r="G431" s="477"/>
      <c r="H431" s="527"/>
      <c r="I431" s="469"/>
      <c r="J431" s="469"/>
      <c r="K431" s="469"/>
      <c r="L431" s="469"/>
      <c r="M431" s="469"/>
      <c r="N431" s="461"/>
    </row>
    <row r="432" spans="1:14" ht="26" x14ac:dyDescent="0.35">
      <c r="A432" s="523" t="s">
        <v>4426</v>
      </c>
      <c r="B432" s="524" t="s">
        <v>2064</v>
      </c>
      <c r="C432" s="477"/>
      <c r="D432" s="477"/>
      <c r="E432" s="477"/>
      <c r="F432" s="477"/>
      <c r="G432" s="477"/>
      <c r="H432" s="527"/>
      <c r="I432" s="469"/>
      <c r="J432" s="469"/>
      <c r="K432" s="469"/>
      <c r="L432" s="469"/>
      <c r="M432" s="469"/>
      <c r="N432" s="461"/>
    </row>
    <row r="433" spans="1:14" x14ac:dyDescent="0.35">
      <c r="A433" s="523" t="s">
        <v>8299</v>
      </c>
      <c r="B433" s="474" t="s">
        <v>8297</v>
      </c>
      <c r="C433" s="477">
        <v>0</v>
      </c>
      <c r="D433" s="477">
        <v>0</v>
      </c>
      <c r="E433" s="477">
        <v>0</v>
      </c>
      <c r="F433" s="477">
        <v>0</v>
      </c>
      <c r="G433" s="477">
        <v>0</v>
      </c>
      <c r="H433" s="527">
        <v>0</v>
      </c>
      <c r="I433" s="469">
        <v>2</v>
      </c>
      <c r="J433" s="469">
        <v>0</v>
      </c>
      <c r="K433" s="469">
        <v>2</v>
      </c>
      <c r="L433" s="469">
        <v>2</v>
      </c>
      <c r="M433" s="469">
        <v>1</v>
      </c>
      <c r="N433" s="461" t="s">
        <v>3790</v>
      </c>
    </row>
    <row r="434" spans="1:14" x14ac:dyDescent="0.35">
      <c r="A434" s="523" t="s">
        <v>4333</v>
      </c>
      <c r="B434" s="524" t="s">
        <v>3791</v>
      </c>
      <c r="C434" s="477">
        <v>11452484</v>
      </c>
      <c r="D434" s="477">
        <v>0</v>
      </c>
      <c r="E434" s="477">
        <v>290000</v>
      </c>
      <c r="F434" s="477">
        <v>0</v>
      </c>
      <c r="G434" s="477">
        <v>11050586</v>
      </c>
      <c r="H434" s="527">
        <v>5855265</v>
      </c>
      <c r="I434" s="469">
        <v>3</v>
      </c>
      <c r="J434" s="469">
        <v>3</v>
      </c>
      <c r="K434" s="469">
        <v>0</v>
      </c>
      <c r="L434" s="469">
        <v>42</v>
      </c>
      <c r="M434" s="469">
        <v>1</v>
      </c>
      <c r="N434" s="461" t="s">
        <v>8222</v>
      </c>
    </row>
    <row r="435" spans="1:14" ht="26" x14ac:dyDescent="0.35">
      <c r="A435" s="523" t="s">
        <v>8690</v>
      </c>
      <c r="B435" s="524" t="s">
        <v>3831</v>
      </c>
      <c r="C435" s="477">
        <v>620307</v>
      </c>
      <c r="D435" s="477">
        <v>0</v>
      </c>
      <c r="E435" s="477">
        <v>401107</v>
      </c>
      <c r="F435" s="477">
        <v>0</v>
      </c>
      <c r="G435" s="477">
        <v>401107</v>
      </c>
      <c r="H435" s="527"/>
      <c r="I435" s="469">
        <v>2</v>
      </c>
      <c r="J435" s="469">
        <v>1</v>
      </c>
      <c r="K435" s="469">
        <v>1</v>
      </c>
      <c r="L435" s="469">
        <v>2</v>
      </c>
      <c r="M435" s="469">
        <v>1</v>
      </c>
      <c r="N435" s="461" t="s">
        <v>3790</v>
      </c>
    </row>
    <row r="436" spans="1:14" x14ac:dyDescent="0.35">
      <c r="A436" s="523" t="s">
        <v>8012</v>
      </c>
      <c r="B436" s="524" t="s">
        <v>4100</v>
      </c>
      <c r="C436" s="477">
        <v>72964866</v>
      </c>
      <c r="D436" s="477">
        <v>0</v>
      </c>
      <c r="E436" s="477">
        <v>62686942</v>
      </c>
      <c r="F436" s="477">
        <v>0</v>
      </c>
      <c r="G436" s="477">
        <v>127666792</v>
      </c>
      <c r="H436" s="527">
        <v>1984475000</v>
      </c>
      <c r="I436" s="469">
        <v>8</v>
      </c>
      <c r="J436" s="469">
        <v>6</v>
      </c>
      <c r="K436" s="469">
        <v>2</v>
      </c>
      <c r="L436" s="469">
        <v>0</v>
      </c>
      <c r="M436" s="469">
        <v>1</v>
      </c>
      <c r="N436" s="461" t="s">
        <v>8222</v>
      </c>
    </row>
    <row r="437" spans="1:14" x14ac:dyDescent="0.35">
      <c r="A437" s="523" t="s">
        <v>2488</v>
      </c>
      <c r="B437" s="524" t="s">
        <v>2487</v>
      </c>
      <c r="C437" s="477"/>
      <c r="D437" s="477"/>
      <c r="E437" s="477"/>
      <c r="F437" s="477"/>
      <c r="G437" s="477"/>
      <c r="H437" s="527"/>
      <c r="I437" s="469"/>
      <c r="J437" s="469"/>
      <c r="K437" s="469"/>
      <c r="L437" s="469"/>
      <c r="M437" s="469"/>
      <c r="N437" s="461"/>
    </row>
    <row r="438" spans="1:14" ht="26" x14ac:dyDescent="0.35">
      <c r="A438" s="523" t="s">
        <v>8013</v>
      </c>
      <c r="B438" s="524" t="s">
        <v>2489</v>
      </c>
      <c r="C438" s="477"/>
      <c r="D438" s="477"/>
      <c r="E438" s="477"/>
      <c r="F438" s="477"/>
      <c r="G438" s="477"/>
      <c r="H438" s="527"/>
      <c r="I438" s="469"/>
      <c r="J438" s="469"/>
      <c r="K438" s="469"/>
      <c r="L438" s="469"/>
      <c r="M438" s="469"/>
      <c r="N438" s="461"/>
    </row>
    <row r="439" spans="1:14" x14ac:dyDescent="0.35">
      <c r="A439" s="523" t="s">
        <v>8497</v>
      </c>
      <c r="B439" s="524" t="s">
        <v>2332</v>
      </c>
      <c r="C439" s="477"/>
      <c r="D439" s="477"/>
      <c r="E439" s="477"/>
      <c r="F439" s="477"/>
      <c r="G439" s="477"/>
      <c r="H439" s="527"/>
      <c r="I439" s="469"/>
      <c r="J439" s="469"/>
      <c r="K439" s="469"/>
      <c r="L439" s="469"/>
      <c r="M439" s="469"/>
      <c r="N439" s="461"/>
    </row>
    <row r="440" spans="1:14" ht="39" x14ac:dyDescent="0.35">
      <c r="A440" s="523" t="s">
        <v>8638</v>
      </c>
      <c r="B440" s="524" t="s">
        <v>833</v>
      </c>
      <c r="C440" s="477"/>
      <c r="D440" s="477"/>
      <c r="E440" s="477"/>
      <c r="F440" s="477"/>
      <c r="G440" s="477"/>
      <c r="H440" s="527"/>
      <c r="I440" s="469"/>
      <c r="J440" s="469"/>
      <c r="K440" s="469"/>
      <c r="L440" s="469"/>
      <c r="M440" s="469"/>
      <c r="N440" s="461"/>
    </row>
    <row r="441" spans="1:14" ht="26" x14ac:dyDescent="0.35">
      <c r="A441" s="523" t="s">
        <v>4940</v>
      </c>
      <c r="B441" s="524" t="s">
        <v>2344</v>
      </c>
      <c r="C441" s="477"/>
      <c r="D441" s="477"/>
      <c r="E441" s="477"/>
      <c r="F441" s="477"/>
      <c r="G441" s="477"/>
      <c r="H441" s="527"/>
      <c r="I441" s="469"/>
      <c r="J441" s="469"/>
      <c r="K441" s="469"/>
      <c r="L441" s="469"/>
      <c r="M441" s="469"/>
      <c r="N441" s="461"/>
    </row>
    <row r="442" spans="1:14" x14ac:dyDescent="0.35">
      <c r="A442" s="523" t="s">
        <v>4334</v>
      </c>
      <c r="B442" s="524" t="s">
        <v>4096</v>
      </c>
      <c r="C442" s="477">
        <v>227698260</v>
      </c>
      <c r="D442" s="477">
        <v>0</v>
      </c>
      <c r="E442" s="477">
        <v>103207326</v>
      </c>
      <c r="F442" s="477">
        <v>0</v>
      </c>
      <c r="G442" s="477">
        <v>189505209</v>
      </c>
      <c r="H442" s="527">
        <v>476335538</v>
      </c>
      <c r="I442" s="469">
        <v>2450</v>
      </c>
      <c r="J442" s="469">
        <v>950</v>
      </c>
      <c r="K442" s="469">
        <v>1500</v>
      </c>
      <c r="L442" s="469">
        <v>280</v>
      </c>
      <c r="M442" s="469">
        <v>0</v>
      </c>
      <c r="N442" s="461" t="s">
        <v>8222</v>
      </c>
    </row>
    <row r="443" spans="1:14" x14ac:dyDescent="0.35">
      <c r="A443" s="523" t="s">
        <v>721</v>
      </c>
      <c r="B443" s="524" t="s">
        <v>720</v>
      </c>
      <c r="C443" s="477"/>
      <c r="D443" s="477"/>
      <c r="E443" s="477"/>
      <c r="F443" s="477"/>
      <c r="G443" s="477"/>
      <c r="H443" s="527"/>
      <c r="I443" s="469"/>
      <c r="J443" s="469"/>
      <c r="K443" s="469"/>
      <c r="L443" s="469"/>
      <c r="M443" s="469"/>
      <c r="N443" s="461"/>
    </row>
    <row r="444" spans="1:14" x14ac:dyDescent="0.35">
      <c r="A444" s="523" t="s">
        <v>4335</v>
      </c>
      <c r="B444" s="524" t="s">
        <v>2724</v>
      </c>
      <c r="C444" s="477"/>
      <c r="D444" s="477"/>
      <c r="E444" s="477"/>
      <c r="F444" s="477"/>
      <c r="G444" s="477"/>
      <c r="H444" s="527"/>
      <c r="I444" s="469"/>
      <c r="J444" s="469"/>
      <c r="K444" s="469"/>
      <c r="L444" s="469"/>
      <c r="M444" s="469"/>
      <c r="N444" s="461"/>
    </row>
    <row r="445" spans="1:14" ht="26" x14ac:dyDescent="0.35">
      <c r="A445" s="523" t="s">
        <v>1536</v>
      </c>
      <c r="B445" s="524" t="s">
        <v>1512</v>
      </c>
      <c r="C445" s="477"/>
      <c r="D445" s="477"/>
      <c r="E445" s="477"/>
      <c r="F445" s="477"/>
      <c r="G445" s="477"/>
      <c r="H445" s="527"/>
      <c r="I445" s="469"/>
      <c r="J445" s="469"/>
      <c r="K445" s="469"/>
      <c r="L445" s="469"/>
      <c r="M445" s="469"/>
      <c r="N445" s="461"/>
    </row>
    <row r="446" spans="1:14" ht="26" x14ac:dyDescent="0.35">
      <c r="A446" s="523" t="s">
        <v>8498</v>
      </c>
      <c r="B446" s="524" t="s">
        <v>2668</v>
      </c>
      <c r="C446" s="477">
        <v>192000</v>
      </c>
      <c r="D446" s="477">
        <v>0</v>
      </c>
      <c r="E446" s="477">
        <v>11500</v>
      </c>
      <c r="F446" s="477">
        <v>0</v>
      </c>
      <c r="G446" s="477">
        <v>192450</v>
      </c>
      <c r="H446" s="527"/>
      <c r="I446" s="469"/>
      <c r="J446" s="469"/>
      <c r="K446" s="469"/>
      <c r="L446" s="469"/>
      <c r="M446" s="469"/>
      <c r="N446" s="461"/>
    </row>
    <row r="447" spans="1:14" ht="26" x14ac:dyDescent="0.35">
      <c r="A447" s="523" t="s">
        <v>2490</v>
      </c>
      <c r="B447" s="524" t="s">
        <v>4429</v>
      </c>
      <c r="C447" s="477"/>
      <c r="D447" s="477"/>
      <c r="E447" s="477"/>
      <c r="F447" s="477"/>
      <c r="G447" s="477"/>
      <c r="H447" s="527"/>
      <c r="I447" s="469"/>
      <c r="J447" s="469"/>
      <c r="K447" s="469"/>
      <c r="L447" s="469"/>
      <c r="M447" s="469"/>
      <c r="N447" s="461"/>
    </row>
    <row r="448" spans="1:14" x14ac:dyDescent="0.35">
      <c r="A448" s="523" t="s">
        <v>1245</v>
      </c>
      <c r="B448" s="524" t="s">
        <v>1236</v>
      </c>
      <c r="C448" s="477"/>
      <c r="D448" s="477"/>
      <c r="E448" s="477"/>
      <c r="F448" s="477"/>
      <c r="G448" s="477"/>
      <c r="H448" s="527"/>
      <c r="I448" s="469"/>
      <c r="J448" s="469"/>
      <c r="K448" s="469"/>
      <c r="L448" s="469"/>
      <c r="M448" s="469"/>
      <c r="N448" s="461"/>
    </row>
    <row r="449" spans="1:14" x14ac:dyDescent="0.35">
      <c r="A449" s="523" t="s">
        <v>4336</v>
      </c>
      <c r="B449" s="524" t="s">
        <v>2357</v>
      </c>
      <c r="C449" s="477"/>
      <c r="D449" s="477"/>
      <c r="E449" s="477"/>
      <c r="F449" s="477"/>
      <c r="G449" s="477"/>
      <c r="H449" s="527"/>
      <c r="I449" s="469"/>
      <c r="J449" s="469"/>
      <c r="K449" s="469"/>
      <c r="L449" s="469"/>
      <c r="M449" s="469"/>
      <c r="N449" s="461"/>
    </row>
    <row r="450" spans="1:14" ht="26" x14ac:dyDescent="0.35">
      <c r="A450" s="523" t="s">
        <v>4337</v>
      </c>
      <c r="B450" s="524" t="s">
        <v>2172</v>
      </c>
      <c r="C450" s="477"/>
      <c r="D450" s="477"/>
      <c r="E450" s="477"/>
      <c r="F450" s="477"/>
      <c r="G450" s="477"/>
      <c r="H450" s="527"/>
      <c r="I450" s="469"/>
      <c r="J450" s="469"/>
      <c r="K450" s="469"/>
      <c r="L450" s="469"/>
      <c r="M450" s="469"/>
      <c r="N450" s="461"/>
    </row>
    <row r="451" spans="1:14" x14ac:dyDescent="0.35">
      <c r="A451" s="523" t="s">
        <v>4338</v>
      </c>
      <c r="B451" s="524" t="s">
        <v>2192</v>
      </c>
      <c r="C451" s="477"/>
      <c r="D451" s="477"/>
      <c r="E451" s="477"/>
      <c r="F451" s="477"/>
      <c r="G451" s="477"/>
      <c r="H451" s="527"/>
      <c r="I451" s="469"/>
      <c r="J451" s="469"/>
      <c r="K451" s="469"/>
      <c r="L451" s="469"/>
      <c r="M451" s="469"/>
      <c r="N451" s="461"/>
    </row>
    <row r="452" spans="1:14" x14ac:dyDescent="0.35">
      <c r="A452" s="523" t="s">
        <v>1365</v>
      </c>
      <c r="B452" s="524" t="s">
        <v>8340</v>
      </c>
      <c r="C452" s="477">
        <f>28370000+3792</f>
        <v>28373792</v>
      </c>
      <c r="D452" s="477"/>
      <c r="E452" s="477">
        <v>43648140</v>
      </c>
      <c r="F452" s="477"/>
      <c r="G452" s="477">
        <v>43869249</v>
      </c>
      <c r="H452" s="527"/>
      <c r="I452" s="469"/>
      <c r="J452" s="469"/>
      <c r="K452" s="469"/>
      <c r="L452" s="469"/>
      <c r="M452" s="469"/>
      <c r="N452" s="461"/>
    </row>
    <row r="453" spans="1:14" x14ac:dyDescent="0.35">
      <c r="A453" s="523" t="s">
        <v>8357</v>
      </c>
      <c r="B453" s="524" t="s">
        <v>15818</v>
      </c>
      <c r="C453" s="477">
        <v>1151941</v>
      </c>
      <c r="D453" s="477">
        <v>0</v>
      </c>
      <c r="E453" s="477">
        <v>1151941</v>
      </c>
      <c r="F453" s="477">
        <v>0</v>
      </c>
      <c r="G453" s="477">
        <v>1243787</v>
      </c>
      <c r="H453" s="477">
        <v>1878620</v>
      </c>
      <c r="I453" s="469">
        <v>5</v>
      </c>
      <c r="J453" s="469">
        <v>3</v>
      </c>
      <c r="K453" s="469">
        <v>2</v>
      </c>
      <c r="L453" s="469">
        <v>0</v>
      </c>
      <c r="M453" s="469">
        <v>0</v>
      </c>
      <c r="N453" s="461" t="s">
        <v>3790</v>
      </c>
    </row>
    <row r="454" spans="1:14" x14ac:dyDescent="0.35">
      <c r="A454" s="523" t="s">
        <v>4339</v>
      </c>
      <c r="B454" s="524" t="s">
        <v>2651</v>
      </c>
      <c r="C454" s="477"/>
      <c r="D454" s="477"/>
      <c r="E454" s="477"/>
      <c r="F454" s="477"/>
      <c r="G454" s="477"/>
      <c r="H454" s="527"/>
      <c r="I454" s="469"/>
      <c r="J454" s="469"/>
      <c r="K454" s="469"/>
      <c r="L454" s="469"/>
      <c r="M454" s="469"/>
      <c r="N454" s="461"/>
    </row>
    <row r="455" spans="1:14" x14ac:dyDescent="0.35">
      <c r="A455" s="523" t="s">
        <v>1992</v>
      </c>
      <c r="B455" s="524" t="s">
        <v>3637</v>
      </c>
      <c r="C455" s="477">
        <v>62343</v>
      </c>
      <c r="D455" s="477">
        <v>0</v>
      </c>
      <c r="E455" s="477">
        <v>-67880</v>
      </c>
      <c r="F455" s="477">
        <v>0</v>
      </c>
      <c r="G455" s="477">
        <v>-311903</v>
      </c>
      <c r="H455" s="527">
        <v>103600</v>
      </c>
      <c r="I455" s="469">
        <v>3</v>
      </c>
      <c r="J455" s="469">
        <v>1</v>
      </c>
      <c r="K455" s="469">
        <v>2</v>
      </c>
      <c r="L455" s="469">
        <v>7</v>
      </c>
      <c r="M455" s="469">
        <v>1</v>
      </c>
      <c r="N455" s="461" t="s">
        <v>3790</v>
      </c>
    </row>
    <row r="456" spans="1:14" ht="26" x14ac:dyDescent="0.35">
      <c r="A456" s="523" t="s">
        <v>1321</v>
      </c>
      <c r="B456" s="524" t="s">
        <v>1298</v>
      </c>
      <c r="C456" s="477"/>
      <c r="D456" s="477"/>
      <c r="E456" s="477"/>
      <c r="F456" s="477"/>
      <c r="G456" s="477"/>
      <c r="H456" s="527"/>
      <c r="I456" s="469"/>
      <c r="J456" s="469"/>
      <c r="K456" s="469"/>
      <c r="L456" s="469"/>
      <c r="M456" s="469"/>
      <c r="N456" s="461"/>
    </row>
    <row r="457" spans="1:14" x14ac:dyDescent="0.35">
      <c r="A457" s="523" t="s">
        <v>8014</v>
      </c>
      <c r="B457" s="524" t="s">
        <v>3410</v>
      </c>
      <c r="C457" s="477"/>
      <c r="D457" s="477"/>
      <c r="E457" s="477"/>
      <c r="F457" s="477"/>
      <c r="G457" s="477"/>
      <c r="H457" s="527"/>
      <c r="I457" s="469"/>
      <c r="J457" s="469"/>
      <c r="K457" s="469"/>
      <c r="L457" s="469"/>
      <c r="M457" s="469"/>
      <c r="N457" s="461"/>
    </row>
    <row r="458" spans="1:14" x14ac:dyDescent="0.35">
      <c r="A458" s="523" t="s">
        <v>4340</v>
      </c>
      <c r="B458" s="524" t="s">
        <v>2181</v>
      </c>
      <c r="C458" s="477"/>
      <c r="D458" s="477"/>
      <c r="E458" s="477"/>
      <c r="F458" s="477"/>
      <c r="G458" s="477"/>
      <c r="H458" s="527"/>
      <c r="I458" s="469"/>
      <c r="J458" s="469"/>
      <c r="K458" s="469"/>
      <c r="L458" s="469"/>
      <c r="M458" s="469"/>
      <c r="N458" s="461"/>
    </row>
    <row r="459" spans="1:14" x14ac:dyDescent="0.35">
      <c r="A459" s="523" t="s">
        <v>3413</v>
      </c>
      <c r="B459" s="524" t="s">
        <v>3411</v>
      </c>
      <c r="C459" s="477"/>
      <c r="D459" s="477"/>
      <c r="E459" s="477"/>
      <c r="F459" s="477"/>
      <c r="G459" s="477"/>
      <c r="H459" s="527"/>
      <c r="I459" s="469"/>
      <c r="J459" s="469"/>
      <c r="K459" s="469"/>
      <c r="L459" s="469"/>
      <c r="M459" s="469"/>
      <c r="N459" s="461"/>
    </row>
    <row r="460" spans="1:14" x14ac:dyDescent="0.35">
      <c r="A460" s="523" t="s">
        <v>3416</v>
      </c>
      <c r="B460" s="524" t="s">
        <v>3414</v>
      </c>
      <c r="C460" s="477"/>
      <c r="D460" s="477"/>
      <c r="E460" s="477"/>
      <c r="F460" s="477"/>
      <c r="G460" s="477"/>
      <c r="H460" s="527"/>
      <c r="I460" s="469"/>
      <c r="J460" s="469"/>
      <c r="K460" s="469"/>
      <c r="L460" s="469"/>
      <c r="M460" s="469"/>
      <c r="N460" s="461"/>
    </row>
    <row r="461" spans="1:14" ht="26" x14ac:dyDescent="0.35">
      <c r="A461" s="523" t="s">
        <v>4341</v>
      </c>
      <c r="B461" s="524" t="s">
        <v>2313</v>
      </c>
      <c r="C461" s="477"/>
      <c r="D461" s="477"/>
      <c r="E461" s="477"/>
      <c r="F461" s="477"/>
      <c r="G461" s="477"/>
      <c r="H461" s="527"/>
      <c r="I461" s="469"/>
      <c r="J461" s="469"/>
      <c r="K461" s="469"/>
      <c r="L461" s="469"/>
      <c r="M461" s="469"/>
      <c r="N461" s="461"/>
    </row>
    <row r="462" spans="1:14" ht="26" x14ac:dyDescent="0.35">
      <c r="A462" s="523" t="s">
        <v>4342</v>
      </c>
      <c r="B462" s="524" t="s">
        <v>3727</v>
      </c>
      <c r="C462" s="477"/>
      <c r="D462" s="477"/>
      <c r="E462" s="477"/>
      <c r="F462" s="477"/>
      <c r="G462" s="477"/>
      <c r="H462" s="527"/>
      <c r="I462" s="469"/>
      <c r="J462" s="469"/>
      <c r="K462" s="469"/>
      <c r="L462" s="469"/>
      <c r="M462" s="469"/>
      <c r="N462" s="461"/>
    </row>
    <row r="463" spans="1:14" x14ac:dyDescent="0.35">
      <c r="A463" s="523" t="s">
        <v>60</v>
      </c>
      <c r="B463" s="524" t="s">
        <v>58</v>
      </c>
      <c r="C463" s="477"/>
      <c r="D463" s="477"/>
      <c r="E463" s="477"/>
      <c r="F463" s="477"/>
      <c r="G463" s="477"/>
      <c r="H463" s="527"/>
      <c r="I463" s="469"/>
      <c r="J463" s="469"/>
      <c r="K463" s="469"/>
      <c r="L463" s="469"/>
      <c r="M463" s="469"/>
      <c r="N463" s="461"/>
    </row>
    <row r="464" spans="1:14" x14ac:dyDescent="0.35">
      <c r="A464" s="523" t="s">
        <v>2611</v>
      </c>
      <c r="B464" s="524" t="s">
        <v>3741</v>
      </c>
      <c r="C464" s="477"/>
      <c r="D464" s="477"/>
      <c r="E464" s="477"/>
      <c r="F464" s="477"/>
      <c r="G464" s="477"/>
      <c r="H464" s="527"/>
      <c r="I464" s="469"/>
      <c r="J464" s="469"/>
      <c r="K464" s="469"/>
      <c r="L464" s="469"/>
      <c r="M464" s="469"/>
      <c r="N464" s="461"/>
    </row>
    <row r="465" spans="1:14" x14ac:dyDescent="0.35">
      <c r="A465" s="523" t="s">
        <v>4941</v>
      </c>
      <c r="B465" s="524" t="s">
        <v>3940</v>
      </c>
      <c r="C465" s="477"/>
      <c r="D465" s="477"/>
      <c r="E465" s="477"/>
      <c r="F465" s="477"/>
      <c r="G465" s="477"/>
      <c r="H465" s="527"/>
      <c r="I465" s="469"/>
      <c r="J465" s="469"/>
      <c r="K465" s="469"/>
      <c r="L465" s="469"/>
      <c r="M465" s="469"/>
      <c r="N465" s="461"/>
    </row>
    <row r="466" spans="1:14" ht="26" x14ac:dyDescent="0.35">
      <c r="A466" s="523" t="s">
        <v>8358</v>
      </c>
      <c r="B466" s="524" t="s">
        <v>224</v>
      </c>
      <c r="C466" s="477"/>
      <c r="D466" s="477"/>
      <c r="E466" s="477"/>
      <c r="F466" s="477"/>
      <c r="G466" s="477"/>
      <c r="H466" s="527"/>
      <c r="I466" s="469"/>
      <c r="J466" s="469"/>
      <c r="K466" s="469"/>
      <c r="L466" s="469"/>
      <c r="M466" s="469"/>
      <c r="N466" s="461"/>
    </row>
    <row r="467" spans="1:14" ht="26" x14ac:dyDescent="0.35">
      <c r="A467" s="523" t="s">
        <v>1642</v>
      </c>
      <c r="B467" s="524" t="s">
        <v>1608</v>
      </c>
      <c r="C467" s="477"/>
      <c r="D467" s="477"/>
      <c r="E467" s="477"/>
      <c r="F467" s="477"/>
      <c r="G467" s="477"/>
      <c r="H467" s="527"/>
      <c r="I467" s="469"/>
      <c r="J467" s="469"/>
      <c r="K467" s="469"/>
      <c r="L467" s="469"/>
      <c r="M467" s="469"/>
      <c r="N467" s="461"/>
    </row>
    <row r="468" spans="1:14" ht="26" x14ac:dyDescent="0.35">
      <c r="A468" s="523" t="s">
        <v>8401</v>
      </c>
      <c r="B468" s="524" t="s">
        <v>1452</v>
      </c>
      <c r="C468" s="477"/>
      <c r="D468" s="477"/>
      <c r="E468" s="477"/>
      <c r="F468" s="477"/>
      <c r="G468" s="477"/>
      <c r="H468" s="527"/>
      <c r="I468" s="469"/>
      <c r="J468" s="469"/>
      <c r="K468" s="469"/>
      <c r="L468" s="469"/>
      <c r="M468" s="469"/>
      <c r="N468" s="461"/>
    </row>
    <row r="469" spans="1:14" x14ac:dyDescent="0.35">
      <c r="A469" s="523" t="s">
        <v>8015</v>
      </c>
      <c r="B469" s="524" t="s">
        <v>4431</v>
      </c>
      <c r="C469" s="477"/>
      <c r="D469" s="477"/>
      <c r="E469" s="477"/>
      <c r="F469" s="477"/>
      <c r="G469" s="477"/>
      <c r="H469" s="527"/>
      <c r="I469" s="469"/>
      <c r="J469" s="469"/>
      <c r="K469" s="469"/>
      <c r="L469" s="469"/>
      <c r="M469" s="469"/>
      <c r="N469" s="461"/>
    </row>
    <row r="470" spans="1:14" x14ac:dyDescent="0.35">
      <c r="A470" s="523" t="s">
        <v>260</v>
      </c>
      <c r="B470" s="524" t="s">
        <v>9882</v>
      </c>
      <c r="C470" s="477">
        <v>554000</v>
      </c>
      <c r="D470" s="477">
        <v>0</v>
      </c>
      <c r="E470" s="477">
        <v>738000</v>
      </c>
      <c r="F470" s="477">
        <v>0</v>
      </c>
      <c r="G470" s="477">
        <v>5651000</v>
      </c>
      <c r="H470" s="527"/>
      <c r="I470" s="469">
        <v>43</v>
      </c>
      <c r="J470" s="469">
        <v>16</v>
      </c>
      <c r="K470" s="469">
        <v>27</v>
      </c>
      <c r="L470" s="469">
        <v>15</v>
      </c>
      <c r="M470" s="469">
        <v>0</v>
      </c>
      <c r="N470" s="461" t="s">
        <v>3517</v>
      </c>
    </row>
    <row r="471" spans="1:14" ht="42" x14ac:dyDescent="0.35">
      <c r="A471" s="523" t="s">
        <v>16762</v>
      </c>
      <c r="B471" s="474" t="s">
        <v>13955</v>
      </c>
      <c r="C471" s="477">
        <v>20792972</v>
      </c>
      <c r="D471" s="477">
        <v>0</v>
      </c>
      <c r="E471" s="477">
        <v>12319996.949999999</v>
      </c>
      <c r="F471" s="477">
        <v>0</v>
      </c>
      <c r="G471" s="477">
        <v>-20882945.579999998</v>
      </c>
      <c r="H471" s="527">
        <v>76395604</v>
      </c>
      <c r="I471" s="469">
        <v>7</v>
      </c>
      <c r="J471" s="469">
        <v>5</v>
      </c>
      <c r="K471" s="469">
        <v>2</v>
      </c>
      <c r="L471" s="469">
        <v>3</v>
      </c>
      <c r="M471" s="469">
        <v>1</v>
      </c>
      <c r="N471" s="461" t="s">
        <v>8222</v>
      </c>
    </row>
    <row r="472" spans="1:14" ht="26" x14ac:dyDescent="0.35">
      <c r="A472" s="523" t="s">
        <v>4343</v>
      </c>
      <c r="B472" s="524" t="s">
        <v>2158</v>
      </c>
      <c r="C472" s="477"/>
      <c r="D472" s="477"/>
      <c r="E472" s="477"/>
      <c r="F472" s="477"/>
      <c r="G472" s="477"/>
      <c r="H472" s="527"/>
      <c r="I472" s="469"/>
      <c r="J472" s="469"/>
      <c r="K472" s="469"/>
      <c r="L472" s="469"/>
      <c r="M472" s="469"/>
      <c r="N472" s="461"/>
    </row>
    <row r="473" spans="1:14" x14ac:dyDescent="0.35">
      <c r="A473" s="523" t="s">
        <v>8017</v>
      </c>
      <c r="B473" s="524" t="s">
        <v>4435</v>
      </c>
      <c r="C473" s="477"/>
      <c r="D473" s="477"/>
      <c r="E473" s="477"/>
      <c r="F473" s="477"/>
      <c r="G473" s="477"/>
      <c r="H473" s="527"/>
      <c r="I473" s="469"/>
      <c r="J473" s="469"/>
      <c r="K473" s="469"/>
      <c r="L473" s="469"/>
      <c r="M473" s="469"/>
      <c r="N473" s="461"/>
    </row>
    <row r="474" spans="1:14" ht="26" x14ac:dyDescent="0.35">
      <c r="A474" s="523" t="s">
        <v>4344</v>
      </c>
      <c r="B474" s="524" t="s">
        <v>2132</v>
      </c>
      <c r="C474" s="477"/>
      <c r="D474" s="477"/>
      <c r="E474" s="477"/>
      <c r="F474" s="477"/>
      <c r="G474" s="477"/>
      <c r="H474" s="527"/>
      <c r="I474" s="469"/>
      <c r="J474" s="469"/>
      <c r="K474" s="469"/>
      <c r="L474" s="469"/>
      <c r="M474" s="469"/>
      <c r="N474" s="461"/>
    </row>
    <row r="475" spans="1:14" ht="26" x14ac:dyDescent="0.35">
      <c r="A475" s="523" t="s">
        <v>1837</v>
      </c>
      <c r="B475" s="524" t="s">
        <v>4026</v>
      </c>
      <c r="C475" s="477">
        <v>69000</v>
      </c>
      <c r="D475" s="477">
        <v>0</v>
      </c>
      <c r="E475" s="477">
        <v>20000</v>
      </c>
      <c r="F475" s="477">
        <v>0</v>
      </c>
      <c r="G475" s="477">
        <v>50615</v>
      </c>
      <c r="H475" s="527">
        <v>0</v>
      </c>
      <c r="I475" s="469">
        <v>3</v>
      </c>
      <c r="J475" s="469">
        <v>1</v>
      </c>
      <c r="K475" s="469">
        <v>2</v>
      </c>
      <c r="L475" s="469">
        <v>3</v>
      </c>
      <c r="M475" s="469">
        <v>1</v>
      </c>
      <c r="N475" s="461" t="s">
        <v>3790</v>
      </c>
    </row>
    <row r="476" spans="1:14" x14ac:dyDescent="0.35">
      <c r="A476" s="523" t="s">
        <v>1864</v>
      </c>
      <c r="B476" s="524" t="s">
        <v>1862</v>
      </c>
      <c r="C476" s="477"/>
      <c r="D476" s="477"/>
      <c r="E476" s="477"/>
      <c r="F476" s="477"/>
      <c r="G476" s="477"/>
      <c r="H476" s="527"/>
      <c r="I476" s="469"/>
      <c r="J476" s="469"/>
      <c r="K476" s="469"/>
      <c r="L476" s="469"/>
      <c r="M476" s="469"/>
      <c r="N476" s="461"/>
    </row>
    <row r="477" spans="1:14" x14ac:dyDescent="0.35">
      <c r="A477" s="523" t="s">
        <v>8018</v>
      </c>
      <c r="B477" s="524" t="s">
        <v>3864</v>
      </c>
      <c r="C477" s="477"/>
      <c r="D477" s="477"/>
      <c r="E477" s="477"/>
      <c r="F477" s="477"/>
      <c r="G477" s="477"/>
      <c r="H477" s="527"/>
      <c r="I477" s="469"/>
      <c r="J477" s="469"/>
      <c r="K477" s="469"/>
      <c r="L477" s="469"/>
      <c r="M477" s="469"/>
      <c r="N477" s="461"/>
    </row>
    <row r="478" spans="1:14" x14ac:dyDescent="0.35">
      <c r="A478" s="523" t="s">
        <v>8275</v>
      </c>
      <c r="B478" s="524" t="s">
        <v>8273</v>
      </c>
      <c r="C478" s="477">
        <v>479300</v>
      </c>
      <c r="D478" s="477">
        <v>0</v>
      </c>
      <c r="E478" s="477">
        <v>230444</v>
      </c>
      <c r="F478" s="477">
        <v>0</v>
      </c>
      <c r="G478" s="477">
        <v>263383</v>
      </c>
      <c r="H478" s="477">
        <v>216000</v>
      </c>
      <c r="I478" s="469">
        <v>3</v>
      </c>
      <c r="J478" s="469">
        <v>0</v>
      </c>
      <c r="K478" s="469">
        <v>3</v>
      </c>
      <c r="L478" s="469">
        <v>15</v>
      </c>
      <c r="M478" s="469">
        <v>1</v>
      </c>
      <c r="N478" s="461" t="s">
        <v>3790</v>
      </c>
    </row>
    <row r="479" spans="1:14" x14ac:dyDescent="0.35">
      <c r="A479" s="523" t="s">
        <v>2957</v>
      </c>
      <c r="B479" s="524" t="s">
        <v>4010</v>
      </c>
      <c r="C479" s="477">
        <v>628688.65</v>
      </c>
      <c r="D479" s="477"/>
      <c r="E479" s="477">
        <v>628688.65</v>
      </c>
      <c r="F479" s="477"/>
      <c r="G479" s="477">
        <v>843822.6</v>
      </c>
      <c r="H479" s="527"/>
      <c r="I479" s="469"/>
      <c r="J479" s="469"/>
      <c r="K479" s="469"/>
      <c r="L479" s="469"/>
      <c r="M479" s="469"/>
      <c r="N479" s="461"/>
    </row>
    <row r="480" spans="1:14" x14ac:dyDescent="0.35">
      <c r="A480" s="523" t="s">
        <v>8019</v>
      </c>
      <c r="B480" s="524" t="s">
        <v>885</v>
      </c>
      <c r="C480" s="477"/>
      <c r="D480" s="477"/>
      <c r="E480" s="477"/>
      <c r="F480" s="477"/>
      <c r="G480" s="477"/>
      <c r="H480" s="527"/>
      <c r="I480" s="469"/>
      <c r="J480" s="469"/>
      <c r="K480" s="469"/>
      <c r="L480" s="469"/>
      <c r="M480" s="469"/>
      <c r="N480" s="461"/>
    </row>
    <row r="481" spans="1:14" ht="26" x14ac:dyDescent="0.35">
      <c r="A481" s="523" t="s">
        <v>1836</v>
      </c>
      <c r="B481" s="524" t="s">
        <v>1827</v>
      </c>
      <c r="C481" s="477"/>
      <c r="D481" s="477"/>
      <c r="E481" s="477"/>
      <c r="F481" s="477"/>
      <c r="G481" s="477"/>
      <c r="H481" s="527"/>
      <c r="I481" s="469"/>
      <c r="J481" s="469"/>
      <c r="K481" s="469"/>
      <c r="L481" s="469"/>
      <c r="M481" s="469"/>
      <c r="N481" s="461"/>
    </row>
    <row r="482" spans="1:14" ht="26" x14ac:dyDescent="0.35">
      <c r="A482" s="523" t="s">
        <v>1121</v>
      </c>
      <c r="B482" s="524" t="s">
        <v>3777</v>
      </c>
      <c r="C482" s="477">
        <v>149570</v>
      </c>
      <c r="D482" s="477">
        <v>0</v>
      </c>
      <c r="E482" s="477">
        <v>135061</v>
      </c>
      <c r="F482" s="477">
        <v>0</v>
      </c>
      <c r="G482" s="477">
        <v>154560</v>
      </c>
      <c r="H482" s="527">
        <v>21689</v>
      </c>
      <c r="I482" s="469">
        <v>12</v>
      </c>
      <c r="J482" s="469">
        <v>3</v>
      </c>
      <c r="K482" s="469">
        <v>9</v>
      </c>
      <c r="L482" s="469">
        <v>2</v>
      </c>
      <c r="M482" s="469">
        <v>1</v>
      </c>
      <c r="N482" s="461" t="s">
        <v>3790</v>
      </c>
    </row>
    <row r="483" spans="1:14" x14ac:dyDescent="0.35">
      <c r="A483" s="523" t="s">
        <v>8020</v>
      </c>
      <c r="B483" s="524" t="s">
        <v>144</v>
      </c>
      <c r="C483" s="477"/>
      <c r="D483" s="477"/>
      <c r="E483" s="477"/>
      <c r="F483" s="477"/>
      <c r="G483" s="477"/>
      <c r="H483" s="527"/>
      <c r="I483" s="469"/>
      <c r="J483" s="469"/>
      <c r="K483" s="469"/>
      <c r="L483" s="469"/>
      <c r="M483" s="469"/>
      <c r="N483" s="461"/>
    </row>
    <row r="484" spans="1:14" x14ac:dyDescent="0.35">
      <c r="A484" s="523" t="s">
        <v>4345</v>
      </c>
      <c r="B484" s="524" t="s">
        <v>10048</v>
      </c>
      <c r="C484" s="477">
        <v>14395</v>
      </c>
      <c r="D484" s="477">
        <v>0</v>
      </c>
      <c r="E484" s="477">
        <v>14395</v>
      </c>
      <c r="F484" s="477">
        <v>0</v>
      </c>
      <c r="G484" s="477">
        <v>14395</v>
      </c>
      <c r="H484" s="527"/>
      <c r="I484" s="469">
        <v>5</v>
      </c>
      <c r="J484" s="469">
        <v>1</v>
      </c>
      <c r="K484" s="469">
        <v>4</v>
      </c>
      <c r="L484" s="469">
        <v>5</v>
      </c>
      <c r="M484" s="469">
        <v>1</v>
      </c>
      <c r="N484" s="461" t="s">
        <v>3790</v>
      </c>
    </row>
    <row r="485" spans="1:14" x14ac:dyDescent="0.35">
      <c r="A485" s="523" t="s">
        <v>2604</v>
      </c>
      <c r="B485" s="524" t="s">
        <v>3981</v>
      </c>
      <c r="C485" s="477"/>
      <c r="D485" s="477"/>
      <c r="E485" s="477"/>
      <c r="F485" s="477"/>
      <c r="G485" s="477"/>
      <c r="H485" s="527"/>
      <c r="I485" s="469"/>
      <c r="J485" s="469"/>
      <c r="K485" s="469"/>
      <c r="L485" s="469"/>
      <c r="M485" s="469"/>
      <c r="N485" s="461"/>
    </row>
    <row r="486" spans="1:14" x14ac:dyDescent="0.35">
      <c r="A486" s="523" t="s">
        <v>8021</v>
      </c>
      <c r="B486" s="474" t="s">
        <v>4569</v>
      </c>
      <c r="C486" s="477">
        <v>0</v>
      </c>
      <c r="D486" s="477">
        <v>0</v>
      </c>
      <c r="E486" s="477">
        <v>0</v>
      </c>
      <c r="F486" s="477">
        <v>0</v>
      </c>
      <c r="G486" s="477">
        <v>-320320</v>
      </c>
      <c r="H486" s="527">
        <v>-320320</v>
      </c>
      <c r="I486" s="469">
        <v>4</v>
      </c>
      <c r="J486" s="469">
        <v>1</v>
      </c>
      <c r="K486" s="469">
        <v>3</v>
      </c>
      <c r="L486" s="469">
        <v>0</v>
      </c>
      <c r="M486" s="469">
        <v>1</v>
      </c>
      <c r="N486" s="461" t="s">
        <v>3790</v>
      </c>
    </row>
    <row r="487" spans="1:14" ht="26" x14ac:dyDescent="0.35">
      <c r="A487" s="523" t="s">
        <v>4346</v>
      </c>
      <c r="B487" s="524" t="s">
        <v>2318</v>
      </c>
      <c r="C487" s="477"/>
      <c r="D487" s="477"/>
      <c r="E487" s="477"/>
      <c r="F487" s="477"/>
      <c r="G487" s="477"/>
      <c r="H487" s="527"/>
      <c r="I487" s="469"/>
      <c r="J487" s="469"/>
      <c r="K487" s="469"/>
      <c r="L487" s="469"/>
      <c r="M487" s="469"/>
      <c r="N487" s="461"/>
    </row>
    <row r="488" spans="1:14" x14ac:dyDescent="0.35">
      <c r="A488" s="523" t="s">
        <v>4347</v>
      </c>
      <c r="B488" s="524" t="s">
        <v>3752</v>
      </c>
      <c r="C488" s="477"/>
      <c r="D488" s="477"/>
      <c r="E488" s="477"/>
      <c r="F488" s="477"/>
      <c r="G488" s="477"/>
      <c r="H488" s="527"/>
      <c r="I488" s="469"/>
      <c r="J488" s="469"/>
      <c r="K488" s="469"/>
      <c r="L488" s="469"/>
      <c r="M488" s="469"/>
      <c r="N488" s="461"/>
    </row>
    <row r="489" spans="1:14" x14ac:dyDescent="0.35">
      <c r="A489" s="523" t="s">
        <v>4348</v>
      </c>
      <c r="B489" s="524" t="s">
        <v>2626</v>
      </c>
      <c r="C489" s="477"/>
      <c r="D489" s="477"/>
      <c r="E489" s="477"/>
      <c r="F489" s="477"/>
      <c r="G489" s="477"/>
      <c r="H489" s="527"/>
      <c r="I489" s="469"/>
      <c r="J489" s="469"/>
      <c r="K489" s="469"/>
      <c r="L489" s="469"/>
      <c r="M489" s="469"/>
      <c r="N489" s="461"/>
    </row>
    <row r="490" spans="1:14" x14ac:dyDescent="0.35">
      <c r="A490" s="523" t="s">
        <v>5039</v>
      </c>
      <c r="B490" s="524" t="s">
        <v>393</v>
      </c>
      <c r="C490" s="477"/>
      <c r="D490" s="477"/>
      <c r="E490" s="477"/>
      <c r="F490" s="477"/>
      <c r="G490" s="477"/>
      <c r="H490" s="527"/>
      <c r="I490" s="469"/>
      <c r="J490" s="469"/>
      <c r="K490" s="469"/>
      <c r="L490" s="469"/>
      <c r="M490" s="469"/>
      <c r="N490" s="461"/>
    </row>
    <row r="491" spans="1:14" x14ac:dyDescent="0.35">
      <c r="A491" s="523" t="s">
        <v>2491</v>
      </c>
      <c r="B491" s="524" t="s">
        <v>1601</v>
      </c>
      <c r="C491" s="477"/>
      <c r="D491" s="477"/>
      <c r="E491" s="477"/>
      <c r="F491" s="477"/>
      <c r="G491" s="477"/>
      <c r="H491" s="527"/>
      <c r="I491" s="469"/>
      <c r="J491" s="469"/>
      <c r="K491" s="469"/>
      <c r="L491" s="469"/>
      <c r="M491" s="469"/>
      <c r="N491" s="461"/>
    </row>
    <row r="492" spans="1:14" ht="26" x14ac:dyDescent="0.35">
      <c r="A492" s="523" t="s">
        <v>3128</v>
      </c>
      <c r="B492" s="524" t="s">
        <v>3958</v>
      </c>
      <c r="C492" s="477"/>
      <c r="D492" s="477"/>
      <c r="E492" s="477"/>
      <c r="F492" s="477"/>
      <c r="G492" s="477"/>
      <c r="H492" s="527"/>
      <c r="I492" s="469"/>
      <c r="J492" s="469"/>
      <c r="K492" s="469"/>
      <c r="L492" s="469"/>
      <c r="M492" s="469"/>
      <c r="N492" s="461"/>
    </row>
    <row r="493" spans="1:14" ht="26" x14ac:dyDescent="0.35">
      <c r="A493" s="523" t="s">
        <v>3062</v>
      </c>
      <c r="B493" s="524" t="s">
        <v>86</v>
      </c>
      <c r="C493" s="477"/>
      <c r="D493" s="477"/>
      <c r="E493" s="477"/>
      <c r="F493" s="477"/>
      <c r="G493" s="477"/>
      <c r="H493" s="527"/>
      <c r="I493" s="469"/>
      <c r="J493" s="469"/>
      <c r="K493" s="469"/>
      <c r="L493" s="469"/>
      <c r="M493" s="469"/>
      <c r="N493" s="461"/>
    </row>
    <row r="494" spans="1:14" x14ac:dyDescent="0.35">
      <c r="A494" s="523" t="s">
        <v>1409</v>
      </c>
      <c r="B494" s="524" t="s">
        <v>1407</v>
      </c>
      <c r="C494" s="477"/>
      <c r="D494" s="477"/>
      <c r="E494" s="477"/>
      <c r="F494" s="477"/>
      <c r="G494" s="477"/>
      <c r="H494" s="527"/>
      <c r="I494" s="469"/>
      <c r="J494" s="469"/>
      <c r="K494" s="469"/>
      <c r="L494" s="469"/>
      <c r="M494" s="469"/>
      <c r="N494" s="461"/>
    </row>
    <row r="495" spans="1:14" ht="26" x14ac:dyDescent="0.35">
      <c r="A495" s="523" t="s">
        <v>4349</v>
      </c>
      <c r="B495" s="524" t="s">
        <v>3652</v>
      </c>
      <c r="C495" s="477"/>
      <c r="D495" s="477"/>
      <c r="E495" s="477"/>
      <c r="F495" s="477"/>
      <c r="G495" s="477"/>
      <c r="H495" s="527"/>
      <c r="I495" s="469"/>
      <c r="J495" s="469"/>
      <c r="K495" s="469"/>
      <c r="L495" s="469"/>
      <c r="M495" s="469"/>
      <c r="N495" s="461"/>
    </row>
    <row r="496" spans="1:14" ht="26" x14ac:dyDescent="0.35">
      <c r="A496" s="523" t="s">
        <v>4350</v>
      </c>
      <c r="B496" s="524" t="s">
        <v>8691</v>
      </c>
      <c r="C496" s="477"/>
      <c r="D496" s="477"/>
      <c r="E496" s="477"/>
      <c r="F496" s="477"/>
      <c r="G496" s="477"/>
      <c r="H496" s="527"/>
      <c r="I496" s="469"/>
      <c r="J496" s="469"/>
      <c r="K496" s="469"/>
      <c r="L496" s="469"/>
      <c r="M496" s="469"/>
      <c r="N496" s="461"/>
    </row>
    <row r="497" spans="1:14" ht="26" x14ac:dyDescent="0.35">
      <c r="A497" s="523" t="s">
        <v>8022</v>
      </c>
      <c r="B497" s="524" t="s">
        <v>2524</v>
      </c>
      <c r="C497" s="477"/>
      <c r="D497" s="477"/>
      <c r="E497" s="477"/>
      <c r="F497" s="477"/>
      <c r="G497" s="477"/>
      <c r="H497" s="527"/>
      <c r="I497" s="469"/>
      <c r="J497" s="469"/>
      <c r="K497" s="469"/>
      <c r="L497" s="469"/>
      <c r="M497" s="469"/>
      <c r="N497" s="461"/>
    </row>
    <row r="498" spans="1:14" ht="26" x14ac:dyDescent="0.35">
      <c r="A498" s="523" t="s">
        <v>1672</v>
      </c>
      <c r="B498" s="524" t="s">
        <v>3993</v>
      </c>
      <c r="C498" s="477">
        <v>450800</v>
      </c>
      <c r="D498" s="477">
        <v>0</v>
      </c>
      <c r="E498" s="477">
        <v>14850</v>
      </c>
      <c r="F498" s="477">
        <v>0</v>
      </c>
      <c r="G498" s="477">
        <v>425419</v>
      </c>
      <c r="H498" s="477">
        <v>220562</v>
      </c>
      <c r="I498" s="469">
        <v>2</v>
      </c>
      <c r="J498" s="469">
        <v>1</v>
      </c>
      <c r="K498" s="469">
        <v>1</v>
      </c>
      <c r="L498" s="469">
        <v>0</v>
      </c>
      <c r="M498" s="469">
        <v>0</v>
      </c>
      <c r="N498" s="461" t="s">
        <v>3790</v>
      </c>
    </row>
    <row r="499" spans="1:14" ht="26" x14ac:dyDescent="0.35">
      <c r="A499" s="523" t="s">
        <v>4351</v>
      </c>
      <c r="B499" s="524" t="s">
        <v>3702</v>
      </c>
      <c r="C499" s="477"/>
      <c r="D499" s="477"/>
      <c r="E499" s="477"/>
      <c r="F499" s="477"/>
      <c r="G499" s="477"/>
      <c r="H499" s="527"/>
      <c r="I499" s="469"/>
      <c r="J499" s="469"/>
      <c r="K499" s="469"/>
      <c r="L499" s="469"/>
      <c r="M499" s="469"/>
      <c r="N499" s="461"/>
    </row>
    <row r="500" spans="1:14" x14ac:dyDescent="0.35">
      <c r="A500" s="523" t="s">
        <v>4352</v>
      </c>
      <c r="B500" s="524" t="s">
        <v>3850</v>
      </c>
      <c r="C500" s="477">
        <v>60775</v>
      </c>
      <c r="D500" s="477">
        <v>0</v>
      </c>
      <c r="E500" s="477">
        <v>0</v>
      </c>
      <c r="F500" s="477">
        <v>0</v>
      </c>
      <c r="G500" s="477">
        <v>103222</v>
      </c>
      <c r="H500" s="527">
        <v>277989</v>
      </c>
      <c r="I500" s="469">
        <v>25</v>
      </c>
      <c r="J500" s="469">
        <v>8</v>
      </c>
      <c r="K500" s="469">
        <v>17</v>
      </c>
      <c r="L500" s="469">
        <v>3</v>
      </c>
      <c r="M500" s="469">
        <v>0</v>
      </c>
      <c r="N500" s="461" t="s">
        <v>3790</v>
      </c>
    </row>
    <row r="501" spans="1:14" ht="26" x14ac:dyDescent="0.35">
      <c r="A501" s="523" t="s">
        <v>2985</v>
      </c>
      <c r="B501" s="524" t="s">
        <v>1251</v>
      </c>
      <c r="C501" s="477"/>
      <c r="D501" s="477"/>
      <c r="E501" s="477"/>
      <c r="F501" s="477"/>
      <c r="G501" s="477"/>
      <c r="H501" s="527"/>
      <c r="I501" s="469"/>
      <c r="J501" s="469"/>
      <c r="K501" s="469"/>
      <c r="L501" s="469"/>
      <c r="M501" s="469"/>
      <c r="N501" s="461"/>
    </row>
    <row r="502" spans="1:14" ht="26" x14ac:dyDescent="0.35">
      <c r="A502" s="523" t="s">
        <v>5041</v>
      </c>
      <c r="B502" s="524" t="s">
        <v>2162</v>
      </c>
      <c r="C502" s="477"/>
      <c r="D502" s="477"/>
      <c r="E502" s="477"/>
      <c r="F502" s="477"/>
      <c r="G502" s="477"/>
      <c r="H502" s="527"/>
      <c r="I502" s="469"/>
      <c r="J502" s="469"/>
      <c r="K502" s="469"/>
      <c r="L502" s="469"/>
      <c r="M502" s="469"/>
      <c r="N502" s="461"/>
    </row>
    <row r="503" spans="1:14" ht="26" x14ac:dyDescent="0.35">
      <c r="A503" s="523" t="s">
        <v>4942</v>
      </c>
      <c r="B503" s="524" t="s">
        <v>3697</v>
      </c>
      <c r="C503" s="477"/>
      <c r="D503" s="477"/>
      <c r="E503" s="477"/>
      <c r="F503" s="477"/>
      <c r="G503" s="477"/>
      <c r="H503" s="527"/>
      <c r="I503" s="469"/>
      <c r="J503" s="469"/>
      <c r="K503" s="469"/>
      <c r="L503" s="469"/>
      <c r="M503" s="469"/>
      <c r="N503" s="461"/>
    </row>
    <row r="504" spans="1:14" ht="26" x14ac:dyDescent="0.35">
      <c r="A504" s="523" t="s">
        <v>8360</v>
      </c>
      <c r="B504" s="524" t="s">
        <v>2189</v>
      </c>
      <c r="C504" s="477"/>
      <c r="D504" s="477"/>
      <c r="E504" s="477"/>
      <c r="F504" s="477"/>
      <c r="G504" s="477"/>
      <c r="H504" s="527"/>
      <c r="I504" s="469"/>
      <c r="J504" s="469"/>
      <c r="K504" s="469"/>
      <c r="L504" s="469"/>
      <c r="M504" s="469"/>
      <c r="N504" s="461"/>
    </row>
    <row r="505" spans="1:14" x14ac:dyDescent="0.35">
      <c r="A505" s="523" t="s">
        <v>8023</v>
      </c>
      <c r="B505" s="524" t="s">
        <v>8269</v>
      </c>
      <c r="C505" s="477"/>
      <c r="D505" s="477"/>
      <c r="E505" s="477"/>
      <c r="F505" s="477"/>
      <c r="G505" s="477"/>
      <c r="H505" s="527"/>
      <c r="I505" s="469"/>
      <c r="J505" s="469"/>
      <c r="K505" s="469"/>
      <c r="L505" s="469"/>
      <c r="M505" s="469"/>
      <c r="N505" s="461"/>
    </row>
    <row r="506" spans="1:14" x14ac:dyDescent="0.35">
      <c r="A506" s="523" t="s">
        <v>8024</v>
      </c>
      <c r="B506" s="524" t="s">
        <v>2298</v>
      </c>
      <c r="C506" s="477"/>
      <c r="D506" s="477"/>
      <c r="E506" s="477"/>
      <c r="F506" s="477"/>
      <c r="G506" s="477"/>
      <c r="H506" s="527"/>
      <c r="I506" s="469"/>
      <c r="J506" s="469"/>
      <c r="K506" s="469"/>
      <c r="L506" s="469"/>
      <c r="M506" s="469"/>
      <c r="N506" s="461"/>
    </row>
    <row r="507" spans="1:14" x14ac:dyDescent="0.35">
      <c r="A507" s="523" t="s">
        <v>3065</v>
      </c>
      <c r="B507" s="524" t="s">
        <v>4044</v>
      </c>
      <c r="C507" s="477">
        <v>310300</v>
      </c>
      <c r="D507" s="477"/>
      <c r="E507" s="477">
        <v>2123450</v>
      </c>
      <c r="F507" s="477"/>
      <c r="G507" s="477">
        <v>297625</v>
      </c>
      <c r="H507" s="527"/>
      <c r="I507" s="469"/>
      <c r="J507" s="469"/>
      <c r="K507" s="469"/>
      <c r="L507" s="469"/>
      <c r="M507" s="469"/>
      <c r="N507" s="461"/>
    </row>
    <row r="508" spans="1:14" x14ac:dyDescent="0.35">
      <c r="A508" s="523" t="s">
        <v>3134</v>
      </c>
      <c r="B508" s="524" t="s">
        <v>1198</v>
      </c>
      <c r="C508" s="477"/>
      <c r="D508" s="477"/>
      <c r="E508" s="477"/>
      <c r="F508" s="477"/>
      <c r="G508" s="477"/>
      <c r="H508" s="527"/>
      <c r="I508" s="469"/>
      <c r="J508" s="469"/>
      <c r="K508" s="469"/>
      <c r="L508" s="469"/>
      <c r="M508" s="469"/>
      <c r="N508" s="461"/>
    </row>
    <row r="509" spans="1:14" ht="26" x14ac:dyDescent="0.35">
      <c r="A509" s="523" t="s">
        <v>4354</v>
      </c>
      <c r="B509" s="524" t="s">
        <v>2101</v>
      </c>
      <c r="C509" s="477">
        <v>223176</v>
      </c>
      <c r="D509" s="477"/>
      <c r="E509" s="477">
        <v>240560</v>
      </c>
      <c r="F509" s="477"/>
      <c r="G509" s="477">
        <v>240560</v>
      </c>
      <c r="H509" s="527"/>
      <c r="I509" s="469"/>
      <c r="J509" s="469"/>
      <c r="K509" s="469"/>
      <c r="L509" s="469"/>
      <c r="M509" s="469"/>
      <c r="N509" s="461"/>
    </row>
    <row r="510" spans="1:14" x14ac:dyDescent="0.35">
      <c r="A510" s="523" t="s">
        <v>2955</v>
      </c>
      <c r="B510" s="524" t="s">
        <v>1889</v>
      </c>
      <c r="C510" s="477"/>
      <c r="D510" s="477"/>
      <c r="E510" s="477"/>
      <c r="F510" s="477"/>
      <c r="G510" s="477"/>
      <c r="H510" s="527"/>
      <c r="I510" s="469"/>
      <c r="J510" s="469"/>
      <c r="K510" s="469"/>
      <c r="L510" s="469"/>
      <c r="M510" s="469"/>
      <c r="N510" s="461"/>
    </row>
    <row r="511" spans="1:14" x14ac:dyDescent="0.35">
      <c r="A511" s="523" t="s">
        <v>31</v>
      </c>
      <c r="B511" s="474" t="s">
        <v>11801</v>
      </c>
      <c r="C511" s="477">
        <v>102868997</v>
      </c>
      <c r="D511" s="477">
        <v>0</v>
      </c>
      <c r="E511" s="477">
        <v>140061</v>
      </c>
      <c r="F511" s="477">
        <v>0</v>
      </c>
      <c r="G511" s="477">
        <v>-221128887</v>
      </c>
      <c r="H511" s="449">
        <v>71925455</v>
      </c>
      <c r="I511" s="469">
        <v>8</v>
      </c>
      <c r="J511" s="469">
        <v>3</v>
      </c>
      <c r="K511" s="469">
        <v>5</v>
      </c>
      <c r="L511" s="469">
        <v>50</v>
      </c>
      <c r="M511" s="469">
        <v>1</v>
      </c>
      <c r="N511" s="461" t="s">
        <v>8222</v>
      </c>
    </row>
    <row r="512" spans="1:14" ht="26" x14ac:dyDescent="0.35">
      <c r="A512" s="523" t="s">
        <v>4355</v>
      </c>
      <c r="B512" s="524" t="s">
        <v>2323</v>
      </c>
      <c r="C512" s="477"/>
      <c r="D512" s="477"/>
      <c r="E512" s="477"/>
      <c r="F512" s="477"/>
      <c r="G512" s="477"/>
      <c r="H512" s="527"/>
      <c r="I512" s="469"/>
      <c r="J512" s="469"/>
      <c r="K512" s="469"/>
      <c r="L512" s="469"/>
      <c r="M512" s="469"/>
      <c r="N512" s="461"/>
    </row>
    <row r="513" spans="1:14" x14ac:dyDescent="0.35">
      <c r="A513" s="523" t="s">
        <v>5043</v>
      </c>
      <c r="B513" s="524" t="s">
        <v>1272</v>
      </c>
      <c r="C513" s="477"/>
      <c r="D513" s="477"/>
      <c r="E513" s="477"/>
      <c r="F513" s="477"/>
      <c r="G513" s="477"/>
      <c r="H513" s="527"/>
      <c r="I513" s="469"/>
      <c r="J513" s="469"/>
      <c r="K513" s="469"/>
      <c r="L513" s="469"/>
      <c r="M513" s="469"/>
      <c r="N513" s="461"/>
    </row>
    <row r="514" spans="1:14" ht="26" x14ac:dyDescent="0.35">
      <c r="A514" s="523" t="s">
        <v>4356</v>
      </c>
      <c r="B514" s="524" t="s">
        <v>8749</v>
      </c>
      <c r="C514" s="477"/>
      <c r="D514" s="477"/>
      <c r="E514" s="477"/>
      <c r="F514" s="477"/>
      <c r="G514" s="477"/>
      <c r="H514" s="527"/>
      <c r="I514" s="469"/>
      <c r="J514" s="469"/>
      <c r="K514" s="469"/>
      <c r="L514" s="469"/>
      <c r="M514" s="469"/>
      <c r="N514" s="461"/>
    </row>
    <row r="515" spans="1:14" ht="26" x14ac:dyDescent="0.35">
      <c r="A515" s="523" t="s">
        <v>4357</v>
      </c>
      <c r="B515" s="524" t="s">
        <v>3751</v>
      </c>
      <c r="C515" s="477"/>
      <c r="D515" s="477"/>
      <c r="E515" s="477"/>
      <c r="F515" s="477"/>
      <c r="G515" s="477"/>
      <c r="H515" s="527"/>
      <c r="I515" s="469"/>
      <c r="J515" s="469"/>
      <c r="K515" s="469"/>
      <c r="L515" s="469"/>
      <c r="M515" s="469"/>
      <c r="N515" s="461"/>
    </row>
    <row r="516" spans="1:14" ht="26" x14ac:dyDescent="0.35">
      <c r="A516" s="523" t="s">
        <v>8025</v>
      </c>
      <c r="B516" s="524" t="s">
        <v>11716</v>
      </c>
      <c r="C516" s="477"/>
      <c r="D516" s="477"/>
      <c r="E516" s="477"/>
      <c r="F516" s="477"/>
      <c r="G516" s="477"/>
      <c r="H516" s="527"/>
      <c r="I516" s="469"/>
      <c r="J516" s="469"/>
      <c r="K516" s="469"/>
      <c r="L516" s="469"/>
      <c r="M516" s="469"/>
      <c r="N516" s="461"/>
    </row>
    <row r="517" spans="1:14" x14ac:dyDescent="0.35">
      <c r="A517" s="523" t="s">
        <v>8361</v>
      </c>
      <c r="B517" s="524" t="s">
        <v>2211</v>
      </c>
      <c r="C517" s="477"/>
      <c r="D517" s="477"/>
      <c r="E517" s="477"/>
      <c r="F517" s="477"/>
      <c r="G517" s="477"/>
      <c r="H517" s="527"/>
      <c r="I517" s="469"/>
      <c r="J517" s="469"/>
      <c r="K517" s="469"/>
      <c r="L517" s="469"/>
      <c r="M517" s="469"/>
      <c r="N517" s="461"/>
    </row>
    <row r="518" spans="1:14" x14ac:dyDescent="0.35">
      <c r="A518" s="523" t="s">
        <v>4358</v>
      </c>
      <c r="B518" s="524" t="s">
        <v>2013</v>
      </c>
      <c r="C518" s="477"/>
      <c r="D518" s="477"/>
      <c r="E518" s="477"/>
      <c r="F518" s="477"/>
      <c r="G518" s="477"/>
      <c r="H518" s="527"/>
      <c r="I518" s="469"/>
      <c r="J518" s="469"/>
      <c r="K518" s="469"/>
      <c r="L518" s="469"/>
      <c r="M518" s="469"/>
      <c r="N518" s="461"/>
    </row>
    <row r="519" spans="1:14" ht="26" x14ac:dyDescent="0.35">
      <c r="A519" s="523" t="s">
        <v>8026</v>
      </c>
      <c r="B519" s="524" t="s">
        <v>3809</v>
      </c>
      <c r="C519" s="477"/>
      <c r="D519" s="477"/>
      <c r="E519" s="477"/>
      <c r="F519" s="477"/>
      <c r="G519" s="477"/>
      <c r="H519" s="527"/>
      <c r="I519" s="469"/>
      <c r="J519" s="469"/>
      <c r="K519" s="469"/>
      <c r="L519" s="469"/>
      <c r="M519" s="469"/>
      <c r="N519" s="461"/>
    </row>
    <row r="520" spans="1:14" ht="26" x14ac:dyDescent="0.35">
      <c r="A520" s="523" t="s">
        <v>8362</v>
      </c>
      <c r="B520" s="524" t="s">
        <v>2300</v>
      </c>
      <c r="C520" s="477"/>
      <c r="D520" s="477"/>
      <c r="E520" s="477"/>
      <c r="F520" s="477"/>
      <c r="G520" s="477"/>
      <c r="H520" s="527"/>
      <c r="I520" s="469"/>
      <c r="J520" s="469"/>
      <c r="K520" s="469"/>
      <c r="L520" s="469"/>
      <c r="M520" s="469"/>
      <c r="N520" s="461"/>
    </row>
    <row r="521" spans="1:14" x14ac:dyDescent="0.35">
      <c r="A521" s="523" t="s">
        <v>2983</v>
      </c>
      <c r="B521" s="524" t="s">
        <v>4046</v>
      </c>
      <c r="C521" s="477">
        <v>4644324.18</v>
      </c>
      <c r="D521" s="477"/>
      <c r="E521" s="477">
        <v>4156403.29</v>
      </c>
      <c r="F521" s="477"/>
      <c r="G521" s="477">
        <v>5014428.2699999996</v>
      </c>
      <c r="H521" s="527"/>
      <c r="I521" s="469"/>
      <c r="J521" s="469"/>
      <c r="K521" s="469"/>
      <c r="L521" s="469"/>
      <c r="M521" s="469"/>
      <c r="N521" s="461"/>
    </row>
    <row r="522" spans="1:14" x14ac:dyDescent="0.35">
      <c r="A522" s="523" t="s">
        <v>4359</v>
      </c>
      <c r="B522" s="524" t="s">
        <v>8223</v>
      </c>
      <c r="C522" s="477">
        <v>0</v>
      </c>
      <c r="D522" s="477">
        <v>0</v>
      </c>
      <c r="E522" s="477">
        <v>0</v>
      </c>
      <c r="F522" s="477">
        <v>0</v>
      </c>
      <c r="G522" s="477">
        <v>-5000</v>
      </c>
      <c r="H522" s="527">
        <v>99790</v>
      </c>
      <c r="I522" s="469">
        <v>6</v>
      </c>
      <c r="J522" s="469">
        <v>2</v>
      </c>
      <c r="K522" s="469">
        <v>4</v>
      </c>
      <c r="L522" s="469">
        <v>5</v>
      </c>
      <c r="M522" s="469">
        <v>0</v>
      </c>
      <c r="N522" s="461" t="s">
        <v>3790</v>
      </c>
    </row>
    <row r="523" spans="1:14" x14ac:dyDescent="0.35">
      <c r="A523" s="523" t="s">
        <v>13859</v>
      </c>
      <c r="B523" s="524" t="s">
        <v>3998</v>
      </c>
      <c r="C523" s="477">
        <v>2758828</v>
      </c>
      <c r="D523" s="477">
        <v>0</v>
      </c>
      <c r="E523" s="477">
        <v>1851868</v>
      </c>
      <c r="F523" s="477">
        <v>0</v>
      </c>
      <c r="G523" s="477">
        <v>2033190</v>
      </c>
      <c r="H523" s="527">
        <v>1202572</v>
      </c>
      <c r="I523" s="469">
        <v>8</v>
      </c>
      <c r="J523" s="469">
        <v>3</v>
      </c>
      <c r="K523" s="469">
        <v>5</v>
      </c>
      <c r="L523" s="469">
        <v>60</v>
      </c>
      <c r="M523" s="469">
        <v>1</v>
      </c>
      <c r="N523" s="461" t="s">
        <v>3790</v>
      </c>
    </row>
    <row r="524" spans="1:14" x14ac:dyDescent="0.35">
      <c r="A524" s="523" t="s">
        <v>3165</v>
      </c>
      <c r="B524" s="524" t="s">
        <v>8226</v>
      </c>
      <c r="C524" s="477"/>
      <c r="D524" s="477"/>
      <c r="E524" s="477"/>
      <c r="F524" s="477"/>
      <c r="G524" s="477"/>
      <c r="H524" s="527"/>
      <c r="I524" s="469"/>
      <c r="J524" s="469"/>
      <c r="K524" s="469"/>
      <c r="L524" s="469"/>
      <c r="M524" s="469"/>
      <c r="N524" s="461"/>
    </row>
    <row r="525" spans="1:14" ht="26" x14ac:dyDescent="0.35">
      <c r="A525" s="523" t="s">
        <v>4360</v>
      </c>
      <c r="B525" s="524" t="s">
        <v>2112</v>
      </c>
      <c r="C525" s="477"/>
      <c r="D525" s="477"/>
      <c r="E525" s="477"/>
      <c r="F525" s="477"/>
      <c r="G525" s="477"/>
      <c r="H525" s="527"/>
      <c r="I525" s="469"/>
      <c r="J525" s="469"/>
      <c r="K525" s="469"/>
      <c r="L525" s="469"/>
      <c r="M525" s="469"/>
      <c r="N525" s="461"/>
    </row>
    <row r="526" spans="1:14" x14ac:dyDescent="0.35">
      <c r="A526" s="523" t="s">
        <v>8029</v>
      </c>
      <c r="B526" s="524" t="s">
        <v>2024</v>
      </c>
      <c r="C526" s="477"/>
      <c r="D526" s="477"/>
      <c r="E526" s="477"/>
      <c r="F526" s="477"/>
      <c r="G526" s="477"/>
      <c r="H526" s="527"/>
      <c r="I526" s="469"/>
      <c r="J526" s="469"/>
      <c r="K526" s="469"/>
      <c r="L526" s="469"/>
      <c r="M526" s="469"/>
      <c r="N526" s="461"/>
    </row>
    <row r="527" spans="1:14" x14ac:dyDescent="0.35">
      <c r="A527" s="523" t="s">
        <v>419</v>
      </c>
      <c r="B527" s="524" t="s">
        <v>420</v>
      </c>
      <c r="C527" s="477"/>
      <c r="D527" s="477"/>
      <c r="E527" s="477"/>
      <c r="F527" s="477"/>
      <c r="G527" s="477"/>
      <c r="H527" s="527"/>
      <c r="I527" s="469"/>
      <c r="J527" s="469"/>
      <c r="K527" s="469"/>
      <c r="L527" s="469"/>
      <c r="M527" s="469"/>
      <c r="N527" s="461"/>
    </row>
    <row r="528" spans="1:14" ht="26" x14ac:dyDescent="0.35">
      <c r="A528" s="523" t="s">
        <v>8363</v>
      </c>
      <c r="B528" s="524" t="s">
        <v>3654</v>
      </c>
      <c r="C528" s="477"/>
      <c r="D528" s="477"/>
      <c r="E528" s="477"/>
      <c r="F528" s="477"/>
      <c r="G528" s="477"/>
      <c r="H528" s="527"/>
      <c r="I528" s="469"/>
      <c r="J528" s="469"/>
      <c r="K528" s="469"/>
      <c r="L528" s="469"/>
      <c r="M528" s="469"/>
      <c r="N528" s="461"/>
    </row>
    <row r="529" spans="1:14" x14ac:dyDescent="0.35">
      <c r="A529" s="523" t="s">
        <v>556</v>
      </c>
      <c r="B529" s="524" t="s">
        <v>555</v>
      </c>
      <c r="C529" s="477"/>
      <c r="D529" s="477"/>
      <c r="E529" s="477"/>
      <c r="F529" s="477"/>
      <c r="G529" s="477"/>
      <c r="H529" s="527"/>
      <c r="I529" s="469"/>
      <c r="J529" s="469"/>
      <c r="K529" s="469"/>
      <c r="L529" s="469"/>
      <c r="M529" s="469"/>
      <c r="N529" s="461"/>
    </row>
    <row r="530" spans="1:14" ht="26" x14ac:dyDescent="0.35">
      <c r="A530" s="523" t="s">
        <v>8030</v>
      </c>
      <c r="B530" s="524" t="s">
        <v>3337</v>
      </c>
      <c r="C530" s="477"/>
      <c r="D530" s="477"/>
      <c r="E530" s="477"/>
      <c r="F530" s="477"/>
      <c r="G530" s="477"/>
      <c r="H530" s="527"/>
      <c r="I530" s="469"/>
      <c r="J530" s="469"/>
      <c r="K530" s="469"/>
      <c r="L530" s="469"/>
      <c r="M530" s="469"/>
      <c r="N530" s="461"/>
    </row>
    <row r="531" spans="1:14" ht="39" x14ac:dyDescent="0.35">
      <c r="A531" s="523" t="s">
        <v>8402</v>
      </c>
      <c r="B531" s="524" t="s">
        <v>4098</v>
      </c>
      <c r="C531" s="477"/>
      <c r="D531" s="477"/>
      <c r="E531" s="477"/>
      <c r="F531" s="477"/>
      <c r="G531" s="477"/>
      <c r="H531" s="527"/>
      <c r="I531" s="469"/>
      <c r="J531" s="469"/>
      <c r="K531" s="469"/>
      <c r="L531" s="469"/>
      <c r="M531" s="469"/>
      <c r="N531" s="461"/>
    </row>
    <row r="532" spans="1:14" x14ac:dyDescent="0.35">
      <c r="A532" s="523" t="s">
        <v>3086</v>
      </c>
      <c r="B532" s="524" t="s">
        <v>1941</v>
      </c>
      <c r="C532" s="477"/>
      <c r="D532" s="477"/>
      <c r="E532" s="477"/>
      <c r="F532" s="477"/>
      <c r="G532" s="477"/>
      <c r="H532" s="527"/>
      <c r="I532" s="469"/>
      <c r="J532" s="469"/>
      <c r="K532" s="469"/>
      <c r="L532" s="469"/>
      <c r="M532" s="469"/>
      <c r="N532" s="461"/>
    </row>
    <row r="533" spans="1:14" ht="26" x14ac:dyDescent="0.35">
      <c r="A533" s="523" t="s">
        <v>8364</v>
      </c>
      <c r="B533" s="524" t="s">
        <v>716</v>
      </c>
      <c r="C533" s="477"/>
      <c r="D533" s="477"/>
      <c r="E533" s="477"/>
      <c r="F533" s="477"/>
      <c r="G533" s="477"/>
      <c r="H533" s="527"/>
      <c r="I533" s="469"/>
      <c r="J533" s="469"/>
      <c r="K533" s="469"/>
      <c r="L533" s="469"/>
      <c r="M533" s="469"/>
      <c r="N533" s="461"/>
    </row>
    <row r="534" spans="1:14" x14ac:dyDescent="0.35">
      <c r="A534" s="523" t="s">
        <v>12846</v>
      </c>
      <c r="B534" s="524" t="s">
        <v>3896</v>
      </c>
      <c r="C534" s="477">
        <v>9923000</v>
      </c>
      <c r="D534" s="477">
        <v>0</v>
      </c>
      <c r="E534" s="477">
        <v>-13553135</v>
      </c>
      <c r="F534" s="477">
        <v>0</v>
      </c>
      <c r="G534" s="477">
        <v>-29685321</v>
      </c>
      <c r="H534" s="527">
        <v>14062213</v>
      </c>
      <c r="I534" s="469">
        <v>5</v>
      </c>
      <c r="J534" s="469">
        <v>3</v>
      </c>
      <c r="K534" s="469">
        <v>2</v>
      </c>
      <c r="L534" s="469">
        <v>6</v>
      </c>
      <c r="M534" s="469">
        <v>1</v>
      </c>
      <c r="N534" s="461" t="s">
        <v>3517</v>
      </c>
    </row>
    <row r="535" spans="1:14" x14ac:dyDescent="0.35">
      <c r="A535" s="523" t="s">
        <v>927</v>
      </c>
      <c r="B535" s="474" t="s">
        <v>12976</v>
      </c>
      <c r="C535" s="477">
        <v>1393954</v>
      </c>
      <c r="D535" s="477">
        <v>0</v>
      </c>
      <c r="E535" s="477">
        <v>638580</v>
      </c>
      <c r="F535" s="477">
        <v>0</v>
      </c>
      <c r="G535" s="477">
        <v>1768356.31</v>
      </c>
      <c r="H535" s="477">
        <v>341275.24</v>
      </c>
      <c r="I535" s="469">
        <v>14</v>
      </c>
      <c r="J535" s="469">
        <v>3</v>
      </c>
      <c r="K535" s="469">
        <v>11</v>
      </c>
      <c r="L535" s="469">
        <v>8</v>
      </c>
      <c r="M535" s="469">
        <v>0</v>
      </c>
      <c r="N535" s="461" t="s">
        <v>3790</v>
      </c>
    </row>
    <row r="536" spans="1:14" ht="26" x14ac:dyDescent="0.35">
      <c r="A536" s="523" t="s">
        <v>3102</v>
      </c>
      <c r="B536" s="524" t="s">
        <v>3962</v>
      </c>
      <c r="C536" s="477"/>
      <c r="D536" s="477"/>
      <c r="E536" s="477"/>
      <c r="F536" s="477"/>
      <c r="G536" s="477"/>
      <c r="H536" s="527"/>
      <c r="I536" s="469"/>
      <c r="J536" s="469"/>
      <c r="K536" s="469"/>
      <c r="L536" s="469"/>
      <c r="M536" s="469"/>
      <c r="N536" s="461"/>
    </row>
    <row r="537" spans="1:14" ht="39" x14ac:dyDescent="0.35">
      <c r="A537" s="523" t="s">
        <v>3202</v>
      </c>
      <c r="B537" s="524" t="s">
        <v>2660</v>
      </c>
      <c r="C537" s="477"/>
      <c r="D537" s="477"/>
      <c r="E537" s="477"/>
      <c r="F537" s="477"/>
      <c r="G537" s="477"/>
      <c r="H537" s="527"/>
      <c r="I537" s="469"/>
      <c r="J537" s="469"/>
      <c r="K537" s="469"/>
      <c r="L537" s="469"/>
      <c r="M537" s="469"/>
      <c r="N537" s="461"/>
    </row>
    <row r="538" spans="1:14" ht="26" x14ac:dyDescent="0.35">
      <c r="A538" s="523" t="s">
        <v>4945</v>
      </c>
      <c r="B538" s="524" t="s">
        <v>8240</v>
      </c>
      <c r="C538" s="477"/>
      <c r="D538" s="477"/>
      <c r="E538" s="477"/>
      <c r="F538" s="477"/>
      <c r="G538" s="477"/>
      <c r="H538" s="527"/>
      <c r="I538" s="469"/>
      <c r="J538" s="469"/>
      <c r="K538" s="469"/>
      <c r="L538" s="469"/>
      <c r="M538" s="469"/>
      <c r="N538" s="461"/>
    </row>
    <row r="539" spans="1:14" ht="26" x14ac:dyDescent="0.35">
      <c r="A539" s="523" t="s">
        <v>994</v>
      </c>
      <c r="B539" s="524" t="s">
        <v>992</v>
      </c>
      <c r="C539" s="477"/>
      <c r="D539" s="477"/>
      <c r="E539" s="477"/>
      <c r="F539" s="477"/>
      <c r="G539" s="477"/>
      <c r="H539" s="527"/>
      <c r="I539" s="469"/>
      <c r="J539" s="469"/>
      <c r="K539" s="469"/>
      <c r="L539" s="469"/>
      <c r="M539" s="469"/>
      <c r="N539" s="461"/>
    </row>
    <row r="540" spans="1:14" x14ac:dyDescent="0.35">
      <c r="A540" s="523" t="s">
        <v>1318</v>
      </c>
      <c r="B540" s="524" t="s">
        <v>1296</v>
      </c>
      <c r="C540" s="477"/>
      <c r="D540" s="477"/>
      <c r="E540" s="477"/>
      <c r="F540" s="477"/>
      <c r="G540" s="477"/>
      <c r="H540" s="527"/>
      <c r="I540" s="469"/>
      <c r="J540" s="469"/>
      <c r="K540" s="469"/>
      <c r="L540" s="469"/>
      <c r="M540" s="469"/>
      <c r="N540" s="461"/>
    </row>
    <row r="541" spans="1:14" ht="26" x14ac:dyDescent="0.35">
      <c r="A541" s="523" t="s">
        <v>8365</v>
      </c>
      <c r="B541" s="524" t="s">
        <v>1330</v>
      </c>
      <c r="C541" s="477"/>
      <c r="D541" s="477"/>
      <c r="E541" s="477"/>
      <c r="F541" s="477"/>
      <c r="G541" s="477"/>
      <c r="H541" s="527"/>
      <c r="I541" s="469"/>
      <c r="J541" s="469"/>
      <c r="K541" s="469"/>
      <c r="L541" s="469"/>
      <c r="M541" s="469"/>
      <c r="N541" s="461"/>
    </row>
    <row r="542" spans="1:14" ht="26" x14ac:dyDescent="0.35">
      <c r="A542" s="523" t="s">
        <v>3113</v>
      </c>
      <c r="B542" s="524" t="s">
        <v>1212</v>
      </c>
      <c r="C542" s="477">
        <v>10736286</v>
      </c>
      <c r="D542" s="477">
        <v>0</v>
      </c>
      <c r="E542" s="477">
        <v>4166240</v>
      </c>
      <c r="F542" s="477">
        <v>0</v>
      </c>
      <c r="G542" s="477">
        <v>11166499</v>
      </c>
      <c r="H542" s="527">
        <v>24532271</v>
      </c>
      <c r="I542" s="469">
        <v>0</v>
      </c>
      <c r="J542" s="469">
        <v>0</v>
      </c>
      <c r="K542" s="469">
        <v>0</v>
      </c>
      <c r="L542" s="469" t="s">
        <v>14746</v>
      </c>
      <c r="M542" s="469">
        <v>27</v>
      </c>
      <c r="N542" s="461" t="s">
        <v>8222</v>
      </c>
    </row>
    <row r="543" spans="1:14" ht="39" x14ac:dyDescent="0.35">
      <c r="A543" s="523" t="s">
        <v>4438</v>
      </c>
      <c r="B543" s="524" t="s">
        <v>106</v>
      </c>
      <c r="C543" s="477"/>
      <c r="D543" s="477"/>
      <c r="E543" s="477"/>
      <c r="F543" s="477"/>
      <c r="G543" s="477"/>
      <c r="H543" s="527"/>
      <c r="I543" s="469"/>
      <c r="J543" s="469"/>
      <c r="K543" s="469"/>
      <c r="L543" s="469"/>
      <c r="M543" s="469"/>
      <c r="N543" s="461"/>
    </row>
    <row r="544" spans="1:14" ht="26" x14ac:dyDescent="0.35">
      <c r="A544" s="523" t="s">
        <v>1772</v>
      </c>
      <c r="B544" s="524" t="s">
        <v>3908</v>
      </c>
      <c r="C544" s="477"/>
      <c r="D544" s="477"/>
      <c r="E544" s="477"/>
      <c r="F544" s="477"/>
      <c r="G544" s="477"/>
      <c r="H544" s="527"/>
      <c r="I544" s="469"/>
      <c r="J544" s="469"/>
      <c r="K544" s="469"/>
      <c r="L544" s="469"/>
      <c r="M544" s="469"/>
      <c r="N544" s="461"/>
    </row>
    <row r="545" spans="1:14" x14ac:dyDescent="0.35">
      <c r="A545" s="523" t="s">
        <v>8928</v>
      </c>
      <c r="B545" s="474" t="s">
        <v>3349</v>
      </c>
      <c r="C545" s="477">
        <v>63875618</v>
      </c>
      <c r="D545" s="477">
        <v>0</v>
      </c>
      <c r="E545" s="477">
        <v>39412374</v>
      </c>
      <c r="F545" s="477">
        <v>0</v>
      </c>
      <c r="G545" s="477">
        <v>57854393</v>
      </c>
      <c r="H545" s="449">
        <v>10950163</v>
      </c>
      <c r="I545" s="469">
        <v>4</v>
      </c>
      <c r="J545" s="469">
        <v>1</v>
      </c>
      <c r="K545" s="469">
        <v>3</v>
      </c>
      <c r="L545" s="469">
        <v>2</v>
      </c>
      <c r="M545" s="469">
        <v>0</v>
      </c>
      <c r="N545" s="461" t="s">
        <v>8222</v>
      </c>
    </row>
    <row r="546" spans="1:14" ht="26" x14ac:dyDescent="0.35">
      <c r="A546" s="523" t="s">
        <v>1795</v>
      </c>
      <c r="B546" s="524" t="s">
        <v>1787</v>
      </c>
      <c r="C546" s="477"/>
      <c r="D546" s="477"/>
      <c r="E546" s="477"/>
      <c r="F546" s="477"/>
      <c r="G546" s="477"/>
      <c r="H546" s="527"/>
      <c r="I546" s="469"/>
      <c r="J546" s="469"/>
      <c r="K546" s="469"/>
      <c r="L546" s="469"/>
      <c r="M546" s="469"/>
      <c r="N546" s="461"/>
    </row>
    <row r="547" spans="1:14" x14ac:dyDescent="0.35">
      <c r="A547" s="523" t="s">
        <v>4362</v>
      </c>
      <c r="B547" s="524" t="s">
        <v>2099</v>
      </c>
      <c r="C547" s="477"/>
      <c r="D547" s="477"/>
      <c r="E547" s="477"/>
      <c r="F547" s="477"/>
      <c r="G547" s="477"/>
      <c r="H547" s="527"/>
      <c r="I547" s="469"/>
      <c r="J547" s="469"/>
      <c r="K547" s="469"/>
      <c r="L547" s="469"/>
      <c r="M547" s="469"/>
      <c r="N547" s="461"/>
    </row>
    <row r="548" spans="1:14" ht="26" x14ac:dyDescent="0.35">
      <c r="A548" s="523" t="s">
        <v>4946</v>
      </c>
      <c r="B548" s="524" t="s">
        <v>2082</v>
      </c>
      <c r="C548" s="477"/>
      <c r="D548" s="477"/>
      <c r="E548" s="477"/>
      <c r="F548" s="477"/>
      <c r="G548" s="477"/>
      <c r="H548" s="527"/>
      <c r="I548" s="469"/>
      <c r="J548" s="469"/>
      <c r="K548" s="469"/>
      <c r="L548" s="469"/>
      <c r="M548" s="469"/>
      <c r="N548" s="461"/>
    </row>
    <row r="549" spans="1:14" ht="26" x14ac:dyDescent="0.35">
      <c r="A549" s="523" t="s">
        <v>701</v>
      </c>
      <c r="B549" s="524" t="s">
        <v>689</v>
      </c>
      <c r="C549" s="477"/>
      <c r="D549" s="477"/>
      <c r="E549" s="477"/>
      <c r="F549" s="477"/>
      <c r="G549" s="477"/>
      <c r="H549" s="527"/>
      <c r="I549" s="469"/>
      <c r="J549" s="469"/>
      <c r="K549" s="469"/>
      <c r="L549" s="469"/>
      <c r="M549" s="469"/>
      <c r="N549" s="461"/>
    </row>
    <row r="550" spans="1:14" ht="26" x14ac:dyDescent="0.35">
      <c r="A550" s="523" t="s">
        <v>236</v>
      </c>
      <c r="B550" s="524" t="s">
        <v>8258</v>
      </c>
      <c r="C550" s="477">
        <v>342643</v>
      </c>
      <c r="D550" s="477">
        <v>0</v>
      </c>
      <c r="E550" s="477">
        <v>324553</v>
      </c>
      <c r="F550" s="477">
        <v>0</v>
      </c>
      <c r="G550" s="477">
        <v>-407196</v>
      </c>
      <c r="H550" s="527">
        <v>729153</v>
      </c>
      <c r="I550" s="469">
        <v>3</v>
      </c>
      <c r="J550" s="469">
        <v>3</v>
      </c>
      <c r="K550" s="469">
        <v>0</v>
      </c>
      <c r="L550" s="469">
        <v>15</v>
      </c>
      <c r="M550" s="469">
        <v>1</v>
      </c>
      <c r="N550" s="461" t="s">
        <v>3790</v>
      </c>
    </row>
    <row r="551" spans="1:14" x14ac:dyDescent="0.35">
      <c r="A551" s="523" t="s">
        <v>364</v>
      </c>
      <c r="B551" s="474" t="s">
        <v>8911</v>
      </c>
      <c r="C551" s="477">
        <v>251132344.66999999</v>
      </c>
      <c r="D551" s="477">
        <v>0</v>
      </c>
      <c r="E551" s="477">
        <v>220488296.38999999</v>
      </c>
      <c r="F551" s="477">
        <v>0</v>
      </c>
      <c r="G551" s="477">
        <v>241166841.27000001</v>
      </c>
      <c r="H551" s="527">
        <v>140213216</v>
      </c>
      <c r="I551" s="469">
        <v>8</v>
      </c>
      <c r="J551" s="469">
        <v>2</v>
      </c>
      <c r="K551" s="469">
        <v>6</v>
      </c>
      <c r="L551" s="469">
        <v>150</v>
      </c>
      <c r="M551" s="469">
        <v>1</v>
      </c>
      <c r="N551" s="461" t="s">
        <v>8222</v>
      </c>
    </row>
    <row r="552" spans="1:14" x14ac:dyDescent="0.35">
      <c r="A552" s="523" t="s">
        <v>4363</v>
      </c>
      <c r="B552" s="524" t="s">
        <v>2310</v>
      </c>
      <c r="C552" s="477"/>
      <c r="D552" s="477"/>
      <c r="E552" s="477"/>
      <c r="F552" s="477"/>
      <c r="G552" s="477"/>
      <c r="H552" s="527"/>
      <c r="I552" s="469"/>
      <c r="J552" s="469"/>
      <c r="K552" s="469"/>
      <c r="L552" s="469"/>
      <c r="M552" s="469"/>
      <c r="N552" s="461"/>
    </row>
    <row r="553" spans="1:14" x14ac:dyDescent="0.35">
      <c r="A553" s="523" t="s">
        <v>3033</v>
      </c>
      <c r="B553" s="524" t="s">
        <v>2616</v>
      </c>
      <c r="C553" s="477"/>
      <c r="D553" s="477"/>
      <c r="E553" s="477"/>
      <c r="F553" s="477"/>
      <c r="G553" s="477"/>
      <c r="H553" s="527"/>
      <c r="I553" s="469"/>
      <c r="J553" s="469"/>
      <c r="K553" s="469"/>
      <c r="L553" s="469"/>
      <c r="M553" s="469"/>
      <c r="N553" s="461"/>
    </row>
    <row r="554" spans="1:14" ht="26" x14ac:dyDescent="0.35">
      <c r="A554" s="523" t="s">
        <v>8033</v>
      </c>
      <c r="B554" s="524" t="s">
        <v>3708</v>
      </c>
      <c r="C554" s="477"/>
      <c r="D554" s="477"/>
      <c r="E554" s="477"/>
      <c r="F554" s="477"/>
      <c r="G554" s="477"/>
      <c r="H554" s="527"/>
      <c r="I554" s="469"/>
      <c r="J554" s="469"/>
      <c r="K554" s="469"/>
      <c r="L554" s="469"/>
      <c r="M554" s="469"/>
      <c r="N554" s="461"/>
    </row>
    <row r="555" spans="1:14" x14ac:dyDescent="0.35">
      <c r="A555" s="523" t="s">
        <v>761</v>
      </c>
      <c r="B555" s="524" t="s">
        <v>9279</v>
      </c>
      <c r="C555" s="477">
        <v>9329253</v>
      </c>
      <c r="D555" s="477">
        <v>0</v>
      </c>
      <c r="E555" s="477">
        <v>8189914</v>
      </c>
      <c r="F555" s="477">
        <v>0</v>
      </c>
      <c r="G555" s="477">
        <v>-9586997</v>
      </c>
      <c r="H555" s="527">
        <v>51541972</v>
      </c>
      <c r="I555" s="469">
        <v>0</v>
      </c>
      <c r="J555" s="469">
        <v>0</v>
      </c>
      <c r="K555" s="469">
        <v>0</v>
      </c>
      <c r="L555" s="469">
        <v>6</v>
      </c>
      <c r="M555" s="469">
        <v>1</v>
      </c>
      <c r="N555" s="461" t="s">
        <v>8222</v>
      </c>
    </row>
    <row r="556" spans="1:14" x14ac:dyDescent="0.35">
      <c r="A556" s="523" t="s">
        <v>1640</v>
      </c>
      <c r="B556" s="524" t="s">
        <v>3879</v>
      </c>
      <c r="C556" s="477"/>
      <c r="D556" s="477"/>
      <c r="E556" s="477"/>
      <c r="F556" s="477"/>
      <c r="G556" s="477"/>
      <c r="H556" s="527"/>
      <c r="I556" s="469"/>
      <c r="J556" s="469"/>
      <c r="K556" s="469"/>
      <c r="L556" s="469"/>
      <c r="M556" s="469"/>
      <c r="N556" s="461"/>
    </row>
    <row r="557" spans="1:14" x14ac:dyDescent="0.35">
      <c r="A557" s="523" t="s">
        <v>8366</v>
      </c>
      <c r="B557" s="524" t="s">
        <v>3431</v>
      </c>
      <c r="C557" s="477"/>
      <c r="D557" s="477"/>
      <c r="E557" s="477"/>
      <c r="F557" s="477"/>
      <c r="G557" s="477"/>
      <c r="H557" s="527"/>
      <c r="I557" s="469"/>
      <c r="J557" s="469"/>
      <c r="K557" s="469"/>
      <c r="L557" s="469"/>
      <c r="M557" s="469"/>
      <c r="N557" s="461"/>
    </row>
    <row r="558" spans="1:14" x14ac:dyDescent="0.35">
      <c r="A558" s="523" t="s">
        <v>14641</v>
      </c>
      <c r="B558" s="524" t="s">
        <v>8659</v>
      </c>
      <c r="C558" s="477">
        <v>6174000</v>
      </c>
      <c r="D558" s="477">
        <v>0</v>
      </c>
      <c r="E558" s="477">
        <v>2344000</v>
      </c>
      <c r="F558" s="477">
        <v>0</v>
      </c>
      <c r="G558" s="477">
        <v>6967000</v>
      </c>
      <c r="H558" s="527">
        <v>2467000</v>
      </c>
      <c r="I558" s="469">
        <v>7</v>
      </c>
      <c r="J558" s="469">
        <v>2</v>
      </c>
      <c r="K558" s="469">
        <v>4</v>
      </c>
      <c r="L558" s="469">
        <v>205</v>
      </c>
      <c r="M558" s="469">
        <v>3</v>
      </c>
      <c r="N558" s="461" t="s">
        <v>3517</v>
      </c>
    </row>
    <row r="559" spans="1:14" x14ac:dyDescent="0.35">
      <c r="A559" s="523" t="s">
        <v>1861</v>
      </c>
      <c r="B559" s="524" t="s">
        <v>1859</v>
      </c>
      <c r="C559" s="477"/>
      <c r="D559" s="477"/>
      <c r="E559" s="477"/>
      <c r="F559" s="477"/>
      <c r="G559" s="477"/>
      <c r="H559" s="527"/>
      <c r="I559" s="469"/>
      <c r="J559" s="469"/>
      <c r="K559" s="469"/>
      <c r="L559" s="469"/>
      <c r="M559" s="469"/>
      <c r="N559" s="461"/>
    </row>
    <row r="560" spans="1:14" x14ac:dyDescent="0.35">
      <c r="A560" s="523" t="s">
        <v>8034</v>
      </c>
      <c r="B560" s="524" t="s">
        <v>3794</v>
      </c>
      <c r="C560" s="477"/>
      <c r="D560" s="477"/>
      <c r="E560" s="477"/>
      <c r="F560" s="477"/>
      <c r="G560" s="477"/>
      <c r="H560" s="527"/>
      <c r="I560" s="469"/>
      <c r="J560" s="469"/>
      <c r="K560" s="469"/>
      <c r="L560" s="469"/>
      <c r="M560" s="469"/>
      <c r="N560" s="461"/>
    </row>
    <row r="561" spans="1:14" ht="26" x14ac:dyDescent="0.35">
      <c r="A561" s="523" t="s">
        <v>3111</v>
      </c>
      <c r="B561" s="524" t="s">
        <v>3658</v>
      </c>
      <c r="C561" s="477"/>
      <c r="D561" s="477"/>
      <c r="E561" s="477"/>
      <c r="F561" s="477"/>
      <c r="G561" s="477"/>
      <c r="H561" s="527"/>
      <c r="I561" s="469"/>
      <c r="J561" s="469"/>
      <c r="K561" s="469"/>
      <c r="L561" s="469"/>
      <c r="M561" s="469"/>
      <c r="N561" s="461"/>
    </row>
    <row r="562" spans="1:14" ht="26" x14ac:dyDescent="0.35">
      <c r="A562" s="523" t="s">
        <v>3156</v>
      </c>
      <c r="B562" s="524" t="s">
        <v>745</v>
      </c>
      <c r="C562" s="477"/>
      <c r="D562" s="477"/>
      <c r="E562" s="477"/>
      <c r="F562" s="477"/>
      <c r="G562" s="477"/>
      <c r="H562" s="527"/>
      <c r="I562" s="469"/>
      <c r="J562" s="469"/>
      <c r="K562" s="469"/>
      <c r="L562" s="469"/>
      <c r="M562" s="469"/>
      <c r="N562" s="461"/>
    </row>
    <row r="563" spans="1:14" x14ac:dyDescent="0.35">
      <c r="A563" s="523" t="s">
        <v>8035</v>
      </c>
      <c r="B563" s="524" t="s">
        <v>12494</v>
      </c>
      <c r="C563" s="477">
        <v>190696</v>
      </c>
      <c r="D563" s="477">
        <v>0</v>
      </c>
      <c r="E563" s="477">
        <v>328317</v>
      </c>
      <c r="F563" s="477">
        <v>0</v>
      </c>
      <c r="G563" s="477">
        <v>1163183</v>
      </c>
      <c r="H563" s="527">
        <v>36575</v>
      </c>
      <c r="I563" s="469">
        <v>3</v>
      </c>
      <c r="J563" s="469">
        <v>0</v>
      </c>
      <c r="K563" s="469">
        <v>3</v>
      </c>
      <c r="L563" s="469">
        <v>4</v>
      </c>
      <c r="M563" s="469">
        <v>0</v>
      </c>
      <c r="N563" s="461" t="s">
        <v>3500</v>
      </c>
    </row>
    <row r="564" spans="1:14" x14ac:dyDescent="0.35">
      <c r="A564" s="523" t="s">
        <v>4364</v>
      </c>
      <c r="B564" s="524" t="s">
        <v>3974</v>
      </c>
      <c r="C564" s="477">
        <v>21003000</v>
      </c>
      <c r="D564" s="477">
        <v>0</v>
      </c>
      <c r="E564" s="477">
        <v>21270810.489999998</v>
      </c>
      <c r="F564" s="477">
        <v>0</v>
      </c>
      <c r="G564" s="477">
        <v>24024926.260000002</v>
      </c>
      <c r="H564" s="477">
        <v>20846838</v>
      </c>
      <c r="I564" s="469">
        <v>3</v>
      </c>
      <c r="J564" s="469">
        <v>3</v>
      </c>
      <c r="K564" s="469">
        <v>0</v>
      </c>
      <c r="L564" s="469">
        <v>2</v>
      </c>
      <c r="M564" s="469">
        <v>1</v>
      </c>
      <c r="N564" s="461" t="s">
        <v>8222</v>
      </c>
    </row>
    <row r="565" spans="1:14" ht="26" x14ac:dyDescent="0.35">
      <c r="A565" s="523" t="s">
        <v>4365</v>
      </c>
      <c r="B565" s="524" t="s">
        <v>2636</v>
      </c>
      <c r="C565" s="477"/>
      <c r="D565" s="477"/>
      <c r="E565" s="477"/>
      <c r="F565" s="477"/>
      <c r="G565" s="477"/>
      <c r="H565" s="527"/>
      <c r="I565" s="469"/>
      <c r="J565" s="469"/>
      <c r="K565" s="469"/>
      <c r="L565" s="469"/>
      <c r="M565" s="469"/>
      <c r="N565" s="461"/>
    </row>
    <row r="566" spans="1:14" x14ac:dyDescent="0.35">
      <c r="A566" s="523" t="s">
        <v>4366</v>
      </c>
      <c r="B566" s="474" t="s">
        <v>3649</v>
      </c>
      <c r="C566" s="477">
        <v>576146167</v>
      </c>
      <c r="D566" s="477">
        <v>0</v>
      </c>
      <c r="E566" s="477">
        <v>0</v>
      </c>
      <c r="F566" s="477">
        <v>0</v>
      </c>
      <c r="G566" s="477">
        <v>548826280</v>
      </c>
      <c r="H566" s="449">
        <v>0</v>
      </c>
      <c r="I566" s="470">
        <v>11</v>
      </c>
      <c r="J566" s="470">
        <v>6</v>
      </c>
      <c r="K566" s="470">
        <v>5</v>
      </c>
      <c r="L566" s="470">
        <v>0</v>
      </c>
      <c r="M566" s="470">
        <v>3</v>
      </c>
      <c r="N566" s="522" t="s">
        <v>8222</v>
      </c>
    </row>
    <row r="567" spans="1:14" x14ac:dyDescent="0.35">
      <c r="A567" s="523" t="s">
        <v>4367</v>
      </c>
      <c r="B567" s="524" t="s">
        <v>3795</v>
      </c>
      <c r="C567" s="477">
        <v>45180541</v>
      </c>
      <c r="D567" s="477">
        <v>0</v>
      </c>
      <c r="E567" s="477">
        <v>44941598</v>
      </c>
      <c r="F567" s="477">
        <v>0</v>
      </c>
      <c r="G567" s="477">
        <v>-51584301</v>
      </c>
      <c r="H567" s="527">
        <v>2086546</v>
      </c>
      <c r="I567" s="469">
        <v>172</v>
      </c>
      <c r="J567" s="469">
        <v>157</v>
      </c>
      <c r="K567" s="469">
        <v>15</v>
      </c>
      <c r="L567" s="469">
        <v>12</v>
      </c>
      <c r="M567" s="469">
        <v>0</v>
      </c>
      <c r="N567" s="461" t="s">
        <v>8222</v>
      </c>
    </row>
    <row r="568" spans="1:14" ht="26" x14ac:dyDescent="0.35">
      <c r="A568" s="523" t="s">
        <v>3010</v>
      </c>
      <c r="B568" s="524" t="s">
        <v>1602</v>
      </c>
      <c r="C568" s="477"/>
      <c r="D568" s="477"/>
      <c r="E568" s="477"/>
      <c r="F568" s="477"/>
      <c r="G568" s="477"/>
      <c r="H568" s="527"/>
      <c r="I568" s="469"/>
      <c r="J568" s="469"/>
      <c r="K568" s="469"/>
      <c r="L568" s="469"/>
      <c r="M568" s="469"/>
      <c r="N568" s="461"/>
    </row>
    <row r="569" spans="1:14" x14ac:dyDescent="0.35">
      <c r="A569" s="523" t="s">
        <v>2980</v>
      </c>
      <c r="B569" s="524" t="s">
        <v>10</v>
      </c>
      <c r="C569" s="477"/>
      <c r="D569" s="477"/>
      <c r="E569" s="477"/>
      <c r="F569" s="477"/>
      <c r="G569" s="477"/>
      <c r="H569" s="527"/>
      <c r="I569" s="469"/>
      <c r="J569" s="469"/>
      <c r="K569" s="469"/>
      <c r="L569" s="469"/>
      <c r="M569" s="469"/>
      <c r="N569" s="461"/>
    </row>
    <row r="570" spans="1:14" x14ac:dyDescent="0.35">
      <c r="A570" s="523" t="s">
        <v>3150</v>
      </c>
      <c r="B570" s="524" t="s">
        <v>3650</v>
      </c>
      <c r="C570" s="477"/>
      <c r="D570" s="477"/>
      <c r="E570" s="477"/>
      <c r="F570" s="477"/>
      <c r="G570" s="477"/>
      <c r="H570" s="527"/>
      <c r="I570" s="469"/>
      <c r="J570" s="469"/>
      <c r="K570" s="469"/>
      <c r="L570" s="469"/>
      <c r="M570" s="469"/>
      <c r="N570" s="461"/>
    </row>
    <row r="571" spans="1:14" x14ac:dyDescent="0.35">
      <c r="A571" s="523" t="s">
        <v>368</v>
      </c>
      <c r="B571" s="524" t="s">
        <v>8578</v>
      </c>
      <c r="C571" s="477"/>
      <c r="D571" s="477"/>
      <c r="E571" s="477"/>
      <c r="F571" s="477"/>
      <c r="G571" s="477"/>
      <c r="H571" s="527"/>
      <c r="I571" s="469"/>
      <c r="J571" s="469"/>
      <c r="K571" s="469"/>
      <c r="L571" s="469"/>
      <c r="M571" s="469"/>
      <c r="N571" s="461"/>
    </row>
    <row r="572" spans="1:14" x14ac:dyDescent="0.35">
      <c r="A572" s="523" t="s">
        <v>431</v>
      </c>
      <c r="B572" s="524" t="s">
        <v>11717</v>
      </c>
      <c r="C572" s="477">
        <v>280515501</v>
      </c>
      <c r="D572" s="477">
        <v>0</v>
      </c>
      <c r="E572" s="477">
        <v>18619994</v>
      </c>
      <c r="F572" s="477">
        <v>0</v>
      </c>
      <c r="G572" s="477">
        <v>-326362149</v>
      </c>
      <c r="H572" s="527">
        <v>128702032</v>
      </c>
      <c r="I572" s="469">
        <v>40000</v>
      </c>
      <c r="J572" s="469">
        <v>11211</v>
      </c>
      <c r="K572" s="469">
        <v>28789</v>
      </c>
      <c r="L572" s="469">
        <v>36</v>
      </c>
      <c r="M572" s="469">
        <v>340</v>
      </c>
      <c r="N572" s="461" t="s">
        <v>8222</v>
      </c>
    </row>
    <row r="573" spans="1:14" x14ac:dyDescent="0.35">
      <c r="A573" s="523" t="s">
        <v>696</v>
      </c>
      <c r="B573" s="524" t="s">
        <v>4231</v>
      </c>
      <c r="C573" s="477"/>
      <c r="D573" s="477"/>
      <c r="E573" s="477"/>
      <c r="F573" s="477"/>
      <c r="G573" s="477"/>
      <c r="H573" s="527"/>
      <c r="I573" s="469"/>
      <c r="J573" s="469"/>
      <c r="K573" s="469"/>
      <c r="L573" s="469"/>
      <c r="M573" s="469"/>
      <c r="N573" s="461"/>
    </row>
    <row r="574" spans="1:14" ht="26" x14ac:dyDescent="0.35">
      <c r="A574" s="523" t="s">
        <v>4368</v>
      </c>
      <c r="B574" s="524" t="s">
        <v>2676</v>
      </c>
      <c r="C574" s="477"/>
      <c r="D574" s="477"/>
      <c r="E574" s="477"/>
      <c r="F574" s="477"/>
      <c r="G574" s="477"/>
      <c r="H574" s="527"/>
      <c r="I574" s="469"/>
      <c r="J574" s="469"/>
      <c r="K574" s="469"/>
      <c r="L574" s="469"/>
      <c r="M574" s="469"/>
      <c r="N574" s="461"/>
    </row>
    <row r="575" spans="1:14" x14ac:dyDescent="0.35">
      <c r="A575" s="523" t="s">
        <v>45</v>
      </c>
      <c r="B575" s="474" t="s">
        <v>13280</v>
      </c>
      <c r="C575" s="477">
        <v>28173344</v>
      </c>
      <c r="D575" s="477">
        <v>0</v>
      </c>
      <c r="E575" s="477">
        <v>14976561</v>
      </c>
      <c r="F575" s="477">
        <v>0</v>
      </c>
      <c r="G575" s="477">
        <v>-80047317</v>
      </c>
      <c r="H575" s="527">
        <v>0</v>
      </c>
      <c r="I575" s="469">
        <v>495</v>
      </c>
      <c r="J575" s="469">
        <v>104</v>
      </c>
      <c r="K575" s="469">
        <v>391</v>
      </c>
      <c r="L575" s="469">
        <v>250</v>
      </c>
      <c r="M575" s="469">
        <v>2</v>
      </c>
      <c r="N575" s="461" t="s">
        <v>8222</v>
      </c>
    </row>
    <row r="576" spans="1:14" ht="26" x14ac:dyDescent="0.35">
      <c r="A576" s="523" t="s">
        <v>4369</v>
      </c>
      <c r="B576" s="524" t="s">
        <v>8313</v>
      </c>
      <c r="C576" s="477">
        <v>1582557</v>
      </c>
      <c r="D576" s="477">
        <v>0</v>
      </c>
      <c r="E576" s="477">
        <v>1203180</v>
      </c>
      <c r="F576" s="477">
        <v>0</v>
      </c>
      <c r="G576" s="477">
        <v>-1632557</v>
      </c>
      <c r="H576" s="527">
        <v>0</v>
      </c>
      <c r="I576" s="469">
        <v>50</v>
      </c>
      <c r="J576" s="469">
        <v>20</v>
      </c>
      <c r="K576" s="469">
        <v>30</v>
      </c>
      <c r="L576" s="469">
        <v>50</v>
      </c>
      <c r="M576" s="469">
        <v>0</v>
      </c>
      <c r="N576" s="461" t="s">
        <v>3790</v>
      </c>
    </row>
    <row r="577" spans="1:14" ht="26" x14ac:dyDescent="0.35">
      <c r="A577" s="523" t="s">
        <v>931</v>
      </c>
      <c r="B577" s="524" t="s">
        <v>3917</v>
      </c>
      <c r="C577" s="477"/>
      <c r="D577" s="477"/>
      <c r="E577" s="477"/>
      <c r="F577" s="477"/>
      <c r="G577" s="477"/>
      <c r="H577" s="527"/>
      <c r="I577" s="469"/>
      <c r="J577" s="469"/>
      <c r="K577" s="469"/>
      <c r="L577" s="469"/>
      <c r="M577" s="469"/>
      <c r="N577" s="461"/>
    </row>
    <row r="578" spans="1:14" x14ac:dyDescent="0.35">
      <c r="A578" s="523" t="s">
        <v>1673</v>
      </c>
      <c r="B578" s="524" t="s">
        <v>3853</v>
      </c>
      <c r="C578" s="477"/>
      <c r="D578" s="477"/>
      <c r="E578" s="477"/>
      <c r="F578" s="477"/>
      <c r="G578" s="477"/>
      <c r="H578" s="527"/>
      <c r="I578" s="469"/>
      <c r="J578" s="469"/>
      <c r="K578" s="469"/>
      <c r="L578" s="469"/>
      <c r="M578" s="469"/>
      <c r="N578" s="461"/>
    </row>
    <row r="579" spans="1:14" x14ac:dyDescent="0.35">
      <c r="A579" s="523" t="s">
        <v>8036</v>
      </c>
      <c r="B579" s="524" t="s">
        <v>2492</v>
      </c>
      <c r="C579" s="477"/>
      <c r="D579" s="477"/>
      <c r="E579" s="477"/>
      <c r="F579" s="477"/>
      <c r="G579" s="477"/>
      <c r="H579" s="527"/>
      <c r="I579" s="469"/>
      <c r="J579" s="469"/>
      <c r="K579" s="469"/>
      <c r="L579" s="469"/>
      <c r="M579" s="469"/>
      <c r="N579" s="461"/>
    </row>
    <row r="580" spans="1:14" x14ac:dyDescent="0.35">
      <c r="A580" s="523" t="s">
        <v>229</v>
      </c>
      <c r="B580" s="524" t="s">
        <v>8314</v>
      </c>
      <c r="C580" s="477">
        <v>21207338</v>
      </c>
      <c r="D580" s="477">
        <v>0</v>
      </c>
      <c r="E580" s="477">
        <v>20896551</v>
      </c>
      <c r="F580" s="477">
        <v>0</v>
      </c>
      <c r="G580" s="477">
        <v>-23455908</v>
      </c>
      <c r="H580" s="527">
        <v>121191455</v>
      </c>
      <c r="I580" s="469">
        <v>6</v>
      </c>
      <c r="J580" s="469">
        <v>4</v>
      </c>
      <c r="K580" s="469">
        <v>1</v>
      </c>
      <c r="L580" s="469">
        <v>0</v>
      </c>
      <c r="M580" s="469">
        <v>1</v>
      </c>
      <c r="N580" s="461" t="s">
        <v>8222</v>
      </c>
    </row>
    <row r="581" spans="1:14" x14ac:dyDescent="0.35">
      <c r="A581" s="523" t="s">
        <v>607</v>
      </c>
      <c r="B581" s="524" t="s">
        <v>605</v>
      </c>
      <c r="C581" s="477"/>
      <c r="D581" s="477"/>
      <c r="E581" s="477"/>
      <c r="F581" s="477"/>
      <c r="G581" s="477"/>
      <c r="H581" s="527"/>
      <c r="I581" s="469"/>
      <c r="J581" s="469"/>
      <c r="K581" s="469"/>
      <c r="L581" s="469"/>
      <c r="M581" s="469"/>
      <c r="N581" s="461"/>
    </row>
    <row r="582" spans="1:14" ht="26" x14ac:dyDescent="0.35">
      <c r="A582" s="523" t="s">
        <v>4370</v>
      </c>
      <c r="B582" s="524" t="s">
        <v>1576</v>
      </c>
      <c r="C582" s="477"/>
      <c r="D582" s="477"/>
      <c r="E582" s="477"/>
      <c r="F582" s="477"/>
      <c r="G582" s="477"/>
      <c r="H582" s="527"/>
      <c r="I582" s="469"/>
      <c r="J582" s="469"/>
      <c r="K582" s="469"/>
      <c r="L582" s="469"/>
      <c r="M582" s="469"/>
      <c r="N582" s="461"/>
    </row>
    <row r="583" spans="1:14" ht="26" x14ac:dyDescent="0.35">
      <c r="A583" s="523" t="s">
        <v>8367</v>
      </c>
      <c r="B583" s="524" t="s">
        <v>3826</v>
      </c>
      <c r="C583" s="477">
        <v>5043966</v>
      </c>
      <c r="D583" s="477">
        <v>0</v>
      </c>
      <c r="E583" s="477">
        <v>7719957</v>
      </c>
      <c r="F583" s="477">
        <v>0</v>
      </c>
      <c r="G583" s="477">
        <v>7830194</v>
      </c>
      <c r="H583" s="477">
        <v>4295160</v>
      </c>
      <c r="I583" s="469">
        <v>233</v>
      </c>
      <c r="J583" s="469">
        <v>0</v>
      </c>
      <c r="K583" s="469">
        <v>233</v>
      </c>
      <c r="L583" s="469">
        <v>2</v>
      </c>
      <c r="M583" s="469">
        <v>1</v>
      </c>
      <c r="N583" s="461" t="s">
        <v>3790</v>
      </c>
    </row>
    <row r="584" spans="1:14" ht="26" x14ac:dyDescent="0.35">
      <c r="A584" s="523" t="s">
        <v>3131</v>
      </c>
      <c r="B584" s="524" t="s">
        <v>8502</v>
      </c>
      <c r="C584" s="477"/>
      <c r="D584" s="477"/>
      <c r="E584" s="477"/>
      <c r="F584" s="477"/>
      <c r="G584" s="477"/>
      <c r="H584" s="527"/>
      <c r="I584" s="469"/>
      <c r="J584" s="469"/>
      <c r="K584" s="469"/>
      <c r="L584" s="469"/>
      <c r="M584" s="469"/>
      <c r="N584" s="461"/>
    </row>
    <row r="585" spans="1:14" x14ac:dyDescent="0.35">
      <c r="A585" s="523" t="s">
        <v>8037</v>
      </c>
      <c r="B585" s="524" t="s">
        <v>2212</v>
      </c>
      <c r="C585" s="477">
        <v>11879540</v>
      </c>
      <c r="D585" s="477">
        <v>0</v>
      </c>
      <c r="E585" s="477">
        <v>1294655</v>
      </c>
      <c r="F585" s="477">
        <v>0</v>
      </c>
      <c r="G585" s="477">
        <v>8206480</v>
      </c>
      <c r="H585" s="527"/>
      <c r="I585" s="469"/>
      <c r="J585" s="469"/>
      <c r="K585" s="469"/>
      <c r="L585" s="469"/>
      <c r="M585" s="469"/>
      <c r="N585" s="461"/>
    </row>
    <row r="586" spans="1:14" ht="39" x14ac:dyDescent="0.35">
      <c r="A586" s="523" t="s">
        <v>4991</v>
      </c>
      <c r="B586" s="524" t="s">
        <v>789</v>
      </c>
      <c r="C586" s="477"/>
      <c r="D586" s="477"/>
      <c r="E586" s="477"/>
      <c r="F586" s="477"/>
      <c r="G586" s="477"/>
      <c r="H586" s="527"/>
      <c r="I586" s="469"/>
      <c r="J586" s="469"/>
      <c r="K586" s="469"/>
      <c r="L586" s="469"/>
      <c r="M586" s="469"/>
      <c r="N586" s="461"/>
    </row>
    <row r="587" spans="1:14" x14ac:dyDescent="0.35">
      <c r="A587" s="523" t="s">
        <v>8038</v>
      </c>
      <c r="B587" s="524" t="s">
        <v>3895</v>
      </c>
      <c r="C587" s="477">
        <v>10000</v>
      </c>
      <c r="D587" s="477">
        <v>0</v>
      </c>
      <c r="E587" s="477">
        <v>0</v>
      </c>
      <c r="F587" s="477">
        <v>0</v>
      </c>
      <c r="G587" s="477">
        <v>-401978</v>
      </c>
      <c r="H587" s="527">
        <v>0</v>
      </c>
      <c r="I587" s="469">
        <v>5</v>
      </c>
      <c r="J587" s="469">
        <v>4</v>
      </c>
      <c r="K587" s="469">
        <v>1</v>
      </c>
      <c r="L587" s="469">
        <v>11</v>
      </c>
      <c r="M587" s="469">
        <v>0</v>
      </c>
      <c r="N587" s="461" t="s">
        <v>3500</v>
      </c>
    </row>
    <row r="588" spans="1:14" ht="26" x14ac:dyDescent="0.35">
      <c r="A588" s="523" t="s">
        <v>4947</v>
      </c>
      <c r="B588" s="524" t="s">
        <v>4070</v>
      </c>
      <c r="C588" s="477">
        <v>363402</v>
      </c>
      <c r="D588" s="477">
        <v>0</v>
      </c>
      <c r="E588" s="477">
        <v>0</v>
      </c>
      <c r="F588" s="477">
        <v>0</v>
      </c>
      <c r="G588" s="477">
        <v>-804288</v>
      </c>
      <c r="H588" s="477">
        <v>491830</v>
      </c>
      <c r="I588" s="469">
        <v>5</v>
      </c>
      <c r="J588" s="469">
        <v>1</v>
      </c>
      <c r="K588" s="469">
        <v>4</v>
      </c>
      <c r="L588" s="469">
        <v>0</v>
      </c>
      <c r="M588" s="469">
        <v>0</v>
      </c>
      <c r="N588" s="461" t="s">
        <v>3790</v>
      </c>
    </row>
    <row r="589" spans="1:14" x14ac:dyDescent="0.35">
      <c r="A589" s="523" t="s">
        <v>1491</v>
      </c>
      <c r="B589" s="524" t="s">
        <v>1474</v>
      </c>
      <c r="C589" s="477"/>
      <c r="D589" s="477"/>
      <c r="E589" s="477"/>
      <c r="F589" s="477"/>
      <c r="G589" s="477"/>
      <c r="H589" s="527"/>
      <c r="I589" s="469"/>
      <c r="J589" s="469"/>
      <c r="K589" s="469"/>
      <c r="L589" s="469"/>
      <c r="M589" s="469"/>
      <c r="N589" s="461"/>
    </row>
    <row r="590" spans="1:14" x14ac:dyDescent="0.35">
      <c r="A590" s="523" t="s">
        <v>4372</v>
      </c>
      <c r="B590" s="524" t="s">
        <v>2105</v>
      </c>
      <c r="C590" s="477"/>
      <c r="D590" s="477"/>
      <c r="E590" s="477"/>
      <c r="F590" s="477"/>
      <c r="G590" s="477"/>
      <c r="H590" s="527"/>
      <c r="I590" s="469"/>
      <c r="J590" s="469"/>
      <c r="K590" s="469"/>
      <c r="L590" s="469"/>
      <c r="M590" s="469"/>
      <c r="N590" s="461"/>
    </row>
    <row r="591" spans="1:14" x14ac:dyDescent="0.35">
      <c r="A591" s="523" t="s">
        <v>854</v>
      </c>
      <c r="B591" s="524" t="s">
        <v>852</v>
      </c>
      <c r="C591" s="477"/>
      <c r="D591" s="477"/>
      <c r="E591" s="477"/>
      <c r="F591" s="477"/>
      <c r="G591" s="477"/>
      <c r="H591" s="527"/>
      <c r="I591" s="469"/>
      <c r="J591" s="469"/>
      <c r="K591" s="469"/>
      <c r="L591" s="469"/>
      <c r="M591" s="469"/>
      <c r="N591" s="461"/>
    </row>
    <row r="592" spans="1:14" x14ac:dyDescent="0.35">
      <c r="A592" s="523" t="s">
        <v>120</v>
      </c>
      <c r="B592" s="524" t="s">
        <v>4011</v>
      </c>
      <c r="C592" s="477"/>
      <c r="D592" s="477"/>
      <c r="E592" s="477"/>
      <c r="F592" s="477"/>
      <c r="G592" s="477"/>
      <c r="H592" s="527"/>
      <c r="I592" s="469"/>
      <c r="J592" s="469"/>
      <c r="K592" s="469"/>
      <c r="L592" s="469"/>
      <c r="M592" s="469"/>
      <c r="N592" s="461"/>
    </row>
    <row r="593" spans="1:14" x14ac:dyDescent="0.35">
      <c r="A593" s="523" t="s">
        <v>1032</v>
      </c>
      <c r="B593" s="524" t="s">
        <v>1030</v>
      </c>
      <c r="C593" s="477"/>
      <c r="D593" s="477"/>
      <c r="E593" s="477"/>
      <c r="F593" s="477"/>
      <c r="G593" s="477"/>
      <c r="H593" s="527"/>
      <c r="I593" s="469"/>
      <c r="J593" s="469"/>
      <c r="K593" s="469"/>
      <c r="L593" s="469"/>
      <c r="M593" s="469"/>
      <c r="N593" s="461"/>
    </row>
    <row r="594" spans="1:14" x14ac:dyDescent="0.35">
      <c r="A594" s="523" t="s">
        <v>915</v>
      </c>
      <c r="B594" s="524" t="s">
        <v>913</v>
      </c>
      <c r="C594" s="477"/>
      <c r="D594" s="477"/>
      <c r="E594" s="477"/>
      <c r="F594" s="477"/>
      <c r="G594" s="477"/>
      <c r="H594" s="527"/>
      <c r="I594" s="469"/>
      <c r="J594" s="469"/>
      <c r="K594" s="469"/>
      <c r="L594" s="469"/>
      <c r="M594" s="469"/>
      <c r="N594" s="461"/>
    </row>
    <row r="595" spans="1:14" x14ac:dyDescent="0.35">
      <c r="A595" s="523" t="s">
        <v>390</v>
      </c>
      <c r="B595" s="524" t="s">
        <v>8339</v>
      </c>
      <c r="C595" s="477">
        <v>0</v>
      </c>
      <c r="D595" s="477">
        <v>0</v>
      </c>
      <c r="E595" s="477">
        <v>0</v>
      </c>
      <c r="F595" s="477">
        <v>0</v>
      </c>
      <c r="G595" s="477">
        <v>-380070</v>
      </c>
      <c r="H595" s="527">
        <v>0</v>
      </c>
      <c r="I595" s="469">
        <v>7</v>
      </c>
      <c r="J595" s="469">
        <v>4</v>
      </c>
      <c r="K595" s="469">
        <v>3</v>
      </c>
      <c r="L595" s="469">
        <v>7</v>
      </c>
      <c r="M595" s="469">
        <v>0</v>
      </c>
      <c r="N595" s="461" t="s">
        <v>3790</v>
      </c>
    </row>
    <row r="596" spans="1:14" x14ac:dyDescent="0.35">
      <c r="A596" s="523" t="s">
        <v>4373</v>
      </c>
      <c r="B596" s="524" t="s">
        <v>2330</v>
      </c>
      <c r="C596" s="477"/>
      <c r="D596" s="477"/>
      <c r="E596" s="477"/>
      <c r="F596" s="477"/>
      <c r="G596" s="477"/>
      <c r="H596" s="527"/>
      <c r="I596" s="469"/>
      <c r="J596" s="469"/>
      <c r="K596" s="469"/>
      <c r="L596" s="469"/>
      <c r="M596" s="469"/>
      <c r="N596" s="461"/>
    </row>
    <row r="597" spans="1:14" ht="26" x14ac:dyDescent="0.35">
      <c r="A597" s="523" t="s">
        <v>3087</v>
      </c>
      <c r="B597" s="524" t="s">
        <v>1213</v>
      </c>
      <c r="C597" s="477"/>
      <c r="D597" s="477"/>
      <c r="E597" s="477"/>
      <c r="F597" s="477"/>
      <c r="G597" s="477"/>
      <c r="H597" s="527"/>
      <c r="I597" s="469"/>
      <c r="J597" s="469"/>
      <c r="K597" s="469"/>
      <c r="L597" s="469"/>
      <c r="M597" s="469"/>
      <c r="N597" s="461"/>
    </row>
    <row r="598" spans="1:14" x14ac:dyDescent="0.35">
      <c r="A598" s="523" t="s">
        <v>3184</v>
      </c>
      <c r="B598" s="524" t="s">
        <v>8517</v>
      </c>
      <c r="C598" s="477">
        <v>5925155</v>
      </c>
      <c r="D598" s="477">
        <v>0</v>
      </c>
      <c r="E598" s="477">
        <v>4864179</v>
      </c>
      <c r="F598" s="477">
        <v>0</v>
      </c>
      <c r="G598" s="477">
        <v>6444216</v>
      </c>
      <c r="H598" s="527">
        <v>2410856</v>
      </c>
      <c r="I598" s="469">
        <v>6</v>
      </c>
      <c r="J598" s="469">
        <v>3</v>
      </c>
      <c r="K598" s="469">
        <v>3</v>
      </c>
      <c r="L598" s="469">
        <v>15</v>
      </c>
      <c r="M598" s="469">
        <v>1</v>
      </c>
      <c r="N598" s="461" t="s">
        <v>3517</v>
      </c>
    </row>
    <row r="599" spans="1:14" x14ac:dyDescent="0.35">
      <c r="A599" s="523" t="s">
        <v>8039</v>
      </c>
      <c r="B599" s="524" t="s">
        <v>3266</v>
      </c>
      <c r="C599" s="477">
        <v>340000</v>
      </c>
      <c r="D599" s="477">
        <v>0</v>
      </c>
      <c r="E599" s="477">
        <v>51000</v>
      </c>
      <c r="F599" s="477">
        <v>0</v>
      </c>
      <c r="G599" s="477">
        <v>258259</v>
      </c>
      <c r="H599" s="527">
        <v>116136</v>
      </c>
      <c r="I599" s="469">
        <v>4</v>
      </c>
      <c r="J599" s="469">
        <v>3</v>
      </c>
      <c r="K599" s="469">
        <v>1</v>
      </c>
      <c r="L599" s="469">
        <v>0</v>
      </c>
      <c r="M599" s="469">
        <v>0</v>
      </c>
      <c r="N599" s="461" t="s">
        <v>3500</v>
      </c>
    </row>
    <row r="600" spans="1:14" x14ac:dyDescent="0.35">
      <c r="A600" s="523" t="s">
        <v>4374</v>
      </c>
      <c r="B600" s="524" t="s">
        <v>2320</v>
      </c>
      <c r="C600" s="477"/>
      <c r="D600" s="477"/>
      <c r="E600" s="477"/>
      <c r="F600" s="477"/>
      <c r="G600" s="477"/>
      <c r="H600" s="527"/>
      <c r="I600" s="469"/>
      <c r="J600" s="469"/>
      <c r="K600" s="469"/>
      <c r="L600" s="469"/>
      <c r="M600" s="469"/>
      <c r="N600" s="461"/>
    </row>
    <row r="601" spans="1:14" x14ac:dyDescent="0.35">
      <c r="A601" s="523" t="s">
        <v>1894</v>
      </c>
      <c r="B601" s="524" t="s">
        <v>1892</v>
      </c>
      <c r="C601" s="477"/>
      <c r="D601" s="477"/>
      <c r="E601" s="477"/>
      <c r="F601" s="477"/>
      <c r="G601" s="477"/>
      <c r="H601" s="527"/>
      <c r="I601" s="469"/>
      <c r="J601" s="469"/>
      <c r="K601" s="469"/>
      <c r="L601" s="469"/>
      <c r="M601" s="469"/>
      <c r="N601" s="461"/>
    </row>
    <row r="602" spans="1:14" x14ac:dyDescent="0.35">
      <c r="A602" s="523" t="s">
        <v>3224</v>
      </c>
      <c r="B602" s="524" t="s">
        <v>4028</v>
      </c>
      <c r="C602" s="477">
        <v>16256183</v>
      </c>
      <c r="D602" s="477">
        <v>0</v>
      </c>
      <c r="E602" s="477">
        <v>1164945</v>
      </c>
      <c r="F602" s="477">
        <v>0</v>
      </c>
      <c r="G602" s="477">
        <v>14407032</v>
      </c>
      <c r="H602" s="527">
        <v>4595280</v>
      </c>
      <c r="I602" s="469">
        <v>6</v>
      </c>
      <c r="J602" s="469">
        <v>2</v>
      </c>
      <c r="K602" s="469">
        <v>4</v>
      </c>
      <c r="L602" s="469">
        <v>24</v>
      </c>
      <c r="M602" s="469">
        <v>1</v>
      </c>
      <c r="N602" s="461" t="s">
        <v>8222</v>
      </c>
    </row>
    <row r="603" spans="1:14" x14ac:dyDescent="0.35">
      <c r="A603" s="523" t="s">
        <v>4375</v>
      </c>
      <c r="B603" s="524" t="s">
        <v>3874</v>
      </c>
      <c r="C603" s="477">
        <v>3355000</v>
      </c>
      <c r="D603" s="477">
        <v>0</v>
      </c>
      <c r="E603" s="477">
        <v>-3355000</v>
      </c>
      <c r="F603" s="477">
        <v>0</v>
      </c>
      <c r="G603" s="477">
        <v>-12572165.58</v>
      </c>
      <c r="H603" s="527">
        <v>298914</v>
      </c>
      <c r="I603" s="469">
        <v>4</v>
      </c>
      <c r="J603" s="469">
        <v>0</v>
      </c>
      <c r="K603" s="469">
        <v>4</v>
      </c>
      <c r="L603" s="469">
        <v>35</v>
      </c>
      <c r="M603" s="469">
        <v>0</v>
      </c>
      <c r="N603" s="461" t="s">
        <v>3500</v>
      </c>
    </row>
    <row r="604" spans="1:14" ht="26" x14ac:dyDescent="0.35">
      <c r="A604" s="523" t="s">
        <v>8040</v>
      </c>
      <c r="B604" s="524" t="s">
        <v>3860</v>
      </c>
      <c r="C604" s="477"/>
      <c r="D604" s="477"/>
      <c r="E604" s="477"/>
      <c r="F604" s="477"/>
      <c r="G604" s="477"/>
      <c r="H604" s="527"/>
      <c r="I604" s="469"/>
      <c r="J604" s="469"/>
      <c r="K604" s="469"/>
      <c r="L604" s="469"/>
      <c r="M604" s="469"/>
      <c r="N604" s="461"/>
    </row>
    <row r="605" spans="1:14" x14ac:dyDescent="0.35">
      <c r="A605" s="523" t="s">
        <v>1463</v>
      </c>
      <c r="B605" s="524" t="s">
        <v>1453</v>
      </c>
      <c r="C605" s="477"/>
      <c r="D605" s="477"/>
      <c r="E605" s="477"/>
      <c r="F605" s="477"/>
      <c r="G605" s="477"/>
      <c r="H605" s="527"/>
      <c r="I605" s="469"/>
      <c r="J605" s="469"/>
      <c r="K605" s="469"/>
      <c r="L605" s="469"/>
      <c r="M605" s="469"/>
      <c r="N605" s="461"/>
    </row>
    <row r="606" spans="1:14" x14ac:dyDescent="0.35">
      <c r="A606" s="523" t="s">
        <v>3100</v>
      </c>
      <c r="B606" s="524" t="s">
        <v>8197</v>
      </c>
      <c r="C606" s="477">
        <v>50000</v>
      </c>
      <c r="D606" s="477">
        <v>0</v>
      </c>
      <c r="E606" s="477">
        <v>11000</v>
      </c>
      <c r="F606" s="477">
        <v>0</v>
      </c>
      <c r="G606" s="477">
        <v>-1148357</v>
      </c>
      <c r="H606" s="527"/>
      <c r="I606" s="469">
        <v>14</v>
      </c>
      <c r="J606" s="469">
        <v>2</v>
      </c>
      <c r="K606" s="469">
        <v>12</v>
      </c>
      <c r="L606" s="469">
        <v>14</v>
      </c>
      <c r="M606" s="469">
        <v>0</v>
      </c>
      <c r="N606" s="461" t="s">
        <v>3790</v>
      </c>
    </row>
    <row r="607" spans="1:14" x14ac:dyDescent="0.35">
      <c r="A607" s="523" t="s">
        <v>284</v>
      </c>
      <c r="B607" s="524" t="s">
        <v>8186</v>
      </c>
      <c r="C607" s="477"/>
      <c r="D607" s="477"/>
      <c r="E607" s="477"/>
      <c r="F607" s="477"/>
      <c r="G607" s="477"/>
      <c r="H607" s="527"/>
      <c r="I607" s="469"/>
      <c r="J607" s="469"/>
      <c r="K607" s="469"/>
      <c r="L607" s="469"/>
      <c r="M607" s="469"/>
      <c r="N607" s="461"/>
    </row>
    <row r="608" spans="1:14" x14ac:dyDescent="0.35">
      <c r="A608" s="523" t="s">
        <v>314</v>
      </c>
      <c r="B608" s="524" t="s">
        <v>312</v>
      </c>
      <c r="C608" s="477"/>
      <c r="D608" s="477"/>
      <c r="E608" s="477"/>
      <c r="F608" s="477"/>
      <c r="G608" s="477"/>
      <c r="H608" s="527"/>
      <c r="I608" s="469"/>
      <c r="J608" s="469"/>
      <c r="K608" s="469"/>
      <c r="L608" s="469"/>
      <c r="M608" s="469"/>
      <c r="N608" s="461"/>
    </row>
    <row r="609" spans="1:14" x14ac:dyDescent="0.35">
      <c r="A609" s="523" t="s">
        <v>3125</v>
      </c>
      <c r="B609" s="524" t="s">
        <v>746</v>
      </c>
      <c r="C609" s="477"/>
      <c r="D609" s="477"/>
      <c r="E609" s="477"/>
      <c r="F609" s="477"/>
      <c r="G609" s="477"/>
      <c r="H609" s="527"/>
      <c r="I609" s="469"/>
      <c r="J609" s="469"/>
      <c r="K609" s="469"/>
      <c r="L609" s="469"/>
      <c r="M609" s="469"/>
      <c r="N609" s="461"/>
    </row>
    <row r="610" spans="1:14" x14ac:dyDescent="0.35">
      <c r="A610" s="523" t="s">
        <v>248</v>
      </c>
      <c r="B610" s="524" t="s">
        <v>8218</v>
      </c>
      <c r="C610" s="477"/>
      <c r="D610" s="477"/>
      <c r="E610" s="477"/>
      <c r="F610" s="477"/>
      <c r="G610" s="477"/>
      <c r="H610" s="527"/>
      <c r="I610" s="469"/>
      <c r="J610" s="469"/>
      <c r="K610" s="469"/>
      <c r="L610" s="469"/>
      <c r="M610" s="469"/>
      <c r="N610" s="461"/>
    </row>
    <row r="611" spans="1:14" ht="26" x14ac:dyDescent="0.35">
      <c r="A611" s="523" t="s">
        <v>1445</v>
      </c>
      <c r="B611" s="524" t="s">
        <v>8266</v>
      </c>
      <c r="C611" s="477">
        <v>21153535</v>
      </c>
      <c r="D611" s="477">
        <v>0</v>
      </c>
      <c r="E611" s="477"/>
      <c r="F611" s="477">
        <v>0</v>
      </c>
      <c r="G611" s="477">
        <v>21452073</v>
      </c>
      <c r="H611" s="527">
        <v>2349413</v>
      </c>
      <c r="I611" s="469">
        <v>4</v>
      </c>
      <c r="J611" s="469">
        <v>0</v>
      </c>
      <c r="K611" s="469">
        <v>4</v>
      </c>
      <c r="L611" s="469">
        <v>8</v>
      </c>
      <c r="M611" s="469">
        <v>1</v>
      </c>
      <c r="N611" s="461" t="s">
        <v>8222</v>
      </c>
    </row>
    <row r="612" spans="1:14" x14ac:dyDescent="0.35">
      <c r="A612" s="523" t="s">
        <v>596</v>
      </c>
      <c r="B612" s="524" t="s">
        <v>594</v>
      </c>
      <c r="C612" s="477"/>
      <c r="D612" s="477"/>
      <c r="E612" s="477"/>
      <c r="F612" s="477"/>
      <c r="G612" s="477"/>
      <c r="H612" s="527"/>
      <c r="I612" s="469"/>
      <c r="J612" s="469"/>
      <c r="K612" s="469"/>
      <c r="L612" s="469"/>
      <c r="M612" s="469"/>
      <c r="N612" s="461"/>
    </row>
    <row r="613" spans="1:14" ht="26" x14ac:dyDescent="0.35">
      <c r="A613" s="440" t="s">
        <v>8041</v>
      </c>
      <c r="B613" s="441" t="s">
        <v>9014</v>
      </c>
      <c r="C613" s="477">
        <v>1015588</v>
      </c>
      <c r="D613" s="477">
        <v>0</v>
      </c>
      <c r="E613" s="477">
        <v>132842</v>
      </c>
      <c r="F613" s="477">
        <v>0</v>
      </c>
      <c r="G613" s="477">
        <v>284929</v>
      </c>
      <c r="H613" s="449">
        <v>2738908</v>
      </c>
      <c r="I613" s="470">
        <v>52</v>
      </c>
      <c r="J613" s="470">
        <v>15</v>
      </c>
      <c r="K613" s="470">
        <v>37</v>
      </c>
      <c r="L613" s="470">
        <v>12</v>
      </c>
      <c r="M613" s="470">
        <v>0</v>
      </c>
      <c r="N613" s="522" t="s">
        <v>3790</v>
      </c>
    </row>
    <row r="614" spans="1:14" x14ac:dyDescent="0.35">
      <c r="A614" s="523" t="s">
        <v>193</v>
      </c>
      <c r="B614" s="524" t="s">
        <v>191</v>
      </c>
      <c r="C614" s="477"/>
      <c r="D614" s="477"/>
      <c r="E614" s="477"/>
      <c r="F614" s="477"/>
      <c r="G614" s="477"/>
      <c r="H614" s="527"/>
      <c r="I614" s="469"/>
      <c r="J614" s="469"/>
      <c r="K614" s="469"/>
      <c r="L614" s="469"/>
      <c r="M614" s="469"/>
      <c r="N614" s="461"/>
    </row>
    <row r="615" spans="1:14" ht="26" x14ac:dyDescent="0.35">
      <c r="A615" s="523" t="s">
        <v>8252</v>
      </c>
      <c r="B615" s="524" t="s">
        <v>8251</v>
      </c>
      <c r="C615" s="477">
        <v>75246654</v>
      </c>
      <c r="D615" s="477">
        <v>0</v>
      </c>
      <c r="E615" s="477">
        <v>21133541</v>
      </c>
      <c r="F615" s="477">
        <v>0</v>
      </c>
      <c r="G615" s="477">
        <v>-97448840</v>
      </c>
      <c r="H615" s="477">
        <v>206680820</v>
      </c>
      <c r="I615" s="469">
        <v>4</v>
      </c>
      <c r="J615" s="469">
        <v>4</v>
      </c>
      <c r="K615" s="469">
        <v>0</v>
      </c>
      <c r="L615" s="469">
        <v>600</v>
      </c>
      <c r="M615" s="469">
        <v>1</v>
      </c>
      <c r="N615" s="461" t="s">
        <v>8222</v>
      </c>
    </row>
    <row r="616" spans="1:14" ht="26" x14ac:dyDescent="0.35">
      <c r="A616" s="523" t="s">
        <v>4376</v>
      </c>
      <c r="B616" s="524" t="s">
        <v>2199</v>
      </c>
      <c r="C616" s="477"/>
      <c r="D616" s="477"/>
      <c r="E616" s="477"/>
      <c r="F616" s="477"/>
      <c r="G616" s="477"/>
      <c r="H616" s="527"/>
      <c r="I616" s="469"/>
      <c r="J616" s="469"/>
      <c r="K616" s="469"/>
      <c r="L616" s="469"/>
      <c r="M616" s="469"/>
      <c r="N616" s="461"/>
    </row>
    <row r="617" spans="1:14" ht="26" x14ac:dyDescent="0.35">
      <c r="A617" s="523" t="s">
        <v>212</v>
      </c>
      <c r="B617" s="524" t="s">
        <v>3631</v>
      </c>
      <c r="C617" s="477">
        <v>277850333</v>
      </c>
      <c r="D617" s="477">
        <v>0</v>
      </c>
      <c r="E617" s="477">
        <v>187035411</v>
      </c>
      <c r="F617" s="477">
        <v>0</v>
      </c>
      <c r="G617" s="477">
        <v>270425083</v>
      </c>
      <c r="H617" s="527">
        <v>0</v>
      </c>
      <c r="I617" s="469" t="s">
        <v>13616</v>
      </c>
      <c r="J617" s="469">
        <v>0</v>
      </c>
      <c r="K617" s="469">
        <v>0</v>
      </c>
      <c r="L617" s="469">
        <v>0</v>
      </c>
      <c r="M617" s="469">
        <v>0</v>
      </c>
      <c r="N617" s="461" t="s">
        <v>8222</v>
      </c>
    </row>
    <row r="618" spans="1:14" ht="26" x14ac:dyDescent="0.35">
      <c r="A618" s="523" t="s">
        <v>382</v>
      </c>
      <c r="B618" s="524" t="s">
        <v>380</v>
      </c>
      <c r="C618" s="477"/>
      <c r="D618" s="477"/>
      <c r="E618" s="477"/>
      <c r="F618" s="477"/>
      <c r="G618" s="477"/>
      <c r="H618" s="527"/>
      <c r="I618" s="469"/>
      <c r="J618" s="469"/>
      <c r="K618" s="469"/>
      <c r="L618" s="469"/>
      <c r="M618" s="469"/>
      <c r="N618" s="461"/>
    </row>
    <row r="619" spans="1:14" x14ac:dyDescent="0.35">
      <c r="A619" s="523" t="s">
        <v>1598</v>
      </c>
      <c r="B619" s="524" t="s">
        <v>1582</v>
      </c>
      <c r="C619" s="477"/>
      <c r="D619" s="477"/>
      <c r="E619" s="477"/>
      <c r="F619" s="477"/>
      <c r="G619" s="477"/>
      <c r="H619" s="527"/>
      <c r="I619" s="469"/>
      <c r="J619" s="469"/>
      <c r="K619" s="469"/>
      <c r="L619" s="469"/>
      <c r="M619" s="469"/>
      <c r="N619" s="461"/>
    </row>
    <row r="620" spans="1:14" x14ac:dyDescent="0.35">
      <c r="A620" s="523" t="s">
        <v>1593</v>
      </c>
      <c r="B620" s="524" t="s">
        <v>3813</v>
      </c>
      <c r="C620" s="477">
        <v>1393005.15</v>
      </c>
      <c r="D620" s="477">
        <v>0</v>
      </c>
      <c r="E620" s="477">
        <v>1393005.15</v>
      </c>
      <c r="F620" s="477">
        <v>0</v>
      </c>
      <c r="G620" s="477">
        <v>1393005.15</v>
      </c>
      <c r="H620" s="527">
        <v>0</v>
      </c>
      <c r="I620" s="469">
        <v>7</v>
      </c>
      <c r="J620" s="469">
        <v>4</v>
      </c>
      <c r="K620" s="469">
        <v>3</v>
      </c>
      <c r="L620" s="469">
        <v>8</v>
      </c>
      <c r="M620" s="469">
        <v>0</v>
      </c>
      <c r="N620" s="461" t="s">
        <v>3790</v>
      </c>
    </row>
    <row r="621" spans="1:14" ht="26" x14ac:dyDescent="0.35">
      <c r="A621" s="523" t="s">
        <v>3118</v>
      </c>
      <c r="B621" s="524" t="s">
        <v>1774</v>
      </c>
      <c r="C621" s="477"/>
      <c r="D621" s="477"/>
      <c r="E621" s="477"/>
      <c r="F621" s="477"/>
      <c r="G621" s="477"/>
      <c r="H621" s="527"/>
      <c r="I621" s="469"/>
      <c r="J621" s="469"/>
      <c r="K621" s="469"/>
      <c r="L621" s="469"/>
      <c r="M621" s="469"/>
      <c r="N621" s="461"/>
    </row>
    <row r="622" spans="1:14" x14ac:dyDescent="0.35">
      <c r="A622" s="523" t="s">
        <v>581</v>
      </c>
      <c r="B622" s="524" t="s">
        <v>8290</v>
      </c>
      <c r="C622" s="477">
        <v>47323911</v>
      </c>
      <c r="D622" s="477">
        <v>0</v>
      </c>
      <c r="E622" s="477">
        <v>-47494768</v>
      </c>
      <c r="F622" s="477">
        <v>0</v>
      </c>
      <c r="G622" s="477">
        <v>-55118230</v>
      </c>
      <c r="H622" s="527">
        <v>690108045</v>
      </c>
      <c r="I622" s="469">
        <v>6</v>
      </c>
      <c r="J622" s="469">
        <v>6</v>
      </c>
      <c r="K622" s="469">
        <v>0</v>
      </c>
      <c r="L622" s="469">
        <v>8</v>
      </c>
      <c r="M622" s="469">
        <v>0</v>
      </c>
      <c r="N622" s="461" t="s">
        <v>8222</v>
      </c>
    </row>
    <row r="623" spans="1:14" x14ac:dyDescent="0.35">
      <c r="A623" s="523" t="s">
        <v>8042</v>
      </c>
      <c r="B623" s="524" t="s">
        <v>3858</v>
      </c>
      <c r="C623" s="477"/>
      <c r="D623" s="477"/>
      <c r="E623" s="477"/>
      <c r="F623" s="477"/>
      <c r="G623" s="477"/>
      <c r="H623" s="527"/>
      <c r="I623" s="469"/>
      <c r="J623" s="469"/>
      <c r="K623" s="469"/>
      <c r="L623" s="469"/>
      <c r="M623" s="469"/>
      <c r="N623" s="461"/>
    </row>
    <row r="624" spans="1:14" x14ac:dyDescent="0.35">
      <c r="A624" s="523" t="s">
        <v>336</v>
      </c>
      <c r="B624" s="524" t="s">
        <v>335</v>
      </c>
      <c r="C624" s="477"/>
      <c r="D624" s="477"/>
      <c r="E624" s="477"/>
      <c r="F624" s="477"/>
      <c r="G624" s="477"/>
      <c r="H624" s="527"/>
      <c r="I624" s="469"/>
      <c r="J624" s="469"/>
      <c r="K624" s="469"/>
      <c r="L624" s="469"/>
      <c r="M624" s="469"/>
      <c r="N624" s="461"/>
    </row>
    <row r="625" spans="1:14" x14ac:dyDescent="0.35">
      <c r="A625" s="523" t="s">
        <v>1171</v>
      </c>
      <c r="B625" s="524" t="s">
        <v>1170</v>
      </c>
      <c r="C625" s="477"/>
      <c r="D625" s="477"/>
      <c r="E625" s="477"/>
      <c r="F625" s="477"/>
      <c r="G625" s="477"/>
      <c r="H625" s="527"/>
      <c r="I625" s="469"/>
      <c r="J625" s="469"/>
      <c r="K625" s="469"/>
      <c r="L625" s="469"/>
      <c r="M625" s="469"/>
      <c r="N625" s="461"/>
    </row>
    <row r="626" spans="1:14" x14ac:dyDescent="0.35">
      <c r="A626" s="523" t="s">
        <v>1882</v>
      </c>
      <c r="B626" s="524" t="s">
        <v>1880</v>
      </c>
      <c r="C626" s="477"/>
      <c r="D626" s="477"/>
      <c r="E626" s="477"/>
      <c r="F626" s="477"/>
      <c r="G626" s="477"/>
      <c r="H626" s="527"/>
      <c r="I626" s="469"/>
      <c r="J626" s="469"/>
      <c r="K626" s="469"/>
      <c r="L626" s="469"/>
      <c r="M626" s="469"/>
      <c r="N626" s="461"/>
    </row>
    <row r="627" spans="1:14" x14ac:dyDescent="0.35">
      <c r="A627" s="523" t="s">
        <v>4377</v>
      </c>
      <c r="B627" s="524" t="s">
        <v>2358</v>
      </c>
      <c r="C627" s="477"/>
      <c r="D627" s="477"/>
      <c r="E627" s="477"/>
      <c r="F627" s="477"/>
      <c r="G627" s="477"/>
      <c r="H627" s="527"/>
      <c r="I627" s="469"/>
      <c r="J627" s="469"/>
      <c r="K627" s="469"/>
      <c r="L627" s="469"/>
      <c r="M627" s="469"/>
      <c r="N627" s="461"/>
    </row>
    <row r="628" spans="1:14" x14ac:dyDescent="0.35">
      <c r="A628" s="523" t="s">
        <v>4378</v>
      </c>
      <c r="B628" s="524" t="s">
        <v>2167</v>
      </c>
      <c r="C628" s="477"/>
      <c r="D628" s="477"/>
      <c r="E628" s="477"/>
      <c r="F628" s="477"/>
      <c r="G628" s="477"/>
      <c r="H628" s="527"/>
      <c r="I628" s="469"/>
      <c r="J628" s="469"/>
      <c r="K628" s="469"/>
      <c r="L628" s="469"/>
      <c r="M628" s="469"/>
      <c r="N628" s="461"/>
    </row>
    <row r="629" spans="1:14" ht="26" x14ac:dyDescent="0.35">
      <c r="A629" s="523" t="s">
        <v>4379</v>
      </c>
      <c r="B629" s="524" t="s">
        <v>3729</v>
      </c>
      <c r="C629" s="477"/>
      <c r="D629" s="477"/>
      <c r="E629" s="477"/>
      <c r="F629" s="477"/>
      <c r="G629" s="477"/>
      <c r="H629" s="527"/>
      <c r="I629" s="469"/>
      <c r="J629" s="469"/>
      <c r="K629" s="469"/>
      <c r="L629" s="469"/>
      <c r="M629" s="469"/>
      <c r="N629" s="461"/>
    </row>
    <row r="630" spans="1:14" x14ac:dyDescent="0.35">
      <c r="A630" s="523" t="s">
        <v>3154</v>
      </c>
      <c r="B630" s="524" t="s">
        <v>572</v>
      </c>
      <c r="C630" s="477"/>
      <c r="D630" s="477"/>
      <c r="E630" s="477"/>
      <c r="F630" s="477"/>
      <c r="G630" s="477"/>
      <c r="H630" s="527"/>
      <c r="I630" s="469"/>
      <c r="J630" s="469"/>
      <c r="K630" s="469"/>
      <c r="L630" s="469"/>
      <c r="M630" s="469"/>
      <c r="N630" s="461"/>
    </row>
    <row r="631" spans="1:14" x14ac:dyDescent="0.35">
      <c r="A631" s="523" t="s">
        <v>8043</v>
      </c>
      <c r="B631" s="524" t="s">
        <v>3891</v>
      </c>
      <c r="C631" s="477">
        <v>5914521</v>
      </c>
      <c r="D631" s="477">
        <v>0</v>
      </c>
      <c r="E631" s="477">
        <v>4596628</v>
      </c>
      <c r="F631" s="477">
        <v>0</v>
      </c>
      <c r="G631" s="477">
        <v>5914521</v>
      </c>
      <c r="H631" s="527">
        <v>232728</v>
      </c>
      <c r="I631" s="469">
        <v>3</v>
      </c>
      <c r="J631" s="469">
        <v>1</v>
      </c>
      <c r="K631" s="469">
        <v>2</v>
      </c>
      <c r="L631" s="469">
        <v>0</v>
      </c>
      <c r="M631" s="469">
        <v>1</v>
      </c>
      <c r="N631" s="461" t="s">
        <v>3790</v>
      </c>
    </row>
    <row r="632" spans="1:14" x14ac:dyDescent="0.35">
      <c r="A632" s="523" t="s">
        <v>678</v>
      </c>
      <c r="B632" s="524" t="s">
        <v>8627</v>
      </c>
      <c r="C632" s="477">
        <v>5655500</v>
      </c>
      <c r="D632" s="477">
        <v>0</v>
      </c>
      <c r="E632" s="477">
        <v>4733033</v>
      </c>
      <c r="F632" s="477">
        <v>0</v>
      </c>
      <c r="G632" s="477">
        <v>-64784770</v>
      </c>
      <c r="H632" s="527">
        <v>50261441</v>
      </c>
      <c r="I632" s="469">
        <v>237</v>
      </c>
      <c r="J632" s="469">
        <v>216</v>
      </c>
      <c r="K632" s="469">
        <v>21</v>
      </c>
      <c r="L632" s="469">
        <v>4</v>
      </c>
      <c r="M632" s="469">
        <v>0</v>
      </c>
      <c r="N632" s="461" t="s">
        <v>3517</v>
      </c>
    </row>
    <row r="633" spans="1:14" x14ac:dyDescent="0.35">
      <c r="A633" s="523" t="s">
        <v>8044</v>
      </c>
      <c r="B633" s="524" t="s">
        <v>4008</v>
      </c>
      <c r="C633" s="477"/>
      <c r="D633" s="477"/>
      <c r="E633" s="477"/>
      <c r="F633" s="477"/>
      <c r="G633" s="477"/>
      <c r="H633" s="527"/>
      <c r="I633" s="469"/>
      <c r="J633" s="469"/>
      <c r="K633" s="469"/>
      <c r="L633" s="469"/>
      <c r="M633" s="469"/>
      <c r="N633" s="461"/>
    </row>
    <row r="634" spans="1:14" x14ac:dyDescent="0.35">
      <c r="A634" s="523" t="s">
        <v>160</v>
      </c>
      <c r="B634" s="524" t="s">
        <v>165</v>
      </c>
      <c r="C634" s="477"/>
      <c r="D634" s="477"/>
      <c r="E634" s="477"/>
      <c r="F634" s="477"/>
      <c r="G634" s="477"/>
      <c r="H634" s="527"/>
      <c r="I634" s="469"/>
      <c r="J634" s="469"/>
      <c r="K634" s="469"/>
      <c r="L634" s="469"/>
      <c r="M634" s="469"/>
      <c r="N634" s="461"/>
    </row>
    <row r="635" spans="1:14" x14ac:dyDescent="0.35">
      <c r="A635" s="523" t="s">
        <v>112</v>
      </c>
      <c r="B635" s="524" t="s">
        <v>110</v>
      </c>
      <c r="C635" s="477"/>
      <c r="D635" s="477"/>
      <c r="E635" s="477"/>
      <c r="F635" s="477"/>
      <c r="G635" s="477"/>
      <c r="H635" s="527"/>
      <c r="I635" s="469"/>
      <c r="J635" s="469"/>
      <c r="K635" s="469"/>
      <c r="L635" s="469"/>
      <c r="M635" s="469"/>
      <c r="N635" s="461"/>
    </row>
    <row r="636" spans="1:14" x14ac:dyDescent="0.35">
      <c r="A636" s="523" t="s">
        <v>9626</v>
      </c>
      <c r="B636" s="524" t="s">
        <v>639</v>
      </c>
      <c r="C636" s="477"/>
      <c r="D636" s="477"/>
      <c r="E636" s="477"/>
      <c r="F636" s="477"/>
      <c r="G636" s="477"/>
      <c r="H636" s="527"/>
      <c r="I636" s="469"/>
      <c r="J636" s="469"/>
      <c r="K636" s="469"/>
      <c r="L636" s="469"/>
      <c r="M636" s="469"/>
      <c r="N636" s="461"/>
    </row>
    <row r="637" spans="1:14" x14ac:dyDescent="0.35">
      <c r="A637" s="523" t="s">
        <v>4380</v>
      </c>
      <c r="B637" s="524" t="s">
        <v>2174</v>
      </c>
      <c r="C637" s="477"/>
      <c r="D637" s="477"/>
      <c r="E637" s="477"/>
      <c r="F637" s="477"/>
      <c r="G637" s="477"/>
      <c r="H637" s="527"/>
      <c r="I637" s="469"/>
      <c r="J637" s="469"/>
      <c r="K637" s="469"/>
      <c r="L637" s="469"/>
      <c r="M637" s="469"/>
      <c r="N637" s="461"/>
    </row>
    <row r="638" spans="1:14" x14ac:dyDescent="0.35">
      <c r="A638" s="523" t="s">
        <v>2382</v>
      </c>
      <c r="B638" s="524" t="s">
        <v>3670</v>
      </c>
      <c r="C638" s="477"/>
      <c r="D638" s="477"/>
      <c r="E638" s="477"/>
      <c r="F638" s="477"/>
      <c r="G638" s="477"/>
      <c r="H638" s="527"/>
      <c r="I638" s="469"/>
      <c r="J638" s="469"/>
      <c r="K638" s="469"/>
      <c r="L638" s="469"/>
      <c r="M638" s="469"/>
      <c r="N638" s="461"/>
    </row>
    <row r="639" spans="1:14" ht="26" x14ac:dyDescent="0.35">
      <c r="A639" s="523" t="s">
        <v>3057</v>
      </c>
      <c r="B639" s="524" t="s">
        <v>3623</v>
      </c>
      <c r="C639" s="477">
        <v>50511723</v>
      </c>
      <c r="D639" s="477">
        <v>0</v>
      </c>
      <c r="E639" s="477">
        <v>48689870</v>
      </c>
      <c r="F639" s="477">
        <v>0</v>
      </c>
      <c r="G639" s="477">
        <v>48689870</v>
      </c>
      <c r="H639" s="527">
        <v>0</v>
      </c>
      <c r="I639" s="469">
        <v>0</v>
      </c>
      <c r="J639" s="469">
        <v>0</v>
      </c>
      <c r="K639" s="469">
        <v>0</v>
      </c>
      <c r="L639" s="469">
        <v>0</v>
      </c>
      <c r="M639" s="469">
        <v>1</v>
      </c>
      <c r="N639" s="461" t="s">
        <v>8222</v>
      </c>
    </row>
    <row r="640" spans="1:14" ht="26" x14ac:dyDescent="0.35">
      <c r="A640" s="523" t="s">
        <v>185</v>
      </c>
      <c r="B640" s="524" t="s">
        <v>180</v>
      </c>
      <c r="C640" s="477"/>
      <c r="D640" s="477"/>
      <c r="E640" s="477"/>
      <c r="F640" s="477"/>
      <c r="G640" s="477"/>
      <c r="H640" s="527"/>
      <c r="I640" s="469"/>
      <c r="J640" s="469"/>
      <c r="K640" s="469"/>
      <c r="L640" s="469"/>
      <c r="M640" s="469"/>
      <c r="N640" s="461"/>
    </row>
    <row r="641" spans="1:14" ht="26" x14ac:dyDescent="0.35">
      <c r="A641" s="523" t="s">
        <v>8045</v>
      </c>
      <c r="B641" s="524" t="s">
        <v>8567</v>
      </c>
      <c r="C641" s="477"/>
      <c r="D641" s="477"/>
      <c r="E641" s="477"/>
      <c r="F641" s="477"/>
      <c r="G641" s="477"/>
      <c r="H641" s="527"/>
      <c r="I641" s="469"/>
      <c r="J641" s="469"/>
      <c r="K641" s="469"/>
      <c r="L641" s="469"/>
      <c r="M641" s="469"/>
      <c r="N641" s="461"/>
    </row>
    <row r="642" spans="1:14" x14ac:dyDescent="0.35">
      <c r="A642" s="523" t="s">
        <v>3107</v>
      </c>
      <c r="B642" s="524" t="s">
        <v>3990</v>
      </c>
      <c r="C642" s="477">
        <v>50646413</v>
      </c>
      <c r="D642" s="477">
        <v>0</v>
      </c>
      <c r="E642" s="477">
        <v>-68654147</v>
      </c>
      <c r="F642" s="477">
        <v>0</v>
      </c>
      <c r="G642" s="477">
        <v>-73170855</v>
      </c>
      <c r="H642" s="527">
        <v>19754113</v>
      </c>
      <c r="I642" s="469">
        <v>811</v>
      </c>
      <c r="J642" s="469">
        <v>329</v>
      </c>
      <c r="K642" s="469">
        <v>482</v>
      </c>
      <c r="L642" s="469">
        <v>11</v>
      </c>
      <c r="M642" s="469">
        <v>1</v>
      </c>
      <c r="N642" s="461" t="s">
        <v>8222</v>
      </c>
    </row>
    <row r="643" spans="1:14" x14ac:dyDescent="0.35">
      <c r="A643" s="523" t="s">
        <v>8046</v>
      </c>
      <c r="B643" s="524" t="s">
        <v>13421</v>
      </c>
      <c r="C643" s="477">
        <v>1349022</v>
      </c>
      <c r="D643" s="477">
        <v>0</v>
      </c>
      <c r="E643" s="477">
        <v>396730</v>
      </c>
      <c r="F643" s="477">
        <v>0</v>
      </c>
      <c r="G643" s="477">
        <v>427356</v>
      </c>
      <c r="H643" s="527">
        <v>921833</v>
      </c>
      <c r="I643" s="469">
        <v>9</v>
      </c>
      <c r="J643" s="469">
        <v>7</v>
      </c>
      <c r="K643" s="469">
        <v>2</v>
      </c>
      <c r="L643" s="469">
        <v>9</v>
      </c>
      <c r="M643" s="469">
        <v>1</v>
      </c>
      <c r="N643" s="461" t="s">
        <v>3790</v>
      </c>
    </row>
    <row r="644" spans="1:14" x14ac:dyDescent="0.35">
      <c r="A644" s="523" t="s">
        <v>1040</v>
      </c>
      <c r="B644" s="524" t="s">
        <v>1038</v>
      </c>
      <c r="C644" s="477"/>
      <c r="D644" s="477"/>
      <c r="E644" s="477"/>
      <c r="F644" s="477"/>
      <c r="G644" s="477"/>
      <c r="H644" s="527"/>
      <c r="I644" s="469"/>
      <c r="J644" s="469"/>
      <c r="K644" s="469"/>
      <c r="L644" s="469"/>
      <c r="M644" s="469"/>
      <c r="N644" s="461"/>
    </row>
    <row r="645" spans="1:14" x14ac:dyDescent="0.35">
      <c r="A645" s="523" t="s">
        <v>3075</v>
      </c>
      <c r="B645" s="524" t="s">
        <v>3902</v>
      </c>
      <c r="C645" s="477"/>
      <c r="D645" s="477"/>
      <c r="E645" s="477"/>
      <c r="F645" s="477"/>
      <c r="G645" s="477"/>
      <c r="H645" s="527"/>
      <c r="I645" s="469"/>
      <c r="J645" s="469"/>
      <c r="K645" s="469"/>
      <c r="L645" s="469"/>
      <c r="M645" s="469"/>
      <c r="N645" s="461"/>
    </row>
    <row r="646" spans="1:14" x14ac:dyDescent="0.35">
      <c r="A646" s="523" t="s">
        <v>4381</v>
      </c>
      <c r="B646" s="524" t="s">
        <v>2335</v>
      </c>
      <c r="C646" s="477"/>
      <c r="D646" s="477"/>
      <c r="E646" s="477"/>
      <c r="F646" s="477"/>
      <c r="G646" s="477"/>
      <c r="H646" s="527"/>
      <c r="I646" s="469"/>
      <c r="J646" s="469"/>
      <c r="K646" s="469"/>
      <c r="L646" s="469"/>
      <c r="M646" s="469"/>
      <c r="N646" s="461"/>
    </row>
    <row r="647" spans="1:14" x14ac:dyDescent="0.35">
      <c r="A647" s="523" t="s">
        <v>3046</v>
      </c>
      <c r="B647" s="524" t="s">
        <v>2710</v>
      </c>
      <c r="C647" s="477"/>
      <c r="D647" s="477"/>
      <c r="E647" s="477"/>
      <c r="F647" s="477"/>
      <c r="G647" s="477"/>
      <c r="H647" s="527"/>
      <c r="I647" s="469"/>
      <c r="J647" s="469"/>
      <c r="K647" s="469"/>
      <c r="L647" s="469"/>
      <c r="M647" s="469"/>
      <c r="N647" s="461"/>
    </row>
    <row r="648" spans="1:14" x14ac:dyDescent="0.35">
      <c r="A648" s="523" t="s">
        <v>4975</v>
      </c>
      <c r="B648" s="524" t="s">
        <v>1829</v>
      </c>
      <c r="C648" s="477"/>
      <c r="D648" s="477"/>
      <c r="E648" s="477"/>
      <c r="F648" s="477"/>
      <c r="G648" s="477"/>
      <c r="H648" s="527"/>
      <c r="I648" s="469"/>
      <c r="J648" s="469"/>
      <c r="K648" s="469"/>
      <c r="L648" s="469"/>
      <c r="M648" s="469"/>
      <c r="N648" s="461"/>
    </row>
    <row r="649" spans="1:14" x14ac:dyDescent="0.35">
      <c r="A649" s="523" t="s">
        <v>1124</v>
      </c>
      <c r="B649" s="524" t="s">
        <v>1122</v>
      </c>
      <c r="C649" s="477"/>
      <c r="D649" s="477"/>
      <c r="E649" s="477"/>
      <c r="F649" s="477"/>
      <c r="G649" s="477"/>
      <c r="H649" s="527"/>
      <c r="I649" s="469"/>
      <c r="J649" s="469"/>
      <c r="K649" s="469"/>
      <c r="L649" s="469"/>
      <c r="M649" s="469"/>
      <c r="N649" s="461"/>
    </row>
    <row r="650" spans="1:14" x14ac:dyDescent="0.35">
      <c r="A650" s="523" t="s">
        <v>757</v>
      </c>
      <c r="B650" s="524" t="s">
        <v>8738</v>
      </c>
      <c r="C650" s="477"/>
      <c r="D650" s="477"/>
      <c r="E650" s="477"/>
      <c r="F650" s="477"/>
      <c r="G650" s="477"/>
      <c r="H650" s="527"/>
      <c r="I650" s="469"/>
      <c r="J650" s="469"/>
      <c r="K650" s="469"/>
      <c r="L650" s="469"/>
      <c r="M650" s="469"/>
      <c r="N650" s="461"/>
    </row>
    <row r="651" spans="1:14" x14ac:dyDescent="0.35">
      <c r="A651" s="523" t="s">
        <v>3236</v>
      </c>
      <c r="B651" s="524" t="s">
        <v>771</v>
      </c>
      <c r="C651" s="477"/>
      <c r="D651" s="477"/>
      <c r="E651" s="477"/>
      <c r="F651" s="477"/>
      <c r="G651" s="477"/>
      <c r="H651" s="527"/>
      <c r="I651" s="469"/>
      <c r="J651" s="469"/>
      <c r="K651" s="469"/>
      <c r="L651" s="469"/>
      <c r="M651" s="469"/>
      <c r="N651" s="461"/>
    </row>
    <row r="652" spans="1:14" x14ac:dyDescent="0.35">
      <c r="A652" s="523" t="s">
        <v>8368</v>
      </c>
      <c r="B652" s="524" t="s">
        <v>3634</v>
      </c>
      <c r="C652" s="477"/>
      <c r="D652" s="477"/>
      <c r="E652" s="477"/>
      <c r="F652" s="477"/>
      <c r="G652" s="477"/>
      <c r="H652" s="527"/>
      <c r="I652" s="469"/>
      <c r="J652" s="469"/>
      <c r="K652" s="469"/>
      <c r="L652" s="469"/>
      <c r="M652" s="469"/>
      <c r="N652" s="461"/>
    </row>
    <row r="653" spans="1:14" x14ac:dyDescent="0.35">
      <c r="A653" s="523" t="s">
        <v>8048</v>
      </c>
      <c r="B653" s="524" t="s">
        <v>3297</v>
      </c>
      <c r="C653" s="477"/>
      <c r="D653" s="477"/>
      <c r="E653" s="477"/>
      <c r="F653" s="477"/>
      <c r="G653" s="477"/>
      <c r="H653" s="527"/>
      <c r="I653" s="469"/>
      <c r="J653" s="469"/>
      <c r="K653" s="469"/>
      <c r="L653" s="469"/>
      <c r="M653" s="469"/>
      <c r="N653" s="461"/>
    </row>
    <row r="654" spans="1:14" x14ac:dyDescent="0.35">
      <c r="A654" s="523" t="s">
        <v>4948</v>
      </c>
      <c r="B654" s="524" t="s">
        <v>3692</v>
      </c>
      <c r="C654" s="477"/>
      <c r="D654" s="477"/>
      <c r="E654" s="477"/>
      <c r="F654" s="477"/>
      <c r="G654" s="477"/>
      <c r="H654" s="527"/>
      <c r="I654" s="469"/>
      <c r="J654" s="469"/>
      <c r="K654" s="469"/>
      <c r="L654" s="469"/>
      <c r="M654" s="469"/>
      <c r="N654" s="461"/>
    </row>
    <row r="655" spans="1:14" x14ac:dyDescent="0.35">
      <c r="A655" s="523" t="s">
        <v>8049</v>
      </c>
      <c r="B655" s="524" t="s">
        <v>4061</v>
      </c>
      <c r="C655" s="477">
        <v>1876668</v>
      </c>
      <c r="D655" s="477">
        <v>0</v>
      </c>
      <c r="E655" s="477">
        <v>1459980</v>
      </c>
      <c r="F655" s="477">
        <v>0</v>
      </c>
      <c r="G655" s="477">
        <v>-2497051</v>
      </c>
      <c r="H655" s="527">
        <v>0</v>
      </c>
      <c r="I655" s="469">
        <v>5</v>
      </c>
      <c r="J655" s="469">
        <v>2</v>
      </c>
      <c r="K655" s="469">
        <v>3</v>
      </c>
      <c r="L655" s="469">
        <v>8</v>
      </c>
      <c r="M655" s="469">
        <v>1</v>
      </c>
      <c r="N655" s="461" t="s">
        <v>3790</v>
      </c>
    </row>
    <row r="656" spans="1:14" x14ac:dyDescent="0.35">
      <c r="A656" s="523" t="s">
        <v>3195</v>
      </c>
      <c r="B656" s="524" t="s">
        <v>1697</v>
      </c>
      <c r="C656" s="477"/>
      <c r="D656" s="477"/>
      <c r="E656" s="477"/>
      <c r="F656" s="477"/>
      <c r="G656" s="477"/>
      <c r="H656" s="527"/>
      <c r="I656" s="469"/>
      <c r="J656" s="469"/>
      <c r="K656" s="469"/>
      <c r="L656" s="469"/>
      <c r="M656" s="469"/>
      <c r="N656" s="461"/>
    </row>
    <row r="657" spans="1:14" x14ac:dyDescent="0.35">
      <c r="A657" s="523" t="s">
        <v>4382</v>
      </c>
      <c r="B657" s="524" t="s">
        <v>2079</v>
      </c>
      <c r="C657" s="477"/>
      <c r="D657" s="477"/>
      <c r="E657" s="477"/>
      <c r="F657" s="477"/>
      <c r="G657" s="477"/>
      <c r="H657" s="527"/>
      <c r="I657" s="469"/>
      <c r="J657" s="469"/>
      <c r="K657" s="469"/>
      <c r="L657" s="469"/>
      <c r="M657" s="469"/>
      <c r="N657" s="461"/>
    </row>
    <row r="658" spans="1:14" ht="26" x14ac:dyDescent="0.35">
      <c r="A658" s="523" t="s">
        <v>4383</v>
      </c>
      <c r="B658" s="524" t="s">
        <v>4023</v>
      </c>
      <c r="C658" s="477">
        <v>55055</v>
      </c>
      <c r="D658" s="477">
        <v>0</v>
      </c>
      <c r="E658" s="477">
        <v>0</v>
      </c>
      <c r="F658" s="477">
        <v>0</v>
      </c>
      <c r="G658" s="477">
        <v>29314</v>
      </c>
      <c r="H658" s="527">
        <v>208385</v>
      </c>
      <c r="I658" s="469">
        <v>2</v>
      </c>
      <c r="J658" s="469">
        <v>1</v>
      </c>
      <c r="K658" s="469">
        <v>1</v>
      </c>
      <c r="L658" s="469">
        <v>0</v>
      </c>
      <c r="M658" s="469">
        <v>0</v>
      </c>
      <c r="N658" s="461" t="s">
        <v>3790</v>
      </c>
    </row>
    <row r="659" spans="1:14" x14ac:dyDescent="0.35">
      <c r="A659" s="523" t="s">
        <v>5059</v>
      </c>
      <c r="B659" s="524" t="s">
        <v>3920</v>
      </c>
      <c r="C659" s="477"/>
      <c r="D659" s="477"/>
      <c r="E659" s="477"/>
      <c r="F659" s="477"/>
      <c r="G659" s="477"/>
      <c r="H659" s="527"/>
      <c r="I659" s="469"/>
      <c r="J659" s="469"/>
      <c r="K659" s="469"/>
      <c r="L659" s="469"/>
      <c r="M659" s="469"/>
      <c r="N659" s="461"/>
    </row>
    <row r="660" spans="1:14" ht="26" x14ac:dyDescent="0.35">
      <c r="A660" s="523" t="s">
        <v>1490</v>
      </c>
      <c r="B660" s="524" t="s">
        <v>3352</v>
      </c>
      <c r="C660" s="477">
        <v>41543995</v>
      </c>
      <c r="D660" s="477">
        <v>0</v>
      </c>
      <c r="E660" s="477">
        <v>34169061</v>
      </c>
      <c r="F660" s="477">
        <v>0</v>
      </c>
      <c r="G660" s="477">
        <v>41569381</v>
      </c>
      <c r="H660" s="527"/>
      <c r="I660" s="469">
        <v>11</v>
      </c>
      <c r="J660" s="469">
        <v>6</v>
      </c>
      <c r="K660" s="469">
        <v>5</v>
      </c>
      <c r="L660" s="469">
        <v>25</v>
      </c>
      <c r="M660" s="469">
        <v>1</v>
      </c>
      <c r="N660" s="461" t="s">
        <v>8222</v>
      </c>
    </row>
    <row r="661" spans="1:14" x14ac:dyDescent="0.35">
      <c r="A661" s="523" t="s">
        <v>53</v>
      </c>
      <c r="B661" s="524" t="s">
        <v>4571</v>
      </c>
      <c r="C661" s="477">
        <v>5824606</v>
      </c>
      <c r="D661" s="477">
        <v>0</v>
      </c>
      <c r="E661" s="477">
        <v>1925805</v>
      </c>
      <c r="F661" s="477">
        <v>0</v>
      </c>
      <c r="G661" s="477">
        <v>5843816</v>
      </c>
      <c r="H661" s="527">
        <v>0</v>
      </c>
      <c r="I661" s="469">
        <v>80</v>
      </c>
      <c r="J661" s="469">
        <v>18</v>
      </c>
      <c r="K661" s="469">
        <v>62</v>
      </c>
      <c r="L661" s="469">
        <v>80</v>
      </c>
      <c r="M661" s="469">
        <v>1</v>
      </c>
      <c r="N661" s="461" t="s">
        <v>8201</v>
      </c>
    </row>
    <row r="662" spans="1:14" x14ac:dyDescent="0.35">
      <c r="A662" s="523" t="s">
        <v>4949</v>
      </c>
      <c r="B662" s="524" t="s">
        <v>3943</v>
      </c>
      <c r="C662" s="477"/>
      <c r="D662" s="477"/>
      <c r="E662" s="477"/>
      <c r="F662" s="477"/>
      <c r="G662" s="477"/>
      <c r="H662" s="527"/>
      <c r="I662" s="469"/>
      <c r="J662" s="469"/>
      <c r="K662" s="469"/>
      <c r="L662" s="469"/>
      <c r="M662" s="469"/>
      <c r="N662" s="461"/>
    </row>
    <row r="663" spans="1:14" x14ac:dyDescent="0.35">
      <c r="A663" s="523" t="s">
        <v>4384</v>
      </c>
      <c r="B663" s="524" t="s">
        <v>2009</v>
      </c>
      <c r="C663" s="477"/>
      <c r="D663" s="477"/>
      <c r="E663" s="477"/>
      <c r="F663" s="477"/>
      <c r="G663" s="477"/>
      <c r="H663" s="527"/>
      <c r="I663" s="469"/>
      <c r="J663" s="469"/>
      <c r="K663" s="469"/>
      <c r="L663" s="469"/>
      <c r="M663" s="469"/>
      <c r="N663" s="461"/>
    </row>
    <row r="664" spans="1:14" x14ac:dyDescent="0.35">
      <c r="A664" s="523" t="s">
        <v>51</v>
      </c>
      <c r="B664" s="524" t="s">
        <v>4017</v>
      </c>
      <c r="C664" s="477">
        <v>54780187</v>
      </c>
      <c r="D664" s="477">
        <v>0</v>
      </c>
      <c r="E664" s="477">
        <v>23366632</v>
      </c>
      <c r="F664" s="477">
        <v>0</v>
      </c>
      <c r="G664" s="477">
        <v>-64322911</v>
      </c>
      <c r="H664" s="477">
        <v>5873777</v>
      </c>
      <c r="I664" s="469">
        <v>6</v>
      </c>
      <c r="J664" s="469">
        <v>3</v>
      </c>
      <c r="K664" s="469">
        <v>3</v>
      </c>
      <c r="L664" s="469">
        <v>2</v>
      </c>
      <c r="M664" s="469">
        <v>0</v>
      </c>
      <c r="N664" s="461" t="s">
        <v>8222</v>
      </c>
    </row>
    <row r="665" spans="1:14" ht="26" x14ac:dyDescent="0.35">
      <c r="A665" s="523" t="s">
        <v>8369</v>
      </c>
      <c r="B665" s="524" t="s">
        <v>3804</v>
      </c>
      <c r="C665" s="477">
        <v>0</v>
      </c>
      <c r="D665" s="477">
        <v>0</v>
      </c>
      <c r="E665" s="477">
        <v>0</v>
      </c>
      <c r="F665" s="477">
        <v>0</v>
      </c>
      <c r="G665" s="477">
        <v>0</v>
      </c>
      <c r="H665" s="477">
        <v>0</v>
      </c>
      <c r="I665" s="469">
        <v>5</v>
      </c>
      <c r="J665" s="469">
        <v>3</v>
      </c>
      <c r="K665" s="469">
        <v>2</v>
      </c>
      <c r="L665" s="469">
        <v>2</v>
      </c>
      <c r="M665" s="469">
        <v>1</v>
      </c>
      <c r="N665" s="461" t="s">
        <v>3500</v>
      </c>
    </row>
    <row r="666" spans="1:14" ht="26" x14ac:dyDescent="0.35">
      <c r="A666" s="523" t="s">
        <v>15391</v>
      </c>
      <c r="B666" s="524" t="s">
        <v>8657</v>
      </c>
      <c r="C666" s="477">
        <v>38487000</v>
      </c>
      <c r="D666" s="477">
        <v>0</v>
      </c>
      <c r="E666" s="477">
        <v>-111680000</v>
      </c>
      <c r="F666" s="477">
        <v>0</v>
      </c>
      <c r="G666" s="477">
        <v>-114621000</v>
      </c>
      <c r="H666" s="527">
        <v>105977000</v>
      </c>
      <c r="I666" s="469">
        <v>0</v>
      </c>
      <c r="J666" s="469">
        <v>0</v>
      </c>
      <c r="K666" s="469">
        <v>0</v>
      </c>
      <c r="L666" s="469">
        <v>62</v>
      </c>
      <c r="M666" s="469">
        <v>0</v>
      </c>
      <c r="N666" s="461" t="s">
        <v>8222</v>
      </c>
    </row>
    <row r="667" spans="1:14" x14ac:dyDescent="0.35">
      <c r="A667" s="523" t="s">
        <v>4385</v>
      </c>
      <c r="B667" s="524" t="s">
        <v>8241</v>
      </c>
      <c r="C667" s="477"/>
      <c r="D667" s="477"/>
      <c r="E667" s="477"/>
      <c r="F667" s="477"/>
      <c r="G667" s="477"/>
      <c r="H667" s="527"/>
      <c r="I667" s="469"/>
      <c r="J667" s="469"/>
      <c r="K667" s="469"/>
      <c r="L667" s="469"/>
      <c r="M667" s="469"/>
      <c r="N667" s="461"/>
    </row>
    <row r="668" spans="1:14" x14ac:dyDescent="0.35">
      <c r="A668" s="523" t="s">
        <v>4950</v>
      </c>
      <c r="B668" s="524" t="s">
        <v>2722</v>
      </c>
      <c r="C668" s="477"/>
      <c r="D668" s="477"/>
      <c r="E668" s="477"/>
      <c r="F668" s="477"/>
      <c r="G668" s="477"/>
      <c r="H668" s="527"/>
      <c r="I668" s="469"/>
      <c r="J668" s="469"/>
      <c r="K668" s="469"/>
      <c r="L668" s="469"/>
      <c r="M668" s="469"/>
      <c r="N668" s="461"/>
    </row>
    <row r="669" spans="1:14" ht="26" x14ac:dyDescent="0.35">
      <c r="A669" s="523" t="s">
        <v>8050</v>
      </c>
      <c r="B669" s="524" t="s">
        <v>3271</v>
      </c>
      <c r="C669" s="477"/>
      <c r="D669" s="477"/>
      <c r="E669" s="477"/>
      <c r="F669" s="477"/>
      <c r="G669" s="477"/>
      <c r="H669" s="527"/>
      <c r="I669" s="469"/>
      <c r="J669" s="469"/>
      <c r="K669" s="469"/>
      <c r="L669" s="469"/>
      <c r="M669" s="469"/>
      <c r="N669" s="461"/>
    </row>
    <row r="670" spans="1:14" ht="26" x14ac:dyDescent="0.35">
      <c r="A670" s="523" t="s">
        <v>4386</v>
      </c>
      <c r="B670" s="524" t="s">
        <v>3683</v>
      </c>
      <c r="C670" s="477"/>
      <c r="D670" s="477"/>
      <c r="E670" s="477"/>
      <c r="F670" s="477"/>
      <c r="G670" s="477"/>
      <c r="H670" s="527"/>
      <c r="I670" s="469"/>
      <c r="J670" s="469"/>
      <c r="K670" s="469"/>
      <c r="L670" s="469"/>
      <c r="M670" s="469"/>
      <c r="N670" s="461"/>
    </row>
    <row r="671" spans="1:14" ht="26" x14ac:dyDescent="0.35">
      <c r="A671" s="523" t="s">
        <v>8051</v>
      </c>
      <c r="B671" s="524" t="s">
        <v>3290</v>
      </c>
      <c r="C671" s="477">
        <v>3514500</v>
      </c>
      <c r="D671" s="477">
        <v>0</v>
      </c>
      <c r="E671" s="477">
        <v>4265199</v>
      </c>
      <c r="F671" s="477">
        <v>0</v>
      </c>
      <c r="G671" s="477">
        <v>4366862</v>
      </c>
      <c r="H671" s="527"/>
      <c r="I671" s="469">
        <v>4</v>
      </c>
      <c r="J671" s="469">
        <v>2</v>
      </c>
      <c r="K671" s="469">
        <v>2</v>
      </c>
      <c r="L671" s="469">
        <v>0</v>
      </c>
      <c r="M671" s="469">
        <v>0</v>
      </c>
      <c r="N671" s="461" t="s">
        <v>3500</v>
      </c>
    </row>
    <row r="672" spans="1:14" x14ac:dyDescent="0.35">
      <c r="A672" s="523" t="s">
        <v>4387</v>
      </c>
      <c r="B672" s="524" t="s">
        <v>3915</v>
      </c>
      <c r="C672" s="477">
        <v>41309</v>
      </c>
      <c r="D672" s="477"/>
      <c r="E672" s="477">
        <v>41309</v>
      </c>
      <c r="F672" s="477"/>
      <c r="G672" s="477">
        <v>76800</v>
      </c>
      <c r="H672" s="527"/>
      <c r="I672" s="469"/>
      <c r="J672" s="469"/>
      <c r="K672" s="469"/>
      <c r="L672" s="469"/>
      <c r="M672" s="469"/>
      <c r="N672" s="461"/>
    </row>
    <row r="673" spans="1:14" ht="26" x14ac:dyDescent="0.35">
      <c r="A673" s="523" t="s">
        <v>4388</v>
      </c>
      <c r="B673" s="524" t="s">
        <v>2144</v>
      </c>
      <c r="C673" s="477"/>
      <c r="D673" s="477"/>
      <c r="E673" s="477"/>
      <c r="F673" s="477"/>
      <c r="G673" s="477"/>
      <c r="H673" s="527"/>
      <c r="I673" s="469"/>
      <c r="J673" s="469"/>
      <c r="K673" s="469"/>
      <c r="L673" s="469"/>
      <c r="M673" s="469"/>
      <c r="N673" s="461"/>
    </row>
    <row r="674" spans="1:14" x14ac:dyDescent="0.35">
      <c r="A674" s="523" t="s">
        <v>4389</v>
      </c>
      <c r="B674" s="524" t="s">
        <v>3671</v>
      </c>
      <c r="C674" s="477"/>
      <c r="D674" s="477"/>
      <c r="E674" s="477"/>
      <c r="F674" s="477"/>
      <c r="G674" s="477"/>
      <c r="H674" s="527"/>
      <c r="I674" s="469"/>
      <c r="J674" s="469"/>
      <c r="K674" s="469"/>
      <c r="L674" s="469"/>
      <c r="M674" s="469"/>
      <c r="N674" s="461"/>
    </row>
    <row r="675" spans="1:14" ht="26" x14ac:dyDescent="0.35">
      <c r="A675" s="523" t="s">
        <v>2570</v>
      </c>
      <c r="B675" s="524" t="s">
        <v>4037</v>
      </c>
      <c r="C675" s="477"/>
      <c r="D675" s="477"/>
      <c r="E675" s="477"/>
      <c r="F675" s="477"/>
      <c r="G675" s="477"/>
      <c r="H675" s="527"/>
      <c r="I675" s="469"/>
      <c r="J675" s="469"/>
      <c r="K675" s="469"/>
      <c r="L675" s="469"/>
      <c r="M675" s="469"/>
      <c r="N675" s="461"/>
    </row>
    <row r="676" spans="1:14" x14ac:dyDescent="0.35">
      <c r="A676" s="523" t="s">
        <v>5062</v>
      </c>
      <c r="B676" s="524" t="s">
        <v>8762</v>
      </c>
      <c r="C676" s="477">
        <v>233750</v>
      </c>
      <c r="D676" s="477">
        <v>0</v>
      </c>
      <c r="E676" s="477">
        <v>233750</v>
      </c>
      <c r="F676" s="477">
        <v>0</v>
      </c>
      <c r="G676" s="477">
        <v>315431</v>
      </c>
      <c r="H676" s="527"/>
      <c r="I676" s="469">
        <v>2</v>
      </c>
      <c r="J676" s="469">
        <v>1</v>
      </c>
      <c r="K676" s="469">
        <v>1</v>
      </c>
      <c r="L676" s="469">
        <v>0</v>
      </c>
      <c r="M676" s="469">
        <v>1</v>
      </c>
      <c r="N676" s="461" t="s">
        <v>3500</v>
      </c>
    </row>
    <row r="677" spans="1:14" x14ac:dyDescent="0.35">
      <c r="A677" s="523" t="s">
        <v>4390</v>
      </c>
      <c r="B677" s="524" t="s">
        <v>3659</v>
      </c>
      <c r="C677" s="477"/>
      <c r="D677" s="477"/>
      <c r="E677" s="477"/>
      <c r="F677" s="477"/>
      <c r="G677" s="477"/>
      <c r="H677" s="527"/>
      <c r="I677" s="469"/>
      <c r="J677" s="469"/>
      <c r="K677" s="469"/>
      <c r="L677" s="469"/>
      <c r="M677" s="469"/>
      <c r="N677" s="461"/>
    </row>
    <row r="678" spans="1:14" x14ac:dyDescent="0.35">
      <c r="A678" s="523" t="s">
        <v>5063</v>
      </c>
      <c r="B678" s="524" t="s">
        <v>10017</v>
      </c>
      <c r="C678" s="477">
        <v>0</v>
      </c>
      <c r="D678" s="477">
        <v>0</v>
      </c>
      <c r="E678" s="477">
        <v>0</v>
      </c>
      <c r="F678" s="477">
        <v>0</v>
      </c>
      <c r="G678" s="477">
        <v>0</v>
      </c>
      <c r="H678" s="527"/>
      <c r="I678" s="469">
        <v>60</v>
      </c>
      <c r="J678" s="469">
        <v>12</v>
      </c>
      <c r="K678" s="469">
        <v>48</v>
      </c>
      <c r="L678" s="469">
        <v>0</v>
      </c>
      <c r="M678" s="469">
        <v>1</v>
      </c>
      <c r="N678" s="461" t="s">
        <v>3500</v>
      </c>
    </row>
    <row r="679" spans="1:14" x14ac:dyDescent="0.35">
      <c r="A679" s="523" t="s">
        <v>4391</v>
      </c>
      <c r="B679" s="524" t="s">
        <v>2179</v>
      </c>
      <c r="C679" s="477"/>
      <c r="D679" s="477"/>
      <c r="E679" s="477"/>
      <c r="F679" s="477"/>
      <c r="G679" s="477"/>
      <c r="H679" s="527"/>
      <c r="I679" s="469"/>
      <c r="J679" s="469"/>
      <c r="K679" s="469"/>
      <c r="L679" s="469"/>
      <c r="M679" s="469"/>
      <c r="N679" s="461"/>
    </row>
    <row r="680" spans="1:14" x14ac:dyDescent="0.35">
      <c r="A680" s="523" t="s">
        <v>908</v>
      </c>
      <c r="B680" s="524" t="s">
        <v>3621</v>
      </c>
      <c r="C680" s="477"/>
      <c r="D680" s="477"/>
      <c r="E680" s="477"/>
      <c r="F680" s="477"/>
      <c r="G680" s="477"/>
      <c r="H680" s="527"/>
      <c r="I680" s="469"/>
      <c r="J680" s="469"/>
      <c r="K680" s="469"/>
      <c r="L680" s="469"/>
      <c r="M680" s="469"/>
      <c r="N680" s="461"/>
    </row>
    <row r="681" spans="1:14" x14ac:dyDescent="0.35">
      <c r="A681" s="523" t="s">
        <v>1570</v>
      </c>
      <c r="B681" s="524" t="s">
        <v>3946</v>
      </c>
      <c r="C681" s="477">
        <v>5546000</v>
      </c>
      <c r="D681" s="477">
        <v>0</v>
      </c>
      <c r="E681" s="477">
        <v>3914616</v>
      </c>
      <c r="F681" s="477">
        <v>0</v>
      </c>
      <c r="G681" s="477">
        <v>6663464</v>
      </c>
      <c r="H681" s="527"/>
      <c r="I681" s="469">
        <v>5</v>
      </c>
      <c r="J681" s="469">
        <v>2</v>
      </c>
      <c r="K681" s="469">
        <v>3</v>
      </c>
      <c r="L681" s="469">
        <v>6</v>
      </c>
      <c r="M681" s="469">
        <v>1</v>
      </c>
      <c r="N681" s="461" t="s">
        <v>3500</v>
      </c>
    </row>
    <row r="682" spans="1:14" ht="26" x14ac:dyDescent="0.35">
      <c r="A682" s="523" t="s">
        <v>8052</v>
      </c>
      <c r="B682" s="524" t="s">
        <v>4094</v>
      </c>
      <c r="C682" s="477"/>
      <c r="D682" s="477"/>
      <c r="E682" s="477"/>
      <c r="F682" s="477"/>
      <c r="G682" s="477"/>
      <c r="H682" s="527"/>
      <c r="I682" s="469"/>
      <c r="J682" s="469"/>
      <c r="K682" s="469"/>
      <c r="L682" s="469"/>
      <c r="M682" s="469"/>
      <c r="N682" s="461"/>
    </row>
    <row r="683" spans="1:14" x14ac:dyDescent="0.35">
      <c r="A683" s="523" t="s">
        <v>4951</v>
      </c>
      <c r="B683" s="524" t="s">
        <v>330</v>
      </c>
      <c r="C683" s="477"/>
      <c r="D683" s="477"/>
      <c r="E683" s="477"/>
      <c r="F683" s="477"/>
      <c r="G683" s="477"/>
      <c r="H683" s="527"/>
      <c r="I683" s="469"/>
      <c r="J683" s="469"/>
      <c r="K683" s="469"/>
      <c r="L683" s="469"/>
      <c r="M683" s="469"/>
      <c r="N683" s="461"/>
    </row>
    <row r="684" spans="1:14" x14ac:dyDescent="0.35">
      <c r="A684" s="523" t="s">
        <v>4952</v>
      </c>
      <c r="B684" s="524" t="s">
        <v>600</v>
      </c>
      <c r="C684" s="477"/>
      <c r="D684" s="477"/>
      <c r="E684" s="477"/>
      <c r="F684" s="477"/>
      <c r="G684" s="477"/>
      <c r="H684" s="527"/>
      <c r="I684" s="469"/>
      <c r="J684" s="469"/>
      <c r="K684" s="469"/>
      <c r="L684" s="469"/>
      <c r="M684" s="469"/>
      <c r="N684" s="461"/>
    </row>
    <row r="685" spans="1:14" ht="26" x14ac:dyDescent="0.35">
      <c r="A685" s="523" t="s">
        <v>4392</v>
      </c>
      <c r="B685" s="524" t="s">
        <v>2062</v>
      </c>
      <c r="C685" s="477"/>
      <c r="D685" s="477"/>
      <c r="E685" s="477"/>
      <c r="F685" s="477"/>
      <c r="G685" s="477"/>
      <c r="H685" s="527"/>
      <c r="I685" s="469"/>
      <c r="J685" s="469"/>
      <c r="K685" s="469"/>
      <c r="L685" s="469"/>
      <c r="M685" s="469"/>
      <c r="N685" s="461"/>
    </row>
    <row r="686" spans="1:14" x14ac:dyDescent="0.35">
      <c r="A686" s="523" t="s">
        <v>3149</v>
      </c>
      <c r="B686" s="524" t="s">
        <v>8194</v>
      </c>
      <c r="C686" s="477"/>
      <c r="D686" s="477"/>
      <c r="E686" s="477"/>
      <c r="F686" s="477"/>
      <c r="G686" s="477"/>
      <c r="H686" s="527"/>
      <c r="I686" s="469"/>
      <c r="J686" s="469"/>
      <c r="K686" s="469"/>
      <c r="L686" s="469"/>
      <c r="M686" s="469"/>
      <c r="N686" s="461"/>
    </row>
    <row r="687" spans="1:14" x14ac:dyDescent="0.35">
      <c r="A687" s="523" t="s">
        <v>8053</v>
      </c>
      <c r="B687" s="524" t="s">
        <v>3878</v>
      </c>
      <c r="C687" s="477">
        <v>79522698</v>
      </c>
      <c r="D687" s="477"/>
      <c r="E687" s="477">
        <v>73472838</v>
      </c>
      <c r="F687" s="477"/>
      <c r="G687" s="477">
        <v>88853870</v>
      </c>
      <c r="H687" s="477">
        <v>36526568</v>
      </c>
      <c r="I687" s="469">
        <v>0</v>
      </c>
      <c r="J687" s="469">
        <v>0</v>
      </c>
      <c r="K687" s="469">
        <v>0</v>
      </c>
      <c r="L687" s="469">
        <v>115</v>
      </c>
      <c r="M687" s="469">
        <v>0</v>
      </c>
      <c r="N687" s="461" t="s">
        <v>8222</v>
      </c>
    </row>
    <row r="688" spans="1:14" x14ac:dyDescent="0.35">
      <c r="A688" s="523" t="s">
        <v>1461</v>
      </c>
      <c r="B688" s="524" t="s">
        <v>1450</v>
      </c>
      <c r="C688" s="477"/>
      <c r="D688" s="477"/>
      <c r="E688" s="477"/>
      <c r="F688" s="477"/>
      <c r="G688" s="477"/>
      <c r="H688" s="527"/>
      <c r="I688" s="469"/>
      <c r="J688" s="469"/>
      <c r="K688" s="469"/>
      <c r="L688" s="469"/>
      <c r="M688" s="469"/>
      <c r="N688" s="461"/>
    </row>
    <row r="689" spans="1:14" ht="26" x14ac:dyDescent="0.35">
      <c r="A689" s="523" t="s">
        <v>4976</v>
      </c>
      <c r="B689" s="524" t="s">
        <v>3720</v>
      </c>
      <c r="C689" s="477"/>
      <c r="D689" s="477"/>
      <c r="E689" s="477"/>
      <c r="F689" s="477"/>
      <c r="G689" s="477"/>
      <c r="H689" s="527"/>
      <c r="I689" s="469"/>
      <c r="J689" s="469"/>
      <c r="K689" s="469"/>
      <c r="L689" s="469"/>
      <c r="M689" s="469"/>
      <c r="N689" s="461"/>
    </row>
    <row r="690" spans="1:14" ht="26" x14ac:dyDescent="0.35">
      <c r="A690" s="523" t="s">
        <v>8371</v>
      </c>
      <c r="B690" s="524" t="s">
        <v>3744</v>
      </c>
      <c r="C690" s="477"/>
      <c r="D690" s="477"/>
      <c r="E690" s="477"/>
      <c r="F690" s="477"/>
      <c r="G690" s="477"/>
      <c r="H690" s="527"/>
      <c r="I690" s="469"/>
      <c r="J690" s="469"/>
      <c r="K690" s="469"/>
      <c r="L690" s="469"/>
      <c r="M690" s="469"/>
      <c r="N690" s="461"/>
    </row>
    <row r="691" spans="1:14" x14ac:dyDescent="0.35">
      <c r="A691" s="523" t="s">
        <v>8054</v>
      </c>
      <c r="B691" s="524" t="s">
        <v>3812</v>
      </c>
      <c r="C691" s="477"/>
      <c r="D691" s="477"/>
      <c r="E691" s="477"/>
      <c r="F691" s="477"/>
      <c r="G691" s="477"/>
      <c r="H691" s="527"/>
      <c r="I691" s="469"/>
      <c r="J691" s="469"/>
      <c r="K691" s="469"/>
      <c r="L691" s="469"/>
      <c r="M691" s="469"/>
      <c r="N691" s="461"/>
    </row>
    <row r="692" spans="1:14" ht="26" x14ac:dyDescent="0.35">
      <c r="A692" s="523" t="s">
        <v>3216</v>
      </c>
      <c r="B692" s="524" t="s">
        <v>1396</v>
      </c>
      <c r="C692" s="477"/>
      <c r="D692" s="477"/>
      <c r="E692" s="477"/>
      <c r="F692" s="477"/>
      <c r="G692" s="477"/>
      <c r="H692" s="527"/>
      <c r="I692" s="469"/>
      <c r="J692" s="469"/>
      <c r="K692" s="469"/>
      <c r="L692" s="469"/>
      <c r="M692" s="469"/>
      <c r="N692" s="461"/>
    </row>
    <row r="693" spans="1:14" x14ac:dyDescent="0.35">
      <c r="A693" s="523" t="s">
        <v>1055</v>
      </c>
      <c r="B693" s="524" t="s">
        <v>1053</v>
      </c>
      <c r="C693" s="477"/>
      <c r="D693" s="477"/>
      <c r="E693" s="477"/>
      <c r="F693" s="477"/>
      <c r="G693" s="477"/>
      <c r="H693" s="527"/>
      <c r="I693" s="469"/>
      <c r="J693" s="469"/>
      <c r="K693" s="469"/>
      <c r="L693" s="469"/>
      <c r="M693" s="469"/>
      <c r="N693" s="461"/>
    </row>
    <row r="694" spans="1:14" x14ac:dyDescent="0.35">
      <c r="A694" s="523" t="s">
        <v>901</v>
      </c>
      <c r="B694" s="524" t="s">
        <v>899</v>
      </c>
      <c r="C694" s="477"/>
      <c r="D694" s="477"/>
      <c r="E694" s="477"/>
      <c r="F694" s="477"/>
      <c r="G694" s="477"/>
      <c r="H694" s="527"/>
      <c r="I694" s="469"/>
      <c r="J694" s="469"/>
      <c r="K694" s="469"/>
      <c r="L694" s="469"/>
      <c r="M694" s="469"/>
      <c r="N694" s="461"/>
    </row>
    <row r="695" spans="1:14" x14ac:dyDescent="0.35">
      <c r="A695" s="523" t="s">
        <v>4393</v>
      </c>
      <c r="B695" s="524" t="s">
        <v>2193</v>
      </c>
      <c r="C695" s="477"/>
      <c r="D695" s="477"/>
      <c r="E695" s="477"/>
      <c r="F695" s="477"/>
      <c r="G695" s="477"/>
      <c r="H695" s="527"/>
      <c r="I695" s="469"/>
      <c r="J695" s="469"/>
      <c r="K695" s="469"/>
      <c r="L695" s="469"/>
      <c r="M695" s="469"/>
      <c r="N695" s="461"/>
    </row>
    <row r="696" spans="1:14" ht="26" x14ac:dyDescent="0.35">
      <c r="A696" s="523" t="s">
        <v>2457</v>
      </c>
      <c r="B696" s="524" t="s">
        <v>3725</v>
      </c>
      <c r="C696" s="477"/>
      <c r="D696" s="477"/>
      <c r="E696" s="477"/>
      <c r="F696" s="477"/>
      <c r="G696" s="477"/>
      <c r="H696" s="527"/>
      <c r="I696" s="469"/>
      <c r="J696" s="469"/>
      <c r="K696" s="469"/>
      <c r="L696" s="469"/>
      <c r="M696" s="469"/>
      <c r="N696" s="461"/>
    </row>
    <row r="697" spans="1:14" x14ac:dyDescent="0.35">
      <c r="A697" s="523" t="s">
        <v>1508</v>
      </c>
      <c r="B697" s="524" t="s">
        <v>1496</v>
      </c>
      <c r="C697" s="477"/>
      <c r="D697" s="477"/>
      <c r="E697" s="477"/>
      <c r="F697" s="477"/>
      <c r="G697" s="477"/>
      <c r="H697" s="527"/>
      <c r="I697" s="469"/>
      <c r="J697" s="469"/>
      <c r="K697" s="469"/>
      <c r="L697" s="469"/>
      <c r="M697" s="469"/>
      <c r="N697" s="461"/>
    </row>
    <row r="698" spans="1:14" x14ac:dyDescent="0.35">
      <c r="A698" s="523" t="s">
        <v>1643</v>
      </c>
      <c r="B698" s="524" t="s">
        <v>3944</v>
      </c>
      <c r="C698" s="477">
        <v>57326200</v>
      </c>
      <c r="D698" s="477">
        <v>0</v>
      </c>
      <c r="E698" s="477">
        <v>29916260</v>
      </c>
      <c r="F698" s="477">
        <v>0</v>
      </c>
      <c r="G698" s="477">
        <v>58729345</v>
      </c>
      <c r="H698" s="477">
        <v>20043040</v>
      </c>
      <c r="I698" s="469">
        <v>2</v>
      </c>
      <c r="J698" s="469">
        <v>2</v>
      </c>
      <c r="K698" s="469">
        <v>0</v>
      </c>
      <c r="L698" s="469">
        <v>0</v>
      </c>
      <c r="M698" s="469">
        <v>1</v>
      </c>
      <c r="N698" s="461" t="s">
        <v>8222</v>
      </c>
    </row>
    <row r="699" spans="1:14" x14ac:dyDescent="0.35">
      <c r="A699" s="523" t="s">
        <v>1982</v>
      </c>
      <c r="B699" s="524" t="s">
        <v>4033</v>
      </c>
      <c r="C699" s="477">
        <v>290000</v>
      </c>
      <c r="D699" s="477">
        <v>0</v>
      </c>
      <c r="E699" s="477">
        <v>119820</v>
      </c>
      <c r="F699" s="477">
        <v>0</v>
      </c>
      <c r="G699" s="477">
        <v>284201</v>
      </c>
      <c r="H699" s="527">
        <v>0</v>
      </c>
      <c r="I699" s="469">
        <v>2</v>
      </c>
      <c r="J699" s="469">
        <v>1</v>
      </c>
      <c r="K699" s="469">
        <v>1</v>
      </c>
      <c r="L699" s="469">
        <v>2</v>
      </c>
      <c r="M699" s="469">
        <v>0</v>
      </c>
      <c r="N699" s="461" t="s">
        <v>3790</v>
      </c>
    </row>
    <row r="700" spans="1:14" x14ac:dyDescent="0.35">
      <c r="A700" s="523" t="s">
        <v>8055</v>
      </c>
      <c r="B700" s="524" t="s">
        <v>3888</v>
      </c>
      <c r="C700" s="477"/>
      <c r="D700" s="477"/>
      <c r="E700" s="477"/>
      <c r="F700" s="477"/>
      <c r="G700" s="477"/>
      <c r="H700" s="527"/>
      <c r="I700" s="469"/>
      <c r="J700" s="469"/>
      <c r="K700" s="469"/>
      <c r="L700" s="469"/>
      <c r="M700" s="469"/>
      <c r="N700" s="461"/>
    </row>
    <row r="701" spans="1:14" x14ac:dyDescent="0.35">
      <c r="A701" s="523" t="s">
        <v>2292</v>
      </c>
      <c r="B701" s="524" t="s">
        <v>2325</v>
      </c>
      <c r="C701" s="477"/>
      <c r="D701" s="477"/>
      <c r="E701" s="477"/>
      <c r="F701" s="477"/>
      <c r="G701" s="477"/>
      <c r="H701" s="527"/>
      <c r="I701" s="469"/>
      <c r="J701" s="469"/>
      <c r="K701" s="469"/>
      <c r="L701" s="469"/>
      <c r="M701" s="469"/>
      <c r="N701" s="461"/>
    </row>
    <row r="702" spans="1:14" x14ac:dyDescent="0.35">
      <c r="A702" s="523" t="s">
        <v>2139</v>
      </c>
      <c r="B702" s="524" t="s">
        <v>2138</v>
      </c>
      <c r="C702" s="477"/>
      <c r="D702" s="477"/>
      <c r="E702" s="477"/>
      <c r="F702" s="477"/>
      <c r="G702" s="477"/>
      <c r="H702" s="527"/>
      <c r="I702" s="469"/>
      <c r="J702" s="469"/>
      <c r="K702" s="469"/>
      <c r="L702" s="469"/>
      <c r="M702" s="469"/>
      <c r="N702" s="461"/>
    </row>
    <row r="703" spans="1:14" x14ac:dyDescent="0.35">
      <c r="A703" s="523" t="s">
        <v>2606</v>
      </c>
      <c r="B703" s="524" t="s">
        <v>3746</v>
      </c>
      <c r="C703" s="477"/>
      <c r="D703" s="477"/>
      <c r="E703" s="477"/>
      <c r="F703" s="477"/>
      <c r="G703" s="477"/>
      <c r="H703" s="527"/>
      <c r="I703" s="469"/>
      <c r="J703" s="469"/>
      <c r="K703" s="469"/>
      <c r="L703" s="469"/>
      <c r="M703" s="469"/>
      <c r="N703" s="461"/>
    </row>
    <row r="704" spans="1:14" x14ac:dyDescent="0.35">
      <c r="A704" s="523" t="s">
        <v>345</v>
      </c>
      <c r="B704" s="524" t="s">
        <v>3797</v>
      </c>
      <c r="C704" s="477"/>
      <c r="D704" s="477"/>
      <c r="E704" s="477"/>
      <c r="F704" s="477"/>
      <c r="G704" s="477"/>
      <c r="H704" s="527"/>
      <c r="I704" s="469"/>
      <c r="J704" s="469"/>
      <c r="K704" s="469"/>
      <c r="L704" s="469"/>
      <c r="M704" s="469"/>
      <c r="N704" s="461"/>
    </row>
    <row r="705" spans="1:14" x14ac:dyDescent="0.35">
      <c r="A705" s="523" t="s">
        <v>3095</v>
      </c>
      <c r="B705" s="524" t="s">
        <v>3709</v>
      </c>
      <c r="C705" s="477"/>
      <c r="D705" s="477"/>
      <c r="E705" s="477"/>
      <c r="F705" s="477"/>
      <c r="G705" s="477"/>
      <c r="H705" s="527"/>
      <c r="I705" s="469"/>
      <c r="J705" s="469"/>
      <c r="K705" s="469"/>
      <c r="L705" s="469"/>
      <c r="M705" s="469"/>
      <c r="N705" s="461"/>
    </row>
    <row r="706" spans="1:14" x14ac:dyDescent="0.35">
      <c r="A706" s="523" t="s">
        <v>3201</v>
      </c>
      <c r="B706" s="524" t="s">
        <v>8247</v>
      </c>
      <c r="C706" s="477">
        <v>12961406</v>
      </c>
      <c r="D706" s="477">
        <v>0</v>
      </c>
      <c r="E706" s="477">
        <v>8017577</v>
      </c>
      <c r="F706" s="477">
        <v>0</v>
      </c>
      <c r="G706" s="477">
        <v>12718141</v>
      </c>
      <c r="H706" s="527">
        <v>8179727</v>
      </c>
      <c r="I706" s="469">
        <v>283</v>
      </c>
      <c r="J706" s="469">
        <v>103</v>
      </c>
      <c r="K706" s="469">
        <v>180</v>
      </c>
      <c r="L706" s="469">
        <v>32</v>
      </c>
      <c r="M706" s="469">
        <v>0</v>
      </c>
      <c r="N706" s="461" t="s">
        <v>8201</v>
      </c>
    </row>
    <row r="707" spans="1:14" x14ac:dyDescent="0.35">
      <c r="A707" s="523" t="s">
        <v>9888</v>
      </c>
      <c r="B707" s="524" t="s">
        <v>9887</v>
      </c>
      <c r="C707" s="477">
        <v>375000</v>
      </c>
      <c r="D707" s="477">
        <v>0</v>
      </c>
      <c r="E707" s="477">
        <v>353000</v>
      </c>
      <c r="F707" s="477">
        <v>0</v>
      </c>
      <c r="G707" s="477">
        <v>353000</v>
      </c>
      <c r="H707" s="527"/>
      <c r="I707" s="469">
        <v>13</v>
      </c>
      <c r="J707" s="469">
        <v>1</v>
      </c>
      <c r="K707" s="469">
        <v>12</v>
      </c>
      <c r="L707" s="469">
        <v>19</v>
      </c>
      <c r="M707" s="469">
        <v>2</v>
      </c>
      <c r="N707" s="461" t="s">
        <v>3500</v>
      </c>
    </row>
    <row r="708" spans="1:14" ht="26" x14ac:dyDescent="0.35">
      <c r="A708" s="523" t="s">
        <v>3242</v>
      </c>
      <c r="B708" s="524" t="s">
        <v>1220</v>
      </c>
      <c r="C708" s="477"/>
      <c r="D708" s="477"/>
      <c r="E708" s="477"/>
      <c r="F708" s="477"/>
      <c r="G708" s="477"/>
      <c r="H708" s="527"/>
      <c r="I708" s="469"/>
      <c r="J708" s="469"/>
      <c r="K708" s="469"/>
      <c r="L708" s="469"/>
      <c r="M708" s="469"/>
      <c r="N708" s="461"/>
    </row>
    <row r="709" spans="1:14" ht="26" x14ac:dyDescent="0.35">
      <c r="A709" s="523" t="s">
        <v>8056</v>
      </c>
      <c r="B709" s="524" t="s">
        <v>1747</v>
      </c>
      <c r="C709" s="477"/>
      <c r="D709" s="477"/>
      <c r="E709" s="477"/>
      <c r="F709" s="477"/>
      <c r="G709" s="477"/>
      <c r="H709" s="527"/>
      <c r="I709" s="469"/>
      <c r="J709" s="469"/>
      <c r="K709" s="469"/>
      <c r="L709" s="469"/>
      <c r="M709" s="469"/>
      <c r="N709" s="461"/>
    </row>
    <row r="710" spans="1:14" ht="26" x14ac:dyDescent="0.35">
      <c r="A710" s="523" t="s">
        <v>8057</v>
      </c>
      <c r="B710" s="524" t="s">
        <v>3356</v>
      </c>
      <c r="C710" s="477">
        <v>3651030</v>
      </c>
      <c r="D710" s="477">
        <v>0</v>
      </c>
      <c r="E710" s="477">
        <v>1794339</v>
      </c>
      <c r="F710" s="477">
        <v>0</v>
      </c>
      <c r="G710" s="477">
        <v>751511</v>
      </c>
      <c r="H710" s="527"/>
      <c r="I710" s="469">
        <v>3</v>
      </c>
      <c r="J710" s="469">
        <v>2</v>
      </c>
      <c r="K710" s="469">
        <v>1</v>
      </c>
      <c r="L710" s="469">
        <v>8</v>
      </c>
      <c r="M710" s="469">
        <v>0</v>
      </c>
      <c r="N710" s="461" t="s">
        <v>3500</v>
      </c>
    </row>
    <row r="711" spans="1:14" ht="26" x14ac:dyDescent="0.35">
      <c r="A711" s="523" t="s">
        <v>8058</v>
      </c>
      <c r="B711" s="524" t="s">
        <v>1278</v>
      </c>
      <c r="C711" s="477"/>
      <c r="D711" s="477"/>
      <c r="E711" s="477"/>
      <c r="F711" s="477"/>
      <c r="G711" s="477"/>
      <c r="H711" s="527"/>
      <c r="I711" s="469"/>
      <c r="J711" s="469"/>
      <c r="K711" s="469"/>
      <c r="L711" s="469"/>
      <c r="M711" s="469"/>
      <c r="N711" s="461"/>
    </row>
    <row r="712" spans="1:14" x14ac:dyDescent="0.35">
      <c r="A712" s="523" t="s">
        <v>8059</v>
      </c>
      <c r="B712" s="524" t="s">
        <v>3774</v>
      </c>
      <c r="C712" s="477"/>
      <c r="D712" s="477"/>
      <c r="E712" s="477"/>
      <c r="F712" s="477"/>
      <c r="G712" s="477"/>
      <c r="H712" s="527"/>
      <c r="I712" s="469"/>
      <c r="J712" s="469"/>
      <c r="K712" s="469"/>
      <c r="L712" s="469"/>
      <c r="M712" s="469"/>
      <c r="N712" s="461"/>
    </row>
    <row r="713" spans="1:14" x14ac:dyDescent="0.35">
      <c r="A713" s="523" t="s">
        <v>4944</v>
      </c>
      <c r="B713" s="524" t="s">
        <v>4232</v>
      </c>
      <c r="C713" s="477"/>
      <c r="D713" s="477"/>
      <c r="E713" s="477"/>
      <c r="F713" s="477"/>
      <c r="G713" s="477"/>
      <c r="H713" s="527"/>
      <c r="I713" s="469"/>
      <c r="J713" s="469"/>
      <c r="K713" s="469"/>
      <c r="L713" s="469"/>
      <c r="M713" s="469"/>
      <c r="N713" s="461"/>
    </row>
    <row r="714" spans="1:14" x14ac:dyDescent="0.35">
      <c r="A714" s="523" t="s">
        <v>3191</v>
      </c>
      <c r="B714" s="524" t="s">
        <v>8306</v>
      </c>
      <c r="C714" s="477">
        <v>398700</v>
      </c>
      <c r="D714" s="477">
        <v>0</v>
      </c>
      <c r="E714" s="477">
        <v>211000</v>
      </c>
      <c r="F714" s="477">
        <v>0</v>
      </c>
      <c r="G714" s="477">
        <v>458966</v>
      </c>
      <c r="H714" s="527">
        <v>0</v>
      </c>
      <c r="I714" s="469">
        <v>2</v>
      </c>
      <c r="J714" s="469">
        <v>1</v>
      </c>
      <c r="K714" s="469">
        <v>1</v>
      </c>
      <c r="L714" s="469">
        <v>10</v>
      </c>
      <c r="M714" s="469">
        <v>1</v>
      </c>
      <c r="N714" s="461" t="s">
        <v>3500</v>
      </c>
    </row>
    <row r="715" spans="1:14" x14ac:dyDescent="0.35">
      <c r="A715" s="523" t="s">
        <v>2440</v>
      </c>
      <c r="B715" s="524" t="s">
        <v>8322</v>
      </c>
      <c r="C715" s="477">
        <v>257764.5</v>
      </c>
      <c r="D715" s="477">
        <v>0</v>
      </c>
      <c r="E715" s="477">
        <v>257764.5</v>
      </c>
      <c r="F715" s="477">
        <v>0</v>
      </c>
      <c r="G715" s="477">
        <v>-438064.5</v>
      </c>
      <c r="H715" s="527">
        <v>242319</v>
      </c>
      <c r="I715" s="469">
        <v>10</v>
      </c>
      <c r="J715" s="469">
        <v>7</v>
      </c>
      <c r="K715" s="469">
        <v>3</v>
      </c>
      <c r="L715" s="469">
        <v>12</v>
      </c>
      <c r="M715" s="469">
        <v>1</v>
      </c>
      <c r="N715" s="461" t="s">
        <v>3500</v>
      </c>
    </row>
    <row r="716" spans="1:14" x14ac:dyDescent="0.35">
      <c r="A716" s="523" t="s">
        <v>2117</v>
      </c>
      <c r="B716" s="524" t="s">
        <v>2116</v>
      </c>
      <c r="C716" s="477"/>
      <c r="D716" s="477"/>
      <c r="E716" s="477"/>
      <c r="F716" s="477"/>
      <c r="G716" s="477"/>
      <c r="H716" s="527"/>
      <c r="I716" s="469"/>
      <c r="J716" s="469"/>
      <c r="K716" s="469"/>
      <c r="L716" s="469"/>
      <c r="M716" s="469"/>
      <c r="N716" s="461"/>
    </row>
    <row r="717" spans="1:14" ht="26" x14ac:dyDescent="0.35">
      <c r="A717" s="523" t="s">
        <v>8060</v>
      </c>
      <c r="B717" s="524" t="s">
        <v>3938</v>
      </c>
      <c r="C717" s="477"/>
      <c r="D717" s="477"/>
      <c r="E717" s="477"/>
      <c r="F717" s="477"/>
      <c r="G717" s="477"/>
      <c r="H717" s="527"/>
      <c r="I717" s="469"/>
      <c r="J717" s="469"/>
      <c r="K717" s="469"/>
      <c r="L717" s="469"/>
      <c r="M717" s="469"/>
      <c r="N717" s="461"/>
    </row>
    <row r="718" spans="1:14" x14ac:dyDescent="0.35">
      <c r="A718" s="523" t="s">
        <v>8061</v>
      </c>
      <c r="B718" s="524" t="s">
        <v>3625</v>
      </c>
      <c r="C718" s="477">
        <v>249016</v>
      </c>
      <c r="D718" s="477"/>
      <c r="E718" s="477">
        <v>220000</v>
      </c>
      <c r="F718" s="477"/>
      <c r="G718" s="477">
        <v>348179</v>
      </c>
      <c r="H718" s="527"/>
      <c r="I718" s="469"/>
      <c r="J718" s="469"/>
      <c r="K718" s="469"/>
      <c r="L718" s="469"/>
      <c r="M718" s="469"/>
      <c r="N718" s="461"/>
    </row>
    <row r="719" spans="1:14" x14ac:dyDescent="0.35">
      <c r="A719" s="523" t="s">
        <v>2589</v>
      </c>
      <c r="B719" s="524" t="s">
        <v>13184</v>
      </c>
      <c r="C719" s="477">
        <v>215000</v>
      </c>
      <c r="D719" s="477">
        <v>0</v>
      </c>
      <c r="E719" s="477">
        <v>105000</v>
      </c>
      <c r="F719" s="477">
        <v>0</v>
      </c>
      <c r="G719" s="477">
        <v>105155</v>
      </c>
      <c r="H719" s="527">
        <v>228391</v>
      </c>
      <c r="I719" s="469">
        <v>7</v>
      </c>
      <c r="J719" s="469">
        <v>2</v>
      </c>
      <c r="K719" s="469">
        <v>5</v>
      </c>
      <c r="L719" s="469">
        <v>15</v>
      </c>
      <c r="M719" s="469">
        <v>0</v>
      </c>
      <c r="N719" s="461" t="s">
        <v>3500</v>
      </c>
    </row>
    <row r="720" spans="1:14" ht="26" x14ac:dyDescent="0.35">
      <c r="A720" s="523" t="s">
        <v>320</v>
      </c>
      <c r="B720" s="524" t="s">
        <v>4043</v>
      </c>
      <c r="C720" s="477">
        <v>1437349</v>
      </c>
      <c r="D720" s="477">
        <v>0</v>
      </c>
      <c r="E720" s="477">
        <v>42688</v>
      </c>
      <c r="F720" s="477">
        <v>0</v>
      </c>
      <c r="G720" s="477">
        <v>283276</v>
      </c>
      <c r="H720" s="527">
        <v>5914665</v>
      </c>
      <c r="I720" s="469">
        <v>38</v>
      </c>
      <c r="J720" s="469">
        <v>13</v>
      </c>
      <c r="K720" s="469">
        <v>25</v>
      </c>
      <c r="L720" s="469">
        <v>10</v>
      </c>
      <c r="M720" s="469">
        <v>1</v>
      </c>
      <c r="N720" s="461" t="s">
        <v>3500</v>
      </c>
    </row>
    <row r="721" spans="1:14" x14ac:dyDescent="0.35">
      <c r="A721" s="523" t="s">
        <v>3080</v>
      </c>
      <c r="B721" s="524" t="s">
        <v>8574</v>
      </c>
      <c r="C721" s="477"/>
      <c r="D721" s="477"/>
      <c r="E721" s="477"/>
      <c r="F721" s="477"/>
      <c r="G721" s="477"/>
      <c r="H721" s="527"/>
      <c r="I721" s="469"/>
      <c r="J721" s="469"/>
      <c r="K721" s="469"/>
      <c r="L721" s="469"/>
      <c r="M721" s="469"/>
      <c r="N721" s="461"/>
    </row>
    <row r="722" spans="1:14" x14ac:dyDescent="0.35">
      <c r="A722" s="523" t="s">
        <v>2239</v>
      </c>
      <c r="B722" s="524" t="s">
        <v>2324</v>
      </c>
      <c r="C722" s="477"/>
      <c r="D722" s="477"/>
      <c r="E722" s="477"/>
      <c r="F722" s="477"/>
      <c r="G722" s="477"/>
      <c r="H722" s="527"/>
      <c r="I722" s="469"/>
      <c r="J722" s="469"/>
      <c r="K722" s="469"/>
      <c r="L722" s="469"/>
      <c r="M722" s="469"/>
      <c r="N722" s="461"/>
    </row>
    <row r="723" spans="1:14" ht="26" x14ac:dyDescent="0.35">
      <c r="A723" s="523" t="s">
        <v>8679</v>
      </c>
      <c r="B723" s="524" t="s">
        <v>8575</v>
      </c>
      <c r="C723" s="477"/>
      <c r="D723" s="477"/>
      <c r="E723" s="477"/>
      <c r="F723" s="477"/>
      <c r="G723" s="477"/>
      <c r="H723" s="527"/>
      <c r="I723" s="469"/>
      <c r="J723" s="469"/>
      <c r="K723" s="469"/>
      <c r="L723" s="469"/>
      <c r="M723" s="469"/>
      <c r="N723" s="461"/>
    </row>
    <row r="724" spans="1:14" ht="26" x14ac:dyDescent="0.35">
      <c r="A724" s="523" t="s">
        <v>3161</v>
      </c>
      <c r="B724" s="524" t="s">
        <v>47</v>
      </c>
      <c r="C724" s="477"/>
      <c r="D724" s="477"/>
      <c r="E724" s="477"/>
      <c r="F724" s="477"/>
      <c r="G724" s="477"/>
      <c r="H724" s="527"/>
      <c r="I724" s="469"/>
      <c r="J724" s="469"/>
      <c r="K724" s="469"/>
      <c r="L724" s="469"/>
      <c r="M724" s="469"/>
      <c r="N724" s="461"/>
    </row>
    <row r="725" spans="1:14" ht="26" x14ac:dyDescent="0.35">
      <c r="A725" s="523" t="s">
        <v>3023</v>
      </c>
      <c r="B725" s="524" t="s">
        <v>3669</v>
      </c>
      <c r="C725" s="477"/>
      <c r="D725" s="477"/>
      <c r="E725" s="477"/>
      <c r="F725" s="477"/>
      <c r="G725" s="477"/>
      <c r="H725" s="527"/>
      <c r="I725" s="469"/>
      <c r="J725" s="469"/>
      <c r="K725" s="469"/>
      <c r="L725" s="469"/>
      <c r="M725" s="469"/>
      <c r="N725" s="461"/>
    </row>
    <row r="726" spans="1:14" x14ac:dyDescent="0.35">
      <c r="A726" s="523" t="s">
        <v>2161</v>
      </c>
      <c r="B726" s="524" t="s">
        <v>2311</v>
      </c>
      <c r="C726" s="477"/>
      <c r="D726" s="477"/>
      <c r="E726" s="477"/>
      <c r="F726" s="477"/>
      <c r="G726" s="477"/>
      <c r="H726" s="527"/>
      <c r="I726" s="469"/>
      <c r="J726" s="469"/>
      <c r="K726" s="469"/>
      <c r="L726" s="469"/>
      <c r="M726" s="469"/>
      <c r="N726" s="461"/>
    </row>
    <row r="727" spans="1:14" x14ac:dyDescent="0.35">
      <c r="A727" s="523" t="s">
        <v>3175</v>
      </c>
      <c r="B727" s="524" t="s">
        <v>374</v>
      </c>
      <c r="C727" s="477"/>
      <c r="D727" s="477"/>
      <c r="E727" s="477"/>
      <c r="F727" s="477"/>
      <c r="G727" s="477"/>
      <c r="H727" s="527"/>
      <c r="I727" s="469"/>
      <c r="J727" s="469"/>
      <c r="K727" s="469"/>
      <c r="L727" s="469"/>
      <c r="M727" s="469"/>
      <c r="N727" s="461"/>
    </row>
    <row r="728" spans="1:14" x14ac:dyDescent="0.35">
      <c r="A728" s="523" t="s">
        <v>2296</v>
      </c>
      <c r="B728" s="524" t="s">
        <v>2327</v>
      </c>
      <c r="C728" s="477"/>
      <c r="D728" s="477"/>
      <c r="E728" s="477"/>
      <c r="F728" s="477"/>
      <c r="G728" s="477"/>
      <c r="H728" s="527"/>
      <c r="I728" s="469"/>
      <c r="J728" s="469"/>
      <c r="K728" s="469"/>
      <c r="L728" s="469"/>
      <c r="M728" s="469"/>
      <c r="N728" s="461"/>
    </row>
    <row r="729" spans="1:14" ht="26" x14ac:dyDescent="0.35">
      <c r="A729" s="523" t="s">
        <v>3179</v>
      </c>
      <c r="B729" s="524" t="s">
        <v>3825</v>
      </c>
      <c r="C729" s="477">
        <v>2149730</v>
      </c>
      <c r="D729" s="477">
        <v>0</v>
      </c>
      <c r="E729" s="477">
        <v>2011800</v>
      </c>
      <c r="F729" s="477">
        <v>0</v>
      </c>
      <c r="G729" s="477">
        <v>2011800</v>
      </c>
      <c r="H729" s="527">
        <v>176177</v>
      </c>
      <c r="I729" s="469">
        <v>194</v>
      </c>
      <c r="J729" s="469">
        <v>74</v>
      </c>
      <c r="K729" s="469">
        <v>120</v>
      </c>
      <c r="L729" s="469">
        <v>12</v>
      </c>
      <c r="M729" s="469">
        <v>1</v>
      </c>
      <c r="N729" s="461" t="s">
        <v>8201</v>
      </c>
    </row>
    <row r="730" spans="1:14" x14ac:dyDescent="0.35">
      <c r="A730" s="523" t="s">
        <v>8063</v>
      </c>
      <c r="B730" s="474" t="s">
        <v>3969</v>
      </c>
      <c r="C730" s="477">
        <v>550000</v>
      </c>
      <c r="D730" s="477">
        <v>0</v>
      </c>
      <c r="E730" s="477">
        <v>550000</v>
      </c>
      <c r="F730" s="477">
        <v>0</v>
      </c>
      <c r="G730" s="477">
        <v>990132</v>
      </c>
      <c r="H730" s="477"/>
      <c r="I730" s="469">
        <v>10</v>
      </c>
      <c r="J730" s="469">
        <v>5</v>
      </c>
      <c r="K730" s="469">
        <v>5</v>
      </c>
      <c r="L730" s="469">
        <v>45</v>
      </c>
      <c r="M730" s="469">
        <v>1</v>
      </c>
      <c r="N730" s="461" t="s">
        <v>3500</v>
      </c>
    </row>
    <row r="731" spans="1:14" x14ac:dyDescent="0.35">
      <c r="A731" s="523" t="s">
        <v>275</v>
      </c>
      <c r="B731" s="524" t="s">
        <v>3581</v>
      </c>
      <c r="C731" s="477"/>
      <c r="D731" s="477"/>
      <c r="E731" s="477"/>
      <c r="F731" s="477"/>
      <c r="G731" s="477"/>
      <c r="H731" s="527"/>
      <c r="I731" s="469"/>
      <c r="J731" s="469"/>
      <c r="K731" s="469"/>
      <c r="L731" s="469"/>
      <c r="M731" s="469"/>
      <c r="N731" s="461"/>
    </row>
    <row r="732" spans="1:14" x14ac:dyDescent="0.35">
      <c r="A732" s="523" t="s">
        <v>2566</v>
      </c>
      <c r="B732" s="524" t="s">
        <v>8215</v>
      </c>
      <c r="C732" s="477"/>
      <c r="D732" s="477"/>
      <c r="E732" s="477"/>
      <c r="F732" s="477"/>
      <c r="G732" s="477"/>
      <c r="H732" s="527"/>
      <c r="I732" s="469"/>
      <c r="J732" s="469"/>
      <c r="K732" s="469"/>
      <c r="L732" s="469"/>
      <c r="M732" s="469"/>
      <c r="N732" s="461"/>
    </row>
    <row r="733" spans="1:14" x14ac:dyDescent="0.35">
      <c r="A733" s="523" t="s">
        <v>3171</v>
      </c>
      <c r="B733" s="524" t="s">
        <v>977</v>
      </c>
      <c r="C733" s="477"/>
      <c r="D733" s="477"/>
      <c r="E733" s="477"/>
      <c r="F733" s="477"/>
      <c r="G733" s="477"/>
      <c r="H733" s="527"/>
      <c r="I733" s="469"/>
      <c r="J733" s="469"/>
      <c r="K733" s="469"/>
      <c r="L733" s="469"/>
      <c r="M733" s="469"/>
      <c r="N733" s="461"/>
    </row>
    <row r="734" spans="1:14" x14ac:dyDescent="0.35">
      <c r="A734" s="523" t="s">
        <v>2959</v>
      </c>
      <c r="B734" s="524" t="s">
        <v>1945</v>
      </c>
      <c r="C734" s="477"/>
      <c r="D734" s="477"/>
      <c r="E734" s="477"/>
      <c r="F734" s="477"/>
      <c r="G734" s="477"/>
      <c r="H734" s="527"/>
      <c r="I734" s="469"/>
      <c r="J734" s="469"/>
      <c r="K734" s="469"/>
      <c r="L734" s="469"/>
      <c r="M734" s="469"/>
      <c r="N734" s="461"/>
    </row>
    <row r="735" spans="1:14" x14ac:dyDescent="0.35">
      <c r="A735" s="523" t="s">
        <v>970</v>
      </c>
      <c r="B735" s="524" t="s">
        <v>969</v>
      </c>
      <c r="C735" s="477"/>
      <c r="D735" s="477"/>
      <c r="E735" s="477"/>
      <c r="F735" s="477"/>
      <c r="G735" s="477"/>
      <c r="H735" s="527"/>
      <c r="I735" s="469"/>
      <c r="J735" s="469"/>
      <c r="K735" s="469"/>
      <c r="L735" s="469"/>
      <c r="M735" s="469"/>
      <c r="N735" s="461"/>
    </row>
    <row r="736" spans="1:14" x14ac:dyDescent="0.35">
      <c r="A736" s="523" t="s">
        <v>1316</v>
      </c>
      <c r="B736" s="524" t="s">
        <v>8261</v>
      </c>
      <c r="C736" s="477">
        <v>0</v>
      </c>
      <c r="D736" s="477">
        <v>0</v>
      </c>
      <c r="E736" s="477">
        <v>0</v>
      </c>
      <c r="F736" s="477">
        <v>0</v>
      </c>
      <c r="G736" s="477">
        <v>0</v>
      </c>
      <c r="H736" s="527">
        <v>0</v>
      </c>
      <c r="I736" s="469">
        <v>3</v>
      </c>
      <c r="J736" s="469">
        <v>2</v>
      </c>
      <c r="K736" s="469">
        <v>1</v>
      </c>
      <c r="L736" s="469">
        <v>3</v>
      </c>
      <c r="M736" s="469">
        <v>1</v>
      </c>
      <c r="N736" s="461" t="s">
        <v>3500</v>
      </c>
    </row>
    <row r="737" spans="1:14" ht="26" x14ac:dyDescent="0.35">
      <c r="A737" s="523" t="s">
        <v>2602</v>
      </c>
      <c r="B737" s="474" t="s">
        <v>8791</v>
      </c>
      <c r="C737" s="477">
        <v>1532964</v>
      </c>
      <c r="D737" s="477">
        <v>0</v>
      </c>
      <c r="E737" s="477">
        <v>732468</v>
      </c>
      <c r="F737" s="477">
        <v>0</v>
      </c>
      <c r="G737" s="477">
        <v>968468</v>
      </c>
      <c r="H737" s="527">
        <v>1923028</v>
      </c>
      <c r="I737" s="469">
        <v>3</v>
      </c>
      <c r="J737" s="469">
        <v>1</v>
      </c>
      <c r="K737" s="469">
        <v>2</v>
      </c>
      <c r="L737" s="469">
        <v>3</v>
      </c>
      <c r="M737" s="469">
        <v>0</v>
      </c>
      <c r="N737" s="461" t="s">
        <v>3500</v>
      </c>
    </row>
    <row r="738" spans="1:14" x14ac:dyDescent="0.35">
      <c r="A738" s="523" t="s">
        <v>4444</v>
      </c>
      <c r="B738" s="524" t="s">
        <v>2339</v>
      </c>
      <c r="C738" s="477"/>
      <c r="D738" s="477"/>
      <c r="E738" s="477"/>
      <c r="F738" s="477"/>
      <c r="G738" s="477"/>
      <c r="H738" s="527"/>
      <c r="I738" s="469"/>
      <c r="J738" s="469"/>
      <c r="K738" s="469"/>
      <c r="L738" s="469"/>
      <c r="M738" s="469"/>
      <c r="N738" s="461"/>
    </row>
    <row r="739" spans="1:14" x14ac:dyDescent="0.35">
      <c r="A739" s="523" t="s">
        <v>4446</v>
      </c>
      <c r="B739" s="524" t="s">
        <v>4445</v>
      </c>
      <c r="C739" s="477"/>
      <c r="D739" s="477"/>
      <c r="E739" s="477"/>
      <c r="F739" s="477"/>
      <c r="G739" s="477"/>
      <c r="H739" s="527"/>
      <c r="I739" s="469"/>
      <c r="J739" s="469"/>
      <c r="K739" s="469"/>
      <c r="L739" s="469"/>
      <c r="M739" s="469"/>
      <c r="N739" s="461"/>
    </row>
    <row r="740" spans="1:14" x14ac:dyDescent="0.35">
      <c r="A740" s="523" t="s">
        <v>3129</v>
      </c>
      <c r="B740" s="524" t="s">
        <v>8212</v>
      </c>
      <c r="C740" s="477">
        <v>938219.29</v>
      </c>
      <c r="D740" s="477">
        <v>0</v>
      </c>
      <c r="E740" s="477">
        <v>938219.29</v>
      </c>
      <c r="F740" s="477">
        <v>0</v>
      </c>
      <c r="G740" s="477">
        <v>1064647.49</v>
      </c>
      <c r="H740" s="527">
        <v>29865</v>
      </c>
      <c r="I740" s="469">
        <v>19</v>
      </c>
      <c r="J740" s="469">
        <v>9</v>
      </c>
      <c r="K740" s="469">
        <v>10</v>
      </c>
      <c r="L740" s="469">
        <v>19</v>
      </c>
      <c r="M740" s="469">
        <v>0</v>
      </c>
      <c r="N740" s="461" t="s">
        <v>3500</v>
      </c>
    </row>
    <row r="741" spans="1:14" x14ac:dyDescent="0.35">
      <c r="A741" s="523" t="s">
        <v>3097</v>
      </c>
      <c r="B741" s="524" t="s">
        <v>4082</v>
      </c>
      <c r="C741" s="477">
        <v>4031106</v>
      </c>
      <c r="D741" s="477">
        <v>0</v>
      </c>
      <c r="E741" s="477">
        <v>1289745</v>
      </c>
      <c r="F741" s="477">
        <v>0</v>
      </c>
      <c r="G741" s="477">
        <v>-4931621.6500000004</v>
      </c>
      <c r="H741" s="527">
        <v>0</v>
      </c>
      <c r="I741" s="469">
        <v>48</v>
      </c>
      <c r="J741" s="469">
        <v>6</v>
      </c>
      <c r="K741" s="469">
        <v>42</v>
      </c>
      <c r="L741" s="469">
        <v>89</v>
      </c>
      <c r="M741" s="469">
        <v>0</v>
      </c>
      <c r="N741" s="461" t="s">
        <v>3500</v>
      </c>
    </row>
    <row r="742" spans="1:14" ht="26" x14ac:dyDescent="0.35">
      <c r="A742" s="523" t="s">
        <v>688</v>
      </c>
      <c r="B742" s="524" t="s">
        <v>687</v>
      </c>
      <c r="C742" s="477"/>
      <c r="D742" s="477"/>
      <c r="E742" s="477"/>
      <c r="F742" s="477"/>
      <c r="G742" s="477"/>
      <c r="H742" s="527"/>
      <c r="I742" s="469"/>
      <c r="J742" s="469"/>
      <c r="K742" s="469"/>
      <c r="L742" s="469"/>
      <c r="M742" s="469"/>
      <c r="N742" s="461"/>
    </row>
    <row r="743" spans="1:14" ht="26" x14ac:dyDescent="0.35">
      <c r="A743" s="523" t="s">
        <v>8373</v>
      </c>
      <c r="B743" s="524" t="s">
        <v>1194</v>
      </c>
      <c r="C743" s="477"/>
      <c r="D743" s="477"/>
      <c r="E743" s="477"/>
      <c r="F743" s="477"/>
      <c r="G743" s="477"/>
      <c r="H743" s="527"/>
      <c r="I743" s="469"/>
      <c r="J743" s="469"/>
      <c r="K743" s="469"/>
      <c r="L743" s="469"/>
      <c r="M743" s="469"/>
      <c r="N743" s="461"/>
    </row>
    <row r="744" spans="1:14" x14ac:dyDescent="0.35">
      <c r="A744" s="523" t="s">
        <v>2272</v>
      </c>
      <c r="B744" s="524" t="s">
        <v>2355</v>
      </c>
      <c r="C744" s="477"/>
      <c r="D744" s="477"/>
      <c r="E744" s="477"/>
      <c r="F744" s="477"/>
      <c r="G744" s="477"/>
      <c r="H744" s="527"/>
      <c r="I744" s="469"/>
      <c r="J744" s="469"/>
      <c r="K744" s="469"/>
      <c r="L744" s="469"/>
      <c r="M744" s="469"/>
      <c r="N744" s="461"/>
    </row>
    <row r="745" spans="1:14" ht="26" x14ac:dyDescent="0.35">
      <c r="A745" s="523" t="s">
        <v>3030</v>
      </c>
      <c r="B745" s="524" t="s">
        <v>8211</v>
      </c>
      <c r="C745" s="477"/>
      <c r="D745" s="477"/>
      <c r="E745" s="477"/>
      <c r="F745" s="477"/>
      <c r="G745" s="477"/>
      <c r="H745" s="527"/>
      <c r="I745" s="469"/>
      <c r="J745" s="469"/>
      <c r="K745" s="469"/>
      <c r="L745" s="469"/>
      <c r="M745" s="469"/>
      <c r="N745" s="461"/>
    </row>
    <row r="746" spans="1:14" x14ac:dyDescent="0.35">
      <c r="A746" s="523" t="s">
        <v>2970</v>
      </c>
      <c r="B746" s="524" t="s">
        <v>2316</v>
      </c>
      <c r="C746" s="477"/>
      <c r="D746" s="477"/>
      <c r="E746" s="477"/>
      <c r="F746" s="477"/>
      <c r="G746" s="477"/>
      <c r="H746" s="527"/>
      <c r="I746" s="469"/>
      <c r="J746" s="469"/>
      <c r="K746" s="469"/>
      <c r="L746" s="469"/>
      <c r="M746" s="469"/>
      <c r="N746" s="461"/>
    </row>
    <row r="747" spans="1:14" x14ac:dyDescent="0.35">
      <c r="A747" s="523" t="s">
        <v>2498</v>
      </c>
      <c r="B747" s="524" t="s">
        <v>2497</v>
      </c>
      <c r="C747" s="477"/>
      <c r="D747" s="477"/>
      <c r="E747" s="477"/>
      <c r="F747" s="477"/>
      <c r="G747" s="477"/>
      <c r="H747" s="527"/>
      <c r="I747" s="469"/>
      <c r="J747" s="469"/>
      <c r="K747" s="469"/>
      <c r="L747" s="469"/>
      <c r="M747" s="469"/>
      <c r="N747" s="461"/>
    </row>
    <row r="748" spans="1:14" ht="26" x14ac:dyDescent="0.35">
      <c r="A748" s="523" t="s">
        <v>1362</v>
      </c>
      <c r="B748" s="524" t="s">
        <v>1361</v>
      </c>
      <c r="C748" s="477"/>
      <c r="D748" s="477"/>
      <c r="E748" s="477"/>
      <c r="F748" s="477"/>
      <c r="G748" s="477"/>
      <c r="H748" s="527"/>
      <c r="I748" s="469"/>
      <c r="J748" s="469"/>
      <c r="K748" s="469"/>
      <c r="L748" s="469"/>
      <c r="M748" s="469"/>
      <c r="N748" s="461"/>
    </row>
    <row r="749" spans="1:14" ht="26" x14ac:dyDescent="0.35">
      <c r="A749" s="523" t="s">
        <v>4953</v>
      </c>
      <c r="B749" s="524" t="s">
        <v>928</v>
      </c>
      <c r="C749" s="477"/>
      <c r="D749" s="477"/>
      <c r="E749" s="477"/>
      <c r="F749" s="477"/>
      <c r="G749" s="477"/>
      <c r="H749" s="527"/>
      <c r="I749" s="469"/>
      <c r="J749" s="469"/>
      <c r="K749" s="469"/>
      <c r="L749" s="469"/>
      <c r="M749" s="469"/>
      <c r="N749" s="461"/>
    </row>
    <row r="750" spans="1:14" ht="26" x14ac:dyDescent="0.35">
      <c r="A750" s="523" t="s">
        <v>1669</v>
      </c>
      <c r="B750" s="524" t="s">
        <v>1655</v>
      </c>
      <c r="C750" s="477"/>
      <c r="D750" s="477"/>
      <c r="E750" s="477"/>
      <c r="F750" s="477"/>
      <c r="G750" s="477"/>
      <c r="H750" s="527"/>
      <c r="I750" s="469"/>
      <c r="J750" s="469"/>
      <c r="K750" s="469"/>
      <c r="L750" s="469"/>
      <c r="M750" s="469"/>
      <c r="N750" s="461"/>
    </row>
    <row r="751" spans="1:14" x14ac:dyDescent="0.35">
      <c r="A751" s="523" t="s">
        <v>113</v>
      </c>
      <c r="B751" s="524" t="s">
        <v>114</v>
      </c>
      <c r="C751" s="477"/>
      <c r="D751" s="477"/>
      <c r="E751" s="477"/>
      <c r="F751" s="477"/>
      <c r="G751" s="477"/>
      <c r="H751" s="527"/>
      <c r="I751" s="469"/>
      <c r="J751" s="469"/>
      <c r="K751" s="469"/>
      <c r="L751" s="469"/>
      <c r="M751" s="469"/>
      <c r="N751" s="461"/>
    </row>
    <row r="752" spans="1:14" x14ac:dyDescent="0.35">
      <c r="A752" s="523" t="s">
        <v>2055</v>
      </c>
      <c r="B752" s="524" t="s">
        <v>2053</v>
      </c>
      <c r="C752" s="477"/>
      <c r="D752" s="477"/>
      <c r="E752" s="477"/>
      <c r="F752" s="477"/>
      <c r="G752" s="477"/>
      <c r="H752" s="527"/>
      <c r="I752" s="469"/>
      <c r="J752" s="469"/>
      <c r="K752" s="469"/>
      <c r="L752" s="469"/>
      <c r="M752" s="469"/>
      <c r="N752" s="461"/>
    </row>
    <row r="753" spans="1:14" ht="26" x14ac:dyDescent="0.35">
      <c r="A753" s="523" t="s">
        <v>15432</v>
      </c>
      <c r="B753" s="524" t="s">
        <v>8394</v>
      </c>
      <c r="C753" s="477">
        <v>1172585</v>
      </c>
      <c r="D753" s="477">
        <v>0</v>
      </c>
      <c r="E753" s="477">
        <v>0</v>
      </c>
      <c r="F753" s="477">
        <v>0</v>
      </c>
      <c r="G753" s="477">
        <v>401111</v>
      </c>
      <c r="H753" s="527">
        <v>977461</v>
      </c>
      <c r="I753" s="469">
        <v>7</v>
      </c>
      <c r="J753" s="469">
        <v>5</v>
      </c>
      <c r="K753" s="469">
        <v>2</v>
      </c>
      <c r="L753" s="469">
        <v>12</v>
      </c>
      <c r="M753" s="469">
        <v>0</v>
      </c>
      <c r="N753" s="461" t="s">
        <v>3790</v>
      </c>
    </row>
    <row r="754" spans="1:14" x14ac:dyDescent="0.35">
      <c r="A754" s="523" t="s">
        <v>845</v>
      </c>
      <c r="B754" s="524" t="s">
        <v>843</v>
      </c>
      <c r="C754" s="477"/>
      <c r="D754" s="477"/>
      <c r="E754" s="477"/>
      <c r="F754" s="477"/>
      <c r="G754" s="477"/>
      <c r="H754" s="527"/>
      <c r="I754" s="469"/>
      <c r="J754" s="469"/>
      <c r="K754" s="469"/>
      <c r="L754" s="469"/>
      <c r="M754" s="469"/>
      <c r="N754" s="461"/>
    </row>
    <row r="755" spans="1:14" ht="26" x14ac:dyDescent="0.35">
      <c r="A755" s="523" t="s">
        <v>2593</v>
      </c>
      <c r="B755" s="524" t="s">
        <v>3710</v>
      </c>
      <c r="C755" s="477"/>
      <c r="D755" s="477"/>
      <c r="E755" s="477"/>
      <c r="F755" s="477"/>
      <c r="G755" s="477"/>
      <c r="H755" s="527"/>
      <c r="I755" s="469"/>
      <c r="J755" s="469"/>
      <c r="K755" s="469"/>
      <c r="L755" s="469"/>
      <c r="M755" s="469"/>
      <c r="N755" s="461"/>
    </row>
    <row r="756" spans="1:14" ht="26" x14ac:dyDescent="0.35">
      <c r="A756" s="523" t="s">
        <v>1980</v>
      </c>
      <c r="B756" s="524" t="s">
        <v>1978</v>
      </c>
      <c r="C756" s="477"/>
      <c r="D756" s="477"/>
      <c r="E756" s="477"/>
      <c r="F756" s="477"/>
      <c r="G756" s="477"/>
      <c r="H756" s="527"/>
      <c r="I756" s="469"/>
      <c r="J756" s="469"/>
      <c r="K756" s="469"/>
      <c r="L756" s="469"/>
      <c r="M756" s="469"/>
      <c r="N756" s="461"/>
    </row>
    <row r="757" spans="1:14" x14ac:dyDescent="0.35">
      <c r="A757" s="523" t="s">
        <v>920</v>
      </c>
      <c r="B757" s="524" t="s">
        <v>918</v>
      </c>
      <c r="C757" s="477"/>
      <c r="D757" s="477"/>
      <c r="E757" s="477"/>
      <c r="F757" s="477"/>
      <c r="G757" s="477"/>
      <c r="H757" s="527"/>
      <c r="I757" s="469"/>
      <c r="J757" s="469"/>
      <c r="K757" s="469"/>
      <c r="L757" s="469"/>
      <c r="M757" s="469"/>
      <c r="N757" s="461"/>
    </row>
    <row r="758" spans="1:14" ht="26" x14ac:dyDescent="0.35">
      <c r="A758" s="523" t="s">
        <v>8817</v>
      </c>
      <c r="B758" s="474" t="s">
        <v>8815</v>
      </c>
      <c r="C758" s="477">
        <v>1044132</v>
      </c>
      <c r="D758" s="477">
        <v>0</v>
      </c>
      <c r="E758" s="477">
        <v>322400</v>
      </c>
      <c r="F758" s="477">
        <v>0</v>
      </c>
      <c r="G758" s="477">
        <v>838350</v>
      </c>
      <c r="H758" s="477">
        <v>680500</v>
      </c>
      <c r="I758" s="469">
        <v>6</v>
      </c>
      <c r="J758" s="469">
        <v>2</v>
      </c>
      <c r="K758" s="469">
        <v>4</v>
      </c>
      <c r="L758" s="469">
        <v>6</v>
      </c>
      <c r="M758" s="469">
        <v>0</v>
      </c>
      <c r="N758" s="461" t="s">
        <v>3500</v>
      </c>
    </row>
    <row r="759" spans="1:14" ht="26" x14ac:dyDescent="0.35">
      <c r="A759" s="523" t="s">
        <v>1538</v>
      </c>
      <c r="B759" s="524" t="s">
        <v>1518</v>
      </c>
      <c r="C759" s="477"/>
      <c r="D759" s="477"/>
      <c r="E759" s="477"/>
      <c r="F759" s="477"/>
      <c r="G759" s="477"/>
      <c r="H759" s="527"/>
      <c r="I759" s="469"/>
      <c r="J759" s="469"/>
      <c r="K759" s="469"/>
      <c r="L759" s="469"/>
      <c r="M759" s="469"/>
      <c r="N759" s="461"/>
    </row>
    <row r="760" spans="1:14" ht="26" x14ac:dyDescent="0.35">
      <c r="A760" s="523" t="s">
        <v>8374</v>
      </c>
      <c r="B760" s="524" t="s">
        <v>2306</v>
      </c>
      <c r="C760" s="477"/>
      <c r="D760" s="477"/>
      <c r="E760" s="477"/>
      <c r="F760" s="477"/>
      <c r="G760" s="477"/>
      <c r="H760" s="527"/>
      <c r="I760" s="469"/>
      <c r="J760" s="469"/>
      <c r="K760" s="469"/>
      <c r="L760" s="469"/>
      <c r="M760" s="469"/>
      <c r="N760" s="461"/>
    </row>
    <row r="761" spans="1:14" x14ac:dyDescent="0.35">
      <c r="A761" s="523" t="s">
        <v>2961</v>
      </c>
      <c r="B761" s="524" t="s">
        <v>3881</v>
      </c>
      <c r="C761" s="477">
        <v>118082957</v>
      </c>
      <c r="D761" s="477">
        <v>0</v>
      </c>
      <c r="E761" s="477">
        <v>97674542</v>
      </c>
      <c r="F761" s="477">
        <v>0</v>
      </c>
      <c r="G761" s="477">
        <v>109284710</v>
      </c>
      <c r="H761" s="527"/>
      <c r="I761" s="469">
        <v>4</v>
      </c>
      <c r="J761" s="469">
        <v>2</v>
      </c>
      <c r="K761" s="469">
        <v>2</v>
      </c>
      <c r="L761" s="469">
        <v>11</v>
      </c>
      <c r="M761" s="469">
        <v>0</v>
      </c>
      <c r="N761" s="461" t="s">
        <v>4568</v>
      </c>
    </row>
    <row r="762" spans="1:14" x14ac:dyDescent="0.35">
      <c r="A762" s="523" t="s">
        <v>8066</v>
      </c>
      <c r="B762" s="524" t="s">
        <v>8549</v>
      </c>
      <c r="C762" s="477">
        <v>11561521</v>
      </c>
      <c r="D762" s="477">
        <v>0</v>
      </c>
      <c r="E762" s="477">
        <v>255800</v>
      </c>
      <c r="F762" s="477">
        <v>0</v>
      </c>
      <c r="G762" s="477">
        <v>19714856</v>
      </c>
      <c r="H762" s="527"/>
      <c r="I762" s="469">
        <v>1260</v>
      </c>
      <c r="J762" s="469">
        <v>504</v>
      </c>
      <c r="K762" s="469">
        <v>756</v>
      </c>
      <c r="L762" s="469">
        <v>8</v>
      </c>
      <c r="M762" s="469">
        <v>4</v>
      </c>
      <c r="N762" s="461" t="s">
        <v>4568</v>
      </c>
    </row>
    <row r="763" spans="1:14" x14ac:dyDescent="0.35">
      <c r="A763" s="523" t="s">
        <v>2429</v>
      </c>
      <c r="B763" s="524" t="s">
        <v>3707</v>
      </c>
      <c r="C763" s="477"/>
      <c r="D763" s="477"/>
      <c r="E763" s="477"/>
      <c r="F763" s="477"/>
      <c r="G763" s="477"/>
      <c r="H763" s="527"/>
      <c r="I763" s="469"/>
      <c r="J763" s="469"/>
      <c r="K763" s="469"/>
      <c r="L763" s="469"/>
      <c r="M763" s="469"/>
      <c r="N763" s="461"/>
    </row>
    <row r="764" spans="1:14" x14ac:dyDescent="0.35">
      <c r="A764" s="523" t="s">
        <v>5068</v>
      </c>
      <c r="B764" s="524" t="s">
        <v>4451</v>
      </c>
      <c r="C764" s="477"/>
      <c r="D764" s="477"/>
      <c r="E764" s="477"/>
      <c r="F764" s="477"/>
      <c r="G764" s="477"/>
      <c r="H764" s="527"/>
      <c r="I764" s="469"/>
      <c r="J764" s="469"/>
      <c r="K764" s="469"/>
      <c r="L764" s="469"/>
      <c r="M764" s="469"/>
      <c r="N764" s="461"/>
    </row>
    <row r="765" spans="1:14" x14ac:dyDescent="0.35">
      <c r="A765" s="523" t="s">
        <v>2454</v>
      </c>
      <c r="B765" s="524" t="s">
        <v>3717</v>
      </c>
      <c r="C765" s="477"/>
      <c r="D765" s="477"/>
      <c r="E765" s="477"/>
      <c r="F765" s="477"/>
      <c r="G765" s="477"/>
      <c r="H765" s="527"/>
      <c r="I765" s="469"/>
      <c r="J765" s="469"/>
      <c r="K765" s="469"/>
      <c r="L765" s="469"/>
      <c r="M765" s="469"/>
      <c r="N765" s="461"/>
    </row>
    <row r="766" spans="1:14" ht="26" x14ac:dyDescent="0.35">
      <c r="A766" s="523" t="s">
        <v>8067</v>
      </c>
      <c r="B766" s="524" t="s">
        <v>3865</v>
      </c>
      <c r="C766" s="477"/>
      <c r="D766" s="477"/>
      <c r="E766" s="477"/>
      <c r="F766" s="477"/>
      <c r="G766" s="477"/>
      <c r="H766" s="527"/>
      <c r="I766" s="469"/>
      <c r="J766" s="469"/>
      <c r="K766" s="469"/>
      <c r="L766" s="469"/>
      <c r="M766" s="469"/>
      <c r="N766" s="461"/>
    </row>
    <row r="767" spans="1:14" x14ac:dyDescent="0.35">
      <c r="A767" s="523" t="s">
        <v>8979</v>
      </c>
      <c r="B767" s="474" t="s">
        <v>8977</v>
      </c>
      <c r="C767" s="477">
        <v>714624.73</v>
      </c>
      <c r="D767" s="477">
        <v>0</v>
      </c>
      <c r="E767" s="477">
        <v>0</v>
      </c>
      <c r="F767" s="477">
        <v>0</v>
      </c>
      <c r="G767" s="477">
        <v>1400558.65</v>
      </c>
      <c r="H767" s="527">
        <v>0</v>
      </c>
      <c r="I767" s="469">
        <v>13</v>
      </c>
      <c r="J767" s="469">
        <v>8</v>
      </c>
      <c r="K767" s="469">
        <v>5</v>
      </c>
      <c r="L767" s="469">
        <v>0</v>
      </c>
      <c r="M767" s="469">
        <v>0</v>
      </c>
      <c r="N767" s="461" t="s">
        <v>3500</v>
      </c>
    </row>
    <row r="768" spans="1:14" ht="26" x14ac:dyDescent="0.35">
      <c r="A768" s="523" t="s">
        <v>8068</v>
      </c>
      <c r="B768" s="524" t="s">
        <v>8255</v>
      </c>
      <c r="C768" s="477"/>
      <c r="D768" s="477"/>
      <c r="E768" s="477"/>
      <c r="F768" s="477"/>
      <c r="G768" s="477"/>
      <c r="H768" s="527"/>
      <c r="I768" s="469"/>
      <c r="J768" s="469"/>
      <c r="K768" s="469"/>
      <c r="L768" s="469"/>
      <c r="M768" s="469"/>
      <c r="N768" s="461"/>
    </row>
    <row r="769" spans="1:14" x14ac:dyDescent="0.35">
      <c r="A769" s="523" t="s">
        <v>2986</v>
      </c>
      <c r="B769" s="524" t="s">
        <v>2304</v>
      </c>
      <c r="C769" s="477"/>
      <c r="D769" s="477"/>
      <c r="E769" s="477"/>
      <c r="F769" s="477"/>
      <c r="G769" s="477"/>
      <c r="H769" s="527"/>
      <c r="I769" s="469"/>
      <c r="J769" s="469"/>
      <c r="K769" s="469"/>
      <c r="L769" s="469"/>
      <c r="M769" s="469"/>
      <c r="N769" s="461"/>
    </row>
    <row r="770" spans="1:14" ht="26" x14ac:dyDescent="0.35">
      <c r="A770" s="523" t="s">
        <v>8375</v>
      </c>
      <c r="B770" s="524" t="s">
        <v>2151</v>
      </c>
      <c r="C770" s="477"/>
      <c r="D770" s="477"/>
      <c r="E770" s="477"/>
      <c r="F770" s="477"/>
      <c r="G770" s="477"/>
      <c r="H770" s="527"/>
      <c r="I770" s="469"/>
      <c r="J770" s="469"/>
      <c r="K770" s="469"/>
      <c r="L770" s="469"/>
      <c r="M770" s="469"/>
      <c r="N770" s="461"/>
    </row>
    <row r="771" spans="1:14" x14ac:dyDescent="0.35">
      <c r="A771" s="523" t="s">
        <v>1191</v>
      </c>
      <c r="B771" s="524" t="s">
        <v>1414</v>
      </c>
      <c r="C771" s="477"/>
      <c r="D771" s="477"/>
      <c r="E771" s="477"/>
      <c r="F771" s="477"/>
      <c r="G771" s="477"/>
      <c r="H771" s="527"/>
      <c r="I771" s="469"/>
      <c r="J771" s="469"/>
      <c r="K771" s="469"/>
      <c r="L771" s="469"/>
      <c r="M771" s="469"/>
      <c r="N771" s="461"/>
    </row>
    <row r="772" spans="1:14" x14ac:dyDescent="0.35">
      <c r="A772" s="523" t="s">
        <v>3039</v>
      </c>
      <c r="B772" s="524" t="s">
        <v>2653</v>
      </c>
      <c r="C772" s="477"/>
      <c r="D772" s="477"/>
      <c r="E772" s="477"/>
      <c r="F772" s="477"/>
      <c r="G772" s="477"/>
      <c r="H772" s="527"/>
      <c r="I772" s="469"/>
      <c r="J772" s="469"/>
      <c r="K772" s="469"/>
      <c r="L772" s="469"/>
      <c r="M772" s="469"/>
      <c r="N772" s="461"/>
    </row>
    <row r="773" spans="1:14" x14ac:dyDescent="0.35">
      <c r="A773" s="523" t="s">
        <v>4954</v>
      </c>
      <c r="B773" s="524" t="s">
        <v>3948</v>
      </c>
      <c r="C773" s="477"/>
      <c r="D773" s="477"/>
      <c r="E773" s="477"/>
      <c r="F773" s="477"/>
      <c r="G773" s="477"/>
      <c r="H773" s="527"/>
      <c r="I773" s="469"/>
      <c r="J773" s="469"/>
      <c r="K773" s="469"/>
      <c r="L773" s="469"/>
      <c r="M773" s="469"/>
      <c r="N773" s="461"/>
    </row>
    <row r="774" spans="1:14" x14ac:dyDescent="0.35">
      <c r="A774" s="523" t="s">
        <v>5070</v>
      </c>
      <c r="B774" s="524" t="s">
        <v>2499</v>
      </c>
      <c r="C774" s="477"/>
      <c r="D774" s="477"/>
      <c r="E774" s="477"/>
      <c r="F774" s="477"/>
      <c r="G774" s="477"/>
      <c r="H774" s="527"/>
      <c r="I774" s="469"/>
      <c r="J774" s="469"/>
      <c r="K774" s="469"/>
      <c r="L774" s="469"/>
      <c r="M774" s="469"/>
      <c r="N774" s="461"/>
    </row>
    <row r="775" spans="1:14" ht="26" x14ac:dyDescent="0.35">
      <c r="A775" s="523" t="s">
        <v>8069</v>
      </c>
      <c r="B775" s="524" t="s">
        <v>3286</v>
      </c>
      <c r="C775" s="477"/>
      <c r="D775" s="477"/>
      <c r="E775" s="477"/>
      <c r="F775" s="477"/>
      <c r="G775" s="477"/>
      <c r="H775" s="527"/>
      <c r="I775" s="469"/>
      <c r="J775" s="469"/>
      <c r="K775" s="469"/>
      <c r="L775" s="469"/>
      <c r="M775" s="469"/>
      <c r="N775" s="461"/>
    </row>
    <row r="776" spans="1:14" x14ac:dyDescent="0.35">
      <c r="A776" s="523" t="s">
        <v>8070</v>
      </c>
      <c r="B776" s="474" t="s">
        <v>3805</v>
      </c>
      <c r="C776" s="477">
        <v>947184</v>
      </c>
      <c r="D776" s="477">
        <v>0</v>
      </c>
      <c r="E776" s="477">
        <v>890550</v>
      </c>
      <c r="F776" s="477">
        <v>0</v>
      </c>
      <c r="G776" s="477">
        <v>890550</v>
      </c>
      <c r="H776" s="527">
        <v>134074</v>
      </c>
      <c r="I776" s="469">
        <v>2</v>
      </c>
      <c r="J776" s="469">
        <v>2</v>
      </c>
      <c r="K776" s="469">
        <v>0</v>
      </c>
      <c r="L776" s="469">
        <v>5</v>
      </c>
      <c r="M776" s="469">
        <v>1</v>
      </c>
      <c r="N776" s="461" t="s">
        <v>3790</v>
      </c>
    </row>
    <row r="777" spans="1:14" x14ac:dyDescent="0.35">
      <c r="A777" s="523" t="s">
        <v>1932</v>
      </c>
      <c r="B777" s="524" t="s">
        <v>1930</v>
      </c>
      <c r="C777" s="477"/>
      <c r="D777" s="477"/>
      <c r="E777" s="477"/>
      <c r="F777" s="477"/>
      <c r="G777" s="477"/>
      <c r="H777" s="527"/>
      <c r="I777" s="469"/>
      <c r="J777" s="469"/>
      <c r="K777" s="469"/>
      <c r="L777" s="469"/>
      <c r="M777" s="469"/>
      <c r="N777" s="461"/>
    </row>
    <row r="778" spans="1:14" x14ac:dyDescent="0.35">
      <c r="A778" s="523" t="s">
        <v>740</v>
      </c>
      <c r="B778" s="524" t="s">
        <v>738</v>
      </c>
      <c r="C778" s="477"/>
      <c r="D778" s="477"/>
      <c r="E778" s="477"/>
      <c r="F778" s="477"/>
      <c r="G778" s="477"/>
      <c r="H778" s="527"/>
      <c r="I778" s="469"/>
      <c r="J778" s="469"/>
      <c r="K778" s="469"/>
      <c r="L778" s="469"/>
      <c r="M778" s="469"/>
      <c r="N778" s="461"/>
    </row>
    <row r="779" spans="1:14" x14ac:dyDescent="0.35">
      <c r="A779" s="523" t="s">
        <v>3455</v>
      </c>
      <c r="B779" s="524" t="s">
        <v>3454</v>
      </c>
      <c r="C779" s="477"/>
      <c r="D779" s="477"/>
      <c r="E779" s="477"/>
      <c r="F779" s="477"/>
      <c r="G779" s="477"/>
      <c r="H779" s="527"/>
      <c r="I779" s="469"/>
      <c r="J779" s="469"/>
      <c r="K779" s="469"/>
      <c r="L779" s="469"/>
      <c r="M779" s="469"/>
      <c r="N779" s="461"/>
    </row>
    <row r="780" spans="1:14" x14ac:dyDescent="0.35">
      <c r="A780" s="523" t="s">
        <v>2984</v>
      </c>
      <c r="B780" s="524" t="s">
        <v>1150</v>
      </c>
      <c r="C780" s="477"/>
      <c r="D780" s="477"/>
      <c r="E780" s="477"/>
      <c r="F780" s="477"/>
      <c r="G780" s="477"/>
      <c r="H780" s="527"/>
      <c r="I780" s="469"/>
      <c r="J780" s="469"/>
      <c r="K780" s="469"/>
      <c r="L780" s="469"/>
      <c r="M780" s="469"/>
      <c r="N780" s="461"/>
    </row>
    <row r="781" spans="1:14" x14ac:dyDescent="0.35">
      <c r="A781" s="523" t="s">
        <v>3082</v>
      </c>
      <c r="B781" s="474" t="s">
        <v>8216</v>
      </c>
      <c r="C781" s="477">
        <v>780117</v>
      </c>
      <c r="D781" s="477">
        <v>0</v>
      </c>
      <c r="E781" s="477">
        <v>381440</v>
      </c>
      <c r="F781" s="477">
        <v>0</v>
      </c>
      <c r="G781" s="477">
        <v>708329</v>
      </c>
      <c r="H781" s="527">
        <v>596999</v>
      </c>
      <c r="I781" s="469">
        <v>7</v>
      </c>
      <c r="J781" s="469">
        <v>7</v>
      </c>
      <c r="K781" s="469">
        <v>0</v>
      </c>
      <c r="L781" s="469">
        <v>20</v>
      </c>
      <c r="M781" s="469">
        <v>0</v>
      </c>
      <c r="N781" s="461" t="s">
        <v>3790</v>
      </c>
    </row>
    <row r="782" spans="1:14" x14ac:dyDescent="0.35">
      <c r="A782" s="523" t="s">
        <v>2993</v>
      </c>
      <c r="B782" s="524" t="s">
        <v>1422</v>
      </c>
      <c r="C782" s="477"/>
      <c r="D782" s="477"/>
      <c r="E782" s="477"/>
      <c r="F782" s="477"/>
      <c r="G782" s="477"/>
      <c r="H782" s="527"/>
      <c r="I782" s="469"/>
      <c r="J782" s="469"/>
      <c r="K782" s="469"/>
      <c r="L782" s="469"/>
      <c r="M782" s="469"/>
      <c r="N782" s="461"/>
    </row>
    <row r="783" spans="1:14" x14ac:dyDescent="0.35">
      <c r="A783" s="523" t="s">
        <v>562</v>
      </c>
      <c r="B783" s="524" t="s">
        <v>560</v>
      </c>
      <c r="C783" s="477"/>
      <c r="D783" s="477"/>
      <c r="E783" s="477"/>
      <c r="F783" s="477"/>
      <c r="G783" s="477"/>
      <c r="H783" s="527"/>
      <c r="I783" s="469"/>
      <c r="J783" s="469"/>
      <c r="K783" s="469"/>
      <c r="L783" s="469"/>
      <c r="M783" s="469"/>
      <c r="N783" s="461"/>
    </row>
    <row r="784" spans="1:14" ht="26" x14ac:dyDescent="0.35">
      <c r="A784" s="523" t="s">
        <v>2966</v>
      </c>
      <c r="B784" s="524" t="s">
        <v>3873</v>
      </c>
      <c r="C784" s="477"/>
      <c r="D784" s="477"/>
      <c r="E784" s="477"/>
      <c r="F784" s="477"/>
      <c r="G784" s="477"/>
      <c r="H784" s="527"/>
      <c r="I784" s="469"/>
      <c r="J784" s="469"/>
      <c r="K784" s="469"/>
      <c r="L784" s="469"/>
      <c r="M784" s="469"/>
      <c r="N784" s="461"/>
    </row>
    <row r="785" spans="1:14" x14ac:dyDescent="0.35">
      <c r="A785" s="525" t="s">
        <v>3211</v>
      </c>
      <c r="B785" s="526" t="s">
        <v>3963</v>
      </c>
      <c r="C785" s="478">
        <v>417621572</v>
      </c>
      <c r="D785" s="478">
        <v>0</v>
      </c>
      <c r="E785" s="478">
        <v>311678</v>
      </c>
      <c r="F785" s="478">
        <v>0</v>
      </c>
      <c r="G785" s="477">
        <v>269506066</v>
      </c>
      <c r="H785" s="528">
        <v>475562990</v>
      </c>
      <c r="I785" s="469">
        <v>186</v>
      </c>
      <c r="J785" s="469">
        <v>171</v>
      </c>
      <c r="K785" s="469">
        <v>15</v>
      </c>
      <c r="L785" s="469">
        <v>99</v>
      </c>
      <c r="M785" s="469">
        <v>16</v>
      </c>
      <c r="N785" s="461" t="s">
        <v>4568</v>
      </c>
    </row>
    <row r="786" spans="1:14" x14ac:dyDescent="0.35">
      <c r="A786" s="523" t="s">
        <v>1509</v>
      </c>
      <c r="B786" s="524" t="s">
        <v>1497</v>
      </c>
      <c r="C786" s="477"/>
      <c r="D786" s="477"/>
      <c r="E786" s="477"/>
      <c r="F786" s="477"/>
      <c r="G786" s="477"/>
      <c r="H786" s="527"/>
      <c r="I786" s="469"/>
      <c r="J786" s="469"/>
      <c r="K786" s="469"/>
      <c r="L786" s="469"/>
      <c r="M786" s="469"/>
      <c r="N786" s="461"/>
    </row>
    <row r="787" spans="1:14" ht="26" x14ac:dyDescent="0.35">
      <c r="A787" s="523" t="s">
        <v>2500</v>
      </c>
      <c r="B787" s="524" t="s">
        <v>1201</v>
      </c>
      <c r="C787" s="477"/>
      <c r="D787" s="477"/>
      <c r="E787" s="477"/>
      <c r="F787" s="477"/>
      <c r="G787" s="477"/>
      <c r="H787" s="527"/>
      <c r="I787" s="469"/>
      <c r="J787" s="469"/>
      <c r="K787" s="469"/>
      <c r="L787" s="469"/>
      <c r="M787" s="469"/>
      <c r="N787" s="461"/>
    </row>
    <row r="788" spans="1:14" ht="26" x14ac:dyDescent="0.35">
      <c r="A788" s="523" t="s">
        <v>4955</v>
      </c>
      <c r="B788" s="524" t="s">
        <v>8703</v>
      </c>
      <c r="C788" s="477"/>
      <c r="D788" s="477"/>
      <c r="E788" s="477"/>
      <c r="F788" s="477"/>
      <c r="G788" s="477"/>
      <c r="H788" s="527"/>
      <c r="I788" s="469"/>
      <c r="J788" s="469"/>
      <c r="K788" s="469"/>
      <c r="L788" s="469"/>
      <c r="M788" s="469"/>
      <c r="N788" s="461"/>
    </row>
    <row r="789" spans="1:14" x14ac:dyDescent="0.35">
      <c r="A789" s="523" t="s">
        <v>1352</v>
      </c>
      <c r="B789" s="524" t="s">
        <v>1336</v>
      </c>
      <c r="C789" s="477"/>
      <c r="D789" s="477"/>
      <c r="E789" s="477"/>
      <c r="F789" s="477"/>
      <c r="G789" s="477"/>
      <c r="H789" s="527"/>
      <c r="I789" s="469"/>
      <c r="J789" s="469"/>
      <c r="K789" s="469"/>
      <c r="L789" s="469"/>
      <c r="M789" s="469"/>
      <c r="N789" s="461"/>
    </row>
    <row r="790" spans="1:14" x14ac:dyDescent="0.35">
      <c r="A790" s="523" t="s">
        <v>84</v>
      </c>
      <c r="B790" s="524" t="s">
        <v>83</v>
      </c>
      <c r="C790" s="477"/>
      <c r="D790" s="477"/>
      <c r="E790" s="477"/>
      <c r="F790" s="477"/>
      <c r="G790" s="477"/>
      <c r="H790" s="527"/>
      <c r="I790" s="469"/>
      <c r="J790" s="469"/>
      <c r="K790" s="469"/>
      <c r="L790" s="469"/>
      <c r="M790" s="469"/>
      <c r="N790" s="461"/>
    </row>
    <row r="791" spans="1:14" x14ac:dyDescent="0.35">
      <c r="A791" s="523" t="s">
        <v>1317</v>
      </c>
      <c r="B791" s="524" t="s">
        <v>1295</v>
      </c>
      <c r="C791" s="477"/>
      <c r="D791" s="477"/>
      <c r="E791" s="477"/>
      <c r="F791" s="477"/>
      <c r="G791" s="477"/>
      <c r="H791" s="527"/>
      <c r="I791" s="469"/>
      <c r="J791" s="469"/>
      <c r="K791" s="469"/>
      <c r="L791" s="469"/>
      <c r="M791" s="469"/>
      <c r="N791" s="461"/>
    </row>
    <row r="792" spans="1:14" x14ac:dyDescent="0.35">
      <c r="A792" s="523" t="s">
        <v>3208</v>
      </c>
      <c r="B792" s="524" t="s">
        <v>680</v>
      </c>
      <c r="C792" s="477"/>
      <c r="D792" s="477"/>
      <c r="E792" s="477"/>
      <c r="F792" s="477"/>
      <c r="G792" s="477"/>
      <c r="H792" s="527"/>
      <c r="I792" s="469"/>
      <c r="J792" s="469"/>
      <c r="K792" s="469"/>
      <c r="L792" s="469"/>
      <c r="M792" s="469"/>
      <c r="N792" s="461"/>
    </row>
    <row r="793" spans="1:14" x14ac:dyDescent="0.35">
      <c r="A793" s="523" t="s">
        <v>103</v>
      </c>
      <c r="B793" s="524" t="s">
        <v>102</v>
      </c>
      <c r="C793" s="477"/>
      <c r="D793" s="477"/>
      <c r="E793" s="477"/>
      <c r="F793" s="477"/>
      <c r="G793" s="477"/>
      <c r="H793" s="527"/>
      <c r="I793" s="469"/>
      <c r="J793" s="469"/>
      <c r="K793" s="469"/>
      <c r="L793" s="469"/>
      <c r="M793" s="469"/>
      <c r="N793" s="461"/>
    </row>
    <row r="794" spans="1:14" ht="26" x14ac:dyDescent="0.35">
      <c r="A794" s="523" t="s">
        <v>3145</v>
      </c>
      <c r="B794" s="524" t="s">
        <v>3924</v>
      </c>
      <c r="C794" s="477"/>
      <c r="D794" s="477"/>
      <c r="E794" s="477"/>
      <c r="F794" s="477"/>
      <c r="G794" s="477"/>
      <c r="H794" s="527"/>
      <c r="I794" s="469"/>
      <c r="J794" s="469"/>
      <c r="K794" s="469"/>
      <c r="L794" s="469"/>
      <c r="M794" s="469"/>
      <c r="N794" s="461"/>
    </row>
    <row r="795" spans="1:14" x14ac:dyDescent="0.35">
      <c r="A795" s="523" t="s">
        <v>323</v>
      </c>
      <c r="B795" s="524" t="s">
        <v>322</v>
      </c>
      <c r="C795" s="477"/>
      <c r="D795" s="477"/>
      <c r="E795" s="477"/>
      <c r="F795" s="477"/>
      <c r="G795" s="477"/>
      <c r="H795" s="527"/>
      <c r="I795" s="469"/>
      <c r="J795" s="469"/>
      <c r="K795" s="469"/>
      <c r="L795" s="469"/>
      <c r="M795" s="469"/>
      <c r="N795" s="461"/>
    </row>
    <row r="796" spans="1:14" x14ac:dyDescent="0.35">
      <c r="A796" s="523" t="s">
        <v>5072</v>
      </c>
      <c r="B796" s="524" t="s">
        <v>4454</v>
      </c>
      <c r="C796" s="477">
        <v>12790745</v>
      </c>
      <c r="D796" s="477">
        <v>0</v>
      </c>
      <c r="E796" s="477">
        <v>177767</v>
      </c>
      <c r="F796" s="477">
        <v>0</v>
      </c>
      <c r="G796" s="477">
        <v>14101600</v>
      </c>
      <c r="H796" s="477">
        <v>16572911</v>
      </c>
      <c r="I796" s="469">
        <v>12</v>
      </c>
      <c r="J796" s="469">
        <v>1</v>
      </c>
      <c r="K796" s="469">
        <v>11</v>
      </c>
      <c r="L796" s="469">
        <v>17</v>
      </c>
      <c r="M796" s="469">
        <v>0</v>
      </c>
      <c r="N796" s="461" t="s">
        <v>8201</v>
      </c>
    </row>
    <row r="797" spans="1:14" ht="26" x14ac:dyDescent="0.35">
      <c r="A797" s="523" t="s">
        <v>8071</v>
      </c>
      <c r="B797" s="524" t="s">
        <v>356</v>
      </c>
      <c r="C797" s="477"/>
      <c r="D797" s="477"/>
      <c r="E797" s="477"/>
      <c r="F797" s="477"/>
      <c r="G797" s="477"/>
      <c r="H797" s="527"/>
      <c r="I797" s="469"/>
      <c r="J797" s="469"/>
      <c r="K797" s="469"/>
      <c r="L797" s="469"/>
      <c r="M797" s="469"/>
      <c r="N797" s="461"/>
    </row>
    <row r="798" spans="1:14" x14ac:dyDescent="0.35">
      <c r="A798" s="523" t="s">
        <v>670</v>
      </c>
      <c r="B798" s="524" t="s">
        <v>303</v>
      </c>
      <c r="C798" s="477"/>
      <c r="D798" s="477"/>
      <c r="E798" s="477"/>
      <c r="F798" s="477"/>
      <c r="G798" s="477"/>
      <c r="H798" s="527"/>
      <c r="I798" s="469"/>
      <c r="J798" s="469"/>
      <c r="K798" s="469"/>
      <c r="L798" s="469"/>
      <c r="M798" s="469"/>
      <c r="N798" s="461"/>
    </row>
    <row r="799" spans="1:14" x14ac:dyDescent="0.35">
      <c r="A799" s="523" t="s">
        <v>1004</v>
      </c>
      <c r="B799" s="524" t="s">
        <v>3836</v>
      </c>
      <c r="C799" s="477">
        <v>20527499</v>
      </c>
      <c r="D799" s="477">
        <v>134775</v>
      </c>
      <c r="E799" s="477">
        <v>22662268</v>
      </c>
      <c r="F799" s="477">
        <v>148791</v>
      </c>
      <c r="G799" s="477">
        <v>24253597</v>
      </c>
      <c r="H799" s="527"/>
      <c r="I799" s="469">
        <v>1</v>
      </c>
      <c r="J799" s="469">
        <v>0</v>
      </c>
      <c r="K799" s="469">
        <v>0</v>
      </c>
      <c r="L799" s="469">
        <v>0</v>
      </c>
      <c r="M799" s="469">
        <v>0</v>
      </c>
      <c r="N799" s="461" t="s">
        <v>8222</v>
      </c>
    </row>
    <row r="800" spans="1:14" x14ac:dyDescent="0.35">
      <c r="A800" s="523" t="s">
        <v>1765</v>
      </c>
      <c r="B800" s="524" t="s">
        <v>3929</v>
      </c>
      <c r="C800" s="477">
        <v>1678828</v>
      </c>
      <c r="D800" s="477">
        <v>0</v>
      </c>
      <c r="E800" s="477">
        <v>361833.24</v>
      </c>
      <c r="F800" s="477">
        <v>0</v>
      </c>
      <c r="G800" s="477">
        <v>-28547078</v>
      </c>
      <c r="H800" s="527">
        <v>41177960</v>
      </c>
      <c r="I800" s="469">
        <v>7</v>
      </c>
      <c r="J800" s="469">
        <v>5</v>
      </c>
      <c r="K800" s="469">
        <v>2</v>
      </c>
      <c r="L800" s="469">
        <v>150</v>
      </c>
      <c r="M800" s="469">
        <v>0</v>
      </c>
      <c r="N800" s="461" t="s">
        <v>3500</v>
      </c>
    </row>
    <row r="801" spans="1:14" x14ac:dyDescent="0.35">
      <c r="A801" s="523" t="s">
        <v>1566</v>
      </c>
      <c r="B801" s="524" t="s">
        <v>1543</v>
      </c>
      <c r="C801" s="477"/>
      <c r="D801" s="477"/>
      <c r="E801" s="477"/>
      <c r="F801" s="477"/>
      <c r="G801" s="477"/>
      <c r="H801" s="527"/>
      <c r="I801" s="469"/>
      <c r="J801" s="469"/>
      <c r="K801" s="469"/>
      <c r="L801" s="469"/>
      <c r="M801" s="469"/>
      <c r="N801" s="461"/>
    </row>
    <row r="802" spans="1:14" ht="26" x14ac:dyDescent="0.35">
      <c r="A802" s="523" t="s">
        <v>1489</v>
      </c>
      <c r="B802" s="524" t="s">
        <v>1473</v>
      </c>
      <c r="C802" s="477"/>
      <c r="D802" s="477"/>
      <c r="E802" s="477"/>
      <c r="F802" s="477"/>
      <c r="G802" s="477"/>
      <c r="H802" s="527"/>
      <c r="I802" s="469"/>
      <c r="J802" s="469"/>
      <c r="K802" s="469"/>
      <c r="L802" s="469"/>
      <c r="M802" s="469"/>
      <c r="N802" s="461"/>
    </row>
    <row r="803" spans="1:14" ht="26" x14ac:dyDescent="0.35">
      <c r="A803" s="523" t="s">
        <v>1885</v>
      </c>
      <c r="B803" s="524" t="s">
        <v>1883</v>
      </c>
      <c r="C803" s="477"/>
      <c r="D803" s="477"/>
      <c r="E803" s="477"/>
      <c r="F803" s="477"/>
      <c r="G803" s="477"/>
      <c r="H803" s="527"/>
      <c r="I803" s="469"/>
      <c r="J803" s="469"/>
      <c r="K803" s="469"/>
      <c r="L803" s="469"/>
      <c r="M803" s="469"/>
      <c r="N803" s="461"/>
    </row>
    <row r="804" spans="1:14" x14ac:dyDescent="0.35">
      <c r="A804" s="523" t="s">
        <v>8073</v>
      </c>
      <c r="B804" s="524" t="s">
        <v>3973</v>
      </c>
      <c r="C804" s="477"/>
      <c r="D804" s="477"/>
      <c r="E804" s="477"/>
      <c r="F804" s="477"/>
      <c r="G804" s="477"/>
      <c r="H804" s="527"/>
      <c r="I804" s="469"/>
      <c r="J804" s="469"/>
      <c r="K804" s="469"/>
      <c r="L804" s="469"/>
      <c r="M804" s="469"/>
      <c r="N804" s="461"/>
    </row>
    <row r="805" spans="1:14" x14ac:dyDescent="0.35">
      <c r="A805" s="523" t="s">
        <v>3056</v>
      </c>
      <c r="B805" s="524" t="s">
        <v>2046</v>
      </c>
      <c r="C805" s="477"/>
      <c r="D805" s="477"/>
      <c r="E805" s="477"/>
      <c r="F805" s="477"/>
      <c r="G805" s="477"/>
      <c r="H805" s="527"/>
      <c r="I805" s="469"/>
      <c r="J805" s="469"/>
      <c r="K805" s="469"/>
      <c r="L805" s="469"/>
      <c r="M805" s="469"/>
      <c r="N805" s="461"/>
    </row>
    <row r="806" spans="1:14" ht="26" x14ac:dyDescent="0.35">
      <c r="A806" s="523" t="s">
        <v>3464</v>
      </c>
      <c r="B806" s="524" t="s">
        <v>3462</v>
      </c>
      <c r="C806" s="477"/>
      <c r="D806" s="477"/>
      <c r="E806" s="477"/>
      <c r="F806" s="477"/>
      <c r="G806" s="477"/>
      <c r="H806" s="527"/>
      <c r="I806" s="469"/>
      <c r="J806" s="469"/>
      <c r="K806" s="469"/>
      <c r="L806" s="469"/>
      <c r="M806" s="469"/>
      <c r="N806" s="461"/>
    </row>
    <row r="807" spans="1:14" x14ac:dyDescent="0.35">
      <c r="A807" s="523" t="s">
        <v>2222</v>
      </c>
      <c r="B807" s="524" t="s">
        <v>2326</v>
      </c>
      <c r="C807" s="477"/>
      <c r="D807" s="477"/>
      <c r="E807" s="477"/>
      <c r="F807" s="477"/>
      <c r="G807" s="477"/>
      <c r="H807" s="527"/>
      <c r="I807" s="469"/>
      <c r="J807" s="469"/>
      <c r="K807" s="469"/>
      <c r="L807" s="469"/>
      <c r="M807" s="469"/>
      <c r="N807" s="461"/>
    </row>
    <row r="808" spans="1:14" ht="26" x14ac:dyDescent="0.35">
      <c r="A808" s="523" t="s">
        <v>3194</v>
      </c>
      <c r="B808" s="524" t="s">
        <v>3859</v>
      </c>
      <c r="C808" s="477">
        <v>978400</v>
      </c>
      <c r="D808" s="477">
        <v>0</v>
      </c>
      <c r="E808" s="477">
        <v>58400</v>
      </c>
      <c r="F808" s="477">
        <v>0</v>
      </c>
      <c r="G808" s="477">
        <v>157400</v>
      </c>
      <c r="H808" s="527">
        <v>2070500</v>
      </c>
      <c r="I808" s="469">
        <v>5</v>
      </c>
      <c r="J808" s="469">
        <v>0</v>
      </c>
      <c r="K808" s="469">
        <v>5</v>
      </c>
      <c r="L808" s="469">
        <v>32</v>
      </c>
      <c r="M808" s="469">
        <v>0</v>
      </c>
      <c r="N808" s="461" t="s">
        <v>3500</v>
      </c>
    </row>
    <row r="809" spans="1:14" ht="26" x14ac:dyDescent="0.35">
      <c r="A809" s="523" t="s">
        <v>3008</v>
      </c>
      <c r="B809" s="524" t="s">
        <v>1510</v>
      </c>
      <c r="C809" s="477"/>
      <c r="D809" s="477"/>
      <c r="E809" s="477"/>
      <c r="F809" s="477"/>
      <c r="G809" s="477"/>
      <c r="H809" s="527"/>
      <c r="I809" s="469"/>
      <c r="J809" s="469"/>
      <c r="K809" s="469"/>
      <c r="L809" s="469"/>
      <c r="M809" s="469"/>
      <c r="N809" s="461"/>
    </row>
    <row r="810" spans="1:14" ht="26" x14ac:dyDescent="0.35">
      <c r="A810" s="523" t="s">
        <v>3032</v>
      </c>
      <c r="B810" s="524" t="s">
        <v>3749</v>
      </c>
      <c r="C810" s="477"/>
      <c r="D810" s="477"/>
      <c r="E810" s="477"/>
      <c r="F810" s="477"/>
      <c r="G810" s="477"/>
      <c r="H810" s="527"/>
      <c r="I810" s="469"/>
      <c r="J810" s="469"/>
      <c r="K810" s="469"/>
      <c r="L810" s="469"/>
      <c r="M810" s="469"/>
      <c r="N810" s="461"/>
    </row>
    <row r="811" spans="1:14" ht="26" x14ac:dyDescent="0.35">
      <c r="A811" s="523" t="s">
        <v>8074</v>
      </c>
      <c r="B811" s="524" t="s">
        <v>4531</v>
      </c>
      <c r="C811" s="477"/>
      <c r="D811" s="477"/>
      <c r="E811" s="477"/>
      <c r="F811" s="477"/>
      <c r="G811" s="477"/>
      <c r="H811" s="527"/>
      <c r="I811" s="469"/>
      <c r="J811" s="469"/>
      <c r="K811" s="469"/>
      <c r="L811" s="469"/>
      <c r="M811" s="469"/>
      <c r="N811" s="461"/>
    </row>
    <row r="812" spans="1:14" x14ac:dyDescent="0.35">
      <c r="A812" s="523" t="s">
        <v>4956</v>
      </c>
      <c r="B812" s="524" t="s">
        <v>8406</v>
      </c>
      <c r="C812" s="477"/>
      <c r="D812" s="477"/>
      <c r="E812" s="477"/>
      <c r="F812" s="477"/>
      <c r="G812" s="477"/>
      <c r="H812" s="527"/>
      <c r="I812" s="469"/>
      <c r="J812" s="469"/>
      <c r="K812" s="469"/>
      <c r="L812" s="469"/>
      <c r="M812" s="469"/>
      <c r="N812" s="461"/>
    </row>
    <row r="813" spans="1:14" x14ac:dyDescent="0.35">
      <c r="A813" s="523" t="s">
        <v>2963</v>
      </c>
      <c r="B813" s="524" t="s">
        <v>2056</v>
      </c>
      <c r="C813" s="477"/>
      <c r="D813" s="477"/>
      <c r="E813" s="477"/>
      <c r="F813" s="477"/>
      <c r="G813" s="477"/>
      <c r="H813" s="527"/>
      <c r="I813" s="469"/>
      <c r="J813" s="469"/>
      <c r="K813" s="469"/>
      <c r="L813" s="469"/>
      <c r="M813" s="469"/>
      <c r="N813" s="461"/>
    </row>
    <row r="814" spans="1:14" x14ac:dyDescent="0.35">
      <c r="A814" s="525" t="s">
        <v>311</v>
      </c>
      <c r="B814" s="526" t="s">
        <v>8515</v>
      </c>
      <c r="C814" s="478"/>
      <c r="D814" s="478"/>
      <c r="E814" s="478"/>
      <c r="F814" s="478"/>
      <c r="G814" s="477"/>
      <c r="H814" s="528"/>
      <c r="I814" s="469"/>
      <c r="J814" s="469"/>
      <c r="K814" s="469"/>
      <c r="L814" s="469"/>
      <c r="M814" s="469"/>
      <c r="N814" s="461"/>
    </row>
    <row r="815" spans="1:14" x14ac:dyDescent="0.35">
      <c r="A815" s="523" t="s">
        <v>210</v>
      </c>
      <c r="B815" s="524" t="s">
        <v>14170</v>
      </c>
      <c r="C815" s="477">
        <v>44168198</v>
      </c>
      <c r="D815" s="477">
        <v>0</v>
      </c>
      <c r="E815" s="477">
        <v>0</v>
      </c>
      <c r="F815" s="477">
        <v>0</v>
      </c>
      <c r="G815" s="477">
        <v>3305000</v>
      </c>
      <c r="H815" s="527">
        <v>567426797</v>
      </c>
      <c r="I815" s="469">
        <v>3</v>
      </c>
      <c r="J815" s="469">
        <v>3</v>
      </c>
      <c r="K815" s="469">
        <v>0</v>
      </c>
      <c r="L815" s="469">
        <v>0</v>
      </c>
      <c r="M815" s="469">
        <v>0</v>
      </c>
      <c r="N815" s="461" t="s">
        <v>8222</v>
      </c>
    </row>
    <row r="816" spans="1:14" x14ac:dyDescent="0.35">
      <c r="A816" s="523" t="s">
        <v>4957</v>
      </c>
      <c r="B816" s="524" t="s">
        <v>769</v>
      </c>
      <c r="C816" s="477"/>
      <c r="D816" s="477"/>
      <c r="E816" s="477"/>
      <c r="F816" s="477"/>
      <c r="G816" s="477"/>
      <c r="H816" s="527"/>
      <c r="I816" s="469"/>
      <c r="J816" s="469"/>
      <c r="K816" s="469"/>
      <c r="L816" s="469"/>
      <c r="M816" s="469"/>
      <c r="N816" s="461"/>
    </row>
    <row r="817" spans="1:14" x14ac:dyDescent="0.35">
      <c r="A817" s="523" t="s">
        <v>8075</v>
      </c>
      <c r="B817" s="524" t="s">
        <v>1742</v>
      </c>
      <c r="C817" s="477"/>
      <c r="D817" s="477"/>
      <c r="E817" s="477"/>
      <c r="F817" s="477"/>
      <c r="G817" s="477"/>
      <c r="H817" s="527"/>
      <c r="I817" s="469"/>
      <c r="J817" s="469"/>
      <c r="K817" s="469"/>
      <c r="L817" s="469"/>
      <c r="M817" s="469"/>
      <c r="N817" s="461"/>
    </row>
    <row r="818" spans="1:14" x14ac:dyDescent="0.35">
      <c r="A818" s="523" t="s">
        <v>1035</v>
      </c>
      <c r="B818" s="524" t="s">
        <v>1033</v>
      </c>
      <c r="C818" s="477"/>
      <c r="D818" s="477"/>
      <c r="E818" s="477"/>
      <c r="F818" s="477"/>
      <c r="G818" s="477"/>
      <c r="H818" s="527"/>
      <c r="I818" s="469"/>
      <c r="J818" s="469"/>
      <c r="K818" s="469"/>
      <c r="L818" s="469"/>
      <c r="M818" s="469"/>
      <c r="N818" s="461"/>
    </row>
    <row r="819" spans="1:14" ht="26" x14ac:dyDescent="0.35">
      <c r="A819" s="523" t="s">
        <v>1868</v>
      </c>
      <c r="B819" s="524" t="s">
        <v>1866</v>
      </c>
      <c r="C819" s="477"/>
      <c r="D819" s="477"/>
      <c r="E819" s="477"/>
      <c r="F819" s="477"/>
      <c r="G819" s="477"/>
      <c r="H819" s="527"/>
      <c r="I819" s="469"/>
      <c r="J819" s="469"/>
      <c r="K819" s="469"/>
      <c r="L819" s="469"/>
      <c r="M819" s="469"/>
      <c r="N819" s="461"/>
    </row>
    <row r="820" spans="1:14" x14ac:dyDescent="0.35">
      <c r="A820" s="523" t="s">
        <v>799</v>
      </c>
      <c r="B820" s="524" t="s">
        <v>797</v>
      </c>
      <c r="C820" s="477"/>
      <c r="D820" s="477"/>
      <c r="E820" s="477"/>
      <c r="F820" s="477"/>
      <c r="G820" s="477"/>
      <c r="H820" s="527"/>
      <c r="I820" s="469"/>
      <c r="J820" s="469"/>
      <c r="K820" s="469"/>
      <c r="L820" s="469"/>
      <c r="M820" s="469"/>
      <c r="N820" s="461"/>
    </row>
    <row r="821" spans="1:14" x14ac:dyDescent="0.35">
      <c r="A821" s="523" t="s">
        <v>8076</v>
      </c>
      <c r="B821" s="524" t="s">
        <v>3608</v>
      </c>
      <c r="C821" s="477"/>
      <c r="D821" s="477"/>
      <c r="E821" s="477"/>
      <c r="F821" s="477"/>
      <c r="G821" s="477"/>
      <c r="H821" s="527"/>
      <c r="I821" s="469"/>
      <c r="J821" s="469"/>
      <c r="K821" s="469"/>
      <c r="L821" s="469"/>
      <c r="M821" s="469"/>
      <c r="N821" s="461"/>
    </row>
    <row r="822" spans="1:14" x14ac:dyDescent="0.35">
      <c r="A822" s="523" t="s">
        <v>808</v>
      </c>
      <c r="B822" s="524" t="s">
        <v>3598</v>
      </c>
      <c r="C822" s="477">
        <v>30986000</v>
      </c>
      <c r="D822" s="477">
        <v>0</v>
      </c>
      <c r="E822" s="477">
        <v>-35779984</v>
      </c>
      <c r="F822" s="477">
        <v>0</v>
      </c>
      <c r="G822" s="477">
        <v>-39557174</v>
      </c>
      <c r="H822" s="527">
        <v>6971122</v>
      </c>
      <c r="I822" s="469">
        <v>3</v>
      </c>
      <c r="J822" s="469">
        <v>2</v>
      </c>
      <c r="K822" s="469">
        <v>1</v>
      </c>
      <c r="L822" s="469">
        <v>0</v>
      </c>
      <c r="M822" s="469">
        <v>1</v>
      </c>
      <c r="N822" s="461" t="s">
        <v>8222</v>
      </c>
    </row>
    <row r="823" spans="1:14" x14ac:dyDescent="0.35">
      <c r="A823" s="523" t="s">
        <v>3040</v>
      </c>
      <c r="B823" s="524" t="s">
        <v>2656</v>
      </c>
      <c r="C823" s="477"/>
      <c r="D823" s="477"/>
      <c r="E823" s="477"/>
      <c r="F823" s="477"/>
      <c r="G823" s="477"/>
      <c r="H823" s="527"/>
      <c r="I823" s="469"/>
      <c r="J823" s="469"/>
      <c r="K823" s="469"/>
      <c r="L823" s="469"/>
      <c r="M823" s="469"/>
      <c r="N823" s="461"/>
    </row>
    <row r="824" spans="1:14" x14ac:dyDescent="0.35">
      <c r="A824" s="523" t="s">
        <v>4958</v>
      </c>
      <c r="B824" s="524" t="s">
        <v>835</v>
      </c>
      <c r="C824" s="477"/>
      <c r="D824" s="477"/>
      <c r="E824" s="477"/>
      <c r="F824" s="477"/>
      <c r="G824" s="477"/>
      <c r="H824" s="527"/>
      <c r="I824" s="469"/>
      <c r="J824" s="469"/>
      <c r="K824" s="469"/>
      <c r="L824" s="469"/>
      <c r="M824" s="469"/>
      <c r="N824" s="461"/>
    </row>
    <row r="825" spans="1:14" ht="26" x14ac:dyDescent="0.35">
      <c r="A825" s="523" t="s">
        <v>8077</v>
      </c>
      <c r="B825" s="524" t="s">
        <v>3977</v>
      </c>
      <c r="C825" s="477"/>
      <c r="D825" s="477"/>
      <c r="E825" s="477"/>
      <c r="F825" s="477"/>
      <c r="G825" s="477"/>
      <c r="H825" s="527"/>
      <c r="I825" s="469"/>
      <c r="J825" s="469"/>
      <c r="K825" s="469"/>
      <c r="L825" s="469"/>
      <c r="M825" s="469"/>
      <c r="N825" s="461"/>
    </row>
    <row r="826" spans="1:14" ht="26" x14ac:dyDescent="0.35">
      <c r="A826" s="523" t="s">
        <v>14796</v>
      </c>
      <c r="B826" s="474" t="s">
        <v>3612</v>
      </c>
      <c r="C826" s="477">
        <v>35471576</v>
      </c>
      <c r="D826" s="477">
        <v>0</v>
      </c>
      <c r="E826" s="477">
        <v>20504755</v>
      </c>
      <c r="F826" s="477">
        <v>0</v>
      </c>
      <c r="G826" s="477">
        <v>-35563327</v>
      </c>
      <c r="H826" s="527">
        <v>43791429</v>
      </c>
      <c r="I826" s="469">
        <v>11</v>
      </c>
      <c r="J826" s="469">
        <v>1</v>
      </c>
      <c r="K826" s="469">
        <v>10</v>
      </c>
      <c r="L826" s="469">
        <v>0</v>
      </c>
      <c r="M826" s="469">
        <v>0</v>
      </c>
      <c r="N826" s="461" t="s">
        <v>8222</v>
      </c>
    </row>
    <row r="827" spans="1:14" x14ac:dyDescent="0.35">
      <c r="A827" s="523" t="s">
        <v>319</v>
      </c>
      <c r="B827" s="524" t="s">
        <v>8214</v>
      </c>
      <c r="C827" s="477"/>
      <c r="D827" s="477"/>
      <c r="E827" s="477"/>
      <c r="F827" s="477"/>
      <c r="G827" s="477"/>
      <c r="H827" s="527"/>
      <c r="I827" s="469"/>
      <c r="J827" s="469"/>
      <c r="K827" s="469"/>
      <c r="L827" s="469"/>
      <c r="M827" s="469"/>
      <c r="N827" s="461"/>
    </row>
    <row r="828" spans="1:14" x14ac:dyDescent="0.35">
      <c r="A828" s="523" t="s">
        <v>578</v>
      </c>
      <c r="B828" s="524" t="s">
        <v>8403</v>
      </c>
      <c r="C828" s="477">
        <v>199513115.72</v>
      </c>
      <c r="D828" s="477">
        <v>0</v>
      </c>
      <c r="E828" s="477">
        <v>21710153.510000002</v>
      </c>
      <c r="F828" s="477">
        <v>0</v>
      </c>
      <c r="G828" s="477">
        <v>-202906890.08000001</v>
      </c>
      <c r="H828" s="527">
        <v>60252061</v>
      </c>
      <c r="I828" s="469">
        <v>3</v>
      </c>
      <c r="J828" s="469">
        <v>1</v>
      </c>
      <c r="K828" s="469">
        <v>2</v>
      </c>
      <c r="L828" s="469">
        <v>0</v>
      </c>
      <c r="M828" s="469">
        <v>1</v>
      </c>
      <c r="N828" s="461" t="s">
        <v>8222</v>
      </c>
    </row>
    <row r="829" spans="1:14" x14ac:dyDescent="0.35">
      <c r="A829" s="523" t="s">
        <v>278</v>
      </c>
      <c r="B829" s="524" t="s">
        <v>276</v>
      </c>
      <c r="C829" s="477">
        <v>52033423.32</v>
      </c>
      <c r="D829" s="477"/>
      <c r="E829" s="477">
        <v>30067704.420000002</v>
      </c>
      <c r="F829" s="477"/>
      <c r="G829" s="477">
        <v>30064704.420000002</v>
      </c>
      <c r="H829" s="527"/>
      <c r="I829" s="469"/>
      <c r="J829" s="469"/>
      <c r="K829" s="469"/>
      <c r="L829" s="469"/>
      <c r="M829" s="469"/>
      <c r="N829" s="461"/>
    </row>
    <row r="830" spans="1:14" x14ac:dyDescent="0.35">
      <c r="A830" s="523" t="s">
        <v>989</v>
      </c>
      <c r="B830" s="474" t="s">
        <v>987</v>
      </c>
      <c r="C830" s="477"/>
      <c r="D830" s="477"/>
      <c r="E830" s="477"/>
      <c r="F830" s="477"/>
      <c r="G830" s="477"/>
      <c r="H830" s="527"/>
      <c r="I830" s="469"/>
      <c r="J830" s="469"/>
      <c r="K830" s="469"/>
      <c r="L830" s="469"/>
      <c r="M830" s="469"/>
      <c r="N830" s="461"/>
    </row>
    <row r="831" spans="1:14" x14ac:dyDescent="0.35">
      <c r="A831" s="523" t="s">
        <v>732</v>
      </c>
      <c r="B831" s="524" t="s">
        <v>730</v>
      </c>
      <c r="C831" s="477"/>
      <c r="D831" s="477"/>
      <c r="E831" s="477"/>
      <c r="F831" s="477"/>
      <c r="G831" s="477"/>
      <c r="H831" s="527"/>
      <c r="I831" s="469"/>
      <c r="J831" s="469"/>
      <c r="K831" s="469"/>
      <c r="L831" s="469"/>
      <c r="M831" s="469"/>
      <c r="N831" s="461"/>
    </row>
    <row r="832" spans="1:14" x14ac:dyDescent="0.35">
      <c r="A832" s="523" t="s">
        <v>4959</v>
      </c>
      <c r="B832" s="524" t="s">
        <v>8737</v>
      </c>
      <c r="C832" s="477"/>
      <c r="D832" s="477"/>
      <c r="E832" s="477"/>
      <c r="F832" s="477"/>
      <c r="G832" s="477"/>
      <c r="H832" s="527"/>
      <c r="I832" s="469"/>
      <c r="J832" s="469"/>
      <c r="K832" s="469"/>
      <c r="L832" s="469"/>
      <c r="M832" s="469"/>
      <c r="N832" s="461"/>
    </row>
    <row r="833" spans="1:14" ht="26" x14ac:dyDescent="0.35">
      <c r="A833" s="523" t="s">
        <v>2503</v>
      </c>
      <c r="B833" s="524" t="s">
        <v>2502</v>
      </c>
      <c r="C833" s="477"/>
      <c r="D833" s="477"/>
      <c r="E833" s="477"/>
      <c r="F833" s="477"/>
      <c r="G833" s="477"/>
      <c r="H833" s="527"/>
      <c r="I833" s="469"/>
      <c r="J833" s="469"/>
      <c r="K833" s="469"/>
      <c r="L833" s="469"/>
      <c r="M833" s="469"/>
      <c r="N833" s="461"/>
    </row>
    <row r="834" spans="1:14" ht="26" x14ac:dyDescent="0.35">
      <c r="A834" s="523" t="s">
        <v>3227</v>
      </c>
      <c r="B834" s="524" t="s">
        <v>285</v>
      </c>
      <c r="C834" s="477"/>
      <c r="D834" s="477"/>
      <c r="E834" s="477"/>
      <c r="F834" s="477"/>
      <c r="G834" s="477"/>
      <c r="H834" s="527"/>
      <c r="I834" s="469"/>
      <c r="J834" s="469"/>
      <c r="K834" s="469"/>
      <c r="L834" s="469"/>
      <c r="M834" s="469"/>
      <c r="N834" s="461"/>
    </row>
    <row r="835" spans="1:14" x14ac:dyDescent="0.35">
      <c r="A835" s="523" t="s">
        <v>2407</v>
      </c>
      <c r="B835" s="524" t="s">
        <v>3668</v>
      </c>
      <c r="C835" s="477"/>
      <c r="D835" s="477"/>
      <c r="E835" s="477"/>
      <c r="F835" s="477"/>
      <c r="G835" s="477"/>
      <c r="H835" s="527"/>
      <c r="I835" s="469"/>
      <c r="J835" s="469"/>
      <c r="K835" s="469"/>
      <c r="L835" s="469"/>
      <c r="M835" s="469"/>
      <c r="N835" s="461"/>
    </row>
    <row r="836" spans="1:14" x14ac:dyDescent="0.35">
      <c r="A836" s="523" t="s">
        <v>152</v>
      </c>
      <c r="B836" s="524" t="s">
        <v>4078</v>
      </c>
      <c r="C836" s="477"/>
      <c r="D836" s="477"/>
      <c r="E836" s="477"/>
      <c r="F836" s="477"/>
      <c r="G836" s="477"/>
      <c r="H836" s="527"/>
      <c r="I836" s="469"/>
      <c r="J836" s="469"/>
      <c r="K836" s="469"/>
      <c r="L836" s="469"/>
      <c r="M836" s="469"/>
      <c r="N836" s="461"/>
    </row>
    <row r="837" spans="1:14" x14ac:dyDescent="0.35">
      <c r="A837" s="523" t="s">
        <v>8079</v>
      </c>
      <c r="B837" s="524" t="s">
        <v>8571</v>
      </c>
      <c r="C837" s="477"/>
      <c r="D837" s="477"/>
      <c r="E837" s="477"/>
      <c r="F837" s="477"/>
      <c r="G837" s="477"/>
      <c r="H837" s="527"/>
      <c r="I837" s="469"/>
      <c r="J837" s="469"/>
      <c r="K837" s="469"/>
      <c r="L837" s="469"/>
      <c r="M837" s="469"/>
      <c r="N837" s="461"/>
    </row>
    <row r="838" spans="1:14" ht="26" x14ac:dyDescent="0.35">
      <c r="A838" s="523" t="s">
        <v>4460</v>
      </c>
      <c r="B838" s="524" t="s">
        <v>4532</v>
      </c>
      <c r="C838" s="477"/>
      <c r="D838" s="477"/>
      <c r="E838" s="477"/>
      <c r="F838" s="477"/>
      <c r="G838" s="477"/>
      <c r="H838" s="527"/>
      <c r="I838" s="469"/>
      <c r="J838" s="469"/>
      <c r="K838" s="469"/>
      <c r="L838" s="469"/>
      <c r="M838" s="469"/>
      <c r="N838" s="461"/>
    </row>
    <row r="839" spans="1:14" x14ac:dyDescent="0.35">
      <c r="A839" s="523" t="s">
        <v>7926</v>
      </c>
      <c r="B839" s="524" t="s">
        <v>7916</v>
      </c>
      <c r="C839" s="477"/>
      <c r="D839" s="477"/>
      <c r="E839" s="477"/>
      <c r="F839" s="477"/>
      <c r="G839" s="477"/>
      <c r="H839" s="527"/>
      <c r="I839" s="469"/>
      <c r="J839" s="469"/>
      <c r="K839" s="469"/>
      <c r="L839" s="469"/>
      <c r="M839" s="469"/>
      <c r="N839" s="461"/>
    </row>
    <row r="840" spans="1:14" x14ac:dyDescent="0.35">
      <c r="A840" s="523" t="s">
        <v>4464</v>
      </c>
      <c r="B840" s="524" t="s">
        <v>4463</v>
      </c>
      <c r="C840" s="477"/>
      <c r="D840" s="477"/>
      <c r="E840" s="477"/>
      <c r="F840" s="477"/>
      <c r="G840" s="477"/>
      <c r="H840" s="527"/>
      <c r="I840" s="469"/>
      <c r="J840" s="469"/>
      <c r="K840" s="469"/>
      <c r="L840" s="469"/>
      <c r="M840" s="469"/>
      <c r="N840" s="461"/>
    </row>
    <row r="841" spans="1:14" x14ac:dyDescent="0.35">
      <c r="A841" s="523" t="s">
        <v>3043</v>
      </c>
      <c r="B841" s="474" t="s">
        <v>2670</v>
      </c>
      <c r="C841" s="477">
        <v>9594892</v>
      </c>
      <c r="D841" s="477">
        <v>0</v>
      </c>
      <c r="E841" s="477">
        <v>480455</v>
      </c>
      <c r="F841" s="477">
        <v>0</v>
      </c>
      <c r="G841" s="477">
        <v>7158585</v>
      </c>
      <c r="H841" s="527">
        <v>3532181</v>
      </c>
      <c r="I841" s="469">
        <v>61</v>
      </c>
      <c r="J841" s="469">
        <v>20</v>
      </c>
      <c r="K841" s="469">
        <v>41</v>
      </c>
      <c r="L841" s="469">
        <v>34</v>
      </c>
      <c r="M841" s="469">
        <v>0</v>
      </c>
      <c r="N841" s="461" t="s">
        <v>8201</v>
      </c>
    </row>
    <row r="842" spans="1:14" x14ac:dyDescent="0.35">
      <c r="A842" s="523" t="s">
        <v>5075</v>
      </c>
      <c r="B842" s="524" t="s">
        <v>14760</v>
      </c>
      <c r="C842" s="477">
        <v>0</v>
      </c>
      <c r="D842" s="477">
        <v>0</v>
      </c>
      <c r="E842" s="477">
        <v>0</v>
      </c>
      <c r="F842" s="477">
        <v>0</v>
      </c>
      <c r="G842" s="477">
        <v>0</v>
      </c>
      <c r="H842" s="527">
        <v>-3320</v>
      </c>
      <c r="I842" s="469">
        <v>3</v>
      </c>
      <c r="J842" s="469">
        <v>2</v>
      </c>
      <c r="K842" s="469">
        <v>1</v>
      </c>
      <c r="L842" s="469">
        <v>0</v>
      </c>
      <c r="M842" s="469">
        <v>1</v>
      </c>
      <c r="N842" s="461" t="s">
        <v>3500</v>
      </c>
    </row>
    <row r="843" spans="1:14" x14ac:dyDescent="0.35">
      <c r="A843" s="523" t="s">
        <v>973</v>
      </c>
      <c r="B843" s="524" t="s">
        <v>971</v>
      </c>
      <c r="C843" s="477">
        <v>994092</v>
      </c>
      <c r="D843" s="477">
        <v>0</v>
      </c>
      <c r="E843" s="477">
        <v>3623445</v>
      </c>
      <c r="F843" s="477">
        <v>0</v>
      </c>
      <c r="G843" s="477">
        <v>3632445</v>
      </c>
      <c r="H843" s="527">
        <v>24075463</v>
      </c>
      <c r="I843" s="469">
        <v>500</v>
      </c>
      <c r="J843" s="469">
        <v>0</v>
      </c>
      <c r="K843" s="469">
        <v>0</v>
      </c>
      <c r="L843" s="469">
        <v>0</v>
      </c>
      <c r="M843" s="469">
        <v>6</v>
      </c>
      <c r="N843" s="461" t="s">
        <v>8201</v>
      </c>
    </row>
    <row r="844" spans="1:14" ht="52" x14ac:dyDescent="0.35">
      <c r="A844" s="523" t="s">
        <v>3181</v>
      </c>
      <c r="B844" s="524" t="s">
        <v>568</v>
      </c>
      <c r="C844" s="477"/>
      <c r="D844" s="477"/>
      <c r="E844" s="477"/>
      <c r="F844" s="477"/>
      <c r="G844" s="477"/>
      <c r="H844" s="527"/>
      <c r="I844" s="469"/>
      <c r="J844" s="469"/>
      <c r="K844" s="469"/>
      <c r="L844" s="469"/>
      <c r="M844" s="469"/>
      <c r="N844" s="461"/>
    </row>
    <row r="845" spans="1:14" x14ac:dyDescent="0.35">
      <c r="A845" s="523" t="s">
        <v>3473</v>
      </c>
      <c r="B845" s="524" t="s">
        <v>2308</v>
      </c>
      <c r="C845" s="477"/>
      <c r="D845" s="477"/>
      <c r="E845" s="477"/>
      <c r="F845" s="477"/>
      <c r="G845" s="477"/>
      <c r="H845" s="527"/>
      <c r="I845" s="469"/>
      <c r="J845" s="469"/>
      <c r="K845" s="469"/>
      <c r="L845" s="469"/>
      <c r="M845" s="469"/>
      <c r="N845" s="461"/>
    </row>
    <row r="846" spans="1:14" x14ac:dyDescent="0.35">
      <c r="A846" s="523" t="s">
        <v>1370</v>
      </c>
      <c r="B846" s="524" t="s">
        <v>1371</v>
      </c>
      <c r="C846" s="477"/>
      <c r="D846" s="477"/>
      <c r="E846" s="477"/>
      <c r="F846" s="477"/>
      <c r="G846" s="477"/>
      <c r="H846" s="527"/>
      <c r="I846" s="469"/>
      <c r="J846" s="469"/>
      <c r="K846" s="469"/>
      <c r="L846" s="469"/>
      <c r="M846" s="469"/>
      <c r="N846" s="461"/>
    </row>
    <row r="847" spans="1:14" ht="52" x14ac:dyDescent="0.35">
      <c r="A847" s="523" t="s">
        <v>8639</v>
      </c>
      <c r="B847" s="524" t="s">
        <v>8282</v>
      </c>
      <c r="C847" s="477"/>
      <c r="D847" s="477"/>
      <c r="E847" s="477"/>
      <c r="F847" s="477"/>
      <c r="G847" s="477"/>
      <c r="H847" s="527"/>
      <c r="I847" s="469"/>
      <c r="J847" s="469"/>
      <c r="K847" s="469"/>
      <c r="L847" s="469"/>
      <c r="M847" s="469"/>
      <c r="N847" s="461"/>
    </row>
    <row r="848" spans="1:14" ht="26" x14ac:dyDescent="0.35">
      <c r="A848" s="523" t="s">
        <v>8080</v>
      </c>
      <c r="B848" s="524" t="s">
        <v>3331</v>
      </c>
      <c r="C848" s="477"/>
      <c r="D848" s="477"/>
      <c r="E848" s="477"/>
      <c r="F848" s="477"/>
      <c r="G848" s="477"/>
      <c r="H848" s="527"/>
      <c r="I848" s="469"/>
      <c r="J848" s="469"/>
      <c r="K848" s="469"/>
      <c r="L848" s="469"/>
      <c r="M848" s="469"/>
      <c r="N848" s="461"/>
    </row>
    <row r="849" spans="1:14" x14ac:dyDescent="0.35">
      <c r="A849" s="523" t="s">
        <v>273</v>
      </c>
      <c r="B849" s="524" t="s">
        <v>8248</v>
      </c>
      <c r="C849" s="477">
        <v>4251621</v>
      </c>
      <c r="D849" s="477">
        <v>0</v>
      </c>
      <c r="E849" s="477">
        <v>54531</v>
      </c>
      <c r="F849" s="477">
        <v>0</v>
      </c>
      <c r="G849" s="477">
        <v>9928989</v>
      </c>
      <c r="H849" s="527">
        <v>28907388</v>
      </c>
      <c r="I849" s="469">
        <v>12</v>
      </c>
      <c r="J849" s="469">
        <v>4</v>
      </c>
      <c r="K849" s="469">
        <v>8</v>
      </c>
      <c r="L849" s="469">
        <v>16</v>
      </c>
      <c r="M849" s="469">
        <v>0</v>
      </c>
      <c r="N849" s="461" t="s">
        <v>3500</v>
      </c>
    </row>
    <row r="850" spans="1:14" ht="26" x14ac:dyDescent="0.35">
      <c r="A850" s="523" t="s">
        <v>3151</v>
      </c>
      <c r="B850" s="524" t="s">
        <v>796</v>
      </c>
      <c r="C850" s="477">
        <v>1834435</v>
      </c>
      <c r="D850" s="477">
        <v>0</v>
      </c>
      <c r="E850" s="477">
        <v>10017485</v>
      </c>
      <c r="F850" s="477">
        <v>0</v>
      </c>
      <c r="G850" s="477">
        <v>1837357</v>
      </c>
      <c r="H850" s="527">
        <v>154002</v>
      </c>
      <c r="I850" s="469">
        <v>6</v>
      </c>
      <c r="J850" s="469">
        <v>2</v>
      </c>
      <c r="K850" s="469">
        <v>4</v>
      </c>
      <c r="L850" s="469">
        <v>0</v>
      </c>
      <c r="M850" s="469">
        <v>0</v>
      </c>
      <c r="N850" s="461" t="s">
        <v>3790</v>
      </c>
    </row>
    <row r="851" spans="1:14" x14ac:dyDescent="0.35">
      <c r="A851" s="523" t="s">
        <v>4960</v>
      </c>
      <c r="B851" s="524" t="s">
        <v>1960</v>
      </c>
      <c r="C851" s="477"/>
      <c r="D851" s="477"/>
      <c r="E851" s="477"/>
      <c r="F851" s="477"/>
      <c r="G851" s="477"/>
      <c r="H851" s="527"/>
      <c r="I851" s="469"/>
      <c r="J851" s="469"/>
      <c r="K851" s="469"/>
      <c r="L851" s="469"/>
      <c r="M851" s="469"/>
      <c r="N851" s="461"/>
    </row>
    <row r="852" spans="1:14" x14ac:dyDescent="0.35">
      <c r="A852" s="523" t="s">
        <v>1166</v>
      </c>
      <c r="B852" s="524" t="s">
        <v>1164</v>
      </c>
      <c r="C852" s="477"/>
      <c r="D852" s="477"/>
      <c r="E852" s="477"/>
      <c r="F852" s="477"/>
      <c r="G852" s="477"/>
      <c r="H852" s="527"/>
      <c r="I852" s="469"/>
      <c r="J852" s="469"/>
      <c r="K852" s="469"/>
      <c r="L852" s="469"/>
      <c r="M852" s="469"/>
      <c r="N852" s="461"/>
    </row>
    <row r="853" spans="1:14" ht="26" x14ac:dyDescent="0.35">
      <c r="A853" s="523" t="s">
        <v>8082</v>
      </c>
      <c r="B853" s="524" t="s">
        <v>3347</v>
      </c>
      <c r="C853" s="477"/>
      <c r="D853" s="477"/>
      <c r="E853" s="477"/>
      <c r="F853" s="477"/>
      <c r="G853" s="477"/>
      <c r="H853" s="527"/>
      <c r="I853" s="469"/>
      <c r="J853" s="469"/>
      <c r="K853" s="469"/>
      <c r="L853" s="469"/>
      <c r="M853" s="469"/>
      <c r="N853" s="461"/>
    </row>
    <row r="854" spans="1:14" x14ac:dyDescent="0.35">
      <c r="A854" s="523" t="s">
        <v>4468</v>
      </c>
      <c r="B854" s="524" t="s">
        <v>4467</v>
      </c>
      <c r="C854" s="477"/>
      <c r="D854" s="477"/>
      <c r="E854" s="477"/>
      <c r="F854" s="477"/>
      <c r="G854" s="477"/>
      <c r="H854" s="527"/>
      <c r="I854" s="469"/>
      <c r="J854" s="469"/>
      <c r="K854" s="469"/>
      <c r="L854" s="469"/>
      <c r="M854" s="469"/>
      <c r="N854" s="461"/>
    </row>
    <row r="855" spans="1:14" ht="26" x14ac:dyDescent="0.35">
      <c r="A855" s="523" t="s">
        <v>3076</v>
      </c>
      <c r="B855" s="524" t="s">
        <v>12932</v>
      </c>
      <c r="C855" s="477">
        <v>365500</v>
      </c>
      <c r="D855" s="477">
        <v>0</v>
      </c>
      <c r="E855" s="477">
        <v>169900</v>
      </c>
      <c r="F855" s="477">
        <v>0</v>
      </c>
      <c r="G855" s="477">
        <v>-425200</v>
      </c>
      <c r="H855" s="527">
        <v>0</v>
      </c>
      <c r="I855" s="469">
        <v>2</v>
      </c>
      <c r="J855" s="469">
        <v>1</v>
      </c>
      <c r="K855" s="469">
        <v>1</v>
      </c>
      <c r="L855" s="469">
        <v>0</v>
      </c>
      <c r="M855" s="469">
        <v>0</v>
      </c>
      <c r="N855" s="461" t="s">
        <v>3790</v>
      </c>
    </row>
    <row r="856" spans="1:14" x14ac:dyDescent="0.35">
      <c r="A856" s="523" t="s">
        <v>3079</v>
      </c>
      <c r="B856" s="524" t="s">
        <v>4560</v>
      </c>
      <c r="C856" s="477">
        <v>319469727.29000002</v>
      </c>
      <c r="D856" s="477">
        <v>0</v>
      </c>
      <c r="E856" s="477">
        <v>163232361.78999999</v>
      </c>
      <c r="F856" s="477">
        <v>0</v>
      </c>
      <c r="G856" s="477">
        <v>-423120862.25</v>
      </c>
      <c r="H856" s="527">
        <v>2635255790</v>
      </c>
      <c r="I856" s="469">
        <v>119076</v>
      </c>
      <c r="J856" s="469">
        <v>0</v>
      </c>
      <c r="K856" s="469">
        <v>0</v>
      </c>
      <c r="L856" s="469">
        <v>119076</v>
      </c>
      <c r="M856" s="469">
        <v>359</v>
      </c>
      <c r="N856" s="461" t="s">
        <v>8222</v>
      </c>
    </row>
    <row r="857" spans="1:14" ht="26" x14ac:dyDescent="0.35">
      <c r="A857" s="523" t="s">
        <v>884</v>
      </c>
      <c r="B857" s="524" t="s">
        <v>3870</v>
      </c>
      <c r="C857" s="477"/>
      <c r="D857" s="477"/>
      <c r="E857" s="477"/>
      <c r="F857" s="477"/>
      <c r="G857" s="477"/>
      <c r="H857" s="527"/>
      <c r="I857" s="469"/>
      <c r="J857" s="469"/>
      <c r="K857" s="469"/>
      <c r="L857" s="469"/>
      <c r="M857" s="469"/>
      <c r="N857" s="461"/>
    </row>
    <row r="858" spans="1:14" x14ac:dyDescent="0.35">
      <c r="A858" s="523" t="s">
        <v>4961</v>
      </c>
      <c r="B858" s="524" t="s">
        <v>2698</v>
      </c>
      <c r="C858" s="477"/>
      <c r="D858" s="477"/>
      <c r="E858" s="477"/>
      <c r="F858" s="477"/>
      <c r="G858" s="477"/>
      <c r="H858" s="527"/>
      <c r="I858" s="469"/>
      <c r="J858" s="469"/>
      <c r="K858" s="469"/>
      <c r="L858" s="469"/>
      <c r="M858" s="469"/>
      <c r="N858" s="461"/>
    </row>
    <row r="859" spans="1:14" ht="26" x14ac:dyDescent="0.35">
      <c r="A859" s="523" t="s">
        <v>3112</v>
      </c>
      <c r="B859" s="524" t="s">
        <v>3964</v>
      </c>
      <c r="C859" s="477">
        <v>4462330</v>
      </c>
      <c r="D859" s="477">
        <v>0</v>
      </c>
      <c r="E859" s="477">
        <v>59000</v>
      </c>
      <c r="F859" s="477">
        <v>0</v>
      </c>
      <c r="G859" s="477">
        <v>3531880</v>
      </c>
      <c r="H859" s="527">
        <v>2617344</v>
      </c>
      <c r="I859" s="469">
        <v>3</v>
      </c>
      <c r="J859" s="469">
        <v>1</v>
      </c>
      <c r="K859" s="469">
        <v>2</v>
      </c>
      <c r="L859" s="469">
        <v>10</v>
      </c>
      <c r="M859" s="469">
        <v>0</v>
      </c>
      <c r="N859" s="461" t="s">
        <v>3790</v>
      </c>
    </row>
    <row r="860" spans="1:14" x14ac:dyDescent="0.35">
      <c r="A860" s="523" t="s">
        <v>8083</v>
      </c>
      <c r="B860" s="474" t="s">
        <v>4221</v>
      </c>
      <c r="C860" s="477">
        <v>1448346</v>
      </c>
      <c r="D860" s="477">
        <v>0</v>
      </c>
      <c r="E860" s="477">
        <v>429000</v>
      </c>
      <c r="F860" s="477">
        <v>0</v>
      </c>
      <c r="G860" s="477">
        <v>1368348</v>
      </c>
      <c r="H860" s="477">
        <v>4570500</v>
      </c>
      <c r="I860" s="470">
        <v>12</v>
      </c>
      <c r="J860" s="470">
        <v>4</v>
      </c>
      <c r="K860" s="470">
        <v>8</v>
      </c>
      <c r="L860" s="470">
        <v>12</v>
      </c>
      <c r="M860" s="470">
        <v>0</v>
      </c>
      <c r="N860" s="522" t="s">
        <v>3500</v>
      </c>
    </row>
    <row r="861" spans="1:14" ht="26" x14ac:dyDescent="0.35">
      <c r="A861" s="523" t="s">
        <v>820</v>
      </c>
      <c r="B861" s="524" t="s">
        <v>818</v>
      </c>
      <c r="C861" s="477"/>
      <c r="D861" s="477"/>
      <c r="E861" s="477"/>
      <c r="F861" s="477"/>
      <c r="G861" s="477"/>
      <c r="H861" s="527"/>
      <c r="I861" s="469"/>
      <c r="J861" s="469"/>
      <c r="K861" s="469"/>
      <c r="L861" s="469"/>
      <c r="M861" s="469"/>
      <c r="N861" s="461"/>
    </row>
    <row r="862" spans="1:14" x14ac:dyDescent="0.35">
      <c r="A862" s="523" t="s">
        <v>1920</v>
      </c>
      <c r="B862" s="524" t="s">
        <v>2305</v>
      </c>
      <c r="C862" s="477"/>
      <c r="D862" s="477"/>
      <c r="E862" s="477"/>
      <c r="F862" s="477"/>
      <c r="G862" s="477"/>
      <c r="H862" s="527"/>
      <c r="I862" s="469"/>
      <c r="J862" s="469"/>
      <c r="K862" s="469"/>
      <c r="L862" s="469"/>
      <c r="M862" s="469"/>
      <c r="N862" s="461"/>
    </row>
    <row r="863" spans="1:14" x14ac:dyDescent="0.35">
      <c r="A863" s="523" t="s">
        <v>1850</v>
      </c>
      <c r="B863" s="524" t="s">
        <v>1848</v>
      </c>
      <c r="C863" s="477"/>
      <c r="D863" s="477"/>
      <c r="E863" s="477"/>
      <c r="F863" s="477"/>
      <c r="G863" s="477"/>
      <c r="H863" s="527"/>
      <c r="I863" s="469"/>
      <c r="J863" s="469"/>
      <c r="K863" s="469"/>
      <c r="L863" s="469"/>
      <c r="M863" s="469"/>
      <c r="N863" s="461"/>
    </row>
    <row r="864" spans="1:14" ht="26" x14ac:dyDescent="0.35">
      <c r="A864" s="523" t="s">
        <v>4962</v>
      </c>
      <c r="B864" s="524" t="s">
        <v>8566</v>
      </c>
      <c r="C864" s="477"/>
      <c r="D864" s="477"/>
      <c r="E864" s="477"/>
      <c r="F864" s="477"/>
      <c r="G864" s="477"/>
      <c r="H864" s="527"/>
      <c r="I864" s="469"/>
      <c r="J864" s="469"/>
      <c r="K864" s="469"/>
      <c r="L864" s="469"/>
      <c r="M864" s="469"/>
      <c r="N864" s="461"/>
    </row>
    <row r="865" spans="1:14" x14ac:dyDescent="0.35">
      <c r="A865" s="523" t="s">
        <v>1958</v>
      </c>
      <c r="B865" s="524" t="s">
        <v>1956</v>
      </c>
      <c r="C865" s="477"/>
      <c r="D865" s="477"/>
      <c r="E865" s="477"/>
      <c r="F865" s="477"/>
      <c r="G865" s="477"/>
      <c r="H865" s="527"/>
      <c r="I865" s="469"/>
      <c r="J865" s="469"/>
      <c r="K865" s="469"/>
      <c r="L865" s="469"/>
      <c r="M865" s="469"/>
      <c r="N865" s="461"/>
    </row>
    <row r="866" spans="1:14" x14ac:dyDescent="0.35">
      <c r="A866" s="523" t="s">
        <v>4963</v>
      </c>
      <c r="B866" s="524" t="s">
        <v>3939</v>
      </c>
      <c r="C866" s="477">
        <v>894071</v>
      </c>
      <c r="D866" s="477">
        <v>0</v>
      </c>
      <c r="E866" s="477">
        <v>571660</v>
      </c>
      <c r="F866" s="477">
        <v>0</v>
      </c>
      <c r="G866" s="477">
        <v>894071</v>
      </c>
      <c r="H866" s="527">
        <v>0</v>
      </c>
      <c r="I866" s="469">
        <v>2</v>
      </c>
      <c r="J866" s="469">
        <v>0</v>
      </c>
      <c r="K866" s="469">
        <v>2</v>
      </c>
      <c r="L866" s="469">
        <v>0</v>
      </c>
      <c r="M866" s="469">
        <v>1</v>
      </c>
      <c r="N866" s="461" t="s">
        <v>3790</v>
      </c>
    </row>
    <row r="867" spans="1:14" x14ac:dyDescent="0.35">
      <c r="A867" s="523" t="s">
        <v>8084</v>
      </c>
      <c r="B867" s="474" t="s">
        <v>3577</v>
      </c>
      <c r="C867" s="477">
        <v>843550</v>
      </c>
      <c r="D867" s="477">
        <v>0</v>
      </c>
      <c r="E867" s="477">
        <v>0</v>
      </c>
      <c r="F867" s="477">
        <v>0</v>
      </c>
      <c r="G867" s="477">
        <v>402572</v>
      </c>
      <c r="H867" s="527">
        <v>515284</v>
      </c>
      <c r="I867" s="469">
        <v>2</v>
      </c>
      <c r="J867" s="469">
        <v>0</v>
      </c>
      <c r="K867" s="469">
        <v>2</v>
      </c>
      <c r="L867" s="469">
        <v>0</v>
      </c>
      <c r="M867" s="469">
        <v>1</v>
      </c>
      <c r="N867" s="461" t="s">
        <v>3790</v>
      </c>
    </row>
    <row r="868" spans="1:14" ht="26" x14ac:dyDescent="0.35">
      <c r="A868" s="523" t="s">
        <v>3001</v>
      </c>
      <c r="B868" s="524" t="s">
        <v>1605</v>
      </c>
      <c r="C868" s="477"/>
      <c r="D868" s="477"/>
      <c r="E868" s="477"/>
      <c r="F868" s="477"/>
      <c r="G868" s="477"/>
      <c r="H868" s="527"/>
      <c r="I868" s="469"/>
      <c r="J868" s="469"/>
      <c r="K868" s="469"/>
      <c r="L868" s="469"/>
      <c r="M868" s="469"/>
      <c r="N868" s="461"/>
    </row>
    <row r="869" spans="1:14" ht="26" x14ac:dyDescent="0.35">
      <c r="A869" s="523" t="s">
        <v>2095</v>
      </c>
      <c r="B869" s="524" t="s">
        <v>3796</v>
      </c>
      <c r="C869" s="477"/>
      <c r="D869" s="477"/>
      <c r="E869" s="477"/>
      <c r="F869" s="477"/>
      <c r="G869" s="477"/>
      <c r="H869" s="527"/>
      <c r="I869" s="469"/>
      <c r="J869" s="469"/>
      <c r="K869" s="469"/>
      <c r="L869" s="469"/>
      <c r="M869" s="469"/>
      <c r="N869" s="461"/>
    </row>
    <row r="870" spans="1:14" ht="26" x14ac:dyDescent="0.35">
      <c r="A870" s="523" t="s">
        <v>825</v>
      </c>
      <c r="B870" s="524" t="s">
        <v>10034</v>
      </c>
      <c r="C870" s="477">
        <v>2120278</v>
      </c>
      <c r="D870" s="477">
        <v>0</v>
      </c>
      <c r="E870" s="477">
        <v>1466000</v>
      </c>
      <c r="F870" s="477">
        <v>0</v>
      </c>
      <c r="G870" s="477">
        <v>1623848</v>
      </c>
      <c r="H870" s="527"/>
      <c r="I870" s="469">
        <v>8</v>
      </c>
      <c r="J870" s="469">
        <v>3</v>
      </c>
      <c r="K870" s="469">
        <v>5</v>
      </c>
      <c r="L870" s="469">
        <v>8</v>
      </c>
      <c r="M870" s="469">
        <v>0</v>
      </c>
      <c r="N870" s="461" t="s">
        <v>3790</v>
      </c>
    </row>
    <row r="871" spans="1:14" x14ac:dyDescent="0.35">
      <c r="A871" s="525" t="s">
        <v>107</v>
      </c>
      <c r="B871" s="526" t="s">
        <v>10109</v>
      </c>
      <c r="C871" s="478">
        <v>428530762</v>
      </c>
      <c r="D871" s="478">
        <v>0</v>
      </c>
      <c r="E871" s="478">
        <v>25666667</v>
      </c>
      <c r="F871" s="478">
        <v>0</v>
      </c>
      <c r="G871" s="528">
        <v>-1938131915</v>
      </c>
      <c r="H871" s="528">
        <v>0</v>
      </c>
      <c r="I871" s="471">
        <v>32</v>
      </c>
      <c r="J871" s="471">
        <v>27</v>
      </c>
      <c r="K871" s="471">
        <v>5</v>
      </c>
      <c r="L871" s="471">
        <v>0</v>
      </c>
      <c r="M871" s="471">
        <v>4</v>
      </c>
      <c r="N871" s="465" t="s">
        <v>8222</v>
      </c>
    </row>
    <row r="872" spans="1:14" ht="26" x14ac:dyDescent="0.35">
      <c r="A872" s="523" t="s">
        <v>8086</v>
      </c>
      <c r="B872" s="524" t="s">
        <v>552</v>
      </c>
      <c r="C872" s="477"/>
      <c r="D872" s="477"/>
      <c r="E872" s="477"/>
      <c r="F872" s="477"/>
      <c r="G872" s="477"/>
      <c r="H872" s="527"/>
      <c r="I872" s="469"/>
      <c r="J872" s="469"/>
      <c r="K872" s="469"/>
      <c r="L872" s="469"/>
      <c r="M872" s="469"/>
      <c r="N872" s="461"/>
    </row>
    <row r="873" spans="1:14" x14ac:dyDescent="0.35">
      <c r="A873" s="523" t="s">
        <v>3027</v>
      </c>
      <c r="B873" s="524" t="s">
        <v>8278</v>
      </c>
      <c r="C873" s="477"/>
      <c r="D873" s="477"/>
      <c r="E873" s="477"/>
      <c r="F873" s="477"/>
      <c r="G873" s="477"/>
      <c r="H873" s="527"/>
      <c r="I873" s="469"/>
      <c r="J873" s="469"/>
      <c r="K873" s="469"/>
      <c r="L873" s="469"/>
      <c r="M873" s="469"/>
      <c r="N873" s="461"/>
    </row>
    <row r="874" spans="1:14" x14ac:dyDescent="0.35">
      <c r="A874" s="523" t="s">
        <v>3013</v>
      </c>
      <c r="B874" s="524" t="s">
        <v>1700</v>
      </c>
      <c r="C874" s="477"/>
      <c r="D874" s="477"/>
      <c r="E874" s="477"/>
      <c r="F874" s="477"/>
      <c r="G874" s="477"/>
      <c r="H874" s="527"/>
      <c r="I874" s="469"/>
      <c r="J874" s="469"/>
      <c r="K874" s="469"/>
      <c r="L874" s="469"/>
      <c r="M874" s="469"/>
      <c r="N874" s="461"/>
    </row>
    <row r="875" spans="1:14" x14ac:dyDescent="0.35">
      <c r="A875" s="523" t="s">
        <v>870</v>
      </c>
      <c r="B875" s="474" t="s">
        <v>3596</v>
      </c>
      <c r="C875" s="477">
        <v>0</v>
      </c>
      <c r="D875" s="477">
        <v>0</v>
      </c>
      <c r="E875" s="477">
        <v>0</v>
      </c>
      <c r="F875" s="477">
        <v>0</v>
      </c>
      <c r="G875" s="477">
        <v>-115698311</v>
      </c>
      <c r="H875" s="449"/>
      <c r="I875" s="469">
        <v>14</v>
      </c>
      <c r="J875" s="469">
        <v>11</v>
      </c>
      <c r="K875" s="469">
        <v>3</v>
      </c>
      <c r="L875" s="469">
        <v>0</v>
      </c>
      <c r="M875" s="469">
        <v>1</v>
      </c>
      <c r="N875" s="461" t="s">
        <v>3790</v>
      </c>
    </row>
    <row r="876" spans="1:14" ht="26" x14ac:dyDescent="0.35">
      <c r="A876" s="523" t="s">
        <v>2974</v>
      </c>
      <c r="B876" s="524" t="s">
        <v>2333</v>
      </c>
      <c r="C876" s="477"/>
      <c r="D876" s="477"/>
      <c r="E876" s="477"/>
      <c r="F876" s="477"/>
      <c r="G876" s="477"/>
      <c r="H876" s="527"/>
      <c r="I876" s="469"/>
      <c r="J876" s="469"/>
      <c r="K876" s="469"/>
      <c r="L876" s="469"/>
      <c r="M876" s="469"/>
      <c r="N876" s="461"/>
    </row>
    <row r="877" spans="1:14" x14ac:dyDescent="0.35">
      <c r="A877" s="523" t="s">
        <v>2460</v>
      </c>
      <c r="B877" s="524" t="s">
        <v>3661</v>
      </c>
      <c r="C877" s="477"/>
      <c r="D877" s="477"/>
      <c r="E877" s="477"/>
      <c r="F877" s="477"/>
      <c r="G877" s="477"/>
      <c r="H877" s="527"/>
      <c r="I877" s="469"/>
      <c r="J877" s="469"/>
      <c r="K877" s="469"/>
      <c r="L877" s="469"/>
      <c r="M877" s="469"/>
      <c r="N877" s="461"/>
    </row>
    <row r="878" spans="1:14" x14ac:dyDescent="0.35">
      <c r="A878" s="523" t="s">
        <v>3197</v>
      </c>
      <c r="B878" s="524" t="s">
        <v>3961</v>
      </c>
      <c r="C878" s="477">
        <v>5989975</v>
      </c>
      <c r="D878" s="477">
        <v>0</v>
      </c>
      <c r="E878" s="477">
        <v>2491430</v>
      </c>
      <c r="F878" s="477">
        <v>0</v>
      </c>
      <c r="G878" s="477">
        <v>3413704</v>
      </c>
      <c r="H878" s="477">
        <v>10003697</v>
      </c>
      <c r="I878" s="469">
        <v>6</v>
      </c>
      <c r="J878" s="469">
        <v>3</v>
      </c>
      <c r="K878" s="469">
        <v>3</v>
      </c>
      <c r="L878" s="469">
        <v>2</v>
      </c>
      <c r="M878" s="469">
        <v>1</v>
      </c>
      <c r="N878" s="461" t="s">
        <v>3790</v>
      </c>
    </row>
    <row r="879" spans="1:14" x14ac:dyDescent="0.35">
      <c r="A879" s="523" t="s">
        <v>583</v>
      </c>
      <c r="B879" s="524" t="s">
        <v>582</v>
      </c>
      <c r="C879" s="477"/>
      <c r="D879" s="477"/>
      <c r="E879" s="477"/>
      <c r="F879" s="477"/>
      <c r="G879" s="477"/>
      <c r="H879" s="527"/>
      <c r="I879" s="469"/>
      <c r="J879" s="469"/>
      <c r="K879" s="469"/>
      <c r="L879" s="469"/>
      <c r="M879" s="469"/>
      <c r="N879" s="461"/>
    </row>
    <row r="880" spans="1:14" x14ac:dyDescent="0.35">
      <c r="A880" s="523" t="s">
        <v>1571</v>
      </c>
      <c r="B880" s="524" t="s">
        <v>3931</v>
      </c>
      <c r="C880" s="477"/>
      <c r="D880" s="477"/>
      <c r="E880" s="477"/>
      <c r="F880" s="477"/>
      <c r="G880" s="477"/>
      <c r="H880" s="527"/>
      <c r="I880" s="469"/>
      <c r="J880" s="469"/>
      <c r="K880" s="469"/>
      <c r="L880" s="469"/>
      <c r="M880" s="469"/>
      <c r="N880" s="461"/>
    </row>
    <row r="881" spans="1:14" x14ac:dyDescent="0.35">
      <c r="A881" s="523" t="s">
        <v>2369</v>
      </c>
      <c r="B881" s="524" t="s">
        <v>3665</v>
      </c>
      <c r="C881" s="477"/>
      <c r="D881" s="477"/>
      <c r="E881" s="477"/>
      <c r="F881" s="477"/>
      <c r="G881" s="477"/>
      <c r="H881" s="527"/>
      <c r="I881" s="469"/>
      <c r="J881" s="469"/>
      <c r="K881" s="469"/>
      <c r="L881" s="469"/>
      <c r="M881" s="469"/>
      <c r="N881" s="461"/>
    </row>
    <row r="882" spans="1:14" x14ac:dyDescent="0.35">
      <c r="A882" s="523" t="s">
        <v>11715</v>
      </c>
      <c r="B882" s="524" t="s">
        <v>8741</v>
      </c>
      <c r="C882" s="477"/>
      <c r="D882" s="477"/>
      <c r="E882" s="477"/>
      <c r="F882" s="477"/>
      <c r="G882" s="477"/>
      <c r="H882" s="527"/>
      <c r="I882" s="469"/>
      <c r="J882" s="469"/>
      <c r="K882" s="469"/>
      <c r="L882" s="469"/>
      <c r="M882" s="469"/>
      <c r="N882" s="461"/>
    </row>
    <row r="883" spans="1:14" x14ac:dyDescent="0.35">
      <c r="A883" s="523" t="s">
        <v>4964</v>
      </c>
      <c r="B883" s="524" t="s">
        <v>2204</v>
      </c>
      <c r="C883" s="477"/>
      <c r="D883" s="477"/>
      <c r="E883" s="477"/>
      <c r="F883" s="477"/>
      <c r="G883" s="477"/>
      <c r="H883" s="527"/>
      <c r="I883" s="469"/>
      <c r="J883" s="469"/>
      <c r="K883" s="469"/>
      <c r="L883" s="469"/>
      <c r="M883" s="469"/>
      <c r="N883" s="461"/>
    </row>
    <row r="884" spans="1:14" x14ac:dyDescent="0.35">
      <c r="A884" s="523" t="s">
        <v>1384</v>
      </c>
      <c r="B884" s="524" t="s">
        <v>3806</v>
      </c>
      <c r="C884" s="477"/>
      <c r="D884" s="477"/>
      <c r="E884" s="477"/>
      <c r="F884" s="477"/>
      <c r="G884" s="477"/>
      <c r="H884" s="527"/>
      <c r="I884" s="469"/>
      <c r="J884" s="469"/>
      <c r="K884" s="469"/>
      <c r="L884" s="469"/>
      <c r="M884" s="469"/>
      <c r="N884" s="461"/>
    </row>
    <row r="885" spans="1:14" x14ac:dyDescent="0.35">
      <c r="A885" s="523" t="s">
        <v>1923</v>
      </c>
      <c r="B885" s="524" t="s">
        <v>4097</v>
      </c>
      <c r="C885" s="477">
        <v>12987824</v>
      </c>
      <c r="D885" s="477">
        <v>0</v>
      </c>
      <c r="E885" s="477">
        <v>6185932</v>
      </c>
      <c r="F885" s="477">
        <v>0</v>
      </c>
      <c r="G885" s="477">
        <v>-17581753</v>
      </c>
      <c r="H885" s="527">
        <v>19849386</v>
      </c>
      <c r="I885" s="469">
        <v>10</v>
      </c>
      <c r="J885" s="469">
        <v>4</v>
      </c>
      <c r="K885" s="469">
        <v>6</v>
      </c>
      <c r="L885" s="469">
        <v>7</v>
      </c>
      <c r="M885" s="469">
        <v>1</v>
      </c>
      <c r="N885" s="461" t="s">
        <v>8222</v>
      </c>
    </row>
    <row r="886" spans="1:14" x14ac:dyDescent="0.35">
      <c r="A886" s="523" t="s">
        <v>1348</v>
      </c>
      <c r="B886" s="524" t="s">
        <v>1328</v>
      </c>
      <c r="C886" s="477"/>
      <c r="D886" s="477"/>
      <c r="E886" s="477"/>
      <c r="F886" s="477"/>
      <c r="G886" s="477"/>
      <c r="H886" s="527"/>
      <c r="I886" s="469"/>
      <c r="J886" s="469"/>
      <c r="K886" s="469"/>
      <c r="L886" s="469"/>
      <c r="M886" s="469"/>
      <c r="N886" s="461"/>
    </row>
    <row r="887" spans="1:14" x14ac:dyDescent="0.35">
      <c r="A887" s="523" t="s">
        <v>1718</v>
      </c>
      <c r="B887" s="524" t="s">
        <v>1695</v>
      </c>
      <c r="C887" s="477"/>
      <c r="D887" s="477"/>
      <c r="E887" s="477"/>
      <c r="F887" s="477"/>
      <c r="G887" s="477"/>
      <c r="H887" s="527"/>
      <c r="I887" s="469"/>
      <c r="J887" s="469"/>
      <c r="K887" s="469"/>
      <c r="L887" s="469"/>
      <c r="M887" s="469"/>
      <c r="N887" s="461"/>
    </row>
    <row r="888" spans="1:14" x14ac:dyDescent="0.35">
      <c r="A888" s="523" t="s">
        <v>2997</v>
      </c>
      <c r="B888" s="524" t="s">
        <v>1398</v>
      </c>
      <c r="C888" s="477"/>
      <c r="D888" s="477"/>
      <c r="E888" s="477"/>
      <c r="F888" s="477"/>
      <c r="G888" s="477"/>
      <c r="H888" s="527"/>
      <c r="I888" s="469"/>
      <c r="J888" s="469"/>
      <c r="K888" s="469"/>
      <c r="L888" s="469"/>
      <c r="M888" s="469"/>
      <c r="N888" s="461"/>
    </row>
    <row r="889" spans="1:14" x14ac:dyDescent="0.35">
      <c r="A889" s="523" t="s">
        <v>832</v>
      </c>
      <c r="B889" s="524" t="s">
        <v>830</v>
      </c>
      <c r="C889" s="477">
        <v>6602995</v>
      </c>
      <c r="D889" s="477">
        <v>0</v>
      </c>
      <c r="E889" s="477">
        <v>5030089</v>
      </c>
      <c r="F889" s="477">
        <v>0</v>
      </c>
      <c r="G889" s="477">
        <v>6220501</v>
      </c>
      <c r="H889" s="527">
        <v>0</v>
      </c>
      <c r="I889" s="469">
        <v>15</v>
      </c>
      <c r="J889" s="469">
        <v>7</v>
      </c>
      <c r="K889" s="469">
        <v>8</v>
      </c>
      <c r="L889" s="469">
        <v>50</v>
      </c>
      <c r="M889" s="469">
        <v>0</v>
      </c>
      <c r="N889" s="461" t="s">
        <v>8201</v>
      </c>
    </row>
    <row r="890" spans="1:14" x14ac:dyDescent="0.35">
      <c r="A890" s="523" t="s">
        <v>3477</v>
      </c>
      <c r="B890" s="524" t="s">
        <v>169</v>
      </c>
      <c r="C890" s="477"/>
      <c r="D890" s="477"/>
      <c r="E890" s="477"/>
      <c r="F890" s="477"/>
      <c r="G890" s="477"/>
      <c r="H890" s="527"/>
      <c r="I890" s="469"/>
      <c r="J890" s="469"/>
      <c r="K890" s="469"/>
      <c r="L890" s="469"/>
      <c r="M890" s="469"/>
      <c r="N890" s="461"/>
    </row>
    <row r="891" spans="1:14" x14ac:dyDescent="0.35">
      <c r="A891" s="523" t="s">
        <v>1376</v>
      </c>
      <c r="B891" s="524" t="s">
        <v>3779</v>
      </c>
      <c r="C891" s="477"/>
      <c r="D891" s="477"/>
      <c r="E891" s="477"/>
      <c r="F891" s="477"/>
      <c r="G891" s="477"/>
      <c r="H891" s="527"/>
      <c r="I891" s="469"/>
      <c r="J891" s="469"/>
      <c r="K891" s="469"/>
      <c r="L891" s="469"/>
      <c r="M891" s="469"/>
      <c r="N891" s="461"/>
    </row>
    <row r="892" spans="1:14" ht="26" x14ac:dyDescent="0.35">
      <c r="A892" s="523" t="s">
        <v>4966</v>
      </c>
      <c r="B892" s="524" t="s">
        <v>1983</v>
      </c>
      <c r="C892" s="477"/>
      <c r="D892" s="477"/>
      <c r="E892" s="477"/>
      <c r="F892" s="477"/>
      <c r="G892" s="477"/>
      <c r="H892" s="527"/>
      <c r="I892" s="469"/>
      <c r="J892" s="469"/>
      <c r="K892" s="469"/>
      <c r="L892" s="469"/>
      <c r="M892" s="469"/>
      <c r="N892" s="461"/>
    </row>
    <row r="893" spans="1:14" x14ac:dyDescent="0.35">
      <c r="A893" s="523" t="s">
        <v>3172</v>
      </c>
      <c r="B893" s="524" t="s">
        <v>1070</v>
      </c>
      <c r="C893" s="477"/>
      <c r="D893" s="477"/>
      <c r="E893" s="477"/>
      <c r="F893" s="477"/>
      <c r="G893" s="477"/>
      <c r="H893" s="527"/>
      <c r="I893" s="469"/>
      <c r="J893" s="469"/>
      <c r="K893" s="469"/>
      <c r="L893" s="469"/>
      <c r="M893" s="469"/>
      <c r="N893" s="461"/>
    </row>
    <row r="894" spans="1:14" x14ac:dyDescent="0.35">
      <c r="A894" s="523" t="s">
        <v>8087</v>
      </c>
      <c r="B894" s="524" t="s">
        <v>1910</v>
      </c>
      <c r="C894" s="477"/>
      <c r="D894" s="477"/>
      <c r="E894" s="477"/>
      <c r="F894" s="477"/>
      <c r="G894" s="477"/>
      <c r="H894" s="527"/>
      <c r="I894" s="469"/>
      <c r="J894" s="469"/>
      <c r="K894" s="469"/>
      <c r="L894" s="469"/>
      <c r="M894" s="469"/>
      <c r="N894" s="461"/>
    </row>
    <row r="895" spans="1:14" x14ac:dyDescent="0.35">
      <c r="A895" s="523" t="s">
        <v>3221</v>
      </c>
      <c r="B895" s="524" t="s">
        <v>132</v>
      </c>
      <c r="C895" s="477"/>
      <c r="D895" s="477"/>
      <c r="E895" s="477"/>
      <c r="F895" s="477"/>
      <c r="G895" s="477"/>
      <c r="H895" s="527"/>
      <c r="I895" s="469"/>
      <c r="J895" s="469"/>
      <c r="K895" s="469"/>
      <c r="L895" s="469"/>
      <c r="M895" s="469"/>
      <c r="N895" s="461"/>
    </row>
    <row r="896" spans="1:14" x14ac:dyDescent="0.35">
      <c r="A896" s="523" t="s">
        <v>349</v>
      </c>
      <c r="B896" s="524" t="s">
        <v>347</v>
      </c>
      <c r="C896" s="477"/>
      <c r="D896" s="477"/>
      <c r="E896" s="477"/>
      <c r="F896" s="477"/>
      <c r="G896" s="477"/>
      <c r="H896" s="527"/>
      <c r="I896" s="469"/>
      <c r="J896" s="469"/>
      <c r="K896" s="469"/>
      <c r="L896" s="469"/>
      <c r="M896" s="469"/>
      <c r="N896" s="461"/>
    </row>
    <row r="897" spans="1:14" ht="26" x14ac:dyDescent="0.35">
      <c r="A897" s="523" t="s">
        <v>8088</v>
      </c>
      <c r="B897" s="524" t="s">
        <v>3966</v>
      </c>
      <c r="C897" s="477"/>
      <c r="D897" s="477"/>
      <c r="E897" s="477"/>
      <c r="F897" s="477"/>
      <c r="G897" s="477"/>
      <c r="H897" s="527"/>
      <c r="I897" s="469"/>
      <c r="J897" s="469"/>
      <c r="K897" s="469"/>
      <c r="L897" s="469"/>
      <c r="M897" s="469"/>
      <c r="N897" s="461"/>
    </row>
    <row r="898" spans="1:14" x14ac:dyDescent="0.35">
      <c r="A898" s="523" t="s">
        <v>857</v>
      </c>
      <c r="B898" s="524" t="s">
        <v>855</v>
      </c>
      <c r="C898" s="477"/>
      <c r="D898" s="477"/>
      <c r="E898" s="477"/>
      <c r="F898" s="477"/>
      <c r="G898" s="477"/>
      <c r="H898" s="527"/>
      <c r="I898" s="469"/>
      <c r="J898" s="469"/>
      <c r="K898" s="469"/>
      <c r="L898" s="469"/>
      <c r="M898" s="469"/>
      <c r="N898" s="461"/>
    </row>
    <row r="899" spans="1:14" ht="26" x14ac:dyDescent="0.35">
      <c r="A899" s="523" t="s">
        <v>1644</v>
      </c>
      <c r="B899" s="524" t="s">
        <v>1609</v>
      </c>
      <c r="C899" s="477"/>
      <c r="D899" s="477"/>
      <c r="E899" s="477"/>
      <c r="F899" s="477"/>
      <c r="G899" s="477"/>
      <c r="H899" s="527"/>
      <c r="I899" s="469"/>
      <c r="J899" s="469"/>
      <c r="K899" s="469"/>
      <c r="L899" s="469"/>
      <c r="M899" s="469"/>
      <c r="N899" s="461"/>
    </row>
    <row r="900" spans="1:14" ht="26" x14ac:dyDescent="0.35">
      <c r="A900" s="523" t="s">
        <v>2242</v>
      </c>
      <c r="B900" s="474" t="s">
        <v>4190</v>
      </c>
      <c r="C900" s="477">
        <v>33788239</v>
      </c>
      <c r="D900" s="477">
        <v>0</v>
      </c>
      <c r="E900" s="477">
        <v>13647459</v>
      </c>
      <c r="F900" s="477">
        <v>0</v>
      </c>
      <c r="G900" s="477">
        <v>-36140411</v>
      </c>
      <c r="H900" s="527">
        <v>9715379</v>
      </c>
      <c r="I900" s="469">
        <v>2</v>
      </c>
      <c r="J900" s="469">
        <v>0</v>
      </c>
      <c r="K900" s="469">
        <v>2</v>
      </c>
      <c r="L900" s="469">
        <v>37</v>
      </c>
      <c r="M900" s="469">
        <v>0</v>
      </c>
      <c r="N900" s="461" t="s">
        <v>8222</v>
      </c>
    </row>
    <row r="901" spans="1:14" x14ac:dyDescent="0.35">
      <c r="A901" s="523" t="s">
        <v>3006</v>
      </c>
      <c r="B901" s="524" t="s">
        <v>3851</v>
      </c>
      <c r="C901" s="477">
        <v>1019913</v>
      </c>
      <c r="D901" s="477">
        <v>0</v>
      </c>
      <c r="E901" s="477">
        <v>100578</v>
      </c>
      <c r="F901" s="477">
        <v>0</v>
      </c>
      <c r="G901" s="477">
        <v>2353200</v>
      </c>
      <c r="H901" s="527">
        <v>0</v>
      </c>
      <c r="I901" s="469">
        <v>7</v>
      </c>
      <c r="J901" s="469">
        <v>3</v>
      </c>
      <c r="K901" s="469">
        <v>4</v>
      </c>
      <c r="L901" s="469">
        <v>40</v>
      </c>
      <c r="M901" s="469">
        <v>1</v>
      </c>
      <c r="N901" s="461" t="s">
        <v>3790</v>
      </c>
    </row>
    <row r="902" spans="1:14" x14ac:dyDescent="0.35">
      <c r="A902" s="523" t="s">
        <v>3231</v>
      </c>
      <c r="B902" s="524" t="s">
        <v>751</v>
      </c>
      <c r="C902" s="477"/>
      <c r="D902" s="477"/>
      <c r="E902" s="477"/>
      <c r="F902" s="477"/>
      <c r="G902" s="477"/>
      <c r="H902" s="527"/>
      <c r="I902" s="469"/>
      <c r="J902" s="469"/>
      <c r="K902" s="469"/>
      <c r="L902" s="469"/>
      <c r="M902" s="469"/>
      <c r="N902" s="461"/>
    </row>
    <row r="903" spans="1:14" x14ac:dyDescent="0.35">
      <c r="A903" s="523" t="s">
        <v>8089</v>
      </c>
      <c r="B903" s="524" t="s">
        <v>1743</v>
      </c>
      <c r="C903" s="477"/>
      <c r="D903" s="477"/>
      <c r="E903" s="477"/>
      <c r="F903" s="477"/>
      <c r="G903" s="477"/>
      <c r="H903" s="527"/>
      <c r="I903" s="469"/>
      <c r="J903" s="469"/>
      <c r="K903" s="469"/>
      <c r="L903" s="469"/>
      <c r="M903" s="469"/>
      <c r="N903" s="461"/>
    </row>
    <row r="904" spans="1:14" x14ac:dyDescent="0.35">
      <c r="A904" s="523" t="s">
        <v>8090</v>
      </c>
      <c r="B904" s="524" t="s">
        <v>3268</v>
      </c>
      <c r="C904" s="477"/>
      <c r="D904" s="477"/>
      <c r="E904" s="477"/>
      <c r="F904" s="477"/>
      <c r="G904" s="477"/>
      <c r="H904" s="527"/>
      <c r="I904" s="469"/>
      <c r="J904" s="469"/>
      <c r="K904" s="469"/>
      <c r="L904" s="469"/>
      <c r="M904" s="469"/>
      <c r="N904" s="461"/>
    </row>
    <row r="905" spans="1:14" x14ac:dyDescent="0.35">
      <c r="A905" s="523" t="s">
        <v>3041</v>
      </c>
      <c r="B905" s="524" t="s">
        <v>8561</v>
      </c>
      <c r="C905" s="477">
        <v>467865</v>
      </c>
      <c r="D905" s="477">
        <v>0</v>
      </c>
      <c r="E905" s="477">
        <v>62000</v>
      </c>
      <c r="F905" s="477">
        <v>0</v>
      </c>
      <c r="G905" s="477">
        <v>385875</v>
      </c>
      <c r="H905" s="527"/>
      <c r="I905" s="469"/>
      <c r="J905" s="469"/>
      <c r="K905" s="469"/>
      <c r="L905" s="469"/>
      <c r="M905" s="469"/>
      <c r="N905" s="461"/>
    </row>
    <row r="906" spans="1:14" x14ac:dyDescent="0.35">
      <c r="A906" s="523" t="s">
        <v>1822</v>
      </c>
      <c r="B906" s="524" t="s">
        <v>1801</v>
      </c>
      <c r="C906" s="477"/>
      <c r="D906" s="477"/>
      <c r="E906" s="477"/>
      <c r="F906" s="477"/>
      <c r="G906" s="477"/>
      <c r="H906" s="527"/>
      <c r="I906" s="469"/>
      <c r="J906" s="469"/>
      <c r="K906" s="469"/>
      <c r="L906" s="469"/>
      <c r="M906" s="469"/>
      <c r="N906" s="461"/>
    </row>
    <row r="907" spans="1:14" ht="26" x14ac:dyDescent="0.35">
      <c r="A907" s="523" t="s">
        <v>8091</v>
      </c>
      <c r="B907" s="524" t="s">
        <v>4047</v>
      </c>
      <c r="C907" s="477"/>
      <c r="D907" s="477"/>
      <c r="E907" s="477"/>
      <c r="F907" s="477"/>
      <c r="G907" s="477"/>
      <c r="H907" s="527"/>
      <c r="I907" s="469"/>
      <c r="J907" s="469"/>
      <c r="K907" s="469"/>
      <c r="L907" s="469"/>
      <c r="M907" s="469"/>
      <c r="N907" s="461"/>
    </row>
    <row r="908" spans="1:14" x14ac:dyDescent="0.35">
      <c r="A908" s="523" t="s">
        <v>8092</v>
      </c>
      <c r="B908" s="524" t="s">
        <v>3563</v>
      </c>
      <c r="C908" s="477"/>
      <c r="D908" s="477"/>
      <c r="E908" s="477"/>
      <c r="F908" s="477"/>
      <c r="G908" s="477"/>
      <c r="H908" s="527"/>
      <c r="I908" s="469"/>
      <c r="J908" s="469"/>
      <c r="K908" s="469"/>
      <c r="L908" s="469"/>
      <c r="M908" s="469"/>
      <c r="N908" s="461"/>
    </row>
    <row r="909" spans="1:14" ht="26" x14ac:dyDescent="0.35">
      <c r="A909" s="523" t="s">
        <v>1639</v>
      </c>
      <c r="B909" s="524" t="s">
        <v>8962</v>
      </c>
      <c r="C909" s="477">
        <v>39333928</v>
      </c>
      <c r="D909" s="477">
        <v>0</v>
      </c>
      <c r="E909" s="477">
        <v>5607729</v>
      </c>
      <c r="F909" s="477">
        <v>0</v>
      </c>
      <c r="G909" s="477">
        <v>50391978</v>
      </c>
      <c r="H909" s="527">
        <v>350763850</v>
      </c>
      <c r="I909" s="469">
        <v>300</v>
      </c>
      <c r="J909" s="469">
        <v>80</v>
      </c>
      <c r="K909" s="469">
        <v>220</v>
      </c>
      <c r="L909" s="469" t="s">
        <v>12216</v>
      </c>
      <c r="M909" s="469">
        <v>2</v>
      </c>
      <c r="N909" s="461" t="s">
        <v>8222</v>
      </c>
    </row>
    <row r="910" spans="1:14" x14ac:dyDescent="0.35">
      <c r="A910" s="523" t="s">
        <v>8093</v>
      </c>
      <c r="B910" s="524" t="s">
        <v>3857</v>
      </c>
      <c r="C910" s="477">
        <v>3194520.35</v>
      </c>
      <c r="D910" s="477">
        <v>0</v>
      </c>
      <c r="E910" s="477">
        <v>1811756.05</v>
      </c>
      <c r="F910" s="477">
        <v>0</v>
      </c>
      <c r="G910" s="477">
        <v>1879494.99</v>
      </c>
      <c r="H910" s="527">
        <v>1167536</v>
      </c>
      <c r="I910" s="469">
        <v>4</v>
      </c>
      <c r="J910" s="469">
        <v>4</v>
      </c>
      <c r="K910" s="469">
        <v>0</v>
      </c>
      <c r="L910" s="469">
        <v>0</v>
      </c>
      <c r="M910" s="469">
        <v>1</v>
      </c>
      <c r="N910" s="461" t="s">
        <v>3500</v>
      </c>
    </row>
    <row r="911" spans="1:14" ht="26" x14ac:dyDescent="0.35">
      <c r="A911" s="523" t="s">
        <v>2436</v>
      </c>
      <c r="B911" s="524" t="s">
        <v>8279</v>
      </c>
      <c r="C911" s="477">
        <v>420000</v>
      </c>
      <c r="D911" s="477">
        <v>0</v>
      </c>
      <c r="E911" s="477">
        <v>70000</v>
      </c>
      <c r="F911" s="477">
        <v>0</v>
      </c>
      <c r="G911" s="477">
        <v>100600</v>
      </c>
      <c r="H911" s="527">
        <v>319400</v>
      </c>
      <c r="I911" s="469">
        <v>2</v>
      </c>
      <c r="J911" s="469">
        <v>0</v>
      </c>
      <c r="K911" s="469">
        <v>2</v>
      </c>
      <c r="L911" s="469">
        <v>3</v>
      </c>
      <c r="M911" s="469">
        <v>0</v>
      </c>
      <c r="N911" s="461" t="s">
        <v>3790</v>
      </c>
    </row>
    <row r="912" spans="1:14" ht="26" x14ac:dyDescent="0.35">
      <c r="A912" s="523" t="s">
        <v>2965</v>
      </c>
      <c r="B912" s="524" t="s">
        <v>2153</v>
      </c>
      <c r="C912" s="477"/>
      <c r="D912" s="477"/>
      <c r="E912" s="477"/>
      <c r="F912" s="477"/>
      <c r="G912" s="477"/>
      <c r="H912" s="527"/>
      <c r="I912" s="469"/>
      <c r="J912" s="469"/>
      <c r="K912" s="469"/>
      <c r="L912" s="469"/>
      <c r="M912" s="469"/>
      <c r="N912" s="461"/>
    </row>
    <row r="913" spans="1:14" x14ac:dyDescent="0.35">
      <c r="A913" s="523" t="s">
        <v>426</v>
      </c>
      <c r="B913" s="524" t="s">
        <v>424</v>
      </c>
      <c r="C913" s="477">
        <v>0</v>
      </c>
      <c r="D913" s="477">
        <v>0</v>
      </c>
      <c r="E913" s="477">
        <v>-642925</v>
      </c>
      <c r="F913" s="477">
        <v>0</v>
      </c>
      <c r="G913" s="477">
        <v>-732952</v>
      </c>
      <c r="H913" s="527">
        <v>0</v>
      </c>
      <c r="I913" s="469">
        <v>8</v>
      </c>
      <c r="J913" s="469">
        <v>1</v>
      </c>
      <c r="K913" s="469">
        <v>7</v>
      </c>
      <c r="L913" s="469">
        <v>8</v>
      </c>
      <c r="M913" s="469">
        <v>0</v>
      </c>
      <c r="N913" s="461" t="s">
        <v>3790</v>
      </c>
    </row>
    <row r="914" spans="1:14" ht="26" x14ac:dyDescent="0.35">
      <c r="A914" s="523" t="s">
        <v>4967</v>
      </c>
      <c r="B914" s="524" t="s">
        <v>4062</v>
      </c>
      <c r="C914" s="477">
        <v>1019350</v>
      </c>
      <c r="D914" s="477">
        <v>0</v>
      </c>
      <c r="E914" s="477">
        <v>778582</v>
      </c>
      <c r="F914" s="477">
        <v>0</v>
      </c>
      <c r="G914" s="477">
        <v>1084255</v>
      </c>
      <c r="H914" s="527">
        <v>2260580</v>
      </c>
      <c r="I914" s="469">
        <v>60</v>
      </c>
      <c r="J914" s="469">
        <v>34</v>
      </c>
      <c r="K914" s="469">
        <v>26</v>
      </c>
      <c r="L914" s="469">
        <v>60</v>
      </c>
      <c r="M914" s="469">
        <v>1</v>
      </c>
      <c r="N914" s="461" t="s">
        <v>3790</v>
      </c>
    </row>
    <row r="915" spans="1:14" ht="26" x14ac:dyDescent="0.35">
      <c r="A915" s="523" t="s">
        <v>5083</v>
      </c>
      <c r="B915" s="524" t="s">
        <v>4533</v>
      </c>
      <c r="C915" s="477"/>
      <c r="D915" s="477"/>
      <c r="E915" s="477"/>
      <c r="F915" s="477"/>
      <c r="G915" s="477"/>
      <c r="H915" s="527"/>
      <c r="I915" s="469"/>
      <c r="J915" s="469"/>
      <c r="K915" s="469"/>
      <c r="L915" s="469"/>
      <c r="M915" s="469"/>
      <c r="N915" s="461"/>
    </row>
    <row r="916" spans="1:14" x14ac:dyDescent="0.35">
      <c r="A916" s="523" t="s">
        <v>4968</v>
      </c>
      <c r="B916" s="524" t="s">
        <v>3674</v>
      </c>
      <c r="C916" s="477"/>
      <c r="D916" s="477"/>
      <c r="E916" s="477"/>
      <c r="F916" s="477"/>
      <c r="G916" s="477"/>
      <c r="H916" s="527"/>
      <c r="I916" s="469"/>
      <c r="J916" s="469"/>
      <c r="K916" s="469"/>
      <c r="L916" s="469"/>
      <c r="M916" s="469"/>
      <c r="N916" s="461"/>
    </row>
    <row r="917" spans="1:14" ht="26" x14ac:dyDescent="0.35">
      <c r="A917" s="523" t="s">
        <v>3164</v>
      </c>
      <c r="B917" s="524" t="s">
        <v>8740</v>
      </c>
      <c r="C917" s="477">
        <v>2354379</v>
      </c>
      <c r="D917" s="477">
        <v>0</v>
      </c>
      <c r="E917" s="477">
        <v>334131</v>
      </c>
      <c r="F917" s="477">
        <v>0</v>
      </c>
      <c r="G917" s="477">
        <v>1367059</v>
      </c>
      <c r="H917" s="527">
        <v>10263828</v>
      </c>
      <c r="I917" s="469">
        <v>40</v>
      </c>
      <c r="J917" s="469">
        <v>7</v>
      </c>
      <c r="K917" s="469">
        <v>33</v>
      </c>
      <c r="L917" s="469">
        <v>0</v>
      </c>
      <c r="M917" s="469">
        <v>2</v>
      </c>
      <c r="N917" s="461" t="s">
        <v>3790</v>
      </c>
    </row>
    <row r="918" spans="1:14" x14ac:dyDescent="0.35">
      <c r="A918" s="523" t="s">
        <v>8094</v>
      </c>
      <c r="B918" s="524" t="s">
        <v>3307</v>
      </c>
      <c r="C918" s="477"/>
      <c r="D918" s="477"/>
      <c r="E918" s="477"/>
      <c r="F918" s="477"/>
      <c r="G918" s="477"/>
      <c r="H918" s="527"/>
      <c r="I918" s="469"/>
      <c r="J918" s="469"/>
      <c r="K918" s="469"/>
      <c r="L918" s="469"/>
      <c r="M918" s="469"/>
      <c r="N918" s="461"/>
    </row>
    <row r="919" spans="1:14" x14ac:dyDescent="0.35">
      <c r="A919" s="523" t="s">
        <v>2030</v>
      </c>
      <c r="B919" s="524" t="s">
        <v>12409</v>
      </c>
      <c r="C919" s="477">
        <v>1943000</v>
      </c>
      <c r="D919" s="477">
        <v>0</v>
      </c>
      <c r="E919" s="477">
        <v>1564149</v>
      </c>
      <c r="F919" s="477">
        <v>0</v>
      </c>
      <c r="G919" s="477">
        <v>2141393</v>
      </c>
      <c r="H919" s="527">
        <v>79100</v>
      </c>
      <c r="I919" s="469">
        <v>4</v>
      </c>
      <c r="J919" s="469">
        <v>1</v>
      </c>
      <c r="K919" s="469">
        <v>3</v>
      </c>
      <c r="L919" s="469">
        <v>4</v>
      </c>
      <c r="M919" s="469">
        <v>1</v>
      </c>
      <c r="N919" s="461" t="s">
        <v>3790</v>
      </c>
    </row>
    <row r="920" spans="1:14" x14ac:dyDescent="0.35">
      <c r="A920" s="523" t="s">
        <v>78</v>
      </c>
      <c r="B920" s="524" t="s">
        <v>76</v>
      </c>
      <c r="C920" s="477"/>
      <c r="D920" s="477"/>
      <c r="E920" s="477"/>
      <c r="F920" s="477"/>
      <c r="G920" s="477"/>
      <c r="H920" s="527"/>
      <c r="I920" s="469"/>
      <c r="J920" s="469"/>
      <c r="K920" s="469"/>
      <c r="L920" s="469"/>
      <c r="M920" s="469"/>
      <c r="N920" s="461"/>
    </row>
    <row r="921" spans="1:14" ht="26" x14ac:dyDescent="0.35">
      <c r="A921" s="523" t="s">
        <v>2245</v>
      </c>
      <c r="B921" s="524" t="s">
        <v>2340</v>
      </c>
      <c r="C921" s="477"/>
      <c r="D921" s="477"/>
      <c r="E921" s="477"/>
      <c r="F921" s="477"/>
      <c r="G921" s="477"/>
      <c r="H921" s="527"/>
      <c r="I921" s="469"/>
      <c r="J921" s="469"/>
      <c r="K921" s="469"/>
      <c r="L921" s="469"/>
      <c r="M921" s="469"/>
      <c r="N921" s="461"/>
    </row>
    <row r="922" spans="1:14" ht="26" x14ac:dyDescent="0.35">
      <c r="A922" s="523" t="s">
        <v>8095</v>
      </c>
      <c r="B922" s="524" t="s">
        <v>3569</v>
      </c>
      <c r="C922" s="477"/>
      <c r="D922" s="477"/>
      <c r="E922" s="477"/>
      <c r="F922" s="477"/>
      <c r="G922" s="477"/>
      <c r="H922" s="527"/>
      <c r="I922" s="469"/>
      <c r="J922" s="469"/>
      <c r="K922" s="469"/>
      <c r="L922" s="469"/>
      <c r="M922" s="469"/>
      <c r="N922" s="461"/>
    </row>
    <row r="923" spans="1:14" ht="26" x14ac:dyDescent="0.35">
      <c r="A923" s="523" t="s">
        <v>2164</v>
      </c>
      <c r="B923" s="474" t="s">
        <v>8793</v>
      </c>
      <c r="C923" s="477">
        <v>16125138</v>
      </c>
      <c r="D923" s="477">
        <v>0</v>
      </c>
      <c r="E923" s="477">
        <v>15125138</v>
      </c>
      <c r="F923" s="477">
        <v>0</v>
      </c>
      <c r="G923" s="477">
        <v>16125138</v>
      </c>
      <c r="H923" s="527">
        <v>0</v>
      </c>
      <c r="I923" s="469">
        <v>11</v>
      </c>
      <c r="J923" s="469">
        <v>4</v>
      </c>
      <c r="K923" s="469">
        <v>7</v>
      </c>
      <c r="L923" s="469">
        <v>7</v>
      </c>
      <c r="M923" s="469">
        <v>1</v>
      </c>
      <c r="N923" s="461" t="s">
        <v>8222</v>
      </c>
    </row>
    <row r="924" spans="1:14" x14ac:dyDescent="0.35">
      <c r="A924" s="523" t="s">
        <v>1824</v>
      </c>
      <c r="B924" s="524" t="s">
        <v>8499</v>
      </c>
      <c r="C924" s="477">
        <v>40014656</v>
      </c>
      <c r="D924" s="477">
        <v>0</v>
      </c>
      <c r="E924" s="477">
        <v>33799714</v>
      </c>
      <c r="F924" s="477">
        <v>0</v>
      </c>
      <c r="G924" s="477">
        <v>35166968</v>
      </c>
      <c r="H924" s="527">
        <v>31504204</v>
      </c>
      <c r="I924" s="469">
        <v>3</v>
      </c>
      <c r="J924" s="469">
        <v>2</v>
      </c>
      <c r="K924" s="469">
        <v>1</v>
      </c>
      <c r="L924" s="469">
        <v>12</v>
      </c>
      <c r="M924" s="469">
        <v>1</v>
      </c>
      <c r="N924" s="461" t="s">
        <v>8222</v>
      </c>
    </row>
    <row r="925" spans="1:14" x14ac:dyDescent="0.35">
      <c r="A925" s="523" t="s">
        <v>8096</v>
      </c>
      <c r="B925" s="524" t="s">
        <v>3771</v>
      </c>
      <c r="C925" s="477"/>
      <c r="D925" s="477"/>
      <c r="E925" s="477"/>
      <c r="F925" s="477"/>
      <c r="G925" s="477"/>
      <c r="H925" s="527"/>
      <c r="I925" s="469"/>
      <c r="J925" s="469"/>
      <c r="K925" s="469"/>
      <c r="L925" s="469"/>
      <c r="M925" s="469"/>
      <c r="N925" s="461"/>
    </row>
    <row r="926" spans="1:14" ht="26" x14ac:dyDescent="0.35">
      <c r="A926" s="523" t="s">
        <v>2109</v>
      </c>
      <c r="B926" s="524" t="s">
        <v>2108</v>
      </c>
      <c r="C926" s="477"/>
      <c r="D926" s="477"/>
      <c r="E926" s="477"/>
      <c r="F926" s="477"/>
      <c r="G926" s="477"/>
      <c r="H926" s="527"/>
      <c r="I926" s="469"/>
      <c r="J926" s="469"/>
      <c r="K926" s="469"/>
      <c r="L926" s="469"/>
      <c r="M926" s="469"/>
      <c r="N926" s="461"/>
    </row>
    <row r="927" spans="1:14" x14ac:dyDescent="0.35">
      <c r="A927" s="523" t="s">
        <v>2549</v>
      </c>
      <c r="B927" s="524" t="s">
        <v>4051</v>
      </c>
      <c r="C927" s="477">
        <v>1099060</v>
      </c>
      <c r="D927" s="477">
        <v>0</v>
      </c>
      <c r="E927" s="477">
        <v>360397</v>
      </c>
      <c r="F927" s="477">
        <v>0</v>
      </c>
      <c r="G927" s="477">
        <v>-1166875</v>
      </c>
      <c r="H927" s="527">
        <v>0</v>
      </c>
      <c r="I927" s="469">
        <v>43</v>
      </c>
      <c r="J927" s="469">
        <v>30</v>
      </c>
      <c r="K927" s="469">
        <v>13</v>
      </c>
      <c r="L927" s="469">
        <v>14</v>
      </c>
      <c r="M927" s="469">
        <v>1</v>
      </c>
      <c r="N927" s="461" t="s">
        <v>3790</v>
      </c>
    </row>
    <row r="928" spans="1:14" ht="26" x14ac:dyDescent="0.35">
      <c r="A928" s="523" t="s">
        <v>43</v>
      </c>
      <c r="B928" s="524" t="s">
        <v>3982</v>
      </c>
      <c r="C928" s="477">
        <v>7394992</v>
      </c>
      <c r="D928" s="477">
        <v>0</v>
      </c>
      <c r="E928" s="477">
        <v>274850</v>
      </c>
      <c r="F928" s="477">
        <v>0</v>
      </c>
      <c r="G928" s="477">
        <v>6872766</v>
      </c>
      <c r="H928" s="527">
        <v>11737315</v>
      </c>
      <c r="I928" s="469">
        <v>43</v>
      </c>
      <c r="J928" s="469">
        <v>9</v>
      </c>
      <c r="K928" s="469">
        <v>34</v>
      </c>
      <c r="L928" s="469">
        <v>6</v>
      </c>
      <c r="M928" s="469">
        <v>0</v>
      </c>
      <c r="N928" s="461" t="s">
        <v>8201</v>
      </c>
    </row>
    <row r="929" spans="1:14" ht="26" x14ac:dyDescent="0.35">
      <c r="A929" s="523" t="s">
        <v>2557</v>
      </c>
      <c r="B929" s="524" t="s">
        <v>3733</v>
      </c>
      <c r="C929" s="477">
        <v>3680414</v>
      </c>
      <c r="D929" s="477">
        <v>0</v>
      </c>
      <c r="E929" s="477">
        <v>205000</v>
      </c>
      <c r="F929" s="477">
        <v>0</v>
      </c>
      <c r="G929" s="477">
        <v>537470</v>
      </c>
      <c r="H929" s="477">
        <v>7449514</v>
      </c>
      <c r="I929" s="469">
        <v>5</v>
      </c>
      <c r="J929" s="469">
        <v>3</v>
      </c>
      <c r="K929" s="469">
        <v>2</v>
      </c>
      <c r="L929" s="469">
        <v>8</v>
      </c>
      <c r="M929" s="469">
        <v>0</v>
      </c>
      <c r="N929" s="461" t="s">
        <v>3790</v>
      </c>
    </row>
    <row r="930" spans="1:14" x14ac:dyDescent="0.35">
      <c r="A930" s="523" t="s">
        <v>2363</v>
      </c>
      <c r="B930" s="524" t="s">
        <v>3942</v>
      </c>
      <c r="C930" s="477">
        <v>5820888</v>
      </c>
      <c r="D930" s="477">
        <v>0</v>
      </c>
      <c r="E930" s="477">
        <v>5467868</v>
      </c>
      <c r="F930" s="477">
        <v>0</v>
      </c>
      <c r="G930" s="477">
        <v>7084799</v>
      </c>
      <c r="H930" s="527">
        <v>1108591</v>
      </c>
      <c r="I930" s="469">
        <v>2</v>
      </c>
      <c r="J930" s="469">
        <v>1</v>
      </c>
      <c r="K930" s="469">
        <v>1</v>
      </c>
      <c r="L930" s="469">
        <v>2</v>
      </c>
      <c r="M930" s="469">
        <v>0</v>
      </c>
      <c r="N930" s="461" t="s">
        <v>3790</v>
      </c>
    </row>
    <row r="931" spans="1:14" x14ac:dyDescent="0.35">
      <c r="A931" s="523" t="s">
        <v>8581</v>
      </c>
      <c r="B931" s="524" t="s">
        <v>8580</v>
      </c>
      <c r="C931" s="477"/>
      <c r="D931" s="477"/>
      <c r="E931" s="477"/>
      <c r="F931" s="477"/>
      <c r="G931" s="477"/>
      <c r="H931" s="527"/>
      <c r="I931" s="469"/>
      <c r="J931" s="469"/>
      <c r="K931" s="469"/>
      <c r="L931" s="469"/>
      <c r="M931" s="469"/>
      <c r="N931" s="461"/>
    </row>
    <row r="932" spans="1:14" x14ac:dyDescent="0.35">
      <c r="A932" s="523" t="s">
        <v>8097</v>
      </c>
      <c r="B932" s="524" t="s">
        <v>3988</v>
      </c>
      <c r="C932" s="477"/>
      <c r="D932" s="477"/>
      <c r="E932" s="477"/>
      <c r="F932" s="477"/>
      <c r="G932" s="477"/>
      <c r="H932" s="527"/>
      <c r="I932" s="469"/>
      <c r="J932" s="469"/>
      <c r="K932" s="469"/>
      <c r="L932" s="469"/>
      <c r="M932" s="469"/>
      <c r="N932" s="461"/>
    </row>
    <row r="933" spans="1:14" ht="26" x14ac:dyDescent="0.35">
      <c r="A933" s="523" t="s">
        <v>694</v>
      </c>
      <c r="B933" s="524" t="s">
        <v>692</v>
      </c>
      <c r="C933" s="477"/>
      <c r="D933" s="477"/>
      <c r="E933" s="477"/>
      <c r="F933" s="477"/>
      <c r="G933" s="477"/>
      <c r="H933" s="527"/>
      <c r="I933" s="469"/>
      <c r="J933" s="469"/>
      <c r="K933" s="469"/>
      <c r="L933" s="469"/>
      <c r="M933" s="469"/>
      <c r="N933" s="461"/>
    </row>
    <row r="934" spans="1:14" x14ac:dyDescent="0.35">
      <c r="A934" s="523" t="s">
        <v>8098</v>
      </c>
      <c r="B934" s="524" t="s">
        <v>3845</v>
      </c>
      <c r="C934" s="477"/>
      <c r="D934" s="477"/>
      <c r="E934" s="477"/>
      <c r="F934" s="477"/>
      <c r="G934" s="477"/>
      <c r="H934" s="527"/>
      <c r="I934" s="469"/>
      <c r="J934" s="469"/>
      <c r="K934" s="469"/>
      <c r="L934" s="469"/>
      <c r="M934" s="469"/>
      <c r="N934" s="461"/>
    </row>
    <row r="935" spans="1:14" x14ac:dyDescent="0.35">
      <c r="A935" s="523" t="s">
        <v>3108</v>
      </c>
      <c r="B935" s="524" t="s">
        <v>2133</v>
      </c>
      <c r="C935" s="477"/>
      <c r="D935" s="477"/>
      <c r="E935" s="477"/>
      <c r="F935" s="477"/>
      <c r="G935" s="477"/>
      <c r="H935" s="527"/>
      <c r="I935" s="469"/>
      <c r="J935" s="469"/>
      <c r="K935" s="469"/>
      <c r="L935" s="469"/>
      <c r="M935" s="469"/>
      <c r="N935" s="461"/>
    </row>
    <row r="936" spans="1:14" ht="26" x14ac:dyDescent="0.35">
      <c r="A936" s="523" t="s">
        <v>2968</v>
      </c>
      <c r="B936" s="524" t="s">
        <v>2129</v>
      </c>
      <c r="C936" s="477"/>
      <c r="D936" s="477"/>
      <c r="E936" s="477"/>
      <c r="F936" s="477"/>
      <c r="G936" s="477"/>
      <c r="H936" s="527"/>
      <c r="I936" s="469"/>
      <c r="J936" s="469"/>
      <c r="K936" s="469"/>
      <c r="L936" s="469"/>
      <c r="M936" s="469"/>
      <c r="N936" s="461"/>
    </row>
    <row r="937" spans="1:14" x14ac:dyDescent="0.35">
      <c r="A937" s="523" t="s">
        <v>8099</v>
      </c>
      <c r="B937" s="524" t="s">
        <v>3616</v>
      </c>
      <c r="C937" s="477"/>
      <c r="D937" s="477"/>
      <c r="E937" s="477"/>
      <c r="F937" s="477"/>
      <c r="G937" s="477"/>
      <c r="H937" s="527"/>
      <c r="I937" s="469"/>
      <c r="J937" s="469"/>
      <c r="K937" s="469"/>
      <c r="L937" s="469"/>
      <c r="M937" s="469"/>
      <c r="N937" s="461"/>
    </row>
    <row r="938" spans="1:14" x14ac:dyDescent="0.35">
      <c r="A938" s="523" t="s">
        <v>8100</v>
      </c>
      <c r="B938" s="524" t="s">
        <v>3868</v>
      </c>
      <c r="C938" s="477"/>
      <c r="D938" s="477"/>
      <c r="E938" s="477"/>
      <c r="F938" s="477"/>
      <c r="G938" s="477"/>
      <c r="H938" s="527"/>
      <c r="I938" s="469"/>
      <c r="J938" s="469"/>
      <c r="K938" s="469"/>
      <c r="L938" s="469"/>
      <c r="M938" s="469"/>
      <c r="N938" s="461"/>
    </row>
    <row r="939" spans="1:14" x14ac:dyDescent="0.35">
      <c r="A939" s="523" t="s">
        <v>3105</v>
      </c>
      <c r="B939" s="524" t="s">
        <v>597</v>
      </c>
      <c r="C939" s="477"/>
      <c r="D939" s="477"/>
      <c r="E939" s="477"/>
      <c r="F939" s="477"/>
      <c r="G939" s="477"/>
      <c r="H939" s="527"/>
      <c r="I939" s="469"/>
      <c r="J939" s="469"/>
      <c r="K939" s="469"/>
      <c r="L939" s="469"/>
      <c r="M939" s="469"/>
      <c r="N939" s="461"/>
    </row>
    <row r="940" spans="1:14" ht="26" x14ac:dyDescent="0.35">
      <c r="A940" s="523" t="s">
        <v>8376</v>
      </c>
      <c r="B940" s="474" t="s">
        <v>3843</v>
      </c>
      <c r="C940" s="477"/>
      <c r="D940" s="477"/>
      <c r="E940" s="477"/>
      <c r="F940" s="477"/>
      <c r="G940" s="477"/>
      <c r="H940" s="527"/>
      <c r="I940" s="469"/>
      <c r="J940" s="469"/>
      <c r="K940" s="469"/>
      <c r="L940" s="469"/>
      <c r="M940" s="469"/>
      <c r="N940" s="461"/>
    </row>
    <row r="941" spans="1:14" x14ac:dyDescent="0.35">
      <c r="A941" s="523" t="s">
        <v>8101</v>
      </c>
      <c r="B941" s="474" t="s">
        <v>4086</v>
      </c>
      <c r="C941" s="477">
        <v>31950</v>
      </c>
      <c r="D941" s="477">
        <v>0</v>
      </c>
      <c r="E941" s="477">
        <v>86433</v>
      </c>
      <c r="F941" s="477">
        <v>0</v>
      </c>
      <c r="G941" s="477">
        <v>166688</v>
      </c>
      <c r="H941" s="477">
        <v>-506604</v>
      </c>
      <c r="I941" s="469">
        <v>14</v>
      </c>
      <c r="J941" s="469">
        <v>2</v>
      </c>
      <c r="K941" s="469">
        <v>12</v>
      </c>
      <c r="L941" s="469">
        <v>7</v>
      </c>
      <c r="M941" s="469">
        <v>2</v>
      </c>
      <c r="N941" s="461" t="s">
        <v>3790</v>
      </c>
    </row>
    <row r="942" spans="1:14" x14ac:dyDescent="0.35">
      <c r="A942" s="523" t="s">
        <v>2419</v>
      </c>
      <c r="B942" s="474" t="s">
        <v>4016</v>
      </c>
      <c r="C942" s="477">
        <v>0</v>
      </c>
      <c r="D942" s="477">
        <v>0</v>
      </c>
      <c r="E942" s="477">
        <v>0</v>
      </c>
      <c r="F942" s="477">
        <v>0</v>
      </c>
      <c r="G942" s="477">
        <v>-8748460.9000000004</v>
      </c>
      <c r="H942" s="527">
        <v>0</v>
      </c>
      <c r="I942" s="469">
        <v>10</v>
      </c>
      <c r="J942" s="469">
        <v>9</v>
      </c>
      <c r="K942" s="469">
        <v>1</v>
      </c>
      <c r="L942" s="469">
        <v>10</v>
      </c>
      <c r="M942" s="469">
        <v>0</v>
      </c>
      <c r="N942" s="461" t="s">
        <v>3790</v>
      </c>
    </row>
    <row r="943" spans="1:14" ht="26" x14ac:dyDescent="0.35">
      <c r="A943" s="523" t="s">
        <v>3152</v>
      </c>
      <c r="B943" s="474" t="s">
        <v>8802</v>
      </c>
      <c r="C943" s="477">
        <v>18000000</v>
      </c>
      <c r="D943" s="477">
        <v>0</v>
      </c>
      <c r="E943" s="477">
        <v>14795452</v>
      </c>
      <c r="F943" s="477">
        <v>0</v>
      </c>
      <c r="G943" s="477">
        <v>15849901</v>
      </c>
      <c r="H943" s="527">
        <v>11048165</v>
      </c>
      <c r="I943" s="469">
        <v>5</v>
      </c>
      <c r="J943" s="469">
        <v>5</v>
      </c>
      <c r="K943" s="469">
        <v>0</v>
      </c>
      <c r="L943" s="469">
        <v>0</v>
      </c>
      <c r="M943" s="469">
        <v>0</v>
      </c>
      <c r="N943" s="461" t="s">
        <v>8222</v>
      </c>
    </row>
    <row r="944" spans="1:14" x14ac:dyDescent="0.35">
      <c r="A944" s="523" t="s">
        <v>2280</v>
      </c>
      <c r="B944" s="474" t="s">
        <v>2353</v>
      </c>
      <c r="C944" s="477"/>
      <c r="D944" s="477"/>
      <c r="E944" s="477"/>
      <c r="F944" s="477"/>
      <c r="G944" s="477"/>
      <c r="H944" s="527"/>
      <c r="I944" s="469"/>
      <c r="J944" s="469"/>
      <c r="K944" s="469"/>
      <c r="L944" s="469"/>
      <c r="M944" s="469"/>
      <c r="N944" s="461"/>
    </row>
    <row r="945" spans="1:14" x14ac:dyDescent="0.35">
      <c r="A945" s="523" t="s">
        <v>1438</v>
      </c>
      <c r="B945" s="474" t="s">
        <v>1419</v>
      </c>
      <c r="C945" s="477"/>
      <c r="D945" s="477"/>
      <c r="E945" s="477"/>
      <c r="F945" s="477"/>
      <c r="G945" s="477"/>
      <c r="H945" s="527"/>
      <c r="I945" s="469"/>
      <c r="J945" s="469"/>
      <c r="K945" s="469"/>
      <c r="L945" s="469"/>
      <c r="M945" s="469"/>
      <c r="N945" s="461"/>
    </row>
    <row r="946" spans="1:14" x14ac:dyDescent="0.35">
      <c r="A946" s="523" t="s">
        <v>73</v>
      </c>
      <c r="B946" s="474" t="s">
        <v>71</v>
      </c>
      <c r="C946" s="477"/>
      <c r="D946" s="477"/>
      <c r="E946" s="477"/>
      <c r="F946" s="477"/>
      <c r="G946" s="477"/>
      <c r="H946" s="527"/>
      <c r="I946" s="469"/>
      <c r="J946" s="469"/>
      <c r="K946" s="469"/>
      <c r="L946" s="469"/>
      <c r="M946" s="469"/>
      <c r="N946" s="461"/>
    </row>
    <row r="947" spans="1:14" ht="26" x14ac:dyDescent="0.35">
      <c r="A947" s="523" t="s">
        <v>3009</v>
      </c>
      <c r="B947" s="474" t="s">
        <v>1607</v>
      </c>
      <c r="C947" s="477"/>
      <c r="D947" s="477"/>
      <c r="E947" s="477"/>
      <c r="F947" s="477"/>
      <c r="G947" s="477"/>
      <c r="H947" s="527"/>
      <c r="I947" s="469"/>
      <c r="J947" s="469"/>
      <c r="K947" s="469"/>
      <c r="L947" s="469"/>
      <c r="M947" s="469"/>
      <c r="N947" s="461"/>
    </row>
    <row r="948" spans="1:14" x14ac:dyDescent="0.35">
      <c r="A948" s="523" t="s">
        <v>1874</v>
      </c>
      <c r="B948" s="474" t="s">
        <v>1872</v>
      </c>
      <c r="C948" s="477"/>
      <c r="D948" s="477"/>
      <c r="E948" s="477"/>
      <c r="F948" s="477"/>
      <c r="G948" s="477"/>
      <c r="H948" s="527"/>
      <c r="I948" s="469"/>
      <c r="J948" s="469"/>
      <c r="K948" s="469"/>
      <c r="L948" s="469"/>
      <c r="M948" s="469"/>
      <c r="N948" s="461"/>
    </row>
    <row r="949" spans="1:14" x14ac:dyDescent="0.35">
      <c r="A949" s="523" t="s">
        <v>8102</v>
      </c>
      <c r="B949" s="474" t="s">
        <v>3343</v>
      </c>
      <c r="C949" s="477">
        <v>998145</v>
      </c>
      <c r="D949" s="477">
        <v>0</v>
      </c>
      <c r="E949" s="477">
        <v>794456</v>
      </c>
      <c r="F949" s="477">
        <v>0</v>
      </c>
      <c r="G949" s="477">
        <v>12183</v>
      </c>
      <c r="H949" s="527">
        <v>209283</v>
      </c>
      <c r="I949" s="469">
        <v>8</v>
      </c>
      <c r="J949" s="469">
        <v>2</v>
      </c>
      <c r="K949" s="469">
        <v>6</v>
      </c>
      <c r="L949" s="469">
        <v>3</v>
      </c>
      <c r="M949" s="469">
        <v>1</v>
      </c>
      <c r="N949" s="461" t="s">
        <v>3790</v>
      </c>
    </row>
    <row r="950" spans="1:14" x14ac:dyDescent="0.35">
      <c r="A950" s="523" t="s">
        <v>7927</v>
      </c>
      <c r="B950" s="474" t="s">
        <v>7917</v>
      </c>
      <c r="C950" s="477"/>
      <c r="D950" s="477"/>
      <c r="E950" s="477"/>
      <c r="F950" s="477"/>
      <c r="G950" s="477"/>
      <c r="H950" s="527"/>
      <c r="I950" s="469"/>
      <c r="J950" s="469"/>
      <c r="K950" s="469"/>
      <c r="L950" s="469"/>
      <c r="M950" s="469"/>
      <c r="N950" s="461"/>
    </row>
    <row r="951" spans="1:14" x14ac:dyDescent="0.35">
      <c r="A951" s="523" t="s">
        <v>1439</v>
      </c>
      <c r="B951" s="474" t="s">
        <v>9732</v>
      </c>
      <c r="C951" s="477">
        <v>18651189</v>
      </c>
      <c r="D951" s="477">
        <v>0</v>
      </c>
      <c r="E951" s="477">
        <v>3604127</v>
      </c>
      <c r="F951" s="477">
        <v>0</v>
      </c>
      <c r="G951" s="477">
        <v>15197076</v>
      </c>
      <c r="H951" s="527">
        <v>11348397</v>
      </c>
      <c r="I951" s="469">
        <v>3</v>
      </c>
      <c r="J951" s="469">
        <v>1</v>
      </c>
      <c r="K951" s="469">
        <v>2</v>
      </c>
      <c r="L951" s="469">
        <v>11</v>
      </c>
      <c r="M951" s="469">
        <v>0</v>
      </c>
      <c r="N951" s="461" t="s">
        <v>8222</v>
      </c>
    </row>
    <row r="952" spans="1:14" x14ac:dyDescent="0.35">
      <c r="A952" s="523" t="s">
        <v>2967</v>
      </c>
      <c r="B952" s="474" t="s">
        <v>2127</v>
      </c>
      <c r="C952" s="477"/>
      <c r="D952" s="477"/>
      <c r="E952" s="477"/>
      <c r="F952" s="477"/>
      <c r="G952" s="477"/>
      <c r="H952" s="527"/>
      <c r="I952" s="469"/>
      <c r="J952" s="469"/>
      <c r="K952" s="469"/>
      <c r="L952" s="469"/>
      <c r="M952" s="469"/>
      <c r="N952" s="461"/>
    </row>
    <row r="953" spans="1:14" x14ac:dyDescent="0.35">
      <c r="A953" s="523" t="s">
        <v>3217</v>
      </c>
      <c r="B953" s="474" t="s">
        <v>1975</v>
      </c>
      <c r="C953" s="477"/>
      <c r="D953" s="477"/>
      <c r="E953" s="477"/>
      <c r="F953" s="477"/>
      <c r="G953" s="477"/>
      <c r="H953" s="527"/>
      <c r="I953" s="469"/>
      <c r="J953" s="469"/>
      <c r="K953" s="469"/>
      <c r="L953" s="469"/>
      <c r="M953" s="469"/>
      <c r="N953" s="461"/>
    </row>
    <row r="954" spans="1:14" x14ac:dyDescent="0.35">
      <c r="A954" s="523" t="s">
        <v>8103</v>
      </c>
      <c r="B954" s="474" t="s">
        <v>3602</v>
      </c>
      <c r="C954" s="477"/>
      <c r="D954" s="477"/>
      <c r="E954" s="477"/>
      <c r="F954" s="477"/>
      <c r="G954" s="477"/>
      <c r="H954" s="527"/>
      <c r="I954" s="469"/>
      <c r="J954" s="469"/>
      <c r="K954" s="469"/>
      <c r="L954" s="469"/>
      <c r="M954" s="469"/>
      <c r="N954" s="461"/>
    </row>
    <row r="955" spans="1:14" x14ac:dyDescent="0.35">
      <c r="A955" s="523" t="s">
        <v>3048</v>
      </c>
      <c r="B955" s="474" t="s">
        <v>14778</v>
      </c>
      <c r="C955" s="477">
        <v>1114223</v>
      </c>
      <c r="D955" s="477">
        <v>0</v>
      </c>
      <c r="E955" s="477">
        <v>624447</v>
      </c>
      <c r="F955" s="477">
        <v>0</v>
      </c>
      <c r="G955" s="477">
        <v>-2052316</v>
      </c>
      <c r="H955" s="527">
        <v>251924</v>
      </c>
      <c r="I955" s="469">
        <v>4</v>
      </c>
      <c r="J955" s="469">
        <v>0</v>
      </c>
      <c r="K955" s="469">
        <v>4</v>
      </c>
      <c r="L955" s="469">
        <v>23</v>
      </c>
      <c r="M955" s="469">
        <v>1</v>
      </c>
      <c r="N955" s="461" t="s">
        <v>14781</v>
      </c>
    </row>
    <row r="956" spans="1:14" x14ac:dyDescent="0.35">
      <c r="A956" s="523" t="s">
        <v>270</v>
      </c>
      <c r="B956" s="474" t="s">
        <v>8315</v>
      </c>
      <c r="C956" s="477">
        <v>80000</v>
      </c>
      <c r="D956" s="477">
        <v>0</v>
      </c>
      <c r="E956" s="477">
        <v>12000</v>
      </c>
      <c r="F956" s="477">
        <v>0</v>
      </c>
      <c r="G956" s="477">
        <v>-135408</v>
      </c>
      <c r="H956" s="527">
        <v>350576</v>
      </c>
      <c r="I956" s="469">
        <v>44</v>
      </c>
      <c r="J956" s="469">
        <v>17</v>
      </c>
      <c r="K956" s="469">
        <v>27</v>
      </c>
      <c r="L956" s="469">
        <v>0</v>
      </c>
      <c r="M956" s="469">
        <v>0</v>
      </c>
      <c r="N956" s="461" t="s">
        <v>3790</v>
      </c>
    </row>
    <row r="957" spans="1:14" x14ac:dyDescent="0.35">
      <c r="A957" s="523" t="s">
        <v>8104</v>
      </c>
      <c r="B957" s="474" t="s">
        <v>3310</v>
      </c>
      <c r="C957" s="477"/>
      <c r="D957" s="477"/>
      <c r="E957" s="477"/>
      <c r="F957" s="477"/>
      <c r="G957" s="477"/>
      <c r="H957" s="527"/>
      <c r="I957" s="469"/>
      <c r="J957" s="469"/>
      <c r="K957" s="469"/>
      <c r="L957" s="469"/>
      <c r="M957" s="469"/>
      <c r="N957" s="461"/>
    </row>
    <row r="958" spans="1:14" x14ac:dyDescent="0.35">
      <c r="A958" s="523" t="s">
        <v>4473</v>
      </c>
      <c r="B958" s="474" t="s">
        <v>4472</v>
      </c>
      <c r="C958" s="477"/>
      <c r="D958" s="477"/>
      <c r="E958" s="477"/>
      <c r="F958" s="477"/>
      <c r="G958" s="477"/>
      <c r="H958" s="527"/>
      <c r="I958" s="469"/>
      <c r="J958" s="469"/>
      <c r="K958" s="469"/>
      <c r="L958" s="469"/>
      <c r="M958" s="469"/>
      <c r="N958" s="461"/>
    </row>
    <row r="959" spans="1:14" x14ac:dyDescent="0.35">
      <c r="A959" s="523" t="s">
        <v>392</v>
      </c>
      <c r="B959" s="474" t="s">
        <v>391</v>
      </c>
      <c r="C959" s="477"/>
      <c r="D959" s="477"/>
      <c r="E959" s="477"/>
      <c r="F959" s="477"/>
      <c r="G959" s="477"/>
      <c r="H959" s="527"/>
      <c r="I959" s="469"/>
      <c r="J959" s="469"/>
      <c r="K959" s="469"/>
      <c r="L959" s="469"/>
      <c r="M959" s="469"/>
      <c r="N959" s="461"/>
    </row>
    <row r="960" spans="1:14" x14ac:dyDescent="0.35">
      <c r="A960" s="523" t="s">
        <v>3026</v>
      </c>
      <c r="B960" s="474" t="s">
        <v>8302</v>
      </c>
      <c r="C960" s="477"/>
      <c r="D960" s="477"/>
      <c r="E960" s="477"/>
      <c r="F960" s="477"/>
      <c r="G960" s="477"/>
      <c r="H960" s="527"/>
      <c r="I960" s="469"/>
      <c r="J960" s="469"/>
      <c r="K960" s="469"/>
      <c r="L960" s="469"/>
      <c r="M960" s="469"/>
      <c r="N960" s="461"/>
    </row>
    <row r="961" spans="1:14" x14ac:dyDescent="0.35">
      <c r="A961" s="523" t="s">
        <v>4477</v>
      </c>
      <c r="B961" s="474" t="s">
        <v>4476</v>
      </c>
      <c r="C961" s="477"/>
      <c r="D961" s="477"/>
      <c r="E961" s="477"/>
      <c r="F961" s="477"/>
      <c r="G961" s="477"/>
      <c r="H961" s="527"/>
      <c r="I961" s="469"/>
      <c r="J961" s="469"/>
      <c r="K961" s="469"/>
      <c r="L961" s="469"/>
      <c r="M961" s="469"/>
      <c r="N961" s="461"/>
    </row>
    <row r="962" spans="1:14" x14ac:dyDescent="0.35">
      <c r="A962" s="523" t="s">
        <v>3130</v>
      </c>
      <c r="B962" s="474" t="s">
        <v>3995</v>
      </c>
      <c r="C962" s="477"/>
      <c r="D962" s="477"/>
      <c r="E962" s="477"/>
      <c r="F962" s="477"/>
      <c r="G962" s="477"/>
      <c r="H962" s="527"/>
      <c r="I962" s="469"/>
      <c r="J962" s="469"/>
      <c r="K962" s="469"/>
      <c r="L962" s="469"/>
      <c r="M962" s="469"/>
      <c r="N962" s="461"/>
    </row>
    <row r="963" spans="1:14" x14ac:dyDescent="0.35">
      <c r="A963" s="523" t="s">
        <v>8105</v>
      </c>
      <c r="B963" s="474" t="s">
        <v>12744</v>
      </c>
      <c r="C963" s="477">
        <v>658751.44999999995</v>
      </c>
      <c r="D963" s="477">
        <v>0</v>
      </c>
      <c r="E963" s="477">
        <v>566037.22</v>
      </c>
      <c r="F963" s="477">
        <v>0</v>
      </c>
      <c r="G963" s="477">
        <v>712450.92</v>
      </c>
      <c r="H963" s="477">
        <v>164631.76999999999</v>
      </c>
      <c r="I963" s="469">
        <v>6</v>
      </c>
      <c r="J963" s="469">
        <v>2</v>
      </c>
      <c r="K963" s="469">
        <v>4</v>
      </c>
      <c r="L963" s="469">
        <v>6</v>
      </c>
      <c r="M963" s="469">
        <v>0</v>
      </c>
      <c r="N963" s="461" t="s">
        <v>3790</v>
      </c>
    </row>
    <row r="964" spans="1:14" ht="26" x14ac:dyDescent="0.35">
      <c r="A964" s="523" t="s">
        <v>2218</v>
      </c>
      <c r="B964" s="474" t="s">
        <v>2217</v>
      </c>
      <c r="C964" s="477"/>
      <c r="D964" s="477"/>
      <c r="E964" s="477"/>
      <c r="F964" s="477"/>
      <c r="G964" s="477"/>
      <c r="H964" s="527"/>
      <c r="I964" s="469"/>
      <c r="J964" s="469"/>
      <c r="K964" s="469"/>
      <c r="L964" s="469"/>
      <c r="M964" s="469"/>
      <c r="N964" s="461"/>
    </row>
    <row r="965" spans="1:14" ht="26" x14ac:dyDescent="0.35">
      <c r="A965" s="523" t="s">
        <v>3239</v>
      </c>
      <c r="B965" s="474" t="s">
        <v>1135</v>
      </c>
      <c r="C965" s="477"/>
      <c r="D965" s="477"/>
      <c r="E965" s="477"/>
      <c r="F965" s="477"/>
      <c r="G965" s="477"/>
      <c r="H965" s="527"/>
      <c r="I965" s="469"/>
      <c r="J965" s="469"/>
      <c r="K965" s="469"/>
      <c r="L965" s="469"/>
      <c r="M965" s="469"/>
      <c r="N965" s="461"/>
    </row>
    <row r="966" spans="1:14" ht="26" x14ac:dyDescent="0.35">
      <c r="A966" s="523" t="s">
        <v>3021</v>
      </c>
      <c r="B966" s="474" t="s">
        <v>3682</v>
      </c>
      <c r="C966" s="477"/>
      <c r="D966" s="477"/>
      <c r="E966" s="477"/>
      <c r="F966" s="477"/>
      <c r="G966" s="477"/>
      <c r="H966" s="527"/>
      <c r="I966" s="469"/>
      <c r="J966" s="469"/>
      <c r="K966" s="469"/>
      <c r="L966" s="469"/>
      <c r="M966" s="469"/>
      <c r="N966" s="461"/>
    </row>
    <row r="967" spans="1:14" x14ac:dyDescent="0.35">
      <c r="A967" s="523" t="s">
        <v>3019</v>
      </c>
      <c r="B967" s="474" t="s">
        <v>12418</v>
      </c>
      <c r="C967" s="477">
        <v>12368515</v>
      </c>
      <c r="D967" s="477">
        <v>0</v>
      </c>
      <c r="E967" s="477">
        <v>1054479</v>
      </c>
      <c r="F967" s="477">
        <v>0</v>
      </c>
      <c r="G967" s="477">
        <v>7802135</v>
      </c>
      <c r="H967" s="527">
        <v>6437044</v>
      </c>
      <c r="I967" s="469">
        <v>4</v>
      </c>
      <c r="J967" s="469">
        <v>3</v>
      </c>
      <c r="K967" s="469">
        <v>1</v>
      </c>
      <c r="L967" s="469">
        <v>4</v>
      </c>
      <c r="M967" s="469">
        <v>1</v>
      </c>
      <c r="N967" s="461" t="s">
        <v>8201</v>
      </c>
    </row>
    <row r="968" spans="1:14" ht="26" x14ac:dyDescent="0.35">
      <c r="A968" s="523" t="s">
        <v>3020</v>
      </c>
      <c r="B968" s="474" t="s">
        <v>3657</v>
      </c>
      <c r="C968" s="477"/>
      <c r="D968" s="477"/>
      <c r="E968" s="477"/>
      <c r="F968" s="477"/>
      <c r="G968" s="477"/>
      <c r="H968" s="527"/>
      <c r="I968" s="469"/>
      <c r="J968" s="469"/>
      <c r="K968" s="469"/>
      <c r="L968" s="469"/>
      <c r="M968" s="469"/>
      <c r="N968" s="461"/>
    </row>
    <row r="969" spans="1:14" x14ac:dyDescent="0.35">
      <c r="A969" s="523" t="s">
        <v>3488</v>
      </c>
      <c r="B969" s="474" t="s">
        <v>4534</v>
      </c>
      <c r="C969" s="477"/>
      <c r="D969" s="477"/>
      <c r="E969" s="477"/>
      <c r="F969" s="477"/>
      <c r="G969" s="477"/>
      <c r="H969" s="527"/>
      <c r="I969" s="469"/>
      <c r="J969" s="469"/>
      <c r="K969" s="469"/>
      <c r="L969" s="469"/>
      <c r="M969" s="469"/>
      <c r="N969" s="461"/>
    </row>
    <row r="970" spans="1:14" x14ac:dyDescent="0.35">
      <c r="A970" s="523" t="s">
        <v>1970</v>
      </c>
      <c r="B970" s="474" t="s">
        <v>4193</v>
      </c>
      <c r="C970" s="477">
        <v>15594791.17</v>
      </c>
      <c r="D970" s="477">
        <v>0</v>
      </c>
      <c r="E970" s="477">
        <v>8604580.0500000007</v>
      </c>
      <c r="F970" s="477">
        <v>0</v>
      </c>
      <c r="G970" s="477">
        <v>-19962055.34</v>
      </c>
      <c r="H970" s="527">
        <v>6841637</v>
      </c>
      <c r="I970" s="469">
        <v>0</v>
      </c>
      <c r="J970" s="469">
        <v>0</v>
      </c>
      <c r="K970" s="469">
        <v>0</v>
      </c>
      <c r="L970" s="469">
        <v>0</v>
      </c>
      <c r="M970" s="469">
        <v>0</v>
      </c>
      <c r="N970" s="461" t="s">
        <v>8222</v>
      </c>
    </row>
    <row r="971" spans="1:14" ht="26" x14ac:dyDescent="0.35">
      <c r="A971" s="523" t="s">
        <v>2975</v>
      </c>
      <c r="B971" s="474" t="s">
        <v>2337</v>
      </c>
      <c r="C971" s="477"/>
      <c r="D971" s="477"/>
      <c r="E971" s="477"/>
      <c r="F971" s="477"/>
      <c r="G971" s="477"/>
      <c r="H971" s="527"/>
      <c r="I971" s="469"/>
      <c r="J971" s="469"/>
      <c r="K971" s="469"/>
      <c r="L971" s="469"/>
      <c r="M971" s="469"/>
      <c r="N971" s="461"/>
    </row>
    <row r="972" spans="1:14" ht="26" x14ac:dyDescent="0.35">
      <c r="A972" s="523" t="s">
        <v>2577</v>
      </c>
      <c r="B972" s="474" t="s">
        <v>8537</v>
      </c>
      <c r="C972" s="477"/>
      <c r="D972" s="477"/>
      <c r="E972" s="477"/>
      <c r="F972" s="477"/>
      <c r="G972" s="477"/>
      <c r="H972" s="527"/>
      <c r="I972" s="469"/>
      <c r="J972" s="469"/>
      <c r="K972" s="469"/>
      <c r="L972" s="469"/>
      <c r="M972" s="469"/>
      <c r="N972" s="461"/>
    </row>
    <row r="973" spans="1:14" ht="26" x14ac:dyDescent="0.35">
      <c r="A973" s="523" t="s">
        <v>1082</v>
      </c>
      <c r="B973" s="474" t="s">
        <v>3897</v>
      </c>
      <c r="C973" s="477">
        <v>1423717</v>
      </c>
      <c r="D973" s="477">
        <v>0</v>
      </c>
      <c r="E973" s="477">
        <v>1047300</v>
      </c>
      <c r="F973" s="477">
        <v>0</v>
      </c>
      <c r="G973" s="477">
        <v>1368717</v>
      </c>
      <c r="H973" s="477">
        <v>432486</v>
      </c>
      <c r="I973" s="469">
        <v>3</v>
      </c>
      <c r="J973" s="469">
        <v>1</v>
      </c>
      <c r="K973" s="469">
        <v>2</v>
      </c>
      <c r="L973" s="469">
        <v>0</v>
      </c>
      <c r="M973" s="469">
        <v>0</v>
      </c>
      <c r="N973" s="461" t="s">
        <v>3790</v>
      </c>
    </row>
    <row r="974" spans="1:14" ht="26" x14ac:dyDescent="0.35">
      <c r="A974" s="523" t="s">
        <v>8106</v>
      </c>
      <c r="B974" s="474" t="s">
        <v>3875</v>
      </c>
      <c r="C974" s="477">
        <v>761810</v>
      </c>
      <c r="D974" s="477">
        <v>0</v>
      </c>
      <c r="E974" s="477">
        <v>761810</v>
      </c>
      <c r="F974" s="477">
        <v>0</v>
      </c>
      <c r="G974" s="477">
        <v>-849537</v>
      </c>
      <c r="H974" s="527">
        <v>122239</v>
      </c>
      <c r="I974" s="469">
        <v>30</v>
      </c>
      <c r="J974" s="469">
        <v>12</v>
      </c>
      <c r="K974" s="469">
        <v>18</v>
      </c>
      <c r="L974" s="469">
        <v>10</v>
      </c>
      <c r="M974" s="469">
        <v>1</v>
      </c>
      <c r="N974" s="461" t="s">
        <v>3790</v>
      </c>
    </row>
    <row r="975" spans="1:14" x14ac:dyDescent="0.35">
      <c r="A975" s="523" t="s">
        <v>1147</v>
      </c>
      <c r="B975" s="474" t="s">
        <v>1145</v>
      </c>
      <c r="C975" s="477"/>
      <c r="D975" s="477"/>
      <c r="E975" s="477"/>
      <c r="F975" s="477"/>
      <c r="G975" s="477"/>
      <c r="H975" s="527"/>
      <c r="I975" s="469"/>
      <c r="J975" s="469"/>
      <c r="K975" s="469"/>
      <c r="L975" s="469"/>
      <c r="M975" s="469"/>
      <c r="N975" s="461"/>
    </row>
    <row r="976" spans="1:14" ht="26" x14ac:dyDescent="0.35">
      <c r="A976" s="523" t="s">
        <v>2392</v>
      </c>
      <c r="B976" s="474" t="s">
        <v>3688</v>
      </c>
      <c r="C976" s="477"/>
      <c r="D976" s="477"/>
      <c r="E976" s="477"/>
      <c r="F976" s="477"/>
      <c r="G976" s="477"/>
      <c r="H976" s="527"/>
      <c r="I976" s="469"/>
      <c r="J976" s="469"/>
      <c r="K976" s="469"/>
      <c r="L976" s="469"/>
      <c r="M976" s="469"/>
      <c r="N976" s="461"/>
    </row>
    <row r="977" spans="1:14" x14ac:dyDescent="0.35">
      <c r="A977" s="523" t="s">
        <v>8107</v>
      </c>
      <c r="B977" s="474" t="s">
        <v>3314</v>
      </c>
      <c r="C977" s="477"/>
      <c r="D977" s="477"/>
      <c r="E977" s="477"/>
      <c r="F977" s="477"/>
      <c r="G977" s="477"/>
      <c r="H977" s="527"/>
      <c r="I977" s="469"/>
      <c r="J977" s="469"/>
      <c r="K977" s="469"/>
      <c r="L977" s="469"/>
      <c r="M977" s="469"/>
      <c r="N977" s="461"/>
    </row>
    <row r="978" spans="1:14" x14ac:dyDescent="0.35">
      <c r="A978" s="523" t="s">
        <v>8108</v>
      </c>
      <c r="B978" s="474" t="s">
        <v>871</v>
      </c>
      <c r="C978" s="477"/>
      <c r="D978" s="477"/>
      <c r="E978" s="477"/>
      <c r="F978" s="477"/>
      <c r="G978" s="477"/>
      <c r="H978" s="527"/>
      <c r="I978" s="469"/>
      <c r="J978" s="469"/>
      <c r="K978" s="469"/>
      <c r="L978" s="469"/>
      <c r="M978" s="469"/>
      <c r="N978" s="461"/>
    </row>
    <row r="979" spans="1:14" ht="26" x14ac:dyDescent="0.35">
      <c r="A979" s="523" t="s">
        <v>8377</v>
      </c>
      <c r="B979" s="474" t="s">
        <v>2066</v>
      </c>
      <c r="C979" s="477"/>
      <c r="D979" s="477"/>
      <c r="E979" s="477"/>
      <c r="F979" s="477"/>
      <c r="G979" s="477"/>
      <c r="H979" s="527"/>
      <c r="I979" s="469"/>
      <c r="J979" s="469"/>
      <c r="K979" s="469"/>
      <c r="L979" s="469"/>
      <c r="M979" s="469"/>
      <c r="N979" s="461"/>
    </row>
    <row r="980" spans="1:14" x14ac:dyDescent="0.35">
      <c r="A980" s="523" t="s">
        <v>1671</v>
      </c>
      <c r="B980" s="474" t="s">
        <v>1657</v>
      </c>
      <c r="C980" s="477"/>
      <c r="D980" s="477"/>
      <c r="E980" s="477"/>
      <c r="F980" s="477"/>
      <c r="G980" s="477"/>
      <c r="H980" s="527"/>
      <c r="I980" s="469"/>
      <c r="J980" s="469"/>
      <c r="K980" s="469"/>
      <c r="L980" s="469"/>
      <c r="M980" s="469"/>
      <c r="N980" s="461"/>
    </row>
    <row r="981" spans="1:14" ht="26" x14ac:dyDescent="0.35">
      <c r="A981" s="523" t="s">
        <v>3759</v>
      </c>
      <c r="B981" s="474" t="s">
        <v>3985</v>
      </c>
      <c r="C981" s="477">
        <v>413031</v>
      </c>
      <c r="D981" s="477">
        <v>0</v>
      </c>
      <c r="E981" s="477">
        <v>298948</v>
      </c>
      <c r="F981" s="477">
        <v>0</v>
      </c>
      <c r="G981" s="477">
        <v>638877</v>
      </c>
      <c r="H981" s="527">
        <v>1863648</v>
      </c>
      <c r="I981" s="469">
        <v>3</v>
      </c>
      <c r="J981" s="469">
        <v>2</v>
      </c>
      <c r="K981" s="469">
        <v>1</v>
      </c>
      <c r="L981" s="469">
        <v>3</v>
      </c>
      <c r="M981" s="469">
        <v>1</v>
      </c>
      <c r="N981" s="461" t="s">
        <v>3790</v>
      </c>
    </row>
    <row r="982" spans="1:14" x14ac:dyDescent="0.35">
      <c r="A982" s="523" t="s">
        <v>8110</v>
      </c>
      <c r="B982" s="474" t="s">
        <v>3273</v>
      </c>
      <c r="C982" s="477">
        <v>780374</v>
      </c>
      <c r="D982" s="477">
        <v>0</v>
      </c>
      <c r="E982" s="477">
        <v>199325</v>
      </c>
      <c r="F982" s="477">
        <v>0</v>
      </c>
      <c r="G982" s="477">
        <v>713145</v>
      </c>
      <c r="H982" s="527">
        <v>209518</v>
      </c>
      <c r="I982" s="469">
        <v>1</v>
      </c>
      <c r="J982" s="469">
        <v>0</v>
      </c>
      <c r="K982" s="469">
        <v>1</v>
      </c>
      <c r="L982" s="469">
        <v>5</v>
      </c>
      <c r="M982" s="469">
        <v>0</v>
      </c>
      <c r="N982" s="461" t="s">
        <v>3790</v>
      </c>
    </row>
    <row r="983" spans="1:14" x14ac:dyDescent="0.35">
      <c r="A983" s="523" t="s">
        <v>8111</v>
      </c>
      <c r="B983" s="474" t="s">
        <v>3808</v>
      </c>
      <c r="C983" s="477"/>
      <c r="D983" s="477"/>
      <c r="E983" s="477"/>
      <c r="F983" s="477"/>
      <c r="G983" s="477"/>
      <c r="H983" s="527"/>
      <c r="I983" s="469"/>
      <c r="J983" s="469"/>
      <c r="K983" s="469"/>
      <c r="L983" s="469"/>
      <c r="M983" s="469"/>
      <c r="N983" s="461"/>
    </row>
    <row r="984" spans="1:14" ht="26" x14ac:dyDescent="0.35">
      <c r="A984" s="523" t="s">
        <v>2504</v>
      </c>
      <c r="B984" s="474" t="s">
        <v>2128</v>
      </c>
      <c r="C984" s="477"/>
      <c r="D984" s="477"/>
      <c r="E984" s="477"/>
      <c r="F984" s="477"/>
      <c r="G984" s="477"/>
      <c r="H984" s="527"/>
      <c r="I984" s="469"/>
      <c r="J984" s="469"/>
      <c r="K984" s="469"/>
      <c r="L984" s="469"/>
      <c r="M984" s="469"/>
      <c r="N984" s="461"/>
    </row>
    <row r="985" spans="1:14" x14ac:dyDescent="0.35">
      <c r="A985" s="523" t="s">
        <v>2225</v>
      </c>
      <c r="B985" s="474" t="s">
        <v>2314</v>
      </c>
      <c r="C985" s="477"/>
      <c r="D985" s="477"/>
      <c r="E985" s="477"/>
      <c r="F985" s="477"/>
      <c r="G985" s="477"/>
      <c r="H985" s="527"/>
      <c r="I985" s="469"/>
      <c r="J985" s="469"/>
      <c r="K985" s="469"/>
      <c r="L985" s="469"/>
      <c r="M985" s="469"/>
      <c r="N985" s="461"/>
    </row>
    <row r="986" spans="1:14" x14ac:dyDescent="0.35">
      <c r="A986" s="523" t="s">
        <v>8112</v>
      </c>
      <c r="B986" s="474" t="s">
        <v>4065</v>
      </c>
      <c r="C986" s="477"/>
      <c r="D986" s="477"/>
      <c r="E986" s="477"/>
      <c r="F986" s="477"/>
      <c r="G986" s="477"/>
      <c r="H986" s="527"/>
      <c r="I986" s="469"/>
      <c r="J986" s="469"/>
      <c r="K986" s="469"/>
      <c r="L986" s="469"/>
      <c r="M986" s="469"/>
      <c r="N986" s="461"/>
    </row>
    <row r="987" spans="1:14" x14ac:dyDescent="0.35">
      <c r="A987" s="523" t="s">
        <v>2527</v>
      </c>
      <c r="B987" s="474" t="s">
        <v>2526</v>
      </c>
      <c r="C987" s="477"/>
      <c r="D987" s="477"/>
      <c r="E987" s="477"/>
      <c r="F987" s="477"/>
      <c r="G987" s="477"/>
      <c r="H987" s="527"/>
      <c r="I987" s="469"/>
      <c r="J987" s="469"/>
      <c r="K987" s="469"/>
      <c r="L987" s="469"/>
      <c r="M987" s="469"/>
      <c r="N987" s="461"/>
    </row>
    <row r="988" spans="1:14" x14ac:dyDescent="0.35">
      <c r="A988" s="523" t="s">
        <v>5087</v>
      </c>
      <c r="B988" s="474" t="s">
        <v>3788</v>
      </c>
      <c r="C988" s="477">
        <v>97143886</v>
      </c>
      <c r="D988" s="477">
        <v>0</v>
      </c>
      <c r="E988" s="477">
        <v>15075334</v>
      </c>
      <c r="F988" s="477">
        <v>0</v>
      </c>
      <c r="G988" s="477">
        <v>15610071</v>
      </c>
      <c r="H988" s="477">
        <v>86584019</v>
      </c>
      <c r="I988" s="469">
        <v>3</v>
      </c>
      <c r="J988" s="469">
        <v>1</v>
      </c>
      <c r="K988" s="469">
        <v>2</v>
      </c>
      <c r="L988" s="469">
        <v>10</v>
      </c>
      <c r="M988" s="469">
        <v>0</v>
      </c>
      <c r="N988" s="460" t="s">
        <v>8222</v>
      </c>
    </row>
    <row r="989" spans="1:14" x14ac:dyDescent="0.35">
      <c r="A989" s="523" t="s">
        <v>2201</v>
      </c>
      <c r="B989" s="474" t="s">
        <v>2200</v>
      </c>
      <c r="C989" s="477"/>
      <c r="D989" s="477"/>
      <c r="E989" s="477"/>
      <c r="F989" s="477"/>
      <c r="G989" s="477"/>
      <c r="H989" s="527"/>
      <c r="I989" s="469"/>
      <c r="J989" s="469"/>
      <c r="K989" s="469"/>
      <c r="L989" s="469"/>
      <c r="M989" s="469"/>
      <c r="N989" s="461"/>
    </row>
    <row r="990" spans="1:14" x14ac:dyDescent="0.35">
      <c r="A990" s="523" t="s">
        <v>2146</v>
      </c>
      <c r="B990" s="474" t="s">
        <v>2145</v>
      </c>
      <c r="C990" s="477"/>
      <c r="D990" s="477"/>
      <c r="E990" s="477"/>
      <c r="F990" s="477"/>
      <c r="G990" s="477"/>
      <c r="H990" s="527"/>
      <c r="I990" s="469"/>
      <c r="J990" s="469"/>
      <c r="K990" s="469"/>
      <c r="L990" s="469"/>
      <c r="M990" s="469"/>
      <c r="N990" s="461"/>
    </row>
    <row r="991" spans="1:14" x14ac:dyDescent="0.35">
      <c r="A991" s="523" t="s">
        <v>127</v>
      </c>
      <c r="B991" s="474" t="s">
        <v>8501</v>
      </c>
      <c r="C991" s="477">
        <v>32612441</v>
      </c>
      <c r="D991" s="477">
        <v>0</v>
      </c>
      <c r="E991" s="477">
        <v>-99393069</v>
      </c>
      <c r="F991" s="477">
        <v>0</v>
      </c>
      <c r="G991" s="477">
        <v>-178395305</v>
      </c>
      <c r="H991" s="527">
        <v>132501557</v>
      </c>
      <c r="I991" s="469">
        <v>7</v>
      </c>
      <c r="J991" s="469">
        <v>1</v>
      </c>
      <c r="K991" s="469">
        <v>6</v>
      </c>
      <c r="L991" s="469">
        <v>2</v>
      </c>
      <c r="M991" s="469">
        <v>0</v>
      </c>
      <c r="N991" s="461" t="s">
        <v>8222</v>
      </c>
    </row>
    <row r="992" spans="1:14" ht="26" x14ac:dyDescent="0.35">
      <c r="A992" s="523" t="s">
        <v>8113</v>
      </c>
      <c r="B992" s="474" t="s">
        <v>4550</v>
      </c>
      <c r="C992" s="477"/>
      <c r="D992" s="477"/>
      <c r="E992" s="477"/>
      <c r="F992" s="477"/>
      <c r="G992" s="477"/>
      <c r="H992" s="527"/>
      <c r="I992" s="469"/>
      <c r="J992" s="469"/>
      <c r="K992" s="469"/>
      <c r="L992" s="469"/>
      <c r="M992" s="469"/>
      <c r="N992" s="461"/>
    </row>
    <row r="993" spans="1:14" x14ac:dyDescent="0.35">
      <c r="A993" s="523" t="s">
        <v>8114</v>
      </c>
      <c r="B993" s="474" t="s">
        <v>3807</v>
      </c>
      <c r="C993" s="477"/>
      <c r="D993" s="477"/>
      <c r="E993" s="477"/>
      <c r="F993" s="477"/>
      <c r="G993" s="477"/>
      <c r="H993" s="527"/>
      <c r="I993" s="469"/>
      <c r="J993" s="469"/>
      <c r="K993" s="469"/>
      <c r="L993" s="469"/>
      <c r="M993" s="469"/>
      <c r="N993" s="461"/>
    </row>
    <row r="994" spans="1:14" x14ac:dyDescent="0.35">
      <c r="A994" s="523" t="s">
        <v>1086</v>
      </c>
      <c r="B994" s="474" t="s">
        <v>9735</v>
      </c>
      <c r="C994" s="477">
        <v>4166451</v>
      </c>
      <c r="D994" s="477">
        <v>0</v>
      </c>
      <c r="E994" s="477">
        <v>0</v>
      </c>
      <c r="F994" s="477">
        <v>0</v>
      </c>
      <c r="G994" s="477">
        <v>394102</v>
      </c>
      <c r="H994" s="527">
        <v>27334887</v>
      </c>
      <c r="I994" s="469">
        <v>5</v>
      </c>
      <c r="J994" s="469">
        <v>0</v>
      </c>
      <c r="K994" s="469">
        <v>5</v>
      </c>
      <c r="L994" s="469">
        <v>6</v>
      </c>
      <c r="M994" s="469">
        <v>0</v>
      </c>
      <c r="N994" s="461" t="s">
        <v>3790</v>
      </c>
    </row>
    <row r="995" spans="1:14" x14ac:dyDescent="0.35">
      <c r="A995" s="523" t="s">
        <v>406</v>
      </c>
      <c r="B995" s="474" t="s">
        <v>8611</v>
      </c>
      <c r="C995" s="477"/>
      <c r="D995" s="477"/>
      <c r="E995" s="477"/>
      <c r="F995" s="477"/>
      <c r="G995" s="477"/>
      <c r="H995" s="527"/>
      <c r="I995" s="469"/>
      <c r="J995" s="469"/>
      <c r="K995" s="469"/>
      <c r="L995" s="469"/>
      <c r="M995" s="469"/>
      <c r="N995" s="461"/>
    </row>
    <row r="996" spans="1:14" ht="26" x14ac:dyDescent="0.35">
      <c r="A996" s="523" t="s">
        <v>2251</v>
      </c>
      <c r="B996" s="474" t="s">
        <v>2341</v>
      </c>
      <c r="C996" s="477"/>
      <c r="D996" s="477"/>
      <c r="E996" s="477"/>
      <c r="F996" s="477"/>
      <c r="G996" s="477"/>
      <c r="H996" s="527"/>
      <c r="I996" s="469"/>
      <c r="J996" s="469"/>
      <c r="K996" s="469"/>
      <c r="L996" s="469"/>
      <c r="M996" s="469"/>
      <c r="N996" s="461"/>
    </row>
    <row r="997" spans="1:14" x14ac:dyDescent="0.35">
      <c r="A997" s="523" t="s">
        <v>238</v>
      </c>
      <c r="B997" s="474" t="s">
        <v>237</v>
      </c>
      <c r="C997" s="477"/>
      <c r="D997" s="477"/>
      <c r="E997" s="477"/>
      <c r="F997" s="477"/>
      <c r="G997" s="477"/>
      <c r="H997" s="527"/>
      <c r="I997" s="469"/>
      <c r="J997" s="469"/>
      <c r="K997" s="469"/>
      <c r="L997" s="469"/>
      <c r="M997" s="469"/>
      <c r="N997" s="461"/>
    </row>
    <row r="998" spans="1:14" x14ac:dyDescent="0.35">
      <c r="A998" s="523" t="s">
        <v>3210</v>
      </c>
      <c r="B998" s="474" t="s">
        <v>3983</v>
      </c>
      <c r="C998" s="477">
        <v>1248934</v>
      </c>
      <c r="D998" s="477">
        <v>0</v>
      </c>
      <c r="E998" s="477">
        <v>-2161921</v>
      </c>
      <c r="F998" s="477">
        <v>0</v>
      </c>
      <c r="G998" s="477">
        <v>-193047716</v>
      </c>
      <c r="H998" s="527">
        <v>707916677</v>
      </c>
      <c r="I998" s="469">
        <v>65000</v>
      </c>
      <c r="J998" s="469">
        <v>20000</v>
      </c>
      <c r="K998" s="469">
        <v>45000</v>
      </c>
      <c r="L998" s="469" t="s">
        <v>13728</v>
      </c>
      <c r="M998" s="469">
        <v>56</v>
      </c>
      <c r="N998" s="461" t="s">
        <v>8222</v>
      </c>
    </row>
    <row r="999" spans="1:14" ht="42" x14ac:dyDescent="0.35">
      <c r="A999" s="523" t="s">
        <v>16757</v>
      </c>
      <c r="B999" s="474" t="s">
        <v>12911</v>
      </c>
      <c r="C999" s="477">
        <v>176167333</v>
      </c>
      <c r="D999" s="477">
        <v>0</v>
      </c>
      <c r="E999" s="477">
        <v>65385928</v>
      </c>
      <c r="F999" s="477">
        <v>0</v>
      </c>
      <c r="G999" s="477">
        <v>162905078</v>
      </c>
      <c r="H999" s="477">
        <v>1363503091</v>
      </c>
      <c r="I999" s="469">
        <v>0</v>
      </c>
      <c r="J999" s="469">
        <v>0</v>
      </c>
      <c r="K999" s="469">
        <v>0</v>
      </c>
      <c r="L999" s="469">
        <v>2</v>
      </c>
      <c r="M999" s="469">
        <v>26</v>
      </c>
      <c r="N999" s="461" t="s">
        <v>8222</v>
      </c>
    </row>
    <row r="1000" spans="1:14" ht="26" x14ac:dyDescent="0.35">
      <c r="A1000" s="523" t="s">
        <v>3167</v>
      </c>
      <c r="B1000" s="474" t="s">
        <v>1248</v>
      </c>
      <c r="C1000" s="477"/>
      <c r="D1000" s="477"/>
      <c r="E1000" s="477"/>
      <c r="F1000" s="477"/>
      <c r="G1000" s="477"/>
      <c r="H1000" s="527"/>
      <c r="I1000" s="469"/>
      <c r="J1000" s="469"/>
      <c r="K1000" s="469"/>
      <c r="L1000" s="469"/>
      <c r="M1000" s="469"/>
      <c r="N1000" s="461"/>
    </row>
    <row r="1001" spans="1:14" ht="26" x14ac:dyDescent="0.35">
      <c r="A1001" s="523" t="s">
        <v>3496</v>
      </c>
      <c r="B1001" s="474" t="s">
        <v>12813</v>
      </c>
      <c r="C1001" s="477">
        <v>255776</v>
      </c>
      <c r="D1001" s="477">
        <v>0</v>
      </c>
      <c r="E1001" s="477">
        <v>150000</v>
      </c>
      <c r="F1001" s="477">
        <v>0</v>
      </c>
      <c r="G1001" s="477">
        <v>188368</v>
      </c>
      <c r="H1001" s="527">
        <v>451522</v>
      </c>
      <c r="I1001" s="469">
        <v>9</v>
      </c>
      <c r="J1001" s="469">
        <v>3</v>
      </c>
      <c r="K1001" s="469">
        <v>6</v>
      </c>
      <c r="L1001" s="469">
        <v>5</v>
      </c>
      <c r="M1001" s="469">
        <v>0</v>
      </c>
      <c r="N1001" s="461" t="s">
        <v>3790</v>
      </c>
    </row>
    <row r="1002" spans="1:14" ht="26" x14ac:dyDescent="0.35">
      <c r="A1002" s="523" t="s">
        <v>2949</v>
      </c>
      <c r="B1002" s="474" t="s">
        <v>2122</v>
      </c>
      <c r="C1002" s="477"/>
      <c r="D1002" s="477"/>
      <c r="E1002" s="477"/>
      <c r="F1002" s="477"/>
      <c r="G1002" s="477"/>
      <c r="H1002" s="527"/>
      <c r="I1002" s="469"/>
      <c r="J1002" s="469"/>
      <c r="K1002" s="469"/>
      <c r="L1002" s="469"/>
      <c r="M1002" s="469"/>
      <c r="N1002" s="461"/>
    </row>
    <row r="1003" spans="1:14" ht="26" x14ac:dyDescent="0.35">
      <c r="A1003" s="523" t="s">
        <v>3044</v>
      </c>
      <c r="B1003" s="474" t="s">
        <v>4559</v>
      </c>
      <c r="C1003" s="477"/>
      <c r="D1003" s="477"/>
      <c r="E1003" s="477"/>
      <c r="F1003" s="477"/>
      <c r="G1003" s="477"/>
      <c r="H1003" s="527"/>
      <c r="I1003" s="469"/>
      <c r="J1003" s="469"/>
      <c r="K1003" s="469"/>
      <c r="L1003" s="469"/>
      <c r="M1003" s="469"/>
      <c r="N1003" s="461"/>
    </row>
    <row r="1004" spans="1:14" x14ac:dyDescent="0.35">
      <c r="A1004" s="523" t="s">
        <v>4977</v>
      </c>
      <c r="B1004" s="474" t="s">
        <v>3910</v>
      </c>
      <c r="C1004" s="477">
        <v>510261</v>
      </c>
      <c r="D1004" s="477">
        <v>0</v>
      </c>
      <c r="E1004" s="477">
        <v>263554</v>
      </c>
      <c r="F1004" s="477">
        <v>0</v>
      </c>
      <c r="G1004" s="477">
        <v>510261</v>
      </c>
      <c r="H1004" s="527">
        <v>113949</v>
      </c>
      <c r="I1004" s="469">
        <v>2</v>
      </c>
      <c r="J1004" s="469">
        <v>1</v>
      </c>
      <c r="K1004" s="469">
        <v>1</v>
      </c>
      <c r="L1004" s="469">
        <v>4</v>
      </c>
      <c r="M1004" s="469">
        <v>0</v>
      </c>
      <c r="N1004" s="461" t="s">
        <v>3790</v>
      </c>
    </row>
    <row r="1005" spans="1:14" x14ac:dyDescent="0.35">
      <c r="A1005" s="523" t="s">
        <v>4992</v>
      </c>
      <c r="B1005" s="474" t="s">
        <v>3844</v>
      </c>
      <c r="C1005" s="477"/>
      <c r="D1005" s="477"/>
      <c r="E1005" s="477"/>
      <c r="F1005" s="477"/>
      <c r="G1005" s="477"/>
      <c r="H1005" s="527"/>
      <c r="I1005" s="469"/>
      <c r="J1005" s="469"/>
      <c r="K1005" s="469"/>
      <c r="L1005" s="469"/>
      <c r="M1005" s="469"/>
      <c r="N1005" s="461"/>
    </row>
    <row r="1006" spans="1:14" x14ac:dyDescent="0.35">
      <c r="A1006" s="523" t="s">
        <v>5089</v>
      </c>
      <c r="B1006" s="474" t="s">
        <v>139</v>
      </c>
      <c r="C1006" s="477"/>
      <c r="D1006" s="477"/>
      <c r="E1006" s="477"/>
      <c r="F1006" s="477"/>
      <c r="G1006" s="477"/>
      <c r="H1006" s="527"/>
      <c r="I1006" s="469"/>
      <c r="J1006" s="469"/>
      <c r="K1006" s="469"/>
      <c r="L1006" s="469"/>
      <c r="M1006" s="469"/>
      <c r="N1006" s="461"/>
    </row>
    <row r="1007" spans="1:14" x14ac:dyDescent="0.35">
      <c r="A1007" s="523" t="s">
        <v>3081</v>
      </c>
      <c r="B1007" s="474" t="s">
        <v>3893</v>
      </c>
      <c r="C1007" s="477">
        <v>2862402</v>
      </c>
      <c r="D1007" s="477">
        <v>0</v>
      </c>
      <c r="E1007" s="477">
        <v>1982479</v>
      </c>
      <c r="F1007" s="477">
        <v>0</v>
      </c>
      <c r="G1007" s="477">
        <v>1982479</v>
      </c>
      <c r="H1007" s="477">
        <v>2742688</v>
      </c>
      <c r="I1007" s="469">
        <v>17</v>
      </c>
      <c r="J1007" s="469">
        <v>9</v>
      </c>
      <c r="K1007" s="469">
        <v>8</v>
      </c>
      <c r="L1007" s="469">
        <v>17</v>
      </c>
      <c r="M1007" s="469">
        <v>0</v>
      </c>
      <c r="N1007" s="461" t="s">
        <v>3790</v>
      </c>
    </row>
    <row r="1008" spans="1:14" ht="26" x14ac:dyDescent="0.35">
      <c r="A1008" s="523" t="s">
        <v>3234</v>
      </c>
      <c r="B1008" s="474" t="s">
        <v>4045</v>
      </c>
      <c r="C1008" s="477">
        <v>437851</v>
      </c>
      <c r="D1008" s="477">
        <v>0</v>
      </c>
      <c r="E1008" s="477">
        <v>400000</v>
      </c>
      <c r="F1008" s="477">
        <v>0</v>
      </c>
      <c r="G1008" s="477">
        <v>-482025</v>
      </c>
      <c r="H1008" s="527">
        <v>2097795</v>
      </c>
      <c r="I1008" s="469">
        <v>7</v>
      </c>
      <c r="J1008" s="469">
        <v>7</v>
      </c>
      <c r="K1008" s="469">
        <v>0</v>
      </c>
      <c r="L1008" s="469">
        <v>4</v>
      </c>
      <c r="M1008" s="469">
        <v>0</v>
      </c>
      <c r="N1008" s="461" t="s">
        <v>3790</v>
      </c>
    </row>
    <row r="1009" spans="1:14" x14ac:dyDescent="0.35">
      <c r="A1009" s="523" t="s">
        <v>3232</v>
      </c>
      <c r="B1009" s="474" t="s">
        <v>350</v>
      </c>
      <c r="C1009" s="477"/>
      <c r="D1009" s="477"/>
      <c r="E1009" s="477"/>
      <c r="F1009" s="477"/>
      <c r="G1009" s="477"/>
      <c r="H1009" s="527"/>
      <c r="I1009" s="469"/>
      <c r="J1009" s="469"/>
      <c r="K1009" s="469"/>
      <c r="L1009" s="469"/>
      <c r="M1009" s="469"/>
      <c r="N1009" s="461"/>
    </row>
    <row r="1010" spans="1:14" x14ac:dyDescent="0.35">
      <c r="A1010" s="523" t="s">
        <v>2988</v>
      </c>
      <c r="B1010" s="474" t="s">
        <v>1405</v>
      </c>
      <c r="C1010" s="477"/>
      <c r="D1010" s="477"/>
      <c r="E1010" s="477"/>
      <c r="F1010" s="477"/>
      <c r="G1010" s="477"/>
      <c r="H1010" s="527"/>
      <c r="I1010" s="469"/>
      <c r="J1010" s="469"/>
      <c r="K1010" s="469"/>
      <c r="L1010" s="469"/>
      <c r="M1010" s="469"/>
      <c r="N1010" s="461"/>
    </row>
    <row r="1011" spans="1:14" x14ac:dyDescent="0.35">
      <c r="A1011" s="523" t="s">
        <v>1647</v>
      </c>
      <c r="B1011" s="474" t="s">
        <v>1611</v>
      </c>
      <c r="C1011" s="477"/>
      <c r="D1011" s="477"/>
      <c r="E1011" s="477"/>
      <c r="F1011" s="477"/>
      <c r="G1011" s="477"/>
      <c r="H1011" s="527"/>
      <c r="I1011" s="469"/>
      <c r="J1011" s="469"/>
      <c r="K1011" s="469"/>
      <c r="L1011" s="469"/>
      <c r="M1011" s="469"/>
      <c r="N1011" s="461"/>
    </row>
    <row r="1012" spans="1:14" x14ac:dyDescent="0.35">
      <c r="A1012" s="523" t="s">
        <v>3028</v>
      </c>
      <c r="B1012" s="474" t="s">
        <v>3656</v>
      </c>
      <c r="C1012" s="477"/>
      <c r="D1012" s="477"/>
      <c r="E1012" s="477"/>
      <c r="F1012" s="477"/>
      <c r="G1012" s="477"/>
      <c r="H1012" s="527"/>
      <c r="I1012" s="469"/>
      <c r="J1012" s="469"/>
      <c r="K1012" s="469"/>
      <c r="L1012" s="469"/>
      <c r="M1012" s="469"/>
      <c r="N1012" s="461"/>
    </row>
    <row r="1013" spans="1:14" ht="26" x14ac:dyDescent="0.35">
      <c r="A1013" s="523" t="s">
        <v>4993</v>
      </c>
      <c r="B1013" s="474" t="s">
        <v>2208</v>
      </c>
      <c r="C1013" s="477"/>
      <c r="D1013" s="477"/>
      <c r="E1013" s="477"/>
      <c r="F1013" s="477"/>
      <c r="G1013" s="477"/>
      <c r="H1013" s="527"/>
      <c r="I1013" s="469"/>
      <c r="J1013" s="469"/>
      <c r="K1013" s="469"/>
      <c r="L1013" s="469"/>
      <c r="M1013" s="469"/>
      <c r="N1013" s="461"/>
    </row>
    <row r="1014" spans="1:14" ht="26" x14ac:dyDescent="0.35">
      <c r="A1014" s="523" t="s">
        <v>8116</v>
      </c>
      <c r="B1014" s="474" t="s">
        <v>4084</v>
      </c>
      <c r="C1014" s="477"/>
      <c r="D1014" s="477"/>
      <c r="E1014" s="477"/>
      <c r="F1014" s="477"/>
      <c r="G1014" s="477"/>
      <c r="H1014" s="527"/>
      <c r="I1014" s="469"/>
      <c r="J1014" s="469"/>
      <c r="K1014" s="469"/>
      <c r="L1014" s="469"/>
      <c r="M1014" s="469"/>
      <c r="N1014" s="461"/>
    </row>
    <row r="1015" spans="1:14" x14ac:dyDescent="0.35">
      <c r="A1015" s="523" t="s">
        <v>2401</v>
      </c>
      <c r="B1015" s="474" t="s">
        <v>9640</v>
      </c>
      <c r="C1015" s="477"/>
      <c r="D1015" s="477"/>
      <c r="E1015" s="477"/>
      <c r="F1015" s="477"/>
      <c r="G1015" s="477"/>
      <c r="H1015" s="527"/>
      <c r="I1015" s="469"/>
      <c r="J1015" s="469"/>
      <c r="K1015" s="469"/>
      <c r="L1015" s="469"/>
      <c r="M1015" s="469"/>
      <c r="N1015" s="461"/>
    </row>
    <row r="1016" spans="1:14" x14ac:dyDescent="0.35">
      <c r="A1016" s="525" t="s">
        <v>1161</v>
      </c>
      <c r="B1016" s="475" t="s">
        <v>8242</v>
      </c>
      <c r="C1016" s="478">
        <v>4096417</v>
      </c>
      <c r="D1016" s="478">
        <v>0</v>
      </c>
      <c r="E1016" s="478">
        <v>4039891</v>
      </c>
      <c r="F1016" s="478">
        <v>0</v>
      </c>
      <c r="G1016" s="477">
        <v>-4162891</v>
      </c>
      <c r="H1016" s="528">
        <v>-113000</v>
      </c>
      <c r="I1016" s="471">
        <v>7</v>
      </c>
      <c r="J1016" s="471">
        <v>2</v>
      </c>
      <c r="K1016" s="471">
        <v>5</v>
      </c>
      <c r="L1016" s="471">
        <v>31</v>
      </c>
      <c r="M1016" s="471">
        <v>1</v>
      </c>
      <c r="N1016" s="465" t="s">
        <v>3790</v>
      </c>
    </row>
    <row r="1017" spans="1:14" ht="26" x14ac:dyDescent="0.35">
      <c r="A1017" s="523" t="s">
        <v>1906</v>
      </c>
      <c r="B1017" s="474" t="s">
        <v>8295</v>
      </c>
      <c r="C1017" s="477"/>
      <c r="D1017" s="477"/>
      <c r="E1017" s="477"/>
      <c r="F1017" s="477"/>
      <c r="G1017" s="477"/>
      <c r="H1017" s="527"/>
      <c r="I1017" s="469"/>
      <c r="J1017" s="469"/>
      <c r="K1017" s="469"/>
      <c r="L1017" s="469"/>
      <c r="M1017" s="469"/>
      <c r="N1017" s="461"/>
    </row>
    <row r="1018" spans="1:14" x14ac:dyDescent="0.35">
      <c r="A1018" s="523" t="s">
        <v>4978</v>
      </c>
      <c r="B1018" s="474" t="s">
        <v>1000</v>
      </c>
      <c r="C1018" s="477"/>
      <c r="D1018" s="477"/>
      <c r="E1018" s="477"/>
      <c r="F1018" s="477"/>
      <c r="G1018" s="477"/>
      <c r="H1018" s="527"/>
      <c r="I1018" s="469"/>
      <c r="J1018" s="469"/>
      <c r="K1018" s="469"/>
      <c r="L1018" s="469"/>
      <c r="M1018" s="469"/>
      <c r="N1018" s="461"/>
    </row>
    <row r="1019" spans="1:14" ht="42" x14ac:dyDescent="0.35">
      <c r="A1019" s="523" t="s">
        <v>16186</v>
      </c>
      <c r="B1019" s="524" t="s">
        <v>8384</v>
      </c>
      <c r="C1019" s="477">
        <v>566805</v>
      </c>
      <c r="D1019" s="477">
        <v>0</v>
      </c>
      <c r="E1019" s="477">
        <v>350000</v>
      </c>
      <c r="F1019" s="477">
        <v>0</v>
      </c>
      <c r="G1019" s="477">
        <v>-627617</v>
      </c>
      <c r="H1019" s="527">
        <v>-34112</v>
      </c>
      <c r="I1019" s="469">
        <v>3</v>
      </c>
      <c r="J1019" s="469">
        <v>3</v>
      </c>
      <c r="K1019" s="469">
        <v>0</v>
      </c>
      <c r="L1019" s="469">
        <v>0</v>
      </c>
      <c r="M1019" s="469">
        <v>1</v>
      </c>
      <c r="N1019" s="461" t="s">
        <v>3500</v>
      </c>
    </row>
    <row r="1020" spans="1:14" x14ac:dyDescent="0.35">
      <c r="A1020" s="523" t="s">
        <v>1592</v>
      </c>
      <c r="B1020" s="474" t="s">
        <v>1577</v>
      </c>
      <c r="C1020" s="477"/>
      <c r="D1020" s="477"/>
      <c r="E1020" s="477"/>
      <c r="F1020" s="477"/>
      <c r="G1020" s="477"/>
      <c r="H1020" s="527"/>
      <c r="I1020" s="469"/>
      <c r="J1020" s="469"/>
      <c r="K1020" s="469"/>
      <c r="L1020" s="469"/>
      <c r="M1020" s="469"/>
      <c r="N1020" s="461"/>
    </row>
    <row r="1021" spans="1:14" x14ac:dyDescent="0.35">
      <c r="A1021" s="523" t="s">
        <v>1046</v>
      </c>
      <c r="B1021" s="474" t="s">
        <v>3907</v>
      </c>
      <c r="C1021" s="477">
        <v>213318581</v>
      </c>
      <c r="D1021" s="477">
        <v>0</v>
      </c>
      <c r="E1021" s="477">
        <v>221317218</v>
      </c>
      <c r="F1021" s="477">
        <v>0</v>
      </c>
      <c r="G1021" s="477">
        <v>221317218</v>
      </c>
      <c r="H1021" s="527">
        <v>165897000</v>
      </c>
      <c r="I1021" s="469">
        <v>0</v>
      </c>
      <c r="J1021" s="469">
        <v>0</v>
      </c>
      <c r="K1021" s="469">
        <v>0</v>
      </c>
      <c r="L1021" s="469" t="s">
        <v>11845</v>
      </c>
      <c r="M1021" s="469">
        <v>0</v>
      </c>
      <c r="N1021" s="461" t="s">
        <v>8222</v>
      </c>
    </row>
    <row r="1022" spans="1:14" ht="39" x14ac:dyDescent="0.35">
      <c r="A1022" s="523" t="s">
        <v>3498</v>
      </c>
      <c r="B1022" s="474" t="s">
        <v>3497</v>
      </c>
      <c r="C1022" s="477"/>
      <c r="D1022" s="477"/>
      <c r="E1022" s="477"/>
      <c r="F1022" s="477"/>
      <c r="G1022" s="477"/>
      <c r="H1022" s="527"/>
      <c r="I1022" s="469"/>
      <c r="J1022" s="469"/>
      <c r="K1022" s="469"/>
      <c r="L1022" s="469"/>
      <c r="M1022" s="469"/>
      <c r="N1022" s="461"/>
    </row>
    <row r="1023" spans="1:14" x14ac:dyDescent="0.35">
      <c r="A1023" s="523" t="s">
        <v>3049</v>
      </c>
      <c r="B1023" s="474" t="s">
        <v>2726</v>
      </c>
      <c r="C1023" s="477"/>
      <c r="D1023" s="477"/>
      <c r="E1023" s="477"/>
      <c r="F1023" s="477"/>
      <c r="G1023" s="477"/>
      <c r="H1023" s="527"/>
      <c r="I1023" s="469"/>
      <c r="J1023" s="469"/>
      <c r="K1023" s="469"/>
      <c r="L1023" s="469"/>
      <c r="M1023" s="469"/>
      <c r="N1023" s="461"/>
    </row>
    <row r="1024" spans="1:14" x14ac:dyDescent="0.35">
      <c r="A1024" s="523" t="s">
        <v>2288</v>
      </c>
      <c r="B1024" s="474" t="s">
        <v>8291</v>
      </c>
      <c r="C1024" s="477"/>
      <c r="D1024" s="477"/>
      <c r="E1024" s="477"/>
      <c r="F1024" s="477"/>
      <c r="G1024" s="477"/>
      <c r="H1024" s="527"/>
      <c r="I1024" s="469"/>
      <c r="J1024" s="469"/>
      <c r="K1024" s="469"/>
      <c r="L1024" s="469"/>
      <c r="M1024" s="469"/>
      <c r="N1024" s="461"/>
    </row>
    <row r="1025" spans="1:14" x14ac:dyDescent="0.35">
      <c r="A1025" s="525" t="s">
        <v>691</v>
      </c>
      <c r="B1025" s="475" t="s">
        <v>8660</v>
      </c>
      <c r="C1025" s="478">
        <v>272379388</v>
      </c>
      <c r="D1025" s="478">
        <v>0</v>
      </c>
      <c r="E1025" s="478">
        <v>211629462</v>
      </c>
      <c r="F1025" s="478">
        <v>0</v>
      </c>
      <c r="G1025" s="477">
        <v>212843422</v>
      </c>
      <c r="H1025" s="528">
        <v>213934875</v>
      </c>
      <c r="I1025" s="471">
        <v>10</v>
      </c>
      <c r="J1025" s="471">
        <v>7</v>
      </c>
      <c r="K1025" s="471">
        <v>3</v>
      </c>
      <c r="L1025" s="471">
        <v>2032</v>
      </c>
      <c r="M1025" s="471">
        <v>0</v>
      </c>
      <c r="N1025" s="465" t="s">
        <v>8222</v>
      </c>
    </row>
    <row r="1026" spans="1:14" x14ac:dyDescent="0.35">
      <c r="A1026" s="523" t="s">
        <v>1230</v>
      </c>
      <c r="B1026" s="474" t="s">
        <v>1214</v>
      </c>
      <c r="C1026" s="477"/>
      <c r="D1026" s="477"/>
      <c r="E1026" s="477"/>
      <c r="F1026" s="477"/>
      <c r="G1026" s="477"/>
      <c r="H1026" s="527"/>
      <c r="I1026" s="469"/>
      <c r="J1026" s="469"/>
      <c r="K1026" s="469"/>
      <c r="L1026" s="469"/>
      <c r="M1026" s="469"/>
      <c r="N1026" s="461"/>
    </row>
    <row r="1027" spans="1:14" x14ac:dyDescent="0.35">
      <c r="A1027" s="523" t="s">
        <v>3205</v>
      </c>
      <c r="B1027" s="474" t="s">
        <v>758</v>
      </c>
      <c r="C1027" s="477"/>
      <c r="D1027" s="477"/>
      <c r="E1027" s="477"/>
      <c r="F1027" s="477"/>
      <c r="G1027" s="477"/>
      <c r="H1027" s="527"/>
      <c r="I1027" s="469"/>
      <c r="J1027" s="469"/>
      <c r="K1027" s="469"/>
      <c r="L1027" s="469"/>
      <c r="M1027" s="469"/>
      <c r="N1027" s="461"/>
    </row>
    <row r="1028" spans="1:14" x14ac:dyDescent="0.35">
      <c r="A1028" s="523" t="s">
        <v>8286</v>
      </c>
      <c r="B1028" s="524" t="s">
        <v>8284</v>
      </c>
      <c r="C1028" s="477">
        <v>465124</v>
      </c>
      <c r="D1028" s="477">
        <v>0</v>
      </c>
      <c r="E1028" s="477">
        <v>340150</v>
      </c>
      <c r="F1028" s="477">
        <v>0</v>
      </c>
      <c r="G1028" s="477">
        <v>383019</v>
      </c>
      <c r="H1028" s="477">
        <v>82105</v>
      </c>
      <c r="I1028" s="469">
        <v>11</v>
      </c>
      <c r="J1028" s="469">
        <v>3</v>
      </c>
      <c r="K1028" s="469">
        <v>8</v>
      </c>
      <c r="L1028" s="469">
        <v>16</v>
      </c>
      <c r="M1028" s="469">
        <v>0</v>
      </c>
      <c r="N1028" s="461" t="s">
        <v>3790</v>
      </c>
    </row>
    <row r="1029" spans="1:14" ht="26" x14ac:dyDescent="0.35">
      <c r="A1029" s="523" t="s">
        <v>8117</v>
      </c>
      <c r="B1029" s="474" t="s">
        <v>2125</v>
      </c>
      <c r="C1029" s="477"/>
      <c r="D1029" s="477"/>
      <c r="E1029" s="477"/>
      <c r="F1029" s="477"/>
      <c r="G1029" s="477"/>
      <c r="H1029" s="527"/>
      <c r="I1029" s="469"/>
      <c r="J1029" s="469"/>
      <c r="K1029" s="469"/>
      <c r="L1029" s="469"/>
      <c r="M1029" s="469"/>
      <c r="N1029" s="461"/>
    </row>
    <row r="1030" spans="1:14" x14ac:dyDescent="0.35">
      <c r="A1030" s="523" t="s">
        <v>866</v>
      </c>
      <c r="B1030" s="474" t="s">
        <v>865</v>
      </c>
      <c r="C1030" s="477"/>
      <c r="D1030" s="477"/>
      <c r="E1030" s="477"/>
      <c r="F1030" s="477"/>
      <c r="G1030" s="477"/>
      <c r="H1030" s="527"/>
      <c r="I1030" s="469"/>
      <c r="J1030" s="469"/>
      <c r="K1030" s="469"/>
      <c r="L1030" s="469"/>
      <c r="M1030" s="469"/>
      <c r="N1030" s="461"/>
    </row>
    <row r="1031" spans="1:14" x14ac:dyDescent="0.35">
      <c r="A1031" s="523" t="s">
        <v>243</v>
      </c>
      <c r="B1031" s="474" t="s">
        <v>241</v>
      </c>
      <c r="C1031" s="477"/>
      <c r="D1031" s="477"/>
      <c r="E1031" s="477"/>
      <c r="F1031" s="477"/>
      <c r="G1031" s="477"/>
      <c r="H1031" s="527"/>
      <c r="I1031" s="469"/>
      <c r="J1031" s="469"/>
      <c r="K1031" s="469"/>
      <c r="L1031" s="469"/>
      <c r="M1031" s="469"/>
      <c r="N1031" s="461"/>
    </row>
    <row r="1032" spans="1:14" ht="26" x14ac:dyDescent="0.35">
      <c r="A1032" s="523" t="s">
        <v>3214</v>
      </c>
      <c r="B1032" s="474" t="s">
        <v>3937</v>
      </c>
      <c r="C1032" s="477">
        <v>10000</v>
      </c>
      <c r="D1032" s="477">
        <v>0</v>
      </c>
      <c r="E1032" s="477">
        <v>-12000</v>
      </c>
      <c r="F1032" s="477">
        <v>0</v>
      </c>
      <c r="G1032" s="477">
        <v>-59500</v>
      </c>
      <c r="H1032" s="527">
        <v>8411912</v>
      </c>
      <c r="I1032" s="469">
        <v>3</v>
      </c>
      <c r="J1032" s="469">
        <v>0</v>
      </c>
      <c r="K1032" s="469">
        <v>3</v>
      </c>
      <c r="L1032" s="469">
        <v>4</v>
      </c>
      <c r="M1032" s="469">
        <v>0</v>
      </c>
      <c r="N1032" s="461" t="s">
        <v>3790</v>
      </c>
    </row>
    <row r="1033" spans="1:14" x14ac:dyDescent="0.35">
      <c r="A1033" s="523" t="s">
        <v>2551</v>
      </c>
      <c r="B1033" s="474" t="s">
        <v>8862</v>
      </c>
      <c r="C1033" s="477">
        <v>10000</v>
      </c>
      <c r="D1033" s="477">
        <v>0</v>
      </c>
      <c r="E1033" s="477">
        <v>-12000</v>
      </c>
      <c r="F1033" s="477">
        <v>0</v>
      </c>
      <c r="G1033" s="477">
        <v>-59500</v>
      </c>
      <c r="H1033" s="527">
        <v>0</v>
      </c>
      <c r="I1033" s="469">
        <v>3</v>
      </c>
      <c r="J1033" s="469">
        <v>0</v>
      </c>
      <c r="K1033" s="469">
        <v>3</v>
      </c>
      <c r="L1033" s="469">
        <v>4</v>
      </c>
      <c r="M1033" s="469">
        <v>0</v>
      </c>
      <c r="N1033" s="461" t="s">
        <v>3790</v>
      </c>
    </row>
    <row r="1034" spans="1:14" x14ac:dyDescent="0.35">
      <c r="A1034" s="523" t="s">
        <v>2121</v>
      </c>
      <c r="B1034" s="474" t="s">
        <v>2120</v>
      </c>
      <c r="C1034" s="477"/>
      <c r="D1034" s="477"/>
      <c r="E1034" s="477"/>
      <c r="F1034" s="477"/>
      <c r="G1034" s="477"/>
      <c r="H1034" s="527"/>
      <c r="I1034" s="469"/>
      <c r="J1034" s="469"/>
      <c r="K1034" s="469"/>
      <c r="L1034" s="469"/>
      <c r="M1034" s="469"/>
      <c r="N1034" s="461"/>
    </row>
    <row r="1035" spans="1:14" x14ac:dyDescent="0.35">
      <c r="A1035" s="523" t="s">
        <v>3158</v>
      </c>
      <c r="B1035" s="474" t="s">
        <v>4000</v>
      </c>
      <c r="C1035" s="477">
        <v>2197282</v>
      </c>
      <c r="D1035" s="477">
        <v>0</v>
      </c>
      <c r="E1035" s="477">
        <v>136589</v>
      </c>
      <c r="F1035" s="477">
        <v>0</v>
      </c>
      <c r="G1035" s="477">
        <v>1974711</v>
      </c>
      <c r="H1035" s="527">
        <v>5442551</v>
      </c>
      <c r="I1035" s="469">
        <v>35</v>
      </c>
      <c r="J1035" s="469">
        <v>6</v>
      </c>
      <c r="K1035" s="469">
        <v>29</v>
      </c>
      <c r="L1035" s="469">
        <v>3</v>
      </c>
      <c r="M1035" s="469">
        <v>1</v>
      </c>
      <c r="N1035" s="461" t="s">
        <v>3790</v>
      </c>
    </row>
    <row r="1036" spans="1:14" x14ac:dyDescent="0.35">
      <c r="A1036" s="523" t="s">
        <v>3178</v>
      </c>
      <c r="B1036" s="474" t="s">
        <v>3815</v>
      </c>
      <c r="C1036" s="477">
        <v>1209771</v>
      </c>
      <c r="D1036" s="477">
        <v>0</v>
      </c>
      <c r="E1036" s="477">
        <v>678750</v>
      </c>
      <c r="F1036" s="477">
        <v>0</v>
      </c>
      <c r="G1036" s="477">
        <v>921588</v>
      </c>
      <c r="H1036" s="477">
        <v>1515211</v>
      </c>
      <c r="I1036" s="469">
        <v>60</v>
      </c>
      <c r="J1036" s="469">
        <v>20</v>
      </c>
      <c r="K1036" s="469">
        <v>40</v>
      </c>
      <c r="L1036" s="469">
        <v>6</v>
      </c>
      <c r="M1036" s="469">
        <v>3</v>
      </c>
      <c r="N1036" s="461" t="s">
        <v>3790</v>
      </c>
    </row>
    <row r="1037" spans="1:14" x14ac:dyDescent="0.35">
      <c r="A1037" s="523" t="s">
        <v>8118</v>
      </c>
      <c r="B1037" s="474" t="s">
        <v>8585</v>
      </c>
      <c r="C1037" s="477">
        <v>403903</v>
      </c>
      <c r="D1037" s="477">
        <v>0</v>
      </c>
      <c r="E1037" s="477">
        <v>298000</v>
      </c>
      <c r="F1037" s="477">
        <v>0</v>
      </c>
      <c r="G1037" s="477">
        <v>314430</v>
      </c>
      <c r="H1037" s="527">
        <v>246049</v>
      </c>
      <c r="I1037" s="469">
        <v>5</v>
      </c>
      <c r="J1037" s="469">
        <v>3</v>
      </c>
      <c r="K1037" s="469">
        <v>2</v>
      </c>
      <c r="L1037" s="469">
        <v>15</v>
      </c>
      <c r="M1037" s="469">
        <v>0</v>
      </c>
      <c r="N1037" s="461" t="s">
        <v>3790</v>
      </c>
    </row>
    <row r="1038" spans="1:14" x14ac:dyDescent="0.35">
      <c r="A1038" s="523" t="s">
        <v>5092</v>
      </c>
      <c r="B1038" s="474" t="s">
        <v>4481</v>
      </c>
      <c r="C1038" s="477"/>
      <c r="D1038" s="477"/>
      <c r="E1038" s="477"/>
      <c r="F1038" s="477"/>
      <c r="G1038" s="477"/>
      <c r="H1038" s="527"/>
      <c r="I1038" s="469"/>
      <c r="J1038" s="469"/>
      <c r="K1038" s="469"/>
      <c r="L1038" s="469"/>
      <c r="M1038" s="469"/>
      <c r="N1038" s="461"/>
    </row>
    <row r="1039" spans="1:14" x14ac:dyDescent="0.35">
      <c r="A1039" s="523" t="s">
        <v>893</v>
      </c>
      <c r="B1039" s="474" t="s">
        <v>3913</v>
      </c>
      <c r="C1039" s="477">
        <v>18000000</v>
      </c>
      <c r="D1039" s="477">
        <v>0</v>
      </c>
      <c r="E1039" s="477">
        <v>27702000</v>
      </c>
      <c r="F1039" s="477">
        <v>0</v>
      </c>
      <c r="G1039" s="477">
        <v>29083000</v>
      </c>
      <c r="H1039" s="527"/>
      <c r="I1039" s="469"/>
      <c r="J1039" s="469"/>
      <c r="K1039" s="469"/>
      <c r="L1039" s="469"/>
      <c r="M1039" s="469"/>
      <c r="N1039" s="461"/>
    </row>
    <row r="1040" spans="1:14" ht="26" x14ac:dyDescent="0.35">
      <c r="A1040" s="523" t="s">
        <v>4979</v>
      </c>
      <c r="B1040" s="474" t="s">
        <v>14513</v>
      </c>
      <c r="C1040" s="477">
        <v>280647</v>
      </c>
      <c r="D1040" s="477">
        <v>0</v>
      </c>
      <c r="E1040" s="477">
        <v>25600</v>
      </c>
      <c r="F1040" s="477">
        <v>0</v>
      </c>
      <c r="G1040" s="477">
        <v>123075</v>
      </c>
      <c r="H1040" s="477">
        <v>494956</v>
      </c>
      <c r="I1040" s="469">
        <v>35</v>
      </c>
      <c r="J1040" s="469">
        <v>17</v>
      </c>
      <c r="K1040" s="469">
        <v>18</v>
      </c>
      <c r="L1040" s="469">
        <v>15</v>
      </c>
      <c r="M1040" s="469">
        <v>1</v>
      </c>
      <c r="N1040" s="461" t="s">
        <v>3790</v>
      </c>
    </row>
    <row r="1041" spans="1:14" x14ac:dyDescent="0.35">
      <c r="A1041" s="523" t="s">
        <v>3185</v>
      </c>
      <c r="B1041" s="474" t="s">
        <v>8857</v>
      </c>
      <c r="C1041" s="477">
        <v>24431172</v>
      </c>
      <c r="D1041" s="477">
        <v>0</v>
      </c>
      <c r="E1041" s="477">
        <v>18825046</v>
      </c>
      <c r="F1041" s="477">
        <v>0</v>
      </c>
      <c r="G1041" s="477">
        <v>13213592</v>
      </c>
      <c r="H1041" s="527">
        <v>5650153</v>
      </c>
      <c r="I1041" s="469">
        <v>3</v>
      </c>
      <c r="J1041" s="469">
        <v>2</v>
      </c>
      <c r="K1041" s="469">
        <v>1</v>
      </c>
      <c r="L1041" s="469">
        <v>45</v>
      </c>
      <c r="M1041" s="469">
        <v>1</v>
      </c>
      <c r="N1041" s="461" t="s">
        <v>8222</v>
      </c>
    </row>
    <row r="1042" spans="1:14" x14ac:dyDescent="0.35">
      <c r="A1042" s="523" t="s">
        <v>1099</v>
      </c>
      <c r="B1042" s="474" t="s">
        <v>3847</v>
      </c>
      <c r="C1042" s="477"/>
      <c r="D1042" s="477"/>
      <c r="E1042" s="477"/>
      <c r="F1042" s="477"/>
      <c r="G1042" s="477"/>
      <c r="H1042" s="527"/>
      <c r="I1042" s="469"/>
      <c r="J1042" s="469"/>
      <c r="K1042" s="469"/>
      <c r="L1042" s="469"/>
      <c r="M1042" s="469"/>
      <c r="N1042" s="461"/>
    </row>
    <row r="1043" spans="1:14" x14ac:dyDescent="0.35">
      <c r="A1043" s="523" t="s">
        <v>1350</v>
      </c>
      <c r="B1043" s="474" t="s">
        <v>1332</v>
      </c>
      <c r="C1043" s="477"/>
      <c r="D1043" s="477"/>
      <c r="E1043" s="477"/>
      <c r="F1043" s="477"/>
      <c r="G1043" s="477"/>
      <c r="H1043" s="527"/>
      <c r="I1043" s="469"/>
      <c r="J1043" s="469"/>
      <c r="K1043" s="469"/>
      <c r="L1043" s="469"/>
      <c r="M1043" s="469"/>
      <c r="N1043" s="461"/>
    </row>
    <row r="1044" spans="1:14" x14ac:dyDescent="0.35">
      <c r="A1044" s="523" t="s">
        <v>8414</v>
      </c>
      <c r="B1044" s="474" t="s">
        <v>8200</v>
      </c>
      <c r="C1044" s="477">
        <v>7670000</v>
      </c>
      <c r="D1044" s="477">
        <v>0</v>
      </c>
      <c r="E1044" s="477">
        <v>8899416</v>
      </c>
      <c r="F1044" s="477">
        <v>0</v>
      </c>
      <c r="G1044" s="477">
        <v>9523442</v>
      </c>
      <c r="H1044" s="527">
        <v>8477547</v>
      </c>
      <c r="I1044" s="469">
        <v>4</v>
      </c>
      <c r="J1044" s="469">
        <v>0</v>
      </c>
      <c r="K1044" s="469">
        <v>4</v>
      </c>
      <c r="L1044" s="469">
        <v>25</v>
      </c>
      <c r="M1044" s="469">
        <v>0</v>
      </c>
      <c r="N1044" s="461" t="s">
        <v>8201</v>
      </c>
    </row>
    <row r="1045" spans="1:14" x14ac:dyDescent="0.35">
      <c r="A1045" s="523" t="s">
        <v>8119</v>
      </c>
      <c r="B1045" s="474" t="s">
        <v>4219</v>
      </c>
      <c r="C1045" s="477"/>
      <c r="D1045" s="477"/>
      <c r="E1045" s="477"/>
      <c r="F1045" s="477"/>
      <c r="G1045" s="477"/>
      <c r="H1045" s="527"/>
      <c r="I1045" s="469"/>
      <c r="J1045" s="469"/>
      <c r="K1045" s="469"/>
      <c r="L1045" s="469"/>
      <c r="M1045" s="469"/>
      <c r="N1045" s="461"/>
    </row>
    <row r="1046" spans="1:14" x14ac:dyDescent="0.35">
      <c r="A1046" s="523" t="s">
        <v>1668</v>
      </c>
      <c r="B1046" s="474" t="s">
        <v>3839</v>
      </c>
      <c r="C1046" s="477">
        <v>21958098</v>
      </c>
      <c r="D1046" s="477">
        <v>0</v>
      </c>
      <c r="E1046" s="477">
        <v>5739021</v>
      </c>
      <c r="F1046" s="477">
        <v>0</v>
      </c>
      <c r="G1046" s="477">
        <v>18723229</v>
      </c>
      <c r="H1046" s="527">
        <v>26698293</v>
      </c>
      <c r="I1046" s="469">
        <v>32</v>
      </c>
      <c r="J1046" s="469">
        <v>12</v>
      </c>
      <c r="K1046" s="469">
        <v>20</v>
      </c>
      <c r="L1046" s="469">
        <v>0</v>
      </c>
      <c r="M1046" s="469">
        <v>0</v>
      </c>
      <c r="N1046" s="461" t="s">
        <v>8222</v>
      </c>
    </row>
    <row r="1047" spans="1:14" x14ac:dyDescent="0.35">
      <c r="A1047" s="523" t="s">
        <v>2973</v>
      </c>
      <c r="B1047" s="474" t="s">
        <v>4035</v>
      </c>
      <c r="C1047" s="477"/>
      <c r="D1047" s="477"/>
      <c r="E1047" s="477"/>
      <c r="F1047" s="477"/>
      <c r="G1047" s="477"/>
      <c r="H1047" s="527"/>
      <c r="I1047" s="469"/>
      <c r="J1047" s="469"/>
      <c r="K1047" s="469"/>
      <c r="L1047" s="469"/>
      <c r="M1047" s="469"/>
      <c r="N1047" s="461"/>
    </row>
    <row r="1048" spans="1:14" x14ac:dyDescent="0.35">
      <c r="A1048" s="523" t="s">
        <v>8120</v>
      </c>
      <c r="B1048" s="474" t="s">
        <v>737</v>
      </c>
      <c r="C1048" s="477"/>
      <c r="D1048" s="477"/>
      <c r="E1048" s="477"/>
      <c r="F1048" s="477"/>
      <c r="G1048" s="477"/>
      <c r="H1048" s="527"/>
      <c r="I1048" s="469"/>
      <c r="J1048" s="469"/>
      <c r="K1048" s="469"/>
      <c r="L1048" s="469"/>
      <c r="M1048" s="469"/>
      <c r="N1048" s="461"/>
    </row>
    <row r="1049" spans="1:14" x14ac:dyDescent="0.35">
      <c r="A1049" s="523" t="s">
        <v>55</v>
      </c>
      <c r="B1049" s="474" t="s">
        <v>4087</v>
      </c>
      <c r="C1049" s="477">
        <v>29078000</v>
      </c>
      <c r="D1049" s="477">
        <v>0</v>
      </c>
      <c r="E1049" s="477">
        <v>15134000</v>
      </c>
      <c r="F1049" s="477">
        <v>0</v>
      </c>
      <c r="G1049" s="477">
        <v>23525000</v>
      </c>
      <c r="H1049" s="527">
        <v>29890000</v>
      </c>
      <c r="I1049" s="469">
        <v>5</v>
      </c>
      <c r="J1049" s="469">
        <v>4</v>
      </c>
      <c r="K1049" s="469">
        <v>1</v>
      </c>
      <c r="L1049" s="469">
        <v>10</v>
      </c>
      <c r="M1049" s="469">
        <v>0</v>
      </c>
      <c r="N1049" s="461" t="s">
        <v>8222</v>
      </c>
    </row>
    <row r="1050" spans="1:14" ht="26" x14ac:dyDescent="0.35">
      <c r="A1050" s="523" t="s">
        <v>3504</v>
      </c>
      <c r="B1050" s="474" t="s">
        <v>3503</v>
      </c>
      <c r="C1050" s="477"/>
      <c r="D1050" s="477"/>
      <c r="E1050" s="477"/>
      <c r="F1050" s="477"/>
      <c r="G1050" s="477"/>
      <c r="H1050" s="527"/>
      <c r="I1050" s="469"/>
      <c r="J1050" s="469"/>
      <c r="K1050" s="469"/>
      <c r="L1050" s="469"/>
      <c r="M1050" s="469"/>
      <c r="N1050" s="461"/>
    </row>
    <row r="1051" spans="1:14" x14ac:dyDescent="0.35">
      <c r="A1051" s="523" t="s">
        <v>8121</v>
      </c>
      <c r="B1051" s="474" t="s">
        <v>1005</v>
      </c>
      <c r="C1051" s="477"/>
      <c r="D1051" s="477"/>
      <c r="E1051" s="477"/>
      <c r="F1051" s="477"/>
      <c r="G1051" s="477"/>
      <c r="H1051" s="527"/>
      <c r="I1051" s="469"/>
      <c r="J1051" s="469"/>
      <c r="K1051" s="469"/>
      <c r="L1051" s="469"/>
      <c r="M1051" s="469"/>
      <c r="N1051" s="461"/>
    </row>
    <row r="1052" spans="1:14" ht="26" x14ac:dyDescent="0.35">
      <c r="A1052" s="523" t="s">
        <v>8122</v>
      </c>
      <c r="B1052" s="474" t="s">
        <v>3849</v>
      </c>
      <c r="C1052" s="477">
        <v>357350</v>
      </c>
      <c r="D1052" s="477">
        <v>0</v>
      </c>
      <c r="E1052" s="477">
        <v>248483</v>
      </c>
      <c r="F1052" s="477">
        <v>0</v>
      </c>
      <c r="G1052" s="477">
        <v>345347</v>
      </c>
      <c r="H1052" s="477">
        <v>60355</v>
      </c>
      <c r="I1052" s="469">
        <v>13</v>
      </c>
      <c r="J1052" s="469">
        <v>3</v>
      </c>
      <c r="K1052" s="469">
        <v>10</v>
      </c>
      <c r="L1052" s="469">
        <v>22</v>
      </c>
      <c r="M1052" s="469">
        <v>0</v>
      </c>
      <c r="N1052" s="461" t="s">
        <v>3790</v>
      </c>
    </row>
    <row r="1053" spans="1:14" ht="26" x14ac:dyDescent="0.35">
      <c r="A1053" s="523" t="s">
        <v>3084</v>
      </c>
      <c r="B1053" s="474" t="s">
        <v>8303</v>
      </c>
      <c r="C1053" s="477">
        <v>9695034</v>
      </c>
      <c r="D1053" s="477">
        <v>0</v>
      </c>
      <c r="E1053" s="477">
        <v>1522504</v>
      </c>
      <c r="F1053" s="477">
        <v>0</v>
      </c>
      <c r="G1053" s="477">
        <v>-13122629</v>
      </c>
      <c r="H1053" s="527">
        <v>0</v>
      </c>
      <c r="I1053" s="469">
        <v>221</v>
      </c>
      <c r="J1053" s="469">
        <v>108</v>
      </c>
      <c r="K1053" s="469">
        <v>113</v>
      </c>
      <c r="L1053" s="469">
        <v>25</v>
      </c>
      <c r="M1053" s="469">
        <v>4</v>
      </c>
      <c r="N1053" s="461" t="s">
        <v>8222</v>
      </c>
    </row>
    <row r="1054" spans="1:14" ht="26" x14ac:dyDescent="0.35">
      <c r="A1054" s="523" t="s">
        <v>8123</v>
      </c>
      <c r="B1054" s="474" t="s">
        <v>3810</v>
      </c>
      <c r="C1054" s="477"/>
      <c r="D1054" s="477"/>
      <c r="E1054" s="477"/>
      <c r="F1054" s="477"/>
      <c r="G1054" s="477"/>
      <c r="H1054" s="527"/>
      <c r="I1054" s="469"/>
      <c r="J1054" s="469"/>
      <c r="K1054" s="469"/>
      <c r="L1054" s="469"/>
      <c r="M1054" s="469"/>
      <c r="N1054" s="461"/>
    </row>
    <row r="1055" spans="1:14" ht="26" x14ac:dyDescent="0.35">
      <c r="A1055" s="523" t="s">
        <v>8124</v>
      </c>
      <c r="B1055" s="474" t="s">
        <v>3928</v>
      </c>
      <c r="C1055" s="477">
        <v>1249800</v>
      </c>
      <c r="D1055" s="477">
        <v>0</v>
      </c>
      <c r="E1055" s="477">
        <v>65400</v>
      </c>
      <c r="F1055" s="477">
        <v>0</v>
      </c>
      <c r="G1055" s="477">
        <v>-1181255</v>
      </c>
      <c r="H1055" s="527">
        <v>250214</v>
      </c>
      <c r="I1055" s="469">
        <v>3</v>
      </c>
      <c r="J1055" s="469">
        <v>2</v>
      </c>
      <c r="K1055" s="469">
        <v>1</v>
      </c>
      <c r="L1055" s="469">
        <v>0</v>
      </c>
      <c r="M1055" s="469">
        <v>0</v>
      </c>
      <c r="N1055" s="461" t="s">
        <v>3790</v>
      </c>
    </row>
    <row r="1056" spans="1:14" ht="26" x14ac:dyDescent="0.35">
      <c r="A1056" s="523" t="s">
        <v>8125</v>
      </c>
      <c r="B1056" s="474" t="s">
        <v>3932</v>
      </c>
      <c r="C1056" s="477">
        <v>1045773</v>
      </c>
      <c r="D1056" s="477">
        <v>0</v>
      </c>
      <c r="E1056" s="477">
        <v>320680</v>
      </c>
      <c r="F1056" s="477">
        <v>0</v>
      </c>
      <c r="G1056" s="477">
        <v>1232550</v>
      </c>
      <c r="H1056" s="477">
        <v>734493</v>
      </c>
      <c r="I1056" s="469">
        <v>3</v>
      </c>
      <c r="J1056" s="469">
        <v>0</v>
      </c>
      <c r="K1056" s="469">
        <v>3</v>
      </c>
      <c r="L1056" s="469">
        <v>0</v>
      </c>
      <c r="M1056" s="469">
        <v>0</v>
      </c>
      <c r="N1056" s="461" t="s">
        <v>3790</v>
      </c>
    </row>
    <row r="1057" spans="1:14" ht="26" x14ac:dyDescent="0.35">
      <c r="A1057" s="523" t="s">
        <v>2554</v>
      </c>
      <c r="B1057" s="474" t="s">
        <v>8210</v>
      </c>
      <c r="C1057" s="477">
        <v>-3537291</v>
      </c>
      <c r="D1057" s="477">
        <v>0</v>
      </c>
      <c r="E1057" s="477">
        <v>0</v>
      </c>
      <c r="F1057" s="477">
        <v>0</v>
      </c>
      <c r="G1057" s="477">
        <v>179038</v>
      </c>
      <c r="H1057" s="527">
        <v>137268238</v>
      </c>
      <c r="I1057" s="469">
        <v>2</v>
      </c>
      <c r="J1057" s="469">
        <v>1</v>
      </c>
      <c r="K1057" s="469">
        <v>1</v>
      </c>
      <c r="L1057" s="469">
        <v>5</v>
      </c>
      <c r="M1057" s="469">
        <v>0</v>
      </c>
      <c r="N1057" s="461" t="s">
        <v>3790</v>
      </c>
    </row>
    <row r="1058" spans="1:14" x14ac:dyDescent="0.35">
      <c r="A1058" s="523" t="s">
        <v>8706</v>
      </c>
      <c r="B1058" s="474" t="s">
        <v>8704</v>
      </c>
      <c r="C1058" s="477">
        <v>0</v>
      </c>
      <c r="D1058" s="477">
        <v>0</v>
      </c>
      <c r="E1058" s="477">
        <v>0</v>
      </c>
      <c r="F1058" s="477">
        <v>0</v>
      </c>
      <c r="G1058" s="477">
        <v>0</v>
      </c>
      <c r="H1058" s="527">
        <v>0</v>
      </c>
      <c r="I1058" s="469">
        <v>3</v>
      </c>
      <c r="J1058" s="469">
        <v>1</v>
      </c>
      <c r="K1058" s="469">
        <v>2</v>
      </c>
      <c r="L1058" s="469">
        <v>5</v>
      </c>
      <c r="M1058" s="469">
        <v>1</v>
      </c>
      <c r="N1058" s="461" t="s">
        <v>3790</v>
      </c>
    </row>
    <row r="1059" spans="1:14" ht="26" x14ac:dyDescent="0.35">
      <c r="A1059" s="523" t="s">
        <v>8126</v>
      </c>
      <c r="B1059" s="474" t="s">
        <v>3294</v>
      </c>
      <c r="C1059" s="477">
        <v>0</v>
      </c>
      <c r="D1059" s="477">
        <v>0</v>
      </c>
      <c r="E1059" s="477">
        <v>0</v>
      </c>
      <c r="F1059" s="477">
        <v>0</v>
      </c>
      <c r="G1059" s="477">
        <v>-73198.95</v>
      </c>
      <c r="H1059" s="527">
        <v>93393.11</v>
      </c>
      <c r="I1059" s="469">
        <v>3</v>
      </c>
      <c r="J1059" s="469">
        <v>1</v>
      </c>
      <c r="K1059" s="469">
        <v>2</v>
      </c>
      <c r="L1059" s="469">
        <v>2</v>
      </c>
      <c r="M1059" s="469">
        <v>1</v>
      </c>
      <c r="N1059" s="461" t="s">
        <v>3790</v>
      </c>
    </row>
    <row r="1060" spans="1:14" ht="26" x14ac:dyDescent="0.35">
      <c r="A1060" s="523" t="s">
        <v>2041</v>
      </c>
      <c r="B1060" s="474" t="s">
        <v>2039</v>
      </c>
      <c r="C1060" s="477"/>
      <c r="D1060" s="477"/>
      <c r="E1060" s="477"/>
      <c r="F1060" s="477"/>
      <c r="G1060" s="477"/>
      <c r="H1060" s="527"/>
      <c r="I1060" s="469"/>
      <c r="J1060" s="469"/>
      <c r="K1060" s="469"/>
      <c r="L1060" s="469"/>
      <c r="M1060" s="469"/>
      <c r="N1060" s="461"/>
    </row>
    <row r="1061" spans="1:14" x14ac:dyDescent="0.35">
      <c r="A1061" s="523" t="s">
        <v>8127</v>
      </c>
      <c r="B1061" s="474" t="s">
        <v>4083</v>
      </c>
      <c r="C1061" s="477">
        <v>0</v>
      </c>
      <c r="D1061" s="477">
        <v>0</v>
      </c>
      <c r="E1061" s="477">
        <v>0</v>
      </c>
      <c r="F1061" s="477">
        <v>0</v>
      </c>
      <c r="G1061" s="477">
        <v>0</v>
      </c>
      <c r="H1061" s="527">
        <v>0</v>
      </c>
      <c r="I1061" s="469">
        <v>4</v>
      </c>
      <c r="J1061" s="469">
        <v>3</v>
      </c>
      <c r="K1061" s="469">
        <v>1</v>
      </c>
      <c r="L1061" s="469">
        <v>0</v>
      </c>
      <c r="M1061" s="469">
        <v>0</v>
      </c>
      <c r="N1061" s="461" t="s">
        <v>3790</v>
      </c>
    </row>
    <row r="1062" spans="1:14" ht="26" x14ac:dyDescent="0.35">
      <c r="A1062" s="523" t="s">
        <v>4980</v>
      </c>
      <c r="B1062" s="474" t="s">
        <v>1988</v>
      </c>
      <c r="C1062" s="477"/>
      <c r="D1062" s="477"/>
      <c r="E1062" s="477"/>
      <c r="F1062" s="477"/>
      <c r="G1062" s="477"/>
      <c r="H1062" s="527"/>
      <c r="I1062" s="469"/>
      <c r="J1062" s="469"/>
      <c r="K1062" s="469"/>
      <c r="L1062" s="469"/>
      <c r="M1062" s="469"/>
      <c r="N1062" s="461"/>
    </row>
    <row r="1063" spans="1:14" x14ac:dyDescent="0.35">
      <c r="A1063" s="523" t="s">
        <v>14919</v>
      </c>
      <c r="B1063" s="474" t="s">
        <v>14918</v>
      </c>
      <c r="C1063" s="477">
        <v>0</v>
      </c>
      <c r="D1063" s="477">
        <v>0</v>
      </c>
      <c r="E1063" s="477">
        <v>0</v>
      </c>
      <c r="F1063" s="477">
        <v>0</v>
      </c>
      <c r="G1063" s="477">
        <v>-86667</v>
      </c>
      <c r="H1063" s="449">
        <v>126868</v>
      </c>
      <c r="I1063" s="470">
        <v>4</v>
      </c>
      <c r="J1063" s="470">
        <v>1</v>
      </c>
      <c r="K1063" s="470">
        <v>3</v>
      </c>
      <c r="L1063" s="470">
        <v>5</v>
      </c>
      <c r="M1063" s="470">
        <v>1</v>
      </c>
      <c r="N1063" s="522" t="s">
        <v>3790</v>
      </c>
    </row>
    <row r="1064" spans="1:14" ht="26" x14ac:dyDescent="0.35">
      <c r="A1064" s="523" t="s">
        <v>289</v>
      </c>
      <c r="B1064" s="474" t="s">
        <v>287</v>
      </c>
      <c r="C1064" s="477"/>
      <c r="D1064" s="477"/>
      <c r="E1064" s="477"/>
      <c r="F1064" s="477"/>
      <c r="G1064" s="477"/>
      <c r="H1064" s="527"/>
      <c r="I1064" s="469"/>
      <c r="J1064" s="469"/>
      <c r="K1064" s="469"/>
      <c r="L1064" s="469"/>
      <c r="M1064" s="469"/>
      <c r="N1064" s="461"/>
    </row>
    <row r="1065" spans="1:14" ht="26" x14ac:dyDescent="0.35">
      <c r="A1065" s="523" t="s">
        <v>1442</v>
      </c>
      <c r="B1065" s="474" t="s">
        <v>1424</v>
      </c>
      <c r="C1065" s="477">
        <v>1472500</v>
      </c>
      <c r="D1065" s="477">
        <v>0</v>
      </c>
      <c r="E1065" s="477">
        <v>-3108200</v>
      </c>
      <c r="F1065" s="477">
        <v>0</v>
      </c>
      <c r="G1065" s="477">
        <v>-3508500</v>
      </c>
      <c r="H1065" s="527">
        <v>-1365900</v>
      </c>
      <c r="I1065" s="469">
        <v>7</v>
      </c>
      <c r="J1065" s="469">
        <v>4</v>
      </c>
      <c r="K1065" s="469">
        <v>3</v>
      </c>
      <c r="L1065" s="469">
        <v>0</v>
      </c>
      <c r="M1065" s="469">
        <v>0</v>
      </c>
      <c r="N1065" s="461" t="s">
        <v>3790</v>
      </c>
    </row>
    <row r="1066" spans="1:14" ht="26" x14ac:dyDescent="0.35">
      <c r="A1066" s="523" t="s">
        <v>8640</v>
      </c>
      <c r="B1066" s="474" t="s">
        <v>3960</v>
      </c>
      <c r="C1066" s="477">
        <v>27601102</v>
      </c>
      <c r="D1066" s="477">
        <v>0</v>
      </c>
      <c r="E1066" s="477">
        <v>5351233</v>
      </c>
      <c r="F1066" s="477">
        <v>0</v>
      </c>
      <c r="G1066" s="477">
        <v>32067496</v>
      </c>
      <c r="H1066" s="527">
        <v>0</v>
      </c>
      <c r="I1066" s="469">
        <v>400</v>
      </c>
      <c r="J1066" s="469">
        <v>120</v>
      </c>
      <c r="K1066" s="469">
        <v>280</v>
      </c>
      <c r="L1066" s="469">
        <v>21</v>
      </c>
      <c r="M1066" s="469">
        <v>15</v>
      </c>
      <c r="N1066" s="461" t="s">
        <v>8222</v>
      </c>
    </row>
    <row r="1067" spans="1:14" ht="26" x14ac:dyDescent="0.35">
      <c r="A1067" s="523" t="s">
        <v>8682</v>
      </c>
      <c r="B1067" s="474" t="s">
        <v>8655</v>
      </c>
      <c r="C1067" s="477">
        <v>0</v>
      </c>
      <c r="D1067" s="477">
        <v>0</v>
      </c>
      <c r="E1067" s="477">
        <v>0</v>
      </c>
      <c r="F1067" s="477">
        <v>0</v>
      </c>
      <c r="G1067" s="477">
        <v>0</v>
      </c>
      <c r="H1067" s="527">
        <v>0</v>
      </c>
      <c r="I1067" s="469">
        <v>4</v>
      </c>
      <c r="J1067" s="469">
        <v>3</v>
      </c>
      <c r="K1067" s="469">
        <v>1</v>
      </c>
      <c r="L1067" s="469">
        <v>0</v>
      </c>
      <c r="M1067" s="469">
        <v>0</v>
      </c>
      <c r="N1067" s="461" t="s">
        <v>3790</v>
      </c>
    </row>
    <row r="1068" spans="1:14" x14ac:dyDescent="0.35">
      <c r="A1068" s="523" t="s">
        <v>1773</v>
      </c>
      <c r="B1068" s="524" t="s">
        <v>15399</v>
      </c>
      <c r="C1068" s="477">
        <v>9522637</v>
      </c>
      <c r="D1068" s="477">
        <v>0</v>
      </c>
      <c r="E1068" s="477">
        <v>1080855</v>
      </c>
      <c r="F1068" s="477">
        <v>0</v>
      </c>
      <c r="G1068" s="477">
        <v>5378985</v>
      </c>
      <c r="H1068" s="527">
        <v>14339611</v>
      </c>
      <c r="I1068" s="469">
        <v>3</v>
      </c>
      <c r="J1068" s="469">
        <v>1</v>
      </c>
      <c r="K1068" s="469">
        <v>2</v>
      </c>
      <c r="L1068" s="469">
        <v>20</v>
      </c>
      <c r="M1068" s="469">
        <v>0</v>
      </c>
      <c r="N1068" s="461" t="s">
        <v>8201</v>
      </c>
    </row>
    <row r="1069" spans="1:14" x14ac:dyDescent="0.35">
      <c r="A1069" s="523" t="s">
        <v>8128</v>
      </c>
      <c r="B1069" s="474" t="s">
        <v>4081</v>
      </c>
      <c r="C1069" s="477"/>
      <c r="D1069" s="477"/>
      <c r="E1069" s="477"/>
      <c r="F1069" s="477"/>
      <c r="G1069" s="477"/>
      <c r="H1069" s="527"/>
      <c r="I1069" s="469"/>
      <c r="J1069" s="469"/>
      <c r="K1069" s="469"/>
      <c r="L1069" s="469"/>
      <c r="M1069" s="469"/>
      <c r="N1069" s="461"/>
    </row>
    <row r="1070" spans="1:14" x14ac:dyDescent="0.35">
      <c r="A1070" s="523" t="s">
        <v>3155</v>
      </c>
      <c r="B1070" s="474" t="s">
        <v>3753</v>
      </c>
      <c r="C1070" s="477"/>
      <c r="D1070" s="477"/>
      <c r="E1070" s="477"/>
      <c r="F1070" s="477"/>
      <c r="G1070" s="477"/>
      <c r="H1070" s="527"/>
      <c r="I1070" s="469"/>
      <c r="J1070" s="469"/>
      <c r="K1070" s="469"/>
      <c r="L1070" s="469"/>
      <c r="M1070" s="469"/>
      <c r="N1070" s="461"/>
    </row>
    <row r="1071" spans="1:14" ht="26" x14ac:dyDescent="0.35">
      <c r="A1071" s="523" t="s">
        <v>8129</v>
      </c>
      <c r="B1071" s="474" t="s">
        <v>4056</v>
      </c>
      <c r="C1071" s="477">
        <v>1158465</v>
      </c>
      <c r="D1071" s="477">
        <v>0</v>
      </c>
      <c r="E1071" s="477">
        <v>876762</v>
      </c>
      <c r="F1071" s="477">
        <v>0</v>
      </c>
      <c r="G1071" s="477">
        <v>984240</v>
      </c>
      <c r="H1071" s="477">
        <v>1234741</v>
      </c>
      <c r="I1071" s="469">
        <v>59</v>
      </c>
      <c r="J1071" s="469">
        <v>0</v>
      </c>
      <c r="K1071" s="469">
        <v>59</v>
      </c>
      <c r="L1071" s="469">
        <v>59</v>
      </c>
      <c r="M1071" s="469">
        <v>0</v>
      </c>
      <c r="N1071" s="461" t="s">
        <v>3790</v>
      </c>
    </row>
    <row r="1072" spans="1:14" ht="26" x14ac:dyDescent="0.35">
      <c r="A1072" s="523" t="s">
        <v>8130</v>
      </c>
      <c r="B1072" s="474" t="s">
        <v>4482</v>
      </c>
      <c r="C1072" s="477"/>
      <c r="D1072" s="477"/>
      <c r="E1072" s="477"/>
      <c r="F1072" s="477"/>
      <c r="G1072" s="477"/>
      <c r="H1072" s="527"/>
      <c r="I1072" s="469"/>
      <c r="J1072" s="469"/>
      <c r="K1072" s="469"/>
      <c r="L1072" s="469"/>
      <c r="M1072" s="469"/>
      <c r="N1072" s="461"/>
    </row>
    <row r="1073" spans="1:14" x14ac:dyDescent="0.35">
      <c r="A1073" s="523" t="s">
        <v>13370</v>
      </c>
      <c r="B1073" s="474" t="s">
        <v>13369</v>
      </c>
      <c r="C1073" s="477">
        <v>0</v>
      </c>
      <c r="D1073" s="477">
        <v>0</v>
      </c>
      <c r="E1073" s="477">
        <v>0</v>
      </c>
      <c r="F1073" s="477">
        <v>0</v>
      </c>
      <c r="G1073" s="477">
        <v>0</v>
      </c>
      <c r="H1073" s="527">
        <v>0</v>
      </c>
      <c r="I1073" s="469">
        <v>2</v>
      </c>
      <c r="J1073" s="469">
        <v>0</v>
      </c>
      <c r="K1073" s="469">
        <v>2</v>
      </c>
      <c r="L1073" s="469">
        <v>7</v>
      </c>
      <c r="M1073" s="469">
        <v>0</v>
      </c>
      <c r="N1073" s="461" t="s">
        <v>3790</v>
      </c>
    </row>
    <row r="1074" spans="1:14" x14ac:dyDescent="0.35">
      <c r="A1074" s="523" t="s">
        <v>2187</v>
      </c>
      <c r="B1074" s="474" t="s">
        <v>2185</v>
      </c>
      <c r="C1074" s="477"/>
      <c r="D1074" s="477"/>
      <c r="E1074" s="477"/>
      <c r="F1074" s="477"/>
      <c r="G1074" s="477"/>
      <c r="H1074" s="527"/>
      <c r="I1074" s="469"/>
      <c r="J1074" s="469"/>
      <c r="K1074" s="469"/>
      <c r="L1074" s="469"/>
      <c r="M1074" s="469"/>
      <c r="N1074" s="461"/>
    </row>
    <row r="1075" spans="1:14" x14ac:dyDescent="0.35">
      <c r="A1075" s="523" t="s">
        <v>3140</v>
      </c>
      <c r="B1075" s="474" t="s">
        <v>8233</v>
      </c>
      <c r="C1075" s="477"/>
      <c r="D1075" s="477"/>
      <c r="E1075" s="477"/>
      <c r="F1075" s="477"/>
      <c r="G1075" s="477"/>
      <c r="H1075" s="527"/>
      <c r="I1075" s="469"/>
      <c r="J1075" s="469"/>
      <c r="K1075" s="469"/>
      <c r="L1075" s="469"/>
      <c r="M1075" s="469"/>
      <c r="N1075" s="461"/>
    </row>
    <row r="1076" spans="1:14" x14ac:dyDescent="0.35">
      <c r="A1076" s="523" t="s">
        <v>1539</v>
      </c>
      <c r="B1076" s="474" t="s">
        <v>8294</v>
      </c>
      <c r="C1076" s="477">
        <v>779825</v>
      </c>
      <c r="D1076" s="477">
        <v>0</v>
      </c>
      <c r="E1076" s="477">
        <v>190000</v>
      </c>
      <c r="F1076" s="477">
        <v>0</v>
      </c>
      <c r="G1076" s="477">
        <v>270661</v>
      </c>
      <c r="H1076" s="527">
        <v>1026341</v>
      </c>
      <c r="I1076" s="469">
        <v>4</v>
      </c>
      <c r="J1076" s="469">
        <v>3</v>
      </c>
      <c r="K1076" s="469">
        <v>1</v>
      </c>
      <c r="L1076" s="469">
        <v>0</v>
      </c>
      <c r="M1076" s="469">
        <v>0</v>
      </c>
      <c r="N1076" s="461" t="s">
        <v>3790</v>
      </c>
    </row>
    <row r="1077" spans="1:14" ht="26" x14ac:dyDescent="0.35">
      <c r="A1077" s="523" t="s">
        <v>8131</v>
      </c>
      <c r="B1077" s="474" t="s">
        <v>3783</v>
      </c>
      <c r="C1077" s="477"/>
      <c r="D1077" s="477"/>
      <c r="E1077" s="477"/>
      <c r="F1077" s="477"/>
      <c r="G1077" s="477"/>
      <c r="H1077" s="527"/>
      <c r="I1077" s="469"/>
      <c r="J1077" s="469"/>
      <c r="K1077" s="469"/>
      <c r="L1077" s="469"/>
      <c r="M1077" s="469"/>
      <c r="N1077" s="461"/>
    </row>
    <row r="1078" spans="1:14" ht="26" x14ac:dyDescent="0.35">
      <c r="A1078" s="523" t="s">
        <v>2059</v>
      </c>
      <c r="B1078" s="474" t="s">
        <v>2058</v>
      </c>
      <c r="C1078" s="477"/>
      <c r="D1078" s="477"/>
      <c r="E1078" s="477"/>
      <c r="F1078" s="477"/>
      <c r="G1078" s="477"/>
      <c r="H1078" s="527"/>
      <c r="I1078" s="469"/>
      <c r="J1078" s="469"/>
      <c r="K1078" s="469"/>
      <c r="L1078" s="469"/>
      <c r="M1078" s="469"/>
      <c r="N1078" s="461"/>
    </row>
    <row r="1079" spans="1:14" ht="26" x14ac:dyDescent="0.35">
      <c r="A1079" s="523" t="s">
        <v>3241</v>
      </c>
      <c r="B1079" s="474" t="s">
        <v>1138</v>
      </c>
      <c r="C1079" s="477"/>
      <c r="D1079" s="477"/>
      <c r="E1079" s="477"/>
      <c r="F1079" s="477"/>
      <c r="G1079" s="477"/>
      <c r="H1079" s="527"/>
      <c r="I1079" s="469"/>
      <c r="J1079" s="469"/>
      <c r="K1079" s="469"/>
      <c r="L1079" s="469"/>
      <c r="M1079" s="469"/>
      <c r="N1079" s="461"/>
    </row>
    <row r="1080" spans="1:14" ht="26" x14ac:dyDescent="0.35">
      <c r="A1080" s="523" t="s">
        <v>8132</v>
      </c>
      <c r="B1080" s="474" t="s">
        <v>8204</v>
      </c>
      <c r="C1080" s="477"/>
      <c r="D1080" s="477"/>
      <c r="E1080" s="477"/>
      <c r="F1080" s="477"/>
      <c r="G1080" s="477"/>
      <c r="H1080" s="527"/>
      <c r="I1080" s="469"/>
      <c r="J1080" s="469"/>
      <c r="K1080" s="469"/>
      <c r="L1080" s="469"/>
      <c r="M1080" s="469"/>
      <c r="N1080" s="461"/>
    </row>
    <row r="1081" spans="1:14" ht="26" x14ac:dyDescent="0.35">
      <c r="A1081" s="523" t="s">
        <v>5093</v>
      </c>
      <c r="B1081" s="474" t="s">
        <v>4535</v>
      </c>
      <c r="C1081" s="477"/>
      <c r="D1081" s="477"/>
      <c r="E1081" s="477"/>
      <c r="F1081" s="477"/>
      <c r="G1081" s="477"/>
      <c r="H1081" s="527"/>
      <c r="I1081" s="469"/>
      <c r="J1081" s="469"/>
      <c r="K1081" s="469"/>
      <c r="L1081" s="469"/>
      <c r="M1081" s="469"/>
      <c r="N1081" s="461"/>
    </row>
    <row r="1082" spans="1:14" x14ac:dyDescent="0.35">
      <c r="A1082" s="523" t="s">
        <v>1909</v>
      </c>
      <c r="B1082" s="474" t="s">
        <v>1907</v>
      </c>
      <c r="C1082" s="477"/>
      <c r="D1082" s="477"/>
      <c r="E1082" s="477"/>
      <c r="F1082" s="477"/>
      <c r="G1082" s="477"/>
      <c r="H1082" s="527"/>
      <c r="I1082" s="469"/>
      <c r="J1082" s="469"/>
      <c r="K1082" s="469"/>
      <c r="L1082" s="469"/>
      <c r="M1082" s="469"/>
      <c r="N1082" s="461"/>
    </row>
    <row r="1083" spans="1:14" ht="26" x14ac:dyDescent="0.35">
      <c r="A1083" s="523" t="s">
        <v>2994</v>
      </c>
      <c r="B1083" s="474" t="s">
        <v>3852</v>
      </c>
      <c r="C1083" s="477"/>
      <c r="D1083" s="477"/>
      <c r="E1083" s="477"/>
      <c r="F1083" s="477"/>
      <c r="G1083" s="477"/>
      <c r="H1083" s="527"/>
      <c r="I1083" s="469"/>
      <c r="J1083" s="469"/>
      <c r="K1083" s="469"/>
      <c r="L1083" s="469"/>
      <c r="M1083" s="469"/>
      <c r="N1083" s="461"/>
    </row>
    <row r="1084" spans="1:14" ht="26" x14ac:dyDescent="0.35">
      <c r="A1084" s="523" t="s">
        <v>8133</v>
      </c>
      <c r="B1084" s="474" t="s">
        <v>295</v>
      </c>
      <c r="C1084" s="477"/>
      <c r="D1084" s="477"/>
      <c r="E1084" s="477"/>
      <c r="F1084" s="477"/>
      <c r="G1084" s="477"/>
      <c r="H1084" s="527"/>
      <c r="I1084" s="469"/>
      <c r="J1084" s="469"/>
      <c r="K1084" s="469"/>
      <c r="L1084" s="469"/>
      <c r="M1084" s="469"/>
      <c r="N1084" s="461"/>
    </row>
    <row r="1085" spans="1:14" x14ac:dyDescent="0.35">
      <c r="A1085" s="523" t="s">
        <v>3514</v>
      </c>
      <c r="B1085" s="474" t="s">
        <v>3513</v>
      </c>
      <c r="C1085" s="477"/>
      <c r="D1085" s="477"/>
      <c r="E1085" s="477"/>
      <c r="F1085" s="477"/>
      <c r="G1085" s="477"/>
      <c r="H1085" s="527"/>
      <c r="I1085" s="469"/>
      <c r="J1085" s="469"/>
      <c r="K1085" s="469"/>
      <c r="L1085" s="469"/>
      <c r="M1085" s="469"/>
      <c r="N1085" s="461"/>
    </row>
    <row r="1086" spans="1:14" x14ac:dyDescent="0.35">
      <c r="A1086" s="523" t="s">
        <v>1723</v>
      </c>
      <c r="B1086" s="474" t="s">
        <v>1701</v>
      </c>
      <c r="C1086" s="477"/>
      <c r="D1086" s="477"/>
      <c r="E1086" s="477"/>
      <c r="F1086" s="477"/>
      <c r="G1086" s="477"/>
      <c r="H1086" s="527"/>
      <c r="I1086" s="469"/>
      <c r="J1086" s="469"/>
      <c r="K1086" s="469"/>
      <c r="L1086" s="469"/>
      <c r="M1086" s="469"/>
      <c r="N1086" s="461"/>
    </row>
    <row r="1087" spans="1:14" x14ac:dyDescent="0.35">
      <c r="A1087" s="523" t="s">
        <v>2141</v>
      </c>
      <c r="B1087" s="474" t="s">
        <v>2140</v>
      </c>
      <c r="C1087" s="477">
        <v>18791000</v>
      </c>
      <c r="D1087" s="477">
        <v>0</v>
      </c>
      <c r="E1087" s="477">
        <v>2244816</v>
      </c>
      <c r="F1087" s="477">
        <v>0</v>
      </c>
      <c r="G1087" s="477">
        <v>3439848.86</v>
      </c>
      <c r="H1087" s="527">
        <v>18088085.579999998</v>
      </c>
      <c r="I1087" s="469">
        <v>9</v>
      </c>
      <c r="J1087" s="469">
        <v>3</v>
      </c>
      <c r="K1087" s="469">
        <v>6</v>
      </c>
      <c r="L1087" s="469">
        <v>3</v>
      </c>
      <c r="M1087" s="469">
        <v>0</v>
      </c>
      <c r="N1087" s="461"/>
    </row>
    <row r="1088" spans="1:14" x14ac:dyDescent="0.35">
      <c r="A1088" s="523" t="s">
        <v>1955</v>
      </c>
      <c r="B1088" s="474" t="s">
        <v>1953</v>
      </c>
      <c r="C1088" s="477"/>
      <c r="D1088" s="477"/>
      <c r="E1088" s="477"/>
      <c r="F1088" s="477"/>
      <c r="G1088" s="477"/>
      <c r="H1088" s="527"/>
      <c r="I1088" s="469"/>
      <c r="J1088" s="469"/>
      <c r="K1088" s="469"/>
      <c r="L1088" s="469"/>
      <c r="M1088" s="469"/>
      <c r="N1088" s="461"/>
    </row>
    <row r="1089" spans="1:14" x14ac:dyDescent="0.35">
      <c r="A1089" s="523" t="s">
        <v>9627</v>
      </c>
      <c r="B1089" s="474" t="s">
        <v>1065</v>
      </c>
      <c r="C1089" s="477"/>
      <c r="D1089" s="477"/>
      <c r="E1089" s="477"/>
      <c r="F1089" s="477"/>
      <c r="G1089" s="477"/>
      <c r="H1089" s="527"/>
      <c r="I1089" s="469"/>
      <c r="J1089" s="469"/>
      <c r="K1089" s="469"/>
      <c r="L1089" s="469"/>
      <c r="M1089" s="469"/>
      <c r="N1089" s="461"/>
    </row>
    <row r="1090" spans="1:14" x14ac:dyDescent="0.35">
      <c r="A1090" s="523" t="s">
        <v>888</v>
      </c>
      <c r="B1090" s="474" t="s">
        <v>886</v>
      </c>
      <c r="C1090" s="477"/>
      <c r="D1090" s="477"/>
      <c r="E1090" s="477"/>
      <c r="F1090" s="477"/>
      <c r="G1090" s="477"/>
      <c r="H1090" s="527"/>
      <c r="I1090" s="469"/>
      <c r="J1090" s="469"/>
      <c r="K1090" s="469"/>
      <c r="L1090" s="469"/>
      <c r="M1090" s="469"/>
      <c r="N1090" s="461"/>
    </row>
    <row r="1091" spans="1:14" ht="26" x14ac:dyDescent="0.35">
      <c r="A1091" s="523" t="s">
        <v>1177</v>
      </c>
      <c r="B1091" s="474" t="s">
        <v>1175</v>
      </c>
      <c r="C1091" s="477"/>
      <c r="D1091" s="477"/>
      <c r="E1091" s="477"/>
      <c r="F1091" s="477"/>
      <c r="G1091" s="477"/>
      <c r="H1091" s="527"/>
      <c r="I1091" s="469"/>
      <c r="J1091" s="469"/>
      <c r="K1091" s="469"/>
      <c r="L1091" s="469"/>
      <c r="M1091" s="469"/>
      <c r="N1091" s="461"/>
    </row>
    <row r="1092" spans="1:14" x14ac:dyDescent="0.35">
      <c r="A1092" s="523" t="s">
        <v>1315</v>
      </c>
      <c r="B1092" s="474" t="s">
        <v>1292</v>
      </c>
      <c r="C1092" s="477">
        <v>511600</v>
      </c>
      <c r="D1092" s="477">
        <v>810</v>
      </c>
      <c r="E1092" s="477">
        <v>511600</v>
      </c>
      <c r="F1092" s="477">
        <v>0</v>
      </c>
      <c r="G1092" s="477">
        <v>511600</v>
      </c>
      <c r="H1092" s="527">
        <v>1771</v>
      </c>
      <c r="I1092" s="469">
        <v>3</v>
      </c>
      <c r="J1092" s="469">
        <v>3</v>
      </c>
      <c r="K1092" s="469">
        <v>0</v>
      </c>
      <c r="L1092" s="469">
        <v>0</v>
      </c>
      <c r="M1092" s="469">
        <v>1</v>
      </c>
      <c r="N1092" s="461" t="s">
        <v>3790</v>
      </c>
    </row>
    <row r="1093" spans="1:14" x14ac:dyDescent="0.35">
      <c r="A1093" s="523" t="s">
        <v>1048</v>
      </c>
      <c r="B1093" s="474" t="s">
        <v>3862</v>
      </c>
      <c r="C1093" s="477"/>
      <c r="D1093" s="477"/>
      <c r="E1093" s="477"/>
      <c r="F1093" s="477"/>
      <c r="G1093" s="477"/>
      <c r="H1093" s="527"/>
      <c r="I1093" s="469"/>
      <c r="J1093" s="469"/>
      <c r="K1093" s="469"/>
      <c r="L1093" s="469"/>
      <c r="M1093" s="469"/>
      <c r="N1093" s="461"/>
    </row>
    <row r="1094" spans="1:14" ht="26" x14ac:dyDescent="0.35">
      <c r="A1094" s="523" t="s">
        <v>8134</v>
      </c>
      <c r="B1094" s="474" t="s">
        <v>3323</v>
      </c>
      <c r="C1094" s="477"/>
      <c r="D1094" s="477"/>
      <c r="E1094" s="477"/>
      <c r="F1094" s="477"/>
      <c r="G1094" s="477"/>
      <c r="H1094" s="527"/>
      <c r="I1094" s="469"/>
      <c r="J1094" s="469"/>
      <c r="K1094" s="469"/>
      <c r="L1094" s="469"/>
      <c r="M1094" s="469"/>
      <c r="N1094" s="461"/>
    </row>
    <row r="1095" spans="1:14" x14ac:dyDescent="0.35">
      <c r="A1095" s="523" t="s">
        <v>82</v>
      </c>
      <c r="B1095" s="474" t="s">
        <v>4005</v>
      </c>
      <c r="C1095" s="477">
        <v>667948000</v>
      </c>
      <c r="D1095" s="477">
        <v>0</v>
      </c>
      <c r="E1095" s="477">
        <v>673933000</v>
      </c>
      <c r="F1095" s="477">
        <v>0</v>
      </c>
      <c r="G1095" s="477">
        <v>792641000</v>
      </c>
      <c r="H1095" s="477">
        <v>227649000</v>
      </c>
      <c r="I1095" s="469">
        <v>0</v>
      </c>
      <c r="J1095" s="469">
        <v>0</v>
      </c>
      <c r="K1095" s="469">
        <v>0</v>
      </c>
      <c r="L1095" s="469">
        <v>0</v>
      </c>
      <c r="M1095" s="469">
        <v>0</v>
      </c>
      <c r="N1095" s="461" t="s">
        <v>8222</v>
      </c>
    </row>
    <row r="1096" spans="1:14" ht="26" x14ac:dyDescent="0.35">
      <c r="A1096" s="523" t="s">
        <v>8135</v>
      </c>
      <c r="B1096" s="474" t="s">
        <v>3589</v>
      </c>
      <c r="C1096" s="477">
        <v>0</v>
      </c>
      <c r="D1096" s="477">
        <v>0</v>
      </c>
      <c r="E1096" s="477">
        <v>0</v>
      </c>
      <c r="F1096" s="477">
        <v>0</v>
      </c>
      <c r="G1096" s="477">
        <v>0</v>
      </c>
      <c r="H1096" s="527">
        <v>0</v>
      </c>
      <c r="I1096" s="469">
        <v>3</v>
      </c>
      <c r="J1096" s="469">
        <v>1</v>
      </c>
      <c r="K1096" s="469">
        <v>2</v>
      </c>
      <c r="L1096" s="469">
        <v>0</v>
      </c>
      <c r="M1096" s="469">
        <v>0</v>
      </c>
      <c r="N1096" s="461" t="s">
        <v>3790</v>
      </c>
    </row>
    <row r="1097" spans="1:14" ht="26" x14ac:dyDescent="0.35">
      <c r="A1097" s="523" t="s">
        <v>1353</v>
      </c>
      <c r="B1097" s="474" t="s">
        <v>1337</v>
      </c>
      <c r="C1097" s="477"/>
      <c r="D1097" s="477"/>
      <c r="E1097" s="477"/>
      <c r="F1097" s="477"/>
      <c r="G1097" s="477"/>
      <c r="H1097" s="527"/>
      <c r="I1097" s="469"/>
      <c r="J1097" s="469"/>
      <c r="K1097" s="469"/>
      <c r="L1097" s="469"/>
      <c r="M1097" s="469"/>
      <c r="N1097" s="461"/>
    </row>
    <row r="1098" spans="1:14" ht="26" x14ac:dyDescent="0.35">
      <c r="A1098" s="523" t="s">
        <v>3119</v>
      </c>
      <c r="B1098" s="474" t="s">
        <v>1511</v>
      </c>
      <c r="C1098" s="477"/>
      <c r="D1098" s="477"/>
      <c r="E1098" s="477"/>
      <c r="F1098" s="477"/>
      <c r="G1098" s="477"/>
      <c r="H1098" s="527"/>
      <c r="I1098" s="469"/>
      <c r="J1098" s="469"/>
      <c r="K1098" s="469"/>
      <c r="L1098" s="469"/>
      <c r="M1098" s="469"/>
      <c r="N1098" s="461"/>
    </row>
    <row r="1099" spans="1:14" x14ac:dyDescent="0.35">
      <c r="A1099" s="523" t="s">
        <v>8136</v>
      </c>
      <c r="B1099" s="474" t="s">
        <v>4006</v>
      </c>
      <c r="C1099" s="477"/>
      <c r="D1099" s="477"/>
      <c r="E1099" s="477"/>
      <c r="F1099" s="477"/>
      <c r="G1099" s="477"/>
      <c r="H1099" s="527"/>
      <c r="I1099" s="469"/>
      <c r="J1099" s="469"/>
      <c r="K1099" s="469"/>
      <c r="L1099" s="469"/>
      <c r="M1099" s="469"/>
      <c r="N1099" s="461"/>
    </row>
    <row r="1100" spans="1:14" x14ac:dyDescent="0.35">
      <c r="A1100" s="523" t="s">
        <v>416</v>
      </c>
      <c r="B1100" s="474" t="s">
        <v>414</v>
      </c>
      <c r="C1100" s="477">
        <v>21036030</v>
      </c>
      <c r="D1100" s="477">
        <v>0</v>
      </c>
      <c r="E1100" s="477">
        <v>21036030</v>
      </c>
      <c r="F1100" s="477">
        <v>0</v>
      </c>
      <c r="G1100" s="477">
        <v>57092201</v>
      </c>
      <c r="H1100" s="527">
        <v>0</v>
      </c>
      <c r="I1100" s="469">
        <v>2</v>
      </c>
      <c r="J1100" s="469">
        <v>0</v>
      </c>
      <c r="K1100" s="469">
        <v>2</v>
      </c>
      <c r="L1100" s="469">
        <v>4</v>
      </c>
      <c r="M1100" s="469">
        <v>0</v>
      </c>
      <c r="N1100" s="461" t="s">
        <v>8222</v>
      </c>
    </row>
    <row r="1101" spans="1:14" x14ac:dyDescent="0.35">
      <c r="A1101" s="523" t="s">
        <v>8137</v>
      </c>
      <c r="B1101" s="474" t="s">
        <v>4548</v>
      </c>
      <c r="C1101" s="477"/>
      <c r="D1101" s="477"/>
      <c r="E1101" s="477"/>
      <c r="F1101" s="477"/>
      <c r="G1101" s="477"/>
      <c r="H1101" s="527"/>
      <c r="I1101" s="469"/>
      <c r="J1101" s="469"/>
      <c r="K1101" s="469"/>
      <c r="L1101" s="469"/>
      <c r="M1101" s="469"/>
      <c r="N1101" s="461"/>
    </row>
    <row r="1102" spans="1:14" x14ac:dyDescent="0.35">
      <c r="A1102" s="523" t="s">
        <v>370</v>
      </c>
      <c r="B1102" s="474" t="s">
        <v>3784</v>
      </c>
      <c r="C1102" s="477">
        <v>11445707</v>
      </c>
      <c r="D1102" s="477">
        <v>0</v>
      </c>
      <c r="E1102" s="477">
        <v>11438874</v>
      </c>
      <c r="F1102" s="477">
        <v>0</v>
      </c>
      <c r="G1102" s="477">
        <v>1835506</v>
      </c>
      <c r="H1102" s="477">
        <v>18720517</v>
      </c>
      <c r="I1102" s="469">
        <v>7</v>
      </c>
      <c r="J1102" s="469">
        <v>2</v>
      </c>
      <c r="K1102" s="469">
        <v>5</v>
      </c>
      <c r="L1102" s="469">
        <v>15</v>
      </c>
      <c r="M1102" s="469">
        <v>0</v>
      </c>
      <c r="N1102" s="461" t="s">
        <v>8201</v>
      </c>
    </row>
    <row r="1103" spans="1:14" x14ac:dyDescent="0.35">
      <c r="A1103" s="523" t="s">
        <v>3142</v>
      </c>
      <c r="B1103" s="474" t="s">
        <v>1197</v>
      </c>
      <c r="C1103" s="477"/>
      <c r="D1103" s="477"/>
      <c r="E1103" s="477"/>
      <c r="F1103" s="477"/>
      <c r="G1103" s="477"/>
      <c r="H1103" s="527"/>
      <c r="I1103" s="469"/>
      <c r="J1103" s="469"/>
      <c r="K1103" s="469"/>
      <c r="L1103" s="469"/>
      <c r="M1103" s="469"/>
      <c r="N1103" s="461"/>
    </row>
    <row r="1104" spans="1:14" ht="26" x14ac:dyDescent="0.35">
      <c r="A1104" s="523" t="s">
        <v>1843</v>
      </c>
      <c r="B1104" s="474" t="s">
        <v>1841</v>
      </c>
      <c r="C1104" s="477"/>
      <c r="D1104" s="477"/>
      <c r="E1104" s="477"/>
      <c r="F1104" s="477"/>
      <c r="G1104" s="477"/>
      <c r="H1104" s="527"/>
      <c r="I1104" s="469"/>
      <c r="J1104" s="469"/>
      <c r="K1104" s="469"/>
      <c r="L1104" s="469"/>
      <c r="M1104" s="469"/>
      <c r="N1104" s="461"/>
    </row>
    <row r="1105" spans="1:14" x14ac:dyDescent="0.35">
      <c r="A1105" s="523" t="s">
        <v>851</v>
      </c>
      <c r="B1105" s="474" t="s">
        <v>850</v>
      </c>
      <c r="C1105" s="477"/>
      <c r="D1105" s="477"/>
      <c r="E1105" s="477"/>
      <c r="F1105" s="477"/>
      <c r="G1105" s="477"/>
      <c r="H1105" s="527"/>
      <c r="I1105" s="469"/>
      <c r="J1105" s="469"/>
      <c r="K1105" s="469"/>
      <c r="L1105" s="469"/>
      <c r="M1105" s="469"/>
      <c r="N1105" s="461"/>
    </row>
    <row r="1106" spans="1:14" x14ac:dyDescent="0.35">
      <c r="A1106" s="523" t="s">
        <v>4981</v>
      </c>
      <c r="B1106" s="474" t="s">
        <v>1018</v>
      </c>
      <c r="C1106" s="477">
        <v>0</v>
      </c>
      <c r="D1106" s="477">
        <v>0</v>
      </c>
      <c r="E1106" s="477">
        <v>0</v>
      </c>
      <c r="F1106" s="477">
        <v>0</v>
      </c>
      <c r="G1106" s="477">
        <v>0</v>
      </c>
      <c r="H1106" s="449">
        <v>0</v>
      </c>
      <c r="I1106" s="469">
        <v>20</v>
      </c>
      <c r="J1106" s="469">
        <v>6</v>
      </c>
      <c r="K1106" s="469">
        <v>14</v>
      </c>
      <c r="L1106" s="469">
        <v>30</v>
      </c>
      <c r="M1106" s="469">
        <v>1</v>
      </c>
      <c r="N1106" s="461" t="s">
        <v>3790</v>
      </c>
    </row>
    <row r="1107" spans="1:14" ht="26" x14ac:dyDescent="0.35">
      <c r="A1107" s="523" t="s">
        <v>4995</v>
      </c>
      <c r="B1107" s="474" t="s">
        <v>2612</v>
      </c>
      <c r="C1107" s="477"/>
      <c r="D1107" s="477"/>
      <c r="E1107" s="477"/>
      <c r="F1107" s="477"/>
      <c r="G1107" s="477"/>
      <c r="H1107" s="527"/>
      <c r="I1107" s="469"/>
      <c r="J1107" s="469"/>
      <c r="K1107" s="469"/>
      <c r="L1107" s="469"/>
      <c r="M1107" s="469"/>
      <c r="N1107" s="461"/>
    </row>
    <row r="1108" spans="1:14" x14ac:dyDescent="0.35">
      <c r="A1108" s="523" t="s">
        <v>2422</v>
      </c>
      <c r="B1108" s="474" t="s">
        <v>3664</v>
      </c>
      <c r="C1108" s="477"/>
      <c r="D1108" s="477"/>
      <c r="E1108" s="477"/>
      <c r="F1108" s="477"/>
      <c r="G1108" s="477"/>
      <c r="H1108" s="527"/>
      <c r="I1108" s="469"/>
      <c r="J1108" s="469"/>
      <c r="K1108" s="469"/>
      <c r="L1108" s="469"/>
      <c r="M1108" s="469"/>
      <c r="N1108" s="461"/>
    </row>
    <row r="1109" spans="1:14" x14ac:dyDescent="0.35">
      <c r="A1109" s="523" t="s">
        <v>723</v>
      </c>
      <c r="B1109" s="474" t="s">
        <v>722</v>
      </c>
      <c r="C1109" s="477"/>
      <c r="D1109" s="477"/>
      <c r="E1109" s="477"/>
      <c r="F1109" s="477"/>
      <c r="G1109" s="477"/>
      <c r="H1109" s="527"/>
      <c r="I1109" s="469"/>
      <c r="J1109" s="469"/>
      <c r="K1109" s="469"/>
      <c r="L1109" s="469"/>
      <c r="M1109" s="469"/>
      <c r="N1109" s="461"/>
    </row>
    <row r="1110" spans="1:14" x14ac:dyDescent="0.35">
      <c r="A1110" s="523" t="s">
        <v>4982</v>
      </c>
      <c r="B1110" s="474" t="s">
        <v>2302</v>
      </c>
      <c r="C1110" s="477"/>
      <c r="D1110" s="477"/>
      <c r="E1110" s="477"/>
      <c r="F1110" s="477"/>
      <c r="G1110" s="477"/>
      <c r="H1110" s="527"/>
      <c r="I1110" s="469"/>
      <c r="J1110" s="469"/>
      <c r="K1110" s="469"/>
      <c r="L1110" s="469"/>
      <c r="M1110" s="469"/>
      <c r="N1110" s="461"/>
    </row>
    <row r="1111" spans="1:14" x14ac:dyDescent="0.35">
      <c r="A1111" s="523" t="s">
        <v>3213</v>
      </c>
      <c r="B1111" s="474" t="s">
        <v>427</v>
      </c>
      <c r="C1111" s="477"/>
      <c r="D1111" s="477"/>
      <c r="E1111" s="477"/>
      <c r="F1111" s="477"/>
      <c r="G1111" s="477"/>
      <c r="H1111" s="527"/>
      <c r="I1111" s="469"/>
      <c r="J1111" s="469"/>
      <c r="K1111" s="469"/>
      <c r="L1111" s="469"/>
      <c r="M1111" s="469"/>
      <c r="N1111" s="461"/>
    </row>
    <row r="1112" spans="1:14" x14ac:dyDescent="0.35">
      <c r="A1112" s="523" t="s">
        <v>4983</v>
      </c>
      <c r="B1112" s="474" t="s">
        <v>10073</v>
      </c>
      <c r="C1112" s="477">
        <v>772273.37</v>
      </c>
      <c r="D1112" s="477">
        <v>0</v>
      </c>
      <c r="E1112" s="477">
        <v>1017261</v>
      </c>
      <c r="F1112" s="477">
        <v>0</v>
      </c>
      <c r="G1112" s="477">
        <v>1024041.86</v>
      </c>
      <c r="H1112" s="527">
        <v>14467489</v>
      </c>
      <c r="I1112" s="469">
        <v>9</v>
      </c>
      <c r="J1112" s="469">
        <v>0</v>
      </c>
      <c r="K1112" s="469">
        <v>9</v>
      </c>
      <c r="L1112" s="469">
        <v>9</v>
      </c>
      <c r="M1112" s="469">
        <v>0</v>
      </c>
      <c r="N1112" s="461" t="s">
        <v>3790</v>
      </c>
    </row>
    <row r="1113" spans="1:14" x14ac:dyDescent="0.35">
      <c r="A1113" s="523" t="s">
        <v>676</v>
      </c>
      <c r="B1113" s="474" t="s">
        <v>8270</v>
      </c>
      <c r="C1113" s="477"/>
      <c r="D1113" s="477"/>
      <c r="E1113" s="477"/>
      <c r="F1113" s="477"/>
      <c r="G1113" s="477"/>
      <c r="H1113" s="527"/>
      <c r="I1113" s="469"/>
      <c r="J1113" s="469"/>
      <c r="K1113" s="469"/>
      <c r="L1113" s="469"/>
      <c r="M1113" s="469"/>
      <c r="N1113" s="461"/>
    </row>
    <row r="1114" spans="1:14" x14ac:dyDescent="0.35">
      <c r="A1114" s="523" t="s">
        <v>8138</v>
      </c>
      <c r="B1114" s="474" t="s">
        <v>4223</v>
      </c>
      <c r="C1114" s="477"/>
      <c r="D1114" s="477"/>
      <c r="E1114" s="477"/>
      <c r="F1114" s="477"/>
      <c r="G1114" s="477"/>
      <c r="H1114" s="527"/>
      <c r="I1114" s="469"/>
      <c r="J1114" s="469"/>
      <c r="K1114" s="469"/>
      <c r="L1114" s="469"/>
      <c r="M1114" s="469"/>
      <c r="N1114" s="461"/>
    </row>
    <row r="1115" spans="1:14" x14ac:dyDescent="0.35">
      <c r="A1115" s="523" t="s">
        <v>4970</v>
      </c>
      <c r="B1115" s="474" t="s">
        <v>410</v>
      </c>
      <c r="C1115" s="477">
        <v>8205179.9500000002</v>
      </c>
      <c r="D1115" s="477">
        <v>0</v>
      </c>
      <c r="E1115" s="477">
        <v>9356805.6899999995</v>
      </c>
      <c r="F1115" s="477">
        <v>0</v>
      </c>
      <c r="G1115" s="477">
        <v>20082315.460000001</v>
      </c>
      <c r="H1115" s="477">
        <v>50231473</v>
      </c>
      <c r="I1115" s="469">
        <v>2</v>
      </c>
      <c r="J1115" s="469">
        <v>0</v>
      </c>
      <c r="K1115" s="469">
        <v>2</v>
      </c>
      <c r="L1115" s="469">
        <v>0</v>
      </c>
      <c r="M1115" s="469">
        <v>0</v>
      </c>
      <c r="N1115" s="460" t="s">
        <v>8201</v>
      </c>
    </row>
    <row r="1116" spans="1:14" x14ac:dyDescent="0.35">
      <c r="A1116" s="523" t="s">
        <v>4971</v>
      </c>
      <c r="B1116" s="474" t="s">
        <v>791</v>
      </c>
      <c r="C1116" s="477"/>
      <c r="D1116" s="477"/>
      <c r="E1116" s="477"/>
      <c r="F1116" s="477"/>
      <c r="G1116" s="477"/>
      <c r="H1116" s="527"/>
      <c r="I1116" s="469"/>
      <c r="J1116" s="469"/>
      <c r="K1116" s="469"/>
      <c r="L1116" s="469"/>
      <c r="M1116" s="469"/>
      <c r="N1116" s="461"/>
    </row>
    <row r="1117" spans="1:14" ht="26" x14ac:dyDescent="0.35">
      <c r="A1117" s="523" t="s">
        <v>4972</v>
      </c>
      <c r="B1117" s="474" t="s">
        <v>1141</v>
      </c>
      <c r="C1117" s="477"/>
      <c r="D1117" s="477"/>
      <c r="E1117" s="477"/>
      <c r="F1117" s="477"/>
      <c r="G1117" s="477"/>
      <c r="H1117" s="527"/>
      <c r="I1117" s="469"/>
      <c r="J1117" s="469"/>
      <c r="K1117" s="469"/>
      <c r="L1117" s="469"/>
      <c r="M1117" s="469"/>
      <c r="N1117" s="461"/>
    </row>
    <row r="1118" spans="1:14" x14ac:dyDescent="0.35">
      <c r="A1118" s="523" t="s">
        <v>3042</v>
      </c>
      <c r="B1118" s="474" t="s">
        <v>14934</v>
      </c>
      <c r="C1118" s="477">
        <v>2271710</v>
      </c>
      <c r="D1118" s="477">
        <v>0</v>
      </c>
      <c r="E1118" s="477">
        <v>2050000</v>
      </c>
      <c r="F1118" s="477">
        <v>0</v>
      </c>
      <c r="G1118" s="477">
        <v>-3159776.77</v>
      </c>
      <c r="H1118" s="527">
        <v>0</v>
      </c>
      <c r="I1118" s="469">
        <v>9</v>
      </c>
      <c r="J1118" s="469">
        <v>0</v>
      </c>
      <c r="K1118" s="469">
        <v>9</v>
      </c>
      <c r="L1118" s="469">
        <v>2</v>
      </c>
      <c r="M1118" s="469">
        <v>1</v>
      </c>
      <c r="N1118" s="461" t="s">
        <v>3790</v>
      </c>
    </row>
    <row r="1119" spans="1:14" ht="26" x14ac:dyDescent="0.35">
      <c r="A1119" s="523" t="s">
        <v>2394</v>
      </c>
      <c r="B1119" s="474" t="s">
        <v>3690</v>
      </c>
      <c r="C1119" s="477"/>
      <c r="D1119" s="477"/>
      <c r="E1119" s="477"/>
      <c r="F1119" s="477"/>
      <c r="G1119" s="477"/>
      <c r="H1119" s="527"/>
      <c r="I1119" s="469"/>
      <c r="J1119" s="469"/>
      <c r="K1119" s="469"/>
      <c r="L1119" s="469"/>
      <c r="M1119" s="469"/>
      <c r="N1119" s="461"/>
    </row>
    <row r="1120" spans="1:14" x14ac:dyDescent="0.35">
      <c r="A1120" s="523" t="s">
        <v>729</v>
      </c>
      <c r="B1120" s="474" t="s">
        <v>728</v>
      </c>
      <c r="C1120" s="477"/>
      <c r="D1120" s="477"/>
      <c r="E1120" s="477"/>
      <c r="F1120" s="477"/>
      <c r="G1120" s="477"/>
      <c r="H1120" s="527"/>
      <c r="I1120" s="469"/>
      <c r="J1120" s="469"/>
      <c r="K1120" s="469"/>
      <c r="L1120" s="469"/>
      <c r="M1120" s="469"/>
      <c r="N1120" s="461"/>
    </row>
    <row r="1121" spans="1:14" x14ac:dyDescent="0.35">
      <c r="A1121" s="523" t="s">
        <v>4984</v>
      </c>
      <c r="B1121" s="474" t="s">
        <v>8908</v>
      </c>
      <c r="C1121" s="477">
        <v>35521237</v>
      </c>
      <c r="D1121" s="477">
        <v>0</v>
      </c>
      <c r="E1121" s="477">
        <v>816095</v>
      </c>
      <c r="F1121" s="477">
        <v>0</v>
      </c>
      <c r="G1121" s="477">
        <v>-70129138</v>
      </c>
      <c r="H1121" s="477">
        <v>82563727</v>
      </c>
      <c r="I1121" s="469">
        <v>8</v>
      </c>
      <c r="J1121" s="469">
        <v>5</v>
      </c>
      <c r="K1121" s="469">
        <v>3</v>
      </c>
      <c r="L1121" s="469">
        <v>16</v>
      </c>
      <c r="M1121" s="469">
        <v>4</v>
      </c>
      <c r="N1121" s="461" t="s">
        <v>8222</v>
      </c>
    </row>
    <row r="1122" spans="1:14" ht="26" x14ac:dyDescent="0.35">
      <c r="A1122" s="523" t="s">
        <v>8139</v>
      </c>
      <c r="B1122" s="474" t="s">
        <v>2505</v>
      </c>
      <c r="C1122" s="477"/>
      <c r="D1122" s="477"/>
      <c r="E1122" s="477"/>
      <c r="F1122" s="477"/>
      <c r="G1122" s="477"/>
      <c r="H1122" s="527"/>
      <c r="I1122" s="469"/>
      <c r="J1122" s="469"/>
      <c r="K1122" s="469"/>
      <c r="L1122" s="469"/>
      <c r="M1122" s="469"/>
      <c r="N1122" s="461"/>
    </row>
    <row r="1123" spans="1:14" x14ac:dyDescent="0.35">
      <c r="A1123" s="523" t="s">
        <v>4985</v>
      </c>
      <c r="B1123" s="474" t="s">
        <v>1200</v>
      </c>
      <c r="C1123" s="477"/>
      <c r="D1123" s="477"/>
      <c r="E1123" s="477"/>
      <c r="F1123" s="477"/>
      <c r="G1123" s="477"/>
      <c r="H1123" s="527"/>
      <c r="I1123" s="469"/>
      <c r="J1123" s="469"/>
      <c r="K1123" s="469"/>
      <c r="L1123" s="469"/>
      <c r="M1123" s="469"/>
      <c r="N1123" s="461"/>
    </row>
    <row r="1124" spans="1:14" x14ac:dyDescent="0.35">
      <c r="A1124" s="523" t="s">
        <v>2579</v>
      </c>
      <c r="B1124" s="474" t="s">
        <v>8799</v>
      </c>
      <c r="C1124" s="477">
        <v>27866250</v>
      </c>
      <c r="D1124" s="477">
        <v>0</v>
      </c>
      <c r="E1124" s="477">
        <v>21370795</v>
      </c>
      <c r="F1124" s="477">
        <v>0</v>
      </c>
      <c r="G1124" s="477">
        <v>21400000</v>
      </c>
      <c r="H1124" s="527">
        <v>6763973</v>
      </c>
      <c r="I1124" s="469">
        <v>2</v>
      </c>
      <c r="J1124" s="469">
        <v>1</v>
      </c>
      <c r="K1124" s="469">
        <v>1</v>
      </c>
      <c r="L1124" s="469">
        <v>1</v>
      </c>
      <c r="M1124" s="469">
        <v>1</v>
      </c>
      <c r="N1124" s="461" t="s">
        <v>8222</v>
      </c>
    </row>
    <row r="1125" spans="1:14" x14ac:dyDescent="0.35">
      <c r="A1125" s="523" t="s">
        <v>823</v>
      </c>
      <c r="B1125" s="474" t="s">
        <v>822</v>
      </c>
      <c r="C1125" s="477"/>
      <c r="D1125" s="477"/>
      <c r="E1125" s="477"/>
      <c r="F1125" s="477"/>
      <c r="G1125" s="477"/>
      <c r="H1125" s="527"/>
      <c r="I1125" s="469"/>
      <c r="J1125" s="469"/>
      <c r="K1125" s="469"/>
      <c r="L1125" s="469"/>
      <c r="M1125" s="469"/>
      <c r="N1125" s="461"/>
    </row>
    <row r="1126" spans="1:14" x14ac:dyDescent="0.35">
      <c r="A1126" s="523" t="s">
        <v>1368</v>
      </c>
      <c r="B1126" s="474" t="s">
        <v>1369</v>
      </c>
      <c r="C1126" s="477"/>
      <c r="D1126" s="477"/>
      <c r="E1126" s="477"/>
      <c r="F1126" s="477"/>
      <c r="G1126" s="477"/>
      <c r="H1126" s="527"/>
      <c r="I1126" s="469"/>
      <c r="J1126" s="469"/>
      <c r="K1126" s="469"/>
      <c r="L1126" s="469"/>
      <c r="M1126" s="469"/>
      <c r="N1126" s="461"/>
    </row>
    <row r="1127" spans="1:14" x14ac:dyDescent="0.35">
      <c r="A1127" s="523" t="s">
        <v>8140</v>
      </c>
      <c r="B1127" s="474" t="s">
        <v>2522</v>
      </c>
      <c r="C1127" s="477"/>
      <c r="D1127" s="477"/>
      <c r="E1127" s="477"/>
      <c r="F1127" s="477"/>
      <c r="G1127" s="477"/>
      <c r="H1127" s="527"/>
      <c r="I1127" s="469"/>
      <c r="J1127" s="469"/>
      <c r="K1127" s="469"/>
      <c r="L1127" s="469"/>
      <c r="M1127" s="469"/>
      <c r="N1127" s="461"/>
    </row>
    <row r="1128" spans="1:14" x14ac:dyDescent="0.35">
      <c r="A1128" s="523" t="s">
        <v>4996</v>
      </c>
      <c r="B1128" s="474" t="s">
        <v>3672</v>
      </c>
      <c r="C1128" s="477"/>
      <c r="D1128" s="477"/>
      <c r="E1128" s="477"/>
      <c r="F1128" s="477"/>
      <c r="G1128" s="477"/>
      <c r="H1128" s="527"/>
      <c r="I1128" s="469"/>
      <c r="J1128" s="469"/>
      <c r="K1128" s="469"/>
      <c r="L1128" s="469"/>
      <c r="M1128" s="469"/>
      <c r="N1128" s="461"/>
    </row>
    <row r="1129" spans="1:14" ht="26" x14ac:dyDescent="0.35">
      <c r="A1129" s="523" t="s">
        <v>3162</v>
      </c>
      <c r="B1129" s="474" t="s">
        <v>801</v>
      </c>
      <c r="C1129" s="477"/>
      <c r="D1129" s="477"/>
      <c r="E1129" s="477"/>
      <c r="F1129" s="477"/>
      <c r="G1129" s="477"/>
      <c r="H1129" s="527"/>
      <c r="I1129" s="469"/>
      <c r="J1129" s="469"/>
      <c r="K1129" s="469"/>
      <c r="L1129" s="469"/>
      <c r="M1129" s="469"/>
      <c r="N1129" s="461"/>
    </row>
    <row r="1130" spans="1:14" x14ac:dyDescent="0.35">
      <c r="A1130" s="523" t="s">
        <v>2104</v>
      </c>
      <c r="B1130" s="474" t="s">
        <v>2301</v>
      </c>
      <c r="C1130" s="477"/>
      <c r="D1130" s="477"/>
      <c r="E1130" s="477"/>
      <c r="F1130" s="477"/>
      <c r="G1130" s="477"/>
      <c r="H1130" s="527"/>
      <c r="I1130" s="469"/>
      <c r="J1130" s="469"/>
      <c r="K1130" s="469"/>
      <c r="L1130" s="469"/>
      <c r="M1130" s="469"/>
      <c r="N1130" s="461"/>
    </row>
    <row r="1131" spans="1:14" x14ac:dyDescent="0.35">
      <c r="A1131" s="523" t="s">
        <v>8141</v>
      </c>
      <c r="B1131" s="474" t="s">
        <v>3949</v>
      </c>
      <c r="C1131" s="477"/>
      <c r="D1131" s="477"/>
      <c r="E1131" s="477"/>
      <c r="F1131" s="477"/>
      <c r="G1131" s="477"/>
      <c r="H1131" s="527"/>
      <c r="I1131" s="469"/>
      <c r="J1131" s="469"/>
      <c r="K1131" s="469"/>
      <c r="L1131" s="469"/>
      <c r="M1131" s="469"/>
      <c r="N1131" s="461"/>
    </row>
    <row r="1132" spans="1:14" x14ac:dyDescent="0.35">
      <c r="A1132" s="523" t="s">
        <v>4986</v>
      </c>
      <c r="B1132" s="474" t="s">
        <v>9893</v>
      </c>
      <c r="C1132" s="477">
        <v>27622999</v>
      </c>
      <c r="D1132" s="477">
        <v>0</v>
      </c>
      <c r="E1132" s="477">
        <v>6612980</v>
      </c>
      <c r="F1132" s="477">
        <v>0</v>
      </c>
      <c r="G1132" s="477">
        <v>28098502</v>
      </c>
      <c r="H1132" s="477"/>
      <c r="I1132" s="469">
        <v>5</v>
      </c>
      <c r="J1132" s="469">
        <v>4</v>
      </c>
      <c r="K1132" s="469">
        <v>1</v>
      </c>
      <c r="L1132" s="469">
        <v>8</v>
      </c>
      <c r="M1132" s="469">
        <v>0</v>
      </c>
      <c r="N1132" s="461" t="s">
        <v>8222</v>
      </c>
    </row>
    <row r="1133" spans="1:14" x14ac:dyDescent="0.35">
      <c r="A1133" s="523" t="s">
        <v>1163</v>
      </c>
      <c r="B1133" s="474" t="s">
        <v>3965</v>
      </c>
      <c r="C1133" s="477">
        <v>20000</v>
      </c>
      <c r="D1133" s="477">
        <v>0</v>
      </c>
      <c r="E1133" s="477">
        <v>20000</v>
      </c>
      <c r="F1133" s="477">
        <v>0</v>
      </c>
      <c r="G1133" s="477">
        <v>20000</v>
      </c>
      <c r="H1133" s="527">
        <v>13534</v>
      </c>
      <c r="I1133" s="469">
        <v>3</v>
      </c>
      <c r="J1133" s="469">
        <v>1</v>
      </c>
      <c r="K1133" s="469">
        <v>2</v>
      </c>
      <c r="L1133" s="469">
        <v>1</v>
      </c>
      <c r="M1133" s="469">
        <v>1</v>
      </c>
      <c r="N1133" s="461" t="s">
        <v>3790</v>
      </c>
    </row>
    <row r="1134" spans="1:14" ht="26" x14ac:dyDescent="0.35">
      <c r="A1134" s="523" t="s">
        <v>8142</v>
      </c>
      <c r="B1134" s="474" t="s">
        <v>4539</v>
      </c>
      <c r="C1134" s="477"/>
      <c r="D1134" s="477"/>
      <c r="E1134" s="477"/>
      <c r="F1134" s="477"/>
      <c r="G1134" s="477"/>
      <c r="H1134" s="527"/>
      <c r="I1134" s="469"/>
      <c r="J1134" s="469"/>
      <c r="K1134" s="469"/>
      <c r="L1134" s="469"/>
      <c r="M1134" s="469"/>
      <c r="N1134" s="461"/>
    </row>
    <row r="1135" spans="1:14" x14ac:dyDescent="0.35">
      <c r="A1135" s="523" t="s">
        <v>98</v>
      </c>
      <c r="B1135" s="474" t="s">
        <v>4029</v>
      </c>
      <c r="C1135" s="477"/>
      <c r="D1135" s="477"/>
      <c r="E1135" s="477"/>
      <c r="F1135" s="477"/>
      <c r="G1135" s="477"/>
      <c r="H1135" s="527"/>
      <c r="I1135" s="469"/>
      <c r="J1135" s="469"/>
      <c r="K1135" s="469"/>
      <c r="L1135" s="469"/>
      <c r="M1135" s="469"/>
      <c r="N1135" s="461"/>
    </row>
    <row r="1136" spans="1:14" x14ac:dyDescent="0.35">
      <c r="A1136" s="523" t="s">
        <v>2150</v>
      </c>
      <c r="B1136" s="474" t="s">
        <v>2148</v>
      </c>
      <c r="C1136" s="477"/>
      <c r="D1136" s="477"/>
      <c r="E1136" s="477"/>
      <c r="F1136" s="477"/>
      <c r="G1136" s="477"/>
      <c r="H1136" s="527"/>
      <c r="I1136" s="469"/>
      <c r="J1136" s="469"/>
      <c r="K1136" s="469"/>
      <c r="L1136" s="469"/>
      <c r="M1136" s="469"/>
      <c r="N1136" s="461"/>
    </row>
    <row r="1137" spans="1:14" ht="26" x14ac:dyDescent="0.35">
      <c r="A1137" s="523" t="s">
        <v>8143</v>
      </c>
      <c r="B1137" s="474" t="s">
        <v>3903</v>
      </c>
      <c r="C1137" s="477">
        <v>0</v>
      </c>
      <c r="D1137" s="477">
        <v>0</v>
      </c>
      <c r="E1137" s="477">
        <v>0</v>
      </c>
      <c r="F1137" s="477">
        <v>0</v>
      </c>
      <c r="G1137" s="477">
        <v>0</v>
      </c>
      <c r="H1137" s="527">
        <v>0</v>
      </c>
      <c r="I1137" s="469">
        <v>3</v>
      </c>
      <c r="J1137" s="469">
        <v>1</v>
      </c>
      <c r="K1137" s="469">
        <v>2</v>
      </c>
      <c r="L1137" s="469">
        <v>3</v>
      </c>
      <c r="M1137" s="469">
        <v>1</v>
      </c>
      <c r="N1137" s="461" t="s">
        <v>3790</v>
      </c>
    </row>
    <row r="1138" spans="1:14" x14ac:dyDescent="0.35">
      <c r="A1138" s="523" t="s">
        <v>991</v>
      </c>
      <c r="B1138" s="474" t="s">
        <v>3817</v>
      </c>
      <c r="C1138" s="477">
        <v>185923736</v>
      </c>
      <c r="D1138" s="477">
        <v>0</v>
      </c>
      <c r="E1138" s="477">
        <v>81005794.579999998</v>
      </c>
      <c r="F1138" s="477">
        <v>0</v>
      </c>
      <c r="G1138" s="477">
        <v>213648727</v>
      </c>
      <c r="H1138" s="527">
        <v>448763402</v>
      </c>
      <c r="I1138" s="469">
        <v>10</v>
      </c>
      <c r="J1138" s="469">
        <v>8</v>
      </c>
      <c r="K1138" s="469">
        <v>2</v>
      </c>
      <c r="L1138" s="469">
        <v>500</v>
      </c>
      <c r="M1138" s="469">
        <v>1</v>
      </c>
      <c r="N1138" s="461" t="s">
        <v>8222</v>
      </c>
    </row>
    <row r="1139" spans="1:14" x14ac:dyDescent="0.35">
      <c r="A1139" s="523" t="s">
        <v>255</v>
      </c>
      <c r="B1139" s="474" t="s">
        <v>8198</v>
      </c>
      <c r="C1139" s="477"/>
      <c r="D1139" s="477"/>
      <c r="E1139" s="477"/>
      <c r="F1139" s="477"/>
      <c r="G1139" s="477"/>
      <c r="H1139" s="527"/>
      <c r="I1139" s="469"/>
      <c r="J1139" s="469"/>
      <c r="K1139" s="469"/>
      <c r="L1139" s="469"/>
      <c r="M1139" s="469"/>
      <c r="N1139" s="461"/>
    </row>
    <row r="1140" spans="1:14" x14ac:dyDescent="0.35">
      <c r="A1140" s="523" t="s">
        <v>1569</v>
      </c>
      <c r="B1140" s="474" t="s">
        <v>1548</v>
      </c>
      <c r="C1140" s="477"/>
      <c r="D1140" s="477"/>
      <c r="E1140" s="477"/>
      <c r="F1140" s="477"/>
      <c r="G1140" s="477"/>
      <c r="H1140" s="527"/>
      <c r="I1140" s="469"/>
      <c r="J1140" s="469"/>
      <c r="K1140" s="469"/>
      <c r="L1140" s="469"/>
      <c r="M1140" s="469"/>
      <c r="N1140" s="461"/>
    </row>
    <row r="1141" spans="1:14" x14ac:dyDescent="0.35">
      <c r="A1141" s="523" t="s">
        <v>8144</v>
      </c>
      <c r="B1141" s="474" t="s">
        <v>3827</v>
      </c>
      <c r="C1141" s="477">
        <v>0</v>
      </c>
      <c r="D1141" s="477">
        <v>0</v>
      </c>
      <c r="E1141" s="477">
        <v>0</v>
      </c>
      <c r="F1141" s="477">
        <v>0</v>
      </c>
      <c r="G1141" s="477">
        <v>0</v>
      </c>
      <c r="H1141" s="527">
        <v>0</v>
      </c>
      <c r="I1141" s="469">
        <v>2</v>
      </c>
      <c r="J1141" s="469">
        <v>2</v>
      </c>
      <c r="K1141" s="469">
        <v>0</v>
      </c>
      <c r="L1141" s="469">
        <v>0</v>
      </c>
      <c r="M1141" s="469">
        <v>1</v>
      </c>
      <c r="N1141" s="461" t="s">
        <v>3790</v>
      </c>
    </row>
    <row r="1142" spans="1:14" x14ac:dyDescent="0.35">
      <c r="A1142" s="523" t="s">
        <v>1179</v>
      </c>
      <c r="B1142" s="474" t="s">
        <v>4014</v>
      </c>
      <c r="C1142" s="477">
        <v>0</v>
      </c>
      <c r="D1142" s="477">
        <v>0</v>
      </c>
      <c r="E1142" s="477">
        <v>0</v>
      </c>
      <c r="F1142" s="477">
        <v>0</v>
      </c>
      <c r="G1142" s="477">
        <v>0</v>
      </c>
      <c r="H1142" s="527">
        <v>0</v>
      </c>
      <c r="I1142" s="469">
        <v>116</v>
      </c>
      <c r="J1142" s="469">
        <v>77</v>
      </c>
      <c r="K1142" s="469">
        <v>39</v>
      </c>
      <c r="L1142" s="469">
        <v>0</v>
      </c>
      <c r="M1142" s="469">
        <v>0</v>
      </c>
      <c r="N1142" s="461" t="s">
        <v>3790</v>
      </c>
    </row>
    <row r="1143" spans="1:14" x14ac:dyDescent="0.35">
      <c r="A1143" s="523" t="s">
        <v>8145</v>
      </c>
      <c r="B1143" s="474" t="s">
        <v>4483</v>
      </c>
      <c r="C1143" s="477"/>
      <c r="D1143" s="477"/>
      <c r="E1143" s="477"/>
      <c r="F1143" s="477"/>
      <c r="G1143" s="477"/>
      <c r="H1143" s="527"/>
      <c r="I1143" s="469"/>
      <c r="J1143" s="469"/>
      <c r="K1143" s="469"/>
      <c r="L1143" s="469"/>
      <c r="M1143" s="469"/>
      <c r="N1143" s="461"/>
    </row>
    <row r="1144" spans="1:14" ht="26" x14ac:dyDescent="0.35">
      <c r="A1144" s="523" t="s">
        <v>2507</v>
      </c>
      <c r="B1144" s="474" t="s">
        <v>2506</v>
      </c>
      <c r="C1144" s="477"/>
      <c r="D1144" s="477"/>
      <c r="E1144" s="477"/>
      <c r="F1144" s="477"/>
      <c r="G1144" s="477"/>
      <c r="H1144" s="527"/>
      <c r="I1144" s="469"/>
      <c r="J1144" s="469"/>
      <c r="K1144" s="469"/>
      <c r="L1144" s="469"/>
      <c r="M1144" s="469"/>
      <c r="N1144" s="461"/>
    </row>
    <row r="1145" spans="1:14" x14ac:dyDescent="0.35">
      <c r="A1145" s="523" t="s">
        <v>378</v>
      </c>
      <c r="B1145" s="474" t="s">
        <v>376</v>
      </c>
      <c r="C1145" s="477"/>
      <c r="D1145" s="477"/>
      <c r="E1145" s="477"/>
      <c r="F1145" s="477"/>
      <c r="G1145" s="477"/>
      <c r="H1145" s="527"/>
      <c r="I1145" s="469"/>
      <c r="J1145" s="469"/>
      <c r="K1145" s="469"/>
      <c r="L1145" s="469"/>
      <c r="M1145" s="469"/>
      <c r="N1145" s="461"/>
    </row>
    <row r="1146" spans="1:14" x14ac:dyDescent="0.35">
      <c r="A1146" s="523" t="s">
        <v>3222</v>
      </c>
      <c r="B1146" s="474" t="s">
        <v>186</v>
      </c>
      <c r="C1146" s="477"/>
      <c r="D1146" s="477"/>
      <c r="E1146" s="477"/>
      <c r="F1146" s="477"/>
      <c r="G1146" s="477"/>
      <c r="H1146" s="527"/>
      <c r="I1146" s="469"/>
      <c r="J1146" s="469"/>
      <c r="K1146" s="469"/>
      <c r="L1146" s="469"/>
      <c r="M1146" s="469"/>
      <c r="N1146" s="461"/>
    </row>
    <row r="1147" spans="1:14" x14ac:dyDescent="0.35">
      <c r="A1147" s="523" t="s">
        <v>8147</v>
      </c>
      <c r="B1147" s="474" t="s">
        <v>4052</v>
      </c>
      <c r="C1147" s="477"/>
      <c r="D1147" s="477"/>
      <c r="E1147" s="477"/>
      <c r="F1147" s="477"/>
      <c r="G1147" s="477"/>
      <c r="H1147" s="527"/>
      <c r="I1147" s="469"/>
      <c r="J1147" s="469"/>
      <c r="K1147" s="469"/>
      <c r="L1147" s="469"/>
      <c r="M1147" s="469"/>
      <c r="N1147" s="461"/>
    </row>
    <row r="1148" spans="1:14" ht="26" x14ac:dyDescent="0.35">
      <c r="A1148" s="523" t="s">
        <v>3038</v>
      </c>
      <c r="B1148" s="474" t="s">
        <v>8565</v>
      </c>
      <c r="C1148" s="477"/>
      <c r="D1148" s="477"/>
      <c r="E1148" s="477"/>
      <c r="F1148" s="477"/>
      <c r="G1148" s="477"/>
      <c r="H1148" s="527"/>
      <c r="I1148" s="469"/>
      <c r="J1148" s="469"/>
      <c r="K1148" s="469"/>
      <c r="L1148" s="469"/>
      <c r="M1148" s="469"/>
      <c r="N1148" s="461"/>
    </row>
    <row r="1149" spans="1:14" x14ac:dyDescent="0.35">
      <c r="A1149" s="523" t="s">
        <v>183</v>
      </c>
      <c r="B1149" s="474" t="s">
        <v>181</v>
      </c>
      <c r="C1149" s="477"/>
      <c r="D1149" s="477"/>
      <c r="E1149" s="477"/>
      <c r="F1149" s="477"/>
      <c r="G1149" s="477"/>
      <c r="H1149" s="527"/>
      <c r="I1149" s="469"/>
      <c r="J1149" s="469"/>
      <c r="K1149" s="469"/>
      <c r="L1149" s="469"/>
      <c r="M1149" s="469"/>
      <c r="N1149" s="461"/>
    </row>
    <row r="1150" spans="1:14" x14ac:dyDescent="0.35">
      <c r="A1150" s="523" t="s">
        <v>325</v>
      </c>
      <c r="B1150" s="474" t="s">
        <v>324</v>
      </c>
      <c r="C1150" s="477"/>
      <c r="D1150" s="477"/>
      <c r="E1150" s="477"/>
      <c r="F1150" s="477"/>
      <c r="G1150" s="477"/>
      <c r="H1150" s="527"/>
      <c r="I1150" s="469"/>
      <c r="J1150" s="469"/>
      <c r="K1150" s="469"/>
      <c r="L1150" s="469"/>
      <c r="M1150" s="469"/>
      <c r="N1150" s="461"/>
    </row>
    <row r="1151" spans="1:14" ht="26" x14ac:dyDescent="0.35">
      <c r="A1151" s="523" t="s">
        <v>8148</v>
      </c>
      <c r="B1151" s="474" t="s">
        <v>3837</v>
      </c>
      <c r="C1151" s="477"/>
      <c r="D1151" s="477"/>
      <c r="E1151" s="477"/>
      <c r="F1151" s="477"/>
      <c r="G1151" s="477"/>
      <c r="H1151" s="527"/>
      <c r="I1151" s="469"/>
      <c r="J1151" s="469"/>
      <c r="K1151" s="469"/>
      <c r="L1151" s="469"/>
      <c r="M1151" s="469"/>
      <c r="N1151" s="461"/>
    </row>
    <row r="1152" spans="1:14" x14ac:dyDescent="0.35">
      <c r="A1152" s="523" t="s">
        <v>9729</v>
      </c>
      <c r="B1152" s="524" t="s">
        <v>3780</v>
      </c>
      <c r="C1152" s="477">
        <v>321896.37</v>
      </c>
      <c r="D1152" s="477">
        <v>0</v>
      </c>
      <c r="E1152" s="477">
        <v>3311.56</v>
      </c>
      <c r="F1152" s="477">
        <v>0</v>
      </c>
      <c r="G1152" s="477">
        <v>17338.810000000001</v>
      </c>
      <c r="H1152" s="449"/>
      <c r="I1152" s="469"/>
      <c r="J1152" s="469"/>
      <c r="K1152" s="469"/>
      <c r="L1152" s="469"/>
      <c r="M1152" s="469"/>
      <c r="N1152" s="461"/>
    </row>
    <row r="1153" spans="1:14" ht="26" x14ac:dyDescent="0.35">
      <c r="A1153" s="523" t="s">
        <v>5002</v>
      </c>
      <c r="B1153" s="474" t="s">
        <v>2352</v>
      </c>
      <c r="C1153" s="477">
        <v>2784679</v>
      </c>
      <c r="D1153" s="477">
        <v>0</v>
      </c>
      <c r="E1153" s="477">
        <v>0</v>
      </c>
      <c r="F1153" s="477">
        <v>0</v>
      </c>
      <c r="G1153" s="477">
        <v>2422818</v>
      </c>
      <c r="H1153" s="527">
        <v>0</v>
      </c>
      <c r="I1153" s="469">
        <v>30</v>
      </c>
      <c r="J1153" s="469">
        <v>5</v>
      </c>
      <c r="K1153" s="469">
        <v>25</v>
      </c>
      <c r="L1153" s="469" t="s">
        <v>12247</v>
      </c>
      <c r="M1153" s="469">
        <v>1</v>
      </c>
      <c r="N1153" s="461" t="s">
        <v>3790</v>
      </c>
    </row>
    <row r="1154" spans="1:14" ht="71" x14ac:dyDescent="0.35">
      <c r="A1154" s="523" t="s">
        <v>16763</v>
      </c>
      <c r="B1154" s="474" t="s">
        <v>3579</v>
      </c>
      <c r="C1154" s="477">
        <v>9570237</v>
      </c>
      <c r="D1154" s="477">
        <v>0</v>
      </c>
      <c r="E1154" s="477">
        <v>150297.1</v>
      </c>
      <c r="F1154" s="477">
        <v>0</v>
      </c>
      <c r="G1154" s="477">
        <v>10857066.35</v>
      </c>
      <c r="H1154" s="527">
        <v>8046418</v>
      </c>
      <c r="I1154" s="469">
        <v>259</v>
      </c>
      <c r="J1154" s="469">
        <v>59</v>
      </c>
      <c r="K1154" s="469">
        <v>200</v>
      </c>
      <c r="L1154" s="469">
        <v>15</v>
      </c>
      <c r="M1154" s="469">
        <v>1</v>
      </c>
      <c r="N1154" s="461" t="s">
        <v>3790</v>
      </c>
    </row>
    <row r="1155" spans="1:14" x14ac:dyDescent="0.35">
      <c r="A1155" s="523" t="s">
        <v>136</v>
      </c>
      <c r="B1155" s="474" t="s">
        <v>14804</v>
      </c>
      <c r="C1155" s="477">
        <v>31353721</v>
      </c>
      <c r="D1155" s="477">
        <v>0</v>
      </c>
      <c r="E1155" s="477"/>
      <c r="F1155" s="477"/>
      <c r="G1155" s="477"/>
      <c r="H1155" s="527">
        <v>26650513</v>
      </c>
      <c r="I1155" s="469"/>
      <c r="J1155" s="469"/>
      <c r="K1155" s="469"/>
      <c r="L1155" s="469"/>
      <c r="M1155" s="469"/>
      <c r="N1155" s="461"/>
    </row>
    <row r="1156" spans="1:14" x14ac:dyDescent="0.35">
      <c r="A1156" s="523" t="s">
        <v>3022</v>
      </c>
      <c r="B1156" s="474" t="s">
        <v>3685</v>
      </c>
      <c r="C1156" s="477"/>
      <c r="D1156" s="477"/>
      <c r="E1156" s="477"/>
      <c r="F1156" s="477"/>
      <c r="G1156" s="477"/>
      <c r="H1156" s="527"/>
      <c r="I1156" s="469"/>
      <c r="J1156" s="469"/>
      <c r="K1156" s="469"/>
      <c r="L1156" s="469"/>
      <c r="M1156" s="469"/>
      <c r="N1156" s="461"/>
    </row>
    <row r="1157" spans="1:14" x14ac:dyDescent="0.35">
      <c r="A1157" s="523" t="s">
        <v>2998</v>
      </c>
      <c r="B1157" s="474" t="s">
        <v>1515</v>
      </c>
      <c r="C1157" s="477"/>
      <c r="D1157" s="477"/>
      <c r="E1157" s="477"/>
      <c r="F1157" s="477"/>
      <c r="G1157" s="477"/>
      <c r="H1157" s="527"/>
      <c r="I1157" s="469"/>
      <c r="J1157" s="469"/>
      <c r="K1157" s="469"/>
      <c r="L1157" s="469"/>
      <c r="M1157" s="469"/>
      <c r="N1157" s="461"/>
    </row>
    <row r="1158" spans="1:14" x14ac:dyDescent="0.35">
      <c r="A1158" s="523" t="s">
        <v>1079</v>
      </c>
      <c r="B1158" s="474" t="s">
        <v>1077</v>
      </c>
      <c r="C1158" s="477"/>
      <c r="D1158" s="477"/>
      <c r="E1158" s="477"/>
      <c r="F1158" s="477"/>
      <c r="G1158" s="477"/>
      <c r="H1158" s="527"/>
      <c r="I1158" s="469"/>
      <c r="J1158" s="469"/>
      <c r="K1158" s="469"/>
      <c r="L1158" s="469"/>
      <c r="M1158" s="469"/>
      <c r="N1158" s="461"/>
    </row>
    <row r="1159" spans="1:14" x14ac:dyDescent="0.35">
      <c r="A1159" s="523" t="s">
        <v>3035</v>
      </c>
      <c r="B1159" s="474" t="s">
        <v>2628</v>
      </c>
      <c r="C1159" s="477"/>
      <c r="D1159" s="477"/>
      <c r="E1159" s="477"/>
      <c r="F1159" s="477"/>
      <c r="G1159" s="477"/>
      <c r="H1159" s="527"/>
      <c r="I1159" s="469"/>
      <c r="J1159" s="469"/>
      <c r="K1159" s="469"/>
      <c r="L1159" s="469"/>
      <c r="M1159" s="469"/>
      <c r="N1159" s="461"/>
    </row>
    <row r="1160" spans="1:14" x14ac:dyDescent="0.35">
      <c r="A1160" s="523" t="s">
        <v>3098</v>
      </c>
      <c r="B1160" s="474" t="s">
        <v>13978</v>
      </c>
      <c r="C1160" s="477">
        <v>16145423</v>
      </c>
      <c r="D1160" s="477">
        <v>0</v>
      </c>
      <c r="E1160" s="477">
        <v>308470</v>
      </c>
      <c r="F1160" s="477">
        <v>0</v>
      </c>
      <c r="G1160" s="477">
        <v>-19315793</v>
      </c>
      <c r="H1160" s="527">
        <v>67851202</v>
      </c>
      <c r="I1160" s="469">
        <v>1250</v>
      </c>
      <c r="J1160" s="469">
        <v>350</v>
      </c>
      <c r="K1160" s="469">
        <v>900</v>
      </c>
      <c r="L1160" s="469">
        <v>13</v>
      </c>
      <c r="M1160" s="469">
        <v>22</v>
      </c>
      <c r="N1160" s="461" t="s">
        <v>8222</v>
      </c>
    </row>
    <row r="1161" spans="1:14" ht="26" x14ac:dyDescent="0.35">
      <c r="A1161" s="523" t="s">
        <v>3233</v>
      </c>
      <c r="B1161" s="474" t="s">
        <v>3997</v>
      </c>
      <c r="C1161" s="477">
        <v>0</v>
      </c>
      <c r="D1161" s="477">
        <v>0</v>
      </c>
      <c r="E1161" s="477">
        <v>0</v>
      </c>
      <c r="F1161" s="477">
        <v>0</v>
      </c>
      <c r="G1161" s="477">
        <v>19312</v>
      </c>
      <c r="H1161" s="527">
        <v>0</v>
      </c>
      <c r="I1161" s="469">
        <v>3</v>
      </c>
      <c r="J1161" s="469">
        <v>0</v>
      </c>
      <c r="K1161" s="469">
        <v>3</v>
      </c>
      <c r="L1161" s="469">
        <v>10</v>
      </c>
      <c r="M1161" s="469">
        <v>0</v>
      </c>
      <c r="N1161" s="461" t="s">
        <v>3790</v>
      </c>
    </row>
    <row r="1162" spans="1:14" x14ac:dyDescent="0.35">
      <c r="A1162" s="523" t="s">
        <v>3132</v>
      </c>
      <c r="B1162" s="474" t="s">
        <v>773</v>
      </c>
      <c r="C1162" s="477"/>
      <c r="D1162" s="477"/>
      <c r="E1162" s="477"/>
      <c r="F1162" s="477"/>
      <c r="G1162" s="477"/>
      <c r="H1162" s="527"/>
      <c r="I1162" s="469"/>
      <c r="J1162" s="469"/>
      <c r="K1162" s="469"/>
      <c r="L1162" s="469"/>
      <c r="M1162" s="469"/>
      <c r="N1162" s="461"/>
    </row>
    <row r="1163" spans="1:14" x14ac:dyDescent="0.35">
      <c r="A1163" s="523" t="s">
        <v>1928</v>
      </c>
      <c r="B1163" s="474" t="s">
        <v>1926</v>
      </c>
      <c r="C1163" s="477"/>
      <c r="D1163" s="477"/>
      <c r="E1163" s="477"/>
      <c r="F1163" s="477"/>
      <c r="G1163" s="477"/>
      <c r="H1163" s="527"/>
      <c r="I1163" s="469"/>
      <c r="J1163" s="469"/>
      <c r="K1163" s="469"/>
      <c r="L1163" s="469"/>
      <c r="M1163" s="469"/>
      <c r="N1163" s="461"/>
    </row>
    <row r="1164" spans="1:14" ht="26" x14ac:dyDescent="0.35">
      <c r="A1164" s="523" t="s">
        <v>3061</v>
      </c>
      <c r="B1164" s="474" t="s">
        <v>1552</v>
      </c>
      <c r="C1164" s="477"/>
      <c r="D1164" s="477"/>
      <c r="E1164" s="477"/>
      <c r="F1164" s="477"/>
      <c r="G1164" s="477"/>
      <c r="H1164" s="527"/>
      <c r="I1164" s="469"/>
      <c r="J1164" s="469"/>
      <c r="K1164" s="469"/>
      <c r="L1164" s="469"/>
      <c r="M1164" s="469"/>
      <c r="N1164" s="461"/>
    </row>
    <row r="1165" spans="1:14" x14ac:dyDescent="0.35">
      <c r="A1165" s="523" t="s">
        <v>1320</v>
      </c>
      <c r="B1165" s="474" t="s">
        <v>8959</v>
      </c>
      <c r="C1165" s="477">
        <v>75000</v>
      </c>
      <c r="D1165" s="477">
        <v>0</v>
      </c>
      <c r="E1165" s="477">
        <v>160620</v>
      </c>
      <c r="F1165" s="477">
        <v>0</v>
      </c>
      <c r="G1165" s="477">
        <v>-224672</v>
      </c>
      <c r="H1165" s="527">
        <v>938136</v>
      </c>
      <c r="I1165" s="469">
        <v>3</v>
      </c>
      <c r="J1165" s="469">
        <v>0</v>
      </c>
      <c r="K1165" s="469">
        <v>3</v>
      </c>
      <c r="L1165" s="469">
        <v>0</v>
      </c>
      <c r="M1165" s="469">
        <v>0</v>
      </c>
      <c r="N1165" s="461" t="s">
        <v>3790</v>
      </c>
    </row>
    <row r="1166" spans="1:14" ht="26" x14ac:dyDescent="0.35">
      <c r="A1166" s="523" t="s">
        <v>8379</v>
      </c>
      <c r="B1166" s="474" t="s">
        <v>8192</v>
      </c>
      <c r="C1166" s="477"/>
      <c r="D1166" s="477"/>
      <c r="E1166" s="477"/>
      <c r="F1166" s="477"/>
      <c r="G1166" s="477"/>
      <c r="H1166" s="527"/>
      <c r="I1166" s="469"/>
      <c r="J1166" s="469"/>
      <c r="K1166" s="469"/>
      <c r="L1166" s="469"/>
      <c r="M1166" s="469"/>
      <c r="N1166" s="461"/>
    </row>
    <row r="1167" spans="1:14" x14ac:dyDescent="0.35">
      <c r="A1167" s="523" t="s">
        <v>2017</v>
      </c>
      <c r="B1167" s="474" t="s">
        <v>2015</v>
      </c>
      <c r="C1167" s="477"/>
      <c r="D1167" s="477"/>
      <c r="E1167" s="477"/>
      <c r="F1167" s="477"/>
      <c r="G1167" s="477"/>
      <c r="H1167" s="527"/>
      <c r="I1167" s="469"/>
      <c r="J1167" s="469"/>
      <c r="K1167" s="469"/>
      <c r="L1167" s="469"/>
      <c r="M1167" s="469"/>
      <c r="N1167" s="461"/>
    </row>
    <row r="1168" spans="1:14" x14ac:dyDescent="0.35">
      <c r="A1168" s="523" t="s">
        <v>3024</v>
      </c>
      <c r="B1168" s="474" t="s">
        <v>3848</v>
      </c>
      <c r="C1168" s="477">
        <v>1150000</v>
      </c>
      <c r="D1168" s="477">
        <v>0</v>
      </c>
      <c r="E1168" s="477">
        <v>1709498</v>
      </c>
      <c r="F1168" s="477">
        <v>0</v>
      </c>
      <c r="G1168" s="477">
        <v>1851866</v>
      </c>
      <c r="H1168" s="527">
        <v>529940</v>
      </c>
      <c r="I1168" s="469">
        <v>3</v>
      </c>
      <c r="J1168" s="469">
        <v>1</v>
      </c>
      <c r="K1168" s="469">
        <v>2</v>
      </c>
      <c r="L1168" s="469">
        <v>3</v>
      </c>
      <c r="M1168" s="469">
        <v>0</v>
      </c>
      <c r="N1168" s="461" t="s">
        <v>3790</v>
      </c>
    </row>
    <row r="1169" spans="1:14" ht="26" x14ac:dyDescent="0.35">
      <c r="A1169" s="523" t="s">
        <v>2510</v>
      </c>
      <c r="B1169" s="474" t="s">
        <v>2509</v>
      </c>
      <c r="C1169" s="477"/>
      <c r="D1169" s="477"/>
      <c r="E1169" s="477"/>
      <c r="F1169" s="477"/>
      <c r="G1169" s="477"/>
      <c r="H1169" s="527"/>
      <c r="I1169" s="469"/>
      <c r="J1169" s="469"/>
      <c r="K1169" s="469"/>
      <c r="L1169" s="469"/>
      <c r="M1169" s="469"/>
      <c r="N1169" s="461"/>
    </row>
    <row r="1170" spans="1:14" ht="39" x14ac:dyDescent="0.35">
      <c r="A1170" s="523" t="s">
        <v>4997</v>
      </c>
      <c r="B1170" s="474" t="s">
        <v>3597</v>
      </c>
      <c r="C1170" s="477">
        <v>1362415</v>
      </c>
      <c r="D1170" s="477">
        <v>0</v>
      </c>
      <c r="E1170" s="477">
        <v>58450</v>
      </c>
      <c r="F1170" s="477">
        <v>0</v>
      </c>
      <c r="G1170" s="477">
        <v>1182997</v>
      </c>
      <c r="H1170" s="527">
        <v>659435</v>
      </c>
      <c r="I1170" s="469">
        <v>49</v>
      </c>
      <c r="J1170" s="469">
        <v>12</v>
      </c>
      <c r="K1170" s="469">
        <v>37</v>
      </c>
      <c r="L1170" s="469">
        <v>4</v>
      </c>
      <c r="M1170" s="469">
        <v>3</v>
      </c>
      <c r="N1170" s="461" t="s">
        <v>3790</v>
      </c>
    </row>
    <row r="1171" spans="1:14" x14ac:dyDescent="0.35">
      <c r="A1171" s="523" t="s">
        <v>815</v>
      </c>
      <c r="B1171" s="474" t="s">
        <v>4031</v>
      </c>
      <c r="C1171" s="477">
        <v>8564904</v>
      </c>
      <c r="D1171" s="477">
        <v>0</v>
      </c>
      <c r="E1171" s="477">
        <v>-11096258</v>
      </c>
      <c r="F1171" s="477">
        <v>0</v>
      </c>
      <c r="G1171" s="477">
        <v>-11928704.01</v>
      </c>
      <c r="H1171" s="527">
        <v>0</v>
      </c>
      <c r="I1171" s="469">
        <v>0</v>
      </c>
      <c r="J1171" s="469">
        <v>0</v>
      </c>
      <c r="K1171" s="469">
        <v>0</v>
      </c>
      <c r="L1171" s="469">
        <v>10</v>
      </c>
      <c r="M1171" s="469">
        <v>0</v>
      </c>
      <c r="N1171" s="461" t="s">
        <v>8201</v>
      </c>
    </row>
    <row r="1172" spans="1:14" ht="26" x14ac:dyDescent="0.35">
      <c r="A1172" s="523" t="s">
        <v>3177</v>
      </c>
      <c r="B1172" s="474" t="s">
        <v>8850</v>
      </c>
      <c r="C1172" s="477">
        <v>10180067</v>
      </c>
      <c r="D1172" s="477">
        <v>0</v>
      </c>
      <c r="E1172" s="477">
        <v>0</v>
      </c>
      <c r="F1172" s="477">
        <v>0</v>
      </c>
      <c r="G1172" s="477">
        <v>10098524</v>
      </c>
      <c r="H1172" s="527">
        <v>0</v>
      </c>
      <c r="I1172" s="469">
        <v>51</v>
      </c>
      <c r="J1172" s="469">
        <v>46</v>
      </c>
      <c r="K1172" s="469">
        <v>5</v>
      </c>
      <c r="L1172" s="469">
        <v>8</v>
      </c>
      <c r="M1172" s="469">
        <v>0</v>
      </c>
      <c r="N1172" s="461" t="s">
        <v>8201</v>
      </c>
    </row>
    <row r="1173" spans="1:14" x14ac:dyDescent="0.35">
      <c r="A1173" s="523" t="s">
        <v>788</v>
      </c>
      <c r="B1173" s="474" t="s">
        <v>4492</v>
      </c>
      <c r="C1173" s="477"/>
      <c r="D1173" s="477"/>
      <c r="E1173" s="477"/>
      <c r="F1173" s="477"/>
      <c r="G1173" s="477"/>
      <c r="H1173" s="527"/>
      <c r="I1173" s="469"/>
      <c r="J1173" s="469"/>
      <c r="K1173" s="469"/>
      <c r="L1173" s="469"/>
      <c r="M1173" s="469"/>
      <c r="N1173" s="461"/>
    </row>
    <row r="1174" spans="1:14" x14ac:dyDescent="0.35">
      <c r="A1174" s="523" t="s">
        <v>8171</v>
      </c>
      <c r="B1174" s="474" t="s">
        <v>3905</v>
      </c>
      <c r="C1174" s="477">
        <v>210000</v>
      </c>
      <c r="D1174" s="477">
        <v>0</v>
      </c>
      <c r="E1174" s="477">
        <v>192000</v>
      </c>
      <c r="F1174" s="477">
        <v>0</v>
      </c>
      <c r="G1174" s="477">
        <v>-222000</v>
      </c>
      <c r="H1174" s="527">
        <v>18000</v>
      </c>
      <c r="I1174" s="469">
        <v>2</v>
      </c>
      <c r="J1174" s="469">
        <v>1</v>
      </c>
      <c r="K1174" s="469">
        <v>1</v>
      </c>
      <c r="L1174" s="469">
        <v>40</v>
      </c>
      <c r="M1174" s="469">
        <v>1</v>
      </c>
      <c r="N1174" s="461" t="s">
        <v>3790</v>
      </c>
    </row>
    <row r="1175" spans="1:14" x14ac:dyDescent="0.35">
      <c r="A1175" s="523" t="s">
        <v>587</v>
      </c>
      <c r="B1175" s="474" t="s">
        <v>3638</v>
      </c>
      <c r="C1175" s="477">
        <v>0</v>
      </c>
      <c r="D1175" s="477">
        <v>0</v>
      </c>
      <c r="E1175" s="477">
        <v>-222000</v>
      </c>
      <c r="F1175" s="477">
        <v>0</v>
      </c>
      <c r="G1175" s="477">
        <v>-222000</v>
      </c>
      <c r="H1175" s="449">
        <v>4181323</v>
      </c>
      <c r="I1175" s="469">
        <v>2</v>
      </c>
      <c r="J1175" s="469">
        <v>2</v>
      </c>
      <c r="K1175" s="469">
        <v>0</v>
      </c>
      <c r="L1175" s="469">
        <v>2</v>
      </c>
      <c r="M1175" s="469">
        <v>1</v>
      </c>
      <c r="N1175" s="461" t="s">
        <v>3500</v>
      </c>
    </row>
    <row r="1176" spans="1:14" ht="26" x14ac:dyDescent="0.35">
      <c r="A1176" s="523" t="s">
        <v>3126</v>
      </c>
      <c r="B1176" s="474" t="s">
        <v>13000</v>
      </c>
      <c r="C1176" s="477">
        <v>334156</v>
      </c>
      <c r="D1176" s="477">
        <v>0</v>
      </c>
      <c r="E1176" s="477">
        <v>0</v>
      </c>
      <c r="F1176" s="477">
        <v>0</v>
      </c>
      <c r="G1176" s="477">
        <v>21621</v>
      </c>
      <c r="H1176" s="527">
        <v>734523</v>
      </c>
      <c r="I1176" s="469">
        <v>7</v>
      </c>
      <c r="J1176" s="469">
        <v>3</v>
      </c>
      <c r="K1176" s="469">
        <v>4</v>
      </c>
      <c r="L1176" s="469">
        <v>9</v>
      </c>
      <c r="M1176" s="469">
        <v>0</v>
      </c>
      <c r="N1176" s="461" t="s">
        <v>3790</v>
      </c>
    </row>
    <row r="1177" spans="1:14" x14ac:dyDescent="0.35">
      <c r="A1177" s="523" t="s">
        <v>373</v>
      </c>
      <c r="B1177" s="474" t="s">
        <v>14511</v>
      </c>
      <c r="C1177" s="477">
        <v>135191000</v>
      </c>
      <c r="D1177" s="477">
        <v>0</v>
      </c>
      <c r="E1177" s="477">
        <v>73307000</v>
      </c>
      <c r="F1177" s="477">
        <v>0</v>
      </c>
      <c r="G1177" s="477">
        <v>81739000</v>
      </c>
      <c r="H1177" s="527">
        <v>1597648</v>
      </c>
      <c r="I1177" s="469">
        <v>8</v>
      </c>
      <c r="J1177" s="469">
        <v>3</v>
      </c>
      <c r="K1177" s="469">
        <v>5</v>
      </c>
      <c r="L1177" s="469">
        <v>0</v>
      </c>
      <c r="M1177" s="469">
        <v>0</v>
      </c>
      <c r="N1177" s="461" t="s">
        <v>8222</v>
      </c>
    </row>
    <row r="1178" spans="1:14" ht="26" x14ac:dyDescent="0.35">
      <c r="A1178" s="523" t="s">
        <v>3760</v>
      </c>
      <c r="B1178" s="474" t="s">
        <v>3991</v>
      </c>
      <c r="C1178" s="477">
        <v>575000</v>
      </c>
      <c r="D1178" s="477"/>
      <c r="E1178" s="477">
        <v>69000</v>
      </c>
      <c r="F1178" s="477"/>
      <c r="G1178" s="477">
        <v>288611.71999999997</v>
      </c>
      <c r="H1178" s="527"/>
      <c r="I1178" s="469"/>
      <c r="J1178" s="469"/>
      <c r="K1178" s="469"/>
      <c r="L1178" s="469"/>
      <c r="M1178" s="469"/>
      <c r="N1178" s="461"/>
    </row>
    <row r="1179" spans="1:14" ht="26" x14ac:dyDescent="0.35">
      <c r="A1179" s="523" t="s">
        <v>554</v>
      </c>
      <c r="B1179" s="474" t="s">
        <v>553</v>
      </c>
      <c r="C1179" s="477"/>
      <c r="D1179" s="477"/>
      <c r="E1179" s="477"/>
      <c r="F1179" s="477"/>
      <c r="G1179" s="477"/>
      <c r="H1179" s="527"/>
      <c r="I1179" s="469"/>
      <c r="J1179" s="469"/>
      <c r="K1179" s="469"/>
      <c r="L1179" s="469"/>
      <c r="M1179" s="469"/>
      <c r="N1179" s="461"/>
    </row>
    <row r="1180" spans="1:14" x14ac:dyDescent="0.35">
      <c r="A1180" s="523" t="s">
        <v>1017</v>
      </c>
      <c r="B1180" s="474" t="s">
        <v>1015</v>
      </c>
      <c r="C1180" s="477"/>
      <c r="D1180" s="477"/>
      <c r="E1180" s="477"/>
      <c r="F1180" s="477"/>
      <c r="G1180" s="477"/>
      <c r="H1180" s="527"/>
      <c r="I1180" s="469"/>
      <c r="J1180" s="469"/>
      <c r="K1180" s="469"/>
      <c r="L1180" s="469"/>
      <c r="M1180" s="469"/>
      <c r="N1180" s="461"/>
    </row>
    <row r="1181" spans="1:14" ht="26" x14ac:dyDescent="0.35">
      <c r="A1181" s="523" t="s">
        <v>2425</v>
      </c>
      <c r="B1181" s="474" t="s">
        <v>3714</v>
      </c>
      <c r="C1181" s="477"/>
      <c r="D1181" s="477"/>
      <c r="E1181" s="477"/>
      <c r="F1181" s="477"/>
      <c r="G1181" s="477"/>
      <c r="H1181" s="527"/>
      <c r="I1181" s="469"/>
      <c r="J1181" s="469"/>
      <c r="K1181" s="469"/>
      <c r="L1181" s="469"/>
      <c r="M1181" s="469"/>
      <c r="N1181" s="461"/>
    </row>
    <row r="1182" spans="1:14" x14ac:dyDescent="0.35">
      <c r="A1182" s="523" t="s">
        <v>939</v>
      </c>
      <c r="B1182" s="474" t="s">
        <v>937</v>
      </c>
      <c r="C1182" s="477">
        <v>16569815.84</v>
      </c>
      <c r="D1182" s="477">
        <v>0</v>
      </c>
      <c r="E1182" s="477">
        <v>740692.54</v>
      </c>
      <c r="F1182" s="477">
        <v>0</v>
      </c>
      <c r="G1182" s="477">
        <v>15072788.220000001</v>
      </c>
      <c r="H1182" s="527">
        <v>0</v>
      </c>
      <c r="I1182" s="469">
        <v>124</v>
      </c>
      <c r="J1182" s="469">
        <v>29</v>
      </c>
      <c r="K1182" s="469">
        <v>95</v>
      </c>
      <c r="L1182" s="469">
        <v>0</v>
      </c>
      <c r="M1182" s="469">
        <v>1</v>
      </c>
      <c r="N1182" s="461" t="s">
        <v>8222</v>
      </c>
    </row>
    <row r="1183" spans="1:14" x14ac:dyDescent="0.35">
      <c r="A1183" s="523" t="s">
        <v>8151</v>
      </c>
      <c r="B1183" s="474" t="s">
        <v>3279</v>
      </c>
      <c r="C1183" s="477"/>
      <c r="D1183" s="477"/>
      <c r="E1183" s="477"/>
      <c r="F1183" s="477"/>
      <c r="G1183" s="477"/>
      <c r="H1183" s="527"/>
      <c r="I1183" s="469"/>
      <c r="J1183" s="469"/>
      <c r="K1183" s="469"/>
      <c r="L1183" s="469"/>
      <c r="M1183" s="469"/>
      <c r="N1183" s="461"/>
    </row>
    <row r="1184" spans="1:14" ht="26" x14ac:dyDescent="0.35">
      <c r="A1184" s="523" t="s">
        <v>3109</v>
      </c>
      <c r="B1184" s="474" t="s">
        <v>1269</v>
      </c>
      <c r="C1184" s="477"/>
      <c r="D1184" s="477"/>
      <c r="E1184" s="477"/>
      <c r="F1184" s="477"/>
      <c r="G1184" s="477"/>
      <c r="H1184" s="527"/>
      <c r="I1184" s="469"/>
      <c r="J1184" s="469"/>
      <c r="K1184" s="469"/>
      <c r="L1184" s="469"/>
      <c r="M1184" s="469"/>
      <c r="N1184" s="461"/>
    </row>
    <row r="1185" spans="1:14" x14ac:dyDescent="0.35">
      <c r="A1185" s="523" t="s">
        <v>8152</v>
      </c>
      <c r="B1185" s="474" t="s">
        <v>3531</v>
      </c>
      <c r="C1185" s="477"/>
      <c r="D1185" s="477"/>
      <c r="E1185" s="477"/>
      <c r="F1185" s="477"/>
      <c r="G1185" s="477"/>
      <c r="H1185" s="527"/>
      <c r="I1185" s="469"/>
      <c r="J1185" s="469"/>
      <c r="K1185" s="469"/>
      <c r="L1185" s="469"/>
      <c r="M1185" s="469"/>
      <c r="N1185" s="461"/>
    </row>
    <row r="1186" spans="1:14" x14ac:dyDescent="0.35">
      <c r="A1186" s="523" t="s">
        <v>3050</v>
      </c>
      <c r="B1186" s="474" t="s">
        <v>2070</v>
      </c>
      <c r="C1186" s="477"/>
      <c r="D1186" s="477"/>
      <c r="E1186" s="477"/>
      <c r="F1186" s="477"/>
      <c r="G1186" s="477"/>
      <c r="H1186" s="527"/>
      <c r="I1186" s="469"/>
      <c r="J1186" s="469"/>
      <c r="K1186" s="469"/>
      <c r="L1186" s="469"/>
      <c r="M1186" s="469"/>
      <c r="N1186" s="461"/>
    </row>
    <row r="1187" spans="1:14" x14ac:dyDescent="0.35">
      <c r="A1187" s="523" t="s">
        <v>2962</v>
      </c>
      <c r="B1187" s="474" t="s">
        <v>2011</v>
      </c>
      <c r="C1187" s="477"/>
      <c r="D1187" s="477"/>
      <c r="E1187" s="477"/>
      <c r="F1187" s="477"/>
      <c r="G1187" s="477"/>
      <c r="H1187" s="527"/>
      <c r="I1187" s="469"/>
      <c r="J1187" s="469"/>
      <c r="K1187" s="469"/>
      <c r="L1187" s="469"/>
      <c r="M1187" s="469"/>
      <c r="N1187" s="461"/>
    </row>
    <row r="1188" spans="1:14" ht="26" x14ac:dyDescent="0.35">
      <c r="A1188" s="523" t="s">
        <v>8153</v>
      </c>
      <c r="B1188" s="474" t="s">
        <v>8272</v>
      </c>
      <c r="C1188" s="477">
        <v>4132044</v>
      </c>
      <c r="D1188" s="477">
        <v>0</v>
      </c>
      <c r="E1188" s="477">
        <v>4132044</v>
      </c>
      <c r="F1188" s="477">
        <v>0</v>
      </c>
      <c r="G1188" s="477">
        <v>5200339</v>
      </c>
      <c r="H1188" s="527">
        <v>0</v>
      </c>
      <c r="I1188" s="469">
        <v>20</v>
      </c>
      <c r="J1188" s="469">
        <v>14</v>
      </c>
      <c r="K1188" s="469">
        <v>6</v>
      </c>
      <c r="L1188" s="469">
        <v>5</v>
      </c>
      <c r="M1188" s="469">
        <v>0</v>
      </c>
      <c r="N1188" s="461" t="s">
        <v>3790</v>
      </c>
    </row>
    <row r="1189" spans="1:14" x14ac:dyDescent="0.35">
      <c r="A1189" s="523" t="s">
        <v>3066</v>
      </c>
      <c r="B1189" s="474" t="s">
        <v>8505</v>
      </c>
      <c r="C1189" s="477">
        <v>14538762</v>
      </c>
      <c r="D1189" s="477">
        <v>0</v>
      </c>
      <c r="E1189" s="477">
        <v>14538762</v>
      </c>
      <c r="F1189" s="477">
        <v>0</v>
      </c>
      <c r="G1189" s="477">
        <v>22355059</v>
      </c>
      <c r="H1189" s="477">
        <v>0</v>
      </c>
      <c r="I1189" s="469" t="s">
        <v>15235</v>
      </c>
      <c r="J1189" s="469">
        <v>0</v>
      </c>
      <c r="K1189" s="469">
        <v>0</v>
      </c>
      <c r="L1189" s="469">
        <v>42</v>
      </c>
      <c r="M1189" s="469">
        <v>0</v>
      </c>
      <c r="N1189" s="461" t="s">
        <v>8222</v>
      </c>
    </row>
    <row r="1190" spans="1:14" ht="26" x14ac:dyDescent="0.35">
      <c r="A1190" s="523" t="s">
        <v>8641</v>
      </c>
      <c r="B1190" s="474" t="s">
        <v>3651</v>
      </c>
      <c r="C1190" s="477"/>
      <c r="D1190" s="477"/>
      <c r="E1190" s="477"/>
      <c r="F1190" s="477"/>
      <c r="G1190" s="477"/>
      <c r="H1190" s="527"/>
      <c r="I1190" s="469"/>
      <c r="J1190" s="469"/>
      <c r="K1190" s="469"/>
      <c r="L1190" s="469"/>
      <c r="M1190" s="469"/>
      <c r="N1190" s="461"/>
    </row>
    <row r="1191" spans="1:14" x14ac:dyDescent="0.35">
      <c r="A1191" s="523" t="s">
        <v>1349</v>
      </c>
      <c r="B1191" s="474" t="s">
        <v>1329</v>
      </c>
      <c r="C1191" s="477"/>
      <c r="D1191" s="477"/>
      <c r="E1191" s="477"/>
      <c r="F1191" s="477"/>
      <c r="G1191" s="477"/>
      <c r="H1191" s="527"/>
      <c r="I1191" s="469"/>
      <c r="J1191" s="469"/>
      <c r="K1191" s="469"/>
      <c r="L1191" s="469"/>
      <c r="M1191" s="469"/>
      <c r="N1191" s="461"/>
    </row>
    <row r="1192" spans="1:14" x14ac:dyDescent="0.35">
      <c r="A1192" s="523" t="s">
        <v>8415</v>
      </c>
      <c r="B1192" s="474" t="s">
        <v>3927</v>
      </c>
      <c r="C1192" s="477"/>
      <c r="D1192" s="477"/>
      <c r="E1192" s="477"/>
      <c r="F1192" s="477"/>
      <c r="G1192" s="477"/>
      <c r="H1192" s="527"/>
      <c r="I1192" s="469"/>
      <c r="J1192" s="469"/>
      <c r="K1192" s="469"/>
      <c r="L1192" s="469"/>
      <c r="M1192" s="469"/>
      <c r="N1192" s="461"/>
    </row>
    <row r="1193" spans="1:14" x14ac:dyDescent="0.35">
      <c r="A1193" s="523" t="s">
        <v>2023</v>
      </c>
      <c r="B1193" s="474" t="s">
        <v>2021</v>
      </c>
      <c r="C1193" s="477"/>
      <c r="D1193" s="477"/>
      <c r="E1193" s="477"/>
      <c r="F1193" s="477"/>
      <c r="G1193" s="477"/>
      <c r="H1193" s="527"/>
      <c r="I1193" s="469"/>
      <c r="J1193" s="469"/>
      <c r="K1193" s="469"/>
      <c r="L1193" s="469"/>
      <c r="M1193" s="469"/>
      <c r="N1193" s="461"/>
    </row>
    <row r="1194" spans="1:14" x14ac:dyDescent="0.35">
      <c r="A1194" s="523" t="s">
        <v>567</v>
      </c>
      <c r="B1194" s="474" t="s">
        <v>565</v>
      </c>
      <c r="C1194" s="477"/>
      <c r="D1194" s="477"/>
      <c r="E1194" s="477"/>
      <c r="F1194" s="477"/>
      <c r="G1194" s="477"/>
      <c r="H1194" s="527"/>
      <c r="I1194" s="469"/>
      <c r="J1194" s="469"/>
      <c r="K1194" s="469"/>
      <c r="L1194" s="469"/>
      <c r="M1194" s="469"/>
      <c r="N1194" s="461"/>
    </row>
    <row r="1195" spans="1:14" x14ac:dyDescent="0.35">
      <c r="A1195" s="523" t="s">
        <v>8416</v>
      </c>
      <c r="B1195" s="474" t="s">
        <v>3660</v>
      </c>
      <c r="C1195" s="477"/>
      <c r="D1195" s="477"/>
      <c r="E1195" s="477"/>
      <c r="F1195" s="477"/>
      <c r="G1195" s="477"/>
      <c r="H1195" s="527"/>
      <c r="I1195" s="469"/>
      <c r="J1195" s="469"/>
      <c r="K1195" s="469"/>
      <c r="L1195" s="469"/>
      <c r="M1195" s="469"/>
      <c r="N1195" s="461"/>
    </row>
    <row r="1196" spans="1:14" x14ac:dyDescent="0.35">
      <c r="A1196" s="523" t="s">
        <v>8417</v>
      </c>
      <c r="B1196" s="474" t="s">
        <v>3693</v>
      </c>
      <c r="C1196" s="477"/>
      <c r="D1196" s="477"/>
      <c r="E1196" s="477"/>
      <c r="F1196" s="477"/>
      <c r="G1196" s="477"/>
      <c r="H1196" s="527"/>
      <c r="I1196" s="469"/>
      <c r="J1196" s="469"/>
      <c r="K1196" s="469"/>
      <c r="L1196" s="469"/>
      <c r="M1196" s="469"/>
      <c r="N1196" s="461"/>
    </row>
    <row r="1197" spans="1:14" x14ac:dyDescent="0.35">
      <c r="A1197" s="523" t="s">
        <v>8418</v>
      </c>
      <c r="B1197" s="474" t="s">
        <v>4067</v>
      </c>
      <c r="C1197" s="477"/>
      <c r="D1197" s="477"/>
      <c r="E1197" s="477"/>
      <c r="F1197" s="477"/>
      <c r="G1197" s="477"/>
      <c r="H1197" s="527"/>
      <c r="I1197" s="469"/>
      <c r="J1197" s="469"/>
      <c r="K1197" s="469"/>
      <c r="L1197" s="469"/>
      <c r="M1197" s="469"/>
      <c r="N1197" s="461"/>
    </row>
    <row r="1198" spans="1:14" x14ac:dyDescent="0.35">
      <c r="A1198" s="523" t="s">
        <v>8419</v>
      </c>
      <c r="B1198" s="474" t="s">
        <v>2692</v>
      </c>
      <c r="C1198" s="477"/>
      <c r="D1198" s="477"/>
      <c r="E1198" s="477"/>
      <c r="F1198" s="477"/>
      <c r="G1198" s="477"/>
      <c r="H1198" s="527"/>
      <c r="I1198" s="469"/>
      <c r="J1198" s="469"/>
      <c r="K1198" s="469"/>
      <c r="L1198" s="469"/>
      <c r="M1198" s="469"/>
      <c r="N1198" s="461"/>
    </row>
    <row r="1199" spans="1:14" x14ac:dyDescent="0.35">
      <c r="A1199" s="523" t="s">
        <v>2521</v>
      </c>
      <c r="B1199" s="474" t="s">
        <v>12828</v>
      </c>
      <c r="C1199" s="477">
        <v>2000015.4</v>
      </c>
      <c r="D1199" s="477">
        <v>0</v>
      </c>
      <c r="E1199" s="477">
        <v>600000</v>
      </c>
      <c r="F1199" s="477">
        <v>0</v>
      </c>
      <c r="G1199" s="477">
        <v>584001.57999999996</v>
      </c>
      <c r="H1199" s="477">
        <v>816014</v>
      </c>
      <c r="I1199" s="469">
        <v>4</v>
      </c>
      <c r="J1199" s="469">
        <v>3</v>
      </c>
      <c r="K1199" s="469">
        <v>1</v>
      </c>
      <c r="L1199" s="469">
        <v>0</v>
      </c>
      <c r="M1199" s="469">
        <v>0</v>
      </c>
      <c r="N1199" s="461" t="s">
        <v>3790</v>
      </c>
    </row>
    <row r="1200" spans="1:14" x14ac:dyDescent="0.35">
      <c r="A1200" s="523" t="s">
        <v>69</v>
      </c>
      <c r="B1200" s="474" t="s">
        <v>67</v>
      </c>
      <c r="C1200" s="477"/>
      <c r="D1200" s="477"/>
      <c r="E1200" s="477"/>
      <c r="F1200" s="477"/>
      <c r="G1200" s="477"/>
      <c r="H1200" s="527"/>
      <c r="I1200" s="469"/>
      <c r="J1200" s="469"/>
      <c r="K1200" s="469"/>
      <c r="L1200" s="469"/>
      <c r="M1200" s="469"/>
      <c r="N1200" s="461"/>
    </row>
    <row r="1201" spans="1:14" x14ac:dyDescent="0.35">
      <c r="A1201" s="523" t="s">
        <v>1246</v>
      </c>
      <c r="B1201" s="474" t="s">
        <v>1237</v>
      </c>
      <c r="C1201" s="477"/>
      <c r="D1201" s="477"/>
      <c r="E1201" s="477"/>
      <c r="F1201" s="477"/>
      <c r="G1201" s="477"/>
      <c r="H1201" s="527"/>
      <c r="I1201" s="469"/>
      <c r="J1201" s="469"/>
      <c r="K1201" s="469"/>
      <c r="L1201" s="469"/>
      <c r="M1201" s="469"/>
      <c r="N1201" s="461"/>
    </row>
    <row r="1202" spans="1:14" ht="26" x14ac:dyDescent="0.35">
      <c r="A1202" s="523" t="s">
        <v>3190</v>
      </c>
      <c r="B1202" s="474" t="s">
        <v>916</v>
      </c>
      <c r="C1202" s="477"/>
      <c r="D1202" s="477"/>
      <c r="E1202" s="477"/>
      <c r="F1202" s="477"/>
      <c r="G1202" s="477"/>
      <c r="H1202" s="527"/>
      <c r="I1202" s="469"/>
      <c r="J1202" s="469"/>
      <c r="K1202" s="469"/>
      <c r="L1202" s="469"/>
      <c r="M1202" s="469"/>
      <c r="N1202" s="461"/>
    </row>
    <row r="1203" spans="1:14" x14ac:dyDescent="0.35">
      <c r="A1203" s="523" t="s">
        <v>1231</v>
      </c>
      <c r="B1203" s="474" t="s">
        <v>1218</v>
      </c>
      <c r="C1203" s="477"/>
      <c r="D1203" s="477"/>
      <c r="E1203" s="477"/>
      <c r="F1203" s="477"/>
      <c r="G1203" s="477"/>
      <c r="H1203" s="527"/>
      <c r="I1203" s="469"/>
      <c r="J1203" s="469"/>
      <c r="K1203" s="469"/>
      <c r="L1203" s="469"/>
      <c r="M1203" s="469"/>
      <c r="N1203" s="461"/>
    </row>
    <row r="1204" spans="1:14" ht="26" x14ac:dyDescent="0.35">
      <c r="A1204" s="523" t="s">
        <v>1670</v>
      </c>
      <c r="B1204" s="474" t="s">
        <v>3976</v>
      </c>
      <c r="C1204" s="477"/>
      <c r="D1204" s="477"/>
      <c r="E1204" s="477"/>
      <c r="F1204" s="477"/>
      <c r="G1204" s="477"/>
      <c r="H1204" s="527"/>
      <c r="I1204" s="469"/>
      <c r="J1204" s="469"/>
      <c r="K1204" s="469"/>
      <c r="L1204" s="469"/>
      <c r="M1204" s="469"/>
      <c r="N1204" s="461"/>
    </row>
    <row r="1205" spans="1:14" x14ac:dyDescent="0.35">
      <c r="A1205" s="523" t="s">
        <v>267</v>
      </c>
      <c r="B1205" s="474" t="s">
        <v>265</v>
      </c>
      <c r="C1205" s="477"/>
      <c r="D1205" s="477"/>
      <c r="E1205" s="477"/>
      <c r="F1205" s="477"/>
      <c r="G1205" s="477"/>
      <c r="H1205" s="527"/>
      <c r="I1205" s="469"/>
      <c r="J1205" s="469"/>
      <c r="K1205" s="469"/>
      <c r="L1205" s="469"/>
      <c r="M1205" s="469"/>
      <c r="N1205" s="461"/>
    </row>
    <row r="1206" spans="1:14" ht="27.5" x14ac:dyDescent="0.35">
      <c r="A1206" s="523" t="s">
        <v>16764</v>
      </c>
      <c r="B1206" s="524" t="s">
        <v>4597</v>
      </c>
      <c r="C1206" s="477"/>
      <c r="D1206" s="477"/>
      <c r="E1206" s="477"/>
      <c r="F1206" s="477"/>
      <c r="G1206" s="477"/>
      <c r="H1206" s="527"/>
      <c r="I1206" s="469"/>
      <c r="J1206" s="469"/>
      <c r="K1206" s="469"/>
      <c r="L1206" s="469"/>
      <c r="M1206" s="469"/>
      <c r="N1206" s="461"/>
    </row>
    <row r="1207" spans="1:14" x14ac:dyDescent="0.35">
      <c r="A1207" s="523" t="s">
        <v>1719</v>
      </c>
      <c r="B1207" s="474" t="s">
        <v>1696</v>
      </c>
      <c r="C1207" s="477"/>
      <c r="D1207" s="477"/>
      <c r="E1207" s="477"/>
      <c r="F1207" s="477"/>
      <c r="G1207" s="477"/>
      <c r="H1207" s="527"/>
      <c r="I1207" s="469"/>
      <c r="J1207" s="469"/>
      <c r="K1207" s="469"/>
      <c r="L1207" s="469"/>
      <c r="M1207" s="469"/>
      <c r="N1207" s="461"/>
    </row>
    <row r="1208" spans="1:14" ht="26" x14ac:dyDescent="0.35">
      <c r="A1208" s="523" t="s">
        <v>3193</v>
      </c>
      <c r="B1208" s="474" t="s">
        <v>3996</v>
      </c>
      <c r="C1208" s="477"/>
      <c r="D1208" s="477"/>
      <c r="E1208" s="477"/>
      <c r="F1208" s="477"/>
      <c r="G1208" s="477"/>
      <c r="H1208" s="527"/>
      <c r="I1208" s="469"/>
      <c r="J1208" s="469"/>
      <c r="K1208" s="469"/>
      <c r="L1208" s="469"/>
      <c r="M1208" s="469"/>
      <c r="N1208" s="461"/>
    </row>
    <row r="1209" spans="1:14" x14ac:dyDescent="0.35">
      <c r="A1209" s="523" t="s">
        <v>2259</v>
      </c>
      <c r="B1209" s="474" t="s">
        <v>3877</v>
      </c>
      <c r="C1209" s="477">
        <v>72421715.709999993</v>
      </c>
      <c r="D1209" s="477">
        <v>0</v>
      </c>
      <c r="E1209" s="477">
        <v>6430210.0899999999</v>
      </c>
      <c r="F1209" s="477">
        <v>0</v>
      </c>
      <c r="G1209" s="477">
        <v>46384053.140000001</v>
      </c>
      <c r="H1209" s="527">
        <v>67103902</v>
      </c>
      <c r="I1209" s="469">
        <v>698</v>
      </c>
      <c r="J1209" s="469">
        <v>196</v>
      </c>
      <c r="K1209" s="469">
        <v>502</v>
      </c>
      <c r="L1209" s="469">
        <v>40</v>
      </c>
      <c r="M1209" s="469">
        <v>0</v>
      </c>
      <c r="N1209" s="461" t="s">
        <v>8222</v>
      </c>
    </row>
    <row r="1210" spans="1:14" x14ac:dyDescent="0.35">
      <c r="A1210" s="523" t="s">
        <v>281</v>
      </c>
      <c r="B1210" s="474" t="s">
        <v>279</v>
      </c>
      <c r="C1210" s="477"/>
      <c r="D1210" s="477"/>
      <c r="E1210" s="477"/>
      <c r="F1210" s="477"/>
      <c r="G1210" s="477"/>
      <c r="H1210" s="527"/>
      <c r="I1210" s="469"/>
      <c r="J1210" s="469"/>
      <c r="K1210" s="469"/>
      <c r="L1210" s="469"/>
      <c r="M1210" s="469"/>
      <c r="N1210" s="461"/>
    </row>
    <row r="1211" spans="1:14" x14ac:dyDescent="0.35">
      <c r="A1211" s="523" t="s">
        <v>3182</v>
      </c>
      <c r="B1211" s="474" t="s">
        <v>8332</v>
      </c>
      <c r="C1211" s="477"/>
      <c r="D1211" s="477"/>
      <c r="E1211" s="477"/>
      <c r="F1211" s="477"/>
      <c r="G1211" s="477"/>
      <c r="H1211" s="527"/>
      <c r="I1211" s="469"/>
      <c r="J1211" s="469"/>
      <c r="K1211" s="469"/>
      <c r="L1211" s="469"/>
      <c r="M1211" s="469"/>
      <c r="N1211" s="461"/>
    </row>
    <row r="1212" spans="1:14" x14ac:dyDescent="0.35">
      <c r="A1212" s="523" t="s">
        <v>15085</v>
      </c>
      <c r="B1212" s="474" t="s">
        <v>3832</v>
      </c>
      <c r="C1212" s="477">
        <v>9250995</v>
      </c>
      <c r="D1212" s="477">
        <v>0</v>
      </c>
      <c r="E1212" s="477">
        <v>8239284</v>
      </c>
      <c r="F1212" s="477">
        <v>0</v>
      </c>
      <c r="G1212" s="477">
        <v>9083026</v>
      </c>
      <c r="H1212" s="527">
        <v>458341</v>
      </c>
      <c r="I1212" s="469">
        <v>11</v>
      </c>
      <c r="J1212" s="469">
        <v>6</v>
      </c>
      <c r="K1212" s="469">
        <v>5</v>
      </c>
      <c r="L1212" s="469">
        <v>11</v>
      </c>
      <c r="M1212" s="469">
        <v>0</v>
      </c>
      <c r="N1212" s="461" t="s">
        <v>8201</v>
      </c>
    </row>
    <row r="1213" spans="1:14" x14ac:dyDescent="0.35">
      <c r="A1213" s="523" t="s">
        <v>328</v>
      </c>
      <c r="B1213" s="474" t="s">
        <v>8249</v>
      </c>
      <c r="C1213" s="477"/>
      <c r="D1213" s="477"/>
      <c r="E1213" s="477"/>
      <c r="F1213" s="477"/>
      <c r="G1213" s="477"/>
      <c r="H1213" s="527"/>
      <c r="I1213" s="469"/>
      <c r="J1213" s="469"/>
      <c r="K1213" s="469"/>
      <c r="L1213" s="469"/>
      <c r="M1213" s="469"/>
      <c r="N1213" s="461"/>
    </row>
    <row r="1214" spans="1:14" x14ac:dyDescent="0.35">
      <c r="A1214" s="523" t="s">
        <v>3054</v>
      </c>
      <c r="B1214" s="474" t="s">
        <v>1553</v>
      </c>
      <c r="C1214" s="477"/>
      <c r="D1214" s="477"/>
      <c r="E1214" s="477"/>
      <c r="F1214" s="477"/>
      <c r="G1214" s="477"/>
      <c r="H1214" s="527"/>
      <c r="I1214" s="469"/>
      <c r="J1214" s="469"/>
      <c r="K1214" s="469"/>
      <c r="L1214" s="469"/>
      <c r="M1214" s="469"/>
      <c r="N1214" s="461"/>
    </row>
    <row r="1215" spans="1:14" ht="26" x14ac:dyDescent="0.35">
      <c r="A1215" s="523" t="s">
        <v>2981</v>
      </c>
      <c r="B1215" s="474" t="s">
        <v>3922</v>
      </c>
      <c r="C1215" s="477"/>
      <c r="D1215" s="477"/>
      <c r="E1215" s="477"/>
      <c r="F1215" s="477"/>
      <c r="G1215" s="477"/>
      <c r="H1215" s="527"/>
      <c r="I1215" s="469"/>
      <c r="J1215" s="469"/>
      <c r="K1215" s="469"/>
      <c r="L1215" s="469"/>
      <c r="M1215" s="469"/>
      <c r="N1215" s="461"/>
    </row>
    <row r="1216" spans="1:14" x14ac:dyDescent="0.35">
      <c r="A1216" s="523" t="s">
        <v>3069</v>
      </c>
      <c r="B1216" s="474" t="s">
        <v>4018</v>
      </c>
      <c r="C1216" s="477">
        <v>285684410</v>
      </c>
      <c r="D1216" s="477">
        <v>0</v>
      </c>
      <c r="E1216" s="477">
        <v>0</v>
      </c>
      <c r="F1216" s="477">
        <v>0</v>
      </c>
      <c r="G1216" s="477">
        <v>287383843</v>
      </c>
      <c r="H1216" s="527">
        <v>206875640</v>
      </c>
      <c r="I1216" s="469">
        <v>1753</v>
      </c>
      <c r="J1216" s="469">
        <v>642</v>
      </c>
      <c r="K1216" s="469">
        <v>1111</v>
      </c>
      <c r="L1216" s="469">
        <v>0</v>
      </c>
      <c r="M1216" s="469">
        <v>1</v>
      </c>
      <c r="N1216" s="461" t="s">
        <v>4568</v>
      </c>
    </row>
    <row r="1217" spans="1:14" ht="26" x14ac:dyDescent="0.35">
      <c r="A1217" s="523" t="s">
        <v>3166</v>
      </c>
      <c r="B1217" s="474" t="s">
        <v>4032</v>
      </c>
      <c r="C1217" s="477">
        <v>0</v>
      </c>
      <c r="D1217" s="477">
        <v>0</v>
      </c>
      <c r="E1217" s="477">
        <v>-45494755</v>
      </c>
      <c r="F1217" s="477">
        <v>0</v>
      </c>
      <c r="G1217" s="477">
        <v>-1893706</v>
      </c>
      <c r="H1217" s="527">
        <v>5481001</v>
      </c>
      <c r="I1217" s="469">
        <v>4</v>
      </c>
      <c r="J1217" s="469">
        <v>3</v>
      </c>
      <c r="K1217" s="469">
        <v>1</v>
      </c>
      <c r="L1217" s="469">
        <v>25</v>
      </c>
      <c r="M1217" s="469">
        <v>4</v>
      </c>
      <c r="N1217" s="461" t="s">
        <v>4568</v>
      </c>
    </row>
    <row r="1218" spans="1:14" ht="26" x14ac:dyDescent="0.35">
      <c r="A1218" s="523" t="s">
        <v>8336</v>
      </c>
      <c r="B1218" s="474" t="s">
        <v>8334</v>
      </c>
      <c r="C1218" s="477">
        <v>2383449</v>
      </c>
      <c r="D1218" s="477">
        <v>0</v>
      </c>
      <c r="E1218" s="477">
        <v>2055929</v>
      </c>
      <c r="F1218" s="477">
        <v>0</v>
      </c>
      <c r="G1218" s="477">
        <v>2175929</v>
      </c>
      <c r="H1218" s="477">
        <v>2212051</v>
      </c>
      <c r="I1218" s="472">
        <v>5</v>
      </c>
      <c r="J1218" s="472">
        <v>2</v>
      </c>
      <c r="K1218" s="472">
        <v>3</v>
      </c>
      <c r="L1218" s="472">
        <v>0</v>
      </c>
      <c r="M1218" s="472">
        <v>1</v>
      </c>
      <c r="N1218" s="459" t="s">
        <v>3500</v>
      </c>
    </row>
    <row r="1219" spans="1:14" x14ac:dyDescent="0.35">
      <c r="A1219" s="525" t="s">
        <v>3099</v>
      </c>
      <c r="B1219" s="475" t="s">
        <v>13970</v>
      </c>
      <c r="C1219" s="478">
        <v>0</v>
      </c>
      <c r="D1219" s="478">
        <v>0</v>
      </c>
      <c r="E1219" s="478">
        <v>0</v>
      </c>
      <c r="F1219" s="478">
        <v>0</v>
      </c>
      <c r="G1219" s="477">
        <v>0</v>
      </c>
      <c r="H1219" s="528">
        <v>21520</v>
      </c>
      <c r="I1219" s="471" t="s">
        <v>13336</v>
      </c>
      <c r="J1219" s="471">
        <v>24</v>
      </c>
      <c r="K1219" s="471">
        <v>13</v>
      </c>
      <c r="L1219" s="471">
        <v>0</v>
      </c>
      <c r="M1219" s="471" t="s">
        <v>13337</v>
      </c>
      <c r="N1219" s="465" t="s">
        <v>8201</v>
      </c>
    </row>
    <row r="1220" spans="1:14" ht="26" x14ac:dyDescent="0.35">
      <c r="A1220" s="523" t="s">
        <v>8156</v>
      </c>
      <c r="B1220" s="474" t="s">
        <v>2183</v>
      </c>
      <c r="C1220" s="477"/>
      <c r="D1220" s="477"/>
      <c r="E1220" s="477"/>
      <c r="F1220" s="477"/>
      <c r="G1220" s="477"/>
      <c r="H1220" s="527"/>
      <c r="I1220" s="469"/>
      <c r="J1220" s="469"/>
      <c r="K1220" s="469"/>
      <c r="L1220" s="469"/>
      <c r="M1220" s="469"/>
      <c r="N1220" s="461"/>
    </row>
    <row r="1221" spans="1:14" ht="26" x14ac:dyDescent="0.35">
      <c r="A1221" s="523" t="s">
        <v>3072</v>
      </c>
      <c r="B1221" s="474" t="s">
        <v>3901</v>
      </c>
      <c r="C1221" s="477">
        <v>1680790</v>
      </c>
      <c r="D1221" s="477">
        <v>0</v>
      </c>
      <c r="E1221" s="477">
        <v>0</v>
      </c>
      <c r="F1221" s="477">
        <v>0</v>
      </c>
      <c r="G1221" s="477">
        <v>16365000</v>
      </c>
      <c r="H1221" s="477">
        <v>30727964</v>
      </c>
      <c r="I1221" s="469">
        <v>99</v>
      </c>
      <c r="J1221" s="469">
        <v>39</v>
      </c>
      <c r="K1221" s="469">
        <v>60</v>
      </c>
      <c r="L1221" s="469">
        <v>11</v>
      </c>
      <c r="M1221" s="469">
        <v>0</v>
      </c>
      <c r="N1221" s="461" t="s">
        <v>8201</v>
      </c>
    </row>
    <row r="1222" spans="1:14" ht="26" x14ac:dyDescent="0.35">
      <c r="A1222" s="523" t="s">
        <v>3083</v>
      </c>
      <c r="B1222" s="474" t="s">
        <v>1219</v>
      </c>
      <c r="C1222" s="477">
        <v>1475659</v>
      </c>
      <c r="D1222" s="477">
        <v>0</v>
      </c>
      <c r="E1222" s="477">
        <v>406990</v>
      </c>
      <c r="F1222" s="477">
        <v>0</v>
      </c>
      <c r="G1222" s="477">
        <v>1362433</v>
      </c>
      <c r="H1222" s="527">
        <v>823688</v>
      </c>
      <c r="I1222" s="469">
        <v>11</v>
      </c>
      <c r="J1222" s="469">
        <v>8</v>
      </c>
      <c r="K1222" s="469">
        <v>3</v>
      </c>
      <c r="L1222" s="469">
        <v>21</v>
      </c>
      <c r="M1222" s="469">
        <v>0</v>
      </c>
      <c r="N1222" s="461" t="s">
        <v>3500</v>
      </c>
    </row>
    <row r="1223" spans="1:14" ht="39" x14ac:dyDescent="0.35">
      <c r="A1223" s="523" t="s">
        <v>695</v>
      </c>
      <c r="B1223" s="474" t="s">
        <v>8307</v>
      </c>
      <c r="C1223" s="477">
        <v>183399807</v>
      </c>
      <c r="D1223" s="477">
        <v>0</v>
      </c>
      <c r="E1223" s="477">
        <v>50528064</v>
      </c>
      <c r="F1223" s="477">
        <v>0</v>
      </c>
      <c r="G1223" s="477">
        <v>-218458195</v>
      </c>
      <c r="H1223" s="527">
        <v>3588778975</v>
      </c>
      <c r="I1223" s="469">
        <v>28500</v>
      </c>
      <c r="J1223" s="469">
        <v>4800</v>
      </c>
      <c r="K1223" s="469">
        <v>23700</v>
      </c>
      <c r="L1223" s="469">
        <v>1550</v>
      </c>
      <c r="M1223" s="469">
        <v>0</v>
      </c>
      <c r="N1223" s="461" t="s">
        <v>8222</v>
      </c>
    </row>
    <row r="1224" spans="1:14" ht="26" x14ac:dyDescent="0.35">
      <c r="A1224" s="523" t="s">
        <v>8157</v>
      </c>
      <c r="B1224" s="474" t="s">
        <v>3345</v>
      </c>
      <c r="C1224" s="477">
        <v>480000</v>
      </c>
      <c r="D1224" s="477">
        <v>0</v>
      </c>
      <c r="E1224" s="477">
        <v>170355</v>
      </c>
      <c r="F1224" s="477">
        <v>0</v>
      </c>
      <c r="G1224" s="477">
        <v>-522747</v>
      </c>
      <c r="H1224" s="477">
        <v>358000</v>
      </c>
      <c r="I1224" s="469">
        <v>7</v>
      </c>
      <c r="J1224" s="469">
        <v>2</v>
      </c>
      <c r="K1224" s="469">
        <v>5</v>
      </c>
      <c r="L1224" s="469">
        <v>0</v>
      </c>
      <c r="M1224" s="469">
        <v>1</v>
      </c>
      <c r="N1224" s="461" t="s">
        <v>3790</v>
      </c>
    </row>
    <row r="1225" spans="1:14" ht="26" x14ac:dyDescent="0.35">
      <c r="A1225" s="523" t="s">
        <v>3135</v>
      </c>
      <c r="B1225" s="474" t="s">
        <v>8305</v>
      </c>
      <c r="C1225" s="477"/>
      <c r="D1225" s="477"/>
      <c r="E1225" s="477"/>
      <c r="F1225" s="477"/>
      <c r="G1225" s="477"/>
      <c r="H1225" s="527"/>
      <c r="I1225" s="469"/>
      <c r="J1225" s="469"/>
      <c r="K1225" s="469"/>
      <c r="L1225" s="469"/>
      <c r="M1225" s="469"/>
      <c r="N1225" s="461"/>
    </row>
    <row r="1226" spans="1:14" x14ac:dyDescent="0.35">
      <c r="A1226" s="523" t="s">
        <v>3761</v>
      </c>
      <c r="B1226" s="474" t="s">
        <v>1936</v>
      </c>
      <c r="C1226" s="477"/>
      <c r="D1226" s="477"/>
      <c r="E1226" s="477"/>
      <c r="F1226" s="477"/>
      <c r="G1226" s="477"/>
      <c r="H1226" s="527"/>
      <c r="I1226" s="469"/>
      <c r="J1226" s="469"/>
      <c r="K1226" s="469"/>
      <c r="L1226" s="469"/>
      <c r="M1226" s="469"/>
      <c r="N1226" s="461"/>
    </row>
    <row r="1227" spans="1:14" ht="26" x14ac:dyDescent="0.35">
      <c r="A1227" s="523" t="s">
        <v>3138</v>
      </c>
      <c r="B1227" s="474" t="s">
        <v>8535</v>
      </c>
      <c r="C1227" s="477">
        <v>5018060</v>
      </c>
      <c r="D1227" s="477">
        <v>0</v>
      </c>
      <c r="E1227" s="477">
        <v>300000</v>
      </c>
      <c r="F1227" s="477">
        <v>0</v>
      </c>
      <c r="G1227" s="477">
        <v>-6541377</v>
      </c>
      <c r="H1227" s="527">
        <v>70328763</v>
      </c>
      <c r="I1227" s="469">
        <v>488</v>
      </c>
      <c r="J1227" s="469">
        <v>98</v>
      </c>
      <c r="K1227" s="469">
        <v>390</v>
      </c>
      <c r="L1227" s="469">
        <v>214</v>
      </c>
      <c r="M1227" s="469">
        <v>9</v>
      </c>
      <c r="N1227" s="461" t="s">
        <v>8201</v>
      </c>
    </row>
    <row r="1228" spans="1:14" ht="26" x14ac:dyDescent="0.35">
      <c r="A1228" s="523" t="s">
        <v>1287</v>
      </c>
      <c r="B1228" s="474" t="s">
        <v>1275</v>
      </c>
      <c r="C1228" s="477"/>
      <c r="D1228" s="477"/>
      <c r="E1228" s="477"/>
      <c r="F1228" s="477"/>
      <c r="G1228" s="477"/>
      <c r="H1228" s="527"/>
      <c r="I1228" s="469"/>
      <c r="J1228" s="469"/>
      <c r="K1228" s="469"/>
      <c r="L1228" s="469"/>
      <c r="M1228" s="469"/>
      <c r="N1228" s="461"/>
    </row>
    <row r="1229" spans="1:14" ht="26" x14ac:dyDescent="0.35">
      <c r="A1229" s="523" t="s">
        <v>2267</v>
      </c>
      <c r="B1229" s="474" t="s">
        <v>12397</v>
      </c>
      <c r="C1229" s="477">
        <v>24405782.16</v>
      </c>
      <c r="D1229" s="477">
        <v>0</v>
      </c>
      <c r="E1229" s="477">
        <v>17546175.359999999</v>
      </c>
      <c r="F1229" s="477">
        <v>0</v>
      </c>
      <c r="G1229" s="477">
        <v>17546175.359999999</v>
      </c>
      <c r="H1229" s="527">
        <v>0</v>
      </c>
      <c r="I1229" s="469">
        <v>12</v>
      </c>
      <c r="J1229" s="469">
        <v>1</v>
      </c>
      <c r="K1229" s="469">
        <v>11</v>
      </c>
      <c r="L1229" s="469">
        <v>600</v>
      </c>
      <c r="M1229" s="469">
        <v>8</v>
      </c>
      <c r="N1229" s="461" t="s">
        <v>4568</v>
      </c>
    </row>
    <row r="1230" spans="1:14" x14ac:dyDescent="0.35">
      <c r="A1230" s="523" t="s">
        <v>1174</v>
      </c>
      <c r="B1230" s="474" t="s">
        <v>1172</v>
      </c>
      <c r="C1230" s="477"/>
      <c r="D1230" s="477"/>
      <c r="E1230" s="477"/>
      <c r="F1230" s="477"/>
      <c r="G1230" s="477"/>
      <c r="H1230" s="527"/>
      <c r="I1230" s="469"/>
      <c r="J1230" s="469"/>
      <c r="K1230" s="469"/>
      <c r="L1230" s="469"/>
      <c r="M1230" s="469"/>
      <c r="N1230" s="461"/>
    </row>
    <row r="1231" spans="1:14" x14ac:dyDescent="0.35">
      <c r="A1231" s="523" t="s">
        <v>715</v>
      </c>
      <c r="B1231" s="474" t="s">
        <v>8559</v>
      </c>
      <c r="C1231" s="477">
        <v>3034244</v>
      </c>
      <c r="D1231" s="477">
        <v>0</v>
      </c>
      <c r="E1231" s="477">
        <v>2563075.5</v>
      </c>
      <c r="F1231" s="477">
        <v>0</v>
      </c>
      <c r="G1231" s="477">
        <v>-99546255</v>
      </c>
      <c r="H1231" s="527">
        <v>1667814181</v>
      </c>
      <c r="I1231" s="469">
        <v>9012</v>
      </c>
      <c r="J1231" s="469">
        <v>2250</v>
      </c>
      <c r="K1231" s="469">
        <v>6732</v>
      </c>
      <c r="L1231" s="469">
        <v>424</v>
      </c>
      <c r="M1231" s="469">
        <v>27</v>
      </c>
      <c r="N1231" s="461" t="s">
        <v>3790</v>
      </c>
    </row>
    <row r="1232" spans="1:14" ht="26" x14ac:dyDescent="0.35">
      <c r="A1232" s="523" t="s">
        <v>2035</v>
      </c>
      <c r="B1232" s="474" t="s">
        <v>13206</v>
      </c>
      <c r="C1232" s="477">
        <v>0</v>
      </c>
      <c r="D1232" s="477">
        <v>0</v>
      </c>
      <c r="E1232" s="477">
        <v>-435676.02</v>
      </c>
      <c r="F1232" s="477">
        <v>0</v>
      </c>
      <c r="G1232" s="477">
        <v>-1728450</v>
      </c>
      <c r="H1232" s="527">
        <v>16822409</v>
      </c>
      <c r="I1232" s="469">
        <v>3</v>
      </c>
      <c r="J1232" s="469">
        <v>2</v>
      </c>
      <c r="K1232" s="469">
        <v>1</v>
      </c>
      <c r="L1232" s="469">
        <v>3</v>
      </c>
      <c r="M1232" s="469">
        <v>1</v>
      </c>
      <c r="N1232" s="461" t="s">
        <v>3790</v>
      </c>
    </row>
    <row r="1233" spans="1:14" x14ac:dyDescent="0.35">
      <c r="A1233" s="523" t="s">
        <v>3186</v>
      </c>
      <c r="B1233" s="474" t="s">
        <v>4053</v>
      </c>
      <c r="C1233" s="477">
        <v>47857256</v>
      </c>
      <c r="D1233" s="477">
        <v>0</v>
      </c>
      <c r="E1233" s="477">
        <v>20061768</v>
      </c>
      <c r="F1233" s="477">
        <v>0</v>
      </c>
      <c r="G1233" s="477">
        <v>42973520</v>
      </c>
      <c r="H1233" s="527">
        <v>75204058</v>
      </c>
      <c r="I1233" s="469">
        <v>210</v>
      </c>
      <c r="J1233" s="469">
        <v>122</v>
      </c>
      <c r="K1233" s="469">
        <v>88</v>
      </c>
      <c r="L1233" s="469">
        <v>90</v>
      </c>
      <c r="M1233" s="469">
        <v>0</v>
      </c>
      <c r="N1233" s="461" t="s">
        <v>4568</v>
      </c>
    </row>
    <row r="1234" spans="1:14" ht="26" x14ac:dyDescent="0.35">
      <c r="A1234" s="523" t="s">
        <v>8702</v>
      </c>
      <c r="B1234" s="474" t="s">
        <v>8695</v>
      </c>
      <c r="C1234" s="477">
        <v>1196876</v>
      </c>
      <c r="D1234" s="477">
        <v>0</v>
      </c>
      <c r="E1234" s="477">
        <v>-3344647.49</v>
      </c>
      <c r="F1234" s="477">
        <v>0</v>
      </c>
      <c r="G1234" s="477">
        <v>-120384750.38</v>
      </c>
      <c r="H1234" s="527">
        <v>83588305</v>
      </c>
      <c r="I1234" s="469">
        <v>48</v>
      </c>
      <c r="J1234" s="469">
        <v>21</v>
      </c>
      <c r="K1234" s="469">
        <v>27</v>
      </c>
      <c r="L1234" s="469">
        <v>150</v>
      </c>
      <c r="M1234" s="469">
        <v>3</v>
      </c>
      <c r="N1234" s="461" t="s">
        <v>8201</v>
      </c>
    </row>
    <row r="1235" spans="1:14" ht="26" x14ac:dyDescent="0.35">
      <c r="A1235" s="523" t="s">
        <v>2977</v>
      </c>
      <c r="B1235" s="474" t="s">
        <v>590</v>
      </c>
      <c r="C1235" s="477"/>
      <c r="D1235" s="477"/>
      <c r="E1235" s="477"/>
      <c r="F1235" s="477"/>
      <c r="G1235" s="477"/>
      <c r="H1235" s="527"/>
      <c r="I1235" s="469"/>
      <c r="J1235" s="469"/>
      <c r="K1235" s="469"/>
      <c r="L1235" s="469"/>
      <c r="M1235" s="469"/>
      <c r="N1235" s="461"/>
    </row>
    <row r="1236" spans="1:14" ht="26" x14ac:dyDescent="0.35">
      <c r="A1236" s="523" t="s">
        <v>8158</v>
      </c>
      <c r="B1236" s="474" t="s">
        <v>3321</v>
      </c>
      <c r="C1236" s="477"/>
      <c r="D1236" s="477"/>
      <c r="E1236" s="477"/>
      <c r="F1236" s="477"/>
      <c r="G1236" s="477"/>
      <c r="H1236" s="527"/>
      <c r="I1236" s="469"/>
      <c r="J1236" s="469"/>
      <c r="K1236" s="469"/>
      <c r="L1236" s="469"/>
      <c r="M1236" s="469"/>
      <c r="N1236" s="461"/>
    </row>
    <row r="1237" spans="1:14" x14ac:dyDescent="0.35">
      <c r="A1237" s="523" t="s">
        <v>783</v>
      </c>
      <c r="B1237" s="474" t="s">
        <v>781</v>
      </c>
      <c r="C1237" s="477"/>
      <c r="D1237" s="477"/>
      <c r="E1237" s="477"/>
      <c r="F1237" s="477"/>
      <c r="G1237" s="477"/>
      <c r="H1237" s="527"/>
      <c r="I1237" s="469"/>
      <c r="J1237" s="469"/>
      <c r="K1237" s="469"/>
      <c r="L1237" s="469"/>
      <c r="M1237" s="469"/>
      <c r="N1237" s="461"/>
    </row>
    <row r="1238" spans="1:14" x14ac:dyDescent="0.35">
      <c r="A1238" s="523" t="s">
        <v>1003</v>
      </c>
      <c r="B1238" s="474" t="s">
        <v>3610</v>
      </c>
      <c r="C1238" s="477"/>
      <c r="D1238" s="477"/>
      <c r="E1238" s="477"/>
      <c r="F1238" s="477"/>
      <c r="G1238" s="477"/>
      <c r="H1238" s="527"/>
      <c r="I1238" s="469"/>
      <c r="J1238" s="469"/>
      <c r="K1238" s="469"/>
      <c r="L1238" s="469"/>
      <c r="M1238" s="469"/>
      <c r="N1238" s="461"/>
    </row>
    <row r="1239" spans="1:14" x14ac:dyDescent="0.35">
      <c r="A1239" s="523" t="s">
        <v>1721</v>
      </c>
      <c r="B1239" s="474" t="s">
        <v>3912</v>
      </c>
      <c r="C1239" s="477"/>
      <c r="D1239" s="477"/>
      <c r="E1239" s="477"/>
      <c r="F1239" s="477"/>
      <c r="G1239" s="477"/>
      <c r="H1239" s="527"/>
      <c r="I1239" s="469"/>
      <c r="J1239" s="469"/>
      <c r="K1239" s="469"/>
      <c r="L1239" s="469"/>
      <c r="M1239" s="469"/>
      <c r="N1239" s="461"/>
    </row>
    <row r="1240" spans="1:14" x14ac:dyDescent="0.35">
      <c r="A1240" s="523" t="s">
        <v>5000</v>
      </c>
      <c r="B1240" s="474" t="s">
        <v>1183</v>
      </c>
      <c r="C1240" s="477"/>
      <c r="D1240" s="477"/>
      <c r="E1240" s="477"/>
      <c r="F1240" s="477"/>
      <c r="G1240" s="477"/>
      <c r="H1240" s="527"/>
      <c r="I1240" s="469"/>
      <c r="J1240" s="469"/>
      <c r="K1240" s="469"/>
      <c r="L1240" s="469"/>
      <c r="M1240" s="469"/>
      <c r="N1240" s="461"/>
    </row>
    <row r="1241" spans="1:14" x14ac:dyDescent="0.35">
      <c r="A1241" s="523" t="s">
        <v>13493</v>
      </c>
      <c r="B1241" s="524" t="s">
        <v>15743</v>
      </c>
      <c r="C1241" s="477">
        <v>81305958</v>
      </c>
      <c r="D1241" s="477">
        <v>0</v>
      </c>
      <c r="E1241" s="477">
        <v>7805326</v>
      </c>
      <c r="F1241" s="477">
        <v>0</v>
      </c>
      <c r="G1241" s="477">
        <v>-88729341</v>
      </c>
      <c r="H1241" s="477">
        <v>33786917</v>
      </c>
      <c r="I1241" s="469">
        <v>4</v>
      </c>
      <c r="J1241" s="469">
        <v>3</v>
      </c>
      <c r="K1241" s="469">
        <v>1</v>
      </c>
      <c r="L1241" s="469">
        <v>4</v>
      </c>
      <c r="M1241" s="469">
        <v>0</v>
      </c>
      <c r="N1241" s="461" t="s">
        <v>8222</v>
      </c>
    </row>
    <row r="1242" spans="1:14" ht="26" x14ac:dyDescent="0.35">
      <c r="A1242" s="523" t="s">
        <v>294</v>
      </c>
      <c r="B1242" s="474" t="s">
        <v>8586</v>
      </c>
      <c r="C1242" s="477"/>
      <c r="D1242" s="477"/>
      <c r="E1242" s="477"/>
      <c r="F1242" s="477"/>
      <c r="G1242" s="477"/>
      <c r="H1242" s="527"/>
      <c r="I1242" s="469"/>
      <c r="J1242" s="469"/>
      <c r="K1242" s="469"/>
      <c r="L1242" s="469"/>
      <c r="M1242" s="469"/>
      <c r="N1242" s="461"/>
    </row>
    <row r="1243" spans="1:14" x14ac:dyDescent="0.35">
      <c r="A1243" s="523" t="s">
        <v>2286</v>
      </c>
      <c r="B1243" s="474" t="s">
        <v>2354</v>
      </c>
      <c r="C1243" s="477"/>
      <c r="D1243" s="477"/>
      <c r="E1243" s="477"/>
      <c r="F1243" s="477"/>
      <c r="G1243" s="477"/>
      <c r="H1243" s="527"/>
      <c r="I1243" s="469"/>
      <c r="J1243" s="469"/>
      <c r="K1243" s="469"/>
      <c r="L1243" s="469"/>
      <c r="M1243" s="469"/>
      <c r="N1243" s="461"/>
    </row>
    <row r="1244" spans="1:14" x14ac:dyDescent="0.35">
      <c r="A1244" s="523" t="s">
        <v>2106</v>
      </c>
      <c r="B1244" s="474" t="s">
        <v>8558</v>
      </c>
      <c r="C1244" s="477">
        <v>1548100</v>
      </c>
      <c r="D1244" s="477">
        <v>0</v>
      </c>
      <c r="E1244" s="477"/>
      <c r="F1244" s="477"/>
      <c r="G1244" s="477"/>
      <c r="H1244" s="527">
        <v>20515046</v>
      </c>
      <c r="I1244" s="469"/>
      <c r="J1244" s="469"/>
      <c r="K1244" s="469"/>
      <c r="L1244" s="469"/>
      <c r="M1244" s="469"/>
      <c r="N1244" s="461"/>
    </row>
    <row r="1245" spans="1:14" x14ac:dyDescent="0.35">
      <c r="A1245" s="523" t="s">
        <v>3090</v>
      </c>
      <c r="B1245" s="474" t="s">
        <v>3633</v>
      </c>
      <c r="C1245" s="477">
        <v>130000</v>
      </c>
      <c r="D1245" s="477">
        <v>0</v>
      </c>
      <c r="E1245" s="477">
        <v>0</v>
      </c>
      <c r="F1245" s="477">
        <v>0</v>
      </c>
      <c r="G1245" s="477">
        <v>952490</v>
      </c>
      <c r="H1245" s="527">
        <v>34276166</v>
      </c>
      <c r="I1245" s="469">
        <v>2955</v>
      </c>
      <c r="J1245" s="469">
        <v>1270</v>
      </c>
      <c r="K1245" s="469">
        <v>1685</v>
      </c>
      <c r="L1245" s="469">
        <v>2955</v>
      </c>
      <c r="M1245" s="469">
        <v>1</v>
      </c>
      <c r="N1245" s="461" t="s">
        <v>3790</v>
      </c>
    </row>
    <row r="1246" spans="1:14" x14ac:dyDescent="0.35">
      <c r="A1246" s="523" t="s">
        <v>9349</v>
      </c>
      <c r="B1246" s="524" t="s">
        <v>4038</v>
      </c>
      <c r="C1246" s="477">
        <v>0</v>
      </c>
      <c r="D1246" s="477">
        <v>0</v>
      </c>
      <c r="E1246" s="477">
        <v>0</v>
      </c>
      <c r="F1246" s="477">
        <v>0</v>
      </c>
      <c r="G1246" s="477">
        <v>-55937143</v>
      </c>
      <c r="H1246" s="527"/>
      <c r="I1246" s="469">
        <v>8</v>
      </c>
      <c r="J1246" s="469">
        <v>5</v>
      </c>
      <c r="K1246" s="469">
        <v>3</v>
      </c>
      <c r="L1246" s="469">
        <v>0</v>
      </c>
      <c r="M1246" s="469">
        <v>0</v>
      </c>
      <c r="N1246" s="461" t="s">
        <v>3500</v>
      </c>
    </row>
    <row r="1247" spans="1:14" x14ac:dyDescent="0.35">
      <c r="A1247" s="523" t="s">
        <v>3642</v>
      </c>
      <c r="B1247" s="474" t="s">
        <v>3648</v>
      </c>
      <c r="C1247" s="477">
        <v>0</v>
      </c>
      <c r="D1247" s="477">
        <v>0</v>
      </c>
      <c r="E1247" s="477">
        <v>0</v>
      </c>
      <c r="F1247" s="477">
        <v>0</v>
      </c>
      <c r="G1247" s="477">
        <v>149020</v>
      </c>
      <c r="H1247" s="477">
        <v>5781</v>
      </c>
      <c r="I1247" s="469">
        <v>2</v>
      </c>
      <c r="J1247" s="469">
        <v>1</v>
      </c>
      <c r="K1247" s="469">
        <v>1</v>
      </c>
      <c r="L1247" s="469">
        <v>0</v>
      </c>
      <c r="M1247" s="469">
        <v>0</v>
      </c>
      <c r="N1247" s="461" t="s">
        <v>3767</v>
      </c>
    </row>
    <row r="1248" spans="1:14" x14ac:dyDescent="0.35">
      <c r="A1248" s="523" t="s">
        <v>1037</v>
      </c>
      <c r="B1248" s="474" t="s">
        <v>1042</v>
      </c>
      <c r="C1248" s="477"/>
      <c r="D1248" s="477"/>
      <c r="E1248" s="477"/>
      <c r="F1248" s="477"/>
      <c r="G1248" s="477"/>
      <c r="H1248" s="527"/>
      <c r="I1248" s="469"/>
      <c r="J1248" s="469"/>
      <c r="K1248" s="469"/>
      <c r="L1248" s="469"/>
      <c r="M1248" s="469"/>
      <c r="N1248" s="461"/>
    </row>
    <row r="1249" spans="1:14" x14ac:dyDescent="0.35">
      <c r="A1249" s="523" t="s">
        <v>8159</v>
      </c>
      <c r="B1249" s="474" t="s">
        <v>3627</v>
      </c>
      <c r="C1249" s="477">
        <v>1604836</v>
      </c>
      <c r="D1249" s="477">
        <v>0</v>
      </c>
      <c r="E1249" s="477">
        <v>822699</v>
      </c>
      <c r="F1249" s="477">
        <v>0</v>
      </c>
      <c r="G1249" s="477">
        <v>506075</v>
      </c>
      <c r="H1249" s="477">
        <v>833065</v>
      </c>
      <c r="I1249" s="469">
        <v>3</v>
      </c>
      <c r="J1249" s="469">
        <v>1</v>
      </c>
      <c r="K1249" s="469">
        <v>2</v>
      </c>
      <c r="L1249" s="469">
        <v>4</v>
      </c>
      <c r="M1249" s="469">
        <v>0</v>
      </c>
      <c r="N1249" s="461" t="s">
        <v>3790</v>
      </c>
    </row>
    <row r="1250" spans="1:14" x14ac:dyDescent="0.35">
      <c r="A1250" s="523" t="s">
        <v>2173</v>
      </c>
      <c r="B1250" s="474" t="s">
        <v>3595</v>
      </c>
      <c r="C1250" s="477"/>
      <c r="D1250" s="477"/>
      <c r="E1250" s="477"/>
      <c r="F1250" s="477"/>
      <c r="G1250" s="477"/>
      <c r="H1250" s="527"/>
      <c r="I1250" s="469"/>
      <c r="J1250" s="469"/>
      <c r="K1250" s="469"/>
      <c r="L1250" s="469"/>
      <c r="M1250" s="469"/>
      <c r="N1250" s="461"/>
    </row>
    <row r="1251" spans="1:14" ht="26" x14ac:dyDescent="0.35">
      <c r="A1251" s="523" t="s">
        <v>3073</v>
      </c>
      <c r="B1251" s="474" t="s">
        <v>754</v>
      </c>
      <c r="C1251" s="477"/>
      <c r="D1251" s="477"/>
      <c r="E1251" s="477"/>
      <c r="F1251" s="477"/>
      <c r="G1251" s="477"/>
      <c r="H1251" s="527"/>
      <c r="I1251" s="469"/>
      <c r="J1251" s="469"/>
      <c r="K1251" s="469"/>
      <c r="L1251" s="469"/>
      <c r="M1251" s="469"/>
      <c r="N1251" s="461"/>
    </row>
    <row r="1252" spans="1:14" x14ac:dyDescent="0.35">
      <c r="A1252" s="523" t="s">
        <v>1258</v>
      </c>
      <c r="B1252" s="474" t="s">
        <v>1252</v>
      </c>
      <c r="C1252" s="477"/>
      <c r="D1252" s="477"/>
      <c r="E1252" s="477"/>
      <c r="F1252" s="477"/>
      <c r="G1252" s="477"/>
      <c r="H1252" s="527"/>
      <c r="I1252" s="469"/>
      <c r="J1252" s="469"/>
      <c r="K1252" s="469"/>
      <c r="L1252" s="469"/>
      <c r="M1252" s="469"/>
      <c r="N1252" s="461"/>
    </row>
    <row r="1253" spans="1:14" x14ac:dyDescent="0.35">
      <c r="A1253" s="523" t="s">
        <v>1169</v>
      </c>
      <c r="B1253" s="474" t="s">
        <v>1167</v>
      </c>
      <c r="C1253" s="477"/>
      <c r="D1253" s="477"/>
      <c r="E1253" s="477"/>
      <c r="F1253" s="477"/>
      <c r="G1253" s="477"/>
      <c r="H1253" s="527"/>
      <c r="I1253" s="469"/>
      <c r="J1253" s="469"/>
      <c r="K1253" s="469"/>
      <c r="L1253" s="469"/>
      <c r="M1253" s="469"/>
      <c r="N1253" s="461"/>
    </row>
    <row r="1254" spans="1:14" x14ac:dyDescent="0.35">
      <c r="A1254" s="523" t="s">
        <v>1149</v>
      </c>
      <c r="B1254" s="474" t="s">
        <v>3624</v>
      </c>
      <c r="C1254" s="477"/>
      <c r="D1254" s="477"/>
      <c r="E1254" s="477"/>
      <c r="F1254" s="477"/>
      <c r="G1254" s="477"/>
      <c r="H1254" s="527"/>
      <c r="I1254" s="469"/>
      <c r="J1254" s="469"/>
      <c r="K1254" s="469"/>
      <c r="L1254" s="469"/>
      <c r="M1254" s="469"/>
      <c r="N1254" s="461"/>
    </row>
    <row r="1255" spans="1:14" x14ac:dyDescent="0.35">
      <c r="A1255" s="523" t="s">
        <v>3045</v>
      </c>
      <c r="B1255" s="474" t="s">
        <v>2678</v>
      </c>
      <c r="C1255" s="477"/>
      <c r="D1255" s="477"/>
      <c r="E1255" s="477"/>
      <c r="F1255" s="477"/>
      <c r="G1255" s="477"/>
      <c r="H1255" s="527"/>
      <c r="I1255" s="469"/>
      <c r="J1255" s="469"/>
      <c r="K1255" s="469"/>
      <c r="L1255" s="469"/>
      <c r="M1255" s="469"/>
      <c r="N1255" s="461"/>
    </row>
    <row r="1256" spans="1:14" x14ac:dyDescent="0.35">
      <c r="A1256" s="523" t="s">
        <v>2195</v>
      </c>
      <c r="B1256" s="474" t="s">
        <v>2194</v>
      </c>
      <c r="C1256" s="477"/>
      <c r="D1256" s="477"/>
      <c r="E1256" s="477"/>
      <c r="F1256" s="477"/>
      <c r="G1256" s="477"/>
      <c r="H1256" s="527"/>
      <c r="I1256" s="469"/>
      <c r="J1256" s="469"/>
      <c r="K1256" s="469"/>
      <c r="L1256" s="469"/>
      <c r="M1256" s="469"/>
      <c r="N1256" s="461"/>
    </row>
    <row r="1257" spans="1:14" ht="26" x14ac:dyDescent="0.35">
      <c r="A1257" s="523" t="s">
        <v>2956</v>
      </c>
      <c r="B1257" s="474" t="s">
        <v>2060</v>
      </c>
      <c r="C1257" s="477"/>
      <c r="D1257" s="477"/>
      <c r="E1257" s="477"/>
      <c r="F1257" s="477"/>
      <c r="G1257" s="477"/>
      <c r="H1257" s="527"/>
      <c r="I1257" s="469"/>
      <c r="J1257" s="469"/>
      <c r="K1257" s="469"/>
      <c r="L1257" s="469"/>
      <c r="M1257" s="469"/>
      <c r="N1257" s="461"/>
    </row>
    <row r="1258" spans="1:14" ht="26" x14ac:dyDescent="0.35">
      <c r="A1258" s="523" t="s">
        <v>3757</v>
      </c>
      <c r="B1258" s="474" t="s">
        <v>3785</v>
      </c>
      <c r="C1258" s="477">
        <v>2271600</v>
      </c>
      <c r="D1258" s="477">
        <v>0</v>
      </c>
      <c r="E1258" s="477">
        <v>1681300</v>
      </c>
      <c r="F1258" s="477">
        <v>0</v>
      </c>
      <c r="G1258" s="477">
        <v>-2351400</v>
      </c>
      <c r="H1258" s="527">
        <v>200000</v>
      </c>
      <c r="I1258" s="469">
        <v>2</v>
      </c>
      <c r="J1258" s="469">
        <v>1</v>
      </c>
      <c r="K1258" s="469">
        <v>1</v>
      </c>
      <c r="L1258" s="469">
        <v>10</v>
      </c>
      <c r="M1258" s="469">
        <v>1</v>
      </c>
      <c r="N1258" s="461" t="s">
        <v>3500</v>
      </c>
    </row>
    <row r="1259" spans="1:14" ht="26" x14ac:dyDescent="0.35">
      <c r="A1259" s="523" t="s">
        <v>8642</v>
      </c>
      <c r="B1259" s="474" t="s">
        <v>686</v>
      </c>
      <c r="C1259" s="477">
        <v>11495725.859999999</v>
      </c>
      <c r="D1259" s="477">
        <v>0</v>
      </c>
      <c r="E1259" s="477">
        <v>6476722</v>
      </c>
      <c r="F1259" s="477">
        <v>0</v>
      </c>
      <c r="G1259" s="477">
        <v>-20938302.120000001</v>
      </c>
      <c r="H1259" s="527">
        <v>199362879.46000001</v>
      </c>
      <c r="I1259" s="469">
        <v>4982</v>
      </c>
      <c r="J1259" s="469">
        <v>1494</v>
      </c>
      <c r="K1259" s="469">
        <v>3488</v>
      </c>
      <c r="L1259" s="469">
        <v>9</v>
      </c>
      <c r="M1259" s="469">
        <v>43</v>
      </c>
      <c r="N1259" s="461" t="s">
        <v>4568</v>
      </c>
    </row>
    <row r="1260" spans="1:14" ht="26" x14ac:dyDescent="0.35">
      <c r="A1260" s="523" t="s">
        <v>2991</v>
      </c>
      <c r="B1260" s="474" t="s">
        <v>1216</v>
      </c>
      <c r="C1260" s="477"/>
      <c r="D1260" s="477"/>
      <c r="E1260" s="477"/>
      <c r="F1260" s="477"/>
      <c r="G1260" s="477"/>
      <c r="H1260" s="527"/>
      <c r="I1260" s="469"/>
      <c r="J1260" s="469"/>
      <c r="K1260" s="469"/>
      <c r="L1260" s="469"/>
      <c r="M1260" s="469"/>
      <c r="N1260" s="461"/>
    </row>
    <row r="1261" spans="1:14" ht="26" x14ac:dyDescent="0.35">
      <c r="A1261" s="523" t="s">
        <v>1784</v>
      </c>
      <c r="B1261" s="474" t="s">
        <v>1777</v>
      </c>
      <c r="C1261" s="477"/>
      <c r="D1261" s="477"/>
      <c r="E1261" s="477"/>
      <c r="F1261" s="477"/>
      <c r="G1261" s="477"/>
      <c r="H1261" s="527"/>
      <c r="I1261" s="469"/>
      <c r="J1261" s="469"/>
      <c r="K1261" s="469"/>
      <c r="L1261" s="469"/>
      <c r="M1261" s="469"/>
      <c r="N1261" s="461"/>
    </row>
    <row r="1262" spans="1:14" x14ac:dyDescent="0.35">
      <c r="A1262" s="523" t="s">
        <v>5001</v>
      </c>
      <c r="B1262" s="474" t="s">
        <v>8289</v>
      </c>
      <c r="C1262" s="477">
        <v>83552779</v>
      </c>
      <c r="D1262" s="477">
        <v>0</v>
      </c>
      <c r="E1262" s="477">
        <v>1948365</v>
      </c>
      <c r="F1262" s="477">
        <v>0</v>
      </c>
      <c r="G1262" s="477">
        <v>-89718647</v>
      </c>
      <c r="H1262" s="477">
        <v>79508467</v>
      </c>
      <c r="I1262" s="469">
        <v>10</v>
      </c>
      <c r="J1262" s="469">
        <v>4</v>
      </c>
      <c r="K1262" s="469">
        <v>6</v>
      </c>
      <c r="L1262" s="469">
        <v>250</v>
      </c>
      <c r="M1262" s="469">
        <v>0</v>
      </c>
      <c r="N1262" s="461" t="s">
        <v>4568</v>
      </c>
    </row>
    <row r="1263" spans="1:14" x14ac:dyDescent="0.35">
      <c r="A1263" s="523" t="s">
        <v>92</v>
      </c>
      <c r="B1263" s="474" t="s">
        <v>13887</v>
      </c>
      <c r="C1263" s="477">
        <v>16225093</v>
      </c>
      <c r="D1263" s="477">
        <v>0</v>
      </c>
      <c r="E1263" s="477">
        <v>10748756</v>
      </c>
      <c r="F1263" s="477">
        <v>0</v>
      </c>
      <c r="G1263" s="477">
        <v>-17959985</v>
      </c>
      <c r="H1263" s="477">
        <v>3284324</v>
      </c>
      <c r="I1263" s="469">
        <v>4</v>
      </c>
      <c r="J1263" s="469">
        <v>0</v>
      </c>
      <c r="K1263" s="469">
        <v>4</v>
      </c>
      <c r="L1263" s="469">
        <v>20</v>
      </c>
      <c r="M1263" s="469">
        <v>0</v>
      </c>
      <c r="N1263" s="461" t="s">
        <v>8201</v>
      </c>
    </row>
    <row r="1264" spans="1:14" ht="26" x14ac:dyDescent="0.35">
      <c r="A1264" s="523" t="s">
        <v>2979</v>
      </c>
      <c r="B1264" s="474" t="s">
        <v>602</v>
      </c>
      <c r="C1264" s="477">
        <v>0</v>
      </c>
      <c r="D1264" s="477">
        <v>0</v>
      </c>
      <c r="E1264" s="477">
        <v>153000</v>
      </c>
      <c r="F1264" s="477">
        <v>0</v>
      </c>
      <c r="G1264" s="477">
        <v>3535000</v>
      </c>
      <c r="H1264" s="477"/>
      <c r="I1264" s="469"/>
      <c r="J1264" s="469"/>
      <c r="K1264" s="469"/>
      <c r="L1264" s="469"/>
      <c r="M1264" s="469"/>
      <c r="N1264" s="461"/>
    </row>
    <row r="1265" spans="1:14" ht="26" x14ac:dyDescent="0.35">
      <c r="A1265" s="523" t="s">
        <v>8160</v>
      </c>
      <c r="B1265" s="474" t="s">
        <v>3776</v>
      </c>
      <c r="C1265" s="477">
        <v>5936900</v>
      </c>
      <c r="D1265" s="477">
        <v>0</v>
      </c>
      <c r="E1265" s="477">
        <v>2369040</v>
      </c>
      <c r="F1265" s="477">
        <v>0</v>
      </c>
      <c r="G1265" s="477">
        <v>5493432</v>
      </c>
      <c r="H1265" s="527">
        <v>1659736</v>
      </c>
      <c r="I1265" s="469">
        <v>151</v>
      </c>
      <c r="J1265" s="469">
        <v>98</v>
      </c>
      <c r="K1265" s="469">
        <v>53</v>
      </c>
      <c r="L1265" s="469">
        <v>151</v>
      </c>
      <c r="M1265" s="469">
        <v>1</v>
      </c>
      <c r="N1265" s="461" t="s">
        <v>3767</v>
      </c>
    </row>
    <row r="1266" spans="1:14" x14ac:dyDescent="0.35">
      <c r="A1266" s="523" t="s">
        <v>8161</v>
      </c>
      <c r="B1266" s="474" t="s">
        <v>3892</v>
      </c>
      <c r="C1266" s="477">
        <v>720893</v>
      </c>
      <c r="D1266" s="477">
        <v>0</v>
      </c>
      <c r="E1266" s="477">
        <v>-733100</v>
      </c>
      <c r="F1266" s="477">
        <v>0</v>
      </c>
      <c r="G1266" s="477">
        <v>-844063</v>
      </c>
      <c r="H1266" s="527">
        <v>80992</v>
      </c>
      <c r="I1266" s="469">
        <v>17</v>
      </c>
      <c r="J1266" s="469">
        <v>8</v>
      </c>
      <c r="K1266" s="469">
        <v>9</v>
      </c>
      <c r="L1266" s="469">
        <v>6</v>
      </c>
      <c r="M1266" s="469">
        <v>1</v>
      </c>
      <c r="N1266" s="461" t="s">
        <v>3500</v>
      </c>
    </row>
    <row r="1267" spans="1:14" x14ac:dyDescent="0.35">
      <c r="A1267" s="523" t="s">
        <v>3122</v>
      </c>
      <c r="B1267" s="524" t="s">
        <v>230</v>
      </c>
      <c r="C1267" s="477"/>
      <c r="D1267" s="477"/>
      <c r="E1267" s="477"/>
      <c r="F1267" s="477"/>
      <c r="G1267" s="477"/>
      <c r="H1267" s="527"/>
      <c r="I1267" s="469"/>
      <c r="J1267" s="469"/>
      <c r="K1267" s="469"/>
      <c r="L1267" s="469"/>
      <c r="M1267" s="469"/>
      <c r="N1267" s="461"/>
    </row>
    <row r="1268" spans="1:14" ht="26" x14ac:dyDescent="0.35">
      <c r="A1268" s="523" t="s">
        <v>2950</v>
      </c>
      <c r="B1268" s="474" t="s">
        <v>3952</v>
      </c>
      <c r="C1268" s="477"/>
      <c r="D1268" s="477"/>
      <c r="E1268" s="477"/>
      <c r="F1268" s="477"/>
      <c r="G1268" s="477"/>
      <c r="H1268" s="527"/>
      <c r="I1268" s="469"/>
      <c r="J1268" s="469"/>
      <c r="K1268" s="469"/>
      <c r="L1268" s="469"/>
      <c r="M1268" s="469"/>
      <c r="N1268" s="461"/>
    </row>
    <row r="1269" spans="1:14" x14ac:dyDescent="0.35">
      <c r="A1269" s="523" t="s">
        <v>1638</v>
      </c>
      <c r="B1269" s="474" t="s">
        <v>3840</v>
      </c>
      <c r="C1269" s="477">
        <v>13625297</v>
      </c>
      <c r="D1269" s="477">
        <v>0</v>
      </c>
      <c r="E1269" s="477">
        <v>13466514</v>
      </c>
      <c r="F1269" s="477">
        <v>0</v>
      </c>
      <c r="G1269" s="477">
        <v>-16585767</v>
      </c>
      <c r="H1269" s="477">
        <v>18525803</v>
      </c>
      <c r="I1269" s="469">
        <v>7</v>
      </c>
      <c r="J1269" s="469">
        <v>6</v>
      </c>
      <c r="K1269" s="469">
        <v>1</v>
      </c>
      <c r="L1269" s="469">
        <v>115</v>
      </c>
      <c r="M1269" s="469">
        <v>1</v>
      </c>
      <c r="N1269" s="461" t="s">
        <v>8201</v>
      </c>
    </row>
    <row r="1270" spans="1:14" ht="26" x14ac:dyDescent="0.35">
      <c r="A1270" s="523" t="s">
        <v>8643</v>
      </c>
      <c r="B1270" s="474" t="s">
        <v>264</v>
      </c>
      <c r="C1270" s="477"/>
      <c r="D1270" s="477"/>
      <c r="E1270" s="477"/>
      <c r="F1270" s="477"/>
      <c r="G1270" s="477"/>
      <c r="H1270" s="527"/>
      <c r="I1270" s="469"/>
      <c r="J1270" s="469"/>
      <c r="K1270" s="469"/>
      <c r="L1270" s="469"/>
      <c r="M1270" s="469"/>
      <c r="N1270" s="461"/>
    </row>
    <row r="1271" spans="1:14" x14ac:dyDescent="0.35">
      <c r="A1271" s="523" t="s">
        <v>3270</v>
      </c>
      <c r="B1271" s="474" t="s">
        <v>8390</v>
      </c>
      <c r="C1271" s="477">
        <v>3641963</v>
      </c>
      <c r="D1271" s="477">
        <v>0</v>
      </c>
      <c r="E1271" s="477">
        <v>1230492</v>
      </c>
      <c r="F1271" s="477">
        <v>0</v>
      </c>
      <c r="G1271" s="477">
        <v>3695609</v>
      </c>
      <c r="H1271" s="527">
        <v>-163822</v>
      </c>
      <c r="I1271" s="469">
        <v>5</v>
      </c>
      <c r="J1271" s="469">
        <v>2</v>
      </c>
      <c r="K1271" s="469">
        <v>3</v>
      </c>
      <c r="L1271" s="469">
        <v>10</v>
      </c>
      <c r="M1271" s="469">
        <v>0</v>
      </c>
      <c r="N1271" s="461" t="s">
        <v>8201</v>
      </c>
    </row>
    <row r="1272" spans="1:14" ht="26" x14ac:dyDescent="0.35">
      <c r="A1272" s="523" t="s">
        <v>3204</v>
      </c>
      <c r="B1272" s="474" t="s">
        <v>8205</v>
      </c>
      <c r="C1272" s="477">
        <v>0</v>
      </c>
      <c r="D1272" s="477">
        <v>0</v>
      </c>
      <c r="E1272" s="477">
        <v>-1862500</v>
      </c>
      <c r="F1272" s="477">
        <v>0</v>
      </c>
      <c r="G1272" s="477">
        <v>-3074758</v>
      </c>
      <c r="H1272" s="527">
        <v>82512762</v>
      </c>
      <c r="I1272" s="469">
        <v>5</v>
      </c>
      <c r="J1272" s="469">
        <v>1</v>
      </c>
      <c r="K1272" s="469">
        <v>4</v>
      </c>
      <c r="L1272" s="469">
        <v>7</v>
      </c>
      <c r="M1272" s="469">
        <v>0</v>
      </c>
      <c r="N1272" s="461" t="s">
        <v>3500</v>
      </c>
    </row>
    <row r="1273" spans="1:14" ht="26" x14ac:dyDescent="0.35">
      <c r="A1273" s="523" t="s">
        <v>8162</v>
      </c>
      <c r="B1273" s="474" t="s">
        <v>3613</v>
      </c>
      <c r="C1273" s="529">
        <v>368074</v>
      </c>
      <c r="D1273" s="477">
        <v>0</v>
      </c>
      <c r="E1273" s="529">
        <v>240560</v>
      </c>
      <c r="F1273" s="477">
        <v>0</v>
      </c>
      <c r="G1273" s="477">
        <v>240560</v>
      </c>
      <c r="H1273" s="529"/>
      <c r="I1273" s="469"/>
      <c r="J1273" s="469"/>
      <c r="K1273" s="469"/>
      <c r="L1273" s="469"/>
      <c r="M1273" s="469"/>
      <c r="N1273" s="461"/>
    </row>
    <row r="1274" spans="1:14" x14ac:dyDescent="0.35">
      <c r="A1274" s="523" t="s">
        <v>3034</v>
      </c>
      <c r="B1274" s="474" t="s">
        <v>8329</v>
      </c>
      <c r="C1274" s="477"/>
      <c r="D1274" s="477"/>
      <c r="E1274" s="477"/>
      <c r="F1274" s="477"/>
      <c r="G1274" s="477"/>
      <c r="H1274" s="527"/>
      <c r="I1274" s="469"/>
      <c r="J1274" s="469"/>
      <c r="K1274" s="469"/>
      <c r="L1274" s="469"/>
      <c r="M1274" s="469"/>
      <c r="N1274" s="461"/>
    </row>
    <row r="1275" spans="1:14" x14ac:dyDescent="0.35">
      <c r="A1275" s="523" t="s">
        <v>2599</v>
      </c>
      <c r="B1275" s="474" t="s">
        <v>3653</v>
      </c>
      <c r="C1275" s="477"/>
      <c r="D1275" s="477"/>
      <c r="E1275" s="477"/>
      <c r="F1275" s="477"/>
      <c r="G1275" s="477"/>
      <c r="H1275" s="527"/>
      <c r="I1275" s="469"/>
      <c r="J1275" s="469"/>
      <c r="K1275" s="469"/>
      <c r="L1275" s="469"/>
      <c r="M1275" s="469"/>
      <c r="N1275" s="461"/>
    </row>
    <row r="1276" spans="1:14" ht="27.5" x14ac:dyDescent="0.35">
      <c r="A1276" s="523" t="s">
        <v>16765</v>
      </c>
      <c r="B1276" s="474" t="s">
        <v>202</v>
      </c>
      <c r="C1276" s="477"/>
      <c r="D1276" s="477"/>
      <c r="E1276" s="477"/>
      <c r="F1276" s="477"/>
      <c r="G1276" s="477"/>
      <c r="H1276" s="527"/>
      <c r="I1276" s="469"/>
      <c r="J1276" s="469"/>
      <c r="K1276" s="469"/>
      <c r="L1276" s="469"/>
      <c r="M1276" s="469"/>
      <c r="N1276" s="461"/>
    </row>
    <row r="1277" spans="1:14" x14ac:dyDescent="0.35">
      <c r="A1277" s="523" t="s">
        <v>4987</v>
      </c>
      <c r="B1277" s="474" t="s">
        <v>895</v>
      </c>
      <c r="C1277" s="477"/>
      <c r="D1277" s="477"/>
      <c r="E1277" s="477"/>
      <c r="F1277" s="477"/>
      <c r="G1277" s="477"/>
      <c r="H1277" s="527"/>
      <c r="I1277" s="469"/>
      <c r="J1277" s="469"/>
      <c r="K1277" s="469"/>
      <c r="L1277" s="469"/>
      <c r="M1277" s="469"/>
      <c r="N1277" s="461"/>
    </row>
    <row r="1278" spans="1:14" ht="26" x14ac:dyDescent="0.35">
      <c r="A1278" s="523" t="s">
        <v>3228</v>
      </c>
      <c r="B1278" s="474" t="s">
        <v>304</v>
      </c>
      <c r="C1278" s="477"/>
      <c r="D1278" s="477"/>
      <c r="E1278" s="477"/>
      <c r="F1278" s="477"/>
      <c r="G1278" s="477"/>
      <c r="H1278" s="527"/>
      <c r="I1278" s="469"/>
      <c r="J1278" s="469"/>
      <c r="K1278" s="469"/>
      <c r="L1278" s="469"/>
      <c r="M1278" s="469"/>
      <c r="N1278" s="461"/>
    </row>
    <row r="1279" spans="1:14" ht="26" x14ac:dyDescent="0.35">
      <c r="A1279" s="523" t="s">
        <v>3137</v>
      </c>
      <c r="B1279" s="474" t="s">
        <v>8224</v>
      </c>
      <c r="C1279" s="477">
        <v>22157408</v>
      </c>
      <c r="D1279" s="477">
        <v>0</v>
      </c>
      <c r="E1279" s="477">
        <v>8197230</v>
      </c>
      <c r="F1279" s="477">
        <v>0</v>
      </c>
      <c r="G1279" s="477">
        <v>22260016</v>
      </c>
      <c r="H1279" s="527"/>
      <c r="I1279" s="469">
        <v>12</v>
      </c>
      <c r="J1279" s="469">
        <v>6</v>
      </c>
      <c r="K1279" s="469">
        <v>6</v>
      </c>
      <c r="L1279" s="469">
        <v>327</v>
      </c>
      <c r="M1279" s="469">
        <v>10</v>
      </c>
      <c r="N1279" s="461" t="s">
        <v>4568</v>
      </c>
    </row>
    <row r="1280" spans="1:14" ht="26" x14ac:dyDescent="0.35">
      <c r="A1280" s="523" t="s">
        <v>8163</v>
      </c>
      <c r="B1280" s="474" t="s">
        <v>12966</v>
      </c>
      <c r="C1280" s="477">
        <v>1088650</v>
      </c>
      <c r="D1280" s="477">
        <v>0</v>
      </c>
      <c r="E1280" s="477">
        <v>846617</v>
      </c>
      <c r="F1280" s="477">
        <v>0</v>
      </c>
      <c r="G1280" s="477">
        <v>1025244</v>
      </c>
      <c r="H1280" s="527">
        <v>90135</v>
      </c>
      <c r="I1280" s="469">
        <v>8</v>
      </c>
      <c r="J1280" s="469">
        <v>2</v>
      </c>
      <c r="K1280" s="469">
        <v>6</v>
      </c>
      <c r="L1280" s="469">
        <v>4</v>
      </c>
      <c r="M1280" s="469">
        <v>1</v>
      </c>
      <c r="N1280" s="461" t="s">
        <v>3767</v>
      </c>
    </row>
    <row r="1281" spans="1:14" ht="26" x14ac:dyDescent="0.35">
      <c r="A1281" s="523" t="s">
        <v>2958</v>
      </c>
      <c r="B1281" s="474" t="s">
        <v>3799</v>
      </c>
      <c r="C1281" s="477">
        <v>1720000</v>
      </c>
      <c r="D1281" s="477">
        <v>0</v>
      </c>
      <c r="E1281" s="477">
        <v>1395000</v>
      </c>
      <c r="F1281" s="477">
        <v>0</v>
      </c>
      <c r="G1281" s="477">
        <v>1627000</v>
      </c>
      <c r="H1281" s="527">
        <v>1553014</v>
      </c>
      <c r="I1281" s="469">
        <v>2</v>
      </c>
      <c r="J1281" s="469">
        <v>1</v>
      </c>
      <c r="K1281" s="469">
        <v>1</v>
      </c>
      <c r="L1281" s="469">
        <v>2</v>
      </c>
      <c r="M1281" s="469">
        <v>0</v>
      </c>
      <c r="N1281" s="461" t="s">
        <v>3790</v>
      </c>
    </row>
    <row r="1282" spans="1:14" x14ac:dyDescent="0.35">
      <c r="A1282" s="523" t="s">
        <v>2976</v>
      </c>
      <c r="B1282" s="474" t="s">
        <v>3618</v>
      </c>
      <c r="C1282" s="477"/>
      <c r="D1282" s="477"/>
      <c r="E1282" s="477"/>
      <c r="F1282" s="477"/>
      <c r="G1282" s="477"/>
      <c r="H1282" s="527"/>
      <c r="I1282" s="469"/>
      <c r="J1282" s="469"/>
      <c r="K1282" s="469"/>
      <c r="L1282" s="469"/>
      <c r="M1282" s="469"/>
      <c r="N1282" s="461"/>
    </row>
    <row r="1283" spans="1:14" x14ac:dyDescent="0.35">
      <c r="A1283" s="523" t="s">
        <v>2111</v>
      </c>
      <c r="B1283" s="474" t="s">
        <v>2110</v>
      </c>
      <c r="C1283" s="477"/>
      <c r="D1283" s="477"/>
      <c r="E1283" s="477"/>
      <c r="F1283" s="477"/>
      <c r="G1283" s="477"/>
      <c r="H1283" s="527"/>
      <c r="I1283" s="469"/>
      <c r="J1283" s="469"/>
      <c r="K1283" s="469"/>
      <c r="L1283" s="469"/>
      <c r="M1283" s="469"/>
      <c r="N1283" s="461"/>
    </row>
    <row r="1284" spans="1:14" ht="26" x14ac:dyDescent="0.35">
      <c r="A1284" s="523" t="s">
        <v>3025</v>
      </c>
      <c r="B1284" s="474" t="s">
        <v>4055</v>
      </c>
      <c r="C1284" s="477">
        <v>2269490</v>
      </c>
      <c r="D1284" s="477">
        <v>0</v>
      </c>
      <c r="E1284" s="477">
        <v>1540664</v>
      </c>
      <c r="F1284" s="477">
        <v>0</v>
      </c>
      <c r="G1284" s="477">
        <v>2307606</v>
      </c>
      <c r="H1284" s="527">
        <v>100000</v>
      </c>
      <c r="I1284" s="469">
        <v>4</v>
      </c>
      <c r="J1284" s="469">
        <v>0</v>
      </c>
      <c r="K1284" s="469">
        <v>4</v>
      </c>
      <c r="L1284" s="469">
        <v>12</v>
      </c>
      <c r="M1284" s="469">
        <v>0</v>
      </c>
      <c r="N1284" s="461" t="s">
        <v>3790</v>
      </c>
    </row>
    <row r="1285" spans="1:14" x14ac:dyDescent="0.35">
      <c r="A1285" s="523" t="s">
        <v>9618</v>
      </c>
      <c r="B1285" s="474" t="s">
        <v>10020</v>
      </c>
      <c r="C1285" s="477">
        <v>0</v>
      </c>
      <c r="D1285" s="477"/>
      <c r="E1285" s="477">
        <v>0</v>
      </c>
      <c r="F1285" s="477"/>
      <c r="G1285" s="477">
        <v>0</v>
      </c>
      <c r="H1285" s="527"/>
      <c r="I1285" s="469">
        <v>2</v>
      </c>
      <c r="J1285" s="469">
        <v>1</v>
      </c>
      <c r="K1285" s="469">
        <v>1</v>
      </c>
      <c r="L1285" s="469">
        <v>2</v>
      </c>
      <c r="M1285" s="469">
        <v>0</v>
      </c>
      <c r="N1285" s="461" t="s">
        <v>3500</v>
      </c>
    </row>
    <row r="1286" spans="1:14" ht="26" x14ac:dyDescent="0.35">
      <c r="A1286" s="523" t="s">
        <v>3170</v>
      </c>
      <c r="B1286" s="474" t="s">
        <v>911</v>
      </c>
      <c r="C1286" s="477"/>
      <c r="D1286" s="477"/>
      <c r="E1286" s="477"/>
      <c r="F1286" s="477"/>
      <c r="G1286" s="477"/>
      <c r="H1286" s="527"/>
      <c r="I1286" s="469"/>
      <c r="J1286" s="469"/>
      <c r="K1286" s="469"/>
      <c r="L1286" s="469"/>
      <c r="M1286" s="469"/>
      <c r="N1286" s="461"/>
    </row>
    <row r="1287" spans="1:14" ht="26" x14ac:dyDescent="0.35">
      <c r="A1287" s="523" t="s">
        <v>3011</v>
      </c>
      <c r="B1287" s="474" t="s">
        <v>1551</v>
      </c>
      <c r="C1287" s="477"/>
      <c r="D1287" s="477"/>
      <c r="E1287" s="477"/>
      <c r="F1287" s="477"/>
      <c r="G1287" s="477"/>
      <c r="H1287" s="527"/>
      <c r="I1287" s="469"/>
      <c r="J1287" s="469"/>
      <c r="K1287" s="469"/>
      <c r="L1287" s="469"/>
      <c r="M1287" s="469"/>
      <c r="N1287" s="461"/>
    </row>
    <row r="1288" spans="1:14" x14ac:dyDescent="0.35">
      <c r="A1288" s="523" t="s">
        <v>2992</v>
      </c>
      <c r="B1288" s="474" t="s">
        <v>1240</v>
      </c>
      <c r="C1288" s="477"/>
      <c r="D1288" s="477"/>
      <c r="E1288" s="477"/>
      <c r="F1288" s="477"/>
      <c r="G1288" s="477"/>
      <c r="H1288" s="527"/>
      <c r="I1288" s="469"/>
      <c r="J1288" s="469"/>
      <c r="K1288" s="469"/>
      <c r="L1288" s="469"/>
      <c r="M1288" s="469"/>
      <c r="N1288" s="461"/>
    </row>
    <row r="1289" spans="1:14" x14ac:dyDescent="0.35">
      <c r="A1289" s="523" t="s">
        <v>3037</v>
      </c>
      <c r="B1289" s="474" t="s">
        <v>2645</v>
      </c>
      <c r="C1289" s="477"/>
      <c r="D1289" s="477"/>
      <c r="E1289" s="477"/>
      <c r="F1289" s="477"/>
      <c r="G1289" s="477"/>
      <c r="H1289" s="527"/>
      <c r="I1289" s="469"/>
      <c r="J1289" s="469"/>
      <c r="K1289" s="469"/>
      <c r="L1289" s="469"/>
      <c r="M1289" s="469"/>
      <c r="N1289" s="461"/>
    </row>
    <row r="1290" spans="1:14" x14ac:dyDescent="0.35">
      <c r="A1290" s="523" t="s">
        <v>2996</v>
      </c>
      <c r="B1290" s="474" t="s">
        <v>2360</v>
      </c>
      <c r="C1290" s="477"/>
      <c r="D1290" s="477"/>
      <c r="E1290" s="477"/>
      <c r="F1290" s="477"/>
      <c r="G1290" s="477"/>
      <c r="H1290" s="527"/>
      <c r="I1290" s="469"/>
      <c r="J1290" s="469"/>
      <c r="K1290" s="469"/>
      <c r="L1290" s="469"/>
      <c r="M1290" s="469"/>
      <c r="N1290" s="461"/>
    </row>
    <row r="1291" spans="1:14" x14ac:dyDescent="0.35">
      <c r="A1291" s="523" t="s">
        <v>4040</v>
      </c>
      <c r="B1291" s="474" t="s">
        <v>4039</v>
      </c>
      <c r="C1291" s="477"/>
      <c r="D1291" s="477"/>
      <c r="E1291" s="477"/>
      <c r="F1291" s="477"/>
      <c r="G1291" s="477"/>
      <c r="H1291" s="527"/>
      <c r="I1291" s="469"/>
      <c r="J1291" s="469"/>
      <c r="K1291" s="469"/>
      <c r="L1291" s="469"/>
      <c r="M1291" s="469"/>
      <c r="N1291" s="461"/>
    </row>
    <row r="1292" spans="1:14" x14ac:dyDescent="0.35">
      <c r="A1292" s="523" t="s">
        <v>8238</v>
      </c>
      <c r="B1292" s="474" t="s">
        <v>9628</v>
      </c>
      <c r="C1292" s="477"/>
      <c r="D1292" s="477"/>
      <c r="E1292" s="477"/>
      <c r="F1292" s="477"/>
      <c r="G1292" s="477"/>
      <c r="H1292" s="527"/>
      <c r="I1292" s="469"/>
      <c r="J1292" s="469"/>
      <c r="K1292" s="469"/>
      <c r="L1292" s="469"/>
      <c r="M1292" s="469"/>
      <c r="N1292" s="461"/>
    </row>
    <row r="1293" spans="1:14" x14ac:dyDescent="0.35">
      <c r="A1293" s="523" t="s">
        <v>3110</v>
      </c>
      <c r="B1293" s="474" t="s">
        <v>3580</v>
      </c>
      <c r="C1293" s="477">
        <v>637988.41</v>
      </c>
      <c r="D1293" s="477">
        <v>0</v>
      </c>
      <c r="E1293" s="477">
        <v>400000</v>
      </c>
      <c r="F1293" s="477">
        <v>0</v>
      </c>
      <c r="G1293" s="477">
        <v>-20009954.539999999</v>
      </c>
      <c r="H1293" s="477">
        <v>419650911</v>
      </c>
      <c r="I1293" s="469">
        <v>5</v>
      </c>
      <c r="J1293" s="469">
        <v>5</v>
      </c>
      <c r="K1293" s="469">
        <v>0</v>
      </c>
      <c r="L1293" s="469">
        <v>0</v>
      </c>
      <c r="M1293" s="469">
        <v>1</v>
      </c>
      <c r="N1293" s="461" t="s">
        <v>3790</v>
      </c>
    </row>
    <row r="1294" spans="1:14" ht="26" x14ac:dyDescent="0.35">
      <c r="A1294" s="523" t="s">
        <v>3063</v>
      </c>
      <c r="B1294" s="474" t="s">
        <v>841</v>
      </c>
      <c r="C1294" s="477"/>
      <c r="D1294" s="477"/>
      <c r="E1294" s="477"/>
      <c r="F1294" s="477"/>
      <c r="G1294" s="477"/>
      <c r="H1294" s="527"/>
      <c r="I1294" s="469"/>
      <c r="J1294" s="469"/>
      <c r="K1294" s="469"/>
      <c r="L1294" s="469"/>
      <c r="M1294" s="469"/>
      <c r="N1294" s="461"/>
    </row>
    <row r="1295" spans="1:14" x14ac:dyDescent="0.35">
      <c r="A1295" s="523" t="s">
        <v>179</v>
      </c>
      <c r="B1295" s="474" t="s">
        <v>177</v>
      </c>
      <c r="C1295" s="477"/>
      <c r="D1295" s="477"/>
      <c r="E1295" s="477"/>
      <c r="F1295" s="477"/>
      <c r="G1295" s="477"/>
      <c r="H1295" s="527"/>
      <c r="I1295" s="469"/>
      <c r="J1295" s="469"/>
      <c r="K1295" s="469"/>
      <c r="L1295" s="469"/>
      <c r="M1295" s="469"/>
      <c r="N1295" s="461"/>
    </row>
    <row r="1296" spans="1:14" ht="26" x14ac:dyDescent="0.35">
      <c r="A1296" s="523" t="s">
        <v>3157</v>
      </c>
      <c r="B1296" s="474" t="s">
        <v>795</v>
      </c>
      <c r="C1296" s="477"/>
      <c r="D1296" s="477"/>
      <c r="E1296" s="477"/>
      <c r="F1296" s="477"/>
      <c r="G1296" s="477"/>
      <c r="H1296" s="527"/>
      <c r="I1296" s="469"/>
      <c r="J1296" s="469"/>
      <c r="K1296" s="469"/>
      <c r="L1296" s="469"/>
      <c r="M1296" s="469"/>
      <c r="N1296" s="461"/>
    </row>
    <row r="1297" spans="1:14" x14ac:dyDescent="0.35">
      <c r="A1297" s="523" t="s">
        <v>3017</v>
      </c>
      <c r="B1297" s="474" t="s">
        <v>3673</v>
      </c>
      <c r="C1297" s="477"/>
      <c r="D1297" s="477"/>
      <c r="E1297" s="477"/>
      <c r="F1297" s="477"/>
      <c r="G1297" s="477"/>
      <c r="H1297" s="527"/>
      <c r="I1297" s="469"/>
      <c r="J1297" s="469"/>
      <c r="K1297" s="469"/>
      <c r="L1297" s="469"/>
      <c r="M1297" s="469"/>
      <c r="N1297" s="461"/>
    </row>
    <row r="1298" spans="1:14" ht="26" x14ac:dyDescent="0.35">
      <c r="A1298" s="523" t="s">
        <v>8383</v>
      </c>
      <c r="B1298" s="474" t="s">
        <v>4034</v>
      </c>
      <c r="C1298" s="477">
        <v>0</v>
      </c>
      <c r="D1298" s="477">
        <v>0</v>
      </c>
      <c r="E1298" s="477">
        <v>0</v>
      </c>
      <c r="F1298" s="477">
        <v>0</v>
      </c>
      <c r="G1298" s="477">
        <v>0</v>
      </c>
      <c r="H1298" s="527">
        <v>0</v>
      </c>
      <c r="I1298" s="469">
        <v>5</v>
      </c>
      <c r="J1298" s="469">
        <v>4</v>
      </c>
      <c r="K1298" s="469">
        <v>1</v>
      </c>
      <c r="L1298" s="469">
        <v>0</v>
      </c>
      <c r="M1298" s="469">
        <v>0</v>
      </c>
      <c r="N1298" s="461" t="s">
        <v>3790</v>
      </c>
    </row>
    <row r="1299" spans="1:14" x14ac:dyDescent="0.35">
      <c r="A1299" s="523" t="s">
        <v>2952</v>
      </c>
      <c r="B1299" s="474" t="s">
        <v>3980</v>
      </c>
      <c r="C1299" s="477"/>
      <c r="D1299" s="477"/>
      <c r="E1299" s="477"/>
      <c r="F1299" s="477"/>
      <c r="G1299" s="477"/>
      <c r="H1299" s="527"/>
      <c r="I1299" s="469"/>
      <c r="J1299" s="469"/>
      <c r="K1299" s="469"/>
      <c r="L1299" s="469"/>
      <c r="M1299" s="469"/>
      <c r="N1299" s="461"/>
    </row>
    <row r="1300" spans="1:14" x14ac:dyDescent="0.35">
      <c r="A1300" s="523" t="s">
        <v>3225</v>
      </c>
      <c r="B1300" s="474" t="s">
        <v>232</v>
      </c>
      <c r="C1300" s="477"/>
      <c r="D1300" s="477"/>
      <c r="E1300" s="477"/>
      <c r="F1300" s="477"/>
      <c r="G1300" s="477"/>
      <c r="H1300" s="527"/>
      <c r="I1300" s="469"/>
      <c r="J1300" s="469"/>
      <c r="K1300" s="469"/>
      <c r="L1300" s="469"/>
      <c r="M1300" s="469"/>
      <c r="N1300" s="461"/>
    </row>
    <row r="1301" spans="1:14" x14ac:dyDescent="0.35">
      <c r="A1301" s="523" t="s">
        <v>3219</v>
      </c>
      <c r="B1301" s="474" t="s">
        <v>959</v>
      </c>
      <c r="C1301" s="477"/>
      <c r="D1301" s="477"/>
      <c r="E1301" s="477"/>
      <c r="F1301" s="477"/>
      <c r="G1301" s="477"/>
      <c r="H1301" s="527"/>
      <c r="I1301" s="469"/>
      <c r="J1301" s="469"/>
      <c r="K1301" s="469"/>
      <c r="L1301" s="469"/>
      <c r="M1301" s="469"/>
      <c r="N1301" s="461"/>
    </row>
    <row r="1302" spans="1:14" ht="26" x14ac:dyDescent="0.35">
      <c r="A1302" s="523" t="s">
        <v>3199</v>
      </c>
      <c r="B1302" s="474" t="s">
        <v>1378</v>
      </c>
      <c r="C1302" s="477"/>
      <c r="D1302" s="477"/>
      <c r="E1302" s="477"/>
      <c r="F1302" s="477"/>
      <c r="G1302" s="477"/>
      <c r="H1302" s="527"/>
      <c r="I1302" s="469"/>
      <c r="J1302" s="469"/>
      <c r="K1302" s="469"/>
      <c r="L1302" s="469"/>
      <c r="M1302" s="469"/>
      <c r="N1302" s="461"/>
    </row>
    <row r="1303" spans="1:14" ht="26" x14ac:dyDescent="0.35">
      <c r="A1303" s="523" t="s">
        <v>2969</v>
      </c>
      <c r="B1303" s="474" t="s">
        <v>4001</v>
      </c>
      <c r="C1303" s="477">
        <v>500000</v>
      </c>
      <c r="D1303" s="477">
        <v>0</v>
      </c>
      <c r="E1303" s="477">
        <v>390000</v>
      </c>
      <c r="F1303" s="477">
        <v>0</v>
      </c>
      <c r="G1303" s="477">
        <v>485000</v>
      </c>
      <c r="H1303" s="527">
        <v>0</v>
      </c>
      <c r="I1303" s="469">
        <v>45</v>
      </c>
      <c r="J1303" s="469">
        <v>25</v>
      </c>
      <c r="K1303" s="469">
        <v>20</v>
      </c>
      <c r="L1303" s="469">
        <v>14</v>
      </c>
      <c r="M1303" s="469">
        <v>1</v>
      </c>
      <c r="N1303" s="461" t="s">
        <v>3790</v>
      </c>
    </row>
    <row r="1304" spans="1:14" ht="26" x14ac:dyDescent="0.35">
      <c r="A1304" s="523" t="s">
        <v>3176</v>
      </c>
      <c r="B1304" s="474" t="s">
        <v>4066</v>
      </c>
      <c r="C1304" s="477">
        <v>32048036</v>
      </c>
      <c r="D1304" s="477">
        <v>0</v>
      </c>
      <c r="E1304" s="477">
        <v>5959688</v>
      </c>
      <c r="F1304" s="477">
        <v>0</v>
      </c>
      <c r="G1304" s="477">
        <v>31619104</v>
      </c>
      <c r="H1304" s="477">
        <v>64524240</v>
      </c>
      <c r="I1304" s="469">
        <v>243</v>
      </c>
      <c r="J1304" s="469">
        <v>57</v>
      </c>
      <c r="K1304" s="469">
        <v>186</v>
      </c>
      <c r="L1304" s="469">
        <v>10</v>
      </c>
      <c r="M1304" s="469">
        <v>1</v>
      </c>
      <c r="N1304" s="461" t="s">
        <v>4568</v>
      </c>
    </row>
    <row r="1305" spans="1:14" ht="26" x14ac:dyDescent="0.35">
      <c r="A1305" s="523" t="s">
        <v>3200</v>
      </c>
      <c r="B1305" s="474" t="s">
        <v>3968</v>
      </c>
      <c r="C1305" s="477">
        <v>42704047</v>
      </c>
      <c r="D1305" s="477">
        <v>0</v>
      </c>
      <c r="E1305" s="477">
        <v>118264590</v>
      </c>
      <c r="F1305" s="477">
        <v>0</v>
      </c>
      <c r="G1305" s="477">
        <v>282935294</v>
      </c>
      <c r="H1305" s="477">
        <v>1977318389</v>
      </c>
      <c r="I1305" s="470">
        <v>3300</v>
      </c>
      <c r="J1305" s="470">
        <v>900</v>
      </c>
      <c r="K1305" s="470">
        <v>2400</v>
      </c>
      <c r="L1305" s="470">
        <v>7</v>
      </c>
      <c r="M1305" s="470">
        <v>23</v>
      </c>
      <c r="N1305" s="459" t="s">
        <v>4568</v>
      </c>
    </row>
    <row r="1306" spans="1:14" x14ac:dyDescent="0.35">
      <c r="A1306" s="525" t="s">
        <v>3148</v>
      </c>
      <c r="B1306" s="475" t="s">
        <v>14353</v>
      </c>
      <c r="C1306" s="478">
        <v>3264771000</v>
      </c>
      <c r="D1306" s="478">
        <v>0</v>
      </c>
      <c r="E1306" s="478">
        <v>3264771000</v>
      </c>
      <c r="F1306" s="478">
        <v>0</v>
      </c>
      <c r="G1306" s="528">
        <v>66645091000</v>
      </c>
      <c r="H1306" s="528">
        <v>100477933000</v>
      </c>
      <c r="I1306" s="471">
        <v>8</v>
      </c>
      <c r="J1306" s="471">
        <v>6</v>
      </c>
      <c r="K1306" s="471">
        <v>2</v>
      </c>
      <c r="L1306" s="471">
        <v>8</v>
      </c>
      <c r="M1306" s="471">
        <v>1</v>
      </c>
      <c r="N1306" s="465" t="s">
        <v>4568</v>
      </c>
    </row>
    <row r="1307" spans="1:14" x14ac:dyDescent="0.35">
      <c r="A1307" s="523" t="s">
        <v>3091</v>
      </c>
      <c r="B1307" s="474" t="s">
        <v>14790</v>
      </c>
      <c r="C1307" s="477">
        <v>13340263</v>
      </c>
      <c r="D1307" s="477">
        <v>0</v>
      </c>
      <c r="E1307" s="477">
        <v>-13340262</v>
      </c>
      <c r="F1307" s="477">
        <v>0</v>
      </c>
      <c r="G1307" s="527">
        <v>-15125664</v>
      </c>
      <c r="H1307" s="527">
        <v>0</v>
      </c>
      <c r="I1307" s="469">
        <v>6</v>
      </c>
      <c r="J1307" s="469">
        <v>1</v>
      </c>
      <c r="K1307" s="469">
        <v>5</v>
      </c>
      <c r="L1307" s="469">
        <v>6</v>
      </c>
      <c r="M1307" s="469">
        <v>1</v>
      </c>
      <c r="N1307" s="461" t="s">
        <v>8201</v>
      </c>
    </row>
    <row r="1308" spans="1:14" x14ac:dyDescent="0.35">
      <c r="A1308" s="523" t="s">
        <v>3036</v>
      </c>
      <c r="B1308" s="474" t="s">
        <v>8542</v>
      </c>
      <c r="C1308" s="477"/>
      <c r="D1308" s="477"/>
      <c r="E1308" s="477"/>
      <c r="F1308" s="477"/>
      <c r="G1308" s="527"/>
      <c r="H1308" s="527"/>
      <c r="I1308" s="469"/>
      <c r="J1308" s="469"/>
      <c r="K1308" s="469"/>
      <c r="L1308" s="469"/>
      <c r="M1308" s="469"/>
      <c r="N1308" s="461"/>
    </row>
    <row r="1309" spans="1:14" ht="26" x14ac:dyDescent="0.35">
      <c r="A1309" s="523" t="s">
        <v>2989</v>
      </c>
      <c r="B1309" s="474" t="s">
        <v>1549</v>
      </c>
      <c r="C1309" s="477"/>
      <c r="D1309" s="477"/>
      <c r="E1309" s="477"/>
      <c r="F1309" s="477"/>
      <c r="G1309" s="527"/>
      <c r="H1309" s="527"/>
      <c r="I1309" s="469"/>
      <c r="J1309" s="469"/>
      <c r="K1309" s="469"/>
      <c r="L1309" s="469"/>
      <c r="M1309" s="469"/>
      <c r="N1309" s="461"/>
    </row>
    <row r="1310" spans="1:14" x14ac:dyDescent="0.35">
      <c r="A1310" s="523" t="s">
        <v>8168</v>
      </c>
      <c r="B1310" s="474" t="s">
        <v>9621</v>
      </c>
      <c r="C1310" s="477">
        <v>6837527</v>
      </c>
      <c r="D1310" s="477">
        <v>0</v>
      </c>
      <c r="E1310" s="477">
        <v>4194643</v>
      </c>
      <c r="F1310" s="477">
        <v>0</v>
      </c>
      <c r="G1310" s="477">
        <v>4345748</v>
      </c>
      <c r="H1310" s="477">
        <v>6663339</v>
      </c>
      <c r="I1310" s="469">
        <v>6</v>
      </c>
      <c r="J1310" s="469">
        <v>2</v>
      </c>
      <c r="K1310" s="469">
        <v>6</v>
      </c>
      <c r="L1310" s="469">
        <v>17</v>
      </c>
      <c r="M1310" s="469">
        <v>0</v>
      </c>
      <c r="N1310" s="461" t="s">
        <v>3767</v>
      </c>
    </row>
    <row r="1311" spans="1:14" x14ac:dyDescent="0.35">
      <c r="A1311" s="523" t="s">
        <v>3051</v>
      </c>
      <c r="B1311" s="474" t="s">
        <v>3914</v>
      </c>
      <c r="C1311" s="477"/>
      <c r="D1311" s="477"/>
      <c r="E1311" s="477"/>
      <c r="F1311" s="477"/>
      <c r="G1311" s="527"/>
      <c r="H1311" s="527"/>
      <c r="I1311" s="469"/>
      <c r="J1311" s="469"/>
      <c r="K1311" s="469"/>
      <c r="L1311" s="469"/>
      <c r="M1311" s="469"/>
      <c r="N1311" s="461"/>
    </row>
    <row r="1312" spans="1:14" ht="26" x14ac:dyDescent="0.35">
      <c r="A1312" s="523" t="s">
        <v>2512</v>
      </c>
      <c r="B1312" s="474" t="s">
        <v>12971</v>
      </c>
      <c r="C1312" s="477">
        <v>1060000</v>
      </c>
      <c r="D1312" s="477">
        <v>0</v>
      </c>
      <c r="E1312" s="477">
        <v>3622875</v>
      </c>
      <c r="F1312" s="477">
        <v>0</v>
      </c>
      <c r="G1312" s="477">
        <v>3704450</v>
      </c>
      <c r="H1312" s="477">
        <v>1475159</v>
      </c>
      <c r="I1312" s="469">
        <v>10</v>
      </c>
      <c r="J1312" s="469">
        <v>5</v>
      </c>
      <c r="K1312" s="469">
        <v>5</v>
      </c>
      <c r="L1312" s="469">
        <v>14</v>
      </c>
      <c r="M1312" s="469">
        <v>0</v>
      </c>
      <c r="N1312" s="461" t="s">
        <v>3767</v>
      </c>
    </row>
    <row r="1313" spans="1:14" ht="26" x14ac:dyDescent="0.35">
      <c r="A1313" s="523" t="s">
        <v>4988</v>
      </c>
      <c r="B1313" s="474" t="s">
        <v>8316</v>
      </c>
      <c r="C1313" s="477"/>
      <c r="D1313" s="477"/>
      <c r="E1313" s="477"/>
      <c r="F1313" s="477"/>
      <c r="G1313" s="527"/>
      <c r="H1313" s="527"/>
      <c r="I1313" s="469"/>
      <c r="J1313" s="469"/>
      <c r="K1313" s="469"/>
      <c r="L1313" s="469"/>
      <c r="M1313" s="469"/>
      <c r="N1313" s="461"/>
    </row>
    <row r="1314" spans="1:14" x14ac:dyDescent="0.35">
      <c r="A1314" s="523" t="s">
        <v>8172</v>
      </c>
      <c r="B1314" s="474" t="s">
        <v>3894</v>
      </c>
      <c r="C1314" s="477">
        <v>0</v>
      </c>
      <c r="D1314" s="477">
        <v>0</v>
      </c>
      <c r="E1314" s="477">
        <v>0</v>
      </c>
      <c r="F1314" s="477">
        <v>0</v>
      </c>
      <c r="G1314" s="527">
        <v>0</v>
      </c>
      <c r="H1314" s="527">
        <v>0</v>
      </c>
      <c r="I1314" s="469">
        <v>1</v>
      </c>
      <c r="J1314" s="469">
        <v>0</v>
      </c>
      <c r="K1314" s="469">
        <v>1</v>
      </c>
      <c r="L1314" s="469">
        <v>0</v>
      </c>
      <c r="M1314" s="469">
        <v>0</v>
      </c>
      <c r="N1314" s="461" t="s">
        <v>3767</v>
      </c>
    </row>
    <row r="1315" spans="1:14" x14ac:dyDescent="0.35">
      <c r="A1315" s="523" t="s">
        <v>8189</v>
      </c>
      <c r="B1315" s="474" t="s">
        <v>8187</v>
      </c>
      <c r="C1315" s="477">
        <v>749717</v>
      </c>
      <c r="D1315" s="477">
        <v>0</v>
      </c>
      <c r="E1315" s="477">
        <v>389200</v>
      </c>
      <c r="F1315" s="477">
        <v>0</v>
      </c>
      <c r="G1315" s="477">
        <v>404200</v>
      </c>
      <c r="H1315" s="477">
        <v>0</v>
      </c>
      <c r="I1315" s="469">
        <v>8</v>
      </c>
      <c r="J1315" s="469">
        <v>1</v>
      </c>
      <c r="K1315" s="469">
        <v>7</v>
      </c>
      <c r="L1315" s="469">
        <v>8</v>
      </c>
      <c r="M1315" s="469">
        <v>1</v>
      </c>
      <c r="N1315" s="461" t="s">
        <v>3790</v>
      </c>
    </row>
    <row r="1316" spans="1:14" x14ac:dyDescent="0.35">
      <c r="A1316" s="523" t="s">
        <v>3093</v>
      </c>
      <c r="B1316" s="474" t="s">
        <v>2315</v>
      </c>
      <c r="C1316" s="477"/>
      <c r="D1316" s="477"/>
      <c r="E1316" s="477"/>
      <c r="F1316" s="477"/>
      <c r="G1316" s="527"/>
      <c r="H1316" s="527"/>
      <c r="I1316" s="469"/>
      <c r="J1316" s="469"/>
      <c r="K1316" s="469"/>
      <c r="L1316" s="469"/>
      <c r="M1316" s="469"/>
      <c r="N1316" s="461"/>
    </row>
    <row r="1317" spans="1:14" x14ac:dyDescent="0.35">
      <c r="A1317" s="523" t="s">
        <v>949</v>
      </c>
      <c r="B1317" s="474" t="s">
        <v>947</v>
      </c>
      <c r="C1317" s="477"/>
      <c r="D1317" s="477"/>
      <c r="E1317" s="477"/>
      <c r="F1317" s="477"/>
      <c r="G1317" s="527"/>
      <c r="H1317" s="527"/>
      <c r="I1317" s="469"/>
      <c r="J1317" s="469"/>
      <c r="K1317" s="469"/>
      <c r="L1317" s="469"/>
      <c r="M1317" s="469"/>
      <c r="N1317" s="461"/>
    </row>
    <row r="1318" spans="1:14" ht="26" x14ac:dyDescent="0.35">
      <c r="A1318" s="523" t="s">
        <v>5109</v>
      </c>
      <c r="B1318" s="474" t="s">
        <v>3911</v>
      </c>
      <c r="C1318" s="477">
        <v>10545987</v>
      </c>
      <c r="D1318" s="477">
        <v>0</v>
      </c>
      <c r="E1318" s="477">
        <v>9507914</v>
      </c>
      <c r="F1318" s="477">
        <v>0</v>
      </c>
      <c r="G1318" s="527">
        <v>9820013</v>
      </c>
      <c r="H1318" s="527">
        <v>443270</v>
      </c>
      <c r="I1318" s="469">
        <v>3</v>
      </c>
      <c r="J1318" s="469">
        <v>1</v>
      </c>
      <c r="K1318" s="469">
        <v>2</v>
      </c>
      <c r="L1318" s="469">
        <v>4</v>
      </c>
      <c r="M1318" s="469">
        <v>0</v>
      </c>
      <c r="N1318" s="461" t="s">
        <v>4568</v>
      </c>
    </row>
    <row r="1319" spans="1:14" ht="26" x14ac:dyDescent="0.35">
      <c r="A1319" s="523" t="s">
        <v>1722</v>
      </c>
      <c r="B1319" s="474" t="s">
        <v>1732</v>
      </c>
      <c r="C1319" s="477"/>
      <c r="D1319" s="477"/>
      <c r="E1319" s="477"/>
      <c r="F1319" s="477"/>
      <c r="G1319" s="527"/>
      <c r="H1319" s="527"/>
      <c r="I1319" s="469"/>
      <c r="J1319" s="469"/>
      <c r="K1319" s="469"/>
      <c r="L1319" s="469"/>
      <c r="M1319" s="469"/>
      <c r="N1319" s="461"/>
    </row>
    <row r="1320" spans="1:14" x14ac:dyDescent="0.35">
      <c r="A1320" s="523" t="s">
        <v>199</v>
      </c>
      <c r="B1320" s="474" t="s">
        <v>8195</v>
      </c>
      <c r="C1320" s="477">
        <v>1728650</v>
      </c>
      <c r="D1320" s="477">
        <v>0</v>
      </c>
      <c r="E1320" s="477">
        <v>1439450</v>
      </c>
      <c r="F1320" s="477">
        <v>0</v>
      </c>
      <c r="G1320" s="477">
        <v>1574256</v>
      </c>
      <c r="H1320" s="477">
        <v>22385713</v>
      </c>
      <c r="I1320" s="469">
        <v>7</v>
      </c>
      <c r="J1320" s="469">
        <v>1</v>
      </c>
      <c r="K1320" s="469">
        <v>6</v>
      </c>
      <c r="L1320" s="469">
        <v>3</v>
      </c>
      <c r="M1320" s="469">
        <v>0</v>
      </c>
      <c r="N1320" s="461" t="s">
        <v>3500</v>
      </c>
    </row>
    <row r="1321" spans="1:14" x14ac:dyDescent="0.35">
      <c r="A1321" s="523" t="s">
        <v>2953</v>
      </c>
      <c r="B1321" s="474" t="s">
        <v>1768</v>
      </c>
      <c r="C1321" s="477"/>
      <c r="D1321" s="477"/>
      <c r="E1321" s="477"/>
      <c r="F1321" s="477"/>
      <c r="G1321" s="527"/>
      <c r="H1321" s="527"/>
      <c r="I1321" s="469"/>
      <c r="J1321" s="469"/>
      <c r="K1321" s="469"/>
      <c r="L1321" s="469"/>
      <c r="M1321" s="469"/>
      <c r="N1321" s="461"/>
    </row>
    <row r="1322" spans="1:14" ht="26" x14ac:dyDescent="0.35">
      <c r="A1322" s="523" t="s">
        <v>3047</v>
      </c>
      <c r="B1322" s="474" t="s">
        <v>2718</v>
      </c>
      <c r="C1322" s="477"/>
      <c r="D1322" s="477"/>
      <c r="E1322" s="477"/>
      <c r="F1322" s="477"/>
      <c r="G1322" s="527"/>
      <c r="H1322" s="527"/>
      <c r="I1322" s="469"/>
      <c r="J1322" s="469"/>
      <c r="K1322" s="469"/>
      <c r="L1322" s="469"/>
      <c r="M1322" s="469"/>
      <c r="N1322" s="461"/>
    </row>
    <row r="1323" spans="1:14" x14ac:dyDescent="0.35">
      <c r="A1323" s="523" t="s">
        <v>953</v>
      </c>
      <c r="B1323" s="474" t="s">
        <v>3816</v>
      </c>
      <c r="C1323" s="477">
        <v>248357907.74000001</v>
      </c>
      <c r="D1323" s="477">
        <v>0</v>
      </c>
      <c r="E1323" s="477">
        <v>49938757.149999999</v>
      </c>
      <c r="F1323" s="477">
        <v>0</v>
      </c>
      <c r="G1323" s="477">
        <v>214906054.56</v>
      </c>
      <c r="H1323" s="477">
        <v>776093925</v>
      </c>
      <c r="I1323" s="469">
        <v>8</v>
      </c>
      <c r="J1323" s="469">
        <v>3</v>
      </c>
      <c r="K1323" s="469">
        <v>5</v>
      </c>
      <c r="L1323" s="469">
        <v>397</v>
      </c>
      <c r="M1323" s="469">
        <v>0</v>
      </c>
      <c r="N1323" s="461" t="s">
        <v>8222</v>
      </c>
    </row>
    <row r="1324" spans="1:14" ht="26" x14ac:dyDescent="0.35">
      <c r="A1324" s="523" t="s">
        <v>8173</v>
      </c>
      <c r="B1324" s="474" t="s">
        <v>4507</v>
      </c>
      <c r="C1324" s="477"/>
      <c r="D1324" s="477"/>
      <c r="E1324" s="477"/>
      <c r="F1324" s="477"/>
      <c r="G1324" s="527"/>
      <c r="H1324" s="527"/>
      <c r="I1324" s="469"/>
      <c r="J1324" s="469"/>
      <c r="K1324" s="469"/>
      <c r="L1324" s="469"/>
      <c r="M1324" s="469"/>
      <c r="N1324" s="461"/>
    </row>
    <row r="1325" spans="1:14" x14ac:dyDescent="0.35">
      <c r="A1325" s="523" t="s">
        <v>1106</v>
      </c>
      <c r="B1325" s="474" t="s">
        <v>1105</v>
      </c>
      <c r="C1325" s="477"/>
      <c r="D1325" s="477"/>
      <c r="E1325" s="477"/>
      <c r="F1325" s="477"/>
      <c r="G1325" s="527"/>
      <c r="H1325" s="527"/>
      <c r="I1325" s="469"/>
      <c r="J1325" s="469"/>
      <c r="K1325" s="469"/>
      <c r="L1325" s="469"/>
      <c r="M1325" s="469"/>
      <c r="N1325" s="461"/>
    </row>
    <row r="1326" spans="1:14" ht="26" x14ac:dyDescent="0.35">
      <c r="A1326" s="523" t="s">
        <v>2513</v>
      </c>
      <c r="B1326" s="474" t="s">
        <v>4509</v>
      </c>
      <c r="C1326" s="477"/>
      <c r="D1326" s="477"/>
      <c r="E1326" s="477"/>
      <c r="F1326" s="477"/>
      <c r="G1326" s="527"/>
      <c r="H1326" s="527"/>
      <c r="I1326" s="469"/>
      <c r="J1326" s="469"/>
      <c r="K1326" s="469"/>
      <c r="L1326" s="469"/>
      <c r="M1326" s="469"/>
      <c r="N1326" s="461"/>
    </row>
    <row r="1327" spans="1:14" x14ac:dyDescent="0.35">
      <c r="A1327" s="523" t="s">
        <v>1600</v>
      </c>
      <c r="B1327" s="474" t="s">
        <v>4510</v>
      </c>
      <c r="C1327" s="477"/>
      <c r="D1327" s="477"/>
      <c r="E1327" s="477"/>
      <c r="F1327" s="477"/>
      <c r="G1327" s="527"/>
      <c r="H1327" s="527"/>
      <c r="I1327" s="469"/>
      <c r="J1327" s="469"/>
      <c r="K1327" s="469"/>
      <c r="L1327" s="469"/>
      <c r="M1327" s="469"/>
      <c r="N1327" s="461"/>
    </row>
    <row r="1328" spans="1:14" ht="26" x14ac:dyDescent="0.35">
      <c r="A1328" s="523" t="s">
        <v>1794</v>
      </c>
      <c r="B1328" s="474" t="s">
        <v>1786</v>
      </c>
      <c r="C1328" s="477"/>
      <c r="D1328" s="477"/>
      <c r="E1328" s="477"/>
      <c r="F1328" s="477"/>
      <c r="G1328" s="527"/>
      <c r="H1328" s="527"/>
      <c r="I1328" s="469"/>
      <c r="J1328" s="469"/>
      <c r="K1328" s="469"/>
      <c r="L1328" s="469"/>
      <c r="M1328" s="469"/>
      <c r="N1328" s="461"/>
    </row>
    <row r="1329" spans="1:14" x14ac:dyDescent="0.35">
      <c r="A1329" s="523" t="s">
        <v>1821</v>
      </c>
      <c r="B1329" s="474" t="s">
        <v>1800</v>
      </c>
      <c r="C1329" s="477">
        <v>10246858</v>
      </c>
      <c r="D1329" s="477">
        <v>0</v>
      </c>
      <c r="E1329" s="477">
        <v>0</v>
      </c>
      <c r="F1329" s="477">
        <v>0</v>
      </c>
      <c r="G1329" s="477">
        <v>12358761</v>
      </c>
      <c r="H1329" s="477">
        <v>42802747</v>
      </c>
      <c r="I1329" s="469">
        <v>9</v>
      </c>
      <c r="J1329" s="469">
        <v>6</v>
      </c>
      <c r="K1329" s="469">
        <v>3</v>
      </c>
      <c r="L1329" s="469">
        <v>9</v>
      </c>
      <c r="M1329" s="469">
        <v>0</v>
      </c>
      <c r="N1329" s="461" t="s">
        <v>8201</v>
      </c>
    </row>
    <row r="1330" spans="1:14" ht="26" x14ac:dyDescent="0.35">
      <c r="A1330" s="523" t="s">
        <v>750</v>
      </c>
      <c r="B1330" s="474" t="s">
        <v>748</v>
      </c>
      <c r="C1330" s="477"/>
      <c r="D1330" s="477"/>
      <c r="E1330" s="477"/>
      <c r="F1330" s="477"/>
      <c r="G1330" s="527"/>
      <c r="H1330" s="527"/>
      <c r="I1330" s="469"/>
      <c r="J1330" s="469"/>
      <c r="K1330" s="469"/>
      <c r="L1330" s="469"/>
      <c r="M1330" s="469"/>
      <c r="N1330" s="461"/>
    </row>
    <row r="1331" spans="1:14" x14ac:dyDescent="0.35">
      <c r="A1331" s="523" t="s">
        <v>8421</v>
      </c>
      <c r="B1331" s="474" t="s">
        <v>2334</v>
      </c>
      <c r="C1331" s="477"/>
      <c r="D1331" s="477"/>
      <c r="E1331" s="477"/>
      <c r="F1331" s="477"/>
      <c r="G1331" s="527"/>
      <c r="H1331" s="527"/>
      <c r="I1331" s="469"/>
      <c r="J1331" s="469"/>
      <c r="K1331" s="469"/>
      <c r="L1331" s="469"/>
      <c r="M1331" s="469"/>
      <c r="N1331" s="461"/>
    </row>
    <row r="1332" spans="1:14" ht="26" x14ac:dyDescent="0.35">
      <c r="A1332" s="523" t="s">
        <v>1646</v>
      </c>
      <c r="B1332" s="474" t="s">
        <v>3984</v>
      </c>
      <c r="C1332" s="477">
        <v>2088896</v>
      </c>
      <c r="D1332" s="477">
        <v>0</v>
      </c>
      <c r="E1332" s="477">
        <v>1312477.03</v>
      </c>
      <c r="F1332" s="477">
        <v>0</v>
      </c>
      <c r="G1332" s="527">
        <v>2029788.31</v>
      </c>
      <c r="H1332" s="527">
        <v>0</v>
      </c>
      <c r="I1332" s="469">
        <v>51</v>
      </c>
      <c r="J1332" s="469">
        <v>18</v>
      </c>
      <c r="K1332" s="469">
        <v>33</v>
      </c>
      <c r="L1332" s="469">
        <v>4</v>
      </c>
      <c r="M1332" s="469">
        <v>0</v>
      </c>
      <c r="N1332" s="461" t="s">
        <v>3790</v>
      </c>
    </row>
    <row r="1333" spans="1:14" ht="26" x14ac:dyDescent="0.35">
      <c r="A1333" s="523" t="s">
        <v>8422</v>
      </c>
      <c r="B1333" s="474" t="s">
        <v>2342</v>
      </c>
      <c r="C1333" s="477"/>
      <c r="D1333" s="477"/>
      <c r="E1333" s="477"/>
      <c r="F1333" s="477"/>
      <c r="G1333" s="527"/>
      <c r="H1333" s="527"/>
      <c r="I1333" s="469"/>
      <c r="J1333" s="469"/>
      <c r="K1333" s="469"/>
      <c r="L1333" s="469"/>
      <c r="M1333" s="469"/>
      <c r="N1333" s="461"/>
    </row>
    <row r="1334" spans="1:14" x14ac:dyDescent="0.35">
      <c r="A1334" s="523" t="s">
        <v>10069</v>
      </c>
      <c r="B1334" s="474" t="s">
        <v>10067</v>
      </c>
      <c r="C1334" s="477">
        <v>2551250</v>
      </c>
      <c r="D1334" s="477">
        <v>0</v>
      </c>
      <c r="E1334" s="477">
        <v>180000</v>
      </c>
      <c r="F1334" s="477">
        <v>0</v>
      </c>
      <c r="G1334" s="477">
        <v>2981627</v>
      </c>
      <c r="H1334" s="477"/>
      <c r="I1334" s="469">
        <v>3</v>
      </c>
      <c r="J1334" s="469">
        <v>1</v>
      </c>
      <c r="K1334" s="469">
        <v>2</v>
      </c>
      <c r="L1334" s="469">
        <v>0</v>
      </c>
      <c r="M1334" s="469">
        <v>0</v>
      </c>
      <c r="N1334" s="461" t="s">
        <v>3790</v>
      </c>
    </row>
    <row r="1335" spans="1:14" ht="26" x14ac:dyDescent="0.35">
      <c r="A1335" s="523" t="s">
        <v>8423</v>
      </c>
      <c r="B1335" s="474" t="s">
        <v>3863</v>
      </c>
      <c r="C1335" s="477"/>
      <c r="D1335" s="477"/>
      <c r="E1335" s="477"/>
      <c r="F1335" s="477"/>
      <c r="G1335" s="527"/>
      <c r="H1335" s="527"/>
      <c r="I1335" s="469"/>
      <c r="J1335" s="469"/>
      <c r="K1335" s="469"/>
      <c r="L1335" s="469"/>
      <c r="M1335" s="469"/>
      <c r="N1335" s="461"/>
    </row>
    <row r="1336" spans="1:14" x14ac:dyDescent="0.35">
      <c r="A1336" s="523" t="s">
        <v>3085</v>
      </c>
      <c r="B1336" s="474" t="s">
        <v>1063</v>
      </c>
      <c r="C1336" s="477"/>
      <c r="D1336" s="477"/>
      <c r="E1336" s="477"/>
      <c r="F1336" s="477"/>
      <c r="G1336" s="527"/>
      <c r="H1336" s="527"/>
      <c r="I1336" s="469"/>
      <c r="J1336" s="469"/>
      <c r="K1336" s="469"/>
      <c r="L1336" s="469"/>
      <c r="M1336" s="469"/>
      <c r="N1336" s="461"/>
    </row>
    <row r="1337" spans="1:14" ht="26" x14ac:dyDescent="0.35">
      <c r="A1337" s="523" t="s">
        <v>8424</v>
      </c>
      <c r="B1337" s="474" t="s">
        <v>3889</v>
      </c>
      <c r="C1337" s="477"/>
      <c r="D1337" s="477"/>
      <c r="E1337" s="477"/>
      <c r="F1337" s="477"/>
      <c r="G1337" s="527"/>
      <c r="H1337" s="527"/>
      <c r="I1337" s="469"/>
      <c r="J1337" s="469"/>
      <c r="K1337" s="469"/>
      <c r="L1337" s="469"/>
      <c r="M1337" s="469"/>
      <c r="N1337" s="461"/>
    </row>
    <row r="1338" spans="1:14" x14ac:dyDescent="0.35">
      <c r="A1338" s="523" t="s">
        <v>9088</v>
      </c>
      <c r="B1338" s="474" t="s">
        <v>12111</v>
      </c>
      <c r="C1338" s="477">
        <v>2969205</v>
      </c>
      <c r="D1338" s="477">
        <v>0</v>
      </c>
      <c r="E1338" s="477">
        <v>2617946</v>
      </c>
      <c r="F1338" s="477">
        <v>0</v>
      </c>
      <c r="G1338" s="527">
        <v>2948756</v>
      </c>
      <c r="H1338" s="527">
        <v>97768</v>
      </c>
      <c r="I1338" s="469">
        <v>20</v>
      </c>
      <c r="J1338" s="469">
        <v>2</v>
      </c>
      <c r="K1338" s="469">
        <v>17</v>
      </c>
      <c r="L1338" s="469">
        <v>12</v>
      </c>
      <c r="M1338" s="469">
        <v>2</v>
      </c>
      <c r="N1338" s="461" t="s">
        <v>3500</v>
      </c>
    </row>
    <row r="1339" spans="1:14" x14ac:dyDescent="0.35">
      <c r="A1339" s="523" t="s">
        <v>292</v>
      </c>
      <c r="B1339" s="474" t="s">
        <v>290</v>
      </c>
      <c r="C1339" s="477"/>
      <c r="D1339" s="477"/>
      <c r="E1339" s="477"/>
      <c r="F1339" s="477"/>
      <c r="G1339" s="527"/>
      <c r="H1339" s="527"/>
      <c r="I1339" s="469"/>
      <c r="J1339" s="469"/>
      <c r="K1339" s="469"/>
      <c r="L1339" s="469"/>
      <c r="M1339" s="469"/>
      <c r="N1339" s="461"/>
    </row>
    <row r="1340" spans="1:14" x14ac:dyDescent="0.35">
      <c r="A1340" s="523" t="s">
        <v>8426</v>
      </c>
      <c r="B1340" s="474" t="s">
        <v>2688</v>
      </c>
      <c r="C1340" s="477"/>
      <c r="D1340" s="477"/>
      <c r="E1340" s="477"/>
      <c r="F1340" s="477"/>
      <c r="G1340" s="527"/>
      <c r="H1340" s="527"/>
      <c r="I1340" s="469"/>
      <c r="J1340" s="469"/>
      <c r="K1340" s="469"/>
      <c r="L1340" s="469"/>
      <c r="M1340" s="469"/>
      <c r="N1340" s="461"/>
    </row>
    <row r="1341" spans="1:14" x14ac:dyDescent="0.35">
      <c r="A1341" s="523" t="s">
        <v>8427</v>
      </c>
      <c r="B1341" s="474" t="s">
        <v>9557</v>
      </c>
      <c r="C1341" s="477">
        <v>6890061</v>
      </c>
      <c r="D1341" s="477">
        <v>0</v>
      </c>
      <c r="E1341" s="477">
        <v>6117826</v>
      </c>
      <c r="F1341" s="477">
        <v>0</v>
      </c>
      <c r="G1341" s="527">
        <v>7037987</v>
      </c>
      <c r="H1341" s="527"/>
      <c r="I1341" s="469"/>
      <c r="J1341" s="469"/>
      <c r="K1341" s="469"/>
      <c r="L1341" s="469"/>
      <c r="M1341" s="469"/>
      <c r="N1341" s="461"/>
    </row>
    <row r="1342" spans="1:14" x14ac:dyDescent="0.35">
      <c r="A1342" s="523" t="s">
        <v>8428</v>
      </c>
      <c r="B1342" s="474" t="s">
        <v>3742</v>
      </c>
      <c r="C1342" s="477"/>
      <c r="D1342" s="477"/>
      <c r="E1342" s="477"/>
      <c r="F1342" s="477"/>
      <c r="G1342" s="527"/>
      <c r="H1342" s="527"/>
      <c r="I1342" s="469"/>
      <c r="J1342" s="469"/>
      <c r="K1342" s="469"/>
      <c r="L1342" s="469"/>
      <c r="M1342" s="469"/>
      <c r="N1342" s="461"/>
    </row>
    <row r="1343" spans="1:14" x14ac:dyDescent="0.35">
      <c r="A1343" s="523" t="s">
        <v>8174</v>
      </c>
      <c r="B1343" s="474" t="s">
        <v>3923</v>
      </c>
      <c r="C1343" s="477">
        <v>15665225</v>
      </c>
      <c r="D1343" s="477">
        <v>0</v>
      </c>
      <c r="E1343" s="477">
        <v>1847956</v>
      </c>
      <c r="F1343" s="477">
        <v>0</v>
      </c>
      <c r="G1343" s="527">
        <v>7015055</v>
      </c>
      <c r="H1343" s="527">
        <v>26692605</v>
      </c>
      <c r="I1343" s="469">
        <v>13</v>
      </c>
      <c r="J1343" s="469">
        <v>6</v>
      </c>
      <c r="K1343" s="469">
        <v>7</v>
      </c>
      <c r="L1343" s="469">
        <v>5</v>
      </c>
      <c r="M1343" s="469">
        <v>1</v>
      </c>
      <c r="N1343" s="461" t="s">
        <v>4568</v>
      </c>
    </row>
    <row r="1344" spans="1:14" x14ac:dyDescent="0.35">
      <c r="A1344" s="523" t="s">
        <v>862</v>
      </c>
      <c r="B1344" s="474" t="s">
        <v>3872</v>
      </c>
      <c r="C1344" s="477"/>
      <c r="D1344" s="477"/>
      <c r="E1344" s="477"/>
      <c r="F1344" s="477"/>
      <c r="G1344" s="527"/>
      <c r="H1344" s="527"/>
      <c r="I1344" s="469"/>
      <c r="J1344" s="469"/>
      <c r="K1344" s="469"/>
      <c r="L1344" s="469"/>
      <c r="M1344" s="469"/>
      <c r="N1344" s="461"/>
    </row>
    <row r="1345" spans="1:14" x14ac:dyDescent="0.35">
      <c r="A1345" s="523" t="s">
        <v>3104</v>
      </c>
      <c r="B1345" s="474" t="s">
        <v>8620</v>
      </c>
      <c r="C1345" s="477">
        <v>1424400</v>
      </c>
      <c r="D1345" s="477">
        <v>0</v>
      </c>
      <c r="E1345" s="477">
        <v>719000</v>
      </c>
      <c r="F1345" s="477">
        <v>0</v>
      </c>
      <c r="G1345" s="527">
        <v>978840</v>
      </c>
      <c r="H1345" s="527">
        <v>21357457</v>
      </c>
      <c r="I1345" s="469">
        <v>44</v>
      </c>
      <c r="J1345" s="469">
        <v>31</v>
      </c>
      <c r="K1345" s="469">
        <v>13</v>
      </c>
      <c r="L1345" s="469">
        <v>10</v>
      </c>
      <c r="M1345" s="469">
        <v>1</v>
      </c>
      <c r="N1345" s="461" t="s">
        <v>3790</v>
      </c>
    </row>
    <row r="1346" spans="1:14" ht="26" x14ac:dyDescent="0.35">
      <c r="A1346" s="523" t="s">
        <v>3068</v>
      </c>
      <c r="B1346" s="474" t="s">
        <v>8243</v>
      </c>
      <c r="C1346" s="477"/>
      <c r="D1346" s="477"/>
      <c r="E1346" s="477"/>
      <c r="F1346" s="477"/>
      <c r="G1346" s="527"/>
      <c r="H1346" s="527"/>
      <c r="I1346" s="469"/>
      <c r="J1346" s="469"/>
      <c r="K1346" s="469"/>
      <c r="L1346" s="469"/>
      <c r="M1346" s="469"/>
      <c r="N1346" s="461"/>
    </row>
    <row r="1347" spans="1:14" x14ac:dyDescent="0.35">
      <c r="A1347" s="523" t="s">
        <v>8429</v>
      </c>
      <c r="B1347" s="474" t="s">
        <v>2119</v>
      </c>
      <c r="C1347" s="477"/>
      <c r="D1347" s="477"/>
      <c r="E1347" s="477"/>
      <c r="F1347" s="477"/>
      <c r="G1347" s="527"/>
      <c r="H1347" s="527"/>
      <c r="I1347" s="469"/>
      <c r="J1347" s="469"/>
      <c r="K1347" s="469"/>
      <c r="L1347" s="469"/>
      <c r="M1347" s="469"/>
      <c r="N1347" s="461"/>
    </row>
    <row r="1348" spans="1:14" x14ac:dyDescent="0.35">
      <c r="A1348" s="523" t="s">
        <v>8430</v>
      </c>
      <c r="B1348" s="474" t="s">
        <v>3582</v>
      </c>
      <c r="C1348" s="477">
        <v>44303</v>
      </c>
      <c r="D1348" s="477">
        <v>0</v>
      </c>
      <c r="E1348" s="477">
        <v>-3037357</v>
      </c>
      <c r="F1348" s="477">
        <v>0</v>
      </c>
      <c r="G1348" s="527">
        <v>-3203741</v>
      </c>
      <c r="H1348" s="527">
        <v>8533304</v>
      </c>
      <c r="I1348" s="469">
        <v>8</v>
      </c>
      <c r="J1348" s="469">
        <v>4</v>
      </c>
      <c r="K1348" s="469">
        <v>4</v>
      </c>
      <c r="L1348" s="469">
        <v>8</v>
      </c>
      <c r="M1348" s="469">
        <v>0</v>
      </c>
      <c r="N1348" s="461" t="s">
        <v>3790</v>
      </c>
    </row>
    <row r="1349" spans="1:14" x14ac:dyDescent="0.35">
      <c r="A1349" s="523" t="s">
        <v>3133</v>
      </c>
      <c r="B1349" s="474" t="s">
        <v>3632</v>
      </c>
      <c r="C1349" s="477"/>
      <c r="D1349" s="477"/>
      <c r="E1349" s="477"/>
      <c r="F1349" s="477"/>
      <c r="G1349" s="527"/>
      <c r="H1349" s="527"/>
      <c r="I1349" s="469"/>
      <c r="J1349" s="469"/>
      <c r="K1349" s="469"/>
      <c r="L1349" s="469"/>
      <c r="M1349" s="469"/>
      <c r="N1349" s="461"/>
    </row>
    <row r="1350" spans="1:14" x14ac:dyDescent="0.35">
      <c r="A1350" s="523" t="s">
        <v>8431</v>
      </c>
      <c r="B1350" s="474" t="s">
        <v>8196</v>
      </c>
      <c r="C1350" s="477">
        <v>1059000</v>
      </c>
      <c r="D1350" s="477">
        <v>0</v>
      </c>
      <c r="E1350" s="477">
        <v>-1108667</v>
      </c>
      <c r="F1350" s="477">
        <v>0</v>
      </c>
      <c r="G1350" s="527">
        <v>-1197396</v>
      </c>
      <c r="H1350" s="527">
        <v>2009209</v>
      </c>
      <c r="I1350" s="469">
        <v>36</v>
      </c>
      <c r="J1350" s="469">
        <v>0</v>
      </c>
      <c r="K1350" s="469">
        <v>36</v>
      </c>
      <c r="L1350" s="469">
        <v>6</v>
      </c>
      <c r="M1350" s="469">
        <v>0</v>
      </c>
      <c r="N1350" s="461" t="s">
        <v>3790</v>
      </c>
    </row>
    <row r="1351" spans="1:14" x14ac:dyDescent="0.35">
      <c r="A1351" s="523" t="s">
        <v>3198</v>
      </c>
      <c r="B1351" s="474" t="s">
        <v>4073</v>
      </c>
      <c r="C1351" s="477"/>
      <c r="D1351" s="477"/>
      <c r="E1351" s="477"/>
      <c r="F1351" s="477"/>
      <c r="G1351" s="527"/>
      <c r="H1351" s="527"/>
      <c r="I1351" s="469"/>
      <c r="J1351" s="469"/>
      <c r="K1351" s="469"/>
      <c r="L1351" s="469"/>
      <c r="M1351" s="469"/>
      <c r="N1351" s="461"/>
    </row>
    <row r="1352" spans="1:14" ht="26" x14ac:dyDescent="0.35">
      <c r="A1352" s="523" t="s">
        <v>1117</v>
      </c>
      <c r="B1352" s="474" t="s">
        <v>3994</v>
      </c>
      <c r="C1352" s="477"/>
      <c r="D1352" s="477"/>
      <c r="E1352" s="477"/>
      <c r="F1352" s="477"/>
      <c r="G1352" s="527"/>
      <c r="H1352" s="527"/>
      <c r="I1352" s="469"/>
      <c r="J1352" s="469"/>
      <c r="K1352" s="469"/>
      <c r="L1352" s="469"/>
      <c r="M1352" s="469"/>
      <c r="N1352" s="461"/>
    </row>
    <row r="1353" spans="1:14" x14ac:dyDescent="0.35">
      <c r="A1353" s="523" t="s">
        <v>8644</v>
      </c>
      <c r="B1353" s="474" t="s">
        <v>1363</v>
      </c>
      <c r="C1353" s="477"/>
      <c r="D1353" s="477"/>
      <c r="E1353" s="477"/>
      <c r="F1353" s="477"/>
      <c r="G1353" s="527"/>
      <c r="H1353" s="527"/>
      <c r="I1353" s="469"/>
      <c r="J1353" s="469"/>
      <c r="K1353" s="469"/>
      <c r="L1353" s="469"/>
      <c r="M1353" s="469"/>
      <c r="N1353" s="461"/>
    </row>
    <row r="1354" spans="1:14" ht="26" x14ac:dyDescent="0.35">
      <c r="A1354" s="523" t="s">
        <v>3229</v>
      </c>
      <c r="B1354" s="474" t="s">
        <v>4068</v>
      </c>
      <c r="C1354" s="477"/>
      <c r="D1354" s="477"/>
      <c r="E1354" s="477"/>
      <c r="F1354" s="477"/>
      <c r="G1354" s="527"/>
      <c r="H1354" s="527"/>
      <c r="I1354" s="469"/>
      <c r="J1354" s="469"/>
      <c r="K1354" s="469"/>
      <c r="L1354" s="469"/>
      <c r="M1354" s="469"/>
      <c r="N1354" s="461"/>
    </row>
    <row r="1355" spans="1:14" ht="26" x14ac:dyDescent="0.35">
      <c r="A1355" s="523" t="s">
        <v>8645</v>
      </c>
      <c r="B1355" s="474" t="s">
        <v>14965</v>
      </c>
      <c r="C1355" s="477">
        <v>15573151</v>
      </c>
      <c r="D1355" s="477">
        <v>0</v>
      </c>
      <c r="E1355" s="477">
        <v>14700000</v>
      </c>
      <c r="F1355" s="477">
        <v>0</v>
      </c>
      <c r="G1355" s="527">
        <v>-16296265</v>
      </c>
      <c r="H1355" s="527">
        <v>0</v>
      </c>
      <c r="I1355" s="469">
        <v>5</v>
      </c>
      <c r="J1355" s="469">
        <v>3</v>
      </c>
      <c r="K1355" s="469">
        <v>2</v>
      </c>
      <c r="L1355" s="469">
        <v>0</v>
      </c>
      <c r="M1355" s="469">
        <v>1</v>
      </c>
      <c r="N1355" s="461" t="s">
        <v>4568</v>
      </c>
    </row>
    <row r="1356" spans="1:14" x14ac:dyDescent="0.35">
      <c r="A1356" s="523" t="s">
        <v>8434</v>
      </c>
      <c r="B1356" s="474" t="s">
        <v>3926</v>
      </c>
      <c r="C1356" s="477">
        <v>13905775</v>
      </c>
      <c r="D1356" s="477">
        <v>0</v>
      </c>
      <c r="E1356" s="477">
        <v>4296454</v>
      </c>
      <c r="F1356" s="477">
        <v>0</v>
      </c>
      <c r="G1356" s="527">
        <v>13186161</v>
      </c>
      <c r="H1356" s="527">
        <v>9555829</v>
      </c>
      <c r="I1356" s="469">
        <v>7</v>
      </c>
      <c r="J1356" s="469">
        <v>5</v>
      </c>
      <c r="K1356" s="469">
        <v>2</v>
      </c>
      <c r="L1356" s="469">
        <v>7</v>
      </c>
      <c r="M1356" s="469">
        <v>0</v>
      </c>
      <c r="N1356" s="461" t="s">
        <v>8201</v>
      </c>
    </row>
    <row r="1357" spans="1:14" x14ac:dyDescent="0.35">
      <c r="A1357" s="523" t="s">
        <v>1568</v>
      </c>
      <c r="B1357" s="474" t="s">
        <v>1547</v>
      </c>
      <c r="C1357" s="477"/>
      <c r="D1357" s="477"/>
      <c r="E1357" s="477"/>
      <c r="F1357" s="477"/>
      <c r="G1357" s="527"/>
      <c r="H1357" s="527"/>
      <c r="I1357" s="469"/>
      <c r="J1357" s="469"/>
      <c r="K1357" s="469"/>
      <c r="L1357" s="469"/>
      <c r="M1357" s="469"/>
      <c r="N1357" s="461"/>
    </row>
    <row r="1358" spans="1:14" ht="26" x14ac:dyDescent="0.35">
      <c r="A1358" s="523" t="s">
        <v>1288</v>
      </c>
      <c r="B1358" s="474" t="s">
        <v>1276</v>
      </c>
      <c r="C1358" s="477"/>
      <c r="D1358" s="477"/>
      <c r="E1358" s="477"/>
      <c r="F1358" s="477"/>
      <c r="G1358" s="527"/>
      <c r="H1358" s="527"/>
      <c r="I1358" s="469"/>
      <c r="J1358" s="469"/>
      <c r="K1358" s="469"/>
      <c r="L1358" s="469"/>
      <c r="M1358" s="469"/>
      <c r="N1358" s="461"/>
    </row>
    <row r="1359" spans="1:14" x14ac:dyDescent="0.35">
      <c r="A1359" s="523" t="s">
        <v>849</v>
      </c>
      <c r="B1359" s="474" t="s">
        <v>9813</v>
      </c>
      <c r="C1359" s="477">
        <v>12164719</v>
      </c>
      <c r="D1359" s="477">
        <v>0</v>
      </c>
      <c r="E1359" s="477">
        <v>17856291</v>
      </c>
      <c r="F1359" s="477">
        <v>0</v>
      </c>
      <c r="G1359" s="477">
        <v>18120281</v>
      </c>
      <c r="H1359" s="477">
        <v>119532619</v>
      </c>
      <c r="I1359" s="469">
        <v>7</v>
      </c>
      <c r="J1359" s="469">
        <v>3</v>
      </c>
      <c r="K1359" s="469">
        <v>4</v>
      </c>
      <c r="L1359" s="469">
        <v>3</v>
      </c>
      <c r="M1359" s="469">
        <v>1</v>
      </c>
      <c r="N1359" s="461" t="s">
        <v>8201</v>
      </c>
    </row>
    <row r="1360" spans="1:14" x14ac:dyDescent="0.35">
      <c r="A1360" s="523" t="s">
        <v>3146</v>
      </c>
      <c r="B1360" s="474" t="s">
        <v>4013</v>
      </c>
      <c r="C1360" s="477">
        <v>0</v>
      </c>
      <c r="D1360" s="477">
        <v>0</v>
      </c>
      <c r="E1360" s="477">
        <v>0</v>
      </c>
      <c r="F1360" s="477">
        <v>0</v>
      </c>
      <c r="G1360" s="527">
        <v>-1708341.76</v>
      </c>
      <c r="H1360" s="527">
        <v>353334213</v>
      </c>
      <c r="I1360" s="469">
        <v>11</v>
      </c>
      <c r="J1360" s="469">
        <v>9</v>
      </c>
      <c r="K1360" s="469">
        <v>2</v>
      </c>
      <c r="L1360" s="469">
        <v>8</v>
      </c>
      <c r="M1360" s="469">
        <v>1</v>
      </c>
      <c r="N1360" s="461" t="s">
        <v>3790</v>
      </c>
    </row>
    <row r="1361" spans="1:14" x14ac:dyDescent="0.35">
      <c r="A1361" s="523" t="s">
        <v>3144</v>
      </c>
      <c r="B1361" s="474" t="s">
        <v>206</v>
      </c>
      <c r="C1361" s="477"/>
      <c r="D1361" s="477"/>
      <c r="E1361" s="477"/>
      <c r="F1361" s="477"/>
      <c r="G1361" s="527"/>
      <c r="H1361" s="527"/>
      <c r="I1361" s="469"/>
      <c r="J1361" s="469"/>
      <c r="K1361" s="469"/>
      <c r="L1361" s="469"/>
      <c r="M1361" s="469"/>
      <c r="N1361" s="461"/>
    </row>
    <row r="1362" spans="1:14" x14ac:dyDescent="0.35">
      <c r="A1362" s="525" t="s">
        <v>8175</v>
      </c>
      <c r="B1362" s="475" t="s">
        <v>3898</v>
      </c>
      <c r="C1362" s="478">
        <v>31336994.149999999</v>
      </c>
      <c r="D1362" s="478">
        <v>0</v>
      </c>
      <c r="E1362" s="478">
        <v>12190931.279999999</v>
      </c>
      <c r="F1362" s="478">
        <v>0</v>
      </c>
      <c r="G1362" s="528">
        <v>13400522.84</v>
      </c>
      <c r="H1362" s="528">
        <v>0</v>
      </c>
      <c r="I1362" s="471">
        <v>7</v>
      </c>
      <c r="J1362" s="471">
        <v>3</v>
      </c>
      <c r="K1362" s="471">
        <v>4</v>
      </c>
      <c r="L1362" s="471">
        <v>7</v>
      </c>
      <c r="M1362" s="471">
        <v>1</v>
      </c>
      <c r="N1362" s="465" t="s">
        <v>8222</v>
      </c>
    </row>
    <row r="1363" spans="1:14" ht="26" x14ac:dyDescent="0.35">
      <c r="A1363" s="523" t="s">
        <v>3092</v>
      </c>
      <c r="B1363" s="474" t="s">
        <v>810</v>
      </c>
      <c r="C1363" s="477"/>
      <c r="D1363" s="477"/>
      <c r="E1363" s="477"/>
      <c r="F1363" s="477"/>
      <c r="G1363" s="527"/>
      <c r="H1363" s="527"/>
      <c r="I1363" s="469"/>
      <c r="J1363" s="469"/>
      <c r="K1363" s="469"/>
      <c r="L1363" s="469"/>
      <c r="M1363" s="469"/>
      <c r="N1363" s="461"/>
    </row>
    <row r="1364" spans="1:14" x14ac:dyDescent="0.35">
      <c r="A1364" s="523" t="s">
        <v>8245</v>
      </c>
      <c r="B1364" s="474" t="s">
        <v>3992</v>
      </c>
      <c r="C1364" s="477">
        <v>428663</v>
      </c>
      <c r="D1364" s="477">
        <v>0</v>
      </c>
      <c r="E1364" s="477">
        <v>236804</v>
      </c>
      <c r="F1364" s="477">
        <v>0</v>
      </c>
      <c r="G1364" s="527">
        <v>423971</v>
      </c>
      <c r="H1364" s="527">
        <v>0</v>
      </c>
      <c r="I1364" s="469">
        <v>3</v>
      </c>
      <c r="J1364" s="469">
        <v>0</v>
      </c>
      <c r="K1364" s="469">
        <v>3</v>
      </c>
      <c r="L1364" s="469">
        <v>0</v>
      </c>
      <c r="M1364" s="469">
        <v>0</v>
      </c>
      <c r="N1364" s="461" t="s">
        <v>3790</v>
      </c>
    </row>
    <row r="1365" spans="1:14" x14ac:dyDescent="0.35">
      <c r="A1365" s="523" t="s">
        <v>8435</v>
      </c>
      <c r="B1365" s="474" t="s">
        <v>4049</v>
      </c>
      <c r="C1365" s="477"/>
      <c r="D1365" s="477"/>
      <c r="E1365" s="477"/>
      <c r="F1365" s="477"/>
      <c r="G1365" s="527"/>
      <c r="H1365" s="527"/>
      <c r="I1365" s="469"/>
      <c r="J1365" s="469"/>
      <c r="K1365" s="469"/>
      <c r="L1365" s="469"/>
      <c r="M1365" s="469"/>
      <c r="N1365" s="461"/>
    </row>
    <row r="1366" spans="1:14" x14ac:dyDescent="0.35">
      <c r="A1366" s="523" t="s">
        <v>8649</v>
      </c>
      <c r="B1366" s="474" t="s">
        <v>8647</v>
      </c>
      <c r="C1366" s="477">
        <v>248125</v>
      </c>
      <c r="D1366" s="477">
        <v>0</v>
      </c>
      <c r="E1366" s="477">
        <v>0</v>
      </c>
      <c r="F1366" s="477">
        <v>0</v>
      </c>
      <c r="G1366" s="449">
        <v>-248125</v>
      </c>
      <c r="H1366" s="449">
        <v>0</v>
      </c>
      <c r="I1366" s="470">
        <v>2</v>
      </c>
      <c r="J1366" s="470">
        <v>1</v>
      </c>
      <c r="K1366" s="470">
        <v>1</v>
      </c>
      <c r="L1366" s="470">
        <v>2</v>
      </c>
      <c r="M1366" s="470">
        <v>0</v>
      </c>
      <c r="N1366" s="522" t="s">
        <v>3790</v>
      </c>
    </row>
    <row r="1367" spans="1:14" x14ac:dyDescent="0.35">
      <c r="A1367" s="523" t="s">
        <v>3546</v>
      </c>
      <c r="B1367" s="474" t="s">
        <v>3545</v>
      </c>
      <c r="C1367" s="477"/>
      <c r="D1367" s="477"/>
      <c r="E1367" s="477"/>
      <c r="F1367" s="477"/>
      <c r="G1367" s="527"/>
      <c r="H1367" s="527"/>
      <c r="I1367" s="469"/>
      <c r="J1367" s="469"/>
      <c r="K1367" s="469"/>
      <c r="L1367" s="469"/>
      <c r="M1367" s="469"/>
      <c r="N1367" s="461"/>
    </row>
    <row r="1368" spans="1:14" x14ac:dyDescent="0.35">
      <c r="A1368" s="523" t="s">
        <v>1964</v>
      </c>
      <c r="B1368" s="474" t="s">
        <v>1962</v>
      </c>
      <c r="C1368" s="477"/>
      <c r="D1368" s="477"/>
      <c r="E1368" s="477"/>
      <c r="F1368" s="477"/>
      <c r="G1368" s="527"/>
      <c r="H1368" s="527"/>
      <c r="I1368" s="469"/>
      <c r="J1368" s="469"/>
      <c r="K1368" s="469"/>
      <c r="L1368" s="469"/>
      <c r="M1368" s="469"/>
      <c r="N1368" s="461"/>
    </row>
    <row r="1369" spans="1:14" x14ac:dyDescent="0.35">
      <c r="A1369" s="523" t="s">
        <v>5116</v>
      </c>
      <c r="B1369" s="474" t="s">
        <v>4194</v>
      </c>
      <c r="C1369" s="477">
        <v>77059743</v>
      </c>
      <c r="D1369" s="477">
        <v>0</v>
      </c>
      <c r="E1369" s="477">
        <v>47388958</v>
      </c>
      <c r="F1369" s="477">
        <v>0</v>
      </c>
      <c r="G1369" s="477">
        <v>77175529</v>
      </c>
      <c r="H1369" s="477">
        <v>26881949</v>
      </c>
      <c r="I1369" s="469">
        <v>3</v>
      </c>
      <c r="J1369" s="469">
        <v>0</v>
      </c>
      <c r="K1369" s="469">
        <v>3</v>
      </c>
      <c r="L1369" s="469">
        <v>105</v>
      </c>
      <c r="M1369" s="469">
        <v>0</v>
      </c>
      <c r="N1369" s="461" t="s">
        <v>8222</v>
      </c>
    </row>
    <row r="1370" spans="1:14" ht="26" x14ac:dyDescent="0.35">
      <c r="A1370" s="523" t="s">
        <v>8436</v>
      </c>
      <c r="B1370" s="474" t="s">
        <v>1971</v>
      </c>
      <c r="C1370" s="477"/>
      <c r="D1370" s="477"/>
      <c r="E1370" s="477"/>
      <c r="F1370" s="477"/>
      <c r="G1370" s="527"/>
      <c r="H1370" s="527"/>
      <c r="I1370" s="469"/>
      <c r="J1370" s="469"/>
      <c r="K1370" s="469"/>
      <c r="L1370" s="469"/>
      <c r="M1370" s="469"/>
      <c r="N1370" s="461"/>
    </row>
    <row r="1371" spans="1:14" ht="26" x14ac:dyDescent="0.35">
      <c r="A1371" s="523" t="s">
        <v>1392</v>
      </c>
      <c r="B1371" s="474" t="s">
        <v>1386</v>
      </c>
      <c r="C1371" s="477"/>
      <c r="D1371" s="477"/>
      <c r="E1371" s="477"/>
      <c r="F1371" s="477"/>
      <c r="G1371" s="527"/>
      <c r="H1371" s="527"/>
      <c r="I1371" s="469"/>
      <c r="J1371" s="469"/>
      <c r="K1371" s="469"/>
      <c r="L1371" s="469"/>
      <c r="M1371" s="469"/>
      <c r="N1371" s="461"/>
    </row>
    <row r="1372" spans="1:14" x14ac:dyDescent="0.35">
      <c r="A1372" s="523" t="s">
        <v>8176</v>
      </c>
      <c r="B1372" s="474" t="s">
        <v>3552</v>
      </c>
      <c r="C1372" s="477"/>
      <c r="D1372" s="477"/>
      <c r="E1372" s="477"/>
      <c r="F1372" s="477"/>
      <c r="G1372" s="527"/>
      <c r="H1372" s="527"/>
      <c r="I1372" s="469"/>
      <c r="J1372" s="469"/>
      <c r="K1372" s="469"/>
      <c r="L1372" s="469"/>
      <c r="M1372" s="469"/>
      <c r="N1372" s="461"/>
    </row>
    <row r="1373" spans="1:14" x14ac:dyDescent="0.35">
      <c r="A1373" s="523" t="s">
        <v>8437</v>
      </c>
      <c r="B1373" s="474" t="s">
        <v>3281</v>
      </c>
      <c r="C1373" s="477"/>
      <c r="D1373" s="477"/>
      <c r="E1373" s="477"/>
      <c r="F1373" s="477"/>
      <c r="G1373" s="527"/>
      <c r="H1373" s="527"/>
      <c r="I1373" s="469"/>
      <c r="J1373" s="469"/>
      <c r="K1373" s="469"/>
      <c r="L1373" s="469"/>
      <c r="M1373" s="469"/>
      <c r="N1373" s="461"/>
    </row>
    <row r="1374" spans="1:14" ht="26" x14ac:dyDescent="0.35">
      <c r="A1374" s="523" t="s">
        <v>2999</v>
      </c>
      <c r="B1374" s="474" t="s">
        <v>1581</v>
      </c>
      <c r="C1374" s="477"/>
      <c r="D1374" s="477"/>
      <c r="E1374" s="477"/>
      <c r="F1374" s="477"/>
      <c r="G1374" s="527"/>
      <c r="H1374" s="527"/>
      <c r="I1374" s="469"/>
      <c r="J1374" s="469"/>
      <c r="K1374" s="469"/>
      <c r="L1374" s="469"/>
      <c r="M1374" s="469"/>
      <c r="N1374" s="461"/>
    </row>
    <row r="1375" spans="1:14" x14ac:dyDescent="0.35">
      <c r="A1375" s="523" t="s">
        <v>868</v>
      </c>
      <c r="B1375" s="474" t="s">
        <v>3838</v>
      </c>
      <c r="C1375" s="477">
        <v>87757304</v>
      </c>
      <c r="D1375" s="477">
        <v>0</v>
      </c>
      <c r="E1375" s="477">
        <v>73629423</v>
      </c>
      <c r="F1375" s="477">
        <v>0</v>
      </c>
      <c r="G1375" s="527">
        <v>73629423</v>
      </c>
      <c r="H1375" s="527">
        <v>25530708</v>
      </c>
      <c r="I1375" s="469">
        <v>24</v>
      </c>
      <c r="J1375" s="469">
        <v>10</v>
      </c>
      <c r="K1375" s="469">
        <v>14</v>
      </c>
      <c r="L1375" s="469">
        <v>1</v>
      </c>
      <c r="M1375" s="469">
        <v>1</v>
      </c>
      <c r="N1375" s="461" t="s">
        <v>8222</v>
      </c>
    </row>
    <row r="1376" spans="1:14" x14ac:dyDescent="0.35">
      <c r="A1376" s="523" t="s">
        <v>1011</v>
      </c>
      <c r="B1376" s="474" t="s">
        <v>1845</v>
      </c>
      <c r="C1376" s="477"/>
      <c r="D1376" s="477"/>
      <c r="E1376" s="477"/>
      <c r="F1376" s="477"/>
      <c r="G1376" s="527"/>
      <c r="H1376" s="527"/>
      <c r="I1376" s="469"/>
      <c r="J1376" s="469"/>
      <c r="K1376" s="469"/>
      <c r="L1376" s="469"/>
      <c r="M1376" s="469"/>
      <c r="N1376" s="461"/>
    </row>
    <row r="1377" spans="1:14" ht="39" x14ac:dyDescent="0.35">
      <c r="A1377" s="523" t="s">
        <v>8177</v>
      </c>
      <c r="B1377" s="474" t="s">
        <v>563</v>
      </c>
      <c r="C1377" s="477"/>
      <c r="D1377" s="477"/>
      <c r="E1377" s="477"/>
      <c r="F1377" s="477"/>
      <c r="G1377" s="527"/>
      <c r="H1377" s="527"/>
      <c r="I1377" s="469"/>
      <c r="J1377" s="469"/>
      <c r="K1377" s="469"/>
      <c r="L1377" s="469"/>
      <c r="M1377" s="469"/>
      <c r="N1377" s="461"/>
    </row>
    <row r="1378" spans="1:14" x14ac:dyDescent="0.35">
      <c r="A1378" s="523" t="s">
        <v>8614</v>
      </c>
      <c r="B1378" s="474" t="s">
        <v>8612</v>
      </c>
      <c r="C1378" s="477"/>
      <c r="D1378" s="477"/>
      <c r="E1378" s="477"/>
      <c r="F1378" s="477"/>
      <c r="G1378" s="527"/>
      <c r="H1378" s="527"/>
      <c r="I1378" s="469"/>
      <c r="J1378" s="469"/>
      <c r="K1378" s="469"/>
      <c r="L1378" s="469"/>
      <c r="M1378" s="469"/>
      <c r="N1378" s="461"/>
    </row>
    <row r="1379" spans="1:14" x14ac:dyDescent="0.35">
      <c r="A1379" s="523" t="s">
        <v>1417</v>
      </c>
      <c r="B1379" s="474" t="s">
        <v>12982</v>
      </c>
      <c r="C1379" s="477">
        <v>4709665</v>
      </c>
      <c r="D1379" s="477">
        <v>0</v>
      </c>
      <c r="E1379" s="477">
        <v>152860</v>
      </c>
      <c r="F1379" s="477">
        <v>0</v>
      </c>
      <c r="G1379" s="527">
        <v>3641725</v>
      </c>
      <c r="H1379" s="527">
        <v>6810312</v>
      </c>
      <c r="I1379" s="469">
        <v>120</v>
      </c>
      <c r="J1379" s="469">
        <v>30</v>
      </c>
      <c r="K1379" s="469">
        <v>90</v>
      </c>
      <c r="L1379" s="469">
        <v>6</v>
      </c>
      <c r="M1379" s="469">
        <v>0</v>
      </c>
      <c r="N1379" s="461" t="s">
        <v>3790</v>
      </c>
    </row>
    <row r="1380" spans="1:14" x14ac:dyDescent="0.35">
      <c r="A1380" s="523" t="s">
        <v>11878</v>
      </c>
      <c r="B1380" s="524" t="s">
        <v>8774</v>
      </c>
      <c r="C1380" s="477">
        <v>3677</v>
      </c>
      <c r="D1380" s="477">
        <v>0</v>
      </c>
      <c r="E1380" s="477">
        <v>0</v>
      </c>
      <c r="F1380" s="477">
        <v>0</v>
      </c>
      <c r="G1380" s="477">
        <v>-14900</v>
      </c>
      <c r="H1380" s="449">
        <v>259</v>
      </c>
      <c r="I1380" s="469">
        <v>16</v>
      </c>
      <c r="J1380" s="469">
        <v>2</v>
      </c>
      <c r="K1380" s="469">
        <v>14</v>
      </c>
      <c r="L1380" s="469">
        <v>16</v>
      </c>
      <c r="M1380" s="469">
        <v>1</v>
      </c>
      <c r="N1380" s="461" t="s">
        <v>3790</v>
      </c>
    </row>
    <row r="1381" spans="1:14" x14ac:dyDescent="0.35">
      <c r="A1381" s="523" t="s">
        <v>593</v>
      </c>
      <c r="B1381" s="474" t="s">
        <v>4563</v>
      </c>
      <c r="C1381" s="477">
        <v>0</v>
      </c>
      <c r="D1381" s="477">
        <v>0</v>
      </c>
      <c r="E1381" s="477">
        <v>-46639.5</v>
      </c>
      <c r="F1381" s="477">
        <v>0</v>
      </c>
      <c r="G1381" s="527">
        <v>-214471</v>
      </c>
      <c r="H1381" s="527">
        <v>5908366</v>
      </c>
      <c r="I1381" s="469">
        <v>1</v>
      </c>
      <c r="J1381" s="469">
        <v>1</v>
      </c>
      <c r="K1381" s="469">
        <v>0</v>
      </c>
      <c r="L1381" s="469">
        <v>0</v>
      </c>
      <c r="M1381" s="469">
        <v>0</v>
      </c>
      <c r="N1381" s="461" t="s">
        <v>3790</v>
      </c>
    </row>
    <row r="1382" spans="1:14" x14ac:dyDescent="0.35">
      <c r="A1382" s="523" t="s">
        <v>8438</v>
      </c>
      <c r="B1382" s="474" t="s">
        <v>4058</v>
      </c>
      <c r="C1382" s="477"/>
      <c r="D1382" s="477"/>
      <c r="E1382" s="477"/>
      <c r="F1382" s="477"/>
      <c r="G1382" s="527"/>
      <c r="H1382" s="527"/>
      <c r="I1382" s="469"/>
      <c r="J1382" s="469"/>
      <c r="K1382" s="469"/>
      <c r="L1382" s="469"/>
      <c r="M1382" s="469"/>
      <c r="N1382" s="461"/>
    </row>
    <row r="1383" spans="1:14" x14ac:dyDescent="0.35">
      <c r="A1383" s="523" t="s">
        <v>1573</v>
      </c>
      <c r="B1383" s="474" t="s">
        <v>1740</v>
      </c>
      <c r="C1383" s="477"/>
      <c r="D1383" s="477"/>
      <c r="E1383" s="477"/>
      <c r="F1383" s="477"/>
      <c r="G1383" s="527"/>
      <c r="H1383" s="527"/>
      <c r="I1383" s="469"/>
      <c r="J1383" s="469"/>
      <c r="K1383" s="469"/>
      <c r="L1383" s="469"/>
      <c r="M1383" s="469"/>
      <c r="N1383" s="461"/>
    </row>
    <row r="1384" spans="1:14" x14ac:dyDescent="0.35">
      <c r="A1384" s="523" t="s">
        <v>8439</v>
      </c>
      <c r="B1384" s="474" t="s">
        <v>3636</v>
      </c>
      <c r="C1384" s="477"/>
      <c r="D1384" s="477"/>
      <c r="E1384" s="477"/>
      <c r="F1384" s="477"/>
      <c r="G1384" s="527"/>
      <c r="H1384" s="527"/>
      <c r="I1384" s="469"/>
      <c r="J1384" s="469"/>
      <c r="K1384" s="469"/>
      <c r="L1384" s="469"/>
      <c r="M1384" s="469"/>
      <c r="N1384" s="461"/>
    </row>
    <row r="1385" spans="1:14" x14ac:dyDescent="0.35">
      <c r="A1385" s="523" t="s">
        <v>8440</v>
      </c>
      <c r="B1385" s="474" t="s">
        <v>3811</v>
      </c>
      <c r="C1385" s="477">
        <v>32200</v>
      </c>
      <c r="D1385" s="477">
        <v>0</v>
      </c>
      <c r="E1385" s="477">
        <v>12000</v>
      </c>
      <c r="F1385" s="477">
        <v>0</v>
      </c>
      <c r="G1385" s="527">
        <v>-65200</v>
      </c>
      <c r="H1385" s="527">
        <v>-30000</v>
      </c>
      <c r="I1385" s="469">
        <v>2</v>
      </c>
      <c r="J1385" s="469">
        <v>1</v>
      </c>
      <c r="K1385" s="469">
        <v>1</v>
      </c>
      <c r="L1385" s="469">
        <v>0</v>
      </c>
      <c r="M1385" s="469">
        <v>0</v>
      </c>
      <c r="N1385" s="461" t="s">
        <v>3790</v>
      </c>
    </row>
    <row r="1386" spans="1:14" x14ac:dyDescent="0.35">
      <c r="A1386" s="523" t="s">
        <v>8441</v>
      </c>
      <c r="B1386" s="474" t="s">
        <v>3339</v>
      </c>
      <c r="C1386" s="477"/>
      <c r="D1386" s="477"/>
      <c r="E1386" s="477"/>
      <c r="F1386" s="477"/>
      <c r="G1386" s="527"/>
      <c r="H1386" s="527"/>
      <c r="I1386" s="469"/>
      <c r="J1386" s="469"/>
      <c r="K1386" s="469"/>
      <c r="L1386" s="469"/>
      <c r="M1386" s="469"/>
      <c r="N1386" s="461"/>
    </row>
    <row r="1387" spans="1:14" x14ac:dyDescent="0.35">
      <c r="A1387" s="523" t="s">
        <v>8442</v>
      </c>
      <c r="B1387" s="474" t="s">
        <v>3601</v>
      </c>
      <c r="C1387" s="477"/>
      <c r="D1387" s="477"/>
      <c r="E1387" s="477"/>
      <c r="F1387" s="477"/>
      <c r="G1387" s="527"/>
      <c r="H1387" s="527"/>
      <c r="I1387" s="469"/>
      <c r="J1387" s="469"/>
      <c r="K1387" s="469"/>
      <c r="L1387" s="469"/>
      <c r="M1387" s="469"/>
      <c r="N1387" s="461"/>
    </row>
    <row r="1388" spans="1:14" ht="26" x14ac:dyDescent="0.35">
      <c r="A1388" s="523" t="s">
        <v>984</v>
      </c>
      <c r="B1388" s="474" t="s">
        <v>12823</v>
      </c>
      <c r="C1388" s="477">
        <v>337831</v>
      </c>
      <c r="D1388" s="477">
        <v>0</v>
      </c>
      <c r="E1388" s="477">
        <v>337831</v>
      </c>
      <c r="F1388" s="477">
        <v>0</v>
      </c>
      <c r="G1388" s="477">
        <v>337831</v>
      </c>
      <c r="H1388" s="477">
        <v>0</v>
      </c>
      <c r="I1388" s="469">
        <v>4</v>
      </c>
      <c r="J1388" s="469">
        <v>2</v>
      </c>
      <c r="K1388" s="469">
        <v>2</v>
      </c>
      <c r="L1388" s="469">
        <v>4</v>
      </c>
      <c r="M1388" s="469">
        <v>0</v>
      </c>
      <c r="N1388" s="461" t="s">
        <v>3500</v>
      </c>
    </row>
    <row r="1389" spans="1:14" x14ac:dyDescent="0.35">
      <c r="A1389" s="523" t="s">
        <v>8443</v>
      </c>
      <c r="B1389" s="474" t="s">
        <v>2044</v>
      </c>
      <c r="C1389" s="477"/>
      <c r="D1389" s="477"/>
      <c r="E1389" s="477"/>
      <c r="F1389" s="477"/>
      <c r="G1389" s="527"/>
      <c r="H1389" s="527"/>
      <c r="I1389" s="469"/>
      <c r="J1389" s="469"/>
      <c r="K1389" s="469"/>
      <c r="L1389" s="469"/>
      <c r="M1389" s="469"/>
      <c r="N1389" s="461"/>
    </row>
    <row r="1390" spans="1:14" x14ac:dyDescent="0.35">
      <c r="A1390" s="523" t="s">
        <v>8444</v>
      </c>
      <c r="B1390" s="474" t="s">
        <v>3834</v>
      </c>
      <c r="C1390" s="477"/>
      <c r="D1390" s="477"/>
      <c r="E1390" s="477"/>
      <c r="F1390" s="477"/>
      <c r="G1390" s="527"/>
      <c r="H1390" s="527"/>
      <c r="I1390" s="469"/>
      <c r="J1390" s="469"/>
      <c r="K1390" s="469"/>
      <c r="L1390" s="469"/>
      <c r="M1390" s="469"/>
      <c r="N1390" s="461"/>
    </row>
    <row r="1391" spans="1:14" ht="26" x14ac:dyDescent="0.35">
      <c r="A1391" s="523" t="s">
        <v>8445</v>
      </c>
      <c r="B1391" s="474" t="s">
        <v>2131</v>
      </c>
      <c r="C1391" s="477"/>
      <c r="D1391" s="477"/>
      <c r="E1391" s="477"/>
      <c r="F1391" s="477"/>
      <c r="G1391" s="527"/>
      <c r="H1391" s="527"/>
      <c r="I1391" s="469"/>
      <c r="J1391" s="469"/>
      <c r="K1391" s="469"/>
      <c r="L1391" s="469"/>
      <c r="M1391" s="469"/>
      <c r="N1391" s="461"/>
    </row>
    <row r="1392" spans="1:14" x14ac:dyDescent="0.35">
      <c r="A1392" s="523" t="s">
        <v>341</v>
      </c>
      <c r="B1392" s="474" t="s">
        <v>339</v>
      </c>
      <c r="C1392" s="477"/>
      <c r="D1392" s="477"/>
      <c r="E1392" s="477"/>
      <c r="F1392" s="477"/>
      <c r="G1392" s="527"/>
      <c r="H1392" s="527"/>
      <c r="I1392" s="469"/>
      <c r="J1392" s="469"/>
      <c r="K1392" s="469"/>
      <c r="L1392" s="469"/>
      <c r="M1392" s="469"/>
      <c r="N1392" s="461"/>
    </row>
    <row r="1393" spans="1:14" ht="26" x14ac:dyDescent="0.35">
      <c r="A1393" s="523" t="s">
        <v>8178</v>
      </c>
      <c r="B1393" s="474" t="s">
        <v>244</v>
      </c>
      <c r="C1393" s="477"/>
      <c r="D1393" s="477"/>
      <c r="E1393" s="477"/>
      <c r="F1393" s="477"/>
      <c r="G1393" s="527"/>
      <c r="H1393" s="527"/>
      <c r="I1393" s="469"/>
      <c r="J1393" s="469"/>
      <c r="K1393" s="469"/>
      <c r="L1393" s="469"/>
      <c r="M1393" s="469"/>
      <c r="N1393" s="461"/>
    </row>
    <row r="1394" spans="1:14" ht="26" x14ac:dyDescent="0.35">
      <c r="A1394" s="523" t="s">
        <v>8</v>
      </c>
      <c r="B1394" s="474" t="s">
        <v>8271</v>
      </c>
      <c r="C1394" s="477"/>
      <c r="D1394" s="477"/>
      <c r="E1394" s="477"/>
      <c r="F1394" s="477"/>
      <c r="G1394" s="527"/>
      <c r="H1394" s="527"/>
      <c r="I1394" s="469"/>
      <c r="J1394" s="469"/>
      <c r="K1394" s="469"/>
      <c r="L1394" s="469"/>
      <c r="M1394" s="469"/>
      <c r="N1394" s="461"/>
    </row>
    <row r="1395" spans="1:14" x14ac:dyDescent="0.35">
      <c r="A1395" s="523" t="s">
        <v>8446</v>
      </c>
      <c r="B1395" s="474" t="s">
        <v>12143</v>
      </c>
      <c r="C1395" s="477">
        <v>500365</v>
      </c>
      <c r="D1395" s="477">
        <v>0</v>
      </c>
      <c r="E1395" s="477">
        <v>96789</v>
      </c>
      <c r="F1395" s="477">
        <v>0</v>
      </c>
      <c r="G1395" s="527">
        <v>930820</v>
      </c>
      <c r="H1395" s="527">
        <v>5863851</v>
      </c>
      <c r="I1395" s="469">
        <v>50</v>
      </c>
      <c r="J1395" s="469">
        <v>0</v>
      </c>
      <c r="K1395" s="469">
        <v>50</v>
      </c>
      <c r="L1395" s="469">
        <v>12</v>
      </c>
      <c r="M1395" s="469">
        <v>1</v>
      </c>
      <c r="N1395" s="461" t="s">
        <v>3790</v>
      </c>
    </row>
    <row r="1396" spans="1:14" x14ac:dyDescent="0.35">
      <c r="A1396" s="523" t="s">
        <v>8447</v>
      </c>
      <c r="B1396" s="474" t="s">
        <v>3916</v>
      </c>
      <c r="C1396" s="477">
        <v>9518452</v>
      </c>
      <c r="D1396" s="477">
        <v>0</v>
      </c>
      <c r="E1396" s="477">
        <v>8499100</v>
      </c>
      <c r="F1396" s="477">
        <v>0</v>
      </c>
      <c r="G1396" s="527">
        <v>14094348</v>
      </c>
      <c r="H1396" s="527">
        <v>18814711</v>
      </c>
      <c r="I1396" s="469">
        <v>6</v>
      </c>
      <c r="J1396" s="469">
        <v>2</v>
      </c>
      <c r="K1396" s="469">
        <v>4</v>
      </c>
      <c r="L1396" s="469">
        <v>3</v>
      </c>
      <c r="M1396" s="469">
        <v>0</v>
      </c>
      <c r="N1396" s="461" t="s">
        <v>8222</v>
      </c>
    </row>
    <row r="1397" spans="1:14" x14ac:dyDescent="0.35">
      <c r="A1397" s="523" t="s">
        <v>155</v>
      </c>
      <c r="B1397" s="474" t="s">
        <v>153</v>
      </c>
      <c r="C1397" s="477"/>
      <c r="D1397" s="477"/>
      <c r="E1397" s="477"/>
      <c r="F1397" s="477"/>
      <c r="G1397" s="527"/>
      <c r="H1397" s="527"/>
      <c r="I1397" s="469"/>
      <c r="J1397" s="469"/>
      <c r="K1397" s="469"/>
      <c r="L1397" s="469"/>
      <c r="M1397" s="469"/>
      <c r="N1397" s="461"/>
    </row>
    <row r="1398" spans="1:14" x14ac:dyDescent="0.35">
      <c r="A1398" s="523" t="s">
        <v>8448</v>
      </c>
      <c r="B1398" s="474" t="s">
        <v>2001</v>
      </c>
      <c r="C1398" s="477"/>
      <c r="D1398" s="477"/>
      <c r="E1398" s="477"/>
      <c r="F1398" s="477"/>
      <c r="G1398" s="527"/>
      <c r="H1398" s="527"/>
      <c r="I1398" s="469"/>
      <c r="J1398" s="469"/>
      <c r="K1398" s="469"/>
      <c r="L1398" s="469"/>
      <c r="M1398" s="469"/>
      <c r="N1398" s="461"/>
    </row>
    <row r="1399" spans="1:14" ht="26" x14ac:dyDescent="0.35">
      <c r="A1399" s="523" t="s">
        <v>3029</v>
      </c>
      <c r="B1399" s="474" t="s">
        <v>3739</v>
      </c>
      <c r="C1399" s="477"/>
      <c r="D1399" s="477"/>
      <c r="E1399" s="477"/>
      <c r="F1399" s="477"/>
      <c r="G1399" s="527"/>
      <c r="H1399" s="527"/>
      <c r="I1399" s="469"/>
      <c r="J1399" s="469"/>
      <c r="K1399" s="469"/>
      <c r="L1399" s="469"/>
      <c r="M1399" s="469"/>
      <c r="N1399" s="461"/>
    </row>
    <row r="1400" spans="1:14" ht="26" x14ac:dyDescent="0.35">
      <c r="A1400" s="523" t="s">
        <v>8449</v>
      </c>
      <c r="B1400" s="474" t="s">
        <v>2123</v>
      </c>
      <c r="C1400" s="477"/>
      <c r="D1400" s="477"/>
      <c r="E1400" s="477"/>
      <c r="F1400" s="477"/>
      <c r="G1400" s="527"/>
      <c r="H1400" s="527"/>
      <c r="I1400" s="469"/>
      <c r="J1400" s="469"/>
      <c r="K1400" s="469"/>
      <c r="L1400" s="469"/>
      <c r="M1400" s="469"/>
      <c r="N1400" s="461"/>
    </row>
    <row r="1401" spans="1:14" ht="26" x14ac:dyDescent="0.35">
      <c r="A1401" s="523" t="s">
        <v>1648</v>
      </c>
      <c r="B1401" s="474" t="s">
        <v>1613</v>
      </c>
      <c r="C1401" s="477"/>
      <c r="D1401" s="477"/>
      <c r="E1401" s="477"/>
      <c r="F1401" s="477"/>
      <c r="G1401" s="527"/>
      <c r="H1401" s="527"/>
      <c r="I1401" s="469"/>
      <c r="J1401" s="469"/>
      <c r="K1401" s="469"/>
      <c r="L1401" s="469"/>
      <c r="M1401" s="469"/>
      <c r="N1401" s="461"/>
    </row>
    <row r="1402" spans="1:14" ht="26" x14ac:dyDescent="0.35">
      <c r="A1402" s="525" t="s">
        <v>3121</v>
      </c>
      <c r="B1402" s="475" t="s">
        <v>3586</v>
      </c>
      <c r="C1402" s="478">
        <v>67758367</v>
      </c>
      <c r="D1402" s="478">
        <v>0</v>
      </c>
      <c r="E1402" s="478">
        <v>10130590</v>
      </c>
      <c r="F1402" s="478">
        <v>0</v>
      </c>
      <c r="G1402" s="528">
        <v>-68819291</v>
      </c>
      <c r="H1402" s="528">
        <v>300000</v>
      </c>
      <c r="I1402" s="471">
        <v>4</v>
      </c>
      <c r="J1402" s="471">
        <v>2</v>
      </c>
      <c r="K1402" s="471">
        <v>2</v>
      </c>
      <c r="L1402" s="471">
        <v>0</v>
      </c>
      <c r="M1402" s="471">
        <v>0</v>
      </c>
      <c r="N1402" s="465" t="s">
        <v>4568</v>
      </c>
    </row>
    <row r="1403" spans="1:14" x14ac:dyDescent="0.35">
      <c r="A1403" s="523" t="s">
        <v>5117</v>
      </c>
      <c r="B1403" s="474" t="s">
        <v>134</v>
      </c>
      <c r="C1403" s="477"/>
      <c r="D1403" s="477"/>
      <c r="E1403" s="477"/>
      <c r="F1403" s="477"/>
      <c r="G1403" s="527"/>
      <c r="H1403" s="527"/>
      <c r="I1403" s="469"/>
      <c r="J1403" s="469"/>
      <c r="K1403" s="469"/>
      <c r="L1403" s="469"/>
      <c r="M1403" s="469"/>
      <c r="N1403" s="461"/>
    </row>
    <row r="1404" spans="1:14" x14ac:dyDescent="0.35">
      <c r="A1404" s="523" t="s">
        <v>4990</v>
      </c>
      <c r="B1404" s="474" t="s">
        <v>8250</v>
      </c>
      <c r="C1404" s="477"/>
      <c r="D1404" s="477"/>
      <c r="E1404" s="477"/>
      <c r="F1404" s="477"/>
      <c r="G1404" s="527"/>
      <c r="H1404" s="527"/>
      <c r="I1404" s="469"/>
      <c r="J1404" s="469"/>
      <c r="K1404" s="469"/>
      <c r="L1404" s="469"/>
      <c r="M1404" s="469"/>
      <c r="N1404" s="461"/>
    </row>
    <row r="1405" spans="1:14" x14ac:dyDescent="0.35">
      <c r="A1405" s="523" t="s">
        <v>1232</v>
      </c>
      <c r="B1405" s="474" t="s">
        <v>1221</v>
      </c>
      <c r="C1405" s="477"/>
      <c r="D1405" s="477"/>
      <c r="E1405" s="477"/>
      <c r="F1405" s="477"/>
      <c r="G1405" s="527"/>
      <c r="H1405" s="527"/>
      <c r="I1405" s="469"/>
      <c r="J1405" s="469"/>
      <c r="K1405" s="469"/>
      <c r="L1405" s="469"/>
      <c r="M1405" s="469"/>
      <c r="N1405" s="461"/>
    </row>
    <row r="1406" spans="1:14" ht="26" x14ac:dyDescent="0.35">
      <c r="A1406" s="523" t="s">
        <v>8180</v>
      </c>
      <c r="B1406" s="474" t="s">
        <v>4518</v>
      </c>
      <c r="C1406" s="477"/>
      <c r="D1406" s="477"/>
      <c r="E1406" s="477"/>
      <c r="F1406" s="477"/>
      <c r="G1406" s="527"/>
      <c r="H1406" s="527"/>
      <c r="I1406" s="469"/>
      <c r="J1406" s="469"/>
      <c r="K1406" s="469"/>
      <c r="L1406" s="469"/>
      <c r="M1406" s="469"/>
      <c r="N1406" s="461"/>
    </row>
    <row r="1407" spans="1:14" x14ac:dyDescent="0.35">
      <c r="A1407" s="523" t="s">
        <v>8450</v>
      </c>
      <c r="B1407" s="524" t="s">
        <v>3635</v>
      </c>
      <c r="C1407" s="477">
        <v>128309</v>
      </c>
      <c r="D1407" s="477">
        <v>0</v>
      </c>
      <c r="E1407" s="477">
        <v>128309</v>
      </c>
      <c r="F1407" s="477">
        <v>0</v>
      </c>
      <c r="G1407" s="477">
        <v>-200143</v>
      </c>
      <c r="H1407" s="449">
        <v>771279</v>
      </c>
      <c r="I1407" s="470">
        <v>20</v>
      </c>
      <c r="J1407" s="470">
        <v>0</v>
      </c>
      <c r="K1407" s="470">
        <v>20</v>
      </c>
      <c r="L1407" s="470">
        <v>20</v>
      </c>
      <c r="M1407" s="470">
        <v>1</v>
      </c>
      <c r="N1407" s="522" t="s">
        <v>3500</v>
      </c>
    </row>
    <row r="1408" spans="1:14" ht="26" x14ac:dyDescent="0.35">
      <c r="A1408" s="523" t="s">
        <v>8451</v>
      </c>
      <c r="B1408" s="474" t="s">
        <v>2714</v>
      </c>
      <c r="C1408" s="477"/>
      <c r="D1408" s="477"/>
      <c r="E1408" s="477"/>
      <c r="F1408" s="477"/>
      <c r="G1408" s="527"/>
      <c r="H1408" s="527"/>
      <c r="I1408" s="469"/>
      <c r="J1408" s="469"/>
      <c r="K1408" s="469"/>
      <c r="L1408" s="469"/>
      <c r="M1408" s="469"/>
      <c r="N1408" s="461"/>
    </row>
    <row r="1409" spans="1:14" ht="26" x14ac:dyDescent="0.35">
      <c r="A1409" s="523" t="s">
        <v>8452</v>
      </c>
      <c r="B1409" s="474" t="s">
        <v>8757</v>
      </c>
      <c r="C1409" s="477">
        <v>1068396</v>
      </c>
      <c r="D1409" s="477">
        <v>0</v>
      </c>
      <c r="E1409" s="477">
        <v>546610</v>
      </c>
      <c r="F1409" s="477">
        <v>0</v>
      </c>
      <c r="G1409" s="527">
        <v>1033396</v>
      </c>
      <c r="H1409" s="527">
        <v>35000</v>
      </c>
      <c r="I1409" s="469">
        <v>2</v>
      </c>
      <c r="J1409" s="469">
        <v>0</v>
      </c>
      <c r="K1409" s="469">
        <v>2</v>
      </c>
      <c r="L1409" s="469">
        <v>2</v>
      </c>
      <c r="M1409" s="469">
        <v>0</v>
      </c>
      <c r="N1409" s="461" t="s">
        <v>3790</v>
      </c>
    </row>
    <row r="1410" spans="1:14" x14ac:dyDescent="0.35">
      <c r="A1410" s="523" t="s">
        <v>8453</v>
      </c>
      <c r="B1410" s="474" t="s">
        <v>4088</v>
      </c>
      <c r="C1410" s="477">
        <v>2448663</v>
      </c>
      <c r="D1410" s="477">
        <v>0</v>
      </c>
      <c r="E1410" s="477">
        <v>2165456.9</v>
      </c>
      <c r="F1410" s="477">
        <v>0</v>
      </c>
      <c r="G1410" s="527">
        <v>2543426.5299999998</v>
      </c>
      <c r="H1410" s="527">
        <v>776209</v>
      </c>
      <c r="I1410" s="469">
        <v>502</v>
      </c>
      <c r="J1410" s="469">
        <v>20</v>
      </c>
      <c r="K1410" s="469">
        <v>482</v>
      </c>
      <c r="L1410" s="469">
        <v>502</v>
      </c>
      <c r="M1410" s="469">
        <v>0</v>
      </c>
      <c r="N1410" s="461" t="s">
        <v>3790</v>
      </c>
    </row>
    <row r="1411" spans="1:14" x14ac:dyDescent="0.35">
      <c r="A1411" s="523" t="s">
        <v>3215</v>
      </c>
      <c r="B1411" s="474" t="s">
        <v>3562</v>
      </c>
      <c r="C1411" s="477">
        <v>108689577</v>
      </c>
      <c r="D1411" s="477">
        <v>0</v>
      </c>
      <c r="E1411" s="477">
        <v>106167906</v>
      </c>
      <c r="F1411" s="477">
        <v>0</v>
      </c>
      <c r="G1411" s="527">
        <v>108689577</v>
      </c>
      <c r="H1411" s="527">
        <v>32366202</v>
      </c>
      <c r="I1411" s="469">
        <v>12</v>
      </c>
      <c r="J1411" s="469">
        <v>8</v>
      </c>
      <c r="K1411" s="469">
        <v>4</v>
      </c>
      <c r="L1411" s="469">
        <v>163</v>
      </c>
      <c r="M1411" s="469">
        <v>1</v>
      </c>
      <c r="N1411" s="461" t="s">
        <v>8222</v>
      </c>
    </row>
    <row r="1412" spans="1:14" x14ac:dyDescent="0.35">
      <c r="A1412" s="523" t="s">
        <v>8454</v>
      </c>
      <c r="B1412" s="474" t="s">
        <v>2703</v>
      </c>
      <c r="C1412" s="477"/>
      <c r="D1412" s="477"/>
      <c r="E1412" s="477"/>
      <c r="F1412" s="477"/>
      <c r="G1412" s="527"/>
      <c r="H1412" s="527"/>
      <c r="I1412" s="469"/>
      <c r="J1412" s="469"/>
      <c r="K1412" s="469"/>
      <c r="L1412" s="469"/>
      <c r="M1412" s="469"/>
      <c r="N1412" s="461"/>
    </row>
    <row r="1413" spans="1:14" ht="26" x14ac:dyDescent="0.35">
      <c r="A1413" s="523" t="s">
        <v>8455</v>
      </c>
      <c r="B1413" s="474" t="s">
        <v>3833</v>
      </c>
      <c r="C1413" s="477"/>
      <c r="D1413" s="477"/>
      <c r="E1413" s="477"/>
      <c r="F1413" s="477"/>
      <c r="G1413" s="527"/>
      <c r="H1413" s="527"/>
      <c r="I1413" s="469"/>
      <c r="J1413" s="469"/>
      <c r="K1413" s="469"/>
      <c r="L1413" s="469"/>
      <c r="M1413" s="469"/>
      <c r="N1413" s="461"/>
    </row>
    <row r="1414" spans="1:14" x14ac:dyDescent="0.35">
      <c r="A1414" s="523" t="s">
        <v>8456</v>
      </c>
      <c r="B1414" s="474" t="s">
        <v>3770</v>
      </c>
      <c r="C1414" s="477"/>
      <c r="D1414" s="477"/>
      <c r="E1414" s="477"/>
      <c r="F1414" s="477"/>
      <c r="G1414" s="527"/>
      <c r="H1414" s="527"/>
      <c r="I1414" s="469"/>
      <c r="J1414" s="469"/>
      <c r="K1414" s="469"/>
      <c r="L1414" s="469"/>
      <c r="M1414" s="469"/>
      <c r="N1414" s="461"/>
    </row>
    <row r="1415" spans="1:14" x14ac:dyDescent="0.35">
      <c r="A1415" s="523" t="s">
        <v>8181</v>
      </c>
      <c r="B1415" s="474" t="s">
        <v>4523</v>
      </c>
      <c r="C1415" s="477"/>
      <c r="D1415" s="477"/>
      <c r="E1415" s="477"/>
      <c r="F1415" s="477"/>
      <c r="G1415" s="527"/>
      <c r="H1415" s="527"/>
      <c r="I1415" s="469"/>
      <c r="J1415" s="469"/>
      <c r="K1415" s="469"/>
      <c r="L1415" s="469"/>
      <c r="M1415" s="469"/>
      <c r="N1415" s="461"/>
    </row>
    <row r="1416" spans="1:14" ht="26" x14ac:dyDescent="0.35">
      <c r="A1416" s="523" t="s">
        <v>2982</v>
      </c>
      <c r="B1416" s="474" t="s">
        <v>1333</v>
      </c>
      <c r="C1416" s="477"/>
      <c r="D1416" s="477"/>
      <c r="E1416" s="477"/>
      <c r="F1416" s="477"/>
      <c r="G1416" s="527"/>
      <c r="H1416" s="527"/>
      <c r="I1416" s="469"/>
      <c r="J1416" s="469"/>
      <c r="K1416" s="469"/>
      <c r="L1416" s="469"/>
      <c r="M1416" s="469"/>
      <c r="N1416" s="461"/>
    </row>
    <row r="1417" spans="1:14" ht="26" x14ac:dyDescent="0.35">
      <c r="A1417" s="523" t="s">
        <v>8457</v>
      </c>
      <c r="B1417" s="474" t="s">
        <v>3925</v>
      </c>
      <c r="C1417" s="477"/>
      <c r="D1417" s="477"/>
      <c r="E1417" s="477"/>
      <c r="F1417" s="477"/>
      <c r="G1417" s="527"/>
      <c r="H1417" s="527"/>
      <c r="I1417" s="469"/>
      <c r="J1417" s="469"/>
      <c r="K1417" s="469"/>
      <c r="L1417" s="469"/>
      <c r="M1417" s="469"/>
      <c r="N1417" s="461"/>
    </row>
    <row r="1418" spans="1:14" ht="26" x14ac:dyDescent="0.35">
      <c r="A1418" s="523" t="s">
        <v>190</v>
      </c>
      <c r="B1418" s="474" t="s">
        <v>188</v>
      </c>
      <c r="C1418" s="477"/>
      <c r="D1418" s="477"/>
      <c r="E1418" s="477"/>
      <c r="F1418" s="477"/>
      <c r="G1418" s="527"/>
      <c r="H1418" s="527"/>
      <c r="I1418" s="469"/>
      <c r="J1418" s="469"/>
      <c r="K1418" s="469"/>
      <c r="L1418" s="469"/>
      <c r="M1418" s="469"/>
      <c r="N1418" s="461"/>
    </row>
    <row r="1419" spans="1:14" ht="26" x14ac:dyDescent="0.35">
      <c r="A1419" s="523" t="s">
        <v>3159</v>
      </c>
      <c r="B1419" s="474" t="s">
        <v>8654</v>
      </c>
      <c r="C1419" s="477">
        <v>3023779</v>
      </c>
      <c r="D1419" s="477">
        <v>0</v>
      </c>
      <c r="E1419" s="477">
        <v>2675283</v>
      </c>
      <c r="F1419" s="477">
        <v>0</v>
      </c>
      <c r="G1419" s="527">
        <v>2675283</v>
      </c>
      <c r="H1419" s="527">
        <v>807653</v>
      </c>
      <c r="I1419" s="469">
        <v>5</v>
      </c>
      <c r="J1419" s="469">
        <v>4</v>
      </c>
      <c r="K1419" s="469">
        <v>1</v>
      </c>
      <c r="L1419" s="469">
        <v>1</v>
      </c>
      <c r="M1419" s="469">
        <v>0</v>
      </c>
      <c r="N1419" s="461" t="s">
        <v>3790</v>
      </c>
    </row>
    <row r="1420" spans="1:14" x14ac:dyDescent="0.35">
      <c r="A1420" s="523" t="s">
        <v>8646</v>
      </c>
      <c r="B1420" s="474" t="s">
        <v>3687</v>
      </c>
      <c r="C1420" s="477"/>
      <c r="D1420" s="477"/>
      <c r="E1420" s="477"/>
      <c r="F1420" s="477"/>
      <c r="G1420" s="527"/>
      <c r="H1420" s="527"/>
      <c r="I1420" s="469"/>
      <c r="J1420" s="469"/>
      <c r="K1420" s="469"/>
      <c r="L1420" s="469"/>
      <c r="M1420" s="469"/>
      <c r="N1420" s="461"/>
    </row>
    <row r="1421" spans="1:14" ht="26" x14ac:dyDescent="0.35">
      <c r="A1421" s="523" t="s">
        <v>8460</v>
      </c>
      <c r="B1421" s="474" t="s">
        <v>3882</v>
      </c>
      <c r="C1421" s="477">
        <v>3000000</v>
      </c>
      <c r="D1421" s="477">
        <v>0</v>
      </c>
      <c r="E1421" s="477">
        <v>2000000</v>
      </c>
      <c r="F1421" s="477">
        <v>0</v>
      </c>
      <c r="G1421" s="477">
        <v>2175000</v>
      </c>
      <c r="H1421" s="477">
        <v>905000</v>
      </c>
      <c r="I1421" s="469">
        <v>2</v>
      </c>
      <c r="J1421" s="469">
        <v>1</v>
      </c>
      <c r="K1421" s="469">
        <v>1</v>
      </c>
      <c r="L1421" s="469">
        <v>20</v>
      </c>
      <c r="M1421" s="469">
        <v>1</v>
      </c>
      <c r="N1421" s="461" t="s">
        <v>3790</v>
      </c>
    </row>
    <row r="1422" spans="1:14" x14ac:dyDescent="0.35">
      <c r="A1422" s="523" t="s">
        <v>8461</v>
      </c>
      <c r="B1422" s="474" t="s">
        <v>3731</v>
      </c>
      <c r="C1422" s="477"/>
      <c r="D1422" s="477"/>
      <c r="E1422" s="477"/>
      <c r="F1422" s="477"/>
      <c r="G1422" s="527"/>
      <c r="H1422" s="527"/>
      <c r="I1422" s="469"/>
      <c r="J1422" s="469"/>
      <c r="K1422" s="469"/>
      <c r="L1422" s="469"/>
      <c r="M1422" s="469"/>
      <c r="N1422" s="461"/>
    </row>
    <row r="1423" spans="1:14" x14ac:dyDescent="0.35">
      <c r="A1423" s="523" t="s">
        <v>8462</v>
      </c>
      <c r="B1423" s="474" t="s">
        <v>2328</v>
      </c>
      <c r="C1423" s="477"/>
      <c r="D1423" s="477"/>
      <c r="E1423" s="477"/>
      <c r="F1423" s="477"/>
      <c r="G1423" s="527"/>
      <c r="H1423" s="527"/>
      <c r="I1423" s="469"/>
      <c r="J1423" s="469"/>
      <c r="K1423" s="469"/>
      <c r="L1423" s="469"/>
      <c r="M1423" s="469"/>
      <c r="N1423" s="461"/>
    </row>
    <row r="1424" spans="1:14" ht="26" x14ac:dyDescent="0.35">
      <c r="A1424" s="523" t="s">
        <v>2972</v>
      </c>
      <c r="B1424" s="474" t="s">
        <v>2210</v>
      </c>
      <c r="C1424" s="477"/>
      <c r="D1424" s="477"/>
      <c r="E1424" s="477"/>
      <c r="F1424" s="477"/>
      <c r="G1424" s="527"/>
      <c r="H1424" s="527"/>
      <c r="I1424" s="469"/>
      <c r="J1424" s="469"/>
      <c r="K1424" s="469"/>
      <c r="L1424" s="469"/>
      <c r="M1424" s="469"/>
      <c r="N1424" s="461"/>
    </row>
    <row r="1425" spans="1:14" x14ac:dyDescent="0.35">
      <c r="A1425" s="523" t="s">
        <v>8463</v>
      </c>
      <c r="B1425" s="474" t="s">
        <v>2641</v>
      </c>
      <c r="C1425" s="477"/>
      <c r="D1425" s="477"/>
      <c r="E1425" s="477"/>
      <c r="F1425" s="477"/>
      <c r="G1425" s="527"/>
      <c r="H1425" s="527"/>
      <c r="I1425" s="469"/>
      <c r="J1425" s="469"/>
      <c r="K1425" s="469"/>
      <c r="L1425" s="469"/>
      <c r="M1425" s="469"/>
      <c r="N1425" s="461"/>
    </row>
    <row r="1426" spans="1:14" ht="26" x14ac:dyDescent="0.35">
      <c r="A1426" s="523" t="s">
        <v>8464</v>
      </c>
      <c r="B1426" s="474" t="s">
        <v>2031</v>
      </c>
      <c r="C1426" s="477"/>
      <c r="D1426" s="477"/>
      <c r="E1426" s="477"/>
      <c r="F1426" s="477"/>
      <c r="G1426" s="527"/>
      <c r="H1426" s="527"/>
      <c r="I1426" s="469"/>
      <c r="J1426" s="469"/>
      <c r="K1426" s="469"/>
      <c r="L1426" s="469"/>
      <c r="M1426" s="469"/>
      <c r="N1426" s="461"/>
    </row>
    <row r="1427" spans="1:14" ht="26" x14ac:dyDescent="0.35">
      <c r="A1427" s="523" t="s">
        <v>8465</v>
      </c>
      <c r="B1427" s="474" t="s">
        <v>3591</v>
      </c>
      <c r="C1427" s="477"/>
      <c r="D1427" s="477"/>
      <c r="E1427" s="477"/>
      <c r="F1427" s="477"/>
      <c r="G1427" s="527"/>
      <c r="H1427" s="527"/>
      <c r="I1427" s="469"/>
      <c r="J1427" s="469"/>
      <c r="K1427" s="469"/>
      <c r="L1427" s="469"/>
      <c r="M1427" s="469"/>
      <c r="N1427" s="461"/>
    </row>
    <row r="1428" spans="1:14" x14ac:dyDescent="0.35">
      <c r="A1428" s="523" t="s">
        <v>8466</v>
      </c>
      <c r="B1428" s="474" t="s">
        <v>3803</v>
      </c>
      <c r="C1428" s="477"/>
      <c r="D1428" s="477"/>
      <c r="E1428" s="477"/>
      <c r="F1428" s="477"/>
      <c r="G1428" s="527"/>
      <c r="H1428" s="527"/>
      <c r="I1428" s="469"/>
      <c r="J1428" s="469"/>
      <c r="K1428" s="469"/>
      <c r="L1428" s="469"/>
      <c r="M1428" s="469"/>
      <c r="N1428" s="461"/>
    </row>
    <row r="1429" spans="1:14" x14ac:dyDescent="0.35">
      <c r="A1429" s="523" t="s">
        <v>1488</v>
      </c>
      <c r="B1429" s="474" t="s">
        <v>1472</v>
      </c>
      <c r="C1429" s="477"/>
      <c r="D1429" s="477"/>
      <c r="E1429" s="477"/>
      <c r="F1429" s="477"/>
      <c r="G1429" s="527"/>
      <c r="H1429" s="527"/>
      <c r="I1429" s="469"/>
      <c r="J1429" s="469"/>
      <c r="K1429" s="469"/>
      <c r="L1429" s="469"/>
      <c r="M1429" s="469"/>
      <c r="N1429" s="461"/>
    </row>
    <row r="1430" spans="1:14" x14ac:dyDescent="0.35">
      <c r="A1430" s="523" t="s">
        <v>5120</v>
      </c>
      <c r="B1430" s="474" t="s">
        <v>1127</v>
      </c>
      <c r="C1430" s="477"/>
      <c r="D1430" s="477"/>
      <c r="E1430" s="477"/>
      <c r="F1430" s="477"/>
      <c r="G1430" s="527"/>
      <c r="H1430" s="527"/>
      <c r="I1430" s="469"/>
      <c r="J1430" s="469"/>
      <c r="K1430" s="469"/>
      <c r="L1430" s="469"/>
      <c r="M1430" s="469"/>
      <c r="N1430" s="461"/>
    </row>
    <row r="1431" spans="1:14" x14ac:dyDescent="0.35">
      <c r="A1431" s="523" t="s">
        <v>146</v>
      </c>
      <c r="B1431" s="474" t="s">
        <v>4024</v>
      </c>
      <c r="C1431" s="477">
        <v>13508265.300000001</v>
      </c>
      <c r="D1431" s="477">
        <v>0</v>
      </c>
      <c r="E1431" s="477">
        <v>3170422.55</v>
      </c>
      <c r="F1431" s="477">
        <v>0</v>
      </c>
      <c r="G1431" s="477">
        <v>28652606.879999999</v>
      </c>
      <c r="H1431" s="477">
        <v>25562030</v>
      </c>
      <c r="I1431" s="469">
        <v>11</v>
      </c>
      <c r="J1431" s="469">
        <v>8</v>
      </c>
      <c r="K1431" s="469">
        <v>3</v>
      </c>
      <c r="L1431" s="469">
        <v>1</v>
      </c>
      <c r="M1431" s="469">
        <v>1</v>
      </c>
      <c r="N1431" s="461" t="s">
        <v>8201</v>
      </c>
    </row>
    <row r="1432" spans="1:14" ht="26" x14ac:dyDescent="0.35">
      <c r="A1432" s="523" t="s">
        <v>3237</v>
      </c>
      <c r="B1432" s="474" t="s">
        <v>63</v>
      </c>
      <c r="C1432" s="477"/>
      <c r="D1432" s="477"/>
      <c r="E1432" s="477"/>
      <c r="F1432" s="477"/>
      <c r="G1432" s="527"/>
      <c r="H1432" s="527"/>
      <c r="I1432" s="469"/>
      <c r="J1432" s="469"/>
      <c r="K1432" s="469"/>
      <c r="L1432" s="469"/>
      <c r="M1432" s="469"/>
      <c r="N1432" s="461"/>
    </row>
    <row r="1433" spans="1:14" x14ac:dyDescent="0.35">
      <c r="A1433" s="523" t="s">
        <v>8182</v>
      </c>
      <c r="B1433" s="474" t="s">
        <v>8413</v>
      </c>
      <c r="C1433" s="477"/>
      <c r="D1433" s="477"/>
      <c r="E1433" s="477"/>
      <c r="F1433" s="477"/>
      <c r="G1433" s="527"/>
      <c r="H1433" s="527"/>
      <c r="I1433" s="469"/>
      <c r="J1433" s="469"/>
      <c r="K1433" s="469"/>
      <c r="L1433" s="469"/>
      <c r="M1433" s="469"/>
      <c r="N1433" s="461"/>
    </row>
    <row r="1434" spans="1:14" x14ac:dyDescent="0.35">
      <c r="A1434" s="523" t="s">
        <v>777</v>
      </c>
      <c r="B1434" s="474" t="s">
        <v>775</v>
      </c>
      <c r="C1434" s="477"/>
      <c r="D1434" s="477"/>
      <c r="E1434" s="477"/>
      <c r="F1434" s="477"/>
      <c r="G1434" s="527"/>
      <c r="H1434" s="527"/>
      <c r="I1434" s="469"/>
      <c r="J1434" s="469"/>
      <c r="K1434" s="469"/>
      <c r="L1434" s="469"/>
      <c r="M1434" s="469"/>
      <c r="N1434" s="461"/>
    </row>
    <row r="1435" spans="1:14" x14ac:dyDescent="0.35">
      <c r="A1435" s="523" t="s">
        <v>976</v>
      </c>
      <c r="B1435" s="474" t="s">
        <v>8591</v>
      </c>
      <c r="C1435" s="477"/>
      <c r="D1435" s="477"/>
      <c r="E1435" s="477"/>
      <c r="F1435" s="477"/>
      <c r="G1435" s="527"/>
      <c r="H1435" s="527"/>
      <c r="I1435" s="469"/>
      <c r="J1435" s="469"/>
      <c r="K1435" s="469"/>
      <c r="L1435" s="469"/>
      <c r="M1435" s="469"/>
      <c r="N1435" s="461"/>
    </row>
    <row r="1436" spans="1:14" x14ac:dyDescent="0.35">
      <c r="A1436" s="523" t="s">
        <v>8467</v>
      </c>
      <c r="B1436" s="474" t="s">
        <v>3728</v>
      </c>
      <c r="C1436" s="477"/>
      <c r="D1436" s="477"/>
      <c r="E1436" s="477"/>
      <c r="F1436" s="477"/>
      <c r="G1436" s="527"/>
      <c r="H1436" s="527"/>
      <c r="I1436" s="469"/>
      <c r="J1436" s="469"/>
      <c r="K1436" s="469"/>
      <c r="L1436" s="469"/>
      <c r="M1436" s="469"/>
      <c r="N1436" s="461"/>
    </row>
    <row r="1437" spans="1:14" x14ac:dyDescent="0.35">
      <c r="A1437" s="523" t="s">
        <v>8183</v>
      </c>
      <c r="B1437" s="474" t="s">
        <v>1075</v>
      </c>
      <c r="C1437" s="477"/>
      <c r="D1437" s="477"/>
      <c r="E1437" s="477"/>
      <c r="F1437" s="477"/>
      <c r="G1437" s="527"/>
      <c r="H1437" s="527"/>
      <c r="I1437" s="469"/>
      <c r="J1437" s="469"/>
      <c r="K1437" s="469"/>
      <c r="L1437" s="469"/>
      <c r="M1437" s="469"/>
      <c r="N1437" s="461"/>
    </row>
    <row r="1438" spans="1:14" x14ac:dyDescent="0.35">
      <c r="A1438" s="523" t="s">
        <v>1462</v>
      </c>
      <c r="B1438" s="474" t="s">
        <v>1451</v>
      </c>
      <c r="C1438" s="477"/>
      <c r="D1438" s="477"/>
      <c r="E1438" s="477"/>
      <c r="F1438" s="477"/>
      <c r="G1438" s="527"/>
      <c r="H1438" s="527"/>
      <c r="I1438" s="469"/>
      <c r="J1438" s="469"/>
      <c r="K1438" s="469"/>
      <c r="L1438" s="469"/>
      <c r="M1438" s="469"/>
      <c r="N1438" s="461"/>
    </row>
    <row r="1439" spans="1:14" x14ac:dyDescent="0.35">
      <c r="A1439" s="523" t="s">
        <v>968</v>
      </c>
      <c r="B1439" s="474" t="s">
        <v>3855</v>
      </c>
      <c r="C1439" s="477"/>
      <c r="D1439" s="477"/>
      <c r="E1439" s="477"/>
      <c r="F1439" s="477"/>
      <c r="G1439" s="527"/>
      <c r="H1439" s="527"/>
      <c r="I1439" s="469"/>
      <c r="J1439" s="469"/>
      <c r="K1439" s="469"/>
      <c r="L1439" s="469"/>
      <c r="M1439" s="469"/>
      <c r="N1439" s="461"/>
    </row>
    <row r="1440" spans="1:14" ht="39" x14ac:dyDescent="0.35">
      <c r="A1440" s="523" t="s">
        <v>8468</v>
      </c>
      <c r="B1440" s="474" t="s">
        <v>3694</v>
      </c>
      <c r="C1440" s="477"/>
      <c r="D1440" s="477"/>
      <c r="E1440" s="477"/>
      <c r="F1440" s="477"/>
      <c r="G1440" s="527"/>
      <c r="H1440" s="527"/>
      <c r="I1440" s="469"/>
      <c r="J1440" s="469"/>
      <c r="K1440" s="469"/>
      <c r="L1440" s="469"/>
      <c r="M1440" s="469"/>
      <c r="N1440" s="461"/>
    </row>
    <row r="1441" spans="1:14" x14ac:dyDescent="0.35">
      <c r="A1441" s="523" t="s">
        <v>1440</v>
      </c>
      <c r="B1441" s="474" t="s">
        <v>9879</v>
      </c>
      <c r="C1441" s="477">
        <v>24205</v>
      </c>
      <c r="D1441" s="477">
        <v>0</v>
      </c>
      <c r="E1441" s="477">
        <v>102760</v>
      </c>
      <c r="F1441" s="477">
        <v>0</v>
      </c>
      <c r="G1441" s="527">
        <v>160009</v>
      </c>
      <c r="H1441" s="527"/>
      <c r="I1441" s="469">
        <v>9</v>
      </c>
      <c r="J1441" s="469">
        <v>6</v>
      </c>
      <c r="K1441" s="469">
        <v>3</v>
      </c>
      <c r="L1441" s="469">
        <v>2</v>
      </c>
      <c r="M1441" s="469">
        <v>1</v>
      </c>
      <c r="N1441" s="461" t="s">
        <v>3790</v>
      </c>
    </row>
    <row r="1442" spans="1:14" ht="15" thickBot="1" x14ac:dyDescent="0.4">
      <c r="A1442" s="523" t="s">
        <v>8469</v>
      </c>
      <c r="B1442" s="474" t="s">
        <v>2073</v>
      </c>
      <c r="C1442" s="477"/>
      <c r="D1442" s="477"/>
      <c r="E1442" s="477"/>
      <c r="F1442" s="477"/>
      <c r="G1442" s="527"/>
      <c r="H1442" s="527"/>
      <c r="I1442" s="469"/>
      <c r="J1442" s="469"/>
      <c r="K1442" s="469"/>
      <c r="L1442" s="469"/>
      <c r="M1442" s="469"/>
      <c r="N1442" s="461"/>
    </row>
    <row r="1443" spans="1:14" ht="15.5" x14ac:dyDescent="0.35">
      <c r="A1443" s="530"/>
      <c r="B1443" s="531"/>
      <c r="C1443" s="455">
        <f>SUM(C2:C1442)</f>
        <v>133545028038.36995</v>
      </c>
      <c r="D1443" s="455">
        <f>SUM(D2:D1442)</f>
        <v>790436505</v>
      </c>
      <c r="E1443" s="455">
        <f>SUM(E2:E1442)</f>
        <v>10476583984.610001</v>
      </c>
      <c r="F1443" s="455"/>
      <c r="G1443" s="532">
        <f>SUM(G2:G1442)</f>
        <v>190508410435.03003</v>
      </c>
      <c r="H1443" s="532">
        <f>SUM(H2:H1442)</f>
        <v>125841050007.16</v>
      </c>
      <c r="I1443" s="533"/>
      <c r="J1443" s="533"/>
      <c r="K1443" s="533"/>
      <c r="L1443" s="533"/>
      <c r="M1443" s="533"/>
      <c r="N1443" s="534"/>
    </row>
  </sheetData>
  <sortState xmlns:xlrd2="http://schemas.microsoft.com/office/spreadsheetml/2017/richdata2" ref="A2:N1443">
    <sortCondition ref="A2:A1443"/>
  </sortState>
  <conditionalFormatting sqref="G2:G1442">
    <cfRule type="cellIs" dxfId="171" priority="1" operator="lessThan">
      <formula>0</formula>
    </cfRule>
  </conditionalFormatting>
  <pageMargins left="0.7" right="0.7" top="0.75" bottom="0.75" header="0.3" footer="0.3"/>
  <pageSetup scale="10" orientation="portrait" horizontalDpi="300" verticalDpi="300" r:id="rId1"/>
  <rowBreaks count="3" manualBreakCount="3">
    <brk id="387" max="16383" man="1"/>
    <brk id="720" max="16383" man="1"/>
    <brk id="761" max="16383" man="1"/>
  </rowBreak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FE9E7-4B18-473B-961F-FB098C1C5E56}">
  <sheetPr>
    <tabColor rgb="FFFF66FF"/>
  </sheetPr>
  <dimension ref="A1:N376"/>
  <sheetViews>
    <sheetView view="pageBreakPreview" zoomScale="90" zoomScaleNormal="100" zoomScaleSheetLayoutView="90" workbookViewId="0">
      <pane ySplit="1" topLeftCell="A2" activePane="bottomLeft" state="frozen"/>
      <selection pane="bottomLeft" activeCell="B378" sqref="B378"/>
    </sheetView>
  </sheetViews>
  <sheetFormatPr defaultRowHeight="14.5" x14ac:dyDescent="0.35"/>
  <cols>
    <col min="1" max="1" width="34.54296875" style="433" customWidth="1"/>
    <col min="2" max="2" width="15.6328125" style="426" bestFit="1" customWidth="1"/>
    <col min="3" max="3" width="20.453125" style="407" bestFit="1" customWidth="1"/>
    <col min="4" max="4" width="21" style="407" bestFit="1" customWidth="1"/>
    <col min="5" max="5" width="19.26953125" style="407" bestFit="1" customWidth="1"/>
    <col min="6" max="6" width="21.81640625" style="407" bestFit="1" customWidth="1"/>
    <col min="7" max="7" width="22" style="407" bestFit="1" customWidth="1"/>
    <col min="8" max="8" width="21.81640625" style="407" bestFit="1" customWidth="1"/>
    <col min="9" max="9" width="26.453125" style="411" bestFit="1" customWidth="1"/>
    <col min="10" max="10" width="17.08984375" style="411" bestFit="1" customWidth="1"/>
    <col min="11" max="11" width="18.90625" style="411" bestFit="1" customWidth="1"/>
    <col min="12" max="12" width="30.08984375" style="411" bestFit="1" customWidth="1"/>
    <col min="13" max="13" width="20.6328125" style="411" bestFit="1" customWidth="1"/>
    <col min="14" max="14" width="20.90625" style="434" customWidth="1"/>
  </cols>
  <sheetData>
    <row r="1" spans="1:14" ht="26" x14ac:dyDescent="0.35">
      <c r="A1" s="420" t="s">
        <v>2948</v>
      </c>
      <c r="B1" s="421" t="s">
        <v>9623</v>
      </c>
      <c r="C1" s="446" t="s">
        <v>9287</v>
      </c>
      <c r="D1" s="446" t="s">
        <v>9288</v>
      </c>
      <c r="E1" s="446" t="s">
        <v>9289</v>
      </c>
      <c r="F1" s="446" t="s">
        <v>9629</v>
      </c>
      <c r="G1" s="446" t="s">
        <v>9290</v>
      </c>
      <c r="H1" s="446" t="s">
        <v>1967</v>
      </c>
      <c r="I1" s="418" t="s">
        <v>4074</v>
      </c>
      <c r="J1" s="418" t="s">
        <v>4075</v>
      </c>
      <c r="K1" s="418" t="s">
        <v>4076</v>
      </c>
      <c r="L1" s="418" t="s">
        <v>4077</v>
      </c>
      <c r="M1" s="418" t="s">
        <v>4079</v>
      </c>
      <c r="N1" s="417" t="s">
        <v>3763</v>
      </c>
    </row>
    <row r="2" spans="1:14" x14ac:dyDescent="0.35">
      <c r="A2" s="440" t="s">
        <v>8343</v>
      </c>
      <c r="B2" s="441" t="s">
        <v>8341</v>
      </c>
      <c r="C2" s="447">
        <v>60659</v>
      </c>
      <c r="D2" s="447">
        <v>0</v>
      </c>
      <c r="E2" s="447">
        <v>0</v>
      </c>
      <c r="F2" s="447">
        <v>0</v>
      </c>
      <c r="G2" s="448">
        <v>-104423</v>
      </c>
      <c r="H2" s="448">
        <v>56294</v>
      </c>
      <c r="I2" s="438">
        <v>1</v>
      </c>
      <c r="J2" s="438">
        <v>0</v>
      </c>
      <c r="K2" s="438">
        <v>1</v>
      </c>
      <c r="L2" s="438">
        <v>120</v>
      </c>
      <c r="M2" s="438">
        <v>1</v>
      </c>
      <c r="N2" s="436" t="s">
        <v>3790</v>
      </c>
    </row>
    <row r="3" spans="1:14" x14ac:dyDescent="0.35">
      <c r="A3" s="440" t="s">
        <v>3240</v>
      </c>
      <c r="B3" s="441" t="s">
        <v>9616</v>
      </c>
      <c r="C3" s="447">
        <v>3621000</v>
      </c>
      <c r="D3" s="447">
        <v>0</v>
      </c>
      <c r="E3" s="447">
        <v>2483500</v>
      </c>
      <c r="F3" s="447">
        <v>0</v>
      </c>
      <c r="G3" s="449">
        <v>3139130</v>
      </c>
      <c r="H3" s="449">
        <v>1011162</v>
      </c>
      <c r="I3" s="438">
        <v>0</v>
      </c>
      <c r="J3" s="438">
        <v>0</v>
      </c>
      <c r="K3" s="438">
        <v>0</v>
      </c>
      <c r="L3" s="438">
        <v>7</v>
      </c>
      <c r="M3" s="438">
        <v>1</v>
      </c>
      <c r="N3" s="436" t="s">
        <v>3790</v>
      </c>
    </row>
    <row r="4" spans="1:14" ht="26" x14ac:dyDescent="0.35">
      <c r="A4" s="440" t="s">
        <v>14165</v>
      </c>
      <c r="B4" s="441" t="s">
        <v>8386</v>
      </c>
      <c r="C4" s="447">
        <v>200000</v>
      </c>
      <c r="D4" s="447">
        <v>0</v>
      </c>
      <c r="E4" s="447">
        <v>134407</v>
      </c>
      <c r="F4" s="447">
        <v>0</v>
      </c>
      <c r="G4" s="448">
        <v>151225</v>
      </c>
      <c r="H4" s="448">
        <v>11000</v>
      </c>
      <c r="I4" s="438">
        <v>3</v>
      </c>
      <c r="J4" s="438">
        <v>0</v>
      </c>
      <c r="K4" s="438">
        <v>3</v>
      </c>
      <c r="L4" s="438">
        <v>2</v>
      </c>
      <c r="M4" s="438">
        <v>0</v>
      </c>
      <c r="N4" s="436" t="s">
        <v>3790</v>
      </c>
    </row>
    <row r="5" spans="1:14" ht="26" x14ac:dyDescent="0.35">
      <c r="A5" s="440" t="s">
        <v>2964</v>
      </c>
      <c r="B5" s="441" t="s">
        <v>8576</v>
      </c>
      <c r="C5" s="447">
        <v>6393090</v>
      </c>
      <c r="D5" s="447">
        <v>0</v>
      </c>
      <c r="E5" s="447">
        <v>1069729</v>
      </c>
      <c r="F5" s="447">
        <v>0</v>
      </c>
      <c r="G5" s="449">
        <v>6256891</v>
      </c>
      <c r="H5" s="449">
        <v>2098318</v>
      </c>
      <c r="I5" s="438">
        <v>40</v>
      </c>
      <c r="J5" s="438">
        <v>8</v>
      </c>
      <c r="K5" s="438">
        <v>32</v>
      </c>
      <c r="L5" s="438">
        <v>7</v>
      </c>
      <c r="M5" s="438">
        <v>2</v>
      </c>
      <c r="N5" s="436" t="s">
        <v>3517</v>
      </c>
    </row>
    <row r="6" spans="1:14" x14ac:dyDescent="0.35">
      <c r="A6" s="440" t="s">
        <v>4236</v>
      </c>
      <c r="B6" s="441" t="s">
        <v>3936</v>
      </c>
      <c r="C6" s="447">
        <v>0</v>
      </c>
      <c r="D6" s="447">
        <v>0</v>
      </c>
      <c r="E6" s="447">
        <v>0</v>
      </c>
      <c r="F6" s="447">
        <v>0</v>
      </c>
      <c r="G6" s="448">
        <v>0</v>
      </c>
      <c r="H6" s="448">
        <v>0</v>
      </c>
      <c r="I6" s="438">
        <v>2</v>
      </c>
      <c r="J6" s="438">
        <v>1</v>
      </c>
      <c r="K6" s="438">
        <v>1</v>
      </c>
      <c r="L6" s="438">
        <v>14</v>
      </c>
      <c r="M6" s="438">
        <v>0</v>
      </c>
      <c r="N6" s="436" t="s">
        <v>3790</v>
      </c>
    </row>
    <row r="7" spans="1:14" ht="26" x14ac:dyDescent="0.35">
      <c r="A7" s="440" t="s">
        <v>7944</v>
      </c>
      <c r="B7" s="441" t="s">
        <v>9917</v>
      </c>
      <c r="C7" s="447">
        <v>798484</v>
      </c>
      <c r="D7" s="447">
        <v>0</v>
      </c>
      <c r="E7" s="447">
        <v>766684</v>
      </c>
      <c r="F7" s="447">
        <v>0</v>
      </c>
      <c r="G7" s="449">
        <v>774344</v>
      </c>
      <c r="H7" s="449">
        <v>0</v>
      </c>
      <c r="I7" s="438">
        <v>33</v>
      </c>
      <c r="J7" s="438">
        <v>12</v>
      </c>
      <c r="K7" s="438">
        <v>21</v>
      </c>
      <c r="L7" s="438">
        <v>0</v>
      </c>
      <c r="M7" s="438">
        <v>0</v>
      </c>
      <c r="N7" s="436" t="s">
        <v>3790</v>
      </c>
    </row>
    <row r="8" spans="1:14" x14ac:dyDescent="0.35">
      <c r="A8" s="440" t="s">
        <v>4237</v>
      </c>
      <c r="B8" s="441" t="s">
        <v>3738</v>
      </c>
      <c r="C8" s="447">
        <v>68000</v>
      </c>
      <c r="D8" s="447">
        <v>0</v>
      </c>
      <c r="E8" s="447">
        <v>-68000</v>
      </c>
      <c r="F8" s="447">
        <v>0</v>
      </c>
      <c r="G8" s="448">
        <v>-68000</v>
      </c>
      <c r="H8" s="448">
        <v>0</v>
      </c>
      <c r="I8" s="438">
        <v>2</v>
      </c>
      <c r="J8" s="438">
        <v>0</v>
      </c>
      <c r="K8" s="438">
        <v>2</v>
      </c>
      <c r="L8" s="438">
        <v>6</v>
      </c>
      <c r="M8" s="438">
        <v>0</v>
      </c>
      <c r="N8" s="436" t="s">
        <v>3790</v>
      </c>
    </row>
    <row r="9" spans="1:14" x14ac:dyDescent="0.35">
      <c r="A9" s="440" t="s">
        <v>3206</v>
      </c>
      <c r="B9" s="441" t="s">
        <v>4042</v>
      </c>
      <c r="C9" s="447">
        <v>315300583</v>
      </c>
      <c r="D9" s="447">
        <v>0</v>
      </c>
      <c r="E9" s="447">
        <v>78246517</v>
      </c>
      <c r="F9" s="447">
        <v>0</v>
      </c>
      <c r="G9" s="449">
        <v>-329559239</v>
      </c>
      <c r="H9" s="449">
        <v>-78853002</v>
      </c>
      <c r="I9" s="438">
        <v>0</v>
      </c>
      <c r="J9" s="438">
        <v>0</v>
      </c>
      <c r="K9" s="438">
        <v>0</v>
      </c>
      <c r="L9" s="438">
        <v>35</v>
      </c>
      <c r="M9" s="438">
        <v>0</v>
      </c>
      <c r="N9" s="436" t="s">
        <v>4568</v>
      </c>
    </row>
    <row r="10" spans="1:14" x14ac:dyDescent="0.35">
      <c r="A10" s="440" t="s">
        <v>1855</v>
      </c>
      <c r="B10" s="441" t="s">
        <v>8324</v>
      </c>
      <c r="C10" s="447">
        <v>1778202</v>
      </c>
      <c r="D10" s="447">
        <v>0</v>
      </c>
      <c r="E10" s="447">
        <v>1719848</v>
      </c>
      <c r="F10" s="447">
        <v>0</v>
      </c>
      <c r="G10" s="448">
        <v>-3241447</v>
      </c>
      <c r="H10" s="448">
        <v>1367324</v>
      </c>
      <c r="I10" s="438">
        <v>2</v>
      </c>
      <c r="J10" s="438">
        <v>1</v>
      </c>
      <c r="K10" s="438">
        <v>1</v>
      </c>
      <c r="L10" s="438">
        <v>10</v>
      </c>
      <c r="M10" s="438">
        <v>1</v>
      </c>
      <c r="N10" s="436" t="s">
        <v>3790</v>
      </c>
    </row>
    <row r="11" spans="1:14" x14ac:dyDescent="0.35">
      <c r="A11" s="440" t="s">
        <v>1351</v>
      </c>
      <c r="B11" s="441" t="s">
        <v>8773</v>
      </c>
      <c r="C11" s="447">
        <v>48344376</v>
      </c>
      <c r="D11" s="447">
        <v>0</v>
      </c>
      <c r="E11" s="447">
        <v>40703412</v>
      </c>
      <c r="F11" s="447">
        <v>0</v>
      </c>
      <c r="G11" s="449">
        <v>-62979105</v>
      </c>
      <c r="H11" s="449">
        <v>0</v>
      </c>
      <c r="I11" s="438">
        <v>7</v>
      </c>
      <c r="J11" s="438">
        <v>4</v>
      </c>
      <c r="K11" s="438">
        <v>3</v>
      </c>
      <c r="L11" s="438">
        <v>50</v>
      </c>
      <c r="M11" s="438">
        <v>0</v>
      </c>
      <c r="N11" s="436" t="s">
        <v>4568</v>
      </c>
    </row>
    <row r="12" spans="1:14" x14ac:dyDescent="0.35">
      <c r="A12" s="440" t="s">
        <v>891</v>
      </c>
      <c r="B12" s="441" t="s">
        <v>889</v>
      </c>
      <c r="C12" s="447">
        <v>20000</v>
      </c>
      <c r="D12" s="447">
        <v>0</v>
      </c>
      <c r="E12" s="447">
        <v>-304754</v>
      </c>
      <c r="F12" s="447">
        <v>0</v>
      </c>
      <c r="G12" s="448">
        <v>-60042701.93</v>
      </c>
      <c r="H12" s="448">
        <v>0</v>
      </c>
      <c r="I12" s="438">
        <v>5</v>
      </c>
      <c r="J12" s="438">
        <v>0</v>
      </c>
      <c r="K12" s="438">
        <v>5</v>
      </c>
      <c r="L12" s="438">
        <v>0</v>
      </c>
      <c r="M12" s="438">
        <v>1</v>
      </c>
      <c r="N12" s="436" t="s">
        <v>3790</v>
      </c>
    </row>
    <row r="13" spans="1:14" ht="26" x14ac:dyDescent="0.35">
      <c r="A13" s="440" t="s">
        <v>3103</v>
      </c>
      <c r="B13" s="441" t="s">
        <v>4019</v>
      </c>
      <c r="C13" s="447">
        <v>834862738.80999994</v>
      </c>
      <c r="D13" s="447">
        <v>0</v>
      </c>
      <c r="E13" s="447">
        <v>73803374.569999993</v>
      </c>
      <c r="F13" s="447">
        <v>0</v>
      </c>
      <c r="G13" s="449">
        <v>-939802268.08000004</v>
      </c>
      <c r="H13" s="449">
        <v>3606651.98</v>
      </c>
      <c r="I13" s="438">
        <v>303</v>
      </c>
      <c r="J13" s="438">
        <v>160</v>
      </c>
      <c r="K13" s="438">
        <v>143</v>
      </c>
      <c r="L13" s="438">
        <v>5</v>
      </c>
      <c r="M13" s="438">
        <v>1</v>
      </c>
      <c r="N13" s="436" t="s">
        <v>4568</v>
      </c>
    </row>
    <row r="14" spans="1:14" x14ac:dyDescent="0.35">
      <c r="A14" s="440" t="s">
        <v>3094</v>
      </c>
      <c r="B14" s="441" t="s">
        <v>4050</v>
      </c>
      <c r="C14" s="447">
        <v>652998</v>
      </c>
      <c r="D14" s="447">
        <v>0</v>
      </c>
      <c r="E14" s="447">
        <v>0</v>
      </c>
      <c r="F14" s="447">
        <v>0</v>
      </c>
      <c r="G14" s="448">
        <v>335690</v>
      </c>
      <c r="H14" s="448">
        <v>4694778</v>
      </c>
      <c r="I14" s="438">
        <v>194</v>
      </c>
      <c r="J14" s="438">
        <v>12</v>
      </c>
      <c r="K14" s="438">
        <v>182</v>
      </c>
      <c r="L14" s="438">
        <v>0</v>
      </c>
      <c r="M14" s="438">
        <v>1</v>
      </c>
      <c r="N14" s="436" t="s">
        <v>3790</v>
      </c>
    </row>
    <row r="15" spans="1:14" ht="26" x14ac:dyDescent="0.35">
      <c r="A15" s="440" t="s">
        <v>12217</v>
      </c>
      <c r="B15" s="441" t="s">
        <v>9622</v>
      </c>
      <c r="C15" s="447">
        <v>3921560</v>
      </c>
      <c r="D15" s="447">
        <v>0</v>
      </c>
      <c r="E15" s="447">
        <v>368000</v>
      </c>
      <c r="F15" s="447">
        <v>0</v>
      </c>
      <c r="G15" s="449">
        <v>3163350</v>
      </c>
      <c r="H15" s="449">
        <v>2482347</v>
      </c>
      <c r="I15" s="438">
        <v>48</v>
      </c>
      <c r="J15" s="438">
        <v>15</v>
      </c>
      <c r="K15" s="438">
        <v>33</v>
      </c>
      <c r="L15" s="438">
        <v>48</v>
      </c>
      <c r="M15" s="438">
        <v>1</v>
      </c>
      <c r="N15" s="436" t="s">
        <v>3790</v>
      </c>
    </row>
    <row r="16" spans="1:14" x14ac:dyDescent="0.35">
      <c r="A16" s="440" t="s">
        <v>7946</v>
      </c>
      <c r="B16" s="441" t="s">
        <v>9208</v>
      </c>
      <c r="C16" s="447">
        <v>854278</v>
      </c>
      <c r="D16" s="447">
        <v>0</v>
      </c>
      <c r="E16" s="447">
        <v>806000</v>
      </c>
      <c r="F16" s="447">
        <v>0</v>
      </c>
      <c r="G16" s="448">
        <v>-1081557</v>
      </c>
      <c r="H16" s="448">
        <v>1273013</v>
      </c>
      <c r="I16" s="438">
        <v>2</v>
      </c>
      <c r="J16" s="438">
        <v>1</v>
      </c>
      <c r="K16" s="438">
        <v>1</v>
      </c>
      <c r="L16" s="438">
        <v>0</v>
      </c>
      <c r="M16" s="438">
        <v>0</v>
      </c>
      <c r="N16" s="436" t="s">
        <v>3790</v>
      </c>
    </row>
    <row r="17" spans="1:14" x14ac:dyDescent="0.35">
      <c r="A17" s="440" t="s">
        <v>215</v>
      </c>
      <c r="B17" s="441" t="s">
        <v>8393</v>
      </c>
      <c r="C17" s="447">
        <v>23488851.050000001</v>
      </c>
      <c r="D17" s="447">
        <v>0</v>
      </c>
      <c r="E17" s="447">
        <v>26215719.43</v>
      </c>
      <c r="F17" s="447">
        <v>0</v>
      </c>
      <c r="G17" s="449">
        <v>-27991376.829999998</v>
      </c>
      <c r="H17" s="449">
        <v>133089026</v>
      </c>
      <c r="I17" s="438">
        <v>3023</v>
      </c>
      <c r="J17" s="438">
        <v>912</v>
      </c>
      <c r="K17" s="438">
        <v>2111</v>
      </c>
      <c r="L17" s="438">
        <v>3</v>
      </c>
      <c r="M17" s="438">
        <v>29</v>
      </c>
      <c r="N17" s="436" t="s">
        <v>4568</v>
      </c>
    </row>
    <row r="18" spans="1:14" ht="26" x14ac:dyDescent="0.35">
      <c r="A18" s="440" t="s">
        <v>9098</v>
      </c>
      <c r="B18" s="441" t="s">
        <v>3587</v>
      </c>
      <c r="C18" s="447">
        <v>0</v>
      </c>
      <c r="D18" s="447">
        <v>0</v>
      </c>
      <c r="E18" s="447">
        <v>-117075</v>
      </c>
      <c r="F18" s="447">
        <v>0</v>
      </c>
      <c r="G18" s="448">
        <v>-5940465</v>
      </c>
      <c r="H18" s="448">
        <v>0</v>
      </c>
      <c r="I18" s="438">
        <v>85</v>
      </c>
      <c r="J18" s="438">
        <v>14</v>
      </c>
      <c r="K18" s="438">
        <v>61</v>
      </c>
      <c r="L18" s="438">
        <v>15</v>
      </c>
      <c r="M18" s="438">
        <v>3</v>
      </c>
      <c r="N18" s="436" t="s">
        <v>3790</v>
      </c>
    </row>
    <row r="19" spans="1:14" ht="26" x14ac:dyDescent="0.35">
      <c r="A19" s="440" t="s">
        <v>8923</v>
      </c>
      <c r="B19" s="441" t="s">
        <v>8921</v>
      </c>
      <c r="C19" s="447">
        <v>801291</v>
      </c>
      <c r="D19" s="447">
        <v>0</v>
      </c>
      <c r="E19" s="447">
        <v>471228</v>
      </c>
      <c r="F19" s="447">
        <v>0</v>
      </c>
      <c r="G19" s="449">
        <v>782145</v>
      </c>
      <c r="H19" s="449">
        <v>87438</v>
      </c>
      <c r="I19" s="438">
        <v>2</v>
      </c>
      <c r="J19" s="438">
        <v>0</v>
      </c>
      <c r="K19" s="438">
        <v>2</v>
      </c>
      <c r="L19" s="438">
        <v>7</v>
      </c>
      <c r="M19" s="438">
        <v>1</v>
      </c>
      <c r="N19" s="436" t="s">
        <v>3790</v>
      </c>
    </row>
    <row r="20" spans="1:14" x14ac:dyDescent="0.35">
      <c r="A20" s="440" t="s">
        <v>9250</v>
      </c>
      <c r="B20" s="441" t="s">
        <v>14564</v>
      </c>
      <c r="C20" s="447">
        <v>1884323</v>
      </c>
      <c r="D20" s="447">
        <v>0</v>
      </c>
      <c r="E20" s="447">
        <v>1884323</v>
      </c>
      <c r="F20" s="447">
        <v>0</v>
      </c>
      <c r="G20" s="448">
        <v>-2237715</v>
      </c>
      <c r="H20" s="448">
        <v>666178</v>
      </c>
      <c r="I20" s="438">
        <v>9</v>
      </c>
      <c r="J20" s="438">
        <v>3</v>
      </c>
      <c r="K20" s="438">
        <v>6</v>
      </c>
      <c r="L20" s="438">
        <v>9</v>
      </c>
      <c r="M20" s="438">
        <v>0</v>
      </c>
      <c r="N20" s="436" t="s">
        <v>3790</v>
      </c>
    </row>
    <row r="21" spans="1:14" x14ac:dyDescent="0.35">
      <c r="A21" s="440" t="s">
        <v>3207</v>
      </c>
      <c r="B21" s="441" t="s">
        <v>14667</v>
      </c>
      <c r="C21" s="447">
        <v>10697344</v>
      </c>
      <c r="D21" s="447">
        <v>0</v>
      </c>
      <c r="E21" s="447">
        <v>201825</v>
      </c>
      <c r="F21" s="447">
        <v>0</v>
      </c>
      <c r="G21" s="449">
        <v>32807900</v>
      </c>
      <c r="H21" s="449">
        <v>51326488</v>
      </c>
      <c r="I21" s="438">
        <v>4</v>
      </c>
      <c r="J21" s="438">
        <v>1</v>
      </c>
      <c r="K21" s="438">
        <v>3</v>
      </c>
      <c r="L21" s="438">
        <v>7</v>
      </c>
      <c r="M21" s="438">
        <v>1</v>
      </c>
      <c r="N21" s="436" t="s">
        <v>4568</v>
      </c>
    </row>
    <row r="22" spans="1:14" x14ac:dyDescent="0.35">
      <c r="A22" s="440" t="s">
        <v>14937</v>
      </c>
      <c r="B22" s="441" t="s">
        <v>14935</v>
      </c>
      <c r="C22" s="447">
        <v>31000</v>
      </c>
      <c r="D22" s="447">
        <v>0</v>
      </c>
      <c r="E22" s="447">
        <v>0</v>
      </c>
      <c r="F22" s="447">
        <v>0</v>
      </c>
      <c r="G22" s="448">
        <v>31000</v>
      </c>
      <c r="H22" s="448">
        <v>0</v>
      </c>
      <c r="I22" s="438">
        <v>2</v>
      </c>
      <c r="J22" s="438">
        <v>1</v>
      </c>
      <c r="K22" s="438">
        <v>1</v>
      </c>
      <c r="L22" s="438">
        <v>0</v>
      </c>
      <c r="M22" s="438">
        <v>0</v>
      </c>
      <c r="N22" s="436" t="s">
        <v>3790</v>
      </c>
    </row>
    <row r="23" spans="1:14" ht="26" x14ac:dyDescent="0.35">
      <c r="A23" s="440" t="s">
        <v>15087</v>
      </c>
      <c r="B23" s="441" t="s">
        <v>8589</v>
      </c>
      <c r="C23" s="447">
        <v>194241090</v>
      </c>
      <c r="D23" s="447">
        <v>0</v>
      </c>
      <c r="E23" s="447">
        <v>177764534</v>
      </c>
      <c r="F23" s="447">
        <v>0</v>
      </c>
      <c r="G23" s="449">
        <v>185241301</v>
      </c>
      <c r="H23" s="449">
        <v>15958201</v>
      </c>
      <c r="I23" s="438">
        <v>6</v>
      </c>
      <c r="J23" s="438">
        <v>3</v>
      </c>
      <c r="K23" s="438">
        <v>3</v>
      </c>
      <c r="L23" s="438">
        <v>6</v>
      </c>
      <c r="M23" s="438">
        <v>0</v>
      </c>
      <c r="N23" s="436" t="s">
        <v>4568</v>
      </c>
    </row>
    <row r="24" spans="1:14" x14ac:dyDescent="0.35">
      <c r="A24" s="440" t="s">
        <v>1595</v>
      </c>
      <c r="B24" s="441" t="s">
        <v>14815</v>
      </c>
      <c r="C24" s="447">
        <v>2991256.6</v>
      </c>
      <c r="D24" s="447">
        <v>0</v>
      </c>
      <c r="E24" s="447">
        <v>340845.94</v>
      </c>
      <c r="F24" s="447">
        <v>0</v>
      </c>
      <c r="G24" s="448">
        <v>2545044.65</v>
      </c>
      <c r="H24" s="448">
        <v>6798680</v>
      </c>
      <c r="I24" s="438">
        <v>29</v>
      </c>
      <c r="J24" s="438">
        <v>11</v>
      </c>
      <c r="K24" s="438">
        <v>18</v>
      </c>
      <c r="L24" s="438">
        <v>0</v>
      </c>
      <c r="M24" s="438">
        <v>0</v>
      </c>
      <c r="N24" s="436" t="s">
        <v>3790</v>
      </c>
    </row>
    <row r="25" spans="1:14" ht="26" x14ac:dyDescent="0.35">
      <c r="A25" s="440" t="s">
        <v>2472</v>
      </c>
      <c r="B25" s="441" t="s">
        <v>13910</v>
      </c>
      <c r="C25" s="447">
        <v>1996025</v>
      </c>
      <c r="D25" s="447">
        <v>0</v>
      </c>
      <c r="E25" s="447">
        <v>149000</v>
      </c>
      <c r="F25" s="447">
        <v>0</v>
      </c>
      <c r="G25" s="449">
        <v>1564733</v>
      </c>
      <c r="H25" s="449">
        <v>0</v>
      </c>
      <c r="I25" s="438"/>
      <c r="J25" s="438"/>
      <c r="K25" s="438"/>
      <c r="L25" s="438"/>
      <c r="M25" s="438"/>
      <c r="N25" s="436"/>
    </row>
    <row r="26" spans="1:14" ht="26" x14ac:dyDescent="0.35">
      <c r="A26" s="442" t="s">
        <v>8631</v>
      </c>
      <c r="B26" s="443" t="s">
        <v>8617</v>
      </c>
      <c r="C26" s="450">
        <v>44945647.399999999</v>
      </c>
      <c r="D26" s="450">
        <v>0</v>
      </c>
      <c r="E26" s="450">
        <v>20662827</v>
      </c>
      <c r="F26" s="450">
        <v>0</v>
      </c>
      <c r="G26" s="451">
        <v>-51144926</v>
      </c>
      <c r="H26" s="451">
        <v>71908744</v>
      </c>
      <c r="I26" s="439">
        <v>101</v>
      </c>
      <c r="J26" s="439">
        <v>22</v>
      </c>
      <c r="K26" s="439">
        <v>79</v>
      </c>
      <c r="L26" s="439">
        <v>18</v>
      </c>
      <c r="M26" s="439">
        <v>0</v>
      </c>
      <c r="N26" s="437" t="s">
        <v>4568</v>
      </c>
    </row>
    <row r="27" spans="1:14" ht="26" x14ac:dyDescent="0.35">
      <c r="A27" s="440" t="s">
        <v>4259</v>
      </c>
      <c r="B27" s="441" t="s">
        <v>8292</v>
      </c>
      <c r="C27" s="447">
        <v>0</v>
      </c>
      <c r="D27" s="447">
        <v>0</v>
      </c>
      <c r="E27" s="447">
        <v>0</v>
      </c>
      <c r="F27" s="447">
        <v>0</v>
      </c>
      <c r="G27" s="449">
        <v>-604916.9</v>
      </c>
      <c r="H27" s="449">
        <v>864445</v>
      </c>
      <c r="I27" s="438">
        <v>4</v>
      </c>
      <c r="J27" s="438">
        <v>1</v>
      </c>
      <c r="K27" s="438">
        <v>3</v>
      </c>
      <c r="L27" s="438">
        <v>2</v>
      </c>
      <c r="M27" s="438">
        <v>1</v>
      </c>
      <c r="N27" s="436" t="s">
        <v>3790</v>
      </c>
    </row>
    <row r="28" spans="1:14" x14ac:dyDescent="0.35">
      <c r="A28" s="440" t="s">
        <v>9412</v>
      </c>
      <c r="B28" s="441" t="s">
        <v>3904</v>
      </c>
      <c r="C28" s="447">
        <v>350868</v>
      </c>
      <c r="D28" s="447">
        <v>0</v>
      </c>
      <c r="E28" s="447">
        <v>349600</v>
      </c>
      <c r="F28" s="447">
        <v>0</v>
      </c>
      <c r="G28" s="448">
        <v>349600</v>
      </c>
      <c r="H28" s="448">
        <v>18400</v>
      </c>
      <c r="I28" s="438">
        <v>2</v>
      </c>
      <c r="J28" s="438">
        <v>1</v>
      </c>
      <c r="K28" s="438">
        <v>1</v>
      </c>
      <c r="L28" s="438">
        <v>10</v>
      </c>
      <c r="M28" s="438">
        <v>1</v>
      </c>
      <c r="N28" s="436" t="s">
        <v>3790</v>
      </c>
    </row>
    <row r="29" spans="1:14" ht="26" x14ac:dyDescent="0.35">
      <c r="A29" s="440" t="s">
        <v>8633</v>
      </c>
      <c r="B29" s="441" t="s">
        <v>4218</v>
      </c>
      <c r="C29" s="447">
        <v>5267948</v>
      </c>
      <c r="D29" s="447">
        <v>0</v>
      </c>
      <c r="E29" s="447">
        <v>5382888</v>
      </c>
      <c r="F29" s="447">
        <v>0</v>
      </c>
      <c r="G29" s="449">
        <v>-5643148</v>
      </c>
      <c r="H29" s="449">
        <v>6500105</v>
      </c>
      <c r="I29" s="438">
        <v>61</v>
      </c>
      <c r="J29" s="438">
        <v>34</v>
      </c>
      <c r="K29" s="438">
        <v>27</v>
      </c>
      <c r="L29" s="438" t="s">
        <v>14953</v>
      </c>
      <c r="M29" s="438">
        <v>0</v>
      </c>
      <c r="N29" s="436" t="s">
        <v>3517</v>
      </c>
    </row>
    <row r="30" spans="1:14" x14ac:dyDescent="0.35">
      <c r="A30" s="440" t="s">
        <v>1074</v>
      </c>
      <c r="B30" s="441" t="s">
        <v>16263</v>
      </c>
      <c r="C30" s="447">
        <v>0</v>
      </c>
      <c r="D30" s="447">
        <v>0</v>
      </c>
      <c r="E30" s="447">
        <v>0</v>
      </c>
      <c r="F30" s="447">
        <v>0</v>
      </c>
      <c r="G30" s="448">
        <v>0</v>
      </c>
      <c r="H30" s="448">
        <v>0</v>
      </c>
      <c r="I30" s="438">
        <v>2</v>
      </c>
      <c r="J30" s="438">
        <v>0</v>
      </c>
      <c r="K30" s="438">
        <v>2</v>
      </c>
      <c r="L30" s="438">
        <v>0</v>
      </c>
      <c r="M30" s="438">
        <v>1</v>
      </c>
      <c r="N30" s="436" t="s">
        <v>3790</v>
      </c>
    </row>
    <row r="31" spans="1:14" x14ac:dyDescent="0.35">
      <c r="A31" s="440" t="s">
        <v>4262</v>
      </c>
      <c r="B31" s="441" t="s">
        <v>4021</v>
      </c>
      <c r="C31" s="447">
        <v>1943909</v>
      </c>
      <c r="D31" s="447">
        <v>0</v>
      </c>
      <c r="E31" s="447">
        <v>1099240</v>
      </c>
      <c r="F31" s="447">
        <v>0</v>
      </c>
      <c r="G31" s="449">
        <v>-2666554</v>
      </c>
      <c r="H31" s="449">
        <v>13544492</v>
      </c>
      <c r="I31" s="438">
        <v>4</v>
      </c>
      <c r="J31" s="438">
        <v>3</v>
      </c>
      <c r="K31" s="438">
        <v>1</v>
      </c>
      <c r="L31" s="438">
        <v>8</v>
      </c>
      <c r="M31" s="438">
        <v>0</v>
      </c>
      <c r="N31" s="436" t="s">
        <v>3790</v>
      </c>
    </row>
    <row r="32" spans="1:14" ht="26" x14ac:dyDescent="0.35">
      <c r="A32" s="440" t="s">
        <v>3209</v>
      </c>
      <c r="B32" s="441" t="s">
        <v>8661</v>
      </c>
      <c r="C32" s="447">
        <v>17814019</v>
      </c>
      <c r="D32" s="447">
        <v>0</v>
      </c>
      <c r="E32" s="447">
        <v>6328751</v>
      </c>
      <c r="F32" s="447">
        <v>0</v>
      </c>
      <c r="G32" s="448">
        <v>-24681202</v>
      </c>
      <c r="H32" s="448">
        <v>42052164</v>
      </c>
      <c r="I32" s="438">
        <v>12557</v>
      </c>
      <c r="J32" s="438">
        <v>4364</v>
      </c>
      <c r="K32" s="438">
        <v>8163</v>
      </c>
      <c r="L32" s="438">
        <v>15</v>
      </c>
      <c r="M32" s="438">
        <v>4</v>
      </c>
      <c r="N32" s="436" t="s">
        <v>4568</v>
      </c>
    </row>
    <row r="33" spans="1:14" x14ac:dyDescent="0.35">
      <c r="A33" s="440" t="s">
        <v>936</v>
      </c>
      <c r="B33" s="441" t="s">
        <v>3861</v>
      </c>
      <c r="C33" s="447">
        <v>77357866.510000005</v>
      </c>
      <c r="D33" s="447">
        <v>0</v>
      </c>
      <c r="E33" s="447">
        <v>-86961464.430000007</v>
      </c>
      <c r="F33" s="447">
        <v>0</v>
      </c>
      <c r="G33" s="449">
        <v>-88558562.489999995</v>
      </c>
      <c r="H33" s="449">
        <v>73041000</v>
      </c>
      <c r="I33" s="438">
        <v>8</v>
      </c>
      <c r="J33" s="438">
        <v>6</v>
      </c>
      <c r="K33" s="438">
        <v>2</v>
      </c>
      <c r="L33" s="438">
        <v>0</v>
      </c>
      <c r="M33" s="438">
        <v>0</v>
      </c>
      <c r="N33" s="436" t="s">
        <v>4568</v>
      </c>
    </row>
    <row r="34" spans="1:14" ht="26" x14ac:dyDescent="0.35">
      <c r="A34" s="440" t="s">
        <v>4928</v>
      </c>
      <c r="B34" s="441" t="s">
        <v>8834</v>
      </c>
      <c r="C34" s="447">
        <v>369906546.19999999</v>
      </c>
      <c r="D34" s="447">
        <v>0</v>
      </c>
      <c r="E34" s="447">
        <v>0</v>
      </c>
      <c r="F34" s="447">
        <v>0</v>
      </c>
      <c r="G34" s="448">
        <v>365184766.36000001</v>
      </c>
      <c r="H34" s="448">
        <v>111862774.95999999</v>
      </c>
      <c r="I34" s="438">
        <v>21</v>
      </c>
      <c r="J34" s="438">
        <v>6</v>
      </c>
      <c r="K34" s="438">
        <v>15</v>
      </c>
      <c r="L34" s="438">
        <v>0</v>
      </c>
      <c r="M34" s="438">
        <v>0</v>
      </c>
      <c r="N34" s="436" t="s">
        <v>4568</v>
      </c>
    </row>
    <row r="35" spans="1:14" x14ac:dyDescent="0.35">
      <c r="A35" s="440" t="s">
        <v>173</v>
      </c>
      <c r="B35" s="441" t="s">
        <v>8564</v>
      </c>
      <c r="C35" s="447">
        <v>374986203</v>
      </c>
      <c r="D35" s="447">
        <v>0</v>
      </c>
      <c r="E35" s="447">
        <v>-391213887</v>
      </c>
      <c r="F35" s="447">
        <v>0</v>
      </c>
      <c r="G35" s="449">
        <v>-393048750</v>
      </c>
      <c r="H35" s="449">
        <v>194172293</v>
      </c>
      <c r="I35" s="438">
        <v>14</v>
      </c>
      <c r="J35" s="438">
        <v>9</v>
      </c>
      <c r="K35" s="438">
        <v>5</v>
      </c>
      <c r="L35" s="438">
        <v>0</v>
      </c>
      <c r="M35" s="438">
        <v>0</v>
      </c>
      <c r="N35" s="436" t="s">
        <v>4568</v>
      </c>
    </row>
    <row r="36" spans="1:14" x14ac:dyDescent="0.35">
      <c r="A36" s="440" t="s">
        <v>7963</v>
      </c>
      <c r="B36" s="441" t="s">
        <v>3800</v>
      </c>
      <c r="C36" s="447">
        <v>250000</v>
      </c>
      <c r="D36" s="447">
        <v>0</v>
      </c>
      <c r="E36" s="447">
        <v>89000</v>
      </c>
      <c r="F36" s="447">
        <v>0</v>
      </c>
      <c r="G36" s="448">
        <v>168367</v>
      </c>
      <c r="H36" s="448">
        <v>987491</v>
      </c>
      <c r="I36" s="438">
        <v>2</v>
      </c>
      <c r="J36" s="438">
        <v>1</v>
      </c>
      <c r="K36" s="438">
        <v>1</v>
      </c>
      <c r="L36" s="438">
        <v>0</v>
      </c>
      <c r="M36" s="438">
        <v>1</v>
      </c>
      <c r="N36" s="436" t="s">
        <v>3790</v>
      </c>
    </row>
    <row r="37" spans="1:14" x14ac:dyDescent="0.35">
      <c r="A37" s="440" t="s">
        <v>1565</v>
      </c>
      <c r="B37" s="441" t="s">
        <v>3887</v>
      </c>
      <c r="C37" s="447">
        <v>4750000</v>
      </c>
      <c r="D37" s="447">
        <v>0</v>
      </c>
      <c r="E37" s="447">
        <v>4518529</v>
      </c>
      <c r="F37" s="447">
        <v>0</v>
      </c>
      <c r="G37" s="449">
        <v>-29824446.600000001</v>
      </c>
      <c r="H37" s="449">
        <v>0</v>
      </c>
      <c r="I37" s="438">
        <v>10</v>
      </c>
      <c r="J37" s="438">
        <v>6</v>
      </c>
      <c r="K37" s="438">
        <v>4</v>
      </c>
      <c r="L37" s="438">
        <v>30</v>
      </c>
      <c r="M37" s="438">
        <v>0</v>
      </c>
      <c r="N37" s="436" t="s">
        <v>3790</v>
      </c>
    </row>
    <row r="38" spans="1:14" x14ac:dyDescent="0.35">
      <c r="A38" s="440" t="s">
        <v>9683</v>
      </c>
      <c r="B38" s="441" t="s">
        <v>3986</v>
      </c>
      <c r="C38" s="447">
        <v>724437.5</v>
      </c>
      <c r="D38" s="447">
        <v>0</v>
      </c>
      <c r="E38" s="447">
        <v>383714</v>
      </c>
      <c r="F38" s="447">
        <v>0</v>
      </c>
      <c r="G38" s="448">
        <v>706425</v>
      </c>
      <c r="H38" s="448">
        <v>30013</v>
      </c>
      <c r="I38" s="438">
        <v>44</v>
      </c>
      <c r="J38" s="438">
        <v>20</v>
      </c>
      <c r="K38" s="438">
        <v>24</v>
      </c>
      <c r="L38" s="438">
        <v>44</v>
      </c>
      <c r="M38" s="438">
        <v>0</v>
      </c>
      <c r="N38" s="436" t="s">
        <v>3790</v>
      </c>
    </row>
    <row r="39" spans="1:14" x14ac:dyDescent="0.35">
      <c r="A39" s="440" t="s">
        <v>1023</v>
      </c>
      <c r="B39" s="441" t="s">
        <v>4060</v>
      </c>
      <c r="C39" s="447">
        <v>10730443</v>
      </c>
      <c r="D39" s="447">
        <v>0</v>
      </c>
      <c r="E39" s="447">
        <v>1189310</v>
      </c>
      <c r="F39" s="447">
        <v>0</v>
      </c>
      <c r="G39" s="449">
        <v>9055839</v>
      </c>
      <c r="H39" s="449">
        <v>3855577</v>
      </c>
      <c r="I39" s="438">
        <v>34</v>
      </c>
      <c r="J39" s="438">
        <v>11</v>
      </c>
      <c r="K39" s="438">
        <v>34</v>
      </c>
      <c r="L39" s="438">
        <v>27</v>
      </c>
      <c r="M39" s="438">
        <v>1</v>
      </c>
      <c r="N39" s="436" t="s">
        <v>3517</v>
      </c>
    </row>
    <row r="40" spans="1:14" x14ac:dyDescent="0.35">
      <c r="A40" s="440" t="s">
        <v>4268</v>
      </c>
      <c r="B40" s="441" t="s">
        <v>3921</v>
      </c>
      <c r="C40" s="447">
        <v>181448776</v>
      </c>
      <c r="D40" s="447">
        <v>0</v>
      </c>
      <c r="E40" s="447">
        <v>-181445776</v>
      </c>
      <c r="F40" s="447">
        <v>0</v>
      </c>
      <c r="G40" s="448">
        <v>-181445846</v>
      </c>
      <c r="H40" s="448">
        <v>964390044</v>
      </c>
      <c r="I40" s="438">
        <v>4</v>
      </c>
      <c r="J40" s="438">
        <v>4</v>
      </c>
      <c r="K40" s="438">
        <v>0</v>
      </c>
      <c r="L40" s="438">
        <v>4</v>
      </c>
      <c r="M40" s="438">
        <v>0</v>
      </c>
      <c r="N40" s="436" t="s">
        <v>4568</v>
      </c>
    </row>
    <row r="41" spans="1:14" ht="26" x14ac:dyDescent="0.35">
      <c r="A41" s="440" t="s">
        <v>4269</v>
      </c>
      <c r="B41" s="441" t="s">
        <v>4025</v>
      </c>
      <c r="C41" s="447">
        <v>554696071</v>
      </c>
      <c r="D41" s="447">
        <v>0</v>
      </c>
      <c r="E41" s="447">
        <v>236120100</v>
      </c>
      <c r="F41" s="447">
        <v>0</v>
      </c>
      <c r="G41" s="449">
        <v>377670151</v>
      </c>
      <c r="H41" s="449">
        <v>0</v>
      </c>
      <c r="I41" s="438">
        <v>7</v>
      </c>
      <c r="J41" s="438">
        <v>7</v>
      </c>
      <c r="K41" s="438">
        <v>0</v>
      </c>
      <c r="L41" s="438" t="s">
        <v>13895</v>
      </c>
      <c r="M41" s="438">
        <v>0</v>
      </c>
      <c r="N41" s="436" t="s">
        <v>4568</v>
      </c>
    </row>
    <row r="42" spans="1:14" x14ac:dyDescent="0.35">
      <c r="A42" s="440" t="s">
        <v>4271</v>
      </c>
      <c r="B42" s="441" t="s">
        <v>3823</v>
      </c>
      <c r="C42" s="447">
        <v>54741486</v>
      </c>
      <c r="D42" s="447">
        <v>0</v>
      </c>
      <c r="E42" s="447">
        <v>2043878</v>
      </c>
      <c r="F42" s="447">
        <v>0</v>
      </c>
      <c r="G42" s="448">
        <v>43207943</v>
      </c>
      <c r="H42" s="448">
        <v>0</v>
      </c>
      <c r="I42" s="438">
        <v>2500</v>
      </c>
      <c r="J42" s="438">
        <v>500</v>
      </c>
      <c r="K42" s="438">
        <v>2000</v>
      </c>
      <c r="L42" s="438">
        <v>10</v>
      </c>
      <c r="M42" s="438">
        <v>40</v>
      </c>
      <c r="N42" s="436" t="s">
        <v>4568</v>
      </c>
    </row>
    <row r="43" spans="1:14" x14ac:dyDescent="0.35">
      <c r="A43" s="440" t="s">
        <v>137</v>
      </c>
      <c r="B43" s="441" t="s">
        <v>4054</v>
      </c>
      <c r="C43" s="447">
        <v>43233614</v>
      </c>
      <c r="D43" s="447">
        <v>0</v>
      </c>
      <c r="E43" s="447">
        <v>15174670</v>
      </c>
      <c r="F43" s="447">
        <v>0</v>
      </c>
      <c r="G43" s="449">
        <v>-53434850</v>
      </c>
      <c r="H43" s="449">
        <v>157374998</v>
      </c>
      <c r="I43" s="438">
        <v>5</v>
      </c>
      <c r="J43" s="438">
        <v>5</v>
      </c>
      <c r="K43" s="438">
        <v>0</v>
      </c>
      <c r="L43" s="438">
        <v>120</v>
      </c>
      <c r="M43" s="438">
        <v>0</v>
      </c>
      <c r="N43" s="436" t="s">
        <v>4568</v>
      </c>
    </row>
    <row r="44" spans="1:14" x14ac:dyDescent="0.35">
      <c r="A44" s="440" t="s">
        <v>2995</v>
      </c>
      <c r="B44" s="441" t="s">
        <v>8256</v>
      </c>
      <c r="C44" s="447">
        <v>12072162</v>
      </c>
      <c r="D44" s="447">
        <v>0</v>
      </c>
      <c r="E44" s="447">
        <v>600000</v>
      </c>
      <c r="F44" s="447">
        <v>0</v>
      </c>
      <c r="G44" s="448">
        <v>5572594</v>
      </c>
      <c r="H44" s="448">
        <v>66094792</v>
      </c>
      <c r="I44" s="438">
        <v>865</v>
      </c>
      <c r="J44" s="438">
        <v>173</v>
      </c>
      <c r="K44" s="438">
        <v>692</v>
      </c>
      <c r="L44" s="438">
        <v>7</v>
      </c>
      <c r="M44" s="438">
        <v>17</v>
      </c>
      <c r="N44" s="436" t="s">
        <v>4568</v>
      </c>
    </row>
    <row r="45" spans="1:14" x14ac:dyDescent="0.35">
      <c r="A45" s="444" t="s">
        <v>2444</v>
      </c>
      <c r="B45" s="445" t="s">
        <v>3933</v>
      </c>
      <c r="C45" s="450">
        <v>2507385</v>
      </c>
      <c r="D45" s="450">
        <v>0</v>
      </c>
      <c r="E45" s="450">
        <v>703204</v>
      </c>
      <c r="F45" s="450">
        <v>0</v>
      </c>
      <c r="G45" s="450">
        <v>-3287526</v>
      </c>
      <c r="H45" s="451">
        <v>1613701</v>
      </c>
      <c r="I45" s="439">
        <v>5</v>
      </c>
      <c r="J45" s="439">
        <v>2</v>
      </c>
      <c r="K45" s="439">
        <v>3</v>
      </c>
      <c r="L45" s="439">
        <v>5</v>
      </c>
      <c r="M45" s="439">
        <v>1</v>
      </c>
      <c r="N45" s="437" t="s">
        <v>3790</v>
      </c>
    </row>
    <row r="46" spans="1:14" ht="26" x14ac:dyDescent="0.35">
      <c r="A46" s="440" t="s">
        <v>8634</v>
      </c>
      <c r="B46" s="441" t="s">
        <v>3941</v>
      </c>
      <c r="C46" s="447">
        <v>13470087</v>
      </c>
      <c r="D46" s="447">
        <v>0</v>
      </c>
      <c r="E46" s="447">
        <v>2569424</v>
      </c>
      <c r="F46" s="447">
        <v>0</v>
      </c>
      <c r="G46" s="448">
        <v>7956755</v>
      </c>
      <c r="H46" s="448">
        <v>17399854</v>
      </c>
      <c r="I46" s="438">
        <v>3</v>
      </c>
      <c r="J46" s="438">
        <v>1</v>
      </c>
      <c r="K46" s="438">
        <v>2</v>
      </c>
      <c r="L46" s="438">
        <v>4</v>
      </c>
      <c r="M46" s="438">
        <v>2</v>
      </c>
      <c r="N46" s="436" t="s">
        <v>3517</v>
      </c>
    </row>
    <row r="47" spans="1:14" ht="26" x14ac:dyDescent="0.35">
      <c r="A47" s="440" t="s">
        <v>8813</v>
      </c>
      <c r="B47" s="441" t="s">
        <v>8811</v>
      </c>
      <c r="C47" s="447">
        <v>1756740.5</v>
      </c>
      <c r="D47" s="447">
        <v>0</v>
      </c>
      <c r="E47" s="447">
        <v>1625000</v>
      </c>
      <c r="F47" s="447">
        <v>0</v>
      </c>
      <c r="G47" s="449">
        <v>-3710599</v>
      </c>
      <c r="H47" s="449">
        <v>3313484</v>
      </c>
      <c r="I47" s="438">
        <v>4</v>
      </c>
      <c r="J47" s="438">
        <v>3</v>
      </c>
      <c r="K47" s="438">
        <v>1</v>
      </c>
      <c r="L47" s="438">
        <v>3</v>
      </c>
      <c r="M47" s="438">
        <v>0</v>
      </c>
      <c r="N47" s="436" t="s">
        <v>3790</v>
      </c>
    </row>
    <row r="48" spans="1:14" ht="26" x14ac:dyDescent="0.35">
      <c r="A48" s="440" t="s">
        <v>3074</v>
      </c>
      <c r="B48" s="441" t="s">
        <v>8796</v>
      </c>
      <c r="C48" s="447">
        <v>607191000</v>
      </c>
      <c r="D48" s="447">
        <v>0</v>
      </c>
      <c r="E48" s="447">
        <v>90917000</v>
      </c>
      <c r="F48" s="447">
        <v>0</v>
      </c>
      <c r="G48" s="448">
        <v>475162000</v>
      </c>
      <c r="H48" s="448">
        <v>730427000</v>
      </c>
      <c r="I48" s="438">
        <v>5706</v>
      </c>
      <c r="J48" s="438">
        <v>2518</v>
      </c>
      <c r="K48" s="438">
        <v>3188</v>
      </c>
      <c r="L48" s="438" t="s">
        <v>14814</v>
      </c>
      <c r="M48" s="438">
        <v>18</v>
      </c>
      <c r="N48" s="436" t="s">
        <v>4568</v>
      </c>
    </row>
    <row r="49" spans="1:14" x14ac:dyDescent="0.35">
      <c r="A49" s="440" t="s">
        <v>263</v>
      </c>
      <c r="B49" s="441" t="s">
        <v>8560</v>
      </c>
      <c r="C49" s="447">
        <v>30844979</v>
      </c>
      <c r="D49" s="447">
        <v>0</v>
      </c>
      <c r="E49" s="447">
        <v>12184034</v>
      </c>
      <c r="F49" s="447">
        <v>0</v>
      </c>
      <c r="G49" s="449">
        <v>-34059171</v>
      </c>
      <c r="H49" s="449">
        <v>135959079</v>
      </c>
      <c r="I49" s="438">
        <v>117</v>
      </c>
      <c r="J49" s="438">
        <v>32</v>
      </c>
      <c r="K49" s="438">
        <v>85</v>
      </c>
      <c r="L49" s="438">
        <v>0</v>
      </c>
      <c r="M49" s="438">
        <v>0</v>
      </c>
      <c r="N49" s="436" t="s">
        <v>4568</v>
      </c>
    </row>
    <row r="50" spans="1:14" ht="26" x14ac:dyDescent="0.35">
      <c r="A50" s="440" t="s">
        <v>10163</v>
      </c>
      <c r="B50" s="441" t="s">
        <v>3818</v>
      </c>
      <c r="C50" s="447">
        <v>50371587.200000003</v>
      </c>
      <c r="D50" s="447">
        <v>0</v>
      </c>
      <c r="E50" s="447">
        <v>40856369.920000002</v>
      </c>
      <c r="F50" s="447">
        <v>0</v>
      </c>
      <c r="G50" s="448">
        <v>44860940.049999997</v>
      </c>
      <c r="H50" s="448">
        <v>9948579</v>
      </c>
      <c r="I50" s="438">
        <v>6</v>
      </c>
      <c r="J50" s="438">
        <v>1</v>
      </c>
      <c r="K50" s="438">
        <v>5</v>
      </c>
      <c r="L50" s="438">
        <v>20</v>
      </c>
      <c r="M50" s="438">
        <v>0</v>
      </c>
      <c r="N50" s="436" t="s">
        <v>4568</v>
      </c>
    </row>
    <row r="51" spans="1:14" x14ac:dyDescent="0.35">
      <c r="A51" s="440" t="s">
        <v>837</v>
      </c>
      <c r="B51" s="441" t="s">
        <v>4407</v>
      </c>
      <c r="C51" s="447">
        <v>2282571</v>
      </c>
      <c r="D51" s="447">
        <v>0</v>
      </c>
      <c r="E51" s="447">
        <v>2121144</v>
      </c>
      <c r="F51" s="447">
        <v>0</v>
      </c>
      <c r="G51" s="449">
        <v>2483934</v>
      </c>
      <c r="H51" s="449">
        <v>0</v>
      </c>
      <c r="I51" s="438"/>
      <c r="J51" s="438"/>
      <c r="K51" s="438"/>
      <c r="L51" s="438"/>
      <c r="M51" s="438"/>
      <c r="N51" s="436"/>
    </row>
    <row r="52" spans="1:14" x14ac:dyDescent="0.35">
      <c r="A52" s="440" t="s">
        <v>3067</v>
      </c>
      <c r="B52" s="441" t="s">
        <v>8312</v>
      </c>
      <c r="C52" s="447">
        <v>74873911</v>
      </c>
      <c r="D52" s="447">
        <v>0</v>
      </c>
      <c r="E52" s="447">
        <v>61254363</v>
      </c>
      <c r="F52" s="447">
        <v>0</v>
      </c>
      <c r="G52" s="448">
        <v>-116927395</v>
      </c>
      <c r="H52" s="448">
        <v>354944969</v>
      </c>
      <c r="I52" s="438">
        <v>28</v>
      </c>
      <c r="J52" s="438">
        <v>11</v>
      </c>
      <c r="K52" s="438">
        <v>17</v>
      </c>
      <c r="L52" s="438">
        <v>350</v>
      </c>
      <c r="M52" s="438">
        <v>1</v>
      </c>
      <c r="N52" s="436" t="s">
        <v>4568</v>
      </c>
    </row>
    <row r="53" spans="1:14" x14ac:dyDescent="0.35">
      <c r="A53" s="440" t="s">
        <v>4279</v>
      </c>
      <c r="B53" s="441" t="s">
        <v>8618</v>
      </c>
      <c r="C53" s="447">
        <v>97604</v>
      </c>
      <c r="D53" s="447">
        <v>0</v>
      </c>
      <c r="E53" s="447">
        <v>97604</v>
      </c>
      <c r="F53" s="447">
        <v>0</v>
      </c>
      <c r="G53" s="449">
        <v>-107604</v>
      </c>
      <c r="H53" s="449">
        <v>100000</v>
      </c>
      <c r="I53" s="438">
        <v>3</v>
      </c>
      <c r="J53" s="438">
        <v>1</v>
      </c>
      <c r="K53" s="438">
        <v>2</v>
      </c>
      <c r="L53" s="438">
        <v>3</v>
      </c>
      <c r="M53" s="438">
        <v>1</v>
      </c>
      <c r="N53" s="436" t="s">
        <v>3790</v>
      </c>
    </row>
    <row r="54" spans="1:14" ht="26" x14ac:dyDescent="0.35">
      <c r="A54" s="440" t="s">
        <v>8487</v>
      </c>
      <c r="B54" s="441" t="s">
        <v>1897</v>
      </c>
      <c r="C54" s="447">
        <v>0</v>
      </c>
      <c r="D54" s="447">
        <v>0</v>
      </c>
      <c r="E54" s="447">
        <v>0</v>
      </c>
      <c r="F54" s="447">
        <v>0</v>
      </c>
      <c r="G54" s="448">
        <v>0</v>
      </c>
      <c r="H54" s="448">
        <v>0</v>
      </c>
      <c r="I54" s="438">
        <v>2</v>
      </c>
      <c r="J54" s="438">
        <v>1</v>
      </c>
      <c r="K54" s="438">
        <v>1</v>
      </c>
      <c r="L54" s="438">
        <v>0</v>
      </c>
      <c r="M54" s="438">
        <v>1</v>
      </c>
      <c r="N54" s="436" t="s">
        <v>3790</v>
      </c>
    </row>
    <row r="55" spans="1:14" x14ac:dyDescent="0.35">
      <c r="A55" s="440" t="s">
        <v>1720</v>
      </c>
      <c r="B55" s="441" t="s">
        <v>15917</v>
      </c>
      <c r="C55" s="447">
        <v>2886834</v>
      </c>
      <c r="D55" s="447">
        <v>0</v>
      </c>
      <c r="E55" s="447">
        <v>1694843</v>
      </c>
      <c r="F55" s="447">
        <v>0</v>
      </c>
      <c r="G55" s="449">
        <v>-2943045</v>
      </c>
      <c r="H55" s="449">
        <v>504853</v>
      </c>
      <c r="I55" s="438">
        <v>30</v>
      </c>
      <c r="J55" s="438">
        <v>10</v>
      </c>
      <c r="K55" s="438">
        <v>20</v>
      </c>
      <c r="L55" s="438">
        <v>23</v>
      </c>
      <c r="M55" s="438">
        <v>1</v>
      </c>
      <c r="N55" s="436" t="s">
        <v>3790</v>
      </c>
    </row>
    <row r="56" spans="1:14" ht="39" x14ac:dyDescent="0.35">
      <c r="A56" s="440" t="s">
        <v>15090</v>
      </c>
      <c r="B56" s="441" t="s">
        <v>3880</v>
      </c>
      <c r="C56" s="447">
        <v>206600</v>
      </c>
      <c r="D56" s="447">
        <v>0</v>
      </c>
      <c r="E56" s="447">
        <v>-6080887</v>
      </c>
      <c r="F56" s="447">
        <v>0</v>
      </c>
      <c r="G56" s="448">
        <v>-6205887</v>
      </c>
      <c r="H56" s="448">
        <v>191677</v>
      </c>
      <c r="I56" s="438">
        <v>2</v>
      </c>
      <c r="J56" s="438">
        <v>2</v>
      </c>
      <c r="K56" s="438">
        <v>0</v>
      </c>
      <c r="L56" s="438">
        <v>2</v>
      </c>
      <c r="M56" s="438">
        <v>0</v>
      </c>
      <c r="N56" s="436" t="s">
        <v>3790</v>
      </c>
    </row>
    <row r="57" spans="1:14" x14ac:dyDescent="0.35">
      <c r="A57" s="440" t="s">
        <v>7986</v>
      </c>
      <c r="B57" s="441" t="s">
        <v>4529</v>
      </c>
      <c r="C57" s="447">
        <v>0</v>
      </c>
      <c r="D57" s="447">
        <v>0</v>
      </c>
      <c r="E57" s="447">
        <v>0</v>
      </c>
      <c r="F57" s="447">
        <v>0</v>
      </c>
      <c r="G57" s="449">
        <v>0</v>
      </c>
      <c r="H57" s="449">
        <v>0</v>
      </c>
      <c r="I57" s="438"/>
      <c r="J57" s="438"/>
      <c r="K57" s="438"/>
      <c r="L57" s="438"/>
      <c r="M57" s="438"/>
      <c r="N57" s="436"/>
    </row>
    <row r="58" spans="1:14" x14ac:dyDescent="0.35">
      <c r="A58" s="440" t="s">
        <v>1724</v>
      </c>
      <c r="B58" s="441" t="s">
        <v>3930</v>
      </c>
      <c r="C58" s="447">
        <v>1157301</v>
      </c>
      <c r="D58" s="447">
        <v>0</v>
      </c>
      <c r="E58" s="447">
        <v>1098216</v>
      </c>
      <c r="F58" s="447">
        <v>0</v>
      </c>
      <c r="G58" s="448">
        <v>-1340313</v>
      </c>
      <c r="H58" s="448">
        <v>268566</v>
      </c>
      <c r="I58" s="438">
        <v>4</v>
      </c>
      <c r="J58" s="438">
        <v>2</v>
      </c>
      <c r="K58" s="438">
        <v>2</v>
      </c>
      <c r="L58" s="438">
        <v>4</v>
      </c>
      <c r="M58" s="438">
        <v>1</v>
      </c>
      <c r="N58" s="436" t="s">
        <v>3790</v>
      </c>
    </row>
    <row r="59" spans="1:14" x14ac:dyDescent="0.35">
      <c r="A59" s="440" t="s">
        <v>7988</v>
      </c>
      <c r="B59" s="441" t="s">
        <v>4007</v>
      </c>
      <c r="C59" s="447">
        <v>124850</v>
      </c>
      <c r="D59" s="447">
        <v>0</v>
      </c>
      <c r="E59" s="447">
        <v>38250</v>
      </c>
      <c r="F59" s="447">
        <v>0</v>
      </c>
      <c r="G59" s="449">
        <v>109210</v>
      </c>
      <c r="H59" s="449">
        <v>91370</v>
      </c>
      <c r="I59" s="438">
        <v>5</v>
      </c>
      <c r="J59" s="438">
        <v>3</v>
      </c>
      <c r="K59" s="438">
        <v>2</v>
      </c>
      <c r="L59" s="438">
        <v>5</v>
      </c>
      <c r="M59" s="438">
        <v>0</v>
      </c>
      <c r="N59" s="436" t="s">
        <v>3790</v>
      </c>
    </row>
    <row r="60" spans="1:14" x14ac:dyDescent="0.35">
      <c r="A60" s="440" t="s">
        <v>3064</v>
      </c>
      <c r="B60" s="441" t="s">
        <v>3978</v>
      </c>
      <c r="C60" s="447">
        <v>3742453.52</v>
      </c>
      <c r="D60" s="447">
        <v>0</v>
      </c>
      <c r="E60" s="447">
        <v>960790</v>
      </c>
      <c r="F60" s="447">
        <v>0</v>
      </c>
      <c r="G60" s="448">
        <v>1202839</v>
      </c>
      <c r="H60" s="448">
        <v>3152626</v>
      </c>
      <c r="I60" s="438">
        <v>5</v>
      </c>
      <c r="J60" s="438">
        <v>0</v>
      </c>
      <c r="K60" s="438">
        <v>5</v>
      </c>
      <c r="L60" s="438">
        <v>20</v>
      </c>
      <c r="M60" s="438">
        <v>1</v>
      </c>
      <c r="N60" s="436" t="s">
        <v>3790</v>
      </c>
    </row>
    <row r="61" spans="1:14" ht="26" x14ac:dyDescent="0.35">
      <c r="A61" s="440" t="s">
        <v>4288</v>
      </c>
      <c r="B61" s="441" t="s">
        <v>15384</v>
      </c>
      <c r="C61" s="447">
        <v>5228451</v>
      </c>
      <c r="D61" s="447">
        <v>0</v>
      </c>
      <c r="E61" s="447">
        <v>1092829</v>
      </c>
      <c r="F61" s="447">
        <v>0</v>
      </c>
      <c r="G61" s="449">
        <v>-9369974</v>
      </c>
      <c r="H61" s="449">
        <v>0</v>
      </c>
      <c r="I61" s="438">
        <v>40</v>
      </c>
      <c r="J61" s="438">
        <v>0</v>
      </c>
      <c r="K61" s="438">
        <v>40</v>
      </c>
      <c r="L61" s="438">
        <v>6</v>
      </c>
      <c r="M61" s="438">
        <v>1</v>
      </c>
      <c r="N61" s="436" t="s">
        <v>3517</v>
      </c>
    </row>
    <row r="62" spans="1:14" x14ac:dyDescent="0.35">
      <c r="A62" s="440" t="s">
        <v>7992</v>
      </c>
      <c r="B62" s="441" t="s">
        <v>4224</v>
      </c>
      <c r="C62" s="447">
        <v>11500</v>
      </c>
      <c r="D62" s="447">
        <v>0</v>
      </c>
      <c r="E62" s="447">
        <v>-348058</v>
      </c>
      <c r="F62" s="447">
        <v>0</v>
      </c>
      <c r="G62" s="448">
        <v>-420197</v>
      </c>
      <c r="H62" s="448">
        <v>101477</v>
      </c>
      <c r="I62" s="438">
        <v>4</v>
      </c>
      <c r="J62" s="438">
        <v>2</v>
      </c>
      <c r="K62" s="438">
        <v>2</v>
      </c>
      <c r="L62" s="438">
        <v>4</v>
      </c>
      <c r="M62" s="438">
        <v>1</v>
      </c>
      <c r="N62" s="436" t="s">
        <v>3790</v>
      </c>
    </row>
    <row r="63" spans="1:14" x14ac:dyDescent="0.35">
      <c r="A63" s="440" t="s">
        <v>1838</v>
      </c>
      <c r="B63" s="441" t="s">
        <v>3909</v>
      </c>
      <c r="C63" s="447">
        <v>14129918</v>
      </c>
      <c r="D63" s="447">
        <v>0</v>
      </c>
      <c r="E63" s="447">
        <v>1465923</v>
      </c>
      <c r="F63" s="447">
        <v>0</v>
      </c>
      <c r="G63" s="449">
        <v>14576819</v>
      </c>
      <c r="H63" s="449">
        <v>7920703</v>
      </c>
      <c r="I63" s="438">
        <v>5</v>
      </c>
      <c r="J63" s="438">
        <v>3</v>
      </c>
      <c r="K63" s="438">
        <v>2</v>
      </c>
      <c r="L63" s="438">
        <v>16</v>
      </c>
      <c r="M63" s="438">
        <v>0</v>
      </c>
      <c r="N63" s="436" t="s">
        <v>3517</v>
      </c>
    </row>
    <row r="64" spans="1:14" x14ac:dyDescent="0.35">
      <c r="A64" s="440" t="s">
        <v>41</v>
      </c>
      <c r="B64" s="441" t="s">
        <v>8771</v>
      </c>
      <c r="C64" s="447">
        <v>47783591</v>
      </c>
      <c r="D64" s="447">
        <v>0</v>
      </c>
      <c r="E64" s="447">
        <v>2873450</v>
      </c>
      <c r="F64" s="447">
        <v>0</v>
      </c>
      <c r="G64" s="448">
        <v>42537753</v>
      </c>
      <c r="H64" s="448">
        <v>0</v>
      </c>
      <c r="I64" s="438">
        <v>89</v>
      </c>
      <c r="J64" s="438">
        <v>26</v>
      </c>
      <c r="K64" s="438">
        <v>63</v>
      </c>
      <c r="L64" s="438">
        <v>30</v>
      </c>
      <c r="M64" s="438">
        <v>1</v>
      </c>
      <c r="N64" s="436" t="s">
        <v>4568</v>
      </c>
    </row>
    <row r="65" spans="1:14" x14ac:dyDescent="0.35">
      <c r="A65" s="440" t="s">
        <v>14205</v>
      </c>
      <c r="B65" s="441" t="s">
        <v>3890</v>
      </c>
      <c r="C65" s="447">
        <v>20000</v>
      </c>
      <c r="D65" s="447">
        <v>0</v>
      </c>
      <c r="E65" s="447">
        <v>0</v>
      </c>
      <c r="F65" s="447">
        <v>0</v>
      </c>
      <c r="G65" s="449">
        <v>20000</v>
      </c>
      <c r="H65" s="449">
        <v>7233</v>
      </c>
      <c r="I65" s="438">
        <v>46</v>
      </c>
      <c r="J65" s="438">
        <v>8</v>
      </c>
      <c r="K65" s="438">
        <v>38</v>
      </c>
      <c r="L65" s="438">
        <v>5</v>
      </c>
      <c r="M65" s="438">
        <v>0</v>
      </c>
      <c r="N65" s="436" t="s">
        <v>3790</v>
      </c>
    </row>
    <row r="66" spans="1:14" x14ac:dyDescent="0.35">
      <c r="A66" s="440" t="s">
        <v>3188</v>
      </c>
      <c r="B66" s="441" t="s">
        <v>8797</v>
      </c>
      <c r="C66" s="447">
        <v>2780772.58</v>
      </c>
      <c r="D66" s="447">
        <v>0</v>
      </c>
      <c r="E66" s="447">
        <v>1332393.53</v>
      </c>
      <c r="F66" s="447">
        <v>0</v>
      </c>
      <c r="G66" s="448">
        <v>2713898.34</v>
      </c>
      <c r="H66" s="448">
        <v>1687685</v>
      </c>
      <c r="I66" s="438">
        <v>23</v>
      </c>
      <c r="J66" s="438">
        <v>4</v>
      </c>
      <c r="K66" s="438">
        <v>19</v>
      </c>
      <c r="L66" s="438">
        <v>43</v>
      </c>
      <c r="M66" s="438">
        <v>0</v>
      </c>
      <c r="N66" s="436" t="s">
        <v>3790</v>
      </c>
    </row>
    <row r="67" spans="1:14" x14ac:dyDescent="0.35">
      <c r="A67" s="440" t="s">
        <v>4299</v>
      </c>
      <c r="B67" s="441" t="s">
        <v>3829</v>
      </c>
      <c r="C67" s="447">
        <v>165004</v>
      </c>
      <c r="D67" s="447">
        <v>0</v>
      </c>
      <c r="E67" s="447">
        <v>0</v>
      </c>
      <c r="F67" s="447">
        <v>0</v>
      </c>
      <c r="G67" s="449">
        <v>-244701</v>
      </c>
      <c r="H67" s="449">
        <v>417037</v>
      </c>
      <c r="I67" s="438">
        <v>22</v>
      </c>
      <c r="J67" s="438">
        <v>2</v>
      </c>
      <c r="K67" s="438">
        <v>20</v>
      </c>
      <c r="L67" s="438">
        <v>3</v>
      </c>
      <c r="M67" s="438">
        <v>1</v>
      </c>
      <c r="N67" s="436" t="s">
        <v>3790</v>
      </c>
    </row>
    <row r="68" spans="1:14" x14ac:dyDescent="0.35">
      <c r="A68" s="440" t="s">
        <v>1029</v>
      </c>
      <c r="B68" s="441" t="s">
        <v>3867</v>
      </c>
      <c r="C68" s="447">
        <v>143441.79999999999</v>
      </c>
      <c r="D68" s="447">
        <v>0</v>
      </c>
      <c r="E68" s="447">
        <v>1643441.8</v>
      </c>
      <c r="F68" s="447">
        <v>0</v>
      </c>
      <c r="G68" s="448">
        <v>-60527018.469999999</v>
      </c>
      <c r="H68" s="448">
        <v>0</v>
      </c>
      <c r="I68" s="438">
        <v>15</v>
      </c>
      <c r="J68" s="438">
        <v>8</v>
      </c>
      <c r="K68" s="438">
        <v>7</v>
      </c>
      <c r="L68" s="438">
        <v>15</v>
      </c>
      <c r="M68" s="438">
        <v>1</v>
      </c>
      <c r="N68" s="436" t="s">
        <v>3790</v>
      </c>
    </row>
    <row r="69" spans="1:14" x14ac:dyDescent="0.35">
      <c r="A69" s="440" t="s">
        <v>13909</v>
      </c>
      <c r="B69" s="441" t="s">
        <v>166</v>
      </c>
      <c r="C69" s="447">
        <v>2394770</v>
      </c>
      <c r="D69" s="447">
        <v>0</v>
      </c>
      <c r="E69" s="447">
        <v>390795</v>
      </c>
      <c r="F69" s="447">
        <v>0</v>
      </c>
      <c r="G69" s="449">
        <v>2369770</v>
      </c>
      <c r="H69" s="449">
        <v>0</v>
      </c>
      <c r="I69" s="438"/>
      <c r="J69" s="438"/>
      <c r="K69" s="438"/>
      <c r="L69" s="438"/>
      <c r="M69" s="438"/>
      <c r="N69" s="436"/>
    </row>
    <row r="70" spans="1:14" x14ac:dyDescent="0.35">
      <c r="A70" s="440" t="s">
        <v>13619</v>
      </c>
      <c r="B70" s="441" t="s">
        <v>4036</v>
      </c>
      <c r="C70" s="447">
        <v>33709364</v>
      </c>
      <c r="D70" s="447">
        <v>0</v>
      </c>
      <c r="E70" s="447">
        <v>8311996</v>
      </c>
      <c r="F70" s="447">
        <v>0</v>
      </c>
      <c r="G70" s="448">
        <v>92223254</v>
      </c>
      <c r="H70" s="448">
        <v>0</v>
      </c>
      <c r="I70" s="438">
        <v>15</v>
      </c>
      <c r="J70" s="438">
        <v>0</v>
      </c>
      <c r="K70" s="438">
        <v>15</v>
      </c>
      <c r="L70" s="438">
        <v>1</v>
      </c>
      <c r="M70" s="438">
        <v>0</v>
      </c>
      <c r="N70" s="436" t="s">
        <v>4568</v>
      </c>
    </row>
    <row r="71" spans="1:14" x14ac:dyDescent="0.35">
      <c r="A71" s="440" t="s">
        <v>10122</v>
      </c>
      <c r="B71" s="441" t="s">
        <v>10120</v>
      </c>
      <c r="C71" s="447">
        <v>4020000</v>
      </c>
      <c r="D71" s="447">
        <v>0</v>
      </c>
      <c r="E71" s="447">
        <v>3605000</v>
      </c>
      <c r="F71" s="447">
        <v>0</v>
      </c>
      <c r="G71" s="449">
        <v>-4070000</v>
      </c>
      <c r="H71" s="449">
        <v>2061100</v>
      </c>
      <c r="I71" s="438">
        <v>5</v>
      </c>
      <c r="J71" s="438">
        <v>3</v>
      </c>
      <c r="K71" s="438">
        <v>2</v>
      </c>
      <c r="L71" s="438">
        <v>25</v>
      </c>
      <c r="M71" s="438">
        <v>1</v>
      </c>
      <c r="N71" s="436" t="s">
        <v>3517</v>
      </c>
    </row>
    <row r="72" spans="1:14" x14ac:dyDescent="0.35">
      <c r="A72" s="440" t="s">
        <v>8918</v>
      </c>
      <c r="B72" s="441" t="s">
        <v>8916</v>
      </c>
      <c r="C72" s="447">
        <v>8250016</v>
      </c>
      <c r="D72" s="447">
        <v>0</v>
      </c>
      <c r="E72" s="447">
        <v>7366022</v>
      </c>
      <c r="F72" s="447">
        <v>0</v>
      </c>
      <c r="G72" s="447">
        <v>8250016</v>
      </c>
      <c r="H72" s="447">
        <v>1977966</v>
      </c>
      <c r="I72" s="438">
        <v>1</v>
      </c>
      <c r="J72" s="438">
        <v>0</v>
      </c>
      <c r="K72" s="438">
        <v>1</v>
      </c>
      <c r="L72" s="438">
        <v>3</v>
      </c>
      <c r="M72" s="438">
        <v>0</v>
      </c>
      <c r="N72" s="435" t="s">
        <v>8201</v>
      </c>
    </row>
    <row r="73" spans="1:14" x14ac:dyDescent="0.35">
      <c r="A73" s="440" t="s">
        <v>9170</v>
      </c>
      <c r="B73" s="441" t="s">
        <v>9168</v>
      </c>
      <c r="C73" s="447">
        <v>6638218</v>
      </c>
      <c r="D73" s="447">
        <v>0</v>
      </c>
      <c r="E73" s="447">
        <v>-8410846</v>
      </c>
      <c r="F73" s="447">
        <v>0</v>
      </c>
      <c r="G73" s="449">
        <v>-8410846</v>
      </c>
      <c r="H73" s="449">
        <v>10232657</v>
      </c>
      <c r="I73" s="438">
        <v>7</v>
      </c>
      <c r="J73" s="438">
        <v>6</v>
      </c>
      <c r="K73" s="438">
        <v>1</v>
      </c>
      <c r="L73" s="438">
        <v>20</v>
      </c>
      <c r="M73" s="438">
        <v>1</v>
      </c>
      <c r="N73" s="436" t="s">
        <v>3517</v>
      </c>
    </row>
    <row r="74" spans="1:14" x14ac:dyDescent="0.35">
      <c r="A74" s="440" t="s">
        <v>1025</v>
      </c>
      <c r="B74" s="441" t="s">
        <v>8999</v>
      </c>
      <c r="C74" s="447">
        <v>0</v>
      </c>
      <c r="D74" s="447">
        <v>0</v>
      </c>
      <c r="E74" s="447">
        <v>-4113015</v>
      </c>
      <c r="F74" s="447">
        <v>0</v>
      </c>
      <c r="G74" s="448">
        <v>-61320090</v>
      </c>
      <c r="H74" s="448">
        <v>0</v>
      </c>
      <c r="I74" s="438">
        <v>0</v>
      </c>
      <c r="J74" s="438">
        <v>0</v>
      </c>
      <c r="K74" s="438">
        <v>0</v>
      </c>
      <c r="L74" s="438">
        <v>0</v>
      </c>
      <c r="M74" s="438">
        <v>0</v>
      </c>
      <c r="N74" s="436" t="s">
        <v>3790</v>
      </c>
    </row>
    <row r="75" spans="1:14" x14ac:dyDescent="0.35">
      <c r="A75" s="440" t="s">
        <v>8355</v>
      </c>
      <c r="B75" s="441" t="s">
        <v>9019</v>
      </c>
      <c r="C75" s="447">
        <v>15130369</v>
      </c>
      <c r="D75" s="447">
        <v>0</v>
      </c>
      <c r="E75" s="447">
        <v>9216908</v>
      </c>
      <c r="F75" s="447">
        <v>0</v>
      </c>
      <c r="G75" s="449">
        <v>-16816985</v>
      </c>
      <c r="H75" s="449">
        <v>89780549</v>
      </c>
      <c r="I75" s="438">
        <v>4</v>
      </c>
      <c r="J75" s="438">
        <v>1</v>
      </c>
      <c r="K75" s="438">
        <v>3</v>
      </c>
      <c r="L75" s="438">
        <v>5</v>
      </c>
      <c r="M75" s="438">
        <v>1</v>
      </c>
      <c r="N75" s="436" t="s">
        <v>4568</v>
      </c>
    </row>
    <row r="76" spans="1:14" x14ac:dyDescent="0.35">
      <c r="A76" s="440" t="s">
        <v>4313</v>
      </c>
      <c r="B76" s="441" t="s">
        <v>15302</v>
      </c>
      <c r="C76" s="447">
        <v>1828325</v>
      </c>
      <c r="D76" s="447">
        <v>0</v>
      </c>
      <c r="E76" s="447">
        <v>162581</v>
      </c>
      <c r="F76" s="447">
        <v>0</v>
      </c>
      <c r="G76" s="448">
        <v>1684099</v>
      </c>
      <c r="H76" s="448">
        <v>442391</v>
      </c>
      <c r="I76" s="438">
        <v>50</v>
      </c>
      <c r="J76" s="438">
        <v>20</v>
      </c>
      <c r="K76" s="438">
        <v>30</v>
      </c>
      <c r="L76" s="438">
        <v>50</v>
      </c>
      <c r="M76" s="438">
        <v>1</v>
      </c>
      <c r="N76" s="436" t="s">
        <v>3790</v>
      </c>
    </row>
    <row r="77" spans="1:14" x14ac:dyDescent="0.35">
      <c r="A77" s="440" t="s">
        <v>4319</v>
      </c>
      <c r="B77" s="441" t="s">
        <v>8577</v>
      </c>
      <c r="C77" s="447">
        <v>4264986</v>
      </c>
      <c r="D77" s="447">
        <v>0</v>
      </c>
      <c r="E77" s="447">
        <v>251408</v>
      </c>
      <c r="F77" s="447">
        <v>0</v>
      </c>
      <c r="G77" s="449">
        <v>-46229079</v>
      </c>
      <c r="H77" s="449">
        <v>24113379</v>
      </c>
      <c r="I77" s="438">
        <v>3</v>
      </c>
      <c r="J77" s="438">
        <v>1</v>
      </c>
      <c r="K77" s="438">
        <v>2</v>
      </c>
      <c r="L77" s="438">
        <v>8</v>
      </c>
      <c r="M77" s="438">
        <v>0</v>
      </c>
      <c r="N77" s="436" t="s">
        <v>3790</v>
      </c>
    </row>
    <row r="78" spans="1:14" x14ac:dyDescent="0.35">
      <c r="A78" s="440" t="s">
        <v>8005</v>
      </c>
      <c r="B78" s="441" t="s">
        <v>13248</v>
      </c>
      <c r="C78" s="447">
        <v>0</v>
      </c>
      <c r="D78" s="447">
        <v>0</v>
      </c>
      <c r="E78" s="447">
        <v>-2415000</v>
      </c>
      <c r="F78" s="447">
        <v>0</v>
      </c>
      <c r="G78" s="448">
        <v>-2517856</v>
      </c>
      <c r="H78" s="448">
        <v>35227889</v>
      </c>
      <c r="I78" s="438">
        <v>9</v>
      </c>
      <c r="J78" s="438">
        <v>5</v>
      </c>
      <c r="K78" s="438">
        <v>4</v>
      </c>
      <c r="L78" s="438">
        <v>9</v>
      </c>
      <c r="M78" s="438">
        <v>0</v>
      </c>
      <c r="N78" s="436" t="s">
        <v>3790</v>
      </c>
    </row>
    <row r="79" spans="1:14" x14ac:dyDescent="0.35">
      <c r="A79" s="440" t="s">
        <v>3762</v>
      </c>
      <c r="B79" s="441" t="s">
        <v>3641</v>
      </c>
      <c r="C79" s="447">
        <v>0</v>
      </c>
      <c r="D79" s="447">
        <v>0</v>
      </c>
      <c r="E79" s="447">
        <v>-30899</v>
      </c>
      <c r="F79" s="447">
        <v>0</v>
      </c>
      <c r="G79" s="449">
        <v>-194284</v>
      </c>
      <c r="H79" s="449">
        <v>267867</v>
      </c>
      <c r="I79" s="438">
        <v>3</v>
      </c>
      <c r="J79" s="438">
        <v>1</v>
      </c>
      <c r="K79" s="438">
        <v>2</v>
      </c>
      <c r="L79" s="438">
        <v>3</v>
      </c>
      <c r="M79" s="438">
        <v>0</v>
      </c>
      <c r="N79" s="436" t="s">
        <v>3790</v>
      </c>
    </row>
    <row r="80" spans="1:14" ht="26" x14ac:dyDescent="0.35">
      <c r="A80" s="440" t="s">
        <v>9766</v>
      </c>
      <c r="B80" s="441" t="s">
        <v>4027</v>
      </c>
      <c r="C80" s="447">
        <v>680000</v>
      </c>
      <c r="D80" s="447">
        <v>0</v>
      </c>
      <c r="E80" s="447">
        <v>388611</v>
      </c>
      <c r="F80" s="447">
        <v>0</v>
      </c>
      <c r="G80" s="448">
        <v>-827451</v>
      </c>
      <c r="H80" s="448">
        <v>197549</v>
      </c>
      <c r="I80" s="438">
        <v>14</v>
      </c>
      <c r="J80" s="438">
        <v>4</v>
      </c>
      <c r="K80" s="438">
        <v>10</v>
      </c>
      <c r="L80" s="438">
        <v>9</v>
      </c>
      <c r="M80" s="438">
        <v>1</v>
      </c>
      <c r="N80" s="436" t="s">
        <v>3790</v>
      </c>
    </row>
    <row r="81" spans="1:14" x14ac:dyDescent="0.35">
      <c r="A81" s="440" t="s">
        <v>4324</v>
      </c>
      <c r="B81" s="441" t="s">
        <v>8326</v>
      </c>
      <c r="C81" s="447">
        <v>2533170</v>
      </c>
      <c r="D81" s="447">
        <v>0</v>
      </c>
      <c r="E81" s="447">
        <v>2148170</v>
      </c>
      <c r="F81" s="447">
        <v>0</v>
      </c>
      <c r="G81" s="449">
        <v>2316846</v>
      </c>
      <c r="H81" s="449">
        <v>416658</v>
      </c>
      <c r="I81" s="438">
        <v>3</v>
      </c>
      <c r="J81" s="438">
        <v>2</v>
      </c>
      <c r="K81" s="438">
        <v>1</v>
      </c>
      <c r="L81" s="438">
        <v>4</v>
      </c>
      <c r="M81" s="438">
        <v>0</v>
      </c>
      <c r="N81" s="436" t="s">
        <v>3790</v>
      </c>
    </row>
    <row r="82" spans="1:14" x14ac:dyDescent="0.35">
      <c r="A82" s="440" t="s">
        <v>9119</v>
      </c>
      <c r="B82" s="441" t="s">
        <v>9117</v>
      </c>
      <c r="C82" s="447">
        <v>909420</v>
      </c>
      <c r="D82" s="447">
        <v>0</v>
      </c>
      <c r="E82" s="447">
        <v>804420</v>
      </c>
      <c r="F82" s="447">
        <v>0</v>
      </c>
      <c r="G82" s="448">
        <v>395000</v>
      </c>
      <c r="H82" s="448">
        <v>0</v>
      </c>
      <c r="I82" s="438">
        <v>2</v>
      </c>
      <c r="J82" s="438">
        <v>2</v>
      </c>
      <c r="K82" s="438">
        <v>0</v>
      </c>
      <c r="L82" s="438">
        <v>0</v>
      </c>
      <c r="M82" s="438">
        <v>0</v>
      </c>
      <c r="N82" s="436" t="s">
        <v>3790</v>
      </c>
    </row>
    <row r="83" spans="1:14" x14ac:dyDescent="0.35">
      <c r="A83" s="440" t="s">
        <v>4329</v>
      </c>
      <c r="B83" s="441" t="s">
        <v>3886</v>
      </c>
      <c r="C83" s="447">
        <v>1104511</v>
      </c>
      <c r="D83" s="447">
        <v>0</v>
      </c>
      <c r="E83" s="447">
        <v>401400</v>
      </c>
      <c r="F83" s="447">
        <v>0</v>
      </c>
      <c r="G83" s="449">
        <v>1104511</v>
      </c>
      <c r="H83" s="449">
        <v>0</v>
      </c>
      <c r="I83" s="438">
        <v>2</v>
      </c>
      <c r="J83" s="438">
        <v>0</v>
      </c>
      <c r="K83" s="438">
        <v>0</v>
      </c>
      <c r="L83" s="438">
        <v>2</v>
      </c>
      <c r="M83" s="438">
        <v>1</v>
      </c>
      <c r="N83" s="436" t="s">
        <v>3790</v>
      </c>
    </row>
    <row r="84" spans="1:14" ht="26" x14ac:dyDescent="0.35">
      <c r="A84" s="440" t="s">
        <v>2484</v>
      </c>
      <c r="B84" s="441" t="s">
        <v>13911</v>
      </c>
      <c r="C84" s="447">
        <v>994045</v>
      </c>
      <c r="D84" s="447">
        <v>0</v>
      </c>
      <c r="E84" s="447">
        <v>183835</v>
      </c>
      <c r="F84" s="447">
        <v>0</v>
      </c>
      <c r="G84" s="448">
        <v>692616.01</v>
      </c>
      <c r="H84" s="448">
        <v>0</v>
      </c>
      <c r="I84" s="438"/>
      <c r="J84" s="438"/>
      <c r="K84" s="438"/>
      <c r="L84" s="438"/>
      <c r="M84" s="438"/>
      <c r="N84" s="436"/>
    </row>
    <row r="85" spans="1:14" ht="26" x14ac:dyDescent="0.35">
      <c r="A85" s="440" t="s">
        <v>8010</v>
      </c>
      <c r="B85" s="441" t="s">
        <v>3951</v>
      </c>
      <c r="C85" s="447">
        <v>624625</v>
      </c>
      <c r="D85" s="447">
        <v>0</v>
      </c>
      <c r="E85" s="447">
        <v>59550</v>
      </c>
      <c r="F85" s="447">
        <v>0</v>
      </c>
      <c r="G85" s="449">
        <v>496004</v>
      </c>
      <c r="H85" s="449">
        <v>1155024</v>
      </c>
      <c r="I85" s="438">
        <v>246</v>
      </c>
      <c r="J85" s="438">
        <v>20</v>
      </c>
      <c r="K85" s="438">
        <v>216</v>
      </c>
      <c r="L85" s="438">
        <v>20</v>
      </c>
      <c r="M85" s="438">
        <v>3</v>
      </c>
      <c r="N85" s="436" t="s">
        <v>3790</v>
      </c>
    </row>
    <row r="86" spans="1:14" ht="26" x14ac:dyDescent="0.35">
      <c r="A86" s="440" t="s">
        <v>8671</v>
      </c>
      <c r="B86" s="441" t="s">
        <v>3885</v>
      </c>
      <c r="C86" s="447">
        <v>153314715</v>
      </c>
      <c r="D86" s="447">
        <v>0</v>
      </c>
      <c r="E86" s="447">
        <v>56195363</v>
      </c>
      <c r="F86" s="447">
        <v>0</v>
      </c>
      <c r="G86" s="448">
        <v>-152773013</v>
      </c>
      <c r="H86" s="448">
        <v>69175</v>
      </c>
      <c r="I86" s="438">
        <v>12</v>
      </c>
      <c r="J86" s="438">
        <v>6</v>
      </c>
      <c r="K86" s="438">
        <v>7</v>
      </c>
      <c r="L86" s="438">
        <v>200</v>
      </c>
      <c r="M86" s="438">
        <v>0</v>
      </c>
      <c r="N86" s="436" t="s">
        <v>4568</v>
      </c>
    </row>
    <row r="87" spans="1:14" x14ac:dyDescent="0.35">
      <c r="A87" s="440" t="s">
        <v>8299</v>
      </c>
      <c r="B87" s="441" t="s">
        <v>8297</v>
      </c>
      <c r="C87" s="447">
        <v>0</v>
      </c>
      <c r="D87" s="447">
        <v>0</v>
      </c>
      <c r="E87" s="447">
        <v>0</v>
      </c>
      <c r="F87" s="447">
        <v>0</v>
      </c>
      <c r="G87" s="449">
        <v>0</v>
      </c>
      <c r="H87" s="449">
        <v>0</v>
      </c>
      <c r="I87" s="438">
        <v>2</v>
      </c>
      <c r="J87" s="438">
        <v>0</v>
      </c>
      <c r="K87" s="438">
        <v>2</v>
      </c>
      <c r="L87" s="438">
        <v>2</v>
      </c>
      <c r="M87" s="438">
        <v>1</v>
      </c>
      <c r="N87" s="436" t="s">
        <v>3790</v>
      </c>
    </row>
    <row r="88" spans="1:14" x14ac:dyDescent="0.35">
      <c r="A88" s="440" t="s">
        <v>4333</v>
      </c>
      <c r="B88" s="441" t="s">
        <v>3791</v>
      </c>
      <c r="C88" s="447">
        <v>12743109</v>
      </c>
      <c r="D88" s="447">
        <v>0</v>
      </c>
      <c r="E88" s="447">
        <v>808900</v>
      </c>
      <c r="F88" s="447">
        <v>0</v>
      </c>
      <c r="G88" s="448">
        <v>-14263989</v>
      </c>
      <c r="H88" s="448">
        <v>4409081</v>
      </c>
      <c r="I88" s="438">
        <v>3</v>
      </c>
      <c r="J88" s="438">
        <v>3</v>
      </c>
      <c r="K88" s="438">
        <v>0</v>
      </c>
      <c r="L88" s="438">
        <v>42</v>
      </c>
      <c r="M88" s="438">
        <v>1</v>
      </c>
      <c r="N88" s="436" t="s">
        <v>4568</v>
      </c>
    </row>
    <row r="89" spans="1:14" x14ac:dyDescent="0.35">
      <c r="A89" s="440" t="s">
        <v>8012</v>
      </c>
      <c r="B89" s="441" t="s">
        <v>4100</v>
      </c>
      <c r="C89" s="447">
        <v>96379876</v>
      </c>
      <c r="D89" s="447">
        <v>0</v>
      </c>
      <c r="E89" s="447">
        <v>70746742</v>
      </c>
      <c r="F89" s="447">
        <v>0</v>
      </c>
      <c r="G89" s="449">
        <v>154426792</v>
      </c>
      <c r="H89" s="449">
        <v>1654384000</v>
      </c>
      <c r="I89" s="438">
        <v>8</v>
      </c>
      <c r="J89" s="438">
        <v>6</v>
      </c>
      <c r="K89" s="438">
        <v>2</v>
      </c>
      <c r="L89" s="438">
        <v>0</v>
      </c>
      <c r="M89" s="438">
        <v>1</v>
      </c>
      <c r="N89" s="436" t="s">
        <v>4568</v>
      </c>
    </row>
    <row r="90" spans="1:14" x14ac:dyDescent="0.35">
      <c r="A90" s="440" t="s">
        <v>4334</v>
      </c>
      <c r="B90" s="441" t="s">
        <v>4096</v>
      </c>
      <c r="C90" s="447">
        <v>408708633</v>
      </c>
      <c r="D90" s="447">
        <v>0</v>
      </c>
      <c r="E90" s="447">
        <v>101773772</v>
      </c>
      <c r="F90" s="447">
        <v>0</v>
      </c>
      <c r="G90" s="448">
        <v>197565252</v>
      </c>
      <c r="H90" s="448">
        <v>0</v>
      </c>
      <c r="I90" s="438">
        <v>23100</v>
      </c>
      <c r="J90" s="438">
        <v>700</v>
      </c>
      <c r="K90" s="438">
        <v>2400</v>
      </c>
      <c r="L90" s="438">
        <v>650</v>
      </c>
      <c r="M90" s="438">
        <v>1</v>
      </c>
      <c r="N90" s="436" t="s">
        <v>4568</v>
      </c>
    </row>
    <row r="91" spans="1:14" x14ac:dyDescent="0.35">
      <c r="A91" s="440" t="s">
        <v>9544</v>
      </c>
      <c r="B91" s="441" t="s">
        <v>8340</v>
      </c>
      <c r="C91" s="447">
        <v>60575000</v>
      </c>
      <c r="D91" s="447">
        <v>0</v>
      </c>
      <c r="E91" s="447">
        <v>42380050</v>
      </c>
      <c r="F91" s="447">
        <v>0</v>
      </c>
      <c r="G91" s="449">
        <v>46110353</v>
      </c>
      <c r="H91" s="449">
        <v>27455470</v>
      </c>
      <c r="I91" s="438">
        <v>8</v>
      </c>
      <c r="J91" s="438">
        <v>3</v>
      </c>
      <c r="K91" s="438">
        <v>5</v>
      </c>
      <c r="L91" s="438">
        <v>18</v>
      </c>
      <c r="M91" s="438">
        <v>0</v>
      </c>
      <c r="N91" s="436" t="s">
        <v>4568</v>
      </c>
    </row>
    <row r="92" spans="1:14" x14ac:dyDescent="0.35">
      <c r="A92" s="440" t="s">
        <v>8357</v>
      </c>
      <c r="B92" s="441" t="s">
        <v>15818</v>
      </c>
      <c r="C92" s="447">
        <v>1454985</v>
      </c>
      <c r="D92" s="447">
        <v>0</v>
      </c>
      <c r="E92" s="447">
        <v>1429404</v>
      </c>
      <c r="F92" s="447">
        <v>0</v>
      </c>
      <c r="G92" s="448">
        <v>1548593</v>
      </c>
      <c r="H92" s="448">
        <v>1670923</v>
      </c>
      <c r="I92" s="438">
        <v>5</v>
      </c>
      <c r="J92" s="438">
        <v>3</v>
      </c>
      <c r="K92" s="438">
        <v>2</v>
      </c>
      <c r="L92" s="438">
        <v>0</v>
      </c>
      <c r="M92" s="438">
        <v>0</v>
      </c>
      <c r="N92" s="436" t="s">
        <v>3790</v>
      </c>
    </row>
    <row r="93" spans="1:14" x14ac:dyDescent="0.35">
      <c r="A93" s="440" t="s">
        <v>1992</v>
      </c>
      <c r="B93" s="441" t="s">
        <v>3637</v>
      </c>
      <c r="C93" s="447">
        <v>3650328</v>
      </c>
      <c r="D93" s="447">
        <v>0</v>
      </c>
      <c r="E93" s="447">
        <v>2162930</v>
      </c>
      <c r="F93" s="447">
        <v>0</v>
      </c>
      <c r="G93" s="449">
        <v>3140484</v>
      </c>
      <c r="H93" s="449">
        <v>85200</v>
      </c>
      <c r="I93" s="438">
        <v>3</v>
      </c>
      <c r="J93" s="438">
        <v>0</v>
      </c>
      <c r="K93" s="438">
        <v>3</v>
      </c>
      <c r="L93" s="438">
        <v>7</v>
      </c>
      <c r="M93" s="438">
        <v>1</v>
      </c>
      <c r="N93" s="436" t="s">
        <v>3790</v>
      </c>
    </row>
    <row r="94" spans="1:14" x14ac:dyDescent="0.35">
      <c r="A94" s="440" t="s">
        <v>1992</v>
      </c>
      <c r="B94" s="441" t="s">
        <v>3637</v>
      </c>
      <c r="C94" s="447">
        <v>1487398</v>
      </c>
      <c r="D94" s="447">
        <v>0</v>
      </c>
      <c r="E94" s="447">
        <v>84491</v>
      </c>
      <c r="F94" s="447">
        <v>0</v>
      </c>
      <c r="G94" s="448">
        <v>977465</v>
      </c>
      <c r="H94" s="448">
        <v>85200</v>
      </c>
      <c r="I94" s="438">
        <v>3</v>
      </c>
      <c r="J94" s="438">
        <v>1</v>
      </c>
      <c r="K94" s="438">
        <v>2</v>
      </c>
      <c r="L94" s="438">
        <v>7</v>
      </c>
      <c r="M94" s="438">
        <v>1</v>
      </c>
      <c r="N94" s="436" t="s">
        <v>3790</v>
      </c>
    </row>
    <row r="95" spans="1:14" x14ac:dyDescent="0.35">
      <c r="A95" s="440" t="s">
        <v>8014</v>
      </c>
      <c r="B95" s="441" t="s">
        <v>13912</v>
      </c>
      <c r="C95" s="447">
        <v>1062424</v>
      </c>
      <c r="D95" s="447">
        <v>0</v>
      </c>
      <c r="E95" s="447">
        <v>79050</v>
      </c>
      <c r="F95" s="447">
        <v>0</v>
      </c>
      <c r="G95" s="449">
        <v>883235</v>
      </c>
      <c r="H95" s="449">
        <v>0</v>
      </c>
      <c r="I95" s="438"/>
      <c r="J95" s="438"/>
      <c r="K95" s="438"/>
      <c r="L95" s="438"/>
      <c r="M95" s="438"/>
      <c r="N95" s="436"/>
    </row>
    <row r="96" spans="1:14" x14ac:dyDescent="0.35">
      <c r="A96" s="440" t="s">
        <v>8016</v>
      </c>
      <c r="B96" s="441" t="s">
        <v>4554</v>
      </c>
      <c r="C96" s="447">
        <v>36197376</v>
      </c>
      <c r="D96" s="447">
        <v>0</v>
      </c>
      <c r="E96" s="447">
        <v>7253511</v>
      </c>
      <c r="F96" s="447">
        <v>0</v>
      </c>
      <c r="G96" s="447">
        <v>-39935466</v>
      </c>
      <c r="H96" s="447">
        <v>276481960</v>
      </c>
      <c r="I96" s="438">
        <v>418</v>
      </c>
      <c r="J96" s="438">
        <v>124</v>
      </c>
      <c r="K96" s="438">
        <v>294</v>
      </c>
      <c r="L96" s="438" t="s">
        <v>14932</v>
      </c>
      <c r="M96" s="438">
        <v>0</v>
      </c>
      <c r="N96" s="436" t="s">
        <v>4568</v>
      </c>
    </row>
    <row r="97" spans="1:14" ht="26" x14ac:dyDescent="0.35">
      <c r="A97" s="440" t="s">
        <v>1837</v>
      </c>
      <c r="B97" s="441" t="s">
        <v>4026</v>
      </c>
      <c r="C97" s="447">
        <v>68000</v>
      </c>
      <c r="D97" s="447">
        <v>0</v>
      </c>
      <c r="E97" s="447">
        <v>10000</v>
      </c>
      <c r="F97" s="447">
        <v>0</v>
      </c>
      <c r="G97" s="449">
        <v>35000</v>
      </c>
      <c r="H97" s="449">
        <v>0</v>
      </c>
      <c r="I97" s="438">
        <v>3</v>
      </c>
      <c r="J97" s="438">
        <v>1</v>
      </c>
      <c r="K97" s="438">
        <v>2</v>
      </c>
      <c r="L97" s="438">
        <v>3</v>
      </c>
      <c r="M97" s="438">
        <v>1</v>
      </c>
      <c r="N97" s="436" t="s">
        <v>3790</v>
      </c>
    </row>
    <row r="98" spans="1:14" x14ac:dyDescent="0.35">
      <c r="A98" s="440" t="s">
        <v>8275</v>
      </c>
      <c r="B98" s="441" t="s">
        <v>8273</v>
      </c>
      <c r="C98" s="447">
        <v>2078358</v>
      </c>
      <c r="D98" s="447">
        <v>0</v>
      </c>
      <c r="E98" s="447">
        <v>951040</v>
      </c>
      <c r="F98" s="447">
        <v>0</v>
      </c>
      <c r="G98" s="448">
        <v>1114147</v>
      </c>
      <c r="H98" s="448">
        <v>1186967</v>
      </c>
      <c r="I98" s="438">
        <v>3</v>
      </c>
      <c r="J98" s="438">
        <v>0</v>
      </c>
      <c r="K98" s="438">
        <v>3</v>
      </c>
      <c r="L98" s="438">
        <v>15</v>
      </c>
      <c r="M98" s="438">
        <v>1</v>
      </c>
      <c r="N98" s="436" t="s">
        <v>3790</v>
      </c>
    </row>
    <row r="99" spans="1:14" x14ac:dyDescent="0.35">
      <c r="A99" s="440" t="s">
        <v>8950</v>
      </c>
      <c r="B99" s="441" t="s">
        <v>8272</v>
      </c>
      <c r="C99" s="447">
        <v>35784970</v>
      </c>
      <c r="D99" s="447">
        <v>0</v>
      </c>
      <c r="E99" s="447">
        <v>71123081</v>
      </c>
      <c r="F99" s="447">
        <v>0</v>
      </c>
      <c r="G99" s="449">
        <v>71123081</v>
      </c>
      <c r="H99" s="449">
        <v>0</v>
      </c>
      <c r="I99" s="438"/>
      <c r="J99" s="438"/>
      <c r="K99" s="438"/>
      <c r="L99" s="438"/>
      <c r="M99" s="438"/>
      <c r="N99" s="436"/>
    </row>
    <row r="100" spans="1:14" x14ac:dyDescent="0.35">
      <c r="A100" s="440" t="s">
        <v>8021</v>
      </c>
      <c r="B100" s="441" t="s">
        <v>4569</v>
      </c>
      <c r="C100" s="447">
        <v>0</v>
      </c>
      <c r="D100" s="447">
        <v>0</v>
      </c>
      <c r="E100" s="447">
        <v>0</v>
      </c>
      <c r="F100" s="447">
        <v>0</v>
      </c>
      <c r="G100" s="448">
        <v>-18600</v>
      </c>
      <c r="H100" s="448">
        <v>-338920</v>
      </c>
      <c r="I100" s="438">
        <v>4</v>
      </c>
      <c r="J100" s="438">
        <v>1</v>
      </c>
      <c r="K100" s="438">
        <v>3</v>
      </c>
      <c r="L100" s="438">
        <v>0</v>
      </c>
      <c r="M100" s="438">
        <v>1</v>
      </c>
      <c r="N100" s="436" t="s">
        <v>3790</v>
      </c>
    </row>
    <row r="101" spans="1:14" x14ac:dyDescent="0.35">
      <c r="A101" s="440" t="s">
        <v>4352</v>
      </c>
      <c r="B101" s="441" t="s">
        <v>3850</v>
      </c>
      <c r="C101" s="447">
        <v>273390</v>
      </c>
      <c r="D101" s="447">
        <v>0</v>
      </c>
      <c r="E101" s="447">
        <v>91000</v>
      </c>
      <c r="F101" s="447">
        <v>0</v>
      </c>
      <c r="G101" s="449">
        <v>312378</v>
      </c>
      <c r="H101" s="449">
        <v>242934</v>
      </c>
      <c r="I101" s="438">
        <v>25</v>
      </c>
      <c r="J101" s="438">
        <v>8</v>
      </c>
      <c r="K101" s="438">
        <v>17</v>
      </c>
      <c r="L101" s="438">
        <v>3</v>
      </c>
      <c r="M101" s="438">
        <v>0</v>
      </c>
      <c r="N101" s="436" t="s">
        <v>3790</v>
      </c>
    </row>
    <row r="102" spans="1:14" ht="42" x14ac:dyDescent="0.35">
      <c r="A102" s="440" t="s">
        <v>16751</v>
      </c>
      <c r="B102" s="441" t="s">
        <v>3780</v>
      </c>
      <c r="C102" s="447">
        <v>357775.59</v>
      </c>
      <c r="D102" s="447">
        <v>0</v>
      </c>
      <c r="E102" s="447">
        <v>14629.78</v>
      </c>
      <c r="F102" s="447">
        <v>0</v>
      </c>
      <c r="G102" s="448">
        <v>36810.32</v>
      </c>
      <c r="H102" s="448">
        <v>0</v>
      </c>
      <c r="I102" s="438">
        <v>4</v>
      </c>
      <c r="J102" s="438">
        <v>2</v>
      </c>
      <c r="K102" s="438">
        <v>2</v>
      </c>
      <c r="L102" s="438">
        <v>4</v>
      </c>
      <c r="M102" s="438">
        <v>0</v>
      </c>
      <c r="N102" s="436" t="s">
        <v>3790</v>
      </c>
    </row>
    <row r="103" spans="1:14" x14ac:dyDescent="0.35">
      <c r="A103" s="440" t="s">
        <v>2983</v>
      </c>
      <c r="B103" s="441" t="s">
        <v>4046</v>
      </c>
      <c r="C103" s="447">
        <v>8783786.5199999996</v>
      </c>
      <c r="D103" s="447">
        <v>0</v>
      </c>
      <c r="E103" s="447">
        <v>864362.53</v>
      </c>
      <c r="F103" s="447">
        <v>0</v>
      </c>
      <c r="G103" s="449">
        <v>8742346.5</v>
      </c>
      <c r="H103" s="449">
        <v>2954850.14</v>
      </c>
      <c r="I103" s="438">
        <v>3</v>
      </c>
      <c r="J103" s="438">
        <v>3</v>
      </c>
      <c r="K103" s="438">
        <v>0</v>
      </c>
      <c r="L103" s="438">
        <v>0</v>
      </c>
      <c r="M103" s="438">
        <v>1</v>
      </c>
      <c r="N103" s="436" t="s">
        <v>3517</v>
      </c>
    </row>
    <row r="104" spans="1:14" x14ac:dyDescent="0.35">
      <c r="A104" s="440" t="s">
        <v>13859</v>
      </c>
      <c r="B104" s="441" t="s">
        <v>3998</v>
      </c>
      <c r="C104" s="447">
        <v>2173098</v>
      </c>
      <c r="D104" s="447">
        <v>0</v>
      </c>
      <c r="E104" s="447">
        <v>-2184022</v>
      </c>
      <c r="F104" s="447">
        <v>0</v>
      </c>
      <c r="G104" s="448">
        <v>-2625068</v>
      </c>
      <c r="H104" s="448">
        <v>750602</v>
      </c>
      <c r="I104" s="438">
        <v>7</v>
      </c>
      <c r="J104" s="438">
        <v>3</v>
      </c>
      <c r="K104" s="438">
        <v>4</v>
      </c>
      <c r="L104" s="438">
        <v>60</v>
      </c>
      <c r="M104" s="438">
        <v>1</v>
      </c>
      <c r="N104" s="436" t="s">
        <v>3790</v>
      </c>
    </row>
    <row r="105" spans="1:14" x14ac:dyDescent="0.35">
      <c r="A105" s="440" t="s">
        <v>13663</v>
      </c>
      <c r="B105" s="441" t="s">
        <v>8226</v>
      </c>
      <c r="C105" s="447">
        <v>5825000</v>
      </c>
      <c r="D105" s="447">
        <v>0</v>
      </c>
      <c r="E105" s="447">
        <v>-8030000</v>
      </c>
      <c r="F105" s="447">
        <v>0</v>
      </c>
      <c r="G105" s="449">
        <v>-8082543</v>
      </c>
      <c r="H105" s="449">
        <v>0</v>
      </c>
      <c r="I105" s="438">
        <v>3</v>
      </c>
      <c r="J105" s="438">
        <v>2</v>
      </c>
      <c r="K105" s="438">
        <v>1</v>
      </c>
      <c r="L105" s="438">
        <v>3</v>
      </c>
      <c r="M105" s="438">
        <v>1</v>
      </c>
      <c r="N105" s="436" t="s">
        <v>3517</v>
      </c>
    </row>
    <row r="106" spans="1:14" x14ac:dyDescent="0.35">
      <c r="A106" s="440" t="s">
        <v>556</v>
      </c>
      <c r="B106" s="441" t="s">
        <v>555</v>
      </c>
      <c r="C106" s="447">
        <v>0</v>
      </c>
      <c r="D106" s="447">
        <v>0</v>
      </c>
      <c r="E106" s="447">
        <v>-10000</v>
      </c>
      <c r="F106" s="447">
        <v>0</v>
      </c>
      <c r="G106" s="448">
        <v>-133708470.37</v>
      </c>
      <c r="H106" s="448">
        <v>0</v>
      </c>
      <c r="I106" s="438">
        <v>5</v>
      </c>
      <c r="J106" s="438">
        <v>0</v>
      </c>
      <c r="K106" s="438">
        <v>5</v>
      </c>
      <c r="L106" s="438">
        <v>1</v>
      </c>
      <c r="M106" s="438">
        <v>1</v>
      </c>
      <c r="N106" s="436" t="s">
        <v>3790</v>
      </c>
    </row>
    <row r="107" spans="1:14" x14ac:dyDescent="0.35">
      <c r="A107" s="440" t="s">
        <v>12841</v>
      </c>
      <c r="B107" s="441" t="s">
        <v>3896</v>
      </c>
      <c r="C107" s="447">
        <v>16813138</v>
      </c>
      <c r="D107" s="447">
        <v>0</v>
      </c>
      <c r="E107" s="447">
        <v>7739185</v>
      </c>
      <c r="F107" s="447">
        <v>0</v>
      </c>
      <c r="G107" s="449">
        <v>-29327408</v>
      </c>
      <c r="H107" s="449">
        <v>23787778</v>
      </c>
      <c r="I107" s="438">
        <v>0</v>
      </c>
      <c r="J107" s="438">
        <v>0</v>
      </c>
      <c r="K107" s="438">
        <v>0</v>
      </c>
      <c r="L107" s="438">
        <v>0</v>
      </c>
      <c r="M107" s="438">
        <v>0</v>
      </c>
      <c r="N107" s="436" t="s">
        <v>4568</v>
      </c>
    </row>
    <row r="108" spans="1:14" x14ac:dyDescent="0.35">
      <c r="A108" s="440" t="s">
        <v>8912</v>
      </c>
      <c r="B108" s="441" t="s">
        <v>8911</v>
      </c>
      <c r="C108" s="447">
        <v>323660469.81</v>
      </c>
      <c r="D108" s="447">
        <v>0</v>
      </c>
      <c r="E108" s="447">
        <v>279367440.66000003</v>
      </c>
      <c r="F108" s="447">
        <v>0</v>
      </c>
      <c r="G108" s="448">
        <v>302164305.11000001</v>
      </c>
      <c r="H108" s="448">
        <v>0</v>
      </c>
      <c r="I108" s="438">
        <v>8</v>
      </c>
      <c r="J108" s="438">
        <v>2</v>
      </c>
      <c r="K108" s="438">
        <v>6</v>
      </c>
      <c r="L108" s="438">
        <v>150</v>
      </c>
      <c r="M108" s="438">
        <v>1</v>
      </c>
      <c r="N108" s="436" t="s">
        <v>4568</v>
      </c>
    </row>
    <row r="109" spans="1:14" x14ac:dyDescent="0.35">
      <c r="A109" s="440" t="s">
        <v>8928</v>
      </c>
      <c r="B109" s="441" t="s">
        <v>3349</v>
      </c>
      <c r="C109" s="447">
        <v>60492217</v>
      </c>
      <c r="D109" s="447">
        <v>0</v>
      </c>
      <c r="E109" s="447">
        <v>34206441</v>
      </c>
      <c r="F109" s="447">
        <v>0</v>
      </c>
      <c r="G109" s="449">
        <v>-65017236</v>
      </c>
      <c r="H109" s="449">
        <v>12042098</v>
      </c>
      <c r="I109" s="438">
        <v>4</v>
      </c>
      <c r="J109" s="438">
        <v>1</v>
      </c>
      <c r="K109" s="438">
        <v>3</v>
      </c>
      <c r="L109" s="438">
        <v>1</v>
      </c>
      <c r="M109" s="438">
        <v>0</v>
      </c>
      <c r="N109" s="436" t="s">
        <v>4568</v>
      </c>
    </row>
    <row r="110" spans="1:14" ht="26" x14ac:dyDescent="0.35">
      <c r="A110" s="440" t="s">
        <v>1795</v>
      </c>
      <c r="B110" s="441" t="s">
        <v>1787</v>
      </c>
      <c r="C110" s="447">
        <v>1751567</v>
      </c>
      <c r="D110" s="447">
        <v>0</v>
      </c>
      <c r="E110" s="447">
        <v>0</v>
      </c>
      <c r="F110" s="447">
        <v>0</v>
      </c>
      <c r="G110" s="448">
        <v>-2063064</v>
      </c>
      <c r="H110" s="448">
        <v>563224</v>
      </c>
      <c r="I110" s="438">
        <v>200</v>
      </c>
      <c r="J110" s="438">
        <v>125</v>
      </c>
      <c r="K110" s="438">
        <v>25</v>
      </c>
      <c r="L110" s="438">
        <v>22</v>
      </c>
      <c r="M110" s="438">
        <v>7</v>
      </c>
      <c r="N110" s="435" t="s">
        <v>3500</v>
      </c>
    </row>
    <row r="111" spans="1:14" ht="26" x14ac:dyDescent="0.35">
      <c r="A111" s="440" t="s">
        <v>236</v>
      </c>
      <c r="B111" s="441" t="s">
        <v>8258</v>
      </c>
      <c r="C111" s="447">
        <v>506114</v>
      </c>
      <c r="D111" s="447">
        <v>0</v>
      </c>
      <c r="E111" s="447">
        <v>422026</v>
      </c>
      <c r="F111" s="447">
        <v>0</v>
      </c>
      <c r="G111" s="449">
        <v>-548983</v>
      </c>
      <c r="H111" s="449">
        <v>711284</v>
      </c>
      <c r="I111" s="438">
        <v>3</v>
      </c>
      <c r="J111" s="438">
        <v>3</v>
      </c>
      <c r="K111" s="438">
        <v>0</v>
      </c>
      <c r="L111" s="438">
        <v>15</v>
      </c>
      <c r="M111" s="438">
        <v>1</v>
      </c>
      <c r="N111" s="436" t="s">
        <v>3790</v>
      </c>
    </row>
    <row r="112" spans="1:14" x14ac:dyDescent="0.35">
      <c r="A112" s="440" t="s">
        <v>8509</v>
      </c>
      <c r="B112" s="441" t="s">
        <v>8507</v>
      </c>
      <c r="C112" s="447">
        <v>9303299</v>
      </c>
      <c r="D112" s="447">
        <v>0</v>
      </c>
      <c r="E112" s="447">
        <v>85951</v>
      </c>
      <c r="F112" s="447">
        <v>0</v>
      </c>
      <c r="G112" s="447">
        <v>1537052</v>
      </c>
      <c r="H112" s="447">
        <v>0</v>
      </c>
      <c r="I112" s="438">
        <v>2</v>
      </c>
      <c r="J112" s="438">
        <v>1</v>
      </c>
      <c r="K112" s="438">
        <v>1</v>
      </c>
      <c r="L112" s="438">
        <v>0</v>
      </c>
      <c r="M112" s="438">
        <v>1</v>
      </c>
      <c r="N112" s="436" t="s">
        <v>3790</v>
      </c>
    </row>
    <row r="113" spans="1:14" x14ac:dyDescent="0.35">
      <c r="A113" s="440" t="s">
        <v>14641</v>
      </c>
      <c r="B113" s="441" t="s">
        <v>8659</v>
      </c>
      <c r="C113" s="447">
        <v>6750937</v>
      </c>
      <c r="D113" s="447">
        <v>0</v>
      </c>
      <c r="E113" s="447">
        <v>1637501</v>
      </c>
      <c r="F113" s="447">
        <v>0</v>
      </c>
      <c r="G113" s="449">
        <v>5859566</v>
      </c>
      <c r="H113" s="449">
        <v>0</v>
      </c>
      <c r="I113" s="438">
        <v>7</v>
      </c>
      <c r="J113" s="438">
        <v>2</v>
      </c>
      <c r="K113" s="438">
        <v>4</v>
      </c>
      <c r="L113" s="438">
        <v>230</v>
      </c>
      <c r="M113" s="438">
        <v>3</v>
      </c>
      <c r="N113" s="436" t="s">
        <v>3517</v>
      </c>
    </row>
    <row r="114" spans="1:14" x14ac:dyDescent="0.35">
      <c r="A114" s="440" t="s">
        <v>4364</v>
      </c>
      <c r="B114" s="441" t="s">
        <v>3974</v>
      </c>
      <c r="C114" s="447">
        <v>20332955.449999999</v>
      </c>
      <c r="D114" s="447">
        <v>0</v>
      </c>
      <c r="E114" s="447">
        <v>17498012.149999999</v>
      </c>
      <c r="F114" s="447">
        <v>0</v>
      </c>
      <c r="G114" s="448">
        <v>-23378618.5</v>
      </c>
      <c r="H114" s="448">
        <v>6569914</v>
      </c>
      <c r="I114" s="438">
        <v>4</v>
      </c>
      <c r="J114" s="438">
        <v>4</v>
      </c>
      <c r="K114" s="438">
        <v>0</v>
      </c>
      <c r="L114" s="438">
        <v>19</v>
      </c>
      <c r="M114" s="438">
        <v>1</v>
      </c>
      <c r="N114" s="436" t="s">
        <v>4568</v>
      </c>
    </row>
    <row r="115" spans="1:14" x14ac:dyDescent="0.35">
      <c r="A115" s="440" t="s">
        <v>4366</v>
      </c>
      <c r="B115" s="441" t="s">
        <v>3649</v>
      </c>
      <c r="C115" s="447">
        <v>600705471.78999996</v>
      </c>
      <c r="D115" s="447">
        <v>0</v>
      </c>
      <c r="E115" s="447">
        <v>0</v>
      </c>
      <c r="F115" s="447">
        <v>0</v>
      </c>
      <c r="G115" s="449">
        <v>588417890</v>
      </c>
      <c r="H115" s="449">
        <v>0</v>
      </c>
      <c r="I115" s="438">
        <v>11</v>
      </c>
      <c r="J115" s="438">
        <v>6</v>
      </c>
      <c r="K115" s="438">
        <v>5</v>
      </c>
      <c r="L115" s="438">
        <v>0</v>
      </c>
      <c r="M115" s="438">
        <v>3</v>
      </c>
      <c r="N115" s="436" t="s">
        <v>4568</v>
      </c>
    </row>
    <row r="116" spans="1:14" x14ac:dyDescent="0.35">
      <c r="A116" s="440" t="s">
        <v>368</v>
      </c>
      <c r="B116" s="441" t="s">
        <v>8578</v>
      </c>
      <c r="C116" s="447">
        <v>100000</v>
      </c>
      <c r="D116" s="447">
        <v>0</v>
      </c>
      <c r="E116" s="447">
        <v>133516</v>
      </c>
      <c r="F116" s="447">
        <v>0</v>
      </c>
      <c r="G116" s="448">
        <v>-1941380</v>
      </c>
      <c r="H116" s="448">
        <v>2836324</v>
      </c>
      <c r="I116" s="438">
        <v>6</v>
      </c>
      <c r="J116" s="438">
        <v>0</v>
      </c>
      <c r="K116" s="438">
        <v>6</v>
      </c>
      <c r="L116" s="438">
        <v>11</v>
      </c>
      <c r="M116" s="438">
        <v>0</v>
      </c>
      <c r="N116" s="436" t="s">
        <v>3790</v>
      </c>
    </row>
    <row r="117" spans="1:14" x14ac:dyDescent="0.35">
      <c r="A117" s="440" t="s">
        <v>431</v>
      </c>
      <c r="B117" s="441" t="s">
        <v>11717</v>
      </c>
      <c r="C117" s="447">
        <v>298213853</v>
      </c>
      <c r="D117" s="447">
        <v>0</v>
      </c>
      <c r="E117" s="447">
        <v>23037560</v>
      </c>
      <c r="F117" s="447">
        <v>0</v>
      </c>
      <c r="G117" s="449">
        <v>-379223544</v>
      </c>
      <c r="H117" s="449">
        <v>91226719</v>
      </c>
      <c r="I117" s="438">
        <v>40000</v>
      </c>
      <c r="J117" s="438">
        <v>11211</v>
      </c>
      <c r="K117" s="438">
        <v>28789</v>
      </c>
      <c r="L117" s="438">
        <v>36</v>
      </c>
      <c r="M117" s="438">
        <v>340</v>
      </c>
      <c r="N117" s="436" t="s">
        <v>4568</v>
      </c>
    </row>
    <row r="118" spans="1:14" x14ac:dyDescent="0.35">
      <c r="A118" s="440" t="s">
        <v>696</v>
      </c>
      <c r="B118" s="441" t="s">
        <v>4231</v>
      </c>
      <c r="C118" s="447">
        <v>199524247</v>
      </c>
      <c r="D118" s="447">
        <v>0</v>
      </c>
      <c r="E118" s="447">
        <v>129046632.48999999</v>
      </c>
      <c r="F118" s="447">
        <v>0</v>
      </c>
      <c r="G118" s="448">
        <v>144341717.38</v>
      </c>
      <c r="H118" s="448">
        <v>348588000</v>
      </c>
      <c r="I118" s="438">
        <v>7</v>
      </c>
      <c r="J118" s="438">
        <v>5</v>
      </c>
      <c r="K118" s="438">
        <v>2</v>
      </c>
      <c r="L118" s="438">
        <v>7</v>
      </c>
      <c r="M118" s="438">
        <v>0</v>
      </c>
      <c r="N118" s="436" t="s">
        <v>4568</v>
      </c>
    </row>
    <row r="119" spans="1:14" x14ac:dyDescent="0.35">
      <c r="A119" s="440" t="s">
        <v>45</v>
      </c>
      <c r="B119" s="441" t="s">
        <v>13280</v>
      </c>
      <c r="C119" s="447">
        <v>51182175.759999998</v>
      </c>
      <c r="D119" s="447">
        <v>0</v>
      </c>
      <c r="E119" s="447">
        <v>23571236</v>
      </c>
      <c r="F119" s="447">
        <v>0</v>
      </c>
      <c r="G119" s="449">
        <v>-104677016</v>
      </c>
      <c r="H119" s="449">
        <v>0</v>
      </c>
      <c r="I119" s="438">
        <v>453</v>
      </c>
      <c r="J119" s="438">
        <v>91</v>
      </c>
      <c r="K119" s="438">
        <v>362</v>
      </c>
      <c r="L119" s="438">
        <v>250</v>
      </c>
      <c r="M119" s="438">
        <v>2</v>
      </c>
      <c r="N119" s="436" t="s">
        <v>4568</v>
      </c>
    </row>
    <row r="120" spans="1:14" ht="26" x14ac:dyDescent="0.35">
      <c r="A120" s="440" t="s">
        <v>4369</v>
      </c>
      <c r="B120" s="441" t="s">
        <v>8313</v>
      </c>
      <c r="C120" s="447">
        <v>1785097</v>
      </c>
      <c r="D120" s="447">
        <v>0</v>
      </c>
      <c r="E120" s="447">
        <v>1664282</v>
      </c>
      <c r="F120" s="447">
        <v>0</v>
      </c>
      <c r="G120" s="448">
        <v>1715297</v>
      </c>
      <c r="H120" s="448">
        <v>0</v>
      </c>
      <c r="I120" s="438">
        <v>50</v>
      </c>
      <c r="J120" s="438">
        <v>20</v>
      </c>
      <c r="K120" s="438">
        <v>30</v>
      </c>
      <c r="L120" s="438">
        <v>50</v>
      </c>
      <c r="M120" s="438">
        <v>0</v>
      </c>
      <c r="N120" s="436" t="s">
        <v>3790</v>
      </c>
    </row>
    <row r="121" spans="1:14" x14ac:dyDescent="0.35">
      <c r="A121" s="440" t="s">
        <v>229</v>
      </c>
      <c r="B121" s="441" t="s">
        <v>8314</v>
      </c>
      <c r="C121" s="447">
        <v>40312242</v>
      </c>
      <c r="D121" s="447">
        <v>0</v>
      </c>
      <c r="E121" s="447">
        <v>17332890</v>
      </c>
      <c r="F121" s="447">
        <v>0</v>
      </c>
      <c r="G121" s="449">
        <v>19329602</v>
      </c>
      <c r="H121" s="449">
        <v>148791103</v>
      </c>
      <c r="I121" s="438">
        <v>5</v>
      </c>
      <c r="J121" s="438">
        <v>4</v>
      </c>
      <c r="K121" s="438">
        <v>1</v>
      </c>
      <c r="L121" s="438">
        <v>0</v>
      </c>
      <c r="M121" s="438">
        <v>1</v>
      </c>
      <c r="N121" s="436" t="s">
        <v>4568</v>
      </c>
    </row>
    <row r="122" spans="1:14" x14ac:dyDescent="0.35">
      <c r="A122" s="440" t="s">
        <v>607</v>
      </c>
      <c r="B122" s="441" t="s">
        <v>8925</v>
      </c>
      <c r="C122" s="447">
        <v>0</v>
      </c>
      <c r="D122" s="447">
        <v>0</v>
      </c>
      <c r="E122" s="447">
        <v>-12172469</v>
      </c>
      <c r="F122" s="447">
        <v>0</v>
      </c>
      <c r="G122" s="448">
        <v>-14060188.550000001</v>
      </c>
      <c r="H122" s="448">
        <v>152760425</v>
      </c>
      <c r="I122" s="438">
        <v>6</v>
      </c>
      <c r="J122" s="438">
        <v>6</v>
      </c>
      <c r="K122" s="438">
        <v>0</v>
      </c>
      <c r="L122" s="438">
        <v>6</v>
      </c>
      <c r="M122" s="438">
        <v>0</v>
      </c>
      <c r="N122" s="436" t="s">
        <v>3790</v>
      </c>
    </row>
    <row r="123" spans="1:14" ht="26" x14ac:dyDescent="0.35">
      <c r="A123" s="440" t="s">
        <v>10165</v>
      </c>
      <c r="B123" s="441" t="s">
        <v>3826</v>
      </c>
      <c r="C123" s="447">
        <v>3449290</v>
      </c>
      <c r="D123" s="447">
        <v>0</v>
      </c>
      <c r="E123" s="447">
        <v>5453365</v>
      </c>
      <c r="F123" s="447">
        <v>0</v>
      </c>
      <c r="G123" s="449">
        <v>5612954</v>
      </c>
      <c r="H123" s="449">
        <v>0</v>
      </c>
      <c r="I123" s="438">
        <v>259</v>
      </c>
      <c r="J123" s="438">
        <v>0</v>
      </c>
      <c r="K123" s="438">
        <v>259</v>
      </c>
      <c r="L123" s="438">
        <v>2</v>
      </c>
      <c r="M123" s="438">
        <v>1</v>
      </c>
      <c r="N123" s="436" t="s">
        <v>3517</v>
      </c>
    </row>
    <row r="124" spans="1:14" ht="26" x14ac:dyDescent="0.35">
      <c r="A124" s="440" t="s">
        <v>4947</v>
      </c>
      <c r="B124" s="441" t="s">
        <v>4070</v>
      </c>
      <c r="C124" s="447">
        <v>3224231</v>
      </c>
      <c r="D124" s="447">
        <v>0</v>
      </c>
      <c r="E124" s="447">
        <v>0</v>
      </c>
      <c r="F124" s="447">
        <v>0</v>
      </c>
      <c r="G124" s="448">
        <v>3009786</v>
      </c>
      <c r="H124" s="448">
        <v>752184</v>
      </c>
      <c r="I124" s="438">
        <v>5</v>
      </c>
      <c r="J124" s="438">
        <v>1</v>
      </c>
      <c r="K124" s="438">
        <v>4</v>
      </c>
      <c r="L124" s="438">
        <v>0</v>
      </c>
      <c r="M124" s="438">
        <v>0</v>
      </c>
      <c r="N124" s="436" t="s">
        <v>3790</v>
      </c>
    </row>
    <row r="125" spans="1:14" x14ac:dyDescent="0.35">
      <c r="A125" s="440" t="s">
        <v>120</v>
      </c>
      <c r="B125" s="441" t="s">
        <v>4011</v>
      </c>
      <c r="C125" s="447">
        <v>69034743</v>
      </c>
      <c r="D125" s="447">
        <v>0</v>
      </c>
      <c r="E125" s="447">
        <v>54782799.32</v>
      </c>
      <c r="F125" s="447">
        <v>0</v>
      </c>
      <c r="G125" s="449">
        <v>-69343505.019999996</v>
      </c>
      <c r="H125" s="449">
        <v>135368306</v>
      </c>
      <c r="I125" s="438">
        <v>44</v>
      </c>
      <c r="J125" s="438">
        <v>20</v>
      </c>
      <c r="K125" s="438">
        <v>24</v>
      </c>
      <c r="L125" s="438">
        <v>77</v>
      </c>
      <c r="M125" s="438">
        <v>1</v>
      </c>
      <c r="N125" s="436" t="s">
        <v>4568</v>
      </c>
    </row>
    <row r="126" spans="1:14" x14ac:dyDescent="0.35">
      <c r="A126" s="440" t="s">
        <v>390</v>
      </c>
      <c r="B126" s="441" t="s">
        <v>8339</v>
      </c>
      <c r="C126" s="447">
        <v>0</v>
      </c>
      <c r="D126" s="447">
        <v>0</v>
      </c>
      <c r="E126" s="447">
        <v>0</v>
      </c>
      <c r="F126" s="447">
        <v>0</v>
      </c>
      <c r="G126" s="448">
        <v>-2803023</v>
      </c>
      <c r="H126" s="448">
        <v>0</v>
      </c>
      <c r="I126" s="438">
        <v>7</v>
      </c>
      <c r="J126" s="438">
        <v>4</v>
      </c>
      <c r="K126" s="438">
        <v>3</v>
      </c>
      <c r="L126" s="438">
        <v>7</v>
      </c>
      <c r="M126" s="438">
        <v>1</v>
      </c>
      <c r="N126" s="436" t="s">
        <v>3790</v>
      </c>
    </row>
    <row r="127" spans="1:14" x14ac:dyDescent="0.35">
      <c r="A127" s="440" t="s">
        <v>3184</v>
      </c>
      <c r="B127" s="441" t="s">
        <v>8517</v>
      </c>
      <c r="C127" s="447">
        <v>5173435</v>
      </c>
      <c r="D127" s="447">
        <v>0</v>
      </c>
      <c r="E127" s="447">
        <v>3952566</v>
      </c>
      <c r="F127" s="447">
        <v>0</v>
      </c>
      <c r="G127" s="449">
        <v>5042478</v>
      </c>
      <c r="H127" s="449">
        <v>2615596</v>
      </c>
      <c r="I127" s="438">
        <v>6</v>
      </c>
      <c r="J127" s="438">
        <v>3</v>
      </c>
      <c r="K127" s="438">
        <v>3</v>
      </c>
      <c r="L127" s="438">
        <v>15</v>
      </c>
      <c r="M127" s="438">
        <v>1</v>
      </c>
      <c r="N127" s="436" t="s">
        <v>3517</v>
      </c>
    </row>
    <row r="128" spans="1:14" x14ac:dyDescent="0.35">
      <c r="A128" s="440" t="s">
        <v>3224</v>
      </c>
      <c r="B128" s="441" t="s">
        <v>4028</v>
      </c>
      <c r="C128" s="447">
        <v>15511844</v>
      </c>
      <c r="D128" s="447">
        <v>0</v>
      </c>
      <c r="E128" s="447">
        <v>921282</v>
      </c>
      <c r="F128" s="447">
        <v>0</v>
      </c>
      <c r="G128" s="448">
        <v>15708137</v>
      </c>
      <c r="H128" s="448">
        <v>4271450</v>
      </c>
      <c r="I128" s="438">
        <v>4</v>
      </c>
      <c r="J128" s="438">
        <v>2</v>
      </c>
      <c r="K128" s="438">
        <v>2</v>
      </c>
      <c r="L128" s="438">
        <v>11</v>
      </c>
      <c r="M128" s="438">
        <v>1</v>
      </c>
      <c r="N128" s="436" t="s">
        <v>4568</v>
      </c>
    </row>
    <row r="129" spans="1:14" x14ac:dyDescent="0.35">
      <c r="A129" s="440" t="s">
        <v>4375</v>
      </c>
      <c r="B129" s="441" t="s">
        <v>3874</v>
      </c>
      <c r="C129" s="447">
        <v>8300000</v>
      </c>
      <c r="D129" s="447">
        <v>0</v>
      </c>
      <c r="E129" s="447">
        <v>-8300000</v>
      </c>
      <c r="F129" s="447">
        <v>0</v>
      </c>
      <c r="G129" s="449">
        <v>-20961328</v>
      </c>
      <c r="H129" s="449">
        <v>4647863</v>
      </c>
      <c r="I129" s="438">
        <v>4</v>
      </c>
      <c r="J129" s="438">
        <v>0</v>
      </c>
      <c r="K129" s="438">
        <v>4</v>
      </c>
      <c r="L129" s="438">
        <v>28</v>
      </c>
      <c r="M129" s="438">
        <v>0</v>
      </c>
      <c r="N129" s="436" t="s">
        <v>3517</v>
      </c>
    </row>
    <row r="130" spans="1:14" x14ac:dyDescent="0.35">
      <c r="A130" s="440" t="s">
        <v>15423</v>
      </c>
      <c r="B130" s="441" t="s">
        <v>8197</v>
      </c>
      <c r="C130" s="447">
        <v>2384514</v>
      </c>
      <c r="D130" s="447">
        <v>0</v>
      </c>
      <c r="E130" s="447">
        <v>1786922</v>
      </c>
      <c r="F130" s="447">
        <v>0</v>
      </c>
      <c r="G130" s="448">
        <v>-2759010</v>
      </c>
      <c r="H130" s="448">
        <v>0</v>
      </c>
      <c r="I130" s="438">
        <v>10</v>
      </c>
      <c r="J130" s="438">
        <v>2</v>
      </c>
      <c r="K130" s="438">
        <v>8</v>
      </c>
      <c r="L130" s="438">
        <v>12</v>
      </c>
      <c r="M130" s="438">
        <v>0</v>
      </c>
      <c r="N130" s="436" t="s">
        <v>3790</v>
      </c>
    </row>
    <row r="131" spans="1:14" x14ac:dyDescent="0.35">
      <c r="A131" s="440" t="s">
        <v>3125</v>
      </c>
      <c r="B131" s="441" t="s">
        <v>9167</v>
      </c>
      <c r="C131" s="447">
        <v>35000</v>
      </c>
      <c r="D131" s="447">
        <v>0</v>
      </c>
      <c r="E131" s="447">
        <v>28872</v>
      </c>
      <c r="F131" s="447">
        <v>0</v>
      </c>
      <c r="G131" s="449">
        <v>-152928</v>
      </c>
      <c r="H131" s="449">
        <v>19723</v>
      </c>
      <c r="I131" s="438">
        <v>6</v>
      </c>
      <c r="J131" s="438">
        <v>4</v>
      </c>
      <c r="K131" s="438">
        <v>2</v>
      </c>
      <c r="L131" s="438">
        <v>6</v>
      </c>
      <c r="M131" s="438">
        <v>1</v>
      </c>
      <c r="N131" s="436" t="s">
        <v>3790</v>
      </c>
    </row>
    <row r="132" spans="1:14" x14ac:dyDescent="0.35">
      <c r="A132" s="440" t="s">
        <v>248</v>
      </c>
      <c r="B132" s="441" t="s">
        <v>8218</v>
      </c>
      <c r="C132" s="447">
        <v>844500</v>
      </c>
      <c r="D132" s="447">
        <v>0</v>
      </c>
      <c r="E132" s="447">
        <v>150500</v>
      </c>
      <c r="F132" s="447">
        <v>0</v>
      </c>
      <c r="G132" s="448">
        <v>-1615526</v>
      </c>
      <c r="H132" s="448">
        <v>23881016</v>
      </c>
      <c r="I132" s="438">
        <v>5</v>
      </c>
      <c r="J132" s="438">
        <v>5</v>
      </c>
      <c r="K132" s="438">
        <v>0</v>
      </c>
      <c r="L132" s="438">
        <v>3</v>
      </c>
      <c r="M132" s="438">
        <v>1</v>
      </c>
      <c r="N132" s="436" t="s">
        <v>3790</v>
      </c>
    </row>
    <row r="133" spans="1:14" ht="26" x14ac:dyDescent="0.35">
      <c r="A133" s="440" t="s">
        <v>1445</v>
      </c>
      <c r="B133" s="441" t="s">
        <v>8266</v>
      </c>
      <c r="C133" s="447">
        <v>63140040</v>
      </c>
      <c r="D133" s="447">
        <v>0</v>
      </c>
      <c r="E133" s="447">
        <v>0</v>
      </c>
      <c r="F133" s="447">
        <v>0</v>
      </c>
      <c r="G133" s="449">
        <v>46063261</v>
      </c>
      <c r="H133" s="449">
        <v>17281272</v>
      </c>
      <c r="I133" s="438">
        <v>5</v>
      </c>
      <c r="J133" s="438">
        <v>0</v>
      </c>
      <c r="K133" s="438">
        <v>5</v>
      </c>
      <c r="L133" s="438">
        <v>8</v>
      </c>
      <c r="M133" s="438">
        <v>1</v>
      </c>
      <c r="N133" s="436" t="s">
        <v>4568</v>
      </c>
    </row>
    <row r="134" spans="1:14" ht="26" x14ac:dyDescent="0.35">
      <c r="A134" s="440" t="s">
        <v>8041</v>
      </c>
      <c r="B134" s="441" t="s">
        <v>9014</v>
      </c>
      <c r="C134" s="447">
        <v>741375</v>
      </c>
      <c r="D134" s="447">
        <v>0</v>
      </c>
      <c r="E134" s="447">
        <v>610550</v>
      </c>
      <c r="F134" s="447">
        <v>0</v>
      </c>
      <c r="G134" s="448">
        <v>-772039</v>
      </c>
      <c r="H134" s="448">
        <v>1265344</v>
      </c>
      <c r="I134" s="438">
        <v>53</v>
      </c>
      <c r="J134" s="438">
        <v>18</v>
      </c>
      <c r="K134" s="438">
        <v>35</v>
      </c>
      <c r="L134" s="438">
        <v>10</v>
      </c>
      <c r="M134" s="438">
        <v>0</v>
      </c>
      <c r="N134" s="436" t="s">
        <v>3790</v>
      </c>
    </row>
    <row r="135" spans="1:14" ht="26" x14ac:dyDescent="0.35">
      <c r="A135" s="440" t="s">
        <v>13246</v>
      </c>
      <c r="B135" s="441" t="s">
        <v>157</v>
      </c>
      <c r="C135" s="447">
        <v>85068763</v>
      </c>
      <c r="D135" s="447">
        <v>0</v>
      </c>
      <c r="E135" s="447">
        <v>28587646</v>
      </c>
      <c r="F135" s="447">
        <v>0</v>
      </c>
      <c r="G135" s="449">
        <v>-102291945</v>
      </c>
      <c r="H135" s="449">
        <v>199905676</v>
      </c>
      <c r="I135" s="438">
        <v>4</v>
      </c>
      <c r="J135" s="438">
        <v>4</v>
      </c>
      <c r="K135" s="438">
        <v>0</v>
      </c>
      <c r="L135" s="438">
        <v>600</v>
      </c>
      <c r="M135" s="438">
        <v>1</v>
      </c>
      <c r="N135" s="436" t="s">
        <v>4568</v>
      </c>
    </row>
    <row r="136" spans="1:14" ht="26" x14ac:dyDescent="0.35">
      <c r="A136" s="440" t="s">
        <v>212</v>
      </c>
      <c r="B136" s="441" t="s">
        <v>3631</v>
      </c>
      <c r="C136" s="447">
        <v>268410786</v>
      </c>
      <c r="D136" s="447">
        <v>0</v>
      </c>
      <c r="E136" s="447">
        <v>199958680</v>
      </c>
      <c r="F136" s="447">
        <v>0</v>
      </c>
      <c r="G136" s="448">
        <v>-270705195</v>
      </c>
      <c r="H136" s="448">
        <v>0</v>
      </c>
      <c r="I136" s="438" t="s">
        <v>14886</v>
      </c>
      <c r="J136" s="438">
        <v>0</v>
      </c>
      <c r="K136" s="438">
        <v>0</v>
      </c>
      <c r="L136" s="438">
        <v>0</v>
      </c>
      <c r="M136" s="438">
        <v>0</v>
      </c>
      <c r="N136" s="436" t="s">
        <v>4568</v>
      </c>
    </row>
    <row r="137" spans="1:14" x14ac:dyDescent="0.35">
      <c r="A137" s="440" t="s">
        <v>1593</v>
      </c>
      <c r="B137" s="441" t="s">
        <v>3813</v>
      </c>
      <c r="C137" s="447">
        <v>4502570.7</v>
      </c>
      <c r="D137" s="447">
        <v>0</v>
      </c>
      <c r="E137" s="447">
        <v>402960.88</v>
      </c>
      <c r="F137" s="447">
        <v>0</v>
      </c>
      <c r="G137" s="449">
        <v>402960.88</v>
      </c>
      <c r="H137" s="449">
        <v>0</v>
      </c>
      <c r="I137" s="438">
        <v>7</v>
      </c>
      <c r="J137" s="438">
        <v>4</v>
      </c>
      <c r="K137" s="438">
        <v>3</v>
      </c>
      <c r="L137" s="438">
        <v>8</v>
      </c>
      <c r="M137" s="438">
        <v>0</v>
      </c>
      <c r="N137" s="436" t="s">
        <v>3790</v>
      </c>
    </row>
    <row r="138" spans="1:14" x14ac:dyDescent="0.35">
      <c r="A138" s="440" t="s">
        <v>581</v>
      </c>
      <c r="B138" s="441" t="s">
        <v>8290</v>
      </c>
      <c r="C138" s="447">
        <v>54211011</v>
      </c>
      <c r="D138" s="447">
        <v>0</v>
      </c>
      <c r="E138" s="447">
        <v>41114273</v>
      </c>
      <c r="F138" s="447">
        <v>0</v>
      </c>
      <c r="G138" s="448">
        <v>-172078693</v>
      </c>
      <c r="H138" s="448">
        <v>604203756</v>
      </c>
      <c r="I138" s="438">
        <v>6</v>
      </c>
      <c r="J138" s="438">
        <v>6</v>
      </c>
      <c r="K138" s="438">
        <v>0</v>
      </c>
      <c r="L138" s="438">
        <v>8</v>
      </c>
      <c r="M138" s="438">
        <v>1</v>
      </c>
      <c r="N138" s="436" t="s">
        <v>4568</v>
      </c>
    </row>
    <row r="139" spans="1:14" x14ac:dyDescent="0.35">
      <c r="A139" s="440" t="s">
        <v>4377</v>
      </c>
      <c r="B139" s="441" t="s">
        <v>8790</v>
      </c>
      <c r="C139" s="447">
        <v>100000</v>
      </c>
      <c r="D139" s="447">
        <v>0</v>
      </c>
      <c r="E139" s="447">
        <v>82372</v>
      </c>
      <c r="F139" s="447">
        <v>0</v>
      </c>
      <c r="G139" s="449">
        <v>-68043021</v>
      </c>
      <c r="H139" s="449">
        <v>84837617</v>
      </c>
      <c r="I139" s="438">
        <v>422</v>
      </c>
      <c r="J139" s="438">
        <v>381</v>
      </c>
      <c r="K139" s="438">
        <v>41</v>
      </c>
      <c r="L139" s="438">
        <v>0</v>
      </c>
      <c r="M139" s="438">
        <v>0</v>
      </c>
      <c r="N139" s="436" t="s">
        <v>3790</v>
      </c>
    </row>
    <row r="140" spans="1:14" x14ac:dyDescent="0.35">
      <c r="A140" s="440" t="s">
        <v>8043</v>
      </c>
      <c r="B140" s="441" t="s">
        <v>3891</v>
      </c>
      <c r="C140" s="447">
        <v>4734129</v>
      </c>
      <c r="D140" s="447">
        <v>0</v>
      </c>
      <c r="E140" s="447">
        <v>0</v>
      </c>
      <c r="F140" s="447">
        <v>0</v>
      </c>
      <c r="G140" s="448">
        <v>3311055</v>
      </c>
      <c r="H140" s="448">
        <v>1655801</v>
      </c>
      <c r="I140" s="438">
        <v>3</v>
      </c>
      <c r="J140" s="438">
        <v>1</v>
      </c>
      <c r="K140" s="438">
        <v>2</v>
      </c>
      <c r="L140" s="438">
        <v>0</v>
      </c>
      <c r="M140" s="438">
        <v>1</v>
      </c>
      <c r="N140" s="436" t="s">
        <v>3790</v>
      </c>
    </row>
    <row r="141" spans="1:14" x14ac:dyDescent="0.35">
      <c r="A141" s="440" t="s">
        <v>678</v>
      </c>
      <c r="B141" s="441" t="s">
        <v>8627</v>
      </c>
      <c r="C141" s="447">
        <v>4540000</v>
      </c>
      <c r="D141" s="447">
        <v>0</v>
      </c>
      <c r="E141" s="447">
        <v>5173839</v>
      </c>
      <c r="F141" s="447">
        <v>0</v>
      </c>
      <c r="G141" s="449">
        <v>-57793581</v>
      </c>
      <c r="H141" s="449">
        <v>0</v>
      </c>
      <c r="I141" s="438">
        <v>232</v>
      </c>
      <c r="J141" s="438">
        <v>209</v>
      </c>
      <c r="K141" s="438">
        <v>23</v>
      </c>
      <c r="L141" s="438">
        <v>4</v>
      </c>
      <c r="M141" s="438">
        <v>0</v>
      </c>
      <c r="N141" s="436" t="s">
        <v>3517</v>
      </c>
    </row>
    <row r="142" spans="1:14" x14ac:dyDescent="0.35">
      <c r="A142" s="440" t="s">
        <v>3107</v>
      </c>
      <c r="B142" s="441" t="s">
        <v>3990</v>
      </c>
      <c r="C142" s="447">
        <v>57249587</v>
      </c>
      <c r="D142" s="447">
        <v>0</v>
      </c>
      <c r="E142" s="447">
        <v>49104483</v>
      </c>
      <c r="F142" s="447">
        <v>0</v>
      </c>
      <c r="G142" s="448">
        <v>-64840252</v>
      </c>
      <c r="H142" s="448">
        <v>16028244</v>
      </c>
      <c r="I142" s="438">
        <v>811</v>
      </c>
      <c r="J142" s="438">
        <v>329</v>
      </c>
      <c r="K142" s="438">
        <v>482</v>
      </c>
      <c r="L142" s="438">
        <v>11</v>
      </c>
      <c r="M142" s="438">
        <v>1</v>
      </c>
      <c r="N142" s="436" t="s">
        <v>4568</v>
      </c>
    </row>
    <row r="143" spans="1:14" x14ac:dyDescent="0.35">
      <c r="A143" s="440" t="s">
        <v>13446</v>
      </c>
      <c r="B143" s="441" t="s">
        <v>13421</v>
      </c>
      <c r="C143" s="447">
        <v>307220</v>
      </c>
      <c r="D143" s="447">
        <v>0</v>
      </c>
      <c r="E143" s="447">
        <v>286523</v>
      </c>
      <c r="F143" s="447">
        <v>0</v>
      </c>
      <c r="G143" s="449">
        <v>282100</v>
      </c>
      <c r="H143" s="449">
        <v>0</v>
      </c>
      <c r="I143" s="438">
        <v>0</v>
      </c>
      <c r="J143" s="438">
        <v>0</v>
      </c>
      <c r="K143" s="438">
        <v>0</v>
      </c>
      <c r="L143" s="438">
        <v>0</v>
      </c>
      <c r="M143" s="438">
        <v>1</v>
      </c>
      <c r="N143" s="436" t="s">
        <v>3790</v>
      </c>
    </row>
    <row r="144" spans="1:14" x14ac:dyDescent="0.35">
      <c r="A144" s="440" t="s">
        <v>5057</v>
      </c>
      <c r="B144" s="441" t="s">
        <v>10026</v>
      </c>
      <c r="C144" s="447">
        <v>5619073</v>
      </c>
      <c r="D144" s="447">
        <v>0</v>
      </c>
      <c r="E144" s="447">
        <v>5139139</v>
      </c>
      <c r="F144" s="447">
        <v>0</v>
      </c>
      <c r="G144" s="448">
        <v>5653466</v>
      </c>
      <c r="H144" s="448">
        <v>0</v>
      </c>
      <c r="I144" s="438"/>
      <c r="J144" s="438"/>
      <c r="K144" s="438"/>
      <c r="L144" s="438"/>
      <c r="M144" s="438"/>
      <c r="N144" s="436"/>
    </row>
    <row r="145" spans="1:14" x14ac:dyDescent="0.35">
      <c r="A145" s="440" t="s">
        <v>757</v>
      </c>
      <c r="B145" s="441" t="s">
        <v>8738</v>
      </c>
      <c r="C145" s="447">
        <v>500650</v>
      </c>
      <c r="D145" s="447">
        <v>0</v>
      </c>
      <c r="E145" s="447">
        <v>-250000</v>
      </c>
      <c r="F145" s="447">
        <v>0</v>
      </c>
      <c r="G145" s="449">
        <v>-250000</v>
      </c>
      <c r="H145" s="449">
        <v>250650</v>
      </c>
      <c r="I145" s="438">
        <v>9</v>
      </c>
      <c r="J145" s="438">
        <v>6</v>
      </c>
      <c r="K145" s="438">
        <v>3</v>
      </c>
      <c r="L145" s="438">
        <v>3</v>
      </c>
      <c r="M145" s="438">
        <v>0</v>
      </c>
      <c r="N145" s="436" t="s">
        <v>3790</v>
      </c>
    </row>
    <row r="146" spans="1:14" x14ac:dyDescent="0.35">
      <c r="A146" s="440" t="s">
        <v>8049</v>
      </c>
      <c r="B146" s="441" t="s">
        <v>4061</v>
      </c>
      <c r="C146" s="447">
        <v>7872313</v>
      </c>
      <c r="D146" s="447">
        <v>0</v>
      </c>
      <c r="E146" s="447">
        <v>5189257</v>
      </c>
      <c r="F146" s="447">
        <v>0</v>
      </c>
      <c r="G146" s="448">
        <v>5197621</v>
      </c>
      <c r="H146" s="448">
        <v>0</v>
      </c>
      <c r="I146" s="438">
        <v>5</v>
      </c>
      <c r="J146" s="438">
        <v>2</v>
      </c>
      <c r="K146" s="438">
        <v>3</v>
      </c>
      <c r="L146" s="438">
        <v>10</v>
      </c>
      <c r="M146" s="438">
        <v>1</v>
      </c>
      <c r="N146" s="436" t="s">
        <v>3517</v>
      </c>
    </row>
    <row r="147" spans="1:14" ht="26" x14ac:dyDescent="0.35">
      <c r="A147" s="440" t="s">
        <v>4383</v>
      </c>
      <c r="B147" s="441" t="s">
        <v>4023</v>
      </c>
      <c r="C147" s="447">
        <v>500000</v>
      </c>
      <c r="D147" s="447">
        <v>0</v>
      </c>
      <c r="E147" s="447">
        <v>20000</v>
      </c>
      <c r="F147" s="447">
        <v>0</v>
      </c>
      <c r="G147" s="449">
        <v>84480</v>
      </c>
      <c r="H147" s="449">
        <v>657842</v>
      </c>
      <c r="I147" s="438">
        <v>2</v>
      </c>
      <c r="J147" s="438">
        <v>1</v>
      </c>
      <c r="K147" s="438">
        <v>1</v>
      </c>
      <c r="L147" s="438">
        <v>0</v>
      </c>
      <c r="M147" s="438">
        <v>0</v>
      </c>
      <c r="N147" s="436" t="s">
        <v>3790</v>
      </c>
    </row>
    <row r="148" spans="1:14" ht="26" x14ac:dyDescent="0.35">
      <c r="A148" s="440" t="s">
        <v>1490</v>
      </c>
      <c r="B148" s="441" t="s">
        <v>3352</v>
      </c>
      <c r="C148" s="447">
        <v>74638342</v>
      </c>
      <c r="D148" s="447">
        <v>0</v>
      </c>
      <c r="E148" s="447">
        <v>58474910</v>
      </c>
      <c r="F148" s="447">
        <v>0</v>
      </c>
      <c r="G148" s="448">
        <v>69841262</v>
      </c>
      <c r="H148" s="448">
        <v>24931751</v>
      </c>
      <c r="I148" s="438">
        <v>8</v>
      </c>
      <c r="J148" s="438">
        <v>7</v>
      </c>
      <c r="K148" s="438">
        <v>1</v>
      </c>
      <c r="L148" s="438">
        <v>25</v>
      </c>
      <c r="M148" s="438">
        <v>1</v>
      </c>
      <c r="N148" s="436" t="s">
        <v>4568</v>
      </c>
    </row>
    <row r="149" spans="1:14" x14ac:dyDescent="0.35">
      <c r="A149" s="440" t="s">
        <v>53</v>
      </c>
      <c r="B149" s="441" t="s">
        <v>4571</v>
      </c>
      <c r="C149" s="447">
        <v>6155319</v>
      </c>
      <c r="D149" s="447">
        <v>0</v>
      </c>
      <c r="E149" s="447">
        <v>1943133</v>
      </c>
      <c r="F149" s="447">
        <v>0</v>
      </c>
      <c r="G149" s="449">
        <v>5758953</v>
      </c>
      <c r="H149" s="449">
        <v>0</v>
      </c>
      <c r="I149" s="438">
        <v>71</v>
      </c>
      <c r="J149" s="438">
        <v>17</v>
      </c>
      <c r="K149" s="438">
        <v>54</v>
      </c>
      <c r="L149" s="438">
        <v>71</v>
      </c>
      <c r="M149" s="438">
        <v>1</v>
      </c>
      <c r="N149" s="436" t="s">
        <v>3517</v>
      </c>
    </row>
    <row r="150" spans="1:14" x14ac:dyDescent="0.35">
      <c r="A150" s="440" t="s">
        <v>51</v>
      </c>
      <c r="B150" s="441" t="s">
        <v>4017</v>
      </c>
      <c r="C150" s="447">
        <v>40389805.689999998</v>
      </c>
      <c r="D150" s="447">
        <v>0</v>
      </c>
      <c r="E150" s="447">
        <v>21879677.559999999</v>
      </c>
      <c r="F150" s="447">
        <v>0</v>
      </c>
      <c r="G150" s="448">
        <v>-54088010.719999999</v>
      </c>
      <c r="H150" s="448">
        <v>50836836.07</v>
      </c>
      <c r="I150" s="438">
        <v>6</v>
      </c>
      <c r="J150" s="438">
        <v>3</v>
      </c>
      <c r="K150" s="438">
        <v>3</v>
      </c>
      <c r="L150" s="438">
        <v>2</v>
      </c>
      <c r="M150" s="438">
        <v>1</v>
      </c>
      <c r="N150" s="436" t="s">
        <v>4568</v>
      </c>
    </row>
    <row r="151" spans="1:14" ht="26" x14ac:dyDescent="0.35">
      <c r="A151" s="440" t="s">
        <v>8369</v>
      </c>
      <c r="B151" s="441" t="s">
        <v>3804</v>
      </c>
      <c r="C151" s="447">
        <v>0</v>
      </c>
      <c r="D151" s="447">
        <v>0</v>
      </c>
      <c r="E151" s="447">
        <v>0</v>
      </c>
      <c r="F151" s="447">
        <v>0</v>
      </c>
      <c r="G151" s="449">
        <v>0</v>
      </c>
      <c r="H151" s="449">
        <v>0</v>
      </c>
      <c r="I151" s="438">
        <v>5</v>
      </c>
      <c r="J151" s="438">
        <v>3</v>
      </c>
      <c r="K151" s="438">
        <v>2</v>
      </c>
      <c r="L151" s="438">
        <v>2</v>
      </c>
      <c r="M151" s="438">
        <v>1</v>
      </c>
      <c r="N151" s="436" t="s">
        <v>3500</v>
      </c>
    </row>
    <row r="152" spans="1:14" x14ac:dyDescent="0.35">
      <c r="A152" s="440" t="s">
        <v>8370</v>
      </c>
      <c r="B152" s="441" t="s">
        <v>8657</v>
      </c>
      <c r="C152" s="447">
        <v>39000000</v>
      </c>
      <c r="D152" s="447">
        <v>0</v>
      </c>
      <c r="E152" s="447">
        <v>-89944000</v>
      </c>
      <c r="F152" s="447">
        <v>0</v>
      </c>
      <c r="G152" s="448">
        <v>16141000</v>
      </c>
      <c r="H152" s="448">
        <v>87315000</v>
      </c>
      <c r="I152" s="438">
        <v>0</v>
      </c>
      <c r="J152" s="438">
        <v>0</v>
      </c>
      <c r="K152" s="438">
        <v>0</v>
      </c>
      <c r="L152" s="438">
        <v>67</v>
      </c>
      <c r="M152" s="438">
        <v>0</v>
      </c>
      <c r="N152" s="436" t="s">
        <v>4568</v>
      </c>
    </row>
    <row r="153" spans="1:14" ht="26" x14ac:dyDescent="0.35">
      <c r="A153" s="440" t="s">
        <v>8050</v>
      </c>
      <c r="B153" s="441" t="s">
        <v>14574</v>
      </c>
      <c r="C153" s="447">
        <v>0</v>
      </c>
      <c r="D153" s="447">
        <v>0</v>
      </c>
      <c r="E153" s="447">
        <v>0</v>
      </c>
      <c r="F153" s="447">
        <v>0</v>
      </c>
      <c r="G153" s="449">
        <v>0</v>
      </c>
      <c r="H153" s="449">
        <v>0</v>
      </c>
      <c r="I153" s="438">
        <v>1</v>
      </c>
      <c r="J153" s="438">
        <v>1</v>
      </c>
      <c r="K153" s="438">
        <v>0</v>
      </c>
      <c r="L153" s="438">
        <v>0</v>
      </c>
      <c r="M153" s="438">
        <v>1</v>
      </c>
      <c r="N153" s="436" t="s">
        <v>3790</v>
      </c>
    </row>
    <row r="154" spans="1:14" ht="26" x14ac:dyDescent="0.35">
      <c r="A154" s="440" t="s">
        <v>8051</v>
      </c>
      <c r="B154" s="441" t="s">
        <v>15335</v>
      </c>
      <c r="C154" s="447">
        <v>3000000</v>
      </c>
      <c r="D154" s="447">
        <v>0</v>
      </c>
      <c r="E154" s="447">
        <v>1225987</v>
      </c>
      <c r="F154" s="447">
        <v>0</v>
      </c>
      <c r="G154" s="448">
        <v>1235426</v>
      </c>
      <c r="H154" s="448">
        <v>0</v>
      </c>
      <c r="I154" s="438">
        <v>4</v>
      </c>
      <c r="J154" s="438">
        <v>2</v>
      </c>
      <c r="K154" s="438">
        <v>2</v>
      </c>
      <c r="L154" s="438">
        <v>0</v>
      </c>
      <c r="M154" s="438">
        <v>0</v>
      </c>
      <c r="N154" s="436" t="s">
        <v>3790</v>
      </c>
    </row>
    <row r="155" spans="1:14" x14ac:dyDescent="0.35">
      <c r="A155" s="440" t="s">
        <v>5062</v>
      </c>
      <c r="B155" s="441" t="s">
        <v>8762</v>
      </c>
      <c r="C155" s="447">
        <v>1146248</v>
      </c>
      <c r="D155" s="447">
        <v>0</v>
      </c>
      <c r="E155" s="447">
        <v>942273</v>
      </c>
      <c r="F155" s="447">
        <v>0</v>
      </c>
      <c r="G155" s="449">
        <v>663341</v>
      </c>
      <c r="H155" s="449">
        <v>25490</v>
      </c>
      <c r="I155" s="438">
        <v>2</v>
      </c>
      <c r="J155" s="438">
        <v>1</v>
      </c>
      <c r="K155" s="438">
        <v>1</v>
      </c>
      <c r="L155" s="438">
        <v>0</v>
      </c>
      <c r="M155" s="438">
        <v>1</v>
      </c>
      <c r="N155" s="436" t="s">
        <v>3790</v>
      </c>
    </row>
    <row r="156" spans="1:14" x14ac:dyDescent="0.35">
      <c r="A156" s="440" t="s">
        <v>3149</v>
      </c>
      <c r="B156" s="441" t="s">
        <v>8194</v>
      </c>
      <c r="C156" s="452">
        <v>95594576</v>
      </c>
      <c r="D156" s="447">
        <v>0</v>
      </c>
      <c r="E156" s="447">
        <v>10351257</v>
      </c>
      <c r="F156" s="447">
        <v>0</v>
      </c>
      <c r="G156" s="448">
        <v>91462480</v>
      </c>
      <c r="H156" s="448">
        <v>58398426</v>
      </c>
      <c r="I156" s="438">
        <v>578</v>
      </c>
      <c r="J156" s="438">
        <v>236</v>
      </c>
      <c r="K156" s="438">
        <v>342</v>
      </c>
      <c r="L156" s="438">
        <v>578</v>
      </c>
      <c r="M156" s="438">
        <v>0</v>
      </c>
      <c r="N156" s="436" t="s">
        <v>4568</v>
      </c>
    </row>
    <row r="157" spans="1:14" x14ac:dyDescent="0.35">
      <c r="A157" s="440" t="s">
        <v>8677</v>
      </c>
      <c r="B157" s="441" t="s">
        <v>8407</v>
      </c>
      <c r="C157" s="447">
        <v>5473160</v>
      </c>
      <c r="D157" s="447">
        <v>0</v>
      </c>
      <c r="E157" s="447">
        <v>0</v>
      </c>
      <c r="F157" s="447">
        <v>0</v>
      </c>
      <c r="G157" s="449">
        <v>2850103</v>
      </c>
      <c r="H157" s="449">
        <v>0</v>
      </c>
      <c r="I157" s="438"/>
      <c r="J157" s="438"/>
      <c r="K157" s="438"/>
      <c r="L157" s="438"/>
      <c r="M157" s="438"/>
      <c r="N157" s="436"/>
    </row>
    <row r="158" spans="1:14" x14ac:dyDescent="0.35">
      <c r="A158" s="440" t="s">
        <v>1643</v>
      </c>
      <c r="B158" s="441" t="s">
        <v>3944</v>
      </c>
      <c r="C158" s="447">
        <v>67218805</v>
      </c>
      <c r="D158" s="447">
        <v>0</v>
      </c>
      <c r="E158" s="447">
        <v>39024926</v>
      </c>
      <c r="F158" s="447">
        <v>0</v>
      </c>
      <c r="G158" s="448">
        <v>68406264</v>
      </c>
      <c r="H158" s="448">
        <v>11639927</v>
      </c>
      <c r="I158" s="438">
        <v>2</v>
      </c>
      <c r="J158" s="438">
        <v>2</v>
      </c>
      <c r="K158" s="438">
        <v>0</v>
      </c>
      <c r="L158" s="438">
        <v>2</v>
      </c>
      <c r="M158" s="438">
        <v>1</v>
      </c>
      <c r="N158" s="436" t="s">
        <v>4568</v>
      </c>
    </row>
    <row r="159" spans="1:14" x14ac:dyDescent="0.35">
      <c r="A159" s="440" t="s">
        <v>1982</v>
      </c>
      <c r="B159" s="441" t="s">
        <v>4033</v>
      </c>
      <c r="C159" s="447">
        <v>490000</v>
      </c>
      <c r="D159" s="447">
        <v>0</v>
      </c>
      <c r="E159" s="447">
        <v>305969</v>
      </c>
      <c r="F159" s="447">
        <v>0</v>
      </c>
      <c r="G159" s="449">
        <v>480986.39</v>
      </c>
      <c r="H159" s="449">
        <v>14</v>
      </c>
      <c r="I159" s="438">
        <v>2</v>
      </c>
      <c r="J159" s="438">
        <v>1</v>
      </c>
      <c r="K159" s="438">
        <v>1</v>
      </c>
      <c r="L159" s="438">
        <v>2</v>
      </c>
      <c r="M159" s="438">
        <v>0</v>
      </c>
      <c r="N159" s="436" t="s">
        <v>3790</v>
      </c>
    </row>
    <row r="160" spans="1:14" x14ac:dyDescent="0.35">
      <c r="A160" s="440" t="s">
        <v>3201</v>
      </c>
      <c r="B160" s="441" t="s">
        <v>8247</v>
      </c>
      <c r="C160" s="447">
        <v>18292109</v>
      </c>
      <c r="D160" s="447">
        <v>0</v>
      </c>
      <c r="E160" s="447">
        <v>8626012</v>
      </c>
      <c r="F160" s="447">
        <v>0</v>
      </c>
      <c r="G160" s="448">
        <v>13748178</v>
      </c>
      <c r="H160" s="448">
        <v>13272312</v>
      </c>
      <c r="I160" s="438">
        <v>286</v>
      </c>
      <c r="J160" s="438">
        <v>103</v>
      </c>
      <c r="K160" s="438">
        <v>183</v>
      </c>
      <c r="L160" s="438">
        <v>33</v>
      </c>
      <c r="M160" s="438">
        <v>0</v>
      </c>
      <c r="N160" s="436" t="s">
        <v>3517</v>
      </c>
    </row>
    <row r="161" spans="1:14" x14ac:dyDescent="0.35">
      <c r="A161" s="440" t="s">
        <v>3201</v>
      </c>
      <c r="B161" s="441" t="s">
        <v>8247</v>
      </c>
      <c r="C161" s="447">
        <v>18292109</v>
      </c>
      <c r="D161" s="447">
        <v>0</v>
      </c>
      <c r="E161" s="447">
        <v>6094267</v>
      </c>
      <c r="F161" s="447">
        <v>0</v>
      </c>
      <c r="G161" s="449">
        <v>13748178</v>
      </c>
      <c r="H161" s="449">
        <v>13272312</v>
      </c>
      <c r="I161" s="438">
        <v>286</v>
      </c>
      <c r="J161" s="438">
        <v>103</v>
      </c>
      <c r="K161" s="438">
        <v>183</v>
      </c>
      <c r="L161" s="438">
        <v>33</v>
      </c>
      <c r="M161" s="438">
        <v>0</v>
      </c>
      <c r="N161" s="436" t="s">
        <v>4568</v>
      </c>
    </row>
    <row r="162" spans="1:14" x14ac:dyDescent="0.35">
      <c r="A162" s="440" t="s">
        <v>4944</v>
      </c>
      <c r="B162" s="441" t="s">
        <v>4232</v>
      </c>
      <c r="C162" s="447">
        <v>0</v>
      </c>
      <c r="D162" s="447">
        <v>0</v>
      </c>
      <c r="E162" s="447">
        <v>-7500</v>
      </c>
      <c r="F162" s="447">
        <v>0</v>
      </c>
      <c r="G162" s="448">
        <v>-327242</v>
      </c>
      <c r="H162" s="448">
        <v>803638</v>
      </c>
      <c r="I162" s="438">
        <v>3</v>
      </c>
      <c r="J162" s="438">
        <v>0</v>
      </c>
      <c r="K162" s="438">
        <v>3</v>
      </c>
      <c r="L162" s="438">
        <v>3</v>
      </c>
      <c r="M162" s="438">
        <v>0</v>
      </c>
      <c r="N162" s="436" t="s">
        <v>3790</v>
      </c>
    </row>
    <row r="163" spans="1:14" ht="26" x14ac:dyDescent="0.35">
      <c r="A163" s="440" t="s">
        <v>320</v>
      </c>
      <c r="B163" s="441" t="s">
        <v>4043</v>
      </c>
      <c r="C163" s="447">
        <v>850289</v>
      </c>
      <c r="D163" s="447">
        <v>0</v>
      </c>
      <c r="E163" s="447">
        <v>209804</v>
      </c>
      <c r="F163" s="447">
        <v>0</v>
      </c>
      <c r="G163" s="449">
        <v>357115</v>
      </c>
      <c r="H163" s="449">
        <v>6357840</v>
      </c>
      <c r="I163" s="438">
        <v>38</v>
      </c>
      <c r="J163" s="438">
        <v>13</v>
      </c>
      <c r="K163" s="438">
        <v>25</v>
      </c>
      <c r="L163" s="438">
        <v>10</v>
      </c>
      <c r="M163" s="438">
        <v>1</v>
      </c>
      <c r="N163" s="436" t="s">
        <v>3790</v>
      </c>
    </row>
    <row r="164" spans="1:14" ht="26" x14ac:dyDescent="0.35">
      <c r="A164" s="440" t="s">
        <v>3179</v>
      </c>
      <c r="B164" s="441" t="s">
        <v>3825</v>
      </c>
      <c r="C164" s="447">
        <v>1894390</v>
      </c>
      <c r="D164" s="447">
        <v>0</v>
      </c>
      <c r="E164" s="447">
        <v>-2010650</v>
      </c>
      <c r="F164" s="447">
        <v>0</v>
      </c>
      <c r="G164" s="448">
        <v>-2010650</v>
      </c>
      <c r="H164" s="448">
        <v>77417</v>
      </c>
      <c r="I164" s="438">
        <v>208</v>
      </c>
      <c r="J164" s="438">
        <v>78</v>
      </c>
      <c r="K164" s="438">
        <v>130</v>
      </c>
      <c r="L164" s="438">
        <v>0</v>
      </c>
      <c r="M164" s="438">
        <v>1</v>
      </c>
      <c r="N164" s="436" t="s">
        <v>3790</v>
      </c>
    </row>
    <row r="165" spans="1:14" x14ac:dyDescent="0.35">
      <c r="A165" s="440" t="s">
        <v>9876</v>
      </c>
      <c r="B165" s="441" t="s">
        <v>9874</v>
      </c>
      <c r="C165" s="447">
        <v>155199.51999999999</v>
      </c>
      <c r="D165" s="447">
        <v>0</v>
      </c>
      <c r="E165" s="447">
        <v>141291.51999999999</v>
      </c>
      <c r="F165" s="447">
        <v>0</v>
      </c>
      <c r="G165" s="447">
        <v>-191582.52</v>
      </c>
      <c r="H165" s="447">
        <v>-36383</v>
      </c>
      <c r="I165" s="438">
        <v>2</v>
      </c>
      <c r="J165" s="438">
        <v>0</v>
      </c>
      <c r="K165" s="438">
        <v>2</v>
      </c>
      <c r="L165" s="438">
        <v>0</v>
      </c>
      <c r="M165" s="438">
        <v>1</v>
      </c>
      <c r="N165" s="436" t="s">
        <v>3790</v>
      </c>
    </row>
    <row r="166" spans="1:14" x14ac:dyDescent="0.35">
      <c r="A166" s="440" t="s">
        <v>2566</v>
      </c>
      <c r="B166" s="441" t="s">
        <v>8215</v>
      </c>
      <c r="C166" s="447">
        <v>5062028</v>
      </c>
      <c r="D166" s="447">
        <v>0</v>
      </c>
      <c r="E166" s="447">
        <v>210000</v>
      </c>
      <c r="F166" s="447">
        <v>0</v>
      </c>
      <c r="G166" s="448">
        <v>4736441</v>
      </c>
      <c r="H166" s="448">
        <v>464530</v>
      </c>
      <c r="I166" s="438">
        <v>15</v>
      </c>
      <c r="J166" s="438">
        <v>2</v>
      </c>
      <c r="K166" s="438">
        <v>13</v>
      </c>
      <c r="L166" s="438">
        <v>8</v>
      </c>
      <c r="M166" s="438">
        <v>0</v>
      </c>
      <c r="N166" s="436" t="s">
        <v>3790</v>
      </c>
    </row>
    <row r="167" spans="1:14" ht="26" x14ac:dyDescent="0.35">
      <c r="A167" s="440" t="s">
        <v>2602</v>
      </c>
      <c r="B167" s="441" t="s">
        <v>8791</v>
      </c>
      <c r="C167" s="447">
        <v>1630962</v>
      </c>
      <c r="D167" s="447">
        <v>0</v>
      </c>
      <c r="E167" s="447">
        <v>0</v>
      </c>
      <c r="F167" s="447">
        <v>0</v>
      </c>
      <c r="G167" s="449">
        <v>1260090</v>
      </c>
      <c r="H167" s="449">
        <v>2293900</v>
      </c>
      <c r="I167" s="438">
        <v>3</v>
      </c>
      <c r="J167" s="438">
        <v>1</v>
      </c>
      <c r="K167" s="438">
        <v>2</v>
      </c>
      <c r="L167" s="438">
        <v>3</v>
      </c>
      <c r="M167" s="438">
        <v>0</v>
      </c>
      <c r="N167" s="436" t="s">
        <v>3790</v>
      </c>
    </row>
    <row r="168" spans="1:14" x14ac:dyDescent="0.35">
      <c r="A168" s="440" t="s">
        <v>3129</v>
      </c>
      <c r="B168" s="441" t="s">
        <v>8212</v>
      </c>
      <c r="C168" s="447">
        <v>972116.91</v>
      </c>
      <c r="D168" s="447">
        <v>0</v>
      </c>
      <c r="E168" s="447">
        <v>896239.74</v>
      </c>
      <c r="F168" s="447">
        <v>0</v>
      </c>
      <c r="G168" s="448">
        <v>910594.09</v>
      </c>
      <c r="H168" s="448">
        <v>100586</v>
      </c>
      <c r="I168" s="438">
        <v>19</v>
      </c>
      <c r="J168" s="438">
        <v>9</v>
      </c>
      <c r="K168" s="438">
        <v>10</v>
      </c>
      <c r="L168" s="438">
        <v>19</v>
      </c>
      <c r="M168" s="438">
        <v>1</v>
      </c>
      <c r="N168" s="436" t="s">
        <v>3790</v>
      </c>
    </row>
    <row r="169" spans="1:14" x14ac:dyDescent="0.35">
      <c r="A169" s="440" t="s">
        <v>2970</v>
      </c>
      <c r="B169" s="441" t="s">
        <v>15067</v>
      </c>
      <c r="C169" s="447">
        <v>0</v>
      </c>
      <c r="D169" s="447">
        <v>0</v>
      </c>
      <c r="E169" s="447">
        <v>0</v>
      </c>
      <c r="F169" s="447">
        <v>0</v>
      </c>
      <c r="G169" s="449">
        <v>0</v>
      </c>
      <c r="H169" s="449">
        <v>0</v>
      </c>
      <c r="I169" s="438">
        <v>2</v>
      </c>
      <c r="J169" s="438">
        <v>0</v>
      </c>
      <c r="K169" s="438">
        <v>2</v>
      </c>
      <c r="L169" s="438">
        <v>0</v>
      </c>
      <c r="M169" s="438">
        <v>0</v>
      </c>
      <c r="N169" s="436" t="s">
        <v>3790</v>
      </c>
    </row>
    <row r="170" spans="1:14" ht="26" x14ac:dyDescent="0.35">
      <c r="A170" s="440" t="s">
        <v>15432</v>
      </c>
      <c r="B170" s="441" t="s">
        <v>8394</v>
      </c>
      <c r="C170" s="447">
        <v>5743000</v>
      </c>
      <c r="D170" s="447">
        <v>0</v>
      </c>
      <c r="E170" s="447">
        <v>0</v>
      </c>
      <c r="F170" s="447">
        <v>0</v>
      </c>
      <c r="G170" s="448">
        <v>1316636</v>
      </c>
      <c r="H170" s="448">
        <v>-962744</v>
      </c>
      <c r="I170" s="438">
        <v>7</v>
      </c>
      <c r="J170" s="438">
        <v>5</v>
      </c>
      <c r="K170" s="438">
        <v>2</v>
      </c>
      <c r="L170" s="438">
        <v>12</v>
      </c>
      <c r="M170" s="438">
        <v>0</v>
      </c>
      <c r="N170" s="436" t="s">
        <v>3790</v>
      </c>
    </row>
    <row r="171" spans="1:14" ht="26" x14ac:dyDescent="0.35">
      <c r="A171" s="440" t="s">
        <v>12433</v>
      </c>
      <c r="B171" s="441" t="s">
        <v>8394</v>
      </c>
      <c r="C171" s="447">
        <v>6915585</v>
      </c>
      <c r="D171" s="447">
        <v>0</v>
      </c>
      <c r="E171" s="447">
        <v>1717747</v>
      </c>
      <c r="F171" s="447">
        <v>0</v>
      </c>
      <c r="G171" s="449">
        <v>-9410582</v>
      </c>
      <c r="H171" s="449">
        <v>652256</v>
      </c>
      <c r="I171" s="438">
        <v>7</v>
      </c>
      <c r="J171" s="438">
        <v>5</v>
      </c>
      <c r="K171" s="438">
        <v>2</v>
      </c>
      <c r="L171" s="438">
        <v>15</v>
      </c>
      <c r="M171" s="438">
        <v>1</v>
      </c>
      <c r="N171" s="436" t="s">
        <v>3517</v>
      </c>
    </row>
    <row r="172" spans="1:14" x14ac:dyDescent="0.35">
      <c r="A172" s="440" t="s">
        <v>2961</v>
      </c>
      <c r="B172" s="441" t="s">
        <v>3881</v>
      </c>
      <c r="C172" s="447">
        <v>76285288</v>
      </c>
      <c r="D172" s="447">
        <v>0</v>
      </c>
      <c r="E172" s="447">
        <v>67655113</v>
      </c>
      <c r="F172" s="447">
        <v>0</v>
      </c>
      <c r="G172" s="448">
        <v>67655113</v>
      </c>
      <c r="H172" s="448">
        <v>27712509</v>
      </c>
      <c r="I172" s="438">
        <v>4</v>
      </c>
      <c r="J172" s="438">
        <v>2</v>
      </c>
      <c r="K172" s="438">
        <v>2</v>
      </c>
      <c r="L172" s="438">
        <v>13</v>
      </c>
      <c r="M172" s="438">
        <v>0</v>
      </c>
      <c r="N172" s="436" t="s">
        <v>4568</v>
      </c>
    </row>
    <row r="173" spans="1:14" x14ac:dyDescent="0.35">
      <c r="A173" s="440" t="s">
        <v>8070</v>
      </c>
      <c r="B173" s="441" t="s">
        <v>3805</v>
      </c>
      <c r="C173" s="447">
        <v>420553</v>
      </c>
      <c r="D173" s="447">
        <v>0</v>
      </c>
      <c r="E173" s="447">
        <v>407187</v>
      </c>
      <c r="F173" s="447">
        <v>0</v>
      </c>
      <c r="G173" s="449">
        <v>-471547</v>
      </c>
      <c r="H173" s="449">
        <v>58080</v>
      </c>
      <c r="I173" s="438">
        <v>2</v>
      </c>
      <c r="J173" s="438">
        <v>2</v>
      </c>
      <c r="K173" s="438">
        <v>1</v>
      </c>
      <c r="L173" s="438">
        <v>5</v>
      </c>
      <c r="M173" s="438">
        <v>1</v>
      </c>
      <c r="N173" s="436" t="s">
        <v>3790</v>
      </c>
    </row>
    <row r="174" spans="1:14" x14ac:dyDescent="0.35">
      <c r="A174" s="440" t="s">
        <v>3082</v>
      </c>
      <c r="B174" s="441" t="s">
        <v>8216</v>
      </c>
      <c r="C174" s="447">
        <v>772409</v>
      </c>
      <c r="D174" s="447">
        <v>0</v>
      </c>
      <c r="E174" s="447">
        <v>705785</v>
      </c>
      <c r="F174" s="447">
        <v>0</v>
      </c>
      <c r="G174" s="448">
        <v>-785985</v>
      </c>
      <c r="H174" s="448">
        <v>583423</v>
      </c>
      <c r="I174" s="438">
        <v>6</v>
      </c>
      <c r="J174" s="438">
        <v>6</v>
      </c>
      <c r="K174" s="438">
        <v>0</v>
      </c>
      <c r="L174" s="438">
        <v>20</v>
      </c>
      <c r="M174" s="438">
        <v>0</v>
      </c>
      <c r="N174" s="436" t="s">
        <v>3790</v>
      </c>
    </row>
    <row r="175" spans="1:14" x14ac:dyDescent="0.35">
      <c r="A175" s="440" t="s">
        <v>9023</v>
      </c>
      <c r="B175" s="441" t="s">
        <v>9021</v>
      </c>
      <c r="C175" s="447">
        <v>64543450</v>
      </c>
      <c r="D175" s="447">
        <v>0</v>
      </c>
      <c r="E175" s="447">
        <v>64043450</v>
      </c>
      <c r="F175" s="447">
        <v>0</v>
      </c>
      <c r="G175" s="449">
        <v>401056</v>
      </c>
      <c r="H175" s="449">
        <v>21944</v>
      </c>
      <c r="I175" s="438">
        <v>2</v>
      </c>
      <c r="J175" s="438">
        <v>2</v>
      </c>
      <c r="K175" s="438">
        <v>0</v>
      </c>
      <c r="L175" s="438">
        <v>0</v>
      </c>
      <c r="M175" s="438">
        <v>1</v>
      </c>
      <c r="N175" s="436" t="s">
        <v>4568</v>
      </c>
    </row>
    <row r="176" spans="1:14" ht="26" x14ac:dyDescent="0.35">
      <c r="A176" s="440" t="s">
        <v>9363</v>
      </c>
      <c r="B176" s="441" t="s">
        <v>9364</v>
      </c>
      <c r="C176" s="447">
        <v>16162700</v>
      </c>
      <c r="D176" s="447">
        <v>0</v>
      </c>
      <c r="E176" s="447">
        <v>2723867</v>
      </c>
      <c r="F176" s="447">
        <v>0</v>
      </c>
      <c r="G176" s="448">
        <v>14441946</v>
      </c>
      <c r="H176" s="448">
        <v>0</v>
      </c>
      <c r="I176" s="438">
        <v>12</v>
      </c>
      <c r="J176" s="438">
        <v>0</v>
      </c>
      <c r="K176" s="438">
        <v>12</v>
      </c>
      <c r="L176" s="438">
        <v>27</v>
      </c>
      <c r="M176" s="438">
        <v>2</v>
      </c>
      <c r="N176" s="436" t="s">
        <v>3517</v>
      </c>
    </row>
    <row r="177" spans="1:14" x14ac:dyDescent="0.35">
      <c r="A177" s="444" t="s">
        <v>3211</v>
      </c>
      <c r="B177" s="445" t="s">
        <v>3963</v>
      </c>
      <c r="C177" s="450">
        <v>370376571</v>
      </c>
      <c r="D177" s="450">
        <v>0</v>
      </c>
      <c r="E177" s="450">
        <v>54359541</v>
      </c>
      <c r="F177" s="450">
        <v>0</v>
      </c>
      <c r="G177" s="451">
        <v>291694132</v>
      </c>
      <c r="H177" s="451">
        <v>554241020</v>
      </c>
      <c r="I177" s="439">
        <v>186</v>
      </c>
      <c r="J177" s="439">
        <v>171</v>
      </c>
      <c r="K177" s="439">
        <v>15</v>
      </c>
      <c r="L177" s="439">
        <v>118</v>
      </c>
      <c r="M177" s="439">
        <v>16</v>
      </c>
      <c r="N177" s="437" t="s">
        <v>4568</v>
      </c>
    </row>
    <row r="178" spans="1:14" ht="26" x14ac:dyDescent="0.35">
      <c r="A178" s="440" t="s">
        <v>3145</v>
      </c>
      <c r="B178" s="441" t="s">
        <v>3924</v>
      </c>
      <c r="C178" s="447">
        <v>8276424</v>
      </c>
      <c r="D178" s="447">
        <v>0</v>
      </c>
      <c r="E178" s="447">
        <v>-19261133.670000002</v>
      </c>
      <c r="F178" s="447">
        <v>0</v>
      </c>
      <c r="G178" s="448">
        <v>-959339811</v>
      </c>
      <c r="H178" s="448">
        <v>747055840</v>
      </c>
      <c r="I178" s="438">
        <v>11</v>
      </c>
      <c r="J178" s="438">
        <v>6</v>
      </c>
      <c r="K178" s="438">
        <v>5</v>
      </c>
      <c r="L178" s="438">
        <v>11</v>
      </c>
      <c r="M178" s="438">
        <v>1</v>
      </c>
      <c r="N178" s="436" t="s">
        <v>4568</v>
      </c>
    </row>
    <row r="179" spans="1:14" ht="26" x14ac:dyDescent="0.35">
      <c r="A179" s="440" t="s">
        <v>3145</v>
      </c>
      <c r="B179" s="441" t="s">
        <v>3924</v>
      </c>
      <c r="C179" s="447">
        <v>8276424</v>
      </c>
      <c r="D179" s="447">
        <v>0</v>
      </c>
      <c r="E179" s="447">
        <v>-19261133.670000002</v>
      </c>
      <c r="F179" s="447">
        <v>0</v>
      </c>
      <c r="G179" s="449">
        <v>-959339811</v>
      </c>
      <c r="H179" s="449">
        <v>747055840</v>
      </c>
      <c r="I179" s="438">
        <v>11</v>
      </c>
      <c r="J179" s="438">
        <v>6</v>
      </c>
      <c r="K179" s="438">
        <v>5</v>
      </c>
      <c r="L179" s="438">
        <v>11</v>
      </c>
      <c r="M179" s="438">
        <v>1</v>
      </c>
      <c r="N179" s="436" t="s">
        <v>3517</v>
      </c>
    </row>
    <row r="180" spans="1:14" x14ac:dyDescent="0.35">
      <c r="A180" s="440" t="s">
        <v>13913</v>
      </c>
      <c r="B180" s="441" t="s">
        <v>356</v>
      </c>
      <c r="C180" s="447">
        <v>16773034</v>
      </c>
      <c r="D180" s="447">
        <v>0</v>
      </c>
      <c r="E180" s="447">
        <v>7106953</v>
      </c>
      <c r="F180" s="447">
        <v>0</v>
      </c>
      <c r="G180" s="448">
        <v>14753703</v>
      </c>
      <c r="H180" s="448">
        <v>0</v>
      </c>
      <c r="I180" s="438"/>
      <c r="J180" s="438"/>
      <c r="K180" s="438"/>
      <c r="L180" s="438"/>
      <c r="M180" s="438"/>
      <c r="N180" s="436"/>
    </row>
    <row r="181" spans="1:14" x14ac:dyDescent="0.35">
      <c r="A181" s="440" t="s">
        <v>1004</v>
      </c>
      <c r="B181" s="441" t="s">
        <v>3836</v>
      </c>
      <c r="C181" s="447">
        <v>33937153</v>
      </c>
      <c r="D181" s="447">
        <v>0</v>
      </c>
      <c r="E181" s="447">
        <v>30719464</v>
      </c>
      <c r="F181" s="447">
        <v>0</v>
      </c>
      <c r="G181" s="449">
        <v>33720562</v>
      </c>
      <c r="H181" s="449">
        <v>2741198</v>
      </c>
      <c r="I181" s="438">
        <v>1</v>
      </c>
      <c r="J181" s="438">
        <v>0</v>
      </c>
      <c r="K181" s="438">
        <v>0</v>
      </c>
      <c r="L181" s="438">
        <v>0</v>
      </c>
      <c r="M181" s="438">
        <v>0</v>
      </c>
      <c r="N181" s="436" t="s">
        <v>4568</v>
      </c>
    </row>
    <row r="182" spans="1:14" x14ac:dyDescent="0.35">
      <c r="A182" s="440" t="s">
        <v>1765</v>
      </c>
      <c r="B182" s="441" t="s">
        <v>3929</v>
      </c>
      <c r="C182" s="447">
        <v>4268712.96</v>
      </c>
      <c r="D182" s="447">
        <v>0</v>
      </c>
      <c r="E182" s="447">
        <v>124992.85</v>
      </c>
      <c r="F182" s="447">
        <v>0</v>
      </c>
      <c r="G182" s="448">
        <v>-11833680</v>
      </c>
      <c r="H182" s="448">
        <v>50903291</v>
      </c>
      <c r="I182" s="438">
        <v>7</v>
      </c>
      <c r="J182" s="438">
        <v>5</v>
      </c>
      <c r="K182" s="438">
        <v>2</v>
      </c>
      <c r="L182" s="438">
        <v>150</v>
      </c>
      <c r="M182" s="438">
        <v>0</v>
      </c>
      <c r="N182" s="436" t="s">
        <v>3790</v>
      </c>
    </row>
    <row r="183" spans="1:14" x14ac:dyDescent="0.35">
      <c r="A183" s="440" t="s">
        <v>8072</v>
      </c>
      <c r="B183" s="441" t="s">
        <v>4064</v>
      </c>
      <c r="C183" s="447">
        <v>2500000</v>
      </c>
      <c r="D183" s="447">
        <v>0</v>
      </c>
      <c r="E183" s="447">
        <v>1500000</v>
      </c>
      <c r="F183" s="447">
        <v>0</v>
      </c>
      <c r="G183" s="449">
        <v>-2035000</v>
      </c>
      <c r="H183" s="449">
        <v>0</v>
      </c>
      <c r="I183" s="438">
        <v>3</v>
      </c>
      <c r="J183" s="438">
        <v>1</v>
      </c>
      <c r="K183" s="438">
        <v>2</v>
      </c>
      <c r="L183" s="438">
        <v>9</v>
      </c>
      <c r="M183" s="438">
        <v>1</v>
      </c>
      <c r="N183" s="436" t="s">
        <v>3790</v>
      </c>
    </row>
    <row r="184" spans="1:14" ht="26" x14ac:dyDescent="0.35">
      <c r="A184" s="440" t="s">
        <v>13596</v>
      </c>
      <c r="B184" s="441" t="s">
        <v>10054</v>
      </c>
      <c r="C184" s="447">
        <v>0</v>
      </c>
      <c r="D184" s="447">
        <v>0</v>
      </c>
      <c r="E184" s="447">
        <v>0</v>
      </c>
      <c r="F184" s="447">
        <v>0</v>
      </c>
      <c r="G184" s="448">
        <v>0</v>
      </c>
      <c r="H184" s="448">
        <v>0</v>
      </c>
      <c r="I184" s="438">
        <v>5</v>
      </c>
      <c r="J184" s="438">
        <v>0</v>
      </c>
      <c r="K184" s="438">
        <v>5</v>
      </c>
      <c r="L184" s="438">
        <v>10</v>
      </c>
      <c r="M184" s="438">
        <v>0</v>
      </c>
      <c r="N184" s="436" t="s">
        <v>3790</v>
      </c>
    </row>
    <row r="185" spans="1:14" x14ac:dyDescent="0.35">
      <c r="A185" s="444" t="s">
        <v>311</v>
      </c>
      <c r="B185" s="445" t="s">
        <v>8515</v>
      </c>
      <c r="C185" s="450">
        <v>779029475</v>
      </c>
      <c r="D185" s="450">
        <v>0</v>
      </c>
      <c r="E185" s="450">
        <v>56052143</v>
      </c>
      <c r="F185" s="450">
        <v>0</v>
      </c>
      <c r="G185" s="451">
        <v>-974592863</v>
      </c>
      <c r="H185" s="451">
        <v>2281178841</v>
      </c>
      <c r="I185" s="439">
        <v>12</v>
      </c>
      <c r="J185" s="439">
        <v>10</v>
      </c>
      <c r="K185" s="439">
        <v>2</v>
      </c>
      <c r="L185" s="439" t="s">
        <v>14224</v>
      </c>
      <c r="M185" s="439">
        <v>13</v>
      </c>
      <c r="N185" s="437" t="s">
        <v>4568</v>
      </c>
    </row>
    <row r="186" spans="1:14" x14ac:dyDescent="0.35">
      <c r="A186" s="440" t="s">
        <v>808</v>
      </c>
      <c r="B186" s="441" t="s">
        <v>3598</v>
      </c>
      <c r="C186" s="447">
        <v>54728242</v>
      </c>
      <c r="D186" s="447">
        <v>0</v>
      </c>
      <c r="E186" s="447">
        <v>0</v>
      </c>
      <c r="F186" s="447">
        <v>0</v>
      </c>
      <c r="G186" s="448">
        <v>734128</v>
      </c>
      <c r="H186" s="448">
        <v>10001743</v>
      </c>
      <c r="I186" s="438">
        <v>3</v>
      </c>
      <c r="J186" s="438">
        <v>2</v>
      </c>
      <c r="K186" s="438">
        <v>1</v>
      </c>
      <c r="L186" s="438">
        <v>0</v>
      </c>
      <c r="M186" s="438">
        <v>1</v>
      </c>
      <c r="N186" s="436" t="s">
        <v>4568</v>
      </c>
    </row>
    <row r="187" spans="1:14" ht="26" x14ac:dyDescent="0.35">
      <c r="A187" s="440" t="s">
        <v>14796</v>
      </c>
      <c r="B187" s="441" t="s">
        <v>3612</v>
      </c>
      <c r="C187" s="447">
        <v>28399919</v>
      </c>
      <c r="D187" s="447">
        <v>0</v>
      </c>
      <c r="E187" s="447">
        <v>7440704</v>
      </c>
      <c r="F187" s="447">
        <v>0</v>
      </c>
      <c r="G187" s="449">
        <v>-28539905</v>
      </c>
      <c r="H187" s="449">
        <v>58163060</v>
      </c>
      <c r="I187" s="438">
        <v>11</v>
      </c>
      <c r="J187" s="438">
        <v>2</v>
      </c>
      <c r="K187" s="438">
        <v>9</v>
      </c>
      <c r="L187" s="438">
        <v>0</v>
      </c>
      <c r="M187" s="438">
        <v>0</v>
      </c>
      <c r="N187" s="436" t="s">
        <v>4568</v>
      </c>
    </row>
    <row r="188" spans="1:14" x14ac:dyDescent="0.35">
      <c r="A188" s="440" t="s">
        <v>319</v>
      </c>
      <c r="B188" s="441" t="s">
        <v>8214</v>
      </c>
      <c r="C188" s="447">
        <v>14610100</v>
      </c>
      <c r="D188" s="447">
        <v>0</v>
      </c>
      <c r="E188" s="447">
        <v>1760124</v>
      </c>
      <c r="F188" s="447">
        <v>0</v>
      </c>
      <c r="G188" s="448">
        <v>11335588</v>
      </c>
      <c r="H188" s="448">
        <v>16966561</v>
      </c>
      <c r="I188" s="438">
        <v>13</v>
      </c>
      <c r="J188" s="438">
        <v>5</v>
      </c>
      <c r="K188" s="438">
        <v>8</v>
      </c>
      <c r="L188" s="438">
        <v>12</v>
      </c>
      <c r="M188" s="438">
        <v>1</v>
      </c>
      <c r="N188" s="436" t="s">
        <v>3517</v>
      </c>
    </row>
    <row r="189" spans="1:14" x14ac:dyDescent="0.35">
      <c r="A189" s="440" t="s">
        <v>578</v>
      </c>
      <c r="B189" s="441" t="s">
        <v>8403</v>
      </c>
      <c r="C189" s="447">
        <v>601693745.20000005</v>
      </c>
      <c r="D189" s="447">
        <v>0</v>
      </c>
      <c r="E189" s="447">
        <v>24268998.84</v>
      </c>
      <c r="F189" s="447">
        <v>0</v>
      </c>
      <c r="G189" s="449">
        <v>321602554.73000002</v>
      </c>
      <c r="H189" s="449">
        <v>104901178</v>
      </c>
      <c r="I189" s="438">
        <v>3</v>
      </c>
      <c r="J189" s="438">
        <v>1</v>
      </c>
      <c r="K189" s="438">
        <v>2</v>
      </c>
      <c r="L189" s="438">
        <v>0</v>
      </c>
      <c r="M189" s="438">
        <v>1</v>
      </c>
      <c r="N189" s="436" t="s">
        <v>4568</v>
      </c>
    </row>
    <row r="190" spans="1:14" x14ac:dyDescent="0.35">
      <c r="A190" s="440" t="s">
        <v>4959</v>
      </c>
      <c r="B190" s="441" t="s">
        <v>8737</v>
      </c>
      <c r="C190" s="447">
        <v>3745000</v>
      </c>
      <c r="D190" s="447">
        <v>0</v>
      </c>
      <c r="E190" s="447">
        <v>1719346</v>
      </c>
      <c r="F190" s="447">
        <v>0</v>
      </c>
      <c r="G190" s="448">
        <v>1960196</v>
      </c>
      <c r="H190" s="448">
        <v>1839804</v>
      </c>
      <c r="I190" s="438">
        <v>3</v>
      </c>
      <c r="J190" s="438">
        <v>2</v>
      </c>
      <c r="K190" s="438">
        <v>1</v>
      </c>
      <c r="L190" s="438">
        <v>4</v>
      </c>
      <c r="M190" s="438">
        <v>0</v>
      </c>
      <c r="N190" s="436" t="s">
        <v>3790</v>
      </c>
    </row>
    <row r="191" spans="1:14" x14ac:dyDescent="0.35">
      <c r="A191" s="440" t="s">
        <v>4464</v>
      </c>
      <c r="B191" s="441" t="s">
        <v>4463</v>
      </c>
      <c r="C191" s="447"/>
      <c r="D191" s="447">
        <v>0</v>
      </c>
      <c r="E191" s="447"/>
      <c r="F191" s="447">
        <v>0</v>
      </c>
      <c r="G191" s="449"/>
      <c r="H191" s="449">
        <v>0</v>
      </c>
      <c r="I191" s="438"/>
      <c r="J191" s="438"/>
      <c r="K191" s="438"/>
      <c r="L191" s="438"/>
      <c r="M191" s="438"/>
      <c r="N191" s="436"/>
    </row>
    <row r="192" spans="1:14" x14ac:dyDescent="0.35">
      <c r="A192" s="440" t="s">
        <v>3043</v>
      </c>
      <c r="B192" s="441" t="s">
        <v>14894</v>
      </c>
      <c r="C192" s="447">
        <v>7509908</v>
      </c>
      <c r="D192" s="447">
        <v>0</v>
      </c>
      <c r="E192" s="447">
        <v>1320107</v>
      </c>
      <c r="F192" s="447">
        <v>0</v>
      </c>
      <c r="G192" s="448">
        <v>7236907</v>
      </c>
      <c r="H192" s="448">
        <v>3867766</v>
      </c>
      <c r="I192" s="438">
        <v>57</v>
      </c>
      <c r="J192" s="438">
        <v>17</v>
      </c>
      <c r="K192" s="438">
        <v>40</v>
      </c>
      <c r="L192" s="438">
        <v>57</v>
      </c>
      <c r="M192" s="438">
        <v>0</v>
      </c>
      <c r="N192" s="436" t="s">
        <v>3517</v>
      </c>
    </row>
    <row r="193" spans="1:14" x14ac:dyDescent="0.35">
      <c r="A193" s="440" t="s">
        <v>5075</v>
      </c>
      <c r="B193" s="441" t="s">
        <v>14760</v>
      </c>
      <c r="C193" s="447">
        <v>12680</v>
      </c>
      <c r="D193" s="447">
        <v>0</v>
      </c>
      <c r="E193" s="447">
        <v>12860</v>
      </c>
      <c r="F193" s="447">
        <v>0</v>
      </c>
      <c r="G193" s="449">
        <v>-117065</v>
      </c>
      <c r="H193" s="449">
        <v>53112</v>
      </c>
      <c r="I193" s="438">
        <v>3</v>
      </c>
      <c r="J193" s="438">
        <v>2</v>
      </c>
      <c r="K193" s="438">
        <v>1</v>
      </c>
      <c r="L193" s="438">
        <v>0</v>
      </c>
      <c r="M193" s="438">
        <v>1</v>
      </c>
      <c r="N193" s="436" t="s">
        <v>3790</v>
      </c>
    </row>
    <row r="194" spans="1:14" x14ac:dyDescent="0.35">
      <c r="A194" s="440" t="s">
        <v>973</v>
      </c>
      <c r="B194" s="441" t="s">
        <v>9909</v>
      </c>
      <c r="C194" s="447">
        <v>9694573</v>
      </c>
      <c r="D194" s="447">
        <v>0</v>
      </c>
      <c r="E194" s="447">
        <v>0</v>
      </c>
      <c r="F194" s="447">
        <v>0</v>
      </c>
      <c r="G194" s="448">
        <v>8568891</v>
      </c>
      <c r="H194" s="448">
        <v>24075463</v>
      </c>
      <c r="I194" s="438">
        <v>5</v>
      </c>
      <c r="J194" s="438">
        <v>4</v>
      </c>
      <c r="K194" s="438">
        <v>1</v>
      </c>
      <c r="L194" s="438">
        <v>0</v>
      </c>
      <c r="M194" s="438">
        <v>0</v>
      </c>
      <c r="N194" s="436" t="s">
        <v>4568</v>
      </c>
    </row>
    <row r="195" spans="1:14" ht="26" x14ac:dyDescent="0.35">
      <c r="A195" s="440" t="s">
        <v>3473</v>
      </c>
      <c r="B195" s="441" t="s">
        <v>2308</v>
      </c>
      <c r="C195" s="447">
        <v>79935705</v>
      </c>
      <c r="D195" s="447">
        <v>0</v>
      </c>
      <c r="E195" s="447">
        <v>77879170</v>
      </c>
      <c r="F195" s="447">
        <v>0</v>
      </c>
      <c r="G195" s="449">
        <v>-81814651</v>
      </c>
      <c r="H195" s="449">
        <v>7248407</v>
      </c>
      <c r="I195" s="438" t="s">
        <v>14884</v>
      </c>
      <c r="J195" s="438">
        <v>0</v>
      </c>
      <c r="K195" s="438">
        <v>0</v>
      </c>
      <c r="L195" s="438">
        <v>0</v>
      </c>
      <c r="M195" s="438">
        <v>0</v>
      </c>
      <c r="N195" s="436" t="s">
        <v>4568</v>
      </c>
    </row>
    <row r="196" spans="1:14" x14ac:dyDescent="0.35">
      <c r="A196" s="440" t="s">
        <v>1370</v>
      </c>
      <c r="B196" s="441" t="s">
        <v>8805</v>
      </c>
      <c r="C196" s="447">
        <v>12610214</v>
      </c>
      <c r="D196" s="447">
        <v>0</v>
      </c>
      <c r="E196" s="447">
        <v>1321456</v>
      </c>
      <c r="F196" s="447">
        <v>0</v>
      </c>
      <c r="G196" s="448">
        <v>-13481529</v>
      </c>
      <c r="H196" s="448">
        <v>0</v>
      </c>
      <c r="I196" s="438">
        <v>110</v>
      </c>
      <c r="J196" s="438">
        <v>44</v>
      </c>
      <c r="K196" s="438">
        <v>66</v>
      </c>
      <c r="L196" s="438">
        <v>35</v>
      </c>
      <c r="M196" s="438">
        <v>1</v>
      </c>
      <c r="N196" s="436" t="s">
        <v>3517</v>
      </c>
    </row>
    <row r="197" spans="1:14" ht="26" x14ac:dyDescent="0.35">
      <c r="A197" s="440" t="s">
        <v>14947</v>
      </c>
      <c r="B197" s="441" t="s">
        <v>14948</v>
      </c>
      <c r="C197" s="447">
        <v>74003</v>
      </c>
      <c r="D197" s="447">
        <v>0</v>
      </c>
      <c r="E197" s="447">
        <v>0</v>
      </c>
      <c r="F197" s="447">
        <v>0</v>
      </c>
      <c r="G197" s="449">
        <v>56780</v>
      </c>
      <c r="H197" s="449">
        <v>92626</v>
      </c>
      <c r="I197" s="438">
        <v>2</v>
      </c>
      <c r="J197" s="438">
        <v>1</v>
      </c>
      <c r="K197" s="438">
        <v>1</v>
      </c>
      <c r="L197" s="438">
        <v>0</v>
      </c>
      <c r="M197" s="438">
        <v>1</v>
      </c>
      <c r="N197" s="436" t="s">
        <v>3790</v>
      </c>
    </row>
    <row r="198" spans="1:14" x14ac:dyDescent="0.35">
      <c r="A198" s="440" t="s">
        <v>14307</v>
      </c>
      <c r="B198" s="441" t="s">
        <v>8248</v>
      </c>
      <c r="C198" s="447">
        <v>4640783.8099999996</v>
      </c>
      <c r="D198" s="447">
        <v>0</v>
      </c>
      <c r="E198" s="447">
        <v>126189.65</v>
      </c>
      <c r="F198" s="447">
        <v>0</v>
      </c>
      <c r="G198" s="448">
        <v>-16315718.470000001</v>
      </c>
      <c r="H198" s="448">
        <v>0</v>
      </c>
      <c r="I198" s="438">
        <v>12</v>
      </c>
      <c r="J198" s="438">
        <v>4</v>
      </c>
      <c r="K198" s="438">
        <v>8</v>
      </c>
      <c r="L198" s="438">
        <v>67</v>
      </c>
      <c r="M198" s="438">
        <v>0</v>
      </c>
      <c r="N198" s="436" t="s">
        <v>3790</v>
      </c>
    </row>
    <row r="199" spans="1:14" x14ac:dyDescent="0.35">
      <c r="A199" s="440" t="s">
        <v>3079</v>
      </c>
      <c r="B199" s="441" t="s">
        <v>4560</v>
      </c>
      <c r="C199" s="447">
        <v>376169591.87</v>
      </c>
      <c r="D199" s="447">
        <v>0</v>
      </c>
      <c r="E199" s="447">
        <v>173905843.41</v>
      </c>
      <c r="F199" s="447">
        <v>0</v>
      </c>
      <c r="G199" s="449">
        <v>438752056.27999997</v>
      </c>
      <c r="H199" s="449">
        <v>2706198858</v>
      </c>
      <c r="I199" s="438">
        <v>119692</v>
      </c>
      <c r="J199" s="438">
        <v>0</v>
      </c>
      <c r="K199" s="438">
        <v>0</v>
      </c>
      <c r="L199" s="438">
        <v>119692</v>
      </c>
      <c r="M199" s="438">
        <v>361</v>
      </c>
      <c r="N199" s="436" t="s">
        <v>4568</v>
      </c>
    </row>
    <row r="200" spans="1:14" ht="26" x14ac:dyDescent="0.35">
      <c r="A200" s="440" t="s">
        <v>3112</v>
      </c>
      <c r="B200" s="441" t="s">
        <v>3964</v>
      </c>
      <c r="C200" s="447">
        <v>4922148</v>
      </c>
      <c r="D200" s="447">
        <v>0</v>
      </c>
      <c r="E200" s="447">
        <v>387159</v>
      </c>
      <c r="F200" s="447">
        <v>0</v>
      </c>
      <c r="G200" s="448">
        <v>4518905</v>
      </c>
      <c r="H200" s="448">
        <v>3378441</v>
      </c>
      <c r="I200" s="438">
        <v>3</v>
      </c>
      <c r="J200" s="438">
        <v>1</v>
      </c>
      <c r="K200" s="438">
        <v>2</v>
      </c>
      <c r="L200" s="438">
        <v>10</v>
      </c>
      <c r="M200" s="438">
        <v>0</v>
      </c>
      <c r="N200" s="436" t="s">
        <v>3790</v>
      </c>
    </row>
    <row r="201" spans="1:14" ht="26" x14ac:dyDescent="0.35">
      <c r="A201" s="440" t="s">
        <v>825</v>
      </c>
      <c r="B201" s="441" t="s">
        <v>10034</v>
      </c>
      <c r="C201" s="447">
        <v>3439677</v>
      </c>
      <c r="D201" s="447">
        <v>0</v>
      </c>
      <c r="E201" s="447">
        <v>2463252</v>
      </c>
      <c r="F201" s="447">
        <v>0</v>
      </c>
      <c r="G201" s="449">
        <v>2733436</v>
      </c>
      <c r="H201" s="449">
        <v>6142037</v>
      </c>
      <c r="I201" s="438">
        <v>12</v>
      </c>
      <c r="J201" s="438">
        <v>4</v>
      </c>
      <c r="K201" s="438">
        <v>8</v>
      </c>
      <c r="L201" s="438">
        <v>12</v>
      </c>
      <c r="M201" s="438">
        <v>0</v>
      </c>
      <c r="N201" s="436" t="s">
        <v>3790</v>
      </c>
    </row>
    <row r="202" spans="1:14" x14ac:dyDescent="0.35">
      <c r="A202" s="440" t="s">
        <v>3197</v>
      </c>
      <c r="B202" s="441" t="s">
        <v>3961</v>
      </c>
      <c r="C202" s="447">
        <v>4906449</v>
      </c>
      <c r="D202" s="447">
        <v>0</v>
      </c>
      <c r="E202" s="447">
        <v>4954889</v>
      </c>
      <c r="F202" s="447">
        <v>0</v>
      </c>
      <c r="G202" s="448">
        <v>5591037</v>
      </c>
      <c r="H202" s="448">
        <v>9360656</v>
      </c>
      <c r="I202" s="438">
        <v>6</v>
      </c>
      <c r="J202" s="438">
        <v>3</v>
      </c>
      <c r="K202" s="438">
        <v>3</v>
      </c>
      <c r="L202" s="438">
        <v>2</v>
      </c>
      <c r="M202" s="438">
        <v>1</v>
      </c>
      <c r="N202" s="436" t="s">
        <v>3790</v>
      </c>
    </row>
    <row r="203" spans="1:14" ht="39" x14ac:dyDescent="0.35">
      <c r="A203" s="440" t="s">
        <v>1923</v>
      </c>
      <c r="B203" s="441" t="s">
        <v>4097</v>
      </c>
      <c r="C203" s="447">
        <v>45833766</v>
      </c>
      <c r="D203" s="447">
        <v>0</v>
      </c>
      <c r="E203" s="447">
        <v>23103189</v>
      </c>
      <c r="F203" s="447">
        <v>0</v>
      </c>
      <c r="G203" s="449">
        <v>9905826</v>
      </c>
      <c r="H203" s="449">
        <v>28269820</v>
      </c>
      <c r="I203" s="438">
        <v>10</v>
      </c>
      <c r="J203" s="438">
        <v>4</v>
      </c>
      <c r="K203" s="438">
        <v>6</v>
      </c>
      <c r="L203" s="438" t="s">
        <v>14698</v>
      </c>
      <c r="M203" s="438">
        <v>1</v>
      </c>
      <c r="N203" s="436" t="s">
        <v>4568</v>
      </c>
    </row>
    <row r="204" spans="1:14" x14ac:dyDescent="0.35">
      <c r="A204" s="440" t="s">
        <v>1376</v>
      </c>
      <c r="B204" s="441" t="s">
        <v>3779</v>
      </c>
      <c r="C204" s="447">
        <v>2717369</v>
      </c>
      <c r="D204" s="447">
        <v>0</v>
      </c>
      <c r="E204" s="447">
        <v>4342209</v>
      </c>
      <c r="F204" s="447">
        <v>0</v>
      </c>
      <c r="G204" s="448">
        <v>-28348245</v>
      </c>
      <c r="H204" s="448">
        <v>23179106</v>
      </c>
      <c r="I204" s="438">
        <v>3</v>
      </c>
      <c r="J204" s="438">
        <v>2</v>
      </c>
      <c r="K204" s="438">
        <v>1</v>
      </c>
      <c r="L204" s="438">
        <v>0</v>
      </c>
      <c r="M204" s="438">
        <v>1</v>
      </c>
      <c r="N204" s="436"/>
    </row>
    <row r="205" spans="1:14" ht="26" x14ac:dyDescent="0.35">
      <c r="A205" s="440" t="s">
        <v>9521</v>
      </c>
      <c r="B205" s="441" t="s">
        <v>4190</v>
      </c>
      <c r="C205" s="447">
        <v>31701059.199999999</v>
      </c>
      <c r="D205" s="447">
        <v>0</v>
      </c>
      <c r="E205" s="447">
        <v>11490312</v>
      </c>
      <c r="F205" s="447">
        <v>0</v>
      </c>
      <c r="G205" s="449">
        <v>-37938319</v>
      </c>
      <c r="H205" s="449">
        <v>3681859</v>
      </c>
      <c r="I205" s="438">
        <v>3</v>
      </c>
      <c r="J205" s="438">
        <v>0</v>
      </c>
      <c r="K205" s="438">
        <v>3</v>
      </c>
      <c r="L205" s="438">
        <v>30</v>
      </c>
      <c r="M205" s="438">
        <v>0</v>
      </c>
      <c r="N205" s="436" t="s">
        <v>4568</v>
      </c>
    </row>
    <row r="206" spans="1:14" ht="26" x14ac:dyDescent="0.35">
      <c r="A206" s="440" t="s">
        <v>2242</v>
      </c>
      <c r="B206" s="441" t="s">
        <v>4190</v>
      </c>
      <c r="C206" s="447">
        <v>31701059.199999999</v>
      </c>
      <c r="D206" s="447">
        <v>0</v>
      </c>
      <c r="E206" s="447">
        <v>11490312</v>
      </c>
      <c r="F206" s="447">
        <v>0</v>
      </c>
      <c r="G206" s="448">
        <v>-37938319</v>
      </c>
      <c r="H206" s="448">
        <v>3681859</v>
      </c>
      <c r="I206" s="438">
        <v>3</v>
      </c>
      <c r="J206" s="438">
        <v>0</v>
      </c>
      <c r="K206" s="438">
        <v>3</v>
      </c>
      <c r="L206" s="438">
        <v>30</v>
      </c>
      <c r="M206" s="438">
        <v>0</v>
      </c>
      <c r="N206" s="436" t="s">
        <v>4568</v>
      </c>
    </row>
    <row r="207" spans="1:14" x14ac:dyDescent="0.35">
      <c r="A207" s="440" t="s">
        <v>3006</v>
      </c>
      <c r="B207" s="441" t="s">
        <v>3851</v>
      </c>
      <c r="C207" s="447">
        <v>4703764</v>
      </c>
      <c r="D207" s="447">
        <v>0</v>
      </c>
      <c r="E207" s="447">
        <v>3310832</v>
      </c>
      <c r="F207" s="447">
        <v>0</v>
      </c>
      <c r="G207" s="449">
        <v>3089539</v>
      </c>
      <c r="H207" s="449">
        <v>0</v>
      </c>
      <c r="I207" s="438">
        <v>25</v>
      </c>
      <c r="J207" s="438">
        <v>8</v>
      </c>
      <c r="K207" s="438">
        <v>17</v>
      </c>
      <c r="L207" s="438">
        <v>30</v>
      </c>
      <c r="M207" s="438">
        <v>1</v>
      </c>
      <c r="N207" s="436" t="s">
        <v>3790</v>
      </c>
    </row>
    <row r="208" spans="1:14" ht="26" x14ac:dyDescent="0.35">
      <c r="A208" s="440" t="s">
        <v>8838</v>
      </c>
      <c r="B208" s="441" t="s">
        <v>8836</v>
      </c>
      <c r="C208" s="447">
        <v>1114500</v>
      </c>
      <c r="D208" s="447">
        <v>0</v>
      </c>
      <c r="E208" s="447">
        <v>805000</v>
      </c>
      <c r="F208" s="447">
        <v>0</v>
      </c>
      <c r="G208" s="448">
        <v>1114500</v>
      </c>
      <c r="H208" s="448">
        <v>20522</v>
      </c>
      <c r="I208" s="438">
        <v>2</v>
      </c>
      <c r="J208" s="438">
        <v>1</v>
      </c>
      <c r="K208" s="438">
        <v>1</v>
      </c>
      <c r="L208" s="438">
        <v>0</v>
      </c>
      <c r="M208" s="438">
        <v>1</v>
      </c>
      <c r="N208" s="436" t="s">
        <v>3790</v>
      </c>
    </row>
    <row r="209" spans="1:14" x14ac:dyDescent="0.35">
      <c r="A209" s="440" t="s">
        <v>1639</v>
      </c>
      <c r="B209" s="441" t="s">
        <v>8962</v>
      </c>
      <c r="C209" s="447">
        <v>39776585</v>
      </c>
      <c r="D209" s="447">
        <v>0</v>
      </c>
      <c r="E209" s="447">
        <v>5962609</v>
      </c>
      <c r="F209" s="447">
        <v>0</v>
      </c>
      <c r="G209" s="449">
        <v>-56266110</v>
      </c>
      <c r="H209" s="449">
        <v>341761264</v>
      </c>
      <c r="I209" s="438">
        <v>300</v>
      </c>
      <c r="J209" s="438">
        <v>80</v>
      </c>
      <c r="K209" s="438">
        <v>220</v>
      </c>
      <c r="L209" s="438" t="s">
        <v>14374</v>
      </c>
      <c r="M209" s="438">
        <v>2</v>
      </c>
      <c r="N209" s="436" t="s">
        <v>4568</v>
      </c>
    </row>
    <row r="210" spans="1:14" x14ac:dyDescent="0.35">
      <c r="A210" s="440" t="s">
        <v>8093</v>
      </c>
      <c r="B210" s="441" t="s">
        <v>3857</v>
      </c>
      <c r="C210" s="447">
        <v>6804489.0999999996</v>
      </c>
      <c r="D210" s="447">
        <v>0</v>
      </c>
      <c r="E210" s="447">
        <v>1142999.3400000001</v>
      </c>
      <c r="F210" s="447">
        <v>0</v>
      </c>
      <c r="G210" s="448">
        <v>1453266.02</v>
      </c>
      <c r="H210" s="448">
        <v>9608937</v>
      </c>
      <c r="I210" s="438">
        <v>4</v>
      </c>
      <c r="J210" s="438">
        <v>4</v>
      </c>
      <c r="K210" s="438">
        <v>0</v>
      </c>
      <c r="L210" s="438">
        <v>0</v>
      </c>
      <c r="M210" s="438">
        <v>1</v>
      </c>
      <c r="N210" s="436" t="s">
        <v>3517</v>
      </c>
    </row>
    <row r="211" spans="1:14" ht="26" x14ac:dyDescent="0.35">
      <c r="A211" s="440" t="s">
        <v>2436</v>
      </c>
      <c r="B211" s="441" t="s">
        <v>8279</v>
      </c>
      <c r="C211" s="447">
        <v>258246</v>
      </c>
      <c r="D211" s="447">
        <v>0</v>
      </c>
      <c r="E211" s="447">
        <v>348700</v>
      </c>
      <c r="F211" s="447">
        <v>0</v>
      </c>
      <c r="G211" s="449">
        <v>413200</v>
      </c>
      <c r="H211" s="449">
        <v>164446</v>
      </c>
      <c r="I211" s="438">
        <v>2</v>
      </c>
      <c r="J211" s="438">
        <v>0</v>
      </c>
      <c r="K211" s="438">
        <v>2</v>
      </c>
      <c r="L211" s="438">
        <v>3</v>
      </c>
      <c r="M211" s="438">
        <v>0</v>
      </c>
      <c r="N211" s="436" t="s">
        <v>3790</v>
      </c>
    </row>
    <row r="212" spans="1:14" x14ac:dyDescent="0.35">
      <c r="A212" s="440" t="s">
        <v>426</v>
      </c>
      <c r="B212" s="441" t="s">
        <v>15439</v>
      </c>
      <c r="C212" s="447">
        <v>0</v>
      </c>
      <c r="D212" s="447">
        <v>0</v>
      </c>
      <c r="E212" s="447">
        <v>-693439</v>
      </c>
      <c r="F212" s="447">
        <v>0</v>
      </c>
      <c r="G212" s="448">
        <v>-663564</v>
      </c>
      <c r="H212" s="448">
        <v>0</v>
      </c>
      <c r="I212" s="438">
        <v>8</v>
      </c>
      <c r="J212" s="438">
        <v>1</v>
      </c>
      <c r="K212" s="438">
        <v>7</v>
      </c>
      <c r="L212" s="438">
        <v>8</v>
      </c>
      <c r="M212" s="438">
        <v>0</v>
      </c>
      <c r="N212" s="436" t="s">
        <v>3790</v>
      </c>
    </row>
    <row r="213" spans="1:14" ht="26" x14ac:dyDescent="0.35">
      <c r="A213" s="440" t="s">
        <v>4967</v>
      </c>
      <c r="B213" s="441" t="s">
        <v>4062</v>
      </c>
      <c r="C213" s="447">
        <v>1720000</v>
      </c>
      <c r="D213" s="447">
        <v>0</v>
      </c>
      <c r="E213" s="447">
        <v>2006000</v>
      </c>
      <c r="F213" s="447">
        <v>0</v>
      </c>
      <c r="G213" s="449">
        <v>5843248</v>
      </c>
      <c r="H213" s="449">
        <v>3754722</v>
      </c>
      <c r="I213" s="438">
        <v>60</v>
      </c>
      <c r="J213" s="438">
        <v>34</v>
      </c>
      <c r="K213" s="438">
        <v>26</v>
      </c>
      <c r="L213" s="438">
        <v>60</v>
      </c>
      <c r="M213" s="438">
        <v>1</v>
      </c>
      <c r="N213" s="436" t="s">
        <v>3790</v>
      </c>
    </row>
    <row r="214" spans="1:14" ht="26" x14ac:dyDescent="0.35">
      <c r="A214" s="440" t="s">
        <v>2164</v>
      </c>
      <c r="B214" s="441" t="s">
        <v>8793</v>
      </c>
      <c r="C214" s="447">
        <v>26201073</v>
      </c>
      <c r="D214" s="447">
        <v>0</v>
      </c>
      <c r="E214" s="447">
        <v>20021456</v>
      </c>
      <c r="F214" s="447">
        <v>0</v>
      </c>
      <c r="G214" s="448">
        <v>25274943</v>
      </c>
      <c r="H214" s="448">
        <v>0</v>
      </c>
      <c r="I214" s="438">
        <v>11</v>
      </c>
      <c r="J214" s="438">
        <v>4</v>
      </c>
      <c r="K214" s="438">
        <v>7</v>
      </c>
      <c r="L214" s="438">
        <v>7</v>
      </c>
      <c r="M214" s="438">
        <v>1</v>
      </c>
      <c r="N214" s="436" t="s">
        <v>4568</v>
      </c>
    </row>
    <row r="215" spans="1:14" x14ac:dyDescent="0.35">
      <c r="A215" s="440" t="s">
        <v>1824</v>
      </c>
      <c r="B215" s="441" t="s">
        <v>8499</v>
      </c>
      <c r="C215" s="447">
        <v>34316460</v>
      </c>
      <c r="D215" s="447">
        <v>0</v>
      </c>
      <c r="E215" s="447">
        <v>-34934937</v>
      </c>
      <c r="F215" s="447">
        <v>0</v>
      </c>
      <c r="G215" s="449">
        <v>-36277211</v>
      </c>
      <c r="H215" s="449">
        <v>29608633</v>
      </c>
      <c r="I215" s="438">
        <v>3</v>
      </c>
      <c r="J215" s="438">
        <v>2</v>
      </c>
      <c r="K215" s="438">
        <v>1</v>
      </c>
      <c r="L215" s="438">
        <v>10</v>
      </c>
      <c r="M215" s="438">
        <v>0</v>
      </c>
      <c r="N215" s="436" t="s">
        <v>4568</v>
      </c>
    </row>
    <row r="216" spans="1:14" x14ac:dyDescent="0.35">
      <c r="A216" s="440" t="s">
        <v>2549</v>
      </c>
      <c r="B216" s="441" t="s">
        <v>4051</v>
      </c>
      <c r="C216" s="447">
        <v>32832000</v>
      </c>
      <c r="D216" s="447">
        <v>0</v>
      </c>
      <c r="E216" s="447">
        <v>1022000</v>
      </c>
      <c r="F216" s="447">
        <v>0</v>
      </c>
      <c r="G216" s="448">
        <v>-33711000</v>
      </c>
      <c r="H216" s="448">
        <v>0</v>
      </c>
      <c r="I216" s="438">
        <v>32</v>
      </c>
      <c r="J216" s="438">
        <v>20</v>
      </c>
      <c r="K216" s="438">
        <v>12</v>
      </c>
      <c r="L216" s="438">
        <v>10</v>
      </c>
      <c r="M216" s="438">
        <v>1</v>
      </c>
      <c r="N216" s="436" t="s">
        <v>4568</v>
      </c>
    </row>
    <row r="217" spans="1:14" ht="26" x14ac:dyDescent="0.35">
      <c r="A217" s="440" t="s">
        <v>2557</v>
      </c>
      <c r="B217" s="441" t="s">
        <v>14772</v>
      </c>
      <c r="C217" s="447">
        <v>0</v>
      </c>
      <c r="D217" s="447">
        <v>0</v>
      </c>
      <c r="E217" s="447">
        <v>0</v>
      </c>
      <c r="F217" s="447">
        <v>0</v>
      </c>
      <c r="G217" s="449">
        <v>-338470</v>
      </c>
      <c r="H217" s="449">
        <v>6577523</v>
      </c>
      <c r="I217" s="438">
        <v>6</v>
      </c>
      <c r="J217" s="438">
        <v>3</v>
      </c>
      <c r="K217" s="438">
        <v>3</v>
      </c>
      <c r="L217" s="438">
        <v>7</v>
      </c>
      <c r="M217" s="438">
        <v>0</v>
      </c>
      <c r="N217" s="436" t="s">
        <v>3790</v>
      </c>
    </row>
    <row r="218" spans="1:14" x14ac:dyDescent="0.35">
      <c r="A218" s="440" t="s">
        <v>2419</v>
      </c>
      <c r="B218" s="441" t="s">
        <v>4016</v>
      </c>
      <c r="C218" s="447">
        <v>0</v>
      </c>
      <c r="D218" s="447">
        <v>0</v>
      </c>
      <c r="E218" s="447">
        <v>0</v>
      </c>
      <c r="F218" s="447">
        <v>0</v>
      </c>
      <c r="G218" s="448">
        <v>-9390828.3800000008</v>
      </c>
      <c r="H218" s="448">
        <v>31745115</v>
      </c>
      <c r="I218" s="438">
        <v>10</v>
      </c>
      <c r="J218" s="438">
        <v>9</v>
      </c>
      <c r="K218" s="438">
        <v>1</v>
      </c>
      <c r="L218" s="438">
        <v>10</v>
      </c>
      <c r="M218" s="438">
        <v>0</v>
      </c>
      <c r="N218" s="436" t="s">
        <v>3790</v>
      </c>
    </row>
    <row r="219" spans="1:14" ht="26" x14ac:dyDescent="0.35">
      <c r="A219" s="440" t="s">
        <v>3152</v>
      </c>
      <c r="B219" s="441" t="s">
        <v>8802</v>
      </c>
      <c r="C219" s="447">
        <v>16500000</v>
      </c>
      <c r="D219" s="447">
        <v>0</v>
      </c>
      <c r="E219" s="447">
        <v>-17006646</v>
      </c>
      <c r="F219" s="447">
        <v>0</v>
      </c>
      <c r="G219" s="449">
        <v>-18056379</v>
      </c>
      <c r="H219" s="449">
        <v>13254312</v>
      </c>
      <c r="I219" s="438">
        <v>5</v>
      </c>
      <c r="J219" s="438">
        <v>5</v>
      </c>
      <c r="K219" s="438">
        <v>0</v>
      </c>
      <c r="L219" s="438">
        <v>0</v>
      </c>
      <c r="M219" s="438">
        <v>0</v>
      </c>
      <c r="N219" s="436" t="s">
        <v>4568</v>
      </c>
    </row>
    <row r="220" spans="1:14" x14ac:dyDescent="0.35">
      <c r="A220" s="440" t="s">
        <v>8102</v>
      </c>
      <c r="B220" s="441" t="s">
        <v>3343</v>
      </c>
      <c r="C220" s="447">
        <v>849260</v>
      </c>
      <c r="D220" s="447">
        <v>0</v>
      </c>
      <c r="E220" s="447">
        <v>-992466</v>
      </c>
      <c r="F220" s="447">
        <v>0</v>
      </c>
      <c r="G220" s="448">
        <v>-1019649</v>
      </c>
      <c r="H220" s="448">
        <v>85017</v>
      </c>
      <c r="I220" s="438">
        <v>2</v>
      </c>
      <c r="J220" s="438">
        <v>0</v>
      </c>
      <c r="K220" s="438">
        <v>2</v>
      </c>
      <c r="L220" s="438">
        <v>3</v>
      </c>
      <c r="M220" s="438">
        <v>1</v>
      </c>
      <c r="N220" s="436" t="s">
        <v>3790</v>
      </c>
    </row>
    <row r="221" spans="1:14" x14ac:dyDescent="0.35">
      <c r="A221" s="440" t="s">
        <v>7927</v>
      </c>
      <c r="B221" s="441" t="s">
        <v>7917</v>
      </c>
      <c r="C221" s="447">
        <v>874483</v>
      </c>
      <c r="D221" s="447">
        <v>0</v>
      </c>
      <c r="E221" s="447">
        <v>523854</v>
      </c>
      <c r="F221" s="447">
        <v>0</v>
      </c>
      <c r="G221" s="449">
        <v>878436</v>
      </c>
      <c r="H221" s="449">
        <v>0</v>
      </c>
      <c r="I221" s="438"/>
      <c r="J221" s="438"/>
      <c r="K221" s="438"/>
      <c r="L221" s="438"/>
      <c r="M221" s="438"/>
      <c r="N221" s="436"/>
    </row>
    <row r="222" spans="1:14" x14ac:dyDescent="0.35">
      <c r="A222" s="440" t="s">
        <v>1439</v>
      </c>
      <c r="B222" s="441" t="s">
        <v>9732</v>
      </c>
      <c r="C222" s="447">
        <v>21645563</v>
      </c>
      <c r="D222" s="447">
        <v>0</v>
      </c>
      <c r="E222" s="447">
        <v>7340277</v>
      </c>
      <c r="F222" s="447">
        <v>0</v>
      </c>
      <c r="G222" s="448">
        <v>18668965</v>
      </c>
      <c r="H222" s="448">
        <v>16438331</v>
      </c>
      <c r="I222" s="438">
        <v>3</v>
      </c>
      <c r="J222" s="438">
        <v>1</v>
      </c>
      <c r="K222" s="438">
        <v>2</v>
      </c>
      <c r="L222" s="438">
        <v>11</v>
      </c>
      <c r="M222" s="438">
        <v>0</v>
      </c>
      <c r="N222" s="436" t="s">
        <v>4568</v>
      </c>
    </row>
    <row r="223" spans="1:14" x14ac:dyDescent="0.35">
      <c r="A223" s="440" t="s">
        <v>3048</v>
      </c>
      <c r="B223" s="441" t="s">
        <v>14778</v>
      </c>
      <c r="C223" s="447">
        <v>1617328</v>
      </c>
      <c r="D223" s="447">
        <v>0</v>
      </c>
      <c r="E223" s="447">
        <v>241290</v>
      </c>
      <c r="F223" s="447">
        <v>0</v>
      </c>
      <c r="G223" s="449">
        <v>-1760127</v>
      </c>
      <c r="H223" s="449">
        <v>289302</v>
      </c>
      <c r="I223" s="438">
        <v>6</v>
      </c>
      <c r="J223" s="438">
        <v>0</v>
      </c>
      <c r="K223" s="438">
        <v>6</v>
      </c>
      <c r="L223" s="438">
        <v>15</v>
      </c>
      <c r="M223" s="438">
        <v>1</v>
      </c>
      <c r="N223" s="436" t="s">
        <v>3790</v>
      </c>
    </row>
    <row r="224" spans="1:14" x14ac:dyDescent="0.35">
      <c r="A224" s="440" t="s">
        <v>270</v>
      </c>
      <c r="B224" s="441" t="s">
        <v>8315</v>
      </c>
      <c r="C224" s="447">
        <v>0</v>
      </c>
      <c r="D224" s="447">
        <v>0</v>
      </c>
      <c r="E224" s="447">
        <v>-50000</v>
      </c>
      <c r="F224" s="447">
        <v>0</v>
      </c>
      <c r="G224" s="448">
        <v>-111968</v>
      </c>
      <c r="H224" s="448">
        <v>233938</v>
      </c>
      <c r="I224" s="438">
        <v>44</v>
      </c>
      <c r="J224" s="438">
        <v>17</v>
      </c>
      <c r="K224" s="438">
        <v>27</v>
      </c>
      <c r="L224" s="438">
        <v>0</v>
      </c>
      <c r="M224" s="438">
        <v>0</v>
      </c>
      <c r="N224" s="436" t="s">
        <v>3790</v>
      </c>
    </row>
    <row r="225" spans="1:14" x14ac:dyDescent="0.35">
      <c r="A225" s="440" t="s">
        <v>3019</v>
      </c>
      <c r="B225" s="441" t="s">
        <v>12418</v>
      </c>
      <c r="C225" s="447">
        <v>4253835</v>
      </c>
      <c r="D225" s="447">
        <v>0</v>
      </c>
      <c r="E225" s="447">
        <v>0</v>
      </c>
      <c r="F225" s="447">
        <v>0</v>
      </c>
      <c r="G225" s="449">
        <v>-9761015</v>
      </c>
      <c r="H225" s="449">
        <v>960732</v>
      </c>
      <c r="I225" s="438">
        <v>4</v>
      </c>
      <c r="J225" s="438">
        <v>3</v>
      </c>
      <c r="K225" s="438">
        <v>1</v>
      </c>
      <c r="L225" s="438">
        <v>4</v>
      </c>
      <c r="M225" s="438">
        <v>1</v>
      </c>
      <c r="N225" s="436" t="s">
        <v>3790</v>
      </c>
    </row>
    <row r="226" spans="1:14" x14ac:dyDescent="0.35">
      <c r="A226" s="440" t="s">
        <v>1970</v>
      </c>
      <c r="B226" s="441" t="s">
        <v>4193</v>
      </c>
      <c r="C226" s="447">
        <v>34063028.18</v>
      </c>
      <c r="D226" s="447">
        <v>0</v>
      </c>
      <c r="E226" s="447">
        <v>13085115.16</v>
      </c>
      <c r="F226" s="447">
        <v>0</v>
      </c>
      <c r="G226" s="448">
        <v>-34262033.079999998</v>
      </c>
      <c r="H226" s="448">
        <v>6335226</v>
      </c>
      <c r="I226" s="438">
        <v>0</v>
      </c>
      <c r="J226" s="438">
        <v>0</v>
      </c>
      <c r="K226" s="438">
        <v>0</v>
      </c>
      <c r="L226" s="438">
        <v>0</v>
      </c>
      <c r="M226" s="438">
        <v>0</v>
      </c>
      <c r="N226" s="436" t="s">
        <v>4568</v>
      </c>
    </row>
    <row r="227" spans="1:14" ht="26" x14ac:dyDescent="0.35">
      <c r="A227" s="440" t="s">
        <v>8106</v>
      </c>
      <c r="B227" s="441" t="s">
        <v>3875</v>
      </c>
      <c r="C227" s="447">
        <v>839600</v>
      </c>
      <c r="D227" s="447">
        <v>0</v>
      </c>
      <c r="E227" s="447">
        <v>522841</v>
      </c>
      <c r="F227" s="447">
        <v>0</v>
      </c>
      <c r="G227" s="449">
        <v>790841</v>
      </c>
      <c r="H227" s="449">
        <v>0</v>
      </c>
      <c r="I227" s="438">
        <v>30</v>
      </c>
      <c r="J227" s="438">
        <v>12</v>
      </c>
      <c r="K227" s="438">
        <v>18</v>
      </c>
      <c r="L227" s="438">
        <v>12</v>
      </c>
      <c r="M227" s="438">
        <v>1</v>
      </c>
      <c r="N227" s="436" t="s">
        <v>3790</v>
      </c>
    </row>
    <row r="228" spans="1:14" x14ac:dyDescent="0.35">
      <c r="A228" s="440" t="s">
        <v>8110</v>
      </c>
      <c r="B228" s="441" t="s">
        <v>11953</v>
      </c>
      <c r="C228" s="447">
        <v>236128</v>
      </c>
      <c r="D228" s="447">
        <v>0</v>
      </c>
      <c r="E228" s="447">
        <v>191027</v>
      </c>
      <c r="F228" s="447">
        <v>0</v>
      </c>
      <c r="G228" s="448">
        <v>-290967</v>
      </c>
      <c r="H228" s="448">
        <v>154841</v>
      </c>
      <c r="I228" s="438">
        <v>1</v>
      </c>
      <c r="J228" s="438">
        <v>0</v>
      </c>
      <c r="K228" s="438">
        <v>1</v>
      </c>
      <c r="L228" s="438">
        <v>6</v>
      </c>
      <c r="M228" s="438">
        <v>0</v>
      </c>
      <c r="N228" s="436" t="s">
        <v>3790</v>
      </c>
    </row>
    <row r="229" spans="1:14" x14ac:dyDescent="0.35">
      <c r="A229" s="440" t="s">
        <v>8112</v>
      </c>
      <c r="B229" s="441" t="s">
        <v>4065</v>
      </c>
      <c r="C229" s="447">
        <v>75229231</v>
      </c>
      <c r="D229" s="447">
        <v>0</v>
      </c>
      <c r="E229" s="447">
        <v>45150140.630000003</v>
      </c>
      <c r="F229" s="447">
        <v>0</v>
      </c>
      <c r="G229" s="449">
        <v>65700248.289999999</v>
      </c>
      <c r="H229" s="449">
        <v>19987613</v>
      </c>
      <c r="I229" s="438">
        <v>7</v>
      </c>
      <c r="J229" s="438">
        <v>3</v>
      </c>
      <c r="K229" s="438">
        <v>4</v>
      </c>
      <c r="L229" s="438">
        <v>13</v>
      </c>
      <c r="M229" s="438">
        <v>0</v>
      </c>
      <c r="N229" s="436" t="s">
        <v>4568</v>
      </c>
    </row>
    <row r="230" spans="1:14" x14ac:dyDescent="0.35">
      <c r="A230" s="440" t="s">
        <v>14148</v>
      </c>
      <c r="B230" s="441" t="s">
        <v>8501</v>
      </c>
      <c r="C230" s="447">
        <v>189323845</v>
      </c>
      <c r="D230" s="447">
        <v>0</v>
      </c>
      <c r="E230" s="447">
        <v>122736148</v>
      </c>
      <c r="F230" s="447">
        <v>0</v>
      </c>
      <c r="G230" s="447">
        <v>-201331674</v>
      </c>
      <c r="H230" s="448">
        <v>132501557</v>
      </c>
      <c r="I230" s="438">
        <v>7</v>
      </c>
      <c r="J230" s="438">
        <v>1</v>
      </c>
      <c r="K230" s="438">
        <v>6</v>
      </c>
      <c r="L230" s="438">
        <v>2</v>
      </c>
      <c r="M230" s="438">
        <v>0</v>
      </c>
      <c r="N230" s="436" t="s">
        <v>4568</v>
      </c>
    </row>
    <row r="231" spans="1:14" x14ac:dyDescent="0.35">
      <c r="A231" s="440" t="s">
        <v>3210</v>
      </c>
      <c r="B231" s="441" t="s">
        <v>3983</v>
      </c>
      <c r="C231" s="447">
        <v>5080611</v>
      </c>
      <c r="D231" s="447">
        <v>0</v>
      </c>
      <c r="E231" s="447">
        <v>1458419</v>
      </c>
      <c r="F231" s="447">
        <v>0</v>
      </c>
      <c r="G231" s="449">
        <v>-187630111</v>
      </c>
      <c r="H231" s="449">
        <v>0</v>
      </c>
      <c r="I231" s="438">
        <v>65000</v>
      </c>
      <c r="J231" s="438">
        <v>20000</v>
      </c>
      <c r="K231" s="438">
        <v>45000</v>
      </c>
      <c r="L231" s="438" t="s">
        <v>13727</v>
      </c>
      <c r="M231" s="438">
        <v>56</v>
      </c>
      <c r="N231" s="436" t="s">
        <v>4568</v>
      </c>
    </row>
    <row r="232" spans="1:14" ht="42" x14ac:dyDescent="0.35">
      <c r="A232" s="440" t="s">
        <v>16752</v>
      </c>
      <c r="B232" s="441" t="s">
        <v>12911</v>
      </c>
      <c r="C232" s="447">
        <v>208028173</v>
      </c>
      <c r="D232" s="447">
        <v>0</v>
      </c>
      <c r="E232" s="447">
        <v>157012615</v>
      </c>
      <c r="F232" s="447">
        <v>0</v>
      </c>
      <c r="G232" s="448">
        <v>90643592</v>
      </c>
      <c r="H232" s="448">
        <v>1383799968</v>
      </c>
      <c r="I232" s="438">
        <v>0</v>
      </c>
      <c r="J232" s="438">
        <v>0</v>
      </c>
      <c r="K232" s="438">
        <v>0</v>
      </c>
      <c r="L232" s="438">
        <v>2</v>
      </c>
      <c r="M232" s="438">
        <v>26</v>
      </c>
      <c r="N232" s="436" t="s">
        <v>4568</v>
      </c>
    </row>
    <row r="233" spans="1:14" x14ac:dyDescent="0.35">
      <c r="A233" s="440" t="s">
        <v>4977</v>
      </c>
      <c r="B233" s="441" t="s">
        <v>3910</v>
      </c>
      <c r="C233" s="447">
        <v>1183658</v>
      </c>
      <c r="D233" s="447">
        <v>0</v>
      </c>
      <c r="E233" s="447">
        <v>572989</v>
      </c>
      <c r="F233" s="447">
        <v>0</v>
      </c>
      <c r="G233" s="449">
        <v>1156935</v>
      </c>
      <c r="H233" s="449">
        <v>125674</v>
      </c>
      <c r="I233" s="438">
        <v>2</v>
      </c>
      <c r="J233" s="438">
        <v>1</v>
      </c>
      <c r="K233" s="438">
        <v>1</v>
      </c>
      <c r="L233" s="438">
        <v>10</v>
      </c>
      <c r="M233" s="438">
        <v>0</v>
      </c>
      <c r="N233" s="436" t="s">
        <v>3790</v>
      </c>
    </row>
    <row r="234" spans="1:14" x14ac:dyDescent="0.35">
      <c r="A234" s="440" t="s">
        <v>3081</v>
      </c>
      <c r="B234" s="441" t="s">
        <v>3893</v>
      </c>
      <c r="C234" s="447">
        <v>1929411</v>
      </c>
      <c r="D234" s="447">
        <v>0</v>
      </c>
      <c r="E234" s="447">
        <v>1833701</v>
      </c>
      <c r="F234" s="447">
        <v>0</v>
      </c>
      <c r="G234" s="448">
        <v>1881751</v>
      </c>
      <c r="H234" s="448">
        <v>2194269</v>
      </c>
      <c r="I234" s="438">
        <v>17</v>
      </c>
      <c r="J234" s="438">
        <v>9</v>
      </c>
      <c r="K234" s="438">
        <v>8</v>
      </c>
      <c r="L234" s="438">
        <v>17</v>
      </c>
      <c r="M234" s="438">
        <v>0</v>
      </c>
      <c r="N234" s="436" t="s">
        <v>3790</v>
      </c>
    </row>
    <row r="235" spans="1:14" ht="26" x14ac:dyDescent="0.35">
      <c r="A235" s="440" t="s">
        <v>3234</v>
      </c>
      <c r="B235" s="441" t="s">
        <v>4045</v>
      </c>
      <c r="C235" s="447">
        <v>422272</v>
      </c>
      <c r="D235" s="447">
        <v>0</v>
      </c>
      <c r="E235" s="447">
        <v>-660000</v>
      </c>
      <c r="F235" s="447">
        <v>0</v>
      </c>
      <c r="G235" s="449">
        <v>-703950</v>
      </c>
      <c r="H235" s="449">
        <v>1816117</v>
      </c>
      <c r="I235" s="438">
        <v>7</v>
      </c>
      <c r="J235" s="438">
        <v>7</v>
      </c>
      <c r="K235" s="438">
        <v>0</v>
      </c>
      <c r="L235" s="438">
        <v>4</v>
      </c>
      <c r="M235" s="438">
        <v>0</v>
      </c>
      <c r="N235" s="436" t="s">
        <v>3790</v>
      </c>
    </row>
    <row r="236" spans="1:14" x14ac:dyDescent="0.35">
      <c r="A236" s="440" t="s">
        <v>2401</v>
      </c>
      <c r="B236" s="441" t="s">
        <v>9640</v>
      </c>
      <c r="C236" s="447">
        <v>5426930</v>
      </c>
      <c r="D236" s="447">
        <v>0</v>
      </c>
      <c r="E236" s="447">
        <v>4739693</v>
      </c>
      <c r="F236" s="447">
        <v>0</v>
      </c>
      <c r="G236" s="448">
        <v>-5791941.8899999997</v>
      </c>
      <c r="H236" s="448">
        <v>1018707</v>
      </c>
      <c r="I236" s="438">
        <v>5</v>
      </c>
      <c r="J236" s="438">
        <v>4</v>
      </c>
      <c r="K236" s="438">
        <v>1</v>
      </c>
      <c r="L236" s="438">
        <v>5</v>
      </c>
      <c r="M236" s="438">
        <v>1</v>
      </c>
      <c r="N236" s="436" t="s">
        <v>3517</v>
      </c>
    </row>
    <row r="237" spans="1:14" x14ac:dyDescent="0.35">
      <c r="A237" s="444" t="s">
        <v>1161</v>
      </c>
      <c r="B237" s="445" t="s">
        <v>8242</v>
      </c>
      <c r="C237" s="450">
        <v>33196562</v>
      </c>
      <c r="D237" s="450">
        <v>0</v>
      </c>
      <c r="E237" s="450">
        <v>33020703</v>
      </c>
      <c r="F237" s="450">
        <v>0</v>
      </c>
      <c r="G237" s="451">
        <v>33133562</v>
      </c>
      <c r="H237" s="451">
        <v>-50000</v>
      </c>
      <c r="I237" s="439">
        <v>7</v>
      </c>
      <c r="J237" s="439">
        <v>2</v>
      </c>
      <c r="K237" s="439">
        <v>5</v>
      </c>
      <c r="L237" s="439">
        <v>31</v>
      </c>
      <c r="M237" s="439">
        <v>0</v>
      </c>
      <c r="N237" s="437" t="s">
        <v>4568</v>
      </c>
    </row>
    <row r="238" spans="1:14" ht="42" x14ac:dyDescent="0.35">
      <c r="A238" s="440" t="s">
        <v>16186</v>
      </c>
      <c r="B238" s="441" t="s">
        <v>8384</v>
      </c>
      <c r="C238" s="447">
        <v>27212238</v>
      </c>
      <c r="D238" s="447">
        <v>0</v>
      </c>
      <c r="E238" s="447">
        <v>1980000</v>
      </c>
      <c r="F238" s="447">
        <v>0</v>
      </c>
      <c r="G238" s="448">
        <v>2140965</v>
      </c>
      <c r="H238" s="448">
        <v>25037061</v>
      </c>
      <c r="I238" s="438">
        <v>3</v>
      </c>
      <c r="J238" s="438">
        <v>3</v>
      </c>
      <c r="K238" s="438">
        <v>0</v>
      </c>
      <c r="L238" s="438">
        <v>0</v>
      </c>
      <c r="M238" s="438">
        <v>1</v>
      </c>
      <c r="N238" s="436" t="s">
        <v>4568</v>
      </c>
    </row>
    <row r="239" spans="1:14" x14ac:dyDescent="0.35">
      <c r="A239" s="440" t="s">
        <v>1046</v>
      </c>
      <c r="B239" s="441" t="s">
        <v>3907</v>
      </c>
      <c r="C239" s="447">
        <v>267044361</v>
      </c>
      <c r="D239" s="447">
        <v>0</v>
      </c>
      <c r="E239" s="447">
        <v>40551071</v>
      </c>
      <c r="F239" s="447">
        <v>0</v>
      </c>
      <c r="G239" s="449">
        <v>232612882</v>
      </c>
      <c r="H239" s="449">
        <v>127471000</v>
      </c>
      <c r="I239" s="438">
        <v>0</v>
      </c>
      <c r="J239" s="438">
        <v>0</v>
      </c>
      <c r="K239" s="438">
        <v>0</v>
      </c>
      <c r="L239" s="438">
        <v>0</v>
      </c>
      <c r="M239" s="438">
        <v>0</v>
      </c>
      <c r="N239" s="436" t="s">
        <v>4568</v>
      </c>
    </row>
    <row r="240" spans="1:14" x14ac:dyDescent="0.35">
      <c r="A240" s="444" t="s">
        <v>691</v>
      </c>
      <c r="B240" s="445" t="s">
        <v>8660</v>
      </c>
      <c r="C240" s="450">
        <v>368264760</v>
      </c>
      <c r="D240" s="450">
        <v>0</v>
      </c>
      <c r="E240" s="450">
        <v>337769942</v>
      </c>
      <c r="F240" s="450">
        <v>0</v>
      </c>
      <c r="G240" s="451">
        <v>338481887</v>
      </c>
      <c r="H240" s="451">
        <v>0</v>
      </c>
      <c r="I240" s="439">
        <v>10</v>
      </c>
      <c r="J240" s="439">
        <v>7</v>
      </c>
      <c r="K240" s="439">
        <v>3</v>
      </c>
      <c r="L240" s="439">
        <v>2213</v>
      </c>
      <c r="M240" s="439">
        <v>0</v>
      </c>
      <c r="N240" s="437" t="s">
        <v>4568</v>
      </c>
    </row>
    <row r="241" spans="1:14" x14ac:dyDescent="0.35">
      <c r="A241" s="440" t="s">
        <v>1230</v>
      </c>
      <c r="B241" s="441" t="s">
        <v>15240</v>
      </c>
      <c r="C241" s="447">
        <v>7571855</v>
      </c>
      <c r="D241" s="447">
        <v>0</v>
      </c>
      <c r="E241" s="447">
        <v>7189127</v>
      </c>
      <c r="F241" s="447">
        <v>0</v>
      </c>
      <c r="G241" s="449">
        <v>7189127</v>
      </c>
      <c r="H241" s="449">
        <v>1609181</v>
      </c>
      <c r="I241" s="438">
        <v>2</v>
      </c>
      <c r="J241" s="438">
        <v>2</v>
      </c>
      <c r="K241" s="438">
        <v>0</v>
      </c>
      <c r="L241" s="438">
        <v>0</v>
      </c>
      <c r="M241" s="438">
        <v>0</v>
      </c>
      <c r="N241" s="436" t="s">
        <v>3517</v>
      </c>
    </row>
    <row r="242" spans="1:14" x14ac:dyDescent="0.35">
      <c r="A242" s="440" t="s">
        <v>8286</v>
      </c>
      <c r="B242" s="441" t="s">
        <v>8284</v>
      </c>
      <c r="C242" s="447">
        <v>330460</v>
      </c>
      <c r="D242" s="447">
        <v>0</v>
      </c>
      <c r="E242" s="447">
        <v>-342990</v>
      </c>
      <c r="F242" s="447">
        <v>0</v>
      </c>
      <c r="G242" s="448">
        <v>-348799</v>
      </c>
      <c r="H242" s="448">
        <v>64766</v>
      </c>
      <c r="I242" s="438">
        <v>11</v>
      </c>
      <c r="J242" s="438">
        <v>3</v>
      </c>
      <c r="K242" s="438">
        <v>8</v>
      </c>
      <c r="L242" s="438">
        <v>16</v>
      </c>
      <c r="M242" s="438">
        <v>0</v>
      </c>
      <c r="N242" s="436" t="s">
        <v>3790</v>
      </c>
    </row>
    <row r="243" spans="1:14" ht="26" x14ac:dyDescent="0.35">
      <c r="A243" s="440" t="s">
        <v>3214</v>
      </c>
      <c r="B243" s="441" t="s">
        <v>3937</v>
      </c>
      <c r="C243" s="447">
        <v>3304664</v>
      </c>
      <c r="D243" s="447">
        <v>0</v>
      </c>
      <c r="E243" s="447">
        <v>2553235</v>
      </c>
      <c r="F243" s="447">
        <v>0</v>
      </c>
      <c r="G243" s="449">
        <v>3134126</v>
      </c>
      <c r="H243" s="449">
        <v>6582450</v>
      </c>
      <c r="I243" s="438">
        <v>3</v>
      </c>
      <c r="J243" s="438">
        <v>1</v>
      </c>
      <c r="K243" s="438">
        <v>2</v>
      </c>
      <c r="L243" s="438">
        <v>15</v>
      </c>
      <c r="M243" s="438">
        <v>0</v>
      </c>
      <c r="N243" s="436" t="s">
        <v>3790</v>
      </c>
    </row>
    <row r="244" spans="1:14" x14ac:dyDescent="0.35">
      <c r="A244" s="440" t="s">
        <v>2551</v>
      </c>
      <c r="B244" s="441" t="s">
        <v>8862</v>
      </c>
      <c r="C244" s="447">
        <v>50000</v>
      </c>
      <c r="D244" s="447">
        <v>0</v>
      </c>
      <c r="E244" s="447">
        <v>15000</v>
      </c>
      <c r="F244" s="447">
        <v>0</v>
      </c>
      <c r="G244" s="448">
        <v>-69500</v>
      </c>
      <c r="H244" s="448">
        <v>0</v>
      </c>
      <c r="I244" s="438">
        <v>3</v>
      </c>
      <c r="J244" s="438">
        <v>0</v>
      </c>
      <c r="K244" s="438">
        <v>3</v>
      </c>
      <c r="L244" s="438">
        <v>4</v>
      </c>
      <c r="M244" s="438">
        <v>0</v>
      </c>
      <c r="N244" s="436" t="s">
        <v>3790</v>
      </c>
    </row>
    <row r="245" spans="1:14" x14ac:dyDescent="0.35">
      <c r="A245" s="440" t="s">
        <v>3158</v>
      </c>
      <c r="B245" s="441" t="s">
        <v>4000</v>
      </c>
      <c r="C245" s="447">
        <v>1754296</v>
      </c>
      <c r="D245" s="447">
        <v>0</v>
      </c>
      <c r="E245" s="447">
        <v>17270</v>
      </c>
      <c r="F245" s="447">
        <v>0</v>
      </c>
      <c r="G245" s="449">
        <v>2196443</v>
      </c>
      <c r="H245" s="449">
        <v>5735983</v>
      </c>
      <c r="I245" s="438">
        <v>35</v>
      </c>
      <c r="J245" s="438">
        <v>6</v>
      </c>
      <c r="K245" s="438">
        <v>29</v>
      </c>
      <c r="L245" s="438">
        <v>3</v>
      </c>
      <c r="M245" s="438">
        <v>1</v>
      </c>
      <c r="N245" s="436" t="s">
        <v>3790</v>
      </c>
    </row>
    <row r="246" spans="1:14" x14ac:dyDescent="0.35">
      <c r="A246" s="440" t="s">
        <v>8118</v>
      </c>
      <c r="B246" s="441" t="s">
        <v>8585</v>
      </c>
      <c r="C246" s="447">
        <v>338018</v>
      </c>
      <c r="D246" s="447">
        <v>0</v>
      </c>
      <c r="E246" s="447">
        <v>300000</v>
      </c>
      <c r="F246" s="447">
        <v>0</v>
      </c>
      <c r="G246" s="448">
        <v>306583</v>
      </c>
      <c r="H246" s="448">
        <v>279084</v>
      </c>
      <c r="I246" s="438">
        <v>5</v>
      </c>
      <c r="J246" s="438">
        <v>3</v>
      </c>
      <c r="K246" s="438">
        <v>2</v>
      </c>
      <c r="L246" s="438">
        <v>15</v>
      </c>
      <c r="M246" s="438">
        <v>0</v>
      </c>
      <c r="N246" s="436" t="s">
        <v>3790</v>
      </c>
    </row>
    <row r="247" spans="1:14" ht="26" x14ac:dyDescent="0.35">
      <c r="A247" s="440" t="s">
        <v>4979</v>
      </c>
      <c r="B247" s="441" t="s">
        <v>14513</v>
      </c>
      <c r="C247" s="447">
        <v>270300</v>
      </c>
      <c r="D247" s="447">
        <v>0</v>
      </c>
      <c r="E247" s="447">
        <v>215030</v>
      </c>
      <c r="F247" s="447">
        <v>0</v>
      </c>
      <c r="G247" s="449">
        <v>302770</v>
      </c>
      <c r="H247" s="449">
        <v>492913</v>
      </c>
      <c r="I247" s="438">
        <v>35</v>
      </c>
      <c r="J247" s="438">
        <v>17</v>
      </c>
      <c r="K247" s="438">
        <v>18</v>
      </c>
      <c r="L247" s="438">
        <v>15</v>
      </c>
      <c r="M247" s="438">
        <v>1</v>
      </c>
      <c r="N247" s="436" t="s">
        <v>3790</v>
      </c>
    </row>
    <row r="248" spans="1:14" x14ac:dyDescent="0.35">
      <c r="A248" s="440" t="s">
        <v>3185</v>
      </c>
      <c r="B248" s="441" t="s">
        <v>8857</v>
      </c>
      <c r="C248" s="447">
        <v>17641027</v>
      </c>
      <c r="D248" s="447">
        <v>0</v>
      </c>
      <c r="E248" s="447">
        <v>16584208</v>
      </c>
      <c r="F248" s="447">
        <v>0</v>
      </c>
      <c r="G248" s="448">
        <v>10767156</v>
      </c>
      <c r="H248" s="448">
        <v>6706972</v>
      </c>
      <c r="I248" s="438">
        <v>3</v>
      </c>
      <c r="J248" s="438">
        <v>2</v>
      </c>
      <c r="K248" s="438">
        <v>1</v>
      </c>
      <c r="L248" s="438">
        <v>45</v>
      </c>
      <c r="M248" s="438">
        <v>1</v>
      </c>
      <c r="N248" s="436" t="s">
        <v>4568</v>
      </c>
    </row>
    <row r="249" spans="1:14" x14ac:dyDescent="0.35">
      <c r="A249" s="440" t="s">
        <v>1668</v>
      </c>
      <c r="B249" s="441" t="s">
        <v>3839</v>
      </c>
      <c r="C249" s="447">
        <v>20622705</v>
      </c>
      <c r="D249" s="447">
        <v>0</v>
      </c>
      <c r="E249" s="447">
        <v>11783390</v>
      </c>
      <c r="F249" s="447">
        <v>0</v>
      </c>
      <c r="G249" s="449">
        <v>25596727</v>
      </c>
      <c r="H249" s="449">
        <v>27938398</v>
      </c>
      <c r="I249" s="438">
        <v>26</v>
      </c>
      <c r="J249" s="438">
        <v>9</v>
      </c>
      <c r="K249" s="438">
        <v>17</v>
      </c>
      <c r="L249" s="438">
        <v>0</v>
      </c>
      <c r="M249" s="438">
        <v>0</v>
      </c>
      <c r="N249" s="436" t="s">
        <v>4568</v>
      </c>
    </row>
    <row r="250" spans="1:14" x14ac:dyDescent="0.35">
      <c r="A250" s="440" t="s">
        <v>55</v>
      </c>
      <c r="B250" s="441" t="s">
        <v>4087</v>
      </c>
      <c r="C250" s="447">
        <v>23530000</v>
      </c>
      <c r="D250" s="447">
        <v>0</v>
      </c>
      <c r="E250" s="447">
        <v>20542000</v>
      </c>
      <c r="F250" s="447">
        <v>0</v>
      </c>
      <c r="G250" s="448">
        <v>22630000</v>
      </c>
      <c r="H250" s="448">
        <v>30790000</v>
      </c>
      <c r="I250" s="438">
        <v>5</v>
      </c>
      <c r="J250" s="438">
        <v>4</v>
      </c>
      <c r="K250" s="438">
        <v>1</v>
      </c>
      <c r="L250" s="438">
        <v>10</v>
      </c>
      <c r="M250" s="438">
        <v>0</v>
      </c>
      <c r="N250" s="436" t="s">
        <v>4568</v>
      </c>
    </row>
    <row r="251" spans="1:14" ht="26" x14ac:dyDescent="0.35">
      <c r="A251" s="440" t="s">
        <v>8122</v>
      </c>
      <c r="B251" s="441" t="s">
        <v>3849</v>
      </c>
      <c r="C251" s="447">
        <v>840814</v>
      </c>
      <c r="D251" s="447">
        <v>0</v>
      </c>
      <c r="E251" s="447">
        <v>703128</v>
      </c>
      <c r="F251" s="447">
        <v>0</v>
      </c>
      <c r="G251" s="449">
        <v>811656</v>
      </c>
      <c r="H251" s="449">
        <v>80249</v>
      </c>
      <c r="I251" s="438">
        <v>13</v>
      </c>
      <c r="J251" s="438">
        <v>6</v>
      </c>
      <c r="K251" s="438">
        <v>7</v>
      </c>
      <c r="L251" s="438">
        <v>22</v>
      </c>
      <c r="M251" s="438">
        <v>0</v>
      </c>
      <c r="N251" s="436" t="s">
        <v>3790</v>
      </c>
    </row>
    <row r="252" spans="1:14" ht="26" x14ac:dyDescent="0.35">
      <c r="A252" s="440" t="s">
        <v>3084</v>
      </c>
      <c r="B252" s="441" t="s">
        <v>8303</v>
      </c>
      <c r="C252" s="447">
        <v>7826370</v>
      </c>
      <c r="D252" s="447">
        <v>0</v>
      </c>
      <c r="E252" s="447">
        <v>1082900</v>
      </c>
      <c r="F252" s="447">
        <v>0</v>
      </c>
      <c r="G252" s="448">
        <v>-13687267</v>
      </c>
      <c r="H252" s="448">
        <v>68495891</v>
      </c>
      <c r="I252" s="438">
        <v>218</v>
      </c>
      <c r="J252" s="438">
        <v>88</v>
      </c>
      <c r="K252" s="438">
        <v>130</v>
      </c>
      <c r="L252" s="438">
        <v>15</v>
      </c>
      <c r="M252" s="438">
        <v>3</v>
      </c>
      <c r="N252" s="436" t="s">
        <v>4568</v>
      </c>
    </row>
    <row r="253" spans="1:14" x14ac:dyDescent="0.35">
      <c r="A253" s="440" t="s">
        <v>8127</v>
      </c>
      <c r="B253" s="441" t="s">
        <v>4083</v>
      </c>
      <c r="C253" s="447">
        <v>1564543</v>
      </c>
      <c r="D253" s="447">
        <v>0</v>
      </c>
      <c r="E253" s="447">
        <v>1507343</v>
      </c>
      <c r="F253" s="447">
        <v>0</v>
      </c>
      <c r="G253" s="449">
        <v>-1576543</v>
      </c>
      <c r="H253" s="449">
        <v>0</v>
      </c>
      <c r="I253" s="438">
        <v>4</v>
      </c>
      <c r="J253" s="438">
        <v>3</v>
      </c>
      <c r="K253" s="438">
        <v>1</v>
      </c>
      <c r="L253" s="438">
        <v>0</v>
      </c>
      <c r="M253" s="438">
        <v>0</v>
      </c>
      <c r="N253" s="436" t="s">
        <v>3790</v>
      </c>
    </row>
    <row r="254" spans="1:14" x14ac:dyDescent="0.35">
      <c r="A254" s="440" t="s">
        <v>14919</v>
      </c>
      <c r="B254" s="441" t="s">
        <v>14918</v>
      </c>
      <c r="C254" s="447">
        <v>519675</v>
      </c>
      <c r="D254" s="447">
        <v>0</v>
      </c>
      <c r="E254" s="447">
        <v>101675</v>
      </c>
      <c r="F254" s="447">
        <v>0</v>
      </c>
      <c r="G254" s="448">
        <v>-588992</v>
      </c>
      <c r="H254" s="448">
        <v>126963</v>
      </c>
      <c r="I254" s="438">
        <v>4</v>
      </c>
      <c r="J254" s="438">
        <v>1</v>
      </c>
      <c r="K254" s="438">
        <v>3</v>
      </c>
      <c r="L254" s="438">
        <v>5</v>
      </c>
      <c r="M254" s="438">
        <v>1</v>
      </c>
      <c r="N254" s="436" t="s">
        <v>3790</v>
      </c>
    </row>
    <row r="255" spans="1:14" ht="42" x14ac:dyDescent="0.35">
      <c r="A255" s="440" t="s">
        <v>16211</v>
      </c>
      <c r="B255" s="441" t="s">
        <v>3960</v>
      </c>
      <c r="C255" s="447">
        <v>24649995</v>
      </c>
      <c r="D255" s="447">
        <v>0</v>
      </c>
      <c r="E255" s="447">
        <v>2930083</v>
      </c>
      <c r="F255" s="447">
        <v>0</v>
      </c>
      <c r="G255" s="449">
        <v>30704755</v>
      </c>
      <c r="H255" s="449">
        <v>164823020</v>
      </c>
      <c r="I255" s="438">
        <v>322</v>
      </c>
      <c r="J255" s="438">
        <v>112</v>
      </c>
      <c r="K255" s="438">
        <v>210</v>
      </c>
      <c r="L255" s="438">
        <v>5</v>
      </c>
      <c r="M255" s="438">
        <v>5</v>
      </c>
      <c r="N255" s="436" t="s">
        <v>4568</v>
      </c>
    </row>
    <row r="256" spans="1:14" ht="26" x14ac:dyDescent="0.35">
      <c r="A256" s="440" t="s">
        <v>8682</v>
      </c>
      <c r="B256" s="441" t="s">
        <v>8655</v>
      </c>
      <c r="C256" s="447">
        <v>366706</v>
      </c>
      <c r="D256" s="447">
        <v>0</v>
      </c>
      <c r="E256" s="447">
        <v>264372</v>
      </c>
      <c r="F256" s="447">
        <v>0</v>
      </c>
      <c r="G256" s="448">
        <v>414874</v>
      </c>
      <c r="H256" s="448">
        <v>73502</v>
      </c>
      <c r="I256" s="438">
        <v>4</v>
      </c>
      <c r="J256" s="438">
        <v>3</v>
      </c>
      <c r="K256" s="438">
        <v>1</v>
      </c>
      <c r="L256" s="438">
        <v>0</v>
      </c>
      <c r="M256" s="438">
        <v>0</v>
      </c>
      <c r="N256" s="436" t="s">
        <v>3790</v>
      </c>
    </row>
    <row r="257" spans="1:14" x14ac:dyDescent="0.35">
      <c r="A257" s="440" t="s">
        <v>1773</v>
      </c>
      <c r="B257" s="441" t="s">
        <v>15399</v>
      </c>
      <c r="C257" s="447">
        <v>9313500</v>
      </c>
      <c r="D257" s="447">
        <v>0</v>
      </c>
      <c r="E257" s="447">
        <v>1468830</v>
      </c>
      <c r="F257" s="447">
        <v>0</v>
      </c>
      <c r="G257" s="449">
        <v>7677800</v>
      </c>
      <c r="H257" s="449">
        <v>27842209</v>
      </c>
      <c r="I257" s="438">
        <v>3</v>
      </c>
      <c r="J257" s="438">
        <v>1</v>
      </c>
      <c r="K257" s="438">
        <v>2</v>
      </c>
      <c r="L257" s="438">
        <v>20</v>
      </c>
      <c r="M257" s="438">
        <v>0</v>
      </c>
      <c r="N257" s="436" t="s">
        <v>3517</v>
      </c>
    </row>
    <row r="258" spans="1:14" ht="26" x14ac:dyDescent="0.35">
      <c r="A258" s="440" t="s">
        <v>8129</v>
      </c>
      <c r="B258" s="441" t="s">
        <v>4056</v>
      </c>
      <c r="C258" s="447">
        <v>1946123</v>
      </c>
      <c r="D258" s="447">
        <v>0</v>
      </c>
      <c r="E258" s="447">
        <v>1623425</v>
      </c>
      <c r="F258" s="447">
        <v>0</v>
      </c>
      <c r="G258" s="448">
        <v>1727927</v>
      </c>
      <c r="H258" s="448">
        <v>1452937</v>
      </c>
      <c r="I258" s="438">
        <v>60</v>
      </c>
      <c r="J258" s="438">
        <v>0</v>
      </c>
      <c r="K258" s="438">
        <v>60</v>
      </c>
      <c r="L258" s="438">
        <v>11</v>
      </c>
      <c r="M258" s="438">
        <v>0</v>
      </c>
      <c r="N258" s="436" t="s">
        <v>3790</v>
      </c>
    </row>
    <row r="259" spans="1:14" x14ac:dyDescent="0.35">
      <c r="A259" s="440" t="s">
        <v>13370</v>
      </c>
      <c r="B259" s="441" t="s">
        <v>13369</v>
      </c>
      <c r="C259" s="447">
        <v>0</v>
      </c>
      <c r="D259" s="447">
        <v>0</v>
      </c>
      <c r="E259" s="447">
        <v>0</v>
      </c>
      <c r="F259" s="447">
        <v>0</v>
      </c>
      <c r="G259" s="449">
        <v>0</v>
      </c>
      <c r="H259" s="449">
        <v>0</v>
      </c>
      <c r="I259" s="438">
        <v>2</v>
      </c>
      <c r="J259" s="438">
        <v>0</v>
      </c>
      <c r="K259" s="438">
        <v>2</v>
      </c>
      <c r="L259" s="438">
        <v>7</v>
      </c>
      <c r="M259" s="438">
        <v>0</v>
      </c>
      <c r="N259" s="436" t="s">
        <v>3790</v>
      </c>
    </row>
    <row r="260" spans="1:14" x14ac:dyDescent="0.35">
      <c r="A260" s="440" t="s">
        <v>3140</v>
      </c>
      <c r="B260" s="441" t="s">
        <v>8233</v>
      </c>
      <c r="C260" s="447">
        <v>528311217.87</v>
      </c>
      <c r="D260" s="447">
        <v>0</v>
      </c>
      <c r="E260" s="447">
        <v>145399799.09999999</v>
      </c>
      <c r="F260" s="447">
        <v>0</v>
      </c>
      <c r="G260" s="448">
        <v>427283329.06</v>
      </c>
      <c r="H260" s="448">
        <v>903077897</v>
      </c>
      <c r="I260" s="438">
        <v>20</v>
      </c>
      <c r="J260" s="438">
        <v>8</v>
      </c>
      <c r="K260" s="438">
        <v>12</v>
      </c>
      <c r="L260" s="438">
        <v>0</v>
      </c>
      <c r="M260" s="438">
        <v>1</v>
      </c>
      <c r="N260" s="436" t="s">
        <v>4568</v>
      </c>
    </row>
    <row r="261" spans="1:14" ht="40.5" x14ac:dyDescent="0.35">
      <c r="A261" s="440" t="s">
        <v>16753</v>
      </c>
      <c r="B261" s="441" t="s">
        <v>8752</v>
      </c>
      <c r="C261" s="447">
        <v>138022565</v>
      </c>
      <c r="D261" s="447">
        <v>0</v>
      </c>
      <c r="E261" s="447">
        <v>69363173</v>
      </c>
      <c r="F261" s="447">
        <v>0</v>
      </c>
      <c r="G261" s="449">
        <v>-228297277</v>
      </c>
      <c r="H261" s="449">
        <v>74820016</v>
      </c>
      <c r="I261" s="438">
        <v>8</v>
      </c>
      <c r="J261" s="438">
        <v>6</v>
      </c>
      <c r="K261" s="438">
        <v>2</v>
      </c>
      <c r="L261" s="438">
        <v>0</v>
      </c>
      <c r="M261" s="438">
        <v>4</v>
      </c>
      <c r="N261" s="436" t="s">
        <v>4568</v>
      </c>
    </row>
    <row r="262" spans="1:14" ht="26" x14ac:dyDescent="0.35">
      <c r="A262" s="440" t="s">
        <v>13647</v>
      </c>
      <c r="B262" s="441" t="s">
        <v>13648</v>
      </c>
      <c r="C262" s="447">
        <v>1018084</v>
      </c>
      <c r="D262" s="447">
        <v>0</v>
      </c>
      <c r="E262" s="447">
        <v>217969</v>
      </c>
      <c r="F262" s="447">
        <v>0</v>
      </c>
      <c r="G262" s="448">
        <v>313994</v>
      </c>
      <c r="H262" s="448">
        <v>494121</v>
      </c>
      <c r="I262" s="438">
        <v>20</v>
      </c>
      <c r="J262" s="438">
        <v>6</v>
      </c>
      <c r="K262" s="438">
        <v>14</v>
      </c>
      <c r="L262" s="438">
        <v>0</v>
      </c>
      <c r="M262" s="438">
        <v>0</v>
      </c>
      <c r="N262" s="436" t="s">
        <v>3790</v>
      </c>
    </row>
    <row r="263" spans="1:14" ht="26" x14ac:dyDescent="0.35">
      <c r="A263" s="440" t="s">
        <v>8135</v>
      </c>
      <c r="B263" s="441" t="s">
        <v>3589</v>
      </c>
      <c r="C263" s="447">
        <v>137919</v>
      </c>
      <c r="D263" s="447">
        <v>0</v>
      </c>
      <c r="E263" s="447">
        <v>15000</v>
      </c>
      <c r="F263" s="447">
        <v>0</v>
      </c>
      <c r="G263" s="449">
        <v>70700</v>
      </c>
      <c r="H263" s="449">
        <v>92219</v>
      </c>
      <c r="I263" s="438">
        <v>3</v>
      </c>
      <c r="J263" s="438">
        <v>1</v>
      </c>
      <c r="K263" s="438">
        <v>2</v>
      </c>
      <c r="L263" s="438">
        <v>0</v>
      </c>
      <c r="M263" s="438">
        <v>0</v>
      </c>
      <c r="N263" s="436" t="s">
        <v>3790</v>
      </c>
    </row>
    <row r="264" spans="1:14" x14ac:dyDescent="0.35">
      <c r="A264" s="440" t="s">
        <v>416</v>
      </c>
      <c r="B264" s="441" t="s">
        <v>414</v>
      </c>
      <c r="C264" s="447">
        <v>25345060</v>
      </c>
      <c r="D264" s="447">
        <v>0</v>
      </c>
      <c r="E264" s="447">
        <v>25345060</v>
      </c>
      <c r="F264" s="447">
        <v>0</v>
      </c>
      <c r="G264" s="448">
        <v>-73852140</v>
      </c>
      <c r="H264" s="448">
        <v>0</v>
      </c>
      <c r="I264" s="438">
        <v>5</v>
      </c>
      <c r="J264" s="438">
        <v>0</v>
      </c>
      <c r="K264" s="438">
        <v>5</v>
      </c>
      <c r="L264" s="438">
        <v>4</v>
      </c>
      <c r="M264" s="438">
        <v>1</v>
      </c>
      <c r="N264" s="436" t="s">
        <v>3517</v>
      </c>
    </row>
    <row r="265" spans="1:14" x14ac:dyDescent="0.35">
      <c r="A265" s="440" t="s">
        <v>13620</v>
      </c>
      <c r="B265" s="441" t="s">
        <v>427</v>
      </c>
      <c r="C265" s="447">
        <v>12967265</v>
      </c>
      <c r="D265" s="447">
        <v>0</v>
      </c>
      <c r="E265" s="447">
        <v>12856904.130000001</v>
      </c>
      <c r="F265" s="447">
        <v>0</v>
      </c>
      <c r="G265" s="449">
        <v>-53750513.479999997</v>
      </c>
      <c r="H265" s="449">
        <v>0</v>
      </c>
      <c r="I265" s="438">
        <v>5</v>
      </c>
      <c r="J265" s="438">
        <v>0</v>
      </c>
      <c r="K265" s="438">
        <v>5</v>
      </c>
      <c r="L265" s="438">
        <v>1</v>
      </c>
      <c r="M265" s="438">
        <v>1</v>
      </c>
      <c r="N265" s="436" t="s">
        <v>3517</v>
      </c>
    </row>
    <row r="266" spans="1:14" x14ac:dyDescent="0.35">
      <c r="A266" s="440" t="s">
        <v>4983</v>
      </c>
      <c r="B266" s="441" t="s">
        <v>10073</v>
      </c>
      <c r="C266" s="447">
        <v>136050</v>
      </c>
      <c r="D266" s="447">
        <v>0</v>
      </c>
      <c r="E266" s="447">
        <v>-751291</v>
      </c>
      <c r="F266" s="447">
        <v>0</v>
      </c>
      <c r="G266" s="448">
        <v>-987287</v>
      </c>
      <c r="H266" s="448">
        <v>13715325</v>
      </c>
      <c r="I266" s="438">
        <v>9</v>
      </c>
      <c r="J266" s="438">
        <v>0</v>
      </c>
      <c r="K266" s="438">
        <v>9</v>
      </c>
      <c r="L266" s="438">
        <v>9</v>
      </c>
      <c r="M266" s="438">
        <v>0</v>
      </c>
      <c r="N266" s="436" t="s">
        <v>3790</v>
      </c>
    </row>
    <row r="267" spans="1:14" x14ac:dyDescent="0.35">
      <c r="A267" s="440" t="s">
        <v>4970</v>
      </c>
      <c r="B267" s="441" t="s">
        <v>410</v>
      </c>
      <c r="C267" s="447">
        <v>11016370.949999999</v>
      </c>
      <c r="D267" s="447">
        <v>0</v>
      </c>
      <c r="E267" s="447">
        <v>9456990.4299999997</v>
      </c>
      <c r="F267" s="447">
        <v>0</v>
      </c>
      <c r="G267" s="449">
        <v>-22594659.82</v>
      </c>
      <c r="H267" s="449">
        <v>0</v>
      </c>
      <c r="I267" s="438">
        <v>5</v>
      </c>
      <c r="J267" s="438">
        <v>0</v>
      </c>
      <c r="K267" s="438">
        <v>5</v>
      </c>
      <c r="L267" s="438">
        <v>0</v>
      </c>
      <c r="M267" s="438">
        <v>1</v>
      </c>
      <c r="N267" s="436" t="s">
        <v>3517</v>
      </c>
    </row>
    <row r="268" spans="1:14" x14ac:dyDescent="0.35">
      <c r="A268" s="440" t="s">
        <v>4971</v>
      </c>
      <c r="B268" s="441" t="s">
        <v>791</v>
      </c>
      <c r="C268" s="447">
        <v>614000</v>
      </c>
      <c r="D268" s="447">
        <v>0</v>
      </c>
      <c r="E268" s="447">
        <v>117000</v>
      </c>
      <c r="F268" s="447">
        <v>0</v>
      </c>
      <c r="G268" s="448">
        <v>-147608301.28</v>
      </c>
      <c r="H268" s="448">
        <v>0</v>
      </c>
      <c r="I268" s="438">
        <v>5</v>
      </c>
      <c r="J268" s="438">
        <v>0</v>
      </c>
      <c r="K268" s="438">
        <v>5</v>
      </c>
      <c r="L268" s="438">
        <v>0</v>
      </c>
      <c r="M268" s="438">
        <v>1</v>
      </c>
      <c r="N268" s="436" t="s">
        <v>3790</v>
      </c>
    </row>
    <row r="269" spans="1:14" x14ac:dyDescent="0.35">
      <c r="A269" s="440" t="s">
        <v>3042</v>
      </c>
      <c r="B269" s="441" t="s">
        <v>14934</v>
      </c>
      <c r="C269" s="447">
        <v>3113218</v>
      </c>
      <c r="D269" s="447">
        <v>0</v>
      </c>
      <c r="E269" s="447">
        <v>-3152380</v>
      </c>
      <c r="F269" s="447">
        <v>0</v>
      </c>
      <c r="G269" s="449">
        <v>-3428513.78</v>
      </c>
      <c r="H269" s="449">
        <v>0</v>
      </c>
      <c r="I269" s="438">
        <v>9</v>
      </c>
      <c r="J269" s="438">
        <v>0</v>
      </c>
      <c r="K269" s="438">
        <v>9</v>
      </c>
      <c r="L269" s="438">
        <v>3</v>
      </c>
      <c r="M269" s="438">
        <v>1</v>
      </c>
      <c r="N269" s="436" t="s">
        <v>3790</v>
      </c>
    </row>
    <row r="270" spans="1:14" x14ac:dyDescent="0.35">
      <c r="A270" s="440" t="s">
        <v>4984</v>
      </c>
      <c r="B270" s="441" t="s">
        <v>8908</v>
      </c>
      <c r="C270" s="447">
        <v>33094796</v>
      </c>
      <c r="D270" s="447">
        <v>0</v>
      </c>
      <c r="E270" s="447">
        <v>184000</v>
      </c>
      <c r="F270" s="447">
        <v>0</v>
      </c>
      <c r="G270" s="448">
        <v>-54134778.460000001</v>
      </c>
      <c r="H270" s="448">
        <v>65344320</v>
      </c>
      <c r="I270" s="438">
        <v>8</v>
      </c>
      <c r="J270" s="438">
        <v>5</v>
      </c>
      <c r="K270" s="438">
        <v>3</v>
      </c>
      <c r="L270" s="438">
        <v>16</v>
      </c>
      <c r="M270" s="438">
        <v>4</v>
      </c>
      <c r="N270" s="436" t="s">
        <v>4568</v>
      </c>
    </row>
    <row r="271" spans="1:14" x14ac:dyDescent="0.35">
      <c r="A271" s="440" t="s">
        <v>2579</v>
      </c>
      <c r="B271" s="441" t="s">
        <v>8799</v>
      </c>
      <c r="C271" s="447">
        <v>29472111</v>
      </c>
      <c r="D271" s="447">
        <v>0</v>
      </c>
      <c r="E271" s="447">
        <v>-29472111</v>
      </c>
      <c r="F271" s="447">
        <v>0</v>
      </c>
      <c r="G271" s="449">
        <v>29475000</v>
      </c>
      <c r="H271" s="449">
        <v>8769631</v>
      </c>
      <c r="I271" s="438">
        <v>2</v>
      </c>
      <c r="J271" s="438">
        <v>1</v>
      </c>
      <c r="K271" s="438">
        <v>1</v>
      </c>
      <c r="L271" s="438">
        <v>1</v>
      </c>
      <c r="M271" s="438">
        <v>0</v>
      </c>
      <c r="N271" s="436" t="s">
        <v>4568</v>
      </c>
    </row>
    <row r="272" spans="1:14" x14ac:dyDescent="0.35">
      <c r="A272" s="440" t="s">
        <v>1163</v>
      </c>
      <c r="B272" s="441" t="s">
        <v>3965</v>
      </c>
      <c r="C272" s="447">
        <v>13615.91</v>
      </c>
      <c r="D272" s="447">
        <v>0</v>
      </c>
      <c r="E272" s="447">
        <v>0</v>
      </c>
      <c r="F272" s="447">
        <v>0</v>
      </c>
      <c r="G272" s="448">
        <v>0</v>
      </c>
      <c r="H272" s="448">
        <v>16616</v>
      </c>
      <c r="I272" s="438">
        <v>3</v>
      </c>
      <c r="J272" s="438">
        <v>1</v>
      </c>
      <c r="K272" s="438">
        <v>2</v>
      </c>
      <c r="L272" s="438">
        <v>0</v>
      </c>
      <c r="M272" s="438">
        <v>1</v>
      </c>
      <c r="N272" s="436" t="s">
        <v>3790</v>
      </c>
    </row>
    <row r="273" spans="1:14" x14ac:dyDescent="0.35">
      <c r="A273" s="440" t="s">
        <v>255</v>
      </c>
      <c r="B273" s="441" t="s">
        <v>8198</v>
      </c>
      <c r="C273" s="447">
        <v>7851594.0300000003</v>
      </c>
      <c r="D273" s="447">
        <v>0</v>
      </c>
      <c r="E273" s="447">
        <v>4815944.01</v>
      </c>
      <c r="F273" s="447">
        <v>0</v>
      </c>
      <c r="G273" s="449">
        <v>-13944291.140000001</v>
      </c>
      <c r="H273" s="449">
        <v>160110907</v>
      </c>
      <c r="I273" s="438">
        <v>7</v>
      </c>
      <c r="J273" s="438">
        <v>6</v>
      </c>
      <c r="K273" s="438">
        <v>1</v>
      </c>
      <c r="L273" s="438">
        <v>12</v>
      </c>
      <c r="M273" s="438">
        <v>0</v>
      </c>
      <c r="N273" s="436" t="s">
        <v>3517</v>
      </c>
    </row>
    <row r="274" spans="1:14" x14ac:dyDescent="0.35">
      <c r="A274" s="440" t="s">
        <v>8144</v>
      </c>
      <c r="B274" s="441" t="s">
        <v>3827</v>
      </c>
      <c r="C274" s="447">
        <v>176200</v>
      </c>
      <c r="D274" s="447">
        <v>0</v>
      </c>
      <c r="E274" s="447">
        <v>156200</v>
      </c>
      <c r="F274" s="447">
        <v>0</v>
      </c>
      <c r="G274" s="448">
        <v>173777</v>
      </c>
      <c r="H274" s="448">
        <v>320392</v>
      </c>
      <c r="I274" s="438">
        <v>2</v>
      </c>
      <c r="J274" s="438">
        <v>2</v>
      </c>
      <c r="K274" s="438">
        <v>0</v>
      </c>
      <c r="L274" s="438">
        <v>0</v>
      </c>
      <c r="M274" s="438">
        <v>0</v>
      </c>
      <c r="N274" s="436" t="s">
        <v>3790</v>
      </c>
    </row>
    <row r="275" spans="1:14" x14ac:dyDescent="0.35">
      <c r="A275" s="440" t="s">
        <v>1179</v>
      </c>
      <c r="B275" s="441" t="s">
        <v>4014</v>
      </c>
      <c r="C275" s="447">
        <v>0</v>
      </c>
      <c r="D275" s="447">
        <v>0</v>
      </c>
      <c r="E275" s="447">
        <v>-7550000</v>
      </c>
      <c r="F275" s="447">
        <v>0</v>
      </c>
      <c r="G275" s="449">
        <v>-4402363.16</v>
      </c>
      <c r="H275" s="449">
        <v>139281197.94999999</v>
      </c>
      <c r="I275" s="438">
        <v>116</v>
      </c>
      <c r="J275" s="438">
        <v>77</v>
      </c>
      <c r="K275" s="438">
        <v>39</v>
      </c>
      <c r="L275" s="438">
        <v>0</v>
      </c>
      <c r="M275" s="438">
        <v>0</v>
      </c>
      <c r="N275" s="436" t="s">
        <v>3790</v>
      </c>
    </row>
    <row r="276" spans="1:14" x14ac:dyDescent="0.35">
      <c r="A276" s="440" t="s">
        <v>378</v>
      </c>
      <c r="B276" s="441" t="s">
        <v>12093</v>
      </c>
      <c r="C276" s="447">
        <v>1247500</v>
      </c>
      <c r="D276" s="447">
        <v>0</v>
      </c>
      <c r="E276" s="447">
        <v>1062395</v>
      </c>
      <c r="F276" s="447">
        <v>0</v>
      </c>
      <c r="G276" s="448">
        <v>1348627</v>
      </c>
      <c r="H276" s="448">
        <v>959487</v>
      </c>
      <c r="I276" s="438">
        <v>3</v>
      </c>
      <c r="J276" s="438">
        <v>1</v>
      </c>
      <c r="K276" s="438">
        <v>2</v>
      </c>
      <c r="L276" s="438">
        <v>0</v>
      </c>
      <c r="M276" s="438">
        <v>0</v>
      </c>
      <c r="N276" s="436" t="s">
        <v>3790</v>
      </c>
    </row>
    <row r="277" spans="1:14" ht="65" x14ac:dyDescent="0.35">
      <c r="A277" s="440" t="s">
        <v>15095</v>
      </c>
      <c r="B277" s="441" t="s">
        <v>3579</v>
      </c>
      <c r="C277" s="447">
        <v>12344878</v>
      </c>
      <c r="D277" s="447">
        <v>0</v>
      </c>
      <c r="E277" s="447">
        <v>149301</v>
      </c>
      <c r="F277" s="447">
        <v>0</v>
      </c>
      <c r="G277" s="449">
        <v>13805047</v>
      </c>
      <c r="H277" s="449">
        <v>8247328</v>
      </c>
      <c r="I277" s="438">
        <v>253</v>
      </c>
      <c r="J277" s="438">
        <v>57</v>
      </c>
      <c r="K277" s="438">
        <v>196</v>
      </c>
      <c r="L277" s="438">
        <v>14</v>
      </c>
      <c r="M277" s="438">
        <v>0</v>
      </c>
      <c r="N277" s="436" t="s">
        <v>3517</v>
      </c>
    </row>
    <row r="278" spans="1:14" x14ac:dyDescent="0.35">
      <c r="A278" s="440" t="s">
        <v>136</v>
      </c>
      <c r="B278" s="441" t="s">
        <v>14804</v>
      </c>
      <c r="C278" s="447">
        <v>40678305</v>
      </c>
      <c r="D278" s="447">
        <v>0</v>
      </c>
      <c r="E278" s="447">
        <v>23878800</v>
      </c>
      <c r="F278" s="447">
        <v>0</v>
      </c>
      <c r="G278" s="448">
        <v>30322959</v>
      </c>
      <c r="H278" s="448">
        <v>48137686</v>
      </c>
      <c r="I278" s="438">
        <v>408</v>
      </c>
      <c r="J278" s="438">
        <v>253</v>
      </c>
      <c r="K278" s="438">
        <v>155</v>
      </c>
      <c r="L278" s="438">
        <v>14</v>
      </c>
      <c r="M278" s="438">
        <v>1</v>
      </c>
      <c r="N278" s="436" t="s">
        <v>4568</v>
      </c>
    </row>
    <row r="279" spans="1:14" x14ac:dyDescent="0.35">
      <c r="A279" s="440" t="s">
        <v>3098</v>
      </c>
      <c r="B279" s="441" t="s">
        <v>13978</v>
      </c>
      <c r="C279" s="447">
        <v>22359985</v>
      </c>
      <c r="D279" s="447">
        <v>0</v>
      </c>
      <c r="E279" s="447">
        <v>1040929</v>
      </c>
      <c r="F279" s="447">
        <v>0</v>
      </c>
      <c r="G279" s="449">
        <v>20341898</v>
      </c>
      <c r="H279" s="449">
        <v>72181377</v>
      </c>
      <c r="I279" s="438">
        <v>900</v>
      </c>
      <c r="J279" s="438">
        <v>700</v>
      </c>
      <c r="K279" s="438">
        <v>200</v>
      </c>
      <c r="L279" s="438">
        <v>13</v>
      </c>
      <c r="M279" s="438">
        <v>19</v>
      </c>
      <c r="N279" s="436" t="s">
        <v>4568</v>
      </c>
    </row>
    <row r="280" spans="1:14" x14ac:dyDescent="0.35">
      <c r="A280" s="440" t="s">
        <v>8866</v>
      </c>
      <c r="B280" s="441" t="s">
        <v>8867</v>
      </c>
      <c r="C280" s="447">
        <v>127049707.59</v>
      </c>
      <c r="D280" s="447">
        <v>0</v>
      </c>
      <c r="E280" s="447">
        <v>85614575.409999996</v>
      </c>
      <c r="F280" s="447">
        <v>0</v>
      </c>
      <c r="G280" s="448">
        <v>-152646197.43000001</v>
      </c>
      <c r="H280" s="448">
        <v>229124868</v>
      </c>
      <c r="I280" s="438">
        <v>34</v>
      </c>
      <c r="J280" s="438">
        <v>22</v>
      </c>
      <c r="K280" s="438">
        <v>12</v>
      </c>
      <c r="L280" s="438">
        <v>0</v>
      </c>
      <c r="M280" s="438">
        <v>1</v>
      </c>
      <c r="N280" s="436" t="s">
        <v>4568</v>
      </c>
    </row>
    <row r="281" spans="1:14" x14ac:dyDescent="0.35">
      <c r="A281" s="440" t="s">
        <v>8320</v>
      </c>
      <c r="B281" s="441" t="s">
        <v>8318</v>
      </c>
      <c r="C281" s="447">
        <v>0</v>
      </c>
      <c r="D281" s="447">
        <v>0</v>
      </c>
      <c r="E281" s="447">
        <v>0</v>
      </c>
      <c r="F281" s="447"/>
      <c r="G281" s="449"/>
      <c r="H281" s="449">
        <v>0</v>
      </c>
      <c r="I281" s="438"/>
      <c r="J281" s="438"/>
      <c r="K281" s="438"/>
      <c r="L281" s="438"/>
      <c r="M281" s="438"/>
      <c r="N281" s="436"/>
    </row>
    <row r="282" spans="1:14" ht="42" x14ac:dyDescent="0.35">
      <c r="A282" s="440" t="s">
        <v>16190</v>
      </c>
      <c r="B282" s="441" t="s">
        <v>8385</v>
      </c>
      <c r="C282" s="447">
        <v>214321</v>
      </c>
      <c r="D282" s="447">
        <v>0</v>
      </c>
      <c r="E282" s="447">
        <v>-55500</v>
      </c>
      <c r="F282" s="447">
        <v>0</v>
      </c>
      <c r="G282" s="448">
        <v>195736</v>
      </c>
      <c r="H282" s="448">
        <v>0</v>
      </c>
      <c r="I282" s="438">
        <v>2</v>
      </c>
      <c r="J282" s="438">
        <v>1</v>
      </c>
      <c r="K282" s="438">
        <v>1</v>
      </c>
      <c r="L282" s="438">
        <v>17</v>
      </c>
      <c r="M282" s="438">
        <v>0</v>
      </c>
      <c r="N282" s="436" t="s">
        <v>3790</v>
      </c>
    </row>
    <row r="283" spans="1:14" x14ac:dyDescent="0.35">
      <c r="A283" s="440" t="s">
        <v>3024</v>
      </c>
      <c r="B283" s="441" t="s">
        <v>3848</v>
      </c>
      <c r="C283" s="447">
        <v>1242862</v>
      </c>
      <c r="D283" s="447">
        <v>0</v>
      </c>
      <c r="E283" s="447">
        <v>1659117</v>
      </c>
      <c r="F283" s="447">
        <v>0</v>
      </c>
      <c r="G283" s="449">
        <v>-2317984</v>
      </c>
      <c r="H283" s="449">
        <v>0</v>
      </c>
      <c r="I283" s="438">
        <v>3</v>
      </c>
      <c r="J283" s="438">
        <v>2</v>
      </c>
      <c r="K283" s="438">
        <v>1</v>
      </c>
      <c r="L283" s="438">
        <v>13</v>
      </c>
      <c r="M283" s="438">
        <v>1</v>
      </c>
      <c r="N283" s="436" t="s">
        <v>3790</v>
      </c>
    </row>
    <row r="284" spans="1:14" ht="39" x14ac:dyDescent="0.35">
      <c r="A284" s="440" t="s">
        <v>9685</v>
      </c>
      <c r="B284" s="441" t="s">
        <v>3597</v>
      </c>
      <c r="C284" s="447">
        <v>1987755</v>
      </c>
      <c r="D284" s="447">
        <v>0</v>
      </c>
      <c r="E284" s="447">
        <v>48500</v>
      </c>
      <c r="F284" s="447">
        <v>0</v>
      </c>
      <c r="G284" s="448">
        <v>1666520</v>
      </c>
      <c r="H284" s="448">
        <v>986134</v>
      </c>
      <c r="I284" s="438">
        <v>48</v>
      </c>
      <c r="J284" s="438">
        <v>12</v>
      </c>
      <c r="K284" s="438">
        <v>36</v>
      </c>
      <c r="L284" s="438">
        <v>4</v>
      </c>
      <c r="M284" s="438">
        <v>2</v>
      </c>
      <c r="N284" s="436" t="s">
        <v>3790</v>
      </c>
    </row>
    <row r="285" spans="1:14" x14ac:dyDescent="0.35">
      <c r="A285" s="440" t="s">
        <v>815</v>
      </c>
      <c r="B285" s="441" t="s">
        <v>4031</v>
      </c>
      <c r="C285" s="447">
        <v>6394594</v>
      </c>
      <c r="D285" s="447">
        <v>0</v>
      </c>
      <c r="E285" s="447">
        <v>-11643328</v>
      </c>
      <c r="F285" s="447">
        <v>0</v>
      </c>
      <c r="G285" s="449">
        <v>-12682788</v>
      </c>
      <c r="H285" s="449">
        <v>0</v>
      </c>
      <c r="I285" s="438">
        <v>0</v>
      </c>
      <c r="J285" s="438">
        <v>0</v>
      </c>
      <c r="K285" s="438">
        <v>0</v>
      </c>
      <c r="L285" s="438">
        <v>10</v>
      </c>
      <c r="M285" s="438">
        <v>0</v>
      </c>
      <c r="N285" s="436" t="s">
        <v>3517</v>
      </c>
    </row>
    <row r="286" spans="1:14" ht="26" x14ac:dyDescent="0.35">
      <c r="A286" s="440" t="s">
        <v>3177</v>
      </c>
      <c r="B286" s="441" t="s">
        <v>8850</v>
      </c>
      <c r="C286" s="447">
        <v>10695630</v>
      </c>
      <c r="D286" s="447">
        <v>0</v>
      </c>
      <c r="E286" s="447">
        <v>0</v>
      </c>
      <c r="F286" s="447">
        <v>0</v>
      </c>
      <c r="G286" s="448">
        <v>9413894</v>
      </c>
      <c r="H286" s="448">
        <v>18839217</v>
      </c>
      <c r="I286" s="438">
        <v>51</v>
      </c>
      <c r="J286" s="438">
        <v>46</v>
      </c>
      <c r="K286" s="438">
        <v>5</v>
      </c>
      <c r="L286" s="438">
        <v>8</v>
      </c>
      <c r="M286" s="438">
        <v>0</v>
      </c>
      <c r="N286" s="436" t="s">
        <v>3517</v>
      </c>
    </row>
    <row r="287" spans="1:14" x14ac:dyDescent="0.35">
      <c r="A287" s="440" t="s">
        <v>8171</v>
      </c>
      <c r="B287" s="441" t="s">
        <v>3905</v>
      </c>
      <c r="C287" s="447">
        <v>1470000</v>
      </c>
      <c r="D287" s="447">
        <v>0</v>
      </c>
      <c r="E287" s="447">
        <v>37500</v>
      </c>
      <c r="F287" s="447">
        <v>0</v>
      </c>
      <c r="G287" s="449">
        <v>41000</v>
      </c>
      <c r="H287" s="449">
        <v>0</v>
      </c>
      <c r="I287" s="438">
        <v>3</v>
      </c>
      <c r="J287" s="438">
        <v>1</v>
      </c>
      <c r="K287" s="438">
        <v>2</v>
      </c>
      <c r="L287" s="438">
        <v>42</v>
      </c>
      <c r="M287" s="438">
        <v>0</v>
      </c>
      <c r="N287" s="436" t="s">
        <v>3790</v>
      </c>
    </row>
    <row r="288" spans="1:14" x14ac:dyDescent="0.35">
      <c r="A288" s="440" t="s">
        <v>373</v>
      </c>
      <c r="B288" s="441" t="s">
        <v>14511</v>
      </c>
      <c r="C288" s="447">
        <v>79414000</v>
      </c>
      <c r="D288" s="447">
        <v>0</v>
      </c>
      <c r="E288" s="447">
        <v>68783000</v>
      </c>
      <c r="F288" s="447">
        <v>0</v>
      </c>
      <c r="G288" s="448">
        <v>77163000</v>
      </c>
      <c r="H288" s="448">
        <v>1532132</v>
      </c>
      <c r="I288" s="438">
        <v>8</v>
      </c>
      <c r="J288" s="438">
        <v>3</v>
      </c>
      <c r="K288" s="438">
        <v>5</v>
      </c>
      <c r="L288" s="438">
        <v>0</v>
      </c>
      <c r="M288" s="438">
        <v>0</v>
      </c>
      <c r="N288" s="436" t="s">
        <v>4568</v>
      </c>
    </row>
    <row r="289" spans="1:14" ht="26" x14ac:dyDescent="0.35">
      <c r="A289" s="440" t="s">
        <v>9095</v>
      </c>
      <c r="B289" s="441" t="s">
        <v>3991</v>
      </c>
      <c r="C289" s="447">
        <v>170000</v>
      </c>
      <c r="D289" s="447">
        <v>0</v>
      </c>
      <c r="E289" s="447">
        <v>-700000</v>
      </c>
      <c r="F289" s="447">
        <v>0</v>
      </c>
      <c r="G289" s="449">
        <v>-700000</v>
      </c>
      <c r="H289" s="449">
        <v>0</v>
      </c>
      <c r="I289" s="438">
        <v>12</v>
      </c>
      <c r="J289" s="438">
        <v>2</v>
      </c>
      <c r="K289" s="438">
        <v>10</v>
      </c>
      <c r="L289" s="438">
        <v>14</v>
      </c>
      <c r="M289" s="438">
        <v>0</v>
      </c>
      <c r="N289" s="436" t="s">
        <v>3790</v>
      </c>
    </row>
    <row r="290" spans="1:14" x14ac:dyDescent="0.35">
      <c r="A290" s="440" t="s">
        <v>939</v>
      </c>
      <c r="B290" s="441" t="s">
        <v>15822</v>
      </c>
      <c r="C290" s="447">
        <v>11819530</v>
      </c>
      <c r="D290" s="447">
        <v>0</v>
      </c>
      <c r="E290" s="447">
        <v>2516616</v>
      </c>
      <c r="F290" s="447">
        <v>0</v>
      </c>
      <c r="G290" s="448">
        <v>-14641408</v>
      </c>
      <c r="H290" s="448">
        <v>202831694</v>
      </c>
      <c r="I290" s="438">
        <v>119</v>
      </c>
      <c r="J290" s="438">
        <v>32</v>
      </c>
      <c r="K290" s="438">
        <v>87</v>
      </c>
      <c r="L290" s="438">
        <v>0</v>
      </c>
      <c r="M290" s="438">
        <v>1</v>
      </c>
      <c r="N290" s="436" t="s">
        <v>4568</v>
      </c>
    </row>
    <row r="291" spans="1:14" x14ac:dyDescent="0.35">
      <c r="A291" s="440" t="s">
        <v>3066</v>
      </c>
      <c r="B291" s="441" t="s">
        <v>8505</v>
      </c>
      <c r="C291" s="447">
        <v>25672750</v>
      </c>
      <c r="D291" s="447">
        <v>0</v>
      </c>
      <c r="E291" s="447">
        <v>18748503</v>
      </c>
      <c r="F291" s="447">
        <v>0</v>
      </c>
      <c r="G291" s="449">
        <v>-38021558</v>
      </c>
      <c r="H291" s="449">
        <v>0</v>
      </c>
      <c r="I291" s="438" t="s">
        <v>15233</v>
      </c>
      <c r="J291" s="438">
        <v>0</v>
      </c>
      <c r="K291" s="438">
        <v>0</v>
      </c>
      <c r="L291" s="438">
        <v>42</v>
      </c>
      <c r="M291" s="438">
        <v>0</v>
      </c>
      <c r="N291" s="436" t="s">
        <v>4568</v>
      </c>
    </row>
    <row r="292" spans="1:14" ht="26" x14ac:dyDescent="0.35">
      <c r="A292" s="440" t="s">
        <v>15100</v>
      </c>
      <c r="B292" s="441" t="s">
        <v>8956</v>
      </c>
      <c r="C292" s="447">
        <v>544117</v>
      </c>
      <c r="D292" s="447">
        <v>0</v>
      </c>
      <c r="E292" s="447">
        <v>286410</v>
      </c>
      <c r="F292" s="447">
        <v>0</v>
      </c>
      <c r="G292" s="447">
        <v>-793140</v>
      </c>
      <c r="H292" s="447">
        <v>213432</v>
      </c>
      <c r="I292" s="438">
        <v>7</v>
      </c>
      <c r="J292" s="438">
        <v>2</v>
      </c>
      <c r="K292" s="438">
        <v>5</v>
      </c>
      <c r="L292" s="438">
        <v>7</v>
      </c>
      <c r="M292" s="438">
        <v>0</v>
      </c>
      <c r="N292" s="436" t="s">
        <v>3790</v>
      </c>
    </row>
    <row r="293" spans="1:14" x14ac:dyDescent="0.35">
      <c r="A293" s="440" t="s">
        <v>2259</v>
      </c>
      <c r="B293" s="441" t="s">
        <v>3877</v>
      </c>
      <c r="C293" s="447">
        <v>57149659</v>
      </c>
      <c r="D293" s="447">
        <v>0</v>
      </c>
      <c r="E293" s="447">
        <v>7077293.9199999999</v>
      </c>
      <c r="F293" s="447">
        <v>0</v>
      </c>
      <c r="G293" s="449">
        <v>49966591.170000002</v>
      </c>
      <c r="H293" s="449">
        <v>76253884.480000004</v>
      </c>
      <c r="I293" s="438">
        <v>698</v>
      </c>
      <c r="J293" s="438">
        <v>169</v>
      </c>
      <c r="K293" s="438">
        <v>502</v>
      </c>
      <c r="L293" s="438">
        <v>40</v>
      </c>
      <c r="M293" s="438">
        <v>0</v>
      </c>
      <c r="N293" s="436" t="s">
        <v>4568</v>
      </c>
    </row>
    <row r="294" spans="1:14" x14ac:dyDescent="0.35">
      <c r="A294" s="440" t="s">
        <v>9094</v>
      </c>
      <c r="B294" s="441" t="s">
        <v>8332</v>
      </c>
      <c r="C294" s="447">
        <v>181448776</v>
      </c>
      <c r="D294" s="447">
        <v>0</v>
      </c>
      <c r="E294" s="447">
        <v>181445776</v>
      </c>
      <c r="F294" s="447">
        <v>0</v>
      </c>
      <c r="G294" s="448">
        <v>-181445846</v>
      </c>
      <c r="H294" s="448">
        <v>0</v>
      </c>
      <c r="I294" s="438">
        <v>4</v>
      </c>
      <c r="J294" s="438">
        <v>4</v>
      </c>
      <c r="K294" s="438">
        <v>0</v>
      </c>
      <c r="L294" s="438">
        <v>4</v>
      </c>
      <c r="M294" s="438">
        <v>0</v>
      </c>
      <c r="N294" s="436" t="s">
        <v>4568</v>
      </c>
    </row>
    <row r="295" spans="1:14" x14ac:dyDescent="0.35">
      <c r="A295" s="440" t="s">
        <v>15080</v>
      </c>
      <c r="B295" s="441" t="s">
        <v>3832</v>
      </c>
      <c r="C295" s="447">
        <v>2708511</v>
      </c>
      <c r="D295" s="447">
        <v>0</v>
      </c>
      <c r="E295" s="447">
        <v>2272670</v>
      </c>
      <c r="F295" s="447">
        <v>0</v>
      </c>
      <c r="G295" s="449">
        <v>-3109903</v>
      </c>
      <c r="H295" s="449">
        <v>56949</v>
      </c>
      <c r="I295" s="438">
        <v>17</v>
      </c>
      <c r="J295" s="438">
        <v>8</v>
      </c>
      <c r="K295" s="438">
        <v>9</v>
      </c>
      <c r="L295" s="438">
        <v>17</v>
      </c>
      <c r="M295" s="438">
        <v>1</v>
      </c>
      <c r="N295" s="436" t="s">
        <v>3790</v>
      </c>
    </row>
    <row r="296" spans="1:14" ht="26" x14ac:dyDescent="0.35">
      <c r="A296" s="440" t="s">
        <v>3166</v>
      </c>
      <c r="B296" s="441" t="s">
        <v>4032</v>
      </c>
      <c r="C296" s="447">
        <v>44298645</v>
      </c>
      <c r="D296" s="447">
        <v>0</v>
      </c>
      <c r="E296" s="447">
        <v>-46157376</v>
      </c>
      <c r="F296" s="447">
        <v>0</v>
      </c>
      <c r="G296" s="448">
        <v>-48067391</v>
      </c>
      <c r="H296" s="448">
        <v>-133569505</v>
      </c>
      <c r="I296" s="438">
        <v>4</v>
      </c>
      <c r="J296" s="438">
        <v>3</v>
      </c>
      <c r="K296" s="438">
        <v>1</v>
      </c>
      <c r="L296" s="438">
        <v>25</v>
      </c>
      <c r="M296" s="438">
        <v>4</v>
      </c>
      <c r="N296" s="436" t="s">
        <v>4568</v>
      </c>
    </row>
    <row r="297" spans="1:14" ht="26" x14ac:dyDescent="0.35">
      <c r="A297" s="440" t="s">
        <v>8336</v>
      </c>
      <c r="B297" s="441" t="s">
        <v>8334</v>
      </c>
      <c r="C297" s="447">
        <v>3597979</v>
      </c>
      <c r="D297" s="447">
        <v>0</v>
      </c>
      <c r="E297" s="447">
        <v>3059290</v>
      </c>
      <c r="F297" s="447">
        <v>0</v>
      </c>
      <c r="G297" s="449">
        <v>37792949</v>
      </c>
      <c r="H297" s="449">
        <v>0</v>
      </c>
      <c r="I297" s="438">
        <v>5</v>
      </c>
      <c r="J297" s="438">
        <v>3</v>
      </c>
      <c r="K297" s="438">
        <v>2</v>
      </c>
      <c r="L297" s="438">
        <v>5</v>
      </c>
      <c r="M297" s="438">
        <v>0</v>
      </c>
      <c r="N297" s="436" t="s">
        <v>3790</v>
      </c>
    </row>
    <row r="298" spans="1:14" ht="26" x14ac:dyDescent="0.35">
      <c r="A298" s="440" t="s">
        <v>4998</v>
      </c>
      <c r="B298" s="441" t="s">
        <v>13915</v>
      </c>
      <c r="C298" s="447">
        <v>0</v>
      </c>
      <c r="D298" s="447">
        <v>0</v>
      </c>
      <c r="E298" s="447">
        <v>0</v>
      </c>
      <c r="F298" s="447">
        <v>0</v>
      </c>
      <c r="G298" s="448">
        <v>0</v>
      </c>
      <c r="H298" s="448">
        <v>0</v>
      </c>
      <c r="I298" s="438"/>
      <c r="J298" s="438"/>
      <c r="K298" s="438"/>
      <c r="L298" s="438"/>
      <c r="M298" s="438"/>
      <c r="N298" s="436"/>
    </row>
    <row r="299" spans="1:14" ht="26" x14ac:dyDescent="0.35">
      <c r="A299" s="440" t="s">
        <v>9093</v>
      </c>
      <c r="B299" s="441" t="s">
        <v>3901</v>
      </c>
      <c r="C299" s="447">
        <v>2272061</v>
      </c>
      <c r="D299" s="447">
        <v>0</v>
      </c>
      <c r="E299" s="447">
        <v>125000</v>
      </c>
      <c r="F299" s="447">
        <v>0</v>
      </c>
      <c r="G299" s="449">
        <v>-28142493</v>
      </c>
      <c r="H299" s="449">
        <v>0</v>
      </c>
      <c r="I299" s="438">
        <v>123</v>
      </c>
      <c r="J299" s="438">
        <v>57</v>
      </c>
      <c r="K299" s="438">
        <v>66</v>
      </c>
      <c r="L299" s="438">
        <v>11</v>
      </c>
      <c r="M299" s="438">
        <v>0</v>
      </c>
      <c r="N299" s="436" t="s">
        <v>3790</v>
      </c>
    </row>
    <row r="300" spans="1:14" ht="39" x14ac:dyDescent="0.35">
      <c r="A300" s="440" t="s">
        <v>695</v>
      </c>
      <c r="B300" s="441" t="s">
        <v>8307</v>
      </c>
      <c r="C300" s="447">
        <v>218996352</v>
      </c>
      <c r="D300" s="447">
        <v>0</v>
      </c>
      <c r="E300" s="447">
        <v>57734277</v>
      </c>
      <c r="F300" s="447">
        <v>0</v>
      </c>
      <c r="G300" s="448">
        <v>-256646661</v>
      </c>
      <c r="H300" s="448">
        <v>3974866657</v>
      </c>
      <c r="I300" s="438" t="s">
        <v>14887</v>
      </c>
      <c r="J300" s="438" t="s">
        <v>14012</v>
      </c>
      <c r="K300" s="438" t="s">
        <v>14013</v>
      </c>
      <c r="L300" s="438" t="s">
        <v>14014</v>
      </c>
      <c r="M300" s="438">
        <v>0</v>
      </c>
      <c r="N300" s="436" t="s">
        <v>4568</v>
      </c>
    </row>
    <row r="301" spans="1:14" ht="26" x14ac:dyDescent="0.35">
      <c r="A301" s="440" t="s">
        <v>3138</v>
      </c>
      <c r="B301" s="441" t="s">
        <v>8535</v>
      </c>
      <c r="C301" s="447">
        <v>4720501</v>
      </c>
      <c r="D301" s="447">
        <v>0</v>
      </c>
      <c r="E301" s="447">
        <v>311000</v>
      </c>
      <c r="F301" s="447">
        <v>0</v>
      </c>
      <c r="G301" s="449">
        <v>-6401007</v>
      </c>
      <c r="H301" s="449">
        <v>68791761</v>
      </c>
      <c r="I301" s="438">
        <v>385</v>
      </c>
      <c r="J301" s="438">
        <v>98</v>
      </c>
      <c r="K301" s="438">
        <v>287</v>
      </c>
      <c r="L301" s="438">
        <v>154</v>
      </c>
      <c r="M301" s="438">
        <v>9</v>
      </c>
      <c r="N301" s="436" t="s">
        <v>3790</v>
      </c>
    </row>
    <row r="302" spans="1:14" x14ac:dyDescent="0.35">
      <c r="A302" s="440" t="s">
        <v>715</v>
      </c>
      <c r="B302" s="441" t="s">
        <v>8559</v>
      </c>
      <c r="C302" s="447">
        <v>1528688</v>
      </c>
      <c r="D302" s="447">
        <v>0</v>
      </c>
      <c r="E302" s="447">
        <v>800000</v>
      </c>
      <c r="F302" s="447">
        <v>0</v>
      </c>
      <c r="G302" s="448">
        <v>-68578039</v>
      </c>
      <c r="H302" s="448">
        <v>1538214477</v>
      </c>
      <c r="I302" s="438">
        <v>10156</v>
      </c>
      <c r="J302" s="438">
        <v>2360</v>
      </c>
      <c r="K302" s="438">
        <v>7796</v>
      </c>
      <c r="L302" s="438">
        <v>337</v>
      </c>
      <c r="M302" s="438">
        <v>27</v>
      </c>
      <c r="N302" s="436" t="s">
        <v>3790</v>
      </c>
    </row>
    <row r="303" spans="1:14" x14ac:dyDescent="0.35">
      <c r="A303" s="440" t="s">
        <v>13205</v>
      </c>
      <c r="B303" s="441" t="s">
        <v>13206</v>
      </c>
      <c r="C303" s="447">
        <v>0</v>
      </c>
      <c r="D303" s="447">
        <v>0</v>
      </c>
      <c r="E303" s="447">
        <v>0</v>
      </c>
      <c r="F303" s="447">
        <v>0</v>
      </c>
      <c r="G303" s="449">
        <v>-1745965</v>
      </c>
      <c r="H303" s="449">
        <v>14929077</v>
      </c>
      <c r="I303" s="438">
        <v>3</v>
      </c>
      <c r="J303" s="438">
        <v>2</v>
      </c>
      <c r="K303" s="438">
        <v>1</v>
      </c>
      <c r="L303" s="438">
        <v>3</v>
      </c>
      <c r="M303" s="438">
        <v>1</v>
      </c>
      <c r="N303" s="436" t="s">
        <v>3790</v>
      </c>
    </row>
    <row r="304" spans="1:14" x14ac:dyDescent="0.35">
      <c r="A304" s="440" t="s">
        <v>3186</v>
      </c>
      <c r="B304" s="441" t="s">
        <v>4053</v>
      </c>
      <c r="C304" s="447">
        <v>40219394.509999998</v>
      </c>
      <c r="D304" s="447">
        <v>0</v>
      </c>
      <c r="E304" s="447">
        <v>1120765.8400000001</v>
      </c>
      <c r="F304" s="447">
        <v>0</v>
      </c>
      <c r="G304" s="448">
        <v>-42442707.950000003</v>
      </c>
      <c r="H304" s="448">
        <v>0</v>
      </c>
      <c r="I304" s="438">
        <v>225</v>
      </c>
      <c r="J304" s="438">
        <v>130</v>
      </c>
      <c r="K304" s="438">
        <v>95</v>
      </c>
      <c r="L304" s="438">
        <v>90</v>
      </c>
      <c r="M304" s="438">
        <v>0</v>
      </c>
      <c r="N304" s="436" t="s">
        <v>4568</v>
      </c>
    </row>
    <row r="305" spans="1:14" ht="26" x14ac:dyDescent="0.35">
      <c r="A305" s="440" t="s">
        <v>8702</v>
      </c>
      <c r="B305" s="441" t="s">
        <v>8695</v>
      </c>
      <c r="C305" s="447">
        <v>6417455.4400000004</v>
      </c>
      <c r="D305" s="447">
        <v>0</v>
      </c>
      <c r="E305" s="447">
        <v>-14105728.6</v>
      </c>
      <c r="F305" s="447">
        <v>0</v>
      </c>
      <c r="G305" s="449">
        <v>-137654303.74000001</v>
      </c>
      <c r="H305" s="449">
        <v>88722379</v>
      </c>
      <c r="I305" s="438">
        <v>46</v>
      </c>
      <c r="J305" s="438">
        <v>20</v>
      </c>
      <c r="K305" s="438">
        <v>26</v>
      </c>
      <c r="L305" s="438">
        <v>150</v>
      </c>
      <c r="M305" s="438">
        <v>3</v>
      </c>
      <c r="N305" s="436" t="s">
        <v>3517</v>
      </c>
    </row>
    <row r="306" spans="1:14" x14ac:dyDescent="0.35">
      <c r="A306" s="440" t="s">
        <v>13493</v>
      </c>
      <c r="B306" s="441" t="s">
        <v>15743</v>
      </c>
      <c r="C306" s="447">
        <v>102757556</v>
      </c>
      <c r="D306" s="447">
        <v>0</v>
      </c>
      <c r="E306" s="447">
        <v>34112099</v>
      </c>
      <c r="F306" s="447">
        <v>0</v>
      </c>
      <c r="G306" s="448">
        <v>94069458</v>
      </c>
      <c r="H306" s="448">
        <v>42503075</v>
      </c>
      <c r="I306" s="438">
        <v>4</v>
      </c>
      <c r="J306" s="438">
        <v>3</v>
      </c>
      <c r="K306" s="438">
        <v>1</v>
      </c>
      <c r="L306" s="438">
        <v>4</v>
      </c>
      <c r="M306" s="438">
        <v>0</v>
      </c>
      <c r="N306" s="436" t="s">
        <v>4568</v>
      </c>
    </row>
    <row r="307" spans="1:14" x14ac:dyDescent="0.35">
      <c r="A307" s="440" t="s">
        <v>2106</v>
      </c>
      <c r="B307" s="441" t="s">
        <v>8558</v>
      </c>
      <c r="C307" s="447">
        <v>3571810.21</v>
      </c>
      <c r="D307" s="447">
        <v>0</v>
      </c>
      <c r="E307" s="447">
        <v>3571810.21</v>
      </c>
      <c r="F307" s="447">
        <v>0</v>
      </c>
      <c r="G307" s="449">
        <v>-21414102.5</v>
      </c>
      <c r="H307" s="449">
        <v>20752202</v>
      </c>
      <c r="I307" s="438">
        <v>124</v>
      </c>
      <c r="J307" s="438">
        <v>73</v>
      </c>
      <c r="K307" s="438">
        <v>51</v>
      </c>
      <c r="L307" s="438">
        <v>40</v>
      </c>
      <c r="M307" s="438">
        <v>1</v>
      </c>
      <c r="N307" s="436" t="s">
        <v>3517</v>
      </c>
    </row>
    <row r="308" spans="1:14" ht="26" x14ac:dyDescent="0.35">
      <c r="A308" s="440" t="s">
        <v>3090</v>
      </c>
      <c r="B308" s="441" t="s">
        <v>3633</v>
      </c>
      <c r="C308" s="447">
        <v>24700</v>
      </c>
      <c r="D308" s="447">
        <v>0</v>
      </c>
      <c r="E308" s="447">
        <v>0</v>
      </c>
      <c r="F308" s="447">
        <v>0</v>
      </c>
      <c r="G308" s="448">
        <v>-453771</v>
      </c>
      <c r="H308" s="448">
        <v>0</v>
      </c>
      <c r="I308" s="438" t="s">
        <v>14885</v>
      </c>
      <c r="J308" s="438">
        <v>0</v>
      </c>
      <c r="K308" s="438">
        <v>0</v>
      </c>
      <c r="L308" s="438">
        <v>2955</v>
      </c>
      <c r="M308" s="438">
        <v>0</v>
      </c>
      <c r="N308" s="436" t="s">
        <v>3790</v>
      </c>
    </row>
    <row r="309" spans="1:14" x14ac:dyDescent="0.35">
      <c r="A309" s="440" t="s">
        <v>9349</v>
      </c>
      <c r="B309" s="441" t="s">
        <v>4038</v>
      </c>
      <c r="C309" s="447">
        <v>6150602</v>
      </c>
      <c r="D309" s="447">
        <v>0</v>
      </c>
      <c r="E309" s="447">
        <v>5811795</v>
      </c>
      <c r="F309" s="447">
        <v>0</v>
      </c>
      <c r="G309" s="449">
        <v>-13817645</v>
      </c>
      <c r="H309" s="449">
        <v>16616200</v>
      </c>
      <c r="I309" s="438">
        <v>2</v>
      </c>
      <c r="J309" s="438">
        <v>2</v>
      </c>
      <c r="K309" s="438">
        <v>0</v>
      </c>
      <c r="L309" s="438">
        <v>0</v>
      </c>
      <c r="M309" s="438">
        <v>0</v>
      </c>
      <c r="N309" s="436" t="s">
        <v>3517</v>
      </c>
    </row>
    <row r="310" spans="1:14" x14ac:dyDescent="0.35">
      <c r="A310" s="440" t="s">
        <v>8159</v>
      </c>
      <c r="B310" s="441" t="s">
        <v>3627</v>
      </c>
      <c r="C310" s="447">
        <v>301300</v>
      </c>
      <c r="D310" s="447">
        <v>0</v>
      </c>
      <c r="E310" s="447">
        <v>164483</v>
      </c>
      <c r="F310" s="447">
        <v>0</v>
      </c>
      <c r="G310" s="448">
        <v>218848</v>
      </c>
      <c r="H310" s="448">
        <v>201636</v>
      </c>
      <c r="I310" s="438">
        <v>0</v>
      </c>
      <c r="J310" s="438">
        <v>0</v>
      </c>
      <c r="K310" s="438">
        <v>0</v>
      </c>
      <c r="L310" s="438">
        <v>0</v>
      </c>
      <c r="M310" s="438">
        <v>0</v>
      </c>
      <c r="N310" s="436" t="s">
        <v>3790</v>
      </c>
    </row>
    <row r="311" spans="1:14" ht="26" x14ac:dyDescent="0.35">
      <c r="A311" s="440" t="s">
        <v>3073</v>
      </c>
      <c r="B311" s="441" t="s">
        <v>8929</v>
      </c>
      <c r="C311" s="447">
        <v>500000</v>
      </c>
      <c r="D311" s="447">
        <v>0</v>
      </c>
      <c r="E311" s="447">
        <v>279774</v>
      </c>
      <c r="F311" s="447">
        <v>0</v>
      </c>
      <c r="G311" s="449">
        <v>-15265187</v>
      </c>
      <c r="H311" s="449">
        <v>10277849</v>
      </c>
      <c r="I311" s="438">
        <v>9</v>
      </c>
      <c r="J311" s="438">
        <v>6</v>
      </c>
      <c r="K311" s="438">
        <v>3</v>
      </c>
      <c r="L311" s="438">
        <v>30</v>
      </c>
      <c r="M311" s="438">
        <v>0</v>
      </c>
      <c r="N311" s="436" t="s">
        <v>4568</v>
      </c>
    </row>
    <row r="312" spans="1:14" ht="39" x14ac:dyDescent="0.35">
      <c r="A312" s="440" t="s">
        <v>15096</v>
      </c>
      <c r="B312" s="441" t="s">
        <v>3842</v>
      </c>
      <c r="C312" s="447">
        <v>0</v>
      </c>
      <c r="D312" s="447">
        <v>0</v>
      </c>
      <c r="E312" s="447">
        <v>0</v>
      </c>
      <c r="F312" s="447">
        <v>0</v>
      </c>
      <c r="G312" s="447">
        <v>-150910972</v>
      </c>
      <c r="H312" s="448">
        <v>73694463</v>
      </c>
      <c r="I312" s="438">
        <v>21</v>
      </c>
      <c r="J312" s="438">
        <v>5</v>
      </c>
      <c r="K312" s="438">
        <v>16</v>
      </c>
      <c r="L312" s="438">
        <v>0</v>
      </c>
      <c r="M312" s="438">
        <v>0</v>
      </c>
      <c r="N312" s="436" t="s">
        <v>3790</v>
      </c>
    </row>
    <row r="313" spans="1:14" ht="26" x14ac:dyDescent="0.35">
      <c r="A313" s="440" t="s">
        <v>3757</v>
      </c>
      <c r="B313" s="441" t="s">
        <v>3785</v>
      </c>
      <c r="C313" s="447">
        <v>354002</v>
      </c>
      <c r="D313" s="447">
        <v>0</v>
      </c>
      <c r="E313" s="447">
        <v>42288</v>
      </c>
      <c r="F313" s="447">
        <v>0</v>
      </c>
      <c r="G313" s="449">
        <v>-484398</v>
      </c>
      <c r="H313" s="449">
        <v>220554</v>
      </c>
      <c r="I313" s="438">
        <v>2</v>
      </c>
      <c r="J313" s="438">
        <v>1</v>
      </c>
      <c r="K313" s="438">
        <v>1</v>
      </c>
      <c r="L313" s="438">
        <v>2</v>
      </c>
      <c r="M313" s="438">
        <v>1</v>
      </c>
      <c r="N313" s="436" t="s">
        <v>3790</v>
      </c>
    </row>
    <row r="314" spans="1:14" x14ac:dyDescent="0.35">
      <c r="A314" s="440" t="s">
        <v>5001</v>
      </c>
      <c r="B314" s="441" t="s">
        <v>8289</v>
      </c>
      <c r="C314" s="447">
        <v>109123987</v>
      </c>
      <c r="D314" s="447">
        <v>0</v>
      </c>
      <c r="E314" s="447">
        <v>1495310</v>
      </c>
      <c r="F314" s="447">
        <v>0</v>
      </c>
      <c r="G314" s="448">
        <v>-115228129</v>
      </c>
      <c r="H314" s="448">
        <v>105227944</v>
      </c>
      <c r="I314" s="438">
        <v>10</v>
      </c>
      <c r="J314" s="438">
        <v>4</v>
      </c>
      <c r="K314" s="438">
        <v>6</v>
      </c>
      <c r="L314" s="438">
        <v>250</v>
      </c>
      <c r="M314" s="438">
        <v>0</v>
      </c>
      <c r="N314" s="435" t="s">
        <v>4568</v>
      </c>
    </row>
    <row r="315" spans="1:14" x14ac:dyDescent="0.35">
      <c r="A315" s="440" t="s">
        <v>14551</v>
      </c>
      <c r="B315" s="441" t="s">
        <v>9434</v>
      </c>
      <c r="C315" s="447">
        <v>1671551</v>
      </c>
      <c r="D315" s="447">
        <v>0</v>
      </c>
      <c r="E315" s="447">
        <v>1338446</v>
      </c>
      <c r="F315" s="447">
        <v>0</v>
      </c>
      <c r="G315" s="449">
        <v>1473154</v>
      </c>
      <c r="H315" s="449">
        <v>302364</v>
      </c>
      <c r="I315" s="438">
        <v>17</v>
      </c>
      <c r="J315" s="438">
        <v>8</v>
      </c>
      <c r="K315" s="438">
        <v>9</v>
      </c>
      <c r="L315" s="438">
        <v>6</v>
      </c>
      <c r="M315" s="438">
        <v>1</v>
      </c>
      <c r="N315" s="436" t="s">
        <v>3790</v>
      </c>
    </row>
    <row r="316" spans="1:14" ht="26" x14ac:dyDescent="0.35">
      <c r="A316" s="440" t="s">
        <v>3204</v>
      </c>
      <c r="B316" s="441" t="s">
        <v>8205</v>
      </c>
      <c r="C316" s="447">
        <v>0</v>
      </c>
      <c r="D316" s="447">
        <v>0</v>
      </c>
      <c r="E316" s="447">
        <v>-797500</v>
      </c>
      <c r="F316" s="447">
        <v>0</v>
      </c>
      <c r="G316" s="448">
        <v>10322793</v>
      </c>
      <c r="H316" s="448">
        <v>82512762</v>
      </c>
      <c r="I316" s="438">
        <v>5</v>
      </c>
      <c r="J316" s="438">
        <v>1</v>
      </c>
      <c r="K316" s="438">
        <v>4</v>
      </c>
      <c r="L316" s="438">
        <v>7</v>
      </c>
      <c r="M316" s="438">
        <v>0</v>
      </c>
      <c r="N316" s="436" t="s">
        <v>3790</v>
      </c>
    </row>
    <row r="317" spans="1:14" ht="39" x14ac:dyDescent="0.35">
      <c r="A317" s="440" t="s">
        <v>15098</v>
      </c>
      <c r="B317" s="441" t="s">
        <v>8652</v>
      </c>
      <c r="C317" s="447">
        <v>53830000</v>
      </c>
      <c r="D317" s="447">
        <v>0</v>
      </c>
      <c r="E317" s="447">
        <v>-59879000</v>
      </c>
      <c r="F317" s="447">
        <v>0</v>
      </c>
      <c r="G317" s="449">
        <v>-598790000</v>
      </c>
      <c r="H317" s="449">
        <v>49174000</v>
      </c>
      <c r="I317" s="438">
        <v>4</v>
      </c>
      <c r="J317" s="438">
        <v>2</v>
      </c>
      <c r="K317" s="438">
        <v>2</v>
      </c>
      <c r="L317" s="438">
        <v>25</v>
      </c>
      <c r="M317" s="438">
        <v>0</v>
      </c>
      <c r="N317" s="436" t="s">
        <v>4568</v>
      </c>
    </row>
    <row r="318" spans="1:14" x14ac:dyDescent="0.35">
      <c r="A318" s="440" t="s">
        <v>3034</v>
      </c>
      <c r="B318" s="441" t="s">
        <v>8329</v>
      </c>
      <c r="C318" s="447">
        <v>469080</v>
      </c>
      <c r="D318" s="447">
        <v>0</v>
      </c>
      <c r="E318" s="447">
        <v>300000</v>
      </c>
      <c r="F318" s="447">
        <v>0</v>
      </c>
      <c r="G318" s="448">
        <v>359398</v>
      </c>
      <c r="H318" s="448">
        <v>224909</v>
      </c>
      <c r="I318" s="438">
        <v>6</v>
      </c>
      <c r="J318" s="438">
        <v>3</v>
      </c>
      <c r="K318" s="438">
        <v>3</v>
      </c>
      <c r="L318" s="438">
        <v>5</v>
      </c>
      <c r="M318" s="438">
        <v>0</v>
      </c>
      <c r="N318" s="436" t="s">
        <v>3790</v>
      </c>
    </row>
    <row r="319" spans="1:14" ht="26" x14ac:dyDescent="0.35">
      <c r="A319" s="440" t="s">
        <v>3137</v>
      </c>
      <c r="B319" s="441" t="s">
        <v>8224</v>
      </c>
      <c r="C319" s="447">
        <v>21272836</v>
      </c>
      <c r="D319" s="447">
        <v>0</v>
      </c>
      <c r="E319" s="447">
        <v>1488016</v>
      </c>
      <c r="F319" s="447">
        <v>0</v>
      </c>
      <c r="G319" s="449">
        <v>21075324</v>
      </c>
      <c r="H319" s="449">
        <v>31700729</v>
      </c>
      <c r="I319" s="438">
        <v>874</v>
      </c>
      <c r="J319" s="438">
        <v>210</v>
      </c>
      <c r="K319" s="438">
        <v>664</v>
      </c>
      <c r="L319" s="438">
        <v>290</v>
      </c>
      <c r="M319" s="438">
        <v>10</v>
      </c>
      <c r="N319" s="436" t="s">
        <v>4568</v>
      </c>
    </row>
    <row r="320" spans="1:14" ht="26" x14ac:dyDescent="0.35">
      <c r="A320" s="440" t="s">
        <v>8163</v>
      </c>
      <c r="B320" s="441" t="s">
        <v>2525</v>
      </c>
      <c r="C320" s="447">
        <v>1568400</v>
      </c>
      <c r="D320" s="447">
        <v>0</v>
      </c>
      <c r="E320" s="447">
        <v>1247605</v>
      </c>
      <c r="F320" s="447">
        <v>0</v>
      </c>
      <c r="G320" s="448">
        <v>1277605</v>
      </c>
      <c r="H320" s="448"/>
      <c r="I320" s="438"/>
      <c r="J320" s="438"/>
      <c r="K320" s="438"/>
      <c r="L320" s="438"/>
      <c r="M320" s="438"/>
      <c r="N320" s="436"/>
    </row>
    <row r="321" spans="1:14" ht="26" x14ac:dyDescent="0.35">
      <c r="A321" s="440" t="s">
        <v>2958</v>
      </c>
      <c r="B321" s="441" t="s">
        <v>3799</v>
      </c>
      <c r="C321" s="447">
        <v>500000</v>
      </c>
      <c r="D321" s="447">
        <v>0</v>
      </c>
      <c r="E321" s="447">
        <v>500000</v>
      </c>
      <c r="F321" s="447">
        <v>0</v>
      </c>
      <c r="G321" s="449">
        <v>-834532</v>
      </c>
      <c r="H321" s="449">
        <v>1218482</v>
      </c>
      <c r="I321" s="438">
        <v>2</v>
      </c>
      <c r="J321" s="438">
        <v>1</v>
      </c>
      <c r="K321" s="438">
        <v>1</v>
      </c>
      <c r="L321" s="438">
        <v>6</v>
      </c>
      <c r="M321" s="438">
        <v>0</v>
      </c>
      <c r="N321" s="436" t="s">
        <v>3790</v>
      </c>
    </row>
    <row r="322" spans="1:14" x14ac:dyDescent="0.35">
      <c r="A322" s="440" t="s">
        <v>10009</v>
      </c>
      <c r="B322" s="441" t="s">
        <v>10007</v>
      </c>
      <c r="C322" s="447">
        <v>11300563</v>
      </c>
      <c r="D322" s="447">
        <v>0</v>
      </c>
      <c r="E322" s="447">
        <v>0</v>
      </c>
      <c r="F322" s="447">
        <v>0</v>
      </c>
      <c r="G322" s="447">
        <v>11265563</v>
      </c>
      <c r="H322" s="448">
        <v>70000</v>
      </c>
      <c r="I322" s="438">
        <v>1</v>
      </c>
      <c r="J322" s="438">
        <v>0</v>
      </c>
      <c r="K322" s="438">
        <v>1</v>
      </c>
      <c r="L322" s="438">
        <v>0</v>
      </c>
      <c r="M322" s="438">
        <v>0</v>
      </c>
      <c r="N322" s="436" t="s">
        <v>3500</v>
      </c>
    </row>
    <row r="323" spans="1:14" ht="26" x14ac:dyDescent="0.35">
      <c r="A323" s="440" t="s">
        <v>3063</v>
      </c>
      <c r="B323" s="441" t="s">
        <v>9084</v>
      </c>
      <c r="C323" s="447">
        <v>26937640</v>
      </c>
      <c r="D323" s="447">
        <v>0</v>
      </c>
      <c r="E323" s="447">
        <v>2331250</v>
      </c>
      <c r="F323" s="447">
        <v>0</v>
      </c>
      <c r="G323" s="449">
        <v>75894999</v>
      </c>
      <c r="H323" s="449">
        <v>544033897</v>
      </c>
      <c r="I323" s="438">
        <v>5000</v>
      </c>
      <c r="J323" s="438">
        <v>2000</v>
      </c>
      <c r="K323" s="438">
        <v>3000</v>
      </c>
      <c r="L323" s="438">
        <v>22</v>
      </c>
      <c r="M323" s="438">
        <v>108</v>
      </c>
      <c r="N323" s="436" t="s">
        <v>4568</v>
      </c>
    </row>
    <row r="324" spans="1:14" ht="26" x14ac:dyDescent="0.35">
      <c r="A324" s="440" t="s">
        <v>8383</v>
      </c>
      <c r="B324" s="441" t="s">
        <v>4034</v>
      </c>
      <c r="C324" s="447">
        <v>0</v>
      </c>
      <c r="D324" s="447">
        <v>0</v>
      </c>
      <c r="E324" s="447">
        <v>0</v>
      </c>
      <c r="F324" s="447">
        <v>0</v>
      </c>
      <c r="G324" s="448">
        <v>0</v>
      </c>
      <c r="H324" s="448">
        <v>0</v>
      </c>
      <c r="I324" s="438">
        <v>5</v>
      </c>
      <c r="J324" s="438">
        <v>4</v>
      </c>
      <c r="K324" s="438">
        <v>1</v>
      </c>
      <c r="L324" s="438">
        <v>0</v>
      </c>
      <c r="M324" s="438">
        <v>0</v>
      </c>
      <c r="N324" s="436" t="s">
        <v>3790</v>
      </c>
    </row>
    <row r="325" spans="1:14" ht="26" x14ac:dyDescent="0.35">
      <c r="A325" s="440" t="s">
        <v>3176</v>
      </c>
      <c r="B325" s="441" t="s">
        <v>4066</v>
      </c>
      <c r="C325" s="447">
        <v>35907257</v>
      </c>
      <c r="D325" s="447">
        <v>0</v>
      </c>
      <c r="E325" s="447">
        <v>7335890</v>
      </c>
      <c r="F325" s="447">
        <v>0</v>
      </c>
      <c r="G325" s="449">
        <v>-37373111</v>
      </c>
      <c r="H325" s="449">
        <v>68657779</v>
      </c>
      <c r="I325" s="438">
        <v>243</v>
      </c>
      <c r="J325" s="438">
        <v>57</v>
      </c>
      <c r="K325" s="438">
        <v>186</v>
      </c>
      <c r="L325" s="438">
        <v>10</v>
      </c>
      <c r="M325" s="438">
        <v>1</v>
      </c>
      <c r="N325" s="436" t="s">
        <v>4568</v>
      </c>
    </row>
    <row r="326" spans="1:14" x14ac:dyDescent="0.35">
      <c r="A326" s="444" t="s">
        <v>3148</v>
      </c>
      <c r="B326" s="445" t="s">
        <v>14353</v>
      </c>
      <c r="C326" s="450">
        <v>3565352000</v>
      </c>
      <c r="D326" s="450">
        <v>0</v>
      </c>
      <c r="E326" s="450">
        <v>3565352000</v>
      </c>
      <c r="F326" s="450">
        <v>0</v>
      </c>
      <c r="G326" s="451">
        <v>-68951638000</v>
      </c>
      <c r="H326" s="451">
        <v>99551625000</v>
      </c>
      <c r="I326" s="439">
        <v>9</v>
      </c>
      <c r="J326" s="439">
        <v>6</v>
      </c>
      <c r="K326" s="439">
        <v>3</v>
      </c>
      <c r="L326" s="439">
        <v>9</v>
      </c>
      <c r="M326" s="439">
        <v>1</v>
      </c>
      <c r="N326" s="437" t="s">
        <v>4568</v>
      </c>
    </row>
    <row r="327" spans="1:14" x14ac:dyDescent="0.35">
      <c r="A327" s="440" t="s">
        <v>3091</v>
      </c>
      <c r="B327" s="441" t="s">
        <v>14790</v>
      </c>
      <c r="C327" s="447">
        <v>8298990</v>
      </c>
      <c r="D327" s="447">
        <v>0</v>
      </c>
      <c r="E327" s="447">
        <v>-8298990</v>
      </c>
      <c r="F327" s="447">
        <v>0</v>
      </c>
      <c r="G327" s="449">
        <v>-16672453</v>
      </c>
      <c r="H327" s="449">
        <v>0</v>
      </c>
      <c r="I327" s="438">
        <v>6</v>
      </c>
      <c r="J327" s="438">
        <v>1</v>
      </c>
      <c r="K327" s="438">
        <v>5</v>
      </c>
      <c r="L327" s="438">
        <v>6</v>
      </c>
      <c r="M327" s="438">
        <v>1</v>
      </c>
      <c r="N327" s="436" t="s">
        <v>3517</v>
      </c>
    </row>
    <row r="328" spans="1:14" x14ac:dyDescent="0.35">
      <c r="A328" s="440" t="s">
        <v>3539</v>
      </c>
      <c r="B328" s="441" t="s">
        <v>8914</v>
      </c>
      <c r="C328" s="447">
        <v>1436499</v>
      </c>
      <c r="D328" s="447">
        <v>0</v>
      </c>
      <c r="E328" s="447">
        <v>936499</v>
      </c>
      <c r="F328" s="447">
        <v>0</v>
      </c>
      <c r="G328" s="448">
        <v>1413880</v>
      </c>
      <c r="H328" s="448"/>
      <c r="I328" s="438"/>
      <c r="J328" s="438"/>
      <c r="K328" s="438"/>
      <c r="L328" s="438"/>
      <c r="M328" s="438"/>
      <c r="N328" s="436"/>
    </row>
    <row r="329" spans="1:14" x14ac:dyDescent="0.35">
      <c r="A329" s="440" t="s">
        <v>8172</v>
      </c>
      <c r="B329" s="441" t="s">
        <v>3894</v>
      </c>
      <c r="C329" s="447">
        <v>313685</v>
      </c>
      <c r="D329" s="447">
        <v>0</v>
      </c>
      <c r="E329" s="447">
        <v>0</v>
      </c>
      <c r="F329" s="447">
        <v>0</v>
      </c>
      <c r="G329" s="447">
        <v>312145</v>
      </c>
      <c r="H329" s="447">
        <v>0</v>
      </c>
      <c r="I329" s="438">
        <v>1</v>
      </c>
      <c r="J329" s="438">
        <v>0</v>
      </c>
      <c r="K329" s="438">
        <v>1</v>
      </c>
      <c r="L329" s="438">
        <v>20</v>
      </c>
      <c r="M329" s="438">
        <v>0</v>
      </c>
      <c r="N329" s="436" t="s">
        <v>3500</v>
      </c>
    </row>
    <row r="330" spans="1:14" x14ac:dyDescent="0.35">
      <c r="A330" s="440" t="s">
        <v>8189</v>
      </c>
      <c r="B330" s="441" t="s">
        <v>8187</v>
      </c>
      <c r="C330" s="447">
        <v>780000</v>
      </c>
      <c r="D330" s="447">
        <v>0</v>
      </c>
      <c r="E330" s="447">
        <v>630800</v>
      </c>
      <c r="F330" s="447">
        <v>0</v>
      </c>
      <c r="G330" s="448">
        <v>-787462</v>
      </c>
      <c r="H330" s="448">
        <v>0</v>
      </c>
      <c r="I330" s="438">
        <v>8</v>
      </c>
      <c r="J330" s="438">
        <v>1</v>
      </c>
      <c r="K330" s="438">
        <v>7</v>
      </c>
      <c r="L330" s="438">
        <v>8</v>
      </c>
      <c r="M330" s="438">
        <v>1</v>
      </c>
      <c r="N330" s="436" t="s">
        <v>3790</v>
      </c>
    </row>
    <row r="331" spans="1:14" x14ac:dyDescent="0.35">
      <c r="A331" s="440" t="s">
        <v>14444</v>
      </c>
      <c r="B331" s="441" t="s">
        <v>3911</v>
      </c>
      <c r="C331" s="447">
        <v>8841848</v>
      </c>
      <c r="D331" s="447">
        <v>0</v>
      </c>
      <c r="E331" s="447">
        <v>-9073233</v>
      </c>
      <c r="F331" s="447">
        <v>0</v>
      </c>
      <c r="G331" s="449">
        <v>-9073233</v>
      </c>
      <c r="H331" s="449">
        <v>273700</v>
      </c>
      <c r="I331" s="438">
        <v>3</v>
      </c>
      <c r="J331" s="438">
        <v>1</v>
      </c>
      <c r="K331" s="438">
        <v>2</v>
      </c>
      <c r="L331" s="438">
        <v>4</v>
      </c>
      <c r="M331" s="438">
        <v>0</v>
      </c>
      <c r="N331" s="436" t="s">
        <v>3517</v>
      </c>
    </row>
    <row r="332" spans="1:14" x14ac:dyDescent="0.35">
      <c r="A332" s="440" t="s">
        <v>199</v>
      </c>
      <c r="B332" s="441" t="s">
        <v>8195</v>
      </c>
      <c r="C332" s="447">
        <v>2238426</v>
      </c>
      <c r="D332" s="447">
        <v>0</v>
      </c>
      <c r="E332" s="447">
        <v>1852980</v>
      </c>
      <c r="F332" s="447">
        <v>0</v>
      </c>
      <c r="G332" s="448">
        <v>-2270617</v>
      </c>
      <c r="H332" s="448">
        <v>23557225</v>
      </c>
      <c r="I332" s="438">
        <v>9</v>
      </c>
      <c r="J332" s="438">
        <v>1</v>
      </c>
      <c r="K332" s="438">
        <v>8</v>
      </c>
      <c r="L332" s="438">
        <v>2</v>
      </c>
      <c r="M332" s="438">
        <v>0</v>
      </c>
      <c r="N332" s="436" t="s">
        <v>3790</v>
      </c>
    </row>
    <row r="333" spans="1:14" x14ac:dyDescent="0.35">
      <c r="A333" s="440" t="s">
        <v>953</v>
      </c>
      <c r="B333" s="441" t="s">
        <v>3816</v>
      </c>
      <c r="C333" s="447">
        <v>303811562.75</v>
      </c>
      <c r="D333" s="447">
        <v>0</v>
      </c>
      <c r="E333" s="447">
        <v>62900995.609999999</v>
      </c>
      <c r="F333" s="447">
        <v>0</v>
      </c>
      <c r="G333" s="449">
        <v>257025835.97999999</v>
      </c>
      <c r="H333" s="449">
        <v>791799858</v>
      </c>
      <c r="I333" s="438">
        <v>358</v>
      </c>
      <c r="J333" s="438">
        <v>74</v>
      </c>
      <c r="K333" s="438">
        <v>284</v>
      </c>
      <c r="L333" s="438">
        <v>205</v>
      </c>
      <c r="M333" s="438">
        <v>0</v>
      </c>
      <c r="N333" s="436" t="s">
        <v>4568</v>
      </c>
    </row>
    <row r="334" spans="1:14" x14ac:dyDescent="0.35">
      <c r="A334" s="440" t="s">
        <v>1106</v>
      </c>
      <c r="B334" s="441" t="s">
        <v>13268</v>
      </c>
      <c r="C334" s="447">
        <v>4537007</v>
      </c>
      <c r="D334" s="447">
        <v>0</v>
      </c>
      <c r="E334" s="447">
        <v>0</v>
      </c>
      <c r="F334" s="447">
        <v>0</v>
      </c>
      <c r="G334" s="448">
        <v>1604529</v>
      </c>
      <c r="H334" s="448">
        <v>4063903</v>
      </c>
      <c r="I334" s="438">
        <v>10</v>
      </c>
      <c r="J334" s="438">
        <v>7</v>
      </c>
      <c r="K334" s="438">
        <v>3</v>
      </c>
      <c r="L334" s="438">
        <v>12</v>
      </c>
      <c r="M334" s="438">
        <v>0</v>
      </c>
      <c r="N334" s="436" t="s">
        <v>3790</v>
      </c>
    </row>
    <row r="335" spans="1:14" x14ac:dyDescent="0.35">
      <c r="A335" s="440" t="s">
        <v>8420</v>
      </c>
      <c r="B335" s="441" t="s">
        <v>9124</v>
      </c>
      <c r="C335" s="447">
        <v>1484739</v>
      </c>
      <c r="D335" s="447">
        <v>0</v>
      </c>
      <c r="E335" s="447">
        <v>360665</v>
      </c>
      <c r="F335" s="447">
        <v>0</v>
      </c>
      <c r="G335" s="449">
        <v>928920</v>
      </c>
      <c r="H335" s="449">
        <v>0</v>
      </c>
      <c r="I335" s="438">
        <v>3</v>
      </c>
      <c r="J335" s="438">
        <v>2</v>
      </c>
      <c r="K335" s="438">
        <v>1</v>
      </c>
      <c r="L335" s="438">
        <v>14</v>
      </c>
      <c r="M335" s="438">
        <v>0</v>
      </c>
      <c r="N335" s="436" t="s">
        <v>3790</v>
      </c>
    </row>
    <row r="336" spans="1:14" x14ac:dyDescent="0.35">
      <c r="A336" s="440" t="s">
        <v>292</v>
      </c>
      <c r="B336" s="441" t="s">
        <v>8955</v>
      </c>
      <c r="C336" s="447">
        <v>75994988</v>
      </c>
      <c r="D336" s="447">
        <v>0</v>
      </c>
      <c r="E336" s="447">
        <v>3846638</v>
      </c>
      <c r="F336" s="447">
        <v>0</v>
      </c>
      <c r="G336" s="448">
        <v>-76594976</v>
      </c>
      <c r="H336" s="448">
        <v>201804591</v>
      </c>
      <c r="I336" s="438">
        <v>800</v>
      </c>
      <c r="J336" s="438">
        <v>250</v>
      </c>
      <c r="K336" s="438">
        <v>550</v>
      </c>
      <c r="L336" s="438">
        <v>100</v>
      </c>
      <c r="M336" s="438">
        <v>1</v>
      </c>
      <c r="N336" s="436" t="s">
        <v>4568</v>
      </c>
    </row>
    <row r="337" spans="1:14" x14ac:dyDescent="0.35">
      <c r="A337" s="440" t="s">
        <v>14496</v>
      </c>
      <c r="B337" s="441" t="s">
        <v>3923</v>
      </c>
      <c r="C337" s="447">
        <v>19664679</v>
      </c>
      <c r="D337" s="447">
        <v>0</v>
      </c>
      <c r="E337" s="447">
        <v>1633446</v>
      </c>
      <c r="F337" s="447">
        <v>0</v>
      </c>
      <c r="G337" s="449">
        <v>8140647</v>
      </c>
      <c r="H337" s="449">
        <v>39017860</v>
      </c>
      <c r="I337" s="438">
        <v>13</v>
      </c>
      <c r="J337" s="438">
        <v>6</v>
      </c>
      <c r="K337" s="438">
        <v>7</v>
      </c>
      <c r="L337" s="438">
        <v>5</v>
      </c>
      <c r="M337" s="438">
        <v>1</v>
      </c>
      <c r="N337" s="436" t="s">
        <v>4568</v>
      </c>
    </row>
    <row r="338" spans="1:14" x14ac:dyDescent="0.35">
      <c r="A338" s="440" t="s">
        <v>3104</v>
      </c>
      <c r="B338" s="441" t="s">
        <v>8620</v>
      </c>
      <c r="C338" s="447">
        <v>1124500</v>
      </c>
      <c r="D338" s="447">
        <v>0</v>
      </c>
      <c r="E338" s="447">
        <v>558350</v>
      </c>
      <c r="F338" s="447">
        <v>0</v>
      </c>
      <c r="G338" s="448">
        <v>937750</v>
      </c>
      <c r="H338" s="448">
        <v>21193778</v>
      </c>
      <c r="I338" s="438">
        <v>43</v>
      </c>
      <c r="J338" s="438">
        <v>30</v>
      </c>
      <c r="K338" s="438">
        <v>13</v>
      </c>
      <c r="L338" s="438">
        <v>13</v>
      </c>
      <c r="M338" s="438">
        <v>1</v>
      </c>
      <c r="N338" s="436" t="s">
        <v>3790</v>
      </c>
    </row>
    <row r="339" spans="1:14" x14ac:dyDescent="0.35">
      <c r="A339" s="440" t="s">
        <v>8429</v>
      </c>
      <c r="B339" s="441" t="s">
        <v>8851</v>
      </c>
      <c r="C339" s="447">
        <v>1570036.31</v>
      </c>
      <c r="D339" s="447">
        <v>0</v>
      </c>
      <c r="E339" s="447">
        <v>587500</v>
      </c>
      <c r="F339" s="447">
        <v>0</v>
      </c>
      <c r="G339" s="449">
        <v>-16477289.82</v>
      </c>
      <c r="H339" s="449">
        <v>377806535.41000003</v>
      </c>
      <c r="I339" s="438">
        <v>125</v>
      </c>
      <c r="J339" s="438">
        <v>81</v>
      </c>
      <c r="K339" s="438">
        <v>44</v>
      </c>
      <c r="L339" s="438">
        <v>0</v>
      </c>
      <c r="M339" s="438">
        <v>1</v>
      </c>
      <c r="N339" s="436" t="s">
        <v>3790</v>
      </c>
    </row>
    <row r="340" spans="1:14" x14ac:dyDescent="0.35">
      <c r="A340" s="440" t="s">
        <v>8430</v>
      </c>
      <c r="B340" s="441" t="s">
        <v>3582</v>
      </c>
      <c r="C340" s="447">
        <v>0</v>
      </c>
      <c r="D340" s="447">
        <v>0</v>
      </c>
      <c r="E340" s="447">
        <v>-55400</v>
      </c>
      <c r="F340" s="447">
        <v>0</v>
      </c>
      <c r="G340" s="448">
        <v>-316567</v>
      </c>
      <c r="H340" s="448">
        <v>8401436</v>
      </c>
      <c r="I340" s="438">
        <v>8</v>
      </c>
      <c r="J340" s="438">
        <v>4</v>
      </c>
      <c r="K340" s="438">
        <v>4</v>
      </c>
      <c r="L340" s="438">
        <v>8</v>
      </c>
      <c r="M340" s="438">
        <v>0</v>
      </c>
      <c r="N340" s="436" t="s">
        <v>3790</v>
      </c>
    </row>
    <row r="341" spans="1:14" x14ac:dyDescent="0.35">
      <c r="A341" s="440" t="s">
        <v>3133</v>
      </c>
      <c r="B341" s="441" t="s">
        <v>3632</v>
      </c>
      <c r="C341" s="447">
        <v>0</v>
      </c>
      <c r="D341" s="447">
        <v>0</v>
      </c>
      <c r="E341" s="447">
        <v>0</v>
      </c>
      <c r="F341" s="447">
        <v>0</v>
      </c>
      <c r="G341" s="449">
        <v>-50553498</v>
      </c>
      <c r="H341" s="449">
        <v>7794755</v>
      </c>
      <c r="I341" s="438">
        <v>20</v>
      </c>
      <c r="J341" s="438">
        <v>2</v>
      </c>
      <c r="K341" s="438">
        <v>18</v>
      </c>
      <c r="L341" s="438">
        <v>20</v>
      </c>
      <c r="M341" s="438">
        <v>1</v>
      </c>
      <c r="N341" s="436" t="s">
        <v>3517</v>
      </c>
    </row>
    <row r="342" spans="1:14" x14ac:dyDescent="0.35">
      <c r="A342" s="440" t="s">
        <v>8431</v>
      </c>
      <c r="B342" s="441" t="s">
        <v>8196</v>
      </c>
      <c r="C342" s="447">
        <v>2672131</v>
      </c>
      <c r="D342" s="447">
        <v>0</v>
      </c>
      <c r="E342" s="447">
        <v>1699552</v>
      </c>
      <c r="F342" s="447">
        <v>0</v>
      </c>
      <c r="G342" s="448">
        <v>1762823</v>
      </c>
      <c r="H342" s="448">
        <v>3010455</v>
      </c>
      <c r="I342" s="438">
        <v>36</v>
      </c>
      <c r="J342" s="438">
        <v>0</v>
      </c>
      <c r="K342" s="438">
        <v>36</v>
      </c>
      <c r="L342" s="438">
        <v>6</v>
      </c>
      <c r="M342" s="438">
        <v>0</v>
      </c>
      <c r="N342" s="436" t="s">
        <v>3790</v>
      </c>
    </row>
    <row r="343" spans="1:14" x14ac:dyDescent="0.35">
      <c r="A343" s="440" t="s">
        <v>3198</v>
      </c>
      <c r="B343" s="441" t="s">
        <v>4073</v>
      </c>
      <c r="C343" s="447">
        <v>69949980</v>
      </c>
      <c r="D343" s="447">
        <v>0</v>
      </c>
      <c r="E343" s="447">
        <v>17976473</v>
      </c>
      <c r="F343" s="447">
        <v>0</v>
      </c>
      <c r="G343" s="449">
        <v>79957340</v>
      </c>
      <c r="H343" s="449">
        <v>40854743</v>
      </c>
      <c r="I343" s="438">
        <v>9255</v>
      </c>
      <c r="J343" s="438">
        <v>3081</v>
      </c>
      <c r="K343" s="438">
        <v>6174</v>
      </c>
      <c r="L343" s="438">
        <v>3750</v>
      </c>
      <c r="M343" s="438">
        <v>132</v>
      </c>
      <c r="N343" s="436" t="s">
        <v>4568</v>
      </c>
    </row>
    <row r="344" spans="1:14" ht="26" x14ac:dyDescent="0.35">
      <c r="A344" s="440" t="s">
        <v>3229</v>
      </c>
      <c r="B344" s="441" t="s">
        <v>4068</v>
      </c>
      <c r="C344" s="447"/>
      <c r="D344" s="447"/>
      <c r="E344" s="447"/>
      <c r="F344" s="447"/>
      <c r="G344" s="448"/>
      <c r="H344" s="448">
        <v>1029140</v>
      </c>
      <c r="I344" s="438"/>
      <c r="J344" s="438"/>
      <c r="K344" s="438"/>
      <c r="L344" s="438"/>
      <c r="M344" s="438"/>
      <c r="N344" s="436" t="s">
        <v>3790</v>
      </c>
    </row>
    <row r="345" spans="1:14" ht="26" x14ac:dyDescent="0.35">
      <c r="A345" s="440" t="s">
        <v>9686</v>
      </c>
      <c r="B345" s="441" t="s">
        <v>14965</v>
      </c>
      <c r="C345" s="447">
        <v>5845875</v>
      </c>
      <c r="D345" s="447">
        <v>0</v>
      </c>
      <c r="E345" s="447">
        <v>3580</v>
      </c>
      <c r="F345" s="447">
        <v>0</v>
      </c>
      <c r="G345" s="447">
        <v>-6063078</v>
      </c>
      <c r="H345" s="447">
        <v>0</v>
      </c>
      <c r="I345" s="438">
        <v>4</v>
      </c>
      <c r="J345" s="438">
        <v>2</v>
      </c>
      <c r="K345" s="438">
        <v>2</v>
      </c>
      <c r="L345" s="438">
        <v>0</v>
      </c>
      <c r="M345" s="438">
        <v>1</v>
      </c>
      <c r="N345" s="436" t="s">
        <v>3517</v>
      </c>
    </row>
    <row r="346" spans="1:14" x14ac:dyDescent="0.35">
      <c r="A346" s="440" t="s">
        <v>849</v>
      </c>
      <c r="B346" s="441" t="s">
        <v>9813</v>
      </c>
      <c r="C346" s="447">
        <v>13282215</v>
      </c>
      <c r="D346" s="447">
        <v>0</v>
      </c>
      <c r="E346" s="447">
        <v>-14153269</v>
      </c>
      <c r="F346" s="447">
        <v>0</v>
      </c>
      <c r="G346" s="448">
        <v>-14537050</v>
      </c>
      <c r="H346" s="448">
        <v>124353640</v>
      </c>
      <c r="I346" s="438">
        <v>7</v>
      </c>
      <c r="J346" s="438">
        <v>3</v>
      </c>
      <c r="K346" s="438">
        <v>4</v>
      </c>
      <c r="L346" s="438">
        <v>3</v>
      </c>
      <c r="M346" s="438">
        <v>1</v>
      </c>
      <c r="N346" s="436" t="s">
        <v>4568</v>
      </c>
    </row>
    <row r="347" spans="1:14" x14ac:dyDescent="0.35">
      <c r="A347" s="440" t="s">
        <v>3146</v>
      </c>
      <c r="B347" s="441" t="s">
        <v>4013</v>
      </c>
      <c r="C347" s="447">
        <v>0</v>
      </c>
      <c r="D347" s="447">
        <v>0</v>
      </c>
      <c r="E347" s="447">
        <v>-12176265.99</v>
      </c>
      <c r="F347" s="447">
        <v>0</v>
      </c>
      <c r="G347" s="449">
        <v>-1905183.83</v>
      </c>
      <c r="H347" s="449">
        <v>365063664</v>
      </c>
      <c r="I347" s="438">
        <v>11</v>
      </c>
      <c r="J347" s="438">
        <v>9</v>
      </c>
      <c r="K347" s="438">
        <v>3</v>
      </c>
      <c r="L347" s="438">
        <v>11</v>
      </c>
      <c r="M347" s="438">
        <v>1</v>
      </c>
      <c r="N347" s="436" t="s">
        <v>3790</v>
      </c>
    </row>
    <row r="348" spans="1:14" x14ac:dyDescent="0.35">
      <c r="A348" s="440" t="s">
        <v>9090</v>
      </c>
      <c r="B348" s="441" t="s">
        <v>14583</v>
      </c>
      <c r="C348" s="447">
        <v>28984941</v>
      </c>
      <c r="D348" s="447">
        <v>0</v>
      </c>
      <c r="E348" s="447">
        <v>26976727</v>
      </c>
      <c r="F348" s="447">
        <v>0</v>
      </c>
      <c r="G348" s="447">
        <v>-69882276</v>
      </c>
      <c r="H348" s="447">
        <v>792832702</v>
      </c>
      <c r="I348" s="438">
        <v>7</v>
      </c>
      <c r="J348" s="438">
        <v>7</v>
      </c>
      <c r="K348" s="438">
        <v>0</v>
      </c>
      <c r="L348" s="438">
        <v>0</v>
      </c>
      <c r="M348" s="438">
        <v>1</v>
      </c>
      <c r="N348" s="435" t="s">
        <v>4568</v>
      </c>
    </row>
    <row r="349" spans="1:14" x14ac:dyDescent="0.35">
      <c r="A349" s="444" t="s">
        <v>3758</v>
      </c>
      <c r="B349" s="445" t="s">
        <v>3898</v>
      </c>
      <c r="C349" s="450">
        <v>43030835.25</v>
      </c>
      <c r="D349" s="450">
        <v>0</v>
      </c>
      <c r="E349" s="450">
        <v>21012172</v>
      </c>
      <c r="F349" s="450">
        <v>0</v>
      </c>
      <c r="G349" s="451">
        <v>22242871</v>
      </c>
      <c r="H349" s="451">
        <v>1410642327</v>
      </c>
      <c r="I349" s="439">
        <v>6</v>
      </c>
      <c r="J349" s="439">
        <v>3</v>
      </c>
      <c r="K349" s="439">
        <v>3</v>
      </c>
      <c r="L349" s="439">
        <v>7</v>
      </c>
      <c r="M349" s="439">
        <v>1</v>
      </c>
      <c r="N349" s="437" t="s">
        <v>4568</v>
      </c>
    </row>
    <row r="350" spans="1:14" x14ac:dyDescent="0.35">
      <c r="A350" s="440" t="s">
        <v>8245</v>
      </c>
      <c r="B350" s="441" t="s">
        <v>3992</v>
      </c>
      <c r="C350" s="447">
        <v>2981461</v>
      </c>
      <c r="D350" s="447">
        <v>0</v>
      </c>
      <c r="E350" s="447">
        <v>2748715</v>
      </c>
      <c r="F350" s="447">
        <v>0</v>
      </c>
      <c r="G350" s="448">
        <v>251096</v>
      </c>
      <c r="H350" s="448">
        <v>0</v>
      </c>
      <c r="I350" s="438">
        <v>3</v>
      </c>
      <c r="J350" s="438">
        <v>0</v>
      </c>
      <c r="K350" s="438">
        <v>3</v>
      </c>
      <c r="L350" s="438">
        <v>0</v>
      </c>
      <c r="M350" s="438">
        <v>0</v>
      </c>
      <c r="N350" s="436" t="s">
        <v>3790</v>
      </c>
    </row>
    <row r="351" spans="1:14" x14ac:dyDescent="0.35">
      <c r="A351" s="440" t="s">
        <v>8435</v>
      </c>
      <c r="B351" s="441" t="s">
        <v>4049</v>
      </c>
      <c r="C351" s="447">
        <v>0</v>
      </c>
      <c r="D351" s="447">
        <v>0</v>
      </c>
      <c r="E351" s="447">
        <v>0</v>
      </c>
      <c r="F351" s="447">
        <v>0</v>
      </c>
      <c r="G351" s="449">
        <v>0</v>
      </c>
      <c r="H351" s="449">
        <v>0</v>
      </c>
      <c r="I351" s="438">
        <v>5</v>
      </c>
      <c r="J351" s="438">
        <v>2</v>
      </c>
      <c r="K351" s="438">
        <v>3</v>
      </c>
      <c r="L351" s="438">
        <v>0</v>
      </c>
      <c r="M351" s="438">
        <v>1</v>
      </c>
      <c r="N351" s="436" t="s">
        <v>3790</v>
      </c>
    </row>
    <row r="352" spans="1:14" x14ac:dyDescent="0.35">
      <c r="A352" s="440" t="s">
        <v>8649</v>
      </c>
      <c r="B352" s="441" t="s">
        <v>8647</v>
      </c>
      <c r="C352" s="447">
        <v>9181314</v>
      </c>
      <c r="D352" s="447">
        <v>0</v>
      </c>
      <c r="E352" s="447">
        <v>0</v>
      </c>
      <c r="F352" s="447">
        <v>0</v>
      </c>
      <c r="G352" s="447">
        <v>39912</v>
      </c>
      <c r="H352" s="448">
        <v>9145085</v>
      </c>
      <c r="I352" s="438">
        <v>2</v>
      </c>
      <c r="J352" s="438">
        <v>1</v>
      </c>
      <c r="K352" s="438">
        <v>1</v>
      </c>
      <c r="L352" s="438">
        <v>0</v>
      </c>
      <c r="M352" s="438">
        <v>1</v>
      </c>
      <c r="N352" s="436" t="s">
        <v>3790</v>
      </c>
    </row>
    <row r="353" spans="1:14" x14ac:dyDescent="0.35">
      <c r="A353" s="440" t="s">
        <v>5116</v>
      </c>
      <c r="B353" s="441" t="s">
        <v>4194</v>
      </c>
      <c r="C353" s="447">
        <v>90064517</v>
      </c>
      <c r="D353" s="447">
        <v>0</v>
      </c>
      <c r="E353" s="447">
        <v>52994853</v>
      </c>
      <c r="F353" s="447">
        <v>0</v>
      </c>
      <c r="G353" s="449">
        <v>37250325</v>
      </c>
      <c r="H353" s="449">
        <v>7850641</v>
      </c>
      <c r="I353" s="438">
        <v>9</v>
      </c>
      <c r="J353" s="438">
        <v>4</v>
      </c>
      <c r="K353" s="438">
        <v>5</v>
      </c>
      <c r="L353" s="438">
        <v>158</v>
      </c>
      <c r="M353" s="438">
        <v>0</v>
      </c>
      <c r="N353" s="436" t="s">
        <v>4568</v>
      </c>
    </row>
    <row r="354" spans="1:14" x14ac:dyDescent="0.35">
      <c r="A354" s="440" t="s">
        <v>9896</v>
      </c>
      <c r="B354" s="441" t="s">
        <v>9894</v>
      </c>
      <c r="C354" s="447">
        <v>80466.73</v>
      </c>
      <c r="D354" s="447">
        <v>0</v>
      </c>
      <c r="E354" s="447">
        <v>80466.73</v>
      </c>
      <c r="F354" s="447">
        <v>0</v>
      </c>
      <c r="G354" s="448">
        <v>-214141.73</v>
      </c>
      <c r="H354" s="448">
        <v>0</v>
      </c>
      <c r="I354" s="438">
        <v>2</v>
      </c>
      <c r="J354" s="438">
        <v>0</v>
      </c>
      <c r="K354" s="438">
        <v>2</v>
      </c>
      <c r="L354" s="438">
        <v>8</v>
      </c>
      <c r="M354" s="438">
        <v>0</v>
      </c>
      <c r="N354" s="436" t="s">
        <v>3790</v>
      </c>
    </row>
    <row r="355" spans="1:14" x14ac:dyDescent="0.35">
      <c r="A355" s="440" t="s">
        <v>868</v>
      </c>
      <c r="B355" s="441" t="s">
        <v>3838</v>
      </c>
      <c r="C355" s="447">
        <v>82793139</v>
      </c>
      <c r="D355" s="447">
        <v>0</v>
      </c>
      <c r="E355" s="447">
        <v>40164647</v>
      </c>
      <c r="F355" s="447">
        <v>0</v>
      </c>
      <c r="G355" s="449">
        <v>-105419711</v>
      </c>
      <c r="H355" s="449">
        <v>46243433</v>
      </c>
      <c r="I355" s="438">
        <v>20</v>
      </c>
      <c r="J355" s="438">
        <v>5</v>
      </c>
      <c r="K355" s="438">
        <v>15</v>
      </c>
      <c r="L355" s="438">
        <v>5</v>
      </c>
      <c r="M355" s="438">
        <v>0</v>
      </c>
      <c r="N355" s="436" t="s">
        <v>4568</v>
      </c>
    </row>
    <row r="356" spans="1:14" x14ac:dyDescent="0.35">
      <c r="A356" s="440" t="s">
        <v>3052</v>
      </c>
      <c r="B356" s="441" t="s">
        <v>8768</v>
      </c>
      <c r="C356" s="447">
        <v>3426488</v>
      </c>
      <c r="D356" s="447">
        <v>0</v>
      </c>
      <c r="E356" s="447">
        <v>1802117.2</v>
      </c>
      <c r="F356" s="447">
        <v>0</v>
      </c>
      <c r="G356" s="448">
        <v>-3426488</v>
      </c>
      <c r="H356" s="448">
        <v>24620654</v>
      </c>
      <c r="I356" s="438">
        <v>50</v>
      </c>
      <c r="J356" s="438">
        <v>7</v>
      </c>
      <c r="K356" s="438">
        <v>43</v>
      </c>
      <c r="L356" s="438">
        <v>7</v>
      </c>
      <c r="M356" s="438">
        <v>1</v>
      </c>
      <c r="N356" s="436" t="s">
        <v>3790</v>
      </c>
    </row>
    <row r="357" spans="1:14" x14ac:dyDescent="0.35">
      <c r="A357" s="440" t="s">
        <v>13914</v>
      </c>
      <c r="B357" s="441" t="s">
        <v>13918</v>
      </c>
      <c r="C357" s="447">
        <v>11083760</v>
      </c>
      <c r="D357" s="447">
        <v>0</v>
      </c>
      <c r="E357" s="447">
        <v>479955.16</v>
      </c>
      <c r="F357" s="447">
        <v>0</v>
      </c>
      <c r="G357" s="449">
        <v>10247924.539999999</v>
      </c>
      <c r="H357" s="449">
        <v>0</v>
      </c>
      <c r="I357" s="438"/>
      <c r="J357" s="438"/>
      <c r="K357" s="438"/>
      <c r="L357" s="438"/>
      <c r="M357" s="438"/>
      <c r="N357" s="436"/>
    </row>
    <row r="358" spans="1:14" x14ac:dyDescent="0.35">
      <c r="A358" s="440" t="s">
        <v>11878</v>
      </c>
      <c r="B358" s="441" t="s">
        <v>8774</v>
      </c>
      <c r="C358" s="447">
        <v>0</v>
      </c>
      <c r="D358" s="447">
        <v>0</v>
      </c>
      <c r="E358" s="447">
        <v>-5667.2</v>
      </c>
      <c r="F358" s="447">
        <v>0</v>
      </c>
      <c r="G358" s="448">
        <v>-11667.2</v>
      </c>
      <c r="H358" s="448">
        <v>259</v>
      </c>
      <c r="I358" s="438">
        <v>16</v>
      </c>
      <c r="J358" s="438">
        <v>2</v>
      </c>
      <c r="K358" s="438">
        <v>14</v>
      </c>
      <c r="L358" s="438">
        <v>16</v>
      </c>
      <c r="M358" s="438">
        <v>1</v>
      </c>
      <c r="N358" s="436" t="s">
        <v>3790</v>
      </c>
    </row>
    <row r="359" spans="1:14" x14ac:dyDescent="0.35">
      <c r="A359" s="440" t="s">
        <v>593</v>
      </c>
      <c r="B359" s="441" t="s">
        <v>4563</v>
      </c>
      <c r="C359" s="447">
        <v>0</v>
      </c>
      <c r="D359" s="447">
        <v>0</v>
      </c>
      <c r="E359" s="447">
        <v>0</v>
      </c>
      <c r="F359" s="447">
        <v>0</v>
      </c>
      <c r="G359" s="449">
        <v>-197800</v>
      </c>
      <c r="H359" s="449">
        <v>5652594</v>
      </c>
      <c r="I359" s="438">
        <v>1</v>
      </c>
      <c r="J359" s="438">
        <v>1</v>
      </c>
      <c r="K359" s="438">
        <v>0</v>
      </c>
      <c r="L359" s="438">
        <v>0</v>
      </c>
      <c r="M359" s="438">
        <v>0</v>
      </c>
      <c r="N359" s="436" t="s">
        <v>3790</v>
      </c>
    </row>
    <row r="360" spans="1:14" x14ac:dyDescent="0.35">
      <c r="A360" s="440" t="s">
        <v>8942</v>
      </c>
      <c r="B360" s="441" t="s">
        <v>8940</v>
      </c>
      <c r="C360" s="447">
        <v>0</v>
      </c>
      <c r="D360" s="447">
        <v>0</v>
      </c>
      <c r="E360" s="447">
        <v>0</v>
      </c>
      <c r="F360" s="447">
        <v>0</v>
      </c>
      <c r="G360" s="448">
        <v>0</v>
      </c>
      <c r="H360" s="448">
        <v>0</v>
      </c>
      <c r="I360" s="438">
        <v>5</v>
      </c>
      <c r="J360" s="438">
        <v>0</v>
      </c>
      <c r="K360" s="438">
        <v>5</v>
      </c>
      <c r="L360" s="438">
        <v>0</v>
      </c>
      <c r="M360" s="438">
        <v>0</v>
      </c>
      <c r="N360" s="435" t="s">
        <v>3500</v>
      </c>
    </row>
    <row r="361" spans="1:14" ht="26" x14ac:dyDescent="0.35">
      <c r="A361" s="440" t="s">
        <v>984</v>
      </c>
      <c r="B361" s="441" t="s">
        <v>13916</v>
      </c>
      <c r="C361" s="447">
        <v>3690000</v>
      </c>
      <c r="D361" s="447">
        <v>0</v>
      </c>
      <c r="E361" s="447">
        <v>3090000</v>
      </c>
      <c r="F361" s="447">
        <v>0</v>
      </c>
      <c r="G361" s="449">
        <v>3681048</v>
      </c>
      <c r="H361" s="449"/>
      <c r="I361" s="438"/>
      <c r="J361" s="438"/>
      <c r="K361" s="438"/>
      <c r="L361" s="438"/>
      <c r="M361" s="438"/>
      <c r="N361" s="436"/>
    </row>
    <row r="362" spans="1:14" ht="26" x14ac:dyDescent="0.35">
      <c r="A362" s="440" t="s">
        <v>8</v>
      </c>
      <c r="B362" s="441" t="s">
        <v>13917</v>
      </c>
      <c r="C362" s="447">
        <v>3506088</v>
      </c>
      <c r="D362" s="447">
        <v>0</v>
      </c>
      <c r="E362" s="447">
        <v>3084035</v>
      </c>
      <c r="F362" s="447"/>
      <c r="G362" s="448">
        <v>3646886</v>
      </c>
      <c r="H362" s="448"/>
      <c r="I362" s="438"/>
      <c r="J362" s="438"/>
      <c r="K362" s="438"/>
      <c r="L362" s="438"/>
      <c r="M362" s="438"/>
      <c r="N362" s="436"/>
    </row>
    <row r="363" spans="1:14" x14ac:dyDescent="0.35">
      <c r="A363" s="440" t="s">
        <v>8446</v>
      </c>
      <c r="B363" s="441" t="s">
        <v>12143</v>
      </c>
      <c r="C363" s="447">
        <v>2333707</v>
      </c>
      <c r="D363" s="447">
        <v>0</v>
      </c>
      <c r="E363" s="447">
        <v>516293</v>
      </c>
      <c r="F363" s="447">
        <v>0</v>
      </c>
      <c r="G363" s="449">
        <v>905061</v>
      </c>
      <c r="H363" s="449">
        <v>6343179</v>
      </c>
      <c r="I363" s="438">
        <v>50</v>
      </c>
      <c r="J363" s="438">
        <v>0</v>
      </c>
      <c r="K363" s="438">
        <v>50</v>
      </c>
      <c r="L363" s="438">
        <v>7</v>
      </c>
      <c r="M363" s="438">
        <v>0</v>
      </c>
      <c r="N363" s="436" t="s">
        <v>3790</v>
      </c>
    </row>
    <row r="364" spans="1:14" x14ac:dyDescent="0.35">
      <c r="A364" s="440" t="s">
        <v>8447</v>
      </c>
      <c r="B364" s="441" t="s">
        <v>3916</v>
      </c>
      <c r="C364" s="447">
        <v>13893837</v>
      </c>
      <c r="D364" s="447">
        <v>0</v>
      </c>
      <c r="E364" s="447">
        <v>9971006</v>
      </c>
      <c r="F364" s="447">
        <v>0</v>
      </c>
      <c r="G364" s="448">
        <v>-19069365</v>
      </c>
      <c r="H364" s="448">
        <v>13645139</v>
      </c>
      <c r="I364" s="438">
        <v>6</v>
      </c>
      <c r="J364" s="438">
        <v>2</v>
      </c>
      <c r="K364" s="438">
        <v>4</v>
      </c>
      <c r="L364" s="438">
        <v>3</v>
      </c>
      <c r="M364" s="438">
        <v>0</v>
      </c>
      <c r="N364" s="436" t="s">
        <v>4568</v>
      </c>
    </row>
    <row r="365" spans="1:14" x14ac:dyDescent="0.35">
      <c r="A365" s="440" t="s">
        <v>8179</v>
      </c>
      <c r="B365" s="441" t="s">
        <v>4515</v>
      </c>
      <c r="C365" s="447">
        <v>906500</v>
      </c>
      <c r="D365" s="447">
        <v>0</v>
      </c>
      <c r="E365" s="447">
        <v>538900</v>
      </c>
      <c r="F365" s="447">
        <v>0</v>
      </c>
      <c r="G365" s="449">
        <v>987894.47</v>
      </c>
      <c r="H365" s="449"/>
      <c r="I365" s="438"/>
      <c r="J365" s="438"/>
      <c r="K365" s="438"/>
      <c r="L365" s="438"/>
      <c r="M365" s="438"/>
      <c r="N365" s="436"/>
    </row>
    <row r="366" spans="1:14" x14ac:dyDescent="0.35">
      <c r="A366" s="440" t="s">
        <v>10148</v>
      </c>
      <c r="B366" s="441" t="s">
        <v>10146</v>
      </c>
      <c r="C366" s="447">
        <v>0</v>
      </c>
      <c r="D366" s="447">
        <v>0</v>
      </c>
      <c r="E366" s="447">
        <v>0</v>
      </c>
      <c r="F366" s="447">
        <v>0</v>
      </c>
      <c r="G366" s="448">
        <v>0</v>
      </c>
      <c r="H366" s="448">
        <v>0</v>
      </c>
      <c r="I366" s="438"/>
      <c r="J366" s="438"/>
      <c r="K366" s="438"/>
      <c r="L366" s="438"/>
      <c r="M366" s="438"/>
      <c r="N366" s="436"/>
    </row>
    <row r="367" spans="1:14" ht="26" x14ac:dyDescent="0.35">
      <c r="A367" s="444" t="s">
        <v>3121</v>
      </c>
      <c r="B367" s="445" t="s">
        <v>3586</v>
      </c>
      <c r="C367" s="450">
        <v>47674060</v>
      </c>
      <c r="D367" s="450">
        <v>0</v>
      </c>
      <c r="E367" s="450">
        <v>2012015</v>
      </c>
      <c r="F367" s="450">
        <v>0</v>
      </c>
      <c r="G367" s="451">
        <v>35026716</v>
      </c>
      <c r="H367" s="451">
        <v>18995416</v>
      </c>
      <c r="I367" s="439">
        <v>4</v>
      </c>
      <c r="J367" s="439">
        <v>2</v>
      </c>
      <c r="K367" s="439">
        <v>2</v>
      </c>
      <c r="L367" s="439">
        <v>0</v>
      </c>
      <c r="M367" s="439">
        <v>0</v>
      </c>
      <c r="N367" s="437" t="s">
        <v>4568</v>
      </c>
    </row>
    <row r="368" spans="1:14" x14ac:dyDescent="0.35">
      <c r="A368" s="440" t="s">
        <v>8450</v>
      </c>
      <c r="B368" s="441" t="s">
        <v>3635</v>
      </c>
      <c r="C368" s="447">
        <v>1211097</v>
      </c>
      <c r="D368" s="447">
        <v>0</v>
      </c>
      <c r="E368" s="447">
        <v>0</v>
      </c>
      <c r="F368" s="447">
        <v>0</v>
      </c>
      <c r="G368" s="448">
        <v>-1601364</v>
      </c>
      <c r="H368" s="448">
        <v>716897</v>
      </c>
      <c r="I368" s="438">
        <v>20</v>
      </c>
      <c r="J368" s="438">
        <v>0</v>
      </c>
      <c r="K368" s="438">
        <v>20</v>
      </c>
      <c r="L368" s="438">
        <v>20</v>
      </c>
      <c r="M368" s="438">
        <v>1</v>
      </c>
      <c r="N368" s="436" t="s">
        <v>3790</v>
      </c>
    </row>
    <row r="369" spans="1:14" ht="26" x14ac:dyDescent="0.35">
      <c r="A369" s="440" t="s">
        <v>8452</v>
      </c>
      <c r="B369" s="441" t="s">
        <v>8757</v>
      </c>
      <c r="C369" s="447">
        <v>1207366</v>
      </c>
      <c r="D369" s="447">
        <v>0</v>
      </c>
      <c r="E369" s="447">
        <v>468961</v>
      </c>
      <c r="F369" s="447">
        <v>0</v>
      </c>
      <c r="G369" s="449">
        <v>1137366</v>
      </c>
      <c r="H369" s="449">
        <v>105000</v>
      </c>
      <c r="I369" s="438">
        <v>2</v>
      </c>
      <c r="J369" s="438">
        <v>0</v>
      </c>
      <c r="K369" s="438">
        <v>2</v>
      </c>
      <c r="L369" s="438">
        <v>2</v>
      </c>
      <c r="M369" s="438">
        <v>0</v>
      </c>
      <c r="N369" s="436" t="s">
        <v>3790</v>
      </c>
    </row>
    <row r="370" spans="1:14" x14ac:dyDescent="0.35">
      <c r="A370" s="440" t="s">
        <v>3215</v>
      </c>
      <c r="B370" s="441" t="s">
        <v>3562</v>
      </c>
      <c r="C370" s="447">
        <v>183564616</v>
      </c>
      <c r="D370" s="447">
        <v>0</v>
      </c>
      <c r="E370" s="447">
        <v>74744736</v>
      </c>
      <c r="F370" s="447">
        <v>0</v>
      </c>
      <c r="G370" s="448">
        <v>74764736</v>
      </c>
      <c r="H370" s="448">
        <v>0</v>
      </c>
      <c r="I370" s="438">
        <v>12</v>
      </c>
      <c r="J370" s="438">
        <v>8</v>
      </c>
      <c r="K370" s="438">
        <v>4</v>
      </c>
      <c r="L370" s="438">
        <v>500</v>
      </c>
      <c r="M370" s="438">
        <v>1</v>
      </c>
      <c r="N370" s="436" t="s">
        <v>4568</v>
      </c>
    </row>
    <row r="371" spans="1:14" x14ac:dyDescent="0.35">
      <c r="A371" s="440" t="s">
        <v>9687</v>
      </c>
      <c r="B371" s="441" t="s">
        <v>4521</v>
      </c>
      <c r="C371" s="447">
        <v>68330</v>
      </c>
      <c r="D371" s="447">
        <v>0</v>
      </c>
      <c r="E371" s="447">
        <v>118500</v>
      </c>
      <c r="F371" s="447">
        <v>0</v>
      </c>
      <c r="G371" s="449">
        <v>126746.14</v>
      </c>
      <c r="H371" s="449">
        <v>0</v>
      </c>
      <c r="I371" s="438"/>
      <c r="J371" s="438"/>
      <c r="K371" s="438"/>
      <c r="L371" s="438"/>
      <c r="M371" s="438"/>
      <c r="N371" s="436"/>
    </row>
    <row r="372" spans="1:14" ht="26" x14ac:dyDescent="0.35">
      <c r="A372" s="440" t="s">
        <v>3159</v>
      </c>
      <c r="B372" s="441" t="s">
        <v>8654</v>
      </c>
      <c r="C372" s="447">
        <v>5252043</v>
      </c>
      <c r="D372" s="447">
        <v>0</v>
      </c>
      <c r="E372" s="447">
        <v>5218679</v>
      </c>
      <c r="F372" s="447">
        <v>0</v>
      </c>
      <c r="G372" s="448">
        <v>-5455047</v>
      </c>
      <c r="H372" s="448">
        <v>1651629</v>
      </c>
      <c r="I372" s="438">
        <v>5</v>
      </c>
      <c r="J372" s="438">
        <v>4</v>
      </c>
      <c r="K372" s="438">
        <v>1</v>
      </c>
      <c r="L372" s="438">
        <v>1</v>
      </c>
      <c r="M372" s="438">
        <v>0</v>
      </c>
      <c r="N372" s="436" t="s">
        <v>3517</v>
      </c>
    </row>
    <row r="373" spans="1:14" ht="26" x14ac:dyDescent="0.35">
      <c r="A373" s="440" t="s">
        <v>8460</v>
      </c>
      <c r="B373" s="441" t="s">
        <v>3882</v>
      </c>
      <c r="C373" s="447">
        <v>0</v>
      </c>
      <c r="D373" s="447">
        <v>0</v>
      </c>
      <c r="E373" s="447">
        <v>0</v>
      </c>
      <c r="F373" s="447">
        <v>0</v>
      </c>
      <c r="G373" s="449">
        <v>0</v>
      </c>
      <c r="H373" s="449">
        <v>0</v>
      </c>
      <c r="I373" s="438">
        <v>3</v>
      </c>
      <c r="J373" s="438">
        <v>1</v>
      </c>
      <c r="K373" s="438">
        <v>2</v>
      </c>
      <c r="L373" s="438">
        <v>0</v>
      </c>
      <c r="M373" s="438">
        <v>0</v>
      </c>
      <c r="N373" s="436" t="s">
        <v>3790</v>
      </c>
    </row>
    <row r="374" spans="1:14" x14ac:dyDescent="0.35">
      <c r="A374" s="440" t="s">
        <v>146</v>
      </c>
      <c r="B374" s="441" t="s">
        <v>4024</v>
      </c>
      <c r="C374" s="447">
        <v>17202833.829999998</v>
      </c>
      <c r="D374" s="447">
        <v>0</v>
      </c>
      <c r="E374" s="447">
        <v>2721081.37</v>
      </c>
      <c r="F374" s="447">
        <v>0</v>
      </c>
      <c r="G374" s="448">
        <v>33349990.710000001</v>
      </c>
      <c r="H374" s="448">
        <v>0</v>
      </c>
      <c r="I374" s="438">
        <v>9</v>
      </c>
      <c r="J374" s="438">
        <v>7</v>
      </c>
      <c r="K374" s="438">
        <v>2</v>
      </c>
      <c r="L374" s="438">
        <v>1</v>
      </c>
      <c r="M374" s="438">
        <v>1</v>
      </c>
      <c r="N374" s="436" t="s">
        <v>4568</v>
      </c>
    </row>
    <row r="375" spans="1:14" ht="15" thickBot="1" x14ac:dyDescent="0.4">
      <c r="A375" s="440" t="s">
        <v>968</v>
      </c>
      <c r="B375" s="441" t="s">
        <v>3855</v>
      </c>
      <c r="C375" s="447">
        <v>1058654</v>
      </c>
      <c r="D375" s="447">
        <v>0</v>
      </c>
      <c r="E375" s="447">
        <v>-1065652.52</v>
      </c>
      <c r="F375" s="447">
        <v>0</v>
      </c>
      <c r="G375" s="449">
        <v>-1095652.52</v>
      </c>
      <c r="H375" s="449">
        <v>74483</v>
      </c>
      <c r="I375" s="438">
        <v>3</v>
      </c>
      <c r="J375" s="438">
        <v>1</v>
      </c>
      <c r="K375" s="438">
        <v>2</v>
      </c>
      <c r="L375" s="438">
        <v>15</v>
      </c>
      <c r="M375" s="438">
        <v>0</v>
      </c>
      <c r="N375" s="436" t="s">
        <v>3790</v>
      </c>
    </row>
    <row r="376" spans="1:14" ht="15.5" x14ac:dyDescent="0.35">
      <c r="A376" s="453"/>
      <c r="B376" s="454"/>
      <c r="C376" s="455">
        <f>SUM(C65:C375)</f>
        <v>14555560316.019999</v>
      </c>
      <c r="D376" s="455"/>
      <c r="E376" s="455">
        <f>SUM(E65:E375)</f>
        <v>7231010133.3099995</v>
      </c>
      <c r="F376" s="455"/>
      <c r="G376" s="456">
        <f>SUM(G65:G375)</f>
        <v>-72038234989.400009</v>
      </c>
      <c r="H376" s="456">
        <f>SUM(H65:H375)</f>
        <v>126737948673.05</v>
      </c>
      <c r="I376" s="457"/>
      <c r="J376" s="457"/>
      <c r="K376" s="457"/>
      <c r="L376" s="457"/>
      <c r="M376" s="457"/>
      <c r="N376" s="458"/>
    </row>
  </sheetData>
  <sortState xmlns:xlrd2="http://schemas.microsoft.com/office/spreadsheetml/2017/richdata2" ref="A65:N376">
    <sortCondition ref="A65:A376"/>
  </sortState>
  <conditionalFormatting sqref="G2:G375">
    <cfRule type="cellIs" dxfId="170" priority="1" operator="lessThan">
      <formula>0</formula>
    </cfRule>
  </conditionalFormatting>
  <pageMargins left="0.7" right="0.7" top="0.75" bottom="0.75" header="0.3" footer="0.3"/>
  <pageSetup scale="14"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6D69-A0B3-42D7-93B9-10F9A0473B44}">
  <sheetPr>
    <tabColor theme="3" tint="0.39997558519241921"/>
  </sheetPr>
  <dimension ref="A1:N225"/>
  <sheetViews>
    <sheetView view="pageBreakPreview" zoomScale="90" zoomScaleNormal="100" zoomScaleSheetLayoutView="90" workbookViewId="0">
      <pane ySplit="1" topLeftCell="A2" activePane="bottomLeft" state="frozen"/>
      <selection activeCell="C1" sqref="C1"/>
      <selection pane="bottomLeft" activeCell="E234" sqref="E234"/>
    </sheetView>
  </sheetViews>
  <sheetFormatPr defaultRowHeight="14.5" x14ac:dyDescent="0.35"/>
  <cols>
    <col min="1" max="1" width="34.54296875" style="433" customWidth="1"/>
    <col min="2" max="2" width="15.6328125" style="426" bestFit="1" customWidth="1"/>
    <col min="3" max="3" width="20.453125" style="407" bestFit="1" customWidth="1"/>
    <col min="4" max="4" width="21" style="407" bestFit="1" customWidth="1"/>
    <col min="5" max="5" width="20.7265625" style="407" bestFit="1" customWidth="1"/>
    <col min="6" max="6" width="21.81640625" style="407" bestFit="1" customWidth="1"/>
    <col min="7" max="7" width="22" style="407" bestFit="1" customWidth="1"/>
    <col min="8" max="8" width="20.453125" style="407" bestFit="1" customWidth="1"/>
    <col min="9" max="9" width="68.54296875" style="411" bestFit="1" customWidth="1"/>
    <col min="10" max="10" width="17.08984375" style="411" bestFit="1" customWidth="1"/>
    <col min="11" max="11" width="18.90625" style="411" bestFit="1" customWidth="1"/>
    <col min="12" max="12" width="27.90625" style="411" bestFit="1" customWidth="1"/>
    <col min="13" max="13" width="42.6328125" style="411" bestFit="1" customWidth="1"/>
    <col min="14" max="14" width="20.90625" style="434" customWidth="1"/>
  </cols>
  <sheetData>
    <row r="1" spans="1:14" ht="26" x14ac:dyDescent="0.35">
      <c r="A1" s="420" t="s">
        <v>2948</v>
      </c>
      <c r="B1" s="421" t="s">
        <v>9623</v>
      </c>
      <c r="C1" s="446" t="s">
        <v>9287</v>
      </c>
      <c r="D1" s="446" t="s">
        <v>9288</v>
      </c>
      <c r="E1" s="446" t="s">
        <v>9289</v>
      </c>
      <c r="F1" s="446" t="s">
        <v>9629</v>
      </c>
      <c r="G1" s="446" t="s">
        <v>9290</v>
      </c>
      <c r="H1" s="446" t="s">
        <v>1967</v>
      </c>
      <c r="I1" s="418" t="s">
        <v>4074</v>
      </c>
      <c r="J1" s="418" t="s">
        <v>4075</v>
      </c>
      <c r="K1" s="418" t="s">
        <v>4076</v>
      </c>
      <c r="L1" s="418" t="s">
        <v>4077</v>
      </c>
      <c r="M1" s="418" t="s">
        <v>4079</v>
      </c>
      <c r="N1" s="417" t="s">
        <v>3763</v>
      </c>
    </row>
    <row r="2" spans="1:14" x14ac:dyDescent="0.35">
      <c r="A2" s="440" t="s">
        <v>4236</v>
      </c>
      <c r="B2" s="474" t="s">
        <v>3936</v>
      </c>
      <c r="C2" s="479">
        <v>559881</v>
      </c>
      <c r="D2" s="479">
        <v>0</v>
      </c>
      <c r="E2" s="479">
        <v>562339</v>
      </c>
      <c r="F2" s="479">
        <v>0</v>
      </c>
      <c r="G2" s="479">
        <v>562339</v>
      </c>
      <c r="H2" s="479">
        <v>301494</v>
      </c>
      <c r="I2" s="470">
        <v>2</v>
      </c>
      <c r="J2" s="470">
        <v>1</v>
      </c>
      <c r="K2" s="470">
        <v>1</v>
      </c>
      <c r="L2" s="470">
        <v>12</v>
      </c>
      <c r="M2" s="470">
        <v>0</v>
      </c>
      <c r="N2" s="459" t="s">
        <v>3500</v>
      </c>
    </row>
    <row r="3" spans="1:14" ht="26" x14ac:dyDescent="0.35">
      <c r="A3" s="440" t="s">
        <v>8345</v>
      </c>
      <c r="B3" s="474" t="s">
        <v>8997</v>
      </c>
      <c r="C3" s="479">
        <v>3754817</v>
      </c>
      <c r="D3" s="479">
        <v>0</v>
      </c>
      <c r="E3" s="479">
        <v>1749640</v>
      </c>
      <c r="F3" s="479">
        <v>0</v>
      </c>
      <c r="G3" s="479">
        <v>-3969651</v>
      </c>
      <c r="H3" s="479">
        <v>750141</v>
      </c>
      <c r="I3" s="470">
        <v>3</v>
      </c>
      <c r="J3" s="470">
        <v>1</v>
      </c>
      <c r="K3" s="470">
        <v>2</v>
      </c>
      <c r="L3" s="470">
        <v>2</v>
      </c>
      <c r="M3" s="470">
        <v>0</v>
      </c>
      <c r="N3" s="459" t="s">
        <v>3500</v>
      </c>
    </row>
    <row r="4" spans="1:14" ht="39" x14ac:dyDescent="0.35">
      <c r="A4" s="440" t="s">
        <v>3206</v>
      </c>
      <c r="B4" s="474" t="s">
        <v>4042</v>
      </c>
      <c r="C4" s="479">
        <v>347753139</v>
      </c>
      <c r="D4" s="479">
        <v>0</v>
      </c>
      <c r="E4" s="479">
        <v>109126627</v>
      </c>
      <c r="F4" s="479">
        <v>0</v>
      </c>
      <c r="G4" s="479">
        <v>-368411112</v>
      </c>
      <c r="H4" s="479">
        <v>1</v>
      </c>
      <c r="I4" s="470" t="s">
        <v>15761</v>
      </c>
      <c r="J4" s="470">
        <v>0</v>
      </c>
      <c r="K4" s="470">
        <v>0</v>
      </c>
      <c r="L4" s="470">
        <v>35</v>
      </c>
      <c r="M4" s="470">
        <v>0</v>
      </c>
      <c r="N4" s="459" t="s">
        <v>4568</v>
      </c>
    </row>
    <row r="5" spans="1:14" x14ac:dyDescent="0.35">
      <c r="A5" s="440" t="s">
        <v>1351</v>
      </c>
      <c r="B5" s="474" t="s">
        <v>8773</v>
      </c>
      <c r="C5" s="479">
        <v>46200146</v>
      </c>
      <c r="D5" s="479">
        <v>0</v>
      </c>
      <c r="E5" s="479">
        <v>28988838.420000002</v>
      </c>
      <c r="F5" s="479">
        <v>0</v>
      </c>
      <c r="G5" s="479">
        <v>-54042039</v>
      </c>
      <c r="H5" s="479">
        <v>0</v>
      </c>
      <c r="I5" s="470">
        <v>7</v>
      </c>
      <c r="J5" s="470">
        <v>4</v>
      </c>
      <c r="K5" s="470">
        <v>3</v>
      </c>
      <c r="L5" s="470">
        <v>50</v>
      </c>
      <c r="M5" s="470">
        <v>0</v>
      </c>
      <c r="N5" s="459" t="s">
        <v>4568</v>
      </c>
    </row>
    <row r="6" spans="1:14" x14ac:dyDescent="0.35">
      <c r="A6" s="440" t="s">
        <v>15124</v>
      </c>
      <c r="B6" s="474" t="s">
        <v>14681</v>
      </c>
      <c r="C6" s="479">
        <v>3547150</v>
      </c>
      <c r="D6" s="479">
        <v>0</v>
      </c>
      <c r="E6" s="479">
        <v>2876650</v>
      </c>
      <c r="F6" s="479">
        <v>0</v>
      </c>
      <c r="G6" s="479">
        <v>3257290</v>
      </c>
      <c r="H6" s="479">
        <v>0</v>
      </c>
      <c r="I6" s="470"/>
      <c r="J6" s="470"/>
      <c r="K6" s="470"/>
      <c r="L6" s="470"/>
      <c r="M6" s="470"/>
      <c r="N6" s="459"/>
    </row>
    <row r="7" spans="1:14" ht="26" x14ac:dyDescent="0.35">
      <c r="A7" s="440" t="s">
        <v>15126</v>
      </c>
      <c r="B7" s="474" t="s">
        <v>15147</v>
      </c>
      <c r="C7" s="479">
        <v>145956953</v>
      </c>
      <c r="D7" s="479">
        <v>0</v>
      </c>
      <c r="E7" s="479">
        <v>5851501</v>
      </c>
      <c r="F7" s="479">
        <v>0</v>
      </c>
      <c r="G7" s="479">
        <v>13913226</v>
      </c>
      <c r="H7" s="479">
        <v>0</v>
      </c>
      <c r="I7" s="470"/>
      <c r="J7" s="470"/>
      <c r="K7" s="470"/>
      <c r="L7" s="470"/>
      <c r="M7" s="470"/>
      <c r="N7" s="459"/>
    </row>
    <row r="8" spans="1:14" x14ac:dyDescent="0.35">
      <c r="A8" s="440" t="s">
        <v>15134</v>
      </c>
      <c r="B8" s="474" t="s">
        <v>2467</v>
      </c>
      <c r="C8" s="479">
        <v>142423210</v>
      </c>
      <c r="D8" s="479">
        <v>0</v>
      </c>
      <c r="E8" s="479">
        <v>147516107</v>
      </c>
      <c r="F8" s="479">
        <v>0</v>
      </c>
      <c r="G8" s="479">
        <v>148692816</v>
      </c>
      <c r="H8" s="479">
        <v>0</v>
      </c>
      <c r="I8" s="470"/>
      <c r="J8" s="470"/>
      <c r="K8" s="470"/>
      <c r="L8" s="470"/>
      <c r="M8" s="470"/>
      <c r="N8" s="459"/>
    </row>
    <row r="9" spans="1:14" ht="26" x14ac:dyDescent="0.35">
      <c r="A9" s="440" t="s">
        <v>9098</v>
      </c>
      <c r="B9" s="474" t="s">
        <v>3587</v>
      </c>
      <c r="C9" s="479">
        <v>8025.12</v>
      </c>
      <c r="D9" s="479">
        <v>0</v>
      </c>
      <c r="E9" s="479">
        <v>238071</v>
      </c>
      <c r="F9" s="479">
        <v>0</v>
      </c>
      <c r="G9" s="479">
        <v>-1323823.21</v>
      </c>
      <c r="H9" s="479">
        <v>0</v>
      </c>
      <c r="I9" s="470">
        <v>73</v>
      </c>
      <c r="J9" s="470">
        <v>20</v>
      </c>
      <c r="K9" s="470">
        <v>53</v>
      </c>
      <c r="L9" s="470">
        <v>15</v>
      </c>
      <c r="M9" s="470">
        <v>3</v>
      </c>
      <c r="N9" s="459" t="s">
        <v>3500</v>
      </c>
    </row>
    <row r="10" spans="1:14" x14ac:dyDescent="0.35">
      <c r="A10" s="440" t="s">
        <v>400</v>
      </c>
      <c r="B10" s="474" t="s">
        <v>3989</v>
      </c>
      <c r="C10" s="479">
        <v>2008402</v>
      </c>
      <c r="D10" s="479">
        <v>0</v>
      </c>
      <c r="E10" s="479">
        <v>0</v>
      </c>
      <c r="F10" s="479">
        <v>768403</v>
      </c>
      <c r="G10" s="479">
        <v>61528649</v>
      </c>
      <c r="H10" s="479">
        <v>102712046</v>
      </c>
      <c r="I10" s="470">
        <v>9</v>
      </c>
      <c r="J10" s="470">
        <v>7</v>
      </c>
      <c r="K10" s="470">
        <v>2</v>
      </c>
      <c r="L10" s="470">
        <v>0</v>
      </c>
      <c r="M10" s="470">
        <v>1</v>
      </c>
      <c r="N10" s="459" t="s">
        <v>3790</v>
      </c>
    </row>
    <row r="11" spans="1:14" ht="27.5" x14ac:dyDescent="0.35">
      <c r="A11" s="440" t="s">
        <v>16766</v>
      </c>
      <c r="B11" s="474" t="s">
        <v>8589</v>
      </c>
      <c r="C11" s="479">
        <v>194241090</v>
      </c>
      <c r="D11" s="479">
        <v>0</v>
      </c>
      <c r="E11" s="479">
        <v>177764534</v>
      </c>
      <c r="F11" s="479">
        <v>0</v>
      </c>
      <c r="G11" s="479">
        <v>185241301</v>
      </c>
      <c r="H11" s="479">
        <v>15958201</v>
      </c>
      <c r="I11" s="470">
        <v>6</v>
      </c>
      <c r="J11" s="470">
        <v>3</v>
      </c>
      <c r="K11" s="470">
        <v>3</v>
      </c>
      <c r="L11" s="470">
        <v>7</v>
      </c>
      <c r="M11" s="470">
        <v>0</v>
      </c>
      <c r="N11" s="459" t="s">
        <v>4568</v>
      </c>
    </row>
    <row r="12" spans="1:14" x14ac:dyDescent="0.35">
      <c r="A12" s="440" t="s">
        <v>1595</v>
      </c>
      <c r="B12" s="474" t="s">
        <v>14815</v>
      </c>
      <c r="C12" s="479">
        <v>2898533</v>
      </c>
      <c r="D12" s="479">
        <v>0</v>
      </c>
      <c r="E12" s="479">
        <v>1510615.84</v>
      </c>
      <c r="F12" s="479">
        <v>0</v>
      </c>
      <c r="G12" s="479">
        <v>2473308.1800000002</v>
      </c>
      <c r="H12" s="479">
        <v>6968399</v>
      </c>
      <c r="I12" s="470">
        <v>30</v>
      </c>
      <c r="J12" s="470">
        <v>12</v>
      </c>
      <c r="K12" s="470">
        <v>18</v>
      </c>
      <c r="L12" s="470">
        <v>30</v>
      </c>
      <c r="M12" s="470">
        <v>0</v>
      </c>
      <c r="N12" s="459" t="s">
        <v>4568</v>
      </c>
    </row>
    <row r="13" spans="1:14" ht="26" x14ac:dyDescent="0.35">
      <c r="A13" s="440" t="s">
        <v>2472</v>
      </c>
      <c r="B13" s="474" t="s">
        <v>13910</v>
      </c>
      <c r="C13" s="479">
        <v>1127501</v>
      </c>
      <c r="D13" s="479">
        <v>0</v>
      </c>
      <c r="E13" s="479">
        <v>75000</v>
      </c>
      <c r="F13" s="479">
        <v>0</v>
      </c>
      <c r="G13" s="479">
        <v>1453992</v>
      </c>
      <c r="H13" s="479">
        <v>0</v>
      </c>
      <c r="I13" s="470">
        <v>3</v>
      </c>
      <c r="J13" s="470">
        <v>0</v>
      </c>
      <c r="K13" s="470">
        <v>3</v>
      </c>
      <c r="L13" s="470">
        <v>0</v>
      </c>
      <c r="M13" s="470">
        <v>0</v>
      </c>
      <c r="N13" s="459" t="s">
        <v>3500</v>
      </c>
    </row>
    <row r="14" spans="1:14" ht="26" x14ac:dyDescent="0.35">
      <c r="A14" s="442" t="s">
        <v>8631</v>
      </c>
      <c r="B14" s="443" t="s">
        <v>8617</v>
      </c>
      <c r="C14" s="489">
        <v>60993589.68</v>
      </c>
      <c r="D14" s="489">
        <v>0</v>
      </c>
      <c r="E14" s="489">
        <v>31921635.609999999</v>
      </c>
      <c r="F14" s="489">
        <v>0</v>
      </c>
      <c r="G14" s="489">
        <v>31921635.609999999</v>
      </c>
      <c r="H14" s="489">
        <v>0</v>
      </c>
      <c r="I14" s="488">
        <v>30</v>
      </c>
      <c r="J14" s="488">
        <v>12</v>
      </c>
      <c r="K14" s="488">
        <v>18</v>
      </c>
      <c r="L14" s="488">
        <v>20</v>
      </c>
      <c r="M14" s="488">
        <v>0</v>
      </c>
      <c r="N14" s="464" t="s">
        <v>4568</v>
      </c>
    </row>
    <row r="15" spans="1:14" x14ac:dyDescent="0.35">
      <c r="A15" s="440" t="s">
        <v>9412</v>
      </c>
      <c r="B15" s="474" t="s">
        <v>3904</v>
      </c>
      <c r="C15" s="479">
        <v>466900</v>
      </c>
      <c r="D15" s="479">
        <v>0</v>
      </c>
      <c r="E15" s="479">
        <v>460000</v>
      </c>
      <c r="F15" s="479">
        <v>0</v>
      </c>
      <c r="G15" s="479">
        <v>-486900</v>
      </c>
      <c r="H15" s="479">
        <v>18793</v>
      </c>
      <c r="I15" s="470">
        <v>2</v>
      </c>
      <c r="J15" s="470">
        <v>1</v>
      </c>
      <c r="K15" s="470">
        <v>1</v>
      </c>
      <c r="L15" s="470">
        <v>10</v>
      </c>
      <c r="M15" s="470">
        <v>1</v>
      </c>
      <c r="N15" s="459" t="s">
        <v>3500</v>
      </c>
    </row>
    <row r="16" spans="1:14" x14ac:dyDescent="0.35">
      <c r="A16" s="440" t="s">
        <v>16262</v>
      </c>
      <c r="B16" s="474" t="s">
        <v>3820</v>
      </c>
      <c r="C16" s="479">
        <v>0</v>
      </c>
      <c r="D16" s="479">
        <v>0</v>
      </c>
      <c r="E16" s="479">
        <v>-232500</v>
      </c>
      <c r="F16" s="479">
        <v>0</v>
      </c>
      <c r="G16" s="479">
        <v>-590608</v>
      </c>
      <c r="H16" s="479">
        <v>-10243166</v>
      </c>
      <c r="I16" s="470">
        <v>2</v>
      </c>
      <c r="J16" s="470">
        <v>1</v>
      </c>
      <c r="K16" s="470">
        <v>1</v>
      </c>
      <c r="L16" s="470">
        <v>5</v>
      </c>
      <c r="M16" s="470">
        <v>0</v>
      </c>
      <c r="N16" s="459" t="s">
        <v>3500</v>
      </c>
    </row>
    <row r="17" spans="1:14" x14ac:dyDescent="0.35">
      <c r="A17" s="440" t="s">
        <v>1074</v>
      </c>
      <c r="B17" s="474" t="s">
        <v>16263</v>
      </c>
      <c r="C17" s="479">
        <v>0</v>
      </c>
      <c r="D17" s="479">
        <v>0</v>
      </c>
      <c r="E17" s="479">
        <v>0</v>
      </c>
      <c r="F17" s="479">
        <v>0</v>
      </c>
      <c r="G17" s="479">
        <v>0</v>
      </c>
      <c r="H17" s="479">
        <v>0</v>
      </c>
      <c r="I17" s="470">
        <v>2</v>
      </c>
      <c r="J17" s="470">
        <v>0</v>
      </c>
      <c r="K17" s="470">
        <v>2</v>
      </c>
      <c r="L17" s="470">
        <v>0</v>
      </c>
      <c r="M17" s="470">
        <v>1</v>
      </c>
      <c r="N17" s="459" t="s">
        <v>3500</v>
      </c>
    </row>
    <row r="18" spans="1:14" x14ac:dyDescent="0.35">
      <c r="A18" s="440" t="s">
        <v>8484</v>
      </c>
      <c r="B18" s="474" t="s">
        <v>8863</v>
      </c>
      <c r="C18" s="479">
        <v>14071461</v>
      </c>
      <c r="D18" s="479">
        <v>0</v>
      </c>
      <c r="E18" s="479">
        <v>13549982</v>
      </c>
      <c r="F18" s="479">
        <v>0</v>
      </c>
      <c r="G18" s="479">
        <v>13837670</v>
      </c>
      <c r="H18" s="479">
        <v>197393</v>
      </c>
      <c r="I18" s="470">
        <v>2</v>
      </c>
      <c r="J18" s="470">
        <v>1</v>
      </c>
      <c r="K18" s="470">
        <v>1</v>
      </c>
      <c r="L18" s="470">
        <v>2</v>
      </c>
      <c r="M18" s="470">
        <v>0</v>
      </c>
      <c r="N18" s="459" t="s">
        <v>4568</v>
      </c>
    </row>
    <row r="19" spans="1:14" ht="52" x14ac:dyDescent="0.35">
      <c r="A19" s="440" t="s">
        <v>16767</v>
      </c>
      <c r="B19" s="474" t="s">
        <v>8834</v>
      </c>
      <c r="C19" s="479">
        <v>368276346.69999999</v>
      </c>
      <c r="D19" s="479">
        <v>0</v>
      </c>
      <c r="E19" s="479">
        <v>0</v>
      </c>
      <c r="F19" s="479">
        <v>0</v>
      </c>
      <c r="G19" s="479">
        <v>-375486357.5</v>
      </c>
      <c r="H19" s="479">
        <v>908989</v>
      </c>
      <c r="I19" s="470">
        <v>21</v>
      </c>
      <c r="J19" s="470">
        <v>6</v>
      </c>
      <c r="K19" s="470">
        <v>15</v>
      </c>
      <c r="L19" s="470">
        <v>0</v>
      </c>
      <c r="M19" s="470">
        <v>0</v>
      </c>
      <c r="N19" s="459" t="s">
        <v>4568</v>
      </c>
    </row>
    <row r="20" spans="1:14" x14ac:dyDescent="0.35">
      <c r="A20" s="440" t="s">
        <v>173</v>
      </c>
      <c r="B20" s="474" t="s">
        <v>8564</v>
      </c>
      <c r="C20" s="479">
        <v>441969017</v>
      </c>
      <c r="D20" s="479">
        <v>0</v>
      </c>
      <c r="E20" s="479">
        <v>5145882</v>
      </c>
      <c r="F20" s="479">
        <v>0</v>
      </c>
      <c r="G20" s="479">
        <v>-433285360</v>
      </c>
      <c r="H20" s="479">
        <v>0</v>
      </c>
      <c r="I20" s="470">
        <v>11</v>
      </c>
      <c r="J20" s="470">
        <v>6</v>
      </c>
      <c r="K20" s="470">
        <v>5</v>
      </c>
      <c r="L20" s="470">
        <v>0</v>
      </c>
      <c r="M20" s="470">
        <v>0</v>
      </c>
      <c r="N20" s="459" t="s">
        <v>4568</v>
      </c>
    </row>
    <row r="21" spans="1:14" x14ac:dyDescent="0.35">
      <c r="A21" s="440" t="s">
        <v>7963</v>
      </c>
      <c r="B21" s="474" t="s">
        <v>3800</v>
      </c>
      <c r="C21" s="479">
        <v>150000</v>
      </c>
      <c r="D21" s="479">
        <v>0</v>
      </c>
      <c r="E21" s="479">
        <v>-784971</v>
      </c>
      <c r="F21" s="479">
        <v>0</v>
      </c>
      <c r="G21" s="479">
        <v>-875853</v>
      </c>
      <c r="H21" s="479">
        <v>263038</v>
      </c>
      <c r="I21" s="470">
        <v>2</v>
      </c>
      <c r="J21" s="470">
        <v>1</v>
      </c>
      <c r="K21" s="470">
        <v>1</v>
      </c>
      <c r="L21" s="470">
        <v>0</v>
      </c>
      <c r="M21" s="470">
        <v>1</v>
      </c>
      <c r="N21" s="459" t="s">
        <v>3500</v>
      </c>
    </row>
    <row r="22" spans="1:14" x14ac:dyDescent="0.35">
      <c r="A22" s="440" t="s">
        <v>1023</v>
      </c>
      <c r="B22" s="474" t="s">
        <v>4060</v>
      </c>
      <c r="C22" s="479">
        <v>11404266</v>
      </c>
      <c r="D22" s="479">
        <v>0</v>
      </c>
      <c r="E22" s="479">
        <v>1807845</v>
      </c>
      <c r="F22" s="479">
        <v>0</v>
      </c>
      <c r="G22" s="479">
        <v>-11737613</v>
      </c>
      <c r="H22" s="479">
        <v>3709495</v>
      </c>
      <c r="I22" s="470">
        <v>34</v>
      </c>
      <c r="J22" s="470">
        <v>12</v>
      </c>
      <c r="K22" s="470">
        <v>24</v>
      </c>
      <c r="L22" s="470">
        <v>27</v>
      </c>
      <c r="M22" s="470">
        <v>1</v>
      </c>
      <c r="N22" s="459" t="s">
        <v>4568</v>
      </c>
    </row>
    <row r="23" spans="1:14" x14ac:dyDescent="0.35">
      <c r="A23" s="440" t="s">
        <v>4268</v>
      </c>
      <c r="B23" s="474" t="s">
        <v>3921</v>
      </c>
      <c r="C23" s="479">
        <v>686392762</v>
      </c>
      <c r="D23" s="479">
        <v>0</v>
      </c>
      <c r="E23" s="479">
        <v>354827387</v>
      </c>
      <c r="F23" s="479">
        <v>0</v>
      </c>
      <c r="G23" s="479">
        <v>414145926</v>
      </c>
      <c r="H23" s="479">
        <v>1236637198</v>
      </c>
      <c r="I23" s="470">
        <v>1</v>
      </c>
      <c r="J23" s="470" t="s">
        <v>16486</v>
      </c>
      <c r="K23" s="470" t="s">
        <v>16486</v>
      </c>
      <c r="L23" s="470">
        <v>6</v>
      </c>
      <c r="M23" s="470">
        <v>1</v>
      </c>
      <c r="N23" s="459" t="s">
        <v>4568</v>
      </c>
    </row>
    <row r="24" spans="1:14" ht="26" x14ac:dyDescent="0.35">
      <c r="A24" s="440" t="s">
        <v>4269</v>
      </c>
      <c r="B24" s="474" t="s">
        <v>4025</v>
      </c>
      <c r="C24" s="479">
        <v>719832288</v>
      </c>
      <c r="D24" s="479">
        <v>0</v>
      </c>
      <c r="E24" s="479">
        <v>283893908</v>
      </c>
      <c r="F24" s="479">
        <v>0</v>
      </c>
      <c r="G24" s="479">
        <v>55863685</v>
      </c>
      <c r="H24" s="479">
        <v>2267140760</v>
      </c>
      <c r="I24" s="470">
        <v>7</v>
      </c>
      <c r="J24" s="470">
        <v>7</v>
      </c>
      <c r="K24" s="470">
        <v>0</v>
      </c>
      <c r="L24" s="470">
        <v>74</v>
      </c>
      <c r="M24" s="470">
        <v>0</v>
      </c>
      <c r="N24" s="459" t="s">
        <v>4568</v>
      </c>
    </row>
    <row r="25" spans="1:14" x14ac:dyDescent="0.35">
      <c r="A25" s="440" t="s">
        <v>15136</v>
      </c>
      <c r="B25" s="474" t="s">
        <v>15301</v>
      </c>
      <c r="C25" s="479">
        <v>30607146</v>
      </c>
      <c r="D25" s="479">
        <v>0</v>
      </c>
      <c r="E25" s="479">
        <v>1769245</v>
      </c>
      <c r="F25" s="479">
        <v>0</v>
      </c>
      <c r="G25" s="479">
        <v>0</v>
      </c>
      <c r="H25" s="479">
        <v>0</v>
      </c>
      <c r="I25" s="470"/>
      <c r="J25" s="470"/>
      <c r="K25" s="470"/>
      <c r="L25" s="470"/>
      <c r="M25" s="470"/>
      <c r="N25" s="459"/>
    </row>
    <row r="26" spans="1:14" x14ac:dyDescent="0.35">
      <c r="A26" s="440" t="s">
        <v>7968</v>
      </c>
      <c r="B26" s="474" t="s">
        <v>4225</v>
      </c>
      <c r="C26" s="479">
        <v>17518627.079999998</v>
      </c>
      <c r="D26" s="479">
        <v>0</v>
      </c>
      <c r="E26" s="479">
        <v>8420188.5199999996</v>
      </c>
      <c r="F26" s="479">
        <v>0</v>
      </c>
      <c r="G26" s="479">
        <v>15606006.890000001</v>
      </c>
      <c r="H26" s="479">
        <v>28839780</v>
      </c>
      <c r="I26" s="470">
        <v>201</v>
      </c>
      <c r="J26" s="470">
        <v>84</v>
      </c>
      <c r="K26" s="470">
        <v>117</v>
      </c>
      <c r="L26" s="470">
        <v>8</v>
      </c>
      <c r="M26" s="470">
        <v>4</v>
      </c>
      <c r="N26" s="459" t="s">
        <v>4568</v>
      </c>
    </row>
    <row r="27" spans="1:14" x14ac:dyDescent="0.35">
      <c r="A27" s="440" t="s">
        <v>4271</v>
      </c>
      <c r="B27" s="474" t="s">
        <v>3823</v>
      </c>
      <c r="C27" s="479">
        <v>56888455</v>
      </c>
      <c r="D27" s="479">
        <v>0</v>
      </c>
      <c r="E27" s="479">
        <v>2391736</v>
      </c>
      <c r="F27" s="479">
        <v>0</v>
      </c>
      <c r="G27" s="479">
        <v>46343413</v>
      </c>
      <c r="H27" s="479">
        <v>0</v>
      </c>
      <c r="I27" s="470">
        <v>2500</v>
      </c>
      <c r="J27" s="470">
        <v>500</v>
      </c>
      <c r="K27" s="470">
        <v>2000</v>
      </c>
      <c r="L27" s="470">
        <v>10</v>
      </c>
      <c r="M27" s="470">
        <v>40</v>
      </c>
      <c r="N27" s="459" t="s">
        <v>4568</v>
      </c>
    </row>
    <row r="28" spans="1:14" ht="27.5" x14ac:dyDescent="0.35">
      <c r="A28" s="440" t="s">
        <v>16768</v>
      </c>
      <c r="B28" s="474" t="s">
        <v>12187</v>
      </c>
      <c r="C28" s="479">
        <v>144602048</v>
      </c>
      <c r="D28" s="479">
        <v>0</v>
      </c>
      <c r="E28" s="479">
        <v>21599046</v>
      </c>
      <c r="F28" s="479">
        <v>0</v>
      </c>
      <c r="G28" s="479">
        <v>-209247010</v>
      </c>
      <c r="H28" s="479">
        <v>323853706</v>
      </c>
      <c r="I28" s="470">
        <v>808</v>
      </c>
      <c r="J28" s="470">
        <v>0</v>
      </c>
      <c r="K28" s="470">
        <v>0</v>
      </c>
      <c r="L28" s="470">
        <v>183</v>
      </c>
      <c r="M28" s="470">
        <v>2</v>
      </c>
      <c r="N28" s="459" t="s">
        <v>4568</v>
      </c>
    </row>
    <row r="29" spans="1:14" x14ac:dyDescent="0.35">
      <c r="A29" s="442" t="s">
        <v>2444</v>
      </c>
      <c r="B29" s="443" t="s">
        <v>3933</v>
      </c>
      <c r="C29" s="489">
        <v>2857102</v>
      </c>
      <c r="D29" s="489">
        <v>0</v>
      </c>
      <c r="E29" s="489">
        <v>431840</v>
      </c>
      <c r="F29" s="489">
        <v>0</v>
      </c>
      <c r="G29" s="489">
        <v>2803684</v>
      </c>
      <c r="H29" s="489">
        <v>1707496</v>
      </c>
      <c r="I29" s="488">
        <v>5</v>
      </c>
      <c r="J29" s="488">
        <v>2</v>
      </c>
      <c r="K29" s="488">
        <v>3</v>
      </c>
      <c r="L29" s="488">
        <v>5</v>
      </c>
      <c r="M29" s="488">
        <v>1</v>
      </c>
      <c r="N29" s="464" t="s">
        <v>3500</v>
      </c>
    </row>
    <row r="30" spans="1:14" x14ac:dyDescent="0.35">
      <c r="A30" s="440" t="s">
        <v>4274</v>
      </c>
      <c r="B30" s="474" t="s">
        <v>3972</v>
      </c>
      <c r="C30" s="479">
        <v>3290770</v>
      </c>
      <c r="D30" s="479">
        <v>0</v>
      </c>
      <c r="E30" s="479">
        <v>822533</v>
      </c>
      <c r="F30" s="479">
        <v>0</v>
      </c>
      <c r="G30" s="479">
        <v>2313997</v>
      </c>
      <c r="H30" s="479">
        <v>2642948</v>
      </c>
      <c r="I30" s="470">
        <v>54</v>
      </c>
      <c r="J30" s="470">
        <v>13</v>
      </c>
      <c r="K30" s="470">
        <v>41</v>
      </c>
      <c r="L30" s="470">
        <v>7</v>
      </c>
      <c r="M30" s="470">
        <v>1</v>
      </c>
      <c r="N30" s="459" t="s">
        <v>3500</v>
      </c>
    </row>
    <row r="31" spans="1:14" ht="26" x14ac:dyDescent="0.35">
      <c r="A31" s="440" t="s">
        <v>8634</v>
      </c>
      <c r="B31" s="474" t="s">
        <v>3941</v>
      </c>
      <c r="C31" s="479">
        <v>17369792</v>
      </c>
      <c r="D31" s="479">
        <v>0</v>
      </c>
      <c r="E31" s="479">
        <v>4870829</v>
      </c>
      <c r="F31" s="479">
        <v>0</v>
      </c>
      <c r="G31" s="479">
        <v>11798368</v>
      </c>
      <c r="H31" s="479">
        <v>21273648</v>
      </c>
      <c r="I31" s="470">
        <v>3</v>
      </c>
      <c r="J31" s="470">
        <v>1</v>
      </c>
      <c r="K31" s="470">
        <v>2</v>
      </c>
      <c r="L31" s="470">
        <v>20</v>
      </c>
      <c r="M31" s="470">
        <v>2</v>
      </c>
      <c r="N31" s="459" t="s">
        <v>8201</v>
      </c>
    </row>
    <row r="32" spans="1:14" ht="26" x14ac:dyDescent="0.35">
      <c r="A32" s="440" t="s">
        <v>8813</v>
      </c>
      <c r="B32" s="474" t="s">
        <v>8811</v>
      </c>
      <c r="C32" s="479">
        <v>5972349</v>
      </c>
      <c r="D32" s="479">
        <v>0</v>
      </c>
      <c r="E32" s="479">
        <v>-6674291</v>
      </c>
      <c r="F32" s="479">
        <v>0</v>
      </c>
      <c r="G32" s="479">
        <v>-6676189</v>
      </c>
      <c r="H32" s="479">
        <v>2609643</v>
      </c>
      <c r="I32" s="470">
        <v>4</v>
      </c>
      <c r="J32" s="470">
        <v>3</v>
      </c>
      <c r="K32" s="470">
        <v>1</v>
      </c>
      <c r="L32" s="470">
        <v>0</v>
      </c>
      <c r="M32" s="470">
        <v>0</v>
      </c>
      <c r="N32" s="459" t="s">
        <v>8201</v>
      </c>
    </row>
    <row r="33" spans="1:14" ht="26" x14ac:dyDescent="0.35">
      <c r="A33" s="440" t="s">
        <v>15132</v>
      </c>
      <c r="B33" s="474" t="s">
        <v>9919</v>
      </c>
      <c r="C33" s="479">
        <v>60215795</v>
      </c>
      <c r="D33" s="479">
        <v>0</v>
      </c>
      <c r="E33" s="479">
        <v>4246707</v>
      </c>
      <c r="F33" s="479">
        <v>0</v>
      </c>
      <c r="G33" s="479">
        <v>5443359</v>
      </c>
      <c r="H33" s="479">
        <v>0</v>
      </c>
      <c r="I33" s="470"/>
      <c r="J33" s="470"/>
      <c r="K33" s="470"/>
      <c r="L33" s="470"/>
      <c r="M33" s="470"/>
      <c r="N33" s="459"/>
    </row>
    <row r="34" spans="1:14" x14ac:dyDescent="0.35">
      <c r="A34" s="440" t="s">
        <v>148</v>
      </c>
      <c r="B34" s="474" t="s">
        <v>3854</v>
      </c>
      <c r="C34" s="479">
        <v>540000</v>
      </c>
      <c r="D34" s="479">
        <v>0</v>
      </c>
      <c r="E34" s="479">
        <v>-8232981</v>
      </c>
      <c r="F34" s="479">
        <v>0</v>
      </c>
      <c r="G34" s="479">
        <v>-10808370</v>
      </c>
      <c r="H34" s="479">
        <v>0</v>
      </c>
      <c r="I34" s="470">
        <v>5</v>
      </c>
      <c r="J34" s="470">
        <v>3</v>
      </c>
      <c r="K34" s="470">
        <v>2</v>
      </c>
      <c r="L34" s="470">
        <v>0</v>
      </c>
      <c r="M34" s="470">
        <v>0</v>
      </c>
      <c r="N34" s="459" t="s">
        <v>3500</v>
      </c>
    </row>
    <row r="35" spans="1:14" ht="26" x14ac:dyDescent="0.35">
      <c r="A35" s="440" t="s">
        <v>10163</v>
      </c>
      <c r="B35" s="474" t="s">
        <v>3818</v>
      </c>
      <c r="C35" s="479">
        <v>58984016.25</v>
      </c>
      <c r="D35" s="479">
        <v>0</v>
      </c>
      <c r="E35" s="479">
        <v>44277195.369999997</v>
      </c>
      <c r="F35" s="479">
        <v>0</v>
      </c>
      <c r="G35" s="479">
        <v>53378125</v>
      </c>
      <c r="H35" s="479">
        <v>4522556</v>
      </c>
      <c r="I35" s="470">
        <v>7</v>
      </c>
      <c r="J35" s="470">
        <v>1</v>
      </c>
      <c r="K35" s="470">
        <v>6</v>
      </c>
      <c r="L35" s="470">
        <v>20</v>
      </c>
      <c r="M35" s="470">
        <v>0</v>
      </c>
      <c r="N35" s="459" t="s">
        <v>4568</v>
      </c>
    </row>
    <row r="36" spans="1:14" x14ac:dyDescent="0.35">
      <c r="A36" s="440" t="s">
        <v>4279</v>
      </c>
      <c r="B36" s="474" t="s">
        <v>8618</v>
      </c>
      <c r="C36" s="479">
        <v>0</v>
      </c>
      <c r="D36" s="479">
        <v>0</v>
      </c>
      <c r="E36" s="479">
        <v>0</v>
      </c>
      <c r="F36" s="479">
        <v>0</v>
      </c>
      <c r="G36" s="479">
        <v>0</v>
      </c>
      <c r="H36" s="479">
        <v>0</v>
      </c>
      <c r="I36" s="470">
        <v>3</v>
      </c>
      <c r="J36" s="470">
        <v>1</v>
      </c>
      <c r="K36" s="470">
        <v>2</v>
      </c>
      <c r="L36" s="470">
        <v>3</v>
      </c>
      <c r="M36" s="470">
        <v>1</v>
      </c>
      <c r="N36" s="459" t="s">
        <v>3500</v>
      </c>
    </row>
    <row r="37" spans="1:14" x14ac:dyDescent="0.35">
      <c r="A37" s="440" t="s">
        <v>4281</v>
      </c>
      <c r="B37" s="474" t="s">
        <v>3336</v>
      </c>
      <c r="C37" s="479">
        <v>363287696.5</v>
      </c>
      <c r="D37" s="479">
        <v>0</v>
      </c>
      <c r="E37" s="479">
        <v>273114931.60000002</v>
      </c>
      <c r="F37" s="479">
        <v>0</v>
      </c>
      <c r="G37" s="479">
        <v>342741578.81</v>
      </c>
      <c r="H37" s="479">
        <v>0</v>
      </c>
      <c r="I37" s="470">
        <v>14</v>
      </c>
      <c r="J37" s="470">
        <v>5</v>
      </c>
      <c r="K37" s="470">
        <v>3</v>
      </c>
      <c r="L37" s="470">
        <v>263</v>
      </c>
      <c r="M37" s="470">
        <v>1</v>
      </c>
      <c r="N37" s="459" t="s">
        <v>4568</v>
      </c>
    </row>
    <row r="38" spans="1:14" x14ac:dyDescent="0.35">
      <c r="A38" s="440" t="s">
        <v>1720</v>
      </c>
      <c r="B38" s="474" t="s">
        <v>15917</v>
      </c>
      <c r="C38" s="479">
        <v>1962225</v>
      </c>
      <c r="D38" s="479">
        <v>0</v>
      </c>
      <c r="E38" s="479">
        <v>582914</v>
      </c>
      <c r="F38" s="479">
        <v>0</v>
      </c>
      <c r="G38" s="479">
        <v>-2285861</v>
      </c>
      <c r="H38" s="479">
        <v>426084</v>
      </c>
      <c r="I38" s="470">
        <v>30</v>
      </c>
      <c r="J38" s="470">
        <v>10</v>
      </c>
      <c r="K38" s="470">
        <v>20</v>
      </c>
      <c r="L38" s="470">
        <v>23</v>
      </c>
      <c r="M38" s="470">
        <v>1</v>
      </c>
      <c r="N38" s="459" t="s">
        <v>3500</v>
      </c>
    </row>
    <row r="39" spans="1:14" ht="43.5" x14ac:dyDescent="0.35">
      <c r="A39" s="440" t="s">
        <v>16414</v>
      </c>
      <c r="B39" s="474" t="s">
        <v>3880</v>
      </c>
      <c r="C39" s="479">
        <v>110000</v>
      </c>
      <c r="D39" s="479">
        <v>0</v>
      </c>
      <c r="E39" s="479">
        <v>50000</v>
      </c>
      <c r="F39" s="479">
        <v>0</v>
      </c>
      <c r="G39" s="479">
        <v>115015.57</v>
      </c>
      <c r="H39" s="479">
        <v>137009</v>
      </c>
      <c r="I39" s="470">
        <v>2</v>
      </c>
      <c r="J39" s="470">
        <v>2</v>
      </c>
      <c r="K39" s="470">
        <v>0</v>
      </c>
      <c r="L39" s="470">
        <v>2</v>
      </c>
      <c r="M39" s="470">
        <v>0</v>
      </c>
      <c r="N39" s="459" t="s">
        <v>3500</v>
      </c>
    </row>
    <row r="40" spans="1:14" x14ac:dyDescent="0.35">
      <c r="A40" s="440" t="s">
        <v>7987</v>
      </c>
      <c r="B40" s="474" t="s">
        <v>3835</v>
      </c>
      <c r="C40" s="479">
        <v>0</v>
      </c>
      <c r="D40" s="479">
        <v>0</v>
      </c>
      <c r="E40" s="479">
        <v>-10506</v>
      </c>
      <c r="F40" s="479">
        <v>0</v>
      </c>
      <c r="G40" s="479">
        <v>-10506</v>
      </c>
      <c r="H40" s="479">
        <v>0</v>
      </c>
      <c r="I40" s="470">
        <v>4</v>
      </c>
      <c r="J40" s="470">
        <v>2</v>
      </c>
      <c r="K40" s="470">
        <v>2</v>
      </c>
      <c r="L40" s="470">
        <v>0</v>
      </c>
      <c r="M40" s="470">
        <v>1</v>
      </c>
      <c r="N40" s="459" t="s">
        <v>3500</v>
      </c>
    </row>
    <row r="41" spans="1:14" ht="26" x14ac:dyDescent="0.35">
      <c r="A41" s="440" t="s">
        <v>4288</v>
      </c>
      <c r="B41" s="474" t="s">
        <v>15384</v>
      </c>
      <c r="C41" s="479">
        <v>34512798</v>
      </c>
      <c r="D41" s="479">
        <v>0</v>
      </c>
      <c r="E41" s="479">
        <v>10222523</v>
      </c>
      <c r="F41" s="479">
        <v>0</v>
      </c>
      <c r="G41" s="479">
        <v>2213445</v>
      </c>
      <c r="H41" s="479">
        <v>32554175</v>
      </c>
      <c r="I41" s="470">
        <v>40</v>
      </c>
      <c r="J41" s="470">
        <v>0</v>
      </c>
      <c r="K41" s="470">
        <v>40</v>
      </c>
      <c r="L41" s="470">
        <v>6</v>
      </c>
      <c r="M41" s="470">
        <v>1</v>
      </c>
      <c r="N41" s="459" t="s">
        <v>4568</v>
      </c>
    </row>
    <row r="42" spans="1:14" ht="26" x14ac:dyDescent="0.35">
      <c r="A42" s="440" t="s">
        <v>4936</v>
      </c>
      <c r="B42" s="474" t="s">
        <v>8283</v>
      </c>
      <c r="C42" s="479">
        <v>132999547.8</v>
      </c>
      <c r="D42" s="479">
        <v>0</v>
      </c>
      <c r="E42" s="479">
        <v>14166409.92</v>
      </c>
      <c r="F42" s="479">
        <v>0</v>
      </c>
      <c r="G42" s="479">
        <v>73562922.329999998</v>
      </c>
      <c r="H42" s="479">
        <v>0</v>
      </c>
      <c r="I42" s="470">
        <v>0</v>
      </c>
      <c r="J42" s="470">
        <v>0</v>
      </c>
      <c r="K42" s="470">
        <v>0</v>
      </c>
      <c r="L42" s="470">
        <v>1</v>
      </c>
      <c r="M42" s="470">
        <v>1</v>
      </c>
      <c r="N42" s="459" t="s">
        <v>4568</v>
      </c>
    </row>
    <row r="43" spans="1:14" x14ac:dyDescent="0.35">
      <c r="A43" s="440" t="s">
        <v>589</v>
      </c>
      <c r="B43" s="474" t="s">
        <v>8539</v>
      </c>
      <c r="C43" s="479">
        <v>0</v>
      </c>
      <c r="D43" s="479">
        <v>0</v>
      </c>
      <c r="E43" s="479">
        <v>-6398527</v>
      </c>
      <c r="F43" s="479">
        <v>0</v>
      </c>
      <c r="G43" s="479">
        <v>-73139977</v>
      </c>
      <c r="H43" s="479">
        <v>656647448</v>
      </c>
      <c r="I43" s="470">
        <v>8</v>
      </c>
      <c r="J43" s="470">
        <v>6</v>
      </c>
      <c r="K43" s="470">
        <v>2</v>
      </c>
      <c r="L43" s="470">
        <v>0</v>
      </c>
      <c r="M43" s="470">
        <v>0</v>
      </c>
      <c r="N43" s="459" t="s">
        <v>4568</v>
      </c>
    </row>
    <row r="44" spans="1:14" x14ac:dyDescent="0.35">
      <c r="A44" s="440" t="s">
        <v>817</v>
      </c>
      <c r="B44" s="474" t="s">
        <v>3575</v>
      </c>
      <c r="C44" s="479">
        <v>38491400.649999999</v>
      </c>
      <c r="D44" s="479">
        <v>0</v>
      </c>
      <c r="E44" s="479">
        <v>18434159.300000001</v>
      </c>
      <c r="F44" s="479">
        <v>0</v>
      </c>
      <c r="G44" s="479">
        <v>31963709.52</v>
      </c>
      <c r="H44" s="479">
        <v>2354394</v>
      </c>
      <c r="I44" s="470">
        <v>8</v>
      </c>
      <c r="J44" s="470">
        <v>2</v>
      </c>
      <c r="K44" s="470">
        <v>6</v>
      </c>
      <c r="L44" s="470">
        <v>9</v>
      </c>
      <c r="M44" s="470">
        <v>3</v>
      </c>
      <c r="N44" s="459" t="s">
        <v>4568</v>
      </c>
    </row>
    <row r="45" spans="1:14" x14ac:dyDescent="0.35">
      <c r="A45" s="440" t="s">
        <v>15105</v>
      </c>
      <c r="B45" s="474" t="s">
        <v>14176</v>
      </c>
      <c r="C45" s="479">
        <v>0</v>
      </c>
      <c r="D45" s="479">
        <v>0</v>
      </c>
      <c r="E45" s="479">
        <v>0</v>
      </c>
      <c r="F45" s="479">
        <v>0</v>
      </c>
      <c r="G45" s="479">
        <v>0</v>
      </c>
      <c r="H45" s="479">
        <v>0</v>
      </c>
      <c r="I45" s="470"/>
      <c r="J45" s="470"/>
      <c r="K45" s="470"/>
      <c r="L45" s="470"/>
      <c r="M45" s="470"/>
      <c r="N45" s="459"/>
    </row>
    <row r="46" spans="1:14" x14ac:dyDescent="0.35">
      <c r="A46" s="440" t="s">
        <v>4299</v>
      </c>
      <c r="B46" s="474" t="s">
        <v>3829</v>
      </c>
      <c r="C46" s="479">
        <v>193752</v>
      </c>
      <c r="D46" s="479">
        <v>0</v>
      </c>
      <c r="E46" s="479">
        <v>0</v>
      </c>
      <c r="F46" s="479">
        <v>0</v>
      </c>
      <c r="G46" s="479">
        <v>-227421</v>
      </c>
      <c r="H46" s="479">
        <v>426493</v>
      </c>
      <c r="I46" s="470">
        <v>22</v>
      </c>
      <c r="J46" s="470">
        <v>2</v>
      </c>
      <c r="K46" s="470">
        <v>20</v>
      </c>
      <c r="L46" s="470">
        <v>3</v>
      </c>
      <c r="M46" s="470">
        <v>1</v>
      </c>
      <c r="N46" s="459" t="s">
        <v>3500</v>
      </c>
    </row>
    <row r="47" spans="1:14" ht="26" x14ac:dyDescent="0.35">
      <c r="A47" s="440" t="s">
        <v>3077</v>
      </c>
      <c r="B47" s="474" t="s">
        <v>166</v>
      </c>
      <c r="C47" s="479">
        <v>1066349</v>
      </c>
      <c r="D47" s="479">
        <v>0</v>
      </c>
      <c r="E47" s="479">
        <v>742459</v>
      </c>
      <c r="F47" s="479">
        <v>0</v>
      </c>
      <c r="G47" s="479">
        <v>1061349</v>
      </c>
      <c r="H47" s="479">
        <v>0</v>
      </c>
      <c r="I47" s="470"/>
      <c r="J47" s="470"/>
      <c r="K47" s="470"/>
      <c r="L47" s="470"/>
      <c r="M47" s="470"/>
      <c r="N47" s="459"/>
    </row>
    <row r="48" spans="1:14" ht="27.5" x14ac:dyDescent="0.35">
      <c r="A48" s="440" t="s">
        <v>16769</v>
      </c>
      <c r="B48" s="474" t="s">
        <v>8769</v>
      </c>
      <c r="C48" s="479">
        <v>67624741</v>
      </c>
      <c r="D48" s="479">
        <v>0</v>
      </c>
      <c r="E48" s="479">
        <v>30205574</v>
      </c>
      <c r="F48" s="479">
        <v>0</v>
      </c>
      <c r="G48" s="479">
        <v>54310248</v>
      </c>
      <c r="H48" s="479">
        <v>63951296</v>
      </c>
      <c r="I48" s="470">
        <v>7</v>
      </c>
      <c r="J48" s="470">
        <v>5</v>
      </c>
      <c r="K48" s="470">
        <v>2</v>
      </c>
      <c r="L48" s="470" t="s">
        <v>15674</v>
      </c>
      <c r="M48" s="470">
        <v>1</v>
      </c>
      <c r="N48" s="459" t="s">
        <v>4568</v>
      </c>
    </row>
    <row r="49" spans="1:14" x14ac:dyDescent="0.35">
      <c r="A49" s="440" t="s">
        <v>10122</v>
      </c>
      <c r="B49" s="474" t="s">
        <v>10120</v>
      </c>
      <c r="C49" s="479">
        <v>6700000</v>
      </c>
      <c r="D49" s="479">
        <v>0</v>
      </c>
      <c r="E49" s="479">
        <v>6169400</v>
      </c>
      <c r="F49" s="479">
        <v>0</v>
      </c>
      <c r="G49" s="479">
        <v>-6844400</v>
      </c>
      <c r="H49" s="479">
        <v>1848800</v>
      </c>
      <c r="I49" s="470">
        <v>5</v>
      </c>
      <c r="J49" s="470">
        <v>3</v>
      </c>
      <c r="K49" s="470">
        <v>2</v>
      </c>
      <c r="L49" s="470">
        <v>25</v>
      </c>
      <c r="M49" s="470">
        <v>1</v>
      </c>
      <c r="N49" s="459" t="s">
        <v>8201</v>
      </c>
    </row>
    <row r="50" spans="1:14" x14ac:dyDescent="0.35">
      <c r="A50" s="440" t="s">
        <v>9170</v>
      </c>
      <c r="B50" s="474" t="s">
        <v>9168</v>
      </c>
      <c r="C50" s="479">
        <v>6409739</v>
      </c>
      <c r="D50" s="479">
        <v>0</v>
      </c>
      <c r="E50" s="479">
        <v>3727507</v>
      </c>
      <c r="F50" s="479">
        <v>0</v>
      </c>
      <c r="G50" s="479">
        <v>-7426919</v>
      </c>
      <c r="H50" s="479">
        <v>9333481</v>
      </c>
      <c r="I50" s="470">
        <v>7</v>
      </c>
      <c r="J50" s="470">
        <v>3</v>
      </c>
      <c r="K50" s="470">
        <v>4</v>
      </c>
      <c r="L50" s="470">
        <v>20</v>
      </c>
      <c r="M50" s="470">
        <v>1</v>
      </c>
      <c r="N50" s="459" t="s">
        <v>8201</v>
      </c>
    </row>
    <row r="51" spans="1:14" x14ac:dyDescent="0.35">
      <c r="A51" s="440" t="s">
        <v>1025</v>
      </c>
      <c r="B51" s="474" t="s">
        <v>8999</v>
      </c>
      <c r="C51" s="479">
        <v>0</v>
      </c>
      <c r="D51" s="479">
        <v>0</v>
      </c>
      <c r="E51" s="479">
        <v>-7601000</v>
      </c>
      <c r="F51" s="479">
        <v>0</v>
      </c>
      <c r="G51" s="479">
        <v>-70412000</v>
      </c>
      <c r="H51" s="479">
        <v>0</v>
      </c>
      <c r="I51" s="470">
        <v>11</v>
      </c>
      <c r="J51" s="470">
        <v>11</v>
      </c>
      <c r="K51" s="470">
        <v>0</v>
      </c>
      <c r="L51" s="470">
        <v>11</v>
      </c>
      <c r="M51" s="470">
        <v>0</v>
      </c>
      <c r="N51" s="459" t="s">
        <v>3500</v>
      </c>
    </row>
    <row r="52" spans="1:14" x14ac:dyDescent="0.35">
      <c r="A52" s="440" t="s">
        <v>251</v>
      </c>
      <c r="B52" s="474" t="s">
        <v>13960</v>
      </c>
      <c r="C52" s="479">
        <v>46209122</v>
      </c>
      <c r="D52" s="479">
        <v>0</v>
      </c>
      <c r="E52" s="479">
        <v>1953734</v>
      </c>
      <c r="F52" s="479">
        <v>0</v>
      </c>
      <c r="G52" s="479">
        <v>43645898</v>
      </c>
      <c r="H52" s="479">
        <v>0</v>
      </c>
      <c r="I52" s="470"/>
      <c r="J52" s="470"/>
      <c r="K52" s="470"/>
      <c r="L52" s="470"/>
      <c r="M52" s="470"/>
      <c r="N52" s="459"/>
    </row>
    <row r="53" spans="1:14" x14ac:dyDescent="0.35">
      <c r="A53" s="440" t="s">
        <v>4313</v>
      </c>
      <c r="B53" s="474" t="s">
        <v>15302</v>
      </c>
      <c r="C53" s="479">
        <v>1926550</v>
      </c>
      <c r="D53" s="479">
        <v>0</v>
      </c>
      <c r="E53" s="479">
        <v>1716798</v>
      </c>
      <c r="F53" s="479">
        <v>0</v>
      </c>
      <c r="G53" s="479">
        <v>1799657</v>
      </c>
      <c r="H53" s="479">
        <v>928343</v>
      </c>
      <c r="I53" s="470">
        <v>50</v>
      </c>
      <c r="J53" s="470">
        <v>20</v>
      </c>
      <c r="K53" s="470">
        <v>30</v>
      </c>
      <c r="L53" s="470">
        <v>50</v>
      </c>
      <c r="M53" s="470">
        <v>1</v>
      </c>
      <c r="N53" s="459" t="s">
        <v>3500</v>
      </c>
    </row>
    <row r="54" spans="1:14" ht="26" x14ac:dyDescent="0.35">
      <c r="A54" s="444" t="s">
        <v>7924</v>
      </c>
      <c r="B54" s="475" t="s">
        <v>7914</v>
      </c>
      <c r="C54" s="489">
        <v>450000</v>
      </c>
      <c r="D54" s="489">
        <v>0</v>
      </c>
      <c r="E54" s="489">
        <v>325000</v>
      </c>
      <c r="F54" s="489">
        <v>0</v>
      </c>
      <c r="G54" s="489">
        <v>437000</v>
      </c>
      <c r="H54" s="489">
        <v>0</v>
      </c>
      <c r="I54" s="488"/>
      <c r="J54" s="488"/>
      <c r="K54" s="488"/>
      <c r="L54" s="488"/>
      <c r="M54" s="488"/>
      <c r="N54" s="464"/>
    </row>
    <row r="55" spans="1:14" x14ac:dyDescent="0.35">
      <c r="A55" s="440" t="s">
        <v>16238</v>
      </c>
      <c r="B55" s="474" t="s">
        <v>8854</v>
      </c>
      <c r="C55" s="479">
        <v>9876049</v>
      </c>
      <c r="D55" s="479">
        <v>0</v>
      </c>
      <c r="E55" s="479">
        <v>-10490389</v>
      </c>
      <c r="F55" s="479">
        <v>0</v>
      </c>
      <c r="G55" s="479">
        <v>-20164097</v>
      </c>
      <c r="H55" s="479">
        <v>14329084</v>
      </c>
      <c r="I55" s="470">
        <v>13</v>
      </c>
      <c r="J55" s="470">
        <v>8</v>
      </c>
      <c r="K55" s="470">
        <v>5</v>
      </c>
      <c r="L55" s="470">
        <v>15</v>
      </c>
      <c r="M55" s="470">
        <v>0</v>
      </c>
      <c r="N55" s="459" t="s">
        <v>4568</v>
      </c>
    </row>
    <row r="56" spans="1:14" x14ac:dyDescent="0.35">
      <c r="A56" s="440" t="s">
        <v>9119</v>
      </c>
      <c r="B56" s="474" t="s">
        <v>9117</v>
      </c>
      <c r="C56" s="479">
        <v>665398</v>
      </c>
      <c r="D56" s="479">
        <v>0</v>
      </c>
      <c r="E56" s="479">
        <v>665398</v>
      </c>
      <c r="F56" s="479">
        <v>0</v>
      </c>
      <c r="G56" s="479">
        <v>300000</v>
      </c>
      <c r="H56" s="479">
        <v>0</v>
      </c>
      <c r="I56" s="470">
        <v>2</v>
      </c>
      <c r="J56" s="470">
        <v>2</v>
      </c>
      <c r="K56" s="470">
        <v>0</v>
      </c>
      <c r="L56" s="470">
        <v>0</v>
      </c>
      <c r="M56" s="470">
        <v>0</v>
      </c>
      <c r="N56" s="459" t="s">
        <v>3500</v>
      </c>
    </row>
    <row r="57" spans="1:14" x14ac:dyDescent="0.35">
      <c r="A57" s="440" t="s">
        <v>4329</v>
      </c>
      <c r="B57" s="474" t="s">
        <v>3886</v>
      </c>
      <c r="C57" s="479">
        <v>48500</v>
      </c>
      <c r="D57" s="479">
        <v>0</v>
      </c>
      <c r="E57" s="479">
        <v>0</v>
      </c>
      <c r="F57" s="479">
        <v>0</v>
      </c>
      <c r="G57" s="479">
        <v>48500</v>
      </c>
      <c r="H57" s="479">
        <v>0</v>
      </c>
      <c r="I57" s="470">
        <v>2</v>
      </c>
      <c r="J57" s="470">
        <v>0</v>
      </c>
      <c r="K57" s="470">
        <v>0</v>
      </c>
      <c r="L57" s="470">
        <v>2</v>
      </c>
      <c r="M57" s="470">
        <v>1</v>
      </c>
      <c r="N57" s="459" t="s">
        <v>3500</v>
      </c>
    </row>
    <row r="58" spans="1:14" x14ac:dyDescent="0.35">
      <c r="A58" s="440" t="s">
        <v>15122</v>
      </c>
      <c r="B58" s="474" t="s">
        <v>13911</v>
      </c>
      <c r="C58" s="479">
        <v>5787643.4699999997</v>
      </c>
      <c r="D58" s="479">
        <v>0</v>
      </c>
      <c r="E58" s="479">
        <v>249691.95</v>
      </c>
      <c r="F58" s="479">
        <v>0</v>
      </c>
      <c r="G58" s="479">
        <v>7105241.3899999997</v>
      </c>
      <c r="H58" s="479">
        <v>0</v>
      </c>
      <c r="I58" s="470"/>
      <c r="J58" s="470"/>
      <c r="K58" s="470"/>
      <c r="L58" s="470"/>
      <c r="M58" s="470"/>
      <c r="N58" s="459"/>
    </row>
    <row r="59" spans="1:14" ht="26" x14ac:dyDescent="0.35">
      <c r="A59" s="440" t="s">
        <v>8010</v>
      </c>
      <c r="B59" s="474" t="s">
        <v>3951</v>
      </c>
      <c r="C59" s="479">
        <v>872845</v>
      </c>
      <c r="D59" s="479">
        <v>0</v>
      </c>
      <c r="E59" s="479">
        <v>339130</v>
      </c>
      <c r="F59" s="479">
        <v>0</v>
      </c>
      <c r="G59" s="479">
        <v>783100</v>
      </c>
      <c r="H59" s="479">
        <v>0</v>
      </c>
      <c r="I59" s="470">
        <v>258</v>
      </c>
      <c r="J59" s="470">
        <v>58</v>
      </c>
      <c r="K59" s="470">
        <v>200</v>
      </c>
      <c r="L59" s="470">
        <v>20</v>
      </c>
      <c r="M59" s="470">
        <v>3</v>
      </c>
      <c r="N59" s="459" t="s">
        <v>3500</v>
      </c>
    </row>
    <row r="60" spans="1:14" x14ac:dyDescent="0.35">
      <c r="A60" s="440" t="s">
        <v>8299</v>
      </c>
      <c r="B60" s="474" t="s">
        <v>8297</v>
      </c>
      <c r="C60" s="479">
        <v>448914</v>
      </c>
      <c r="D60" s="479">
        <v>0</v>
      </c>
      <c r="E60" s="479">
        <v>250879</v>
      </c>
      <c r="F60" s="479">
        <v>0</v>
      </c>
      <c r="G60" s="479">
        <v>-468453</v>
      </c>
      <c r="H60" s="479">
        <v>0</v>
      </c>
      <c r="I60" s="470">
        <v>2</v>
      </c>
      <c r="J60" s="470">
        <v>0</v>
      </c>
      <c r="K60" s="470">
        <v>2</v>
      </c>
      <c r="L60" s="470">
        <v>2</v>
      </c>
      <c r="M60" s="470">
        <v>1</v>
      </c>
      <c r="N60" s="459" t="s">
        <v>3500</v>
      </c>
    </row>
    <row r="61" spans="1:14" x14ac:dyDescent="0.35">
      <c r="A61" s="440" t="s">
        <v>4333</v>
      </c>
      <c r="B61" s="474" t="s">
        <v>3791</v>
      </c>
      <c r="C61" s="479">
        <v>15181377</v>
      </c>
      <c r="D61" s="479">
        <v>0</v>
      </c>
      <c r="E61" s="479">
        <v>885362</v>
      </c>
      <c r="F61" s="479">
        <v>0</v>
      </c>
      <c r="G61" s="479">
        <v>-16509809</v>
      </c>
      <c r="H61" s="479">
        <v>0</v>
      </c>
      <c r="I61" s="470">
        <v>3</v>
      </c>
      <c r="J61" s="470">
        <v>3</v>
      </c>
      <c r="K61" s="470">
        <v>0</v>
      </c>
      <c r="L61" s="470">
        <v>42</v>
      </c>
      <c r="M61" s="470">
        <v>1</v>
      </c>
      <c r="N61" s="459" t="s">
        <v>4568</v>
      </c>
    </row>
    <row r="62" spans="1:14" x14ac:dyDescent="0.35">
      <c r="A62" s="440" t="s">
        <v>8012</v>
      </c>
      <c r="B62" s="474" t="s">
        <v>4100</v>
      </c>
      <c r="C62" s="479">
        <v>64338316</v>
      </c>
      <c r="D62" s="479">
        <v>0</v>
      </c>
      <c r="E62" s="479">
        <v>-65981829</v>
      </c>
      <c r="F62" s="479">
        <v>0</v>
      </c>
      <c r="G62" s="479">
        <v>-111754601</v>
      </c>
      <c r="H62" s="479">
        <v>1645153</v>
      </c>
      <c r="I62" s="470">
        <v>8</v>
      </c>
      <c r="J62" s="470">
        <v>6</v>
      </c>
      <c r="K62" s="470">
        <v>2</v>
      </c>
      <c r="L62" s="470">
        <v>1044</v>
      </c>
      <c r="M62" s="470">
        <v>0</v>
      </c>
      <c r="N62" s="459" t="s">
        <v>4568</v>
      </c>
    </row>
    <row r="63" spans="1:14" x14ac:dyDescent="0.35">
      <c r="A63" s="440" t="s">
        <v>4334</v>
      </c>
      <c r="B63" s="474" t="s">
        <v>4096</v>
      </c>
      <c r="C63" s="479">
        <v>395436024</v>
      </c>
      <c r="D63" s="479">
        <v>0</v>
      </c>
      <c r="E63" s="479">
        <v>120973447</v>
      </c>
      <c r="F63" s="479">
        <v>0</v>
      </c>
      <c r="G63" s="479">
        <v>210191470</v>
      </c>
      <c r="H63" s="479">
        <v>0</v>
      </c>
      <c r="I63" s="470">
        <v>2900</v>
      </c>
      <c r="J63" s="470">
        <v>700</v>
      </c>
      <c r="K63" s="470">
        <v>2200</v>
      </c>
      <c r="L63" s="470">
        <v>650</v>
      </c>
      <c r="M63" s="470">
        <v>1</v>
      </c>
      <c r="N63" s="459" t="s">
        <v>4568</v>
      </c>
    </row>
    <row r="64" spans="1:14" x14ac:dyDescent="0.35">
      <c r="A64" s="440" t="s">
        <v>8357</v>
      </c>
      <c r="B64" s="474" t="s">
        <v>15818</v>
      </c>
      <c r="C64" s="479">
        <v>2584192</v>
      </c>
      <c r="D64" s="479">
        <v>0</v>
      </c>
      <c r="E64" s="479">
        <v>1811336</v>
      </c>
      <c r="F64" s="479">
        <v>0</v>
      </c>
      <c r="G64" s="479">
        <v>1925313</v>
      </c>
      <c r="H64" s="479">
        <v>1861388</v>
      </c>
      <c r="I64" s="470">
        <v>5</v>
      </c>
      <c r="J64" s="470">
        <v>2</v>
      </c>
      <c r="K64" s="470">
        <v>3</v>
      </c>
      <c r="L64" s="470">
        <v>0</v>
      </c>
      <c r="M64" s="470">
        <v>0</v>
      </c>
      <c r="N64" s="459" t="s">
        <v>3500</v>
      </c>
    </row>
    <row r="65" spans="1:14" x14ac:dyDescent="0.35">
      <c r="A65" s="440" t="s">
        <v>1992</v>
      </c>
      <c r="B65" s="474" t="s">
        <v>3637</v>
      </c>
      <c r="C65" s="479">
        <v>4952341</v>
      </c>
      <c r="D65" s="479">
        <v>0</v>
      </c>
      <c r="E65" s="479">
        <v>2783730</v>
      </c>
      <c r="F65" s="479">
        <v>0</v>
      </c>
      <c r="G65" s="479">
        <v>4455930</v>
      </c>
      <c r="H65" s="479">
        <v>76000</v>
      </c>
      <c r="I65" s="470">
        <v>3</v>
      </c>
      <c r="J65" s="470">
        <v>0</v>
      </c>
      <c r="K65" s="470">
        <v>3</v>
      </c>
      <c r="L65" s="470">
        <v>7</v>
      </c>
      <c r="M65" s="470">
        <v>1</v>
      </c>
      <c r="N65" s="459" t="s">
        <v>8201</v>
      </c>
    </row>
    <row r="66" spans="1:14" x14ac:dyDescent="0.35">
      <c r="A66" s="440" t="s">
        <v>15120</v>
      </c>
      <c r="B66" s="474" t="s">
        <v>3411</v>
      </c>
      <c r="C66" s="479">
        <v>63388</v>
      </c>
      <c r="D66" s="479">
        <v>0</v>
      </c>
      <c r="E66" s="479">
        <v>70000</v>
      </c>
      <c r="F66" s="479">
        <v>0</v>
      </c>
      <c r="G66" s="479">
        <v>156900</v>
      </c>
      <c r="H66" s="479">
        <v>0</v>
      </c>
      <c r="I66" s="470"/>
      <c r="J66" s="470"/>
      <c r="K66" s="470"/>
      <c r="L66" s="470"/>
      <c r="M66" s="470"/>
      <c r="N66" s="459"/>
    </row>
    <row r="67" spans="1:14" x14ac:dyDescent="0.35">
      <c r="A67" s="440" t="s">
        <v>8275</v>
      </c>
      <c r="B67" s="474" t="s">
        <v>8273</v>
      </c>
      <c r="C67" s="479">
        <v>1200500</v>
      </c>
      <c r="D67" s="479">
        <v>0</v>
      </c>
      <c r="E67" s="479">
        <v>943397</v>
      </c>
      <c r="F67" s="479">
        <v>0</v>
      </c>
      <c r="G67" s="479">
        <v>968886</v>
      </c>
      <c r="H67" s="479">
        <v>1430823</v>
      </c>
      <c r="I67" s="470">
        <v>3</v>
      </c>
      <c r="J67" s="470">
        <v>0</v>
      </c>
      <c r="K67" s="470">
        <v>3</v>
      </c>
      <c r="L67" s="470">
        <v>15</v>
      </c>
      <c r="M67" s="470">
        <v>1</v>
      </c>
      <c r="N67" s="459" t="s">
        <v>3500</v>
      </c>
    </row>
    <row r="68" spans="1:14" x14ac:dyDescent="0.35">
      <c r="A68" s="440" t="s">
        <v>15137</v>
      </c>
      <c r="B68" s="474" t="s">
        <v>9074</v>
      </c>
      <c r="C68" s="479">
        <v>1823176</v>
      </c>
      <c r="D68" s="479">
        <v>0</v>
      </c>
      <c r="E68" s="479">
        <v>2018764.69</v>
      </c>
      <c r="F68" s="479">
        <v>0</v>
      </c>
      <c r="G68" s="479">
        <v>2018764.69</v>
      </c>
      <c r="H68" s="479">
        <v>0</v>
      </c>
      <c r="I68" s="470"/>
      <c r="J68" s="470"/>
      <c r="K68" s="470"/>
      <c r="L68" s="470"/>
      <c r="M68" s="470"/>
      <c r="N68" s="459"/>
    </row>
    <row r="69" spans="1:14" ht="42" x14ac:dyDescent="0.35">
      <c r="A69" s="440" t="s">
        <v>16770</v>
      </c>
      <c r="B69" s="474" t="s">
        <v>3780</v>
      </c>
      <c r="C69" s="479">
        <v>218355.62</v>
      </c>
      <c r="D69" s="479">
        <v>0</v>
      </c>
      <c r="E69" s="479">
        <v>14440.02</v>
      </c>
      <c r="F69" s="479">
        <v>0</v>
      </c>
      <c r="G69" s="479">
        <v>31834.65</v>
      </c>
      <c r="H69" s="479">
        <v>0</v>
      </c>
      <c r="I69" s="470">
        <v>7</v>
      </c>
      <c r="J69" s="470">
        <v>3</v>
      </c>
      <c r="K69" s="470">
        <v>4</v>
      </c>
      <c r="L69" s="470">
        <v>7</v>
      </c>
      <c r="M69" s="470">
        <v>0</v>
      </c>
      <c r="N69" s="459" t="s">
        <v>3500</v>
      </c>
    </row>
    <row r="70" spans="1:14" x14ac:dyDescent="0.35">
      <c r="A70" s="440" t="s">
        <v>31</v>
      </c>
      <c r="B70" s="474" t="s">
        <v>11801</v>
      </c>
      <c r="C70" s="479">
        <v>124900900</v>
      </c>
      <c r="D70" s="479">
        <v>0</v>
      </c>
      <c r="E70" s="479">
        <v>0</v>
      </c>
      <c r="F70" s="479">
        <v>0</v>
      </c>
      <c r="G70" s="479">
        <v>-279572876</v>
      </c>
      <c r="H70" s="479">
        <v>228869507</v>
      </c>
      <c r="I70" s="470">
        <v>8</v>
      </c>
      <c r="J70" s="470">
        <v>5</v>
      </c>
      <c r="K70" s="470">
        <v>3</v>
      </c>
      <c r="L70" s="470">
        <v>50</v>
      </c>
      <c r="M70" s="470">
        <v>0</v>
      </c>
      <c r="N70" s="459" t="s">
        <v>4568</v>
      </c>
    </row>
    <row r="71" spans="1:14" x14ac:dyDescent="0.35">
      <c r="A71" s="440" t="s">
        <v>13168</v>
      </c>
      <c r="B71" s="474" t="s">
        <v>13166</v>
      </c>
      <c r="C71" s="479">
        <v>3299431</v>
      </c>
      <c r="D71" s="479">
        <v>0</v>
      </c>
      <c r="E71" s="479">
        <v>2578778</v>
      </c>
      <c r="F71" s="479">
        <v>0</v>
      </c>
      <c r="G71" s="479">
        <v>-4205143</v>
      </c>
      <c r="H71" s="479">
        <v>0</v>
      </c>
      <c r="I71" s="470">
        <v>3</v>
      </c>
      <c r="J71" s="470">
        <v>1</v>
      </c>
      <c r="K71" s="470">
        <v>2</v>
      </c>
      <c r="L71" s="470">
        <v>10</v>
      </c>
      <c r="M71" s="470">
        <v>0</v>
      </c>
      <c r="N71" s="459" t="s">
        <v>4568</v>
      </c>
    </row>
    <row r="72" spans="1:14" x14ac:dyDescent="0.35">
      <c r="A72" s="440" t="s">
        <v>15125</v>
      </c>
      <c r="B72" s="474" t="s">
        <v>15146</v>
      </c>
      <c r="C72" s="479">
        <v>1209870.22</v>
      </c>
      <c r="D72" s="479">
        <v>0</v>
      </c>
      <c r="E72" s="479">
        <v>145200</v>
      </c>
      <c r="F72" s="479">
        <v>0</v>
      </c>
      <c r="G72" s="479">
        <v>1259397.3799999999</v>
      </c>
      <c r="H72" s="479">
        <v>0</v>
      </c>
      <c r="I72" s="470"/>
      <c r="J72" s="470"/>
      <c r="K72" s="470"/>
      <c r="L72" s="470"/>
      <c r="M72" s="470"/>
      <c r="N72" s="459"/>
    </row>
    <row r="73" spans="1:14" x14ac:dyDescent="0.35">
      <c r="A73" s="440" t="s">
        <v>8928</v>
      </c>
      <c r="B73" s="474" t="s">
        <v>3349</v>
      </c>
      <c r="C73" s="479">
        <v>74553632</v>
      </c>
      <c r="D73" s="479">
        <v>0</v>
      </c>
      <c r="E73" s="479">
        <v>38023833</v>
      </c>
      <c r="F73" s="479">
        <v>0</v>
      </c>
      <c r="G73" s="479">
        <v>73132592</v>
      </c>
      <c r="H73" s="479">
        <v>13897672</v>
      </c>
      <c r="I73" s="470">
        <v>5</v>
      </c>
      <c r="J73" s="470">
        <v>1</v>
      </c>
      <c r="K73" s="470">
        <v>4</v>
      </c>
      <c r="L73" s="470">
        <v>2</v>
      </c>
      <c r="M73" s="470">
        <v>0</v>
      </c>
      <c r="N73" s="459" t="s">
        <v>4568</v>
      </c>
    </row>
    <row r="74" spans="1:14" x14ac:dyDescent="0.35">
      <c r="A74" s="440" t="s">
        <v>15119</v>
      </c>
      <c r="B74" s="474" t="s">
        <v>15020</v>
      </c>
      <c r="C74" s="479">
        <v>366058</v>
      </c>
      <c r="D74" s="479">
        <v>0</v>
      </c>
      <c r="E74" s="479">
        <v>331089</v>
      </c>
      <c r="F74" s="479">
        <v>0</v>
      </c>
      <c r="G74" s="479">
        <v>549445</v>
      </c>
      <c r="H74" s="479">
        <v>0</v>
      </c>
      <c r="I74" s="470"/>
      <c r="J74" s="470"/>
      <c r="K74" s="470"/>
      <c r="L74" s="470"/>
      <c r="M74" s="470"/>
      <c r="N74" s="459"/>
    </row>
    <row r="75" spans="1:14" x14ac:dyDescent="0.35">
      <c r="A75" s="440" t="s">
        <v>4367</v>
      </c>
      <c r="B75" s="474" t="s">
        <v>3795</v>
      </c>
      <c r="C75" s="479">
        <v>23037915.75</v>
      </c>
      <c r="D75" s="479">
        <v>0</v>
      </c>
      <c r="E75" s="479">
        <v>23037915.75</v>
      </c>
      <c r="F75" s="479">
        <v>0</v>
      </c>
      <c r="G75" s="479">
        <v>-69825907</v>
      </c>
      <c r="H75" s="479">
        <v>2315361</v>
      </c>
      <c r="I75" s="470">
        <v>166</v>
      </c>
      <c r="J75" s="470">
        <v>146</v>
      </c>
      <c r="K75" s="470">
        <v>20</v>
      </c>
      <c r="L75" s="470">
        <v>10</v>
      </c>
      <c r="M75" s="470">
        <v>0</v>
      </c>
      <c r="N75" s="459" t="s">
        <v>4568</v>
      </c>
    </row>
    <row r="76" spans="1:14" ht="26" x14ac:dyDescent="0.35">
      <c r="A76" s="440" t="s">
        <v>4369</v>
      </c>
      <c r="B76" s="474" t="s">
        <v>8313</v>
      </c>
      <c r="C76" s="479">
        <v>630000</v>
      </c>
      <c r="D76" s="479">
        <v>0</v>
      </c>
      <c r="E76" s="479">
        <v>345000</v>
      </c>
      <c r="F76" s="479">
        <v>0</v>
      </c>
      <c r="G76" s="479">
        <v>535000</v>
      </c>
      <c r="H76" s="479">
        <v>0</v>
      </c>
      <c r="I76" s="470">
        <v>50</v>
      </c>
      <c r="J76" s="470">
        <v>20</v>
      </c>
      <c r="K76" s="470">
        <v>30</v>
      </c>
      <c r="L76" s="470">
        <v>50</v>
      </c>
      <c r="M76" s="470">
        <v>0</v>
      </c>
      <c r="N76" s="459" t="s">
        <v>3500</v>
      </c>
    </row>
    <row r="77" spans="1:14" x14ac:dyDescent="0.35">
      <c r="A77" s="440" t="s">
        <v>15106</v>
      </c>
      <c r="B77" s="474" t="s">
        <v>15138</v>
      </c>
      <c r="C77" s="479">
        <v>1939342</v>
      </c>
      <c r="D77" s="479">
        <v>0</v>
      </c>
      <c r="E77" s="479">
        <v>54400</v>
      </c>
      <c r="F77" s="479">
        <v>0</v>
      </c>
      <c r="G77" s="479">
        <v>1958865</v>
      </c>
      <c r="H77" s="479">
        <v>0</v>
      </c>
      <c r="I77" s="470"/>
      <c r="J77" s="470"/>
      <c r="K77" s="470"/>
      <c r="L77" s="470"/>
      <c r="M77" s="470"/>
      <c r="N77" s="459"/>
    </row>
    <row r="78" spans="1:14" x14ac:dyDescent="0.35">
      <c r="A78" s="440" t="s">
        <v>607</v>
      </c>
      <c r="B78" s="474" t="s">
        <v>8925</v>
      </c>
      <c r="C78" s="479">
        <v>0</v>
      </c>
      <c r="D78" s="479">
        <v>0</v>
      </c>
      <c r="E78" s="479">
        <v>-9245712.9499999993</v>
      </c>
      <c r="F78" s="479">
        <v>0</v>
      </c>
      <c r="G78" s="479">
        <v>-12543125.5</v>
      </c>
      <c r="H78" s="479">
        <v>151190906</v>
      </c>
      <c r="I78" s="470">
        <v>5</v>
      </c>
      <c r="J78" s="470">
        <v>5</v>
      </c>
      <c r="K78" s="470">
        <v>0</v>
      </c>
      <c r="L78" s="470">
        <v>5</v>
      </c>
      <c r="M78" s="470">
        <v>0</v>
      </c>
      <c r="N78" s="459" t="s">
        <v>3500</v>
      </c>
    </row>
    <row r="79" spans="1:14" x14ac:dyDescent="0.35">
      <c r="A79" s="440" t="s">
        <v>8038</v>
      </c>
      <c r="B79" s="474" t="s">
        <v>3895</v>
      </c>
      <c r="C79" s="479">
        <v>25247010</v>
      </c>
      <c r="D79" s="479">
        <v>0</v>
      </c>
      <c r="E79" s="479">
        <v>0</v>
      </c>
      <c r="F79" s="479">
        <v>0</v>
      </c>
      <c r="G79" s="479">
        <v>14421454</v>
      </c>
      <c r="H79" s="479">
        <v>43128917</v>
      </c>
      <c r="I79" s="470">
        <v>7</v>
      </c>
      <c r="J79" s="470">
        <v>5</v>
      </c>
      <c r="K79" s="470">
        <v>2</v>
      </c>
      <c r="L79" s="470">
        <v>7</v>
      </c>
      <c r="M79" s="470">
        <v>0</v>
      </c>
      <c r="N79" s="459" t="s">
        <v>4568</v>
      </c>
    </row>
    <row r="80" spans="1:14" ht="26" x14ac:dyDescent="0.35">
      <c r="A80" s="440" t="s">
        <v>4947</v>
      </c>
      <c r="B80" s="474" t="s">
        <v>4070</v>
      </c>
      <c r="C80" s="479">
        <v>2967523</v>
      </c>
      <c r="D80" s="479">
        <v>0</v>
      </c>
      <c r="E80" s="479">
        <v>69773</v>
      </c>
      <c r="F80" s="479">
        <v>0</v>
      </c>
      <c r="G80" s="479">
        <v>1260476</v>
      </c>
      <c r="H80" s="479">
        <v>2519233</v>
      </c>
      <c r="I80" s="470">
        <v>5</v>
      </c>
      <c r="J80" s="470">
        <v>1</v>
      </c>
      <c r="K80" s="470">
        <v>4</v>
      </c>
      <c r="L80" s="470">
        <v>0</v>
      </c>
      <c r="M80" s="470">
        <v>0</v>
      </c>
      <c r="N80" s="459" t="s">
        <v>3500</v>
      </c>
    </row>
    <row r="81" spans="1:14" x14ac:dyDescent="0.35">
      <c r="A81" s="440" t="s">
        <v>3224</v>
      </c>
      <c r="B81" s="474" t="s">
        <v>4028</v>
      </c>
      <c r="C81" s="479">
        <v>13347789</v>
      </c>
      <c r="D81" s="479">
        <v>0</v>
      </c>
      <c r="E81" s="479">
        <v>1359794</v>
      </c>
      <c r="F81" s="479">
        <v>0</v>
      </c>
      <c r="G81" s="479">
        <v>-15581046</v>
      </c>
      <c r="H81" s="479">
        <v>0</v>
      </c>
      <c r="I81" s="470">
        <v>4</v>
      </c>
      <c r="J81" s="470">
        <v>2</v>
      </c>
      <c r="K81" s="470">
        <v>2</v>
      </c>
      <c r="L81" s="470">
        <v>18</v>
      </c>
      <c r="M81" s="470">
        <v>1</v>
      </c>
      <c r="N81" s="459" t="s">
        <v>8201</v>
      </c>
    </row>
    <row r="82" spans="1:14" x14ac:dyDescent="0.35">
      <c r="A82" s="440" t="s">
        <v>4375</v>
      </c>
      <c r="B82" s="474" t="s">
        <v>3874</v>
      </c>
      <c r="C82" s="479">
        <v>12853000</v>
      </c>
      <c r="D82" s="479">
        <v>0</v>
      </c>
      <c r="E82" s="479">
        <v>-12853000</v>
      </c>
      <c r="F82" s="479">
        <v>0</v>
      </c>
      <c r="G82" s="479">
        <v>-28601000</v>
      </c>
      <c r="H82" s="479">
        <v>0</v>
      </c>
      <c r="I82" s="470">
        <v>4</v>
      </c>
      <c r="J82" s="470">
        <v>0</v>
      </c>
      <c r="K82" s="470">
        <v>4</v>
      </c>
      <c r="L82" s="470">
        <v>45</v>
      </c>
      <c r="M82" s="470">
        <v>0</v>
      </c>
      <c r="N82" s="459" t="s">
        <v>8201</v>
      </c>
    </row>
    <row r="83" spans="1:14" x14ac:dyDescent="0.35">
      <c r="A83" s="440" t="s">
        <v>15423</v>
      </c>
      <c r="B83" s="474" t="s">
        <v>8197</v>
      </c>
      <c r="C83" s="479">
        <v>1748000</v>
      </c>
      <c r="D83" s="479">
        <v>0</v>
      </c>
      <c r="E83" s="479">
        <v>1167687</v>
      </c>
      <c r="F83" s="479">
        <v>0</v>
      </c>
      <c r="G83" s="479">
        <v>1573687</v>
      </c>
      <c r="H83" s="479">
        <v>0</v>
      </c>
      <c r="I83" s="470">
        <v>10</v>
      </c>
      <c r="J83" s="470">
        <v>2</v>
      </c>
      <c r="K83" s="470">
        <v>8</v>
      </c>
      <c r="L83" s="470">
        <v>12</v>
      </c>
      <c r="M83" s="470">
        <v>0</v>
      </c>
      <c r="N83" s="459" t="s">
        <v>3500</v>
      </c>
    </row>
    <row r="84" spans="1:14" x14ac:dyDescent="0.35">
      <c r="A84" s="440" t="s">
        <v>15128</v>
      </c>
      <c r="B84" s="474" t="s">
        <v>4441</v>
      </c>
      <c r="C84" s="479">
        <v>13622953</v>
      </c>
      <c r="D84" s="479">
        <v>0</v>
      </c>
      <c r="E84" s="479">
        <v>2240536</v>
      </c>
      <c r="F84" s="479">
        <v>0</v>
      </c>
      <c r="G84" s="479">
        <v>10722536</v>
      </c>
      <c r="H84" s="479">
        <v>0</v>
      </c>
      <c r="I84" s="470"/>
      <c r="J84" s="470"/>
      <c r="K84" s="470"/>
      <c r="L84" s="470"/>
      <c r="M84" s="470"/>
      <c r="N84" s="459"/>
    </row>
    <row r="85" spans="1:14" x14ac:dyDescent="0.35">
      <c r="A85" s="440" t="s">
        <v>3125</v>
      </c>
      <c r="B85" s="474" t="s">
        <v>9167</v>
      </c>
      <c r="C85" s="479">
        <v>80166</v>
      </c>
      <c r="D85" s="479">
        <v>0</v>
      </c>
      <c r="E85" s="479">
        <v>80166</v>
      </c>
      <c r="F85" s="479">
        <v>0</v>
      </c>
      <c r="G85" s="479">
        <v>-172182</v>
      </c>
      <c r="H85" s="479">
        <v>9673</v>
      </c>
      <c r="I85" s="470">
        <v>6</v>
      </c>
      <c r="J85" s="470">
        <v>4</v>
      </c>
      <c r="K85" s="470">
        <v>2</v>
      </c>
      <c r="L85" s="470">
        <v>6</v>
      </c>
      <c r="M85" s="470">
        <v>1</v>
      </c>
      <c r="N85" s="459" t="s">
        <v>3500</v>
      </c>
    </row>
    <row r="86" spans="1:14" x14ac:dyDescent="0.35">
      <c r="A86" s="444" t="s">
        <v>15155</v>
      </c>
      <c r="B86" s="475" t="s">
        <v>15154</v>
      </c>
      <c r="C86" s="489">
        <v>247675060</v>
      </c>
      <c r="D86" s="489">
        <v>0</v>
      </c>
      <c r="E86" s="489">
        <v>43132268</v>
      </c>
      <c r="F86" s="489">
        <v>0</v>
      </c>
      <c r="G86" s="489">
        <v>218762601</v>
      </c>
      <c r="H86" s="489">
        <v>0</v>
      </c>
      <c r="I86" s="488"/>
      <c r="J86" s="488"/>
      <c r="K86" s="488"/>
      <c r="L86" s="488"/>
      <c r="M86" s="488"/>
      <c r="N86" s="464"/>
    </row>
    <row r="87" spans="1:14" x14ac:dyDescent="0.35">
      <c r="A87" s="440" t="s">
        <v>8043</v>
      </c>
      <c r="B87" s="474" t="s">
        <v>3891</v>
      </c>
      <c r="C87" s="479">
        <v>3715832</v>
      </c>
      <c r="D87" s="479">
        <v>0</v>
      </c>
      <c r="E87" s="479">
        <v>184457</v>
      </c>
      <c r="F87" s="479">
        <v>0</v>
      </c>
      <c r="G87" s="479">
        <v>3053961</v>
      </c>
      <c r="H87" s="479">
        <v>12846920</v>
      </c>
      <c r="I87" s="470">
        <v>4</v>
      </c>
      <c r="J87" s="470">
        <v>2</v>
      </c>
      <c r="K87" s="470">
        <v>2</v>
      </c>
      <c r="L87" s="470">
        <v>3</v>
      </c>
      <c r="M87" s="470">
        <v>1</v>
      </c>
      <c r="N87" s="459" t="s">
        <v>3500</v>
      </c>
    </row>
    <row r="88" spans="1:14" ht="26" x14ac:dyDescent="0.35">
      <c r="A88" s="440" t="s">
        <v>3057</v>
      </c>
      <c r="B88" s="474" t="s">
        <v>3623</v>
      </c>
      <c r="C88" s="479">
        <v>22453580</v>
      </c>
      <c r="D88" s="479">
        <v>0</v>
      </c>
      <c r="E88" s="479">
        <v>-23301505</v>
      </c>
      <c r="F88" s="479">
        <v>0</v>
      </c>
      <c r="G88" s="479">
        <v>-233015050</v>
      </c>
      <c r="H88" s="479">
        <v>0</v>
      </c>
      <c r="I88" s="470">
        <v>1300</v>
      </c>
      <c r="J88" s="470">
        <v>441</v>
      </c>
      <c r="K88" s="470">
        <v>859</v>
      </c>
      <c r="L88" s="470">
        <v>0</v>
      </c>
      <c r="M88" s="470">
        <v>1</v>
      </c>
      <c r="N88" s="459" t="s">
        <v>4568</v>
      </c>
    </row>
    <row r="89" spans="1:14" ht="26" x14ac:dyDescent="0.35">
      <c r="A89" s="440" t="s">
        <v>15156</v>
      </c>
      <c r="B89" s="474" t="s">
        <v>15151</v>
      </c>
      <c r="C89" s="479">
        <v>1307517</v>
      </c>
      <c r="D89" s="479">
        <v>0</v>
      </c>
      <c r="E89" s="479">
        <v>668299</v>
      </c>
      <c r="F89" s="479">
        <v>0</v>
      </c>
      <c r="G89" s="479">
        <v>1058273</v>
      </c>
      <c r="H89" s="479">
        <v>0</v>
      </c>
      <c r="I89" s="470"/>
      <c r="J89" s="470"/>
      <c r="K89" s="470"/>
      <c r="L89" s="470"/>
      <c r="M89" s="470"/>
      <c r="N89" s="459"/>
    </row>
    <row r="90" spans="1:14" x14ac:dyDescent="0.35">
      <c r="A90" s="440" t="s">
        <v>3107</v>
      </c>
      <c r="B90" s="474" t="s">
        <v>3990</v>
      </c>
      <c r="C90" s="479">
        <v>71172285</v>
      </c>
      <c r="D90" s="479">
        <v>0</v>
      </c>
      <c r="E90" s="479">
        <v>55719635</v>
      </c>
      <c r="F90" s="479">
        <v>0</v>
      </c>
      <c r="G90" s="479">
        <v>26603181</v>
      </c>
      <c r="H90" s="479">
        <v>4383741</v>
      </c>
      <c r="I90" s="470">
        <v>7</v>
      </c>
      <c r="J90" s="470">
        <v>2</v>
      </c>
      <c r="K90" s="470">
        <v>5</v>
      </c>
      <c r="L90" s="470">
        <v>100</v>
      </c>
      <c r="M90" s="470">
        <v>1</v>
      </c>
      <c r="N90" s="459" t="s">
        <v>4568</v>
      </c>
    </row>
    <row r="91" spans="1:14" x14ac:dyDescent="0.35">
      <c r="A91" s="440" t="s">
        <v>8046</v>
      </c>
      <c r="B91" s="474" t="s">
        <v>13421</v>
      </c>
      <c r="C91" s="479">
        <v>497019</v>
      </c>
      <c r="D91" s="479">
        <v>0</v>
      </c>
      <c r="E91" s="479">
        <v>163333</v>
      </c>
      <c r="F91" s="479">
        <v>0</v>
      </c>
      <c r="G91" s="479">
        <v>167062</v>
      </c>
      <c r="H91" s="479">
        <v>1287881</v>
      </c>
      <c r="I91" s="470">
        <v>6</v>
      </c>
      <c r="J91" s="470">
        <v>4</v>
      </c>
      <c r="K91" s="470">
        <v>2</v>
      </c>
      <c r="L91" s="470">
        <v>3</v>
      </c>
      <c r="M91" s="470">
        <v>1</v>
      </c>
      <c r="N91" s="459" t="s">
        <v>3500</v>
      </c>
    </row>
    <row r="92" spans="1:14" x14ac:dyDescent="0.35">
      <c r="A92" s="440" t="s">
        <v>5057</v>
      </c>
      <c r="B92" s="474" t="s">
        <v>10026</v>
      </c>
      <c r="C92" s="479">
        <v>4943709</v>
      </c>
      <c r="D92" s="479">
        <v>0</v>
      </c>
      <c r="E92" s="479">
        <v>4686481</v>
      </c>
      <c r="F92" s="479">
        <v>0</v>
      </c>
      <c r="G92" s="479">
        <v>4941764</v>
      </c>
      <c r="H92" s="479">
        <v>0</v>
      </c>
      <c r="I92" s="470"/>
      <c r="J92" s="470"/>
      <c r="K92" s="470"/>
      <c r="L92" s="470"/>
      <c r="M92" s="470"/>
      <c r="N92" s="459"/>
    </row>
    <row r="93" spans="1:14" x14ac:dyDescent="0.35">
      <c r="A93" s="440" t="s">
        <v>2493</v>
      </c>
      <c r="B93" s="474" t="s">
        <v>11821</v>
      </c>
      <c r="C93" s="479">
        <v>1914268</v>
      </c>
      <c r="D93" s="479">
        <v>0</v>
      </c>
      <c r="E93" s="479">
        <v>1363900</v>
      </c>
      <c r="F93" s="479">
        <v>0</v>
      </c>
      <c r="G93" s="479">
        <v>1363900</v>
      </c>
      <c r="H93" s="479">
        <v>0</v>
      </c>
      <c r="I93" s="470"/>
      <c r="J93" s="470"/>
      <c r="K93" s="470"/>
      <c r="L93" s="470"/>
      <c r="M93" s="470"/>
      <c r="N93" s="459"/>
    </row>
    <row r="94" spans="1:14" x14ac:dyDescent="0.35">
      <c r="A94" s="440" t="s">
        <v>16375</v>
      </c>
      <c r="B94" s="474" t="s">
        <v>3634</v>
      </c>
      <c r="C94" s="479">
        <v>173738633</v>
      </c>
      <c r="D94" s="479">
        <v>0</v>
      </c>
      <c r="E94" s="479">
        <v>154341997</v>
      </c>
      <c r="F94" s="479">
        <v>0</v>
      </c>
      <c r="G94" s="479">
        <v>182648149</v>
      </c>
      <c r="H94" s="479">
        <v>29877390</v>
      </c>
      <c r="I94" s="470">
        <v>6</v>
      </c>
      <c r="J94" s="470">
        <v>1</v>
      </c>
      <c r="K94" s="470">
        <v>5</v>
      </c>
      <c r="L94" s="470">
        <v>3</v>
      </c>
      <c r="M94" s="470">
        <v>1</v>
      </c>
      <c r="N94" s="459" t="s">
        <v>4568</v>
      </c>
    </row>
    <row r="95" spans="1:14" x14ac:dyDescent="0.35">
      <c r="A95" s="440" t="s">
        <v>5059</v>
      </c>
      <c r="B95" s="474" t="s">
        <v>3920</v>
      </c>
      <c r="C95" s="479">
        <v>1343104</v>
      </c>
      <c r="D95" s="479">
        <v>0</v>
      </c>
      <c r="E95" s="479">
        <v>765811</v>
      </c>
      <c r="F95" s="479">
        <v>0</v>
      </c>
      <c r="G95" s="479">
        <v>1204937</v>
      </c>
      <c r="H95" s="479">
        <v>0</v>
      </c>
      <c r="I95" s="470">
        <v>3</v>
      </c>
      <c r="J95" s="470">
        <v>1</v>
      </c>
      <c r="K95" s="470">
        <v>2</v>
      </c>
      <c r="L95" s="470">
        <v>3</v>
      </c>
      <c r="M95" s="470">
        <v>1</v>
      </c>
      <c r="N95" s="459" t="s">
        <v>3500</v>
      </c>
    </row>
    <row r="96" spans="1:14" ht="26" x14ac:dyDescent="0.35">
      <c r="A96" s="440" t="s">
        <v>1490</v>
      </c>
      <c r="B96" s="474" t="s">
        <v>3352</v>
      </c>
      <c r="C96" s="479">
        <v>73891466</v>
      </c>
      <c r="D96" s="479">
        <v>0</v>
      </c>
      <c r="E96" s="479">
        <v>62837126</v>
      </c>
      <c r="F96" s="479">
        <v>0</v>
      </c>
      <c r="G96" s="479">
        <v>69729563</v>
      </c>
      <c r="H96" s="479">
        <v>53475850</v>
      </c>
      <c r="I96" s="470">
        <v>11</v>
      </c>
      <c r="J96" s="470">
        <v>8</v>
      </c>
      <c r="K96" s="470">
        <v>3</v>
      </c>
      <c r="L96" s="470">
        <v>16</v>
      </c>
      <c r="M96" s="470">
        <v>1</v>
      </c>
      <c r="N96" s="459" t="s">
        <v>4568</v>
      </c>
    </row>
    <row r="97" spans="1:14" x14ac:dyDescent="0.35">
      <c r="A97" s="440" t="s">
        <v>7925</v>
      </c>
      <c r="B97" s="474" t="s">
        <v>15150</v>
      </c>
      <c r="C97" s="479">
        <v>16124000</v>
      </c>
      <c r="D97" s="479">
        <v>0</v>
      </c>
      <c r="E97" s="479">
        <v>1424551.41</v>
      </c>
      <c r="F97" s="479">
        <v>0</v>
      </c>
      <c r="G97" s="479">
        <v>1539275.34</v>
      </c>
      <c r="H97" s="479">
        <v>0</v>
      </c>
      <c r="I97" s="470"/>
      <c r="J97" s="470"/>
      <c r="K97" s="470"/>
      <c r="L97" s="470"/>
      <c r="M97" s="470"/>
      <c r="N97" s="459"/>
    </row>
    <row r="98" spans="1:14" ht="26" x14ac:dyDescent="0.35">
      <c r="A98" s="440" t="s">
        <v>8369</v>
      </c>
      <c r="B98" s="474" t="s">
        <v>3804</v>
      </c>
      <c r="C98" s="479">
        <v>0</v>
      </c>
      <c r="D98" s="479">
        <v>0</v>
      </c>
      <c r="E98" s="479">
        <v>0</v>
      </c>
      <c r="F98" s="479">
        <v>0</v>
      </c>
      <c r="G98" s="479">
        <v>0</v>
      </c>
      <c r="H98" s="479">
        <v>0</v>
      </c>
      <c r="I98" s="470">
        <v>5</v>
      </c>
      <c r="J98" s="470">
        <v>3</v>
      </c>
      <c r="K98" s="470">
        <v>2</v>
      </c>
      <c r="L98" s="470">
        <v>2</v>
      </c>
      <c r="M98" s="470">
        <v>1</v>
      </c>
      <c r="N98" s="459" t="s">
        <v>3500</v>
      </c>
    </row>
    <row r="99" spans="1:14" x14ac:dyDescent="0.35">
      <c r="A99" s="440" t="s">
        <v>13899</v>
      </c>
      <c r="B99" s="474" t="s">
        <v>13897</v>
      </c>
      <c r="C99" s="479">
        <v>19345486</v>
      </c>
      <c r="D99" s="479">
        <v>0</v>
      </c>
      <c r="E99" s="479">
        <v>1797134</v>
      </c>
      <c r="F99" s="479">
        <v>0</v>
      </c>
      <c r="G99" s="479">
        <v>-19935638</v>
      </c>
      <c r="H99" s="479">
        <v>4618176</v>
      </c>
      <c r="I99" s="470">
        <v>260</v>
      </c>
      <c r="J99" s="470">
        <v>125</v>
      </c>
      <c r="K99" s="470">
        <v>135</v>
      </c>
      <c r="L99" s="470">
        <v>42</v>
      </c>
      <c r="M99" s="470" t="s">
        <v>15277</v>
      </c>
      <c r="N99" s="459" t="s">
        <v>4568</v>
      </c>
    </row>
    <row r="100" spans="1:14" ht="26" x14ac:dyDescent="0.35">
      <c r="A100" s="440" t="s">
        <v>8050</v>
      </c>
      <c r="B100" s="474" t="s">
        <v>14574</v>
      </c>
      <c r="C100" s="479">
        <v>0</v>
      </c>
      <c r="D100" s="479">
        <v>0</v>
      </c>
      <c r="E100" s="479">
        <v>0</v>
      </c>
      <c r="F100" s="479">
        <v>0</v>
      </c>
      <c r="G100" s="479">
        <v>0</v>
      </c>
      <c r="H100" s="479">
        <v>0</v>
      </c>
      <c r="I100" s="470">
        <v>1</v>
      </c>
      <c r="J100" s="470">
        <v>1</v>
      </c>
      <c r="K100" s="470">
        <v>0</v>
      </c>
      <c r="L100" s="470">
        <v>0</v>
      </c>
      <c r="M100" s="470">
        <v>1</v>
      </c>
      <c r="N100" s="459" t="s">
        <v>3500</v>
      </c>
    </row>
    <row r="101" spans="1:14" x14ac:dyDescent="0.35">
      <c r="A101" s="440" t="s">
        <v>5062</v>
      </c>
      <c r="B101" s="474" t="s">
        <v>8762</v>
      </c>
      <c r="C101" s="479">
        <v>633341</v>
      </c>
      <c r="D101" s="479">
        <v>0</v>
      </c>
      <c r="E101" s="479">
        <v>418654</v>
      </c>
      <c r="F101" s="479">
        <v>0</v>
      </c>
      <c r="G101" s="479">
        <v>663341</v>
      </c>
      <c r="H101" s="479">
        <v>490</v>
      </c>
      <c r="I101" s="470">
        <v>2</v>
      </c>
      <c r="J101" s="470">
        <v>1</v>
      </c>
      <c r="K101" s="470">
        <v>1</v>
      </c>
      <c r="L101" s="470">
        <v>0</v>
      </c>
      <c r="M101" s="470">
        <v>1</v>
      </c>
      <c r="N101" s="459" t="s">
        <v>3500</v>
      </c>
    </row>
    <row r="102" spans="1:14" x14ac:dyDescent="0.35">
      <c r="A102" s="440" t="s">
        <v>5063</v>
      </c>
      <c r="B102" s="474" t="s">
        <v>10017</v>
      </c>
      <c r="C102" s="479">
        <v>196000</v>
      </c>
      <c r="D102" s="479">
        <v>0</v>
      </c>
      <c r="E102" s="479">
        <v>0</v>
      </c>
      <c r="F102" s="479">
        <v>0</v>
      </c>
      <c r="G102" s="479">
        <v>-481630</v>
      </c>
      <c r="H102" s="479">
        <v>243378</v>
      </c>
      <c r="I102" s="470">
        <v>60</v>
      </c>
      <c r="J102" s="470">
        <v>12</v>
      </c>
      <c r="K102" s="470">
        <v>48</v>
      </c>
      <c r="L102" s="470">
        <v>0</v>
      </c>
      <c r="M102" s="470">
        <v>1</v>
      </c>
      <c r="N102" s="459" t="s">
        <v>3500</v>
      </c>
    </row>
    <row r="103" spans="1:14" x14ac:dyDescent="0.35">
      <c r="A103" s="440" t="s">
        <v>1570</v>
      </c>
      <c r="B103" s="474" t="s">
        <v>3946</v>
      </c>
      <c r="C103" s="479">
        <v>3378438</v>
      </c>
      <c r="D103" s="479">
        <v>0</v>
      </c>
      <c r="E103" s="479">
        <v>-3496317</v>
      </c>
      <c r="F103" s="479">
        <v>0</v>
      </c>
      <c r="G103" s="479">
        <v>-3511317</v>
      </c>
      <c r="H103" s="479">
        <v>0</v>
      </c>
      <c r="I103" s="470">
        <v>5</v>
      </c>
      <c r="J103" s="470">
        <v>2</v>
      </c>
      <c r="K103" s="470">
        <v>3</v>
      </c>
      <c r="L103" s="470">
        <v>5</v>
      </c>
      <c r="M103" s="470">
        <v>0</v>
      </c>
      <c r="N103" s="459" t="s">
        <v>3500</v>
      </c>
    </row>
    <row r="104" spans="1:14" x14ac:dyDescent="0.35">
      <c r="A104" s="440" t="s">
        <v>8053</v>
      </c>
      <c r="B104" s="474" t="s">
        <v>3878</v>
      </c>
      <c r="C104" s="479">
        <v>78800146</v>
      </c>
      <c r="D104" s="479">
        <v>0</v>
      </c>
      <c r="E104" s="479">
        <v>73923136</v>
      </c>
      <c r="F104" s="479">
        <v>0</v>
      </c>
      <c r="G104" s="479">
        <v>-114949100</v>
      </c>
      <c r="H104" s="479">
        <v>23054311</v>
      </c>
      <c r="I104" s="470">
        <v>0</v>
      </c>
      <c r="J104" s="470">
        <v>0</v>
      </c>
      <c r="K104" s="470">
        <v>0</v>
      </c>
      <c r="L104" s="470">
        <v>115</v>
      </c>
      <c r="M104" s="470">
        <v>0</v>
      </c>
      <c r="N104" s="459" t="s">
        <v>4568</v>
      </c>
    </row>
    <row r="105" spans="1:14" x14ac:dyDescent="0.35">
      <c r="A105" s="440" t="s">
        <v>15129</v>
      </c>
      <c r="B105" s="474" t="s">
        <v>15148</v>
      </c>
      <c r="C105" s="479">
        <v>4181636</v>
      </c>
      <c r="D105" s="479">
        <v>0</v>
      </c>
      <c r="E105" s="479">
        <v>35500</v>
      </c>
      <c r="F105" s="479">
        <v>0</v>
      </c>
      <c r="G105" s="479">
        <v>4082315</v>
      </c>
      <c r="H105" s="479">
        <v>0</v>
      </c>
      <c r="I105" s="470"/>
      <c r="J105" s="470"/>
      <c r="K105" s="470"/>
      <c r="L105" s="470"/>
      <c r="M105" s="470"/>
      <c r="N105" s="459"/>
    </row>
    <row r="106" spans="1:14" x14ac:dyDescent="0.35">
      <c r="A106" s="440" t="s">
        <v>3201</v>
      </c>
      <c r="B106" s="474" t="s">
        <v>8247</v>
      </c>
      <c r="C106" s="479">
        <v>11885623</v>
      </c>
      <c r="D106" s="479">
        <v>0</v>
      </c>
      <c r="E106" s="479">
        <v>521097</v>
      </c>
      <c r="F106" s="479">
        <v>0</v>
      </c>
      <c r="G106" s="479">
        <v>7218510</v>
      </c>
      <c r="H106" s="479">
        <v>17396368</v>
      </c>
      <c r="I106" s="470">
        <v>285</v>
      </c>
      <c r="J106" s="470">
        <v>98</v>
      </c>
      <c r="K106" s="470">
        <v>187</v>
      </c>
      <c r="L106" s="470">
        <v>35</v>
      </c>
      <c r="M106" s="470">
        <v>0</v>
      </c>
      <c r="N106" s="459" t="s">
        <v>8201</v>
      </c>
    </row>
    <row r="107" spans="1:14" ht="26" x14ac:dyDescent="0.35">
      <c r="A107" s="440" t="s">
        <v>15130</v>
      </c>
      <c r="B107" s="474" t="s">
        <v>15152</v>
      </c>
      <c r="C107" s="479">
        <v>1036903</v>
      </c>
      <c r="D107" s="479">
        <v>0</v>
      </c>
      <c r="E107" s="479">
        <v>519995</v>
      </c>
      <c r="F107" s="479">
        <v>0</v>
      </c>
      <c r="G107" s="479">
        <v>990848</v>
      </c>
      <c r="H107" s="479">
        <v>0</v>
      </c>
      <c r="I107" s="470"/>
      <c r="J107" s="470"/>
      <c r="K107" s="470"/>
      <c r="L107" s="470"/>
      <c r="M107" s="470"/>
      <c r="N107" s="459"/>
    </row>
    <row r="108" spans="1:14" x14ac:dyDescent="0.35">
      <c r="A108" s="440" t="s">
        <v>4944</v>
      </c>
      <c r="B108" s="474" t="s">
        <v>4232</v>
      </c>
      <c r="C108" s="479">
        <v>0</v>
      </c>
      <c r="D108" s="479">
        <v>0</v>
      </c>
      <c r="E108" s="479">
        <v>-172000</v>
      </c>
      <c r="F108" s="479">
        <v>0</v>
      </c>
      <c r="G108" s="479">
        <v>-359825</v>
      </c>
      <c r="H108" s="479">
        <v>1395085</v>
      </c>
      <c r="I108" s="470">
        <v>3</v>
      </c>
      <c r="J108" s="470">
        <v>0</v>
      </c>
      <c r="K108" s="470">
        <v>3</v>
      </c>
      <c r="L108" s="470">
        <v>3</v>
      </c>
      <c r="M108" s="470">
        <v>0</v>
      </c>
      <c r="N108" s="459" t="s">
        <v>3500</v>
      </c>
    </row>
    <row r="109" spans="1:14" x14ac:dyDescent="0.35">
      <c r="A109" s="440" t="s">
        <v>9864</v>
      </c>
      <c r="B109" s="474" t="s">
        <v>8574</v>
      </c>
      <c r="C109" s="479">
        <v>2105890</v>
      </c>
      <c r="D109" s="479">
        <v>0</v>
      </c>
      <c r="E109" s="479">
        <v>1785370</v>
      </c>
      <c r="F109" s="479">
        <v>0</v>
      </c>
      <c r="G109" s="479">
        <v>1826636</v>
      </c>
      <c r="H109" s="479">
        <v>304453</v>
      </c>
      <c r="I109" s="470">
        <v>5</v>
      </c>
      <c r="J109" s="470">
        <v>0</v>
      </c>
      <c r="K109" s="470">
        <v>5</v>
      </c>
      <c r="L109" s="470">
        <v>0</v>
      </c>
      <c r="M109" s="470">
        <v>0</v>
      </c>
      <c r="N109" s="459" t="s">
        <v>3500</v>
      </c>
    </row>
    <row r="110" spans="1:14" x14ac:dyDescent="0.35">
      <c r="A110" s="440" t="s">
        <v>15107</v>
      </c>
      <c r="B110" s="474" t="s">
        <v>15139</v>
      </c>
      <c r="C110" s="479">
        <v>1000000</v>
      </c>
      <c r="D110" s="479">
        <v>0</v>
      </c>
      <c r="E110" s="479">
        <v>900000</v>
      </c>
      <c r="F110" s="479">
        <v>0</v>
      </c>
      <c r="G110" s="479">
        <v>980000</v>
      </c>
      <c r="H110" s="479">
        <v>0</v>
      </c>
      <c r="I110" s="470"/>
      <c r="J110" s="470"/>
      <c r="K110" s="470"/>
      <c r="L110" s="470"/>
      <c r="M110" s="470"/>
      <c r="N110" s="459"/>
    </row>
    <row r="111" spans="1:14" x14ac:dyDescent="0.35">
      <c r="A111" s="440" t="s">
        <v>4444</v>
      </c>
      <c r="B111" s="474" t="s">
        <v>15140</v>
      </c>
      <c r="C111" s="479">
        <v>22322866</v>
      </c>
      <c r="D111" s="479">
        <v>0</v>
      </c>
      <c r="E111" s="479">
        <v>6528921</v>
      </c>
      <c r="F111" s="479">
        <v>0</v>
      </c>
      <c r="G111" s="479">
        <v>25048743</v>
      </c>
      <c r="H111" s="479">
        <v>0</v>
      </c>
      <c r="I111" s="470"/>
      <c r="J111" s="470"/>
      <c r="K111" s="470"/>
      <c r="L111" s="470"/>
      <c r="M111" s="470"/>
      <c r="N111" s="459"/>
    </row>
    <row r="112" spans="1:14" ht="26" x14ac:dyDescent="0.35">
      <c r="A112" s="440" t="s">
        <v>15432</v>
      </c>
      <c r="B112" s="474" t="s">
        <v>8394</v>
      </c>
      <c r="C112" s="479">
        <v>17182843</v>
      </c>
      <c r="D112" s="479">
        <v>0</v>
      </c>
      <c r="E112" s="479">
        <v>6114303</v>
      </c>
      <c r="F112" s="479">
        <v>0</v>
      </c>
      <c r="G112" s="479">
        <v>16985578</v>
      </c>
      <c r="H112" s="479">
        <v>-765479</v>
      </c>
      <c r="I112" s="470">
        <v>7</v>
      </c>
      <c r="J112" s="470">
        <v>5</v>
      </c>
      <c r="K112" s="470">
        <v>2</v>
      </c>
      <c r="L112" s="470">
        <v>12</v>
      </c>
      <c r="M112" s="470">
        <v>0</v>
      </c>
      <c r="N112" s="459" t="s">
        <v>8201</v>
      </c>
    </row>
    <row r="113" spans="1:14" x14ac:dyDescent="0.35">
      <c r="A113" s="440" t="s">
        <v>2961</v>
      </c>
      <c r="B113" s="474" t="s">
        <v>3881</v>
      </c>
      <c r="C113" s="479">
        <v>90337295</v>
      </c>
      <c r="D113" s="479">
        <v>0</v>
      </c>
      <c r="E113" s="479">
        <v>67655113</v>
      </c>
      <c r="F113" s="479">
        <v>0</v>
      </c>
      <c r="G113" s="479">
        <v>89832195</v>
      </c>
      <c r="H113" s="479">
        <v>26797077</v>
      </c>
      <c r="I113" s="470">
        <v>4</v>
      </c>
      <c r="J113" s="470">
        <v>2</v>
      </c>
      <c r="K113" s="470">
        <v>2</v>
      </c>
      <c r="L113" s="470">
        <v>17</v>
      </c>
      <c r="M113" s="470">
        <v>0</v>
      </c>
      <c r="N113" s="459" t="s">
        <v>4568</v>
      </c>
    </row>
    <row r="114" spans="1:14" x14ac:dyDescent="0.35">
      <c r="A114" s="440" t="s">
        <v>8066</v>
      </c>
      <c r="B114" s="474" t="s">
        <v>8549</v>
      </c>
      <c r="C114" s="479">
        <v>28042410.370000001</v>
      </c>
      <c r="D114" s="479">
        <v>0</v>
      </c>
      <c r="E114" s="479">
        <v>307900</v>
      </c>
      <c r="F114" s="479">
        <v>0</v>
      </c>
      <c r="G114" s="479">
        <v>-30405857</v>
      </c>
      <c r="H114" s="479">
        <v>71873492</v>
      </c>
      <c r="I114" s="470">
        <v>1260</v>
      </c>
      <c r="J114" s="470">
        <v>504</v>
      </c>
      <c r="K114" s="470">
        <v>756</v>
      </c>
      <c r="L114" s="470">
        <v>8</v>
      </c>
      <c r="M114" s="470">
        <v>4</v>
      </c>
      <c r="N114" s="459" t="s">
        <v>4568</v>
      </c>
    </row>
    <row r="115" spans="1:14" x14ac:dyDescent="0.35">
      <c r="A115" s="440" t="s">
        <v>15131</v>
      </c>
      <c r="B115" s="474" t="s">
        <v>9201</v>
      </c>
      <c r="C115" s="479">
        <v>3148017</v>
      </c>
      <c r="D115" s="479">
        <v>0</v>
      </c>
      <c r="E115" s="479">
        <v>373000</v>
      </c>
      <c r="F115" s="479">
        <v>0</v>
      </c>
      <c r="G115" s="479">
        <v>3521017</v>
      </c>
      <c r="H115" s="479">
        <v>0</v>
      </c>
      <c r="I115" s="470"/>
      <c r="J115" s="470"/>
      <c r="K115" s="470"/>
      <c r="L115" s="470"/>
      <c r="M115" s="470"/>
      <c r="N115" s="459"/>
    </row>
    <row r="116" spans="1:14" x14ac:dyDescent="0.35">
      <c r="A116" s="440" t="s">
        <v>15108</v>
      </c>
      <c r="B116" s="474" t="s">
        <v>4538</v>
      </c>
      <c r="C116" s="479">
        <v>800000</v>
      </c>
      <c r="D116" s="479">
        <v>0</v>
      </c>
      <c r="E116" s="479">
        <v>650000</v>
      </c>
      <c r="F116" s="479">
        <v>0</v>
      </c>
      <c r="G116" s="479">
        <v>775000</v>
      </c>
      <c r="H116" s="479">
        <v>0</v>
      </c>
      <c r="I116" s="470"/>
      <c r="J116" s="470"/>
      <c r="K116" s="470"/>
      <c r="L116" s="470"/>
      <c r="M116" s="470"/>
      <c r="N116" s="459"/>
    </row>
    <row r="117" spans="1:14" x14ac:dyDescent="0.35">
      <c r="A117" s="440" t="s">
        <v>84</v>
      </c>
      <c r="B117" s="474" t="s">
        <v>14327</v>
      </c>
      <c r="C117" s="479">
        <v>2813779</v>
      </c>
      <c r="D117" s="479">
        <v>0</v>
      </c>
      <c r="E117" s="479">
        <v>595700</v>
      </c>
      <c r="F117" s="479">
        <v>0</v>
      </c>
      <c r="G117" s="479">
        <v>2813779</v>
      </c>
      <c r="H117" s="479">
        <v>0</v>
      </c>
      <c r="I117" s="470"/>
      <c r="J117" s="470"/>
      <c r="K117" s="470"/>
      <c r="L117" s="470"/>
      <c r="M117" s="470"/>
      <c r="N117" s="459"/>
    </row>
    <row r="118" spans="1:14" ht="26" x14ac:dyDescent="0.35">
      <c r="A118" s="440" t="s">
        <v>3145</v>
      </c>
      <c r="B118" s="474" t="s">
        <v>3924</v>
      </c>
      <c r="C118" s="479">
        <v>48461326</v>
      </c>
      <c r="D118" s="479">
        <v>0</v>
      </c>
      <c r="E118" s="479">
        <v>47608297</v>
      </c>
      <c r="F118" s="479">
        <v>0</v>
      </c>
      <c r="G118" s="479">
        <v>-992920014</v>
      </c>
      <c r="H118" s="479">
        <v>768680402</v>
      </c>
      <c r="I118" s="470">
        <v>11</v>
      </c>
      <c r="J118" s="470">
        <v>6</v>
      </c>
      <c r="K118" s="470">
        <v>5</v>
      </c>
      <c r="L118" s="470">
        <v>11</v>
      </c>
      <c r="M118" s="470">
        <v>1</v>
      </c>
      <c r="N118" s="459" t="s">
        <v>4568</v>
      </c>
    </row>
    <row r="119" spans="1:14" x14ac:dyDescent="0.35">
      <c r="A119" s="440" t="s">
        <v>1004</v>
      </c>
      <c r="B119" s="474" t="s">
        <v>3836</v>
      </c>
      <c r="C119" s="479">
        <v>36643123</v>
      </c>
      <c r="D119" s="479">
        <v>0</v>
      </c>
      <c r="E119" s="479">
        <v>34335433</v>
      </c>
      <c r="F119" s="479">
        <v>0</v>
      </c>
      <c r="G119" s="479">
        <v>-37184574</v>
      </c>
      <c r="H119" s="479">
        <v>1799107</v>
      </c>
      <c r="I119" s="470">
        <v>1</v>
      </c>
      <c r="J119" s="470">
        <v>0</v>
      </c>
      <c r="K119" s="470">
        <v>0</v>
      </c>
      <c r="L119" s="470">
        <v>0</v>
      </c>
      <c r="M119" s="470">
        <v>0</v>
      </c>
      <c r="N119" s="459" t="s">
        <v>4568</v>
      </c>
    </row>
    <row r="120" spans="1:14" x14ac:dyDescent="0.35">
      <c r="A120" s="440" t="s">
        <v>8072</v>
      </c>
      <c r="B120" s="474" t="s">
        <v>4064</v>
      </c>
      <c r="C120" s="479">
        <v>1323025</v>
      </c>
      <c r="D120" s="479">
        <v>0</v>
      </c>
      <c r="E120" s="479">
        <v>1303025</v>
      </c>
      <c r="F120" s="479">
        <v>0</v>
      </c>
      <c r="G120" s="479">
        <v>-1353025</v>
      </c>
      <c r="H120" s="479">
        <v>20000</v>
      </c>
      <c r="I120" s="470">
        <v>4</v>
      </c>
      <c r="J120" s="470">
        <v>1</v>
      </c>
      <c r="K120" s="470">
        <v>3</v>
      </c>
      <c r="L120" s="470">
        <v>4</v>
      </c>
      <c r="M120" s="470">
        <v>1</v>
      </c>
      <c r="N120" s="459" t="s">
        <v>3500</v>
      </c>
    </row>
    <row r="121" spans="1:14" x14ac:dyDescent="0.35">
      <c r="A121" s="440" t="s">
        <v>808</v>
      </c>
      <c r="B121" s="474" t="s">
        <v>3598</v>
      </c>
      <c r="C121" s="479">
        <v>36081577</v>
      </c>
      <c r="D121" s="479">
        <v>0</v>
      </c>
      <c r="E121" s="479">
        <v>0</v>
      </c>
      <c r="F121" s="479">
        <v>0</v>
      </c>
      <c r="G121" s="479">
        <v>3370763</v>
      </c>
      <c r="H121" s="479">
        <v>1363020</v>
      </c>
      <c r="I121" s="470">
        <v>3</v>
      </c>
      <c r="J121" s="470">
        <v>2</v>
      </c>
      <c r="K121" s="470">
        <v>1</v>
      </c>
      <c r="L121" s="470">
        <v>0</v>
      </c>
      <c r="M121" s="470">
        <v>1</v>
      </c>
      <c r="N121" s="459" t="s">
        <v>4568</v>
      </c>
    </row>
    <row r="122" spans="1:14" x14ac:dyDescent="0.35">
      <c r="A122" s="440" t="s">
        <v>15121</v>
      </c>
      <c r="B122" s="474" t="s">
        <v>4463</v>
      </c>
      <c r="C122" s="479">
        <v>0</v>
      </c>
      <c r="D122" s="479">
        <v>0</v>
      </c>
      <c r="E122" s="479">
        <v>0</v>
      </c>
      <c r="F122" s="479">
        <v>0</v>
      </c>
      <c r="G122" s="479">
        <v>9217</v>
      </c>
      <c r="H122" s="479">
        <v>0</v>
      </c>
      <c r="I122" s="470"/>
      <c r="J122" s="470"/>
      <c r="K122" s="470"/>
      <c r="L122" s="470"/>
      <c r="M122" s="470"/>
      <c r="N122" s="459"/>
    </row>
    <row r="123" spans="1:14" x14ac:dyDescent="0.35">
      <c r="A123" s="440" t="s">
        <v>973</v>
      </c>
      <c r="B123" s="474" t="s">
        <v>9909</v>
      </c>
      <c r="C123" s="479">
        <v>828792</v>
      </c>
      <c r="D123" s="479">
        <v>0</v>
      </c>
      <c r="E123" s="479">
        <v>630357</v>
      </c>
      <c r="F123" s="479">
        <v>0</v>
      </c>
      <c r="G123" s="479">
        <v>-9607297</v>
      </c>
      <c r="H123" s="479">
        <v>24777633</v>
      </c>
      <c r="I123" s="470">
        <v>5</v>
      </c>
      <c r="J123" s="470">
        <v>4</v>
      </c>
      <c r="K123" s="470">
        <v>1</v>
      </c>
      <c r="L123" s="470">
        <v>0</v>
      </c>
      <c r="M123" s="470">
        <v>0</v>
      </c>
      <c r="N123" s="459" t="s">
        <v>8201</v>
      </c>
    </row>
    <row r="124" spans="1:14" x14ac:dyDescent="0.35">
      <c r="A124" s="440" t="s">
        <v>8083</v>
      </c>
      <c r="B124" s="474" t="s">
        <v>4221</v>
      </c>
      <c r="C124" s="479">
        <v>536500</v>
      </c>
      <c r="D124" s="479">
        <v>0</v>
      </c>
      <c r="E124" s="479">
        <v>250120</v>
      </c>
      <c r="F124" s="479">
        <v>0</v>
      </c>
      <c r="G124" s="479">
        <v>-536900</v>
      </c>
      <c r="H124" s="479">
        <v>4570500</v>
      </c>
      <c r="I124" s="470">
        <v>11</v>
      </c>
      <c r="J124" s="470">
        <v>4</v>
      </c>
      <c r="K124" s="470">
        <v>7</v>
      </c>
      <c r="L124" s="470">
        <v>0</v>
      </c>
      <c r="M124" s="470">
        <v>0</v>
      </c>
      <c r="N124" s="459" t="s">
        <v>3500</v>
      </c>
    </row>
    <row r="125" spans="1:14" ht="26" x14ac:dyDescent="0.35">
      <c r="A125" s="440" t="s">
        <v>4962</v>
      </c>
      <c r="B125" s="474" t="s">
        <v>8566</v>
      </c>
      <c r="C125" s="479">
        <v>0</v>
      </c>
      <c r="D125" s="479">
        <v>0</v>
      </c>
      <c r="E125" s="479">
        <v>-3467050</v>
      </c>
      <c r="F125" s="479">
        <v>0</v>
      </c>
      <c r="G125" s="479">
        <v>-21536205</v>
      </c>
      <c r="H125" s="479">
        <v>27656335</v>
      </c>
      <c r="I125" s="470">
        <v>3</v>
      </c>
      <c r="J125" s="470">
        <v>2</v>
      </c>
      <c r="K125" s="470">
        <v>1</v>
      </c>
      <c r="L125" s="470">
        <v>6</v>
      </c>
      <c r="M125" s="470">
        <v>2</v>
      </c>
      <c r="N125" s="459" t="s">
        <v>3500</v>
      </c>
    </row>
    <row r="126" spans="1:14" x14ac:dyDescent="0.35">
      <c r="A126" s="440" t="s">
        <v>4963</v>
      </c>
      <c r="B126" s="474" t="s">
        <v>3939</v>
      </c>
      <c r="C126" s="479">
        <v>1162824.3</v>
      </c>
      <c r="D126" s="479">
        <v>0</v>
      </c>
      <c r="E126" s="479">
        <v>480000</v>
      </c>
      <c r="F126" s="479">
        <v>0</v>
      </c>
      <c r="G126" s="479">
        <v>1162824</v>
      </c>
      <c r="H126" s="479">
        <v>0</v>
      </c>
      <c r="I126" s="470">
        <v>2</v>
      </c>
      <c r="J126" s="470">
        <v>0</v>
      </c>
      <c r="K126" s="470">
        <v>2</v>
      </c>
      <c r="L126" s="470">
        <v>5</v>
      </c>
      <c r="M126" s="470">
        <v>1</v>
      </c>
      <c r="N126" s="459" t="s">
        <v>3500</v>
      </c>
    </row>
    <row r="127" spans="1:14" x14ac:dyDescent="0.35">
      <c r="A127" s="440" t="s">
        <v>8084</v>
      </c>
      <c r="B127" s="474" t="s">
        <v>3577</v>
      </c>
      <c r="C127" s="479">
        <v>40640</v>
      </c>
      <c r="D127" s="479">
        <v>0</v>
      </c>
      <c r="E127" s="479">
        <v>30280</v>
      </c>
      <c r="F127" s="479">
        <v>0</v>
      </c>
      <c r="G127" s="479">
        <v>-176470</v>
      </c>
      <c r="H127" s="479">
        <v>239685</v>
      </c>
      <c r="I127" s="470">
        <v>2</v>
      </c>
      <c r="J127" s="470">
        <v>0</v>
      </c>
      <c r="K127" s="470">
        <v>2</v>
      </c>
      <c r="L127" s="470">
        <v>0</v>
      </c>
      <c r="M127" s="470">
        <v>0</v>
      </c>
      <c r="N127" s="459" t="s">
        <v>3500</v>
      </c>
    </row>
    <row r="128" spans="1:14" ht="26" x14ac:dyDescent="0.35">
      <c r="A128" s="440" t="s">
        <v>825</v>
      </c>
      <c r="B128" s="474" t="s">
        <v>10034</v>
      </c>
      <c r="C128" s="479">
        <v>5147645</v>
      </c>
      <c r="D128" s="479">
        <v>0</v>
      </c>
      <c r="E128" s="479">
        <v>2760700</v>
      </c>
      <c r="F128" s="479">
        <v>0</v>
      </c>
      <c r="G128" s="479">
        <v>3078117</v>
      </c>
      <c r="H128" s="479">
        <v>7425708</v>
      </c>
      <c r="I128" s="470">
        <v>12</v>
      </c>
      <c r="J128" s="470">
        <v>5</v>
      </c>
      <c r="K128" s="470">
        <v>7</v>
      </c>
      <c r="L128" s="470">
        <v>12</v>
      </c>
      <c r="M128" s="470">
        <v>0</v>
      </c>
      <c r="N128" s="459" t="s">
        <v>3500</v>
      </c>
    </row>
    <row r="129" spans="1:14" x14ac:dyDescent="0.35">
      <c r="A129" s="444" t="s">
        <v>107</v>
      </c>
      <c r="B129" s="475" t="s">
        <v>10109</v>
      </c>
      <c r="C129" s="489">
        <v>481381371</v>
      </c>
      <c r="D129" s="489">
        <v>0</v>
      </c>
      <c r="E129" s="489">
        <v>27000000</v>
      </c>
      <c r="F129" s="489">
        <v>0</v>
      </c>
      <c r="G129" s="489">
        <v>-2668395258</v>
      </c>
      <c r="H129" s="489">
        <v>0</v>
      </c>
      <c r="I129" s="488">
        <v>34</v>
      </c>
      <c r="J129" s="488">
        <v>28</v>
      </c>
      <c r="K129" s="488">
        <v>6</v>
      </c>
      <c r="L129" s="488">
        <v>0</v>
      </c>
      <c r="M129" s="488">
        <v>4</v>
      </c>
      <c r="N129" s="464" t="s">
        <v>4568</v>
      </c>
    </row>
    <row r="130" spans="1:14" x14ac:dyDescent="0.35">
      <c r="A130" s="440" t="s">
        <v>15109</v>
      </c>
      <c r="B130" s="474" t="s">
        <v>15141</v>
      </c>
      <c r="C130" s="479">
        <v>7645760</v>
      </c>
      <c r="D130" s="479">
        <v>0</v>
      </c>
      <c r="E130" s="479">
        <v>10000</v>
      </c>
      <c r="F130" s="479">
        <v>0</v>
      </c>
      <c r="G130" s="479">
        <v>20961369</v>
      </c>
      <c r="H130" s="479">
        <v>0</v>
      </c>
      <c r="I130" s="470"/>
      <c r="J130" s="470"/>
      <c r="K130" s="470"/>
      <c r="L130" s="470"/>
      <c r="M130" s="470"/>
      <c r="N130" s="459"/>
    </row>
    <row r="131" spans="1:14" x14ac:dyDescent="0.35">
      <c r="A131" s="440" t="s">
        <v>9902</v>
      </c>
      <c r="B131" s="474" t="s">
        <v>9900</v>
      </c>
      <c r="C131" s="479">
        <v>800331.23</v>
      </c>
      <c r="D131" s="479">
        <v>0</v>
      </c>
      <c r="E131" s="479">
        <v>-1037492.25</v>
      </c>
      <c r="F131" s="479">
        <v>0</v>
      </c>
      <c r="G131" s="479">
        <v>-3598276.73</v>
      </c>
      <c r="H131" s="479">
        <v>1199578</v>
      </c>
      <c r="I131" s="470">
        <v>4</v>
      </c>
      <c r="J131" s="470">
        <v>4</v>
      </c>
      <c r="K131" s="470">
        <v>0</v>
      </c>
      <c r="L131" s="470">
        <v>10</v>
      </c>
      <c r="M131" s="470">
        <v>0</v>
      </c>
      <c r="N131" s="459" t="s">
        <v>3500</v>
      </c>
    </row>
    <row r="132" spans="1:14" x14ac:dyDescent="0.35">
      <c r="A132" s="440" t="s">
        <v>3006</v>
      </c>
      <c r="B132" s="474" t="s">
        <v>3851</v>
      </c>
      <c r="C132" s="479">
        <v>982900</v>
      </c>
      <c r="D132" s="479">
        <v>0</v>
      </c>
      <c r="E132" s="479">
        <v>-2060774</v>
      </c>
      <c r="F132" s="479">
        <v>0</v>
      </c>
      <c r="G132" s="479">
        <v>-3030524</v>
      </c>
      <c r="H132" s="479">
        <v>1948875</v>
      </c>
      <c r="I132" s="470">
        <v>29</v>
      </c>
      <c r="J132" s="470">
        <v>8</v>
      </c>
      <c r="K132" s="470">
        <v>21</v>
      </c>
      <c r="L132" s="470">
        <v>30</v>
      </c>
      <c r="M132" s="470">
        <v>1</v>
      </c>
      <c r="N132" s="459" t="s">
        <v>3500</v>
      </c>
    </row>
    <row r="133" spans="1:14" ht="26" x14ac:dyDescent="0.35">
      <c r="A133" s="440" t="s">
        <v>8838</v>
      </c>
      <c r="B133" s="474" t="s">
        <v>8836</v>
      </c>
      <c r="C133" s="479">
        <v>845800</v>
      </c>
      <c r="D133" s="479">
        <v>0</v>
      </c>
      <c r="E133" s="479">
        <v>808800</v>
      </c>
      <c r="F133" s="479">
        <v>0</v>
      </c>
      <c r="G133" s="479">
        <v>845800</v>
      </c>
      <c r="H133" s="479">
        <v>20522</v>
      </c>
      <c r="I133" s="470">
        <v>2</v>
      </c>
      <c r="J133" s="470">
        <v>1</v>
      </c>
      <c r="K133" s="470">
        <v>1</v>
      </c>
      <c r="L133" s="470">
        <v>0</v>
      </c>
      <c r="M133" s="470">
        <v>0</v>
      </c>
      <c r="N133" s="459" t="s">
        <v>3500</v>
      </c>
    </row>
    <row r="134" spans="1:14" x14ac:dyDescent="0.35">
      <c r="A134" s="440" t="s">
        <v>426</v>
      </c>
      <c r="B134" s="474" t="s">
        <v>15439</v>
      </c>
      <c r="C134" s="479">
        <v>0</v>
      </c>
      <c r="D134" s="479">
        <v>0</v>
      </c>
      <c r="E134" s="479">
        <v>-658375</v>
      </c>
      <c r="F134" s="479">
        <v>0</v>
      </c>
      <c r="G134" s="479">
        <v>-675622</v>
      </c>
      <c r="H134" s="479">
        <v>0</v>
      </c>
      <c r="I134" s="470">
        <v>8</v>
      </c>
      <c r="J134" s="470">
        <v>1</v>
      </c>
      <c r="K134" s="470">
        <v>7</v>
      </c>
      <c r="L134" s="470">
        <v>8</v>
      </c>
      <c r="M134" s="470">
        <v>0</v>
      </c>
      <c r="N134" s="459" t="s">
        <v>3500</v>
      </c>
    </row>
    <row r="135" spans="1:14" ht="26" x14ac:dyDescent="0.35">
      <c r="A135" s="440" t="s">
        <v>8411</v>
      </c>
      <c r="B135" s="474" t="s">
        <v>15142</v>
      </c>
      <c r="C135" s="479">
        <v>1800000</v>
      </c>
      <c r="D135" s="479">
        <v>0</v>
      </c>
      <c r="E135" s="479">
        <v>180000</v>
      </c>
      <c r="F135" s="479">
        <v>0</v>
      </c>
      <c r="G135" s="479">
        <v>2000000</v>
      </c>
      <c r="H135" s="479">
        <v>0</v>
      </c>
      <c r="I135" s="470"/>
      <c r="J135" s="470"/>
      <c r="K135" s="470"/>
      <c r="L135" s="470"/>
      <c r="M135" s="470"/>
      <c r="N135" s="459"/>
    </row>
    <row r="136" spans="1:14" ht="26" x14ac:dyDescent="0.35">
      <c r="A136" s="440" t="s">
        <v>43</v>
      </c>
      <c r="B136" s="474" t="s">
        <v>3982</v>
      </c>
      <c r="C136" s="479">
        <v>6360736</v>
      </c>
      <c r="D136" s="479">
        <v>0</v>
      </c>
      <c r="E136" s="479">
        <v>182561</v>
      </c>
      <c r="F136" s="479">
        <v>0</v>
      </c>
      <c r="G136" s="479">
        <v>-6842426</v>
      </c>
      <c r="H136" s="479">
        <v>0</v>
      </c>
      <c r="I136" s="470">
        <v>40</v>
      </c>
      <c r="J136" s="470">
        <v>8</v>
      </c>
      <c r="K136" s="470">
        <v>32</v>
      </c>
      <c r="L136" s="470">
        <v>5</v>
      </c>
      <c r="M136" s="470">
        <v>0</v>
      </c>
      <c r="N136" s="459" t="s">
        <v>8201</v>
      </c>
    </row>
    <row r="137" spans="1:14" x14ac:dyDescent="0.35">
      <c r="A137" s="440" t="s">
        <v>8100</v>
      </c>
      <c r="B137" s="474" t="s">
        <v>3868</v>
      </c>
      <c r="C137" s="479">
        <v>3428185</v>
      </c>
      <c r="D137" s="479">
        <v>0</v>
      </c>
      <c r="E137" s="479">
        <v>10583</v>
      </c>
      <c r="F137" s="479">
        <v>0</v>
      </c>
      <c r="G137" s="479">
        <v>-6277719</v>
      </c>
      <c r="H137" s="479">
        <v>0</v>
      </c>
      <c r="I137" s="470">
        <v>3</v>
      </c>
      <c r="J137" s="470">
        <v>0</v>
      </c>
      <c r="K137" s="470">
        <v>3</v>
      </c>
      <c r="L137" s="470">
        <v>6</v>
      </c>
      <c r="M137" s="470">
        <v>1</v>
      </c>
      <c r="N137" s="459" t="s">
        <v>3500</v>
      </c>
    </row>
    <row r="138" spans="1:14" x14ac:dyDescent="0.35">
      <c r="A138" s="440" t="s">
        <v>1874</v>
      </c>
      <c r="B138" s="474" t="s">
        <v>13383</v>
      </c>
      <c r="C138" s="479">
        <v>78555660</v>
      </c>
      <c r="D138" s="479">
        <v>0</v>
      </c>
      <c r="E138" s="479">
        <v>2957672</v>
      </c>
      <c r="F138" s="479">
        <v>0</v>
      </c>
      <c r="G138" s="479">
        <v>77666816.890000001</v>
      </c>
      <c r="H138" s="479">
        <v>0</v>
      </c>
      <c r="I138" s="470"/>
      <c r="J138" s="470"/>
      <c r="K138" s="470"/>
      <c r="L138" s="470"/>
      <c r="M138" s="470"/>
      <c r="N138" s="459"/>
    </row>
    <row r="139" spans="1:14" x14ac:dyDescent="0.35">
      <c r="A139" s="440" t="s">
        <v>3048</v>
      </c>
      <c r="B139" s="474" t="s">
        <v>14778</v>
      </c>
      <c r="C139" s="479">
        <v>3418990</v>
      </c>
      <c r="D139" s="479">
        <v>0</v>
      </c>
      <c r="E139" s="479">
        <v>1790</v>
      </c>
      <c r="F139" s="479">
        <v>0</v>
      </c>
      <c r="G139" s="479">
        <v>1760127</v>
      </c>
      <c r="H139" s="479">
        <v>1005397</v>
      </c>
      <c r="I139" s="470">
        <v>6</v>
      </c>
      <c r="J139" s="470">
        <v>0</v>
      </c>
      <c r="K139" s="470">
        <v>6</v>
      </c>
      <c r="L139" s="470">
        <v>15</v>
      </c>
      <c r="M139" s="470">
        <v>1</v>
      </c>
      <c r="N139" s="459" t="s">
        <v>3500</v>
      </c>
    </row>
    <row r="140" spans="1:14" x14ac:dyDescent="0.35">
      <c r="A140" s="440" t="s">
        <v>8105</v>
      </c>
      <c r="B140" s="474" t="s">
        <v>1744</v>
      </c>
      <c r="C140" s="479">
        <v>2267211.86</v>
      </c>
      <c r="D140" s="479">
        <v>0</v>
      </c>
      <c r="E140" s="479">
        <v>742465.18</v>
      </c>
      <c r="F140" s="479">
        <v>0</v>
      </c>
      <c r="G140" s="479">
        <v>2266674.83</v>
      </c>
      <c r="H140" s="479">
        <v>0</v>
      </c>
      <c r="I140" s="470"/>
      <c r="J140" s="470"/>
      <c r="K140" s="470"/>
      <c r="L140" s="470"/>
      <c r="M140" s="470"/>
      <c r="N140" s="459"/>
    </row>
    <row r="141" spans="1:14" ht="26" x14ac:dyDescent="0.35">
      <c r="A141" s="440" t="s">
        <v>8106</v>
      </c>
      <c r="B141" s="474" t="s">
        <v>3875</v>
      </c>
      <c r="C141" s="479">
        <v>902584</v>
      </c>
      <c r="D141" s="479">
        <v>0</v>
      </c>
      <c r="E141" s="479">
        <v>607700</v>
      </c>
      <c r="F141" s="479">
        <v>0</v>
      </c>
      <c r="G141" s="479">
        <v>913902</v>
      </c>
      <c r="H141" s="479">
        <v>0</v>
      </c>
      <c r="I141" s="470">
        <v>30</v>
      </c>
      <c r="J141" s="470">
        <v>12</v>
      </c>
      <c r="K141" s="470">
        <v>18</v>
      </c>
      <c r="L141" s="470">
        <v>12</v>
      </c>
      <c r="M141" s="470">
        <v>1</v>
      </c>
      <c r="N141" s="459" t="s">
        <v>3500</v>
      </c>
    </row>
    <row r="142" spans="1:14" x14ac:dyDescent="0.35">
      <c r="A142" s="440" t="s">
        <v>5087</v>
      </c>
      <c r="B142" s="474" t="s">
        <v>3788</v>
      </c>
      <c r="C142" s="479">
        <v>69092893</v>
      </c>
      <c r="D142" s="479">
        <v>0</v>
      </c>
      <c r="E142" s="479">
        <v>-76996568</v>
      </c>
      <c r="F142" s="479">
        <v>0</v>
      </c>
      <c r="G142" s="479">
        <v>-77401496</v>
      </c>
      <c r="H142" s="479">
        <v>80904956</v>
      </c>
      <c r="I142" s="470">
        <v>3</v>
      </c>
      <c r="J142" s="470">
        <v>1</v>
      </c>
      <c r="K142" s="470">
        <v>2</v>
      </c>
      <c r="L142" s="470">
        <v>10</v>
      </c>
      <c r="M142" s="470">
        <v>0</v>
      </c>
      <c r="N142" s="459" t="s">
        <v>4568</v>
      </c>
    </row>
    <row r="143" spans="1:14" x14ac:dyDescent="0.35">
      <c r="A143" s="440" t="s">
        <v>127</v>
      </c>
      <c r="B143" s="474" t="s">
        <v>8501</v>
      </c>
      <c r="C143" s="479">
        <v>139882635</v>
      </c>
      <c r="D143" s="479">
        <v>0</v>
      </c>
      <c r="E143" s="479">
        <v>124377693</v>
      </c>
      <c r="F143" s="479">
        <v>0</v>
      </c>
      <c r="G143" s="479">
        <v>-193247240</v>
      </c>
      <c r="H143" s="479">
        <v>66708305</v>
      </c>
      <c r="I143" s="470">
        <v>7</v>
      </c>
      <c r="J143" s="470">
        <v>1</v>
      </c>
      <c r="K143" s="470">
        <v>6</v>
      </c>
      <c r="L143" s="470">
        <v>2</v>
      </c>
      <c r="M143" s="470">
        <v>0</v>
      </c>
      <c r="N143" s="459" t="s">
        <v>4568</v>
      </c>
    </row>
    <row r="144" spans="1:14" x14ac:dyDescent="0.35">
      <c r="A144" s="440" t="s">
        <v>15110</v>
      </c>
      <c r="B144" s="474" t="s">
        <v>15143</v>
      </c>
      <c r="C144" s="479">
        <v>156178</v>
      </c>
      <c r="D144" s="479">
        <v>0</v>
      </c>
      <c r="E144" s="479">
        <v>80660</v>
      </c>
      <c r="F144" s="479">
        <v>0</v>
      </c>
      <c r="G144" s="479">
        <v>20977</v>
      </c>
      <c r="H144" s="479">
        <v>0</v>
      </c>
      <c r="I144" s="470"/>
      <c r="J144" s="470"/>
      <c r="K144" s="470"/>
      <c r="L144" s="470"/>
      <c r="M144" s="470"/>
      <c r="N144" s="459"/>
    </row>
    <row r="145" spans="1:14" x14ac:dyDescent="0.35">
      <c r="A145" s="440" t="s">
        <v>4977</v>
      </c>
      <c r="B145" s="474" t="s">
        <v>3910</v>
      </c>
      <c r="C145" s="479">
        <v>449347</v>
      </c>
      <c r="D145" s="479">
        <v>0</v>
      </c>
      <c r="E145" s="479">
        <v>313760</v>
      </c>
      <c r="F145" s="479">
        <v>0</v>
      </c>
      <c r="G145" s="479">
        <v>449340</v>
      </c>
      <c r="H145" s="479">
        <v>75680</v>
      </c>
      <c r="I145" s="470">
        <v>2</v>
      </c>
      <c r="J145" s="470">
        <v>1</v>
      </c>
      <c r="K145" s="470">
        <v>1</v>
      </c>
      <c r="L145" s="470">
        <v>10</v>
      </c>
      <c r="M145" s="470">
        <v>0</v>
      </c>
      <c r="N145" s="459" t="s">
        <v>3500</v>
      </c>
    </row>
    <row r="146" spans="1:14" ht="26" x14ac:dyDescent="0.35">
      <c r="A146" s="440" t="s">
        <v>1906</v>
      </c>
      <c r="B146" s="474" t="s">
        <v>8295</v>
      </c>
      <c r="C146" s="479">
        <v>45548260</v>
      </c>
      <c r="D146" s="479">
        <v>0</v>
      </c>
      <c r="E146" s="479">
        <v>37802508</v>
      </c>
      <c r="F146" s="479">
        <v>0</v>
      </c>
      <c r="G146" s="479">
        <v>-50444185</v>
      </c>
      <c r="H146" s="479">
        <v>8082085</v>
      </c>
      <c r="I146" s="470">
        <v>4</v>
      </c>
      <c r="J146" s="470">
        <v>1</v>
      </c>
      <c r="K146" s="470">
        <v>3</v>
      </c>
      <c r="L146" s="470">
        <v>768</v>
      </c>
      <c r="M146" s="470">
        <v>0</v>
      </c>
      <c r="N146" s="459" t="s">
        <v>4568</v>
      </c>
    </row>
    <row r="147" spans="1:14" x14ac:dyDescent="0.35">
      <c r="A147" s="525" t="s">
        <v>691</v>
      </c>
      <c r="B147" s="475" t="s">
        <v>8660</v>
      </c>
      <c r="C147" s="489">
        <v>320653589</v>
      </c>
      <c r="D147" s="489">
        <v>0</v>
      </c>
      <c r="E147" s="489">
        <v>-9402325485</v>
      </c>
      <c r="F147" s="489">
        <v>0</v>
      </c>
      <c r="G147" s="489">
        <v>-402342442</v>
      </c>
      <c r="H147" s="489">
        <v>249784282</v>
      </c>
      <c r="I147" s="488">
        <v>10</v>
      </c>
      <c r="J147" s="488">
        <v>7</v>
      </c>
      <c r="K147" s="488">
        <v>3</v>
      </c>
      <c r="L147" s="488">
        <v>0</v>
      </c>
      <c r="M147" s="488">
        <v>0</v>
      </c>
      <c r="N147" s="464" t="s">
        <v>4568</v>
      </c>
    </row>
    <row r="148" spans="1:14" x14ac:dyDescent="0.35">
      <c r="A148" s="440" t="s">
        <v>1230</v>
      </c>
      <c r="B148" s="474" t="s">
        <v>15240</v>
      </c>
      <c r="C148" s="479">
        <v>10550000</v>
      </c>
      <c r="D148" s="479">
        <v>0</v>
      </c>
      <c r="E148" s="479">
        <v>-10150873</v>
      </c>
      <c r="F148" s="479">
        <v>0</v>
      </c>
      <c r="G148" s="479">
        <v>-10678925</v>
      </c>
      <c r="H148" s="479">
        <v>114636</v>
      </c>
      <c r="I148" s="470">
        <v>2</v>
      </c>
      <c r="J148" s="470">
        <v>2</v>
      </c>
      <c r="K148" s="470">
        <v>0</v>
      </c>
      <c r="L148" s="470">
        <v>0</v>
      </c>
      <c r="M148" s="470">
        <v>0</v>
      </c>
      <c r="N148" s="459" t="s">
        <v>8201</v>
      </c>
    </row>
    <row r="149" spans="1:14" x14ac:dyDescent="0.35">
      <c r="A149" s="440" t="s">
        <v>8286</v>
      </c>
      <c r="B149" s="474" t="s">
        <v>8284</v>
      </c>
      <c r="C149" s="479">
        <v>549583.31999999995</v>
      </c>
      <c r="D149" s="479">
        <v>0</v>
      </c>
      <c r="E149" s="479">
        <v>343162.24</v>
      </c>
      <c r="F149" s="479">
        <v>0</v>
      </c>
      <c r="G149" s="479">
        <v>343162.24</v>
      </c>
      <c r="H149" s="479">
        <v>353708</v>
      </c>
      <c r="I149" s="470">
        <v>11</v>
      </c>
      <c r="J149" s="470">
        <v>3</v>
      </c>
      <c r="K149" s="470">
        <v>8</v>
      </c>
      <c r="L149" s="470">
        <v>16</v>
      </c>
      <c r="M149" s="470">
        <v>0</v>
      </c>
      <c r="N149" s="459" t="s">
        <v>3500</v>
      </c>
    </row>
    <row r="150" spans="1:14" ht="26" x14ac:dyDescent="0.35">
      <c r="A150" s="440" t="s">
        <v>3214</v>
      </c>
      <c r="B150" s="474" t="s">
        <v>3937</v>
      </c>
      <c r="C150" s="479">
        <v>3304664</v>
      </c>
      <c r="D150" s="479">
        <v>0</v>
      </c>
      <c r="E150" s="479">
        <v>2553235</v>
      </c>
      <c r="F150" s="479">
        <v>0</v>
      </c>
      <c r="G150" s="479">
        <v>3134126</v>
      </c>
      <c r="H150" s="479">
        <v>0</v>
      </c>
      <c r="I150" s="470">
        <v>3</v>
      </c>
      <c r="J150" s="470">
        <v>1</v>
      </c>
      <c r="K150" s="470">
        <v>2</v>
      </c>
      <c r="L150" s="470">
        <v>15</v>
      </c>
      <c r="M150" s="470">
        <v>0</v>
      </c>
      <c r="N150" s="459" t="s">
        <v>3500</v>
      </c>
    </row>
    <row r="151" spans="1:14" x14ac:dyDescent="0.35">
      <c r="A151" s="440" t="s">
        <v>3158</v>
      </c>
      <c r="B151" s="474" t="s">
        <v>4000</v>
      </c>
      <c r="C151" s="479">
        <v>1617911</v>
      </c>
      <c r="D151" s="479">
        <v>0</v>
      </c>
      <c r="E151" s="479">
        <v>351602</v>
      </c>
      <c r="F151" s="479">
        <v>0</v>
      </c>
      <c r="G151" s="479">
        <v>-1910815</v>
      </c>
      <c r="H151" s="479">
        <v>5613348</v>
      </c>
      <c r="I151" s="470">
        <v>28</v>
      </c>
      <c r="J151" s="470">
        <v>2</v>
      </c>
      <c r="K151" s="470">
        <v>26</v>
      </c>
      <c r="L151" s="470">
        <v>3</v>
      </c>
      <c r="M151" s="470">
        <v>1</v>
      </c>
      <c r="N151" s="459" t="s">
        <v>3500</v>
      </c>
    </row>
    <row r="152" spans="1:14" x14ac:dyDescent="0.35">
      <c r="A152" s="440" t="s">
        <v>15133</v>
      </c>
      <c r="B152" s="474" t="s">
        <v>4481</v>
      </c>
      <c r="C152" s="479">
        <v>120012</v>
      </c>
      <c r="D152" s="479">
        <v>0</v>
      </c>
      <c r="E152" s="479">
        <v>0</v>
      </c>
      <c r="F152" s="479">
        <v>0</v>
      </c>
      <c r="G152" s="479">
        <v>108450</v>
      </c>
      <c r="H152" s="479">
        <v>0</v>
      </c>
      <c r="I152" s="470"/>
      <c r="J152" s="470"/>
      <c r="K152" s="470"/>
      <c r="L152" s="470"/>
      <c r="M152" s="470"/>
      <c r="N152" s="459"/>
    </row>
    <row r="153" spans="1:14" x14ac:dyDescent="0.35">
      <c r="A153" s="440" t="s">
        <v>893</v>
      </c>
      <c r="B153" s="474" t="s">
        <v>3913</v>
      </c>
      <c r="C153" s="479">
        <v>0</v>
      </c>
      <c r="D153" s="479">
        <v>0</v>
      </c>
      <c r="E153" s="479">
        <v>-42972000</v>
      </c>
      <c r="F153" s="479">
        <v>0</v>
      </c>
      <c r="G153" s="479">
        <v>-50203000</v>
      </c>
      <c r="H153" s="479">
        <v>0</v>
      </c>
      <c r="I153" s="470">
        <v>5</v>
      </c>
      <c r="J153" s="470">
        <v>1</v>
      </c>
      <c r="K153" s="470">
        <v>4</v>
      </c>
      <c r="L153" s="470">
        <v>522</v>
      </c>
      <c r="M153" s="470">
        <v>0</v>
      </c>
      <c r="N153" s="459" t="s">
        <v>4568</v>
      </c>
    </row>
    <row r="154" spans="1:14" x14ac:dyDescent="0.35">
      <c r="A154" s="440" t="s">
        <v>55</v>
      </c>
      <c r="B154" s="474" t="s">
        <v>4087</v>
      </c>
      <c r="C154" s="479">
        <v>32975000</v>
      </c>
      <c r="D154" s="479">
        <v>0</v>
      </c>
      <c r="E154" s="479">
        <v>24794000</v>
      </c>
      <c r="F154" s="479">
        <v>0</v>
      </c>
      <c r="G154" s="479">
        <v>26198000</v>
      </c>
      <c r="H154" s="479">
        <v>37567000</v>
      </c>
      <c r="I154" s="470">
        <v>5</v>
      </c>
      <c r="J154" s="470">
        <v>4</v>
      </c>
      <c r="K154" s="470">
        <v>1</v>
      </c>
      <c r="L154" s="470">
        <v>10</v>
      </c>
      <c r="M154" s="470">
        <v>0</v>
      </c>
      <c r="N154" s="459" t="s">
        <v>4568</v>
      </c>
    </row>
    <row r="155" spans="1:14" ht="26" x14ac:dyDescent="0.35">
      <c r="A155" s="440" t="s">
        <v>8122</v>
      </c>
      <c r="B155" s="474" t="s">
        <v>3849</v>
      </c>
      <c r="C155" s="479">
        <v>1140993</v>
      </c>
      <c r="D155" s="479">
        <v>0</v>
      </c>
      <c r="E155" s="479">
        <v>-1536859</v>
      </c>
      <c r="F155" s="479">
        <v>0</v>
      </c>
      <c r="G155" s="479">
        <v>-1655955</v>
      </c>
      <c r="H155" s="479">
        <v>98429</v>
      </c>
      <c r="I155" s="470">
        <v>16</v>
      </c>
      <c r="J155" s="470">
        <v>9</v>
      </c>
      <c r="K155" s="470">
        <v>7</v>
      </c>
      <c r="L155" s="470">
        <v>16</v>
      </c>
      <c r="M155" s="470">
        <v>0</v>
      </c>
      <c r="N155" s="459" t="s">
        <v>3500</v>
      </c>
    </row>
    <row r="156" spans="1:14" ht="26" x14ac:dyDescent="0.35">
      <c r="A156" s="440" t="s">
        <v>2554</v>
      </c>
      <c r="B156" s="441" t="s">
        <v>8210</v>
      </c>
      <c r="C156" s="447">
        <v>0</v>
      </c>
      <c r="D156" s="447">
        <v>0</v>
      </c>
      <c r="E156" s="447">
        <v>0</v>
      </c>
      <c r="F156" s="447">
        <v>0</v>
      </c>
      <c r="G156" s="479">
        <v>348378</v>
      </c>
      <c r="H156" s="479">
        <v>139683119</v>
      </c>
      <c r="I156" s="438">
        <v>2</v>
      </c>
      <c r="J156" s="438">
        <v>1</v>
      </c>
      <c r="K156" s="438">
        <v>1</v>
      </c>
      <c r="L156" s="438">
        <v>5</v>
      </c>
      <c r="M156" s="438">
        <v>0</v>
      </c>
      <c r="N156" s="436" t="s">
        <v>3790</v>
      </c>
    </row>
    <row r="157" spans="1:14" ht="26" x14ac:dyDescent="0.35">
      <c r="A157" s="440" t="s">
        <v>2554</v>
      </c>
      <c r="B157" s="474" t="s">
        <v>8210</v>
      </c>
      <c r="C157" s="479">
        <v>0</v>
      </c>
      <c r="D157" s="479">
        <v>0</v>
      </c>
      <c r="E157" s="479">
        <v>0</v>
      </c>
      <c r="F157" s="479">
        <v>0</v>
      </c>
      <c r="G157" s="479">
        <v>-156615</v>
      </c>
      <c r="H157" s="479">
        <v>0</v>
      </c>
      <c r="I157" s="470">
        <v>2</v>
      </c>
      <c r="J157" s="470">
        <v>1</v>
      </c>
      <c r="K157" s="470">
        <v>1</v>
      </c>
      <c r="L157" s="470">
        <v>0</v>
      </c>
      <c r="M157" s="470">
        <v>5</v>
      </c>
      <c r="N157" s="459" t="s">
        <v>3500</v>
      </c>
    </row>
    <row r="158" spans="1:14" ht="42" x14ac:dyDescent="0.35">
      <c r="A158" s="440" t="s">
        <v>16211</v>
      </c>
      <c r="B158" s="474" t="s">
        <v>3960</v>
      </c>
      <c r="C158" s="479">
        <v>28391697</v>
      </c>
      <c r="D158" s="479">
        <v>0</v>
      </c>
      <c r="E158" s="479">
        <v>4772596</v>
      </c>
      <c r="F158" s="479">
        <v>0</v>
      </c>
      <c r="G158" s="479">
        <v>36347825</v>
      </c>
      <c r="H158" s="479">
        <v>173766488</v>
      </c>
      <c r="I158" s="470">
        <v>322</v>
      </c>
      <c r="J158" s="470">
        <v>112</v>
      </c>
      <c r="K158" s="470">
        <v>210</v>
      </c>
      <c r="L158" s="470">
        <v>5</v>
      </c>
      <c r="M158" s="470">
        <v>5</v>
      </c>
      <c r="N158" s="459" t="s">
        <v>4568</v>
      </c>
    </row>
    <row r="159" spans="1:14" ht="26" x14ac:dyDescent="0.35">
      <c r="A159" s="440" t="s">
        <v>8682</v>
      </c>
      <c r="B159" s="474" t="s">
        <v>8655</v>
      </c>
      <c r="C159" s="479">
        <v>1296589</v>
      </c>
      <c r="D159" s="479">
        <v>0</v>
      </c>
      <c r="E159" s="479">
        <v>569520</v>
      </c>
      <c r="F159" s="479">
        <v>0</v>
      </c>
      <c r="G159" s="479">
        <v>1282706</v>
      </c>
      <c r="H159" s="479">
        <v>87385</v>
      </c>
      <c r="I159" s="470">
        <v>5</v>
      </c>
      <c r="J159" s="470">
        <v>3</v>
      </c>
      <c r="K159" s="470">
        <v>2</v>
      </c>
      <c r="L159" s="470">
        <v>8</v>
      </c>
      <c r="M159" s="470">
        <v>0</v>
      </c>
      <c r="N159" s="459" t="s">
        <v>3500</v>
      </c>
    </row>
    <row r="160" spans="1:14" ht="26" x14ac:dyDescent="0.35">
      <c r="A160" s="440" t="s">
        <v>8682</v>
      </c>
      <c r="B160" s="474" t="s">
        <v>8655</v>
      </c>
      <c r="C160" s="479">
        <v>1466589</v>
      </c>
      <c r="D160" s="479">
        <v>0</v>
      </c>
      <c r="E160" s="479">
        <v>821898</v>
      </c>
      <c r="F160" s="479">
        <v>0</v>
      </c>
      <c r="G160" s="479">
        <v>1466589</v>
      </c>
      <c r="H160" s="479">
        <v>87385</v>
      </c>
      <c r="I160" s="470">
        <v>4</v>
      </c>
      <c r="J160" s="470">
        <v>3</v>
      </c>
      <c r="K160" s="470">
        <v>1</v>
      </c>
      <c r="L160" s="470">
        <v>8</v>
      </c>
      <c r="M160" s="470">
        <v>0</v>
      </c>
      <c r="N160" s="459" t="s">
        <v>3500</v>
      </c>
    </row>
    <row r="161" spans="1:14" x14ac:dyDescent="0.35">
      <c r="A161" s="440" t="s">
        <v>1773</v>
      </c>
      <c r="B161" s="474" t="s">
        <v>15399</v>
      </c>
      <c r="C161" s="479">
        <v>15668177</v>
      </c>
      <c r="D161" s="479">
        <v>0</v>
      </c>
      <c r="E161" s="479">
        <v>8326641</v>
      </c>
      <c r="F161" s="479">
        <v>0</v>
      </c>
      <c r="G161" s="479">
        <v>12152056</v>
      </c>
      <c r="H161" s="479">
        <v>27440861</v>
      </c>
      <c r="I161" s="470">
        <v>3</v>
      </c>
      <c r="J161" s="470">
        <v>1</v>
      </c>
      <c r="K161" s="470">
        <v>2</v>
      </c>
      <c r="L161" s="470">
        <v>20</v>
      </c>
      <c r="M161" s="470">
        <v>0</v>
      </c>
      <c r="N161" s="459" t="s">
        <v>8201</v>
      </c>
    </row>
    <row r="162" spans="1:14" x14ac:dyDescent="0.35">
      <c r="A162" s="440" t="s">
        <v>1539</v>
      </c>
      <c r="B162" s="474" t="s">
        <v>8294</v>
      </c>
      <c r="C162" s="479">
        <v>235307</v>
      </c>
      <c r="D162" s="479">
        <v>0</v>
      </c>
      <c r="E162" s="479">
        <v>700000</v>
      </c>
      <c r="F162" s="479">
        <v>0</v>
      </c>
      <c r="G162" s="479">
        <v>-330200</v>
      </c>
      <c r="H162" s="479">
        <v>0</v>
      </c>
      <c r="I162" s="470">
        <v>2</v>
      </c>
      <c r="J162" s="470">
        <v>1</v>
      </c>
      <c r="K162" s="470">
        <v>2</v>
      </c>
      <c r="L162" s="470">
        <v>0</v>
      </c>
      <c r="M162" s="470">
        <v>0</v>
      </c>
      <c r="N162" s="459" t="s">
        <v>3500</v>
      </c>
    </row>
    <row r="163" spans="1:14" ht="40.5" x14ac:dyDescent="0.35">
      <c r="A163" s="440" t="s">
        <v>16753</v>
      </c>
      <c r="B163" s="474" t="s">
        <v>8752</v>
      </c>
      <c r="C163" s="479">
        <v>238745745</v>
      </c>
      <c r="D163" s="479">
        <v>0</v>
      </c>
      <c r="E163" s="479">
        <v>170113688</v>
      </c>
      <c r="F163" s="479">
        <v>0</v>
      </c>
      <c r="G163" s="479">
        <v>-288271745</v>
      </c>
      <c r="H163" s="479">
        <v>168637353</v>
      </c>
      <c r="I163" s="470">
        <v>8</v>
      </c>
      <c r="J163" s="470">
        <v>6</v>
      </c>
      <c r="K163" s="470">
        <v>2</v>
      </c>
      <c r="L163" s="470">
        <v>0</v>
      </c>
      <c r="M163" s="470">
        <v>4</v>
      </c>
      <c r="N163" s="459" t="s">
        <v>4568</v>
      </c>
    </row>
    <row r="164" spans="1:14" x14ac:dyDescent="0.35">
      <c r="A164" s="440" t="s">
        <v>82</v>
      </c>
      <c r="B164" s="474" t="s">
        <v>4005</v>
      </c>
      <c r="C164" s="479">
        <v>675192000</v>
      </c>
      <c r="D164" s="479">
        <v>0</v>
      </c>
      <c r="E164" s="479">
        <v>399484000</v>
      </c>
      <c r="F164" s="479">
        <v>0</v>
      </c>
      <c r="G164" s="479">
        <v>549801000</v>
      </c>
      <c r="H164" s="479">
        <v>336017000</v>
      </c>
      <c r="I164" s="470">
        <v>8</v>
      </c>
      <c r="J164" s="470">
        <v>5</v>
      </c>
      <c r="K164" s="470">
        <v>3</v>
      </c>
      <c r="L164" s="470">
        <v>0</v>
      </c>
      <c r="M164" s="470">
        <v>1</v>
      </c>
      <c r="N164" s="459" t="s">
        <v>4568</v>
      </c>
    </row>
    <row r="165" spans="1:14" ht="26" x14ac:dyDescent="0.35">
      <c r="A165" s="440" t="s">
        <v>15350</v>
      </c>
      <c r="B165" s="474" t="s">
        <v>3589</v>
      </c>
      <c r="C165" s="479">
        <v>363431</v>
      </c>
      <c r="D165" s="479">
        <v>0</v>
      </c>
      <c r="E165" s="479">
        <v>362103</v>
      </c>
      <c r="F165" s="479">
        <v>0</v>
      </c>
      <c r="G165" s="479">
        <v>362103</v>
      </c>
      <c r="H165" s="479">
        <v>0</v>
      </c>
      <c r="I165" s="470">
        <v>3</v>
      </c>
      <c r="J165" s="470">
        <v>1</v>
      </c>
      <c r="K165" s="470">
        <v>2</v>
      </c>
      <c r="L165" s="470">
        <v>2</v>
      </c>
      <c r="M165" s="470">
        <v>0</v>
      </c>
      <c r="N165" s="459" t="s">
        <v>3500</v>
      </c>
    </row>
    <row r="166" spans="1:14" x14ac:dyDescent="0.35">
      <c r="A166" s="440" t="s">
        <v>4983</v>
      </c>
      <c r="B166" s="474" t="s">
        <v>10073</v>
      </c>
      <c r="C166" s="479">
        <v>3948899</v>
      </c>
      <c r="D166" s="479">
        <v>0</v>
      </c>
      <c r="E166" s="479">
        <v>954812</v>
      </c>
      <c r="F166" s="479">
        <v>0</v>
      </c>
      <c r="G166" s="479">
        <v>1302312</v>
      </c>
      <c r="H166" s="479">
        <v>18391973</v>
      </c>
      <c r="I166" s="470">
        <v>9</v>
      </c>
      <c r="J166" s="470">
        <v>0</v>
      </c>
      <c r="K166" s="470">
        <v>9</v>
      </c>
      <c r="L166" s="470">
        <v>9</v>
      </c>
      <c r="M166" s="470">
        <v>0</v>
      </c>
      <c r="N166" s="459" t="s">
        <v>3500</v>
      </c>
    </row>
    <row r="167" spans="1:14" x14ac:dyDescent="0.35">
      <c r="A167" s="440" t="s">
        <v>4984</v>
      </c>
      <c r="B167" s="474" t="s">
        <v>8908</v>
      </c>
      <c r="C167" s="479">
        <v>23636690</v>
      </c>
      <c r="D167" s="479">
        <v>0</v>
      </c>
      <c r="E167" s="479">
        <v>515350</v>
      </c>
      <c r="F167" s="479">
        <v>0</v>
      </c>
      <c r="G167" s="479">
        <v>-54661452</v>
      </c>
      <c r="H167" s="479">
        <v>36732850</v>
      </c>
      <c r="I167" s="470">
        <v>5</v>
      </c>
      <c r="J167" s="470">
        <v>3</v>
      </c>
      <c r="K167" s="470">
        <v>2</v>
      </c>
      <c r="L167" s="470">
        <v>16</v>
      </c>
      <c r="M167" s="470">
        <v>4</v>
      </c>
      <c r="N167" s="459" t="s">
        <v>4568</v>
      </c>
    </row>
    <row r="168" spans="1:14" ht="26" x14ac:dyDescent="0.35">
      <c r="A168" s="440" t="s">
        <v>15135</v>
      </c>
      <c r="B168" s="474" t="s">
        <v>4539</v>
      </c>
      <c r="C168" s="479">
        <v>216680</v>
      </c>
      <c r="D168" s="479">
        <v>0</v>
      </c>
      <c r="E168" s="479">
        <v>87045</v>
      </c>
      <c r="F168" s="479">
        <v>0</v>
      </c>
      <c r="G168" s="479">
        <v>138365</v>
      </c>
      <c r="H168" s="479">
        <v>0</v>
      </c>
      <c r="I168" s="470"/>
      <c r="J168" s="470"/>
      <c r="K168" s="470"/>
      <c r="L168" s="470"/>
      <c r="M168" s="470"/>
      <c r="N168" s="459"/>
    </row>
    <row r="169" spans="1:14" x14ac:dyDescent="0.35">
      <c r="A169" s="440" t="s">
        <v>98</v>
      </c>
      <c r="B169" s="474" t="s">
        <v>4029</v>
      </c>
      <c r="C169" s="479">
        <v>213030248</v>
      </c>
      <c r="D169" s="479">
        <v>0</v>
      </c>
      <c r="E169" s="479">
        <v>158400062</v>
      </c>
      <c r="F169" s="479">
        <v>0</v>
      </c>
      <c r="G169" s="479">
        <v>185130423</v>
      </c>
      <c r="H169" s="479">
        <v>10149722</v>
      </c>
      <c r="I169" s="470">
        <v>3</v>
      </c>
      <c r="J169" s="470">
        <v>2</v>
      </c>
      <c r="K169" s="470">
        <v>1</v>
      </c>
      <c r="L169" s="470">
        <v>0</v>
      </c>
      <c r="M169" s="470">
        <v>1</v>
      </c>
      <c r="N169" s="459" t="s">
        <v>4568</v>
      </c>
    </row>
    <row r="170" spans="1:14" x14ac:dyDescent="0.35">
      <c r="A170" s="440" t="s">
        <v>1179</v>
      </c>
      <c r="B170" s="474" t="s">
        <v>4014</v>
      </c>
      <c r="C170" s="479">
        <v>40000</v>
      </c>
      <c r="D170" s="479">
        <v>0</v>
      </c>
      <c r="E170" s="479">
        <v>-920000</v>
      </c>
      <c r="F170" s="479">
        <v>0</v>
      </c>
      <c r="G170" s="479">
        <v>-4407339.42</v>
      </c>
      <c r="H170" s="479">
        <v>141561702</v>
      </c>
      <c r="I170" s="470">
        <v>116</v>
      </c>
      <c r="J170" s="470">
        <v>77</v>
      </c>
      <c r="K170" s="470">
        <v>39</v>
      </c>
      <c r="L170" s="470">
        <v>0</v>
      </c>
      <c r="M170" s="470">
        <v>0</v>
      </c>
      <c r="N170" s="459" t="s">
        <v>3500</v>
      </c>
    </row>
    <row r="171" spans="1:14" x14ac:dyDescent="0.35">
      <c r="A171" s="440" t="s">
        <v>8146</v>
      </c>
      <c r="B171" s="474" t="s">
        <v>15153</v>
      </c>
      <c r="C171" s="479">
        <v>330000</v>
      </c>
      <c r="D171" s="479">
        <v>0</v>
      </c>
      <c r="E171" s="479">
        <v>80000</v>
      </c>
      <c r="F171" s="479">
        <v>0</v>
      </c>
      <c r="G171" s="479">
        <v>200000</v>
      </c>
      <c r="H171" s="479">
        <v>0</v>
      </c>
      <c r="I171" s="470"/>
      <c r="J171" s="470"/>
      <c r="K171" s="470"/>
      <c r="L171" s="470"/>
      <c r="M171" s="470"/>
      <c r="N171" s="459"/>
    </row>
    <row r="172" spans="1:14" x14ac:dyDescent="0.35">
      <c r="A172" s="440" t="s">
        <v>15123</v>
      </c>
      <c r="B172" s="474" t="s">
        <v>15149</v>
      </c>
      <c r="C172" s="479">
        <v>26098106.370000001</v>
      </c>
      <c r="D172" s="479">
        <v>0</v>
      </c>
      <c r="E172" s="479">
        <v>32083230.870000001</v>
      </c>
      <c r="F172" s="479">
        <v>0</v>
      </c>
      <c r="G172" s="479">
        <v>32083230.870000001</v>
      </c>
      <c r="H172" s="479">
        <v>0</v>
      </c>
      <c r="I172" s="470"/>
      <c r="J172" s="470"/>
      <c r="K172" s="470"/>
      <c r="L172" s="470"/>
      <c r="M172" s="470"/>
      <c r="N172" s="459"/>
    </row>
    <row r="173" spans="1:14" ht="65" x14ac:dyDescent="0.35">
      <c r="A173" s="440" t="s">
        <v>16771</v>
      </c>
      <c r="B173" s="474" t="s">
        <v>3579</v>
      </c>
      <c r="C173" s="479">
        <v>9605663</v>
      </c>
      <c r="D173" s="479">
        <v>0</v>
      </c>
      <c r="E173" s="479">
        <v>0</v>
      </c>
      <c r="F173" s="479">
        <v>0</v>
      </c>
      <c r="G173" s="479">
        <v>-19640425</v>
      </c>
      <c r="H173" s="479">
        <v>11896257</v>
      </c>
      <c r="I173" s="470">
        <v>236</v>
      </c>
      <c r="J173" s="470">
        <v>57</v>
      </c>
      <c r="K173" s="470">
        <v>179</v>
      </c>
      <c r="L173" s="470">
        <v>17</v>
      </c>
      <c r="M173" s="470">
        <v>0</v>
      </c>
      <c r="N173" s="459" t="s">
        <v>4568</v>
      </c>
    </row>
    <row r="174" spans="1:14" x14ac:dyDescent="0.35">
      <c r="A174" s="440" t="s">
        <v>939</v>
      </c>
      <c r="B174" s="474" t="s">
        <v>15822</v>
      </c>
      <c r="C174" s="479">
        <v>13231810</v>
      </c>
      <c r="D174" s="479">
        <v>0</v>
      </c>
      <c r="E174" s="479">
        <v>538387</v>
      </c>
      <c r="F174" s="479">
        <v>0</v>
      </c>
      <c r="G174" s="479">
        <v>11359720</v>
      </c>
      <c r="H174" s="479">
        <v>201015392</v>
      </c>
      <c r="I174" s="470">
        <v>115</v>
      </c>
      <c r="J174" s="470">
        <v>30</v>
      </c>
      <c r="K174" s="470">
        <v>85</v>
      </c>
      <c r="L174" s="470">
        <v>0</v>
      </c>
      <c r="M174" s="470">
        <v>1</v>
      </c>
      <c r="N174" s="459" t="s">
        <v>4568</v>
      </c>
    </row>
    <row r="175" spans="1:14" ht="26" x14ac:dyDescent="0.35">
      <c r="A175" s="440" t="s">
        <v>15111</v>
      </c>
      <c r="B175" s="474" t="s">
        <v>15144</v>
      </c>
      <c r="C175" s="479">
        <v>3639973</v>
      </c>
      <c r="D175" s="479">
        <v>0</v>
      </c>
      <c r="E175" s="479">
        <v>3639973</v>
      </c>
      <c r="F175" s="479">
        <v>0</v>
      </c>
      <c r="G175" s="479">
        <v>10696759</v>
      </c>
      <c r="H175" s="479">
        <v>0</v>
      </c>
      <c r="I175" s="470"/>
      <c r="J175" s="470"/>
      <c r="K175" s="470"/>
      <c r="L175" s="470"/>
      <c r="M175" s="470"/>
      <c r="N175" s="459"/>
    </row>
    <row r="176" spans="1:14" ht="26" x14ac:dyDescent="0.35">
      <c r="A176" s="440" t="s">
        <v>14992</v>
      </c>
      <c r="B176" s="474" t="s">
        <v>8956</v>
      </c>
      <c r="C176" s="479">
        <v>108614</v>
      </c>
      <c r="D176" s="479">
        <v>0</v>
      </c>
      <c r="E176" s="479">
        <v>351299</v>
      </c>
      <c r="F176" s="479">
        <v>0</v>
      </c>
      <c r="G176" s="479">
        <v>-613435</v>
      </c>
      <c r="H176" s="479">
        <v>137276</v>
      </c>
      <c r="I176" s="470">
        <v>7</v>
      </c>
      <c r="J176" s="470">
        <v>2</v>
      </c>
      <c r="K176" s="470">
        <v>5</v>
      </c>
      <c r="L176" s="470">
        <v>7</v>
      </c>
      <c r="M176" s="470">
        <v>0</v>
      </c>
      <c r="N176" s="459" t="s">
        <v>3500</v>
      </c>
    </row>
    <row r="177" spans="1:14" x14ac:dyDescent="0.35">
      <c r="A177" s="440" t="s">
        <v>15080</v>
      </c>
      <c r="B177" s="474" t="s">
        <v>3832</v>
      </c>
      <c r="C177" s="479">
        <v>2182167</v>
      </c>
      <c r="D177" s="479">
        <v>0</v>
      </c>
      <c r="E177" s="479">
        <v>1041834</v>
      </c>
      <c r="F177" s="479">
        <v>0</v>
      </c>
      <c r="G177" s="479">
        <v>-2217070</v>
      </c>
      <c r="H177" s="479">
        <v>22046</v>
      </c>
      <c r="I177" s="470">
        <v>27</v>
      </c>
      <c r="J177" s="470">
        <v>12</v>
      </c>
      <c r="K177" s="470">
        <v>15</v>
      </c>
      <c r="L177" s="470">
        <v>27</v>
      </c>
      <c r="M177" s="470">
        <v>1</v>
      </c>
      <c r="N177" s="459" t="s">
        <v>3500</v>
      </c>
    </row>
    <row r="178" spans="1:14" ht="26" x14ac:dyDescent="0.35">
      <c r="A178" s="440" t="s">
        <v>3166</v>
      </c>
      <c r="B178" s="474" t="s">
        <v>4032</v>
      </c>
      <c r="C178" s="479">
        <v>82767250</v>
      </c>
      <c r="D178" s="479">
        <v>0</v>
      </c>
      <c r="E178" s="479">
        <v>82767250</v>
      </c>
      <c r="F178" s="479">
        <v>0</v>
      </c>
      <c r="G178" s="479">
        <v>-84599126</v>
      </c>
      <c r="H178" s="479">
        <v>-218168631</v>
      </c>
      <c r="I178" s="470">
        <v>4</v>
      </c>
      <c r="J178" s="470">
        <v>3</v>
      </c>
      <c r="K178" s="470">
        <v>1</v>
      </c>
      <c r="L178" s="470">
        <v>25</v>
      </c>
      <c r="M178" s="470">
        <v>4</v>
      </c>
      <c r="N178" s="459" t="s">
        <v>4568</v>
      </c>
    </row>
    <row r="179" spans="1:14" ht="26" x14ac:dyDescent="0.35">
      <c r="A179" s="440" t="s">
        <v>9093</v>
      </c>
      <c r="B179" s="474" t="s">
        <v>3901</v>
      </c>
      <c r="C179" s="479">
        <v>2146000</v>
      </c>
      <c r="D179" s="479">
        <v>0</v>
      </c>
      <c r="E179" s="479">
        <v>136000</v>
      </c>
      <c r="F179" s="479">
        <v>0</v>
      </c>
      <c r="G179" s="479">
        <v>-30689532</v>
      </c>
      <c r="H179" s="479">
        <v>0</v>
      </c>
      <c r="I179" s="470">
        <v>126</v>
      </c>
      <c r="J179" s="470">
        <v>52</v>
      </c>
      <c r="K179" s="470">
        <v>74</v>
      </c>
      <c r="L179" s="470">
        <v>11</v>
      </c>
      <c r="M179" s="470">
        <v>0</v>
      </c>
      <c r="N179" s="459" t="s">
        <v>3500</v>
      </c>
    </row>
    <row r="180" spans="1:14" x14ac:dyDescent="0.35">
      <c r="A180" s="440" t="s">
        <v>13205</v>
      </c>
      <c r="B180" s="474" t="s">
        <v>13206</v>
      </c>
      <c r="C180" s="479">
        <v>12370000</v>
      </c>
      <c r="D180" s="479">
        <v>0</v>
      </c>
      <c r="E180" s="479">
        <v>722126</v>
      </c>
      <c r="F180" s="479">
        <v>0</v>
      </c>
      <c r="G180" s="479">
        <v>5659018</v>
      </c>
      <c r="H180" s="479">
        <v>0</v>
      </c>
      <c r="I180" s="470">
        <v>3</v>
      </c>
      <c r="J180" s="470">
        <v>2</v>
      </c>
      <c r="K180" s="470">
        <v>1</v>
      </c>
      <c r="L180" s="470">
        <v>3</v>
      </c>
      <c r="M180" s="470">
        <v>1</v>
      </c>
      <c r="N180" s="459" t="s">
        <v>3500</v>
      </c>
    </row>
    <row r="181" spans="1:14" x14ac:dyDescent="0.35">
      <c r="A181" s="440" t="s">
        <v>13493</v>
      </c>
      <c r="B181" s="474" t="s">
        <v>15743</v>
      </c>
      <c r="C181" s="479">
        <v>247240955</v>
      </c>
      <c r="D181" s="479">
        <v>0</v>
      </c>
      <c r="E181" s="479">
        <v>39687601</v>
      </c>
      <c r="F181" s="479">
        <v>0</v>
      </c>
      <c r="G181" s="479">
        <v>230101383</v>
      </c>
      <c r="H181" s="479">
        <v>59596185</v>
      </c>
      <c r="I181" s="470">
        <v>4</v>
      </c>
      <c r="J181" s="470">
        <v>3</v>
      </c>
      <c r="K181" s="470">
        <v>1</v>
      </c>
      <c r="L181" s="470">
        <v>4</v>
      </c>
      <c r="M181" s="470">
        <v>0</v>
      </c>
      <c r="N181" s="459" t="s">
        <v>4568</v>
      </c>
    </row>
    <row r="182" spans="1:14" x14ac:dyDescent="0.35">
      <c r="A182" s="440" t="s">
        <v>15112</v>
      </c>
      <c r="B182" s="474" t="s">
        <v>15145</v>
      </c>
      <c r="C182" s="479">
        <v>2415000</v>
      </c>
      <c r="D182" s="479">
        <v>0</v>
      </c>
      <c r="E182" s="479">
        <v>3431888.63</v>
      </c>
      <c r="F182" s="479">
        <v>0</v>
      </c>
      <c r="G182" s="479">
        <v>4039037.63</v>
      </c>
      <c r="H182" s="479">
        <v>0</v>
      </c>
      <c r="I182" s="470"/>
      <c r="J182" s="470"/>
      <c r="K182" s="470"/>
      <c r="L182" s="470"/>
      <c r="M182" s="470"/>
      <c r="N182" s="459"/>
    </row>
    <row r="183" spans="1:14" x14ac:dyDescent="0.35">
      <c r="A183" s="440" t="s">
        <v>8159</v>
      </c>
      <c r="B183" s="474" t="s">
        <v>3627</v>
      </c>
      <c r="C183" s="479">
        <v>972840</v>
      </c>
      <c r="D183" s="479">
        <v>0</v>
      </c>
      <c r="E183" s="479">
        <v>224000</v>
      </c>
      <c r="F183" s="479">
        <v>0</v>
      </c>
      <c r="G183" s="479">
        <v>695201</v>
      </c>
      <c r="H183" s="479">
        <v>479363</v>
      </c>
      <c r="I183" s="470">
        <v>0</v>
      </c>
      <c r="J183" s="470">
        <v>0</v>
      </c>
      <c r="K183" s="470">
        <v>0</v>
      </c>
      <c r="L183" s="470">
        <v>0</v>
      </c>
      <c r="M183" s="470">
        <v>0</v>
      </c>
      <c r="N183" s="459" t="s">
        <v>3500</v>
      </c>
    </row>
    <row r="184" spans="1:14" ht="26" x14ac:dyDescent="0.35">
      <c r="A184" s="440" t="s">
        <v>3757</v>
      </c>
      <c r="B184" s="474" t="s">
        <v>3785</v>
      </c>
      <c r="C184" s="479">
        <v>786275</v>
      </c>
      <c r="D184" s="479">
        <v>0</v>
      </c>
      <c r="E184" s="479">
        <v>376724</v>
      </c>
      <c r="F184" s="479">
        <v>0</v>
      </c>
      <c r="G184" s="479">
        <v>-1057164</v>
      </c>
      <c r="H184" s="479">
        <v>221519</v>
      </c>
      <c r="I184" s="470">
        <v>2</v>
      </c>
      <c r="J184" s="470">
        <v>1</v>
      </c>
      <c r="K184" s="470">
        <v>1</v>
      </c>
      <c r="L184" s="470">
        <v>2</v>
      </c>
      <c r="M184" s="470">
        <v>1</v>
      </c>
      <c r="N184" s="459" t="s">
        <v>3500</v>
      </c>
    </row>
    <row r="185" spans="1:14" ht="26" x14ac:dyDescent="0.35">
      <c r="A185" s="440" t="s">
        <v>15914</v>
      </c>
      <c r="B185" s="474" t="s">
        <v>15911</v>
      </c>
      <c r="C185" s="479">
        <v>20848146</v>
      </c>
      <c r="D185" s="479">
        <v>0</v>
      </c>
      <c r="E185" s="479">
        <v>1754260</v>
      </c>
      <c r="F185" s="479">
        <v>0</v>
      </c>
      <c r="G185" s="479">
        <v>-24305655</v>
      </c>
      <c r="H185" s="479">
        <v>194025592</v>
      </c>
      <c r="I185" s="470">
        <v>4697</v>
      </c>
      <c r="J185" s="470">
        <v>1409</v>
      </c>
      <c r="K185" s="470">
        <v>3288</v>
      </c>
      <c r="L185" s="470">
        <v>9</v>
      </c>
      <c r="M185" s="470">
        <v>43</v>
      </c>
      <c r="N185" s="459" t="s">
        <v>4568</v>
      </c>
    </row>
    <row r="186" spans="1:14" x14ac:dyDescent="0.35">
      <c r="A186" s="440" t="s">
        <v>15113</v>
      </c>
      <c r="B186" s="474" t="s">
        <v>4498</v>
      </c>
      <c r="C186" s="479">
        <v>76922240</v>
      </c>
      <c r="D186" s="479">
        <v>0</v>
      </c>
      <c r="E186" s="479">
        <v>1025600</v>
      </c>
      <c r="F186" s="479">
        <v>0</v>
      </c>
      <c r="G186" s="479">
        <v>87552913</v>
      </c>
      <c r="H186" s="479">
        <v>0</v>
      </c>
      <c r="I186" s="470"/>
      <c r="J186" s="470"/>
      <c r="K186" s="470"/>
      <c r="L186" s="470"/>
      <c r="M186" s="470"/>
      <c r="N186" s="459"/>
    </row>
    <row r="187" spans="1:14" x14ac:dyDescent="0.35">
      <c r="A187" s="440" t="s">
        <v>92</v>
      </c>
      <c r="B187" s="474" t="s">
        <v>13887</v>
      </c>
      <c r="C187" s="479">
        <v>33784941</v>
      </c>
      <c r="D187" s="479">
        <v>0</v>
      </c>
      <c r="E187" s="479">
        <v>24195812</v>
      </c>
      <c r="F187" s="479">
        <v>0</v>
      </c>
      <c r="G187" s="479">
        <v>9998736</v>
      </c>
      <c r="H187" s="479">
        <v>1577284</v>
      </c>
      <c r="I187" s="470">
        <v>4</v>
      </c>
      <c r="J187" s="470">
        <v>0</v>
      </c>
      <c r="K187" s="470">
        <v>4</v>
      </c>
      <c r="L187" s="470">
        <v>10</v>
      </c>
      <c r="M187" s="470">
        <v>0</v>
      </c>
      <c r="N187" s="459" t="s">
        <v>4568</v>
      </c>
    </row>
    <row r="188" spans="1:14" x14ac:dyDescent="0.35">
      <c r="A188" s="440" t="s">
        <v>14551</v>
      </c>
      <c r="B188" s="474" t="s">
        <v>9434</v>
      </c>
      <c r="C188" s="479">
        <v>1567824</v>
      </c>
      <c r="D188" s="479">
        <v>0</v>
      </c>
      <c r="E188" s="479">
        <v>1457095</v>
      </c>
      <c r="F188" s="479">
        <v>0</v>
      </c>
      <c r="G188" s="479">
        <v>-1629390</v>
      </c>
      <c r="H188" s="479">
        <v>291798</v>
      </c>
      <c r="I188" s="470">
        <v>17</v>
      </c>
      <c r="J188" s="470">
        <v>8</v>
      </c>
      <c r="K188" s="470">
        <v>9</v>
      </c>
      <c r="L188" s="470">
        <v>6</v>
      </c>
      <c r="M188" s="470">
        <v>1</v>
      </c>
      <c r="N188" s="459" t="s">
        <v>3500</v>
      </c>
    </row>
    <row r="189" spans="1:14" x14ac:dyDescent="0.35">
      <c r="A189" s="440" t="s">
        <v>1638</v>
      </c>
      <c r="B189" s="474" t="s">
        <v>3840</v>
      </c>
      <c r="C189" s="479">
        <v>85400593</v>
      </c>
      <c r="D189" s="479">
        <v>0</v>
      </c>
      <c r="E189" s="479">
        <v>-85530955</v>
      </c>
      <c r="F189" s="479">
        <v>0</v>
      </c>
      <c r="G189" s="479">
        <v>44955217</v>
      </c>
      <c r="H189" s="479">
        <v>59932455</v>
      </c>
      <c r="I189" s="470">
        <v>13</v>
      </c>
      <c r="J189" s="470">
        <v>11</v>
      </c>
      <c r="K189" s="470">
        <v>2</v>
      </c>
      <c r="L189" s="470">
        <v>120</v>
      </c>
      <c r="M189" s="470">
        <v>1</v>
      </c>
      <c r="N189" s="459" t="s">
        <v>4568</v>
      </c>
    </row>
    <row r="190" spans="1:14" ht="26" x14ac:dyDescent="0.35">
      <c r="A190" s="440" t="s">
        <v>3025</v>
      </c>
      <c r="B190" s="474" t="s">
        <v>4055</v>
      </c>
      <c r="C190" s="479">
        <v>2324733</v>
      </c>
      <c r="D190" s="479">
        <v>0</v>
      </c>
      <c r="E190" s="479">
        <v>1330930</v>
      </c>
      <c r="F190" s="479">
        <v>0</v>
      </c>
      <c r="G190" s="479">
        <v>-2239755</v>
      </c>
      <c r="H190" s="479">
        <v>182978</v>
      </c>
      <c r="I190" s="470">
        <v>4</v>
      </c>
      <c r="J190" s="470">
        <v>0</v>
      </c>
      <c r="K190" s="470">
        <v>4</v>
      </c>
      <c r="L190" s="470">
        <v>14</v>
      </c>
      <c r="M190" s="470">
        <v>0</v>
      </c>
      <c r="N190" s="459" t="s">
        <v>3500</v>
      </c>
    </row>
    <row r="191" spans="1:14" x14ac:dyDescent="0.35">
      <c r="A191" s="440" t="s">
        <v>10009</v>
      </c>
      <c r="B191" s="474" t="s">
        <v>10007</v>
      </c>
      <c r="C191" s="479">
        <v>7468267.5099999998</v>
      </c>
      <c r="D191" s="479">
        <v>0</v>
      </c>
      <c r="E191" s="479">
        <v>6139279.5099999998</v>
      </c>
      <c r="F191" s="479">
        <v>0</v>
      </c>
      <c r="G191" s="479">
        <v>500000</v>
      </c>
      <c r="H191" s="479">
        <v>0</v>
      </c>
      <c r="I191" s="470">
        <v>2</v>
      </c>
      <c r="J191" s="470">
        <v>0</v>
      </c>
      <c r="K191" s="470">
        <v>2</v>
      </c>
      <c r="L191" s="470">
        <v>0</v>
      </c>
      <c r="M191" s="470">
        <v>1</v>
      </c>
      <c r="N191" s="459" t="s">
        <v>8201</v>
      </c>
    </row>
    <row r="192" spans="1:14" x14ac:dyDescent="0.35">
      <c r="A192" s="444" t="s">
        <v>8238</v>
      </c>
      <c r="B192" s="475" t="s">
        <v>9628</v>
      </c>
      <c r="C192" s="489">
        <v>154953388.13</v>
      </c>
      <c r="D192" s="489">
        <v>0</v>
      </c>
      <c r="E192" s="489">
        <v>0</v>
      </c>
      <c r="F192" s="489">
        <v>0</v>
      </c>
      <c r="G192" s="489">
        <v>133720372.04000001</v>
      </c>
      <c r="H192" s="489">
        <v>49500521.140000001</v>
      </c>
      <c r="I192" s="488">
        <v>9</v>
      </c>
      <c r="J192" s="488">
        <v>4</v>
      </c>
      <c r="K192" s="488">
        <v>5</v>
      </c>
      <c r="L192" s="488">
        <v>9</v>
      </c>
      <c r="M192" s="488">
        <v>19</v>
      </c>
      <c r="N192" s="464" t="s">
        <v>4568</v>
      </c>
    </row>
    <row r="193" spans="1:14" ht="26" x14ac:dyDescent="0.35">
      <c r="A193" s="440" t="s">
        <v>3063</v>
      </c>
      <c r="B193" s="474" t="s">
        <v>9084</v>
      </c>
      <c r="C193" s="479">
        <v>28901044</v>
      </c>
      <c r="D193" s="479">
        <v>0</v>
      </c>
      <c r="E193" s="479">
        <v>1874727</v>
      </c>
      <c r="F193" s="479">
        <v>0</v>
      </c>
      <c r="G193" s="479">
        <v>-78235661</v>
      </c>
      <c r="H193" s="479">
        <v>588816165</v>
      </c>
      <c r="I193" s="470">
        <v>5500</v>
      </c>
      <c r="J193" s="470">
        <v>2200</v>
      </c>
      <c r="K193" s="470">
        <v>3300</v>
      </c>
      <c r="L193" s="470">
        <v>22</v>
      </c>
      <c r="M193" s="470">
        <v>108</v>
      </c>
      <c r="N193" s="459" t="s">
        <v>4568</v>
      </c>
    </row>
    <row r="194" spans="1:14" ht="26" x14ac:dyDescent="0.35">
      <c r="A194" s="440" t="s">
        <v>8383</v>
      </c>
      <c r="B194" s="474" t="s">
        <v>4034</v>
      </c>
      <c r="C194" s="479">
        <v>0</v>
      </c>
      <c r="D194" s="479">
        <v>0</v>
      </c>
      <c r="E194" s="479">
        <v>0</v>
      </c>
      <c r="F194" s="479">
        <v>0</v>
      </c>
      <c r="G194" s="479">
        <v>0</v>
      </c>
      <c r="H194" s="479">
        <v>0</v>
      </c>
      <c r="I194" s="470">
        <v>5</v>
      </c>
      <c r="J194" s="470">
        <v>4</v>
      </c>
      <c r="K194" s="470">
        <v>1</v>
      </c>
      <c r="L194" s="470">
        <v>0</v>
      </c>
      <c r="M194" s="470">
        <v>0</v>
      </c>
      <c r="N194" s="459" t="s">
        <v>3500</v>
      </c>
    </row>
    <row r="195" spans="1:14" x14ac:dyDescent="0.35">
      <c r="A195" s="444" t="s">
        <v>3148</v>
      </c>
      <c r="B195" s="443" t="s">
        <v>14353</v>
      </c>
      <c r="C195" s="489">
        <v>3558591000</v>
      </c>
      <c r="D195" s="489">
        <v>0</v>
      </c>
      <c r="E195" s="489">
        <v>3558591000</v>
      </c>
      <c r="F195" s="489">
        <v>0</v>
      </c>
      <c r="G195" s="489">
        <v>-73695906000</v>
      </c>
      <c r="H195" s="489">
        <v>100799132</v>
      </c>
      <c r="I195" s="488">
        <v>9</v>
      </c>
      <c r="J195" s="488">
        <v>6</v>
      </c>
      <c r="K195" s="488">
        <v>3</v>
      </c>
      <c r="L195" s="488">
        <v>9</v>
      </c>
      <c r="M195" s="488">
        <v>1</v>
      </c>
      <c r="N195" s="464" t="s">
        <v>4568</v>
      </c>
    </row>
    <row r="196" spans="1:14" ht="26" x14ac:dyDescent="0.35">
      <c r="A196" s="440" t="s">
        <v>15114</v>
      </c>
      <c r="B196" s="474" t="s">
        <v>11822</v>
      </c>
      <c r="C196" s="479">
        <v>137000</v>
      </c>
      <c r="D196" s="479">
        <v>0</v>
      </c>
      <c r="E196" s="479">
        <v>133000</v>
      </c>
      <c r="F196" s="479">
        <v>0</v>
      </c>
      <c r="G196" s="479">
        <v>65650</v>
      </c>
      <c r="H196" s="479">
        <v>0</v>
      </c>
      <c r="I196" s="470"/>
      <c r="J196" s="470"/>
      <c r="K196" s="470"/>
      <c r="L196" s="470"/>
      <c r="M196" s="470"/>
      <c r="N196" s="459"/>
    </row>
    <row r="197" spans="1:14" x14ac:dyDescent="0.35">
      <c r="A197" s="440" t="s">
        <v>953</v>
      </c>
      <c r="B197" s="474" t="s">
        <v>3816</v>
      </c>
      <c r="C197" s="479">
        <v>299489553.31999999</v>
      </c>
      <c r="D197" s="479">
        <v>0</v>
      </c>
      <c r="E197" s="479">
        <v>63547420.380000003</v>
      </c>
      <c r="F197" s="479">
        <v>0</v>
      </c>
      <c r="G197" s="479">
        <v>-315453704.41000003</v>
      </c>
      <c r="H197" s="479">
        <v>771255947</v>
      </c>
      <c r="I197" s="470">
        <v>366</v>
      </c>
      <c r="J197" s="470">
        <v>76</v>
      </c>
      <c r="K197" s="470">
        <v>290</v>
      </c>
      <c r="L197" s="470">
        <v>530</v>
      </c>
      <c r="M197" s="470">
        <v>0</v>
      </c>
      <c r="N197" s="459" t="s">
        <v>4568</v>
      </c>
    </row>
    <row r="198" spans="1:14" x14ac:dyDescent="0.35">
      <c r="A198" s="440" t="s">
        <v>292</v>
      </c>
      <c r="B198" s="474" t="s">
        <v>8955</v>
      </c>
      <c r="C198" s="479">
        <v>76440058</v>
      </c>
      <c r="D198" s="479">
        <v>0</v>
      </c>
      <c r="E198" s="479">
        <v>6061642</v>
      </c>
      <c r="F198" s="479">
        <v>0</v>
      </c>
      <c r="G198" s="479">
        <v>-84183138</v>
      </c>
      <c r="H198" s="479">
        <v>195249306</v>
      </c>
      <c r="I198" s="470">
        <v>800</v>
      </c>
      <c r="J198" s="470">
        <v>250</v>
      </c>
      <c r="K198" s="470">
        <v>550</v>
      </c>
      <c r="L198" s="470">
        <v>100</v>
      </c>
      <c r="M198" s="470">
        <v>1</v>
      </c>
      <c r="N198" s="459" t="s">
        <v>4568</v>
      </c>
    </row>
    <row r="199" spans="1:14" x14ac:dyDescent="0.35">
      <c r="A199" s="440" t="s">
        <v>8430</v>
      </c>
      <c r="B199" s="474" t="s">
        <v>3582</v>
      </c>
      <c r="C199" s="479">
        <v>0</v>
      </c>
      <c r="D199" s="479">
        <v>0</v>
      </c>
      <c r="E199" s="479">
        <v>0</v>
      </c>
      <c r="F199" s="479">
        <v>0</v>
      </c>
      <c r="G199" s="479">
        <v>-235737</v>
      </c>
      <c r="H199" s="479">
        <v>8530625</v>
      </c>
      <c r="I199" s="470">
        <v>8</v>
      </c>
      <c r="J199" s="470">
        <v>4</v>
      </c>
      <c r="K199" s="470">
        <v>4</v>
      </c>
      <c r="L199" s="470">
        <v>8</v>
      </c>
      <c r="M199" s="470">
        <v>0</v>
      </c>
      <c r="N199" s="459" t="s">
        <v>3500</v>
      </c>
    </row>
    <row r="200" spans="1:14" x14ac:dyDescent="0.35">
      <c r="A200" s="440" t="s">
        <v>3133</v>
      </c>
      <c r="B200" s="474" t="s">
        <v>3632</v>
      </c>
      <c r="C200" s="479">
        <v>2226224.2799999998</v>
      </c>
      <c r="D200" s="479">
        <v>16132.06</v>
      </c>
      <c r="E200" s="479">
        <v>624450</v>
      </c>
      <c r="F200" s="479">
        <v>4545</v>
      </c>
      <c r="G200" s="479">
        <v>-5976193.5</v>
      </c>
      <c r="H200" s="479">
        <v>0</v>
      </c>
      <c r="I200" s="470">
        <v>20</v>
      </c>
      <c r="J200" s="470">
        <v>2</v>
      </c>
      <c r="K200" s="470">
        <v>18</v>
      </c>
      <c r="L200" s="470">
        <v>20</v>
      </c>
      <c r="M200" s="470">
        <v>1</v>
      </c>
      <c r="N200" s="459" t="s">
        <v>3500</v>
      </c>
    </row>
    <row r="201" spans="1:14" x14ac:dyDescent="0.35">
      <c r="A201" s="440" t="s">
        <v>8431</v>
      </c>
      <c r="B201" s="474" t="s">
        <v>8196</v>
      </c>
      <c r="C201" s="479">
        <v>2692506</v>
      </c>
      <c r="D201" s="479">
        <v>0</v>
      </c>
      <c r="E201" s="479">
        <v>1482058</v>
      </c>
      <c r="F201" s="479">
        <v>0</v>
      </c>
      <c r="G201" s="479">
        <v>1799457</v>
      </c>
      <c r="H201" s="479">
        <v>4170848</v>
      </c>
      <c r="I201" s="470">
        <v>26</v>
      </c>
      <c r="J201" s="470">
        <v>0</v>
      </c>
      <c r="K201" s="470">
        <v>26</v>
      </c>
      <c r="L201" s="470">
        <v>26</v>
      </c>
      <c r="M201" s="470">
        <v>0</v>
      </c>
      <c r="N201" s="459" t="s">
        <v>3500</v>
      </c>
    </row>
    <row r="202" spans="1:14" x14ac:dyDescent="0.35">
      <c r="A202" s="440" t="s">
        <v>849</v>
      </c>
      <c r="B202" s="474" t="s">
        <v>9813</v>
      </c>
      <c r="C202" s="479">
        <v>179950</v>
      </c>
      <c r="D202" s="479">
        <v>0</v>
      </c>
      <c r="E202" s="479">
        <v>-5350469</v>
      </c>
      <c r="F202" s="479">
        <v>0</v>
      </c>
      <c r="G202" s="479">
        <v>-5852728</v>
      </c>
      <c r="H202" s="479">
        <v>124353640</v>
      </c>
      <c r="I202" s="470">
        <v>7</v>
      </c>
      <c r="J202" s="470">
        <v>3</v>
      </c>
      <c r="K202" s="470">
        <v>4</v>
      </c>
      <c r="L202" s="470">
        <v>3</v>
      </c>
      <c r="M202" s="470">
        <v>1</v>
      </c>
      <c r="N202" s="459" t="s">
        <v>3500</v>
      </c>
    </row>
    <row r="203" spans="1:14" ht="26" x14ac:dyDescent="0.35">
      <c r="A203" s="440" t="s">
        <v>9091</v>
      </c>
      <c r="B203" s="474" t="s">
        <v>16271</v>
      </c>
      <c r="C203" s="479">
        <v>70957932.040000007</v>
      </c>
      <c r="D203" s="479">
        <v>0</v>
      </c>
      <c r="E203" s="479">
        <v>-85811680.569999993</v>
      </c>
      <c r="F203" s="479">
        <v>0</v>
      </c>
      <c r="G203" s="479">
        <v>-85811680.569999993</v>
      </c>
      <c r="H203" s="479">
        <v>373981171</v>
      </c>
      <c r="I203" s="470">
        <v>14</v>
      </c>
      <c r="J203" s="470">
        <v>6</v>
      </c>
      <c r="K203" s="470">
        <v>8</v>
      </c>
      <c r="L203" s="470">
        <v>16</v>
      </c>
      <c r="M203" s="470">
        <v>0</v>
      </c>
      <c r="N203" s="459" t="s">
        <v>4568</v>
      </c>
    </row>
    <row r="204" spans="1:14" x14ac:dyDescent="0.35">
      <c r="A204" s="440" t="s">
        <v>8245</v>
      </c>
      <c r="B204" s="474" t="s">
        <v>3992</v>
      </c>
      <c r="C204" s="479">
        <v>2571196</v>
      </c>
      <c r="D204" s="479">
        <v>0</v>
      </c>
      <c r="E204" s="479">
        <v>-4170782</v>
      </c>
      <c r="F204" s="479">
        <v>0</v>
      </c>
      <c r="G204" s="479">
        <v>-4384959</v>
      </c>
      <c r="H204" s="479">
        <v>0</v>
      </c>
      <c r="I204" s="470">
        <v>3</v>
      </c>
      <c r="J204" s="470">
        <v>0</v>
      </c>
      <c r="K204" s="470">
        <v>3</v>
      </c>
      <c r="L204" s="470">
        <v>0</v>
      </c>
      <c r="M204" s="470">
        <v>0</v>
      </c>
      <c r="N204" s="459" t="s">
        <v>3500</v>
      </c>
    </row>
    <row r="205" spans="1:14" x14ac:dyDescent="0.35">
      <c r="A205" s="440" t="s">
        <v>8649</v>
      </c>
      <c r="B205" s="474" t="s">
        <v>8647</v>
      </c>
      <c r="C205" s="479">
        <v>100014</v>
      </c>
      <c r="D205" s="479">
        <v>0</v>
      </c>
      <c r="E205" s="479">
        <v>-4883772.32</v>
      </c>
      <c r="F205" s="479">
        <v>0</v>
      </c>
      <c r="G205" s="479">
        <v>-4898481.22</v>
      </c>
      <c r="H205" s="479">
        <v>4364473</v>
      </c>
      <c r="I205" s="470">
        <v>2</v>
      </c>
      <c r="J205" s="470">
        <v>1</v>
      </c>
      <c r="K205" s="470">
        <v>1</v>
      </c>
      <c r="L205" s="470">
        <v>2</v>
      </c>
      <c r="M205" s="470">
        <v>1</v>
      </c>
      <c r="N205" s="459" t="s">
        <v>3500</v>
      </c>
    </row>
    <row r="206" spans="1:14" x14ac:dyDescent="0.35">
      <c r="A206" s="440" t="s">
        <v>9896</v>
      </c>
      <c r="B206" s="474" t="s">
        <v>9894</v>
      </c>
      <c r="C206" s="479">
        <v>201475.25</v>
      </c>
      <c r="D206" s="479">
        <v>0</v>
      </c>
      <c r="E206" s="479">
        <v>169805.01</v>
      </c>
      <c r="F206" s="479">
        <v>0</v>
      </c>
      <c r="G206" s="479">
        <v>169805.01</v>
      </c>
      <c r="H206" s="479">
        <v>0</v>
      </c>
      <c r="I206" s="470">
        <v>2</v>
      </c>
      <c r="J206" s="470">
        <v>0</v>
      </c>
      <c r="K206" s="470">
        <v>2</v>
      </c>
      <c r="L206" s="470">
        <v>12</v>
      </c>
      <c r="M206" s="470">
        <v>0</v>
      </c>
      <c r="N206" s="459" t="s">
        <v>3500</v>
      </c>
    </row>
    <row r="207" spans="1:14" x14ac:dyDescent="0.35">
      <c r="A207" s="440" t="s">
        <v>868</v>
      </c>
      <c r="B207" s="474" t="s">
        <v>3838</v>
      </c>
      <c r="C207" s="479">
        <v>125808915</v>
      </c>
      <c r="D207" s="479">
        <v>0</v>
      </c>
      <c r="E207" s="479">
        <v>101859367</v>
      </c>
      <c r="F207" s="479">
        <v>0</v>
      </c>
      <c r="G207" s="479">
        <v>111699651</v>
      </c>
      <c r="H207" s="479">
        <v>17911749</v>
      </c>
      <c r="I207" s="470">
        <v>24</v>
      </c>
      <c r="J207" s="470">
        <v>10</v>
      </c>
      <c r="K207" s="470">
        <v>14</v>
      </c>
      <c r="L207" s="470">
        <v>1</v>
      </c>
      <c r="M207" s="470">
        <v>0</v>
      </c>
      <c r="N207" s="459" t="s">
        <v>4568</v>
      </c>
    </row>
    <row r="208" spans="1:14" x14ac:dyDescent="0.35">
      <c r="A208" s="440" t="s">
        <v>3052</v>
      </c>
      <c r="B208" s="474" t="s">
        <v>8768</v>
      </c>
      <c r="C208" s="479">
        <v>4321390</v>
      </c>
      <c r="D208" s="479">
        <v>0</v>
      </c>
      <c r="E208" s="479">
        <v>3056902.48</v>
      </c>
      <c r="F208" s="479">
        <v>0</v>
      </c>
      <c r="G208" s="479">
        <v>-4544738.47</v>
      </c>
      <c r="H208" s="479">
        <v>23337578</v>
      </c>
      <c r="I208" s="470">
        <v>50</v>
      </c>
      <c r="J208" s="470">
        <v>7</v>
      </c>
      <c r="K208" s="470">
        <v>43</v>
      </c>
      <c r="L208" s="470">
        <v>7</v>
      </c>
      <c r="M208" s="470">
        <v>1</v>
      </c>
      <c r="N208" s="459" t="s">
        <v>3500</v>
      </c>
    </row>
    <row r="209" spans="1:14" x14ac:dyDescent="0.35">
      <c r="A209" s="440" t="s">
        <v>14473</v>
      </c>
      <c r="B209" s="474" t="s">
        <v>14471</v>
      </c>
      <c r="C209" s="479">
        <v>828111.65</v>
      </c>
      <c r="D209" s="479">
        <v>0</v>
      </c>
      <c r="E209" s="479">
        <v>828111.65</v>
      </c>
      <c r="F209" s="479">
        <v>0</v>
      </c>
      <c r="G209" s="479">
        <v>-888233.97</v>
      </c>
      <c r="H209" s="479">
        <v>0</v>
      </c>
      <c r="I209" s="470">
        <v>700</v>
      </c>
      <c r="J209" s="470">
        <v>550</v>
      </c>
      <c r="K209" s="470">
        <v>150</v>
      </c>
      <c r="L209" s="470">
        <v>700</v>
      </c>
      <c r="M209" s="470">
        <v>1</v>
      </c>
      <c r="N209" s="459" t="s">
        <v>3500</v>
      </c>
    </row>
    <row r="210" spans="1:14" x14ac:dyDescent="0.35">
      <c r="A210" s="440" t="s">
        <v>11878</v>
      </c>
      <c r="B210" s="474" t="s">
        <v>8774</v>
      </c>
      <c r="C210" s="479">
        <v>294560</v>
      </c>
      <c r="D210" s="479">
        <v>0</v>
      </c>
      <c r="E210" s="479">
        <v>253020</v>
      </c>
      <c r="F210" s="479">
        <v>0</v>
      </c>
      <c r="G210" s="479">
        <v>259035.3</v>
      </c>
      <c r="H210" s="479">
        <v>35585.879999999997</v>
      </c>
      <c r="I210" s="470">
        <v>24</v>
      </c>
      <c r="J210" s="470">
        <v>6</v>
      </c>
      <c r="K210" s="470">
        <v>18</v>
      </c>
      <c r="L210" s="470">
        <v>26</v>
      </c>
      <c r="M210" s="470">
        <v>1</v>
      </c>
      <c r="N210" s="459" t="s">
        <v>3500</v>
      </c>
    </row>
    <row r="211" spans="1:14" x14ac:dyDescent="0.35">
      <c r="A211" s="440" t="s">
        <v>593</v>
      </c>
      <c r="B211" s="474" t="s">
        <v>4563</v>
      </c>
      <c r="C211" s="479">
        <v>0</v>
      </c>
      <c r="D211" s="479">
        <v>0</v>
      </c>
      <c r="E211" s="479">
        <v>0</v>
      </c>
      <c r="F211" s="479">
        <v>0</v>
      </c>
      <c r="G211" s="479">
        <v>-173273</v>
      </c>
      <c r="H211" s="479">
        <v>5558412</v>
      </c>
      <c r="I211" s="470">
        <v>1</v>
      </c>
      <c r="J211" s="470">
        <v>1</v>
      </c>
      <c r="K211" s="470">
        <v>0</v>
      </c>
      <c r="L211" s="470">
        <v>0</v>
      </c>
      <c r="M211" s="470">
        <v>0</v>
      </c>
      <c r="N211" s="459" t="s">
        <v>3500</v>
      </c>
    </row>
    <row r="212" spans="1:14" x14ac:dyDescent="0.35">
      <c r="A212" s="440" t="s">
        <v>8942</v>
      </c>
      <c r="B212" s="441" t="s">
        <v>8940</v>
      </c>
      <c r="C212" s="479">
        <v>783295</v>
      </c>
      <c r="D212" s="479">
        <v>0</v>
      </c>
      <c r="E212" s="479">
        <v>0</v>
      </c>
      <c r="F212" s="479">
        <v>0</v>
      </c>
      <c r="G212" s="479">
        <v>553495</v>
      </c>
      <c r="H212" s="479">
        <v>229800</v>
      </c>
      <c r="I212" s="470">
        <v>5</v>
      </c>
      <c r="J212" s="470">
        <v>0</v>
      </c>
      <c r="K212" s="470">
        <v>5</v>
      </c>
      <c r="L212" s="470">
        <v>0</v>
      </c>
      <c r="M212" s="470">
        <v>0</v>
      </c>
      <c r="N212" s="459" t="s">
        <v>3500</v>
      </c>
    </row>
    <row r="213" spans="1:14" x14ac:dyDescent="0.35">
      <c r="A213" s="440" t="s">
        <v>8439</v>
      </c>
      <c r="B213" s="474" t="s">
        <v>3636</v>
      </c>
      <c r="C213" s="479">
        <v>3672238</v>
      </c>
      <c r="D213" s="479">
        <v>0</v>
      </c>
      <c r="E213" s="479">
        <v>2355924</v>
      </c>
      <c r="F213" s="479">
        <v>0</v>
      </c>
      <c r="G213" s="479">
        <v>-4408521</v>
      </c>
      <c r="H213" s="479">
        <v>479341</v>
      </c>
      <c r="I213" s="470">
        <v>8</v>
      </c>
      <c r="J213" s="470">
        <v>0</v>
      </c>
      <c r="K213" s="470">
        <v>8</v>
      </c>
      <c r="L213" s="470">
        <v>15</v>
      </c>
      <c r="M213" s="470">
        <v>1</v>
      </c>
      <c r="N213" s="459" t="s">
        <v>3500</v>
      </c>
    </row>
    <row r="214" spans="1:14" ht="26" x14ac:dyDescent="0.35">
      <c r="A214" s="440" t="s">
        <v>15115</v>
      </c>
      <c r="B214" s="474" t="s">
        <v>12823</v>
      </c>
      <c r="C214" s="479">
        <v>97604</v>
      </c>
      <c r="D214" s="479">
        <v>0</v>
      </c>
      <c r="E214" s="479">
        <v>278600</v>
      </c>
      <c r="F214" s="479">
        <v>0</v>
      </c>
      <c r="G214" s="479">
        <v>437800</v>
      </c>
      <c r="H214" s="479">
        <v>0</v>
      </c>
      <c r="I214" s="470"/>
      <c r="J214" s="470"/>
      <c r="K214" s="470"/>
      <c r="L214" s="470"/>
      <c r="M214" s="470"/>
      <c r="N214" s="459"/>
    </row>
    <row r="215" spans="1:14" x14ac:dyDescent="0.35">
      <c r="A215" s="440" t="s">
        <v>15127</v>
      </c>
      <c r="B215" s="474" t="s">
        <v>13917</v>
      </c>
      <c r="C215" s="479">
        <v>1731036</v>
      </c>
      <c r="D215" s="479">
        <v>0</v>
      </c>
      <c r="E215" s="479">
        <v>1819964</v>
      </c>
      <c r="F215" s="479">
        <v>0</v>
      </c>
      <c r="G215" s="479">
        <v>2001036</v>
      </c>
      <c r="H215" s="479">
        <v>0</v>
      </c>
      <c r="I215" s="470"/>
      <c r="J215" s="470"/>
      <c r="K215" s="470"/>
      <c r="L215" s="470"/>
      <c r="M215" s="470"/>
      <c r="N215" s="459"/>
    </row>
    <row r="216" spans="1:14" ht="26" x14ac:dyDescent="0.35">
      <c r="A216" s="440" t="s">
        <v>8447</v>
      </c>
      <c r="B216" s="474" t="s">
        <v>3916</v>
      </c>
      <c r="C216" s="479">
        <v>21574469</v>
      </c>
      <c r="D216" s="479">
        <v>0</v>
      </c>
      <c r="E216" s="479">
        <v>7141154</v>
      </c>
      <c r="F216" s="479">
        <v>0</v>
      </c>
      <c r="G216" s="479">
        <v>13989483</v>
      </c>
      <c r="H216" s="479">
        <v>21404135</v>
      </c>
      <c r="I216" s="470">
        <v>6</v>
      </c>
      <c r="J216" s="470">
        <v>2</v>
      </c>
      <c r="K216" s="470">
        <v>4</v>
      </c>
      <c r="L216" s="470" t="s">
        <v>15402</v>
      </c>
      <c r="M216" s="470">
        <v>0</v>
      </c>
      <c r="N216" s="459" t="s">
        <v>4568</v>
      </c>
    </row>
    <row r="217" spans="1:14" x14ac:dyDescent="0.35">
      <c r="A217" s="440" t="s">
        <v>15116</v>
      </c>
      <c r="B217" s="474" t="s">
        <v>4515</v>
      </c>
      <c r="C217" s="479">
        <v>159102.04</v>
      </c>
      <c r="D217" s="479">
        <v>0</v>
      </c>
      <c r="E217" s="479">
        <v>60510.58</v>
      </c>
      <c r="F217" s="479">
        <v>0</v>
      </c>
      <c r="G217" s="479">
        <v>90510.58</v>
      </c>
      <c r="H217" s="479">
        <v>0</v>
      </c>
      <c r="I217" s="470"/>
      <c r="J217" s="470"/>
      <c r="K217" s="470"/>
      <c r="L217" s="470"/>
      <c r="M217" s="470"/>
      <c r="N217" s="459"/>
    </row>
    <row r="218" spans="1:14" x14ac:dyDescent="0.35">
      <c r="A218" s="440" t="s">
        <v>15117</v>
      </c>
      <c r="B218" s="474" t="s">
        <v>8520</v>
      </c>
      <c r="C218" s="479">
        <v>2319319</v>
      </c>
      <c r="D218" s="479">
        <v>0</v>
      </c>
      <c r="E218" s="479">
        <v>126313</v>
      </c>
      <c r="F218" s="479">
        <v>0</v>
      </c>
      <c r="G218" s="479">
        <v>2256967</v>
      </c>
      <c r="H218" s="479">
        <v>0</v>
      </c>
      <c r="I218" s="470"/>
      <c r="J218" s="470"/>
      <c r="K218" s="470"/>
      <c r="L218" s="470"/>
      <c r="M218" s="470"/>
      <c r="N218" s="459"/>
    </row>
    <row r="219" spans="1:14" x14ac:dyDescent="0.35">
      <c r="A219" s="440" t="s">
        <v>15118</v>
      </c>
      <c r="B219" s="474" t="s">
        <v>10146</v>
      </c>
      <c r="C219" s="479">
        <v>3329533</v>
      </c>
      <c r="D219" s="479">
        <v>0</v>
      </c>
      <c r="E219" s="479">
        <v>3074064</v>
      </c>
      <c r="F219" s="479">
        <v>0</v>
      </c>
      <c r="G219" s="479">
        <v>3918927</v>
      </c>
      <c r="H219" s="479">
        <v>0</v>
      </c>
      <c r="I219" s="470"/>
      <c r="J219" s="470"/>
      <c r="K219" s="470"/>
      <c r="L219" s="470"/>
      <c r="M219" s="470"/>
      <c r="N219" s="459"/>
    </row>
    <row r="220" spans="1:14" x14ac:dyDescent="0.35">
      <c r="A220" s="440" t="s">
        <v>8450</v>
      </c>
      <c r="B220" s="474" t="s">
        <v>3635</v>
      </c>
      <c r="C220" s="479">
        <v>209760</v>
      </c>
      <c r="D220" s="479">
        <v>0</v>
      </c>
      <c r="E220" s="479">
        <v>-350000</v>
      </c>
      <c r="F220" s="479">
        <v>0</v>
      </c>
      <c r="G220" s="479">
        <v>-935148</v>
      </c>
      <c r="H220" s="479">
        <v>647411</v>
      </c>
      <c r="I220" s="470">
        <v>20</v>
      </c>
      <c r="J220" s="470">
        <v>0</v>
      </c>
      <c r="K220" s="470">
        <v>20</v>
      </c>
      <c r="L220" s="470">
        <v>20</v>
      </c>
      <c r="M220" s="470">
        <v>1</v>
      </c>
      <c r="N220" s="459" t="s">
        <v>3500</v>
      </c>
    </row>
    <row r="221" spans="1:14" x14ac:dyDescent="0.35">
      <c r="A221" s="440" t="s">
        <v>3215</v>
      </c>
      <c r="B221" s="474" t="s">
        <v>3562</v>
      </c>
      <c r="C221" s="479">
        <v>148145310</v>
      </c>
      <c r="D221" s="479">
        <v>0</v>
      </c>
      <c r="E221" s="479">
        <v>81257535</v>
      </c>
      <c r="F221" s="479">
        <v>0</v>
      </c>
      <c r="G221" s="479">
        <v>147906630</v>
      </c>
      <c r="H221" s="479">
        <v>87843202</v>
      </c>
      <c r="I221" s="470">
        <v>12</v>
      </c>
      <c r="J221" s="470">
        <v>9</v>
      </c>
      <c r="K221" s="470">
        <v>6</v>
      </c>
      <c r="L221" s="470">
        <v>520</v>
      </c>
      <c r="M221" s="470">
        <v>0</v>
      </c>
      <c r="N221" s="459" t="s">
        <v>4568</v>
      </c>
    </row>
    <row r="222" spans="1:14" ht="26" x14ac:dyDescent="0.35">
      <c r="A222" s="440" t="s">
        <v>8460</v>
      </c>
      <c r="B222" s="474" t="s">
        <v>3882</v>
      </c>
      <c r="C222" s="479">
        <v>0</v>
      </c>
      <c r="D222" s="479">
        <v>0</v>
      </c>
      <c r="E222" s="479">
        <v>0</v>
      </c>
      <c r="F222" s="479">
        <v>0</v>
      </c>
      <c r="G222" s="479">
        <v>0</v>
      </c>
      <c r="H222" s="479">
        <v>0</v>
      </c>
      <c r="I222" s="470">
        <v>3</v>
      </c>
      <c r="J222" s="470">
        <v>1</v>
      </c>
      <c r="K222" s="470">
        <v>2</v>
      </c>
      <c r="L222" s="470">
        <v>0</v>
      </c>
      <c r="M222" s="470">
        <v>0</v>
      </c>
      <c r="N222" s="459" t="s">
        <v>3500</v>
      </c>
    </row>
    <row r="223" spans="1:14" x14ac:dyDescent="0.35">
      <c r="A223" s="440" t="s">
        <v>968</v>
      </c>
      <c r="B223" s="474" t="s">
        <v>3855</v>
      </c>
      <c r="C223" s="479">
        <v>1294940.1499999999</v>
      </c>
      <c r="D223" s="479">
        <v>0</v>
      </c>
      <c r="E223" s="479">
        <v>1206557</v>
      </c>
      <c r="F223" s="479">
        <v>0</v>
      </c>
      <c r="G223" s="479">
        <v>1206550.96</v>
      </c>
      <c r="H223" s="479">
        <v>163094</v>
      </c>
      <c r="I223" s="470">
        <v>3</v>
      </c>
      <c r="J223" s="470">
        <v>1</v>
      </c>
      <c r="K223" s="470">
        <v>2</v>
      </c>
      <c r="L223" s="470">
        <v>15</v>
      </c>
      <c r="M223" s="470">
        <v>0</v>
      </c>
      <c r="N223" s="459" t="s">
        <v>3500</v>
      </c>
    </row>
    <row r="224" spans="1:14" ht="15" thickBot="1" x14ac:dyDescent="0.4">
      <c r="A224" s="440" t="s">
        <v>1440</v>
      </c>
      <c r="B224" s="474" t="s">
        <v>9879</v>
      </c>
      <c r="C224" s="479">
        <v>139050</v>
      </c>
      <c r="D224" s="479">
        <v>0</v>
      </c>
      <c r="E224" s="479">
        <v>139050</v>
      </c>
      <c r="F224" s="479">
        <v>0</v>
      </c>
      <c r="G224" s="479">
        <v>-451985</v>
      </c>
      <c r="H224" s="479">
        <v>0</v>
      </c>
      <c r="I224" s="470">
        <v>9</v>
      </c>
      <c r="J224" s="470">
        <v>6</v>
      </c>
      <c r="K224" s="470">
        <v>3</v>
      </c>
      <c r="L224" s="470">
        <v>2</v>
      </c>
      <c r="M224" s="470">
        <v>1</v>
      </c>
      <c r="N224" s="459" t="s">
        <v>3500</v>
      </c>
    </row>
    <row r="225" spans="1:14" ht="16" thickBot="1" x14ac:dyDescent="0.4">
      <c r="A225" s="535"/>
      <c r="B225" s="536"/>
      <c r="C225" s="537">
        <f t="shared" ref="C225:H225" si="0">SUM(C2:C220)</f>
        <v>13545783424.510002</v>
      </c>
      <c r="D225" s="538">
        <f t="shared" si="0"/>
        <v>16132.06</v>
      </c>
      <c r="E225" s="538">
        <f t="shared" si="0"/>
        <v>-2567792501.1600008</v>
      </c>
      <c r="F225" s="538">
        <f t="shared" si="0"/>
        <v>772948</v>
      </c>
      <c r="G225" s="538">
        <f t="shared" si="0"/>
        <v>-77683005633.750015</v>
      </c>
      <c r="H225" s="539">
        <f t="shared" si="0"/>
        <v>10431843315.019999</v>
      </c>
      <c r="I225" s="540"/>
      <c r="J225" s="540"/>
      <c r="K225" s="540"/>
      <c r="L225" s="540"/>
      <c r="M225" s="540"/>
      <c r="N225" s="541"/>
    </row>
  </sheetData>
  <conditionalFormatting sqref="C225:H225">
    <cfRule type="duplicateValues" dxfId="169" priority="1797"/>
  </conditionalFormatting>
  <conditionalFormatting sqref="G2:G224">
    <cfRule type="cellIs" dxfId="168" priority="1798" operator="lessThan">
      <formula>0</formula>
    </cfRule>
  </conditionalFormatting>
  <pageMargins left="0.7" right="0.7" top="0.75" bottom="0.75" header="0.3" footer="0.3"/>
  <pageSetup scale="10" orientation="portrait" verticalDpi="597"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64B8-5DD5-44C0-91DB-03C67E913A4E}">
  <sheetPr>
    <tabColor theme="5" tint="-0.249977111117893"/>
  </sheetPr>
  <dimension ref="A1:N47"/>
  <sheetViews>
    <sheetView view="pageBreakPreview" zoomScaleNormal="100" zoomScaleSheetLayoutView="100" workbookViewId="0">
      <pane ySplit="1" topLeftCell="A2" activePane="bottomLeft" state="frozen"/>
      <selection pane="bottomLeft" activeCell="C59" sqref="C59"/>
    </sheetView>
  </sheetViews>
  <sheetFormatPr defaultRowHeight="14.5" x14ac:dyDescent="0.35"/>
  <cols>
    <col min="1" max="1" width="46" style="433" customWidth="1"/>
    <col min="2" max="2" width="15.26953125" style="426" bestFit="1" customWidth="1"/>
    <col min="3" max="3" width="16" style="430" bestFit="1" customWidth="1"/>
    <col min="4" max="4" width="20.81640625" style="430" bestFit="1" customWidth="1"/>
    <col min="5" max="5" width="17" style="430" bestFit="1" customWidth="1"/>
    <col min="6" max="6" width="21.81640625" style="430" bestFit="1" customWidth="1"/>
    <col min="7" max="7" width="14.54296875" style="430" bestFit="1" customWidth="1"/>
    <col min="8" max="8" width="12.1796875" style="430" bestFit="1" customWidth="1"/>
    <col min="9" max="9" width="23.90625" style="411" bestFit="1" customWidth="1"/>
    <col min="10" max="10" width="16.36328125" style="411" bestFit="1" customWidth="1"/>
    <col min="11" max="11" width="18.1796875" style="411" bestFit="1" customWidth="1"/>
    <col min="12" max="12" width="27.08984375" style="411" bestFit="1" customWidth="1"/>
    <col min="13" max="13" width="20" style="411" bestFit="1" customWidth="1"/>
    <col min="14" max="14" width="23.08984375" style="434" bestFit="1" customWidth="1"/>
  </cols>
  <sheetData>
    <row r="1" spans="1:14" ht="26" x14ac:dyDescent="0.35">
      <c r="A1" s="420" t="s">
        <v>2948</v>
      </c>
      <c r="B1" s="421" t="s">
        <v>9623</v>
      </c>
      <c r="C1" s="427" t="s">
        <v>9287</v>
      </c>
      <c r="D1" s="427" t="s">
        <v>9288</v>
      </c>
      <c r="E1" s="427" t="s">
        <v>9289</v>
      </c>
      <c r="F1" s="427" t="s">
        <v>9629</v>
      </c>
      <c r="G1" s="427" t="s">
        <v>9290</v>
      </c>
      <c r="H1" s="427" t="s">
        <v>1967</v>
      </c>
      <c r="I1" s="418" t="s">
        <v>4074</v>
      </c>
      <c r="J1" s="418" t="s">
        <v>4075</v>
      </c>
      <c r="K1" s="418" t="s">
        <v>4076</v>
      </c>
      <c r="L1" s="418" t="s">
        <v>4077</v>
      </c>
      <c r="M1" s="418" t="s">
        <v>4079</v>
      </c>
      <c r="N1" s="417" t="s">
        <v>3763</v>
      </c>
    </row>
    <row r="2" spans="1:14" x14ac:dyDescent="0.35">
      <c r="A2" s="422" t="s">
        <v>3206</v>
      </c>
      <c r="B2" s="390" t="s">
        <v>4042</v>
      </c>
      <c r="C2" s="428">
        <v>381522699</v>
      </c>
      <c r="D2" s="428">
        <v>0</v>
      </c>
      <c r="E2" s="428">
        <v>111959894</v>
      </c>
      <c r="F2" s="428">
        <v>0</v>
      </c>
      <c r="G2" s="428">
        <v>379296733</v>
      </c>
      <c r="H2" s="428">
        <v>56043893</v>
      </c>
      <c r="I2" s="408">
        <v>0</v>
      </c>
      <c r="J2" s="408">
        <v>0</v>
      </c>
      <c r="K2" s="408">
        <v>0</v>
      </c>
      <c r="L2" s="408">
        <v>0</v>
      </c>
      <c r="M2" s="408">
        <v>0</v>
      </c>
      <c r="N2" s="415" t="s">
        <v>8222</v>
      </c>
    </row>
    <row r="3" spans="1:14" x14ac:dyDescent="0.35">
      <c r="A3" s="422" t="s">
        <v>7946</v>
      </c>
      <c r="B3" s="390" t="s">
        <v>9208</v>
      </c>
      <c r="C3" s="428">
        <v>2417441</v>
      </c>
      <c r="D3" s="428">
        <v>0</v>
      </c>
      <c r="E3" s="428">
        <v>541000</v>
      </c>
      <c r="F3" s="428">
        <v>0</v>
      </c>
      <c r="G3" s="428">
        <v>1019766</v>
      </c>
      <c r="H3" s="428">
        <v>2963786</v>
      </c>
      <c r="I3" s="408">
        <v>2</v>
      </c>
      <c r="J3" s="408">
        <v>1</v>
      </c>
      <c r="K3" s="408">
        <v>1</v>
      </c>
      <c r="L3" s="408">
        <v>0</v>
      </c>
      <c r="M3" s="408">
        <v>0</v>
      </c>
      <c r="N3" s="415" t="s">
        <v>3790</v>
      </c>
    </row>
    <row r="4" spans="1:14" x14ac:dyDescent="0.35">
      <c r="A4" s="422" t="s">
        <v>9250</v>
      </c>
      <c r="B4" s="390" t="s">
        <v>14564</v>
      </c>
      <c r="C4" s="428">
        <v>2038501</v>
      </c>
      <c r="D4" s="428">
        <v>0</v>
      </c>
      <c r="E4" s="428">
        <v>674644</v>
      </c>
      <c r="F4" s="428">
        <v>0</v>
      </c>
      <c r="G4" s="428">
        <v>-2402435</v>
      </c>
      <c r="H4" s="428">
        <v>294936</v>
      </c>
      <c r="I4" s="408">
        <v>14</v>
      </c>
      <c r="J4" s="408">
        <v>4</v>
      </c>
      <c r="K4" s="408">
        <v>10</v>
      </c>
      <c r="L4" s="408">
        <v>14</v>
      </c>
      <c r="M4" s="408">
        <v>0</v>
      </c>
      <c r="N4" s="415" t="s">
        <v>3790</v>
      </c>
    </row>
    <row r="5" spans="1:14" x14ac:dyDescent="0.35">
      <c r="A5" s="422" t="s">
        <v>1595</v>
      </c>
      <c r="B5" s="390" t="s">
        <v>14815</v>
      </c>
      <c r="C5" s="428">
        <v>2703720</v>
      </c>
      <c r="D5" s="428">
        <v>0</v>
      </c>
      <c r="E5" s="428">
        <v>77771</v>
      </c>
      <c r="F5" s="428">
        <v>0</v>
      </c>
      <c r="G5" s="428">
        <v>-2915614</v>
      </c>
      <c r="H5" s="428">
        <v>6689505</v>
      </c>
      <c r="I5" s="408">
        <v>30</v>
      </c>
      <c r="J5" s="408">
        <v>12</v>
      </c>
      <c r="K5" s="408">
        <v>18</v>
      </c>
      <c r="L5" s="408">
        <v>30</v>
      </c>
      <c r="M5" s="408">
        <v>0</v>
      </c>
      <c r="N5" s="415" t="s">
        <v>8222</v>
      </c>
    </row>
    <row r="6" spans="1:14" ht="26" x14ac:dyDescent="0.35">
      <c r="A6" s="422" t="s">
        <v>4269</v>
      </c>
      <c r="B6" s="390" t="s">
        <v>4025</v>
      </c>
      <c r="C6" s="428">
        <v>757128912</v>
      </c>
      <c r="D6" s="428">
        <v>0</v>
      </c>
      <c r="E6" s="428">
        <v>260421193</v>
      </c>
      <c r="F6" s="428">
        <v>0</v>
      </c>
      <c r="G6" s="428">
        <v>650837346</v>
      </c>
      <c r="H6" s="428">
        <v>0</v>
      </c>
      <c r="I6" s="408">
        <v>7</v>
      </c>
      <c r="J6" s="408">
        <v>7</v>
      </c>
      <c r="K6" s="408">
        <v>0</v>
      </c>
      <c r="L6" s="408">
        <v>74</v>
      </c>
      <c r="M6" s="408">
        <v>0</v>
      </c>
      <c r="N6" s="415" t="s">
        <v>8222</v>
      </c>
    </row>
    <row r="7" spans="1:14" x14ac:dyDescent="0.35">
      <c r="A7" s="422" t="s">
        <v>2995</v>
      </c>
      <c r="B7" s="390" t="s">
        <v>8256</v>
      </c>
      <c r="C7" s="428">
        <v>3206534</v>
      </c>
      <c r="D7" s="428">
        <v>0</v>
      </c>
      <c r="E7" s="428">
        <v>2872698</v>
      </c>
      <c r="F7" s="428">
        <v>0</v>
      </c>
      <c r="G7" s="428">
        <v>-8800611</v>
      </c>
      <c r="H7" s="428">
        <v>0</v>
      </c>
      <c r="I7" s="408">
        <v>865</v>
      </c>
      <c r="J7" s="408">
        <v>173</v>
      </c>
      <c r="K7" s="408">
        <v>692</v>
      </c>
      <c r="L7" s="408">
        <v>7</v>
      </c>
      <c r="M7" s="408">
        <v>18</v>
      </c>
      <c r="N7" s="415" t="s">
        <v>8201</v>
      </c>
    </row>
    <row r="8" spans="1:14" x14ac:dyDescent="0.35">
      <c r="A8" s="422" t="s">
        <v>41</v>
      </c>
      <c r="B8" s="390" t="s">
        <v>8771</v>
      </c>
      <c r="C8" s="428">
        <v>76998514</v>
      </c>
      <c r="D8" s="428">
        <v>0</v>
      </c>
      <c r="E8" s="428">
        <v>7456414</v>
      </c>
      <c r="F8" s="428">
        <v>0</v>
      </c>
      <c r="G8" s="428">
        <v>36710905</v>
      </c>
      <c r="H8" s="428">
        <v>0</v>
      </c>
      <c r="I8" s="408">
        <v>89</v>
      </c>
      <c r="J8" s="408">
        <v>26</v>
      </c>
      <c r="K8" s="408">
        <v>63</v>
      </c>
      <c r="L8" s="408">
        <v>30</v>
      </c>
      <c r="M8" s="408">
        <v>1</v>
      </c>
      <c r="N8" s="415" t="s">
        <v>8222</v>
      </c>
    </row>
    <row r="9" spans="1:14" x14ac:dyDescent="0.35">
      <c r="A9" s="422" t="s">
        <v>3188</v>
      </c>
      <c r="B9" s="390" t="s">
        <v>8797</v>
      </c>
      <c r="C9" s="428">
        <v>4040737</v>
      </c>
      <c r="D9" s="428">
        <v>0</v>
      </c>
      <c r="E9" s="428">
        <v>1962735.81</v>
      </c>
      <c r="F9" s="428">
        <v>0</v>
      </c>
      <c r="G9" s="428">
        <v>3495589.91</v>
      </c>
      <c r="H9" s="428">
        <v>1450892</v>
      </c>
      <c r="I9" s="408">
        <v>22</v>
      </c>
      <c r="J9" s="408">
        <v>4</v>
      </c>
      <c r="K9" s="408">
        <v>18</v>
      </c>
      <c r="L9" s="408">
        <v>46</v>
      </c>
      <c r="M9" s="408">
        <v>0</v>
      </c>
      <c r="N9" s="415" t="s">
        <v>3790</v>
      </c>
    </row>
    <row r="10" spans="1:14" ht="29" x14ac:dyDescent="0.35">
      <c r="A10" s="422" t="s">
        <v>16748</v>
      </c>
      <c r="B10" s="390" t="s">
        <v>8769</v>
      </c>
      <c r="C10" s="428">
        <v>62626831</v>
      </c>
      <c r="D10" s="428">
        <v>0</v>
      </c>
      <c r="E10" s="428">
        <v>53630239</v>
      </c>
      <c r="F10" s="428">
        <v>0</v>
      </c>
      <c r="G10" s="428">
        <v>-78861186</v>
      </c>
      <c r="H10" s="428">
        <v>0</v>
      </c>
      <c r="I10" s="408">
        <v>2</v>
      </c>
      <c r="J10" s="408">
        <v>2</v>
      </c>
      <c r="K10" s="408">
        <v>0</v>
      </c>
      <c r="L10" s="408" t="s">
        <v>16561</v>
      </c>
      <c r="M10" s="408">
        <v>1</v>
      </c>
      <c r="N10" s="415" t="s">
        <v>8222</v>
      </c>
    </row>
    <row r="11" spans="1:14" x14ac:dyDescent="0.35">
      <c r="A11" s="422" t="s">
        <v>3143</v>
      </c>
      <c r="B11" s="390" t="s">
        <v>4004</v>
      </c>
      <c r="C11" s="428">
        <v>1156542319</v>
      </c>
      <c r="D11" s="428">
        <v>0</v>
      </c>
      <c r="E11" s="428">
        <v>1029519101</v>
      </c>
      <c r="F11" s="428">
        <v>0</v>
      </c>
      <c r="G11" s="428">
        <v>-1193823043</v>
      </c>
      <c r="H11" s="428">
        <v>1812952</v>
      </c>
      <c r="I11" s="408">
        <v>0</v>
      </c>
      <c r="J11" s="408">
        <v>0</v>
      </c>
      <c r="K11" s="408">
        <v>0</v>
      </c>
      <c r="L11" s="408">
        <v>7</v>
      </c>
      <c r="M11" s="408">
        <v>0</v>
      </c>
      <c r="N11" s="415" t="s">
        <v>8222</v>
      </c>
    </row>
    <row r="12" spans="1:14" x14ac:dyDescent="0.35">
      <c r="A12" s="422" t="s">
        <v>4324</v>
      </c>
      <c r="B12" s="390" t="s">
        <v>8326</v>
      </c>
      <c r="C12" s="428">
        <v>3540207</v>
      </c>
      <c r="D12" s="428">
        <v>0</v>
      </c>
      <c r="E12" s="428">
        <v>3294736</v>
      </c>
      <c r="F12" s="428">
        <v>0</v>
      </c>
      <c r="G12" s="428">
        <v>-3549781</v>
      </c>
      <c r="H12" s="428">
        <v>304448</v>
      </c>
      <c r="I12" s="408">
        <v>3</v>
      </c>
      <c r="J12" s="408">
        <v>2</v>
      </c>
      <c r="K12" s="408">
        <v>1</v>
      </c>
      <c r="L12" s="408">
        <v>20</v>
      </c>
      <c r="M12" s="408">
        <v>0</v>
      </c>
      <c r="N12" s="415" t="s">
        <v>3790</v>
      </c>
    </row>
    <row r="13" spans="1:14" x14ac:dyDescent="0.35">
      <c r="A13" s="422" t="s">
        <v>31</v>
      </c>
      <c r="B13" s="390" t="s">
        <v>11801</v>
      </c>
      <c r="C13" s="428">
        <v>135963774</v>
      </c>
      <c r="D13" s="428">
        <v>0</v>
      </c>
      <c r="E13" s="428">
        <v>97167919</v>
      </c>
      <c r="F13" s="428">
        <v>0</v>
      </c>
      <c r="G13" s="428">
        <v>199509134</v>
      </c>
      <c r="H13" s="428">
        <v>277554006</v>
      </c>
      <c r="I13" s="408">
        <v>8</v>
      </c>
      <c r="J13" s="408">
        <v>3</v>
      </c>
      <c r="K13" s="408">
        <v>5</v>
      </c>
      <c r="L13" s="408">
        <v>50</v>
      </c>
      <c r="M13" s="408">
        <v>0</v>
      </c>
      <c r="N13" s="415" t="s">
        <v>8222</v>
      </c>
    </row>
    <row r="14" spans="1:14" x14ac:dyDescent="0.35">
      <c r="A14" s="422" t="s">
        <v>13168</v>
      </c>
      <c r="B14" s="390" t="s">
        <v>13166</v>
      </c>
      <c r="C14" s="428">
        <v>29675705</v>
      </c>
      <c r="D14" s="428">
        <v>0</v>
      </c>
      <c r="E14" s="428">
        <v>28769366</v>
      </c>
      <c r="F14" s="428">
        <v>0</v>
      </c>
      <c r="G14" s="428">
        <v>-33338126</v>
      </c>
      <c r="H14" s="428">
        <v>0</v>
      </c>
      <c r="I14" s="408">
        <v>4</v>
      </c>
      <c r="J14" s="408">
        <v>0</v>
      </c>
      <c r="K14" s="408">
        <v>4</v>
      </c>
      <c r="L14" s="408">
        <v>30</v>
      </c>
      <c r="M14" s="408">
        <v>0</v>
      </c>
      <c r="N14" s="415" t="s">
        <v>8222</v>
      </c>
    </row>
    <row r="15" spans="1:14" x14ac:dyDescent="0.35">
      <c r="A15" s="422" t="s">
        <v>16482</v>
      </c>
      <c r="B15" s="390" t="s">
        <v>3998</v>
      </c>
      <c r="C15" s="428">
        <v>6849149</v>
      </c>
      <c r="D15" s="428">
        <v>0</v>
      </c>
      <c r="E15" s="428">
        <v>1721018</v>
      </c>
      <c r="F15" s="428">
        <v>0</v>
      </c>
      <c r="G15" s="428">
        <v>2255492</v>
      </c>
      <c r="H15" s="428">
        <v>6240631</v>
      </c>
      <c r="I15" s="408">
        <v>8</v>
      </c>
      <c r="J15" s="408">
        <v>3</v>
      </c>
      <c r="K15" s="408">
        <v>5</v>
      </c>
      <c r="L15" s="408">
        <v>60</v>
      </c>
      <c r="M15" s="408">
        <v>1</v>
      </c>
      <c r="N15" s="415" t="s">
        <v>8201</v>
      </c>
    </row>
    <row r="16" spans="1:14" x14ac:dyDescent="0.35">
      <c r="A16" s="422" t="s">
        <v>4366</v>
      </c>
      <c r="B16" s="390" t="s">
        <v>3649</v>
      </c>
      <c r="C16" s="428">
        <v>511864350</v>
      </c>
      <c r="D16" s="428">
        <v>0</v>
      </c>
      <c r="E16" s="428">
        <v>0</v>
      </c>
      <c r="F16" s="428">
        <v>0</v>
      </c>
      <c r="G16" s="428">
        <v>468444784</v>
      </c>
      <c r="H16" s="428">
        <v>285339740</v>
      </c>
      <c r="I16" s="408">
        <v>5</v>
      </c>
      <c r="J16" s="408">
        <v>2</v>
      </c>
      <c r="K16" s="408">
        <v>3</v>
      </c>
      <c r="L16" s="408">
        <v>0</v>
      </c>
      <c r="M16" s="408">
        <v>3</v>
      </c>
      <c r="N16" s="415" t="s">
        <v>8222</v>
      </c>
    </row>
    <row r="17" spans="1:14" x14ac:dyDescent="0.35">
      <c r="A17" s="422" t="s">
        <v>120</v>
      </c>
      <c r="B17" s="390" t="s">
        <v>4011</v>
      </c>
      <c r="C17" s="428">
        <v>74046330.370000005</v>
      </c>
      <c r="D17" s="428">
        <v>0</v>
      </c>
      <c r="E17" s="428">
        <v>49190167.789999999</v>
      </c>
      <c r="F17" s="428">
        <v>0</v>
      </c>
      <c r="G17" s="428">
        <v>68952353</v>
      </c>
      <c r="H17" s="428">
        <v>131261441</v>
      </c>
      <c r="I17" s="408">
        <v>48</v>
      </c>
      <c r="J17" s="408">
        <v>22</v>
      </c>
      <c r="K17" s="408">
        <v>26</v>
      </c>
      <c r="L17" s="408">
        <v>65</v>
      </c>
      <c r="M17" s="408">
        <v>1</v>
      </c>
      <c r="N17" s="415" t="s">
        <v>8222</v>
      </c>
    </row>
    <row r="18" spans="1:14" x14ac:dyDescent="0.35">
      <c r="A18" s="422" t="s">
        <v>3184</v>
      </c>
      <c r="B18" s="390" t="s">
        <v>8517</v>
      </c>
      <c r="C18" s="428">
        <v>12209685</v>
      </c>
      <c r="D18" s="428">
        <v>0</v>
      </c>
      <c r="E18" s="428">
        <v>8860966</v>
      </c>
      <c r="F18" s="428">
        <v>0</v>
      </c>
      <c r="G18" s="428">
        <v>10251558</v>
      </c>
      <c r="H18" s="428">
        <v>4137160</v>
      </c>
      <c r="I18" s="408">
        <v>6</v>
      </c>
      <c r="J18" s="408">
        <v>3</v>
      </c>
      <c r="K18" s="408">
        <v>3</v>
      </c>
      <c r="L18" s="408">
        <v>15</v>
      </c>
      <c r="M18" s="408">
        <v>1</v>
      </c>
      <c r="N18" s="415" t="s">
        <v>8222</v>
      </c>
    </row>
    <row r="19" spans="1:14" x14ac:dyDescent="0.35">
      <c r="A19" s="422" t="s">
        <v>248</v>
      </c>
      <c r="B19" s="390" t="s">
        <v>8218</v>
      </c>
      <c r="C19" s="428">
        <v>1090000</v>
      </c>
      <c r="D19" s="428">
        <v>0</v>
      </c>
      <c r="E19" s="428">
        <v>1337572.93</v>
      </c>
      <c r="F19" s="428">
        <v>0</v>
      </c>
      <c r="G19" s="428">
        <v>-2308481.4300000002</v>
      </c>
      <c r="H19" s="428">
        <v>0</v>
      </c>
      <c r="I19" s="408">
        <v>6</v>
      </c>
      <c r="J19" s="408">
        <v>6</v>
      </c>
      <c r="K19" s="408">
        <v>0</v>
      </c>
      <c r="L19" s="408">
        <v>3</v>
      </c>
      <c r="M19" s="408">
        <v>1</v>
      </c>
      <c r="N19" s="415" t="s">
        <v>3790</v>
      </c>
    </row>
    <row r="20" spans="1:14" x14ac:dyDescent="0.35">
      <c r="A20" s="423" t="s">
        <v>16375</v>
      </c>
      <c r="B20" s="390" t="s">
        <v>3634</v>
      </c>
      <c r="C20" s="428">
        <v>200195441</v>
      </c>
      <c r="D20" s="428">
        <v>0</v>
      </c>
      <c r="E20" s="428">
        <v>154998381</v>
      </c>
      <c r="F20" s="428">
        <v>0</v>
      </c>
      <c r="G20" s="428">
        <v>184471948</v>
      </c>
      <c r="H20" s="428">
        <v>43907266</v>
      </c>
      <c r="I20" s="408">
        <v>7</v>
      </c>
      <c r="J20" s="408">
        <v>2</v>
      </c>
      <c r="K20" s="408">
        <v>5</v>
      </c>
      <c r="L20" s="408">
        <v>376</v>
      </c>
      <c r="M20" s="408">
        <v>1</v>
      </c>
      <c r="N20" s="415" t="s">
        <v>8222</v>
      </c>
    </row>
    <row r="21" spans="1:14" x14ac:dyDescent="0.35">
      <c r="A21" s="422" t="s">
        <v>3194</v>
      </c>
      <c r="B21" s="390" t="s">
        <v>3859</v>
      </c>
      <c r="C21" s="428">
        <v>1384663.65</v>
      </c>
      <c r="D21" s="428">
        <v>0</v>
      </c>
      <c r="E21" s="428">
        <v>78470</v>
      </c>
      <c r="F21" s="428">
        <v>0</v>
      </c>
      <c r="G21" s="428">
        <v>-2324232.1800000002</v>
      </c>
      <c r="H21" s="428">
        <v>0</v>
      </c>
      <c r="I21" s="408">
        <v>5</v>
      </c>
      <c r="J21" s="408">
        <v>0</v>
      </c>
      <c r="K21" s="408">
        <v>5</v>
      </c>
      <c r="L21" s="408">
        <v>31</v>
      </c>
      <c r="M21" s="408">
        <v>0</v>
      </c>
      <c r="N21" s="415" t="s">
        <v>3790</v>
      </c>
    </row>
    <row r="22" spans="1:14" x14ac:dyDescent="0.35">
      <c r="A22" s="422" t="s">
        <v>210</v>
      </c>
      <c r="B22" s="390" t="s">
        <v>14170</v>
      </c>
      <c r="C22" s="428">
        <v>2842483</v>
      </c>
      <c r="D22" s="428">
        <v>0</v>
      </c>
      <c r="E22" s="428">
        <v>973000</v>
      </c>
      <c r="F22" s="428">
        <v>0</v>
      </c>
      <c r="G22" s="428">
        <v>1631007</v>
      </c>
      <c r="H22" s="428">
        <v>1231996666</v>
      </c>
      <c r="I22" s="408">
        <v>4</v>
      </c>
      <c r="J22" s="408">
        <v>4</v>
      </c>
      <c r="K22" s="408">
        <v>0</v>
      </c>
      <c r="L22" s="408">
        <v>0</v>
      </c>
      <c r="M22" s="408">
        <v>0</v>
      </c>
      <c r="N22" s="415" t="s">
        <v>3790</v>
      </c>
    </row>
    <row r="23" spans="1:14" x14ac:dyDescent="0.35">
      <c r="A23" s="422" t="s">
        <v>3079</v>
      </c>
      <c r="B23" s="390" t="s">
        <v>4560</v>
      </c>
      <c r="C23" s="428">
        <v>439114302.38999999</v>
      </c>
      <c r="D23" s="428">
        <v>0</v>
      </c>
      <c r="E23" s="428">
        <v>224671236.16999999</v>
      </c>
      <c r="F23" s="428">
        <v>0</v>
      </c>
      <c r="G23" s="428">
        <v>-594861328.36000001</v>
      </c>
      <c r="H23" s="428">
        <v>2772337107</v>
      </c>
      <c r="I23" s="408">
        <v>119617</v>
      </c>
      <c r="J23" s="408">
        <v>0</v>
      </c>
      <c r="K23" s="408">
        <v>0</v>
      </c>
      <c r="L23" s="408">
        <v>119617</v>
      </c>
      <c r="M23" s="408">
        <v>362</v>
      </c>
      <c r="N23" s="415" t="s">
        <v>8222</v>
      </c>
    </row>
    <row r="24" spans="1:14" x14ac:dyDescent="0.35">
      <c r="A24" s="422" t="s">
        <v>16631</v>
      </c>
      <c r="B24" s="390" t="s">
        <v>14341</v>
      </c>
      <c r="C24" s="428">
        <v>2042800</v>
      </c>
      <c r="D24" s="428">
        <v>0</v>
      </c>
      <c r="E24" s="428">
        <v>249773</v>
      </c>
      <c r="F24" s="428">
        <v>0</v>
      </c>
      <c r="G24" s="428">
        <v>-2052832</v>
      </c>
      <c r="H24" s="428">
        <v>1172790</v>
      </c>
      <c r="I24" s="408">
        <v>46</v>
      </c>
      <c r="J24" s="408">
        <v>9</v>
      </c>
      <c r="K24" s="408">
        <v>37</v>
      </c>
      <c r="L24" s="408">
        <v>38</v>
      </c>
      <c r="M24" s="408">
        <v>0</v>
      </c>
      <c r="N24" s="415" t="s">
        <v>3790</v>
      </c>
    </row>
    <row r="25" spans="1:14" x14ac:dyDescent="0.35">
      <c r="A25" s="422" t="s">
        <v>3210</v>
      </c>
      <c r="B25" s="390" t="s">
        <v>16483</v>
      </c>
      <c r="C25" s="428">
        <v>3418320</v>
      </c>
      <c r="D25" s="428">
        <v>0</v>
      </c>
      <c r="E25" s="428">
        <v>2447845</v>
      </c>
      <c r="F25" s="428">
        <v>0</v>
      </c>
      <c r="G25" s="428">
        <v>-183250107</v>
      </c>
      <c r="H25" s="428">
        <v>534863349</v>
      </c>
      <c r="I25" s="408">
        <v>65000</v>
      </c>
      <c r="J25" s="408">
        <v>20000</v>
      </c>
      <c r="K25" s="408">
        <v>45000</v>
      </c>
      <c r="L25" s="408" t="s">
        <v>16484</v>
      </c>
      <c r="M25" s="408">
        <v>58</v>
      </c>
      <c r="N25" s="415" t="s">
        <v>8222</v>
      </c>
    </row>
    <row r="26" spans="1:14" x14ac:dyDescent="0.35">
      <c r="A26" s="422" t="s">
        <v>2949</v>
      </c>
      <c r="B26" s="390" t="s">
        <v>16658</v>
      </c>
      <c r="C26" s="428">
        <v>45390162</v>
      </c>
      <c r="D26" s="428">
        <v>0</v>
      </c>
      <c r="E26" s="428">
        <v>15323406</v>
      </c>
      <c r="F26" s="428">
        <v>0</v>
      </c>
      <c r="G26" s="428">
        <v>42693594</v>
      </c>
      <c r="H26" s="428">
        <v>0</v>
      </c>
      <c r="I26" s="408">
        <v>7</v>
      </c>
      <c r="J26" s="408">
        <v>2</v>
      </c>
      <c r="K26" s="408">
        <v>5</v>
      </c>
      <c r="L26" s="408">
        <v>4</v>
      </c>
      <c r="M26" s="408">
        <v>1</v>
      </c>
      <c r="N26" s="415" t="s">
        <v>8222</v>
      </c>
    </row>
    <row r="27" spans="1:14" x14ac:dyDescent="0.35">
      <c r="A27" s="422" t="s">
        <v>8682</v>
      </c>
      <c r="B27" s="390" t="s">
        <v>8655</v>
      </c>
      <c r="C27" s="428">
        <v>1078328</v>
      </c>
      <c r="D27" s="428">
        <v>0</v>
      </c>
      <c r="E27" s="428">
        <v>306205</v>
      </c>
      <c r="F27" s="428">
        <v>0</v>
      </c>
      <c r="G27" s="428">
        <v>-1108946</v>
      </c>
      <c r="H27" s="428">
        <v>76768</v>
      </c>
      <c r="I27" s="408">
        <v>5</v>
      </c>
      <c r="J27" s="408">
        <v>3</v>
      </c>
      <c r="K27" s="408">
        <v>2</v>
      </c>
      <c r="L27" s="408">
        <v>8</v>
      </c>
      <c r="M27" s="408">
        <v>0</v>
      </c>
      <c r="N27" s="415" t="s">
        <v>3790</v>
      </c>
    </row>
    <row r="28" spans="1:14" x14ac:dyDescent="0.35">
      <c r="A28" s="422" t="s">
        <v>82</v>
      </c>
      <c r="B28" s="390" t="s">
        <v>4005</v>
      </c>
      <c r="C28" s="428">
        <v>678412000</v>
      </c>
      <c r="D28" s="428">
        <v>0</v>
      </c>
      <c r="E28" s="428">
        <v>61890600</v>
      </c>
      <c r="F28" s="428">
        <v>0</v>
      </c>
      <c r="G28" s="428">
        <v>-783074000</v>
      </c>
      <c r="H28" s="428">
        <v>238162000</v>
      </c>
      <c r="I28" s="408">
        <v>8</v>
      </c>
      <c r="J28" s="408">
        <v>5</v>
      </c>
      <c r="K28" s="408">
        <v>3</v>
      </c>
      <c r="L28" s="408">
        <v>0</v>
      </c>
      <c r="M28" s="408">
        <v>1</v>
      </c>
      <c r="N28" s="415" t="s">
        <v>8222</v>
      </c>
    </row>
    <row r="29" spans="1:14" ht="27.5" x14ac:dyDescent="0.35">
      <c r="A29" s="423" t="s">
        <v>16749</v>
      </c>
      <c r="B29" s="390" t="s">
        <v>8192</v>
      </c>
      <c r="C29" s="428">
        <v>61401632</v>
      </c>
      <c r="D29" s="428">
        <v>0</v>
      </c>
      <c r="E29" s="428">
        <v>30793536</v>
      </c>
      <c r="F29" s="428">
        <v>0</v>
      </c>
      <c r="G29" s="428">
        <v>-62743618</v>
      </c>
      <c r="H29" s="428">
        <v>62143257</v>
      </c>
      <c r="I29" s="408">
        <v>8</v>
      </c>
      <c r="J29" s="408">
        <v>4</v>
      </c>
      <c r="K29" s="408">
        <v>4</v>
      </c>
      <c r="L29" s="408">
        <v>0</v>
      </c>
      <c r="M29" s="408">
        <v>1</v>
      </c>
      <c r="N29" s="415" t="s">
        <v>8222</v>
      </c>
    </row>
    <row r="30" spans="1:14" ht="39" x14ac:dyDescent="0.35">
      <c r="A30" s="422" t="s">
        <v>16547</v>
      </c>
      <c r="B30" s="390" t="s">
        <v>8307</v>
      </c>
      <c r="C30" s="428">
        <v>216773880</v>
      </c>
      <c r="D30" s="428">
        <v>0</v>
      </c>
      <c r="E30" s="428">
        <v>69651257</v>
      </c>
      <c r="F30" s="428">
        <v>0</v>
      </c>
      <c r="G30" s="428">
        <v>-356668757</v>
      </c>
      <c r="H30" s="428">
        <v>4886631389</v>
      </c>
      <c r="I30" s="408" t="s">
        <v>16637</v>
      </c>
      <c r="J30" s="408" t="s">
        <v>16638</v>
      </c>
      <c r="K30" s="408" t="s">
        <v>16639</v>
      </c>
      <c r="L30" s="408" t="s">
        <v>16640</v>
      </c>
      <c r="M30" s="408">
        <v>0</v>
      </c>
      <c r="N30" s="415" t="s">
        <v>8222</v>
      </c>
    </row>
    <row r="31" spans="1:14" x14ac:dyDescent="0.35">
      <c r="A31" s="422" t="s">
        <v>5001</v>
      </c>
      <c r="B31" s="390" t="s">
        <v>8289</v>
      </c>
      <c r="C31" s="428">
        <v>94059847</v>
      </c>
      <c r="D31" s="428">
        <v>0</v>
      </c>
      <c r="E31" s="428">
        <v>78888058</v>
      </c>
      <c r="F31" s="428">
        <v>0</v>
      </c>
      <c r="G31" s="428">
        <v>-129568600</v>
      </c>
      <c r="H31" s="428">
        <v>67691489</v>
      </c>
      <c r="I31" s="408">
        <v>12</v>
      </c>
      <c r="J31" s="408">
        <v>4</v>
      </c>
      <c r="K31" s="408">
        <v>8</v>
      </c>
      <c r="L31" s="408">
        <v>147</v>
      </c>
      <c r="M31" s="408">
        <v>0</v>
      </c>
      <c r="N31" s="625" t="s">
        <v>8222</v>
      </c>
    </row>
    <row r="32" spans="1:14" ht="27.5" x14ac:dyDescent="0.35">
      <c r="A32" s="422" t="s">
        <v>16750</v>
      </c>
      <c r="B32" s="390" t="s">
        <v>8652</v>
      </c>
      <c r="C32" s="428">
        <v>71308323</v>
      </c>
      <c r="D32" s="428">
        <v>0</v>
      </c>
      <c r="E32" s="428">
        <v>-81406485</v>
      </c>
      <c r="F32" s="428">
        <v>0</v>
      </c>
      <c r="G32" s="428">
        <v>-91945730</v>
      </c>
      <c r="H32" s="428">
        <v>0</v>
      </c>
      <c r="I32" s="408">
        <v>4</v>
      </c>
      <c r="J32" s="408">
        <v>2</v>
      </c>
      <c r="K32" s="408">
        <v>2</v>
      </c>
      <c r="L32" s="408">
        <v>25</v>
      </c>
      <c r="M32" s="408">
        <v>0</v>
      </c>
      <c r="N32" s="415" t="s">
        <v>8222</v>
      </c>
    </row>
    <row r="33" spans="1:14" x14ac:dyDescent="0.35">
      <c r="A33" s="422" t="s">
        <v>3200</v>
      </c>
      <c r="B33" s="390" t="s">
        <v>3968</v>
      </c>
      <c r="C33" s="428">
        <v>373903677</v>
      </c>
      <c r="D33" s="428">
        <v>0</v>
      </c>
      <c r="E33" s="428">
        <v>104817096</v>
      </c>
      <c r="F33" s="428">
        <v>0</v>
      </c>
      <c r="G33" s="428">
        <v>336435397</v>
      </c>
      <c r="H33" s="428">
        <v>0</v>
      </c>
      <c r="I33" s="408">
        <v>5405</v>
      </c>
      <c r="J33" s="408">
        <v>2100</v>
      </c>
      <c r="K33" s="408">
        <v>3305</v>
      </c>
      <c r="L33" s="408">
        <v>6</v>
      </c>
      <c r="M33" s="408">
        <v>24</v>
      </c>
      <c r="N33" s="415" t="s">
        <v>8222</v>
      </c>
    </row>
    <row r="34" spans="1:14" x14ac:dyDescent="0.35">
      <c r="A34" s="422" t="s">
        <v>849</v>
      </c>
      <c r="B34" s="390" t="s">
        <v>9813</v>
      </c>
      <c r="C34" s="428">
        <v>1012174</v>
      </c>
      <c r="D34" s="428">
        <v>0</v>
      </c>
      <c r="E34" s="428">
        <v>-8666728</v>
      </c>
      <c r="F34" s="428">
        <v>0</v>
      </c>
      <c r="G34" s="428">
        <v>-9258885</v>
      </c>
      <c r="H34" s="428">
        <v>126016478</v>
      </c>
      <c r="I34" s="408">
        <v>7</v>
      </c>
      <c r="J34" s="408">
        <v>3</v>
      </c>
      <c r="K34" s="408">
        <v>4</v>
      </c>
      <c r="L34" s="408">
        <v>3</v>
      </c>
      <c r="M34" s="408">
        <v>1</v>
      </c>
      <c r="N34" s="415" t="s">
        <v>3790</v>
      </c>
    </row>
    <row r="35" spans="1:14" x14ac:dyDescent="0.35">
      <c r="A35" s="422" t="s">
        <v>5116</v>
      </c>
      <c r="B35" s="390" t="s">
        <v>4194</v>
      </c>
      <c r="C35" s="428">
        <v>105055656</v>
      </c>
      <c r="D35" s="428">
        <v>0</v>
      </c>
      <c r="E35" s="428">
        <v>50971480</v>
      </c>
      <c r="F35" s="428">
        <v>0</v>
      </c>
      <c r="G35" s="428">
        <v>99574124</v>
      </c>
      <c r="H35" s="428">
        <v>32456826</v>
      </c>
      <c r="I35" s="408">
        <v>3</v>
      </c>
      <c r="J35" s="408">
        <v>1</v>
      </c>
      <c r="K35" s="408">
        <v>2</v>
      </c>
      <c r="L35" s="408">
        <v>255</v>
      </c>
      <c r="M35" s="408">
        <v>0</v>
      </c>
      <c r="N35" s="415" t="s">
        <v>8222</v>
      </c>
    </row>
    <row r="36" spans="1:14" x14ac:dyDescent="0.35">
      <c r="A36" s="422" t="s">
        <v>146</v>
      </c>
      <c r="B36" s="390" t="s">
        <v>4024</v>
      </c>
      <c r="C36" s="428">
        <v>22259417.379999999</v>
      </c>
      <c r="D36" s="428">
        <v>0</v>
      </c>
      <c r="E36" s="428">
        <v>2260920.92</v>
      </c>
      <c r="F36" s="428">
        <v>0</v>
      </c>
      <c r="G36" s="428">
        <v>-35880780.020000003</v>
      </c>
      <c r="H36" s="428">
        <v>18125759</v>
      </c>
      <c r="I36" s="408">
        <v>9</v>
      </c>
      <c r="J36" s="408">
        <v>7</v>
      </c>
      <c r="K36" s="408">
        <v>2</v>
      </c>
      <c r="L36" s="408">
        <v>0</v>
      </c>
      <c r="M36" s="408">
        <v>1</v>
      </c>
      <c r="N36" s="415" t="s">
        <v>8222</v>
      </c>
    </row>
    <row r="37" spans="1:14" x14ac:dyDescent="0.35">
      <c r="A37" s="431"/>
      <c r="B37" s="424"/>
      <c r="C37" s="428"/>
      <c r="D37" s="428"/>
      <c r="E37" s="428"/>
      <c r="F37" s="428"/>
      <c r="G37" s="428"/>
      <c r="H37" s="428"/>
      <c r="I37" s="408"/>
      <c r="J37" s="408"/>
      <c r="K37" s="408"/>
      <c r="L37" s="408"/>
      <c r="M37" s="408"/>
      <c r="N37" s="415"/>
    </row>
    <row r="38" spans="1:14" x14ac:dyDescent="0.35">
      <c r="A38" s="431"/>
      <c r="B38" s="424"/>
      <c r="C38" s="428"/>
      <c r="D38" s="428"/>
      <c r="E38" s="428"/>
      <c r="F38" s="428"/>
      <c r="G38" s="428"/>
      <c r="H38" s="428"/>
      <c r="I38" s="408"/>
      <c r="J38" s="408"/>
      <c r="K38" s="408"/>
      <c r="L38" s="408"/>
      <c r="M38" s="408"/>
      <c r="N38" s="415"/>
    </row>
    <row r="39" spans="1:14" x14ac:dyDescent="0.35">
      <c r="A39" s="431"/>
      <c r="B39" s="424"/>
      <c r="C39" s="428"/>
      <c r="D39" s="428"/>
      <c r="E39" s="428"/>
      <c r="F39" s="428"/>
      <c r="G39" s="428"/>
      <c r="H39" s="428"/>
      <c r="I39" s="408"/>
      <c r="J39" s="408"/>
      <c r="K39" s="408"/>
      <c r="L39" s="408"/>
      <c r="M39" s="408"/>
      <c r="N39" s="415"/>
    </row>
    <row r="40" spans="1:14" x14ac:dyDescent="0.35">
      <c r="A40" s="431"/>
      <c r="B40" s="424"/>
      <c r="C40" s="428"/>
      <c r="D40" s="428"/>
      <c r="E40" s="428"/>
      <c r="F40" s="428"/>
      <c r="G40" s="428"/>
      <c r="H40" s="428"/>
      <c r="I40" s="408"/>
      <c r="J40" s="408"/>
      <c r="K40" s="408"/>
      <c r="L40" s="408"/>
      <c r="M40" s="408"/>
      <c r="N40" s="415"/>
    </row>
    <row r="41" spans="1:14" x14ac:dyDescent="0.35">
      <c r="A41" s="431"/>
      <c r="B41" s="424"/>
      <c r="C41" s="428"/>
      <c r="D41" s="428"/>
      <c r="E41" s="428"/>
      <c r="F41" s="428"/>
      <c r="G41" s="428"/>
      <c r="H41" s="428"/>
      <c r="I41" s="408"/>
      <c r="J41" s="408"/>
      <c r="K41" s="408"/>
      <c r="L41" s="408"/>
      <c r="M41" s="408"/>
      <c r="N41" s="415"/>
    </row>
    <row r="42" spans="1:14" x14ac:dyDescent="0.35">
      <c r="A42" s="431"/>
      <c r="B42" s="424"/>
      <c r="C42" s="428"/>
      <c r="D42" s="428"/>
      <c r="E42" s="428"/>
      <c r="F42" s="428"/>
      <c r="G42" s="428"/>
      <c r="H42" s="428"/>
      <c r="I42" s="408"/>
      <c r="J42" s="408"/>
      <c r="K42" s="408"/>
      <c r="L42" s="408"/>
      <c r="M42" s="408"/>
      <c r="N42" s="415"/>
    </row>
    <row r="43" spans="1:14" x14ac:dyDescent="0.35">
      <c r="A43" s="431"/>
      <c r="B43" s="424"/>
      <c r="C43" s="428"/>
      <c r="D43" s="428"/>
      <c r="E43" s="428"/>
      <c r="F43" s="428"/>
      <c r="G43" s="428"/>
      <c r="H43" s="428"/>
      <c r="I43" s="408"/>
      <c r="J43" s="408"/>
      <c r="K43" s="408"/>
      <c r="L43" s="408"/>
      <c r="M43" s="408"/>
      <c r="N43" s="415"/>
    </row>
    <row r="44" spans="1:14" x14ac:dyDescent="0.35">
      <c r="A44" s="431"/>
      <c r="B44" s="424"/>
      <c r="C44" s="428"/>
      <c r="D44" s="428"/>
      <c r="E44" s="428"/>
      <c r="F44" s="428"/>
      <c r="G44" s="428"/>
      <c r="H44" s="428"/>
      <c r="I44" s="408"/>
      <c r="J44" s="408"/>
      <c r="K44" s="408"/>
      <c r="L44" s="408"/>
      <c r="M44" s="408"/>
      <c r="N44" s="415"/>
    </row>
    <row r="45" spans="1:14" x14ac:dyDescent="0.35">
      <c r="A45" s="431"/>
      <c r="B45" s="424"/>
      <c r="C45" s="428"/>
      <c r="D45" s="428"/>
      <c r="E45" s="428"/>
      <c r="F45" s="428"/>
      <c r="G45" s="428"/>
      <c r="H45" s="428"/>
      <c r="I45" s="408"/>
      <c r="J45" s="408"/>
      <c r="K45" s="408"/>
      <c r="L45" s="408"/>
      <c r="M45" s="408"/>
      <c r="N45" s="415"/>
    </row>
    <row r="46" spans="1:14" x14ac:dyDescent="0.35">
      <c r="A46" s="431"/>
      <c r="B46" s="424"/>
      <c r="C46" s="428"/>
      <c r="D46" s="428"/>
      <c r="E46" s="428"/>
      <c r="F46" s="428"/>
      <c r="G46" s="428"/>
      <c r="H46" s="428"/>
      <c r="I46" s="408"/>
      <c r="J46" s="408"/>
      <c r="K46" s="408"/>
      <c r="L46" s="408"/>
      <c r="M46" s="408"/>
      <c r="N46" s="415"/>
    </row>
    <row r="47" spans="1:14" x14ac:dyDescent="0.35">
      <c r="A47" s="432"/>
      <c r="B47" s="425"/>
      <c r="C47" s="429"/>
      <c r="D47" s="429"/>
      <c r="E47" s="429"/>
      <c r="F47" s="429"/>
      <c r="G47" s="429"/>
      <c r="H47" s="429"/>
      <c r="I47" s="419"/>
      <c r="J47" s="419"/>
      <c r="K47" s="419"/>
      <c r="L47" s="419"/>
      <c r="M47" s="419"/>
      <c r="N47" s="416"/>
    </row>
  </sheetData>
  <sortState xmlns:xlrd2="http://schemas.microsoft.com/office/spreadsheetml/2017/richdata2" ref="A2:N47">
    <sortCondition ref="A2:A47"/>
  </sortState>
  <conditionalFormatting sqref="G2:G47">
    <cfRule type="cellIs" dxfId="167" priority="8" operator="lessThan">
      <formula>0</formula>
    </cfRule>
  </conditionalFormatting>
  <pageMargins left="0.7" right="0.7" top="0.75" bottom="0.75" header="0.3" footer="0.3"/>
  <pageSetup scale="28"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04C8A-52F0-4DC7-8C75-7C6DDE651122}">
  <sheetPr>
    <tabColor theme="7" tint="0.59999389629810485"/>
  </sheetPr>
  <dimension ref="A1:AN38"/>
  <sheetViews>
    <sheetView view="pageBreakPreview" zoomScale="90" zoomScaleNormal="100" zoomScaleSheetLayoutView="90" workbookViewId="0">
      <pane ySplit="1" topLeftCell="A2" activePane="bottomLeft" state="frozen"/>
      <selection pane="bottomLeft" activeCell="A2" sqref="A2"/>
    </sheetView>
  </sheetViews>
  <sheetFormatPr defaultRowHeight="14.5" x14ac:dyDescent="0.35"/>
  <cols>
    <col min="1" max="1" width="26" bestFit="1" customWidth="1"/>
    <col min="2" max="2" width="40.26953125" style="402" bestFit="1" customWidth="1"/>
    <col min="3" max="3" width="10.7265625" style="403" bestFit="1" customWidth="1"/>
    <col min="4" max="4" width="16.453125" style="403" bestFit="1" customWidth="1"/>
    <col min="5" max="5" width="27.7265625" style="402" bestFit="1" customWidth="1"/>
    <col min="6" max="6" width="20.6328125" style="402" bestFit="1" customWidth="1"/>
    <col min="7" max="7" width="19.54296875" style="402" bestFit="1" customWidth="1"/>
    <col min="8" max="8" width="10.26953125" bestFit="1" customWidth="1"/>
    <col min="9" max="9" width="42.08984375" bestFit="1" customWidth="1"/>
    <col min="10" max="10" width="27.26953125" style="297" customWidth="1"/>
    <col min="11" max="11" width="12.08984375" bestFit="1" customWidth="1"/>
    <col min="12" max="12" width="19.7265625" bestFit="1" customWidth="1"/>
    <col min="13" max="13" width="23" bestFit="1" customWidth="1"/>
    <col min="14" max="14" width="41.6328125" bestFit="1" customWidth="1"/>
    <col min="15" max="15" width="15.36328125" bestFit="1" customWidth="1"/>
    <col min="16" max="16" width="14" style="403" bestFit="1" customWidth="1"/>
    <col min="17" max="17" width="43.6328125" style="297" customWidth="1"/>
    <col min="18" max="18" width="40" style="297" customWidth="1"/>
    <col min="19" max="23" width="27.26953125" style="297" customWidth="1"/>
    <col min="24" max="24" width="22.08984375" style="402" bestFit="1" customWidth="1"/>
    <col min="25" max="25" width="26.36328125" style="297" customWidth="1"/>
    <col min="26" max="26" width="36.81640625" style="407" bestFit="1" customWidth="1"/>
    <col min="27" max="27" width="45.453125" style="407" bestFit="1" customWidth="1"/>
    <col min="28" max="28" width="36.81640625" style="407" bestFit="1" customWidth="1"/>
    <col min="29" max="29" width="48.26953125" style="407" bestFit="1" customWidth="1"/>
    <col min="30" max="30" width="30.1796875" style="407" bestFit="1" customWidth="1"/>
    <col min="31" max="31" width="11.54296875" style="407" bestFit="1" customWidth="1"/>
    <col min="32" max="33" width="30.90625" style="297" customWidth="1"/>
    <col min="34" max="34" width="23" style="411" bestFit="1" customWidth="1"/>
    <col min="35" max="35" width="15.81640625" style="411" bestFit="1" customWidth="1"/>
    <col min="36" max="36" width="17.453125" style="411" customWidth="1"/>
    <col min="37" max="37" width="24.6328125" style="411" bestFit="1" customWidth="1"/>
    <col min="38" max="38" width="18.90625" style="411" bestFit="1" customWidth="1"/>
    <col min="39" max="39" width="39" style="411" bestFit="1" customWidth="1"/>
    <col min="40" max="40" width="8.6328125" style="411" bestFit="1" customWidth="1"/>
  </cols>
  <sheetData>
    <row r="1" spans="1:40" ht="26" x14ac:dyDescent="0.35">
      <c r="A1" s="386" t="s">
        <v>675</v>
      </c>
      <c r="B1" s="395" t="s">
        <v>15809</v>
      </c>
      <c r="C1" s="386" t="s">
        <v>3645</v>
      </c>
      <c r="D1" s="386" t="s">
        <v>3646</v>
      </c>
      <c r="E1" s="395" t="s">
        <v>3566</v>
      </c>
      <c r="F1" s="395" t="s">
        <v>3567</v>
      </c>
      <c r="G1" s="395" t="s">
        <v>2463</v>
      </c>
      <c r="H1" s="386" t="s">
        <v>11573</v>
      </c>
      <c r="I1" s="386" t="s">
        <v>2948</v>
      </c>
      <c r="J1" s="413" t="s">
        <v>9755</v>
      </c>
      <c r="K1" s="386" t="s">
        <v>1</v>
      </c>
      <c r="L1" s="386" t="s">
        <v>3756</v>
      </c>
      <c r="M1" s="386" t="s">
        <v>2947</v>
      </c>
      <c r="N1" s="386" t="s">
        <v>15795</v>
      </c>
      <c r="O1" s="386" t="s">
        <v>2537</v>
      </c>
      <c r="P1" s="386" t="s">
        <v>8724</v>
      </c>
      <c r="Q1" s="413" t="s">
        <v>3265</v>
      </c>
      <c r="R1" s="413" t="s">
        <v>11575</v>
      </c>
      <c r="S1" s="413" t="s">
        <v>2736</v>
      </c>
      <c r="T1" s="413" t="s">
        <v>652</v>
      </c>
      <c r="U1" s="414" t="s">
        <v>11576</v>
      </c>
      <c r="V1" s="414" t="s">
        <v>11577</v>
      </c>
      <c r="W1" s="414" t="s">
        <v>11578</v>
      </c>
      <c r="X1" s="396" t="s">
        <v>15807</v>
      </c>
      <c r="Y1" s="413" t="s">
        <v>15808</v>
      </c>
      <c r="Z1" s="404" t="s">
        <v>15801</v>
      </c>
      <c r="AA1" s="404" t="s">
        <v>15802</v>
      </c>
      <c r="AB1" s="404" t="s">
        <v>15803</v>
      </c>
      <c r="AC1" s="404" t="s">
        <v>15804</v>
      </c>
      <c r="AD1" s="404" t="s">
        <v>15805</v>
      </c>
      <c r="AE1" s="404" t="s">
        <v>1967</v>
      </c>
      <c r="AF1" s="413" t="s">
        <v>11585</v>
      </c>
      <c r="AG1" s="413" t="s">
        <v>11586</v>
      </c>
      <c r="AH1" s="397" t="s">
        <v>11587</v>
      </c>
      <c r="AI1" s="397" t="s">
        <v>11588</v>
      </c>
      <c r="AJ1" s="397" t="s">
        <v>11589</v>
      </c>
      <c r="AK1" s="397" t="s">
        <v>11590</v>
      </c>
      <c r="AL1" s="397" t="s">
        <v>11591</v>
      </c>
      <c r="AM1" s="397" t="s">
        <v>15806</v>
      </c>
      <c r="AN1" s="398" t="s">
        <v>3764</v>
      </c>
    </row>
    <row r="2" spans="1:40" ht="26" x14ac:dyDescent="0.35">
      <c r="A2" s="391"/>
      <c r="B2" s="387">
        <v>46083</v>
      </c>
      <c r="C2" s="388" t="str">
        <f t="shared" ref="C2:C37" ca="1" si="0">IF(G2&lt;TODAY(),"Expired","Active")</f>
        <v>Expired</v>
      </c>
      <c r="D2" s="388" t="s">
        <v>16378</v>
      </c>
      <c r="E2" s="389">
        <v>46083</v>
      </c>
      <c r="F2" s="389">
        <f t="shared" ref="F2:F37" si="1">E2</f>
        <v>46083</v>
      </c>
      <c r="G2" s="389">
        <f>DATE(YEAR(F2),MONTH(F2)+2,DAY(F2)+29)</f>
        <v>46173</v>
      </c>
      <c r="H2" s="390" t="s">
        <v>16379</v>
      </c>
      <c r="I2" s="390" t="s">
        <v>16380</v>
      </c>
      <c r="J2" s="390" t="s">
        <v>16381</v>
      </c>
      <c r="K2" s="390" t="s">
        <v>15849</v>
      </c>
      <c r="L2" s="390" t="s">
        <v>5123</v>
      </c>
      <c r="M2" s="390" t="s">
        <v>15794</v>
      </c>
      <c r="N2" s="390" t="s">
        <v>15570</v>
      </c>
      <c r="O2" s="390" t="s">
        <v>8728</v>
      </c>
      <c r="P2" s="388" t="str">
        <f t="shared" ref="P2:P37" si="2">IF(EXACT(O2,"Overseas Charities Operating in Jamaica"),"Medium",IF(EXACT(O2,"Muslim Groups/Foundations"),"Medium",IF(EXACT(O2,"Churches"),"Low",IF(EXACT(O2,"Benevolent Societies"),"Low",IF(EXACT(O2,"Alumni/Past Students Associations"),"Low",IF(EXACT(O2,"Schools(Government/Private)"),"Low",IF(EXACT(O2,"Govt.Based Trusts/Charities"),"Low",IF(EXACT(O2,"Trust"),"Medium",IF(EXACT(O2,"Company Based Foundations"),"Medium",IF(EXACT(O2,"Other Foundations"),"Medium",IF(EXACT(O2,"Unincorporated Groups"),"Medium","")))))))))))</f>
        <v>Low</v>
      </c>
      <c r="Q2" s="390" t="s">
        <v>16382</v>
      </c>
      <c r="R2" s="390" t="s">
        <v>16385</v>
      </c>
      <c r="S2" s="390" t="s">
        <v>16383</v>
      </c>
      <c r="T2" s="392" t="s">
        <v>16384</v>
      </c>
      <c r="U2" s="390" t="s">
        <v>16386</v>
      </c>
      <c r="V2" s="390" t="s">
        <v>1193</v>
      </c>
      <c r="W2" s="390" t="s">
        <v>16387</v>
      </c>
      <c r="X2" s="389">
        <v>46072</v>
      </c>
      <c r="Y2" s="390" t="s">
        <v>3303</v>
      </c>
      <c r="Z2" s="405">
        <v>0</v>
      </c>
      <c r="AA2" s="405">
        <v>0</v>
      </c>
      <c r="AB2" s="405">
        <v>0</v>
      </c>
      <c r="AC2" s="405">
        <v>0</v>
      </c>
      <c r="AD2" s="405">
        <v>0</v>
      </c>
      <c r="AE2" s="405">
        <v>0</v>
      </c>
      <c r="AF2" s="390" t="s">
        <v>1193</v>
      </c>
      <c r="AG2" s="390" t="s">
        <v>1193</v>
      </c>
      <c r="AH2" s="408">
        <v>2</v>
      </c>
      <c r="AI2" s="408">
        <v>1</v>
      </c>
      <c r="AJ2" s="408">
        <v>1</v>
      </c>
      <c r="AK2" s="408">
        <v>2</v>
      </c>
      <c r="AL2" s="408">
        <v>0</v>
      </c>
      <c r="AM2" s="408" t="s">
        <v>3500</v>
      </c>
      <c r="AN2" s="408">
        <v>1</v>
      </c>
    </row>
    <row r="3" spans="1:40" ht="65" x14ac:dyDescent="0.35">
      <c r="A3" s="391"/>
      <c r="B3" s="387">
        <v>46029</v>
      </c>
      <c r="C3" s="388" t="str">
        <f t="shared" ca="1" si="0"/>
        <v>Expired</v>
      </c>
      <c r="D3" s="388" t="s">
        <v>16021</v>
      </c>
      <c r="E3" s="389">
        <v>46029</v>
      </c>
      <c r="F3" s="389">
        <f t="shared" si="1"/>
        <v>46029</v>
      </c>
      <c r="G3" s="389">
        <f>DATE(YEAR(F3),MONTH(F3)+4,DAY(F3)+24)</f>
        <v>46173</v>
      </c>
      <c r="H3" s="390" t="s">
        <v>16022</v>
      </c>
      <c r="I3" s="390" t="s">
        <v>16023</v>
      </c>
      <c r="J3" s="390" t="s">
        <v>16024</v>
      </c>
      <c r="K3" s="390" t="s">
        <v>24</v>
      </c>
      <c r="L3" s="390" t="s">
        <v>5123</v>
      </c>
      <c r="M3" s="390" t="s">
        <v>15794</v>
      </c>
      <c r="N3" s="390" t="s">
        <v>15570</v>
      </c>
      <c r="O3" s="390" t="s">
        <v>8725</v>
      </c>
      <c r="P3" s="388" t="str">
        <f t="shared" si="2"/>
        <v>Medium</v>
      </c>
      <c r="Q3" s="390" t="s">
        <v>16025</v>
      </c>
      <c r="R3" s="390" t="s">
        <v>16027</v>
      </c>
      <c r="S3" s="390" t="s">
        <v>16026</v>
      </c>
      <c r="T3" s="392" t="s">
        <v>16028</v>
      </c>
      <c r="U3" s="390" t="s">
        <v>16029</v>
      </c>
      <c r="V3" s="390" t="s">
        <v>1193</v>
      </c>
      <c r="W3" s="390" t="s">
        <v>16030</v>
      </c>
      <c r="X3" s="389">
        <v>46024</v>
      </c>
      <c r="Y3" s="390" t="s">
        <v>3303</v>
      </c>
      <c r="Z3" s="405">
        <v>0</v>
      </c>
      <c r="AA3" s="405">
        <v>0</v>
      </c>
      <c r="AB3" s="405">
        <v>0</v>
      </c>
      <c r="AC3" s="405">
        <v>0</v>
      </c>
      <c r="AD3" s="405">
        <v>0</v>
      </c>
      <c r="AE3" s="405">
        <v>0</v>
      </c>
      <c r="AF3" s="390" t="s">
        <v>1193</v>
      </c>
      <c r="AG3" s="390" t="s">
        <v>1193</v>
      </c>
      <c r="AH3" s="408">
        <v>2</v>
      </c>
      <c r="AI3" s="408">
        <v>1</v>
      </c>
      <c r="AJ3" s="408">
        <v>1</v>
      </c>
      <c r="AK3" s="408">
        <v>2</v>
      </c>
      <c r="AL3" s="408">
        <v>0</v>
      </c>
      <c r="AM3" s="408" t="s">
        <v>3500</v>
      </c>
      <c r="AN3" s="408">
        <v>1</v>
      </c>
    </row>
    <row r="4" spans="1:40" ht="52" x14ac:dyDescent="0.35">
      <c r="A4" s="391"/>
      <c r="B4" s="387">
        <v>46044</v>
      </c>
      <c r="C4" s="388" t="str">
        <f t="shared" ca="1" si="0"/>
        <v>Expired</v>
      </c>
      <c r="D4" s="388" t="s">
        <v>16141</v>
      </c>
      <c r="E4" s="389">
        <v>46044</v>
      </c>
      <c r="F4" s="389">
        <f t="shared" si="1"/>
        <v>46044</v>
      </c>
      <c r="G4" s="389">
        <f>DATE(YEAR(F4),MONTH(F4)+4,DAY(F4)+9)</f>
        <v>46173</v>
      </c>
      <c r="H4" s="390" t="s">
        <v>16142</v>
      </c>
      <c r="I4" s="390" t="s">
        <v>16143</v>
      </c>
      <c r="J4" s="390" t="s">
        <v>16144</v>
      </c>
      <c r="K4" s="390" t="s">
        <v>74</v>
      </c>
      <c r="L4" s="390" t="s">
        <v>5123</v>
      </c>
      <c r="M4" s="390" t="s">
        <v>15794</v>
      </c>
      <c r="N4" s="390" t="s">
        <v>15570</v>
      </c>
      <c r="O4" s="390" t="s">
        <v>8725</v>
      </c>
      <c r="P4" s="388" t="str">
        <f t="shared" si="2"/>
        <v>Medium</v>
      </c>
      <c r="Q4" s="390" t="s">
        <v>16145</v>
      </c>
      <c r="R4" s="390" t="s">
        <v>16147</v>
      </c>
      <c r="S4" s="390" t="s">
        <v>16146</v>
      </c>
      <c r="T4" s="392" t="s">
        <v>16148</v>
      </c>
      <c r="U4" s="390" t="s">
        <v>5131</v>
      </c>
      <c r="V4" s="390"/>
      <c r="W4" s="390" t="s">
        <v>16149</v>
      </c>
      <c r="X4" s="389">
        <v>46014</v>
      </c>
      <c r="Y4" s="390" t="s">
        <v>3303</v>
      </c>
      <c r="Z4" s="405">
        <v>0</v>
      </c>
      <c r="AA4" s="405">
        <v>0</v>
      </c>
      <c r="AB4" s="405">
        <v>0</v>
      </c>
      <c r="AC4" s="405">
        <v>0</v>
      </c>
      <c r="AD4" s="405">
        <v>0</v>
      </c>
      <c r="AE4" s="405">
        <v>0</v>
      </c>
      <c r="AF4" s="390" t="s">
        <v>1193</v>
      </c>
      <c r="AG4" s="390" t="s">
        <v>1193</v>
      </c>
      <c r="AH4" s="408">
        <v>2</v>
      </c>
      <c r="AI4" s="408">
        <v>2</v>
      </c>
      <c r="AJ4" s="408">
        <v>0</v>
      </c>
      <c r="AK4" s="408">
        <v>2</v>
      </c>
      <c r="AL4" s="408">
        <v>0</v>
      </c>
      <c r="AM4" s="408" t="s">
        <v>3500</v>
      </c>
      <c r="AN4" s="408">
        <v>1</v>
      </c>
    </row>
    <row r="5" spans="1:40" ht="78" x14ac:dyDescent="0.35">
      <c r="A5" s="391"/>
      <c r="B5" s="387">
        <v>46014</v>
      </c>
      <c r="C5" s="388" t="str">
        <f t="shared" ca="1" si="0"/>
        <v>Expired</v>
      </c>
      <c r="D5" s="388" t="s">
        <v>15936</v>
      </c>
      <c r="E5" s="389">
        <v>46014</v>
      </c>
      <c r="F5" s="389">
        <f t="shared" si="1"/>
        <v>46014</v>
      </c>
      <c r="G5" s="389">
        <f>DATE(YEAR(F5),MONTH(F5)+5,DAY(F5)+8)</f>
        <v>46173</v>
      </c>
      <c r="H5" s="390" t="s">
        <v>15937</v>
      </c>
      <c r="I5" s="390" t="s">
        <v>15938</v>
      </c>
      <c r="J5" s="390" t="s">
        <v>15939</v>
      </c>
      <c r="K5" s="390" t="s">
        <v>15849</v>
      </c>
      <c r="L5" s="390" t="s">
        <v>5123</v>
      </c>
      <c r="M5" s="390" t="s">
        <v>15794</v>
      </c>
      <c r="N5" s="390" t="s">
        <v>15570</v>
      </c>
      <c r="O5" s="390" t="s">
        <v>8725</v>
      </c>
      <c r="P5" s="388" t="str">
        <f t="shared" si="2"/>
        <v>Medium</v>
      </c>
      <c r="Q5" s="390" t="s">
        <v>15940</v>
      </c>
      <c r="R5" s="390" t="s">
        <v>15941</v>
      </c>
      <c r="S5" s="390" t="s">
        <v>15942</v>
      </c>
      <c r="T5" s="392" t="s">
        <v>15943</v>
      </c>
      <c r="U5" s="390" t="s">
        <v>15944</v>
      </c>
      <c r="V5" s="390" t="s">
        <v>1193</v>
      </c>
      <c r="W5" s="390" t="s">
        <v>1193</v>
      </c>
      <c r="X5" s="389">
        <v>45999</v>
      </c>
      <c r="Y5" s="390" t="s">
        <v>3303</v>
      </c>
      <c r="Z5" s="405">
        <v>0</v>
      </c>
      <c r="AA5" s="405">
        <v>0</v>
      </c>
      <c r="AB5" s="405">
        <v>0</v>
      </c>
      <c r="AC5" s="405">
        <v>0</v>
      </c>
      <c r="AD5" s="405">
        <v>0</v>
      </c>
      <c r="AE5" s="405">
        <v>0</v>
      </c>
      <c r="AF5" s="390" t="s">
        <v>1193</v>
      </c>
      <c r="AG5" s="390" t="s">
        <v>1193</v>
      </c>
      <c r="AH5" s="408">
        <v>2</v>
      </c>
      <c r="AI5" s="408">
        <v>0</v>
      </c>
      <c r="AJ5" s="408">
        <v>2</v>
      </c>
      <c r="AK5" s="408">
        <v>2</v>
      </c>
      <c r="AL5" s="408">
        <v>0</v>
      </c>
      <c r="AM5" s="408" t="s">
        <v>3500</v>
      </c>
      <c r="AN5" s="408">
        <v>1</v>
      </c>
    </row>
    <row r="6" spans="1:40" ht="52" x14ac:dyDescent="0.35">
      <c r="A6" s="391"/>
      <c r="B6" s="387">
        <v>46084</v>
      </c>
      <c r="C6" s="388" t="str">
        <f t="shared" ca="1" si="0"/>
        <v>Expired</v>
      </c>
      <c r="D6" s="388" t="s">
        <v>16487</v>
      </c>
      <c r="E6" s="389">
        <v>46122</v>
      </c>
      <c r="F6" s="389">
        <f t="shared" si="1"/>
        <v>46122</v>
      </c>
      <c r="G6" s="389">
        <f>DATE(YEAR(F6),MONTH(F6)+1,DAY(F6)+21)</f>
        <v>46173</v>
      </c>
      <c r="H6" s="390" t="s">
        <v>16488</v>
      </c>
      <c r="I6" s="390" t="s">
        <v>16489</v>
      </c>
      <c r="J6" s="390" t="s">
        <v>16490</v>
      </c>
      <c r="K6" s="390" t="s">
        <v>15849</v>
      </c>
      <c r="L6" s="390" t="s">
        <v>5123</v>
      </c>
      <c r="M6" s="390" t="s">
        <v>15794</v>
      </c>
      <c r="N6" s="390" t="s">
        <v>15570</v>
      </c>
      <c r="O6" s="390" t="s">
        <v>8725</v>
      </c>
      <c r="P6" s="388" t="str">
        <f t="shared" si="2"/>
        <v>Medium</v>
      </c>
      <c r="Q6" s="390" t="s">
        <v>16491</v>
      </c>
      <c r="R6" s="390" t="s">
        <v>16492</v>
      </c>
      <c r="S6" s="390" t="s">
        <v>16493</v>
      </c>
      <c r="T6" s="392" t="s">
        <v>16494</v>
      </c>
      <c r="U6" s="390" t="s">
        <v>16495</v>
      </c>
      <c r="V6" s="390" t="s">
        <v>1193</v>
      </c>
      <c r="W6" s="390" t="s">
        <v>16496</v>
      </c>
      <c r="X6" s="389">
        <v>46052</v>
      </c>
      <c r="Y6" s="390" t="s">
        <v>3303</v>
      </c>
      <c r="Z6" s="405">
        <v>0</v>
      </c>
      <c r="AA6" s="405">
        <v>0</v>
      </c>
      <c r="AB6" s="405">
        <v>0</v>
      </c>
      <c r="AC6" s="405">
        <v>0</v>
      </c>
      <c r="AD6" s="405">
        <v>0</v>
      </c>
      <c r="AE6" s="405">
        <v>0</v>
      </c>
      <c r="AF6" s="390" t="s">
        <v>1193</v>
      </c>
      <c r="AG6" s="390" t="s">
        <v>1193</v>
      </c>
      <c r="AH6" s="408">
        <v>2</v>
      </c>
      <c r="AI6" s="408">
        <v>0</v>
      </c>
      <c r="AJ6" s="408">
        <v>2</v>
      </c>
      <c r="AK6" s="408">
        <v>2</v>
      </c>
      <c r="AL6" s="408">
        <v>0</v>
      </c>
      <c r="AM6" s="408" t="s">
        <v>3500</v>
      </c>
      <c r="AN6" s="408">
        <v>1</v>
      </c>
    </row>
    <row r="7" spans="1:40" ht="65" x14ac:dyDescent="0.35">
      <c r="A7" s="391"/>
      <c r="B7" s="387">
        <v>46078</v>
      </c>
      <c r="C7" s="388" t="str">
        <f t="shared" ca="1" si="0"/>
        <v>Expired</v>
      </c>
      <c r="D7" s="388" t="s">
        <v>16329</v>
      </c>
      <c r="E7" s="389">
        <v>46078</v>
      </c>
      <c r="F7" s="389">
        <f t="shared" si="1"/>
        <v>46078</v>
      </c>
      <c r="G7" s="389">
        <f>DATE(YEAR(F7),MONTH(F7)+3,DAY(F7)+6)</f>
        <v>46173</v>
      </c>
      <c r="H7" s="390" t="s">
        <v>16330</v>
      </c>
      <c r="I7" s="390" t="s">
        <v>16331</v>
      </c>
      <c r="J7" s="390" t="s">
        <v>16332</v>
      </c>
      <c r="K7" s="390" t="s">
        <v>24</v>
      </c>
      <c r="L7" s="390" t="s">
        <v>5123</v>
      </c>
      <c r="M7" s="390" t="s">
        <v>15794</v>
      </c>
      <c r="N7" s="390" t="s">
        <v>15570</v>
      </c>
      <c r="O7" s="390" t="s">
        <v>8725</v>
      </c>
      <c r="P7" s="388" t="str">
        <f t="shared" si="2"/>
        <v>Medium</v>
      </c>
      <c r="Q7" s="390" t="s">
        <v>16333</v>
      </c>
      <c r="R7" s="390" t="s">
        <v>16334</v>
      </c>
      <c r="S7" s="390" t="s">
        <v>16335</v>
      </c>
      <c r="T7" s="392" t="s">
        <v>16336</v>
      </c>
      <c r="U7" s="390" t="s">
        <v>5430</v>
      </c>
      <c r="V7" s="390" t="s">
        <v>1193</v>
      </c>
      <c r="W7" s="390" t="s">
        <v>1193</v>
      </c>
      <c r="X7" s="389">
        <v>46064</v>
      </c>
      <c r="Y7" s="390" t="s">
        <v>3303</v>
      </c>
      <c r="Z7" s="405">
        <v>0</v>
      </c>
      <c r="AA7" s="405">
        <v>0</v>
      </c>
      <c r="AB7" s="405">
        <v>0</v>
      </c>
      <c r="AC7" s="405">
        <v>0</v>
      </c>
      <c r="AD7" s="405">
        <v>0</v>
      </c>
      <c r="AE7" s="405">
        <v>0</v>
      </c>
      <c r="AF7" s="390" t="s">
        <v>1193</v>
      </c>
      <c r="AG7" s="390" t="s">
        <v>1193</v>
      </c>
      <c r="AH7" s="408">
        <v>2</v>
      </c>
      <c r="AI7" s="408">
        <v>0</v>
      </c>
      <c r="AJ7" s="408">
        <v>2</v>
      </c>
      <c r="AK7" s="408">
        <v>2</v>
      </c>
      <c r="AL7" s="408">
        <v>0</v>
      </c>
      <c r="AM7" s="408" t="s">
        <v>3500</v>
      </c>
      <c r="AN7" s="408">
        <v>1</v>
      </c>
    </row>
    <row r="8" spans="1:40" ht="26" x14ac:dyDescent="0.35">
      <c r="A8" s="391"/>
      <c r="B8" s="387">
        <v>46084</v>
      </c>
      <c r="C8" s="388" t="str">
        <f t="shared" ca="1" si="0"/>
        <v>Expired</v>
      </c>
      <c r="D8" s="388" t="s">
        <v>16397</v>
      </c>
      <c r="E8" s="389">
        <v>46083</v>
      </c>
      <c r="F8" s="389">
        <f t="shared" si="1"/>
        <v>46083</v>
      </c>
      <c r="G8" s="389">
        <f>DATE(YEAR(F8),MONTH(F8)+2,DAY(F8)+29)</f>
        <v>46173</v>
      </c>
      <c r="H8" s="390" t="s">
        <v>16398</v>
      </c>
      <c r="I8" s="390" t="s">
        <v>16399</v>
      </c>
      <c r="J8" s="390" t="s">
        <v>16400</v>
      </c>
      <c r="K8" s="390" t="s">
        <v>9</v>
      </c>
      <c r="L8" s="390" t="s">
        <v>3368</v>
      </c>
      <c r="M8" s="390" t="s">
        <v>15794</v>
      </c>
      <c r="N8" s="390" t="s">
        <v>15570</v>
      </c>
      <c r="O8" s="390" t="s">
        <v>8725</v>
      </c>
      <c r="P8" s="388" t="str">
        <f t="shared" si="2"/>
        <v>Medium</v>
      </c>
      <c r="Q8" s="390" t="s">
        <v>15668</v>
      </c>
      <c r="R8" s="390" t="s">
        <v>15668</v>
      </c>
      <c r="S8" s="390" t="s">
        <v>16401</v>
      </c>
      <c r="T8" s="392" t="s">
        <v>16401</v>
      </c>
      <c r="U8" s="390" t="s">
        <v>16401</v>
      </c>
      <c r="V8" s="390" t="s">
        <v>16401</v>
      </c>
      <c r="W8" s="390" t="s">
        <v>16401</v>
      </c>
      <c r="X8" s="389" t="s">
        <v>16401</v>
      </c>
      <c r="Y8" s="390" t="s">
        <v>3303</v>
      </c>
      <c r="Z8" s="405">
        <v>0</v>
      </c>
      <c r="AA8" s="405">
        <v>0</v>
      </c>
      <c r="AB8" s="405">
        <v>0</v>
      </c>
      <c r="AC8" s="405">
        <v>0</v>
      </c>
      <c r="AD8" s="405">
        <v>0</v>
      </c>
      <c r="AE8" s="405">
        <v>0</v>
      </c>
      <c r="AF8" s="390" t="s">
        <v>1193</v>
      </c>
      <c r="AG8" s="390" t="s">
        <v>1193</v>
      </c>
      <c r="AH8" s="408">
        <v>0</v>
      </c>
      <c r="AI8" s="408">
        <v>0</v>
      </c>
      <c r="AJ8" s="408">
        <v>0</v>
      </c>
      <c r="AK8" s="408">
        <v>0</v>
      </c>
      <c r="AL8" s="408">
        <v>0</v>
      </c>
      <c r="AM8" s="408" t="s">
        <v>3500</v>
      </c>
      <c r="AN8" s="408">
        <v>1</v>
      </c>
    </row>
    <row r="9" spans="1:40" ht="26" x14ac:dyDescent="0.35">
      <c r="A9" s="391"/>
      <c r="B9" s="387">
        <v>46008</v>
      </c>
      <c r="C9" s="388" t="str">
        <f t="shared" ca="1" si="0"/>
        <v>Expired</v>
      </c>
      <c r="D9" s="388" t="s">
        <v>15888</v>
      </c>
      <c r="E9" s="389">
        <v>46007</v>
      </c>
      <c r="F9" s="389">
        <f t="shared" si="1"/>
        <v>46007</v>
      </c>
      <c r="G9" s="389">
        <f>DATE(YEAR(F9),MONTH(F9)+5,DAY(F9)+15)</f>
        <v>46173</v>
      </c>
      <c r="H9" s="390" t="s">
        <v>15891</v>
      </c>
      <c r="I9" s="390" t="s">
        <v>15889</v>
      </c>
      <c r="J9" s="390" t="s">
        <v>15890</v>
      </c>
      <c r="K9" s="390" t="s">
        <v>14</v>
      </c>
      <c r="L9" s="390" t="s">
        <v>3368</v>
      </c>
      <c r="M9" s="390" t="s">
        <v>15794</v>
      </c>
      <c r="N9" s="390" t="s">
        <v>15570</v>
      </c>
      <c r="O9" s="390" t="s">
        <v>8725</v>
      </c>
      <c r="P9" s="388" t="str">
        <f t="shared" si="2"/>
        <v>Medium</v>
      </c>
      <c r="Q9" s="390" t="s">
        <v>15668</v>
      </c>
      <c r="R9" s="390" t="s">
        <v>15668</v>
      </c>
      <c r="S9" s="390" t="s">
        <v>1193</v>
      </c>
      <c r="T9" s="392" t="s">
        <v>15668</v>
      </c>
      <c r="U9" s="390" t="s">
        <v>15668</v>
      </c>
      <c r="V9" s="390" t="s">
        <v>15668</v>
      </c>
      <c r="W9" s="390" t="s">
        <v>15668</v>
      </c>
      <c r="X9" s="389" t="s">
        <v>15668</v>
      </c>
      <c r="Y9" s="390" t="s">
        <v>3303</v>
      </c>
      <c r="Z9" s="405">
        <v>0</v>
      </c>
      <c r="AA9" s="405">
        <v>0</v>
      </c>
      <c r="AB9" s="405">
        <v>0</v>
      </c>
      <c r="AC9" s="405">
        <v>0</v>
      </c>
      <c r="AD9" s="405">
        <v>0</v>
      </c>
      <c r="AE9" s="405">
        <v>0</v>
      </c>
      <c r="AF9" s="390" t="s">
        <v>1193</v>
      </c>
      <c r="AG9" s="390" t="s">
        <v>1193</v>
      </c>
      <c r="AH9" s="408">
        <v>0</v>
      </c>
      <c r="AI9" s="408">
        <v>0</v>
      </c>
      <c r="AJ9" s="408">
        <v>0</v>
      </c>
      <c r="AK9" s="408">
        <v>0</v>
      </c>
      <c r="AL9" s="408">
        <v>0</v>
      </c>
      <c r="AM9" s="408" t="s">
        <v>3500</v>
      </c>
      <c r="AN9" s="408">
        <v>1</v>
      </c>
    </row>
    <row r="10" spans="1:40" ht="52" x14ac:dyDescent="0.35">
      <c r="A10" s="391"/>
      <c r="B10" s="387">
        <v>46043</v>
      </c>
      <c r="C10" s="388" t="str">
        <f t="shared" ca="1" si="0"/>
        <v>Expired</v>
      </c>
      <c r="D10" s="388" t="s">
        <v>16402</v>
      </c>
      <c r="E10" s="389">
        <v>46043</v>
      </c>
      <c r="F10" s="389">
        <f t="shared" si="1"/>
        <v>46043</v>
      </c>
      <c r="G10" s="389">
        <f>DATE(YEAR(F10),MONTH(F10)+4,DAY(F10)+10)</f>
        <v>46173</v>
      </c>
      <c r="H10" s="390" t="s">
        <v>16115</v>
      </c>
      <c r="I10" s="390" t="s">
        <v>16116</v>
      </c>
      <c r="J10" s="390" t="s">
        <v>16117</v>
      </c>
      <c r="K10" s="390" t="s">
        <v>15849</v>
      </c>
      <c r="L10" s="390" t="s">
        <v>5123</v>
      </c>
      <c r="M10" s="390" t="s">
        <v>15794</v>
      </c>
      <c r="N10" s="390" t="s">
        <v>15570</v>
      </c>
      <c r="O10" s="390" t="s">
        <v>8725</v>
      </c>
      <c r="P10" s="388" t="str">
        <f t="shared" si="2"/>
        <v>Medium</v>
      </c>
      <c r="Q10" s="390" t="s">
        <v>16118</v>
      </c>
      <c r="R10" s="390" t="s">
        <v>16119</v>
      </c>
      <c r="S10" s="390" t="s">
        <v>16120</v>
      </c>
      <c r="T10" s="392" t="s">
        <v>16121</v>
      </c>
      <c r="U10" s="390" t="s">
        <v>16122</v>
      </c>
      <c r="V10" s="390" t="s">
        <v>1193</v>
      </c>
      <c r="W10" s="390" t="s">
        <v>1193</v>
      </c>
      <c r="X10" s="389">
        <v>46027</v>
      </c>
      <c r="Y10" s="390" t="s">
        <v>3303</v>
      </c>
      <c r="Z10" s="405">
        <v>0</v>
      </c>
      <c r="AA10" s="405">
        <v>0</v>
      </c>
      <c r="AB10" s="405">
        <v>0</v>
      </c>
      <c r="AC10" s="405">
        <v>0</v>
      </c>
      <c r="AD10" s="405">
        <v>0</v>
      </c>
      <c r="AE10" s="405">
        <v>0</v>
      </c>
      <c r="AF10" s="390" t="s">
        <v>1193</v>
      </c>
      <c r="AG10" s="390" t="s">
        <v>1193</v>
      </c>
      <c r="AH10" s="408">
        <v>3</v>
      </c>
      <c r="AI10" s="408">
        <v>3</v>
      </c>
      <c r="AJ10" s="408">
        <v>0</v>
      </c>
      <c r="AK10" s="408">
        <v>3</v>
      </c>
      <c r="AL10" s="408">
        <v>0</v>
      </c>
      <c r="AM10" s="408" t="s">
        <v>3500</v>
      </c>
      <c r="AN10" s="408">
        <v>1</v>
      </c>
    </row>
    <row r="11" spans="1:40" ht="78" x14ac:dyDescent="0.35">
      <c r="A11" s="391"/>
      <c r="B11" s="387">
        <v>46031</v>
      </c>
      <c r="C11" s="388" t="str">
        <f t="shared" ca="1" si="0"/>
        <v>Expired</v>
      </c>
      <c r="D11" s="388" t="s">
        <v>16045</v>
      </c>
      <c r="E11" s="389">
        <v>46031</v>
      </c>
      <c r="F11" s="389">
        <f t="shared" si="1"/>
        <v>46031</v>
      </c>
      <c r="G11" s="389">
        <f>DATE(YEAR(F11),MONTH(F11)+4,DAY(F11)+22)</f>
        <v>46173</v>
      </c>
      <c r="H11" s="390" t="s">
        <v>16046</v>
      </c>
      <c r="I11" s="390" t="s">
        <v>16047</v>
      </c>
      <c r="J11" s="390" t="s">
        <v>16048</v>
      </c>
      <c r="K11" s="390" t="s">
        <v>30</v>
      </c>
      <c r="L11" s="390" t="s">
        <v>5123</v>
      </c>
      <c r="M11" s="390" t="s">
        <v>15794</v>
      </c>
      <c r="N11" s="390" t="s">
        <v>15570</v>
      </c>
      <c r="O11" s="390" t="s">
        <v>8725</v>
      </c>
      <c r="P11" s="388" t="str">
        <f t="shared" si="2"/>
        <v>Medium</v>
      </c>
      <c r="Q11" s="390" t="s">
        <v>16049</v>
      </c>
      <c r="R11" s="390" t="s">
        <v>16050</v>
      </c>
      <c r="S11" s="390" t="s">
        <v>16051</v>
      </c>
      <c r="T11" s="392" t="s">
        <v>16052</v>
      </c>
      <c r="U11" s="390" t="s">
        <v>16053</v>
      </c>
      <c r="V11" s="390" t="s">
        <v>16054</v>
      </c>
      <c r="W11" s="390" t="s">
        <v>16055</v>
      </c>
      <c r="X11" s="389">
        <v>46009</v>
      </c>
      <c r="Y11" s="390" t="s">
        <v>3303</v>
      </c>
      <c r="Z11" s="405">
        <v>0</v>
      </c>
      <c r="AA11" s="405">
        <v>0</v>
      </c>
      <c r="AB11" s="405">
        <v>0</v>
      </c>
      <c r="AC11" s="405">
        <v>0</v>
      </c>
      <c r="AD11" s="405">
        <v>0</v>
      </c>
      <c r="AE11" s="405">
        <v>0</v>
      </c>
      <c r="AF11" s="390" t="s">
        <v>1193</v>
      </c>
      <c r="AG11" s="390" t="s">
        <v>1193</v>
      </c>
      <c r="AH11" s="408">
        <v>2</v>
      </c>
      <c r="AI11" s="408">
        <v>1</v>
      </c>
      <c r="AJ11" s="408">
        <v>1</v>
      </c>
      <c r="AK11" s="408">
        <v>2</v>
      </c>
      <c r="AL11" s="408">
        <v>0</v>
      </c>
      <c r="AM11" s="408" t="s">
        <v>3500</v>
      </c>
      <c r="AN11" s="408">
        <v>1</v>
      </c>
    </row>
    <row r="12" spans="1:40" ht="39" x14ac:dyDescent="0.35">
      <c r="A12" s="391"/>
      <c r="B12" s="387">
        <v>46021</v>
      </c>
      <c r="C12" s="388" t="str">
        <f t="shared" ca="1" si="0"/>
        <v>Expired</v>
      </c>
      <c r="D12" s="388" t="s">
        <v>15945</v>
      </c>
      <c r="E12" s="389">
        <v>46021</v>
      </c>
      <c r="F12" s="389">
        <f t="shared" si="1"/>
        <v>46021</v>
      </c>
      <c r="G12" s="389">
        <f>DATE(YEAR(F12),MONTH(F12)+5,DAY(F12)+1)</f>
        <v>46173</v>
      </c>
      <c r="H12" s="390" t="s">
        <v>15946</v>
      </c>
      <c r="I12" s="390" t="s">
        <v>15947</v>
      </c>
      <c r="J12" s="390" t="s">
        <v>15948</v>
      </c>
      <c r="K12" s="390" t="s">
        <v>24</v>
      </c>
      <c r="L12" s="390" t="s">
        <v>5123</v>
      </c>
      <c r="M12" s="390" t="s">
        <v>15794</v>
      </c>
      <c r="N12" s="390" t="s">
        <v>15570</v>
      </c>
      <c r="O12" s="390" t="s">
        <v>8725</v>
      </c>
      <c r="P12" s="388" t="str">
        <f t="shared" si="2"/>
        <v>Medium</v>
      </c>
      <c r="Q12" s="390" t="s">
        <v>15949</v>
      </c>
      <c r="R12" s="390" t="s">
        <v>15950</v>
      </c>
      <c r="S12" s="390" t="s">
        <v>15951</v>
      </c>
      <c r="T12" s="392" t="s">
        <v>15952</v>
      </c>
      <c r="U12" s="390" t="s">
        <v>8301</v>
      </c>
      <c r="V12" s="390" t="s">
        <v>1193</v>
      </c>
      <c r="W12" s="390" t="s">
        <v>1193</v>
      </c>
      <c r="X12" s="389">
        <v>46006</v>
      </c>
      <c r="Y12" s="390" t="s">
        <v>3303</v>
      </c>
      <c r="Z12" s="405">
        <v>0</v>
      </c>
      <c r="AA12" s="405">
        <v>0</v>
      </c>
      <c r="AB12" s="405">
        <v>0</v>
      </c>
      <c r="AC12" s="405">
        <v>0</v>
      </c>
      <c r="AD12" s="405">
        <v>0</v>
      </c>
      <c r="AE12" s="405">
        <v>0</v>
      </c>
      <c r="AF12" s="390" t="s">
        <v>1193</v>
      </c>
      <c r="AG12" s="390" t="s">
        <v>1193</v>
      </c>
      <c r="AH12" s="408">
        <v>2</v>
      </c>
      <c r="AI12" s="408">
        <v>1</v>
      </c>
      <c r="AJ12" s="408">
        <v>1</v>
      </c>
      <c r="AK12" s="408">
        <v>2</v>
      </c>
      <c r="AL12" s="408">
        <v>0</v>
      </c>
      <c r="AM12" s="408" t="s">
        <v>3500</v>
      </c>
      <c r="AN12" s="408">
        <v>1</v>
      </c>
    </row>
    <row r="13" spans="1:40" ht="52" x14ac:dyDescent="0.35">
      <c r="A13" s="391"/>
      <c r="B13" s="387">
        <v>46070</v>
      </c>
      <c r="C13" s="388" t="str">
        <f t="shared" ca="1" si="0"/>
        <v>Expired</v>
      </c>
      <c r="D13" s="388" t="s">
        <v>16276</v>
      </c>
      <c r="E13" s="389">
        <v>46070</v>
      </c>
      <c r="F13" s="389">
        <f t="shared" si="1"/>
        <v>46070</v>
      </c>
      <c r="G13" s="389">
        <f>DATE(YEAR(F13),MONTH(F13)+3,DAY(F13)+14)</f>
        <v>46173</v>
      </c>
      <c r="H13" s="390" t="s">
        <v>16277</v>
      </c>
      <c r="I13" s="390" t="s">
        <v>16278</v>
      </c>
      <c r="J13" s="390" t="s">
        <v>16279</v>
      </c>
      <c r="K13" s="390" t="s">
        <v>329</v>
      </c>
      <c r="L13" s="390" t="s">
        <v>5123</v>
      </c>
      <c r="M13" s="390" t="s">
        <v>15794</v>
      </c>
      <c r="N13" s="390" t="s">
        <v>15570</v>
      </c>
      <c r="O13" s="390" t="s">
        <v>8725</v>
      </c>
      <c r="P13" s="388" t="str">
        <f t="shared" si="2"/>
        <v>Medium</v>
      </c>
      <c r="Q13" s="390" t="s">
        <v>16280</v>
      </c>
      <c r="R13" s="390" t="s">
        <v>16281</v>
      </c>
      <c r="S13" s="390" t="s">
        <v>16282</v>
      </c>
      <c r="T13" s="392" t="s">
        <v>16283</v>
      </c>
      <c r="U13" s="390" t="s">
        <v>8301</v>
      </c>
      <c r="V13" s="390"/>
      <c r="W13" s="390" t="s">
        <v>16284</v>
      </c>
      <c r="X13" s="389">
        <v>46056</v>
      </c>
      <c r="Y13" s="390" t="s">
        <v>3303</v>
      </c>
      <c r="Z13" s="405">
        <v>0</v>
      </c>
      <c r="AA13" s="405">
        <v>0</v>
      </c>
      <c r="AB13" s="405">
        <v>0</v>
      </c>
      <c r="AC13" s="405">
        <v>0</v>
      </c>
      <c r="AD13" s="405">
        <v>0</v>
      </c>
      <c r="AE13" s="405">
        <v>0</v>
      </c>
      <c r="AF13" s="390" t="s">
        <v>1193</v>
      </c>
      <c r="AG13" s="390" t="s">
        <v>1193</v>
      </c>
      <c r="AH13" s="408">
        <v>2</v>
      </c>
      <c r="AI13" s="408">
        <v>1</v>
      </c>
      <c r="AJ13" s="408">
        <v>1</v>
      </c>
      <c r="AK13" s="408">
        <v>2</v>
      </c>
      <c r="AL13" s="408">
        <v>0</v>
      </c>
      <c r="AM13" s="408" t="s">
        <v>3500</v>
      </c>
      <c r="AN13" s="408">
        <v>1</v>
      </c>
    </row>
    <row r="14" spans="1:40" ht="65" x14ac:dyDescent="0.35">
      <c r="A14" s="391"/>
      <c r="B14" s="387">
        <v>46030</v>
      </c>
      <c r="C14" s="388" t="str">
        <f t="shared" ca="1" si="0"/>
        <v>Expired</v>
      </c>
      <c r="D14" s="388" t="s">
        <v>16403</v>
      </c>
      <c r="E14" s="389">
        <v>46030</v>
      </c>
      <c r="F14" s="389">
        <f t="shared" si="1"/>
        <v>46030</v>
      </c>
      <c r="G14" s="389">
        <f>DATE(YEAR(F14),MONTH(F14)+4,DAY(F14)+23)</f>
        <v>46173</v>
      </c>
      <c r="H14" s="390" t="s">
        <v>16034</v>
      </c>
      <c r="I14" s="390" t="s">
        <v>16035</v>
      </c>
      <c r="J14" s="390" t="s">
        <v>16036</v>
      </c>
      <c r="K14" s="390" t="s">
        <v>15849</v>
      </c>
      <c r="L14" s="390" t="s">
        <v>5123</v>
      </c>
      <c r="M14" s="390" t="s">
        <v>15794</v>
      </c>
      <c r="N14" s="390" t="s">
        <v>15570</v>
      </c>
      <c r="O14" s="390" t="s">
        <v>8725</v>
      </c>
      <c r="P14" s="388" t="str">
        <f t="shared" si="2"/>
        <v>Medium</v>
      </c>
      <c r="Q14" s="390" t="s">
        <v>16037</v>
      </c>
      <c r="R14" s="390" t="s">
        <v>16038</v>
      </c>
      <c r="S14" s="390" t="s">
        <v>16039</v>
      </c>
      <c r="T14" s="392" t="s">
        <v>16040</v>
      </c>
      <c r="U14" s="390" t="s">
        <v>16041</v>
      </c>
      <c r="V14" s="390" t="s">
        <v>16042</v>
      </c>
      <c r="W14" s="390" t="s">
        <v>16043</v>
      </c>
      <c r="X14" s="389">
        <v>46024</v>
      </c>
      <c r="Y14" s="390" t="s">
        <v>3303</v>
      </c>
      <c r="Z14" s="405">
        <v>0</v>
      </c>
      <c r="AA14" s="405">
        <v>0</v>
      </c>
      <c r="AB14" s="405">
        <v>0</v>
      </c>
      <c r="AC14" s="405">
        <v>0</v>
      </c>
      <c r="AD14" s="405">
        <v>0</v>
      </c>
      <c r="AE14" s="405">
        <v>0</v>
      </c>
      <c r="AF14" s="390" t="s">
        <v>1193</v>
      </c>
      <c r="AG14" s="390" t="s">
        <v>1193</v>
      </c>
      <c r="AH14" s="408">
        <v>2</v>
      </c>
      <c r="AI14" s="408">
        <v>0</v>
      </c>
      <c r="AJ14" s="408">
        <v>2</v>
      </c>
      <c r="AK14" s="408">
        <v>2</v>
      </c>
      <c r="AL14" s="408">
        <v>0</v>
      </c>
      <c r="AM14" s="408" t="s">
        <v>3500</v>
      </c>
      <c r="AN14" s="408">
        <v>1</v>
      </c>
    </row>
    <row r="15" spans="1:40" ht="78" x14ac:dyDescent="0.35">
      <c r="A15" s="391"/>
      <c r="B15" s="387">
        <v>46001</v>
      </c>
      <c r="C15" s="388" t="str">
        <f t="shared" ca="1" si="0"/>
        <v>Expired</v>
      </c>
      <c r="D15" s="388" t="s">
        <v>15865</v>
      </c>
      <c r="E15" s="389">
        <v>46001</v>
      </c>
      <c r="F15" s="389">
        <f t="shared" si="1"/>
        <v>46001</v>
      </c>
      <c r="G15" s="389">
        <f>DATE(YEAR(F15),MONTH(F15)+6,DAY(F15)-10)</f>
        <v>46173</v>
      </c>
      <c r="H15" s="390" t="s">
        <v>15866</v>
      </c>
      <c r="I15" s="390" t="s">
        <v>15867</v>
      </c>
      <c r="J15" s="390" t="s">
        <v>15868</v>
      </c>
      <c r="K15" s="390" t="s">
        <v>21</v>
      </c>
      <c r="L15" s="390" t="s">
        <v>5123</v>
      </c>
      <c r="M15" s="390" t="s">
        <v>15794</v>
      </c>
      <c r="N15" s="390" t="s">
        <v>15570</v>
      </c>
      <c r="O15" s="390" t="s">
        <v>8728</v>
      </c>
      <c r="P15" s="388" t="str">
        <f t="shared" si="2"/>
        <v>Low</v>
      </c>
      <c r="Q15" s="390" t="s">
        <v>15869</v>
      </c>
      <c r="R15" s="390" t="s">
        <v>15870</v>
      </c>
      <c r="S15" s="390" t="s">
        <v>15871</v>
      </c>
      <c r="T15" s="392" t="s">
        <v>15872</v>
      </c>
      <c r="U15" s="390" t="s">
        <v>15873</v>
      </c>
      <c r="V15" s="390" t="s">
        <v>1193</v>
      </c>
      <c r="W15" s="390" t="s">
        <v>1193</v>
      </c>
      <c r="X15" s="389">
        <v>45992</v>
      </c>
      <c r="Y15" s="390" t="s">
        <v>3303</v>
      </c>
      <c r="Z15" s="405">
        <v>0</v>
      </c>
      <c r="AA15" s="405">
        <v>0</v>
      </c>
      <c r="AB15" s="405">
        <v>0</v>
      </c>
      <c r="AC15" s="405">
        <v>0</v>
      </c>
      <c r="AD15" s="405">
        <v>0</v>
      </c>
      <c r="AE15" s="405">
        <v>0</v>
      </c>
      <c r="AF15" s="390" t="s">
        <v>1193</v>
      </c>
      <c r="AG15" s="390" t="s">
        <v>1193</v>
      </c>
      <c r="AH15" s="408">
        <v>2</v>
      </c>
      <c r="AI15" s="408">
        <v>1</v>
      </c>
      <c r="AJ15" s="408">
        <v>1</v>
      </c>
      <c r="AK15" s="408">
        <v>2</v>
      </c>
      <c r="AL15" s="408">
        <v>0</v>
      </c>
      <c r="AM15" s="408" t="s">
        <v>3500</v>
      </c>
      <c r="AN15" s="408">
        <v>1</v>
      </c>
    </row>
    <row r="16" spans="1:40" ht="117" x14ac:dyDescent="0.35">
      <c r="A16" s="391"/>
      <c r="B16" s="387">
        <v>46044</v>
      </c>
      <c r="C16" s="388" t="str">
        <f t="shared" ca="1" si="0"/>
        <v>Expired</v>
      </c>
      <c r="D16" s="388" t="s">
        <v>16150</v>
      </c>
      <c r="E16" s="389">
        <v>46044</v>
      </c>
      <c r="F16" s="389">
        <f t="shared" si="1"/>
        <v>46044</v>
      </c>
      <c r="G16" s="389">
        <f>DATE(YEAR(F16),MONTH(F16)+4,DAY(F16)+9)</f>
        <v>46173</v>
      </c>
      <c r="H16" s="390" t="s">
        <v>16151</v>
      </c>
      <c r="I16" s="390" t="s">
        <v>16152</v>
      </c>
      <c r="J16" s="390" t="s">
        <v>16153</v>
      </c>
      <c r="K16" s="390" t="s">
        <v>14</v>
      </c>
      <c r="L16" s="390" t="s">
        <v>5123</v>
      </c>
      <c r="M16" s="390" t="s">
        <v>15794</v>
      </c>
      <c r="N16" s="390" t="s">
        <v>15570</v>
      </c>
      <c r="O16" s="390" t="s">
        <v>8725</v>
      </c>
      <c r="P16" s="388" t="str">
        <f t="shared" si="2"/>
        <v>Medium</v>
      </c>
      <c r="Q16" s="390" t="s">
        <v>16154</v>
      </c>
      <c r="R16" s="390" t="s">
        <v>16156</v>
      </c>
      <c r="S16" s="390" t="s">
        <v>16155</v>
      </c>
      <c r="T16" s="392" t="s">
        <v>16157</v>
      </c>
      <c r="U16" s="390" t="s">
        <v>16158</v>
      </c>
      <c r="V16" s="390" t="s">
        <v>1193</v>
      </c>
      <c r="W16" s="390" t="s">
        <v>1193</v>
      </c>
      <c r="X16" s="389">
        <v>46027</v>
      </c>
      <c r="Y16" s="390" t="s">
        <v>3303</v>
      </c>
      <c r="Z16" s="405">
        <v>0</v>
      </c>
      <c r="AA16" s="405">
        <v>0</v>
      </c>
      <c r="AB16" s="405">
        <v>0</v>
      </c>
      <c r="AC16" s="405">
        <v>0</v>
      </c>
      <c r="AD16" s="405">
        <v>0</v>
      </c>
      <c r="AE16" s="405">
        <v>0</v>
      </c>
      <c r="AF16" s="390" t="s">
        <v>1193</v>
      </c>
      <c r="AG16" s="390" t="s">
        <v>1193</v>
      </c>
      <c r="AH16" s="408">
        <v>2</v>
      </c>
      <c r="AI16" s="408">
        <v>0</v>
      </c>
      <c r="AJ16" s="408">
        <v>2</v>
      </c>
      <c r="AK16" s="408">
        <v>2</v>
      </c>
      <c r="AL16" s="408">
        <v>0</v>
      </c>
      <c r="AM16" s="408" t="s">
        <v>3500</v>
      </c>
      <c r="AN16" s="408">
        <v>1</v>
      </c>
    </row>
    <row r="17" spans="1:40" ht="65" x14ac:dyDescent="0.35">
      <c r="A17" s="391"/>
      <c r="B17" s="387">
        <v>46055</v>
      </c>
      <c r="C17" s="388" t="str">
        <f t="shared" ca="1" si="0"/>
        <v>Expired</v>
      </c>
      <c r="D17" s="388" t="s">
        <v>16404</v>
      </c>
      <c r="E17" s="389">
        <v>46055</v>
      </c>
      <c r="F17" s="389">
        <f t="shared" si="1"/>
        <v>46055</v>
      </c>
      <c r="G17" s="389">
        <f>DATE(YEAR(F17),MONTH(F17)+3,DAY(F17)+29)</f>
        <v>46173</v>
      </c>
      <c r="H17" s="390" t="s">
        <v>16218</v>
      </c>
      <c r="I17" s="390" t="s">
        <v>16219</v>
      </c>
      <c r="J17" s="390" t="s">
        <v>16220</v>
      </c>
      <c r="K17" s="390" t="s">
        <v>15849</v>
      </c>
      <c r="L17" s="390" t="s">
        <v>5123</v>
      </c>
      <c r="M17" s="390" t="s">
        <v>15794</v>
      </c>
      <c r="N17" s="390" t="s">
        <v>15570</v>
      </c>
      <c r="O17" s="390" t="s">
        <v>8725</v>
      </c>
      <c r="P17" s="388" t="str">
        <f t="shared" si="2"/>
        <v>Medium</v>
      </c>
      <c r="Q17" s="390" t="s">
        <v>16221</v>
      </c>
      <c r="R17" s="390" t="s">
        <v>16222</v>
      </c>
      <c r="S17" s="390" t="s">
        <v>16223</v>
      </c>
      <c r="T17" s="392" t="s">
        <v>16224</v>
      </c>
      <c r="U17" s="390" t="s">
        <v>5430</v>
      </c>
      <c r="V17" s="390" t="s">
        <v>16225</v>
      </c>
      <c r="W17" s="390" t="s">
        <v>1193</v>
      </c>
      <c r="X17" s="389">
        <v>46037</v>
      </c>
      <c r="Y17" s="390" t="s">
        <v>3303</v>
      </c>
      <c r="Z17" s="405">
        <v>0</v>
      </c>
      <c r="AA17" s="405">
        <v>0</v>
      </c>
      <c r="AB17" s="405">
        <v>0</v>
      </c>
      <c r="AC17" s="405">
        <v>0</v>
      </c>
      <c r="AD17" s="405">
        <v>0</v>
      </c>
      <c r="AE17" s="405">
        <v>0</v>
      </c>
      <c r="AF17" s="390" t="s">
        <v>1193</v>
      </c>
      <c r="AG17" s="390" t="s">
        <v>1193</v>
      </c>
      <c r="AH17" s="408">
        <v>2</v>
      </c>
      <c r="AI17" s="408">
        <v>1</v>
      </c>
      <c r="AJ17" s="408">
        <v>1</v>
      </c>
      <c r="AK17" s="408">
        <v>2</v>
      </c>
      <c r="AL17" s="408">
        <v>0</v>
      </c>
      <c r="AM17" s="408" t="s">
        <v>8222</v>
      </c>
      <c r="AN17" s="408">
        <v>1</v>
      </c>
    </row>
    <row r="18" spans="1:40" ht="52" x14ac:dyDescent="0.35">
      <c r="A18" s="391"/>
      <c r="B18" s="387">
        <v>46100</v>
      </c>
      <c r="C18" s="388" t="str">
        <f t="shared" ca="1" si="0"/>
        <v>Expired</v>
      </c>
      <c r="D18" s="388" t="s">
        <v>16421</v>
      </c>
      <c r="E18" s="389">
        <v>46100</v>
      </c>
      <c r="F18" s="389">
        <f t="shared" si="1"/>
        <v>46100</v>
      </c>
      <c r="G18" s="389">
        <f>DATE(YEAR(F18),MONTH(F18)+2,DAY(F18)+12)</f>
        <v>46173</v>
      </c>
      <c r="H18" s="390" t="s">
        <v>16422</v>
      </c>
      <c r="I18" s="390" t="s">
        <v>16423</v>
      </c>
      <c r="J18" s="390" t="s">
        <v>16424</v>
      </c>
      <c r="K18" s="390" t="s">
        <v>15849</v>
      </c>
      <c r="L18" s="390" t="s">
        <v>5123</v>
      </c>
      <c r="M18" s="390" t="s">
        <v>15794</v>
      </c>
      <c r="N18" s="390" t="s">
        <v>15570</v>
      </c>
      <c r="O18" s="390" t="s">
        <v>8725</v>
      </c>
      <c r="P18" s="388" t="str">
        <f t="shared" si="2"/>
        <v>Medium</v>
      </c>
      <c r="Q18" s="390" t="s">
        <v>16425</v>
      </c>
      <c r="R18" s="390" t="s">
        <v>16426</v>
      </c>
      <c r="S18" s="390" t="s">
        <v>16427</v>
      </c>
      <c r="T18" s="392" t="s">
        <v>16428</v>
      </c>
      <c r="U18" s="390" t="s">
        <v>16429</v>
      </c>
      <c r="V18" s="390" t="s">
        <v>16430</v>
      </c>
      <c r="W18" s="390" t="s">
        <v>16431</v>
      </c>
      <c r="X18" s="389">
        <v>46073</v>
      </c>
      <c r="Y18" s="390" t="s">
        <v>3303</v>
      </c>
      <c r="Z18" s="405">
        <v>0</v>
      </c>
      <c r="AA18" s="405">
        <v>0</v>
      </c>
      <c r="AB18" s="405">
        <v>0</v>
      </c>
      <c r="AC18" s="405">
        <v>0</v>
      </c>
      <c r="AD18" s="405">
        <v>0</v>
      </c>
      <c r="AE18" s="405">
        <v>0</v>
      </c>
      <c r="AF18" s="390" t="s">
        <v>1193</v>
      </c>
      <c r="AG18" s="390" t="s">
        <v>1193</v>
      </c>
      <c r="AH18" s="408">
        <v>3</v>
      </c>
      <c r="AI18" s="408">
        <v>1</v>
      </c>
      <c r="AJ18" s="408">
        <v>2</v>
      </c>
      <c r="AK18" s="408">
        <v>3</v>
      </c>
      <c r="AL18" s="408">
        <v>0</v>
      </c>
      <c r="AM18" s="408" t="s">
        <v>3500</v>
      </c>
      <c r="AN18" s="408">
        <v>1</v>
      </c>
    </row>
    <row r="19" spans="1:40" ht="117" x14ac:dyDescent="0.35">
      <c r="A19" s="391"/>
      <c r="B19" s="387">
        <v>46001</v>
      </c>
      <c r="C19" s="388" t="str">
        <f t="shared" ca="1" si="0"/>
        <v>Expired</v>
      </c>
      <c r="D19" s="388" t="s">
        <v>15927</v>
      </c>
      <c r="E19" s="389">
        <v>46006</v>
      </c>
      <c r="F19" s="389">
        <f t="shared" si="1"/>
        <v>46006</v>
      </c>
      <c r="G19" s="389">
        <f>DATE(YEAR(F19),MONTH(F19)+6,DAY(F19)-15)</f>
        <v>46173</v>
      </c>
      <c r="H19" s="390" t="s">
        <v>15928</v>
      </c>
      <c r="I19" s="390" t="s">
        <v>15929</v>
      </c>
      <c r="J19" s="390" t="s">
        <v>15930</v>
      </c>
      <c r="K19" s="390" t="s">
        <v>15849</v>
      </c>
      <c r="L19" s="390" t="s">
        <v>5123</v>
      </c>
      <c r="M19" s="390" t="s">
        <v>15794</v>
      </c>
      <c r="N19" s="390" t="s">
        <v>15570</v>
      </c>
      <c r="O19" s="390" t="s">
        <v>8728</v>
      </c>
      <c r="P19" s="388" t="str">
        <f t="shared" si="2"/>
        <v>Low</v>
      </c>
      <c r="Q19" s="390" t="s">
        <v>15931</v>
      </c>
      <c r="R19" s="390" t="s">
        <v>15932</v>
      </c>
      <c r="S19" s="390" t="s">
        <v>15933</v>
      </c>
      <c r="T19" s="392" t="s">
        <v>15934</v>
      </c>
      <c r="U19" s="390" t="s">
        <v>13672</v>
      </c>
      <c r="V19" s="390" t="s">
        <v>1193</v>
      </c>
      <c r="W19" s="390" t="s">
        <v>15935</v>
      </c>
      <c r="X19" s="389">
        <v>45994</v>
      </c>
      <c r="Y19" s="390" t="s">
        <v>3303</v>
      </c>
      <c r="Z19" s="405">
        <v>0</v>
      </c>
      <c r="AA19" s="405">
        <v>0</v>
      </c>
      <c r="AB19" s="405">
        <v>0</v>
      </c>
      <c r="AC19" s="405">
        <v>0</v>
      </c>
      <c r="AD19" s="405">
        <v>0</v>
      </c>
      <c r="AE19" s="405">
        <v>0</v>
      </c>
      <c r="AF19" s="390" t="s">
        <v>1193</v>
      </c>
      <c r="AG19" s="390" t="s">
        <v>1193</v>
      </c>
      <c r="AH19" s="408">
        <v>4</v>
      </c>
      <c r="AI19" s="408">
        <v>2</v>
      </c>
      <c r="AJ19" s="408">
        <v>2</v>
      </c>
      <c r="AK19" s="408">
        <v>0</v>
      </c>
      <c r="AL19" s="408">
        <v>0</v>
      </c>
      <c r="AM19" s="408" t="s">
        <v>3500</v>
      </c>
      <c r="AN19" s="408">
        <v>1</v>
      </c>
    </row>
    <row r="20" spans="1:40" ht="39" x14ac:dyDescent="0.35">
      <c r="A20" s="391"/>
      <c r="B20" s="387">
        <v>46021</v>
      </c>
      <c r="C20" s="388" t="str">
        <f t="shared" ca="1" si="0"/>
        <v>Expired</v>
      </c>
      <c r="D20" s="388" t="s">
        <v>15953</v>
      </c>
      <c r="E20" s="389">
        <v>46021</v>
      </c>
      <c r="F20" s="389">
        <f t="shared" si="1"/>
        <v>46021</v>
      </c>
      <c r="G20" s="389">
        <f>DATE(YEAR(F20),MONTH(F20)+5,DAY(F20)+1)</f>
        <v>46173</v>
      </c>
      <c r="H20" s="390" t="s">
        <v>15954</v>
      </c>
      <c r="I20" s="390" t="s">
        <v>15955</v>
      </c>
      <c r="J20" s="390" t="s">
        <v>15956</v>
      </c>
      <c r="K20" s="390" t="s">
        <v>15849</v>
      </c>
      <c r="L20" s="390" t="s">
        <v>5123</v>
      </c>
      <c r="M20" s="390" t="s">
        <v>15794</v>
      </c>
      <c r="N20" s="390" t="s">
        <v>15570</v>
      </c>
      <c r="O20" s="390" t="s">
        <v>8725</v>
      </c>
      <c r="P20" s="388" t="str">
        <f t="shared" si="2"/>
        <v>Medium</v>
      </c>
      <c r="Q20" s="390" t="s">
        <v>15957</v>
      </c>
      <c r="R20" s="390" t="s">
        <v>15958</v>
      </c>
      <c r="S20" s="390" t="s">
        <v>15959</v>
      </c>
      <c r="T20" s="392" t="s">
        <v>15960</v>
      </c>
      <c r="U20" s="390" t="s">
        <v>15961</v>
      </c>
      <c r="V20" s="390" t="s">
        <v>1193</v>
      </c>
      <c r="W20" s="390" t="s">
        <v>15962</v>
      </c>
      <c r="X20" s="389">
        <v>46003</v>
      </c>
      <c r="Y20" s="390" t="s">
        <v>3303</v>
      </c>
      <c r="Z20" s="405">
        <v>0</v>
      </c>
      <c r="AA20" s="405">
        <v>0</v>
      </c>
      <c r="AB20" s="405">
        <v>0</v>
      </c>
      <c r="AC20" s="405">
        <v>0</v>
      </c>
      <c r="AD20" s="405">
        <v>0</v>
      </c>
      <c r="AE20" s="405">
        <v>0</v>
      </c>
      <c r="AF20" s="390" t="s">
        <v>1193</v>
      </c>
      <c r="AG20" s="390" t="s">
        <v>1193</v>
      </c>
      <c r="AH20" s="408">
        <v>2</v>
      </c>
      <c r="AI20" s="408">
        <v>0</v>
      </c>
      <c r="AJ20" s="408">
        <v>2</v>
      </c>
      <c r="AK20" s="408">
        <v>2</v>
      </c>
      <c r="AL20" s="408">
        <v>0</v>
      </c>
      <c r="AM20" s="408" t="s">
        <v>3500</v>
      </c>
      <c r="AN20" s="408">
        <v>1</v>
      </c>
    </row>
    <row r="21" spans="1:40" ht="104" x14ac:dyDescent="0.35">
      <c r="A21" s="391" t="s">
        <v>15798</v>
      </c>
      <c r="B21" s="387">
        <v>45994</v>
      </c>
      <c r="C21" s="388" t="str">
        <f t="shared" ca="1" si="0"/>
        <v>Expired</v>
      </c>
      <c r="D21" s="388" t="s">
        <v>15790</v>
      </c>
      <c r="E21" s="389">
        <v>45994</v>
      </c>
      <c r="F21" s="389">
        <f t="shared" si="1"/>
        <v>45994</v>
      </c>
      <c r="G21" s="389">
        <f>DATE(YEAR(F21),MONTH(F21)+6,DAY(F21)-3)</f>
        <v>46173</v>
      </c>
      <c r="H21" s="390" t="s">
        <v>15791</v>
      </c>
      <c r="I21" s="390" t="s">
        <v>15792</v>
      </c>
      <c r="J21" s="390" t="s">
        <v>15793</v>
      </c>
      <c r="K21" s="390" t="s">
        <v>718</v>
      </c>
      <c r="L21" s="390" t="s">
        <v>5123</v>
      </c>
      <c r="M21" s="390" t="s">
        <v>15794</v>
      </c>
      <c r="N21" s="393" t="s">
        <v>15570</v>
      </c>
      <c r="O21" s="390" t="s">
        <v>8725</v>
      </c>
      <c r="P21" s="388" t="str">
        <f t="shared" si="2"/>
        <v>Medium</v>
      </c>
      <c r="Q21" s="390" t="s">
        <v>15796</v>
      </c>
      <c r="R21" s="390" t="s">
        <v>15797</v>
      </c>
      <c r="S21" s="390" t="s">
        <v>15800</v>
      </c>
      <c r="T21" s="392" t="s">
        <v>15799</v>
      </c>
      <c r="U21" s="390" t="s">
        <v>8301</v>
      </c>
      <c r="V21" s="390" t="s">
        <v>1193</v>
      </c>
      <c r="W21" s="390" t="s">
        <v>1193</v>
      </c>
      <c r="X21" s="389">
        <v>45980</v>
      </c>
      <c r="Y21" s="390" t="s">
        <v>3303</v>
      </c>
      <c r="Z21" s="405">
        <v>0</v>
      </c>
      <c r="AA21" s="405">
        <v>0</v>
      </c>
      <c r="AB21" s="405">
        <v>0</v>
      </c>
      <c r="AC21" s="405">
        <v>0</v>
      </c>
      <c r="AD21" s="405">
        <v>0</v>
      </c>
      <c r="AE21" s="405">
        <v>0</v>
      </c>
      <c r="AF21" s="390" t="s">
        <v>1193</v>
      </c>
      <c r="AG21" s="390" t="s">
        <v>1193</v>
      </c>
      <c r="AH21" s="408">
        <v>2</v>
      </c>
      <c r="AI21" s="408">
        <v>1</v>
      </c>
      <c r="AJ21" s="408">
        <v>1</v>
      </c>
      <c r="AK21" s="408">
        <v>0</v>
      </c>
      <c r="AL21" s="408">
        <v>0</v>
      </c>
      <c r="AM21" s="408" t="s">
        <v>3500</v>
      </c>
      <c r="AN21" s="408">
        <v>1</v>
      </c>
    </row>
    <row r="22" spans="1:40" ht="78" x14ac:dyDescent="0.35">
      <c r="A22" s="391"/>
      <c r="B22" s="387">
        <v>46044</v>
      </c>
      <c r="C22" s="388" t="str">
        <f t="shared" ca="1" si="0"/>
        <v>Expired</v>
      </c>
      <c r="D22" s="388" t="s">
        <v>16131</v>
      </c>
      <c r="E22" s="389">
        <v>46044</v>
      </c>
      <c r="F22" s="389">
        <f t="shared" si="1"/>
        <v>46044</v>
      </c>
      <c r="G22" s="389">
        <f>DATE(YEAR(F22),MONTH(F22)+4,DAY(F22)+9)</f>
        <v>46173</v>
      </c>
      <c r="H22" s="390" t="s">
        <v>16132</v>
      </c>
      <c r="I22" s="390" t="s">
        <v>16133</v>
      </c>
      <c r="J22" s="390" t="s">
        <v>16134</v>
      </c>
      <c r="K22" s="390" t="s">
        <v>74</v>
      </c>
      <c r="L22" s="390" t="s">
        <v>5123</v>
      </c>
      <c r="M22" s="390" t="s">
        <v>15794</v>
      </c>
      <c r="N22" s="390" t="s">
        <v>15570</v>
      </c>
      <c r="O22" s="390" t="s">
        <v>8725</v>
      </c>
      <c r="P22" s="388" t="str">
        <f t="shared" si="2"/>
        <v>Medium</v>
      </c>
      <c r="Q22" s="390" t="s">
        <v>16135</v>
      </c>
      <c r="R22" s="390" t="s">
        <v>16136</v>
      </c>
      <c r="S22" s="390" t="s">
        <v>16137</v>
      </c>
      <c r="T22" s="392" t="s">
        <v>16138</v>
      </c>
      <c r="U22" s="390" t="s">
        <v>16139</v>
      </c>
      <c r="V22" s="390" t="s">
        <v>16140</v>
      </c>
      <c r="W22" s="390" t="s">
        <v>1193</v>
      </c>
      <c r="X22" s="389">
        <v>46014</v>
      </c>
      <c r="Y22" s="390" t="s">
        <v>3303</v>
      </c>
      <c r="Z22" s="405">
        <v>0</v>
      </c>
      <c r="AA22" s="405">
        <v>0</v>
      </c>
      <c r="AB22" s="405">
        <v>0</v>
      </c>
      <c r="AC22" s="405">
        <v>0</v>
      </c>
      <c r="AD22" s="405">
        <v>0</v>
      </c>
      <c r="AE22" s="405">
        <v>0</v>
      </c>
      <c r="AF22" s="390" t="s">
        <v>1193</v>
      </c>
      <c r="AG22" s="390" t="s">
        <v>1193</v>
      </c>
      <c r="AH22" s="408">
        <v>2</v>
      </c>
      <c r="AI22" s="408">
        <v>0</v>
      </c>
      <c r="AJ22" s="408">
        <v>2</v>
      </c>
      <c r="AK22" s="408">
        <v>2</v>
      </c>
      <c r="AL22" s="408">
        <v>0</v>
      </c>
      <c r="AM22" s="408" t="s">
        <v>3500</v>
      </c>
      <c r="AN22" s="408">
        <v>1</v>
      </c>
    </row>
    <row r="23" spans="1:40" ht="78" x14ac:dyDescent="0.35">
      <c r="A23" s="391"/>
      <c r="B23" s="387">
        <v>46100</v>
      </c>
      <c r="C23" s="388" t="str">
        <f t="shared" ca="1" si="0"/>
        <v>Expired</v>
      </c>
      <c r="D23" s="388" t="s">
        <v>16432</v>
      </c>
      <c r="E23" s="389">
        <v>46100</v>
      </c>
      <c r="F23" s="389">
        <f t="shared" si="1"/>
        <v>46100</v>
      </c>
      <c r="G23" s="389">
        <f>DATE(YEAR(F23),MONTH(F23)+2,DAY(F23)+12)</f>
        <v>46173</v>
      </c>
      <c r="H23" s="390" t="s">
        <v>16433</v>
      </c>
      <c r="I23" s="390" t="s">
        <v>16434</v>
      </c>
      <c r="J23" s="390" t="s">
        <v>16435</v>
      </c>
      <c r="K23" s="390" t="s">
        <v>24</v>
      </c>
      <c r="L23" s="390" t="s">
        <v>5123</v>
      </c>
      <c r="M23" s="390" t="s">
        <v>15794</v>
      </c>
      <c r="N23" s="390" t="s">
        <v>15570</v>
      </c>
      <c r="O23" s="390" t="s">
        <v>8728</v>
      </c>
      <c r="P23" s="388" t="str">
        <f t="shared" si="2"/>
        <v>Low</v>
      </c>
      <c r="Q23" s="390" t="s">
        <v>16436</v>
      </c>
      <c r="R23" s="390" t="s">
        <v>16437</v>
      </c>
      <c r="S23" s="390" t="s">
        <v>16438</v>
      </c>
      <c r="T23" s="392" t="s">
        <v>16439</v>
      </c>
      <c r="U23" s="390" t="s">
        <v>16440</v>
      </c>
      <c r="V23" s="390" t="s">
        <v>1193</v>
      </c>
      <c r="W23" s="390" t="s">
        <v>16441</v>
      </c>
      <c r="X23" s="389">
        <v>46065</v>
      </c>
      <c r="Y23" s="390" t="s">
        <v>3303</v>
      </c>
      <c r="Z23" s="405">
        <v>0</v>
      </c>
      <c r="AA23" s="405">
        <v>0</v>
      </c>
      <c r="AB23" s="405">
        <v>0</v>
      </c>
      <c r="AC23" s="405">
        <v>0</v>
      </c>
      <c r="AD23" s="405">
        <v>0</v>
      </c>
      <c r="AE23" s="405">
        <v>0</v>
      </c>
      <c r="AF23" s="390" t="s">
        <v>1193</v>
      </c>
      <c r="AG23" s="390" t="s">
        <v>1193</v>
      </c>
      <c r="AH23" s="408">
        <v>3</v>
      </c>
      <c r="AI23" s="408">
        <v>1</v>
      </c>
      <c r="AJ23" s="408">
        <v>2</v>
      </c>
      <c r="AK23" s="408">
        <v>3</v>
      </c>
      <c r="AL23" s="408">
        <v>0</v>
      </c>
      <c r="AM23" s="408" t="s">
        <v>3500</v>
      </c>
      <c r="AN23" s="408">
        <v>1</v>
      </c>
    </row>
    <row r="24" spans="1:40" ht="65" x14ac:dyDescent="0.35">
      <c r="A24" s="391"/>
      <c r="B24" s="387">
        <v>46021</v>
      </c>
      <c r="C24" s="388" t="str">
        <f t="shared" ca="1" si="0"/>
        <v>Expired</v>
      </c>
      <c r="D24" s="388" t="s">
        <v>15971</v>
      </c>
      <c r="E24" s="389">
        <v>46021</v>
      </c>
      <c r="F24" s="389">
        <f t="shared" si="1"/>
        <v>46021</v>
      </c>
      <c r="G24" s="389">
        <f>DATE(YEAR(F24),MONTH(F24)+5,DAY(F24)+1)</f>
        <v>46173</v>
      </c>
      <c r="H24" s="390" t="s">
        <v>15972</v>
      </c>
      <c r="I24" s="390" t="s">
        <v>15973</v>
      </c>
      <c r="J24" s="390" t="s">
        <v>15974</v>
      </c>
      <c r="K24" s="390" t="s">
        <v>61</v>
      </c>
      <c r="L24" s="390" t="s">
        <v>5123</v>
      </c>
      <c r="M24" s="390" t="s">
        <v>15794</v>
      </c>
      <c r="N24" s="390" t="s">
        <v>15570</v>
      </c>
      <c r="O24" s="390" t="s">
        <v>8725</v>
      </c>
      <c r="P24" s="388" t="str">
        <f t="shared" si="2"/>
        <v>Medium</v>
      </c>
      <c r="Q24" s="390" t="s">
        <v>15975</v>
      </c>
      <c r="R24" s="390" t="s">
        <v>15976</v>
      </c>
      <c r="S24" s="390" t="s">
        <v>15977</v>
      </c>
      <c r="T24" s="392" t="s">
        <v>15978</v>
      </c>
      <c r="U24" s="390" t="s">
        <v>15979</v>
      </c>
      <c r="V24" s="390" t="s">
        <v>1193</v>
      </c>
      <c r="W24" s="390" t="s">
        <v>1193</v>
      </c>
      <c r="X24" s="389">
        <v>46006</v>
      </c>
      <c r="Y24" s="390" t="s">
        <v>3303</v>
      </c>
      <c r="Z24" s="405">
        <v>0</v>
      </c>
      <c r="AA24" s="405">
        <v>0</v>
      </c>
      <c r="AB24" s="405">
        <v>0</v>
      </c>
      <c r="AC24" s="405">
        <v>0</v>
      </c>
      <c r="AD24" s="405">
        <v>0</v>
      </c>
      <c r="AE24" s="405">
        <v>0</v>
      </c>
      <c r="AF24" s="390" t="s">
        <v>1193</v>
      </c>
      <c r="AG24" s="390" t="s">
        <v>1193</v>
      </c>
      <c r="AH24" s="408">
        <v>2</v>
      </c>
      <c r="AI24" s="408">
        <v>1</v>
      </c>
      <c r="AJ24" s="408">
        <v>1</v>
      </c>
      <c r="AK24" s="408">
        <v>2</v>
      </c>
      <c r="AL24" s="408">
        <v>0</v>
      </c>
      <c r="AM24" s="408" t="s">
        <v>3500</v>
      </c>
      <c r="AN24" s="408">
        <v>1</v>
      </c>
    </row>
    <row r="25" spans="1:40" ht="26" x14ac:dyDescent="0.35">
      <c r="A25" s="391"/>
      <c r="B25" s="387">
        <v>46048</v>
      </c>
      <c r="C25" s="388" t="str">
        <f t="shared" ca="1" si="0"/>
        <v>Expired</v>
      </c>
      <c r="D25" s="388" t="s">
        <v>16163</v>
      </c>
      <c r="E25" s="389">
        <v>46017</v>
      </c>
      <c r="F25" s="389">
        <f t="shared" si="1"/>
        <v>46017</v>
      </c>
      <c r="G25" s="389">
        <f>DATE(YEAR(F25),MONTH(F25)+5,DAY(F25)+5)</f>
        <v>46173</v>
      </c>
      <c r="H25" s="390" t="s">
        <v>16164</v>
      </c>
      <c r="I25" s="390" t="s">
        <v>16165</v>
      </c>
      <c r="J25" s="390" t="s">
        <v>16166</v>
      </c>
      <c r="K25" s="390" t="s">
        <v>15849</v>
      </c>
      <c r="L25" s="390" t="s">
        <v>5123</v>
      </c>
      <c r="M25" s="390" t="s">
        <v>15794</v>
      </c>
      <c r="N25" s="390" t="s">
        <v>15570</v>
      </c>
      <c r="O25" s="390" t="s">
        <v>8725</v>
      </c>
      <c r="P25" s="388" t="str">
        <f t="shared" si="2"/>
        <v>Medium</v>
      </c>
      <c r="Q25" s="390" t="s">
        <v>16167</v>
      </c>
      <c r="R25" s="390" t="s">
        <v>16168</v>
      </c>
      <c r="S25" s="390" t="s">
        <v>16169</v>
      </c>
      <c r="T25" s="392" t="s">
        <v>16170</v>
      </c>
      <c r="U25" s="390" t="s">
        <v>8301</v>
      </c>
      <c r="V25" s="390" t="s">
        <v>1193</v>
      </c>
      <c r="W25" s="390" t="s">
        <v>1193</v>
      </c>
      <c r="X25" s="389">
        <v>46035</v>
      </c>
      <c r="Y25" s="390" t="s">
        <v>3303</v>
      </c>
      <c r="Z25" s="405">
        <v>0</v>
      </c>
      <c r="AA25" s="405">
        <v>0</v>
      </c>
      <c r="AB25" s="405">
        <v>0</v>
      </c>
      <c r="AC25" s="405">
        <v>0</v>
      </c>
      <c r="AD25" s="405">
        <v>0</v>
      </c>
      <c r="AE25" s="405">
        <v>0</v>
      </c>
      <c r="AF25" s="390" t="s">
        <v>1193</v>
      </c>
      <c r="AG25" s="390" t="s">
        <v>1193</v>
      </c>
      <c r="AH25" s="408">
        <v>2</v>
      </c>
      <c r="AI25" s="408">
        <v>1</v>
      </c>
      <c r="AJ25" s="408">
        <v>1</v>
      </c>
      <c r="AK25" s="408">
        <v>2</v>
      </c>
      <c r="AL25" s="408">
        <v>0</v>
      </c>
      <c r="AM25" s="408" t="s">
        <v>3500</v>
      </c>
      <c r="AN25" s="408">
        <v>1</v>
      </c>
    </row>
    <row r="26" spans="1:40" ht="78" x14ac:dyDescent="0.35">
      <c r="A26" s="391"/>
      <c r="B26" s="387">
        <v>46031</v>
      </c>
      <c r="C26" s="388" t="str">
        <f t="shared" ca="1" si="0"/>
        <v>Expired</v>
      </c>
      <c r="D26" s="388" t="s">
        <v>16057</v>
      </c>
      <c r="E26" s="389">
        <v>46035</v>
      </c>
      <c r="F26" s="389">
        <f t="shared" si="1"/>
        <v>46035</v>
      </c>
      <c r="G26" s="389">
        <f>DATE(YEAR(F26),MONTH(F26)+4,DAY(F26)+18)</f>
        <v>46173</v>
      </c>
      <c r="H26" s="390" t="s">
        <v>16058</v>
      </c>
      <c r="I26" s="390" t="s">
        <v>16059</v>
      </c>
      <c r="J26" s="390" t="s">
        <v>16060</v>
      </c>
      <c r="K26" s="390" t="s">
        <v>15849</v>
      </c>
      <c r="L26" s="390" t="s">
        <v>5123</v>
      </c>
      <c r="M26" s="390" t="s">
        <v>15794</v>
      </c>
      <c r="N26" s="390" t="s">
        <v>15570</v>
      </c>
      <c r="O26" s="390" t="s">
        <v>8725</v>
      </c>
      <c r="P26" s="388" t="str">
        <f t="shared" si="2"/>
        <v>Medium</v>
      </c>
      <c r="Q26" s="390" t="s">
        <v>16747</v>
      </c>
      <c r="R26" s="390" t="s">
        <v>16061</v>
      </c>
      <c r="S26" s="390" t="s">
        <v>16062</v>
      </c>
      <c r="T26" s="392" t="s">
        <v>16063</v>
      </c>
      <c r="U26" s="390" t="s">
        <v>16064</v>
      </c>
      <c r="V26" s="390" t="s">
        <v>16065</v>
      </c>
      <c r="W26" s="390" t="s">
        <v>1193</v>
      </c>
      <c r="X26" s="389">
        <v>46001</v>
      </c>
      <c r="Y26" s="390" t="s">
        <v>3303</v>
      </c>
      <c r="Z26" s="405">
        <v>0</v>
      </c>
      <c r="AA26" s="405">
        <v>0</v>
      </c>
      <c r="AB26" s="405">
        <v>0</v>
      </c>
      <c r="AC26" s="405">
        <v>0</v>
      </c>
      <c r="AD26" s="405">
        <v>0</v>
      </c>
      <c r="AE26" s="405">
        <v>0</v>
      </c>
      <c r="AF26" s="390" t="s">
        <v>1193</v>
      </c>
      <c r="AG26" s="390" t="s">
        <v>1193</v>
      </c>
      <c r="AH26" s="408">
        <v>3</v>
      </c>
      <c r="AI26" s="408">
        <v>2</v>
      </c>
      <c r="AJ26" s="408">
        <v>1</v>
      </c>
      <c r="AK26" s="408">
        <v>3</v>
      </c>
      <c r="AL26" s="408">
        <v>0</v>
      </c>
      <c r="AM26" s="408" t="s">
        <v>3500</v>
      </c>
      <c r="AN26" s="408">
        <v>1</v>
      </c>
    </row>
    <row r="27" spans="1:40" ht="52" x14ac:dyDescent="0.35">
      <c r="A27" s="391"/>
      <c r="B27" s="387">
        <v>46048</v>
      </c>
      <c r="C27" s="388" t="str">
        <f t="shared" ca="1" si="0"/>
        <v>Expired</v>
      </c>
      <c r="D27" s="388" t="s">
        <v>16171</v>
      </c>
      <c r="E27" s="389">
        <v>46017</v>
      </c>
      <c r="F27" s="389">
        <f t="shared" si="1"/>
        <v>46017</v>
      </c>
      <c r="G27" s="389">
        <f>DATE(YEAR(F27),MONTH(F27)+5,DAY(F27)+5)</f>
        <v>46173</v>
      </c>
      <c r="H27" s="390" t="s">
        <v>16172</v>
      </c>
      <c r="I27" s="390" t="s">
        <v>16173</v>
      </c>
      <c r="J27" s="390" t="s">
        <v>16174</v>
      </c>
      <c r="K27" s="390" t="s">
        <v>15849</v>
      </c>
      <c r="L27" s="390" t="s">
        <v>5123</v>
      </c>
      <c r="M27" s="390" t="s">
        <v>15794</v>
      </c>
      <c r="N27" s="390" t="s">
        <v>15570</v>
      </c>
      <c r="O27" s="390" t="s">
        <v>8725</v>
      </c>
      <c r="P27" s="388" t="str">
        <f t="shared" si="2"/>
        <v>Medium</v>
      </c>
      <c r="Q27" s="390" t="s">
        <v>16175</v>
      </c>
      <c r="R27" s="390" t="s">
        <v>16176</v>
      </c>
      <c r="S27" s="390" t="s">
        <v>16177</v>
      </c>
      <c r="T27" s="392" t="s">
        <v>16178</v>
      </c>
      <c r="U27" s="390" t="s">
        <v>16179</v>
      </c>
      <c r="V27" s="390" t="s">
        <v>1193</v>
      </c>
      <c r="W27" s="390" t="s">
        <v>1193</v>
      </c>
      <c r="X27" s="389">
        <v>46035</v>
      </c>
      <c r="Y27" s="390" t="s">
        <v>16180</v>
      </c>
      <c r="Z27" s="405">
        <v>2275000</v>
      </c>
      <c r="AA27" s="405">
        <v>0</v>
      </c>
      <c r="AB27" s="405">
        <v>0</v>
      </c>
      <c r="AC27" s="405">
        <v>0</v>
      </c>
      <c r="AD27" s="405">
        <v>838500</v>
      </c>
      <c r="AE27" s="405">
        <v>1436500</v>
      </c>
      <c r="AF27" s="390" t="s">
        <v>1193</v>
      </c>
      <c r="AG27" s="390" t="s">
        <v>1193</v>
      </c>
      <c r="AH27" s="408">
        <v>2</v>
      </c>
      <c r="AI27" s="408">
        <v>2</v>
      </c>
      <c r="AJ27" s="408">
        <v>0</v>
      </c>
      <c r="AK27" s="408">
        <v>2</v>
      </c>
      <c r="AL27" s="408">
        <v>0</v>
      </c>
      <c r="AM27" s="408" t="s">
        <v>3500</v>
      </c>
      <c r="AN27" s="408">
        <v>1</v>
      </c>
    </row>
    <row r="28" spans="1:40" ht="104" x14ac:dyDescent="0.35">
      <c r="A28" s="391"/>
      <c r="B28" s="387">
        <v>46037</v>
      </c>
      <c r="C28" s="388" t="str">
        <f t="shared" ca="1" si="0"/>
        <v>Expired</v>
      </c>
      <c r="D28" s="388" t="s">
        <v>16069</v>
      </c>
      <c r="E28" s="389">
        <v>46037</v>
      </c>
      <c r="F28" s="389">
        <f t="shared" si="1"/>
        <v>46037</v>
      </c>
      <c r="G28" s="389">
        <f>DATE(YEAR(F28),MONTH(F28)+4,DAY(F28)+16)</f>
        <v>46173</v>
      </c>
      <c r="H28" s="390" t="s">
        <v>16070</v>
      </c>
      <c r="I28" s="390" t="s">
        <v>16071</v>
      </c>
      <c r="J28" s="390" t="s">
        <v>16072</v>
      </c>
      <c r="K28" s="390" t="s">
        <v>74</v>
      </c>
      <c r="L28" s="390" t="s">
        <v>16073</v>
      </c>
      <c r="M28" s="390" t="s">
        <v>15794</v>
      </c>
      <c r="N28" s="390" t="s">
        <v>15570</v>
      </c>
      <c r="O28" s="390" t="s">
        <v>8725</v>
      </c>
      <c r="P28" s="388" t="str">
        <f t="shared" si="2"/>
        <v>Medium</v>
      </c>
      <c r="Q28" s="390" t="s">
        <v>15796</v>
      </c>
      <c r="R28" s="390" t="s">
        <v>1193</v>
      </c>
      <c r="S28" s="390" t="s">
        <v>1193</v>
      </c>
      <c r="T28" s="392" t="s">
        <v>1193</v>
      </c>
      <c r="U28" s="390" t="s">
        <v>1193</v>
      </c>
      <c r="V28" s="390" t="s">
        <v>1193</v>
      </c>
      <c r="W28" s="390" t="s">
        <v>1193</v>
      </c>
      <c r="X28" s="389" t="s">
        <v>1193</v>
      </c>
      <c r="Y28" s="390" t="s">
        <v>3303</v>
      </c>
      <c r="Z28" s="405">
        <v>0</v>
      </c>
      <c r="AA28" s="405">
        <v>0</v>
      </c>
      <c r="AB28" s="405">
        <v>0</v>
      </c>
      <c r="AC28" s="405">
        <v>0</v>
      </c>
      <c r="AD28" s="405">
        <v>0</v>
      </c>
      <c r="AE28" s="405">
        <v>0</v>
      </c>
      <c r="AF28" s="390">
        <v>0</v>
      </c>
      <c r="AG28" s="390">
        <v>0</v>
      </c>
      <c r="AH28" s="408">
        <v>0</v>
      </c>
      <c r="AI28" s="408">
        <v>0</v>
      </c>
      <c r="AJ28" s="408">
        <v>0</v>
      </c>
      <c r="AK28" s="408">
        <v>0</v>
      </c>
      <c r="AL28" s="408">
        <v>0</v>
      </c>
      <c r="AM28" s="408" t="s">
        <v>3500</v>
      </c>
      <c r="AN28" s="408">
        <v>1</v>
      </c>
    </row>
    <row r="29" spans="1:40" ht="39" x14ac:dyDescent="0.35">
      <c r="A29" s="391"/>
      <c r="B29" s="387">
        <v>46001</v>
      </c>
      <c r="C29" s="388" t="str">
        <f t="shared" ca="1" si="0"/>
        <v>Expired</v>
      </c>
      <c r="D29" s="388" t="s">
        <v>15874</v>
      </c>
      <c r="E29" s="389">
        <v>46001</v>
      </c>
      <c r="F29" s="389">
        <f t="shared" si="1"/>
        <v>46001</v>
      </c>
      <c r="G29" s="389">
        <f>DATE(YEAR(F29),MONTH(F29)+6,DAY(F29)-10)</f>
        <v>46173</v>
      </c>
      <c r="H29" s="390" t="s">
        <v>15875</v>
      </c>
      <c r="I29" s="390" t="s">
        <v>15876</v>
      </c>
      <c r="J29" s="390" t="s">
        <v>15877</v>
      </c>
      <c r="K29" s="390" t="s">
        <v>18</v>
      </c>
      <c r="L29" s="390" t="s">
        <v>5123</v>
      </c>
      <c r="M29" s="390" t="s">
        <v>15794</v>
      </c>
      <c r="N29" s="390" t="s">
        <v>15570</v>
      </c>
      <c r="O29" s="390" t="s">
        <v>8725</v>
      </c>
      <c r="P29" s="388" t="str">
        <f t="shared" si="2"/>
        <v>Medium</v>
      </c>
      <c r="Q29" s="390" t="s">
        <v>15878</v>
      </c>
      <c r="R29" s="390" t="s">
        <v>15879</v>
      </c>
      <c r="S29" s="390" t="s">
        <v>15880</v>
      </c>
      <c r="T29" s="392" t="s">
        <v>15881</v>
      </c>
      <c r="U29" s="390" t="s">
        <v>15882</v>
      </c>
      <c r="V29" s="390" t="s">
        <v>15883</v>
      </c>
      <c r="W29" s="390" t="s">
        <v>15884</v>
      </c>
      <c r="X29" s="389">
        <v>45986</v>
      </c>
      <c r="Y29" s="390" t="s">
        <v>3303</v>
      </c>
      <c r="Z29" s="405">
        <v>0</v>
      </c>
      <c r="AA29" s="405">
        <v>0</v>
      </c>
      <c r="AB29" s="405">
        <v>0</v>
      </c>
      <c r="AC29" s="405">
        <v>0</v>
      </c>
      <c r="AD29" s="405">
        <v>0</v>
      </c>
      <c r="AE29" s="405">
        <v>0</v>
      </c>
      <c r="AF29" s="390" t="s">
        <v>1193</v>
      </c>
      <c r="AG29" s="390" t="s">
        <v>1193</v>
      </c>
      <c r="AH29" s="408">
        <v>2</v>
      </c>
      <c r="AI29" s="408">
        <v>1</v>
      </c>
      <c r="AJ29" s="408">
        <v>1</v>
      </c>
      <c r="AK29" s="408">
        <v>2</v>
      </c>
      <c r="AL29" s="408">
        <v>0</v>
      </c>
      <c r="AM29" s="408" t="s">
        <v>3500</v>
      </c>
      <c r="AN29" s="408">
        <v>1</v>
      </c>
    </row>
    <row r="30" spans="1:40" ht="78" x14ac:dyDescent="0.35">
      <c r="A30" s="391"/>
      <c r="B30" s="387">
        <v>46001</v>
      </c>
      <c r="C30" s="388" t="str">
        <f t="shared" ca="1" si="0"/>
        <v>Expired</v>
      </c>
      <c r="D30" s="388" t="s">
        <v>15835</v>
      </c>
      <c r="E30" s="389">
        <v>46001</v>
      </c>
      <c r="F30" s="389">
        <f t="shared" si="1"/>
        <v>46001</v>
      </c>
      <c r="G30" s="389">
        <f>DATE(YEAR(F30),MONTH(F30)+6,DAY(F30)-10)</f>
        <v>46173</v>
      </c>
      <c r="H30" s="390" t="s">
        <v>15836</v>
      </c>
      <c r="I30" s="390" t="s">
        <v>15837</v>
      </c>
      <c r="J30" s="390" t="s">
        <v>15838</v>
      </c>
      <c r="K30" s="390" t="s">
        <v>24</v>
      </c>
      <c r="L30" s="390" t="s">
        <v>5123</v>
      </c>
      <c r="M30" s="390" t="s">
        <v>15794</v>
      </c>
      <c r="N30" s="390" t="s">
        <v>15570</v>
      </c>
      <c r="O30" s="390" t="s">
        <v>8728</v>
      </c>
      <c r="P30" s="388" t="str">
        <f t="shared" si="2"/>
        <v>Low</v>
      </c>
      <c r="Q30" s="390" t="s">
        <v>15839</v>
      </c>
      <c r="R30" s="390" t="s">
        <v>15840</v>
      </c>
      <c r="S30" s="390" t="s">
        <v>15841</v>
      </c>
      <c r="T30" s="392" t="s">
        <v>15842</v>
      </c>
      <c r="U30" s="390" t="s">
        <v>15843</v>
      </c>
      <c r="V30" s="390" t="s">
        <v>1193</v>
      </c>
      <c r="W30" s="390" t="s">
        <v>15844</v>
      </c>
      <c r="X30" s="389">
        <v>45981</v>
      </c>
      <c r="Y30" s="390" t="s">
        <v>3303</v>
      </c>
      <c r="Z30" s="405">
        <v>0</v>
      </c>
      <c r="AA30" s="405">
        <v>0</v>
      </c>
      <c r="AB30" s="405">
        <v>0</v>
      </c>
      <c r="AC30" s="405">
        <v>0</v>
      </c>
      <c r="AD30" s="405">
        <v>0</v>
      </c>
      <c r="AE30" s="405">
        <v>0</v>
      </c>
      <c r="AF30" s="390" t="s">
        <v>1193</v>
      </c>
      <c r="AG30" s="390" t="s">
        <v>1193</v>
      </c>
      <c r="AH30" s="408">
        <v>3</v>
      </c>
      <c r="AI30" s="408">
        <v>2</v>
      </c>
      <c r="AJ30" s="408">
        <v>1</v>
      </c>
      <c r="AK30" s="408">
        <v>3</v>
      </c>
      <c r="AL30" s="408">
        <v>0</v>
      </c>
      <c r="AM30" s="408" t="s">
        <v>3500</v>
      </c>
      <c r="AN30" s="408">
        <v>1</v>
      </c>
    </row>
    <row r="31" spans="1:40" ht="91" x14ac:dyDescent="0.35">
      <c r="A31" s="391"/>
      <c r="B31" s="387">
        <v>46001</v>
      </c>
      <c r="C31" s="388" t="str">
        <f t="shared" ca="1" si="0"/>
        <v>Expired</v>
      </c>
      <c r="D31" s="388" t="s">
        <v>15856</v>
      </c>
      <c r="E31" s="389">
        <v>46001</v>
      </c>
      <c r="F31" s="389">
        <f t="shared" si="1"/>
        <v>46001</v>
      </c>
      <c r="G31" s="389">
        <f>DATE(YEAR(F31),MONTH(F31)+6,DAY(F31)-10)</f>
        <v>46173</v>
      </c>
      <c r="H31" s="390" t="s">
        <v>15857</v>
      </c>
      <c r="I31" s="390" t="s">
        <v>15858</v>
      </c>
      <c r="J31" s="390" t="s">
        <v>15859</v>
      </c>
      <c r="K31" s="390" t="s">
        <v>24</v>
      </c>
      <c r="L31" s="390" t="s">
        <v>5123</v>
      </c>
      <c r="M31" s="390" t="s">
        <v>15794</v>
      </c>
      <c r="N31" s="390" t="s">
        <v>15570</v>
      </c>
      <c r="O31" s="390" t="s">
        <v>8725</v>
      </c>
      <c r="P31" s="388" t="str">
        <f t="shared" si="2"/>
        <v>Medium</v>
      </c>
      <c r="Q31" s="390" t="s">
        <v>15860</v>
      </c>
      <c r="R31" s="390" t="s">
        <v>15861</v>
      </c>
      <c r="S31" s="390" t="s">
        <v>15862</v>
      </c>
      <c r="T31" s="392" t="s">
        <v>15863</v>
      </c>
      <c r="U31" s="390" t="s">
        <v>15864</v>
      </c>
      <c r="V31" s="390" t="s">
        <v>1193</v>
      </c>
      <c r="W31" s="390" t="s">
        <v>1193</v>
      </c>
      <c r="X31" s="389">
        <v>45993</v>
      </c>
      <c r="Y31" s="390" t="s">
        <v>3303</v>
      </c>
      <c r="Z31" s="405">
        <v>0</v>
      </c>
      <c r="AA31" s="405">
        <v>0</v>
      </c>
      <c r="AB31" s="405">
        <v>0</v>
      </c>
      <c r="AC31" s="405">
        <v>0</v>
      </c>
      <c r="AD31" s="405">
        <v>0</v>
      </c>
      <c r="AE31" s="405">
        <v>0</v>
      </c>
      <c r="AF31" s="390" t="s">
        <v>1193</v>
      </c>
      <c r="AG31" s="390" t="s">
        <v>1193</v>
      </c>
      <c r="AH31" s="408">
        <v>2</v>
      </c>
      <c r="AI31" s="408">
        <v>1</v>
      </c>
      <c r="AJ31" s="408">
        <v>1</v>
      </c>
      <c r="AK31" s="408">
        <v>2</v>
      </c>
      <c r="AL31" s="408">
        <v>0</v>
      </c>
      <c r="AM31" s="408" t="s">
        <v>3500</v>
      </c>
      <c r="AN31" s="408">
        <v>1</v>
      </c>
    </row>
    <row r="32" spans="1:40" ht="26" x14ac:dyDescent="0.35">
      <c r="A32" s="391"/>
      <c r="B32" s="387">
        <v>46078</v>
      </c>
      <c r="C32" s="388" t="str">
        <f t="shared" ca="1" si="0"/>
        <v>Expired</v>
      </c>
      <c r="D32" s="388" t="s">
        <v>16337</v>
      </c>
      <c r="E32" s="389">
        <v>46078</v>
      </c>
      <c r="F32" s="389">
        <f t="shared" si="1"/>
        <v>46078</v>
      </c>
      <c r="G32" s="389">
        <f>DATE(YEAR(F32),MONTH(F32)+3,DAY(F32)+6)</f>
        <v>46173</v>
      </c>
      <c r="H32" s="390" t="s">
        <v>16338</v>
      </c>
      <c r="I32" s="390" t="s">
        <v>16339</v>
      </c>
      <c r="J32" s="390" t="s">
        <v>16340</v>
      </c>
      <c r="K32" s="390" t="s">
        <v>15849</v>
      </c>
      <c r="L32" s="390" t="s">
        <v>5123</v>
      </c>
      <c r="M32" s="390" t="s">
        <v>15794</v>
      </c>
      <c r="N32" s="390" t="s">
        <v>15570</v>
      </c>
      <c r="O32" s="390" t="s">
        <v>8725</v>
      </c>
      <c r="P32" s="388" t="str">
        <f t="shared" si="2"/>
        <v>Medium</v>
      </c>
      <c r="Q32" s="390" t="s">
        <v>16341</v>
      </c>
      <c r="R32" s="390" t="s">
        <v>16342</v>
      </c>
      <c r="S32" s="390" t="s">
        <v>16343</v>
      </c>
      <c r="T32" s="392" t="s">
        <v>16344</v>
      </c>
      <c r="U32" s="390" t="s">
        <v>5430</v>
      </c>
      <c r="V32" s="390" t="s">
        <v>1193</v>
      </c>
      <c r="W32" s="390" t="s">
        <v>1193</v>
      </c>
      <c r="X32" s="389">
        <v>46059</v>
      </c>
      <c r="Y32" s="390" t="s">
        <v>3303</v>
      </c>
      <c r="Z32" s="405">
        <v>0</v>
      </c>
      <c r="AA32" s="405">
        <v>0</v>
      </c>
      <c r="AB32" s="405">
        <v>0</v>
      </c>
      <c r="AC32" s="405">
        <v>0</v>
      </c>
      <c r="AD32" s="405">
        <v>0</v>
      </c>
      <c r="AE32" s="405">
        <v>0</v>
      </c>
      <c r="AF32" s="390" t="s">
        <v>1193</v>
      </c>
      <c r="AG32" s="390" t="s">
        <v>1193</v>
      </c>
      <c r="AH32" s="408">
        <v>2</v>
      </c>
      <c r="AI32" s="408">
        <v>1</v>
      </c>
      <c r="AJ32" s="408">
        <v>1</v>
      </c>
      <c r="AK32" s="408">
        <v>2</v>
      </c>
      <c r="AL32" s="408">
        <v>0</v>
      </c>
      <c r="AM32" s="408" t="s">
        <v>3500</v>
      </c>
      <c r="AN32" s="408">
        <v>1</v>
      </c>
    </row>
    <row r="33" spans="1:40" ht="39" x14ac:dyDescent="0.35">
      <c r="A33" s="391"/>
      <c r="B33" s="387">
        <v>46021</v>
      </c>
      <c r="C33" s="388" t="str">
        <f t="shared" ca="1" si="0"/>
        <v>Expired</v>
      </c>
      <c r="D33" s="388" t="s">
        <v>15963</v>
      </c>
      <c r="E33" s="389">
        <v>46021</v>
      </c>
      <c r="F33" s="389">
        <f t="shared" si="1"/>
        <v>46021</v>
      </c>
      <c r="G33" s="389">
        <f>DATE(YEAR(F33),MONTH(F33)+5,DAY(F33)+1)</f>
        <v>46173</v>
      </c>
      <c r="H33" s="390" t="s">
        <v>15964</v>
      </c>
      <c r="I33" s="390" t="s">
        <v>15965</v>
      </c>
      <c r="J33" s="390" t="s">
        <v>15966</v>
      </c>
      <c r="K33" s="390" t="s">
        <v>24</v>
      </c>
      <c r="L33" s="390" t="s">
        <v>5123</v>
      </c>
      <c r="M33" s="390" t="s">
        <v>15794</v>
      </c>
      <c r="N33" s="390" t="s">
        <v>15570</v>
      </c>
      <c r="O33" s="390" t="s">
        <v>8725</v>
      </c>
      <c r="P33" s="388" t="str">
        <f t="shared" si="2"/>
        <v>Medium</v>
      </c>
      <c r="Q33" s="390" t="s">
        <v>15967</v>
      </c>
      <c r="R33" s="390" t="s">
        <v>15968</v>
      </c>
      <c r="S33" s="390" t="s">
        <v>15969</v>
      </c>
      <c r="T33" s="392" t="s">
        <v>15970</v>
      </c>
      <c r="U33" s="390" t="s">
        <v>8301</v>
      </c>
      <c r="V33" s="390" t="s">
        <v>1193</v>
      </c>
      <c r="W33" s="390" t="s">
        <v>1193</v>
      </c>
      <c r="X33" s="389">
        <v>46003</v>
      </c>
      <c r="Y33" s="390" t="s">
        <v>3303</v>
      </c>
      <c r="Z33" s="405">
        <v>0</v>
      </c>
      <c r="AA33" s="405">
        <v>0</v>
      </c>
      <c r="AB33" s="405">
        <v>0</v>
      </c>
      <c r="AC33" s="405">
        <v>0</v>
      </c>
      <c r="AD33" s="405">
        <v>0</v>
      </c>
      <c r="AE33" s="405">
        <v>0</v>
      </c>
      <c r="AF33" s="390" t="s">
        <v>1193</v>
      </c>
      <c r="AG33" s="390" t="s">
        <v>1193</v>
      </c>
      <c r="AH33" s="408">
        <v>2</v>
      </c>
      <c r="AI33" s="408">
        <v>0</v>
      </c>
      <c r="AJ33" s="408">
        <v>2</v>
      </c>
      <c r="AK33" s="408">
        <v>2</v>
      </c>
      <c r="AL33" s="408">
        <v>0</v>
      </c>
      <c r="AM33" s="408" t="s">
        <v>3500</v>
      </c>
      <c r="AN33" s="408">
        <v>1</v>
      </c>
    </row>
    <row r="34" spans="1:40" ht="130" x14ac:dyDescent="0.35">
      <c r="A34" s="391"/>
      <c r="B34" s="387">
        <v>46070</v>
      </c>
      <c r="C34" s="388" t="str">
        <f t="shared" ca="1" si="0"/>
        <v>Expired</v>
      </c>
      <c r="D34" s="388" t="s">
        <v>16285</v>
      </c>
      <c r="E34" s="389">
        <v>46070</v>
      </c>
      <c r="F34" s="389">
        <f t="shared" si="1"/>
        <v>46070</v>
      </c>
      <c r="G34" s="389">
        <f>DATE(YEAR(F34),MONTH(F34)+3,DAY(F34)+14)</f>
        <v>46173</v>
      </c>
      <c r="H34" s="390" t="s">
        <v>16286</v>
      </c>
      <c r="I34" s="390" t="s">
        <v>16287</v>
      </c>
      <c r="J34" s="390" t="s">
        <v>16288</v>
      </c>
      <c r="K34" s="390" t="s">
        <v>9</v>
      </c>
      <c r="L34" s="390" t="s">
        <v>5123</v>
      </c>
      <c r="M34" s="390" t="s">
        <v>15794</v>
      </c>
      <c r="N34" s="390" t="s">
        <v>15570</v>
      </c>
      <c r="O34" s="390" t="s">
        <v>8725</v>
      </c>
      <c r="P34" s="388" t="str">
        <f t="shared" si="2"/>
        <v>Medium</v>
      </c>
      <c r="Q34" s="390" t="s">
        <v>16289</v>
      </c>
      <c r="R34" s="390" t="s">
        <v>16290</v>
      </c>
      <c r="S34" s="390" t="s">
        <v>16291</v>
      </c>
      <c r="T34" s="392" t="s">
        <v>16292</v>
      </c>
      <c r="U34" s="390" t="s">
        <v>16293</v>
      </c>
      <c r="V34" s="390" t="s">
        <v>1193</v>
      </c>
      <c r="W34" s="390" t="s">
        <v>1193</v>
      </c>
      <c r="X34" s="389">
        <v>46002</v>
      </c>
      <c r="Y34" s="390" t="s">
        <v>3303</v>
      </c>
      <c r="Z34" s="405">
        <v>0</v>
      </c>
      <c r="AA34" s="405">
        <v>0</v>
      </c>
      <c r="AB34" s="405">
        <v>0</v>
      </c>
      <c r="AC34" s="405">
        <v>0</v>
      </c>
      <c r="AD34" s="405">
        <v>0</v>
      </c>
      <c r="AE34" s="405">
        <v>0</v>
      </c>
      <c r="AF34" s="390" t="s">
        <v>1193</v>
      </c>
      <c r="AG34" s="390" t="s">
        <v>1193</v>
      </c>
      <c r="AH34" s="408">
        <v>4</v>
      </c>
      <c r="AI34" s="408">
        <v>1</v>
      </c>
      <c r="AJ34" s="408">
        <v>3</v>
      </c>
      <c r="AK34" s="408">
        <v>4</v>
      </c>
      <c r="AL34" s="408">
        <v>0</v>
      </c>
      <c r="AM34" s="408" t="s">
        <v>3500</v>
      </c>
      <c r="AN34" s="408">
        <v>1</v>
      </c>
    </row>
    <row r="35" spans="1:40" ht="39" x14ac:dyDescent="0.35">
      <c r="A35" s="391"/>
      <c r="B35" s="387">
        <v>46044</v>
      </c>
      <c r="C35" s="388" t="str">
        <f t="shared" ca="1" si="0"/>
        <v>Expired</v>
      </c>
      <c r="D35" s="388" t="s">
        <v>16123</v>
      </c>
      <c r="E35" s="389">
        <v>46044</v>
      </c>
      <c r="F35" s="389">
        <f t="shared" si="1"/>
        <v>46044</v>
      </c>
      <c r="G35" s="389">
        <f>DATE(YEAR(F35),MONTH(F35)+4,DAY(F35)+9)</f>
        <v>46173</v>
      </c>
      <c r="H35" s="390" t="s">
        <v>16124</v>
      </c>
      <c r="I35" s="390" t="s">
        <v>16125</v>
      </c>
      <c r="J35" s="390" t="s">
        <v>16126</v>
      </c>
      <c r="K35" s="390" t="s">
        <v>15849</v>
      </c>
      <c r="L35" s="390" t="s">
        <v>5123</v>
      </c>
      <c r="M35" s="390" t="s">
        <v>15794</v>
      </c>
      <c r="N35" s="390" t="s">
        <v>15570</v>
      </c>
      <c r="O35" s="390" t="s">
        <v>8725</v>
      </c>
      <c r="P35" s="388" t="str">
        <f t="shared" si="2"/>
        <v>Medium</v>
      </c>
      <c r="Q35" s="390" t="s">
        <v>16127</v>
      </c>
      <c r="R35" s="390" t="s">
        <v>16128</v>
      </c>
      <c r="S35" s="390" t="s">
        <v>16129</v>
      </c>
      <c r="T35" s="392" t="s">
        <v>16130</v>
      </c>
      <c r="U35" s="390" t="s">
        <v>5430</v>
      </c>
      <c r="V35" s="390" t="s">
        <v>1193</v>
      </c>
      <c r="W35" s="390" t="s">
        <v>1193</v>
      </c>
      <c r="X35" s="389">
        <v>45999</v>
      </c>
      <c r="Y35" s="390" t="s">
        <v>3303</v>
      </c>
      <c r="Z35" s="405">
        <v>0</v>
      </c>
      <c r="AA35" s="405">
        <v>0</v>
      </c>
      <c r="AB35" s="405">
        <v>0</v>
      </c>
      <c r="AC35" s="405">
        <v>0</v>
      </c>
      <c r="AD35" s="405">
        <v>0</v>
      </c>
      <c r="AE35" s="405">
        <v>0</v>
      </c>
      <c r="AF35" s="390" t="s">
        <v>1193</v>
      </c>
      <c r="AG35" s="390" t="s">
        <v>1193</v>
      </c>
      <c r="AH35" s="408">
        <v>2</v>
      </c>
      <c r="AI35" s="408">
        <v>1</v>
      </c>
      <c r="AJ35" s="408">
        <v>1</v>
      </c>
      <c r="AK35" s="408">
        <v>2</v>
      </c>
      <c r="AL35" s="408">
        <v>0</v>
      </c>
      <c r="AM35" s="408" t="s">
        <v>3500</v>
      </c>
      <c r="AN35" s="408">
        <v>1</v>
      </c>
    </row>
    <row r="36" spans="1:40" ht="104" x14ac:dyDescent="0.35">
      <c r="A36" s="391"/>
      <c r="B36" s="387">
        <v>46009</v>
      </c>
      <c r="C36" s="388" t="str">
        <f t="shared" ca="1" si="0"/>
        <v>Expired</v>
      </c>
      <c r="D36" s="388" t="s">
        <v>15892</v>
      </c>
      <c r="E36" s="389">
        <v>46009</v>
      </c>
      <c r="F36" s="389">
        <f t="shared" si="1"/>
        <v>46009</v>
      </c>
      <c r="G36" s="389">
        <f>DATE(YEAR(F36),MONTH(F36)+6,DAY(F36)-18)</f>
        <v>46173</v>
      </c>
      <c r="H36" s="390" t="s">
        <v>15893</v>
      </c>
      <c r="I36" s="390" t="s">
        <v>15894</v>
      </c>
      <c r="J36" s="390" t="s">
        <v>15895</v>
      </c>
      <c r="K36" s="390" t="s">
        <v>14</v>
      </c>
      <c r="L36" s="390" t="s">
        <v>5123</v>
      </c>
      <c r="M36" s="390" t="s">
        <v>15794</v>
      </c>
      <c r="N36" s="390" t="s">
        <v>15570</v>
      </c>
      <c r="O36" s="390" t="s">
        <v>8725</v>
      </c>
      <c r="P36" s="388" t="str">
        <f t="shared" si="2"/>
        <v>Medium</v>
      </c>
      <c r="Q36" s="390" t="s">
        <v>15896</v>
      </c>
      <c r="R36" s="390" t="s">
        <v>15897</v>
      </c>
      <c r="S36" s="390" t="s">
        <v>15898</v>
      </c>
      <c r="T36" s="392" t="s">
        <v>15899</v>
      </c>
      <c r="U36" s="390" t="s">
        <v>15900</v>
      </c>
      <c r="V36" s="390" t="s">
        <v>1193</v>
      </c>
      <c r="W36" s="390" t="s">
        <v>1193</v>
      </c>
      <c r="X36" s="389">
        <v>45986</v>
      </c>
      <c r="Y36" s="390" t="s">
        <v>3303</v>
      </c>
      <c r="Z36" s="405">
        <v>0</v>
      </c>
      <c r="AA36" s="405">
        <v>0</v>
      </c>
      <c r="AB36" s="405">
        <v>0</v>
      </c>
      <c r="AC36" s="405">
        <v>0</v>
      </c>
      <c r="AD36" s="405">
        <v>0</v>
      </c>
      <c r="AE36" s="405">
        <v>0</v>
      </c>
      <c r="AF36" s="390" t="s">
        <v>1193</v>
      </c>
      <c r="AG36" s="390" t="s">
        <v>1193</v>
      </c>
      <c r="AH36" s="408">
        <v>2</v>
      </c>
      <c r="AI36" s="408">
        <v>1</v>
      </c>
      <c r="AJ36" s="408">
        <v>1</v>
      </c>
      <c r="AK36" s="408">
        <v>2</v>
      </c>
      <c r="AL36" s="408">
        <v>0</v>
      </c>
      <c r="AM36" s="408" t="s">
        <v>3500</v>
      </c>
      <c r="AN36" s="408">
        <v>1</v>
      </c>
    </row>
    <row r="37" spans="1:40" ht="104" x14ac:dyDescent="0.35">
      <c r="A37" s="391"/>
      <c r="B37" s="387">
        <v>46001</v>
      </c>
      <c r="C37" s="388" t="str">
        <f t="shared" ca="1" si="0"/>
        <v>Expired</v>
      </c>
      <c r="D37" s="388" t="s">
        <v>15845</v>
      </c>
      <c r="E37" s="389">
        <v>46001</v>
      </c>
      <c r="F37" s="389">
        <f t="shared" si="1"/>
        <v>46001</v>
      </c>
      <c r="G37" s="389">
        <f>DATE(YEAR(F37),MONTH(F37)+6,DAY(F37)-10)</f>
        <v>46173</v>
      </c>
      <c r="H37" s="390" t="s">
        <v>15846</v>
      </c>
      <c r="I37" s="390" t="s">
        <v>15847</v>
      </c>
      <c r="J37" s="390" t="s">
        <v>15848</v>
      </c>
      <c r="K37" s="390" t="s">
        <v>15849</v>
      </c>
      <c r="L37" s="390" t="s">
        <v>5123</v>
      </c>
      <c r="M37" s="390" t="s">
        <v>15794</v>
      </c>
      <c r="N37" s="390" t="s">
        <v>15570</v>
      </c>
      <c r="O37" s="390" t="s">
        <v>8728</v>
      </c>
      <c r="P37" s="388" t="str">
        <f t="shared" si="2"/>
        <v>Low</v>
      </c>
      <c r="Q37" s="390" t="s">
        <v>15850</v>
      </c>
      <c r="R37" s="390" t="s">
        <v>15851</v>
      </c>
      <c r="S37" s="390" t="s">
        <v>15852</v>
      </c>
      <c r="T37" s="392" t="s">
        <v>15853</v>
      </c>
      <c r="U37" s="390" t="s">
        <v>5430</v>
      </c>
      <c r="V37" s="390" t="s">
        <v>15854</v>
      </c>
      <c r="W37" s="390" t="s">
        <v>15855</v>
      </c>
      <c r="X37" s="389">
        <v>45979</v>
      </c>
      <c r="Y37" s="390" t="s">
        <v>3303</v>
      </c>
      <c r="Z37" s="405">
        <v>0</v>
      </c>
      <c r="AA37" s="405">
        <v>0</v>
      </c>
      <c r="AB37" s="405">
        <v>0</v>
      </c>
      <c r="AC37" s="405">
        <v>0</v>
      </c>
      <c r="AD37" s="405">
        <v>0</v>
      </c>
      <c r="AE37" s="405">
        <v>0</v>
      </c>
      <c r="AF37" s="390" t="s">
        <v>1193</v>
      </c>
      <c r="AG37" s="390" t="s">
        <v>1193</v>
      </c>
      <c r="AH37" s="408">
        <v>2</v>
      </c>
      <c r="AI37" s="408">
        <v>1</v>
      </c>
      <c r="AJ37" s="408">
        <v>1</v>
      </c>
      <c r="AK37" s="408">
        <v>2</v>
      </c>
      <c r="AL37" s="408">
        <v>0</v>
      </c>
      <c r="AM37" s="408" t="s">
        <v>3500</v>
      </c>
      <c r="AN37" s="408">
        <v>1</v>
      </c>
    </row>
    <row r="38" spans="1:40" x14ac:dyDescent="0.35">
      <c r="A38" s="394"/>
      <c r="B38" s="399"/>
      <c r="C38" s="400"/>
      <c r="D38" s="401" t="s">
        <v>16405</v>
      </c>
      <c r="E38" s="399"/>
      <c r="F38" s="399"/>
      <c r="G38" s="399"/>
      <c r="H38" s="394"/>
      <c r="I38" s="394"/>
      <c r="J38" s="412"/>
      <c r="K38" s="394"/>
      <c r="L38" s="394"/>
      <c r="M38" s="394"/>
      <c r="N38" s="394"/>
      <c r="O38" s="394"/>
      <c r="P38" s="400"/>
      <c r="Q38" s="412"/>
      <c r="R38" s="412"/>
      <c r="S38" s="412"/>
      <c r="T38" s="412"/>
      <c r="U38" s="412"/>
      <c r="V38" s="412"/>
      <c r="W38" s="412"/>
      <c r="X38" s="399"/>
      <c r="Y38" s="412"/>
      <c r="Z38" s="406"/>
      <c r="AA38" s="406"/>
      <c r="AB38" s="406"/>
      <c r="AC38" s="406"/>
      <c r="AD38" s="406"/>
      <c r="AE38" s="406"/>
      <c r="AF38" s="412"/>
      <c r="AG38" s="412"/>
      <c r="AH38" s="409"/>
      <c r="AI38" s="409"/>
      <c r="AJ38" s="409"/>
      <c r="AK38" s="409"/>
      <c r="AL38" s="409"/>
      <c r="AM38" s="409"/>
      <c r="AN38" s="410">
        <f>SUM(AN2:AN37)</f>
        <v>36</v>
      </c>
    </row>
  </sheetData>
  <sortState xmlns:xlrd2="http://schemas.microsoft.com/office/spreadsheetml/2017/richdata2" ref="A2:AN38">
    <sortCondition ref="I2:I38"/>
  </sortState>
  <conditionalFormatting sqref="C2:C38">
    <cfRule type="containsText" dxfId="3665" priority="1" operator="containsText" text="Expired">
      <formula>NOT(ISERROR(SEARCH("Expired",C2)))</formula>
    </cfRule>
  </conditionalFormatting>
  <dataValidations disablePrompts="1" count="2">
    <dataValidation type="list" allowBlank="1" showInputMessage="1" showErrorMessage="1" sqref="O1" xr:uid="{92DAFBEB-0AC8-4951-8D82-2FA47341D10C}">
      <formula1>"Overseas Charities Operating in Jamaica,Muslim Groups/Foundation,Churches,Benevolent Societies,Alumni/Past Students'associations,Schools(Government/Private),Govt.Based Trust/Charities,Trust,Company Based Foundations,Other Foundations,Unincorporated Groups"</formula1>
    </dataValidation>
    <dataValidation type="list" allowBlank="1" showInputMessage="1" showErrorMessage="1" sqref="M1" xr:uid="{DA80E8F0-686C-483B-968A-F7EF2FE923EC}">
      <formula1>"UN - UNICORPORATED, V- VEST ACT (WITHIN PARLIAMENT) , C - COMPANY ACT, FS - FRIENDLY SOCIETIES ACT"</formula1>
    </dataValidation>
  </dataValidations>
  <hyperlinks>
    <hyperlink ref="T15" r:id="rId1" xr:uid="{325CED2B-96C0-4497-B4DB-ABA571D6D68F}"/>
    <hyperlink ref="T3" r:id="rId2" xr:uid="{DBAFB491-1342-462F-B80C-D2FFC05AB6BB}"/>
    <hyperlink ref="T13" r:id="rId3" xr:uid="{74038787-0FFF-4FCA-B2D9-C6548982C23A}"/>
    <hyperlink ref="T6" r:id="rId4" display="richardolice60@gmail.com" xr:uid="{060A3B8C-1A8D-43A3-B423-7B2B30BFEB93}"/>
  </hyperlinks>
  <pageMargins left="0.7" right="0.7" top="0.75" bottom="0.75" header="0.3" footer="0.3"/>
  <pageSetup scale="10" orientation="portrait" r:id="rId5"/>
  <tableParts count="1">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2" tint="-0.499984740745262"/>
    <pageSetUpPr fitToPage="1"/>
  </sheetPr>
  <dimension ref="A1:Z308"/>
  <sheetViews>
    <sheetView view="pageBreakPreview" zoomScaleNormal="80" zoomScaleSheetLayoutView="100" workbookViewId="0">
      <pane ySplit="1" topLeftCell="A2" activePane="bottomLeft" state="frozen"/>
      <selection activeCell="E1" sqref="E1"/>
      <selection pane="bottomLeft" activeCell="A3" sqref="A3"/>
    </sheetView>
  </sheetViews>
  <sheetFormatPr defaultRowHeight="14.5" x14ac:dyDescent="0.35"/>
  <cols>
    <col min="1" max="1" width="12.26953125" style="426" customWidth="1"/>
    <col min="2" max="2" width="9.453125" style="605" customWidth="1"/>
    <col min="3" max="3" width="10.54296875" style="403" customWidth="1"/>
    <col min="4" max="4" width="14" style="403" bestFit="1" customWidth="1"/>
    <col min="5" max="7" width="9.1796875" style="402" bestFit="1" customWidth="1"/>
    <col min="8" max="8" width="14.6328125" style="403" bestFit="1" customWidth="1"/>
    <col min="9" max="9" width="34.54296875" style="297" customWidth="1"/>
    <col min="10" max="10" width="30.90625" style="297" customWidth="1"/>
    <col min="11" max="11" width="17.90625" style="403" bestFit="1" customWidth="1"/>
    <col min="12" max="12" width="18.6328125" style="403" bestFit="1" customWidth="1"/>
    <col min="13" max="13" width="27.81640625" style="403" bestFit="1" customWidth="1"/>
    <col min="14" max="14" width="2.7265625" style="403" bestFit="1" customWidth="1"/>
    <col min="15" max="15" width="31.81640625" style="403" bestFit="1" customWidth="1"/>
    <col min="16" max="16" width="7.36328125" style="403" bestFit="1" customWidth="1"/>
    <col min="17" max="17" width="40" style="297" customWidth="1"/>
    <col min="18" max="18" width="31.08984375" bestFit="1" customWidth="1"/>
    <col min="19" max="19" width="47.54296875" style="297" bestFit="1" customWidth="1"/>
    <col min="20" max="21" width="30.90625" style="297" customWidth="1"/>
    <col min="22" max="22" width="9" style="402" bestFit="1" customWidth="1"/>
    <col min="23" max="23" width="13.6328125" style="402" bestFit="1" customWidth="1"/>
    <col min="24" max="24" width="25" style="612" bestFit="1" customWidth="1"/>
    <col min="25" max="25" width="4.1796875" style="411" customWidth="1"/>
  </cols>
  <sheetData>
    <row r="1" spans="1:26" s="27" customFormat="1" ht="39" x14ac:dyDescent="0.35">
      <c r="A1" s="575" t="s">
        <v>675</v>
      </c>
      <c r="B1" s="576" t="s">
        <v>4547</v>
      </c>
      <c r="C1" s="570" t="s">
        <v>4601</v>
      </c>
      <c r="D1" s="570" t="s">
        <v>0</v>
      </c>
      <c r="E1" s="573" t="s">
        <v>3566</v>
      </c>
      <c r="F1" s="572" t="s">
        <v>3567</v>
      </c>
      <c r="G1" s="572" t="s">
        <v>2463</v>
      </c>
      <c r="H1" s="571" t="s">
        <v>4</v>
      </c>
      <c r="I1" s="610" t="s">
        <v>645</v>
      </c>
      <c r="J1" s="610" t="s">
        <v>646</v>
      </c>
      <c r="K1" s="570" t="s">
        <v>1</v>
      </c>
      <c r="L1" s="570" t="s">
        <v>3756</v>
      </c>
      <c r="M1" s="570" t="s">
        <v>15651</v>
      </c>
      <c r="N1" s="570" t="s">
        <v>2947</v>
      </c>
      <c r="O1" s="570" t="s">
        <v>651</v>
      </c>
      <c r="P1" s="570" t="s">
        <v>8724</v>
      </c>
      <c r="Q1" s="610" t="s">
        <v>11734</v>
      </c>
      <c r="R1" s="570" t="s">
        <v>16559</v>
      </c>
      <c r="S1" s="610" t="s">
        <v>432</v>
      </c>
      <c r="T1" s="610" t="s">
        <v>647</v>
      </c>
      <c r="U1" s="610" t="s">
        <v>652</v>
      </c>
      <c r="V1" s="572" t="s">
        <v>4577</v>
      </c>
      <c r="W1" s="573" t="s">
        <v>905</v>
      </c>
      <c r="X1" s="611" t="s">
        <v>4744</v>
      </c>
      <c r="Y1" s="574" t="s">
        <v>3764</v>
      </c>
      <c r="Z1"/>
    </row>
    <row r="2" spans="1:26" ht="66" customHeight="1" x14ac:dyDescent="0.35">
      <c r="A2" s="577"/>
      <c r="B2" s="578"/>
      <c r="C2" s="543" t="str">
        <f ca="1">IF(G2&lt;TODAY(),"Expired","Active")</f>
        <v>Expired</v>
      </c>
      <c r="D2" s="543" t="s">
        <v>1303</v>
      </c>
      <c r="E2" s="544">
        <v>42579</v>
      </c>
      <c r="F2" s="544">
        <f>E2</f>
        <v>42579</v>
      </c>
      <c r="G2" s="544">
        <f>DATE(YEAR(F2)+2,MONTH(F2),DAY(F2)-1)</f>
        <v>43308</v>
      </c>
      <c r="H2" s="543" t="s">
        <v>1313</v>
      </c>
      <c r="I2" s="543" t="s">
        <v>1323</v>
      </c>
      <c r="J2" s="543" t="s">
        <v>5127</v>
      </c>
      <c r="K2" s="543" t="s">
        <v>74</v>
      </c>
      <c r="L2" s="543" t="s">
        <v>15710</v>
      </c>
      <c r="M2" s="543" t="s">
        <v>3640</v>
      </c>
      <c r="N2" s="545" t="str">
        <f>IF(EXACT(M2,"C - COMPANY ACT"),"LP",IF(EXACT(M2,"V- VEST ACT (WITHIN PARLIAMENT) "),"LP",IF(EXACT(M2,"FS - FRIENDLY SOCIETIES ACT"),"LP",IF(EXACT(M2,"UN - UNICORPORATED"),"LA",""))))</f>
        <v>LP</v>
      </c>
      <c r="O2" s="543" t="s">
        <v>8725</v>
      </c>
      <c r="P2" s="543" t="str">
        <f>IF(EXACT(O2,"Overseas Charities Operating in Jamaica"),"Medium",IF(EXACT(O2,"Muslim Groups/Foundations"),"Medium",IF(EXACT(O2,"Churches"),"Low",IF(EXACT(O2,"Benevolent Societies"),"Low",IF(EXACT(O2,"Alumni/Past Students Associations"),"Low",IF(EXACT(O2,"Schools(Government/Private)"),"Low",IF(EXACT(O2,"Govt.Based Trusts/Charities"),"Low",IF(EXACT(O2,"Trust"),"Medium",IF(EXACT(O2,"Company Based Foundations"),"Medium",IF(EXACT(O2,"Other Foundations"),"Medium",IF(EXACT(O2,"Unincorporated Groups"),"Medium","")))))))))))</f>
        <v>Medium</v>
      </c>
      <c r="Q2" s="543" t="s">
        <v>14995</v>
      </c>
      <c r="R2" s="543"/>
      <c r="S2" s="546" t="s">
        <v>10321</v>
      </c>
      <c r="T2" s="543" t="s">
        <v>14006</v>
      </c>
      <c r="U2" s="547" t="s">
        <v>9180</v>
      </c>
      <c r="V2" s="544">
        <f>SUM(G2)</f>
        <v>43308</v>
      </c>
      <c r="W2" s="544">
        <v>45813</v>
      </c>
      <c r="X2" s="542" t="s">
        <v>14784</v>
      </c>
      <c r="Y2" s="606">
        <v>1</v>
      </c>
    </row>
    <row r="3" spans="1:26" ht="65" x14ac:dyDescent="0.35">
      <c r="A3" s="577"/>
      <c r="B3" s="578" t="s">
        <v>1155</v>
      </c>
      <c r="C3" s="543" t="str">
        <f ca="1">IF(G3&lt;TODAY(),"Expired","Active")</f>
        <v>Expired</v>
      </c>
      <c r="D3" s="543" t="s">
        <v>584</v>
      </c>
      <c r="E3" s="544">
        <v>41880</v>
      </c>
      <c r="F3" s="544">
        <v>43341</v>
      </c>
      <c r="G3" s="544">
        <f>DATE(YEAR(F3)+2,MONTH(F3),DAY(F3)-1)</f>
        <v>44071</v>
      </c>
      <c r="H3" s="543" t="s">
        <v>585</v>
      </c>
      <c r="I3" s="543" t="s">
        <v>9681</v>
      </c>
      <c r="J3" s="543" t="s">
        <v>5129</v>
      </c>
      <c r="K3" s="543" t="s">
        <v>11728</v>
      </c>
      <c r="L3" s="543" t="s">
        <v>5123</v>
      </c>
      <c r="M3" s="543" t="s">
        <v>3640</v>
      </c>
      <c r="N3" s="545" t="str">
        <f>IF(EXACT(M3,"C - COMPANY ACT"),"LP",IF(EXACT(M3,"V- VEST ACT (WITHIN PARLIAMENT) "),"LP",IF(EXACT(M3,"FS - FRIENDLY SOCIETIES ACT"),"LP",IF(EXACT(M3,"UN - UNICORPORATED"),"LA",""))))</f>
        <v>LP</v>
      </c>
      <c r="O3" s="543" t="s">
        <v>8725</v>
      </c>
      <c r="P3" s="543" t="str">
        <f>IF(EXACT(O3,"Overseas Charities Operating in Jamaica"),"Medium",IF(EXACT(O3,"Muslim Groups/Foundations"),"Medium",IF(EXACT(O3,"Churches"),"Low",IF(EXACT(O3,"Benevolent Societies"),"Low",IF(EXACT(O3,"Alumni/Past Students Associations"),"Low",IF(EXACT(O3,"Schools(Government/Private)"),"Low",IF(EXACT(O3,"Govt.Based Trusts/Charities"),"Low",IF(EXACT(O3,"Trust"),"Medium",IF(EXACT(O3,"Company Based Foundations"),"Medium",IF(EXACT(O3,"Other Foundations"),"Medium",IF(EXACT(O3,"Unincorporated Groups"),"Medium","")))))))))))</f>
        <v>Medium</v>
      </c>
      <c r="Q3" s="543" t="s">
        <v>16622</v>
      </c>
      <c r="R3" s="543"/>
      <c r="S3" s="546" t="s">
        <v>5130</v>
      </c>
      <c r="T3" s="543" t="s">
        <v>3253</v>
      </c>
      <c r="U3" s="548" t="s">
        <v>14005</v>
      </c>
      <c r="V3" s="544">
        <f>SUM(G3)</f>
        <v>44071</v>
      </c>
      <c r="W3" s="544">
        <v>45972</v>
      </c>
      <c r="X3" s="542" t="s">
        <v>4745</v>
      </c>
      <c r="Y3" s="606">
        <v>1</v>
      </c>
    </row>
    <row r="4" spans="1:26" ht="39" x14ac:dyDescent="0.35">
      <c r="A4" s="577" t="s">
        <v>13661</v>
      </c>
      <c r="B4" s="578">
        <v>45512</v>
      </c>
      <c r="C4" s="543" t="str">
        <f ca="1">IF(G4&lt;TODAY(),"Expired","Active")</f>
        <v>Expired</v>
      </c>
      <c r="D4" s="543" t="s">
        <v>14274</v>
      </c>
      <c r="E4" s="544">
        <v>43202</v>
      </c>
      <c r="F4" s="544">
        <v>45528</v>
      </c>
      <c r="G4" s="544">
        <f>DATE(YEAR(F4)+1,MONTH(F4),DAY(F4)-1)</f>
        <v>45892</v>
      </c>
      <c r="H4" s="543" t="s">
        <v>14275</v>
      </c>
      <c r="I4" s="543" t="s">
        <v>14279</v>
      </c>
      <c r="J4" s="543" t="s">
        <v>14276</v>
      </c>
      <c r="K4" s="543" t="s">
        <v>11728</v>
      </c>
      <c r="L4" s="543" t="s">
        <v>5123</v>
      </c>
      <c r="M4" s="543" t="s">
        <v>3640</v>
      </c>
      <c r="N4" s="545" t="str">
        <f>IF(EXACT(M4,"C - COMPANY ACT"),"LP",IF(EXACT(M4,"V- VEST ACT (WITHIN PARLIAMENT) "),"LP",IF(EXACT(M4,"FS - FRIENDLY SOCIETIES ACT"),"LP",IF(EXACT(M4,"UN - UNICORPORATED"),"LA",""))))</f>
        <v>LP</v>
      </c>
      <c r="O4" s="543" t="s">
        <v>8725</v>
      </c>
      <c r="P4" s="543" t="str">
        <f>IF(EXACT(O4,"Overseas Charities Operating in Jamaica"),"Medium",IF(EXACT(O4,"Muslim Groups/Foundations"),"Medium",IF(EXACT(O4,"Churches"),"Low",IF(EXACT(O4,"Benevolent Societies"),"Low",IF(EXACT(O4,"Alumni/Past Students Associations"),"Low",IF(EXACT(O4,"Schools(Government/Private)"),"Low",IF(EXACT(O4,"Govt.Based Trusts/Charities"),"Low",IF(EXACT(O4,"Trust"),"Medium",IF(EXACT(O4,"Company Based Foundations"),"Medium",IF(EXACT(O4,"Other Foundations"),"Medium",IF(EXACT(O4,"Unincorporated Groups"),"Medium","")))))))))))</f>
        <v>Medium</v>
      </c>
      <c r="Q4" s="543" t="s">
        <v>14996</v>
      </c>
      <c r="R4" s="543"/>
      <c r="S4" s="546" t="s">
        <v>16255</v>
      </c>
      <c r="T4" s="543" t="s">
        <v>14280</v>
      </c>
      <c r="U4" s="548" t="s">
        <v>14281</v>
      </c>
      <c r="V4" s="544">
        <f>SUM(G4)</f>
        <v>45892</v>
      </c>
      <c r="W4" s="544">
        <v>46097</v>
      </c>
      <c r="X4" s="542" t="s">
        <v>4745</v>
      </c>
      <c r="Y4" s="606">
        <v>1</v>
      </c>
    </row>
    <row r="5" spans="1:26" ht="121" customHeight="1" x14ac:dyDescent="0.35">
      <c r="A5" s="577"/>
      <c r="B5" s="578"/>
      <c r="C5" s="543" t="str">
        <f ca="1">IF(G5&lt;TODAY(),"Expired","Active")</f>
        <v>Expired</v>
      </c>
      <c r="D5" s="543" t="s">
        <v>3288</v>
      </c>
      <c r="E5" s="544">
        <v>44246</v>
      </c>
      <c r="F5" s="544">
        <f>E5</f>
        <v>44246</v>
      </c>
      <c r="G5" s="544">
        <f>DATE(YEAR(F5)+2,MONTH(F5),DAY(F5)-1)</f>
        <v>44975</v>
      </c>
      <c r="H5" s="543" t="s">
        <v>3289</v>
      </c>
      <c r="I5" s="543" t="s">
        <v>11857</v>
      </c>
      <c r="J5" s="543" t="s">
        <v>5157</v>
      </c>
      <c r="K5" s="543" t="s">
        <v>74</v>
      </c>
      <c r="L5" s="543" t="s">
        <v>15710</v>
      </c>
      <c r="M5" s="543" t="s">
        <v>3640</v>
      </c>
      <c r="N5" s="545" t="str">
        <f>IF(EXACT(M5,"C - COMPANY ACT"),"LP",IF(EXACT(M5,"V- VEST ACT (WITHIN PARLIAMENT) "),"LP",IF(EXACT(M5,"FS - FRIENDLY SOCIETIES ACT"),"LP",IF(EXACT(M5,"UN - UNICORPORATED"),"LA",""))))</f>
        <v>LP</v>
      </c>
      <c r="O5" s="543" t="s">
        <v>8725</v>
      </c>
      <c r="P5" s="543" t="str">
        <f>IF(EXACT(O5,"Overseas Charities Operating in Jamaica"),"Medium",IF(EXACT(O5,"Muslim Groups/Foundations"),"Medium",IF(EXACT(O5,"Churches"),"Low",IF(EXACT(O5,"Benevolent Societies"),"Low",IF(EXACT(O5,"Alumni/Past Students Associations"),"Low",IF(EXACT(O5,"Schools(Government/Private)"),"Low",IF(EXACT(O5,"Govt.Based Trusts/Charities"),"Low",IF(EXACT(O5,"Trust"),"Medium",IF(EXACT(O5,"Company Based Foundations"),"Medium",IF(EXACT(O5,"Other Foundations"),"Medium",IF(EXACT(O5,"Unincorporated Groups"),"Medium","")))))))))))</f>
        <v>Medium</v>
      </c>
      <c r="Q5" s="543" t="s">
        <v>14365</v>
      </c>
      <c r="R5" s="543"/>
      <c r="S5" s="546" t="s">
        <v>5158</v>
      </c>
      <c r="T5" s="543" t="s">
        <v>11859</v>
      </c>
      <c r="U5" s="548" t="s">
        <v>11858</v>
      </c>
      <c r="V5" s="544">
        <f>SUM(G5)</f>
        <v>44975</v>
      </c>
      <c r="W5" s="544">
        <v>45525</v>
      </c>
      <c r="X5" s="542" t="s">
        <v>4745</v>
      </c>
      <c r="Y5" s="606">
        <v>1</v>
      </c>
    </row>
    <row r="6" spans="1:26" ht="110" customHeight="1" x14ac:dyDescent="0.35">
      <c r="A6" s="577"/>
      <c r="B6" s="578"/>
      <c r="C6" s="543" t="str">
        <f ca="1">IF(G6&lt;TODAY(),"Expired","Active")</f>
        <v>Expired</v>
      </c>
      <c r="D6" s="543" t="s">
        <v>16275</v>
      </c>
      <c r="E6" s="544">
        <v>43060</v>
      </c>
      <c r="F6" s="544">
        <f>E6</f>
        <v>43060</v>
      </c>
      <c r="G6" s="544">
        <f>DATE(YEAR(F6)+2,MONTH(F6),DAY(F6)-1)</f>
        <v>43789</v>
      </c>
      <c r="H6" s="543" t="s">
        <v>1792</v>
      </c>
      <c r="I6" s="543" t="s">
        <v>1796</v>
      </c>
      <c r="J6" s="543" t="s">
        <v>5166</v>
      </c>
      <c r="K6" s="543" t="s">
        <v>24</v>
      </c>
      <c r="L6" s="543" t="s">
        <v>5123</v>
      </c>
      <c r="M6" s="543" t="s">
        <v>3640</v>
      </c>
      <c r="N6" s="545" t="str">
        <f>IF(EXACT(M6,"C - COMPANY ACT"),"LP",IF(EXACT(M6,"V- VEST ACT (WITHIN PARLIAMENT) "),"LP",IF(EXACT(M6,"FS - FRIENDLY SOCIETIES ACT"),"LP",IF(EXACT(M6,"UN - UNICORPORATED"),"LA",""))))</f>
        <v>LP</v>
      </c>
      <c r="O6" s="543" t="s">
        <v>8728</v>
      </c>
      <c r="P6" s="543" t="str">
        <f>IF(EXACT(O6,"Overseas Charities Operating in Jamaica"),"Medium",IF(EXACT(O6,"Muslim Groups/Foundations"),"Medium",IF(EXACT(O6,"Churches"),"Low",IF(EXACT(O6,"Benevolent Societies"),"Low",IF(EXACT(O6,"Alumni/Past Students Associations"),"Low",IF(EXACT(O6,"Schools(Government/Private)"),"Low",IF(EXACT(O6,"Govt.Based Trusts/Charities"),"Low",IF(EXACT(O6,"Trust"),"Medium",IF(EXACT(O6,"Company Based Foundations"),"Medium",IF(EXACT(O6,"Other Foundations"),"Medium",IF(EXACT(O6,"Unincorporated Groups"),"Medium","")))))))))))</f>
        <v>Low</v>
      </c>
      <c r="Q6" s="543" t="s">
        <v>11785</v>
      </c>
      <c r="R6" s="543"/>
      <c r="S6" s="546" t="s">
        <v>10328</v>
      </c>
      <c r="T6" s="543" t="s">
        <v>11786</v>
      </c>
      <c r="U6" s="548" t="s">
        <v>11787</v>
      </c>
      <c r="V6" s="544">
        <f>SUM(G6)</f>
        <v>43789</v>
      </c>
      <c r="W6" s="544">
        <v>46063</v>
      </c>
      <c r="X6" s="542" t="s">
        <v>4745</v>
      </c>
      <c r="Y6" s="606">
        <v>1</v>
      </c>
    </row>
    <row r="7" spans="1:26" ht="65" x14ac:dyDescent="0.35">
      <c r="A7" s="577"/>
      <c r="B7" s="578"/>
      <c r="C7" s="543" t="str">
        <f ca="1">IF(G7&lt;TODAY(),"Expired","Active")</f>
        <v>Expired</v>
      </c>
      <c r="D7" s="543" t="s">
        <v>8259</v>
      </c>
      <c r="E7" s="544">
        <v>43266</v>
      </c>
      <c r="F7" s="544">
        <v>44727</v>
      </c>
      <c r="G7" s="544">
        <f>DATE(YEAR(F7)+2,MONTH(F7),DAY(F7)-1)</f>
        <v>45457</v>
      </c>
      <c r="H7" s="543" t="s">
        <v>2050</v>
      </c>
      <c r="I7" s="543" t="s">
        <v>8471</v>
      </c>
      <c r="J7" s="543" t="s">
        <v>5173</v>
      </c>
      <c r="K7" s="543" t="s">
        <v>30</v>
      </c>
      <c r="L7" s="543" t="s">
        <v>15710</v>
      </c>
      <c r="M7" s="543" t="s">
        <v>3640</v>
      </c>
      <c r="N7" s="545" t="str">
        <f>IF(EXACT(M7,"C - COMPANY ACT"),"LP",IF(EXACT(M7,"V- VEST ACT (WITHIN PARLIAMENT) "),"LP",IF(EXACT(M7,"FS - FRIENDLY SOCIETIES ACT"),"LP",IF(EXACT(M7,"UN - UNICORPORATED"),"LA",""))))</f>
        <v>LP</v>
      </c>
      <c r="O7" s="543" t="s">
        <v>8725</v>
      </c>
      <c r="P7" s="543" t="str">
        <f>IF(EXACT(O7,"Overseas Charities Operating in Jamaica"),"Medium",IF(EXACT(O7,"Muslim Groups/Foundations"),"Medium",IF(EXACT(O7,"Churches"),"Low",IF(EXACT(O7,"Benevolent Societies"),"Low",IF(EXACT(O7,"Alumni/Past Students Associations"),"Low",IF(EXACT(O7,"Schools(Government/Private)"),"Low",IF(EXACT(O7,"Govt.Based Trusts/Charities"),"Low",IF(EXACT(O7,"Trust"),"Medium",IF(EXACT(O7,"Company Based Foundations"),"Medium",IF(EXACT(O7,"Other Foundations"),"Medium",IF(EXACT(O7,"Unincorporated Groups"),"Medium","")))))))))))</f>
        <v>Medium</v>
      </c>
      <c r="Q7" s="543" t="s">
        <v>14189</v>
      </c>
      <c r="R7" s="543"/>
      <c r="S7" s="546" t="s">
        <v>5174</v>
      </c>
      <c r="T7" s="543" t="s">
        <v>14190</v>
      </c>
      <c r="U7" s="548" t="s">
        <v>16214</v>
      </c>
      <c r="V7" s="544">
        <f>SUM(G7)</f>
        <v>45457</v>
      </c>
      <c r="W7" s="544">
        <v>45610</v>
      </c>
      <c r="X7" s="542" t="s">
        <v>4745</v>
      </c>
      <c r="Y7" s="606">
        <v>1</v>
      </c>
    </row>
    <row r="8" spans="1:26" ht="130" x14ac:dyDescent="0.35">
      <c r="A8" s="577" t="s">
        <v>14745</v>
      </c>
      <c r="B8" s="578"/>
      <c r="C8" s="543" t="str">
        <f ca="1">IF(G8&lt;TODAY(),"Expired","Active")</f>
        <v>Expired</v>
      </c>
      <c r="D8" s="543" t="s">
        <v>3643</v>
      </c>
      <c r="E8" s="544">
        <v>42443</v>
      </c>
      <c r="F8" s="544">
        <v>44357</v>
      </c>
      <c r="G8" s="544">
        <f>DATE(YEAR(F8)+2,MONTH(F8),DAY(F8)-1)</f>
        <v>45086</v>
      </c>
      <c r="H8" s="543" t="s">
        <v>1185</v>
      </c>
      <c r="I8" s="543" t="s">
        <v>1186</v>
      </c>
      <c r="J8" s="543" t="s">
        <v>5177</v>
      </c>
      <c r="K8" s="543" t="s">
        <v>3469</v>
      </c>
      <c r="L8" s="543" t="s">
        <v>15710</v>
      </c>
      <c r="M8" s="543" t="s">
        <v>3640</v>
      </c>
      <c r="N8" s="545" t="str">
        <f>IF(EXACT(M8,"C - COMPANY ACT"),"LP",IF(EXACT(M8,"V- VEST ACT (WITHIN PARLIAMENT) "),"LP",IF(EXACT(M8,"FS - FRIENDLY SOCIETIES ACT"),"LP",IF(EXACT(M8,"UN - UNICORPORATED"),"LA",""))))</f>
        <v>LP</v>
      </c>
      <c r="O8" s="543" t="s">
        <v>8727</v>
      </c>
      <c r="P8" s="543" t="str">
        <f>IF(EXACT(O8,"Overseas Charities Operating in Jamaica"),"Medium",IF(EXACT(O8,"Muslim Groups/Foundations"),"Medium",IF(EXACT(O8,"Churches"),"Low",IF(EXACT(O8,"Benevolent Societies"),"Low",IF(EXACT(O8,"Alumni/Past Students Associations"),"Low",IF(EXACT(O8,"Schools(Government/Private)"),"Low",IF(EXACT(O8,"Govt.Based Trusts/Charities"),"Low",IF(EXACT(O8,"Trust"),"Medium",IF(EXACT(O8,"Company Based Foundations"),"Medium",IF(EXACT(O8,"Other Foundations"),"Medium",IF(EXACT(O8,"Unincorporated Groups"),"Medium","")))))))))))</f>
        <v>Medium</v>
      </c>
      <c r="Q8" s="543" t="s">
        <v>14428</v>
      </c>
      <c r="R8" s="543"/>
      <c r="S8" s="546" t="s">
        <v>5179</v>
      </c>
      <c r="T8" s="543" t="s">
        <v>14429</v>
      </c>
      <c r="U8" s="548" t="s">
        <v>16215</v>
      </c>
      <c r="V8" s="544">
        <f>SUM(G8)</f>
        <v>45086</v>
      </c>
      <c r="W8" s="544">
        <v>45547</v>
      </c>
      <c r="X8" s="542" t="s">
        <v>4745</v>
      </c>
      <c r="Y8" s="606">
        <v>1</v>
      </c>
    </row>
    <row r="9" spans="1:26" ht="52" x14ac:dyDescent="0.35">
      <c r="A9" s="577"/>
      <c r="B9" s="578"/>
      <c r="C9" s="543" t="str">
        <f ca="1">IF(G9&lt;TODAY(),"Expired","Active")</f>
        <v>Expired</v>
      </c>
      <c r="D9" s="543" t="s">
        <v>1999</v>
      </c>
      <c r="E9" s="544">
        <v>43213</v>
      </c>
      <c r="F9" s="544">
        <v>44674</v>
      </c>
      <c r="G9" s="544">
        <f>DATE(YEAR(F9)+2,MONTH(F9),DAY(F9)-1)</f>
        <v>45404</v>
      </c>
      <c r="H9" s="543" t="s">
        <v>4603</v>
      </c>
      <c r="I9" s="543" t="s">
        <v>7945</v>
      </c>
      <c r="J9" s="543" t="s">
        <v>5180</v>
      </c>
      <c r="K9" s="543" t="s">
        <v>329</v>
      </c>
      <c r="L9" s="543" t="s">
        <v>3368</v>
      </c>
      <c r="M9" s="543" t="s">
        <v>3640</v>
      </c>
      <c r="N9" s="545" t="str">
        <f>IF(EXACT(M9,"C - COMPANY ACT"),"LP",IF(EXACT(M9,"V- VEST ACT (WITHIN PARLIAMENT) "),"LP",IF(EXACT(M9,"FS - FRIENDLY SOCIETIES ACT"),"LP",IF(EXACT(M9,"UN - UNICORPORATED"),"LA",""))))</f>
        <v>LP</v>
      </c>
      <c r="O9" s="543" t="s">
        <v>8727</v>
      </c>
      <c r="P9" s="543" t="str">
        <f>IF(EXACT(O9,"Overseas Charities Operating in Jamaica"),"Medium",IF(EXACT(O9,"Muslim Groups/Foundations"),"Medium",IF(EXACT(O9,"Churches"),"Low",IF(EXACT(O9,"Benevolent Societies"),"Low",IF(EXACT(O9,"Alumni/Past Students Associations"),"Low",IF(EXACT(O9,"Schools(Government/Private)"),"Low",IF(EXACT(O9,"Govt.Based Trusts/Charities"),"Low",IF(EXACT(O9,"Trust"),"Medium",IF(EXACT(O9,"Company Based Foundations"),"Medium",IF(EXACT(O9,"Other Foundations"),"Medium",IF(EXACT(O9,"Unincorporated Groups"),"Medium","")))))))))))</f>
        <v>Medium</v>
      </c>
      <c r="Q9" s="543" t="s">
        <v>16503</v>
      </c>
      <c r="R9" s="543"/>
      <c r="S9" s="546" t="s">
        <v>3358</v>
      </c>
      <c r="T9" s="543" t="s">
        <v>16504</v>
      </c>
      <c r="U9" s="548" t="s">
        <v>16505</v>
      </c>
      <c r="V9" s="544">
        <f>SUM(G9)</f>
        <v>45404</v>
      </c>
      <c r="W9" s="544">
        <v>45547</v>
      </c>
      <c r="X9" s="542" t="s">
        <v>4746</v>
      </c>
      <c r="Y9" s="606">
        <v>1</v>
      </c>
    </row>
    <row r="10" spans="1:26" ht="65" x14ac:dyDescent="0.35">
      <c r="A10" s="577"/>
      <c r="B10" s="578"/>
      <c r="C10" s="543" t="str">
        <f ca="1">IF(G10&lt;TODAY(),"Expired","Active")</f>
        <v>Expired</v>
      </c>
      <c r="D10" s="543" t="s">
        <v>858</v>
      </c>
      <c r="E10" s="544">
        <v>42073</v>
      </c>
      <c r="F10" s="544">
        <v>43207</v>
      </c>
      <c r="G10" s="544">
        <f>DATE(YEAR(F10)+2,MONTH(F10),DAY(F10)-1)</f>
        <v>43937</v>
      </c>
      <c r="H10" s="543" t="s">
        <v>859</v>
      </c>
      <c r="I10" s="543" t="s">
        <v>860</v>
      </c>
      <c r="J10" s="543" t="s">
        <v>5182</v>
      </c>
      <c r="K10" s="543" t="s">
        <v>7</v>
      </c>
      <c r="L10" s="543" t="s">
        <v>5123</v>
      </c>
      <c r="M10" s="543" t="s">
        <v>3640</v>
      </c>
      <c r="N10" s="545" t="str">
        <f>IF(EXACT(M10,"C - COMPANY ACT"),"LP",IF(EXACT(M10,"V- VEST ACT (WITHIN PARLIAMENT) "),"LP",IF(EXACT(M10,"FS - FRIENDLY SOCIETIES ACT"),"LP",IF(EXACT(M10,"UN - UNICORPORATED"),"LA",""))))</f>
        <v>LP</v>
      </c>
      <c r="O10" s="543" t="s">
        <v>8731</v>
      </c>
      <c r="P10" s="543" t="str">
        <f>IF(EXACT(O10,"Overseas Charities Operating in Jamaica"),"Medium",IF(EXACT(O10,"Muslim Groups/Foundation"),"Medium",IF(EXACT(O10,"Churches"),"Low",IF(EXACT(O10,"Benevolent Societies"),"Low",IF(EXACT(O10,"Alumni/Past Students Associations"),"Low",IF(EXACT(O10,"Schools(Government/Private)"),"Low",IF(EXACT(O10,"Govt.Based Trusts/Charities"),"Low",IF(EXACT(O10,"Trust"),"Medium",IF(EXACT(O10,"Company Based Foundations"),"Medium",IF(EXACT(O10,"Other Foundations"),"Medium",IF(EXACT(O10,"Unincorporated Groups"),"Medium","")))))))))))</f>
        <v>Medium</v>
      </c>
      <c r="Q10" s="543" t="s">
        <v>15002</v>
      </c>
      <c r="R10" s="543"/>
      <c r="S10" s="546" t="s">
        <v>10330</v>
      </c>
      <c r="T10" s="543" t="s">
        <v>11783</v>
      </c>
      <c r="U10" s="548" t="s">
        <v>11784</v>
      </c>
      <c r="V10" s="544">
        <f>SUM(G10)</f>
        <v>43937</v>
      </c>
      <c r="W10" s="544">
        <v>46042</v>
      </c>
      <c r="X10" s="542" t="s">
        <v>4745</v>
      </c>
      <c r="Y10" s="606">
        <v>1</v>
      </c>
    </row>
    <row r="11" spans="1:26" ht="52" x14ac:dyDescent="0.35">
      <c r="A11" s="577" t="s">
        <v>11536</v>
      </c>
      <c r="B11" s="578">
        <v>44911</v>
      </c>
      <c r="C11" s="543" t="str">
        <f ca="1">IF(G11&lt;TODAY(),"Expired","Active")</f>
        <v>Expired</v>
      </c>
      <c r="D11" s="543" t="s">
        <v>8780</v>
      </c>
      <c r="E11" s="544">
        <v>44911</v>
      </c>
      <c r="F11" s="544">
        <v>44911</v>
      </c>
      <c r="G11" s="544">
        <f>DATE(YEAR(F11)+2,MONTH(F11),DAY(F11)-1)</f>
        <v>45641</v>
      </c>
      <c r="H11" s="543" t="s">
        <v>8781</v>
      </c>
      <c r="I11" s="543" t="s">
        <v>8782</v>
      </c>
      <c r="J11" s="543" t="s">
        <v>8783</v>
      </c>
      <c r="K11" s="543" t="s">
        <v>30</v>
      </c>
      <c r="L11" s="543" t="s">
        <v>5123</v>
      </c>
      <c r="M11" s="543" t="s">
        <v>3640</v>
      </c>
      <c r="N11" s="545" t="str">
        <f>IF(EXACT(M11,"C - COMPANY ACT"),"LP",IF(EXACT(M11,"V- VEST ACT (WITHIN PARLIAMENT) "),"LP",IF(EXACT(M11,"FS - FRIENDLY SOCIETIES ACT"),"LP",IF(EXACT(M11,"UN - UNICORPORATED"),"LA",""))))</f>
        <v>LP</v>
      </c>
      <c r="O11" s="543" t="s">
        <v>8728</v>
      </c>
      <c r="P11" s="543" t="str">
        <f>IF(EXACT(O11,"Overseas Charities Operating in Jamaica"),"Medium",IF(EXACT(O11,"Muslim Groups/Foundations"),"Medium",IF(EXACT(O11,"Churches"),"Low",IF(EXACT(O11,"Benevolent Societies"),"Low",IF(EXACT(O11,"Alumni/Past Students Associations"),"Low",IF(EXACT(O11,"Schools(Government/Private)"),"Low",IF(EXACT(O11,"Govt.Based Trusts/Charities"),"Low",IF(EXACT(O11,"Trust"),"Medium",IF(EXACT(O11,"Company Based Foundations"),"Medium",IF(EXACT(O11,"Other Foundations"),"Medium",IF(EXACT(O11,"Unincorporated Groups"),"Medium","")))))))))))</f>
        <v>Low</v>
      </c>
      <c r="Q11" s="543" t="s">
        <v>11782</v>
      </c>
      <c r="R11" s="543"/>
      <c r="S11" s="546" t="s">
        <v>10237</v>
      </c>
      <c r="T11" s="543" t="s">
        <v>8784</v>
      </c>
      <c r="U11" s="548" t="s">
        <v>8785</v>
      </c>
      <c r="V11" s="544">
        <f>SUM(G11)</f>
        <v>45641</v>
      </c>
      <c r="W11" s="544">
        <v>45712</v>
      </c>
      <c r="X11" s="542" t="s">
        <v>4745</v>
      </c>
      <c r="Y11" s="606">
        <v>1</v>
      </c>
    </row>
    <row r="12" spans="1:26" ht="52" x14ac:dyDescent="0.35">
      <c r="A12" s="577"/>
      <c r="B12" s="578"/>
      <c r="C12" s="543" t="str">
        <f ca="1">IF(G12&lt;TODAY(),"Expired","Active")</f>
        <v>Expired</v>
      </c>
      <c r="D12" s="543" t="s">
        <v>3712</v>
      </c>
      <c r="E12" s="544">
        <v>43803</v>
      </c>
      <c r="F12" s="544">
        <f>E12</f>
        <v>43803</v>
      </c>
      <c r="G12" s="544">
        <f>DATE(YEAR(F12)+2,MONTH(F12),DAY(F12)-1)</f>
        <v>44533</v>
      </c>
      <c r="H12" s="543" t="s">
        <v>2442</v>
      </c>
      <c r="I12" s="543" t="s">
        <v>4241</v>
      </c>
      <c r="J12" s="543" t="s">
        <v>5202</v>
      </c>
      <c r="K12" s="543" t="s">
        <v>11728</v>
      </c>
      <c r="L12" s="543" t="s">
        <v>5123</v>
      </c>
      <c r="M12" s="543" t="s">
        <v>3640</v>
      </c>
      <c r="N12" s="545" t="str">
        <f>IF(EXACT(M12,"C - COMPANY ACT"),"LP",IF(EXACT(M12,"V- VEST ACT (WITHIN PARLIAMENT) "),"LP",IF(EXACT(M12,"FS - FRIENDLY SOCIETIES ACT"),"LP",IF(EXACT(M12,"UN - UNICORPORATED"),"LA",""))))</f>
        <v>LP</v>
      </c>
      <c r="O12" s="543" t="s">
        <v>8725</v>
      </c>
      <c r="P12" s="543" t="str">
        <f>IF(EXACT(O12,"Overseas Charities Operating in Jamaica"),"Medium",IF(EXACT(O12,"Muslim Groups/Foundations"),"Medium",IF(EXACT(O12,"Churches"),"Low",IF(EXACT(O12,"Benevolent Societies"),"Low",IF(EXACT(O12,"Alumni/Past Students Associations"),"Low",IF(EXACT(O12,"Schools(Government/Private)"),"Low",IF(EXACT(O12,"Govt.Based Trusts/Charities"),"Low",IF(EXACT(O12,"Trust"),"Medium",IF(EXACT(O12,"Company Based Foundations"),"Medium",IF(EXACT(O12,"Other Foundations"),"Medium",IF(EXACT(O12,"Unincorporated Groups"),"Medium","")))))))))))</f>
        <v>Medium</v>
      </c>
      <c r="Q12" s="542" t="s">
        <v>13008</v>
      </c>
      <c r="R12" s="542"/>
      <c r="S12" s="543" t="s">
        <v>10333</v>
      </c>
      <c r="T12" s="543" t="s">
        <v>2811</v>
      </c>
      <c r="U12" s="548" t="s">
        <v>9211</v>
      </c>
      <c r="V12" s="544">
        <f>SUM(G12)</f>
        <v>44533</v>
      </c>
      <c r="W12" s="544">
        <v>45082</v>
      </c>
      <c r="X12" s="542" t="s">
        <v>4745</v>
      </c>
      <c r="Y12" s="606">
        <v>1</v>
      </c>
    </row>
    <row r="13" spans="1:26" ht="78" x14ac:dyDescent="0.35">
      <c r="A13" s="579" t="s">
        <v>11535</v>
      </c>
      <c r="B13" s="580"/>
      <c r="C13" s="550" t="str">
        <f ca="1">IF(G13&lt;TODAY(),"Expired","Active")</f>
        <v>Expired</v>
      </c>
      <c r="D13" s="550" t="s">
        <v>2068</v>
      </c>
      <c r="E13" s="551">
        <v>43298</v>
      </c>
      <c r="F13" s="551">
        <v>44029</v>
      </c>
      <c r="G13" s="551">
        <f>DATE(YEAR(F13)+2,MONTH(F13),DAY(F13)-1)</f>
        <v>44758</v>
      </c>
      <c r="H13" s="550" t="s">
        <v>2069</v>
      </c>
      <c r="I13" s="550" t="s">
        <v>7947</v>
      </c>
      <c r="J13" s="550" t="s">
        <v>5221</v>
      </c>
      <c r="K13" s="550" t="s">
        <v>718</v>
      </c>
      <c r="L13" s="550" t="s">
        <v>3368</v>
      </c>
      <c r="M13" s="552" t="s">
        <v>3640</v>
      </c>
      <c r="N13" s="553" t="str">
        <f>IF(EXACT(M13,"C - COMPANY ACT"),"LP",IF(EXACT(M13,"V- VEST ACT (WITHIN PARLIAMENT) "),"LP",IF(EXACT(M13,"FS - FRIENDLY SOCIETIES ACT"),"LP",IF(EXACT(M13,"UN - UNICORPORATED"),"LA",""))))</f>
        <v>LP</v>
      </c>
      <c r="O13" s="550" t="s">
        <v>8727</v>
      </c>
      <c r="P13" s="550" t="str">
        <f>IF(EXACT(O13,"Overseas Charities Operating in Jamaica"),"Medium",IF(EXACT(O13,"Muslim Groups/Foundations"),"Medium",IF(EXACT(O13,"Churches"),"Low",IF(EXACT(O13,"Benevolent Societies"),"Low",IF(EXACT(O13,"Alumni/Past Students Associations"),"Low",IF(EXACT(O13,"Schools(Government/Private)"),"Low",IF(EXACT(O13,"Govt.Based Trusts/Charities"),"Low",IF(EXACT(O13,"Trust"),"Medium",IF(EXACT(O13,"Company Based Foundations"),"Medium",IF(EXACT(O13,"Other Foundations"),"Medium",IF(EXACT(O13,"Unincorporated Groups"),"Medium","")))))))))))</f>
        <v>Medium</v>
      </c>
      <c r="Q13" s="550"/>
      <c r="R13" s="550"/>
      <c r="S13" s="554" t="s">
        <v>10238</v>
      </c>
      <c r="T13" s="550" t="s">
        <v>9065</v>
      </c>
      <c r="U13" s="555" t="s">
        <v>9066</v>
      </c>
      <c r="V13" s="556">
        <f>SUM(G13)</f>
        <v>44758</v>
      </c>
      <c r="W13" s="556" t="s">
        <v>14538</v>
      </c>
      <c r="X13" s="549" t="s">
        <v>4745</v>
      </c>
      <c r="Y13" s="607">
        <v>1</v>
      </c>
    </row>
    <row r="14" spans="1:26" ht="52" x14ac:dyDescent="0.35">
      <c r="A14" s="577"/>
      <c r="B14" s="578"/>
      <c r="C14" s="543" t="str">
        <f ca="1">IF(G14&lt;TODAY(),"Expired","Active")</f>
        <v>Expired</v>
      </c>
      <c r="D14" s="543" t="s">
        <v>2312</v>
      </c>
      <c r="E14" s="544">
        <v>43563</v>
      </c>
      <c r="F14" s="544">
        <f>E14</f>
        <v>43563</v>
      </c>
      <c r="G14" s="544">
        <f>DATE(YEAR(F14)+2,MONTH(F14),DAY(F14)-1)</f>
        <v>44293</v>
      </c>
      <c r="H14" s="543" t="s">
        <v>4749</v>
      </c>
      <c r="I14" s="543" t="s">
        <v>4245</v>
      </c>
      <c r="J14" s="543" t="s">
        <v>5233</v>
      </c>
      <c r="K14" s="543" t="s">
        <v>30</v>
      </c>
      <c r="L14" s="543" t="s">
        <v>15709</v>
      </c>
      <c r="M14" s="543" t="s">
        <v>3640</v>
      </c>
      <c r="N14" s="545" t="str">
        <f>IF(EXACT(M14,"C - COMPANY ACT"),"LP",IF(EXACT(M14,"V- VEST ACT (WITHIN PARLIAMENT) "),"LP",IF(EXACT(M14,"FS - FRIENDLY SOCIETIES ACT"),"LP",IF(EXACT(M14,"UN - UNICORPORATED"),"LA",""))))</f>
        <v>LP</v>
      </c>
      <c r="O14" s="543" t="s">
        <v>8728</v>
      </c>
      <c r="P14" s="543" t="str">
        <f>IF(EXACT(O14,"Overseas Charities Operating in Jamaica"),"Medium",IF(EXACT(O14,"Muslim Groups/Foundations"),"Medium",IF(EXACT(O14,"Churches"),"Low",IF(EXACT(O14,"Benevolent Societies"),"Low",IF(EXACT(O14,"Alumni/Past Students Associations"),"Low",IF(EXACT(O14,"Schools(Government/Private)"),"Low",IF(EXACT(O14,"Govt.Based Trusts/Charities"),"Low",IF(EXACT(O14,"Trust"),"Medium",IF(EXACT(O14,"Company Based Foundations"),"Medium",IF(EXACT(O14,"Other Foundations"),"Medium",IF(EXACT(O14,"Unincorporated Groups"),"Medium","")))))))))))</f>
        <v>Low</v>
      </c>
      <c r="Q14" s="543" t="s">
        <v>11789</v>
      </c>
      <c r="R14" s="543"/>
      <c r="S14" s="546" t="s">
        <v>10338</v>
      </c>
      <c r="T14" s="543" t="s">
        <v>11790</v>
      </c>
      <c r="U14" s="548" t="s">
        <v>11791</v>
      </c>
      <c r="V14" s="544">
        <f>SUM(G14)</f>
        <v>44293</v>
      </c>
      <c r="W14" s="544">
        <v>46120</v>
      </c>
      <c r="X14" s="542" t="s">
        <v>4745</v>
      </c>
      <c r="Y14" s="606">
        <v>1</v>
      </c>
    </row>
    <row r="15" spans="1:26" ht="26" x14ac:dyDescent="0.35">
      <c r="A15" s="577"/>
      <c r="B15" s="578"/>
      <c r="C15" s="543" t="str">
        <f ca="1">IF(G15&lt;TODAY(),"Expired","Active")</f>
        <v>Expired</v>
      </c>
      <c r="D15" s="543" t="s">
        <v>1886</v>
      </c>
      <c r="E15" s="544">
        <v>43164</v>
      </c>
      <c r="F15" s="544">
        <f>E15</f>
        <v>43164</v>
      </c>
      <c r="G15" s="544">
        <f>DATE(YEAR(F15)+2,MONTH(F15),DAY(F15)-1)</f>
        <v>43894</v>
      </c>
      <c r="H15" s="543" t="s">
        <v>1887</v>
      </c>
      <c r="I15" s="543" t="s">
        <v>1888</v>
      </c>
      <c r="J15" s="543" t="s">
        <v>5248</v>
      </c>
      <c r="K15" s="543" t="s">
        <v>3469</v>
      </c>
      <c r="L15" s="543" t="s">
        <v>15710</v>
      </c>
      <c r="M15" s="543" t="s">
        <v>3640</v>
      </c>
      <c r="N15" s="545" t="str">
        <f>IF(EXACT(M15,"C - COMPANY ACT"),"LP",IF(EXACT(M15,"V- VEST ACT (WITHIN PARLIAMENT) "),"LP",IF(EXACT(M15,"FS - FRIENDLY SOCIETIES ACT"),"LP",IF(EXACT(M15,"UN - UNICORPORATED"),"LA",""))))</f>
        <v>LP</v>
      </c>
      <c r="O15" s="543" t="s">
        <v>8730</v>
      </c>
      <c r="P15" s="543" t="str">
        <f>IF(EXACT(O15,"Overseas Charities Operating in Jamaica"),"Medium",IF(EXACT(O15,"Muslim Groups/Foundations"),"Medium",IF(EXACT(O15,"Churches"),"Low",IF(EXACT(O15,"Benevolent Societies"),"Low",IF(EXACT(O15,"Alumni/Past Students Associations"),"Low",IF(EXACT(O15,"Schools(Government/Private)"),"Low",IF(EXACT(O15,"Govt.Based Trusts/Charities"),"Low",IF(EXACT(O15,"Trust"),"Medium",IF(EXACT(O15,"Company Based Foundations"),"Medium",IF(EXACT(O15,"Other Foundations"),"Medium",IF(EXACT(O15,"Unincorporated Groups"),"Medium","")))))))))))</f>
        <v>Low</v>
      </c>
      <c r="Q15" s="543"/>
      <c r="R15" s="543"/>
      <c r="S15" s="546" t="s">
        <v>10340</v>
      </c>
      <c r="T15" s="543"/>
      <c r="U15" s="548"/>
      <c r="V15" s="544">
        <f>SUM(G15)</f>
        <v>43894</v>
      </c>
      <c r="W15" s="544">
        <v>45610</v>
      </c>
      <c r="X15" s="542" t="s">
        <v>4745</v>
      </c>
      <c r="Y15" s="606">
        <v>1</v>
      </c>
    </row>
    <row r="16" spans="1:26" ht="91" x14ac:dyDescent="0.35">
      <c r="A16" s="577"/>
      <c r="B16" s="578"/>
      <c r="C16" s="543" t="str">
        <f ca="1">IF(G16&lt;TODAY(),"Expired","Active")</f>
        <v>Expired</v>
      </c>
      <c r="D16" s="543" t="s">
        <v>1026</v>
      </c>
      <c r="E16" s="544">
        <v>42247</v>
      </c>
      <c r="F16" s="544">
        <v>42978</v>
      </c>
      <c r="G16" s="544">
        <f>DATE(YEAR(F16)+2,MONTH(F16),DAY(F16)-1)</f>
        <v>43707</v>
      </c>
      <c r="H16" s="543" t="s">
        <v>1027</v>
      </c>
      <c r="I16" s="543" t="s">
        <v>3163</v>
      </c>
      <c r="J16" s="543" t="s">
        <v>5257</v>
      </c>
      <c r="K16" s="543" t="s">
        <v>11729</v>
      </c>
      <c r="L16" s="543" t="s">
        <v>5123</v>
      </c>
      <c r="M16" s="543" t="s">
        <v>3640</v>
      </c>
      <c r="N16" s="545" t="str">
        <f>IF(EXACT(M16,"C - COMPANY ACT"),"LP",IF(EXACT(M16,"V- VEST ACT (WITHIN PARLIAMENT) "),"LP",IF(EXACT(M16,"FS - FRIENDLY SOCIETIES ACT"),"LP",IF(EXACT(M16,"UN - UNICORPORATED"),"LA",""))))</f>
        <v>LP</v>
      </c>
      <c r="O16" s="543" t="s">
        <v>8728</v>
      </c>
      <c r="P16" s="543" t="str">
        <f>IF(EXACT(O16,"Overseas Charities Operating in Jamaica"),"Medium",IF(EXACT(O16,"Muslim Groups/Foundations"),"Medium",IF(EXACT(O16,"Churches"),"Low",IF(EXACT(O16,"Benevolent Societies"),"Low",IF(EXACT(O16,"Alumni/Past Students Associations"),"Low",IF(EXACT(O16,"Schools(Government/Private)"),"Low",IF(EXACT(O16,"Govt.Based Trusts/Charities"),"Low",IF(EXACT(O16,"Trust"),"Medium",IF(EXACT(O16,"Company Based Foundations"),"Medium",IF(EXACT(O16,"Other Foundations"),"Medium",IF(EXACT(O16,"Unincorporated Groups"),"Medium","")))))))))))</f>
        <v>Low</v>
      </c>
      <c r="Q16" s="543" t="s">
        <v>1193</v>
      </c>
      <c r="R16" s="543"/>
      <c r="S16" s="546" t="s">
        <v>10242</v>
      </c>
      <c r="T16" s="543" t="s">
        <v>9253</v>
      </c>
      <c r="U16" s="548" t="s">
        <v>9252</v>
      </c>
      <c r="V16" s="544">
        <f>SUM(G16)</f>
        <v>43707</v>
      </c>
      <c r="W16" s="544">
        <v>45531</v>
      </c>
      <c r="X16" s="542" t="s">
        <v>4745</v>
      </c>
      <c r="Y16" s="606">
        <v>1</v>
      </c>
    </row>
    <row r="17" spans="1:25" ht="130" x14ac:dyDescent="0.35">
      <c r="A17" s="577"/>
      <c r="B17" s="578"/>
      <c r="C17" s="543" t="str">
        <f ca="1">IF(G17&lt;TODAY(),"Expired","Active")</f>
        <v>Expired</v>
      </c>
      <c r="D17" s="543" t="s">
        <v>950</v>
      </c>
      <c r="E17" s="544">
        <v>42184</v>
      </c>
      <c r="F17" s="544">
        <f>E17</f>
        <v>42184</v>
      </c>
      <c r="G17" s="544">
        <f>DATE(YEAR(F17)+2,MONTH(F17),DAY(F17)-1)</f>
        <v>42914</v>
      </c>
      <c r="H17" s="543" t="s">
        <v>951</v>
      </c>
      <c r="I17" s="543" t="s">
        <v>8475</v>
      </c>
      <c r="J17" s="543" t="s">
        <v>5276</v>
      </c>
      <c r="K17" s="543" t="s">
        <v>30</v>
      </c>
      <c r="L17" s="543" t="s">
        <v>15710</v>
      </c>
      <c r="M17" s="543" t="s">
        <v>3640</v>
      </c>
      <c r="N17" s="545" t="str">
        <f>IF(EXACT(M17,"C - COMPANY ACT"),"LP",IF(EXACT(M17,"V- VEST ACT (WITHIN PARLIAMENT) "),"LP",IF(EXACT(M17,"FS - FRIENDLY SOCIETIES ACT"),"LP",IF(EXACT(M17,"UN - UNICORPORATED"),"LA",""))))</f>
        <v>LP</v>
      </c>
      <c r="O17" s="543" t="s">
        <v>8728</v>
      </c>
      <c r="P17" s="543" t="str">
        <f>IF(EXACT(O17,"Overseas Charities Operating in Jamaica"),"Medium",IF(EXACT(O17,"Muslim Groups/Foundations"),"Medium",IF(EXACT(O17,"Churches"),"Low",IF(EXACT(O17,"Benevolent Societies"),"Low",IF(EXACT(O17,"Alumni/Past Students Associations"),"Low",IF(EXACT(O17,"Schools(Government/Private)"),"Low",IF(EXACT(O17,"Govt.Based Trusts/Charities"),"Low",IF(EXACT(O17,"Trust"),"Medium",IF(EXACT(O17,"Company Based Foundations"),"Medium",IF(EXACT(O17,"Other Foundations"),"Medium",IF(EXACT(O17,"Unincorporated Groups"),"Medium","")))))))))))</f>
        <v>Low</v>
      </c>
      <c r="Q17" s="543" t="s">
        <v>11758</v>
      </c>
      <c r="R17" s="543"/>
      <c r="S17" s="546" t="s">
        <v>11755</v>
      </c>
      <c r="T17" s="543" t="s">
        <v>11756</v>
      </c>
      <c r="U17" s="548" t="s">
        <v>11757</v>
      </c>
      <c r="V17" s="544">
        <f>SUM(G17)</f>
        <v>42914</v>
      </c>
      <c r="W17" s="544">
        <v>45610</v>
      </c>
      <c r="X17" s="542" t="s">
        <v>4745</v>
      </c>
      <c r="Y17" s="606">
        <v>1</v>
      </c>
    </row>
    <row r="18" spans="1:25" ht="52" x14ac:dyDescent="0.35">
      <c r="A18" s="577"/>
      <c r="B18" s="578"/>
      <c r="C18" s="543" t="str">
        <f ca="1">IF(G18&lt;TODAY(),"Expired","Active")</f>
        <v>Expired</v>
      </c>
      <c r="D18" s="543" t="s">
        <v>1514</v>
      </c>
      <c r="E18" s="544">
        <v>42860</v>
      </c>
      <c r="F18" s="544">
        <f>E18</f>
        <v>42860</v>
      </c>
      <c r="G18" s="544">
        <f>DATE(YEAR(F18)+2,MONTH(F18),DAY(F18)-1)</f>
        <v>43589</v>
      </c>
      <c r="H18" s="543" t="s">
        <v>1527</v>
      </c>
      <c r="I18" s="543" t="s">
        <v>4251</v>
      </c>
      <c r="J18" s="543" t="s">
        <v>5281</v>
      </c>
      <c r="K18" s="543" t="s">
        <v>74</v>
      </c>
      <c r="L18" s="543" t="s">
        <v>15710</v>
      </c>
      <c r="M18" s="543" t="s">
        <v>3640</v>
      </c>
      <c r="N18" s="545" t="str">
        <f>IF(EXACT(M18,"C - COMPANY ACT"),"LP",IF(EXACT(M18,"V- VEST ACT (WITHIN PARLIAMENT) "),"LP",IF(EXACT(M18,"FS - FRIENDLY SOCIETIES ACT"),"LP",IF(EXACT(M18,"UN - UNICORPORATED"),"LA",""))))</f>
        <v>LP</v>
      </c>
      <c r="O18" s="543" t="s">
        <v>8728</v>
      </c>
      <c r="P18" s="543" t="str">
        <f>IF(EXACT(O18,"Overseas Charities Operating in Jamaica"),"Medium",IF(EXACT(O18,"Muslim Groups/Foundations"),"Medium",IF(EXACT(O18,"Churches"),"Low",IF(EXACT(O18,"Benevolent Societies"),"Low",IF(EXACT(O18,"Alumni/Past Students Associations"),"Low",IF(EXACT(O18,"Schools(Government/Private)"),"Low",IF(EXACT(O18,"Govt.Based Trusts/Charities"),"Low",IF(EXACT(O18,"Trust"),"Medium",IF(EXACT(O18,"Company Based Foundations"),"Medium",IF(EXACT(O18,"Other Foundations"),"Medium",IF(EXACT(O18,"Unincorporated Groups"),"Medium","")))))))))))</f>
        <v>Low</v>
      </c>
      <c r="Q18" s="543" t="s">
        <v>11925</v>
      </c>
      <c r="R18" s="543"/>
      <c r="S18" s="546" t="s">
        <v>10343</v>
      </c>
      <c r="T18" s="543" t="s">
        <v>11926</v>
      </c>
      <c r="U18" s="548" t="s">
        <v>11927</v>
      </c>
      <c r="V18" s="544">
        <f>SUM(G18)</f>
        <v>43589</v>
      </c>
      <c r="W18" s="544">
        <v>45610</v>
      </c>
      <c r="X18" s="542" t="s">
        <v>4745</v>
      </c>
      <c r="Y18" s="606">
        <v>1</v>
      </c>
    </row>
    <row r="19" spans="1:25" ht="91" x14ac:dyDescent="0.35">
      <c r="A19" s="579" t="s">
        <v>11535</v>
      </c>
      <c r="B19" s="580"/>
      <c r="C19" s="550" t="str">
        <f ca="1">IF(G19&lt;TODAY(),"Expired","Active")</f>
        <v>Expired</v>
      </c>
      <c r="D19" s="550" t="s">
        <v>19</v>
      </c>
      <c r="E19" s="551">
        <v>41680</v>
      </c>
      <c r="F19" s="551">
        <f>E19</f>
        <v>41680</v>
      </c>
      <c r="G19" s="551">
        <f>DATE(YEAR(F19)+2,MONTH(F19),DAY(F19)-1)</f>
        <v>42409</v>
      </c>
      <c r="H19" s="550" t="s">
        <v>20</v>
      </c>
      <c r="I19" s="550" t="s">
        <v>5007</v>
      </c>
      <c r="J19" s="550" t="s">
        <v>5299</v>
      </c>
      <c r="K19" s="550" t="s">
        <v>11728</v>
      </c>
      <c r="L19" s="550" t="s">
        <v>5123</v>
      </c>
      <c r="M19" s="550" t="s">
        <v>3640</v>
      </c>
      <c r="N19" s="553" t="str">
        <f>IF(EXACT(M19,"C - COMPANY ACT"),"LP",IF(EXACT(M19,"V- VEST ACT (WITHIN PARLIAMENT) "),"LP",IF(EXACT(M19,"FS - FRIENDLY SOCIETIES ACT"),"LP",IF(EXACT(M19,"UN - UNICORPORATED"),"LA",""))))</f>
        <v>LP</v>
      </c>
      <c r="O19" s="550" t="s">
        <v>8727</v>
      </c>
      <c r="P19" s="550" t="str">
        <f>IF(EXACT(O19,"Overseas Charities Operating in Jamaica"),"Medium",IF(EXACT(O19,"Muslim Groups/Foundations"),"Medium",IF(EXACT(O19,"Churches"),"Low",IF(EXACT(O19,"Benevolent Societies"),"Low",IF(EXACT(O19,"Alumni/Past Students Associations"),"Low",IF(EXACT(O19,"Schools(Government/Private)"),"Low",IF(EXACT(O19,"Govt.Based Trusts/Charities"),"Low",IF(EXACT(O19,"Trust"),"Medium",IF(EXACT(O19,"Company Based Foundations"),"Medium",IF(EXACT(O19,"Other Foundations"),"Medium",IF(EXACT(O19,"Unincorporated Groups"),"Medium","")))))))))))</f>
        <v>Medium</v>
      </c>
      <c r="Q19" s="550" t="s">
        <v>13198</v>
      </c>
      <c r="R19" s="550"/>
      <c r="S19" s="554" t="s">
        <v>10347</v>
      </c>
      <c r="T19" s="550" t="s">
        <v>13200</v>
      </c>
      <c r="U19" s="555" t="s">
        <v>13199</v>
      </c>
      <c r="V19" s="556">
        <f>SUM(G19)</f>
        <v>42409</v>
      </c>
      <c r="W19" s="556">
        <v>45315</v>
      </c>
      <c r="X19" s="549" t="s">
        <v>4745</v>
      </c>
      <c r="Y19" s="607">
        <v>1</v>
      </c>
    </row>
    <row r="20" spans="1:25" ht="91" x14ac:dyDescent="0.35">
      <c r="A20" s="577"/>
      <c r="B20" s="578"/>
      <c r="C20" s="543" t="str">
        <f ca="1">IF(G20&lt;TODAY(),"Expired","Active")</f>
        <v>Expired</v>
      </c>
      <c r="D20" s="543" t="s">
        <v>1088</v>
      </c>
      <c r="E20" s="544">
        <v>42305</v>
      </c>
      <c r="F20" s="544">
        <v>43766</v>
      </c>
      <c r="G20" s="544">
        <f>DATE(YEAR(F20)+2,MONTH(F20),DAY(F20)-1)</f>
        <v>44496</v>
      </c>
      <c r="H20" s="543" t="s">
        <v>1089</v>
      </c>
      <c r="I20" s="543" t="s">
        <v>3139</v>
      </c>
      <c r="J20" s="543" t="s">
        <v>5312</v>
      </c>
      <c r="K20" s="543" t="s">
        <v>3549</v>
      </c>
      <c r="L20" s="543" t="s">
        <v>5123</v>
      </c>
      <c r="M20" s="543" t="s">
        <v>3640</v>
      </c>
      <c r="N20" s="545" t="str">
        <f>IF(EXACT(M20,"C - COMPANY ACT"),"LP",IF(EXACT(M20,"V- VEST ACT (WITHIN PARLIAMENT) "),"LP",IF(EXACT(M20,"FS - FRIENDLY SOCIETIES ACT"),"LP",IF(EXACT(M20,"UN - UNICORPORATED"),"LA",""))))</f>
        <v>LP</v>
      </c>
      <c r="O20" s="543" t="s">
        <v>8725</v>
      </c>
      <c r="P20" s="543" t="str">
        <f>IF(EXACT(O20,"Overseas Charities Operating in Jamaica"),"Medium",IF(EXACT(O20,"Muslim Groups/Foundations"),"Medium",IF(EXACT(O20,"Churches"),"Low",IF(EXACT(O20,"Benevolent Societies"),"Low",IF(EXACT(O20,"Alumni/Past Students Associations"),"Low",IF(EXACT(O20,"Schools(Government/Private)"),"Low",IF(EXACT(O20,"Govt.Based Trusts/Charities"),"Low",IF(EXACT(O20,"Trust"),"Medium",IF(EXACT(O20,"Company Based Foundations"),"Medium",IF(EXACT(O20,"Other Foundations"),"Medium",IF(EXACT(O20,"Unincorporated Groups"),"Medium","")))))))))))</f>
        <v>Medium</v>
      </c>
      <c r="Q20" s="543"/>
      <c r="R20" s="543"/>
      <c r="S20" s="546" t="s">
        <v>5313</v>
      </c>
      <c r="T20" s="543" t="s">
        <v>2890</v>
      </c>
      <c r="U20" s="547" t="s">
        <v>5314</v>
      </c>
      <c r="V20" s="544">
        <f>SUM(G20)</f>
        <v>44496</v>
      </c>
      <c r="W20" s="544">
        <v>45607</v>
      </c>
      <c r="X20" s="542" t="s">
        <v>4745</v>
      </c>
      <c r="Y20" s="606">
        <v>1</v>
      </c>
    </row>
    <row r="21" spans="1:25" ht="117" x14ac:dyDescent="0.35">
      <c r="A21" s="577"/>
      <c r="B21" s="578"/>
      <c r="C21" s="543" t="str">
        <f ca="1">IF(G21&lt;TODAY(),"Expired","Active")</f>
        <v>Expired</v>
      </c>
      <c r="D21" s="543" t="s">
        <v>2084</v>
      </c>
      <c r="E21" s="544">
        <v>43321</v>
      </c>
      <c r="F21" s="544">
        <f>E21</f>
        <v>43321</v>
      </c>
      <c r="G21" s="544">
        <f>DATE(YEAR(F21)+2,MONTH(F21),DAY(F21)-1)</f>
        <v>44051</v>
      </c>
      <c r="H21" s="543" t="s">
        <v>2085</v>
      </c>
      <c r="I21" s="543" t="s">
        <v>4257</v>
      </c>
      <c r="J21" s="543" t="s">
        <v>5318</v>
      </c>
      <c r="K21" s="543" t="s">
        <v>11728</v>
      </c>
      <c r="L21" s="543" t="s">
        <v>5123</v>
      </c>
      <c r="M21" s="543" t="s">
        <v>3640</v>
      </c>
      <c r="N21" s="545" t="str">
        <f>IF(EXACT(M21,"C - COMPANY ACT"),"LP",IF(EXACT(M21,"V- VEST ACT (WITHIN PARLIAMENT) "),"LP",IF(EXACT(M21,"FS - FRIENDLY SOCIETIES ACT"),"LP",IF(EXACT(M21,"UN - UNICORPORATED"),"LA",""))))</f>
        <v>LP</v>
      </c>
      <c r="O21" s="543" t="s">
        <v>8730</v>
      </c>
      <c r="P21" s="543" t="str">
        <f>IF(EXACT(O21,"Overseas Charities Operating in Jamaica"),"Medium",IF(EXACT(O21,"Muslim Groups/Foundations"),"Medium",IF(EXACT(O21,"Churches"),"Low",IF(EXACT(O21,"Benevolent Societies"),"Low",IF(EXACT(O21,"Alumni/Past Students Associations"),"Low",IF(EXACT(O21,"Schools(Government/Private)"),"Low",IF(EXACT(O21,"Govt.Based Trusts/Charities"),"Low",IF(EXACT(O21,"Trust"),"Medium",IF(EXACT(O21,"Company Based Foundations"),"Medium",IF(EXACT(O21,"Other Foundations"),"Medium",IF(EXACT(O21,"Unincorporated Groups"),"Medium","")))))))))))</f>
        <v>Low</v>
      </c>
      <c r="Q21" s="543" t="s">
        <v>1193</v>
      </c>
      <c r="R21" s="543"/>
      <c r="S21" s="546" t="s">
        <v>10353</v>
      </c>
      <c r="T21" s="543" t="s">
        <v>2737</v>
      </c>
      <c r="U21" s="548" t="s">
        <v>5319</v>
      </c>
      <c r="V21" s="544">
        <f>SUM(G21)</f>
        <v>44051</v>
      </c>
      <c r="W21" s="544">
        <v>45345</v>
      </c>
      <c r="X21" s="542" t="s">
        <v>4745</v>
      </c>
      <c r="Y21" s="606">
        <v>1</v>
      </c>
    </row>
    <row r="22" spans="1:25" ht="65" x14ac:dyDescent="0.35">
      <c r="A22" s="577"/>
      <c r="B22" s="578"/>
      <c r="C22" s="543" t="str">
        <f ca="1">IF(G22&lt;TODAY(),"Expired","Active")</f>
        <v>Expired</v>
      </c>
      <c r="D22" s="543" t="s">
        <v>785</v>
      </c>
      <c r="E22" s="544">
        <v>42013</v>
      </c>
      <c r="F22" s="544">
        <v>42744</v>
      </c>
      <c r="G22" s="544">
        <f>DATE(YEAR(F22)+2,MONTH(F22),DAY(F22)-1)</f>
        <v>43473</v>
      </c>
      <c r="H22" s="543" t="s">
        <v>786</v>
      </c>
      <c r="I22" s="543" t="s">
        <v>787</v>
      </c>
      <c r="J22" s="543" t="s">
        <v>5323</v>
      </c>
      <c r="K22" s="543" t="s">
        <v>24</v>
      </c>
      <c r="L22" s="543" t="s">
        <v>5123</v>
      </c>
      <c r="M22" s="543" t="s">
        <v>3640</v>
      </c>
      <c r="N22" s="545" t="str">
        <f>IF(EXACT(M22,"C - COMPANY ACT"),"LP",IF(EXACT(M22,"V- VEST ACT (WITHIN PARLIAMENT) "),"LP",IF(EXACT(M22,"FS - FRIENDLY SOCIETIES ACT"),"LP",IF(EXACT(M22,"UN - UNICORPORATED"),"LA",""))))</f>
        <v>LP</v>
      </c>
      <c r="O22" s="543" t="s">
        <v>8728</v>
      </c>
      <c r="P22" s="543" t="str">
        <f>IF(EXACT(O22,"Overseas Charities Operating in Jamaica"),"Medium",IF(EXACT(O22,"Muslim Groups/Foundations"),"Medium",IF(EXACT(O22,"Churches"),"Low",IF(EXACT(O22,"Benevolent Societies"),"Low",IF(EXACT(O22,"Alumni/Past Students Associations"),"Low",IF(EXACT(O22,"Schools(Government/Private)"),"Low",IF(EXACT(O22,"Govt.Based Trusts/Charities"),"Low",IF(EXACT(O22,"Trust"),"Medium",IF(EXACT(O22,"Company Based Foundations"),"Medium",IF(EXACT(O22,"Other Foundations"),"Medium",IF(EXACT(O22,"Unincorporated Groups"),"Medium","")))))))))))</f>
        <v>Low</v>
      </c>
      <c r="Q22" s="543" t="s">
        <v>1193</v>
      </c>
      <c r="R22" s="543"/>
      <c r="S22" s="546" t="s">
        <v>501</v>
      </c>
      <c r="T22" s="543" t="s">
        <v>9635</v>
      </c>
      <c r="U22" s="548" t="s">
        <v>9634</v>
      </c>
      <c r="V22" s="544">
        <f>SUM(G22)</f>
        <v>43473</v>
      </c>
      <c r="W22" s="544">
        <v>45761</v>
      </c>
      <c r="X22" s="542" t="s">
        <v>4745</v>
      </c>
      <c r="Y22" s="606">
        <v>1</v>
      </c>
    </row>
    <row r="23" spans="1:25" ht="117" x14ac:dyDescent="0.35">
      <c r="A23" s="577"/>
      <c r="B23" s="578"/>
      <c r="C23" s="543" t="str">
        <f ca="1">IF(G23&lt;TODAY(),"Expired","Active")</f>
        <v>Expired</v>
      </c>
      <c r="D23" s="543" t="s">
        <v>3802</v>
      </c>
      <c r="E23" s="544">
        <v>44404</v>
      </c>
      <c r="F23" s="544">
        <v>44404</v>
      </c>
      <c r="G23" s="544">
        <f>DATE(YEAR(F23)+2,MONTH(F23),DAY(F23)-1)</f>
        <v>45133</v>
      </c>
      <c r="H23" s="543" t="s">
        <v>4112</v>
      </c>
      <c r="I23" s="543" t="s">
        <v>9278</v>
      </c>
      <c r="J23" s="543" t="s">
        <v>10172</v>
      </c>
      <c r="K23" s="543" t="s">
        <v>11728</v>
      </c>
      <c r="L23" s="543" t="s">
        <v>5123</v>
      </c>
      <c r="M23" s="543" t="s">
        <v>3640</v>
      </c>
      <c r="N23" s="545" t="str">
        <f>IF(EXACT(M23,"C - COMPANY ACT"),"LP",IF(EXACT(M23,"V- VEST ACT (WITHIN PARLIAMENT) "),"LP",IF(EXACT(M23,"FS - FRIENDLY SOCIETIES ACT"),"LP",IF(EXACT(M23,"UN - UNICORPORATED"),"LA",""))))</f>
        <v>LP</v>
      </c>
      <c r="O23" s="543" t="s">
        <v>8725</v>
      </c>
      <c r="P23" s="543" t="str">
        <f>IF(EXACT(O23,"Overseas Charities Operating in Jamaica"),"Medium",IF(EXACT(O23,"Muslim Groups/Foundations"),"Medium",IF(EXACT(O23,"Churches"),"Low",IF(EXACT(O23,"Benevolent Societies"),"Low",IF(EXACT(O23,"Alumni/Past Students Associations"),"Low",IF(EXACT(O23,"Schools(Government/Private)"),"Low",IF(EXACT(O23,"Govt.Based Trusts/Charities"),"Low",IF(EXACT(O23,"Trust"),"Medium",IF(EXACT(O23,"Company Based Foundations"),"Medium",IF(EXACT(O23,"Other Foundations"),"Medium",IF(EXACT(O23,"Unincorporated Groups"),"Medium","")))))))))))</f>
        <v>Medium</v>
      </c>
      <c r="Q23" s="543" t="s">
        <v>11891</v>
      </c>
      <c r="R23" s="543"/>
      <c r="S23" s="546" t="s">
        <v>5365</v>
      </c>
      <c r="T23" s="543" t="s">
        <v>11892</v>
      </c>
      <c r="U23" s="547" t="s">
        <v>11893</v>
      </c>
      <c r="V23" s="544">
        <f>SUM(G23)</f>
        <v>45133</v>
      </c>
      <c r="W23" s="544">
        <v>45720</v>
      </c>
      <c r="X23" s="542" t="s">
        <v>4745</v>
      </c>
      <c r="Y23" s="606">
        <v>1</v>
      </c>
    </row>
    <row r="24" spans="1:25" ht="52" x14ac:dyDescent="0.35">
      <c r="A24" s="557" t="s">
        <v>14540</v>
      </c>
      <c r="B24" s="578"/>
      <c r="C24" s="543" t="str">
        <f ca="1">IF(G24&lt;TODAY(),"Expired","Active")</f>
        <v>Expired</v>
      </c>
      <c r="D24" s="543" t="s">
        <v>3778</v>
      </c>
      <c r="E24" s="544">
        <v>41939</v>
      </c>
      <c r="F24" s="544">
        <v>44861</v>
      </c>
      <c r="G24" s="544">
        <f>DATE(YEAR(F24)+2,MONTH(F24),DAY(F24)-1)</f>
        <v>45591</v>
      </c>
      <c r="H24" s="543" t="s">
        <v>4758</v>
      </c>
      <c r="I24" s="543" t="s">
        <v>3053</v>
      </c>
      <c r="J24" s="543" t="s">
        <v>5366</v>
      </c>
      <c r="K24" s="543" t="s">
        <v>11728</v>
      </c>
      <c r="L24" s="543" t="s">
        <v>5123</v>
      </c>
      <c r="M24" s="543" t="s">
        <v>3640</v>
      </c>
      <c r="N24" s="545" t="str">
        <f>IF(EXACT(M24,"C - COMPANY ACT"),"LP",IF(EXACT(M24,"V- VEST ACT (WITHIN PARLIAMENT) "),"LP",IF(EXACT(M24,"FS - FRIENDLY SOCIETIES ACT"),"LP",IF(EXACT(M24,"UN - UNICORPORATED"),"LA",""))))</f>
        <v>LP</v>
      </c>
      <c r="O24" s="543" t="s">
        <v>8729</v>
      </c>
      <c r="P24" s="543" t="str">
        <f>IF(EXACT(O24,"Overseas Charities Operating in Jamaica"),"Medium",IF(EXACT(O24,"Muslim Groups/Foundations"),"Medium",IF(EXACT(O24,"Churches"),"Low",IF(EXACT(O24,"Benevolent Societies"),"Low",IF(EXACT(O24,"Alumni/Past Students Associations"),"Low",IF(EXACT(O24,"Schools(Government/Private)"),"Low",IF(EXACT(O24,"Govt.Based Trusts/Charities"),"Low",IF(EXACT(O24,"Trust"),"Medium",IF(EXACT(O24,"Company Based Foundations"),"Medium",IF(EXACT(O24,"Other Foundations"),"Medium",IF(EXACT(O24,"Unincorporated Groups"),"Medium","")))))))))))</f>
        <v>Low</v>
      </c>
      <c r="Q24" s="543"/>
      <c r="R24" s="543"/>
      <c r="S24" s="546" t="s">
        <v>5011</v>
      </c>
      <c r="T24" s="543" t="s">
        <v>5012</v>
      </c>
      <c r="U24" s="548" t="s">
        <v>5367</v>
      </c>
      <c r="V24" s="544">
        <f>SUM(G24)</f>
        <v>45591</v>
      </c>
      <c r="W24" s="544" t="s">
        <v>14539</v>
      </c>
      <c r="X24" s="542" t="s">
        <v>4745</v>
      </c>
      <c r="Y24" s="606">
        <v>1</v>
      </c>
    </row>
    <row r="25" spans="1:25" ht="65" x14ac:dyDescent="0.35">
      <c r="A25" s="581"/>
      <c r="B25" s="578"/>
      <c r="C25" s="543" t="str">
        <f ca="1">IF(G25&lt;TODAY(),"Expired","Active")</f>
        <v>Expired</v>
      </c>
      <c r="D25" s="543" t="s">
        <v>1513</v>
      </c>
      <c r="E25" s="544">
        <v>42859</v>
      </c>
      <c r="F25" s="544">
        <f>E25</f>
        <v>42859</v>
      </c>
      <c r="G25" s="544">
        <f>DATE(YEAR(F25)+2,MONTH(F25),DAY(F25)-1)</f>
        <v>43588</v>
      </c>
      <c r="H25" s="543" t="s">
        <v>1525</v>
      </c>
      <c r="I25" s="543" t="s">
        <v>1537</v>
      </c>
      <c r="J25" s="543" t="s">
        <v>5386</v>
      </c>
      <c r="K25" s="543" t="s">
        <v>11728</v>
      </c>
      <c r="L25" s="543" t="s">
        <v>5123</v>
      </c>
      <c r="M25" s="543" t="s">
        <v>3640</v>
      </c>
      <c r="N25" s="545" t="str">
        <f>IF(EXACT(M25,"C - COMPANY ACT"),"LP",IF(EXACT(M25,"V- VEST ACT (WITHIN PARLIAMENT) "),"LP",IF(EXACT(M25,"FS - FRIENDLY SOCIETIES ACT"),"LP",IF(EXACT(M25,"UN - UNICORPORATED"),"LA",""))))</f>
        <v>LP</v>
      </c>
      <c r="O25" s="543" t="s">
        <v>8728</v>
      </c>
      <c r="P25" s="543" t="str">
        <f>IF(EXACT(O25,"Overseas Charities Operating in Jamaica"),"Medium",IF(EXACT(O25,"Muslim Groups/Foundations"),"Medium",IF(EXACT(O25,"Churches"),"Low",IF(EXACT(O25,"Benevolent Societies"),"Low",IF(EXACT(O25,"Alumni/Past Students Associations"),"Low",IF(EXACT(O25,"Schools(Government/Private)"),"Low",IF(EXACT(O25,"Govt.Based Trusts/Charities"),"Low",IF(EXACT(O25,"Trust"),"Medium",IF(EXACT(O25,"Company Based Foundations"),"Medium",IF(EXACT(O25,"Other Foundations"),"Medium",IF(EXACT(O25,"Unincorporated Groups"),"Medium","")))))))))))</f>
        <v>Low</v>
      </c>
      <c r="Q25" s="543" t="s">
        <v>11860</v>
      </c>
      <c r="R25" s="543"/>
      <c r="S25" s="543" t="s">
        <v>5387</v>
      </c>
      <c r="T25" s="543" t="s">
        <v>11861</v>
      </c>
      <c r="U25" s="548" t="s">
        <v>5388</v>
      </c>
      <c r="V25" s="544">
        <f>SUM(G25)</f>
        <v>43588</v>
      </c>
      <c r="W25" s="544">
        <v>45208</v>
      </c>
      <c r="X25" s="542" t="s">
        <v>4745</v>
      </c>
      <c r="Y25" s="606">
        <v>1</v>
      </c>
    </row>
    <row r="26" spans="1:25" ht="260" x14ac:dyDescent="0.35">
      <c r="A26" s="513" t="s">
        <v>11535</v>
      </c>
      <c r="B26" s="582"/>
      <c r="C26" s="558" t="str">
        <f ca="1">IF(G26&lt;TODAY(),"Expired","Active")</f>
        <v>Expired</v>
      </c>
      <c r="D26" s="558" t="s">
        <v>863</v>
      </c>
      <c r="E26" s="559">
        <v>42079</v>
      </c>
      <c r="F26" s="559">
        <f>E26</f>
        <v>42079</v>
      </c>
      <c r="G26" s="559">
        <f>DATE(YEAR(F26)+2,MONTH(F26),DAY(F26)-1)</f>
        <v>42809</v>
      </c>
      <c r="H26" s="558" t="s">
        <v>864</v>
      </c>
      <c r="I26" s="558" t="s">
        <v>5013</v>
      </c>
      <c r="J26" s="558" t="s">
        <v>5389</v>
      </c>
      <c r="K26" s="558" t="s">
        <v>11728</v>
      </c>
      <c r="L26" s="558" t="s">
        <v>5123</v>
      </c>
      <c r="M26" s="558" t="s">
        <v>3640</v>
      </c>
      <c r="N26" s="558" t="str">
        <f>IF(EXACT(M26,"C - COMPANY ACT"),"LP",IF(EXACT(M26,"V- VEST ACT (WITHIN PARLIAMENT) "),"LP",IF(EXACT(M26,"FS - FRIENDLY SOCIETIES ACT"),"LP",IF(EXACT(M26,"UN - UNICORPORATED"),"LA",""))))</f>
        <v>LP</v>
      </c>
      <c r="O26" s="558" t="s">
        <v>8725</v>
      </c>
      <c r="P26" s="558" t="str">
        <f>IF(EXACT(O26,"Overseas Charities Operating in Jamaica"),"Medium",IF(EXACT(O26,"Muslim Groups/Foundations"),"Medium",IF(EXACT(O26,"Churches"),"Low",IF(EXACT(O26,"Benevolent Societies"),"Low",IF(EXACT(O26,"Alumni/Past Students Associations"),"Low",IF(EXACT(O26,"Schools(Government/Private)"),"Low",IF(EXACT(O26,"Govt.Based Trusts/Charities"),"Low",IF(EXACT(O26,"Trust"),"Medium",IF(EXACT(O26,"Company Based Foundations"),"Medium",IF(EXACT(O26,"Other Foundations"),"Medium",IF(EXACT(O26,"Unincorporated Groups"),"Medium","")))))))))))</f>
        <v>Medium</v>
      </c>
      <c r="Q26" s="558" t="s">
        <v>11916</v>
      </c>
      <c r="R26" s="558"/>
      <c r="S26" s="560" t="s">
        <v>878</v>
      </c>
      <c r="T26" s="558" t="s">
        <v>877</v>
      </c>
      <c r="U26" s="561" t="s">
        <v>11917</v>
      </c>
      <c r="V26" s="559">
        <f>SUM(G26)</f>
        <v>42809</v>
      </c>
      <c r="W26" s="559">
        <v>45972</v>
      </c>
      <c r="X26" s="558" t="s">
        <v>4745</v>
      </c>
      <c r="Y26" s="608">
        <v>1</v>
      </c>
    </row>
    <row r="27" spans="1:25" ht="65" x14ac:dyDescent="0.35">
      <c r="A27" s="581"/>
      <c r="B27" s="578"/>
      <c r="C27" s="543" t="str">
        <f ca="1">IF(G27&lt;TODAY(),"Expired","Active")</f>
        <v>Expired</v>
      </c>
      <c r="D27" s="543" t="s">
        <v>1180</v>
      </c>
      <c r="E27" s="544">
        <v>42429</v>
      </c>
      <c r="F27" s="544">
        <f>E27</f>
        <v>42429</v>
      </c>
      <c r="G27" s="544">
        <f>DATE(YEAR(F27)+2,MONTH(F27),DAY(F27)-1)</f>
        <v>43159</v>
      </c>
      <c r="H27" s="543" t="s">
        <v>1181</v>
      </c>
      <c r="I27" s="543" t="s">
        <v>1182</v>
      </c>
      <c r="J27" s="543" t="s">
        <v>5410</v>
      </c>
      <c r="K27" s="543" t="s">
        <v>74</v>
      </c>
      <c r="L27" s="543" t="s">
        <v>15710</v>
      </c>
      <c r="M27" s="543" t="s">
        <v>3640</v>
      </c>
      <c r="N27" s="545" t="str">
        <f>IF(EXACT(M27,"C - COMPANY ACT"),"LP",IF(EXACT(M27,"V- VEST ACT (WITHIN PARLIAMENT) "),"LP",IF(EXACT(M27,"FS - FRIENDLY SOCIETIES ACT"),"LP",IF(EXACT(M27,"UN - UNICORPORATED"),"LA",""))))</f>
        <v>LP</v>
      </c>
      <c r="O27" s="543" t="s">
        <v>8725</v>
      </c>
      <c r="P27" s="543" t="str">
        <f>IF(EXACT(O27,"Overseas Charities Operating in Jamaica"),"Medium",IF(EXACT(O27,"Muslim Groups/Foundations"),"Medium",IF(EXACT(O27,"Churches"),"Low",IF(EXACT(O27,"Benevolent Societies"),"Low",IF(EXACT(O27,"Alumni/Past Students Associations"),"Low",IF(EXACT(O27,"Schools(Government/Private)"),"Low",IF(EXACT(O27,"Govt.Based Trusts/Charities"),"Low",IF(EXACT(O27,"Trust"),"Medium",IF(EXACT(O27,"Company Based Foundations"),"Medium",IF(EXACT(O27,"Other Foundations"),"Medium",IF(EXACT(O27,"Unincorporated Groups"),"Medium","")))))))))))</f>
        <v>Medium</v>
      </c>
      <c r="Q27" s="543" t="s">
        <v>11908</v>
      </c>
      <c r="R27" s="543"/>
      <c r="S27" s="546" t="s">
        <v>11907</v>
      </c>
      <c r="T27" s="543" t="s">
        <v>11909</v>
      </c>
      <c r="U27" s="547" t="s">
        <v>11910</v>
      </c>
      <c r="V27" s="544">
        <f>SUM(G27)</f>
        <v>43159</v>
      </c>
      <c r="W27" s="544">
        <v>45463</v>
      </c>
      <c r="X27" s="542" t="s">
        <v>4745</v>
      </c>
      <c r="Y27" s="606">
        <v>1</v>
      </c>
    </row>
    <row r="28" spans="1:25" ht="143" x14ac:dyDescent="0.35">
      <c r="A28" s="581"/>
      <c r="B28" s="578"/>
      <c r="C28" s="543" t="str">
        <f ca="1">IF(G28&lt;TODAY(),"Expired","Active")</f>
        <v>Expired</v>
      </c>
      <c r="D28" s="543" t="s">
        <v>1947</v>
      </c>
      <c r="E28" s="544">
        <v>43216</v>
      </c>
      <c r="F28" s="544">
        <v>43947</v>
      </c>
      <c r="G28" s="544">
        <f>DATE(YEAR(F28)+2,MONTH(F28),DAY(F28)-1)</f>
        <v>44676</v>
      </c>
      <c r="H28" s="543" t="s">
        <v>1948</v>
      </c>
      <c r="I28" s="543" t="s">
        <v>1949</v>
      </c>
      <c r="J28" s="543" t="s">
        <v>5411</v>
      </c>
      <c r="K28" s="543" t="s">
        <v>24</v>
      </c>
      <c r="L28" s="543" t="s">
        <v>5123</v>
      </c>
      <c r="M28" s="543" t="s">
        <v>3640</v>
      </c>
      <c r="N28" s="545" t="str">
        <f>IF(EXACT(M28,"C - COMPANY ACT"),"LP",IF(EXACT(M28,"V- VEST ACT (WITHIN PARLIAMENT) "),"LP",IF(EXACT(M28,"FS - FRIENDLY SOCIETIES ACT"),"LP",IF(EXACT(M28,"UN - UNICORPORATED"),"LA",""))))</f>
        <v>LP</v>
      </c>
      <c r="O28" s="543" t="s">
        <v>8730</v>
      </c>
      <c r="P28" s="543" t="str">
        <f>IF(EXACT(O28,"Overseas Charities Operating in Jamaica"),"Medium",IF(EXACT(O28,"Muslim Groups/Foundations"),"Medium",IF(EXACT(O28,"Churches"),"Low",IF(EXACT(O28,"Benevolent Societies"),"Low",IF(EXACT(O28,"Alumni/Past Students Associations"),"Low",IF(EXACT(O28,"Schools(Government/Private)"),"Low",IF(EXACT(O28,"Govt.Based Trusts/Charities"),"Low",IF(EXACT(O28,"Trust"),"Medium",IF(EXACT(O28,"Company Based Foundations"),"Medium",IF(EXACT(O28,"Other Foundations"),"Medium",IF(EXACT(O28,"Unincorporated Groups"),"Medium","")))))))))))</f>
        <v>Low</v>
      </c>
      <c r="Q28" s="543" t="s">
        <v>16213</v>
      </c>
      <c r="R28" s="543"/>
      <c r="S28" s="546" t="s">
        <v>10373</v>
      </c>
      <c r="T28" s="543" t="s">
        <v>2716</v>
      </c>
      <c r="U28" s="548" t="s">
        <v>9664</v>
      </c>
      <c r="V28" s="544">
        <f>SUM(G28)</f>
        <v>44676</v>
      </c>
      <c r="W28" s="544">
        <v>46049</v>
      </c>
      <c r="X28" s="542" t="s">
        <v>4745</v>
      </c>
      <c r="Y28" s="606">
        <v>1</v>
      </c>
    </row>
    <row r="29" spans="1:25" ht="52" x14ac:dyDescent="0.35">
      <c r="A29" s="512" t="s">
        <v>11535</v>
      </c>
      <c r="B29" s="582"/>
      <c r="C29" s="558" t="str">
        <f ca="1">IF(G29&lt;TODAY(),"Expired","Active")</f>
        <v>Expired</v>
      </c>
      <c r="D29" s="558" t="s">
        <v>924</v>
      </c>
      <c r="E29" s="559">
        <v>42163</v>
      </c>
      <c r="F29" s="559">
        <v>43694</v>
      </c>
      <c r="G29" s="559">
        <f>DATE(YEAR(F29)+2,MONTH(F29),DAY(F29)-1)</f>
        <v>44424</v>
      </c>
      <c r="H29" s="558" t="s">
        <v>4618</v>
      </c>
      <c r="I29" s="558" t="s">
        <v>925</v>
      </c>
      <c r="J29" s="558" t="s">
        <v>5417</v>
      </c>
      <c r="K29" s="558" t="s">
        <v>14</v>
      </c>
      <c r="L29" s="558" t="s">
        <v>3368</v>
      </c>
      <c r="M29" s="558" t="s">
        <v>3640</v>
      </c>
      <c r="N29" s="562" t="str">
        <f>IF(EXACT(M29,"C - COMPANY ACT"),"LP",IF(EXACT(M29,"V- VEST ACT (WITHIN PARLIAMENT) "),"LP",IF(EXACT(M29,"FS - FRIENDLY SOCIETIES ACT"),"LP",IF(EXACT(M29,"UN - UNICORPORATED"),"LA",""))))</f>
        <v>LP</v>
      </c>
      <c r="O29" s="558" t="s">
        <v>8725</v>
      </c>
      <c r="P29" s="558" t="str">
        <f>IF(EXACT(O29,"Overseas Charities Operating in Jamaica"),"Medium",IF(EXACT(O29,"Muslim Groups/Foundations"),"Medium",IF(EXACT(O29,"Churches"),"Low",IF(EXACT(O29,"Benevolent Societies"),"Low",IF(EXACT(O29,"Alumni/Past Students Associations"),"Low",IF(EXACT(O29,"Schools(Government/Private)"),"Low",IF(EXACT(O29,"Govt.Based Trusts/Charities"),"Low",IF(EXACT(O29,"Trust"),"Medium",IF(EXACT(O29,"Company Based Foundations"),"Medium",IF(EXACT(O29,"Other Foundations"),"Medium",IF(EXACT(O29,"Unincorporated Groups"),"Medium","")))))))))))</f>
        <v>Medium</v>
      </c>
      <c r="Q29" s="558" t="s">
        <v>16083</v>
      </c>
      <c r="R29" s="558"/>
      <c r="S29" s="560" t="s">
        <v>10250</v>
      </c>
      <c r="T29" s="558" t="s">
        <v>16084</v>
      </c>
      <c r="U29" s="561" t="s">
        <v>16085</v>
      </c>
      <c r="V29" s="559">
        <f>SUM(G29)</f>
        <v>44424</v>
      </c>
      <c r="W29" s="559">
        <v>46037</v>
      </c>
      <c r="X29" s="558" t="s">
        <v>4745</v>
      </c>
      <c r="Y29" s="608">
        <v>1</v>
      </c>
    </row>
    <row r="30" spans="1:25" ht="143" x14ac:dyDescent="0.35">
      <c r="A30" s="593"/>
      <c r="B30" s="584"/>
      <c r="C30" s="416" t="str">
        <f ca="1">IF(G30&lt;TODAY(),"Expired","Active")</f>
        <v>Expired</v>
      </c>
      <c r="D30" s="416" t="s">
        <v>3800</v>
      </c>
      <c r="E30" s="563">
        <v>44399</v>
      </c>
      <c r="F30" s="563">
        <v>45129</v>
      </c>
      <c r="G30" s="563">
        <f>DATE(YEAR(F30)+2,MONTH(F30),DAY(F30)-1)</f>
        <v>45859</v>
      </c>
      <c r="H30" s="416" t="s">
        <v>4111</v>
      </c>
      <c r="I30" s="416" t="s">
        <v>7963</v>
      </c>
      <c r="J30" s="416" t="s">
        <v>5418</v>
      </c>
      <c r="K30" s="416" t="s">
        <v>74</v>
      </c>
      <c r="L30" s="416" t="s">
        <v>15710</v>
      </c>
      <c r="M30" s="416" t="s">
        <v>3640</v>
      </c>
      <c r="N30" s="564" t="str">
        <f>IF(EXACT(M30,"C - COMPANY ACT"),"LP",IF(EXACT(M30,"V- VEST ACT (WITHIN PARLIAMENT) "),"LP",IF(EXACT(M30,"FS - FRIENDLY SOCIETIES ACT"),"LP",IF(EXACT(M30,"UN - UNICORPORATED"),"LA",""))))</f>
        <v>LP</v>
      </c>
      <c r="O30" s="416" t="s">
        <v>8725</v>
      </c>
      <c r="P30" s="416" t="str">
        <f>IF(EXACT(O30,"Overseas Charities Operating in Jamaica"),"Medium",IF(EXACT(O30,"Muslim Groups/Foundations"),"Medium",IF(EXACT(O30,"Churches"),"Low",IF(EXACT(O30,"Benevolent Societies"),"Low",IF(EXACT(O30,"Alumni/Past Students Associations"),"Low",IF(EXACT(O30,"Schools(Government/Private)"),"Low",IF(EXACT(O30,"Govt.Based Trusts/Charities"),"Low",IF(EXACT(O30,"Trust"),"Medium",IF(EXACT(O30,"Company Based Foundations"),"Medium",IF(EXACT(O30,"Other Foundations"),"Medium",IF(EXACT(O30,"Unincorporated Groups"),"Medium","")))))))))))</f>
        <v>Medium</v>
      </c>
      <c r="Q30" s="543" t="s">
        <v>15008</v>
      </c>
      <c r="R30" s="543"/>
      <c r="S30" s="546" t="s">
        <v>10374</v>
      </c>
      <c r="T30" s="543" t="s">
        <v>15009</v>
      </c>
      <c r="U30" s="548" t="s">
        <v>5419</v>
      </c>
      <c r="V30" s="544">
        <f>SUM(G30)</f>
        <v>45859</v>
      </c>
      <c r="W30" s="544">
        <v>45503</v>
      </c>
      <c r="X30" s="542" t="s">
        <v>4746</v>
      </c>
      <c r="Y30" s="606">
        <v>1</v>
      </c>
    </row>
    <row r="31" spans="1:25" ht="65" x14ac:dyDescent="0.35">
      <c r="A31" s="588"/>
      <c r="B31" s="586"/>
      <c r="C31" s="543" t="str">
        <f ca="1">IF(G31&lt;TODAY(),"Expired","Active")</f>
        <v>Expired</v>
      </c>
      <c r="D31" s="543" t="s">
        <v>1578</v>
      </c>
      <c r="E31" s="544">
        <v>42926</v>
      </c>
      <c r="F31" s="544">
        <v>43656</v>
      </c>
      <c r="G31" s="544">
        <f>DATE(YEAR(F31)+2,MONTH(F31),DAY(F31)-1)</f>
        <v>44386</v>
      </c>
      <c r="H31" s="543" t="s">
        <v>1586</v>
      </c>
      <c r="I31" s="543" t="s">
        <v>1594</v>
      </c>
      <c r="J31" s="543" t="s">
        <v>5426</v>
      </c>
      <c r="K31" s="543" t="s">
        <v>11728</v>
      </c>
      <c r="L31" s="543" t="s">
        <v>5123</v>
      </c>
      <c r="M31" s="543" t="s">
        <v>3640</v>
      </c>
      <c r="N31" s="545" t="str">
        <f>IF(EXACT(M31,"C - COMPANY ACT"),"LP",IF(EXACT(M31,"V- VEST ACT (WITHIN PARLIAMENT) "),"LP",IF(EXACT(M31,"FS - FRIENDLY SOCIETIES ACT"),"LP",IF(EXACT(M31,"UN - UNICORPORATED"),"LA",""))))</f>
        <v>LP</v>
      </c>
      <c r="O31" s="543" t="s">
        <v>8725</v>
      </c>
      <c r="P31" s="543" t="str">
        <f>IF(EXACT(O31,"Overseas Charities Operating in Jamaica"),"Medium",IF(EXACT(O31,"Muslim Groups/Foundations"),"Medium",IF(EXACT(O31,"Churches"),"Low",IF(EXACT(O31,"Benevolent Societies"),"Low",IF(EXACT(O31,"Alumni/Past Students Associations"),"Low",IF(EXACT(O31,"Schools(Government/Private)"),"Low",IF(EXACT(O31,"Govt.Based Trusts/Charities"),"Low",IF(EXACT(O31,"Trust"),"Medium",IF(EXACT(O31,"Company Based Foundations"),"Medium",IF(EXACT(O31,"Other Foundations"),"Medium",IF(EXACT(O31,"Unincorporated Groups"),"Medium","")))))))))))</f>
        <v>Medium</v>
      </c>
      <c r="Q31" s="543"/>
      <c r="R31" s="543"/>
      <c r="S31" s="546" t="s">
        <v>10376</v>
      </c>
      <c r="T31" s="543" t="s">
        <v>9659</v>
      </c>
      <c r="U31" s="548" t="s">
        <v>9660</v>
      </c>
      <c r="V31" s="544">
        <f>SUM(G31)</f>
        <v>44386</v>
      </c>
      <c r="W31" s="544">
        <v>45574</v>
      </c>
      <c r="X31" s="542" t="s">
        <v>4746</v>
      </c>
      <c r="Y31" s="606">
        <v>1</v>
      </c>
    </row>
    <row r="32" spans="1:25" ht="78" x14ac:dyDescent="0.35">
      <c r="A32" s="577"/>
      <c r="B32" s="578"/>
      <c r="C32" s="543" t="str">
        <f ca="1">IF(G32&lt;TODAY(),"Expired","Active")</f>
        <v>Expired</v>
      </c>
      <c r="D32" s="543" t="s">
        <v>3957</v>
      </c>
      <c r="E32" s="544">
        <v>44594</v>
      </c>
      <c r="F32" s="544">
        <v>44594</v>
      </c>
      <c r="G32" s="544">
        <f>DATE(YEAR(F32)+2,MONTH(F32),DAY(F32)-1)</f>
        <v>45323</v>
      </c>
      <c r="H32" s="543" t="s">
        <v>4171</v>
      </c>
      <c r="I32" s="543" t="s">
        <v>7965</v>
      </c>
      <c r="J32" s="543" t="s">
        <v>5431</v>
      </c>
      <c r="K32" s="543" t="s">
        <v>74</v>
      </c>
      <c r="L32" s="543" t="s">
        <v>15709</v>
      </c>
      <c r="M32" s="543" t="s">
        <v>3640</v>
      </c>
      <c r="N32" s="545" t="str">
        <f>IF(EXACT(M32,"C - COMPANY ACT"),"LP",IF(EXACT(M32,"V- VEST ACT (WITHIN PARLIAMENT) "),"LP",IF(EXACT(M32,"FS - FRIENDLY SOCIETIES ACT"),"LP",IF(EXACT(M32,"UN - UNICORPORATED"),"LA",""))))</f>
        <v>LP</v>
      </c>
      <c r="O32" s="543" t="s">
        <v>8725</v>
      </c>
      <c r="P32" s="543" t="str">
        <f>IF(EXACT(O32,"Overseas Charities Operating in Jamaica"),"Medium",IF(EXACT(O32,"Muslim Groups/Foundations"),"Medium",IF(EXACT(O32,"Churches"),"Low",IF(EXACT(O32,"Benevolent Societies"),"Low",IF(EXACT(O32,"Alumni/Past Students Associations"),"Low",IF(EXACT(O32,"Schools(Government/Private)"),"Low",IF(EXACT(O32,"Govt.Based Trusts/Charities"),"Low",IF(EXACT(O32,"Trust"),"Medium",IF(EXACT(O32,"Company Based Foundations"),"Medium",IF(EXACT(O32,"Other Foundations"),"Medium",IF(EXACT(O32,"Unincorporated Groups"),"Medium","")))))))))))</f>
        <v>Medium</v>
      </c>
      <c r="Q32" s="543" t="s">
        <v>15926</v>
      </c>
      <c r="R32" s="543"/>
      <c r="S32" s="546" t="s">
        <v>5432</v>
      </c>
      <c r="T32" s="543" t="s">
        <v>4172</v>
      </c>
      <c r="U32" s="548" t="s">
        <v>5433</v>
      </c>
      <c r="V32" s="544">
        <f>SUM(G32)</f>
        <v>45323</v>
      </c>
      <c r="W32" s="544">
        <v>46009</v>
      </c>
      <c r="X32" s="542" t="s">
        <v>15923</v>
      </c>
      <c r="Y32" s="606">
        <v>1</v>
      </c>
    </row>
    <row r="33" spans="1:25" ht="182" x14ac:dyDescent="0.35">
      <c r="A33" s="577"/>
      <c r="B33" s="578"/>
      <c r="C33" s="543" t="str">
        <f ca="1">IF(G33&lt;TODAY(),"Expired","Active")</f>
        <v>Expired</v>
      </c>
      <c r="D33" s="543" t="s">
        <v>22</v>
      </c>
      <c r="E33" s="544">
        <v>41680</v>
      </c>
      <c r="F33" s="544">
        <v>43563</v>
      </c>
      <c r="G33" s="544">
        <f>DATE(YEAR(F33)+2,MONTH(F33),DAY(F33)-1)</f>
        <v>44293</v>
      </c>
      <c r="H33" s="543" t="s">
        <v>23</v>
      </c>
      <c r="I33" s="543" t="s">
        <v>2978</v>
      </c>
      <c r="J33" s="543" t="s">
        <v>5436</v>
      </c>
      <c r="K33" s="543" t="s">
        <v>3549</v>
      </c>
      <c r="L33" s="543" t="s">
        <v>5123</v>
      </c>
      <c r="M33" s="543" t="s">
        <v>3640</v>
      </c>
      <c r="N33" s="545" t="str">
        <f>IF(EXACT(M33,"C - COMPANY ACT"),"LP",IF(EXACT(M33,"V- VEST ACT (WITHIN PARLIAMENT) "),"LP",IF(EXACT(M33,"FS - FRIENDLY SOCIETIES ACT"),"LP",IF(EXACT(M33,"UN - UNICORPORATED"),"LA",""))))</f>
        <v>LP</v>
      </c>
      <c r="O33" s="543" t="s">
        <v>8725</v>
      </c>
      <c r="P33" s="543" t="str">
        <f>IF(EXACT(O33,"Overseas Charities Operating in Jamaica"),"Medium",IF(EXACT(O33,"Muslim Groups/Foundations"),"Medium",IF(EXACT(O33,"Churches"),"Low",IF(EXACT(O33,"Benevolent Societies"),"Low",IF(EXACT(O33,"Alumni/Past Students Associations"),"Low",IF(EXACT(O33,"Schools(Government/Private)"),"Low",IF(EXACT(O33,"Govt.Based Trusts/Charities"),"Low",IF(EXACT(O33,"Trust"),"Medium",IF(EXACT(O33,"Company Based Foundations"),"Medium",IF(EXACT(O33,"Other Foundations"),"Medium",IF(EXACT(O33,"Unincorporated Groups"),"Medium","")))))))))))</f>
        <v>Medium</v>
      </c>
      <c r="Q33" s="543" t="s">
        <v>11906</v>
      </c>
      <c r="R33" s="543"/>
      <c r="S33" s="546" t="s">
        <v>436</v>
      </c>
      <c r="T33" s="543" t="s">
        <v>11905</v>
      </c>
      <c r="U33" s="548" t="s">
        <v>5437</v>
      </c>
      <c r="V33" s="544">
        <f>SUM(G33)</f>
        <v>44293</v>
      </c>
      <c r="W33" s="544">
        <v>45294</v>
      </c>
      <c r="X33" s="542" t="s">
        <v>13196</v>
      </c>
      <c r="Y33" s="606">
        <v>1</v>
      </c>
    </row>
    <row r="34" spans="1:25" ht="52" x14ac:dyDescent="0.35">
      <c r="A34" s="577"/>
      <c r="B34" s="578"/>
      <c r="C34" s="543" t="str">
        <f ca="1">IF(G34&lt;TODAY(),"Expired","Active")</f>
        <v>Expired</v>
      </c>
      <c r="D34" s="543" t="s">
        <v>1902</v>
      </c>
      <c r="E34" s="544">
        <v>43174</v>
      </c>
      <c r="F34" s="544">
        <f>E34</f>
        <v>43174</v>
      </c>
      <c r="G34" s="544">
        <f>DATE(YEAR(F34)+2,MONTH(F34),DAY(F34)-1)</f>
        <v>43904</v>
      </c>
      <c r="H34" s="543" t="s">
        <v>1903</v>
      </c>
      <c r="I34" s="543" t="s">
        <v>4931</v>
      </c>
      <c r="J34" s="543" t="s">
        <v>5448</v>
      </c>
      <c r="K34" s="543" t="s">
        <v>74</v>
      </c>
      <c r="L34" s="543" t="s">
        <v>15710</v>
      </c>
      <c r="M34" s="543" t="s">
        <v>3640</v>
      </c>
      <c r="N34" s="545" t="str">
        <f>IF(EXACT(M34,"C - COMPANY ACT"),"LP",IF(EXACT(M34,"V- VEST ACT (WITHIN PARLIAMENT) "),"LP",IF(EXACT(M34,"FS - FRIENDLY SOCIETIES ACT"),"LP",IF(EXACT(M34,"UN - UNICORPORATED"),"LA",""))))</f>
        <v>LP</v>
      </c>
      <c r="O34" s="543" t="s">
        <v>8728</v>
      </c>
      <c r="P34" s="543" t="str">
        <f>IF(EXACT(O34,"Overseas Charities Operating in Jamaica"),"Medium",IF(EXACT(O34,"Muslim Groups/Foundations"),"Medium",IF(EXACT(O34,"Churches"),"Low",IF(EXACT(O34,"Benevolent Societies"),"Low",IF(EXACT(O34,"Alumni/Past Students Associations"),"Low",IF(EXACT(O34,"Schools(Government/Private)"),"Low",IF(EXACT(O34,"Govt.Based Trusts/Charities"),"Low",IF(EXACT(O34,"Trust"),"Medium",IF(EXACT(O34,"Company Based Foundations"),"Medium",IF(EXACT(O34,"Other Foundations"),"Medium",IF(EXACT(O34,"Unincorporated Groups"),"Medium","")))))))))))</f>
        <v>Low</v>
      </c>
      <c r="Q34" s="543" t="s">
        <v>14361</v>
      </c>
      <c r="R34" s="543"/>
      <c r="S34" s="546" t="s">
        <v>5449</v>
      </c>
      <c r="T34" s="543" t="s">
        <v>11894</v>
      </c>
      <c r="U34" s="547" t="s">
        <v>5450</v>
      </c>
      <c r="V34" s="544">
        <f>SUM(G34)</f>
        <v>43904</v>
      </c>
      <c r="W34" s="544">
        <v>45512</v>
      </c>
      <c r="X34" s="542" t="s">
        <v>4745</v>
      </c>
      <c r="Y34" s="606">
        <v>1</v>
      </c>
    </row>
    <row r="35" spans="1:25" ht="143" x14ac:dyDescent="0.35">
      <c r="A35" s="507" t="s">
        <v>8260</v>
      </c>
      <c r="B35" s="587"/>
      <c r="C35" s="543" t="str">
        <f ca="1">IF(G35&lt;TODAY(),"Expired","Active")</f>
        <v>Expired</v>
      </c>
      <c r="D35" s="543" t="s">
        <v>3876</v>
      </c>
      <c r="E35" s="544">
        <v>42326</v>
      </c>
      <c r="F35" s="544">
        <v>44518</v>
      </c>
      <c r="G35" s="544">
        <f>DATE(YEAR(F35)+2,MONTH(F35),DAY(F35)-1)</f>
        <v>45247</v>
      </c>
      <c r="H35" s="543" t="s">
        <v>1108</v>
      </c>
      <c r="I35" s="543" t="s">
        <v>1109</v>
      </c>
      <c r="J35" s="543" t="s">
        <v>5452</v>
      </c>
      <c r="K35" s="543" t="s">
        <v>5128</v>
      </c>
      <c r="L35" s="543" t="s">
        <v>5123</v>
      </c>
      <c r="M35" s="543" t="s">
        <v>3640</v>
      </c>
      <c r="N35" s="543" t="str">
        <f>IF(EXACT(M35,"C - COMPANY ACT"),"LP",IF(EXACT(M35,"V- VEST ACT (WITHIN PARLIAMENT) "),"LP",IF(EXACT(M35,"FS - FRIENDLY SOCIETIES ACT"),"LP",IF(EXACT(M35,"UN - UNICORPORATED"),"LA",""))))</f>
        <v>LP</v>
      </c>
      <c r="O35" s="543" t="s">
        <v>8728</v>
      </c>
      <c r="P35" s="543" t="str">
        <f>IF(EXACT(O35,"Overseas Charities Operating in Jamaica"),"Medium",IF(EXACT(O35,"Muslim Groups/Foundations"),"Medium",IF(EXACT(O35,"Churches"),"Low",IF(EXACT(O35,"Benevolent Societies"),"Low",IF(EXACT(O35,"Alumni/Past Students Associations"),"Low",IF(EXACT(O35,"Schools(Government/Private)"),"Low",IF(EXACT(O35,"Govt.Based Trusts/Charities"),"Low",IF(EXACT(O35,"Trust"),"Medium",IF(EXACT(O35,"Company Based Foundations"),"Medium",IF(EXACT(O35,"Other Foundations"),"Medium",IF(EXACT(O35,"Unincorporated Groups"),"Medium","")))))))))))</f>
        <v>Low</v>
      </c>
      <c r="Q35" s="543"/>
      <c r="R35" s="543"/>
      <c r="S35" s="543" t="s">
        <v>2147</v>
      </c>
      <c r="T35" s="543" t="s">
        <v>2882</v>
      </c>
      <c r="U35" s="548" t="s">
        <v>5453</v>
      </c>
      <c r="V35" s="544">
        <f>SUM(G35)</f>
        <v>45247</v>
      </c>
      <c r="W35" s="544">
        <v>44779</v>
      </c>
      <c r="X35" s="542" t="s">
        <v>7882</v>
      </c>
      <c r="Y35" s="606">
        <v>1</v>
      </c>
    </row>
    <row r="36" spans="1:25" ht="117" x14ac:dyDescent="0.35">
      <c r="A36" s="577"/>
      <c r="B36" s="578"/>
      <c r="C36" s="543" t="str">
        <f ca="1">IF(G36&lt;TODAY(),"Expired","Active")</f>
        <v>Expired</v>
      </c>
      <c r="D36" s="543" t="s">
        <v>1090</v>
      </c>
      <c r="E36" s="544">
        <v>42314</v>
      </c>
      <c r="F36" s="544">
        <f>E36</f>
        <v>42314</v>
      </c>
      <c r="G36" s="544">
        <f>DATE(YEAR(F36)+2,MONTH(F36),DAY(F36)-1)</f>
        <v>43044</v>
      </c>
      <c r="H36" s="543" t="s">
        <v>1091</v>
      </c>
      <c r="I36" s="543" t="s">
        <v>1092</v>
      </c>
      <c r="J36" s="543" t="s">
        <v>5460</v>
      </c>
      <c r="K36" s="543" t="s">
        <v>11728</v>
      </c>
      <c r="L36" s="543" t="s">
        <v>5123</v>
      </c>
      <c r="M36" s="543" t="s">
        <v>3640</v>
      </c>
      <c r="N36" s="545" t="str">
        <f>IF(EXACT(M36,"C - COMPANY ACT"),"LP",IF(EXACT(M36,"V- VEST ACT (WITHIN PARLIAMENT) "),"LP",IF(EXACT(M36,"FS - FRIENDLY SOCIETIES ACT"),"LP",IF(EXACT(M36,"UN - UNICORPORATED"),"LA",""))))</f>
        <v>LP</v>
      </c>
      <c r="O36" s="543" t="s">
        <v>8728</v>
      </c>
      <c r="P36" s="543" t="str">
        <f>IF(EXACT(O36,"Overseas Charities Operating in Jamaica"),"Medium",IF(EXACT(O36,"Muslim Groups/Foundations"),"Medium",IF(EXACT(O36,"Churches"),"Low",IF(EXACT(O36,"Benevolent Societies"),"Low",IF(EXACT(O36,"Alumni/Past Students Associations"),"Low",IF(EXACT(O36,"Schools(Government/Private)"),"Low",IF(EXACT(O36,"Govt.Based Trusts/Charities"),"Low",IF(EXACT(O36,"Trust"),"Medium",IF(EXACT(O36,"Company Based Foundations"),"Medium",IF(EXACT(O36,"Other Foundations"),"Medium",IF(EXACT(O36,"Unincorporated Groups"),"Medium","")))))))))))</f>
        <v>Low</v>
      </c>
      <c r="Q36" s="543"/>
      <c r="R36" s="543"/>
      <c r="S36" s="546" t="s">
        <v>10251</v>
      </c>
      <c r="T36" s="543" t="s">
        <v>9646</v>
      </c>
      <c r="U36" s="548" t="s">
        <v>9647</v>
      </c>
      <c r="V36" s="544">
        <f>SUM(G36)</f>
        <v>43044</v>
      </c>
      <c r="W36" s="544">
        <v>45574</v>
      </c>
      <c r="X36" s="542" t="s">
        <v>4746</v>
      </c>
      <c r="Y36" s="606">
        <v>1</v>
      </c>
    </row>
    <row r="37" spans="1:25" ht="409.5" x14ac:dyDescent="0.35">
      <c r="A37" s="577" t="s">
        <v>11543</v>
      </c>
      <c r="B37" s="578"/>
      <c r="C37" s="543" t="str">
        <f ca="1">IF(G37&lt;TODAY(),"Expired","Active")</f>
        <v>Expired</v>
      </c>
      <c r="D37" s="543" t="s">
        <v>3883</v>
      </c>
      <c r="E37" s="544">
        <v>44512</v>
      </c>
      <c r="F37" s="544">
        <v>44512</v>
      </c>
      <c r="G37" s="544">
        <f>DATE(YEAR(F37)+2,MONTH(F37),DAY(F37)-1)</f>
        <v>45241</v>
      </c>
      <c r="H37" s="543" t="s">
        <v>4151</v>
      </c>
      <c r="I37" s="543" t="s">
        <v>8485</v>
      </c>
      <c r="J37" s="543" t="s">
        <v>5498</v>
      </c>
      <c r="K37" s="543" t="s">
        <v>11728</v>
      </c>
      <c r="L37" s="543" t="s">
        <v>5123</v>
      </c>
      <c r="M37" s="543" t="s">
        <v>3640</v>
      </c>
      <c r="N37" s="545" t="str">
        <f>IF(EXACT(M37,"C - COMPANY ACT"),"LP",IF(EXACT(M37,"V- VEST ACT (WITHIN PARLIAMENT) "),"LP",IF(EXACT(M37,"FS - FRIENDLY SOCIETIES ACT"),"LP",IF(EXACT(M37,"UN - UNICORPORATED"),"LA",""))))</f>
        <v>LP</v>
      </c>
      <c r="O37" s="543" t="s">
        <v>8728</v>
      </c>
      <c r="P37" s="543" t="str">
        <f>IF(EXACT(O37,"Overseas Charities Operating in Jamaica"),"Medium",IF(EXACT(O37,"Muslim Groups/Foundations"),"Medium",IF(EXACT(O37,"Churches"),"Low",IF(EXACT(O37,"Benevolent Societies"),"Low",IF(EXACT(O37,"Alumni/Past Students Associations"),"Low",IF(EXACT(O37,"Schools(Government/Private)"),"Low",IF(EXACT(O37,"Govt.Based Trusts/Charities"),"Low",IF(EXACT(O37,"Trust"),"Medium",IF(EXACT(O37,"Company Based Foundations"),"Medium",IF(EXACT(O37,"Other Foundations"),"Medium",IF(EXACT(O37,"Unincorporated Groups"),"Medium","")))))))))))</f>
        <v>Low</v>
      </c>
      <c r="Q37" s="543" t="s">
        <v>1193</v>
      </c>
      <c r="R37" s="543"/>
      <c r="S37" s="546" t="s">
        <v>2147</v>
      </c>
      <c r="T37" s="543" t="s">
        <v>4152</v>
      </c>
      <c r="U37" s="547" t="s">
        <v>5499</v>
      </c>
      <c r="V37" s="544">
        <f>SUM(G37)</f>
        <v>45241</v>
      </c>
      <c r="W37" s="544">
        <v>45337</v>
      </c>
      <c r="X37" s="542" t="s">
        <v>4745</v>
      </c>
      <c r="Y37" s="606">
        <v>1</v>
      </c>
    </row>
    <row r="38" spans="1:25" ht="65" x14ac:dyDescent="0.35">
      <c r="A38" s="577" t="s">
        <v>1193</v>
      </c>
      <c r="B38" s="578"/>
      <c r="C38" s="543" t="str">
        <f ca="1">IF(G38&lt;TODAY(),"Expired","Active")</f>
        <v>Expired</v>
      </c>
      <c r="D38" s="543" t="s">
        <v>2005</v>
      </c>
      <c r="E38" s="544">
        <v>43257</v>
      </c>
      <c r="F38" s="544">
        <f>E38</f>
        <v>43257</v>
      </c>
      <c r="G38" s="544">
        <f>DATE(YEAR(F38)+2,MONTH(F38),DAY(F38)-1)</f>
        <v>43987</v>
      </c>
      <c r="H38" s="543" t="s">
        <v>2006</v>
      </c>
      <c r="I38" s="543" t="s">
        <v>4272</v>
      </c>
      <c r="J38" s="543" t="s">
        <v>5491</v>
      </c>
      <c r="K38" s="543" t="s">
        <v>74</v>
      </c>
      <c r="L38" s="543" t="s">
        <v>15710</v>
      </c>
      <c r="M38" s="543" t="s">
        <v>3640</v>
      </c>
      <c r="N38" s="545" t="str">
        <f>IF(EXACT(M38,"C - COMPANY ACT"),"LP",IF(EXACT(M38,"V- VEST ACT (WITHIN PARLIAMENT) "),"LP",IF(EXACT(M38,"FS - FRIENDLY SOCIETIES ACT"),"LP",IF(EXACT(M38,"UN - UNICORPORATED"),"LA",""))))</f>
        <v>LP</v>
      </c>
      <c r="O38" s="543" t="s">
        <v>8729</v>
      </c>
      <c r="P38" s="543" t="str">
        <f>IF(EXACT(O38,"Overseas Charities Operating in Jamaica"),"Medium",IF(EXACT(O38,"Muslim Groups/Foundations"),"Medium",IF(EXACT(O38,"Churches"),"Low",IF(EXACT(O38,"Benevolent Societies"),"Low",IF(EXACT(O38,"Alumni/Past Students Associations"),"Low",IF(EXACT(O38,"Schools(Government/Private)"),"Low",IF(EXACT(O38,"Govt.Based Trusts/Charities"),"Low",IF(EXACT(O38,"Trust"),"Medium",IF(EXACT(O38,"Company Based Foundations"),"Medium",IF(EXACT(O38,"Other Foundations"),"Medium",IF(EXACT(O38,"Unincorporated Groups"),"Medium","")))))))))))</f>
        <v>Low</v>
      </c>
      <c r="Q38" s="543" t="s">
        <v>14369</v>
      </c>
      <c r="R38" s="543"/>
      <c r="S38" s="546" t="s">
        <v>5492</v>
      </c>
      <c r="T38" s="543" t="s">
        <v>11889</v>
      </c>
      <c r="U38" s="548" t="s">
        <v>11890</v>
      </c>
      <c r="V38" s="544">
        <f>SUM(G38)</f>
        <v>43987</v>
      </c>
      <c r="W38" s="544">
        <v>45512</v>
      </c>
      <c r="X38" s="542" t="s">
        <v>4745</v>
      </c>
      <c r="Y38" s="606">
        <v>1</v>
      </c>
    </row>
    <row r="39" spans="1:25" ht="39" x14ac:dyDescent="0.35">
      <c r="A39" s="507"/>
      <c r="B39" s="587"/>
      <c r="C39" s="543" t="str">
        <f ca="1">IF(G39&lt;TODAY(),"Expired","Active")</f>
        <v>Expired</v>
      </c>
      <c r="D39" s="543" t="s">
        <v>2196</v>
      </c>
      <c r="E39" s="544">
        <v>43486</v>
      </c>
      <c r="F39" s="544">
        <f>E39</f>
        <v>43486</v>
      </c>
      <c r="G39" s="544">
        <f>DATE(YEAR(F39)+2,MONTH(F39),DAY(F39)-1)</f>
        <v>44216</v>
      </c>
      <c r="H39" s="543" t="s">
        <v>4765</v>
      </c>
      <c r="I39" s="543" t="s">
        <v>5494</v>
      </c>
      <c r="J39" s="543" t="s">
        <v>5495</v>
      </c>
      <c r="K39" s="543" t="s">
        <v>5122</v>
      </c>
      <c r="L39" s="543" t="s">
        <v>5123</v>
      </c>
      <c r="M39" s="543" t="s">
        <v>3640</v>
      </c>
      <c r="N39" s="543" t="str">
        <f>IF(EXACT(M39,"C - COMPANY ACT"),"LP",IF(EXACT(M39,"V- VEST ACT (WITHIN PARLIAMENT) "),"LP",IF(EXACT(M39,"FS - FRIENDLY SOCIETIES ACT"),"LP",IF(EXACT(M39,"UN - UNICORPORATED"),"LA",""))))</f>
        <v>LP</v>
      </c>
      <c r="O39" s="543" t="s">
        <v>8728</v>
      </c>
      <c r="P39" s="543" t="str">
        <f>IF(EXACT(O39,"Overseas Charities Operating in Jamaica"),"Medium",IF(EXACT(O39,"Muslim Groups/Foundations"),"Medium",IF(EXACT(O39,"Churches"),"Low",IF(EXACT(O39,"Benevolent Societies"),"Low",IF(EXACT(O39,"Alumni/Past Students Associations"),"Low",IF(EXACT(O39,"Schools(Government/Private)"),"Low",IF(EXACT(O39,"Govt.Based Trusts/Charities"),"Low",IF(EXACT(O39,"Trust"),"Medium",IF(EXACT(O39,"Company Based Foundations"),"Medium",IF(EXACT(O39,"Other Foundations"),"Medium",IF(EXACT(O39,"Unincorporated Groups"),"Medium","")))))))))))</f>
        <v>Low</v>
      </c>
      <c r="Q39" s="543"/>
      <c r="R39" s="543"/>
      <c r="S39" s="543" t="s">
        <v>1727</v>
      </c>
      <c r="T39" s="543" t="s">
        <v>1193</v>
      </c>
      <c r="U39" s="548" t="s">
        <v>1193</v>
      </c>
      <c r="V39" s="544">
        <f>SUM(G39)</f>
        <v>44216</v>
      </c>
      <c r="W39" s="544">
        <v>44511</v>
      </c>
      <c r="X39" s="542" t="s">
        <v>4745</v>
      </c>
      <c r="Y39" s="606">
        <v>1</v>
      </c>
    </row>
    <row r="40" spans="1:25" ht="130" x14ac:dyDescent="0.35">
      <c r="A40" s="577"/>
      <c r="B40" s="578"/>
      <c r="C40" s="543" t="str">
        <f ca="1">IF(G40&lt;TODAY(),"Expired","Active")</f>
        <v>Expired</v>
      </c>
      <c r="D40" s="543" t="s">
        <v>1614</v>
      </c>
      <c r="E40" s="544">
        <v>42969</v>
      </c>
      <c r="F40" s="544">
        <v>44306</v>
      </c>
      <c r="G40" s="544">
        <f>DATE(YEAR(F40)+2,MONTH(F40),DAY(F40)-1)</f>
        <v>45035</v>
      </c>
      <c r="H40" s="543" t="s">
        <v>1633</v>
      </c>
      <c r="I40" s="543" t="s">
        <v>1649</v>
      </c>
      <c r="J40" s="543" t="s">
        <v>5540</v>
      </c>
      <c r="K40" s="543" t="s">
        <v>30</v>
      </c>
      <c r="L40" s="543" t="s">
        <v>15710</v>
      </c>
      <c r="M40" s="543" t="s">
        <v>3640</v>
      </c>
      <c r="N40" s="545" t="str">
        <f>IF(EXACT(M40,"C - COMPANY ACT"),"LP",IF(EXACT(M40,"V- VEST ACT (WITHIN PARLIAMENT) "),"LP",IF(EXACT(M40,"FS - FRIENDLY SOCIETIES ACT"),"LP",IF(EXACT(M40,"UN - UNICORPORATED"),"LA",""))))</f>
        <v>LP</v>
      </c>
      <c r="O40" s="543" t="s">
        <v>8728</v>
      </c>
      <c r="P40" s="543" t="str">
        <f>IF(EXACT(O40,"Overseas Charities Operating in Jamaica"),"Medium",IF(EXACT(O40,"Muslim Groups/Foundations"),"Medium",IF(EXACT(O40,"Churches"),"Low",IF(EXACT(O40,"Benevolent Societies"),"Low",IF(EXACT(O40,"Alumni/Past Students Associations"),"Low",IF(EXACT(O40,"Schools(Government/Private)"),"Low",IF(EXACT(O40,"Govt.Based Trusts/Charities"),"Low",IF(EXACT(O40,"Trust"),"Medium",IF(EXACT(O40,"Company Based Foundations"),"Medium",IF(EXACT(O40,"Other Foundations"),"Medium",IF(EXACT(O40,"Unincorporated Groups"),"Medium","")))))))))))</f>
        <v>Low</v>
      </c>
      <c r="Q40" s="542" t="s">
        <v>14362</v>
      </c>
      <c r="R40" s="542"/>
      <c r="S40" s="546" t="s">
        <v>10390</v>
      </c>
      <c r="T40" s="543" t="s">
        <v>14363</v>
      </c>
      <c r="U40" s="548" t="s">
        <v>14364</v>
      </c>
      <c r="V40" s="544">
        <f>SUM(G40)</f>
        <v>45035</v>
      </c>
      <c r="W40" s="544">
        <v>45512</v>
      </c>
      <c r="X40" s="542" t="s">
        <v>4745</v>
      </c>
      <c r="Y40" s="606">
        <v>1</v>
      </c>
    </row>
    <row r="41" spans="1:25" ht="26" x14ac:dyDescent="0.35">
      <c r="A41" s="577"/>
      <c r="B41" s="578"/>
      <c r="C41" s="543" t="str">
        <f ca="1">IF(G41&lt;TODAY(),"Expired","Active")</f>
        <v>Expired</v>
      </c>
      <c r="D41" s="543" t="s">
        <v>3954</v>
      </c>
      <c r="E41" s="544">
        <v>44594</v>
      </c>
      <c r="F41" s="544">
        <v>44594</v>
      </c>
      <c r="G41" s="544">
        <f>DATE(YEAR(F41)+2,MONTH(F41),DAY(F41)-1)</f>
        <v>45323</v>
      </c>
      <c r="H41" s="543" t="s">
        <v>4170</v>
      </c>
      <c r="I41" s="543" t="s">
        <v>7978</v>
      </c>
      <c r="J41" s="543" t="s">
        <v>5546</v>
      </c>
      <c r="K41" s="543" t="s">
        <v>9</v>
      </c>
      <c r="L41" s="543" t="s">
        <v>15709</v>
      </c>
      <c r="M41" s="543" t="s">
        <v>3640</v>
      </c>
      <c r="N41" s="545" t="str">
        <f>IF(EXACT(M41,"C - COMPANY ACT"),"LP",IF(EXACT(M41,"V- VEST ACT (WITHIN PARLIAMENT) "),"LP",IF(EXACT(M41,"FS - FRIENDLY SOCIETIES ACT"),"LP",IF(EXACT(M41,"UN - UNICORPORATED"),"LA",""))))</f>
        <v>LP</v>
      </c>
      <c r="O41" s="543" t="s">
        <v>8728</v>
      </c>
      <c r="P41" s="543" t="str">
        <f>IF(EXACT(O41,"Overseas Charities Operating in Jamaica"),"Medium",IF(EXACT(O41,"Muslim Groups/Foundations"),"Medium",IF(EXACT(O41,"Churches"),"Low",IF(EXACT(O41,"Benevolent Societies"),"Low",IF(EXACT(O41,"Alumni/Past Students Associations"),"Low",IF(EXACT(O41,"Schools(Government/Private)"),"Low",IF(EXACT(O41,"Govt.Based Trusts/Charities"),"Low",IF(EXACT(O41,"Trust"),"Medium",IF(EXACT(O41,"Company Based Foundations"),"Medium",IF(EXACT(O41,"Other Foundations"),"Medium",IF(EXACT(O41,"Unincorporated Groups"),"Medium","")))))))))))</f>
        <v>Low</v>
      </c>
      <c r="Q41" s="543" t="s">
        <v>15715</v>
      </c>
      <c r="R41" s="543"/>
      <c r="S41" s="546" t="s">
        <v>5547</v>
      </c>
      <c r="T41" s="543" t="s">
        <v>15716</v>
      </c>
      <c r="U41" s="548" t="s">
        <v>15717</v>
      </c>
      <c r="V41" s="544">
        <f>SUM(G41)</f>
        <v>45323</v>
      </c>
      <c r="W41" s="544">
        <v>45972</v>
      </c>
      <c r="X41" s="542" t="s">
        <v>4745</v>
      </c>
      <c r="Y41" s="606">
        <v>1</v>
      </c>
    </row>
    <row r="42" spans="1:25" ht="104" x14ac:dyDescent="0.35">
      <c r="A42" s="577"/>
      <c r="B42" s="578"/>
      <c r="C42" s="543" t="str">
        <f ca="1">IF(G42&lt;TODAY(),"Expired","Active")</f>
        <v>Expired</v>
      </c>
      <c r="D42" s="543" t="s">
        <v>203</v>
      </c>
      <c r="E42" s="544">
        <v>41787</v>
      </c>
      <c r="F42" s="544">
        <f>E42</f>
        <v>41787</v>
      </c>
      <c r="G42" s="544">
        <f>DATE(YEAR(F42)+2,MONTH(F42),DAY(F42)-1)</f>
        <v>42517</v>
      </c>
      <c r="H42" s="543" t="s">
        <v>204</v>
      </c>
      <c r="I42" s="543" t="s">
        <v>205</v>
      </c>
      <c r="J42" s="543" t="s">
        <v>5565</v>
      </c>
      <c r="K42" s="543" t="s">
        <v>3409</v>
      </c>
      <c r="L42" s="543" t="s">
        <v>5123</v>
      </c>
      <c r="M42" s="543" t="s">
        <v>3640</v>
      </c>
      <c r="N42" s="545" t="str">
        <f>IF(EXACT(M42,"C - COMPANY ACT"),"LP",IF(EXACT(M42,"V- VEST ACT (WITHIN PARLIAMENT) "),"LP",IF(EXACT(M42,"FS - FRIENDLY SOCIETIES ACT"),"LP",IF(EXACT(M42,"UN - UNICORPORATED"),"LA",""))))</f>
        <v>LP</v>
      </c>
      <c r="O42" s="543" t="s">
        <v>8725</v>
      </c>
      <c r="P42" s="543" t="str">
        <f>IF(EXACT(O42,"Overseas Charities Operating in Jamaica"),"Medium",IF(EXACT(O42,"Muslim Groups/Foundations"),"Medium",IF(EXACT(O42,"Churches"),"Low",IF(EXACT(O42,"Benevolent Societies"),"Low",IF(EXACT(O42,"Alumni/Past Students Associations"),"Low",IF(EXACT(O42,"Schools(Government/Private)"),"Low",IF(EXACT(O42,"Govt.Based Trusts/Charities"),"Low",IF(EXACT(O42,"Trust"),"Medium",IF(EXACT(O42,"Company Based Foundations"),"Medium",IF(EXACT(O42,"Other Foundations"),"Medium",IF(EXACT(O42,"Unincorporated Groups"),"Medium","")))))))))))</f>
        <v>Medium</v>
      </c>
      <c r="Q42" s="543" t="s">
        <v>14431</v>
      </c>
      <c r="R42" s="543"/>
      <c r="S42" s="546" t="s">
        <v>503</v>
      </c>
      <c r="T42" s="543" t="s">
        <v>14432</v>
      </c>
      <c r="U42" s="548" t="s">
        <v>14433</v>
      </c>
      <c r="V42" s="544">
        <f>SUM(G42)</f>
        <v>42517</v>
      </c>
      <c r="W42" s="544">
        <v>45547</v>
      </c>
      <c r="X42" s="542" t="s">
        <v>4745</v>
      </c>
      <c r="Y42" s="606">
        <v>1</v>
      </c>
    </row>
    <row r="43" spans="1:25" ht="52" x14ac:dyDescent="0.35">
      <c r="A43" s="577"/>
      <c r="B43" s="578"/>
      <c r="C43" s="543" t="str">
        <f ca="1">IF(G43&lt;TODAY(),"Expired","Active")</f>
        <v>Expired</v>
      </c>
      <c r="D43" s="543" t="s">
        <v>3970</v>
      </c>
      <c r="E43" s="544">
        <v>44607</v>
      </c>
      <c r="F43" s="544">
        <v>44607</v>
      </c>
      <c r="G43" s="544">
        <f>DATE(YEAR(F43)+2,MONTH(F43),DAY(F43)-1)</f>
        <v>45336</v>
      </c>
      <c r="H43" s="543" t="s">
        <v>4181</v>
      </c>
      <c r="I43" s="543" t="s">
        <v>7983</v>
      </c>
      <c r="J43" s="543" t="s">
        <v>5582</v>
      </c>
      <c r="K43" s="543" t="s">
        <v>3469</v>
      </c>
      <c r="L43" s="543" t="s">
        <v>15710</v>
      </c>
      <c r="M43" s="543" t="s">
        <v>3640</v>
      </c>
      <c r="N43" s="545" t="str">
        <f>IF(EXACT(M43,"C - COMPANY ACT"),"LP",IF(EXACT(M43,"V- VEST ACT (WITHIN PARLIAMENT) "),"LP",IF(EXACT(M43,"FS - FRIENDLY SOCIETIES ACT"),"LP",IF(EXACT(M43,"UN - UNICORPORATED"),"LA",""))))</f>
        <v>LP</v>
      </c>
      <c r="O43" s="543" t="s">
        <v>8728</v>
      </c>
      <c r="P43" s="543" t="str">
        <f>IF(EXACT(O43,"Overseas Charities Operating in Jamaica"),"Medium",IF(EXACT(O43,"Muslim Groups/Foundations"),"Medium",IF(EXACT(O43,"Churches"),"Low",IF(EXACT(O43,"Benevolent Societies"),"Low",IF(EXACT(O43,"Alumni/Past Students Associations"),"Low",IF(EXACT(O43,"Schools(Government/Private)"),"Low",IF(EXACT(O43,"Govt.Based Trusts/Charities"),"Low",IF(EXACT(O43,"Trust"),"Medium",IF(EXACT(O43,"Company Based Foundations"),"Medium",IF(EXACT(O43,"Other Foundations"),"Medium",IF(EXACT(O43,"Unincorporated Groups"),"Medium","")))))))))))</f>
        <v>Low</v>
      </c>
      <c r="Q43" s="543" t="s">
        <v>11711</v>
      </c>
      <c r="R43" s="543"/>
      <c r="S43" s="546" t="s">
        <v>5583</v>
      </c>
      <c r="T43" s="543" t="s">
        <v>11712</v>
      </c>
      <c r="U43" s="547" t="s">
        <v>11713</v>
      </c>
      <c r="V43" s="544">
        <f>SUM(G43)</f>
        <v>45336</v>
      </c>
      <c r="W43" s="544">
        <v>45621</v>
      </c>
      <c r="X43" s="542" t="s">
        <v>14540</v>
      </c>
      <c r="Y43" s="606">
        <v>1</v>
      </c>
    </row>
    <row r="44" spans="1:25" ht="65" x14ac:dyDescent="0.35">
      <c r="A44" s="577"/>
      <c r="B44" s="578"/>
      <c r="C44" s="543" t="str">
        <f ca="1">IF(G44&lt;TODAY(),"Expired","Active")</f>
        <v>Expired</v>
      </c>
      <c r="D44" s="543" t="s">
        <v>3740</v>
      </c>
      <c r="E44" s="544">
        <v>43909</v>
      </c>
      <c r="F44" s="544">
        <f>E44</f>
        <v>43909</v>
      </c>
      <c r="G44" s="544">
        <f>DATE(YEAR(F44)+2,MONTH(F44),DAY(F44)-1)</f>
        <v>44638</v>
      </c>
      <c r="H44" s="543" t="s">
        <v>2573</v>
      </c>
      <c r="I44" s="543" t="s">
        <v>4284</v>
      </c>
      <c r="J44" s="543" t="s">
        <v>5610</v>
      </c>
      <c r="K44" s="543" t="s">
        <v>3549</v>
      </c>
      <c r="L44" s="543" t="s">
        <v>5123</v>
      </c>
      <c r="M44" s="543" t="s">
        <v>3640</v>
      </c>
      <c r="N44" s="545" t="str">
        <f>IF(EXACT(M44,"C - COMPANY ACT"),"LP",IF(EXACT(M44,"V- VEST ACT (WITHIN PARLIAMENT) "),"LP",IF(EXACT(M44,"FS - FRIENDLY SOCIETIES ACT"),"LP",IF(EXACT(M44,"UN - UNICORPORATED"),"LA",""))))</f>
        <v>LP</v>
      </c>
      <c r="O44" s="543" t="s">
        <v>8728</v>
      </c>
      <c r="P44" s="543" t="str">
        <f>IF(EXACT(O44,"Overseas Charities Operating in Jamaica"),"Medium",IF(EXACT(O44,"Muslim Groups/Foundations"),"Medium",IF(EXACT(O44,"Churches"),"Low",IF(EXACT(O44,"Benevolent Societies"),"Low",IF(EXACT(O44,"Alumni/Past Students Associations"),"Low",IF(EXACT(O44,"Schools(Government/Private)"),"Low",IF(EXACT(O44,"Govt.Based Trusts/Charities"),"Low",IF(EXACT(O44,"Trust"),"Medium",IF(EXACT(O44,"Company Based Foundations"),"Medium",IF(EXACT(O44,"Other Foundations"),"Medium",IF(EXACT(O44,"Unincorporated Groups"),"Medium","")))))))))))</f>
        <v>Low</v>
      </c>
      <c r="Q44" s="542" t="s">
        <v>1193</v>
      </c>
      <c r="R44" s="542"/>
      <c r="S44" s="543" t="s">
        <v>2147</v>
      </c>
      <c r="T44" s="543" t="s">
        <v>9699</v>
      </c>
      <c r="U44" s="548" t="s">
        <v>9700</v>
      </c>
      <c r="V44" s="544">
        <f>SUM(G44)</f>
        <v>44638</v>
      </c>
      <c r="W44" s="544">
        <v>45247</v>
      </c>
      <c r="X44" s="542" t="s">
        <v>4745</v>
      </c>
      <c r="Y44" s="606">
        <v>1</v>
      </c>
    </row>
    <row r="45" spans="1:25" ht="78" x14ac:dyDescent="0.35">
      <c r="A45" s="577"/>
      <c r="B45" s="578"/>
      <c r="C45" s="543" t="str">
        <f ca="1">IF(G45&lt;TODAY(),"Expired","Active")</f>
        <v>Expired</v>
      </c>
      <c r="D45" s="543" t="s">
        <v>3945</v>
      </c>
      <c r="E45" s="544">
        <v>43563</v>
      </c>
      <c r="F45" s="544">
        <v>44294</v>
      </c>
      <c r="G45" s="544">
        <f>DATE(YEAR(F45)+2,MONTH(F45),DAY(F45)-1)</f>
        <v>45023</v>
      </c>
      <c r="H45" s="543" t="s">
        <v>3353</v>
      </c>
      <c r="I45" s="543" t="s">
        <v>7989</v>
      </c>
      <c r="J45" s="543" t="s">
        <v>5611</v>
      </c>
      <c r="K45" s="543" t="s">
        <v>18</v>
      </c>
      <c r="L45" s="543" t="s">
        <v>15710</v>
      </c>
      <c r="M45" s="543" t="s">
        <v>3640</v>
      </c>
      <c r="N45" s="545" t="str">
        <f>IF(EXACT(M45,"C - COMPANY ACT"),"LP",IF(EXACT(M45,"V- VEST ACT (WITHIN PARLIAMENT) "),"LP",IF(EXACT(M45,"FS - FRIENDLY SOCIETIES ACT"),"LP",IF(EXACT(M45,"UN - UNICORPORATED"),"LA",""))))</f>
        <v>LP</v>
      </c>
      <c r="O45" s="543" t="s">
        <v>8730</v>
      </c>
      <c r="P45" s="543" t="str">
        <f>IF(EXACT(O45,"Overseas Charities Operating in Jamaica"),"Medium",IF(EXACT(O45,"Muslim Groups/Foundations"),"Medium",IF(EXACT(O45,"Churches"),"Low",IF(EXACT(O45,"Benevolent Societies"),"Low",IF(EXACT(O45,"Alumni/Past Students Associations"),"Low",IF(EXACT(O45,"Schools(Government/Private)"),"Low",IF(EXACT(O45,"Govt.Based Trusts/Charities"),"Low",IF(EXACT(O45,"Trust"),"Medium",IF(EXACT(O45,"Company Based Foundations"),"Medium",IF(EXACT(O45,"Other Foundations"),"Medium",IF(EXACT(O45,"Unincorporated Groups"),"Medium","")))))))))))</f>
        <v>Low</v>
      </c>
      <c r="Q45" s="543" t="s">
        <v>1193</v>
      </c>
      <c r="R45" s="543"/>
      <c r="S45" s="546" t="s">
        <v>5612</v>
      </c>
      <c r="T45" s="416" t="s">
        <v>3354</v>
      </c>
      <c r="U45" s="565" t="s">
        <v>5613</v>
      </c>
      <c r="V45" s="544">
        <f>SUM(G45)</f>
        <v>45023</v>
      </c>
      <c r="W45" s="544">
        <v>45901</v>
      </c>
      <c r="X45" s="542" t="s">
        <v>4745</v>
      </c>
      <c r="Y45" s="606">
        <v>1</v>
      </c>
    </row>
    <row r="46" spans="1:25" ht="39" x14ac:dyDescent="0.35">
      <c r="A46" s="579" t="s">
        <v>11535</v>
      </c>
      <c r="B46" s="580"/>
      <c r="C46" s="550" t="str">
        <f ca="1">IF(G46&lt;TODAY(),"Expired","Active")</f>
        <v>Expired</v>
      </c>
      <c r="D46" s="550" t="s">
        <v>2155</v>
      </c>
      <c r="E46" s="551">
        <v>43454</v>
      </c>
      <c r="F46" s="551">
        <f>E46</f>
        <v>43454</v>
      </c>
      <c r="G46" s="551">
        <f>DATE(YEAR(F46)+2,MONTH(F46),DAY(F46)-1)</f>
        <v>44184</v>
      </c>
      <c r="H46" s="550" t="s">
        <v>2156</v>
      </c>
      <c r="I46" s="550" t="s">
        <v>4285</v>
      </c>
      <c r="J46" s="550" t="s">
        <v>5614</v>
      </c>
      <c r="K46" s="550" t="s">
        <v>11730</v>
      </c>
      <c r="L46" s="550" t="s">
        <v>5123</v>
      </c>
      <c r="M46" s="550" t="s">
        <v>3640</v>
      </c>
      <c r="N46" s="553" t="str">
        <f>IF(EXACT(M46,"C - COMPANY ACT"),"LP",IF(EXACT(M46,"V- VEST ACT (WITHIN PARLIAMENT) "),"LP",IF(EXACT(M46,"FS - FRIENDLY SOCIETIES ACT"),"LP",IF(EXACT(M46,"UN - UNICORPORATED"),"LA",""))))</f>
        <v>LP</v>
      </c>
      <c r="O46" s="550" t="s">
        <v>8725</v>
      </c>
      <c r="P46" s="550" t="str">
        <f>IF(EXACT(O46,"Overseas Charities Operating in Jamaica"),"Medium",IF(EXACT(O46,"Muslim Groups/Foundations"),"Medium",IF(EXACT(O46,"Churches"),"Low",IF(EXACT(O46,"Benevolent Societies"),"Low",IF(EXACT(O46,"Alumni/Past Students Associations"),"Low",IF(EXACT(O46,"Schools(Government/Private)"),"Low",IF(EXACT(O46,"Govt.Based Trusts/Charities"),"Low",IF(EXACT(O46,"Trust"),"Medium",IF(EXACT(O46,"Company Based Foundations"),"Medium",IF(EXACT(O46,"Other Foundations"),"Medium",IF(EXACT(O46,"Unincorporated Groups"),"Medium","")))))))))))</f>
        <v>Medium</v>
      </c>
      <c r="Q46" s="550" t="s">
        <v>1193</v>
      </c>
      <c r="R46" s="550"/>
      <c r="S46" s="554" t="s">
        <v>2157</v>
      </c>
      <c r="T46" s="550" t="s">
        <v>2760</v>
      </c>
      <c r="U46" s="555" t="s">
        <v>5615</v>
      </c>
      <c r="V46" s="544">
        <f>SUM(G46)</f>
        <v>44184</v>
      </c>
      <c r="W46" s="544">
        <v>45761</v>
      </c>
      <c r="X46" s="542" t="s">
        <v>4745</v>
      </c>
      <c r="Y46" s="606">
        <v>1</v>
      </c>
    </row>
    <row r="47" spans="1:25" ht="52" x14ac:dyDescent="0.35">
      <c r="A47" s="577"/>
      <c r="B47" s="578"/>
      <c r="C47" s="543" t="str">
        <f ca="1">IF(G47&lt;TODAY(),"Expired","Active")</f>
        <v>Expired</v>
      </c>
      <c r="D47" s="543" t="s">
        <v>12497</v>
      </c>
      <c r="E47" s="544">
        <v>43633</v>
      </c>
      <c r="F47" s="544">
        <v>45094</v>
      </c>
      <c r="G47" s="544">
        <f>DATE(YEAR(F47)+2,MONTH(F47),DAY(F47)-1)</f>
        <v>45824</v>
      </c>
      <c r="H47" s="543" t="s">
        <v>2247</v>
      </c>
      <c r="I47" s="543" t="s">
        <v>4287</v>
      </c>
      <c r="J47" s="543" t="s">
        <v>5620</v>
      </c>
      <c r="K47" s="543" t="s">
        <v>61</v>
      </c>
      <c r="L47" s="543" t="s">
        <v>15710</v>
      </c>
      <c r="M47" s="543" t="s">
        <v>3640</v>
      </c>
      <c r="N47" s="545" t="str">
        <f>IF(EXACT(M47,"C - COMPANY ACT"),"LP",IF(EXACT(M47,"V- VEST ACT (WITHIN PARLIAMENT) "),"LP",IF(EXACT(M47,"FS - FRIENDLY SOCIETIES ACT"),"LP",IF(EXACT(M47,"UN - UNICORPORATED"),"LA",""))))</f>
        <v>LP</v>
      </c>
      <c r="O47" s="543" t="s">
        <v>8728</v>
      </c>
      <c r="P47" s="543" t="str">
        <f>IF(EXACT(O47,"Overseas Charities Operating in Jamaica"),"Medium",IF(EXACT(O47,"Muslim Groups/Foundations"),"Medium",IF(EXACT(O47,"Churches"),"Low",IF(EXACT(O47,"Benevolent Societies"),"Low",IF(EXACT(O47,"Alumni/Past Students Associations"),"Low",IF(EXACT(O47,"Schools(Government/Private)"),"Low",IF(EXACT(O47,"Govt.Based Trusts/Charities"),"Low",IF(EXACT(O47,"Trust"),"Medium",IF(EXACT(O47,"Company Based Foundations"),"Medium",IF(EXACT(O47,"Other Foundations"),"Medium",IF(EXACT(O47,"Unincorporated Groups"),"Medium","")))))))))))</f>
        <v>Low</v>
      </c>
      <c r="Q47" s="543" t="s">
        <v>12498</v>
      </c>
      <c r="R47" s="543"/>
      <c r="S47" s="546" t="s">
        <v>5621</v>
      </c>
      <c r="T47" s="543" t="s">
        <v>2783</v>
      </c>
      <c r="U47" s="548" t="s">
        <v>12499</v>
      </c>
      <c r="V47" s="544">
        <f>SUM(G47)</f>
        <v>45824</v>
      </c>
      <c r="W47" s="544">
        <v>45833</v>
      </c>
      <c r="X47" s="542" t="s">
        <v>14784</v>
      </c>
      <c r="Y47" s="606">
        <v>1</v>
      </c>
    </row>
    <row r="48" spans="1:25" ht="39" x14ac:dyDescent="0.35">
      <c r="A48" s="577"/>
      <c r="B48" s="578"/>
      <c r="C48" s="543" t="str">
        <f ca="1">IF(G48&lt;TODAY(),"Expired","Active")</f>
        <v>Expired</v>
      </c>
      <c r="D48" s="543" t="s">
        <v>1215</v>
      </c>
      <c r="E48" s="544">
        <v>42475</v>
      </c>
      <c r="F48" s="544">
        <f>E48</f>
        <v>42475</v>
      </c>
      <c r="G48" s="544">
        <f>DATE(YEAR(F48)+2,MONTH(F48),DAY(F48)-1)</f>
        <v>43204</v>
      </c>
      <c r="H48" s="543" t="s">
        <v>1223</v>
      </c>
      <c r="I48" s="543" t="s">
        <v>8488</v>
      </c>
      <c r="J48" s="543" t="s">
        <v>5622</v>
      </c>
      <c r="K48" s="543" t="s">
        <v>30</v>
      </c>
      <c r="L48" s="543" t="s">
        <v>15710</v>
      </c>
      <c r="M48" s="543" t="s">
        <v>3640</v>
      </c>
      <c r="N48" s="545" t="str">
        <f>IF(EXACT(M48,"C - COMPANY ACT"),"LP",IF(EXACT(M48,"V- VEST ACT (WITHIN PARLIAMENT) "),"LP",IF(EXACT(M48,"FS - FRIENDLY SOCIETIES ACT"),"LP",IF(EXACT(M48,"UN - UNICORPORATED"),"LA",""))))</f>
        <v>LP</v>
      </c>
      <c r="O48" s="543" t="s">
        <v>8728</v>
      </c>
      <c r="P48" s="543" t="str">
        <f>IF(EXACT(O48,"Overseas Charities Operating in Jamaica"),"Medium",IF(EXACT(O48,"Muslim Groups/Foundations"),"Medium",IF(EXACT(O48,"Churches"),"Low",IF(EXACT(O48,"Benevolent Societies"),"Low",IF(EXACT(O48,"Alumni/Past Students Associations"),"Low",IF(EXACT(O48,"Schools(Government/Private)"),"Low",IF(EXACT(O48,"Govt.Based Trusts/Charities"),"Low",IF(EXACT(O48,"Trust"),"Medium",IF(EXACT(O48,"Company Based Foundations"),"Medium",IF(EXACT(O48,"Other Foundations"),"Medium",IF(EXACT(O48,"Unincorporated Groups"),"Medium","")))))))))))</f>
        <v>Low</v>
      </c>
      <c r="Q48" s="542"/>
      <c r="R48" s="542"/>
      <c r="S48" s="546" t="s">
        <v>10403</v>
      </c>
      <c r="T48" s="543" t="s">
        <v>2920</v>
      </c>
      <c r="U48" s="548" t="s">
        <v>5623</v>
      </c>
      <c r="V48" s="544">
        <f>SUM(G48)</f>
        <v>43204</v>
      </c>
      <c r="W48" s="544">
        <v>45504</v>
      </c>
      <c r="X48" s="542" t="s">
        <v>4746</v>
      </c>
      <c r="Y48" s="606">
        <v>1</v>
      </c>
    </row>
    <row r="49" spans="1:25" ht="91" x14ac:dyDescent="0.35">
      <c r="A49" s="577" t="s">
        <v>1193</v>
      </c>
      <c r="B49" s="578"/>
      <c r="C49" s="543" t="str">
        <f ca="1">IF(G49&lt;TODAY(),"Expired","Active")</f>
        <v>Expired</v>
      </c>
      <c r="D49" s="543" t="s">
        <v>2696</v>
      </c>
      <c r="E49" s="544">
        <v>44139</v>
      </c>
      <c r="F49" s="544">
        <f>E49</f>
        <v>44139</v>
      </c>
      <c r="G49" s="544">
        <f>DATE(YEAR(F49)+2,MONTH(F49),DAY(F49)-1)</f>
        <v>44868</v>
      </c>
      <c r="H49" s="543" t="s">
        <v>2697</v>
      </c>
      <c r="I49" s="543" t="s">
        <v>4290</v>
      </c>
      <c r="J49" s="543" t="s">
        <v>5630</v>
      </c>
      <c r="K49" s="543" t="s">
        <v>11728</v>
      </c>
      <c r="L49" s="543" t="s">
        <v>5123</v>
      </c>
      <c r="M49" s="543" t="s">
        <v>3640</v>
      </c>
      <c r="N49" s="545" t="str">
        <f>IF(EXACT(M49,"C - COMPANY ACT"),"LP",IF(EXACT(M49,"V- VEST ACT (WITHIN PARLIAMENT) "),"LP",IF(EXACT(M49,"FS - FRIENDLY SOCIETIES ACT"),"LP",IF(EXACT(M49,"UN - UNICORPORATED"),"LA",""))))</f>
        <v>LP</v>
      </c>
      <c r="O49" s="543" t="s">
        <v>8725</v>
      </c>
      <c r="P49" s="543" t="str">
        <f>IF(EXACT(O49,"Overseas Charities Operating in Jamaica"),"Medium",IF(EXACT(O49,"Muslim Groups/Foundations"),"Medium",IF(EXACT(O49,"Churches"),"Low",IF(EXACT(O49,"Benevolent Societies"),"Low",IF(EXACT(O49,"Alumni/Past Students Associations"),"Low",IF(EXACT(O49,"Schools(Government/Private)"),"Low",IF(EXACT(O49,"Govt.Based Trusts/Charities"),"Low",IF(EXACT(O49,"Trust"),"Medium",IF(EXACT(O49,"Company Based Foundations"),"Medium",IF(EXACT(O49,"Other Foundations"),"Medium",IF(EXACT(O49,"Unincorporated Groups"),"Medium","")))))))))))</f>
        <v>Medium</v>
      </c>
      <c r="Q49" s="543"/>
      <c r="R49" s="543"/>
      <c r="S49" s="546" t="s">
        <v>5631</v>
      </c>
      <c r="T49" s="543" t="s">
        <v>2831</v>
      </c>
      <c r="U49" s="547" t="s">
        <v>5632</v>
      </c>
      <c r="V49" s="544">
        <f>SUM(G49)</f>
        <v>44868</v>
      </c>
      <c r="W49" s="544">
        <v>45847</v>
      </c>
      <c r="X49" s="542" t="s">
        <v>4745</v>
      </c>
      <c r="Y49" s="606">
        <v>1</v>
      </c>
    </row>
    <row r="50" spans="1:25" ht="143" x14ac:dyDescent="0.35">
      <c r="A50" s="581"/>
      <c r="B50" s="578"/>
      <c r="C50" s="543" t="str">
        <f ca="1">IF(G50&lt;TODAY(),"Expired","Active")</f>
        <v>Expired</v>
      </c>
      <c r="D50" s="543" t="s">
        <v>1499</v>
      </c>
      <c r="E50" s="544">
        <v>42845</v>
      </c>
      <c r="F50" s="544">
        <f>E50</f>
        <v>42845</v>
      </c>
      <c r="G50" s="544">
        <f>DATE(YEAR(F50)+2,MONTH(F50),DAY(F50)-1)</f>
        <v>43574</v>
      </c>
      <c r="H50" s="543" t="s">
        <v>1504</v>
      </c>
      <c r="I50" s="543" t="s">
        <v>3007</v>
      </c>
      <c r="J50" s="543" t="s">
        <v>5638</v>
      </c>
      <c r="K50" s="543" t="s">
        <v>30</v>
      </c>
      <c r="L50" s="543" t="s">
        <v>15709</v>
      </c>
      <c r="M50" s="543" t="s">
        <v>3640</v>
      </c>
      <c r="N50" s="545" t="str">
        <f>IF(EXACT(M50,"C - COMPANY ACT"),"LP",IF(EXACT(M50,"V- VEST ACT (WITHIN PARLIAMENT) "),"LP",IF(EXACT(M50,"FS - FRIENDLY SOCIETIES ACT"),"LP",IF(EXACT(M50,"UN - UNICORPORATED"),"LA",""))))</f>
        <v>LP</v>
      </c>
      <c r="O50" s="543" t="s">
        <v>8728</v>
      </c>
      <c r="P50" s="543" t="str">
        <f>IF(EXACT(O50,"Overseas Charities Operating in Jamaica"),"Medium",IF(EXACT(O50,"Muslim Groups/Foundations"),"Medium",IF(EXACT(O50,"Churches"),"Low",IF(EXACT(O50,"Benevolent Societies"),"Low",IF(EXACT(O50,"Alumni/Past Students Associations"),"Low",IF(EXACT(O50,"Schools(Government/Private)"),"Low",IF(EXACT(O50,"Govt.Based Trusts/Charities"),"Low",IF(EXACT(O50,"Trust"),"Medium",IF(EXACT(O50,"Company Based Foundations"),"Medium",IF(EXACT(O50,"Other Foundations"),"Medium",IF(EXACT(O50,"Unincorporated Groups"),"Medium","")))))))))))</f>
        <v>Low</v>
      </c>
      <c r="Q50" s="543" t="s">
        <v>16267</v>
      </c>
      <c r="R50" s="543"/>
      <c r="S50" s="546" t="s">
        <v>10405</v>
      </c>
      <c r="T50" s="543" t="s">
        <v>16268</v>
      </c>
      <c r="U50" s="548" t="s">
        <v>16269</v>
      </c>
      <c r="V50" s="544">
        <f>SUM(G50)</f>
        <v>43574</v>
      </c>
      <c r="W50" s="544">
        <v>46062</v>
      </c>
      <c r="X50" s="542" t="s">
        <v>4745</v>
      </c>
      <c r="Y50" s="606">
        <v>1</v>
      </c>
    </row>
    <row r="51" spans="1:25" ht="78" x14ac:dyDescent="0.35">
      <c r="A51" s="508"/>
      <c r="B51" s="587"/>
      <c r="C51" s="543" t="str">
        <f ca="1">IF(G51&lt;TODAY(),"Expired","Active")</f>
        <v>Expired</v>
      </c>
      <c r="D51" s="543" t="s">
        <v>944</v>
      </c>
      <c r="E51" s="544">
        <v>42184</v>
      </c>
      <c r="F51" s="544">
        <v>43645</v>
      </c>
      <c r="G51" s="544">
        <f>DATE(YEAR(F51)+2,MONTH(F51),DAY(F51)-1)</f>
        <v>44375</v>
      </c>
      <c r="H51" s="543" t="s">
        <v>945</v>
      </c>
      <c r="I51" s="543" t="s">
        <v>7871</v>
      </c>
      <c r="J51" s="543" t="s">
        <v>7872</v>
      </c>
      <c r="K51" s="543" t="s">
        <v>5178</v>
      </c>
      <c r="L51" s="543" t="s">
        <v>15710</v>
      </c>
      <c r="M51" s="543" t="s">
        <v>5124</v>
      </c>
      <c r="N51" s="543" t="str">
        <f>IF(EXACT(M51,"C - COMPANY ACT"),"LP",IF(EXACT(M51,"V- VEST ACT (WITHIN PARLIAMENT) "),"LP",IF(EXACT(M51,"FS - FRIENDLY SOCIETIES ACT"),"LP",IF(EXACT(M51,"UN - UNICORPORATED"),"LA",""))))</f>
        <v/>
      </c>
      <c r="O51" s="543" t="s">
        <v>8725</v>
      </c>
      <c r="P51" s="543" t="str">
        <f>IF(EXACT(O51,"Overseas Charities Operating in Jamaica"),"Medium",IF(EXACT(O51,"Muslim Groups/Foundations"),"Medium",IF(EXACT(O51,"Churches"),"Low",IF(EXACT(O51,"Benevolent Societies"),"Low",IF(EXACT(O51,"Alumni/Past Students Associations"),"Low",IF(EXACT(O51,"Schools(Government/Private)"),"Low",IF(EXACT(O51,"Govt.Based Trusts/Charities"),"Low",IF(EXACT(O51,"Trust"),"Medium",IF(EXACT(O51,"Company Based Foundations"),"Medium",IF(EXACT(O51,"Other Foundations"),"Medium",IF(EXACT(O51,"Unincorporated Groups"),"Medium","")))))))))))</f>
        <v>Medium</v>
      </c>
      <c r="Q51" s="543"/>
      <c r="R51" s="543"/>
      <c r="S51" s="543" t="s">
        <v>7900</v>
      </c>
      <c r="T51" s="543" t="s">
        <v>7901</v>
      </c>
      <c r="U51" s="548" t="s">
        <v>7873</v>
      </c>
      <c r="V51" s="544">
        <f>SUM(G51)</f>
        <v>44375</v>
      </c>
      <c r="W51" s="544">
        <v>44497</v>
      </c>
      <c r="X51" s="542" t="s">
        <v>7874</v>
      </c>
      <c r="Y51" s="606">
        <v>1</v>
      </c>
    </row>
    <row r="52" spans="1:25" ht="143" x14ac:dyDescent="0.35">
      <c r="A52" s="588"/>
      <c r="B52" s="586"/>
      <c r="C52" s="543" t="str">
        <f ca="1">IF(G52&lt;TODAY(),"Expired","Active")</f>
        <v>Expired</v>
      </c>
      <c r="D52" s="543" t="s">
        <v>1965</v>
      </c>
      <c r="E52" s="544">
        <v>43166</v>
      </c>
      <c r="F52" s="544">
        <f>E52</f>
        <v>43166</v>
      </c>
      <c r="G52" s="544">
        <f>DATE(YEAR(F52)+2,MONTH(F52),DAY(F52)-1)</f>
        <v>43896</v>
      </c>
      <c r="H52" s="543" t="s">
        <v>1966</v>
      </c>
      <c r="I52" s="543" t="s">
        <v>2960</v>
      </c>
      <c r="J52" s="543" t="s">
        <v>5646</v>
      </c>
      <c r="K52" s="543" t="s">
        <v>11728</v>
      </c>
      <c r="L52" s="543" t="s">
        <v>5123</v>
      </c>
      <c r="M52" s="543" t="s">
        <v>3640</v>
      </c>
      <c r="N52" s="545" t="str">
        <f>IF(EXACT(M52,"C - COMPANY ACT"),"LP",IF(EXACT(M52,"V- VEST ACT (WITHIN PARLIAMENT) "),"LP",IF(EXACT(M52,"FS - FRIENDLY SOCIETIES ACT"),"LP",IF(EXACT(M52,"UN - UNICORPORATED"),"LA",""))))</f>
        <v>LP</v>
      </c>
      <c r="O52" s="543" t="s">
        <v>8725</v>
      </c>
      <c r="P52" s="543" t="str">
        <f>IF(EXACT(O52,"Overseas Charities Operating in Jamaica"),"Medium",IF(EXACT(O52,"Muslim Groups/Foundations"),"Medium",IF(EXACT(O52,"Churches"),"Low",IF(EXACT(O52,"Benevolent Societies"),"Low",IF(EXACT(O52,"Alumni/Past Students Associations"),"Low",IF(EXACT(O52,"Schools(Government/Private)"),"Low",IF(EXACT(O52,"Govt.Based Trusts/Charities"),"Low",IF(EXACT(O52,"Trust"),"Medium",IF(EXACT(O52,"Company Based Foundations"),"Medium",IF(EXACT(O52,"Other Foundations"),"Medium",IF(EXACT(O52,"Unincorporated Groups"),"Medium","")))))))))))</f>
        <v>Medium</v>
      </c>
      <c r="Q52" s="543" t="s">
        <v>1193</v>
      </c>
      <c r="R52" s="543"/>
      <c r="S52" s="546" t="s">
        <v>5647</v>
      </c>
      <c r="T52" s="543" t="s">
        <v>9761</v>
      </c>
      <c r="U52" s="548" t="s">
        <v>9762</v>
      </c>
      <c r="V52" s="544">
        <f>SUM(G52)</f>
        <v>43896</v>
      </c>
      <c r="W52" s="544">
        <v>45356</v>
      </c>
      <c r="X52" s="542" t="s">
        <v>4745</v>
      </c>
      <c r="Y52" s="606">
        <v>1</v>
      </c>
    </row>
    <row r="53" spans="1:25" ht="78" x14ac:dyDescent="0.35">
      <c r="A53" s="581"/>
      <c r="B53" s="578"/>
      <c r="C53" s="543" t="str">
        <f ca="1">IF(G53&lt;TODAY(),"Expired","Active")</f>
        <v>Expired</v>
      </c>
      <c r="D53" s="543" t="s">
        <v>1259</v>
      </c>
      <c r="E53" s="544">
        <v>42517</v>
      </c>
      <c r="F53" s="544">
        <f>E53</f>
        <v>42517</v>
      </c>
      <c r="G53" s="544">
        <f>DATE(YEAR(F53)+2,MONTH(F53),DAY(F53)-1)</f>
        <v>43246</v>
      </c>
      <c r="H53" s="543" t="s">
        <v>1260</v>
      </c>
      <c r="I53" s="543" t="s">
        <v>1261</v>
      </c>
      <c r="J53" s="543" t="s">
        <v>5656</v>
      </c>
      <c r="K53" s="543" t="s">
        <v>11728</v>
      </c>
      <c r="L53" s="543" t="s">
        <v>5123</v>
      </c>
      <c r="M53" s="543" t="s">
        <v>3640</v>
      </c>
      <c r="N53" s="545" t="str">
        <f>IF(EXACT(M53,"C - COMPANY ACT"),"LP",IF(EXACT(M53,"V- VEST ACT (WITHIN PARLIAMENT) "),"LP",IF(EXACT(M53,"FS - FRIENDLY SOCIETIES ACT"),"LP",IF(EXACT(M53,"UN - UNICORPORATED"),"LA",""))))</f>
        <v>LP</v>
      </c>
      <c r="O53" s="543" t="s">
        <v>8725</v>
      </c>
      <c r="P53" s="543" t="str">
        <f>IF(EXACT(O53,"Overseas Charities Operating in Jamaica"),"Medium",IF(EXACT(O53,"Muslim Groups/Foundations"),"Medium",IF(EXACT(O53,"Churches"),"Low",IF(EXACT(O53,"Benevolent Societies"),"Low",IF(EXACT(O53,"Alumni/Past Students Associations"),"Low",IF(EXACT(O53,"Schools(Government/Private)"),"Low",IF(EXACT(O53,"Govt.Based Trusts/Charities"),"Low",IF(EXACT(O53,"Trust"),"Medium",IF(EXACT(O53,"Company Based Foundations"),"Medium",IF(EXACT(O53,"Other Foundations"),"Medium",IF(EXACT(O53,"Unincorporated Groups"),"Medium","")))))))))))</f>
        <v>Medium</v>
      </c>
      <c r="Q53" s="543" t="s">
        <v>1193</v>
      </c>
      <c r="R53" s="543"/>
      <c r="S53" s="546" t="s">
        <v>10408</v>
      </c>
      <c r="T53" s="543" t="s">
        <v>9728</v>
      </c>
      <c r="U53" s="548" t="s">
        <v>9727</v>
      </c>
      <c r="V53" s="544">
        <f>SUM(G53)</f>
        <v>43246</v>
      </c>
      <c r="W53" s="544">
        <v>45329</v>
      </c>
      <c r="X53" s="542" t="s">
        <v>4745</v>
      </c>
      <c r="Y53" s="606">
        <v>1</v>
      </c>
    </row>
    <row r="54" spans="1:25" ht="39" x14ac:dyDescent="0.35">
      <c r="A54" s="624" t="s">
        <v>11535</v>
      </c>
      <c r="B54" s="580"/>
      <c r="C54" s="550" t="str">
        <f ca="1">IF(G54&lt;TODAY(),"Expired","Active")</f>
        <v>Expired</v>
      </c>
      <c r="D54" s="550" t="s">
        <v>1544</v>
      </c>
      <c r="E54" s="551">
        <v>42891</v>
      </c>
      <c r="F54" s="551">
        <f>E54</f>
        <v>42891</v>
      </c>
      <c r="G54" s="551">
        <f>DATE(YEAR(F54)+2,MONTH(F54),DAY(F54)-1)</f>
        <v>43620</v>
      </c>
      <c r="H54" s="550" t="s">
        <v>1556</v>
      </c>
      <c r="I54" s="550" t="s">
        <v>1567</v>
      </c>
      <c r="J54" s="550" t="s">
        <v>5663</v>
      </c>
      <c r="K54" s="550" t="s">
        <v>11728</v>
      </c>
      <c r="L54" s="550" t="s">
        <v>5123</v>
      </c>
      <c r="M54" s="550" t="s">
        <v>3640</v>
      </c>
      <c r="N54" s="553" t="str">
        <f>IF(EXACT(M54,"C - COMPANY ACT"),"LP",IF(EXACT(M54,"V- VEST ACT (WITHIN PARLIAMENT) "),"LP",IF(EXACT(M54,"FS - FRIENDLY SOCIETIES ACT"),"LP",IF(EXACT(M54,"UN - UNICORPORATED"),"LA",""))))</f>
        <v>LP</v>
      </c>
      <c r="O54" s="550" t="s">
        <v>8728</v>
      </c>
      <c r="P54" s="550" t="str">
        <f>IF(EXACT(O54,"Overseas Charities Operating in Jamaica"),"Medium",IF(EXACT(O54,"Muslim Groups/Foundations"),"Medium",IF(EXACT(O54,"Churches"),"Low",IF(EXACT(O54,"Benevolent Societies"),"Low",IF(EXACT(O54,"Alumni/Past Students Associations"),"Low",IF(EXACT(O54,"Schools(Government/Private)"),"Low",IF(EXACT(O54,"Govt.Based Trusts/Charities"),"Low",IF(EXACT(O54,"Trust"),"Medium",IF(EXACT(O54,"Company Based Foundations"),"Medium",IF(EXACT(O54,"Other Foundations"),"Medium",IF(EXACT(O54,"Unincorporated Groups"),"Medium","")))))))))))</f>
        <v>Low</v>
      </c>
      <c r="Q54" s="550" t="s">
        <v>1193</v>
      </c>
      <c r="R54" s="550"/>
      <c r="S54" s="554" t="s">
        <v>5664</v>
      </c>
      <c r="T54" s="550" t="s">
        <v>1575</v>
      </c>
      <c r="U54" s="555" t="s">
        <v>5665</v>
      </c>
      <c r="V54" s="544">
        <f>SUM(G54)</f>
        <v>43620</v>
      </c>
      <c r="W54" s="556">
        <v>45132</v>
      </c>
      <c r="X54" s="549" t="s">
        <v>4745</v>
      </c>
      <c r="Y54" s="607">
        <v>1</v>
      </c>
    </row>
    <row r="55" spans="1:25" ht="104" x14ac:dyDescent="0.35">
      <c r="A55" s="577"/>
      <c r="B55" s="578"/>
      <c r="C55" s="543" t="str">
        <f ca="1">IF(G55&lt;TODAY(),"Expired","Active")</f>
        <v>Expired</v>
      </c>
      <c r="D55" s="543" t="s">
        <v>1808</v>
      </c>
      <c r="E55" s="544">
        <v>43126</v>
      </c>
      <c r="F55" s="544">
        <v>43856</v>
      </c>
      <c r="G55" s="544">
        <f>DATE(YEAR(F55)+2,MONTH(F55),DAY(F55)-1)</f>
        <v>44586</v>
      </c>
      <c r="H55" s="543" t="s">
        <v>1819</v>
      </c>
      <c r="I55" s="543" t="s">
        <v>1826</v>
      </c>
      <c r="J55" s="543" t="s">
        <v>5666</v>
      </c>
      <c r="K55" s="543" t="s">
        <v>11729</v>
      </c>
      <c r="L55" s="543" t="s">
        <v>5123</v>
      </c>
      <c r="M55" s="543" t="s">
        <v>3640</v>
      </c>
      <c r="N55" s="545" t="str">
        <f>IF(EXACT(M55,"C - COMPANY ACT"),"LP",IF(EXACT(M55,"V- VEST ACT (WITHIN PARLIAMENT) "),"LP",IF(EXACT(M55,"FS - FRIENDLY SOCIETIES ACT"),"LP",IF(EXACT(M55,"UN - UNICORPORATED"),"LA",""))))</f>
        <v>LP</v>
      </c>
      <c r="O55" s="543" t="s">
        <v>8730</v>
      </c>
      <c r="P55" s="543" t="str">
        <f>IF(EXACT(O55,"Overseas Charities Operating in Jamaica"),"Medium",IF(EXACT(O55,"Muslim Groups/Foundations"),"Medium",IF(EXACT(O55,"Churches"),"Low",IF(EXACT(O55,"Benevolent Societies"),"Low",IF(EXACT(O55,"Alumni/Past Students Associations"),"Low",IF(EXACT(O55,"Schools(Government/Private)"),"Low",IF(EXACT(O55,"Govt.Based Trusts/Charities"),"Low",IF(EXACT(O55,"Trust"),"Medium",IF(EXACT(O55,"Company Based Foundations"),"Medium",IF(EXACT(O55,"Other Foundations"),"Medium",IF(EXACT(O55,"Unincorporated Groups"),"Medium","")))))))))))</f>
        <v>Low</v>
      </c>
      <c r="Q55" s="543"/>
      <c r="R55" s="543"/>
      <c r="S55" s="546" t="s">
        <v>10411</v>
      </c>
      <c r="T55" s="543" t="s">
        <v>1840</v>
      </c>
      <c r="U55" s="548" t="s">
        <v>5667</v>
      </c>
      <c r="V55" s="544">
        <f>SUM(G55)</f>
        <v>44586</v>
      </c>
      <c r="W55" s="544">
        <v>45603</v>
      </c>
      <c r="X55" s="542" t="s">
        <v>4745</v>
      </c>
      <c r="Y55" s="606">
        <v>1</v>
      </c>
    </row>
    <row r="56" spans="1:25" ht="156" x14ac:dyDescent="0.35">
      <c r="A56" s="577"/>
      <c r="B56" s="578"/>
      <c r="C56" s="543" t="str">
        <f ca="1">IF(G56&lt;TODAY(),"Expired","Active")</f>
        <v>Expired</v>
      </c>
      <c r="D56" s="543" t="s">
        <v>3869</v>
      </c>
      <c r="E56" s="544">
        <v>44489</v>
      </c>
      <c r="F56" s="544">
        <v>44489</v>
      </c>
      <c r="G56" s="544">
        <f>DATE(YEAR(F56)+2,MONTH(F56),DAY(F56)-1)</f>
        <v>45218</v>
      </c>
      <c r="H56" s="543" t="s">
        <v>4146</v>
      </c>
      <c r="I56" s="543" t="s">
        <v>7994</v>
      </c>
      <c r="J56" s="543" t="s">
        <v>5673</v>
      </c>
      <c r="K56" s="543" t="s">
        <v>24</v>
      </c>
      <c r="L56" s="543" t="s">
        <v>5123</v>
      </c>
      <c r="M56" s="543" t="s">
        <v>3640</v>
      </c>
      <c r="N56" s="545" t="str">
        <f>IF(EXACT(M56,"C - COMPANY ACT"),"LP",IF(EXACT(M56,"V- VEST ACT (WITHIN PARLIAMENT) "),"LP",IF(EXACT(M56,"FS - FRIENDLY SOCIETIES ACT"),"LP",IF(EXACT(M56,"UN - UNICORPORATED"),"LA",""))))</f>
        <v>LP</v>
      </c>
      <c r="O56" s="543" t="s">
        <v>8728</v>
      </c>
      <c r="P56" s="543" t="str">
        <f>IF(EXACT(O56,"Overseas Charities Operating in Jamaica"),"Medium",IF(EXACT(O56,"Muslim Groups/Foundations"),"Medium",IF(EXACT(O56,"Churches"),"Low",IF(EXACT(O56,"Benevolent Societies"),"Low",IF(EXACT(O56,"Alumni/Past Students Associations"),"Low",IF(EXACT(O56,"Schools(Government/Private)"),"Low",IF(EXACT(O56,"Govt.Based Trusts/Charities"),"Low",IF(EXACT(O56,"Trust"),"Medium",IF(EXACT(O56,"Company Based Foundations"),"Medium",IF(EXACT(O56,"Other Foundations"),"Medium",IF(EXACT(O56,"Unincorporated Groups"),"Medium","")))))))))))</f>
        <v>Low</v>
      </c>
      <c r="Q56" s="543" t="s">
        <v>16443</v>
      </c>
      <c r="R56" s="543"/>
      <c r="S56" s="546" t="s">
        <v>2147</v>
      </c>
      <c r="T56" s="543" t="s">
        <v>9724</v>
      </c>
      <c r="U56" s="548" t="s">
        <v>5674</v>
      </c>
      <c r="V56" s="544">
        <f>SUM(G56)</f>
        <v>45218</v>
      </c>
      <c r="W56" s="544" t="s">
        <v>16442</v>
      </c>
      <c r="X56" s="542" t="s">
        <v>4745</v>
      </c>
      <c r="Y56" s="606">
        <v>1</v>
      </c>
    </row>
    <row r="57" spans="1:25" ht="26" x14ac:dyDescent="0.35">
      <c r="A57" s="581"/>
      <c r="B57" s="578"/>
      <c r="C57" s="543" t="str">
        <f ca="1">IF(G57&lt;TODAY(),"Expired","Active")</f>
        <v>Expired</v>
      </c>
      <c r="D57" s="543" t="s">
        <v>921</v>
      </c>
      <c r="E57" s="544">
        <v>42163</v>
      </c>
      <c r="F57" s="544">
        <f>E57</f>
        <v>42163</v>
      </c>
      <c r="G57" s="544">
        <f>DATE(YEAR(F57)+2,MONTH(F57),DAY(F57)-1)</f>
        <v>42893</v>
      </c>
      <c r="H57" s="543" t="s">
        <v>922</v>
      </c>
      <c r="I57" s="543" t="s">
        <v>923</v>
      </c>
      <c r="J57" s="543" t="s">
        <v>5681</v>
      </c>
      <c r="K57" s="543" t="s">
        <v>11728</v>
      </c>
      <c r="L57" s="543" t="s">
        <v>5123</v>
      </c>
      <c r="M57" s="543" t="s">
        <v>3640</v>
      </c>
      <c r="N57" s="545" t="str">
        <f>IF(EXACT(M57,"C - COMPANY ACT"),"LP",IF(EXACT(M57,"V- VEST ACT (WITHIN PARLIAMENT) "),"LP",IF(EXACT(M57,"FS - FRIENDLY SOCIETIES ACT"),"LP",IF(EXACT(M57,"UN - UNICORPORATED"),"LA",""))))</f>
        <v>LP</v>
      </c>
      <c r="O57" s="543" t="s">
        <v>8727</v>
      </c>
      <c r="P57" s="543" t="str">
        <f>IF(EXACT(O57,"Overseas Charities Operating in Jamaica"),"Medium",IF(EXACT(O57,"Muslim Groups/Foundations"),"Medium",IF(EXACT(O57,"Churches"),"Low",IF(EXACT(O57,"Benevolent Societies"),"Low",IF(EXACT(O57,"Alumni/Past Students Associations"),"Low",IF(EXACT(O57,"Schools(Government/Private)"),"Low",IF(EXACT(O57,"Govt.Based Trusts/Charities"),"Low",IF(EXACT(O57,"Trust"),"Medium",IF(EXACT(O57,"Company Based Foundations"),"Medium",IF(EXACT(O57,"Other Foundations"),"Medium",IF(EXACT(O57,"Unincorporated Groups"),"Medium","")))))))))))</f>
        <v>Medium</v>
      </c>
      <c r="Q57" s="542" t="s">
        <v>12201</v>
      </c>
      <c r="R57" s="542"/>
      <c r="S57" s="543" t="s">
        <v>5027</v>
      </c>
      <c r="T57" s="543" t="s">
        <v>906</v>
      </c>
      <c r="U57" s="548" t="s">
        <v>9723</v>
      </c>
      <c r="V57" s="544">
        <f>SUM(G57)</f>
        <v>42893</v>
      </c>
      <c r="W57" s="544">
        <v>45071</v>
      </c>
      <c r="X57" s="542" t="s">
        <v>4745</v>
      </c>
      <c r="Y57" s="606">
        <v>1</v>
      </c>
    </row>
    <row r="58" spans="1:25" ht="39" x14ac:dyDescent="0.35">
      <c r="A58" s="581"/>
      <c r="B58" s="578"/>
      <c r="C58" s="543" t="str">
        <f ca="1">IF(G58&lt;TODAY(),"Expired","Active")</f>
        <v>Expired</v>
      </c>
      <c r="D58" s="543" t="s">
        <v>3681</v>
      </c>
      <c r="E58" s="544">
        <v>43690</v>
      </c>
      <c r="F58" s="544">
        <f>E58</f>
        <v>43690</v>
      </c>
      <c r="G58" s="544">
        <f>DATE(YEAR(F58)+2,MONTH(F58),DAY(F58)-1)</f>
        <v>44420</v>
      </c>
      <c r="H58" s="543" t="s">
        <v>2372</v>
      </c>
      <c r="I58" s="543" t="s">
        <v>4937</v>
      </c>
      <c r="J58" s="543" t="s">
        <v>5740</v>
      </c>
      <c r="K58" s="543" t="s">
        <v>11728</v>
      </c>
      <c r="L58" s="543" t="s">
        <v>5123</v>
      </c>
      <c r="M58" s="543" t="s">
        <v>3640</v>
      </c>
      <c r="N58" s="545" t="str">
        <f>IF(EXACT(M58,"C - COMPANY ACT"),"LP",IF(EXACT(M58,"V- VEST ACT (WITHIN PARLIAMENT) "),"LP",IF(EXACT(M58,"FS - FRIENDLY SOCIETIES ACT"),"LP",IF(EXACT(M58,"UN - UNICORPORATED"),"LA",""))))</f>
        <v>LP</v>
      </c>
      <c r="O58" s="543" t="s">
        <v>8728</v>
      </c>
      <c r="P58" s="543" t="str">
        <f>IF(EXACT(O58,"Overseas Charities Operating in Jamaica"),"Medium",IF(EXACT(O58,"Muslim Groups/Foundations"),"Medium",IF(EXACT(O58,"Churches"),"Low",IF(EXACT(O58,"Benevolent Societies"),"Low",IF(EXACT(O58,"Alumni/Past Students Associations"),"Low",IF(EXACT(O58,"Schools(Government/Private)"),"Low",IF(EXACT(O58,"Govt.Based Trusts/Charities"),"Low",IF(EXACT(O58,"Trust"),"Medium",IF(EXACT(O58,"Company Based Foundations"),"Medium",IF(EXACT(O58,"Other Foundations"),"Medium",IF(EXACT(O58,"Unincorporated Groups"),"Medium","")))))))))))</f>
        <v>Low</v>
      </c>
      <c r="Q58" s="543" t="s">
        <v>16216</v>
      </c>
      <c r="R58" s="543"/>
      <c r="S58" s="546" t="s">
        <v>2944</v>
      </c>
      <c r="T58" s="543" t="s">
        <v>9758</v>
      </c>
      <c r="U58" s="548" t="s">
        <v>16217</v>
      </c>
      <c r="V58" s="544">
        <f>SUM(G58)</f>
        <v>44420</v>
      </c>
      <c r="W58" s="544">
        <v>46049</v>
      </c>
      <c r="X58" s="542" t="s">
        <v>4745</v>
      </c>
      <c r="Y58" s="606">
        <v>1</v>
      </c>
    </row>
    <row r="59" spans="1:25" ht="91" x14ac:dyDescent="0.35">
      <c r="A59" s="581" t="s">
        <v>1193</v>
      </c>
      <c r="B59" s="578"/>
      <c r="C59" s="543" t="str">
        <f ca="1">IF(G59&lt;TODAY(),"Expired","Active")</f>
        <v>Expired</v>
      </c>
      <c r="D59" s="543" t="s">
        <v>2124</v>
      </c>
      <c r="E59" s="544">
        <v>43376</v>
      </c>
      <c r="F59" s="544">
        <f>E59</f>
        <v>43376</v>
      </c>
      <c r="G59" s="544">
        <f>DATE(YEAR(F59)+2,MONTH(F59),DAY(F59)-1)</f>
        <v>44106</v>
      </c>
      <c r="H59" s="543" t="s">
        <v>4777</v>
      </c>
      <c r="I59" s="543" t="s">
        <v>7995</v>
      </c>
      <c r="J59" s="543" t="s">
        <v>5709</v>
      </c>
      <c r="K59" s="543" t="s">
        <v>11728</v>
      </c>
      <c r="L59" s="543" t="s">
        <v>5123</v>
      </c>
      <c r="M59" s="543" t="s">
        <v>3768</v>
      </c>
      <c r="N59" s="545" t="str">
        <f>IF(EXACT(M59,"C - COMPANY ACT"),"LP",IF(EXACT(M59,"V- VEST ACT (WITHIN PARLIAMENT) "),"LP",IF(EXACT(M59,"FS - FRIENDLY SOCIETIES ACT"),"LP",IF(EXACT(M59,"UN - UNICORPORATED"),"LA",""))))</f>
        <v>LP</v>
      </c>
      <c r="O59" s="543" t="s">
        <v>8730</v>
      </c>
      <c r="P59" s="543" t="str">
        <f>IF(EXACT(O59,"Overseas Charities Operating in Jamaica"),"Medium",IF(EXACT(O59,"Muslim Groups/Foundations"),"Medium",IF(EXACT(O59,"Churches"),"Low",IF(EXACT(O59,"Benevolent Societies"),"Low",IF(EXACT(O59,"Alumni/Past Students Associations"),"Low",IF(EXACT(O59,"Schools(Government/Private)"),"Low",IF(EXACT(O59,"Govt.Based Trusts/Charities"),"Low",IF(EXACT(O59,"Trust"),"Medium",IF(EXACT(O59,"Company Based Foundations"),"Medium",IF(EXACT(O59,"Other Foundations"),"Medium",IF(EXACT(O59,"Unincorporated Groups"),"Medium","")))))))))))</f>
        <v>Low</v>
      </c>
      <c r="Q59" s="546" t="s">
        <v>1193</v>
      </c>
      <c r="R59" s="546"/>
      <c r="S59" s="546" t="s">
        <v>10418</v>
      </c>
      <c r="T59" s="543" t="s">
        <v>2754</v>
      </c>
      <c r="U59" s="548" t="s">
        <v>5710</v>
      </c>
      <c r="V59" s="544">
        <f>SUM(G59)</f>
        <v>44106</v>
      </c>
      <c r="W59" s="544">
        <v>45293</v>
      </c>
      <c r="X59" s="542" t="s">
        <v>13196</v>
      </c>
      <c r="Y59" s="606">
        <v>1</v>
      </c>
    </row>
    <row r="60" spans="1:25" ht="52" x14ac:dyDescent="0.35">
      <c r="A60" s="581"/>
      <c r="B60" s="578"/>
      <c r="C60" s="543" t="str">
        <f ca="1">IF(G60&lt;TODAY(),"Expired","Active")</f>
        <v>Expired</v>
      </c>
      <c r="D60" s="543" t="s">
        <v>2632</v>
      </c>
      <c r="E60" s="544">
        <v>44040</v>
      </c>
      <c r="F60" s="544">
        <f>E60</f>
        <v>44040</v>
      </c>
      <c r="G60" s="544">
        <f>DATE(YEAR(F60)+2,MONTH(F60),DAY(F60)-1)</f>
        <v>44769</v>
      </c>
      <c r="H60" s="543" t="s">
        <v>2633</v>
      </c>
      <c r="I60" s="543" t="s">
        <v>4301</v>
      </c>
      <c r="J60" s="543" t="s">
        <v>5719</v>
      </c>
      <c r="K60" s="543" t="s">
        <v>74</v>
      </c>
      <c r="L60" s="543" t="s">
        <v>15710</v>
      </c>
      <c r="M60" s="543" t="s">
        <v>3640</v>
      </c>
      <c r="N60" s="545" t="str">
        <f>IF(EXACT(M60,"C - COMPANY ACT"),"LP",IF(EXACT(M60,"V- VEST ACT (WITHIN PARLIAMENT) "),"LP",IF(EXACT(M60,"FS - FRIENDLY SOCIETIES ACT"),"LP",IF(EXACT(M60,"UN - UNICORPORATED"),"LA",""))))</f>
        <v>LP</v>
      </c>
      <c r="O60" s="543" t="s">
        <v>8728</v>
      </c>
      <c r="P60" s="543" t="str">
        <f>IF(EXACT(O60,"Overseas Charities Operating in Jamaica"),"Medium",IF(EXACT(O60,"Muslim Groups/Foundations"),"Medium",IF(EXACT(O60,"Churches"),"Low",IF(EXACT(O60,"Benevolent Societies"),"Low",IF(EXACT(O60,"Alumni/Past Students Associations"),"Low",IF(EXACT(O60,"Schools(Government/Private)"),"Low",IF(EXACT(O60,"Govt.Based Trusts/Charities"),"Low",IF(EXACT(O60,"Trust"),"Medium",IF(EXACT(O60,"Company Based Foundations"),"Medium",IF(EXACT(O60,"Other Foundations"),"Medium",IF(EXACT(O60,"Unincorporated Groups"),"Medium","")))))))))))</f>
        <v>Low</v>
      </c>
      <c r="Q60" s="542"/>
      <c r="R60" s="542"/>
      <c r="S60" s="546" t="s">
        <v>2147</v>
      </c>
      <c r="T60" s="543" t="s">
        <v>9750</v>
      </c>
      <c r="U60" s="548" t="s">
        <v>9751</v>
      </c>
      <c r="V60" s="544">
        <f>SUM(G60)</f>
        <v>44769</v>
      </c>
      <c r="W60" s="544">
        <v>45504</v>
      </c>
      <c r="X60" s="542" t="s">
        <v>4746</v>
      </c>
      <c r="Y60" s="606">
        <v>1</v>
      </c>
    </row>
    <row r="61" spans="1:25" ht="91" x14ac:dyDescent="0.35">
      <c r="A61" s="581"/>
      <c r="B61" s="578"/>
      <c r="C61" s="543" t="str">
        <f ca="1">IF(G61&lt;TODAY(),"Expired","Active")</f>
        <v>Expired</v>
      </c>
      <c r="D61" s="543" t="s">
        <v>2349</v>
      </c>
      <c r="E61" s="544">
        <v>43664</v>
      </c>
      <c r="F61" s="544">
        <f>E61</f>
        <v>43664</v>
      </c>
      <c r="G61" s="544">
        <f>DATE(YEAR(F61)+2,MONTH(F61),DAY(F61)-1)</f>
        <v>44394</v>
      </c>
      <c r="H61" s="543" t="s">
        <v>2274</v>
      </c>
      <c r="I61" s="543" t="s">
        <v>2275</v>
      </c>
      <c r="J61" s="543" t="s">
        <v>5726</v>
      </c>
      <c r="K61" s="543" t="s">
        <v>18</v>
      </c>
      <c r="L61" s="543" t="s">
        <v>5123</v>
      </c>
      <c r="M61" s="543" t="s">
        <v>3640</v>
      </c>
      <c r="N61" s="545" t="str">
        <f>IF(EXACT(M61,"C - COMPANY ACT"),"LP",IF(EXACT(M61,"V- VEST ACT (WITHIN PARLIAMENT) "),"LP",IF(EXACT(M61,"FS - FRIENDLY SOCIETIES ACT"),"LP",IF(EXACT(M61,"UN - UNICORPORATED"),"LA",""))))</f>
        <v>LP</v>
      </c>
      <c r="O61" s="543" t="s">
        <v>8728</v>
      </c>
      <c r="P61" s="543" t="str">
        <f>IF(EXACT(O61,"Overseas Charities Operating in Jamaica"),"Medium",IF(EXACT(O61,"Muslim Groups/Foundations"),"Medium",IF(EXACT(O61,"Churches"),"Low",IF(EXACT(O61,"Benevolent Societies"),"Low",IF(EXACT(O61,"Alumni/Past Students Associations"),"Low",IF(EXACT(O61,"Schools(Government/Private)"),"Low",IF(EXACT(O61,"Govt.Based Trusts/Charities"),"Low",IF(EXACT(O61,"Trust"),"Medium",IF(EXACT(O61,"Company Based Foundations"),"Medium",IF(EXACT(O61,"Other Foundations"),"Medium",IF(EXACT(O61,"Unincorporated Groups"),"Medium","")))))))))))</f>
        <v>Low</v>
      </c>
      <c r="Q61" s="543" t="s">
        <v>16394</v>
      </c>
      <c r="R61" s="543"/>
      <c r="S61" s="546" t="s">
        <v>5727</v>
      </c>
      <c r="T61" s="543" t="s">
        <v>16395</v>
      </c>
      <c r="U61" s="548" t="s">
        <v>16396</v>
      </c>
      <c r="V61" s="544">
        <f>SUM(G61)</f>
        <v>44394</v>
      </c>
      <c r="W61" s="544">
        <v>46085</v>
      </c>
      <c r="X61" s="542" t="s">
        <v>4745</v>
      </c>
      <c r="Y61" s="606">
        <v>1</v>
      </c>
    </row>
    <row r="62" spans="1:25" ht="39" x14ac:dyDescent="0.35">
      <c r="A62" s="581"/>
      <c r="B62" s="578"/>
      <c r="C62" s="543" t="str">
        <f ca="1">IF(G62&lt;TODAY(),"Expired","Active")</f>
        <v>Expired</v>
      </c>
      <c r="D62" s="543" t="s">
        <v>2205</v>
      </c>
      <c r="E62" s="544">
        <v>43507</v>
      </c>
      <c r="F62" s="544">
        <f>E62</f>
        <v>43507</v>
      </c>
      <c r="G62" s="544">
        <f>DATE(YEAR(F62)+2,MONTH(F62),DAY(F62)-1)</f>
        <v>44237</v>
      </c>
      <c r="H62" s="543" t="s">
        <v>4779</v>
      </c>
      <c r="I62" s="543" t="s">
        <v>8352</v>
      </c>
      <c r="J62" s="543" t="s">
        <v>5735</v>
      </c>
      <c r="K62" s="543" t="s">
        <v>11730</v>
      </c>
      <c r="L62" s="543" t="s">
        <v>5123</v>
      </c>
      <c r="M62" s="543" t="s">
        <v>3640</v>
      </c>
      <c r="N62" s="545" t="str">
        <f>IF(EXACT(M62,"C - COMPANY ACT"),"LP",IF(EXACT(M62,"V- VEST ACT (WITHIN PARLIAMENT) "),"LP",IF(EXACT(M62,"FS - FRIENDLY SOCIETIES ACT"),"LP",IF(EXACT(M62,"UN - UNICORPORATED"),"LA",""))))</f>
        <v>LP</v>
      </c>
      <c r="O62" s="543" t="s">
        <v>8728</v>
      </c>
      <c r="P62" s="543" t="str">
        <f>IF(EXACT(O62,"Overseas Charities Operating in Jamaica"),"Medium",IF(EXACT(O62,"Muslim Groups/Foundations"),"Medium",IF(EXACT(O62,"Churches"),"Low",IF(EXACT(O62,"Benevolent Societies"),"Low",IF(EXACT(O62,"Alumni/Past Students Associations"),"Low",IF(EXACT(O62,"Schools(Government/Private)"),"Low",IF(EXACT(O62,"Govt.Based Trusts/Charities"),"Low",IF(EXACT(O62,"Trust"),"Medium",IF(EXACT(O62,"Company Based Foundations"),"Medium",IF(EXACT(O62,"Other Foundations"),"Medium",IF(EXACT(O62,"Unincorporated Groups"),"Medium","")))))))))))</f>
        <v>Low</v>
      </c>
      <c r="Q62" s="543" t="s">
        <v>16673</v>
      </c>
      <c r="R62" s="543"/>
      <c r="S62" s="546" t="s">
        <v>10421</v>
      </c>
      <c r="T62" s="543" t="s">
        <v>2772</v>
      </c>
      <c r="U62" s="566" t="s">
        <v>16672</v>
      </c>
      <c r="V62" s="544">
        <f>SUM(G62)</f>
        <v>44237</v>
      </c>
      <c r="W62" s="544">
        <v>46176</v>
      </c>
      <c r="X62" s="542" t="s">
        <v>4745</v>
      </c>
      <c r="Y62" s="606">
        <v>1</v>
      </c>
    </row>
    <row r="63" spans="1:25" ht="52" x14ac:dyDescent="0.35">
      <c r="A63" s="508"/>
      <c r="B63" s="587"/>
      <c r="C63" s="543" t="str">
        <f ca="1">IF(G63&lt;TODAY(),"Expired","Active")</f>
        <v>Expired</v>
      </c>
      <c r="D63" s="543" t="s">
        <v>2684</v>
      </c>
      <c r="E63" s="544">
        <v>44124</v>
      </c>
      <c r="F63" s="544">
        <f>E63</f>
        <v>44124</v>
      </c>
      <c r="G63" s="544">
        <f>DATE(YEAR(F63)+2,MONTH(F63),DAY(F63)-1)</f>
        <v>44853</v>
      </c>
      <c r="H63" s="543" t="s">
        <v>2685</v>
      </c>
      <c r="I63" s="543" t="s">
        <v>4303</v>
      </c>
      <c r="J63" s="543" t="s">
        <v>5745</v>
      </c>
      <c r="K63" s="543" t="s">
        <v>74</v>
      </c>
      <c r="L63" s="543" t="s">
        <v>15710</v>
      </c>
      <c r="M63" s="543" t="s">
        <v>3640</v>
      </c>
      <c r="N63" s="543" t="str">
        <f>IF(EXACT(M63,"C - COMPANY ACT"),"LP",IF(EXACT(M63,"V- VEST ACT (WITHIN PARLIAMENT) "),"LP",IF(EXACT(M63,"FS - FRIENDLY SOCIETIES ACT"),"LP",IF(EXACT(M63,"UN - UNICORPORATED"),"LA",""))))</f>
        <v>LP</v>
      </c>
      <c r="O63" s="543" t="s">
        <v>8728</v>
      </c>
      <c r="P63" s="543" t="str">
        <f>IF(EXACT(O63,"Overseas Charities Operating in Jamaica"),"Medium",IF(EXACT(O63,"Muslim Groups/Foundations"),"Medium",IF(EXACT(O63,"Churches"),"Low",IF(EXACT(O63,"Benevolent Societies"),"Low",IF(EXACT(O63,"Alumni/Past Students Associations"),"Low",IF(EXACT(O63,"Schools(Government/Private)"),"Low",IF(EXACT(O63,"Govt.Based Trusts/Charities"),"Low",IF(EXACT(O63,"Trust"),"Medium",IF(EXACT(O63,"Company Based Foundations"),"Medium",IF(EXACT(O63,"Other Foundations"),"Medium",IF(EXACT(O63,"Unincorporated Groups"),"Medium","")))))))))))</f>
        <v>Low</v>
      </c>
      <c r="Q63" s="543"/>
      <c r="R63" s="543"/>
      <c r="S63" s="543" t="s">
        <v>2147</v>
      </c>
      <c r="T63" s="543" t="s">
        <v>2829</v>
      </c>
      <c r="U63" s="548" t="s">
        <v>1193</v>
      </c>
      <c r="V63" s="544">
        <f>SUM(G63)</f>
        <v>44853</v>
      </c>
      <c r="W63" s="544">
        <v>44872</v>
      </c>
      <c r="X63" s="542" t="s">
        <v>1193</v>
      </c>
      <c r="Y63" s="606">
        <v>1</v>
      </c>
    </row>
    <row r="64" spans="1:25" ht="65" x14ac:dyDescent="0.35">
      <c r="A64" s="577" t="s">
        <v>5757</v>
      </c>
      <c r="B64" s="578"/>
      <c r="C64" s="543" t="str">
        <f ca="1">IF(G64&lt;TODAY(),"Expired","Active")</f>
        <v>Expired</v>
      </c>
      <c r="D64" s="543" t="s">
        <v>766</v>
      </c>
      <c r="E64" s="544">
        <v>41990</v>
      </c>
      <c r="F64" s="544">
        <v>42721</v>
      </c>
      <c r="G64" s="544">
        <f>DATE(YEAR(F64)+2,MONTH(F64),DAY(F64)-1)</f>
        <v>43450</v>
      </c>
      <c r="H64" s="543" t="s">
        <v>767</v>
      </c>
      <c r="I64" s="543" t="s">
        <v>3238</v>
      </c>
      <c r="J64" s="543" t="s">
        <v>5758</v>
      </c>
      <c r="K64" s="543" t="s">
        <v>11728</v>
      </c>
      <c r="L64" s="543" t="s">
        <v>5123</v>
      </c>
      <c r="M64" s="543" t="s">
        <v>3640</v>
      </c>
      <c r="N64" s="545" t="str">
        <f>IF(EXACT(M64,"C - COMPANY ACT"),"LP",IF(EXACT(M64,"V- VEST ACT (WITHIN PARLIAMENT) "),"LP",IF(EXACT(M64,"FS - FRIENDLY SOCIETIES ACT"),"LP",IF(EXACT(M64,"UN - UNICORPORATED"),"LA",""))))</f>
        <v>LP</v>
      </c>
      <c r="O64" s="543" t="s">
        <v>8725</v>
      </c>
      <c r="P64" s="543" t="str">
        <f>IF(EXACT(O64,"Overseas Charities Operating in Jamaica"),"Medium",IF(EXACT(O64,"Muslim Groups/Foundations"),"Medium",IF(EXACT(O64,"Churches"),"Low",IF(EXACT(O64,"Benevolent Societies"),"Low",IF(EXACT(O64,"Alumni/Past Students Associations"),"Low",IF(EXACT(O64,"Schools(Government/Private)"),"Low",IF(EXACT(O64,"Govt.Based Trusts/Charities"),"Low",IF(EXACT(O64,"Trust"),"Medium",IF(EXACT(O64,"Company Based Foundations"),"Medium",IF(EXACT(O64,"Other Foundations"),"Medium",IF(EXACT(O64,"Unincorporated Groups"),"Medium","")))))))))))</f>
        <v>Medium</v>
      </c>
      <c r="Q64" s="543" t="s">
        <v>16497</v>
      </c>
      <c r="R64" s="543"/>
      <c r="S64" s="546" t="s">
        <v>768</v>
      </c>
      <c r="T64" s="543" t="s">
        <v>16498</v>
      </c>
      <c r="U64" s="548" t="s">
        <v>16499</v>
      </c>
      <c r="V64" s="544">
        <f>SUM(G64)</f>
        <v>43450</v>
      </c>
      <c r="W64" s="544">
        <v>46132</v>
      </c>
      <c r="X64" s="542" t="s">
        <v>4746</v>
      </c>
      <c r="Y64" s="606">
        <v>1</v>
      </c>
    </row>
    <row r="65" spans="1:25" ht="39" x14ac:dyDescent="0.35">
      <c r="A65" s="620" t="s">
        <v>11535</v>
      </c>
      <c r="B65" s="580"/>
      <c r="C65" s="550" t="str">
        <f ca="1">IF(G65&lt;TODAY(),"Expired","Active")</f>
        <v>Expired</v>
      </c>
      <c r="D65" s="550" t="s">
        <v>1804</v>
      </c>
      <c r="E65" s="551">
        <v>43122</v>
      </c>
      <c r="F65" s="551">
        <v>43852</v>
      </c>
      <c r="G65" s="551">
        <f>DATE(YEAR(F65)+2,MONTH(F65),DAY(F65)-1)</f>
        <v>44582</v>
      </c>
      <c r="H65" s="550" t="s">
        <v>1815</v>
      </c>
      <c r="I65" s="550" t="s">
        <v>8636</v>
      </c>
      <c r="J65" s="550" t="s">
        <v>5790</v>
      </c>
      <c r="K65" s="550" t="s">
        <v>11728</v>
      </c>
      <c r="L65" s="550" t="s">
        <v>5123</v>
      </c>
      <c r="M65" s="550" t="s">
        <v>3640</v>
      </c>
      <c r="N65" s="553" t="str">
        <f>IF(EXACT(M65,"C - COMPANY ACT"),"LP",IF(EXACT(M65,"V- VEST ACT (WITHIN PARLIAMENT) "),"LP",IF(EXACT(M65,"FS - FRIENDLY SOCIETIES ACT"),"LP",IF(EXACT(M65,"UN - UNICORPORATED"),"LA",""))))</f>
        <v>LP</v>
      </c>
      <c r="O65" s="550" t="s">
        <v>8725</v>
      </c>
      <c r="P65" s="550" t="str">
        <f>IF(EXACT(O65,"Overseas Charities Operating in Jamaica"),"Medium",IF(EXACT(O65,"Muslim Groups/Foundations"),"Medium",IF(EXACT(O65,"Churches"),"Low",IF(EXACT(O65,"Benevolent Societies"),"Low",IF(EXACT(O65,"Alumni/Past Students Associations"),"Low",IF(EXACT(O65,"Schools(Government/Private)"),"Low",IF(EXACT(O65,"Govt.Based Trusts/Charities"),"Low",IF(EXACT(O65,"Trust"),"Medium",IF(EXACT(O65,"Company Based Foundations"),"Medium",IF(EXACT(O65,"Other Foundations"),"Medium",IF(EXACT(O65,"Unincorporated Groups"),"Medium","")))))))))))</f>
        <v>Medium</v>
      </c>
      <c r="Q65" s="550" t="s">
        <v>12204</v>
      </c>
      <c r="R65" s="550"/>
      <c r="S65" s="550" t="s">
        <v>10429</v>
      </c>
      <c r="T65" s="550" t="s">
        <v>2897</v>
      </c>
      <c r="U65" s="548" t="s">
        <v>5791</v>
      </c>
      <c r="V65" s="544">
        <f>SUM(G65)</f>
        <v>44582</v>
      </c>
      <c r="W65" s="544">
        <v>45079</v>
      </c>
      <c r="X65" s="542" t="s">
        <v>4745</v>
      </c>
      <c r="Y65" s="606">
        <v>1</v>
      </c>
    </row>
    <row r="66" spans="1:25" ht="39" x14ac:dyDescent="0.35">
      <c r="A66" s="581"/>
      <c r="B66" s="578"/>
      <c r="C66" s="543" t="str">
        <f ca="1">IF(G66&lt;TODAY(),"Expired","Active")</f>
        <v>Expired</v>
      </c>
      <c r="D66" s="543" t="s">
        <v>1331</v>
      </c>
      <c r="E66" s="544">
        <v>42593</v>
      </c>
      <c r="F66" s="544">
        <v>44054</v>
      </c>
      <c r="G66" s="544">
        <f>DATE(YEAR(F66)+2,MONTH(F66),DAY(F66)-1)</f>
        <v>44783</v>
      </c>
      <c r="H66" s="543" t="s">
        <v>2481</v>
      </c>
      <c r="I66" s="543" t="s">
        <v>8003</v>
      </c>
      <c r="J66" s="543" t="s">
        <v>5824</v>
      </c>
      <c r="K66" s="543" t="s">
        <v>9</v>
      </c>
      <c r="L66" s="543" t="s">
        <v>3368</v>
      </c>
      <c r="M66" s="548" t="s">
        <v>3640</v>
      </c>
      <c r="N66" s="545" t="str">
        <f>IF(EXACT(M66,"C - COMPANY ACT"),"LP",IF(EXACT(M66,"V- VEST ACT (WITHIN PARLIAMENT) "),"LP",IF(EXACT(M66,"FS - FRIENDLY SOCIETIES ACT"),"LP",IF(EXACT(M66,"UN - UNICORPORATED"),"LA",""))))</f>
        <v>LP</v>
      </c>
      <c r="O66" s="543" t="s">
        <v>8726</v>
      </c>
      <c r="P66" s="543" t="str">
        <f>IF(EXACT(O66,"Overseas Charities Operating in Jamaica"),"Medium",IF(EXACT(O66,"Muslim Groups/Foundations"),"Medium",IF(EXACT(O66,"Churches"),"Low",IF(EXACT(O66,"Benevolent Societies"),"Low",IF(EXACT(O66,"Alumni/Past Students Associations"),"Low",IF(EXACT(O66,"Schools(Government/Private)"),"Low",IF(EXACT(O66,"Govt.Based Trusts/Charities"),"Low",IF(EXACT(O66,"Trust"),"Medium",IF(EXACT(O66,"Company Based Foundations"),"Medium",IF(EXACT(O66,"Other Foundations"),"Medium",IF(EXACT(O66,"Unincorporated Groups"),"Medium","")))))))))))</f>
        <v>Medium</v>
      </c>
      <c r="Q66" s="543" t="s">
        <v>1193</v>
      </c>
      <c r="R66" s="543"/>
      <c r="S66" s="546" t="s">
        <v>10432</v>
      </c>
      <c r="T66" s="543" t="s">
        <v>9041</v>
      </c>
      <c r="U66" s="548" t="s">
        <v>2107</v>
      </c>
      <c r="V66" s="544">
        <f>SUM(G66)</f>
        <v>44783</v>
      </c>
      <c r="W66" s="544">
        <v>45533</v>
      </c>
      <c r="X66" s="542" t="s">
        <v>4745</v>
      </c>
      <c r="Y66" s="606">
        <v>1</v>
      </c>
    </row>
    <row r="67" spans="1:25" ht="39" x14ac:dyDescent="0.35">
      <c r="A67" s="577"/>
      <c r="B67" s="578"/>
      <c r="C67" s="543" t="str">
        <f ca="1">IF(G67&lt;TODAY(),"Expired","Active")</f>
        <v>Expired</v>
      </c>
      <c r="D67" s="543" t="s">
        <v>116</v>
      </c>
      <c r="E67" s="544">
        <v>41745</v>
      </c>
      <c r="F67" s="544">
        <v>43937</v>
      </c>
      <c r="G67" s="544">
        <f>DATE(YEAR(F67)+2,MONTH(F67),DAY(F67)-1)</f>
        <v>44666</v>
      </c>
      <c r="H67" s="543" t="s">
        <v>117</v>
      </c>
      <c r="I67" s="543" t="s">
        <v>3124</v>
      </c>
      <c r="J67" s="543" t="s">
        <v>5826</v>
      </c>
      <c r="K67" s="543" t="s">
        <v>11728</v>
      </c>
      <c r="L67" s="543" t="s">
        <v>5123</v>
      </c>
      <c r="M67" s="543" t="s">
        <v>3640</v>
      </c>
      <c r="N67" s="545" t="str">
        <f>IF(EXACT(M67,"C - COMPANY ACT"),"LP",IF(EXACT(M67,"V- VEST ACT (WITHIN PARLIAMENT) "),"LP",IF(EXACT(M67,"FS - FRIENDLY SOCIETIES ACT"),"LP",IF(EXACT(M67,"UN - UNICORPORATED"),"LA",""))))</f>
        <v>LP</v>
      </c>
      <c r="O67" s="543" t="s">
        <v>8725</v>
      </c>
      <c r="P67" s="543" t="str">
        <f>IF(EXACT(O67,"Overseas Charities Operating in Jamaica"),"Medium",IF(EXACT(O67,"Muslim Groups/Foundations"),"Medium",IF(EXACT(O67,"Churches"),"Low",IF(EXACT(O67,"Benevolent Societies"),"Low",IF(EXACT(O67,"Alumni/Past Students Associations"),"Low",IF(EXACT(O67,"Schools(Government/Private)"),"Low",IF(EXACT(O67,"Govt.Based Trusts/Charities"),"Low",IF(EXACT(O67,"Trust"),"Medium",IF(EXACT(O67,"Company Based Foundations"),"Medium",IF(EXACT(O67,"Other Foundations"),"Medium",IF(EXACT(O67,"Unincorporated Groups"),"Medium","")))))))))))</f>
        <v>Medium</v>
      </c>
      <c r="Q67" s="543" t="s">
        <v>14150</v>
      </c>
      <c r="R67" s="543"/>
      <c r="S67" s="546" t="s">
        <v>482</v>
      </c>
      <c r="T67" s="543" t="s">
        <v>14151</v>
      </c>
      <c r="U67" s="548" t="s">
        <v>5827</v>
      </c>
      <c r="V67" s="544">
        <f>SUM(G67)</f>
        <v>44666</v>
      </c>
      <c r="W67" s="544">
        <v>45463</v>
      </c>
      <c r="X67" s="542" t="s">
        <v>4745</v>
      </c>
      <c r="Y67" s="606">
        <v>1</v>
      </c>
    </row>
    <row r="68" spans="1:25" ht="39" x14ac:dyDescent="0.35">
      <c r="A68" s="577"/>
      <c r="B68" s="578"/>
      <c r="C68" s="543" t="str">
        <f ca="1">IF(G68&lt;TODAY(),"Expired","Active")</f>
        <v>Expired</v>
      </c>
      <c r="D68" s="543" t="s">
        <v>2170</v>
      </c>
      <c r="E68" s="544">
        <v>43476</v>
      </c>
      <c r="F68" s="544">
        <f>E68</f>
        <v>43476</v>
      </c>
      <c r="G68" s="544">
        <f>DATE(YEAR(F68)+2,MONTH(F68),DAY(F68)-1)</f>
        <v>44206</v>
      </c>
      <c r="H68" s="543" t="s">
        <v>5036</v>
      </c>
      <c r="I68" s="543" t="s">
        <v>4321</v>
      </c>
      <c r="J68" s="543" t="s">
        <v>5848</v>
      </c>
      <c r="K68" s="543" t="s">
        <v>18</v>
      </c>
      <c r="L68" s="543" t="s">
        <v>5123</v>
      </c>
      <c r="M68" s="543" t="s">
        <v>3640</v>
      </c>
      <c r="N68" s="545" t="str">
        <f>IF(EXACT(M68,"C - COMPANY ACT"),"LP",IF(EXACT(M68,"V- VEST ACT (WITHIN PARLIAMENT) "),"LP",IF(EXACT(M68,"FS - FRIENDLY SOCIETIES ACT"),"LP",IF(EXACT(M68,"UN - UNICORPORATED"),"LA",""))))</f>
        <v>LP</v>
      </c>
      <c r="O68" s="543" t="s">
        <v>8725</v>
      </c>
      <c r="P68" s="543" t="str">
        <f>IF(EXACT(O68,"Overseas Charities Operating in Jamaica"),"Medium",IF(EXACT(O68,"Muslim Groups/Foundations"),"Medium",IF(EXACT(O68,"Churches"),"Low",IF(EXACT(O68,"Benevolent Societies"),"Low",IF(EXACT(O68,"Alumni/Past Students Associations"),"Low",IF(EXACT(O68,"Schools(Government/Private)"),"Low",IF(EXACT(O68,"Govt.Based Trusts/Charities"),"Low",IF(EXACT(O68,"Trust"),"Medium",IF(EXACT(O68,"Company Based Foundations"),"Medium",IF(EXACT(O68,"Other Foundations"),"Medium",IF(EXACT(O68,"Unincorporated Groups"),"Medium","")))))))))))</f>
        <v>Medium</v>
      </c>
      <c r="Q68" s="543" t="s">
        <v>16632</v>
      </c>
      <c r="R68" s="543"/>
      <c r="S68" s="546" t="s">
        <v>2932</v>
      </c>
      <c r="T68" s="543" t="s">
        <v>16633</v>
      </c>
      <c r="U68" s="548" t="s">
        <v>16634</v>
      </c>
      <c r="V68" s="544">
        <f>SUM(G68)</f>
        <v>44206</v>
      </c>
      <c r="W68" s="544">
        <v>46149</v>
      </c>
      <c r="X68" s="542" t="s">
        <v>4746</v>
      </c>
      <c r="Y68" s="606">
        <v>1</v>
      </c>
    </row>
    <row r="69" spans="1:25" ht="143" x14ac:dyDescent="0.35">
      <c r="A69" s="577"/>
      <c r="B69" s="578"/>
      <c r="C69" s="543" t="str">
        <f ca="1">IF(G69&lt;TODAY(),"Expired","Active")</f>
        <v>Expired</v>
      </c>
      <c r="D69" s="543" t="s">
        <v>1118</v>
      </c>
      <c r="E69" s="544">
        <v>42354</v>
      </c>
      <c r="F69" s="544">
        <v>43085</v>
      </c>
      <c r="G69" s="544">
        <f>DATE(YEAR(F69)+2,MONTH(F69),DAY(F69)-1)</f>
        <v>43814</v>
      </c>
      <c r="H69" s="543" t="s">
        <v>1119</v>
      </c>
      <c r="I69" s="543" t="s">
        <v>4323</v>
      </c>
      <c r="J69" s="543" t="s">
        <v>5857</v>
      </c>
      <c r="K69" s="543" t="s">
        <v>7</v>
      </c>
      <c r="L69" s="543" t="s">
        <v>5123</v>
      </c>
      <c r="M69" s="543" t="s">
        <v>3640</v>
      </c>
      <c r="N69" s="545" t="str">
        <f>IF(EXACT(M69,"C - COMPANY ACT"),"LP",IF(EXACT(M69,"V- VEST ACT (WITHIN PARLIAMENT) "),"LP",IF(EXACT(M69,"FS - FRIENDLY SOCIETIES ACT"),"LP",IF(EXACT(M69,"UN - UNICORPORATED"),"LA",""))))</f>
        <v>LP</v>
      </c>
      <c r="O69" s="543" t="s">
        <v>8725</v>
      </c>
      <c r="P69" s="543" t="str">
        <f>IF(EXACT(O69,"Overseas Charities Operating in Jamaica"),"Medium",IF(EXACT(O69,"Muslim Groups/Foundations"),"Medium",IF(EXACT(O69,"Churches"),"Low",IF(EXACT(O69,"Benevolent Societies"),"Low",IF(EXACT(O69,"Alumni/Past Students Associations"),"Low",IF(EXACT(O69,"Schools(Government/Private)"),"Low",IF(EXACT(O69,"Govt.Based Trusts/Charities"),"Low",IF(EXACT(O69,"Trust"),"Medium",IF(EXACT(O69,"Company Based Foundations"),"Medium",IF(EXACT(O69,"Other Foundations"),"Medium",IF(EXACT(O69,"Unincorporated Groups"),"Medium","")))))))))))</f>
        <v>Medium</v>
      </c>
      <c r="Q69" s="543" t="s">
        <v>1193</v>
      </c>
      <c r="R69" s="543"/>
      <c r="S69" s="546" t="s">
        <v>1131</v>
      </c>
      <c r="T69" s="543" t="s">
        <v>9768</v>
      </c>
      <c r="U69" s="548" t="s">
        <v>9767</v>
      </c>
      <c r="V69" s="544">
        <f>SUM(G69)</f>
        <v>43814</v>
      </c>
      <c r="W69" s="544">
        <v>45743</v>
      </c>
      <c r="X69" s="542" t="s">
        <v>4745</v>
      </c>
      <c r="Y69" s="606">
        <v>1</v>
      </c>
    </row>
    <row r="70" spans="1:25" ht="26" x14ac:dyDescent="0.35">
      <c r="A70" s="577"/>
      <c r="B70" s="578"/>
      <c r="C70" s="543" t="str">
        <f ca="1">IF(G70&lt;TODAY(),"Expired","Active")</f>
        <v>Expired</v>
      </c>
      <c r="D70" s="543" t="s">
        <v>2197</v>
      </c>
      <c r="E70" s="544">
        <v>43495</v>
      </c>
      <c r="F70" s="544">
        <f>E70</f>
        <v>43495</v>
      </c>
      <c r="G70" s="544">
        <f>DATE(YEAR(F70)+2,MONTH(F70),DAY(F70)-1)</f>
        <v>44225</v>
      </c>
      <c r="H70" s="543" t="s">
        <v>4785</v>
      </c>
      <c r="I70" s="543" t="s">
        <v>4325</v>
      </c>
      <c r="J70" s="543" t="s">
        <v>5859</v>
      </c>
      <c r="K70" s="543" t="s">
        <v>5122</v>
      </c>
      <c r="L70" s="543" t="s">
        <v>5123</v>
      </c>
      <c r="M70" s="543" t="s">
        <v>3640</v>
      </c>
      <c r="N70" s="545" t="str">
        <f>IF(EXACT(M70,"C - COMPANY ACT"),"LP",IF(EXACT(M70,"V- VEST ACT (WITHIN PARLIAMENT) "),"LP",IF(EXACT(M70,"FS - FRIENDLY SOCIETIES ACT"),"LP",IF(EXACT(M70,"UN - UNICORPORATED"),"LA",""))))</f>
        <v>LP</v>
      </c>
      <c r="O70" s="543" t="s">
        <v>8725</v>
      </c>
      <c r="P70" s="543" t="str">
        <f>IF(EXACT(O70,"Overseas Charities Operating in Jamaica"),"Medium",IF(EXACT(O70,"Muslim Groups/Foundations"),"Medium",IF(EXACT(O70,"Churches"),"Low",IF(EXACT(O70,"Benevolent Societies"),"Low",IF(EXACT(O70,"Alumni/Past Students Associations"),"Low",IF(EXACT(O70,"Schools(Government/Private)"),"Low",IF(EXACT(O70,"Govt.Based Trusts/Charities"),"Low",IF(EXACT(O70,"Trust"),"Medium",IF(EXACT(O70,"Company Based Foundations"),"Medium",IF(EXACT(O70,"Other Foundations"),"Medium",IF(EXACT(O70,"Unincorporated Groups"),"Medium","")))))))))))</f>
        <v>Medium</v>
      </c>
      <c r="Q70" s="543" t="s">
        <v>11739</v>
      </c>
      <c r="R70" s="543"/>
      <c r="S70" s="543" t="s">
        <v>2157</v>
      </c>
      <c r="T70" s="543" t="s">
        <v>2768</v>
      </c>
      <c r="U70" s="548" t="s">
        <v>5860</v>
      </c>
      <c r="V70" s="544">
        <f>SUM(G70)</f>
        <v>44225</v>
      </c>
      <c r="W70" s="544">
        <v>45016</v>
      </c>
      <c r="X70" s="542" t="s">
        <v>4745</v>
      </c>
      <c r="Y70" s="606">
        <v>1</v>
      </c>
    </row>
    <row r="71" spans="1:25" ht="39" x14ac:dyDescent="0.35">
      <c r="A71" s="590"/>
      <c r="B71" s="591"/>
      <c r="C71" s="416" t="str">
        <f ca="1">IF(G71&lt;TODAY(),"Expired","Active")</f>
        <v>Expired</v>
      </c>
      <c r="D71" s="416" t="s">
        <v>2620</v>
      </c>
      <c r="E71" s="563">
        <v>44025</v>
      </c>
      <c r="F71" s="563">
        <f>E71</f>
        <v>44025</v>
      </c>
      <c r="G71" s="563">
        <f>DATE(YEAR(F71)+2,MONTH(F71),DAY(F71)-1)</f>
        <v>44754</v>
      </c>
      <c r="H71" s="416" t="s">
        <v>2621</v>
      </c>
      <c r="I71" s="416" t="s">
        <v>4326</v>
      </c>
      <c r="J71" s="416" t="s">
        <v>5861</v>
      </c>
      <c r="K71" s="416" t="s">
        <v>11730</v>
      </c>
      <c r="L71" s="416" t="s">
        <v>5123</v>
      </c>
      <c r="M71" s="416" t="s">
        <v>3640</v>
      </c>
      <c r="N71" s="564" t="str">
        <f>IF(EXACT(M71,"C - COMPANY ACT"),"LP",IF(EXACT(M71,"V- VEST ACT (WITHIN PARLIAMENT) "),"LP",IF(EXACT(M71,"FS - FRIENDLY SOCIETIES ACT"),"LP",IF(EXACT(M71,"UN - UNICORPORATED"),"LA",""))))</f>
        <v>LP</v>
      </c>
      <c r="O71" s="416" t="s">
        <v>8725</v>
      </c>
      <c r="P71" s="416" t="str">
        <f>IF(EXACT(O71,"Overseas Charities Operating in Jamaica"),"Medium",IF(EXACT(O71,"Muslim Groups/Foundations"),"Medium",IF(EXACT(O71,"Churches"),"Low",IF(EXACT(O71,"Benevolent Societies"),"Low",IF(EXACT(O71,"Alumni/Past Students Associations"),"Low",IF(EXACT(O71,"Schools(Government/Private)"),"Low",IF(EXACT(O71,"Govt.Based Trusts/Charities"),"Low",IF(EXACT(O71,"Trust"),"Medium",IF(EXACT(O71,"Company Based Foundations"),"Medium",IF(EXACT(O71,"Other Foundations"),"Medium",IF(EXACT(O71,"Unincorporated Groups"),"Medium","")))))))))))</f>
        <v>Medium</v>
      </c>
      <c r="Q71" s="543" t="s">
        <v>16086</v>
      </c>
      <c r="R71" s="543"/>
      <c r="S71" s="546" t="s">
        <v>5862</v>
      </c>
      <c r="T71" s="416" t="s">
        <v>9765</v>
      </c>
      <c r="U71" s="567" t="s">
        <v>16087</v>
      </c>
      <c r="V71" s="544">
        <f>SUM(G71)</f>
        <v>44754</v>
      </c>
      <c r="W71" s="544">
        <v>46037</v>
      </c>
      <c r="X71" s="542" t="s">
        <v>4745</v>
      </c>
      <c r="Y71" s="606">
        <v>1</v>
      </c>
    </row>
    <row r="72" spans="1:25" ht="39" x14ac:dyDescent="0.35">
      <c r="A72" s="577" t="s">
        <v>11550</v>
      </c>
      <c r="B72" s="578"/>
      <c r="C72" s="543" t="str">
        <f ca="1">IF(G72&lt;TODAY(),"Expired","Active")</f>
        <v>Expired</v>
      </c>
      <c r="D72" s="543" t="s">
        <v>3766</v>
      </c>
      <c r="E72" s="544">
        <v>44365</v>
      </c>
      <c r="F72" s="544">
        <v>45095</v>
      </c>
      <c r="G72" s="544">
        <f>DATE(YEAR(F72)+2,MONTH(F72),DAY(F72)-1)</f>
        <v>45825</v>
      </c>
      <c r="H72" s="543" t="s">
        <v>4101</v>
      </c>
      <c r="I72" s="543" t="s">
        <v>8008</v>
      </c>
      <c r="J72" s="543" t="s">
        <v>5873</v>
      </c>
      <c r="K72" s="543" t="s">
        <v>24</v>
      </c>
      <c r="L72" s="543" t="s">
        <v>5123</v>
      </c>
      <c r="M72" s="543" t="s">
        <v>3640</v>
      </c>
      <c r="N72" s="545" t="str">
        <f>IF(EXACT(M72,"C - COMPANY ACT"),"LP",IF(EXACT(M72,"V- VEST ACT (WITHIN PARLIAMENT) "),"LP",IF(EXACT(M72,"FS - FRIENDLY SOCIETIES ACT"),"LP",IF(EXACT(M72,"UN - UNICORPORATED"),"LA",""))))</f>
        <v>LP</v>
      </c>
      <c r="O72" s="543" t="s">
        <v>8728</v>
      </c>
      <c r="P72" s="543" t="str">
        <f>IF(EXACT(O72,"Overseas Charities Operating in Jamaica"),"Medium",IF(EXACT(O72,"Muslim Groups/Foundations"),"Medium",IF(EXACT(O72,"Churches"),"Low",IF(EXACT(O72,"Benevolent Societies"),"Low",IF(EXACT(O72,"Alumni/Past Students Associations"),"Low",IF(EXACT(O72,"Schools(Government/Private)"),"Low",IF(EXACT(O72,"Govt.Based Trusts/Charities"),"Low",IF(EXACT(O72,"Trust"),"Medium",IF(EXACT(O72,"Company Based Foundations"),"Medium",IF(EXACT(O72,"Other Foundations"),"Medium",IF(EXACT(O72,"Unincorporated Groups"),"Medium","")))))))))))</f>
        <v>Low</v>
      </c>
      <c r="Q72" s="543" t="s">
        <v>13363</v>
      </c>
      <c r="R72" s="543"/>
      <c r="S72" s="546" t="s">
        <v>10423</v>
      </c>
      <c r="T72" s="543" t="s">
        <v>13364</v>
      </c>
      <c r="U72" s="548" t="s">
        <v>13365</v>
      </c>
      <c r="V72" s="544">
        <f>SUM(G72)</f>
        <v>45825</v>
      </c>
      <c r="W72" s="544">
        <v>46062</v>
      </c>
      <c r="X72" s="542" t="s">
        <v>4745</v>
      </c>
      <c r="Y72" s="606">
        <v>1</v>
      </c>
    </row>
    <row r="73" spans="1:25" ht="39" x14ac:dyDescent="0.35">
      <c r="A73" s="589" t="s">
        <v>11535</v>
      </c>
      <c r="B73" s="580"/>
      <c r="C73" s="550" t="str">
        <f ca="1">IF(G73&lt;TODAY(),"Expired","Active")</f>
        <v>Expired</v>
      </c>
      <c r="D73" s="550" t="s">
        <v>1199</v>
      </c>
      <c r="E73" s="551">
        <v>41995</v>
      </c>
      <c r="F73" s="551">
        <f>E73</f>
        <v>41995</v>
      </c>
      <c r="G73" s="551">
        <f>DATE(YEAR(F73)+2,MONTH(F73),DAY(F73)-1)</f>
        <v>42725</v>
      </c>
      <c r="H73" s="550" t="s">
        <v>1209</v>
      </c>
      <c r="I73" s="550" t="s">
        <v>8637</v>
      </c>
      <c r="J73" s="550" t="s">
        <v>5878</v>
      </c>
      <c r="K73" s="550" t="s">
        <v>11728</v>
      </c>
      <c r="L73" s="550" t="s">
        <v>5123</v>
      </c>
      <c r="M73" s="550" t="s">
        <v>3640</v>
      </c>
      <c r="N73" s="553" t="str">
        <f>IF(EXACT(M73,"C - COMPANY ACT"),"LP",IF(EXACT(M73,"V- VEST ACT (WITHIN PARLIAMENT) "),"LP",IF(EXACT(M73,"FS - FRIENDLY SOCIETIES ACT"),"LP",IF(EXACT(M73,"UN - UNICORPORATED"),"LA",""))))</f>
        <v>LP</v>
      </c>
      <c r="O73" s="550" t="s">
        <v>8728</v>
      </c>
      <c r="P73" s="550" t="str">
        <f>IF(EXACT(O73,"Overseas Charities Operating in Jamaica"),"Medium",IF(EXACT(O73,"Muslim Groups/Foundations"),"Medium",IF(EXACT(O73,"Churches"),"Low",IF(EXACT(O73,"Benevolent Societies"),"Low",IF(EXACT(O73,"Alumni/Past Students Associations"),"Low",IF(EXACT(O73,"Schools(Government/Private)"),"Low",IF(EXACT(O73,"Govt.Based Trusts/Charities"),"Low",IF(EXACT(O73,"Trust"),"Medium",IF(EXACT(O73,"Company Based Foundations"),"Medium",IF(EXACT(O73,"Other Foundations"),"Medium",IF(EXACT(O73,"Unincorporated Groups"),"Medium","")))))))))))</f>
        <v>Low</v>
      </c>
      <c r="Q73" s="549"/>
      <c r="R73" s="549"/>
      <c r="S73" s="550" t="s">
        <v>10444</v>
      </c>
      <c r="T73" s="549" t="s">
        <v>12288</v>
      </c>
      <c r="U73" s="549" t="s">
        <v>12289</v>
      </c>
      <c r="V73" s="544">
        <f>SUM(G73)</f>
        <v>42725</v>
      </c>
      <c r="W73" s="556">
        <v>45203</v>
      </c>
      <c r="X73" s="549" t="s">
        <v>4745</v>
      </c>
      <c r="Y73" s="606">
        <v>1</v>
      </c>
    </row>
    <row r="74" spans="1:25" ht="65" x14ac:dyDescent="0.35">
      <c r="A74" s="577"/>
      <c r="B74" s="578"/>
      <c r="C74" s="543" t="str">
        <f ca="1">IF(G74&lt;TODAY(),"Expired","Active")</f>
        <v>Expired</v>
      </c>
      <c r="D74" s="543" t="s">
        <v>1112</v>
      </c>
      <c r="E74" s="544">
        <v>42352</v>
      </c>
      <c r="F74" s="544">
        <v>43175</v>
      </c>
      <c r="G74" s="544">
        <f>DATE(YEAR(F74)+2,MONTH(F74),DAY(F74)-1)</f>
        <v>43905</v>
      </c>
      <c r="H74" s="543" t="s">
        <v>1113</v>
      </c>
      <c r="I74" s="543" t="s">
        <v>4330</v>
      </c>
      <c r="J74" s="543" t="s">
        <v>5889</v>
      </c>
      <c r="K74" s="543" t="s">
        <v>3469</v>
      </c>
      <c r="L74" s="543" t="s">
        <v>15710</v>
      </c>
      <c r="M74" s="543" t="s">
        <v>3640</v>
      </c>
      <c r="N74" s="545" t="str">
        <f>IF(EXACT(M74,"C - COMPANY ACT"),"LP",IF(EXACT(M74,"V- VEST ACT (WITHIN PARLIAMENT) "),"LP",IF(EXACT(M74,"FS - FRIENDLY SOCIETIES ACT"),"LP",IF(EXACT(M74,"UN - UNICORPORATED"),"LA",""))))</f>
        <v>LP</v>
      </c>
      <c r="O74" s="543" t="s">
        <v>8725</v>
      </c>
      <c r="P74" s="543" t="str">
        <f>IF(EXACT(O74,"Overseas Charities Operating in Jamaica"),"Medium",IF(EXACT(O74,"Muslim Groups/Foundations"),"Medium",IF(EXACT(O74,"Churches"),"Low",IF(EXACT(O74,"Benevolent Societies"),"Low",IF(EXACT(O74,"Alumni/Past Students Associations"),"Low",IF(EXACT(O74,"Schools(Government/Private)"),"Low",IF(EXACT(O74,"Govt.Based Trusts/Charities"),"Low",IF(EXACT(O74,"Trust"),"Medium",IF(EXACT(O74,"Company Based Foundations"),"Medium",IF(EXACT(O74,"Other Foundations"),"Medium",IF(EXACT(O74,"Unincorporated Groups"),"Medium","")))))))))))</f>
        <v>Medium</v>
      </c>
      <c r="Q74" s="542"/>
      <c r="R74" s="542"/>
      <c r="S74" s="543" t="s">
        <v>10448</v>
      </c>
      <c r="T74" s="543" t="s">
        <v>1951</v>
      </c>
      <c r="U74" s="548" t="s">
        <v>5890</v>
      </c>
      <c r="V74" s="544">
        <f>SUM(G74)</f>
        <v>43905</v>
      </c>
      <c r="W74" s="544">
        <v>45475</v>
      </c>
      <c r="X74" s="542" t="s">
        <v>4746</v>
      </c>
      <c r="Y74" s="606">
        <v>1</v>
      </c>
    </row>
    <row r="75" spans="1:25" ht="26" x14ac:dyDescent="0.35">
      <c r="A75" s="583"/>
      <c r="B75" s="584"/>
      <c r="C75" s="416" t="str">
        <f ca="1">IF(G75&lt;TODAY(),"Expired","Active")</f>
        <v>Expired</v>
      </c>
      <c r="D75" s="416" t="s">
        <v>1828</v>
      </c>
      <c r="E75" s="563">
        <v>43088</v>
      </c>
      <c r="F75" s="563">
        <f>E75</f>
        <v>43088</v>
      </c>
      <c r="G75" s="563">
        <f>DATE(YEAR(F75)+2,MONTH(F75),DAY(F75)-1)</f>
        <v>43817</v>
      </c>
      <c r="H75" s="416" t="s">
        <v>1832</v>
      </c>
      <c r="I75" s="416" t="s">
        <v>3012</v>
      </c>
      <c r="J75" s="416" t="s">
        <v>5913</v>
      </c>
      <c r="K75" s="416" t="s">
        <v>30</v>
      </c>
      <c r="L75" s="416" t="s">
        <v>15709</v>
      </c>
      <c r="M75" s="416" t="s">
        <v>3640</v>
      </c>
      <c r="N75" s="564" t="str">
        <f>IF(EXACT(M75,"C - COMPANY ACT"),"LP",IF(EXACT(M75,"V- VEST ACT (WITHIN PARLIAMENT) "),"LP",IF(EXACT(M75,"FS - FRIENDLY SOCIETIES ACT"),"LP",IF(EXACT(M75,"UN - UNICORPORATED"),"LA",""))))</f>
        <v>LP</v>
      </c>
      <c r="O75" s="416" t="s">
        <v>8728</v>
      </c>
      <c r="P75" s="416" t="str">
        <f>IF(EXACT(O75,"Overseas Charities Operating in Jamaica"),"Medium",IF(EXACT(O75,"Muslim Groups/Foundations"),"Medium",IF(EXACT(O75,"Churches"),"Low",IF(EXACT(O75,"Benevolent Societies"),"Low",IF(EXACT(O75,"Alumni/Past Students Associations"),"Low",IF(EXACT(O75,"Schools(Government/Private)"),"Low",IF(EXACT(O75,"Govt.Based Trusts/Charities"),"Low",IF(EXACT(O75,"Trust"),"Medium",IF(EXACT(O75,"Company Based Foundations"),"Medium",IF(EXACT(O75,"Other Foundations"),"Medium",IF(EXACT(O75,"Unincorporated Groups"),"Medium","")))))))))))</f>
        <v>Low</v>
      </c>
      <c r="Q75" s="543" t="s">
        <v>16646</v>
      </c>
      <c r="R75" s="543"/>
      <c r="S75" s="416" t="s">
        <v>10451</v>
      </c>
      <c r="T75" s="543" t="s">
        <v>16647</v>
      </c>
      <c r="U75" s="548" t="s">
        <v>16648</v>
      </c>
      <c r="V75" s="544">
        <f>SUM(G75)</f>
        <v>43817</v>
      </c>
      <c r="W75" s="544">
        <v>46157</v>
      </c>
      <c r="X75" s="542" t="s">
        <v>4745</v>
      </c>
      <c r="Y75" s="606">
        <v>1</v>
      </c>
    </row>
    <row r="76" spans="1:25" ht="52" x14ac:dyDescent="0.35">
      <c r="A76" s="585"/>
      <c r="B76" s="586"/>
      <c r="C76" s="543" t="str">
        <f ca="1">IF(G76&lt;TODAY(),"Expired","Active")</f>
        <v>Expired</v>
      </c>
      <c r="D76" s="543" t="s">
        <v>3677</v>
      </c>
      <c r="E76" s="544">
        <v>43690</v>
      </c>
      <c r="F76" s="544">
        <f>E76</f>
        <v>43690</v>
      </c>
      <c r="G76" s="544">
        <f>DATE(YEAR(F76)+2,MONTH(F76),DAY(F76)-1)</f>
        <v>44420</v>
      </c>
      <c r="H76" s="543" t="s">
        <v>2373</v>
      </c>
      <c r="I76" s="543" t="s">
        <v>4332</v>
      </c>
      <c r="J76" s="543" t="s">
        <v>5915</v>
      </c>
      <c r="K76" s="543" t="s">
        <v>11728</v>
      </c>
      <c r="L76" s="543" t="s">
        <v>5123</v>
      </c>
      <c r="M76" s="543" t="s">
        <v>3640</v>
      </c>
      <c r="N76" s="545" t="str">
        <f>IF(EXACT(M76,"C - COMPANY ACT"),"LP",IF(EXACT(M76,"V- VEST ACT (WITHIN PARLIAMENT) "),"LP",IF(EXACT(M76,"FS - FRIENDLY SOCIETIES ACT"),"LP",IF(EXACT(M76,"UN - UNICORPORATED"),"LA",""))))</f>
        <v>LP</v>
      </c>
      <c r="O76" s="543" t="s">
        <v>8728</v>
      </c>
      <c r="P76" s="543" t="str">
        <f>IF(EXACT(O76,"Overseas Charities Operating in Jamaica"),"Medium",IF(EXACT(O76,"Muslim Groups/Foundations"),"Medium",IF(EXACT(O76,"Churches"),"Low",IF(EXACT(O76,"Benevolent Societies"),"Low",IF(EXACT(O76,"Alumni/Past Students Associations"),"Low",IF(EXACT(O76,"Schools(Government/Private)"),"Low",IF(EXACT(O76,"Govt.Based Trusts/Charities"),"Low",IF(EXACT(O76,"Trust"),"Medium",IF(EXACT(O76,"Company Based Foundations"),"Medium",IF(EXACT(O76,"Other Foundations"),"Medium",IF(EXACT(O76,"Unincorporated Groups"),"Medium","")))))))))))</f>
        <v>Low</v>
      </c>
      <c r="Q76" s="542" t="s">
        <v>12203</v>
      </c>
      <c r="R76" s="542"/>
      <c r="S76" s="543" t="s">
        <v>5916</v>
      </c>
      <c r="T76" s="543" t="s">
        <v>2800</v>
      </c>
      <c r="U76" s="548" t="s">
        <v>5917</v>
      </c>
      <c r="V76" s="544">
        <f>SUM(G76)</f>
        <v>44420</v>
      </c>
      <c r="W76" s="544">
        <v>45077</v>
      </c>
      <c r="X76" s="542" t="s">
        <v>4745</v>
      </c>
      <c r="Y76" s="606">
        <v>1</v>
      </c>
    </row>
    <row r="77" spans="1:25" ht="78" x14ac:dyDescent="0.35">
      <c r="A77" s="577"/>
      <c r="B77" s="578"/>
      <c r="C77" s="543" t="str">
        <f ca="1">IF(G77&lt;TODAY(),"Expired","Active")</f>
        <v>Expired</v>
      </c>
      <c r="D77" s="543" t="s">
        <v>16409</v>
      </c>
      <c r="E77" s="544">
        <v>44183</v>
      </c>
      <c r="F77" s="544">
        <f>E77</f>
        <v>44183</v>
      </c>
      <c r="G77" s="544">
        <f>DATE(YEAR(F77)+2,MONTH(F77),DAY(F77)-1)</f>
        <v>44912</v>
      </c>
      <c r="H77" s="543" t="s">
        <v>2725</v>
      </c>
      <c r="I77" s="543" t="s">
        <v>4335</v>
      </c>
      <c r="J77" s="543" t="s">
        <v>5937</v>
      </c>
      <c r="K77" s="543" t="s">
        <v>11728</v>
      </c>
      <c r="L77" s="543" t="s">
        <v>5123</v>
      </c>
      <c r="M77" s="543" t="s">
        <v>3640</v>
      </c>
      <c r="N77" s="545" t="str">
        <f>IF(EXACT(M77,"C - COMPANY ACT"),"LP",IF(EXACT(M77,"V- VEST ACT (WITHIN PARLIAMENT) "),"LP",IF(EXACT(M77,"FS - FRIENDLY SOCIETIES ACT"),"LP",IF(EXACT(M77,"UN - UNICORPORATED"),"LA",""))))</f>
        <v>LP</v>
      </c>
      <c r="O77" s="543" t="s">
        <v>8725</v>
      </c>
      <c r="P77" s="543" t="str">
        <f>IF(EXACT(O77,"Overseas Charities Operating in Jamaica"),"Medium",IF(EXACT(O77,"Muslim Groups/Foundations"),"Medium",IF(EXACT(O77,"Churches"),"Low",IF(EXACT(O77,"Benevolent Societies"),"Low",IF(EXACT(O77,"Alumni/Past Students Associations"),"Low",IF(EXACT(O77,"Schools(Government/Private)"),"Low",IF(EXACT(O77,"Govt.Based Trusts/Charities"),"Low",IF(EXACT(O77,"Trust"),"Medium",IF(EXACT(O77,"Company Based Foundations"),"Medium",IF(EXACT(O77,"Other Foundations"),"Medium",IF(EXACT(O77,"Unincorporated Groups"),"Medium","")))))))))))</f>
        <v>Medium</v>
      </c>
      <c r="Q77" s="543" t="s">
        <v>16410</v>
      </c>
      <c r="R77" s="543"/>
      <c r="S77" s="546" t="s">
        <v>10458</v>
      </c>
      <c r="T77" s="543" t="s">
        <v>9799</v>
      </c>
      <c r="U77" s="548" t="s">
        <v>9798</v>
      </c>
      <c r="V77" s="544">
        <f>SUM(G77)</f>
        <v>44912</v>
      </c>
      <c r="W77" s="544">
        <v>46094</v>
      </c>
      <c r="X77" s="542" t="s">
        <v>4745</v>
      </c>
      <c r="Y77" s="606">
        <v>1</v>
      </c>
    </row>
    <row r="78" spans="1:25" ht="39" x14ac:dyDescent="0.35">
      <c r="A78" s="579" t="s">
        <v>11535</v>
      </c>
      <c r="B78" s="580"/>
      <c r="C78" s="550" t="str">
        <f ca="1">IF(G78&lt;TODAY(),"Expired","Active")</f>
        <v>Expired</v>
      </c>
      <c r="D78" s="550" t="s">
        <v>224</v>
      </c>
      <c r="E78" s="551">
        <v>43056</v>
      </c>
      <c r="F78" s="551">
        <f>E78</f>
        <v>43056</v>
      </c>
      <c r="G78" s="551">
        <f>DATE(YEAR(F78)+2,MONTH(F78),DAY(F78)-1)</f>
        <v>43785</v>
      </c>
      <c r="H78" s="550" t="s">
        <v>4789</v>
      </c>
      <c r="I78" s="550" t="s">
        <v>8358</v>
      </c>
      <c r="J78" s="550" t="s">
        <v>5973</v>
      </c>
      <c r="K78" s="550" t="s">
        <v>329</v>
      </c>
      <c r="L78" s="550" t="s">
        <v>5123</v>
      </c>
      <c r="M78" s="550" t="s">
        <v>3769</v>
      </c>
      <c r="N78" s="553" t="str">
        <f>IF(EXACT(M78,"C - COMPANY ACT"),"LP",IF(EXACT(M78,"V- VEST ACT (WITHIN PARLIAMENT) "),"LP",IF(EXACT(M78,"FS - FRIENDLY SOCIETIES ACT"),"LP",IF(EXACT(M78,"UN - UNICORPORATED"),"LA",""))))</f>
        <v>LP</v>
      </c>
      <c r="O78" s="550" t="s">
        <v>8735</v>
      </c>
      <c r="P78" s="550" t="str">
        <f>IF(EXACT(O78,"Overseas Charities Operating in Jamaica"),"Medium",IF(EXACT(O78,"Muslim Groups/Foundations"),"Medium",IF(EXACT(O78,"Churches"),"Low",IF(EXACT(O78,"Benevolent Societies"),"Low",IF(EXACT(O78,"Alumni/Past Students Associations"),"Low",IF(EXACT(O78,"Schools(Government/Private)"),"Low",IF(EXACT(O78,"Govt.Based Trust/Charities"),"Low",IF(EXACT(O78,"Trust"),"Medium",IF(EXACT(O78,"Company Based Foundations"),"Medium",IF(EXACT(O78,"Other Foundations"),"Medium",IF(EXACT(O78,"Unincorporated Groups"),"Medium","")))))))))))</f>
        <v>Low</v>
      </c>
      <c r="Q78" s="550" t="s">
        <v>14623</v>
      </c>
      <c r="R78" s="550"/>
      <c r="S78" s="554" t="s">
        <v>10465</v>
      </c>
      <c r="T78" s="550" t="s">
        <v>1798</v>
      </c>
      <c r="U78" s="555" t="s">
        <v>5974</v>
      </c>
      <c r="V78" s="544">
        <f>SUM(G78)</f>
        <v>43785</v>
      </c>
      <c r="W78" s="556">
        <v>45616</v>
      </c>
      <c r="X78" s="549" t="s">
        <v>4745</v>
      </c>
      <c r="Y78" s="607">
        <v>1</v>
      </c>
    </row>
    <row r="79" spans="1:25" ht="65" x14ac:dyDescent="0.35">
      <c r="A79" s="597" t="s">
        <v>11550</v>
      </c>
      <c r="B79" s="578"/>
      <c r="C79" s="543" t="str">
        <f ca="1">IF(G79&lt;TODAY(),"Expired","Active")</f>
        <v>Expired</v>
      </c>
      <c r="D79" s="543" t="s">
        <v>10048</v>
      </c>
      <c r="E79" s="544">
        <v>43563</v>
      </c>
      <c r="F79" s="544">
        <v>45023</v>
      </c>
      <c r="G79" s="544">
        <f>DATE(YEAR(F79)+2,MONTH(F79),DAY(F79)-1)</f>
        <v>45753</v>
      </c>
      <c r="H79" s="543" t="s">
        <v>4842</v>
      </c>
      <c r="I79" s="543" t="s">
        <v>4345</v>
      </c>
      <c r="J79" s="543" t="s">
        <v>6006</v>
      </c>
      <c r="K79" s="543" t="s">
        <v>11728</v>
      </c>
      <c r="L79" s="543" t="s">
        <v>5123</v>
      </c>
      <c r="M79" s="543" t="s">
        <v>3640</v>
      </c>
      <c r="N79" s="545" t="str">
        <f>IF(EXACT(M79,"C - COMPANY ACT"),"LP",IF(EXACT(M79,"V- VEST ACT (WITHIN PARLIAMENT) "),"LP",IF(EXACT(M79,"FS - FRIENDLY SOCIETIES ACT"),"LP",IF(EXACT(M79,"UN - UNICORPORATED"),"LA",""))))</f>
        <v>LP</v>
      </c>
      <c r="O79" s="543" t="s">
        <v>8725</v>
      </c>
      <c r="P79" s="543" t="str">
        <f>IF(EXACT(O79,"Overseas Charities Operating in Jamaica"),"Medium",IF(EXACT(O79,"Muslim Groups/Foundations"),"Medium",IF(EXACT(O79,"Churches"),"Low",IF(EXACT(O79,"Benevolent Societies"),"Low",IF(EXACT(O79,"Alumni/Past Students Associations"),"Low",IF(EXACT(O79,"Schools(Government/Private)"),"Low",IF(EXACT(O79,"Govt.Based Trusts/Charities"),"Low",IF(EXACT(O79,"Trust"),"Medium",IF(EXACT(O79,"Company Based Foundations"),"Medium",IF(EXACT(O79,"Other Foundations"),"Medium",IF(EXACT(O79,"Unincorporated Groups"),"Medium","")))))))))))</f>
        <v>Medium</v>
      </c>
      <c r="Q79" s="543" t="s">
        <v>14621</v>
      </c>
      <c r="R79" s="543"/>
      <c r="S79" s="546" t="s">
        <v>6007</v>
      </c>
      <c r="T79" s="543" t="s">
        <v>10049</v>
      </c>
      <c r="U79" s="548" t="s">
        <v>6008</v>
      </c>
      <c r="V79" s="544">
        <f>SUM(G79)</f>
        <v>45753</v>
      </c>
      <c r="W79" s="544">
        <v>45607</v>
      </c>
      <c r="X79" s="542" t="s">
        <v>14540</v>
      </c>
      <c r="Y79" s="606">
        <v>1</v>
      </c>
    </row>
    <row r="80" spans="1:25" ht="78" x14ac:dyDescent="0.35">
      <c r="A80" s="577"/>
      <c r="B80" s="578"/>
      <c r="C80" s="543" t="str">
        <f ca="1">IF(G80&lt;TODAY(),"Expired","Active")</f>
        <v>Expired</v>
      </c>
      <c r="D80" s="543" t="s">
        <v>3752</v>
      </c>
      <c r="E80" s="544">
        <v>43986</v>
      </c>
      <c r="F80" s="544">
        <f>E80</f>
        <v>43986</v>
      </c>
      <c r="G80" s="544">
        <f>DATE(YEAR(F80)+2,MONTH(F80),DAY(F80)-1)</f>
        <v>44715</v>
      </c>
      <c r="H80" s="543" t="s">
        <v>2607</v>
      </c>
      <c r="I80" s="543" t="s">
        <v>4347</v>
      </c>
      <c r="J80" s="543" t="s">
        <v>6015</v>
      </c>
      <c r="K80" s="543" t="s">
        <v>30</v>
      </c>
      <c r="L80" s="543" t="s">
        <v>15710</v>
      </c>
      <c r="M80" s="543" t="s">
        <v>3640</v>
      </c>
      <c r="N80" s="545" t="str">
        <f>IF(EXACT(M80,"C - COMPANY ACT"),"LP",IF(EXACT(M80,"V- VEST ACT (WITHIN PARLIAMENT) "),"LP",IF(EXACT(M80,"FS - FRIENDLY SOCIETIES ACT"),"LP",IF(EXACT(M80,"UN - UNICORPORATED"),"LA",""))))</f>
        <v>LP</v>
      </c>
      <c r="O80" s="543" t="s">
        <v>8728</v>
      </c>
      <c r="P80" s="543" t="str">
        <f>IF(EXACT(O80,"Overseas Charities Operating in Jamaica"),"Medium",IF(EXACT(O80,"Muslim Groups/Foundations"),"Medium",IF(EXACT(O80,"Churches"),"Low",IF(EXACT(O80,"Benevolent Societies"),"Low",IF(EXACT(O80,"Alumni/Past Students Associations"),"Low",IF(EXACT(O80,"Schools(Government/Private)"),"Low",IF(EXACT(O80,"Govt.Based Trusts/Charities"),"Low",IF(EXACT(O80,"Trust"),"Medium",IF(EXACT(O80,"Company Based Foundations"),"Medium",IF(EXACT(O80,"Other Foundations"),"Medium",IF(EXACT(O80,"Unincorporated Groups"),"Medium","")))))))))))</f>
        <v>Low</v>
      </c>
      <c r="Q80" s="543"/>
      <c r="R80" s="543"/>
      <c r="S80" s="546" t="s">
        <v>2147</v>
      </c>
      <c r="T80" s="543" t="s">
        <v>9852</v>
      </c>
      <c r="U80" s="548" t="s">
        <v>9853</v>
      </c>
      <c r="V80" s="544">
        <f>SUM(G80)</f>
        <v>44715</v>
      </c>
      <c r="W80" s="544">
        <v>45610</v>
      </c>
      <c r="X80" s="542" t="s">
        <v>4745</v>
      </c>
      <c r="Y80" s="606">
        <v>1</v>
      </c>
    </row>
    <row r="81" spans="1:25" ht="52" x14ac:dyDescent="0.35">
      <c r="A81" s="581"/>
      <c r="B81" s="578"/>
      <c r="C81" s="543" t="str">
        <f ca="1">IF(G81&lt;TODAY(),"Expired","Active")</f>
        <v>Expired</v>
      </c>
      <c r="D81" s="543" t="s">
        <v>2323</v>
      </c>
      <c r="E81" s="544">
        <v>43594</v>
      </c>
      <c r="F81" s="544">
        <v>43594</v>
      </c>
      <c r="G81" s="544">
        <f>DATE(YEAR(F81)+2,MONTH(F81),DAY(F81)-1)</f>
        <v>44324</v>
      </c>
      <c r="H81" s="543" t="s">
        <v>2234</v>
      </c>
      <c r="I81" s="543" t="s">
        <v>4355</v>
      </c>
      <c r="J81" s="543" t="s">
        <v>6054</v>
      </c>
      <c r="K81" s="543" t="s">
        <v>3549</v>
      </c>
      <c r="L81" s="543" t="s">
        <v>5123</v>
      </c>
      <c r="M81" s="543" t="s">
        <v>3640</v>
      </c>
      <c r="N81" s="545" t="str">
        <f>IF(EXACT(M81,"C - COMPANY ACT"),"LP",IF(EXACT(M81,"V- VEST ACT (WITHIN PARLIAMENT) "),"LP",IF(EXACT(M81,"FS - FRIENDLY SOCIETIES ACT"),"LP",IF(EXACT(M81,"UN - UNICORPORATED"),"LA",""))))</f>
        <v>LP</v>
      </c>
      <c r="O81" s="543" t="s">
        <v>8725</v>
      </c>
      <c r="P81" s="543" t="str">
        <f>IF(EXACT(O81,"Overseas Charities Operating in Jamaica"),"Medium",IF(EXACT(O81,"Muslim Groups/Foundations"),"Medium",IF(EXACT(O81,"Churches"),"Low",IF(EXACT(O81,"Benevolent Societies"),"Low",IF(EXACT(O81,"Alumni/Past Students Associations"),"Low",IF(EXACT(O81,"Schools(Government/Private)"),"Low",IF(EXACT(O81,"Govt.Based Trusts/Charities"),"Low",IF(EXACT(O81,"Trust"),"Medium",IF(EXACT(O81,"Company Based Foundations"),"Medium",IF(EXACT(O81,"Other Foundations"),"Medium",IF(EXACT(O81,"Unincorporated Groups"),"Medium","")))))))))))</f>
        <v>Medium</v>
      </c>
      <c r="Q81" s="543" t="s">
        <v>1193</v>
      </c>
      <c r="R81" s="543"/>
      <c r="S81" s="543" t="s">
        <v>10480</v>
      </c>
      <c r="T81" s="543" t="s">
        <v>2741</v>
      </c>
      <c r="U81" s="548" t="s">
        <v>6055</v>
      </c>
      <c r="V81" s="544">
        <f>SUM(G81)</f>
        <v>44324</v>
      </c>
      <c r="W81" s="544">
        <v>45218</v>
      </c>
      <c r="X81" s="542" t="s">
        <v>4745</v>
      </c>
      <c r="Y81" s="606">
        <v>1</v>
      </c>
    </row>
    <row r="82" spans="1:25" ht="39" x14ac:dyDescent="0.35">
      <c r="A82" s="581"/>
      <c r="B82" s="578"/>
      <c r="C82" s="543" t="str">
        <f ca="1">IF(G82&lt;TODAY(),"Expired","Active")</f>
        <v>Expired</v>
      </c>
      <c r="D82" s="543" t="s">
        <v>3809</v>
      </c>
      <c r="E82" s="544">
        <v>44421</v>
      </c>
      <c r="F82" s="544">
        <v>44421</v>
      </c>
      <c r="G82" s="544">
        <f>DATE(YEAR(F82)+2,MONTH(F82),DAY(F82)-1)</f>
        <v>45150</v>
      </c>
      <c r="H82" s="543" t="s">
        <v>4119</v>
      </c>
      <c r="I82" s="543" t="s">
        <v>8026</v>
      </c>
      <c r="J82" s="543" t="s">
        <v>6065</v>
      </c>
      <c r="K82" s="543" t="s">
        <v>5160</v>
      </c>
      <c r="L82" s="543" t="s">
        <v>5123</v>
      </c>
      <c r="M82" s="543" t="s">
        <v>3640</v>
      </c>
      <c r="N82" s="545" t="str">
        <f>IF(EXACT(M82,"C - COMPANY ACT"),"LP",IF(EXACT(M82,"V- VEST ACT (WITHIN PARLIAMENT) "),"LP",IF(EXACT(M82,"FS - FRIENDLY SOCIETIES ACT"),"LP",IF(EXACT(M82,"UN - UNICORPORATED"),"LA",""))))</f>
        <v>LP</v>
      </c>
      <c r="O82" s="543" t="s">
        <v>8725</v>
      </c>
      <c r="P82" s="543" t="str">
        <f>IF(EXACT(O82,"Overseas Charities Operating in Jamaica"),"Medium",IF(EXACT(O82,"Muslim Groups/Foundations"),"Medium",IF(EXACT(O82,"Churches"),"Low",IF(EXACT(O82,"Benevolent Societies"),"Low",IF(EXACT(O82,"Alumni/Past Students Associations"),"Low",IF(EXACT(O82,"Schools(Government/Private)"),"Low",IF(EXACT(O82,"Govt.Based Trusts/Charities"),"Low",IF(EXACT(O82,"Trust"),"Medium",IF(EXACT(O82,"Company Based Foundations"),"Medium",IF(EXACT(O82,"Other Foundations"),"Medium",IF(EXACT(O82,"Unincorporated Groups"),"Medium","")))))))))))</f>
        <v>Medium</v>
      </c>
      <c r="Q82" s="543"/>
      <c r="R82" s="543"/>
      <c r="S82" s="543" t="s">
        <v>6066</v>
      </c>
      <c r="T82" s="543" t="s">
        <v>4120</v>
      </c>
      <c r="U82" s="547" t="s">
        <v>6067</v>
      </c>
      <c r="V82" s="544">
        <f>SUM(G82)</f>
        <v>45150</v>
      </c>
      <c r="W82" s="544">
        <v>44960</v>
      </c>
      <c r="X82" s="542" t="s">
        <v>4745</v>
      </c>
      <c r="Y82" s="606">
        <v>1</v>
      </c>
    </row>
    <row r="83" spans="1:25" ht="78" x14ac:dyDescent="0.35">
      <c r="A83" s="577"/>
      <c r="B83" s="578"/>
      <c r="C83" s="543" t="str">
        <f ca="1">IF(G83&lt;TODAY(),"Expired","Active")</f>
        <v>Expired</v>
      </c>
      <c r="D83" s="543" t="s">
        <v>2024</v>
      </c>
      <c r="E83" s="544">
        <v>43269</v>
      </c>
      <c r="F83" s="544">
        <v>43269</v>
      </c>
      <c r="G83" s="544">
        <f>DATE(YEAR(F83)+2,MONTH(F83),DAY(F83)-1)</f>
        <v>43999</v>
      </c>
      <c r="H83" s="543" t="s">
        <v>2025</v>
      </c>
      <c r="I83" s="543" t="s">
        <v>13660</v>
      </c>
      <c r="J83" s="543" t="s">
        <v>6083</v>
      </c>
      <c r="K83" s="543" t="s">
        <v>1143</v>
      </c>
      <c r="L83" s="543" t="s">
        <v>5123</v>
      </c>
      <c r="M83" s="543" t="s">
        <v>3640</v>
      </c>
      <c r="N83" s="545" t="str">
        <f>IF(EXACT(M83,"C - COMPANY ACT"),"LP",IF(EXACT(M83,"V- VEST ACT (WITHIN PARLIAMENT) "),"LP",IF(EXACT(M83,"FS - FRIENDLY SOCIETIES ACT"),"LP",IF(EXACT(M83,"UN - UNICORPORATED"),"LA",""))))</f>
        <v>LP</v>
      </c>
      <c r="O83" s="543" t="s">
        <v>8725</v>
      </c>
      <c r="P83" s="543" t="str">
        <f>IF(EXACT(O83,"Overseas Charities Operating in Jamaica"),"Medium",IF(EXACT(O83,"Muslim Groups/Foundations"),"Medium",IF(EXACT(O83,"Churches"),"Low",IF(EXACT(O83,"Benevolent Societies"),"Low",IF(EXACT(O83,"Alumni/Past Students Associations"),"Low",IF(EXACT(O83,"Schools(Government/Private)"),"Low",IF(EXACT(O83,"Govt.Based Trusts/Charities"),"Low",IF(EXACT(O83,"Trust"),"Medium",IF(EXACT(O83,"Company Based Foundations"),"Medium",IF(EXACT(O83,"Other Foundations"),"Medium",IF(EXACT(O83,"Unincorporated Groups"),"Medium","")))))))))))</f>
        <v>Medium</v>
      </c>
      <c r="Q83" s="543" t="s">
        <v>1193</v>
      </c>
      <c r="R83" s="543"/>
      <c r="S83" s="546" t="s">
        <v>10486</v>
      </c>
      <c r="T83" s="543" t="s">
        <v>5045</v>
      </c>
      <c r="U83" s="548" t="s">
        <v>9929</v>
      </c>
      <c r="V83" s="544">
        <f>SUM(G83)</f>
        <v>43999</v>
      </c>
      <c r="W83" s="544">
        <v>45329</v>
      </c>
      <c r="X83" s="542" t="s">
        <v>4745</v>
      </c>
      <c r="Y83" s="606">
        <v>1</v>
      </c>
    </row>
    <row r="84" spans="1:25" ht="65" x14ac:dyDescent="0.35">
      <c r="A84" s="507" t="s">
        <v>1193</v>
      </c>
      <c r="B84" s="587"/>
      <c r="C84" s="543" t="str">
        <f ca="1">IF(G84&lt;TODAY(),"Expired","Active")</f>
        <v>Expired</v>
      </c>
      <c r="D84" s="543" t="s">
        <v>3711</v>
      </c>
      <c r="E84" s="544">
        <v>43803</v>
      </c>
      <c r="F84" s="544">
        <f>E84</f>
        <v>43803</v>
      </c>
      <c r="G84" s="544">
        <f>DATE(YEAR(F84)+2,MONTH(F84),DAY(F84)-1)</f>
        <v>44533</v>
      </c>
      <c r="H84" s="543" t="s">
        <v>2438</v>
      </c>
      <c r="I84" s="543" t="s">
        <v>7885</v>
      </c>
      <c r="J84" s="543" t="s">
        <v>7886</v>
      </c>
      <c r="K84" s="543" t="s">
        <v>5122</v>
      </c>
      <c r="L84" s="543" t="s">
        <v>5123</v>
      </c>
      <c r="M84" s="543" t="s">
        <v>5124</v>
      </c>
      <c r="N84" s="543" t="str">
        <f>IF(EXACT(M84,"C - COMPANY ACT"),"LP",IF(EXACT(M84,"V- VEST ACT (WITHIN PARLIAMENT) "),"LP",IF(EXACT(M84,"FS - FRIENDLY SOCIETIES ACT"),"LP",IF(EXACT(M84,"UN - UNICORPORATED"),"LA",""))))</f>
        <v/>
      </c>
      <c r="O84" s="543" t="s">
        <v>8728</v>
      </c>
      <c r="P84" s="543" t="str">
        <f>IF(EXACT(O84,"Overseas Charities Operating in Jamaica"),"Medium",IF(EXACT(O84,"Muslim Groups/Foundations"),"Medium",IF(EXACT(O84,"Churches"),"Low",IF(EXACT(O84,"Benevolent Societies"),"Low",IF(EXACT(O84,"Alumni/Past Students Associations"),"Low",IF(EXACT(O84,"Schools(Government/Private)"),"Low",IF(EXACT(O84,"Govt.Based Trusts/Charities"),"Low",IF(EXACT(O84,"Trust"),"Medium",IF(EXACT(O84,"Company Based Foundations"),"Medium",IF(EXACT(O84,"Other Foundations"),"Medium",IF(EXACT(O84,"Unincorporated Groups"),"Medium","")))))))))))</f>
        <v>Low</v>
      </c>
      <c r="Q84" s="543"/>
      <c r="R84" s="543"/>
      <c r="S84" s="543" t="s">
        <v>2147</v>
      </c>
      <c r="T84" s="543" t="s">
        <v>2810</v>
      </c>
      <c r="U84" s="543" t="s">
        <v>1193</v>
      </c>
      <c r="V84" s="544">
        <f>SUM(G84)</f>
        <v>44533</v>
      </c>
      <c r="W84" s="544">
        <v>44566</v>
      </c>
      <c r="X84" s="542" t="s">
        <v>7874</v>
      </c>
      <c r="Y84" s="606">
        <v>1</v>
      </c>
    </row>
    <row r="85" spans="1:25" ht="104" x14ac:dyDescent="0.35">
      <c r="A85" s="577"/>
      <c r="B85" s="578"/>
      <c r="C85" s="543" t="str">
        <f ca="1">IF(G85&lt;TODAY(),"Expired","Active")</f>
        <v>Expired</v>
      </c>
      <c r="D85" s="543" t="s">
        <v>3962</v>
      </c>
      <c r="E85" s="544">
        <v>42849</v>
      </c>
      <c r="F85" s="544">
        <v>44310</v>
      </c>
      <c r="G85" s="544">
        <f>DATE(YEAR(F85)+2,MONTH(F85),DAY(F85)-1)</f>
        <v>45039</v>
      </c>
      <c r="H85" s="543" t="s">
        <v>1507</v>
      </c>
      <c r="I85" s="543" t="s">
        <v>3102</v>
      </c>
      <c r="J85" s="543" t="s">
        <v>6100</v>
      </c>
      <c r="K85" s="543" t="s">
        <v>30</v>
      </c>
      <c r="L85" s="543" t="s">
        <v>15710</v>
      </c>
      <c r="M85" s="543" t="s">
        <v>3640</v>
      </c>
      <c r="N85" s="545" t="str">
        <f>IF(EXACT(M85,"C - COMPANY ACT"),"LP",IF(EXACT(M85,"V- VEST ACT (WITHIN PARLIAMENT) "),"LP",IF(EXACT(M85,"FS - FRIENDLY SOCIETIES ACT"),"LP",IF(EXACT(M85,"UN - UNICORPORATED"),"LA",""))))</f>
        <v>LP</v>
      </c>
      <c r="O85" s="543" t="s">
        <v>8725</v>
      </c>
      <c r="P85" s="543" t="str">
        <f>IF(EXACT(O85,"Overseas Charities Operating in Jamaica"),"Medium",IF(EXACT(O85,"Muslim Groups/Foundations"),"Medium",IF(EXACT(O85,"Churches"),"Low",IF(EXACT(O85,"Benevolent Societies"),"Low",IF(EXACT(O85,"Alumni/Past Students Associations"),"Low",IF(EXACT(O85,"Schools(Government/Private)"),"Low",IF(EXACT(O85,"Govt.Based Trusts/Charities"),"Low",IF(EXACT(O85,"Trust"),"Medium",IF(EXACT(O85,"Company Based Foundations"),"Medium",IF(EXACT(O85,"Other Foundations"),"Medium",IF(EXACT(O85,"Unincorporated Groups"),"Medium","")))))))))))</f>
        <v>Medium</v>
      </c>
      <c r="Q85" s="542"/>
      <c r="R85" s="542"/>
      <c r="S85" s="546" t="s">
        <v>6101</v>
      </c>
      <c r="T85" s="543" t="s">
        <v>2869</v>
      </c>
      <c r="U85" s="548" t="s">
        <v>6102</v>
      </c>
      <c r="V85" s="544">
        <f>SUM(G85)</f>
        <v>45039</v>
      </c>
      <c r="W85" s="544">
        <v>45485</v>
      </c>
      <c r="X85" s="542" t="s">
        <v>4746</v>
      </c>
      <c r="Y85" s="606">
        <v>1</v>
      </c>
    </row>
    <row r="86" spans="1:25" ht="39" x14ac:dyDescent="0.35">
      <c r="A86" s="581"/>
      <c r="B86" s="578"/>
      <c r="C86" s="543" t="str">
        <f ca="1">IF(G86&lt;TODAY(),"Expired","Active")</f>
        <v>Expired</v>
      </c>
      <c r="D86" s="543" t="s">
        <v>2660</v>
      </c>
      <c r="E86" s="544">
        <v>44068</v>
      </c>
      <c r="F86" s="544">
        <v>44068</v>
      </c>
      <c r="G86" s="544">
        <f>DATE(YEAR(F86)+2,MONTH(F86),DAY(F86)-1)</f>
        <v>44797</v>
      </c>
      <c r="H86" s="543" t="s">
        <v>2661</v>
      </c>
      <c r="I86" s="543" t="s">
        <v>9922</v>
      </c>
      <c r="J86" s="543" t="s">
        <v>6103</v>
      </c>
      <c r="K86" s="543" t="s">
        <v>11728</v>
      </c>
      <c r="L86" s="543" t="s">
        <v>5123</v>
      </c>
      <c r="M86" s="543" t="s">
        <v>3640</v>
      </c>
      <c r="N86" s="545" t="str">
        <f>IF(EXACT(M86,"C - COMPANY ACT"),"LP",IF(EXACT(M86,"V- VEST ACT (WITHIN PARLIAMENT) "),"LP",IF(EXACT(M86,"FS - FRIENDLY SOCIETIES ACT"),"LP",IF(EXACT(M86,"UN - UNICORPORATED"),"LA",""))))</f>
        <v>LP</v>
      </c>
      <c r="O86" s="543" t="s">
        <v>8725</v>
      </c>
      <c r="P86" s="543" t="str">
        <f>IF(EXACT(O86,"Overseas Charities Operating in Jamaica"),"Medium",IF(EXACT(O86,"Muslim Groups/Foundations"),"Medium",IF(EXACT(O86,"Churches"),"Low",IF(EXACT(O86,"Benevolent Societies"),"Low",IF(EXACT(O86,"Alumni/Past Students Associations"),"Low",IF(EXACT(O86,"Schools(Government/Private)"),"Low",IF(EXACT(O86,"Govt.Based Trusts/Charities"),"Low",IF(EXACT(O86,"Trust"),"Medium",IF(EXACT(O86,"Company Based Foundations"),"Medium",IF(EXACT(O86,"Other Foundations"),"Medium",IF(EXACT(O86,"Unincorporated Groups"),"Medium","")))))))))))</f>
        <v>Medium</v>
      </c>
      <c r="Q86" s="543" t="s">
        <v>14434</v>
      </c>
      <c r="R86" s="543"/>
      <c r="S86" s="546" t="s">
        <v>6104</v>
      </c>
      <c r="T86" s="543" t="s">
        <v>14435</v>
      </c>
      <c r="U86" s="548" t="s">
        <v>14436</v>
      </c>
      <c r="V86" s="544">
        <f>SUM(G86)</f>
        <v>44797</v>
      </c>
      <c r="W86" s="544">
        <v>45546</v>
      </c>
      <c r="X86" s="542" t="s">
        <v>4745</v>
      </c>
      <c r="Y86" s="606">
        <v>1</v>
      </c>
    </row>
    <row r="87" spans="1:25" ht="78" x14ac:dyDescent="0.35">
      <c r="A87" s="577" t="s">
        <v>13933</v>
      </c>
      <c r="B87" s="578"/>
      <c r="C87" s="543" t="str">
        <f ca="1">IF(G87&lt;TODAY(),"Expired","Active")</f>
        <v>Expired</v>
      </c>
      <c r="D87" s="543" t="s">
        <v>992</v>
      </c>
      <c r="E87" s="544">
        <v>42213</v>
      </c>
      <c r="F87" s="544">
        <v>42213</v>
      </c>
      <c r="G87" s="544">
        <f>DATE(YEAR(F87)+2,MONTH(F87),DAY(F87)-1)</f>
        <v>42943</v>
      </c>
      <c r="H87" s="543" t="s">
        <v>993</v>
      </c>
      <c r="I87" s="543" t="s">
        <v>994</v>
      </c>
      <c r="J87" s="543" t="s">
        <v>6105</v>
      </c>
      <c r="K87" s="543" t="s">
        <v>11728</v>
      </c>
      <c r="L87" s="543" t="s">
        <v>5123</v>
      </c>
      <c r="M87" s="543" t="s">
        <v>3640</v>
      </c>
      <c r="N87" s="545" t="str">
        <f>IF(EXACT(M87,"C - COMPANY ACT"),"LP",IF(EXACT(M87,"V- VEST ACT (WITHIN PARLIAMENT) "),"LP",IF(EXACT(M87,"FS - FRIENDLY SOCIETIES ACT"),"LP",IF(EXACT(M87,"UN - UNICORPORATED"),"LA",""))))</f>
        <v>LP</v>
      </c>
      <c r="O87" s="543" t="s">
        <v>8727</v>
      </c>
      <c r="P87" s="543" t="str">
        <f>IF(EXACT(O87,"Overseas Charities Operating in Jamaica"),"Medium",IF(EXACT(O87,"Muslim Groups/Foundations"),"Medium",IF(EXACT(O87,"Churches"),"Low",IF(EXACT(O87,"Benevolent Societies"),"Low",IF(EXACT(O87,"Alumni/Past Students Associations"),"Low",IF(EXACT(O87,"Schools(Government/Private)"),"Low",IF(EXACT(O87,"Govt.Based Trusts/Charities"),"Low",IF(EXACT(O87,"Trust"),"Medium",IF(EXACT(O87,"Company Based Foundations"),"Medium",IF(EXACT(O87,"Other Foundations"),"Medium",IF(EXACT(O87,"Unincorporated Groups"),"Medium","")))))))))))</f>
        <v>Medium</v>
      </c>
      <c r="Q87" s="543" t="s">
        <v>13929</v>
      </c>
      <c r="R87" s="543"/>
      <c r="S87" s="546" t="s">
        <v>13930</v>
      </c>
      <c r="T87" s="543" t="s">
        <v>13931</v>
      </c>
      <c r="U87" s="547" t="s">
        <v>13932</v>
      </c>
      <c r="V87" s="544">
        <f>SUM(G87)</f>
        <v>42943</v>
      </c>
      <c r="W87" s="544">
        <v>45408</v>
      </c>
      <c r="X87" s="542" t="s">
        <v>4745</v>
      </c>
      <c r="Y87" s="606">
        <v>1</v>
      </c>
    </row>
    <row r="88" spans="1:25" ht="91" x14ac:dyDescent="0.35">
      <c r="A88" s="507"/>
      <c r="B88" s="587"/>
      <c r="C88" s="543" t="str">
        <f ca="1">IF(G88&lt;TODAY(),"Expired","Active")</f>
        <v>Expired</v>
      </c>
      <c r="D88" s="543" t="s">
        <v>1330</v>
      </c>
      <c r="E88" s="544">
        <v>42593</v>
      </c>
      <c r="F88" s="544">
        <v>42593</v>
      </c>
      <c r="G88" s="544">
        <f>DATE(YEAR(F88)+2,MONTH(F88),DAY(F88)-1)</f>
        <v>43322</v>
      </c>
      <c r="H88" s="543" t="s">
        <v>1341</v>
      </c>
      <c r="I88" s="543" t="s">
        <v>5048</v>
      </c>
      <c r="J88" s="543" t="s">
        <v>6106</v>
      </c>
      <c r="K88" s="543" t="s">
        <v>5122</v>
      </c>
      <c r="L88" s="543" t="s">
        <v>5123</v>
      </c>
      <c r="M88" s="543" t="s">
        <v>3640</v>
      </c>
      <c r="N88" s="543" t="str">
        <f>IF(EXACT(M88,"C - COMPANY ACT"),"LP",IF(EXACT(M88,"V- VEST ACT (WITHIN PARLIAMENT) "),"LP",IF(EXACT(M88,"FS - FRIENDLY SOCIETIES ACT"),"LP",IF(EXACT(M88,"UN - UNICORPORATED"),"LA",""))))</f>
        <v>LP</v>
      </c>
      <c r="O88" s="543" t="s">
        <v>8725</v>
      </c>
      <c r="P88" s="543" t="str">
        <f>IF(EXACT(O88,"Overseas Charities Operating in Jamaica"),"Medium",IF(EXACT(O88,"Muslim Groups/Foundations"),"Medium",IF(EXACT(O88,"Churches"),"Low",IF(EXACT(O88,"Benevolent Societies"),"Low",IF(EXACT(O88,"Alumni/Past Students Associations"),"Low",IF(EXACT(O88,"Schools(Government/Private)"),"Low",IF(EXACT(O88,"Govt.Based Trusts/Charities"),"Low",IF(EXACT(O88,"Trust"),"Medium",IF(EXACT(O88,"Company Based Foundations"),"Medium",IF(EXACT(O88,"Other Foundations"),"Medium",IF(EXACT(O88,"Unincorporated Groups"),"Medium","")))))))))))</f>
        <v>Medium</v>
      </c>
      <c r="Q88" s="543"/>
      <c r="R88" s="543"/>
      <c r="S88" s="543" t="s">
        <v>6107</v>
      </c>
      <c r="T88" s="543" t="s">
        <v>1193</v>
      </c>
      <c r="U88" s="543" t="s">
        <v>1193</v>
      </c>
      <c r="V88" s="544">
        <f>SUM(G88)</f>
        <v>43322</v>
      </c>
      <c r="W88" s="544">
        <v>44708</v>
      </c>
      <c r="X88" s="542" t="s">
        <v>1193</v>
      </c>
      <c r="Y88" s="606">
        <v>1</v>
      </c>
    </row>
    <row r="89" spans="1:25" ht="78" x14ac:dyDescent="0.35">
      <c r="A89" s="577"/>
      <c r="B89" s="578"/>
      <c r="C89" s="543" t="str">
        <f ca="1">IF(G89&lt;TODAY(),"Expired","Active")</f>
        <v>Expired</v>
      </c>
      <c r="D89" s="543" t="s">
        <v>1212</v>
      </c>
      <c r="E89" s="544">
        <v>41933</v>
      </c>
      <c r="F89" s="544">
        <v>44125</v>
      </c>
      <c r="G89" s="544">
        <f>DATE(YEAR(F89)+2,MONTH(F89),DAY(F89)-1)</f>
        <v>44854</v>
      </c>
      <c r="H89" s="543" t="s">
        <v>4797</v>
      </c>
      <c r="I89" s="543" t="s">
        <v>3113</v>
      </c>
      <c r="J89" s="543" t="s">
        <v>6110</v>
      </c>
      <c r="K89" s="543" t="s">
        <v>11728</v>
      </c>
      <c r="L89" s="543" t="s">
        <v>5123</v>
      </c>
      <c r="M89" s="543" t="s">
        <v>3640</v>
      </c>
      <c r="N89" s="545" t="str">
        <f>IF(EXACT(M89,"C - COMPANY ACT"),"LP",IF(EXACT(M89,"V- VEST ACT (WITHIN PARLIAMENT) "),"LP",IF(EXACT(M89,"FS - FRIENDLY SOCIETIES ACT"),"LP",IF(EXACT(M89,"UN - UNICORPORATED"),"LA",""))))</f>
        <v>LP</v>
      </c>
      <c r="O89" s="543" t="s">
        <v>8728</v>
      </c>
      <c r="P89" s="543" t="str">
        <f>IF(EXACT(O89,"Overseas Charities Operating in Jamaica"),"Medium",IF(EXACT(O89,"Muslim Groups/Foundations"),"Medium",IF(EXACT(O89,"Churches"),"Low",IF(EXACT(O89,"Benevolent Societies"),"Low",IF(EXACT(O89,"Alumni/Past Students Associations"),"Low",IF(EXACT(O89,"Schools(Government/Private)"),"Low",IF(EXACT(O89,"Govt.Based Trusts/Charities"),"Low",IF(EXACT(O89,"Trust"),"Medium",IF(EXACT(O89,"Company Based Foundations"),"Medium",IF(EXACT(O89,"Other Foundations"),"Medium",IF(EXACT(O89,"Unincorporated Groups"),"Medium","")))))))))))</f>
        <v>Low</v>
      </c>
      <c r="Q89" s="543" t="s">
        <v>14742</v>
      </c>
      <c r="R89" s="543"/>
      <c r="S89" s="546" t="s">
        <v>6111</v>
      </c>
      <c r="T89" s="543" t="s">
        <v>14743</v>
      </c>
      <c r="U89" s="548" t="s">
        <v>14744</v>
      </c>
      <c r="V89" s="544">
        <f>SUM(G89)</f>
        <v>44854</v>
      </c>
      <c r="W89" s="544">
        <v>45684</v>
      </c>
      <c r="X89" s="542" t="s">
        <v>4745</v>
      </c>
      <c r="Y89" s="606">
        <v>1</v>
      </c>
    </row>
    <row r="90" spans="1:25" ht="91" x14ac:dyDescent="0.35">
      <c r="A90" s="593"/>
      <c r="B90" s="584"/>
      <c r="C90" s="416" t="str">
        <f ca="1">IF(G90&lt;TODAY(),"Expired","Active")</f>
        <v>Expired</v>
      </c>
      <c r="D90" s="416" t="s">
        <v>2099</v>
      </c>
      <c r="E90" s="563">
        <v>43347</v>
      </c>
      <c r="F90" s="563">
        <v>43347</v>
      </c>
      <c r="G90" s="563">
        <f>DATE(YEAR(F90)+2,MONTH(F90),DAY(F90)-1)</f>
        <v>44077</v>
      </c>
      <c r="H90" s="416" t="s">
        <v>2100</v>
      </c>
      <c r="I90" s="416" t="s">
        <v>4362</v>
      </c>
      <c r="J90" s="416" t="s">
        <v>6117</v>
      </c>
      <c r="K90" s="416" t="s">
        <v>7</v>
      </c>
      <c r="L90" s="416" t="s">
        <v>5123</v>
      </c>
      <c r="M90" s="416" t="s">
        <v>3640</v>
      </c>
      <c r="N90" s="564" t="str">
        <f>IF(EXACT(M90,"C - COMPANY ACT"),"LP",IF(EXACT(M90,"V- VEST ACT (WITHIN PARLIAMENT) "),"LP",IF(EXACT(M90,"FS - FRIENDLY SOCIETIES ACT"),"LP",IF(EXACT(M90,"UN - UNICORPORATED"),"LA",""))))</f>
        <v>LP</v>
      </c>
      <c r="O90" s="416" t="s">
        <v>8725</v>
      </c>
      <c r="P90" s="416" t="str">
        <f>IF(EXACT(O90,"Overseas Charities Operating in Jamaica"),"Medium",IF(EXACT(O90,"Muslim Groups/Foundations"),"Medium",IF(EXACT(O90,"Churches"),"Low",IF(EXACT(O90,"Benevolent Societies"),"Low",IF(EXACT(O90,"Alumni/Past Students Associations"),"Low",IF(EXACT(O90,"Schools(Government/Private)"),"Low",IF(EXACT(O90,"Govt.Based Trusts/Charities"),"Low",IF(EXACT(O90,"Trust"),"Medium",IF(EXACT(O90,"Company Based Foundations"),"Medium",IF(EXACT(O90,"Other Foundations"),"Medium",IF(EXACT(O90,"Unincorporated Groups"),"Medium","")))))))))))</f>
        <v>Medium</v>
      </c>
      <c r="Q90" s="543" t="s">
        <v>16066</v>
      </c>
      <c r="R90" s="543"/>
      <c r="S90" s="416" t="s">
        <v>10490</v>
      </c>
      <c r="T90" s="543" t="s">
        <v>16067</v>
      </c>
      <c r="U90" s="565" t="s">
        <v>16068</v>
      </c>
      <c r="V90" s="544">
        <f>SUM(G90)</f>
        <v>44077</v>
      </c>
      <c r="W90" s="544">
        <v>46037</v>
      </c>
      <c r="X90" s="542" t="s">
        <v>4745</v>
      </c>
      <c r="Y90" s="606">
        <v>1</v>
      </c>
    </row>
    <row r="91" spans="1:25" ht="104" x14ac:dyDescent="0.35">
      <c r="A91" s="581"/>
      <c r="B91" s="578"/>
      <c r="C91" s="543" t="str">
        <f ca="1">IF(G91&lt;TODAY(),"Expired","Active")</f>
        <v>Expired</v>
      </c>
      <c r="D91" s="543" t="s">
        <v>2310</v>
      </c>
      <c r="E91" s="544">
        <v>43382</v>
      </c>
      <c r="F91" s="544">
        <v>44113</v>
      </c>
      <c r="G91" s="544">
        <f>DATE(YEAR(F91)+2,MONTH(F91),DAY(F91)-1)</f>
        <v>44842</v>
      </c>
      <c r="H91" s="543" t="s">
        <v>4850</v>
      </c>
      <c r="I91" s="543" t="s">
        <v>4363</v>
      </c>
      <c r="J91" s="543" t="s">
        <v>6124</v>
      </c>
      <c r="K91" s="543" t="s">
        <v>11728</v>
      </c>
      <c r="L91" s="543" t="s">
        <v>5123</v>
      </c>
      <c r="M91" s="543" t="s">
        <v>3640</v>
      </c>
      <c r="N91" s="545" t="str">
        <f>IF(EXACT(M91,"C - COMPANY ACT"),"LP",IF(EXACT(M91,"V- VEST ACT (WITHIN PARLIAMENT) "),"LP",IF(EXACT(M91,"FS - FRIENDLY SOCIETIES ACT"),"LP",IF(EXACT(M91,"UN - UNICORPORATED"),"LA",""))))</f>
        <v>LP</v>
      </c>
      <c r="O91" s="543" t="s">
        <v>8725</v>
      </c>
      <c r="P91" s="543" t="str">
        <f>IF(EXACT(O91,"Overseas Charities Operating in Jamaica"),"Medium",IF(EXACT(O91,"Muslim Groups/Foundations"),"Medium",IF(EXACT(O91,"Churches"),"Low",IF(EXACT(O91,"Benevolent Societies"),"Low",IF(EXACT(O91,"Alumni/Past Students Associations"),"Low",IF(EXACT(O91,"Schools(Government/Private)"),"Low",IF(EXACT(O91,"Govt.Based Trusts/Charities"),"Low",IF(EXACT(O91,"Trust"),"Medium",IF(EXACT(O91,"Company Based Foundations"),"Medium",IF(EXACT(O91,"Other Foundations"),"Medium",IF(EXACT(O91,"Unincorporated Groups"),"Medium","")))))))))))</f>
        <v>Medium</v>
      </c>
      <c r="Q91" s="543" t="s">
        <v>12927</v>
      </c>
      <c r="R91" s="543"/>
      <c r="S91" s="543" t="s">
        <v>6125</v>
      </c>
      <c r="T91" s="543" t="s">
        <v>2871</v>
      </c>
      <c r="U91" s="548" t="s">
        <v>6126</v>
      </c>
      <c r="V91" s="544">
        <f>SUM(G91)</f>
        <v>44842</v>
      </c>
      <c r="W91" s="544">
        <v>45273</v>
      </c>
      <c r="X91" s="542" t="s">
        <v>4745</v>
      </c>
      <c r="Y91" s="606">
        <v>1</v>
      </c>
    </row>
    <row r="92" spans="1:25" ht="78" x14ac:dyDescent="0.35">
      <c r="A92" s="581"/>
      <c r="B92" s="578"/>
      <c r="C92" s="543" t="str">
        <f ca="1">IF(G92&lt;TODAY(),"Expired","Active")</f>
        <v>Expired</v>
      </c>
      <c r="D92" s="543" t="s">
        <v>3879</v>
      </c>
      <c r="E92" s="544">
        <v>42951</v>
      </c>
      <c r="F92" s="544">
        <v>44412</v>
      </c>
      <c r="G92" s="544">
        <f>DATE(YEAR(F92)+2,MONTH(F92),DAY(F92)-1)</f>
        <v>45141</v>
      </c>
      <c r="H92" s="543" t="s">
        <v>1619</v>
      </c>
      <c r="I92" s="543" t="s">
        <v>1640</v>
      </c>
      <c r="J92" s="543" t="s">
        <v>6131</v>
      </c>
      <c r="K92" s="543" t="s">
        <v>11728</v>
      </c>
      <c r="L92" s="543" t="s">
        <v>5123</v>
      </c>
      <c r="M92" s="543" t="s">
        <v>3640</v>
      </c>
      <c r="N92" s="545" t="str">
        <f>IF(EXACT(M92,"C - COMPANY ACT"),"LP",IF(EXACT(M92,"V- VEST ACT (WITHIN PARLIAMENT) "),"LP",IF(EXACT(M92,"FS - FRIENDLY SOCIETIES ACT"),"LP",IF(EXACT(M92,"UN - UNICORPORATED"),"LA",""))))</f>
        <v>LP</v>
      </c>
      <c r="O92" s="543" t="s">
        <v>8733</v>
      </c>
      <c r="P92" s="543" t="str">
        <f>IF(EXACT(O92,"Overseas Charities Operating in Jamaica"),"Medium",IF(EXACT(O92,"Muslim Groups/Foundations"),"Medium",IF(EXACT(O92,"Churches"),"Low",IF(EXACT(O92,"Benevolent Societies"),"Low",IF(EXACT(O92,"Alumni/Past Students Associations"),"Low",IF(EXACT(O92,"Schools(Government/Private)"),"Low",IF(EXACT(O92,"Govt.Based Trusts/Charities"),"Low",IF(EXACT(O92,"Trust"),"Medium",IF(EXACT(O92,"Company Based Foundations"),"Medium",IF(EXACT(O92,"Other Foundations"),"Medium",IF(EXACT(O92,"Unincorporated Groups"),"Medium","")))))))))))</f>
        <v>Medium</v>
      </c>
      <c r="Q92" s="543" t="s">
        <v>12931</v>
      </c>
      <c r="R92" s="543"/>
      <c r="S92" s="543" t="s">
        <v>6132</v>
      </c>
      <c r="T92" s="543" t="s">
        <v>5051</v>
      </c>
      <c r="U92" s="547" t="s">
        <v>6133</v>
      </c>
      <c r="V92" s="544">
        <f>SUM(G92)</f>
        <v>45141</v>
      </c>
      <c r="W92" s="544">
        <v>45281</v>
      </c>
      <c r="X92" s="542" t="s">
        <v>4745</v>
      </c>
      <c r="Y92" s="606">
        <v>1</v>
      </c>
    </row>
    <row r="93" spans="1:25" ht="117" x14ac:dyDescent="0.35">
      <c r="A93" s="577"/>
      <c r="B93" s="578"/>
      <c r="C93" s="543" t="str">
        <f ca="1">IF(G93&lt;TODAY(),"Expired","Active")</f>
        <v>Expired</v>
      </c>
      <c r="D93" s="543" t="s">
        <v>1859</v>
      </c>
      <c r="E93" s="544">
        <v>43158</v>
      </c>
      <c r="F93" s="544">
        <v>43158</v>
      </c>
      <c r="G93" s="544">
        <f>DATE(YEAR(F93)+2,MONTH(F93),DAY(F93)-1)</f>
        <v>43887</v>
      </c>
      <c r="H93" s="543" t="s">
        <v>1860</v>
      </c>
      <c r="I93" s="543" t="s">
        <v>1861</v>
      </c>
      <c r="J93" s="543" t="s">
        <v>10186</v>
      </c>
      <c r="K93" s="543" t="s">
        <v>718</v>
      </c>
      <c r="L93" s="543" t="s">
        <v>5123</v>
      </c>
      <c r="M93" s="543" t="s">
        <v>3640</v>
      </c>
      <c r="N93" s="545" t="str">
        <f>IF(EXACT(M93,"C - COMPANY ACT"),"LP",IF(EXACT(M93,"V- VEST ACT (WITHIN PARLIAMENT) "),"LP",IF(EXACT(M93,"FS - FRIENDLY SOCIETIES ACT"),"LP",IF(EXACT(M93,"UN - UNICORPORATED"),"LA",""))))</f>
        <v>LP</v>
      </c>
      <c r="O93" s="543" t="s">
        <v>8725</v>
      </c>
      <c r="P93" s="543" t="str">
        <f>IF(EXACT(O93,"Overseas Charities Operating in Jamaica"),"Medium",IF(EXACT(O93,"Muslim Groups/Foundations"),"Medium",IF(EXACT(O93,"Churches"),"Low",IF(EXACT(O93,"Benevolent Societies"),"Low",IF(EXACT(O93,"Alumni/Past Students Associations"),"Low",IF(EXACT(O93,"Schools(Government/Private)"),"Low",IF(EXACT(O93,"Govt.Based Trusts/Charities"),"Low",IF(EXACT(O93,"Trust"),"Medium",IF(EXACT(O93,"Company Based Foundations"),"Medium",IF(EXACT(O93,"Other Foundations"),"Medium",IF(EXACT(O93,"Unincorporated Groups"),"Medium","")))))))))))</f>
        <v>Medium</v>
      </c>
      <c r="Q93" s="543"/>
      <c r="R93" s="543"/>
      <c r="S93" s="546" t="s">
        <v>6136</v>
      </c>
      <c r="T93" s="543" t="s">
        <v>9941</v>
      </c>
      <c r="U93" s="547" t="s">
        <v>9942</v>
      </c>
      <c r="V93" s="544">
        <f>SUM(G93)</f>
        <v>43887</v>
      </c>
      <c r="W93" s="544">
        <v>45624</v>
      </c>
      <c r="X93" s="542" t="s">
        <v>4745</v>
      </c>
      <c r="Y93" s="606">
        <v>1</v>
      </c>
    </row>
    <row r="94" spans="1:25" ht="52" x14ac:dyDescent="0.35">
      <c r="A94" s="581"/>
      <c r="B94" s="578"/>
      <c r="C94" s="543" t="str">
        <f ca="1">IF(G94&lt;TODAY(),"Expired","Active")</f>
        <v>Expired</v>
      </c>
      <c r="D94" s="543" t="s">
        <v>3658</v>
      </c>
      <c r="E94" s="544">
        <v>43768</v>
      </c>
      <c r="F94" s="544">
        <v>43768</v>
      </c>
      <c r="G94" s="544">
        <f>DATE(YEAR(F94)+2,MONTH(F94),DAY(F94)-1)</f>
        <v>44498</v>
      </c>
      <c r="H94" s="543" t="s">
        <v>2414</v>
      </c>
      <c r="I94" s="543" t="s">
        <v>3111</v>
      </c>
      <c r="J94" s="543" t="s">
        <v>6142</v>
      </c>
      <c r="K94" s="543" t="s">
        <v>3549</v>
      </c>
      <c r="L94" s="543" t="s">
        <v>5123</v>
      </c>
      <c r="M94" s="543" t="s">
        <v>3640</v>
      </c>
      <c r="N94" s="545" t="str">
        <f>IF(EXACT(M94,"C - COMPANY ACT"),"LP",IF(EXACT(M94,"V- VEST ACT (WITHIN PARLIAMENT) "),"LP",IF(EXACT(M94,"FS - FRIENDLY SOCIETIES ACT"),"LP",IF(EXACT(M94,"UN - UNICORPORATED"),"LA",""))))</f>
        <v>LP</v>
      </c>
      <c r="O94" s="543" t="s">
        <v>8728</v>
      </c>
      <c r="P94" s="543" t="str">
        <f>IF(EXACT(O94,"Overseas Charities Operating in Jamaica"),"Medium",IF(EXACT(O94,"Muslim Groups/Foundations"),"Medium",IF(EXACT(O94,"Churches"),"Low",IF(EXACT(O94,"Benevolent Societies"),"Low",IF(EXACT(O94,"Alumni/Past Students Associations"),"Low",IF(EXACT(O94,"Schools(Government/Private)"),"Low",IF(EXACT(O94,"Govt.Based Trusts/Charities"),"Low",IF(EXACT(O94,"Trust"),"Medium",IF(EXACT(O94,"Company Based Foundations"),"Medium",IF(EXACT(O94,"Other Foundations"),"Medium",IF(EXACT(O94,"Unincorporated Groups"),"Medium","")))))))))))</f>
        <v>Low</v>
      </c>
      <c r="Q94" s="543" t="s">
        <v>1193</v>
      </c>
      <c r="R94" s="543"/>
      <c r="S94" s="546" t="s">
        <v>4439</v>
      </c>
      <c r="T94" s="543" t="s">
        <v>2731</v>
      </c>
      <c r="U94" s="548" t="s">
        <v>9921</v>
      </c>
      <c r="V94" s="544">
        <f>SUM(G94)</f>
        <v>44498</v>
      </c>
      <c r="W94" s="544">
        <v>45362</v>
      </c>
      <c r="X94" s="542" t="s">
        <v>4745</v>
      </c>
      <c r="Y94" s="606">
        <v>1</v>
      </c>
    </row>
    <row r="95" spans="1:25" ht="78" x14ac:dyDescent="0.35">
      <c r="A95" s="581"/>
      <c r="B95" s="578"/>
      <c r="C95" s="543" t="str">
        <f ca="1">IF(G95&lt;TODAY(),"Expired","Active")</f>
        <v>Expired</v>
      </c>
      <c r="D95" s="543" t="s">
        <v>745</v>
      </c>
      <c r="E95" s="544">
        <v>41969</v>
      </c>
      <c r="F95" s="544">
        <v>44161</v>
      </c>
      <c r="G95" s="544">
        <f>DATE(YEAR(F95)+2,MONTH(F95),DAY(F95)-1)</f>
        <v>44890</v>
      </c>
      <c r="H95" s="543" t="s">
        <v>4851</v>
      </c>
      <c r="I95" s="543" t="s">
        <v>3156</v>
      </c>
      <c r="J95" s="543" t="s">
        <v>6143</v>
      </c>
      <c r="K95" s="543" t="s">
        <v>8263</v>
      </c>
      <c r="L95" s="543" t="s">
        <v>5123</v>
      </c>
      <c r="M95" s="543" t="s">
        <v>3640</v>
      </c>
      <c r="N95" s="545" t="str">
        <f>IF(EXACT(M95,"C - COMPANY ACT"),"LP",IF(EXACT(M95,"V- VEST ACT (WITHIN PARLIAMENT) "),"LP",IF(EXACT(M95,"FS - FRIENDLY SOCIETIES ACT"),"LP",IF(EXACT(M95,"UN - UNICORPORATED"),"LA",""))))</f>
        <v>LP</v>
      </c>
      <c r="O95" s="543" t="s">
        <v>8725</v>
      </c>
      <c r="P95" s="543" t="str">
        <f>IF(EXACT(O95,"Overseas Charities Operating in Jamaica"),"Medium",IF(EXACT(O95,"Muslim Groups/Foundations"),"Medium",IF(EXACT(O95,"Churches"),"Low",IF(EXACT(O95,"Benevolent Societies"),"Low",IF(EXACT(O95,"Alumni/Past Students Associations"),"Low",IF(EXACT(O95,"Schools(Government/Private)"),"Low",IF(EXACT(O95,"Govt.Based Trusts/Charities"),"Low",IF(EXACT(O95,"Trust"),"Medium",IF(EXACT(O95,"Company Based Foundations"),"Medium",IF(EXACT(O95,"Other Foundations"),"Medium",IF(EXACT(O95,"Unincorporated Groups"),"Medium","")))))))))))</f>
        <v>Medium</v>
      </c>
      <c r="Q95" s="543"/>
      <c r="R95" s="543"/>
      <c r="S95" s="543" t="s">
        <v>6144</v>
      </c>
      <c r="T95" s="543" t="s">
        <v>2900</v>
      </c>
      <c r="U95" s="548" t="s">
        <v>6145</v>
      </c>
      <c r="V95" s="544">
        <f>SUM(G95)</f>
        <v>44890</v>
      </c>
      <c r="W95" s="544">
        <v>45014</v>
      </c>
      <c r="X95" s="542" t="s">
        <v>4745</v>
      </c>
      <c r="Y95" s="606">
        <v>1</v>
      </c>
    </row>
    <row r="96" spans="1:25" ht="39" x14ac:dyDescent="0.35">
      <c r="A96" s="581"/>
      <c r="B96" s="578"/>
      <c r="C96" s="543" t="str">
        <f ca="1">IF(G96&lt;TODAY(),"Expired","Active")</f>
        <v>Expired</v>
      </c>
      <c r="D96" s="543" t="s">
        <v>12494</v>
      </c>
      <c r="E96" s="544">
        <v>43857</v>
      </c>
      <c r="F96" s="544">
        <v>45219</v>
      </c>
      <c r="G96" s="544">
        <f>DATE(YEAR(F96)+2,MONTH(F96),DAY(F96)-1)</f>
        <v>45949</v>
      </c>
      <c r="H96" s="543" t="s">
        <v>2542</v>
      </c>
      <c r="I96" s="543" t="s">
        <v>8035</v>
      </c>
      <c r="J96" s="543" t="s">
        <v>6146</v>
      </c>
      <c r="K96" s="543" t="s">
        <v>11728</v>
      </c>
      <c r="L96" s="543" t="s">
        <v>5123</v>
      </c>
      <c r="M96" s="543" t="s">
        <v>3640</v>
      </c>
      <c r="N96" s="545" t="str">
        <f>IF(EXACT(M96,"C - COMPANY ACT"),"LP",IF(EXACT(M96,"V- VEST ACT (WITHIN PARLIAMENT) "),"LP",IF(EXACT(M96,"FS - FRIENDLY SOCIETIES ACT"),"LP",IF(EXACT(M96,"UN - UNICORPORATED"),"LA",""))))</f>
        <v>LP</v>
      </c>
      <c r="O96" s="543" t="s">
        <v>8727</v>
      </c>
      <c r="P96" s="543" t="str">
        <f>IF(EXACT(O96,"Overseas Charities Operating in Jamaica"),"Medium",IF(EXACT(O96,"Muslim Groups/Foundations"),"Medium",IF(EXACT(O96,"Churches"),"Low",IF(EXACT(O96,"Benevolent Societies"),"Low",IF(EXACT(O96,"Alumni/Past Students Associations"),"Low",IF(EXACT(O96,"Schools(Government/Private)"),"Low",IF(EXACT(O96,"Govt.Based Trusts/Charities"),"Low",IF(EXACT(O96,"Trust"),"Medium",IF(EXACT(O96,"Company Based Foundations"),"Medium",IF(EXACT(O96,"Other Foundations"),"Medium",IF(EXACT(O96,"Unincorporated Groups"),"Medium","")))))))))))</f>
        <v>Medium</v>
      </c>
      <c r="Q96" s="543" t="s">
        <v>12495</v>
      </c>
      <c r="R96" s="543"/>
      <c r="S96" s="546" t="s">
        <v>6147</v>
      </c>
      <c r="T96" s="543" t="s">
        <v>9920</v>
      </c>
      <c r="U96" s="547" t="s">
        <v>12496</v>
      </c>
      <c r="V96" s="544">
        <f>SUM(G96)</f>
        <v>45949</v>
      </c>
      <c r="W96" s="544">
        <v>45918</v>
      </c>
      <c r="X96" s="542" t="s">
        <v>4745</v>
      </c>
      <c r="Y96" s="606">
        <v>1</v>
      </c>
    </row>
    <row r="97" spans="1:25" ht="91" x14ac:dyDescent="0.35">
      <c r="A97" s="581"/>
      <c r="B97" s="578"/>
      <c r="C97" s="543" t="str">
        <f ca="1">IF(G97&lt;TODAY(),"Expired","Active")</f>
        <v>Expired</v>
      </c>
      <c r="D97" s="543" t="s">
        <v>3650</v>
      </c>
      <c r="E97" s="544">
        <v>42173</v>
      </c>
      <c r="F97" s="544">
        <v>42173</v>
      </c>
      <c r="G97" s="544">
        <f>DATE(YEAR(F97)+2,MONTH(F97),DAY(F97)-1)</f>
        <v>42903</v>
      </c>
      <c r="H97" s="543" t="s">
        <v>1208</v>
      </c>
      <c r="I97" s="543" t="s">
        <v>3150</v>
      </c>
      <c r="J97" s="543" t="s">
        <v>6160</v>
      </c>
      <c r="K97" s="543" t="s">
        <v>3409</v>
      </c>
      <c r="L97" s="543" t="s">
        <v>5123</v>
      </c>
      <c r="M97" s="543" t="s">
        <v>3640</v>
      </c>
      <c r="N97" s="545" t="str">
        <f>IF(EXACT(M97,"C - COMPANY ACT"),"LP",IF(EXACT(M97,"V- VEST ACT (WITHIN PARLIAMENT) "),"LP",IF(EXACT(M97,"FS - FRIENDLY SOCIETIES ACT"),"LP",IF(EXACT(M97,"UN - UNICORPORATED"),"LA",""))))</f>
        <v>LP</v>
      </c>
      <c r="O97" s="543" t="s">
        <v>8725</v>
      </c>
      <c r="P97" s="543" t="str">
        <f>IF(EXACT(O97,"Overseas Charities Operating in Jamaica"),"Medium",IF(EXACT(O97,"Muslim Groups/Foundations"),"Medium",IF(EXACT(O97,"Churches"),"Low",IF(EXACT(O97,"Benevolent Societies"),"Low",IF(EXACT(O97,"Alumni/Past Students Associations"),"Low",IF(EXACT(O97,"Schools(Government/Private)"),"Low",IF(EXACT(O97,"Govt.Based Trusts/Charities"),"Low",IF(EXACT(O97,"Trust"),"Medium",IF(EXACT(O97,"Company Based Foundations"),"Medium",IF(EXACT(O97,"Other Foundations"),"Medium",IF(EXACT(O97,"Unincorporated Groups"),"Medium","")))))))))))</f>
        <v>Medium</v>
      </c>
      <c r="Q97" s="543"/>
      <c r="R97" s="543"/>
      <c r="S97" s="543" t="s">
        <v>6161</v>
      </c>
      <c r="T97" s="543" t="s">
        <v>12264</v>
      </c>
      <c r="U97" s="543" t="s">
        <v>12265</v>
      </c>
      <c r="V97" s="544">
        <f>SUM(G97)</f>
        <v>42903</v>
      </c>
      <c r="W97" s="544">
        <v>45203</v>
      </c>
      <c r="X97" s="542" t="s">
        <v>4745</v>
      </c>
      <c r="Y97" s="606">
        <v>1</v>
      </c>
    </row>
    <row r="98" spans="1:25" ht="52" x14ac:dyDescent="0.35">
      <c r="A98" s="581"/>
      <c r="B98" s="578"/>
      <c r="C98" s="543" t="str">
        <f ca="1">IF(G98&lt;TODAY(),"Expired","Active")</f>
        <v>Expired</v>
      </c>
      <c r="D98" s="543" t="s">
        <v>852</v>
      </c>
      <c r="E98" s="544">
        <v>42073</v>
      </c>
      <c r="F98" s="544">
        <v>42073</v>
      </c>
      <c r="G98" s="544">
        <f>DATE(YEAR(F98)+2,MONTH(F98),DAY(F98)-1)</f>
        <v>42803</v>
      </c>
      <c r="H98" s="543" t="s">
        <v>853</v>
      </c>
      <c r="I98" s="543" t="s">
        <v>854</v>
      </c>
      <c r="J98" s="543" t="s">
        <v>6197</v>
      </c>
      <c r="K98" s="543" t="s">
        <v>11728</v>
      </c>
      <c r="L98" s="543" t="s">
        <v>5123</v>
      </c>
      <c r="M98" s="543" t="s">
        <v>3640</v>
      </c>
      <c r="N98" s="545" t="str">
        <f>IF(EXACT(M98,"C - COMPANY ACT"),"LP",IF(EXACT(M98,"V- VEST ACT (WITHIN PARLIAMENT) "),"LP",IF(EXACT(M98,"FS - FRIENDLY SOCIETIES ACT"),"LP",IF(EXACT(M98,"UN - UNICORPORATED"),"LA",""))))</f>
        <v>LP</v>
      </c>
      <c r="O98" s="543" t="s">
        <v>8725</v>
      </c>
      <c r="P98" s="543" t="str">
        <f>IF(EXACT(O98,"Overseas Charities Operating in Jamaica"),"Medium",IF(EXACT(O98,"Muslim Groups/Foundations"),"Medium",IF(EXACT(O98,"Churches"),"Low",IF(EXACT(O98,"Benevolent Societies"),"Low",IF(EXACT(O98,"Alumni/Past Students Associations"),"Low",IF(EXACT(O98,"Schools(Government/Private)"),"Low",IF(EXACT(O98,"Govt.Based Trusts/Charities"),"Low",IF(EXACT(O98,"Trust"),"Medium",IF(EXACT(O98,"Company Based Foundations"),"Medium",IF(EXACT(O98,"Other Foundations"),"Medium",IF(EXACT(O98,"Unincorporated Groups"),"Medium","")))))))))))</f>
        <v>Medium</v>
      </c>
      <c r="Q98" s="543" t="s">
        <v>12928</v>
      </c>
      <c r="R98" s="543"/>
      <c r="S98" s="543" t="s">
        <v>6198</v>
      </c>
      <c r="T98" s="543" t="s">
        <v>9970</v>
      </c>
      <c r="U98" s="548" t="s">
        <v>9971</v>
      </c>
      <c r="V98" s="544">
        <f>SUM(G98)</f>
        <v>42803</v>
      </c>
      <c r="W98" s="544">
        <v>45280</v>
      </c>
      <c r="X98" s="542" t="s">
        <v>4745</v>
      </c>
      <c r="Y98" s="606">
        <v>1</v>
      </c>
    </row>
    <row r="99" spans="1:25" ht="117" x14ac:dyDescent="0.35">
      <c r="A99" s="581"/>
      <c r="B99" s="578"/>
      <c r="C99" s="543" t="str">
        <f ca="1">IF(G99&lt;TODAY(),"Expired","Active")</f>
        <v>Expired</v>
      </c>
      <c r="D99" s="543" t="s">
        <v>312</v>
      </c>
      <c r="E99" s="544">
        <v>41822</v>
      </c>
      <c r="F99" s="544">
        <v>41822</v>
      </c>
      <c r="G99" s="544">
        <f>DATE(YEAR(F99)+2,MONTH(F99),DAY(F99)-1)</f>
        <v>42552</v>
      </c>
      <c r="H99" s="543" t="s">
        <v>313</v>
      </c>
      <c r="I99" s="543" t="s">
        <v>314</v>
      </c>
      <c r="J99" s="543" t="s">
        <v>6227</v>
      </c>
      <c r="K99" s="543" t="s">
        <v>11728</v>
      </c>
      <c r="L99" s="543" t="s">
        <v>5123</v>
      </c>
      <c r="M99" s="543" t="s">
        <v>3640</v>
      </c>
      <c r="N99" s="545" t="str">
        <f>IF(EXACT(M99,"C - COMPANY ACT"),"LP",IF(EXACT(M99,"V- VEST ACT (WITHIN PARLIAMENT) "),"LP",IF(EXACT(M99,"FS - FRIENDLY SOCIETIES ACT"),"LP",IF(EXACT(M99,"UN - UNICORPORATED"),"LA",""))))</f>
        <v>LP</v>
      </c>
      <c r="O99" s="543" t="s">
        <v>8726</v>
      </c>
      <c r="P99" s="543" t="str">
        <f>IF(EXACT(O99,"Overseas Charities Operating in Jamaica"),"Medium",IF(EXACT(O99,"Muslim Groups/Foundations"),"Medium",IF(EXACT(O99,"Churches"),"Low",IF(EXACT(O99,"Benevolent Societies"),"Low",IF(EXACT(O99,"Alumni/Past Students Associations"),"Low",IF(EXACT(O99,"Schools(Government/Private)"),"Low",IF(EXACT(O99,"Govt.Based Trusts/Charities"),"Low",IF(EXACT(O99,"Trust"),"Medium",IF(EXACT(O99,"Company Based Foundations"),"Medium",IF(EXACT(O99,"Other Foundations"),"Medium",IF(EXACT(O99,"Unincorporated Groups"),"Medium","")))))))))))</f>
        <v>Medium</v>
      </c>
      <c r="Q99" s="543"/>
      <c r="R99" s="543"/>
      <c r="S99" s="543" t="s">
        <v>10511</v>
      </c>
      <c r="T99" s="543" t="s">
        <v>9056</v>
      </c>
      <c r="U99" s="548" t="s">
        <v>9057</v>
      </c>
      <c r="V99" s="544">
        <f>SUM(G99)</f>
        <v>42552</v>
      </c>
      <c r="W99" s="544">
        <v>45202</v>
      </c>
      <c r="X99" s="542" t="s">
        <v>4745</v>
      </c>
      <c r="Y99" s="606">
        <v>1</v>
      </c>
    </row>
    <row r="100" spans="1:25" ht="91" x14ac:dyDescent="0.35">
      <c r="A100" s="581"/>
      <c r="B100" s="578"/>
      <c r="C100" s="543" t="str">
        <f ca="1">IF(G100&lt;TODAY(),"Expired","Active")</f>
        <v>Expired</v>
      </c>
      <c r="D100" s="543" t="s">
        <v>594</v>
      </c>
      <c r="E100" s="544">
        <v>41884</v>
      </c>
      <c r="F100" s="544">
        <v>41884</v>
      </c>
      <c r="G100" s="544">
        <f>DATE(YEAR(F100)+2,MONTH(F100),DAY(F100)-1)</f>
        <v>42614</v>
      </c>
      <c r="H100" s="543" t="s">
        <v>595</v>
      </c>
      <c r="I100" s="543" t="s">
        <v>596</v>
      </c>
      <c r="J100" s="543" t="s">
        <v>6235</v>
      </c>
      <c r="K100" s="543" t="s">
        <v>11728</v>
      </c>
      <c r="L100" s="543" t="s">
        <v>5123</v>
      </c>
      <c r="M100" s="543" t="s">
        <v>3640</v>
      </c>
      <c r="N100" s="545" t="str">
        <f>IF(EXACT(M100,"C - COMPANY ACT"),"LP",IF(EXACT(M100,"V- VEST ACT (WITHIN PARLIAMENT) "),"LP",IF(EXACT(M100,"FS - FRIENDLY SOCIETIES ACT"),"LP",IF(EXACT(M100,"UN - UNICORPORATED"),"LA",""))))</f>
        <v>LP</v>
      </c>
      <c r="O100" s="543" t="s">
        <v>8726</v>
      </c>
      <c r="P100" s="543" t="str">
        <f>IF(EXACT(O100,"Overseas Charities Operating in Jamaica"),"Medium",IF(EXACT(O100,"Muslim Groups/Foundations"),"Medium",IF(EXACT(O100,"Churches"),"Low",IF(EXACT(O100,"Benevolent Societies"),"Low",IF(EXACT(O100,"Alumni/Past Students Associations"),"Low",IF(EXACT(O100,"Schools(Government/Private)"),"Low",IF(EXACT(O100,"Govt.Based Trusts/Charities"),"Low",IF(EXACT(O100,"Trust"),"Medium",IF(EXACT(O100,"Company Based Foundations"),"Medium",IF(EXACT(O100,"Other Foundations"),"Medium",IF(EXACT(O100,"Unincorporated Groups"),"Medium","")))))))))))</f>
        <v>Medium</v>
      </c>
      <c r="Q100" s="543" t="s">
        <v>11613</v>
      </c>
      <c r="R100" s="543"/>
      <c r="S100" s="543" t="s">
        <v>637</v>
      </c>
      <c r="T100" s="543" t="s">
        <v>9961</v>
      </c>
      <c r="U100" s="547" t="s">
        <v>9962</v>
      </c>
      <c r="V100" s="544">
        <f>SUM(G100)</f>
        <v>42614</v>
      </c>
      <c r="W100" s="544">
        <v>45229</v>
      </c>
      <c r="X100" s="542" t="s">
        <v>4745</v>
      </c>
      <c r="Y100" s="606">
        <v>1</v>
      </c>
    </row>
    <row r="101" spans="1:25" ht="39" x14ac:dyDescent="0.35">
      <c r="A101" s="581"/>
      <c r="B101" s="578"/>
      <c r="C101" s="543" t="str">
        <f ca="1">IF(G101&lt;TODAY(),"Expired","Active")</f>
        <v>Expired</v>
      </c>
      <c r="D101" s="543" t="s">
        <v>1582</v>
      </c>
      <c r="E101" s="544">
        <v>42936</v>
      </c>
      <c r="F101" s="544">
        <v>43666</v>
      </c>
      <c r="G101" s="544">
        <f>DATE(YEAR(F101)+2,MONTH(F101),DAY(F101)-1)</f>
        <v>44396</v>
      </c>
      <c r="H101" s="543" t="s">
        <v>1591</v>
      </c>
      <c r="I101" s="543" t="s">
        <v>1598</v>
      </c>
      <c r="J101" s="543" t="s">
        <v>6247</v>
      </c>
      <c r="K101" s="543" t="s">
        <v>11728</v>
      </c>
      <c r="L101" s="543" t="s">
        <v>5123</v>
      </c>
      <c r="M101" s="543" t="s">
        <v>3640</v>
      </c>
      <c r="N101" s="545" t="str">
        <f>IF(EXACT(M101,"C - COMPANY ACT"),"LP",IF(EXACT(M101,"V- VEST ACT (WITHIN PARLIAMENT) "),"LP",IF(EXACT(M101,"FS - FRIENDLY SOCIETIES ACT"),"LP",IF(EXACT(M101,"UN - UNICORPORATED"),"LA",""))))</f>
        <v>LP</v>
      </c>
      <c r="O101" s="543" t="s">
        <v>8725</v>
      </c>
      <c r="P101" s="543" t="str">
        <f>IF(EXACT(O101,"Overseas Charities Operating in Jamaica"),"Medium",IF(EXACT(O101,"Muslim Groups/Foundations"),"Medium",IF(EXACT(O101,"Churches"),"Low",IF(EXACT(O101,"Benevolent Societies"),"Low",IF(EXACT(O101,"Alumni/Past Students Associations"),"Low",IF(EXACT(O101,"Schools(Government/Private)"),"Low",IF(EXACT(O101,"Govt.Based Trusts/Charities"),"Low",IF(EXACT(O101,"Trust"),"Medium",IF(EXACT(O101,"Company Based Foundations"),"Medium",IF(EXACT(O101,"Other Foundations"),"Medium",IF(EXACT(O101,"Unincorporated Groups"),"Medium","")))))))))))</f>
        <v>Medium</v>
      </c>
      <c r="Q101" s="543" t="s">
        <v>16779</v>
      </c>
      <c r="R101" s="543"/>
      <c r="S101" s="546" t="s">
        <v>6248</v>
      </c>
      <c r="T101" s="543" t="s">
        <v>2905</v>
      </c>
      <c r="U101" s="548" t="s">
        <v>6249</v>
      </c>
      <c r="V101" s="544">
        <f>SUM(G101)</f>
        <v>44396</v>
      </c>
      <c r="W101" s="544">
        <v>46202</v>
      </c>
      <c r="X101" s="542" t="s">
        <v>4745</v>
      </c>
      <c r="Y101" s="606">
        <v>1</v>
      </c>
    </row>
    <row r="102" spans="1:25" ht="91" x14ac:dyDescent="0.35">
      <c r="A102" s="593"/>
      <c r="B102" s="584"/>
      <c r="C102" s="416" t="str">
        <f ca="1">IF(G102&lt;TODAY(),"Expired","Active")</f>
        <v>Expired</v>
      </c>
      <c r="D102" s="416" t="s">
        <v>2167</v>
      </c>
      <c r="E102" s="563">
        <v>43476</v>
      </c>
      <c r="F102" s="563">
        <v>43476</v>
      </c>
      <c r="G102" s="563">
        <f>DATE(YEAR(F102)+2,MONTH(F102),DAY(F102)-1)</f>
        <v>44206</v>
      </c>
      <c r="H102" s="416" t="s">
        <v>2168</v>
      </c>
      <c r="I102" s="416" t="s">
        <v>9991</v>
      </c>
      <c r="J102" s="416" t="s">
        <v>6267</v>
      </c>
      <c r="K102" s="416" t="s">
        <v>11728</v>
      </c>
      <c r="L102" s="416" t="s">
        <v>5123</v>
      </c>
      <c r="M102" s="416" t="s">
        <v>3640</v>
      </c>
      <c r="N102" s="564" t="str">
        <f>IF(EXACT(M102,"C - COMPANY ACT"),"LP",IF(EXACT(M102,"V- VEST ACT (WITHIN PARLIAMENT) "),"LP",IF(EXACT(M102,"FS - FRIENDLY SOCIETIES ACT"),"LP",IF(EXACT(M102,"UN - UNICORPORATED"),"LA",""))))</f>
        <v>LP</v>
      </c>
      <c r="O102" s="416" t="s">
        <v>8725</v>
      </c>
      <c r="P102" s="416" t="str">
        <f>IF(EXACT(O102,"Overseas Charities Operating in Jamaica"),"Medium",IF(EXACT(O102,"Muslim Groups/Foundations"),"Medium",IF(EXACT(O102,"Churches"),"Low",IF(EXACT(O102,"Benevolent Societies"),"Low",IF(EXACT(O102,"Alumni/Past Students Associations"),"Low",IF(EXACT(O102,"Schools(Government/Private)"),"Low",IF(EXACT(O102,"Govt.Based Trusts/Charities"),"Low",IF(EXACT(O102,"Trust"),"Medium",IF(EXACT(O102,"Company Based Foundations"),"Medium",IF(EXACT(O102,"Other Foundations"),"Medium",IF(EXACT(O102,"Unincorporated Groups"),"Medium","")))))))))))</f>
        <v>Medium</v>
      </c>
      <c r="Q102" s="568" t="s">
        <v>11622</v>
      </c>
      <c r="R102" s="568"/>
      <c r="S102" s="416" t="s">
        <v>6268</v>
      </c>
      <c r="T102" s="416" t="s">
        <v>9992</v>
      </c>
      <c r="U102" s="565" t="s">
        <v>9993</v>
      </c>
      <c r="V102" s="544">
        <f>SUM(G102)</f>
        <v>44206</v>
      </c>
      <c r="W102" s="544">
        <v>46014</v>
      </c>
      <c r="X102" s="542" t="s">
        <v>4745</v>
      </c>
      <c r="Y102" s="606">
        <v>1</v>
      </c>
    </row>
    <row r="103" spans="1:25" ht="91" x14ac:dyDescent="0.35">
      <c r="A103" s="508"/>
      <c r="B103" s="587"/>
      <c r="C103" s="543" t="str">
        <f ca="1">IF(G103&lt;TODAY(),"Expired","Active")</f>
        <v>Expired</v>
      </c>
      <c r="D103" s="543" t="s">
        <v>639</v>
      </c>
      <c r="E103" s="544">
        <v>41890</v>
      </c>
      <c r="F103" s="544">
        <v>41890</v>
      </c>
      <c r="G103" s="544">
        <f>DATE(YEAR(F103)+2,MONTH(F103),DAY(F103)-1)</f>
        <v>42620</v>
      </c>
      <c r="H103" s="543" t="s">
        <v>599</v>
      </c>
      <c r="I103" s="543" t="s">
        <v>3230</v>
      </c>
      <c r="J103" s="543" t="s">
        <v>6285</v>
      </c>
      <c r="K103" s="543" t="s">
        <v>5122</v>
      </c>
      <c r="L103" s="543" t="s">
        <v>5123</v>
      </c>
      <c r="M103" s="543" t="s">
        <v>3640</v>
      </c>
      <c r="N103" s="543" t="str">
        <f>IF(EXACT(M103,"C - COMPANY ACT"),"LP",IF(EXACT(M103,"V- VEST ACT (WITHIN PARLIAMENT) "),"LP",IF(EXACT(M103,"FS - FRIENDLY SOCIETIES ACT"),"LP",IF(EXACT(M103,"UN - UNICORPORATED"),"LA",""))))</f>
        <v>LP</v>
      </c>
      <c r="O103" s="543" t="s">
        <v>8725</v>
      </c>
      <c r="P103" s="543" t="str">
        <f>IF(EXACT(O103,"Overseas Charities Operating in Jamaica"),"Medium",IF(EXACT(O103,"Muslim Groups/Foundations"),"Medium",IF(EXACT(O103,"Churches"),"Low",IF(EXACT(O103,"Benevolent Societies"),"Low",IF(EXACT(O103,"Alumni/Past Students Associations"),"Low",IF(EXACT(O103,"Schools(Government/Private)"),"Low",IF(EXACT(O103,"Govt.Based Trusts/Charities"),"Low",IF(EXACT(O103,"Trust"),"Medium",IF(EXACT(O103,"Company Based Foundations"),"Medium",IF(EXACT(O103,"Other Foundations"),"Medium",IF(EXACT(O103,"Unincorporated Groups"),"Medium","")))))))))))</f>
        <v>Medium</v>
      </c>
      <c r="Q103" s="543"/>
      <c r="R103" s="543"/>
      <c r="S103" s="543" t="s">
        <v>641</v>
      </c>
      <c r="T103" s="543"/>
      <c r="U103" s="543"/>
      <c r="V103" s="544">
        <f>SUM(G103)</f>
        <v>42620</v>
      </c>
      <c r="W103" s="544">
        <v>44743</v>
      </c>
      <c r="X103" s="542" t="s">
        <v>4745</v>
      </c>
      <c r="Y103" s="606">
        <v>1</v>
      </c>
    </row>
    <row r="104" spans="1:25" ht="65" x14ac:dyDescent="0.35">
      <c r="A104" s="581" t="s">
        <v>1193</v>
      </c>
      <c r="B104" s="578"/>
      <c r="C104" s="543" t="str">
        <f ca="1">IF(G104&lt;TODAY(),"Expired","Active")</f>
        <v>Expired</v>
      </c>
      <c r="D104" s="543" t="s">
        <v>2174</v>
      </c>
      <c r="E104" s="544">
        <v>43476</v>
      </c>
      <c r="F104" s="544">
        <v>43476</v>
      </c>
      <c r="G104" s="544">
        <f>DATE(YEAR(F104)+2,MONTH(F104),DAY(F104)-1)</f>
        <v>44206</v>
      </c>
      <c r="H104" s="543" t="s">
        <v>2175</v>
      </c>
      <c r="I104" s="543" t="s">
        <v>10166</v>
      </c>
      <c r="J104" s="543" t="s">
        <v>6286</v>
      </c>
      <c r="K104" s="543" t="s">
        <v>11728</v>
      </c>
      <c r="L104" s="543" t="s">
        <v>5123</v>
      </c>
      <c r="M104" s="543" t="s">
        <v>3640</v>
      </c>
      <c r="N104" s="545" t="str">
        <f>IF(EXACT(M104,"C - COMPANY ACT"),"LP",IF(EXACT(M104,"V- VEST ACT (WITHIN PARLIAMENT) "),"LP",IF(EXACT(M104,"FS - FRIENDLY SOCIETIES ACT"),"LP",IF(EXACT(M104,"UN - UNICORPORATED"),"LA",""))))</f>
        <v>LP</v>
      </c>
      <c r="O104" s="543" t="s">
        <v>8725</v>
      </c>
      <c r="P104" s="543" t="str">
        <f>IF(EXACT(O104,"Overseas Charities Operating in Jamaica"),"Medium",IF(EXACT(O104,"Muslim Groups/Foundations"),"Medium",IF(EXACT(O104,"Churches"),"Low",IF(EXACT(O104,"Benevolent Societies"),"Low",IF(EXACT(O104,"Alumni/Past Students Associations"),"Low",IF(EXACT(O104,"Schools(Government/Private)"),"Low",IF(EXACT(O104,"Govt.Based Trusts/Charities"),"Low",IF(EXACT(O104,"Trust"),"Medium",IF(EXACT(O104,"Company Based Foundations"),"Medium",IF(EXACT(O104,"Other Foundations"),"Medium",IF(EXACT(O104,"Unincorporated Groups"),"Medium","")))))))))))</f>
        <v>Medium</v>
      </c>
      <c r="Q104" s="543" t="s">
        <v>13197</v>
      </c>
      <c r="R104" s="543"/>
      <c r="S104" s="546" t="s">
        <v>2176</v>
      </c>
      <c r="T104" s="543" t="s">
        <v>9987</v>
      </c>
      <c r="U104" s="548" t="s">
        <v>9988</v>
      </c>
      <c r="V104" s="544">
        <f>SUM(G104)</f>
        <v>44206</v>
      </c>
      <c r="W104" s="544">
        <v>45303</v>
      </c>
      <c r="X104" s="542" t="s">
        <v>13196</v>
      </c>
      <c r="Y104" s="606">
        <v>1</v>
      </c>
    </row>
    <row r="105" spans="1:25" ht="156" x14ac:dyDescent="0.35">
      <c r="A105" s="508"/>
      <c r="B105" s="587"/>
      <c r="C105" s="543" t="str">
        <f ca="1">IF(G105&lt;TODAY(),"Expired","Active")</f>
        <v>Expired</v>
      </c>
      <c r="D105" s="543" t="s">
        <v>180</v>
      </c>
      <c r="E105" s="544">
        <v>41781</v>
      </c>
      <c r="F105" s="544">
        <v>41781</v>
      </c>
      <c r="G105" s="544">
        <f>DATE(YEAR(F105)+2,MONTH(F105),DAY(F105)-1)</f>
        <v>42511</v>
      </c>
      <c r="H105" s="543" t="s">
        <v>184</v>
      </c>
      <c r="I105" s="543" t="s">
        <v>185</v>
      </c>
      <c r="J105" s="543" t="s">
        <v>6291</v>
      </c>
      <c r="K105" s="543" t="s">
        <v>5122</v>
      </c>
      <c r="L105" s="543" t="s">
        <v>5123</v>
      </c>
      <c r="M105" s="543" t="s">
        <v>3640</v>
      </c>
      <c r="N105" s="545" t="str">
        <f>IF(EXACT(M105,"C - COMPANY ACT"),"LP",IF(EXACT(M105,"V- VEST ACT (WITHIN PARLIAMENT) "),"LP",IF(EXACT(M105,"FS - FRIENDLY SOCIETIES ACT"),"LP",IF(EXACT(M105,"UN - UNICORPORATED"),"LA",""))))</f>
        <v>LP</v>
      </c>
      <c r="O105" s="543" t="s">
        <v>8725</v>
      </c>
      <c r="P105" s="543" t="str">
        <f>IF(EXACT(O105,"Overseas Charities Operating in Jamaica"),"Medium",IF(EXACT(O105,"Muslim Groups/Foundations"),"Medium",IF(EXACT(O105,"Churches"),"Low",IF(EXACT(O105,"Benevolent Societies"),"Low",IF(EXACT(O105,"Alumni/Past Students Associations"),"Low",IF(EXACT(O105,"Schools(Government/Private)"),"Low",IF(EXACT(O105,"Govt.Based Trusts/Charities"),"Low",IF(EXACT(O105,"Trust"),"Medium",IF(EXACT(O105,"Company Based Foundations"),"Medium",IF(EXACT(O105,"Other Foundations"),"Medium",IF(EXACT(O105,"Unincorporated Groups"),"Medium","")))))))))))</f>
        <v>Medium</v>
      </c>
      <c r="Q105" s="543"/>
      <c r="R105" s="543"/>
      <c r="S105" s="543" t="s">
        <v>497</v>
      </c>
      <c r="T105" s="543" t="s">
        <v>9996</v>
      </c>
      <c r="U105" s="543" t="s">
        <v>9997</v>
      </c>
      <c r="V105" s="544">
        <f>SUM(G105)</f>
        <v>42511</v>
      </c>
      <c r="W105" s="544">
        <v>45084</v>
      </c>
      <c r="X105" s="542" t="s">
        <v>4745</v>
      </c>
      <c r="Y105" s="606">
        <v>1</v>
      </c>
    </row>
    <row r="106" spans="1:25" ht="117" x14ac:dyDescent="0.35">
      <c r="A106" s="594"/>
      <c r="B106" s="578"/>
      <c r="C106" s="543" t="str">
        <f ca="1">IF(G106&lt;TODAY(),"Expired","Active")</f>
        <v>Expired</v>
      </c>
      <c r="D106" s="543" t="s">
        <v>1038</v>
      </c>
      <c r="E106" s="544">
        <v>42254</v>
      </c>
      <c r="F106" s="544">
        <v>42254</v>
      </c>
      <c r="G106" s="544">
        <f>DATE(YEAR(F106)+2,MONTH(F106),DAY(F106)-1)</f>
        <v>42984</v>
      </c>
      <c r="H106" s="543" t="s">
        <v>1039</v>
      </c>
      <c r="I106" s="543" t="s">
        <v>1040</v>
      </c>
      <c r="J106" s="543" t="s">
        <v>6297</v>
      </c>
      <c r="K106" s="543" t="s">
        <v>5122</v>
      </c>
      <c r="L106" s="543" t="s">
        <v>5123</v>
      </c>
      <c r="M106" s="543" t="s">
        <v>3640</v>
      </c>
      <c r="N106" s="545" t="str">
        <f>IF(EXACT(M106,"C - COMPANY ACT"),"LP",IF(EXACT(M106,"V- VEST ACT (WITHIN PARLIAMENT) "),"LP",IF(EXACT(M106,"FS - FRIENDLY SOCIETIES ACT"),"LP",IF(EXACT(M106,"UN - UNICORPORATED"),"LA",""))))</f>
        <v>LP</v>
      </c>
      <c r="O106" s="543" t="s">
        <v>8725</v>
      </c>
      <c r="P106" s="543" t="str">
        <f>IF(EXACT(O106,"Overseas Charities Operating in Jamaica"),"Medium",IF(EXACT(O106,"Muslim Groups/Foundations"),"Medium",IF(EXACT(O106,"Churches"),"Low",IF(EXACT(O106,"Benevolent Societies"),"Low",IF(EXACT(O106,"Alumni/Past Students Associations"),"Low",IF(EXACT(O106,"Schools(Government/Private)"),"Low",IF(EXACT(O106,"Govt.Based Trusts/Charities"),"Low",IF(EXACT(O106,"Trust"),"Medium",IF(EXACT(O106,"Company Based Foundations"),"Medium",IF(EXACT(O106,"Other Foundations"),"Medium",IF(EXACT(O106,"Unincorporated Groups"),"Medium","")))))))))))</f>
        <v>Medium</v>
      </c>
      <c r="Q106" s="543"/>
      <c r="R106" s="543"/>
      <c r="S106" s="543"/>
      <c r="T106" s="543" t="s">
        <v>906</v>
      </c>
      <c r="U106" s="548" t="s">
        <v>1193</v>
      </c>
      <c r="V106" s="544">
        <f>SUM(G106)</f>
        <v>42984</v>
      </c>
      <c r="W106" s="544">
        <v>45008</v>
      </c>
      <c r="X106" s="542" t="s">
        <v>4745</v>
      </c>
      <c r="Y106" s="606">
        <v>1</v>
      </c>
    </row>
    <row r="107" spans="1:25" ht="52" x14ac:dyDescent="0.35">
      <c r="A107" s="507" t="s">
        <v>7875</v>
      </c>
      <c r="B107" s="587"/>
      <c r="C107" s="543"/>
      <c r="D107" s="543" t="s">
        <v>4586</v>
      </c>
      <c r="E107" s="544">
        <v>43766</v>
      </c>
      <c r="F107" s="544"/>
      <c r="G107" s="544"/>
      <c r="H107" s="543" t="s">
        <v>4587</v>
      </c>
      <c r="I107" s="543" t="s">
        <v>7876</v>
      </c>
      <c r="J107" s="543" t="s">
        <v>7902</v>
      </c>
      <c r="K107" s="543" t="s">
        <v>21</v>
      </c>
      <c r="L107" s="543"/>
      <c r="M107" s="543"/>
      <c r="N107" s="543"/>
      <c r="O107" s="543" t="s">
        <v>8728</v>
      </c>
      <c r="P107" s="543" t="str">
        <f>IF(EXACT(O107,"Overseas Charities Operating in Jamaica"),"Medium",IF(EXACT(O107,"Muslim Groups/Foundations"),"Medium",IF(EXACT(O107,"Churches"),"Low",IF(EXACT(O107,"Benevolent Societies"),"Low",IF(EXACT(O107,"Alumni/Past Students Associations"),"Low",IF(EXACT(O107,"Schools(Government/Private)"),"Low",IF(EXACT(O107,"Govt.Based Trusts/Charities"),"Low",IF(EXACT(O107,"Trust"),"Medium",IF(EXACT(O107,"Company Based Foundations"),"Medium",IF(EXACT(O107,"Other Foundations"),"Medium",IF(EXACT(O107,"Unincorporated Groups"),"Medium","")))))))))))</f>
        <v>Low</v>
      </c>
      <c r="Q107" s="543"/>
      <c r="R107" s="543"/>
      <c r="S107" s="543" t="s">
        <v>7896</v>
      </c>
      <c r="T107" s="543" t="s">
        <v>4588</v>
      </c>
      <c r="U107" s="543" t="s">
        <v>1193</v>
      </c>
      <c r="V107" s="544">
        <f>SUM(G107)</f>
        <v>0</v>
      </c>
      <c r="W107" s="544">
        <v>44376</v>
      </c>
      <c r="X107" s="542"/>
      <c r="Y107" s="606">
        <v>1</v>
      </c>
    </row>
    <row r="108" spans="1:25" x14ac:dyDescent="0.35">
      <c r="A108" s="593"/>
      <c r="B108" s="584"/>
      <c r="C108" s="416" t="str">
        <f ca="1">IF(G108&lt;TODAY(),"Expired","Active")</f>
        <v>Expired</v>
      </c>
      <c r="D108" s="416" t="s">
        <v>771</v>
      </c>
      <c r="E108" s="563">
        <v>41991</v>
      </c>
      <c r="F108" s="563">
        <v>41991</v>
      </c>
      <c r="G108" s="563">
        <f>DATE(YEAR(F108)+2,MONTH(F108),DAY(F108)-1)</f>
        <v>42721</v>
      </c>
      <c r="H108" s="416" t="s">
        <v>772</v>
      </c>
      <c r="I108" s="416" t="s">
        <v>3236</v>
      </c>
      <c r="J108" s="416" t="s">
        <v>6313</v>
      </c>
      <c r="K108" s="416" t="s">
        <v>11728</v>
      </c>
      <c r="L108" s="416" t="s">
        <v>5123</v>
      </c>
      <c r="M108" s="416" t="s">
        <v>3640</v>
      </c>
      <c r="N108" s="564" t="str">
        <f>IF(EXACT(M108,"C - COMPANY ACT"),"LP",IF(EXACT(M108,"V- VEST ACT (WITHIN PARLIAMENT) "),"LP",IF(EXACT(M108,"FS - FRIENDLY SOCIETIES ACT"),"LP",IF(EXACT(M108,"UN - UNICORPORATED"),"LA",""))))</f>
        <v>LP</v>
      </c>
      <c r="O108" s="416" t="s">
        <v>8725</v>
      </c>
      <c r="P108" s="416" t="str">
        <f>IF(EXACT(O108,"Overseas Charities Operating in Jamaica"),"Medium",IF(EXACT(O108,"Muslim Groups/Foundations"),"Medium",IF(EXACT(O108,"Churches"),"Low",IF(EXACT(O108,"Benevolent Societies"),"Low",IF(EXACT(O108,"Alumni/Past Students Associations"),"Low",IF(EXACT(O108,"Schools(Government/Private)"),"Low",IF(EXACT(O108,"Govt.Based Trusts/Charities"),"Low",IF(EXACT(O108,"Trust"),"Medium",IF(EXACT(O108,"Company Based Foundations"),"Medium",IF(EXACT(O108,"Other Foundations"),"Medium",IF(EXACT(O108,"Unincorporated Groups"),"Medium","")))))))))))</f>
        <v>Medium</v>
      </c>
      <c r="Q108" s="568" t="s">
        <v>11628</v>
      </c>
      <c r="R108" s="568"/>
      <c r="S108" s="416" t="s">
        <v>10276</v>
      </c>
      <c r="T108" s="416" t="s">
        <v>10103</v>
      </c>
      <c r="U108" s="565" t="s">
        <v>10104</v>
      </c>
      <c r="V108" s="544">
        <f>SUM(G108)</f>
        <v>42721</v>
      </c>
      <c r="W108" s="544">
        <v>46007</v>
      </c>
      <c r="X108" s="542" t="s">
        <v>4745</v>
      </c>
      <c r="Y108" s="606">
        <v>1</v>
      </c>
    </row>
    <row r="109" spans="1:25" ht="39" x14ac:dyDescent="0.35">
      <c r="A109" s="508"/>
      <c r="B109" s="587"/>
      <c r="C109" s="543" t="str">
        <f ca="1">IF(G109&lt;TODAY(),"Expired","Active")</f>
        <v>Expired</v>
      </c>
      <c r="D109" s="543" t="s">
        <v>2079</v>
      </c>
      <c r="E109" s="544">
        <v>43291</v>
      </c>
      <c r="F109" s="544">
        <v>43291</v>
      </c>
      <c r="G109" s="544">
        <f>DATE(YEAR(F109)+2,MONTH(F109),DAY(F109)-1)</f>
        <v>44021</v>
      </c>
      <c r="H109" s="543" t="s">
        <v>2080</v>
      </c>
      <c r="I109" s="543" t="s">
        <v>4382</v>
      </c>
      <c r="J109" s="543" t="s">
        <v>6328</v>
      </c>
      <c r="K109" s="543" t="s">
        <v>10097</v>
      </c>
      <c r="L109" s="543" t="s">
        <v>5123</v>
      </c>
      <c r="M109" s="543" t="s">
        <v>3640</v>
      </c>
      <c r="N109" s="545" t="str">
        <f>IF(EXACT(M109,"C - COMPANY ACT"),"LP",IF(EXACT(M109,"V- VEST ACT (WITHIN PARLIAMENT) "),"LP",IF(EXACT(M109,"FS - FRIENDLY SOCIETIES ACT"),"LP",IF(EXACT(M109,"UN - UNICORPORATED"),"LA",""))))</f>
        <v>LP</v>
      </c>
      <c r="O109" s="543" t="s">
        <v>8725</v>
      </c>
      <c r="P109" s="543" t="str">
        <f>IF(EXACT(O109,"Overseas Charities Operating in Jamaica"),"Medium",IF(EXACT(O109,"Muslim Groups/Foundations"),"Medium",IF(EXACT(O109,"Churches"),"Low",IF(EXACT(O109,"Benevolent Societies"),"Low",IF(EXACT(O109,"Alumni/Past Students Associations"),"Low",IF(EXACT(O109,"Schools(Government/Private)"),"Low",IF(EXACT(O109,"Govt.Based Trusts/Charities"),"Low",IF(EXACT(O109,"Trust"),"Medium",IF(EXACT(O109,"Company Based Foundations"),"Medium",IF(EXACT(O109,"Other Foundations"),"Medium",IF(EXACT(O109,"Unincorporated Groups"),"Medium","")))))))))))</f>
        <v>Medium</v>
      </c>
      <c r="Q109" s="543"/>
      <c r="R109" s="543"/>
      <c r="S109" s="543" t="s">
        <v>2930</v>
      </c>
      <c r="T109" s="543" t="s">
        <v>2748</v>
      </c>
      <c r="U109" s="548" t="s">
        <v>6329</v>
      </c>
      <c r="V109" s="544">
        <f>SUM(G109)</f>
        <v>44021</v>
      </c>
      <c r="W109" s="544">
        <v>44481</v>
      </c>
      <c r="X109" s="542" t="s">
        <v>7874</v>
      </c>
      <c r="Y109" s="606">
        <v>1</v>
      </c>
    </row>
    <row r="110" spans="1:25" ht="65" x14ac:dyDescent="0.35">
      <c r="A110" s="593"/>
      <c r="B110" s="584"/>
      <c r="C110" s="416" t="str">
        <f ca="1">IF(G110&lt;TODAY(),"Expired","Active")</f>
        <v>Expired</v>
      </c>
      <c r="D110" s="416" t="s">
        <v>2009</v>
      </c>
      <c r="E110" s="563">
        <v>43271</v>
      </c>
      <c r="F110" s="563">
        <v>43271</v>
      </c>
      <c r="G110" s="563">
        <f>DATE(YEAR(F110)+2,MONTH(F110),DAY(F110)-1)</f>
        <v>44001</v>
      </c>
      <c r="H110" s="416" t="s">
        <v>2010</v>
      </c>
      <c r="I110" s="416" t="s">
        <v>4384</v>
      </c>
      <c r="J110" s="416" t="s">
        <v>6340</v>
      </c>
      <c r="K110" s="416" t="s">
        <v>11728</v>
      </c>
      <c r="L110" s="416" t="s">
        <v>5123</v>
      </c>
      <c r="M110" s="416" t="s">
        <v>3640</v>
      </c>
      <c r="N110" s="564" t="str">
        <f>IF(EXACT(M110,"C - COMPANY ACT"),"LP",IF(EXACT(M110,"V- VEST ACT (WITHIN PARLIAMENT) "),"LP",IF(EXACT(M110,"FS - FRIENDLY SOCIETIES ACT"),"LP",IF(EXACT(M110,"UN - UNICORPORATED"),"LA",""))))</f>
        <v>LP</v>
      </c>
      <c r="O110" s="416" t="s">
        <v>8726</v>
      </c>
      <c r="P110" s="416" t="str">
        <f>IF(EXACT(O110,"Overseas Charities Operating in Jamaica"),"Medium",IF(EXACT(O110,"Muslim Groups/Foundations"),"Medium",IF(EXACT(O110,"Churches"),"Low",IF(EXACT(O110,"Benevolent Societies"),"Low",IF(EXACT(O110,"Alumni/Past Students Associations"),"Low",IF(EXACT(O110,"Schools(Government/Private)"),"Low",IF(EXACT(O110,"Govt.Based Trusts/Charities"),"Low",IF(EXACT(O110,"Trust"),"Medium",IF(EXACT(O110,"Company Based Foundations"),"Medium",IF(EXACT(O110,"Other Foundations"),"Medium",IF(EXACT(O110,"Unincorporated Groups"),"Medium","")))))))))))</f>
        <v>Medium</v>
      </c>
      <c r="Q110" s="568" t="s">
        <v>16111</v>
      </c>
      <c r="R110" s="568"/>
      <c r="S110" s="416" t="s">
        <v>6341</v>
      </c>
      <c r="T110" s="416" t="s">
        <v>10080</v>
      </c>
      <c r="U110" s="565" t="s">
        <v>6342</v>
      </c>
      <c r="V110" s="544">
        <f>SUM(G110)</f>
        <v>44001</v>
      </c>
      <c r="W110" s="544">
        <v>46007</v>
      </c>
      <c r="X110" s="542" t="s">
        <v>4745</v>
      </c>
      <c r="Y110" s="606">
        <v>1</v>
      </c>
    </row>
    <row r="111" spans="1:25" ht="78" x14ac:dyDescent="0.35">
      <c r="A111" s="508"/>
      <c r="B111" s="587"/>
      <c r="C111" s="543" t="str">
        <f ca="1">IF(G111&lt;TODAY(),"Expired","Active")</f>
        <v>Expired</v>
      </c>
      <c r="D111" s="543" t="s">
        <v>4037</v>
      </c>
      <c r="E111" s="544">
        <v>43913</v>
      </c>
      <c r="F111" s="544">
        <v>44643</v>
      </c>
      <c r="G111" s="544">
        <f>DATE(YEAR(F111)+2,MONTH(F111),DAY(F111)-1)</f>
        <v>45373</v>
      </c>
      <c r="H111" s="543" t="s">
        <v>2569</v>
      </c>
      <c r="I111" s="543" t="s">
        <v>2570</v>
      </c>
      <c r="J111" s="543" t="s">
        <v>6364</v>
      </c>
      <c r="K111" s="543" t="s">
        <v>5122</v>
      </c>
      <c r="L111" s="543" t="s">
        <v>5123</v>
      </c>
      <c r="M111" s="543" t="s">
        <v>3639</v>
      </c>
      <c r="N111" s="543" t="str">
        <f>IF(EXACT(M111,"C - COMPANY ACT"),"LP",IF(EXACT(M111,"V- VEST ACT (WITHIN PARLIAMENT) "),"LP",IF(EXACT(M111,"FS - FRIENDLY SOCIETIES ACT"),"LP",IF(EXACT(M111,"UN - UNICORPORATED"),"LA",""))))</f>
        <v>LA</v>
      </c>
      <c r="O111" s="543" t="s">
        <v>8725</v>
      </c>
      <c r="P111" s="543" t="str">
        <f>IF(EXACT(O111,"Overseas Charities Operating in Jamaica"),"Medium",IF(EXACT(O111,"Muslim Groups/Foundations"),"Medium",IF(EXACT(O111,"Churches"),"Low",IF(EXACT(O111,"Benevolent Societies"),"Low",IF(EXACT(O111,"Alumni/Past Students Associations"),"Low",IF(EXACT(O111,"Schools(Government/Private)"),"Low",IF(EXACT(O111,"Govt.Based Trusts/Charities"),"Low",IF(EXACT(O111,"Trust"),"Medium",IF(EXACT(O111,"Company Based Foundations"),"Medium",IF(EXACT(O111,"Other Foundations"),"Medium",IF(EXACT(O111,"Unincorporated Groups"),"Medium","")))))))))))</f>
        <v>Medium</v>
      </c>
      <c r="Q111" s="543"/>
      <c r="R111" s="543"/>
      <c r="S111" s="543" t="s">
        <v>6365</v>
      </c>
      <c r="T111" s="543" t="s">
        <v>5061</v>
      </c>
      <c r="U111" s="543" t="s">
        <v>6366</v>
      </c>
      <c r="V111" s="544">
        <f>SUM(G111)</f>
        <v>45373</v>
      </c>
      <c r="W111" s="544">
        <v>44882</v>
      </c>
      <c r="X111" s="542" t="s">
        <v>1193</v>
      </c>
      <c r="Y111" s="606">
        <v>1</v>
      </c>
    </row>
    <row r="112" spans="1:25" ht="39" x14ac:dyDescent="0.35">
      <c r="A112" s="581"/>
      <c r="B112" s="578"/>
      <c r="C112" s="543" t="str">
        <f ca="1">IF(G112&lt;TODAY(),"Expired","Active")</f>
        <v>Expired</v>
      </c>
      <c r="D112" s="543" t="s">
        <v>2179</v>
      </c>
      <c r="E112" s="544">
        <v>43446</v>
      </c>
      <c r="F112" s="544">
        <v>43446</v>
      </c>
      <c r="G112" s="544">
        <f>DATE(YEAR(F112)+2,MONTH(F112),DAY(F112)-1)</f>
        <v>44176</v>
      </c>
      <c r="H112" s="543" t="s">
        <v>2180</v>
      </c>
      <c r="I112" s="543" t="s">
        <v>4391</v>
      </c>
      <c r="J112" s="543" t="s">
        <v>6370</v>
      </c>
      <c r="K112" s="543" t="s">
        <v>3549</v>
      </c>
      <c r="L112" s="543" t="s">
        <v>5123</v>
      </c>
      <c r="M112" s="543" t="s">
        <v>3640</v>
      </c>
      <c r="N112" s="545" t="str">
        <f>IF(EXACT(M112,"C - COMPANY ACT"),"LP",IF(EXACT(M112,"V- VEST ACT (WITHIN PARLIAMENT) "),"LP",IF(EXACT(M112,"FS - FRIENDLY SOCIETIES ACT"),"LP",IF(EXACT(M112,"UN - UNICORPORATED"),"LA",""))))</f>
        <v>LP</v>
      </c>
      <c r="O112" s="543" t="s">
        <v>8728</v>
      </c>
      <c r="P112" s="543" t="str">
        <f>IF(EXACT(O112,"Overseas Charities Operating in Jamaica"),"Medium",IF(EXACT(O112,"Muslim Groups/Foundations"),"Medium",IF(EXACT(O112,"Churches"),"Low",IF(EXACT(O112,"Benevolent Societies"),"Low",IF(EXACT(O112,"Alumni/Past Students Associations"),"Low",IF(EXACT(O112,"Schools(Government/Private)"),"Low",IF(EXACT(O112,"Govt.Based Trusts/Charities"),"Low",IF(EXACT(O112,"Trust"),"Medium",IF(EXACT(O112,"Company Based Foundations"),"Medium",IF(EXACT(O112,"Other Foundations"),"Medium",IF(EXACT(O112,"Unincorporated Groups"),"Medium","")))))))))))</f>
        <v>Low</v>
      </c>
      <c r="Q112" s="543" t="s">
        <v>14250</v>
      </c>
      <c r="R112" s="543"/>
      <c r="S112" s="546" t="s">
        <v>6371</v>
      </c>
      <c r="T112" s="543" t="s">
        <v>10090</v>
      </c>
      <c r="U112" s="548" t="s">
        <v>10091</v>
      </c>
      <c r="V112" s="544">
        <f>SUM(G112)</f>
        <v>44176</v>
      </c>
      <c r="W112" s="544">
        <v>45490</v>
      </c>
      <c r="X112" s="542" t="s">
        <v>4746</v>
      </c>
      <c r="Y112" s="606">
        <v>1</v>
      </c>
    </row>
    <row r="113" spans="1:25" ht="39" x14ac:dyDescent="0.35">
      <c r="A113" s="581"/>
      <c r="B113" s="578"/>
      <c r="C113" s="543" t="str">
        <f ca="1">IF(G113&lt;TODAY(),"Expired","Active")</f>
        <v>Expired</v>
      </c>
      <c r="D113" s="543" t="s">
        <v>330</v>
      </c>
      <c r="E113" s="544">
        <v>41835</v>
      </c>
      <c r="F113" s="544">
        <v>41835</v>
      </c>
      <c r="G113" s="544">
        <f>DATE(YEAR(F113)+2,MONTH(F113),DAY(F113)-1)</f>
        <v>42565</v>
      </c>
      <c r="H113" s="543" t="s">
        <v>331</v>
      </c>
      <c r="I113" s="543" t="s">
        <v>4951</v>
      </c>
      <c r="J113" s="543" t="s">
        <v>6381</v>
      </c>
      <c r="K113" s="543" t="s">
        <v>3549</v>
      </c>
      <c r="L113" s="543" t="s">
        <v>5123</v>
      </c>
      <c r="M113" s="543" t="s">
        <v>3640</v>
      </c>
      <c r="N113" s="545" t="str">
        <f>IF(EXACT(M113,"C - COMPANY ACT"),"LP",IF(EXACT(M113,"V- VEST ACT (WITHIN PARLIAMENT) "),"LP",IF(EXACT(M113,"FS - FRIENDLY SOCIETIES ACT"),"LP",IF(EXACT(M113,"UN - UNICORPORATED"),"LA",""))))</f>
        <v>LP</v>
      </c>
      <c r="O113" s="543" t="s">
        <v>8728</v>
      </c>
      <c r="P113" s="543" t="str">
        <f>IF(EXACT(O113,"Overseas Charities Operating in Jamaica"),"Medium",IF(EXACT(O113,"Muslim Groups/Foundations"),"Medium",IF(EXACT(O113,"Churches"),"Low",IF(EXACT(O113,"Benevolent Societies"),"Low",IF(EXACT(O113,"Alumni/Past Students Associations"),"Low",IF(EXACT(O113,"Schools(Government/Private)"),"Low",IF(EXACT(O113,"Govt.Based Trusts/Charities"),"Low",IF(EXACT(O113,"Trust"),"Medium",IF(EXACT(O113,"Company Based Foundations"),"Medium",IF(EXACT(O113,"Other Foundations"),"Medium",IF(EXACT(O113,"Unincorporated Groups"),"Medium","")))))))))))</f>
        <v>Low</v>
      </c>
      <c r="Q113" s="543" t="s">
        <v>11637</v>
      </c>
      <c r="R113" s="543"/>
      <c r="S113" s="543" t="s">
        <v>5040</v>
      </c>
      <c r="T113" s="543" t="s">
        <v>10092</v>
      </c>
      <c r="U113" s="548" t="s">
        <v>10093</v>
      </c>
      <c r="V113" s="544">
        <f>SUM(G113)</f>
        <v>42565</v>
      </c>
      <c r="W113" s="544">
        <v>45243</v>
      </c>
      <c r="X113" s="542" t="s">
        <v>4745</v>
      </c>
      <c r="Y113" s="606">
        <v>1</v>
      </c>
    </row>
    <row r="114" spans="1:25" ht="65" x14ac:dyDescent="0.35">
      <c r="A114" s="581"/>
      <c r="B114" s="578"/>
      <c r="C114" s="543" t="str">
        <f ca="1">IF(G114&lt;TODAY(),"Expired","Active")</f>
        <v>Expired</v>
      </c>
      <c r="D114" s="543" t="s">
        <v>600</v>
      </c>
      <c r="E114" s="544">
        <v>41890</v>
      </c>
      <c r="F114" s="544">
        <v>41890</v>
      </c>
      <c r="G114" s="544">
        <f>DATE(YEAR(F114)+2,MONTH(F114),DAY(F114)-1)</f>
        <v>42620</v>
      </c>
      <c r="H114" s="543" t="s">
        <v>601</v>
      </c>
      <c r="I114" s="543" t="s">
        <v>4952</v>
      </c>
      <c r="J114" s="543" t="s">
        <v>5908</v>
      </c>
      <c r="K114" s="543" t="s">
        <v>8263</v>
      </c>
      <c r="L114" s="543" t="s">
        <v>5123</v>
      </c>
      <c r="M114" s="543" t="s">
        <v>3640</v>
      </c>
      <c r="N114" s="545" t="str">
        <f>IF(EXACT(M114,"C - COMPANY ACT"),"LP",IF(EXACT(M114,"V- VEST ACT (WITHIN PARLIAMENT) "),"LP",IF(EXACT(M114,"FS - FRIENDLY SOCIETIES ACT"),"LP",IF(EXACT(M114,"UN - UNICORPORATED"),"LA",""))))</f>
        <v>LP</v>
      </c>
      <c r="O114" s="543" t="s">
        <v>8735</v>
      </c>
      <c r="P114" s="543" t="str">
        <f>IF(EXACT(O114,"Overseas Charities Operating in Jamaica"),"Medium",IF(EXACT(O114,"Muslim Groups/Foundations"),"Medium",IF(EXACT(O114,"Churches"),"Low",IF(EXACT(O114,"Benevolent Societies"),"Low",IF(EXACT(O114,"Alumni/Past Students Associations"),"Low",IF(EXACT(O114,"Schools(Government/Private)"),"Low",IF(EXACT(O114,"Govt.Based Trust/Charities"),"Low",IF(EXACT(O114,"Trust"),"Medium",IF(EXACT(O114,"Company Based Foundations"),"Medium",IF(EXACT(O114,"Other Foundations"),"Medium",IF(EXACT(O114,"Unincorporated Groups"),"Medium","")))))))))))</f>
        <v>Low</v>
      </c>
      <c r="Q114" s="543"/>
      <c r="R114" s="543"/>
      <c r="S114" s="543" t="s">
        <v>640</v>
      </c>
      <c r="T114" s="543" t="s">
        <v>1193</v>
      </c>
      <c r="U114" s="547" t="s">
        <v>1193</v>
      </c>
      <c r="V114" s="544">
        <f>SUM(G114)</f>
        <v>42620</v>
      </c>
      <c r="W114" s="544">
        <v>44972</v>
      </c>
      <c r="X114" s="542" t="s">
        <v>4745</v>
      </c>
      <c r="Y114" s="606">
        <v>1</v>
      </c>
    </row>
    <row r="115" spans="1:25" ht="65" x14ac:dyDescent="0.35">
      <c r="A115" s="581"/>
      <c r="B115" s="578"/>
      <c r="C115" s="543" t="str">
        <f ca="1">IF(G115&lt;TODAY(),"Expired","Active")</f>
        <v>Expired</v>
      </c>
      <c r="D115" s="543" t="s">
        <v>2062</v>
      </c>
      <c r="E115" s="544">
        <v>43287</v>
      </c>
      <c r="F115" s="544">
        <v>43287</v>
      </c>
      <c r="G115" s="544">
        <f>DATE(YEAR(F115)+2,MONTH(F115),DAY(F115)-1)</f>
        <v>44017</v>
      </c>
      <c r="H115" s="543" t="s">
        <v>2063</v>
      </c>
      <c r="I115" s="543" t="s">
        <v>13941</v>
      </c>
      <c r="J115" s="543" t="s">
        <v>10195</v>
      </c>
      <c r="K115" s="543" t="s">
        <v>11728</v>
      </c>
      <c r="L115" s="543" t="s">
        <v>5123</v>
      </c>
      <c r="M115" s="543" t="s">
        <v>3640</v>
      </c>
      <c r="N115" s="545" t="str">
        <f>IF(EXACT(M115,"C - COMPANY ACT"),"LP",IF(EXACT(M115,"V- VEST ACT (WITHIN PARLIAMENT) "),"LP",IF(EXACT(M115,"FS - FRIENDLY SOCIETIES ACT"),"LP",IF(EXACT(M115,"UN - UNICORPORATED"),"LA",""))))</f>
        <v>LP</v>
      </c>
      <c r="O115" s="543" t="s">
        <v>8725</v>
      </c>
      <c r="P115" s="543" t="str">
        <f>IF(EXACT(O115,"Overseas Charities Operating in Jamaica"),"Medium",IF(EXACT(O115,"Muslim Groups/Foundations"),"Medium",IF(EXACT(O115,"Churches"),"Low",IF(EXACT(O115,"Benevolent Societies"),"Low",IF(EXACT(O115,"Alumni/Past Students Associations"),"Low",IF(EXACT(O115,"Schools(Government/Private)"),"Low",IF(EXACT(O115,"Govt.Based Trusts/Charities"),"Low",IF(EXACT(O115,"Trust"),"Medium",IF(EXACT(O115,"Company Based Foundations"),"Medium",IF(EXACT(O115,"Other Foundations"),"Medium",IF(EXACT(O115,"Unincorporated Groups"),"Medium","")))))))))))</f>
        <v>Medium</v>
      </c>
      <c r="Q115" s="543" t="s">
        <v>11638</v>
      </c>
      <c r="R115" s="543"/>
      <c r="S115" s="546" t="s">
        <v>10528</v>
      </c>
      <c r="T115" s="543" t="s">
        <v>10079</v>
      </c>
      <c r="U115" s="548" t="s">
        <v>10078</v>
      </c>
      <c r="V115" s="544">
        <f>SUM(G115)</f>
        <v>44017</v>
      </c>
      <c r="W115" s="544">
        <v>45356</v>
      </c>
      <c r="X115" s="542" t="s">
        <v>4745</v>
      </c>
      <c r="Y115" s="606">
        <v>1</v>
      </c>
    </row>
    <row r="116" spans="1:25" ht="182" x14ac:dyDescent="0.35">
      <c r="A116" s="581"/>
      <c r="B116" s="578"/>
      <c r="C116" s="543" t="str">
        <f ca="1">IF(G116&lt;TODAY(),"Expired","Active")</f>
        <v>Expired</v>
      </c>
      <c r="D116" s="543" t="s">
        <v>3720</v>
      </c>
      <c r="E116" s="544">
        <v>43818</v>
      </c>
      <c r="F116" s="544">
        <v>43818</v>
      </c>
      <c r="G116" s="544">
        <f>DATE(YEAR(F116)+2,MONTH(F116),DAY(F116)-1)</f>
        <v>44548</v>
      </c>
      <c r="H116" s="543" t="s">
        <v>2451</v>
      </c>
      <c r="I116" s="543" t="s">
        <v>4976</v>
      </c>
      <c r="J116" s="543" t="s">
        <v>6392</v>
      </c>
      <c r="K116" s="543" t="s">
        <v>11728</v>
      </c>
      <c r="L116" s="543" t="s">
        <v>5123</v>
      </c>
      <c r="M116" s="543" t="s">
        <v>3640</v>
      </c>
      <c r="N116" s="545" t="str">
        <f>IF(EXACT(M116,"C - COMPANY ACT"),"LP",IF(EXACT(M116,"V- VEST ACT (WITHIN PARLIAMENT) "),"LP",IF(EXACT(M116,"FS - FRIENDLY SOCIETIES ACT"),"LP",IF(EXACT(M116,"UN - UNICORPORATED"),"LA",""))))</f>
        <v>LP</v>
      </c>
      <c r="O116" s="543" t="s">
        <v>8725</v>
      </c>
      <c r="P116" s="543" t="str">
        <f>IF(EXACT(O116,"Overseas Charities Operating in Jamaica"),"Medium",IF(EXACT(O116,"Muslim Groups/Foundations"),"Medium",IF(EXACT(O116,"Churches"),"Low",IF(EXACT(O116,"Benevolent Societies"),"Low",IF(EXACT(O116,"Alumni/Past Students Associations"),"Low",IF(EXACT(O116,"Schools(Government/Private)"),"Low",IF(EXACT(O116,"Govt.Based Trusts/Charities"),"Low",IF(EXACT(O116,"Trust"),"Medium",IF(EXACT(O116,"Company Based Foundations"),"Medium",IF(EXACT(O116,"Other Foundations"),"Medium",IF(EXACT(O116,"Unincorporated Groups"),"Medium","")))))))))))</f>
        <v>Medium</v>
      </c>
      <c r="Q116" s="543" t="s">
        <v>11640</v>
      </c>
      <c r="R116" s="543"/>
      <c r="S116" s="543" t="s">
        <v>10529</v>
      </c>
      <c r="T116" s="543" t="s">
        <v>10086</v>
      </c>
      <c r="U116" s="548" t="s">
        <v>10087</v>
      </c>
      <c r="V116" s="544">
        <f>SUM(G116)</f>
        <v>44548</v>
      </c>
      <c r="W116" s="544">
        <v>45057</v>
      </c>
      <c r="X116" s="542" t="s">
        <v>4745</v>
      </c>
      <c r="Y116" s="606">
        <v>1</v>
      </c>
    </row>
    <row r="117" spans="1:25" ht="52" x14ac:dyDescent="0.35">
      <c r="A117" s="581"/>
      <c r="B117" s="578"/>
      <c r="C117" s="543" t="str">
        <f ca="1">IF(G117&lt;TODAY(),"Expired","Active")</f>
        <v>Expired</v>
      </c>
      <c r="D117" s="543" t="s">
        <v>1053</v>
      </c>
      <c r="E117" s="544">
        <v>42272</v>
      </c>
      <c r="F117" s="544">
        <v>42272</v>
      </c>
      <c r="G117" s="544">
        <f>DATE(YEAR(F117)+2,MONTH(F117),DAY(F117)-1)</f>
        <v>43002</v>
      </c>
      <c r="H117" s="543" t="s">
        <v>1054</v>
      </c>
      <c r="I117" s="543" t="s">
        <v>1055</v>
      </c>
      <c r="J117" s="543" t="s">
        <v>6401</v>
      </c>
      <c r="K117" s="543" t="s">
        <v>11728</v>
      </c>
      <c r="L117" s="543" t="s">
        <v>5123</v>
      </c>
      <c r="M117" s="543" t="s">
        <v>3640</v>
      </c>
      <c r="N117" s="545" t="str">
        <f>IF(EXACT(M117,"C - COMPANY ACT"),"LP",IF(EXACT(M117,"V- VEST ACT (WITHIN PARLIAMENT) "),"LP",IF(EXACT(M117,"FS - FRIENDLY SOCIETIES ACT"),"LP",IF(EXACT(M117,"UN - UNICORPORATED"),"LA",""))))</f>
        <v>LP</v>
      </c>
      <c r="O117" s="543" t="s">
        <v>8725</v>
      </c>
      <c r="P117" s="543" t="str">
        <f>IF(EXACT(O117,"Overseas Charities Operating in Jamaica"),"Medium",IF(EXACT(O117,"Muslim Groups/Foundations"),"Medium",IF(EXACT(O117,"Churches"),"Low",IF(EXACT(O117,"Benevolent Societies"),"Low",IF(EXACT(O117,"Alumni/Past Students Associations"),"Low",IF(EXACT(O117,"Schools(Government/Private)"),"Low",IF(EXACT(O117,"Govt.Based Trusts/Charities"),"Low",IF(EXACT(O117,"Trust"),"Medium",IF(EXACT(O117,"Company Based Foundations"),"Medium",IF(EXACT(O117,"Other Foundations"),"Medium",IF(EXACT(O117,"Unincorporated Groups"),"Medium","")))))))))))</f>
        <v>Medium</v>
      </c>
      <c r="Q117" s="543" t="s">
        <v>11685</v>
      </c>
      <c r="R117" s="543"/>
      <c r="S117" s="543" t="s">
        <v>11686</v>
      </c>
      <c r="T117" s="543" t="s">
        <v>11687</v>
      </c>
      <c r="U117" s="547" t="s">
        <v>11688</v>
      </c>
      <c r="V117" s="544">
        <f>SUM(G117)</f>
        <v>43002</v>
      </c>
      <c r="W117" s="544">
        <v>45208</v>
      </c>
      <c r="X117" s="542" t="s">
        <v>4745</v>
      </c>
      <c r="Y117" s="606">
        <v>1</v>
      </c>
    </row>
    <row r="118" spans="1:25" ht="65" x14ac:dyDescent="0.35">
      <c r="A118" s="581"/>
      <c r="B118" s="578"/>
      <c r="C118" s="543" t="str">
        <f ca="1">IF(G118&lt;TODAY(),"Expired","Active")</f>
        <v>Expired</v>
      </c>
      <c r="D118" s="543" t="s">
        <v>899</v>
      </c>
      <c r="E118" s="544">
        <v>42135</v>
      </c>
      <c r="F118" s="544">
        <v>42135</v>
      </c>
      <c r="G118" s="544">
        <f>DATE(YEAR(F118)+2,MONTH(F118),DAY(F118)-1)</f>
        <v>42865</v>
      </c>
      <c r="H118" s="543" t="s">
        <v>900</v>
      </c>
      <c r="I118" s="543" t="s">
        <v>901</v>
      </c>
      <c r="J118" s="543" t="s">
        <v>6402</v>
      </c>
      <c r="K118" s="543" t="s">
        <v>5122</v>
      </c>
      <c r="L118" s="543" t="s">
        <v>15710</v>
      </c>
      <c r="M118" s="543" t="s">
        <v>3640</v>
      </c>
      <c r="N118" s="545" t="str">
        <f>IF(EXACT(M118,"C - COMPANY ACT"),"LP",IF(EXACT(M118,"V- VEST ACT (WITHIN PARLIAMENT) "),"LP",IF(EXACT(M118,"FS - FRIENDLY SOCIETIES ACT"),"LP",IF(EXACT(M118,"UN - UNICORPORATED"),"LA",""))))</f>
        <v>LP</v>
      </c>
      <c r="O118" s="543" t="s">
        <v>8729</v>
      </c>
      <c r="P118" s="543" t="str">
        <f>IF(EXACT(O118,"Overseas Charities Operating in Jamaica"),"Medium",IF(EXACT(O118,"Muslim Groups/Foundations"),"Medium",IF(EXACT(O118,"Churches"),"Low",IF(EXACT(O118,"Benevolent Societies"),"Low",IF(EXACT(O118,"Alumni/Past Students Associations"),"Low",IF(EXACT(O118,"Schools(Government/Private)"),"Low",IF(EXACT(O118,"Govt.Based Trusts/Charities"),"Low",IF(EXACT(O118,"Trust"),"Medium",IF(EXACT(O118,"Company Based Foundations"),"Medium",IF(EXACT(O118,"Other Foundations"),"Medium",IF(EXACT(O118,"Unincorporated Groups"),"Medium","")))))))))))</f>
        <v>Low</v>
      </c>
      <c r="Q118" s="543" t="s">
        <v>11742</v>
      </c>
      <c r="R118" s="543"/>
      <c r="S118" s="543" t="s">
        <v>5064</v>
      </c>
      <c r="T118" s="543" t="s">
        <v>6403</v>
      </c>
      <c r="U118" s="548" t="s">
        <v>6404</v>
      </c>
      <c r="V118" s="544">
        <f>SUM(G118)</f>
        <v>42865</v>
      </c>
      <c r="W118" s="544">
        <v>45029</v>
      </c>
      <c r="X118" s="542" t="s">
        <v>4745</v>
      </c>
      <c r="Y118" s="606">
        <v>1</v>
      </c>
    </row>
    <row r="119" spans="1:25" ht="65" x14ac:dyDescent="0.35">
      <c r="A119" s="581"/>
      <c r="B119" s="578"/>
      <c r="C119" s="543" t="str">
        <f ca="1">IF(G119&lt;TODAY(),"Expired","Active")</f>
        <v>Expired</v>
      </c>
      <c r="D119" s="543" t="s">
        <v>2193</v>
      </c>
      <c r="E119" s="544">
        <v>43486</v>
      </c>
      <c r="F119" s="544">
        <v>43486</v>
      </c>
      <c r="G119" s="544">
        <f>DATE(YEAR(F119)+2,MONTH(F119),DAY(F119)-1)</f>
        <v>44216</v>
      </c>
      <c r="H119" s="543" t="s">
        <v>4861</v>
      </c>
      <c r="I119" s="543" t="s">
        <v>4393</v>
      </c>
      <c r="J119" s="543" t="s">
        <v>6405</v>
      </c>
      <c r="K119" s="543" t="s">
        <v>11728</v>
      </c>
      <c r="L119" s="543" t="s">
        <v>5123</v>
      </c>
      <c r="M119" s="543" t="s">
        <v>3640</v>
      </c>
      <c r="N119" s="545" t="str">
        <f>IF(EXACT(M119,"C - COMPANY ACT"),"LP",IF(EXACT(M119,"V- VEST ACT (WITHIN PARLIAMENT) "),"LP",IF(EXACT(M119,"FS - FRIENDLY SOCIETIES ACT"),"LP",IF(EXACT(M119,"UN - UNICORPORATED"),"LA",""))))</f>
        <v>LP</v>
      </c>
      <c r="O119" s="543" t="s">
        <v>8725</v>
      </c>
      <c r="P119" s="543" t="str">
        <f>IF(EXACT(O119,"Overseas Charities Operating in Jamaica"),"Medium",IF(EXACT(O119,"Muslim Groups/Foundations"),"Medium",IF(EXACT(O119,"Churches"),"Low",IF(EXACT(O119,"Benevolent Societies"),"Low",IF(EXACT(O119,"Alumni/Past Students Associations"),"Low",IF(EXACT(O119,"Schools(Government/Private)"),"Low",IF(EXACT(O119,"Govt.Based Trusts/Charities"),"Low",IF(EXACT(O119,"Trust"),"Medium",IF(EXACT(O119,"Company Based Foundations"),"Medium",IF(EXACT(O119,"Other Foundations"),"Medium",IF(EXACT(O119,"Unincorporated Groups"),"Medium","")))))))))))</f>
        <v>Medium</v>
      </c>
      <c r="Q119" s="543" t="s">
        <v>11682</v>
      </c>
      <c r="R119" s="543"/>
      <c r="S119" s="546" t="s">
        <v>10532</v>
      </c>
      <c r="T119" s="543" t="s">
        <v>11683</v>
      </c>
      <c r="U119" s="548" t="s">
        <v>11684</v>
      </c>
      <c r="V119" s="544">
        <f>SUM(G119)</f>
        <v>44216</v>
      </c>
      <c r="W119" s="544">
        <v>45770</v>
      </c>
      <c r="X119" s="542" t="s">
        <v>4745</v>
      </c>
      <c r="Y119" s="606">
        <v>1</v>
      </c>
    </row>
    <row r="120" spans="1:25" ht="247" x14ac:dyDescent="0.35">
      <c r="A120" s="581"/>
      <c r="B120" s="578"/>
      <c r="C120" s="543" t="str">
        <f ca="1">IF(G120&lt;TODAY(),"Expired","Active")</f>
        <v>Expired</v>
      </c>
      <c r="D120" s="543" t="s">
        <v>4033</v>
      </c>
      <c r="E120" s="544">
        <v>43237</v>
      </c>
      <c r="F120" s="544">
        <v>45429</v>
      </c>
      <c r="G120" s="544">
        <f>DATE(YEAR(F120)+2,MONTH(F120),DAY(F120)-1)</f>
        <v>46158</v>
      </c>
      <c r="H120" s="543" t="s">
        <v>1981</v>
      </c>
      <c r="I120" s="543" t="s">
        <v>1982</v>
      </c>
      <c r="J120" s="543" t="s">
        <v>6410</v>
      </c>
      <c r="K120" s="543" t="s">
        <v>74</v>
      </c>
      <c r="L120" s="543" t="s">
        <v>15709</v>
      </c>
      <c r="M120" s="543" t="s">
        <v>3640</v>
      </c>
      <c r="N120" s="545" t="str">
        <f>IF(EXACT(M120,"C - COMPANY ACT"),"LP",IF(EXACT(M120,"V- VEST ACT (WITHIN PARLIAMENT) "),"LP",IF(EXACT(M120,"FS - FRIENDLY SOCIETIES ACT"),"LP",IF(EXACT(M120,"UN - UNICORPORATED"),"LA",""))))</f>
        <v>LP</v>
      </c>
      <c r="O120" s="543" t="s">
        <v>8726</v>
      </c>
      <c r="P120" s="543" t="str">
        <f>IF(EXACT(O120,"Overseas Charities Operating in Jamaica"),"Medium",IF(EXACT(O120,"Muslim Groups/Foundations"),"Medium",IF(EXACT(O120,"Churches"),"Low",IF(EXACT(O120,"Benevolent Societies"),"Low",IF(EXACT(O120,"Alumni/Past Students Associations"),"Low",IF(EXACT(O120,"Schools(Government/Private)"),"Low",IF(EXACT(O120,"Govt.Based Trusts/Charities"),"Low",IF(EXACT(O120,"Trust"),"Medium",IF(EXACT(O120,"Company Based Foundations"),"Medium",IF(EXACT(O120,"Other Foundations"),"Medium",IF(EXACT(O120,"Unincorporated Groups"),"Medium","")))))))))))</f>
        <v>Medium</v>
      </c>
      <c r="Q120" s="543" t="s">
        <v>14631</v>
      </c>
      <c r="R120" s="543"/>
      <c r="S120" s="546" t="s">
        <v>6411</v>
      </c>
      <c r="T120" s="543" t="s">
        <v>14632</v>
      </c>
      <c r="U120" s="548" t="s">
        <v>14633</v>
      </c>
      <c r="V120" s="544">
        <f>SUM(G120)</f>
        <v>46158</v>
      </c>
      <c r="W120" s="544">
        <v>46149</v>
      </c>
      <c r="X120" s="542" t="s">
        <v>4746</v>
      </c>
      <c r="Y120" s="606">
        <v>1</v>
      </c>
    </row>
    <row r="121" spans="1:25" ht="117" x14ac:dyDescent="0.35">
      <c r="A121" s="581"/>
      <c r="B121" s="578"/>
      <c r="C121" s="543" t="str">
        <f ca="1">IF(G121&lt;TODAY(),"Expired","Active")</f>
        <v>Expired</v>
      </c>
      <c r="D121" s="543" t="s">
        <v>2325</v>
      </c>
      <c r="E121" s="544">
        <v>43685</v>
      </c>
      <c r="F121" s="544">
        <v>43685</v>
      </c>
      <c r="G121" s="544">
        <f>DATE(YEAR(F121)+2,MONTH(F121),DAY(F121)-1)</f>
        <v>44415</v>
      </c>
      <c r="H121" s="543" t="s">
        <v>2291</v>
      </c>
      <c r="I121" s="543" t="s">
        <v>2292</v>
      </c>
      <c r="J121" s="543" t="s">
        <v>6416</v>
      </c>
      <c r="K121" s="543" t="s">
        <v>11728</v>
      </c>
      <c r="L121" s="543" t="s">
        <v>5123</v>
      </c>
      <c r="M121" s="543" t="s">
        <v>3640</v>
      </c>
      <c r="N121" s="545" t="str">
        <f>IF(EXACT(M121,"C - COMPANY ACT"),"LP",IF(EXACT(M121,"V- VEST ACT (WITHIN PARLIAMENT) "),"LP",IF(EXACT(M121,"FS - FRIENDLY SOCIETIES ACT"),"LP",IF(EXACT(M121,"UN - UNICORPORATED"),"LA",""))))</f>
        <v>LP</v>
      </c>
      <c r="O121" s="543" t="s">
        <v>8725</v>
      </c>
      <c r="P121" s="543" t="str">
        <f>IF(EXACT(O121,"Overseas Charities Operating in Jamaica"),"Medium",IF(EXACT(O121,"Muslim Groups/Foundations"),"Medium",IF(EXACT(O121,"Churches"),"Low",IF(EXACT(O121,"Benevolent Societies"),"Low",IF(EXACT(O121,"Alumni/Past Students Associations"),"Low",IF(EXACT(O121,"Schools(Government/Private)"),"Low",IF(EXACT(O121,"Govt.Based Trusts/Charities"),"Low",IF(EXACT(O121,"Trust"),"Medium",IF(EXACT(O121,"Company Based Foundations"),"Medium",IF(EXACT(O121,"Other Foundations"),"Medium",IF(EXACT(O121,"Unincorporated Groups"),"Medium","")))))))))))</f>
        <v>Medium</v>
      </c>
      <c r="Q121" s="543" t="s">
        <v>16509</v>
      </c>
      <c r="R121" s="543"/>
      <c r="S121" s="546" t="s">
        <v>6417</v>
      </c>
      <c r="T121" s="543" t="s">
        <v>11661</v>
      </c>
      <c r="U121" s="548" t="s">
        <v>11660</v>
      </c>
      <c r="V121" s="544">
        <f>SUM(G121)</f>
        <v>44415</v>
      </c>
      <c r="W121" s="544">
        <v>46135</v>
      </c>
      <c r="X121" s="542" t="s">
        <v>4746</v>
      </c>
      <c r="Y121" s="606">
        <v>1</v>
      </c>
    </row>
    <row r="122" spans="1:25" ht="78" x14ac:dyDescent="0.35">
      <c r="A122" s="508"/>
      <c r="B122" s="587"/>
      <c r="C122" s="543" t="str">
        <f ca="1">IF(G122&lt;TODAY(),"Expired","Active")</f>
        <v>Expired</v>
      </c>
      <c r="D122" s="543" t="s">
        <v>2138</v>
      </c>
      <c r="E122" s="544">
        <v>43424</v>
      </c>
      <c r="F122" s="544">
        <v>43424</v>
      </c>
      <c r="G122" s="544">
        <f>DATE(YEAR(F122)+2,MONTH(F122),DAY(F122)-1)</f>
        <v>44154</v>
      </c>
      <c r="H122" s="543" t="s">
        <v>4862</v>
      </c>
      <c r="I122" s="543" t="s">
        <v>2139</v>
      </c>
      <c r="J122" s="543" t="s">
        <v>6418</v>
      </c>
      <c r="K122" s="543" t="s">
        <v>5122</v>
      </c>
      <c r="L122" s="543" t="s">
        <v>5123</v>
      </c>
      <c r="M122" s="543" t="s">
        <v>3640</v>
      </c>
      <c r="N122" s="543" t="str">
        <f>IF(EXACT(M122,"C - COMPANY ACT"),"LP",IF(EXACT(M122,"V- VEST ACT (WITHIN PARLIAMENT) "),"LP",IF(EXACT(M122,"FS - FRIENDLY SOCIETIES ACT"),"LP",IF(EXACT(M122,"UN - UNICORPORATED"),"LA",""))))</f>
        <v>LP</v>
      </c>
      <c r="O122" s="543" t="s">
        <v>8725</v>
      </c>
      <c r="P122" s="543" t="str">
        <f>IF(EXACT(O122,"Overseas Charities Operating in Jamaica"),"Medium",IF(EXACT(O122,"Muslim Groups/Foundations"),"Medium",IF(EXACT(O122,"Churches"),"Low",IF(EXACT(O122,"Benevolent Societies"),"Low",IF(EXACT(O122,"Alumni/Past Students Associations"),"Low",IF(EXACT(O122,"Schools(Government/Private)"),"Low",IF(EXACT(O122,"Govt.Based Trusts/Charities"),"Low",IF(EXACT(O122,"Trust"),"Medium",IF(EXACT(O122,"Company Based Foundations"),"Medium",IF(EXACT(O122,"Other Foundations"),"Medium",IF(EXACT(O122,"Unincorporated Groups"),"Medium","")))))))))))</f>
        <v>Medium</v>
      </c>
      <c r="Q122" s="543"/>
      <c r="R122" s="543"/>
      <c r="S122" s="543" t="s">
        <v>6419</v>
      </c>
      <c r="T122" s="543" t="s">
        <v>1193</v>
      </c>
      <c r="U122" s="543" t="s">
        <v>1193</v>
      </c>
      <c r="V122" s="544">
        <f>SUM(G122)</f>
        <v>44154</v>
      </c>
      <c r="W122" s="544">
        <v>44872</v>
      </c>
      <c r="X122" s="542" t="s">
        <v>1193</v>
      </c>
      <c r="Y122" s="606">
        <v>1</v>
      </c>
    </row>
    <row r="123" spans="1:25" ht="52" x14ac:dyDescent="0.35">
      <c r="A123" s="594"/>
      <c r="B123" s="595"/>
      <c r="C123" s="543" t="str">
        <f ca="1">IF(G123&lt;TODAY(),"Expired","Active")</f>
        <v>Expired</v>
      </c>
      <c r="D123" s="543" t="s">
        <v>1278</v>
      </c>
      <c r="E123" s="544">
        <v>42549</v>
      </c>
      <c r="F123" s="544">
        <v>43998</v>
      </c>
      <c r="G123" s="544">
        <f>DATE(YEAR(F123)+2,MONTH(F123),DAY(F123)-1)</f>
        <v>44727</v>
      </c>
      <c r="H123" s="543" t="s">
        <v>1285</v>
      </c>
      <c r="I123" s="543" t="s">
        <v>14318</v>
      </c>
      <c r="J123" s="543" t="s">
        <v>6431</v>
      </c>
      <c r="K123" s="543" t="s">
        <v>3380</v>
      </c>
      <c r="L123" s="543" t="s">
        <v>5123</v>
      </c>
      <c r="M123" s="543" t="s">
        <v>3640</v>
      </c>
      <c r="N123" s="545" t="str">
        <f>IF(EXACT(M123,"C - COMPANY ACT"),"LP",IF(EXACT(M123,"V- VEST ACT (WITHIN PARLIAMENT) "),"LP",IF(EXACT(M123,"FS - FRIENDLY SOCIETIES ACT"),"LP",IF(EXACT(M123,"UN - UNICORPORATED"),"LA",""))))</f>
        <v>LP</v>
      </c>
      <c r="O123" s="543" t="s">
        <v>8725</v>
      </c>
      <c r="P123" s="543" t="str">
        <f>IF(EXACT(O123,"Overseas Charities Operating in Jamaica"),"Medium",IF(EXACT(O123,"Muslim Groups/Foundations"),"Medium",IF(EXACT(O123,"Churches"),"Low",IF(EXACT(O123,"Benevolent Societies"),"Low",IF(EXACT(O123,"Alumni/Past Students Associations"),"Low",IF(EXACT(O123,"Schools(Government/Private)"),"Low",IF(EXACT(O123,"Govt.Based Trusts/Charities"),"Low",IF(EXACT(O123,"Trust"),"Medium",IF(EXACT(O123,"Company Based Foundations"),"Medium",IF(EXACT(O123,"Other Foundations"),"Medium",IF(EXACT(O123,"Unincorporated Groups"),"Medium","")))))))))))</f>
        <v>Medium</v>
      </c>
      <c r="Q123" s="543" t="s">
        <v>14357</v>
      </c>
      <c r="R123" s="543"/>
      <c r="S123" s="546" t="s">
        <v>10539</v>
      </c>
      <c r="T123" s="543" t="s">
        <v>10139</v>
      </c>
      <c r="U123" s="547" t="s">
        <v>10140</v>
      </c>
      <c r="V123" s="544">
        <f>SUM(G123)</f>
        <v>44727</v>
      </c>
      <c r="W123" s="544">
        <v>45527</v>
      </c>
      <c r="X123" s="542" t="s">
        <v>4745</v>
      </c>
      <c r="Y123" s="606">
        <v>1</v>
      </c>
    </row>
    <row r="124" spans="1:25" ht="91" x14ac:dyDescent="0.35">
      <c r="A124" s="581"/>
      <c r="B124" s="578"/>
      <c r="C124" s="543" t="str">
        <f ca="1">IF(G124&lt;TODAY(),"Expired","Active")</f>
        <v>Expired</v>
      </c>
      <c r="D124" s="543" t="s">
        <v>2116</v>
      </c>
      <c r="E124" s="544">
        <v>43362</v>
      </c>
      <c r="F124" s="544">
        <v>43362</v>
      </c>
      <c r="G124" s="544">
        <f>DATE(YEAR(F124)+2,MONTH(F124),DAY(F124)-1)</f>
        <v>44092</v>
      </c>
      <c r="H124" s="543" t="s">
        <v>4863</v>
      </c>
      <c r="I124" s="543" t="s">
        <v>2117</v>
      </c>
      <c r="J124" s="543" t="s">
        <v>6439</v>
      </c>
      <c r="K124" s="543" t="s">
        <v>11728</v>
      </c>
      <c r="L124" s="543" t="s">
        <v>5123</v>
      </c>
      <c r="M124" s="543" t="s">
        <v>3640</v>
      </c>
      <c r="N124" s="545" t="str">
        <f>IF(EXACT(M124,"C - COMPANY ACT"),"LP",IF(EXACT(M124,"V- VEST ACT (WITHIN PARLIAMENT) "),"LP",IF(EXACT(M124,"FS - FRIENDLY SOCIETIES ACT"),"LP",IF(EXACT(M124,"UN - UNICORPORATED"),"LA",""))))</f>
        <v>LP</v>
      </c>
      <c r="O124" s="543" t="s">
        <v>8725</v>
      </c>
      <c r="P124" s="543" t="str">
        <f>IF(EXACT(O124,"Overseas Charities Operating in Jamaica"),"Medium",IF(EXACT(O124,"Muslim Groups/Foundations"),"Medium",IF(EXACT(O124,"Churches"),"Low",IF(EXACT(O124,"Benevolent Societies"),"Low",IF(EXACT(O124,"Alumni/Past Students Associations"),"Low",IF(EXACT(O124,"Schools(Government/Private)"),"Low",IF(EXACT(O124,"Govt.Based Trusts/Charities"),"Low",IF(EXACT(O124,"Trust"),"Medium",IF(EXACT(O124,"Company Based Foundations"),"Medium",IF(EXACT(O124,"Other Foundations"),"Medium",IF(EXACT(O124,"Unincorporated Groups"),"Medium","")))))))))))</f>
        <v>Medium</v>
      </c>
      <c r="Q124" s="543" t="s">
        <v>11648</v>
      </c>
      <c r="R124" s="543"/>
      <c r="S124" s="543" t="s">
        <v>10540</v>
      </c>
      <c r="T124" s="543" t="s">
        <v>10132</v>
      </c>
      <c r="U124" s="547" t="s">
        <v>10133</v>
      </c>
      <c r="V124" s="544">
        <f>SUM(G124)</f>
        <v>44092</v>
      </c>
      <c r="W124" s="544">
        <v>45280</v>
      </c>
      <c r="X124" s="542" t="s">
        <v>4745</v>
      </c>
      <c r="Y124" s="606">
        <v>1</v>
      </c>
    </row>
    <row r="125" spans="1:25" ht="130" x14ac:dyDescent="0.35">
      <c r="A125" s="581"/>
      <c r="B125" s="578"/>
      <c r="C125" s="543" t="str">
        <f ca="1">IF(G125&lt;TODAY(),"Expired","Active")</f>
        <v>Expired</v>
      </c>
      <c r="D125" s="543" t="s">
        <v>3625</v>
      </c>
      <c r="E125" s="544">
        <v>43507</v>
      </c>
      <c r="F125" s="544">
        <v>44238</v>
      </c>
      <c r="G125" s="544">
        <f>DATE(YEAR(F125)+2,MONTH(F125),DAY(F125)-1)</f>
        <v>44967</v>
      </c>
      <c r="H125" s="543" t="s">
        <v>4864</v>
      </c>
      <c r="I125" s="543" t="s">
        <v>8061</v>
      </c>
      <c r="J125" s="543" t="s">
        <v>6443</v>
      </c>
      <c r="K125" s="543" t="s">
        <v>11728</v>
      </c>
      <c r="L125" s="543" t="s">
        <v>5123</v>
      </c>
      <c r="M125" s="543" t="s">
        <v>3640</v>
      </c>
      <c r="N125" s="545" t="str">
        <f>IF(EXACT(M125,"C - COMPANY ACT"),"LP",IF(EXACT(M125,"V- VEST ACT (WITHIN PARLIAMENT) "),"LP",IF(EXACT(M125,"FS - FRIENDLY SOCIETIES ACT"),"LP",IF(EXACT(M125,"UN - UNICORPORATED"),"LA",""))))</f>
        <v>LP</v>
      </c>
      <c r="O125" s="543" t="s">
        <v>8725</v>
      </c>
      <c r="P125" s="543" t="str">
        <f>IF(EXACT(O125,"Overseas Charities Operating in Jamaica"),"Medium",IF(EXACT(O125,"Muslim Groups/Foundations"),"Medium",IF(EXACT(O125,"Churches"),"Low",IF(EXACT(O125,"Benevolent Societies"),"Low",IF(EXACT(O125,"Alumni/Past Students Associations"),"Low",IF(EXACT(O125,"Schools(Government/Private)"),"Low",IF(EXACT(O125,"Govt.Based Trusts/Charities"),"Low",IF(EXACT(O125,"Trust"),"Medium",IF(EXACT(O125,"Company Based Foundations"),"Medium",IF(EXACT(O125,"Other Foundations"),"Medium",IF(EXACT(O125,"Unincorporated Groups"),"Medium","")))))))))))</f>
        <v>Medium</v>
      </c>
      <c r="Q125" s="542" t="s">
        <v>12199</v>
      </c>
      <c r="R125" s="542"/>
      <c r="S125" s="543" t="s">
        <v>6444</v>
      </c>
      <c r="T125" s="543" t="s">
        <v>3626</v>
      </c>
      <c r="U125" s="548" t="s">
        <v>6445</v>
      </c>
      <c r="V125" s="544">
        <f>SUM(G125)</f>
        <v>44967</v>
      </c>
      <c r="W125" s="544">
        <v>45058</v>
      </c>
      <c r="X125" s="542" t="s">
        <v>4745</v>
      </c>
      <c r="Y125" s="606">
        <v>1</v>
      </c>
    </row>
    <row r="126" spans="1:25" ht="78" x14ac:dyDescent="0.35">
      <c r="A126" s="581"/>
      <c r="B126" s="578"/>
      <c r="C126" s="543" t="str">
        <f ca="1">IF(G126&lt;TODAY(),"Expired","Active")</f>
        <v>Expired</v>
      </c>
      <c r="D126" s="543" t="s">
        <v>2112</v>
      </c>
      <c r="E126" s="544">
        <v>43340</v>
      </c>
      <c r="F126" s="544">
        <v>43340</v>
      </c>
      <c r="G126" s="544">
        <f>DATE(YEAR(F126)+2,MONTH(F126),DAY(F126)-1)</f>
        <v>44070</v>
      </c>
      <c r="H126" s="543" t="s">
        <v>4848</v>
      </c>
      <c r="I126" s="543" t="s">
        <v>14843</v>
      </c>
      <c r="J126" s="543" t="s">
        <v>6079</v>
      </c>
      <c r="K126" s="543" t="s">
        <v>3549</v>
      </c>
      <c r="L126" s="543" t="s">
        <v>5123</v>
      </c>
      <c r="M126" s="543" t="s">
        <v>3640</v>
      </c>
      <c r="N126" s="545" t="str">
        <f>IF(EXACT(M126,"C - COMPANY ACT"),"LP",IF(EXACT(M126,"V- VEST ACT (WITHIN PARLIAMENT) "),"LP",IF(EXACT(M126,"FS - FRIENDLY SOCIETIES ACT"),"LP",IF(EXACT(M126,"UN - UNICORPORATED"),"LA",""))))</f>
        <v>LP</v>
      </c>
      <c r="O126" s="543" t="s">
        <v>8725</v>
      </c>
      <c r="P126" s="543" t="str">
        <f>IF(EXACT(O126,"Overseas Charities Operating in Jamaica"),"Medium",IF(EXACT(O126,"Muslim Groups/Foundations"),"Medium",IF(EXACT(O126,"Churches"),"Low",IF(EXACT(O126,"Benevolent Societies"),"Low",IF(EXACT(O126,"Alumni/Past Students Associations"),"Low",IF(EXACT(O126,"Schools(Government/Private)"),"Low",IF(EXACT(O126,"Govt.Based Trusts/Charities"),"Low",IF(EXACT(O126,"Trust"),"Medium",IF(EXACT(O126,"Company Based Foundations"),"Medium",IF(EXACT(O126,"Other Foundations"),"Medium",IF(EXACT(O126,"Unincorporated Groups"),"Medium","")))))))))))</f>
        <v>Medium</v>
      </c>
      <c r="Q126" s="543" t="s">
        <v>1193</v>
      </c>
      <c r="R126" s="543"/>
      <c r="S126" s="546" t="s">
        <v>10485</v>
      </c>
      <c r="T126" s="543" t="s">
        <v>2743</v>
      </c>
      <c r="U126" s="548" t="s">
        <v>6080</v>
      </c>
      <c r="V126" s="544">
        <f>SUM(G126)</f>
        <v>44070</v>
      </c>
      <c r="W126" s="544">
        <v>45713</v>
      </c>
      <c r="X126" s="542" t="s">
        <v>4745</v>
      </c>
      <c r="Y126" s="606">
        <v>1</v>
      </c>
    </row>
    <row r="127" spans="1:25" ht="65" x14ac:dyDescent="0.35">
      <c r="A127" s="581"/>
      <c r="B127" s="578"/>
      <c r="C127" s="543" t="str">
        <f ca="1">IF(G127&lt;TODAY(),"Expired","Active")</f>
        <v>Expired</v>
      </c>
      <c r="D127" s="543" t="s">
        <v>8575</v>
      </c>
      <c r="E127" s="544">
        <v>42515</v>
      </c>
      <c r="F127" s="544">
        <v>45177</v>
      </c>
      <c r="G127" s="544">
        <f>DATE(YEAR(F127)+2,MONTH(F127),DAY(F127)-1)</f>
        <v>45907</v>
      </c>
      <c r="H127" s="543" t="s">
        <v>1257</v>
      </c>
      <c r="I127" s="543" t="s">
        <v>8679</v>
      </c>
      <c r="J127" s="543" t="s">
        <v>13382</v>
      </c>
      <c r="K127" s="543" t="s">
        <v>11728</v>
      </c>
      <c r="L127" s="543" t="s">
        <v>5123</v>
      </c>
      <c r="M127" s="543" t="s">
        <v>3640</v>
      </c>
      <c r="N127" s="545" t="str">
        <f>IF(EXACT(M127,"C - COMPANY ACT"),"LP",IF(EXACT(M127,"V- VEST ACT (WITHIN PARLIAMENT) "),"LP",IF(EXACT(M127,"FS - FRIENDLY SOCIETIES ACT"),"LP",IF(EXACT(M127,"UN - UNICORPORATED"),"LA",""))))</f>
        <v>LP</v>
      </c>
      <c r="O127" s="542" t="s">
        <v>8725</v>
      </c>
      <c r="P127" s="542" t="str">
        <f>IF(EXACT(O127,"Overseas Charities Operating in Jamaica"),"Medium",IF(EXACT(O127,"Muslim Groups/Foundations"),"Medium",IF(EXACT(O127,"Churches"),"Low",IF(EXACT(O127,"Benevolent Societies"),"Low",IF(EXACT(O127,"Alumni/Past Students Associations"),"Low",IF(EXACT(O127,"Schools(Government/Private)"),"Low",IF(EXACT(O127,"Govt.Based Trusts/Charities"),"Low",IF(EXACT(O127,"Trust"),"Medium",IF(EXACT(O127,"Company Based Foundations"),"Medium",IF(EXACT(O127,"Other Foundations"),"Medium",IF(EXACT(O127,"Unincorporated Groups"),"Medium","")))))))))))</f>
        <v>Medium</v>
      </c>
      <c r="Q127" s="543" t="s">
        <v>16445</v>
      </c>
      <c r="R127" s="543"/>
      <c r="S127" s="546" t="s">
        <v>6452</v>
      </c>
      <c r="T127" s="543" t="s">
        <v>1263</v>
      </c>
      <c r="U127" s="548" t="s">
        <v>6453</v>
      </c>
      <c r="V127" s="544">
        <f>SUM(G127)</f>
        <v>45907</v>
      </c>
      <c r="W127" s="544">
        <v>46106</v>
      </c>
      <c r="X127" s="542" t="s">
        <v>4745</v>
      </c>
      <c r="Y127" s="606">
        <v>1</v>
      </c>
    </row>
    <row r="128" spans="1:25" ht="156" x14ac:dyDescent="0.35">
      <c r="A128" s="588" t="s">
        <v>11692</v>
      </c>
      <c r="B128" s="586"/>
      <c r="C128" s="543" t="str">
        <f ca="1">IF(G128&lt;TODAY(),"Expired","Active")</f>
        <v>Expired</v>
      </c>
      <c r="D128" s="543" t="s">
        <v>3669</v>
      </c>
      <c r="E128" s="544">
        <v>43742</v>
      </c>
      <c r="F128" s="544">
        <v>43742</v>
      </c>
      <c r="G128" s="544">
        <f>DATE(YEAR(F128)+2,MONTH(F128),DAY(F128)-1)</f>
        <v>44472</v>
      </c>
      <c r="H128" s="543" t="s">
        <v>2403</v>
      </c>
      <c r="I128" s="543" t="s">
        <v>3023</v>
      </c>
      <c r="J128" s="543" t="s">
        <v>6457</v>
      </c>
      <c r="K128" s="543" t="s">
        <v>30</v>
      </c>
      <c r="L128" s="543" t="s">
        <v>15710</v>
      </c>
      <c r="M128" s="543" t="s">
        <v>3640</v>
      </c>
      <c r="N128" s="545" t="str">
        <f>IF(EXACT(M128,"C - COMPANY ACT"),"LP",IF(EXACT(M128,"V- VEST ACT (WITHIN PARLIAMENT) "),"LP",IF(EXACT(M128,"FS - FRIENDLY SOCIETIES ACT"),"LP",IF(EXACT(M128,"UN - UNICORPORATED"),"LA",""))))</f>
        <v>LP</v>
      </c>
      <c r="O128" s="543" t="s">
        <v>8728</v>
      </c>
      <c r="P128" s="543" t="str">
        <f>IF(EXACT(O128,"Overseas Charities Operating in Jamaica"),"Medium",IF(EXACT(O128,"Muslim Groups/Foundations"),"Medium",IF(EXACT(O128,"Churches"),"Low",IF(EXACT(O128,"Benevolent Societies"),"Low",IF(EXACT(O128,"Alumni/Past Students Associations"),"Low",IF(EXACT(O128,"Schools(Government/Private)"),"Low",IF(EXACT(O128,"Govt.Based Trusts/Charities"),"Low",IF(EXACT(O128,"Trust"),"Medium",IF(EXACT(O128,"Company Based Foundations"),"Medium",IF(EXACT(O128,"Other Foundations"),"Medium",IF(EXACT(O128,"Unincorporated Groups"),"Medium","")))))))))))</f>
        <v>Low</v>
      </c>
      <c r="Q128" s="543" t="s">
        <v>11689</v>
      </c>
      <c r="R128" s="543"/>
      <c r="S128" s="546" t="s">
        <v>6458</v>
      </c>
      <c r="T128" s="543" t="s">
        <v>11690</v>
      </c>
      <c r="U128" s="548" t="s">
        <v>11691</v>
      </c>
      <c r="V128" s="544">
        <f>SUM(G128)</f>
        <v>44472</v>
      </c>
      <c r="W128" s="544" t="s">
        <v>13922</v>
      </c>
      <c r="X128" s="542" t="s">
        <v>4745</v>
      </c>
      <c r="Y128" s="606">
        <v>1</v>
      </c>
    </row>
    <row r="129" spans="1:25" ht="65" x14ac:dyDescent="0.35">
      <c r="A129" s="581"/>
      <c r="B129" s="578"/>
      <c r="C129" s="543" t="str">
        <f ca="1">IF(G129&lt;TODAY(),"Expired","Active")</f>
        <v>Expired</v>
      </c>
      <c r="D129" s="543" t="s">
        <v>2311</v>
      </c>
      <c r="E129" s="544">
        <v>43454</v>
      </c>
      <c r="F129" s="544">
        <v>43454</v>
      </c>
      <c r="G129" s="544">
        <f>DATE(YEAR(F129)+2,MONTH(F129),DAY(F129)-1)</f>
        <v>44184</v>
      </c>
      <c r="H129" s="543" t="s">
        <v>4866</v>
      </c>
      <c r="I129" s="543" t="s">
        <v>2161</v>
      </c>
      <c r="J129" s="543" t="s">
        <v>6460</v>
      </c>
      <c r="K129" s="543" t="s">
        <v>11728</v>
      </c>
      <c r="L129" s="543" t="s">
        <v>5123</v>
      </c>
      <c r="M129" s="543" t="s">
        <v>3640</v>
      </c>
      <c r="N129" s="545" t="str">
        <f>IF(EXACT(M129,"C - COMPANY ACT"),"LP",IF(EXACT(M129,"V- VEST ACT (WITHIN PARLIAMENT) "),"LP",IF(EXACT(M129,"FS - FRIENDLY SOCIETIES ACT"),"LP",IF(EXACT(M129,"UN - UNICORPORATED"),"LA",""))))</f>
        <v>LP</v>
      </c>
      <c r="O129" s="543" t="s">
        <v>8735</v>
      </c>
      <c r="P129" s="543" t="str">
        <f>IF(EXACT(O129,"Overseas Charities Operating in Jamaica"),"Medium",IF(EXACT(O129,"Muslim Groups/Foundations"),"Medium",IF(EXACT(O129,"Churches"),"Low",IF(EXACT(O129,"Benevolent Societies"),"Low",IF(EXACT(O129,"Alumni/Past Students Associations"),"Low",IF(EXACT(O129,"Schools(Government/Private)"),"Low",IF(EXACT(O129,"Govt.Based Trust/Charities"),"Low",IF(EXACT(O129,"Trust"),"Medium",IF(EXACT(O129,"Company Based Foundations"),"Medium",IF(EXACT(O129,"Other Foundations"),"Medium",IF(EXACT(O129,"Unincorporated Groups"),"Medium","")))))))))))</f>
        <v>Low</v>
      </c>
      <c r="Q129" s="543" t="s">
        <v>11704</v>
      </c>
      <c r="R129" s="543"/>
      <c r="S129" s="546" t="s">
        <v>10542</v>
      </c>
      <c r="T129" s="543" t="s">
        <v>11705</v>
      </c>
      <c r="U129" s="548" t="s">
        <v>11706</v>
      </c>
      <c r="V129" s="544">
        <f>SUM(G129)</f>
        <v>44184</v>
      </c>
      <c r="W129" s="544">
        <v>45546</v>
      </c>
      <c r="X129" s="542" t="s">
        <v>4745</v>
      </c>
      <c r="Y129" s="606">
        <v>1</v>
      </c>
    </row>
    <row r="130" spans="1:25" ht="91" x14ac:dyDescent="0.35">
      <c r="A130" s="581"/>
      <c r="B130" s="578"/>
      <c r="C130" s="543" t="str">
        <f ca="1">IF(G130&lt;TODAY(),"Expired","Active")</f>
        <v>Expired</v>
      </c>
      <c r="D130" s="543" t="s">
        <v>374</v>
      </c>
      <c r="E130" s="544">
        <v>41844</v>
      </c>
      <c r="F130" s="544">
        <v>44018</v>
      </c>
      <c r="G130" s="544">
        <f>DATE(YEAR(F130)+2,MONTH(F130),DAY(F130)-1)</f>
        <v>44747</v>
      </c>
      <c r="H130" s="543" t="s">
        <v>375</v>
      </c>
      <c r="I130" s="543" t="s">
        <v>3175</v>
      </c>
      <c r="J130" s="543" t="s">
        <v>6461</v>
      </c>
      <c r="K130" s="543" t="s">
        <v>30</v>
      </c>
      <c r="L130" s="543" t="s">
        <v>15710</v>
      </c>
      <c r="M130" s="543" t="s">
        <v>3640</v>
      </c>
      <c r="N130" s="545" t="str">
        <f>IF(EXACT(M130,"C - COMPANY ACT"),"LP",IF(EXACT(M130,"V- VEST ACT (WITHIN PARLIAMENT) "),"LP",IF(EXACT(M130,"FS - FRIENDLY SOCIETIES ACT"),"LP",IF(EXACT(M130,"UN - UNICORPORATED"),"LA",""))))</f>
        <v>LP</v>
      </c>
      <c r="O130" s="543" t="s">
        <v>8725</v>
      </c>
      <c r="P130" s="543" t="str">
        <f>IF(EXACT(O130,"Overseas Charities Operating in Jamaica"),"Medium",IF(EXACT(O130,"Muslim Groups/Foundations"),"Medium",IF(EXACT(O130,"Churches"),"Low",IF(EXACT(O130,"Benevolent Societies"),"Low",IF(EXACT(O130,"Alumni/Past Students Associations"),"Low",IF(EXACT(O130,"Schools(Government/Private)"),"Low",IF(EXACT(O130,"Govt.Based Trusts/Charities"),"Low",IF(EXACT(O130,"Trust"),"Medium",IF(EXACT(O130,"Company Based Foundations"),"Medium",IF(EXACT(O130,"Other Foundations"),"Medium",IF(EXACT(O130,"Unincorporated Groups"),"Medium","")))))))))))</f>
        <v>Medium</v>
      </c>
      <c r="Q130" s="542" t="s">
        <v>14252</v>
      </c>
      <c r="R130" s="542"/>
      <c r="S130" s="546" t="s">
        <v>542</v>
      </c>
      <c r="T130" s="543" t="s">
        <v>2909</v>
      </c>
      <c r="U130" s="548" t="s">
        <v>6462</v>
      </c>
      <c r="V130" s="544">
        <f>SUM(G130)</f>
        <v>44747</v>
      </c>
      <c r="W130" s="544">
        <v>45504</v>
      </c>
      <c r="X130" s="542" t="s">
        <v>4746</v>
      </c>
      <c r="Y130" s="606">
        <v>1</v>
      </c>
    </row>
    <row r="131" spans="1:25" ht="52" x14ac:dyDescent="0.35">
      <c r="A131" s="508" t="s">
        <v>7905</v>
      </c>
      <c r="B131" s="587"/>
      <c r="C131" s="543"/>
      <c r="D131" s="543" t="s">
        <v>4592</v>
      </c>
      <c r="E131" s="544">
        <v>43819</v>
      </c>
      <c r="F131" s="544"/>
      <c r="G131" s="544"/>
      <c r="H131" s="543" t="s">
        <v>4593</v>
      </c>
      <c r="I131" s="543" t="s">
        <v>7880</v>
      </c>
      <c r="J131" s="543" t="s">
        <v>7881</v>
      </c>
      <c r="K131" s="543" t="s">
        <v>7346</v>
      </c>
      <c r="L131" s="543"/>
      <c r="M131" s="543"/>
      <c r="N131" s="543"/>
      <c r="O131" s="543" t="s">
        <v>8728</v>
      </c>
      <c r="P131" s="543" t="str">
        <f>IF(EXACT(O131,"Overseas Charities Operating in Jamaica"),"Medium",IF(EXACT(O131,"Muslim Groups/Foundations"),"Medium",IF(EXACT(O131,"Churches"),"Low",IF(EXACT(O131,"Benevolent Societies"),"Low",IF(EXACT(O131,"Alumni/Past Students Associations"),"Low",IF(EXACT(O131,"Schools(Government/Private)"),"Low",IF(EXACT(O131,"Govt.Based Trusts/Charities"),"Low",IF(EXACT(O131,"Trust"),"Medium",IF(EXACT(O131,"Company Based Foundations"),"Medium",IF(EXACT(O131,"Other Foundations"),"Medium",IF(EXACT(O131,"Unincorporated Groups"),"Medium","")))))))))))</f>
        <v>Low</v>
      </c>
      <c r="Q131" s="543"/>
      <c r="R131" s="543"/>
      <c r="S131" s="543" t="s">
        <v>2147</v>
      </c>
      <c r="T131" s="543" t="s">
        <v>1193</v>
      </c>
      <c r="U131" s="543" t="s">
        <v>1193</v>
      </c>
      <c r="V131" s="544">
        <f>SUM(G131)</f>
        <v>0</v>
      </c>
      <c r="W131" s="544">
        <v>44567</v>
      </c>
      <c r="X131" s="542" t="s">
        <v>7882</v>
      </c>
      <c r="Y131" s="606">
        <v>1</v>
      </c>
    </row>
    <row r="132" spans="1:25" ht="65" x14ac:dyDescent="0.35">
      <c r="A132" s="581"/>
      <c r="B132" s="578"/>
      <c r="C132" s="543" t="str">
        <f ca="1">IF(G132&lt;TODAY(),"Expired","Active")</f>
        <v>Expired</v>
      </c>
      <c r="D132" s="543" t="s">
        <v>977</v>
      </c>
      <c r="E132" s="544">
        <v>42198</v>
      </c>
      <c r="F132" s="544">
        <v>42198</v>
      </c>
      <c r="G132" s="544">
        <f>DATE(YEAR(F132)+2,MONTH(F132),DAY(F132)-1)</f>
        <v>42928</v>
      </c>
      <c r="H132" s="543" t="s">
        <v>978</v>
      </c>
      <c r="I132" s="543" t="s">
        <v>3171</v>
      </c>
      <c r="J132" s="543" t="s">
        <v>10199</v>
      </c>
      <c r="K132" s="543" t="s">
        <v>3549</v>
      </c>
      <c r="L132" s="543" t="s">
        <v>5123</v>
      </c>
      <c r="M132" s="543" t="s">
        <v>3640</v>
      </c>
      <c r="N132" s="545" t="str">
        <f>IF(EXACT(M132,"C - COMPANY ACT"),"LP",IF(EXACT(M132,"V- VEST ACT (WITHIN PARLIAMENT) "),"LP",IF(EXACT(M132,"FS - FRIENDLY SOCIETIES ACT"),"LP",IF(EXACT(M132,"UN - UNICORPORATED"),"LA",""))))</f>
        <v>LP</v>
      </c>
      <c r="O132" s="543" t="s">
        <v>8728</v>
      </c>
      <c r="P132" s="543" t="str">
        <f>IF(EXACT(O132,"Overseas Charities Operating in Jamaica"),"Medium",IF(EXACT(O132,"Muslim Groups/Foundations"),"Medium",IF(EXACT(O132,"Churches"),"Low",IF(EXACT(O132,"Benevolent Societies"),"Low",IF(EXACT(O132,"Alumni/Past Students Associations"),"Low",IF(EXACT(O132,"Schools(Government/Private)"),"Low",IF(EXACT(O132,"Govt.Based Trusts/Charities"),"Low",IF(EXACT(O132,"Trust"),"Medium",IF(EXACT(O132,"Company Based Foundations"),"Medium",IF(EXACT(O132,"Other Foundations"),"Medium",IF(EXACT(O132,"Unincorporated Groups"),"Medium","")))))))))))</f>
        <v>Low</v>
      </c>
      <c r="Q132" s="543" t="s">
        <v>13428</v>
      </c>
      <c r="R132" s="543"/>
      <c r="S132" s="546" t="s">
        <v>2147</v>
      </c>
      <c r="T132" s="543" t="s">
        <v>10114</v>
      </c>
      <c r="U132" s="547" t="s">
        <v>10115</v>
      </c>
      <c r="V132" s="544">
        <f>SUM(G132)</f>
        <v>42928</v>
      </c>
      <c r="W132" s="544">
        <v>45352</v>
      </c>
      <c r="X132" s="542" t="s">
        <v>4745</v>
      </c>
      <c r="Y132" s="606">
        <v>1</v>
      </c>
    </row>
    <row r="133" spans="1:25" ht="117" x14ac:dyDescent="0.35">
      <c r="A133" s="621"/>
      <c r="B133" s="596"/>
      <c r="C133" s="543" t="str">
        <f ca="1">IF(G133&lt;TODAY(),"Expired","Active")</f>
        <v>Expired</v>
      </c>
      <c r="D133" s="543" t="s">
        <v>1945</v>
      </c>
      <c r="E133" s="544">
        <v>43206</v>
      </c>
      <c r="F133" s="544">
        <v>43206</v>
      </c>
      <c r="G133" s="544">
        <f>DATE(YEAR(F133)+2,MONTH(F133),DAY(F133)-1)</f>
        <v>43936</v>
      </c>
      <c r="H133" s="543" t="s">
        <v>1946</v>
      </c>
      <c r="I133" s="543" t="s">
        <v>2959</v>
      </c>
      <c r="J133" s="543" t="s">
        <v>6477</v>
      </c>
      <c r="K133" s="543" t="s">
        <v>3549</v>
      </c>
      <c r="L133" s="543" t="s">
        <v>5123</v>
      </c>
      <c r="M133" s="543" t="s">
        <v>3640</v>
      </c>
      <c r="N133" s="545" t="str">
        <f>IF(EXACT(M133,"C - COMPANY ACT"),"LP",IF(EXACT(M133,"V- VEST ACT (WITHIN PARLIAMENT) "),"LP",IF(EXACT(M133,"FS - FRIENDLY SOCIETIES ACT"),"LP",IF(EXACT(M133,"UN - UNICORPORATED"),"LA",""))))</f>
        <v>LP</v>
      </c>
      <c r="O133" s="543" t="s">
        <v>8725</v>
      </c>
      <c r="P133" s="543" t="str">
        <f>IF(EXACT(O133,"Overseas Charities Operating in Jamaica"),"Medium",IF(EXACT(O133,"Muslim Groups/Foundations"),"Medium",IF(EXACT(O133,"Churches"),"Low",IF(EXACT(O133,"Benevolent Societies"),"Low",IF(EXACT(O133,"Alumni/Past Students Associations"),"Low",IF(EXACT(O133,"Schools(Government/Private)"),"Low",IF(EXACT(O133,"Govt.Based Trusts/Charities"),"Low",IF(EXACT(O133,"Trust"),"Medium",IF(EXACT(O133,"Company Based Foundations"),"Medium",IF(EXACT(O133,"Other Foundations"),"Medium",IF(EXACT(O133,"Unincorporated Groups"),"Medium","")))))))))))</f>
        <v>Medium</v>
      </c>
      <c r="Q133" s="543" t="s">
        <v>14622</v>
      </c>
      <c r="R133" s="543"/>
      <c r="S133" s="546" t="s">
        <v>10545</v>
      </c>
      <c r="T133" s="543" t="s">
        <v>10112</v>
      </c>
      <c r="U133" s="547" t="s">
        <v>10113</v>
      </c>
      <c r="V133" s="544">
        <f>SUM(G133)</f>
        <v>43936</v>
      </c>
      <c r="W133" s="544">
        <v>45610</v>
      </c>
      <c r="X133" s="542" t="s">
        <v>4745</v>
      </c>
      <c r="Y133" s="606">
        <v>1</v>
      </c>
    </row>
    <row r="134" spans="1:25" ht="39" x14ac:dyDescent="0.35">
      <c r="A134" s="577"/>
      <c r="B134" s="578"/>
      <c r="C134" s="543" t="str">
        <f ca="1">IF(G134&lt;TODAY(),"Expired","Active")</f>
        <v>Expired</v>
      </c>
      <c r="D134" s="543" t="s">
        <v>16416</v>
      </c>
      <c r="E134" s="544">
        <v>42936</v>
      </c>
      <c r="F134" s="544">
        <v>42936</v>
      </c>
      <c r="G134" s="544">
        <f>DATE(YEAR(F134)+2,MONTH(F134),DAY(F134)-1)</f>
        <v>43665</v>
      </c>
      <c r="H134" s="543" t="s">
        <v>1590</v>
      </c>
      <c r="I134" s="543" t="s">
        <v>1597</v>
      </c>
      <c r="J134" s="543" t="s">
        <v>6480</v>
      </c>
      <c r="K134" s="543" t="s">
        <v>18</v>
      </c>
      <c r="L134" s="543" t="s">
        <v>5123</v>
      </c>
      <c r="M134" s="543" t="s">
        <v>3640</v>
      </c>
      <c r="N134" s="545" t="str">
        <f>IF(EXACT(M134,"C - COMPANY ACT"),"LP",IF(EXACT(M134,"V- VEST ACT (WITHIN PARLIAMENT) "),"LP",IF(EXACT(M134,"FS - FRIENDLY SOCIETIES ACT"),"LP",IF(EXACT(M134,"UN - UNICORPORATED"),"LA",""))))</f>
        <v>LP</v>
      </c>
      <c r="O134" s="543" t="s">
        <v>8725</v>
      </c>
      <c r="P134" s="543" t="str">
        <f>IF(EXACT(O134,"Overseas Charities Operating in Jamaica"),"Medium",IF(EXACT(O134,"Muslim Groups/Foundations"),"Medium",IF(EXACT(O134,"Churches"),"Low",IF(EXACT(O134,"Benevolent Societies"),"Low",IF(EXACT(O134,"Alumni/Past Students Associations"),"Low",IF(EXACT(O134,"Schools(Government/Private)"),"Low",IF(EXACT(O134,"Govt.Based Trusts/Charities"),"Low",IF(EXACT(O134,"Trust"),"Medium",IF(EXACT(O134,"Company Based Foundations"),"Medium",IF(EXACT(O134,"Other Foundations"),"Medium",IF(EXACT(O134,"Unincorporated Groups"),"Medium","")))))))))))</f>
        <v>Medium</v>
      </c>
      <c r="Q134" s="543" t="s">
        <v>16417</v>
      </c>
      <c r="R134" s="543"/>
      <c r="S134" s="546" t="s">
        <v>6481</v>
      </c>
      <c r="T134" s="543" t="s">
        <v>16418</v>
      </c>
      <c r="U134" s="548" t="s">
        <v>16419</v>
      </c>
      <c r="V134" s="544">
        <f>SUM(G134)</f>
        <v>43665</v>
      </c>
      <c r="W134" s="544">
        <v>46099</v>
      </c>
      <c r="X134" s="542" t="s">
        <v>4745</v>
      </c>
      <c r="Y134" s="606">
        <v>1</v>
      </c>
    </row>
    <row r="135" spans="1:25" ht="39" x14ac:dyDescent="0.35">
      <c r="A135" s="508"/>
      <c r="B135" s="587"/>
      <c r="C135" s="543" t="str">
        <f ca="1">IF(G135&lt;TODAY(),"Expired","Active")</f>
        <v>Expired</v>
      </c>
      <c r="D135" s="543" t="s">
        <v>1194</v>
      </c>
      <c r="E135" s="544">
        <v>42282</v>
      </c>
      <c r="F135" s="544">
        <v>42282</v>
      </c>
      <c r="G135" s="544">
        <f>DATE(YEAR(F135)+2,MONTH(F135),DAY(F135)-1)</f>
        <v>43012</v>
      </c>
      <c r="H135" s="543" t="s">
        <v>1195</v>
      </c>
      <c r="I135" s="543" t="s">
        <v>3114</v>
      </c>
      <c r="J135" s="543" t="s">
        <v>6489</v>
      </c>
      <c r="K135" s="543" t="s">
        <v>8263</v>
      </c>
      <c r="L135" s="543" t="s">
        <v>5123</v>
      </c>
      <c r="M135" s="543" t="s">
        <v>3640</v>
      </c>
      <c r="N135" s="545" t="str">
        <f>IF(EXACT(M135,"C - COMPANY ACT"),"LP",IF(EXACT(M135,"V- VEST ACT (WITHIN PARLIAMENT) "),"LP",IF(EXACT(M135,"FS - FRIENDLY SOCIETIES ACT"),"LP",IF(EXACT(M135,"UN - UNICORPORATED"),"LA",""))))</f>
        <v>LP</v>
      </c>
      <c r="O135" s="543" t="s">
        <v>8725</v>
      </c>
      <c r="P135" s="543" t="str">
        <f>IF(EXACT(O135,"Overseas Charities Operating in Jamaica"),"Medium",IF(EXACT(O135,"Muslim Groups/Foundations"),"Medium",IF(EXACT(O135,"Churches"),"Low",IF(EXACT(O135,"Benevolent Societies"),"Low",IF(EXACT(O135,"Alumni/Past Students Associations"),"Low",IF(EXACT(O135,"Schools(Government/Private)"),"Low",IF(EXACT(O135,"Govt.Based Trusts/Charities"),"Low",IF(EXACT(O135,"Trust"),"Medium",IF(EXACT(O135,"Company Based Foundations"),"Medium",IF(EXACT(O135,"Other Foundations"),"Medium",IF(EXACT(O135,"Unincorporated Groups"),"Medium","")))))))))))</f>
        <v>Medium</v>
      </c>
      <c r="Q135" s="543"/>
      <c r="R135" s="543"/>
      <c r="S135" s="543" t="s">
        <v>6003</v>
      </c>
      <c r="T135" s="543" t="s">
        <v>1196</v>
      </c>
      <c r="U135" s="548" t="s">
        <v>6490</v>
      </c>
      <c r="V135" s="544">
        <f>SUM(G135)</f>
        <v>43012</v>
      </c>
      <c r="W135" s="544">
        <v>43886</v>
      </c>
      <c r="X135" s="542" t="s">
        <v>1193</v>
      </c>
      <c r="Y135" s="606">
        <v>1</v>
      </c>
    </row>
    <row r="136" spans="1:25" ht="78" x14ac:dyDescent="0.35">
      <c r="A136" s="594"/>
      <c r="B136" s="578"/>
      <c r="C136" s="543" t="str">
        <f ca="1">IF(G136&lt;TODAY(),"Expired","Active")</f>
        <v>Expired</v>
      </c>
      <c r="D136" s="543" t="s">
        <v>8211</v>
      </c>
      <c r="E136" s="544">
        <v>43913</v>
      </c>
      <c r="F136" s="544">
        <v>44643</v>
      </c>
      <c r="G136" s="544">
        <f>DATE(YEAR(F136)+2,MONTH(F136),DAY(F136)-1)</f>
        <v>45373</v>
      </c>
      <c r="H136" s="543" t="s">
        <v>8207</v>
      </c>
      <c r="I136" s="543" t="s">
        <v>3030</v>
      </c>
      <c r="J136" s="543" t="s">
        <v>6493</v>
      </c>
      <c r="K136" s="543" t="s">
        <v>11728</v>
      </c>
      <c r="L136" s="543" t="s">
        <v>5123</v>
      </c>
      <c r="M136" s="543" t="s">
        <v>3640</v>
      </c>
      <c r="N136" s="545" t="str">
        <f>IF(EXACT(M136,"C - COMPANY ACT"),"LP",IF(EXACT(M136,"V- VEST ACT (WITHIN PARLIAMENT) "),"LP",IF(EXACT(M136,"FS - FRIENDLY SOCIETIES ACT"),"LP",IF(EXACT(M136,"UN - UNICORPORATED"),"LA",""))))</f>
        <v>LP</v>
      </c>
      <c r="O136" s="543" t="s">
        <v>8725</v>
      </c>
      <c r="P136" s="543" t="str">
        <f>IF(EXACT(O136,"Overseas Charities Operating in Jamaica"),"Medium",IF(EXACT(O136,"Muslim Groups/Foundations"),"Medium",IF(EXACT(O136,"Churches"),"Low",IF(EXACT(O136,"Benevolent Societies"),"Low",IF(EXACT(O136,"Alumni/Past Students Associations"),"Low",IF(EXACT(O136,"Schools(Government/Private)"),"Low",IF(EXACT(O136,"Govt.Based Trusts/Charities"),"Low",IF(EXACT(O136,"Trust"),"Medium",IF(EXACT(O136,"Company Based Foundations"),"Medium",IF(EXACT(O136,"Other Foundations"),"Medium",IF(EXACT(O136,"Unincorporated Groups"),"Medium","")))))))))))</f>
        <v>Medium</v>
      </c>
      <c r="Q136" s="543" t="s">
        <v>16782</v>
      </c>
      <c r="R136" s="543"/>
      <c r="S136" s="546" t="s">
        <v>10548</v>
      </c>
      <c r="T136" s="543" t="s">
        <v>8209</v>
      </c>
      <c r="U136" s="547" t="s">
        <v>8208</v>
      </c>
      <c r="V136" s="544">
        <f>SUM(G136)</f>
        <v>45373</v>
      </c>
      <c r="W136" s="544">
        <v>46202</v>
      </c>
      <c r="X136" s="542" t="s">
        <v>4745</v>
      </c>
      <c r="Y136" s="606">
        <v>1</v>
      </c>
    </row>
    <row r="137" spans="1:25" ht="91" x14ac:dyDescent="0.35">
      <c r="A137" s="581"/>
      <c r="B137" s="578"/>
      <c r="C137" s="543" t="str">
        <f ca="1">IF(G137&lt;TODAY(),"Expired","Active")</f>
        <v>Expired</v>
      </c>
      <c r="D137" s="543" t="s">
        <v>2497</v>
      </c>
      <c r="E137" s="544">
        <v>43698</v>
      </c>
      <c r="F137" s="544">
        <v>43685</v>
      </c>
      <c r="G137" s="544">
        <f>DATE(YEAR(F137)+2,MONTH(F137),DAY(F137)-1)</f>
        <v>44415</v>
      </c>
      <c r="H137" s="543" t="s">
        <v>4673</v>
      </c>
      <c r="I137" s="543" t="s">
        <v>2498</v>
      </c>
      <c r="J137" s="543" t="s">
        <v>15711</v>
      </c>
      <c r="K137" s="543" t="s">
        <v>3469</v>
      </c>
      <c r="L137" s="543" t="s">
        <v>15710</v>
      </c>
      <c r="M137" s="543" t="s">
        <v>3640</v>
      </c>
      <c r="N137" s="545" t="str">
        <f>IF(EXACT(M137,"C - COMPANY ACT"),"LP",IF(EXACT(M137,"V- VEST ACT (WITHIN PARLIAMENT) "),"LP",IF(EXACT(M137,"FS - FRIENDLY SOCIETIES ACT"),"LP",IF(EXACT(M137,"UN - UNICORPORATED"),"LA",""))))</f>
        <v>LP</v>
      </c>
      <c r="O137" s="543" t="s">
        <v>8725</v>
      </c>
      <c r="P137" s="543" t="str">
        <f>IF(EXACT(O137,"Overseas Charities Operating in Jamaica"),"Medium",IF(EXACT(O137,"Muslim Groups/Foundations"),"Medium",IF(EXACT(O137,"Churches"),"Low",IF(EXACT(O137,"Benevolent Societies"),"Low",IF(EXACT(O137,"Alumni/Past Students Associations"),"Low",IF(EXACT(O137,"Schools(Government/Private)"),"Low",IF(EXACT(O137,"Govt.Based Trusts/Charities"),"Low",IF(EXACT(O137,"Trust"),"Medium",IF(EXACT(O137,"Company Based Foundations"),"Medium",IF(EXACT(O137,"Other Foundations"),"Medium",IF(EXACT(O137,"Unincorporated Groups"),"Medium","")))))))))))</f>
        <v>Medium</v>
      </c>
      <c r="Q137" s="543" t="s">
        <v>15712</v>
      </c>
      <c r="R137" s="543"/>
      <c r="S137" s="546" t="s">
        <v>4449</v>
      </c>
      <c r="T137" s="543" t="s">
        <v>1193</v>
      </c>
      <c r="U137" s="548"/>
      <c r="V137" s="544">
        <v>44415</v>
      </c>
      <c r="W137" s="544">
        <v>45495</v>
      </c>
      <c r="X137" s="542" t="s">
        <v>4746</v>
      </c>
      <c r="Y137" s="606">
        <v>1</v>
      </c>
    </row>
    <row r="138" spans="1:25" ht="26" x14ac:dyDescent="0.35">
      <c r="A138" s="581"/>
      <c r="B138" s="578"/>
      <c r="C138" s="543" t="str">
        <f ca="1">IF(G138&lt;TODAY(),"Expired","Active")</f>
        <v>Expired</v>
      </c>
      <c r="D138" s="543" t="s">
        <v>928</v>
      </c>
      <c r="E138" s="544">
        <v>42179</v>
      </c>
      <c r="F138" s="544">
        <v>43803</v>
      </c>
      <c r="G138" s="544">
        <f>DATE(YEAR(F138)+2,MONTH(F138),DAY(F138)-1)</f>
        <v>44533</v>
      </c>
      <c r="H138" s="543" t="s">
        <v>929</v>
      </c>
      <c r="I138" s="543" t="s">
        <v>4953</v>
      </c>
      <c r="J138" s="543" t="s">
        <v>6498</v>
      </c>
      <c r="K138" s="543" t="s">
        <v>30</v>
      </c>
      <c r="L138" s="543" t="s">
        <v>5123</v>
      </c>
      <c r="M138" s="543" t="s">
        <v>3640</v>
      </c>
      <c r="N138" s="545" t="str">
        <f>IF(EXACT(M138,"C - COMPANY ACT"),"LP",IF(EXACT(M138,"V- VEST ACT (WITHIN PARLIAMENT) "),"LP",IF(EXACT(M138,"FS - FRIENDLY SOCIETIES ACT"),"LP",IF(EXACT(M138,"UN - UNICORPORATED"),"LA",""))))</f>
        <v>LP</v>
      </c>
      <c r="O138" s="543" t="s">
        <v>8729</v>
      </c>
      <c r="P138" s="543" t="str">
        <f>IF(EXACT(O138,"Overseas Charities Operating in Jamaica"),"Medium",IF(EXACT(O138,"Muslim Groups/Foundations"),"Medium",IF(EXACT(O138,"Churches"),"Low",IF(EXACT(O138,"Benevolent Societies"),"Low",IF(EXACT(O138,"Alumni/Past Students Associations"),"Low",IF(EXACT(O138,"Schools(Government/Private)"),"Low",IF(EXACT(O138,"Govt.Based Trusts/Charities"),"Low",IF(EXACT(O138,"Trust"),"Medium",IF(EXACT(O138,"Company Based Foundations"),"Medium",IF(EXACT(O138,"Other Foundations"),"Medium",IF(EXACT(O138,"Unincorporated Groups"),"Medium","")))))))))))</f>
        <v>Low</v>
      </c>
      <c r="Q138" s="543" t="s">
        <v>12436</v>
      </c>
      <c r="R138" s="543"/>
      <c r="S138" s="546" t="s">
        <v>6499</v>
      </c>
      <c r="T138" s="543" t="s">
        <v>2857</v>
      </c>
      <c r="U138" s="548" t="s">
        <v>6500</v>
      </c>
      <c r="V138" s="544">
        <f>SUM(G138)</f>
        <v>44533</v>
      </c>
      <c r="W138" s="544">
        <v>45547</v>
      </c>
      <c r="X138" s="542" t="s">
        <v>4745</v>
      </c>
      <c r="Y138" s="606">
        <v>1</v>
      </c>
    </row>
    <row r="139" spans="1:25" ht="78" x14ac:dyDescent="0.35">
      <c r="A139" s="592" t="s">
        <v>11560</v>
      </c>
      <c r="B139" s="578"/>
      <c r="C139" s="543" t="str">
        <f ca="1">IF(G139&lt;TODAY(),"Expired","Active")</f>
        <v>Expired</v>
      </c>
      <c r="D139" s="543" t="s">
        <v>2053</v>
      </c>
      <c r="E139" s="544">
        <v>43290</v>
      </c>
      <c r="F139" s="544">
        <v>43290</v>
      </c>
      <c r="G139" s="544">
        <f>DATE(YEAR(F139)+2,MONTH(F139),DAY(F139)-1)</f>
        <v>44020</v>
      </c>
      <c r="H139" s="543" t="s">
        <v>2054</v>
      </c>
      <c r="I139" s="543" t="s">
        <v>2055</v>
      </c>
      <c r="J139" s="543" t="s">
        <v>6505</v>
      </c>
      <c r="K139" s="543" t="s">
        <v>30</v>
      </c>
      <c r="L139" s="543" t="s">
        <v>15710</v>
      </c>
      <c r="M139" s="543" t="s">
        <v>3640</v>
      </c>
      <c r="N139" s="545" t="str">
        <f>IF(EXACT(M139,"C - COMPANY ACT"),"LP",IF(EXACT(M139,"V- VEST ACT (WITHIN PARLIAMENT) "),"LP",IF(EXACT(M139,"FS - FRIENDLY SOCIETIES ACT"),"LP",IF(EXACT(M139,"UN - UNICORPORATED"),"LA",""))))</f>
        <v>LP</v>
      </c>
      <c r="O139" s="543" t="s">
        <v>8725</v>
      </c>
      <c r="P139" s="543" t="str">
        <f>IF(EXACT(O139,"Overseas Charities Operating in Jamaica"),"Medium",IF(EXACT(O139,"Muslim Groups/Foundations"),"Medium",IF(EXACT(O139,"Churches"),"Low",IF(EXACT(O139,"Benevolent Societies"),"Low",IF(EXACT(O139,"Alumni/Past Students Associations"),"Low",IF(EXACT(O139,"Schools(Government/Private)"),"Low",IF(EXACT(O139,"Govt.Based Trusts/Charities"),"Low",IF(EXACT(O139,"Trust"),"Medium",IF(EXACT(O139,"Company Based Foundations"),"Medium",IF(EXACT(O139,"Other Foundations"),"Medium",IF(EXACT(O139,"Unincorporated Groups"),"Medium","")))))))))))</f>
        <v>Medium</v>
      </c>
      <c r="Q139" s="543" t="s">
        <v>1193</v>
      </c>
      <c r="R139" s="543"/>
      <c r="S139" s="546" t="s">
        <v>10550</v>
      </c>
      <c r="T139" s="543" t="s">
        <v>1193</v>
      </c>
      <c r="U139" s="548" t="s">
        <v>1193</v>
      </c>
      <c r="V139" s="544">
        <f>SUM(G139)</f>
        <v>44020</v>
      </c>
      <c r="W139" s="544">
        <v>45701</v>
      </c>
      <c r="X139" s="542" t="s">
        <v>4745</v>
      </c>
      <c r="Y139" s="606">
        <v>1</v>
      </c>
    </row>
    <row r="140" spans="1:25" ht="65" x14ac:dyDescent="0.35">
      <c r="A140" s="577"/>
      <c r="B140" s="578"/>
      <c r="C140" s="543" t="str">
        <f ca="1">IF(G140&lt;TODAY(),"Expired","Active")</f>
        <v>Expired</v>
      </c>
      <c r="D140" s="543" t="s">
        <v>843</v>
      </c>
      <c r="E140" s="544">
        <v>42066</v>
      </c>
      <c r="F140" s="544">
        <v>42066</v>
      </c>
      <c r="G140" s="544">
        <f>DATE(YEAR(F140)+2,MONTH(F140),DAY(F140)-1)</f>
        <v>42796</v>
      </c>
      <c r="H140" s="543" t="s">
        <v>844</v>
      </c>
      <c r="I140" s="543" t="s">
        <v>845</v>
      </c>
      <c r="J140" s="543" t="s">
        <v>6506</v>
      </c>
      <c r="K140" s="543" t="s">
        <v>30</v>
      </c>
      <c r="L140" s="543" t="s">
        <v>15710</v>
      </c>
      <c r="M140" s="543" t="s">
        <v>3640</v>
      </c>
      <c r="N140" s="545" t="str">
        <f>IF(EXACT(M140,"C - COMPANY ACT"),"LP",IF(EXACT(M140,"V- VEST ACT (WITHIN PARLIAMENT) "),"LP",IF(EXACT(M140,"FS - FRIENDLY SOCIETIES ACT"),"LP",IF(EXACT(M140,"UN - UNICORPORATED"),"LA",""))))</f>
        <v>LP</v>
      </c>
      <c r="O140" s="543" t="s">
        <v>8725</v>
      </c>
      <c r="P140" s="543" t="str">
        <f>IF(EXACT(O140,"Overseas Charities Operating in Jamaica"),"Medium",IF(EXACT(O140,"Muslim Groups/Foundations"),"Medium",IF(EXACT(O140,"Churches"),"Low",IF(EXACT(O140,"Benevolent Societies"),"Low",IF(EXACT(O140,"Alumni/Past Students Associations"),"Low",IF(EXACT(O140,"Schools(Government/Private)"),"Low",IF(EXACT(O140,"Govt.Based Trusts/Charities"),"Low",IF(EXACT(O140,"Trust"),"Medium",IF(EXACT(O140,"Company Based Foundations"),"Medium",IF(EXACT(O140,"Other Foundations"),"Medium",IF(EXACT(O140,"Unincorporated Groups"),"Medium","")))))))))))</f>
        <v>Medium</v>
      </c>
      <c r="Q140" s="543" t="s">
        <v>12429</v>
      </c>
      <c r="R140" s="543"/>
      <c r="S140" s="543" t="s">
        <v>12430</v>
      </c>
      <c r="T140" s="543" t="s">
        <v>12431</v>
      </c>
      <c r="U140" s="543" t="s">
        <v>12432</v>
      </c>
      <c r="V140" s="544">
        <f>SUM(G140)</f>
        <v>42796</v>
      </c>
      <c r="W140" s="544">
        <v>45125</v>
      </c>
      <c r="X140" s="542" t="s">
        <v>7882</v>
      </c>
      <c r="Y140" s="606">
        <v>1</v>
      </c>
    </row>
    <row r="141" spans="1:25" ht="52" x14ac:dyDescent="0.35">
      <c r="A141" s="581"/>
      <c r="B141" s="578"/>
      <c r="C141" s="543" t="str">
        <f ca="1">IF(G141&lt;TODAY(),"Expired","Active")</f>
        <v>Expired</v>
      </c>
      <c r="D141" s="543" t="s">
        <v>918</v>
      </c>
      <c r="E141" s="544">
        <v>42146</v>
      </c>
      <c r="F141" s="544">
        <v>42146</v>
      </c>
      <c r="G141" s="544">
        <f>DATE(YEAR(F141)+2,MONTH(F141),DAY(F141)-1)</f>
        <v>42876</v>
      </c>
      <c r="H141" s="543" t="s">
        <v>919</v>
      </c>
      <c r="I141" s="543" t="s">
        <v>920</v>
      </c>
      <c r="J141" s="543" t="s">
        <v>6511</v>
      </c>
      <c r="K141" s="543" t="s">
        <v>5147</v>
      </c>
      <c r="L141" s="543" t="s">
        <v>5123</v>
      </c>
      <c r="M141" s="543" t="s">
        <v>3640</v>
      </c>
      <c r="N141" s="545" t="str">
        <f>IF(EXACT(M141,"C - COMPANY ACT"),"LP",IF(EXACT(M141,"V- VEST ACT (WITHIN PARLIAMENT) "),"LP",IF(EXACT(M141,"FS - FRIENDLY SOCIETIES ACT"),"LP",IF(EXACT(M141,"UN - UNICORPORATED"),"LA",""))))</f>
        <v>LP</v>
      </c>
      <c r="O141" s="543" t="s">
        <v>8725</v>
      </c>
      <c r="P141" s="543" t="str">
        <f>IF(EXACT(O141,"Overseas Charities Operating in Jamaica"),"Medium",IF(EXACT(O141,"Muslim Groups/Foundations"),"Medium",IF(EXACT(O141,"Churches"),"Low",IF(EXACT(O141,"Benevolent Societies"),"Low",IF(EXACT(O141,"Alumni/Past Students Associations"),"Low",IF(EXACT(O141,"Schools(Government/Private)"),"Low",IF(EXACT(O141,"Govt.Based Trusts/Charities"),"Low",IF(EXACT(O141,"Trust"),"Medium",IF(EXACT(O141,"Company Based Foundations"),"Medium",IF(EXACT(O141,"Other Foundations"),"Medium",IF(EXACT(O141,"Unincorporated Groups"),"Medium","")))))))))))</f>
        <v>Medium</v>
      </c>
      <c r="Q141" s="543" t="s">
        <v>11738</v>
      </c>
      <c r="R141" s="543"/>
      <c r="S141" s="543"/>
      <c r="T141" s="543" t="s">
        <v>906</v>
      </c>
      <c r="U141" s="547" t="s">
        <v>906</v>
      </c>
      <c r="V141" s="544">
        <f>SUM(G141)</f>
        <v>42876</v>
      </c>
      <c r="W141" s="544">
        <v>45016</v>
      </c>
      <c r="X141" s="542" t="s">
        <v>4745</v>
      </c>
      <c r="Y141" s="606">
        <v>1</v>
      </c>
    </row>
    <row r="142" spans="1:25" ht="39" x14ac:dyDescent="0.35">
      <c r="A142" s="581"/>
      <c r="B142" s="578"/>
      <c r="C142" s="543" t="str">
        <f ca="1">IF(G142&lt;TODAY(),"Expired","Active")</f>
        <v>Expired</v>
      </c>
      <c r="D142" s="543" t="s">
        <v>3707</v>
      </c>
      <c r="E142" s="544">
        <v>43796</v>
      </c>
      <c r="F142" s="544">
        <v>43796</v>
      </c>
      <c r="G142" s="544">
        <f>DATE(YEAR(F142)+2,MONTH(F142),DAY(F142)-1)</f>
        <v>44526</v>
      </c>
      <c r="H142" s="543" t="s">
        <v>2428</v>
      </c>
      <c r="I142" s="543" t="s">
        <v>2429</v>
      </c>
      <c r="J142" s="543" t="s">
        <v>6518</v>
      </c>
      <c r="K142" s="543" t="s">
        <v>11728</v>
      </c>
      <c r="L142" s="543" t="s">
        <v>5123</v>
      </c>
      <c r="M142" s="543" t="s">
        <v>3640</v>
      </c>
      <c r="N142" s="545" t="str">
        <f>IF(EXACT(M142,"C - COMPANY ACT"),"LP",IF(EXACT(M142,"V- VEST ACT (WITHIN PARLIAMENT) "),"LP",IF(EXACT(M142,"FS - FRIENDLY SOCIETIES ACT"),"LP",IF(EXACT(M142,"UN - UNICORPORATED"),"LA",""))))</f>
        <v>LP</v>
      </c>
      <c r="O142" s="543" t="s">
        <v>8728</v>
      </c>
      <c r="P142" s="543" t="str">
        <f>IF(EXACT(O142,"Overseas Charities Operating in Jamaica"),"Medium",IF(EXACT(O142,"Muslim Groups/Foundations"),"Medium",IF(EXACT(O142,"Churches"),"Low",IF(EXACT(O142,"Benevolent Societies"),"Low",IF(EXACT(O142,"Alumni/Past Students Associations"),"Low",IF(EXACT(O142,"Schools(Government/Private)"),"Low",IF(EXACT(O142,"Govt.Based Trusts/Charities"),"Low",IF(EXACT(O142,"Trust"),"Medium",IF(EXACT(O142,"Company Based Foundations"),"Medium",IF(EXACT(O142,"Other Foundations"),"Medium",IF(EXACT(O142,"Unincorporated Groups"),"Medium","")))))))))))</f>
        <v>Low</v>
      </c>
      <c r="Q142" s="542" t="s">
        <v>12202</v>
      </c>
      <c r="R142" s="542"/>
      <c r="S142" s="543" t="s">
        <v>6130</v>
      </c>
      <c r="T142" s="543" t="s">
        <v>2808</v>
      </c>
      <c r="U142" s="548" t="s">
        <v>6519</v>
      </c>
      <c r="V142" s="544">
        <f>SUM(G142)</f>
        <v>44526</v>
      </c>
      <c r="W142" s="544">
        <v>45071</v>
      </c>
      <c r="X142" s="542" t="s">
        <v>4745</v>
      </c>
      <c r="Y142" s="606">
        <v>1</v>
      </c>
    </row>
    <row r="143" spans="1:25" ht="52" x14ac:dyDescent="0.35">
      <c r="A143" s="581"/>
      <c r="B143" s="578"/>
      <c r="C143" s="543" t="str">
        <f ca="1">IF(G143&lt;TODAY(),"Expired","Active")</f>
        <v>Expired</v>
      </c>
      <c r="D143" s="543" t="s">
        <v>1239</v>
      </c>
      <c r="E143" s="544">
        <v>42506</v>
      </c>
      <c r="F143" s="544">
        <v>42506</v>
      </c>
      <c r="G143" s="544">
        <f>DATE(YEAR(F143)+2,MONTH(F143),DAY(F143)-1)</f>
        <v>43235</v>
      </c>
      <c r="H143" s="543" t="s">
        <v>1243</v>
      </c>
      <c r="I143" s="543" t="s">
        <v>1247</v>
      </c>
      <c r="J143" s="543" t="s">
        <v>6525</v>
      </c>
      <c r="K143" s="543" t="s">
        <v>3549</v>
      </c>
      <c r="L143" s="543" t="s">
        <v>5123</v>
      </c>
      <c r="M143" s="543" t="s">
        <v>3640</v>
      </c>
      <c r="N143" s="545" t="str">
        <f>IF(EXACT(M143,"C - COMPANY ACT"),"LP",IF(EXACT(M143,"V- VEST ACT (WITHIN PARLIAMENT) "),"LP",IF(EXACT(M143,"FS - FRIENDLY SOCIETIES ACT"),"LP",IF(EXACT(M143,"UN - UNICORPORATED"),"LA",""))))</f>
        <v>LP</v>
      </c>
      <c r="O143" s="543" t="s">
        <v>8725</v>
      </c>
      <c r="P143" s="543" t="str">
        <f>IF(EXACT(O143,"Overseas Charities Operating in Jamaica"),"Medium",IF(EXACT(O143,"Muslim Groups/Foundations"),"Medium",IF(EXACT(O143,"Churches"),"Low",IF(EXACT(O143,"Benevolent Societies"),"Low",IF(EXACT(O143,"Alumni/Past Students Associations"),"Low",IF(EXACT(O143,"Schools(Government/Private)"),"Low",IF(EXACT(O143,"Govt.Based Trusts/Charities"),"Low",IF(EXACT(O143,"Trust"),"Medium",IF(EXACT(O143,"Company Based Foundations"),"Medium",IF(EXACT(O143,"Other Foundations"),"Medium",IF(EXACT(O143,"Unincorporated Groups"),"Medium","")))))))))))</f>
        <v>Medium</v>
      </c>
      <c r="Q143" s="543" t="s">
        <v>12423</v>
      </c>
      <c r="R143" s="543"/>
      <c r="S143" s="543" t="s">
        <v>12424</v>
      </c>
      <c r="T143" s="543" t="s">
        <v>12425</v>
      </c>
      <c r="U143" s="543" t="s">
        <v>12426</v>
      </c>
      <c r="V143" s="544">
        <f>SUM(G143)</f>
        <v>43235</v>
      </c>
      <c r="W143" s="544">
        <v>44798</v>
      </c>
      <c r="X143" s="542" t="s">
        <v>12427</v>
      </c>
      <c r="Y143" s="606">
        <v>1</v>
      </c>
    </row>
    <row r="144" spans="1:25" ht="78" x14ac:dyDescent="0.35">
      <c r="A144" s="581"/>
      <c r="B144" s="578"/>
      <c r="C144" s="543" t="str">
        <f ca="1">IF(G144&lt;TODAY(),"Expired","Active")</f>
        <v>Expired</v>
      </c>
      <c r="D144" s="543" t="s">
        <v>2304</v>
      </c>
      <c r="E144" s="544">
        <v>42326</v>
      </c>
      <c r="F144" s="544">
        <v>42326</v>
      </c>
      <c r="G144" s="544">
        <f>DATE(YEAR(F144)+2,MONTH(F144),DAY(F144)-1)</f>
        <v>43056</v>
      </c>
      <c r="H144" s="543" t="s">
        <v>1410</v>
      </c>
      <c r="I144" s="543" t="s">
        <v>2986</v>
      </c>
      <c r="J144" s="543" t="s">
        <v>6530</v>
      </c>
      <c r="K144" s="543" t="s">
        <v>3549</v>
      </c>
      <c r="L144" s="543" t="s">
        <v>5123</v>
      </c>
      <c r="M144" s="543" t="s">
        <v>3640</v>
      </c>
      <c r="N144" s="545" t="str">
        <f>IF(EXACT(M144,"C - COMPANY ACT"),"LP",IF(EXACT(M144,"V- VEST ACT (WITHIN PARLIAMENT) "),"LP",IF(EXACT(M144,"FS - FRIENDLY SOCIETIES ACT"),"LP",IF(EXACT(M144,"UN - UNICORPORATED"),"LA",""))))</f>
        <v>LP</v>
      </c>
      <c r="O144" s="543" t="s">
        <v>8728</v>
      </c>
      <c r="P144" s="543" t="str">
        <f>IF(EXACT(O144,"Overseas Charities Operating in Jamaica"),"Medium",IF(EXACT(O144,"Muslim Groups/Foundations"),"Medium",IF(EXACT(O144,"Churches"),"Low",IF(EXACT(O144,"Benevolent Societies"),"Low",IF(EXACT(O144,"Alumni/Past Students Associations"),"Low",IF(EXACT(O144,"Schools(Government/Private)"),"Low",IF(EXACT(O144,"Govt.Based Trusts/Charities"),"Low",IF(EXACT(O144,"Trust"),"Medium",IF(EXACT(O144,"Company Based Foundations"),"Medium",IF(EXACT(O144,"Other Foundations"),"Medium",IF(EXACT(O144,"Unincorporated Groups"),"Medium","")))))))))))</f>
        <v>Low</v>
      </c>
      <c r="Q144" s="543" t="s">
        <v>12445</v>
      </c>
      <c r="R144" s="543"/>
      <c r="S144" s="543" t="s">
        <v>10555</v>
      </c>
      <c r="T144" s="543" t="s">
        <v>12446</v>
      </c>
      <c r="U144" s="548" t="s">
        <v>12447</v>
      </c>
      <c r="V144" s="544">
        <f>SUM(G144)</f>
        <v>43056</v>
      </c>
      <c r="W144" s="544" t="s">
        <v>1193</v>
      </c>
      <c r="X144" s="542" t="s">
        <v>7882</v>
      </c>
      <c r="Y144" s="606">
        <v>1</v>
      </c>
    </row>
    <row r="145" spans="1:25" ht="91" x14ac:dyDescent="0.35">
      <c r="A145" s="581" t="s">
        <v>12562</v>
      </c>
      <c r="B145" s="578"/>
      <c r="C145" s="543" t="str">
        <f ca="1">IF(G145&lt;TODAY(),"Expired","Active")</f>
        <v>Expired</v>
      </c>
      <c r="D145" s="543" t="s">
        <v>1930</v>
      </c>
      <c r="E145" s="544">
        <v>43202</v>
      </c>
      <c r="F145" s="544">
        <v>43202</v>
      </c>
      <c r="G145" s="544">
        <f>DATE(YEAR(F145)+2,MONTH(F145),DAY(F145)-1)</f>
        <v>43932</v>
      </c>
      <c r="H145" s="543" t="s">
        <v>1931</v>
      </c>
      <c r="I145" s="543" t="s">
        <v>1932</v>
      </c>
      <c r="J145" s="543" t="s">
        <v>6546</v>
      </c>
      <c r="K145" s="543" t="s">
        <v>30</v>
      </c>
      <c r="L145" s="543" t="s">
        <v>15710</v>
      </c>
      <c r="M145" s="543" t="s">
        <v>3640</v>
      </c>
      <c r="N145" s="545" t="str">
        <f>IF(EXACT(M145,"C - COMPANY ACT"),"LP",IF(EXACT(M145,"V- VEST ACT (WITHIN PARLIAMENT) "),"LP",IF(EXACT(M145,"FS - FRIENDLY SOCIETIES ACT"),"LP",IF(EXACT(M145,"UN - UNICORPORATED"),"LA",""))))</f>
        <v>LP</v>
      </c>
      <c r="O145" s="543" t="s">
        <v>8727</v>
      </c>
      <c r="P145" s="543" t="str">
        <f>IF(EXACT(O145,"Overseas Charities Operating in Jamaica"),"Medium",IF(EXACT(O145,"Muslim Groups/Foundations"),"Medium",IF(EXACT(O145,"Churches"),"Low",IF(EXACT(O145,"Benevolent Societies"),"Low",IF(EXACT(O145,"Alumni/Past Students Associations"),"Low",IF(EXACT(O145,"Schools(Government/Private)"),"Low",IF(EXACT(O145,"Govt.Based Trusts/Charities"),"Low",IF(EXACT(O145,"Trust"),"Medium",IF(EXACT(O145,"Company Based Foundations"),"Medium",IF(EXACT(O145,"Other Foundations"),"Medium",IF(EXACT(O145,"Unincorporated Groups"),"Medium","")))))))))))</f>
        <v>Medium</v>
      </c>
      <c r="Q145" s="543" t="s">
        <v>12560</v>
      </c>
      <c r="R145" s="543"/>
      <c r="S145" s="546" t="s">
        <v>6547</v>
      </c>
      <c r="T145" s="543" t="s">
        <v>12563</v>
      </c>
      <c r="U145" s="548" t="s">
        <v>12561</v>
      </c>
      <c r="V145" s="544">
        <f>SUM(G145)</f>
        <v>43932</v>
      </c>
      <c r="W145" s="544">
        <v>45362</v>
      </c>
      <c r="X145" s="542" t="s">
        <v>4745</v>
      </c>
      <c r="Y145" s="606">
        <v>1</v>
      </c>
    </row>
    <row r="146" spans="1:25" ht="130" x14ac:dyDescent="0.35">
      <c r="A146" s="581"/>
      <c r="B146" s="578"/>
      <c r="C146" s="543" t="str">
        <f ca="1">IF(G146&lt;TODAY(),"Expired","Active")</f>
        <v>Expired</v>
      </c>
      <c r="D146" s="543" t="s">
        <v>738</v>
      </c>
      <c r="E146" s="544">
        <v>41960</v>
      </c>
      <c r="F146" s="544">
        <v>43421</v>
      </c>
      <c r="G146" s="544">
        <f>DATE(YEAR(F146)+2,MONTH(F146),DAY(F146)-1)</f>
        <v>44151</v>
      </c>
      <c r="H146" s="543" t="s">
        <v>739</v>
      </c>
      <c r="I146" s="543" t="s">
        <v>740</v>
      </c>
      <c r="J146" s="543" t="s">
        <v>6548</v>
      </c>
      <c r="K146" s="543" t="s">
        <v>30</v>
      </c>
      <c r="L146" s="543" t="s">
        <v>15710</v>
      </c>
      <c r="M146" s="543" t="s">
        <v>3640</v>
      </c>
      <c r="N146" s="545" t="str">
        <f>IF(EXACT(M146,"C - COMPANY ACT"),"LP",IF(EXACT(M146,"V- VEST ACT (WITHIN PARLIAMENT) "),"LP",IF(EXACT(M146,"FS - FRIENDLY SOCIETIES ACT"),"LP",IF(EXACT(M146,"UN - UNICORPORATED"),"LA",""))))</f>
        <v>LP</v>
      </c>
      <c r="O146" s="543" t="s">
        <v>8728</v>
      </c>
      <c r="P146" s="543" t="str">
        <f>IF(EXACT(O146,"Overseas Charities Operating in Jamaica"),"Medium",IF(EXACT(O146,"Muslim Groups/Foundations"),"Medium",IF(EXACT(O146,"Churches"),"Low",IF(EXACT(O146,"Benevolent Societies"),"Low",IF(EXACT(O146,"Alumni/Past Students Associations"),"Low",IF(EXACT(O146,"Schools(Government/Private)"),"Low",IF(EXACT(O146,"Govt.Based Trusts/Charities"),"Low",IF(EXACT(O146,"Trust"),"Medium",IF(EXACT(O146,"Company Based Foundations"),"Medium",IF(EXACT(O146,"Other Foundations"),"Medium",IF(EXACT(O146,"Unincorporated Groups"),"Medium","")))))))))))</f>
        <v>Low</v>
      </c>
      <c r="Q146" s="543" t="s">
        <v>12557</v>
      </c>
      <c r="R146" s="543"/>
      <c r="S146" s="546" t="s">
        <v>10558</v>
      </c>
      <c r="T146" s="543" t="s">
        <v>12558</v>
      </c>
      <c r="U146" s="548" t="s">
        <v>6549</v>
      </c>
      <c r="V146" s="544">
        <f>SUM(G146)</f>
        <v>44151</v>
      </c>
      <c r="W146" s="544">
        <v>45512</v>
      </c>
      <c r="X146" s="542" t="s">
        <v>4745</v>
      </c>
      <c r="Y146" s="606">
        <v>1</v>
      </c>
    </row>
    <row r="147" spans="1:25" ht="65" x14ac:dyDescent="0.35">
      <c r="A147" s="581"/>
      <c r="B147" s="578"/>
      <c r="C147" s="543" t="str">
        <f ca="1">IF(G147&lt;TODAY(),"Expired","Active")</f>
        <v>Expired</v>
      </c>
      <c r="D147" s="543" t="s">
        <v>1150</v>
      </c>
      <c r="E147" s="544">
        <v>42395</v>
      </c>
      <c r="F147" s="544">
        <v>43126</v>
      </c>
      <c r="G147" s="544">
        <f>DATE(YEAR(F147)+2,MONTH(F147),DAY(F147)-1)</f>
        <v>43855</v>
      </c>
      <c r="H147" s="543" t="s">
        <v>1151</v>
      </c>
      <c r="I147" s="543" t="s">
        <v>2984</v>
      </c>
      <c r="J147" s="543" t="s">
        <v>6550</v>
      </c>
      <c r="K147" s="543" t="s">
        <v>11728</v>
      </c>
      <c r="L147" s="543" t="s">
        <v>5123</v>
      </c>
      <c r="M147" s="543" t="s">
        <v>3640</v>
      </c>
      <c r="N147" s="545" t="str">
        <f>IF(EXACT(M147,"C - COMPANY ACT"),"LP",IF(EXACT(M147,"V- VEST ACT (WITHIN PARLIAMENT) "),"LP",IF(EXACT(M147,"FS - FRIENDLY SOCIETIES ACT"),"LP",IF(EXACT(M147,"UN - UNICORPORATED"),"LA",""))))</f>
        <v>LP</v>
      </c>
      <c r="O147" s="543" t="s">
        <v>8725</v>
      </c>
      <c r="P147" s="543" t="str">
        <f>IF(EXACT(O147,"Overseas Charities Operating in Jamaica"),"Medium",IF(EXACT(O147,"Muslim Groups/Foundations"),"Medium",IF(EXACT(O147,"Churches"),"Low",IF(EXACT(O147,"Benevolent Societies"),"Low",IF(EXACT(O147,"Alumni/Past Students Associations"),"Low",IF(EXACT(O147,"Schools(Government/Private)"),"Low",IF(EXACT(O147,"Govt.Based Trusts/Charities"),"Low",IF(EXACT(O147,"Trust"),"Medium",IF(EXACT(O147,"Company Based Foundations"),"Medium",IF(EXACT(O147,"Other Foundations"),"Medium",IF(EXACT(O147,"Unincorporated Groups"),"Medium","")))))))))))</f>
        <v>Medium</v>
      </c>
      <c r="Q147" s="543" t="s">
        <v>12550</v>
      </c>
      <c r="R147" s="543"/>
      <c r="S147" s="546" t="s">
        <v>1152</v>
      </c>
      <c r="T147" s="543" t="s">
        <v>1896</v>
      </c>
      <c r="U147" s="548" t="s">
        <v>6551</v>
      </c>
      <c r="V147" s="544">
        <f>SUM(G147)</f>
        <v>43855</v>
      </c>
      <c r="W147" s="544">
        <v>45352</v>
      </c>
      <c r="X147" s="542" t="s">
        <v>4745</v>
      </c>
      <c r="Y147" s="606">
        <v>1</v>
      </c>
    </row>
    <row r="148" spans="1:25" ht="39" x14ac:dyDescent="0.35">
      <c r="A148" s="594" t="s">
        <v>11533</v>
      </c>
      <c r="B148" s="598">
        <v>45000</v>
      </c>
      <c r="C148" s="543" t="str">
        <f ca="1">IF(G148&lt;TODAY(),"Expired","Active")</f>
        <v>Active</v>
      </c>
      <c r="D148" s="543" t="s">
        <v>9021</v>
      </c>
      <c r="E148" s="544">
        <v>45000</v>
      </c>
      <c r="F148" s="544">
        <v>45731</v>
      </c>
      <c r="G148" s="544">
        <f>DATE(YEAR(F148)+2,MONTH(F148),DAY(F148)-1)</f>
        <v>46460</v>
      </c>
      <c r="H148" s="543" t="s">
        <v>9022</v>
      </c>
      <c r="I148" s="543" t="s">
        <v>9023</v>
      </c>
      <c r="J148" s="543" t="s">
        <v>9024</v>
      </c>
      <c r="K148" s="543" t="s">
        <v>74</v>
      </c>
      <c r="L148" s="543" t="s">
        <v>15710</v>
      </c>
      <c r="M148" s="543" t="s">
        <v>3640</v>
      </c>
      <c r="N148" s="545" t="str">
        <f>IF(EXACT(M148,"C - COMPANY ACT"),"LP",IF(EXACT(M148,"V- VEST ACT (WITHIN PARLIAMENT) "),"LP",IF(EXACT(M148,"FS - FRIENDLY SOCIETIES ACT"),"LP",IF(EXACT(M148,"UN - UNICORPORATED"),"LA",""))))</f>
        <v>LP</v>
      </c>
      <c r="O148" s="543" t="s">
        <v>8727</v>
      </c>
      <c r="P148" s="543" t="str">
        <f>IF(EXACT(O148,"Overseas Charities Operating in Jamaica"),"Medium",IF(EXACT(O148,"Muslim Groups/Foundations"),"Medium",IF(EXACT(O148,"Churches"),"Low",IF(EXACT(O148,"Benevolent Societies"),"Low",IF(EXACT(O148,"Alumni/Past Students Associations"),"Low",IF(EXACT(O148,"Schools(Government/Private)"),"Low",IF(EXACT(O148,"Govt.Based Trusts/Charities"),"Low",IF(EXACT(O148,"Trust"),"Medium",IF(EXACT(O148,"Company Based Foundations"),"Medium",IF(EXACT(O148,"Other Foundations"),"Medium",IF(EXACT(O148,"Unincorporated Groups"),"Medium","")))))))))))</f>
        <v>Medium</v>
      </c>
      <c r="Q148" s="543" t="s">
        <v>12543</v>
      </c>
      <c r="R148" s="543"/>
      <c r="S148" s="546" t="s">
        <v>10284</v>
      </c>
      <c r="T148" s="416" t="s">
        <v>9025</v>
      </c>
      <c r="U148" s="565" t="s">
        <v>12544</v>
      </c>
      <c r="V148" s="544">
        <f>SUM(G148)</f>
        <v>46460</v>
      </c>
      <c r="W148" s="544">
        <v>45917</v>
      </c>
      <c r="X148" s="542" t="s">
        <v>4745</v>
      </c>
      <c r="Y148" s="606">
        <v>1</v>
      </c>
    </row>
    <row r="149" spans="1:25" ht="104" x14ac:dyDescent="0.35">
      <c r="A149" s="577"/>
      <c r="B149" s="578"/>
      <c r="C149" s="543" t="str">
        <f ca="1">IF(G149&lt;TODAY(),"Expired","Active")</f>
        <v>Expired</v>
      </c>
      <c r="D149" s="543" t="s">
        <v>560</v>
      </c>
      <c r="E149" s="544">
        <v>41870</v>
      </c>
      <c r="F149" s="544">
        <v>41870</v>
      </c>
      <c r="G149" s="544">
        <f>DATE(YEAR(F149)+2,MONTH(F149),DAY(F149)-1)</f>
        <v>42600</v>
      </c>
      <c r="H149" s="543" t="s">
        <v>561</v>
      </c>
      <c r="I149" s="543" t="s">
        <v>562</v>
      </c>
      <c r="J149" s="543" t="s">
        <v>6556</v>
      </c>
      <c r="K149" s="543" t="s">
        <v>3549</v>
      </c>
      <c r="L149" s="543" t="s">
        <v>5123</v>
      </c>
      <c r="M149" s="543" t="s">
        <v>3640</v>
      </c>
      <c r="N149" s="545" t="str">
        <f>IF(EXACT(M149,"C - COMPANY ACT"),"LP",IF(EXACT(M149,"V- VEST ACT (WITHIN PARLIAMENT) "),"LP",IF(EXACT(M149,"FS - FRIENDLY SOCIETIES ACT"),"LP",IF(EXACT(M149,"UN - UNICORPORATED"),"LA",""))))</f>
        <v>LP</v>
      </c>
      <c r="O149" s="543" t="s">
        <v>8728</v>
      </c>
      <c r="P149" s="543" t="str">
        <f>IF(EXACT(O149,"Overseas Charities Operating in Jamaica"),"Medium",IF(EXACT(O149,"Muslim Groups/Foundations"),"Medium",IF(EXACT(O149,"Churches"),"Low",IF(EXACT(O149,"Benevolent Societies"),"Low",IF(EXACT(O149,"Alumni/Past Students Associations"),"Low",IF(EXACT(O149,"Schools(Government/Private)"),"Low",IF(EXACT(O149,"Govt.Based Trusts/Charities"),"Low",IF(EXACT(O149,"Trust"),"Medium",IF(EXACT(O149,"Company Based Foundations"),"Medium",IF(EXACT(O149,"Other Foundations"),"Medium",IF(EXACT(O149,"Unincorporated Groups"),"Medium","")))))))))))</f>
        <v>Low</v>
      </c>
      <c r="Q149" s="543" t="s">
        <v>12540</v>
      </c>
      <c r="R149" s="543"/>
      <c r="S149" s="543" t="s">
        <v>627</v>
      </c>
      <c r="T149" s="543" t="s">
        <v>12541</v>
      </c>
      <c r="U149" s="547" t="s">
        <v>12542</v>
      </c>
      <c r="V149" s="544">
        <f>SUM(G149)</f>
        <v>42600</v>
      </c>
      <c r="W149" s="544">
        <v>45247</v>
      </c>
      <c r="X149" s="542" t="s">
        <v>4745</v>
      </c>
      <c r="Y149" s="606">
        <v>1</v>
      </c>
    </row>
    <row r="150" spans="1:25" ht="260" x14ac:dyDescent="0.35">
      <c r="A150" s="577"/>
      <c r="B150" s="578"/>
      <c r="C150" s="543" t="str">
        <f ca="1">IF(G150&lt;TODAY(),"Expired","Active")</f>
        <v>Expired</v>
      </c>
      <c r="D150" s="543" t="s">
        <v>1336</v>
      </c>
      <c r="E150" s="544">
        <v>42601</v>
      </c>
      <c r="F150" s="544">
        <v>42601</v>
      </c>
      <c r="G150" s="544">
        <f>DATE(YEAR(F150)+2,MONTH(F150),DAY(F150)-1)</f>
        <v>43330</v>
      </c>
      <c r="H150" s="543" t="s">
        <v>1345</v>
      </c>
      <c r="I150" s="543" t="s">
        <v>1352</v>
      </c>
      <c r="J150" s="543" t="s">
        <v>6564</v>
      </c>
      <c r="K150" s="543" t="s">
        <v>5122</v>
      </c>
      <c r="L150" s="543" t="s">
        <v>5123</v>
      </c>
      <c r="M150" s="543" t="s">
        <v>3640</v>
      </c>
      <c r="N150" s="545" t="str">
        <f>IF(EXACT(M150,"C - COMPANY ACT"),"LP",IF(EXACT(M150,"V- VEST ACT (WITHIN PARLIAMENT) "),"LP",IF(EXACT(M150,"FS - FRIENDLY SOCIETIES ACT"),"LP",IF(EXACT(M150,"UN - UNICORPORATED"),"LA",""))))</f>
        <v>LP</v>
      </c>
      <c r="O150" s="543" t="s">
        <v>8725</v>
      </c>
      <c r="P150" s="543" t="str">
        <f>IF(EXACT(O150,"Overseas Charities Operating in Jamaica"),"Medium",IF(EXACT(O150,"Muslim Groups/Foundations"),"Medium",IF(EXACT(O150,"Churches"),"Low",IF(EXACT(O150,"Benevolent Societies"),"Low",IF(EXACT(O150,"Alumni/Past Students Associations"),"Low",IF(EXACT(O150,"Schools(Government/Private)"),"Low",IF(EXACT(O150,"Govt.Based Trusts/Charities"),"Low",IF(EXACT(O150,"Trust"),"Medium",IF(EXACT(O150,"Company Based Foundations"),"Medium",IF(EXACT(O150,"Other Foundations"),"Medium",IF(EXACT(O150,"Unincorporated Groups"),"Medium","")))))))))))</f>
        <v>Medium</v>
      </c>
      <c r="Q150" s="543" t="s">
        <v>11741</v>
      </c>
      <c r="R150" s="543"/>
      <c r="S150" s="543" t="s">
        <v>6565</v>
      </c>
      <c r="T150" s="543" t="s">
        <v>1193</v>
      </c>
      <c r="U150" s="548" t="s">
        <v>6566</v>
      </c>
      <c r="V150" s="544">
        <f>SUM(G150)</f>
        <v>43330</v>
      </c>
      <c r="W150" s="544">
        <v>45029</v>
      </c>
      <c r="X150" s="542" t="s">
        <v>4745</v>
      </c>
      <c r="Y150" s="606">
        <v>1</v>
      </c>
    </row>
    <row r="151" spans="1:25" ht="39" x14ac:dyDescent="0.35">
      <c r="A151" s="577"/>
      <c r="B151" s="578"/>
      <c r="C151" s="543" t="str">
        <f ca="1">IF(G151&lt;TODAY(),"Expired","Active")</f>
        <v>Expired</v>
      </c>
      <c r="D151" s="543" t="s">
        <v>1295</v>
      </c>
      <c r="E151" s="544">
        <v>42571</v>
      </c>
      <c r="F151" s="544">
        <v>42571</v>
      </c>
      <c r="G151" s="544">
        <f>DATE(YEAR(F151)+2,MONTH(F151),DAY(F151)-1)</f>
        <v>43300</v>
      </c>
      <c r="H151" s="543" t="s">
        <v>1307</v>
      </c>
      <c r="I151" s="543" t="s">
        <v>1317</v>
      </c>
      <c r="J151" s="543" t="s">
        <v>6567</v>
      </c>
      <c r="K151" s="543" t="s">
        <v>11728</v>
      </c>
      <c r="L151" s="543" t="s">
        <v>5123</v>
      </c>
      <c r="M151" s="543" t="s">
        <v>3640</v>
      </c>
      <c r="N151" s="545" t="str">
        <f>IF(EXACT(M151,"C - COMPANY ACT"),"LP",IF(EXACT(M151,"V- VEST ACT (WITHIN PARLIAMENT) "),"LP",IF(EXACT(M151,"FS - FRIENDLY SOCIETIES ACT"),"LP",IF(EXACT(M151,"UN - UNICORPORATED"),"LA",""))))</f>
        <v>LP</v>
      </c>
      <c r="O151" s="543" t="s">
        <v>8725</v>
      </c>
      <c r="P151" s="543" t="str">
        <f>IF(EXACT(O151,"Overseas Charities Operating in Jamaica"),"Medium",IF(EXACT(O151,"Muslim Groups/Foundations"),"Medium",IF(EXACT(O151,"Churches"),"Low",IF(EXACT(O151,"Benevolent Societies"),"Low",IF(EXACT(O151,"Alumni/Past Students Associations"),"Low",IF(EXACT(O151,"Schools(Government/Private)"),"Low",IF(EXACT(O151,"Govt.Based Trusts/Charities"),"Low",IF(EXACT(O151,"Trust"),"Medium",IF(EXACT(O151,"Company Based Foundations"),"Medium",IF(EXACT(O151,"Other Foundations"),"Medium",IF(EXACT(O151,"Unincorporated Groups"),"Medium","")))))))))))</f>
        <v>Medium</v>
      </c>
      <c r="Q151" s="543" t="s">
        <v>12532</v>
      </c>
      <c r="R151" s="543"/>
      <c r="S151" s="546" t="s">
        <v>10559</v>
      </c>
      <c r="T151" s="543" t="s">
        <v>12534</v>
      </c>
      <c r="U151" s="547" t="s">
        <v>12533</v>
      </c>
      <c r="V151" s="544">
        <f>SUM(G151)</f>
        <v>43300</v>
      </c>
      <c r="W151" s="544">
        <v>45362</v>
      </c>
      <c r="X151" s="542" t="s">
        <v>4745</v>
      </c>
      <c r="Y151" s="606">
        <v>1</v>
      </c>
    </row>
    <row r="152" spans="1:25" ht="91" x14ac:dyDescent="0.35">
      <c r="A152" s="508"/>
      <c r="B152" s="587"/>
      <c r="C152" s="543" t="str">
        <f ca="1">IF(G152&lt;TODAY(),"Expired","Active")</f>
        <v>Expired</v>
      </c>
      <c r="D152" s="543" t="s">
        <v>3458</v>
      </c>
      <c r="E152" s="544">
        <v>44301</v>
      </c>
      <c r="F152" s="544">
        <v>44285</v>
      </c>
      <c r="G152" s="544">
        <v>45014</v>
      </c>
      <c r="H152" s="543" t="s">
        <v>4680</v>
      </c>
      <c r="I152" s="543" t="s">
        <v>7893</v>
      </c>
      <c r="J152" s="543" t="s">
        <v>7894</v>
      </c>
      <c r="K152" s="543" t="s">
        <v>74</v>
      </c>
      <c r="L152" s="543" t="s">
        <v>15710</v>
      </c>
      <c r="M152" s="543" t="s">
        <v>5124</v>
      </c>
      <c r="N152" s="543" t="str">
        <f>IF(EXACT(M152,"C - COMPANY ACT"),"LP",IF(EXACT(M152,"V- VEST ACT (WITHIN PARLIAMENT) "),"LP",IF(EXACT(M152,"FS - FRIENDLY SOCIETIES ACT"),"LP",IF(EXACT(M152,"UN - UNICORPORATED"),"LA",""))))</f>
        <v/>
      </c>
      <c r="O152" s="543" t="s">
        <v>8725</v>
      </c>
      <c r="P152" s="543" t="str">
        <f>IF(EXACT(O152,"Overseas Charities Operating in Jamaica"),"Medium",IF(EXACT(O152,"Muslim Groups/Foundations"),"Medium",IF(EXACT(O152,"Churches"),"Low",IF(EXACT(O152,"Benevolent Societies"),"Low",IF(EXACT(O152,"Alumni/Past Students Associations"),"Low",IF(EXACT(O152,"Schools(Government/Private)"),"Low",IF(EXACT(O152,"Govt.Based Trusts/Charities"),"Low",IF(EXACT(O152,"Trust"),"Medium",IF(EXACT(O152,"Company Based Foundations"),"Medium",IF(EXACT(O152,"Other Foundations"),"Medium",IF(EXACT(O152,"Unincorporated Groups"),"Medium","")))))))))))</f>
        <v>Medium</v>
      </c>
      <c r="Q152" s="543"/>
      <c r="R152" s="543"/>
      <c r="S152" s="543" t="s">
        <v>7911</v>
      </c>
      <c r="T152" s="543" t="s">
        <v>3459</v>
      </c>
      <c r="U152" s="543" t="s">
        <v>7895</v>
      </c>
      <c r="V152" s="544">
        <f>SUM(G152)</f>
        <v>45014</v>
      </c>
      <c r="W152" s="544">
        <v>44609</v>
      </c>
      <c r="X152" s="542" t="s">
        <v>7874</v>
      </c>
      <c r="Y152" s="606">
        <v>1</v>
      </c>
    </row>
    <row r="153" spans="1:25" ht="52" x14ac:dyDescent="0.35">
      <c r="A153" s="509" t="s">
        <v>11535</v>
      </c>
      <c r="B153" s="580"/>
      <c r="C153" s="550" t="str">
        <f ca="1">IF(G153&lt;TODAY(),"Expired","Active")</f>
        <v>Expired</v>
      </c>
      <c r="D153" s="550" t="s">
        <v>322</v>
      </c>
      <c r="E153" s="551"/>
      <c r="F153" s="551">
        <v>44080</v>
      </c>
      <c r="G153" s="551">
        <f>DATE(YEAR(F153)+2,MONTH(F153),DAY(F153)-1)</f>
        <v>44809</v>
      </c>
      <c r="H153" s="550" t="s">
        <v>4681</v>
      </c>
      <c r="I153" s="550" t="s">
        <v>323</v>
      </c>
      <c r="J153" s="550" t="s">
        <v>6574</v>
      </c>
      <c r="K153" s="550" t="s">
        <v>3380</v>
      </c>
      <c r="L153" s="550" t="s">
        <v>3368</v>
      </c>
      <c r="M153" s="550" t="s">
        <v>3640</v>
      </c>
      <c r="N153" s="553" t="str">
        <f>IF(EXACT(M153,"C - COMPANY ACT"),"LP",IF(EXACT(M153,"V- VEST ACT (WITHIN PARLIAMENT) "),"LP",IF(EXACT(M153,"FS - FRIENDLY SOCIETIES ACT"),"LP",IF(EXACT(M153,"UN - UNICORPORATED"),"LA",""))))</f>
        <v>LP</v>
      </c>
      <c r="O153" s="550" t="s">
        <v>8725</v>
      </c>
      <c r="P153" s="550" t="str">
        <f>IF(EXACT(O153,"Overseas Charities Operating in Jamaica"),"Medium",IF(EXACT(O153,"Muslim Groups/Foundations"),"Medium",IF(EXACT(O153,"Churches"),"Low",IF(EXACT(O153,"Benevolent Societies"),"Low",IF(EXACT(O153,"Alumni/Past Students Associations"),"Low",IF(EXACT(O153,"Schools(Government/Private)"),"Low",IF(EXACT(O153,"Govt.Based Trusts/Charities"),"Low",IF(EXACT(O153,"Trust"),"Medium",IF(EXACT(O153,"Company Based Foundations"),"Medium",IF(EXACT(O153,"Other Foundations"),"Medium",IF(EXACT(O153,"Unincorporated Groups"),"Medium","")))))))))))</f>
        <v>Medium</v>
      </c>
      <c r="Q153" s="550" t="s">
        <v>1193</v>
      </c>
      <c r="R153" s="550"/>
      <c r="S153" s="554" t="s">
        <v>3460</v>
      </c>
      <c r="T153" s="550" t="s">
        <v>1193</v>
      </c>
      <c r="U153" s="555" t="s">
        <v>1193</v>
      </c>
      <c r="V153" s="544">
        <f>SUM(G153)</f>
        <v>44809</v>
      </c>
      <c r="W153" s="556">
        <v>45706</v>
      </c>
      <c r="X153" s="549" t="s">
        <v>4745</v>
      </c>
      <c r="Y153" s="607">
        <v>1</v>
      </c>
    </row>
    <row r="154" spans="1:25" ht="26" x14ac:dyDescent="0.35">
      <c r="A154" s="622" t="s">
        <v>14540</v>
      </c>
      <c r="B154" s="586"/>
      <c r="C154" s="543" t="str">
        <f ca="1">IF(G154&lt;TODAY(),"Expired","Active")</f>
        <v>Expired</v>
      </c>
      <c r="D154" s="543" t="s">
        <v>4454</v>
      </c>
      <c r="E154" s="544">
        <v>44559</v>
      </c>
      <c r="F154" s="544">
        <v>45258</v>
      </c>
      <c r="G154" s="544">
        <f>DATE(YEAR(F154)+2,MONTH(F154),DAY(F154)-1)</f>
        <v>45988</v>
      </c>
      <c r="H154" s="543" t="s">
        <v>4682</v>
      </c>
      <c r="I154" s="543" t="s">
        <v>5072</v>
      </c>
      <c r="J154" s="543" t="s">
        <v>6575</v>
      </c>
      <c r="K154" s="543" t="s">
        <v>3380</v>
      </c>
      <c r="L154" s="543" t="s">
        <v>3368</v>
      </c>
      <c r="M154" s="543" t="s">
        <v>3640</v>
      </c>
      <c r="N154" s="545" t="str">
        <f>IF(EXACT(M154,"C - COMPANY ACT"),"LP",IF(EXACT(M154,"V- VEST ACT (WITHIN PARLIAMENT) "),"LP",IF(EXACT(M154,"FS - FRIENDLY SOCIETIES ACT"),"LP",IF(EXACT(M154,"UN - UNICORPORATED"),"LA",""))))</f>
        <v>LP</v>
      </c>
      <c r="O154" s="543" t="s">
        <v>8725</v>
      </c>
      <c r="P154" s="543" t="str">
        <f>IF(EXACT(O154,"Overseas Charities Operating in Jamaica"),"Medium",IF(EXACT(O154,"Muslim Groups/Foundations"),"Medium",IF(EXACT(O154,"Churches"),"Low",IF(EXACT(O154,"Benevolent Societies"),"Low",IF(EXACT(O154,"Alumni/Past Students Associations"),"Low",IF(EXACT(O154,"Schools(Government/Private)"),"Low",IF(EXACT(O154,"Govt.Based Trusts/Charities"),"Low",IF(EXACT(O154,"Trust"),"Medium",IF(EXACT(O154,"Company Based Foundations"),"Medium",IF(EXACT(O154,"Other Foundations"),"Medium",IF(EXACT(O154,"Unincorporated Groups"),"Medium","")))))))))))</f>
        <v>Medium</v>
      </c>
      <c r="Q154" s="543" t="s">
        <v>12820</v>
      </c>
      <c r="R154" s="543"/>
      <c r="S154" s="546" t="s">
        <v>4455</v>
      </c>
      <c r="T154" s="543" t="s">
        <v>12821</v>
      </c>
      <c r="U154" s="548" t="s">
        <v>12822</v>
      </c>
      <c r="V154" s="544">
        <f>SUM(G154)</f>
        <v>45988</v>
      </c>
      <c r="W154" s="544">
        <v>45635</v>
      </c>
      <c r="X154" s="542" t="s">
        <v>4745</v>
      </c>
      <c r="Y154" s="606">
        <v>1</v>
      </c>
    </row>
    <row r="155" spans="1:25" ht="78" x14ac:dyDescent="0.35">
      <c r="A155" s="577"/>
      <c r="B155" s="578"/>
      <c r="C155" s="543" t="str">
        <f ca="1">IF(G155&lt;TODAY(),"Expired","Active")</f>
        <v>Expired</v>
      </c>
      <c r="D155" s="543" t="s">
        <v>1473</v>
      </c>
      <c r="E155" s="544">
        <v>42810</v>
      </c>
      <c r="F155" s="544">
        <v>42810</v>
      </c>
      <c r="G155" s="544">
        <f>DATE(YEAR(F155)+2,MONTH(F155),DAY(F155)-1)</f>
        <v>43539</v>
      </c>
      <c r="H155" s="543" t="s">
        <v>1481</v>
      </c>
      <c r="I155" s="543" t="s">
        <v>1489</v>
      </c>
      <c r="J155" s="543" t="s">
        <v>6580</v>
      </c>
      <c r="K155" s="543" t="s">
        <v>5128</v>
      </c>
      <c r="L155" s="543" t="s">
        <v>5123</v>
      </c>
      <c r="M155" s="543" t="s">
        <v>3640</v>
      </c>
      <c r="N155" s="545" t="str">
        <f>IF(EXACT(M155,"C - COMPANY ACT"),"LP",IF(EXACT(M155,"V- VEST ACT (WITHIN PARLIAMENT) "),"LP",IF(EXACT(M155,"FS - FRIENDLY SOCIETIES ACT"),"LP",IF(EXACT(M155,"UN - UNICORPORATED"),"LA",""))))</f>
        <v>LP</v>
      </c>
      <c r="O155" s="543" t="s">
        <v>8728</v>
      </c>
      <c r="P155" s="543" t="str">
        <f>IF(EXACT(O155,"Overseas Charities Operating in Jamaica"),"Medium",IF(EXACT(O155,"Muslim Groups/Foundations"),"Medium",IF(EXACT(O155,"Churches"),"Low",IF(EXACT(O155,"Benevolent Societies"),"Low",IF(EXACT(O155,"Alumni/Past Students Associations"),"Low",IF(EXACT(O155,"Schools(Government/Private)"),"Low",IF(EXACT(O155,"Govt.Based Trusts/Charities"),"Low",IF(EXACT(O155,"Trust"),"Medium",IF(EXACT(O155,"Company Based Foundations"),"Medium",IF(EXACT(O155,"Other Foundations"),"Medium",IF(EXACT(O155,"Unincorporated Groups"),"Medium","")))))))))))</f>
        <v>Low</v>
      </c>
      <c r="Q155" s="543" t="s">
        <v>1193</v>
      </c>
      <c r="R155" s="543"/>
      <c r="S155" s="543" t="s">
        <v>10560</v>
      </c>
      <c r="T155" s="543" t="s">
        <v>8848</v>
      </c>
      <c r="U155" s="547" t="s">
        <v>8847</v>
      </c>
      <c r="V155" s="544">
        <f>SUM(G155)</f>
        <v>43539</v>
      </c>
      <c r="W155" s="544">
        <v>45203</v>
      </c>
      <c r="X155" s="542" t="s">
        <v>4745</v>
      </c>
      <c r="Y155" s="606">
        <v>1</v>
      </c>
    </row>
    <row r="156" spans="1:25" ht="117" x14ac:dyDescent="0.35">
      <c r="A156" s="508"/>
      <c r="B156" s="587"/>
      <c r="C156" s="543" t="str">
        <f ca="1">IF(G156&lt;TODAY(),"Expired","Active")</f>
        <v>Expired</v>
      </c>
      <c r="D156" s="543" t="s">
        <v>3675</v>
      </c>
      <c r="E156" s="544">
        <v>43690</v>
      </c>
      <c r="F156" s="544">
        <v>43690</v>
      </c>
      <c r="G156" s="544">
        <f>DATE(YEAR(F156)+2,MONTH(F156),DAY(F156)-1)</f>
        <v>44420</v>
      </c>
      <c r="H156" s="543" t="s">
        <v>2366</v>
      </c>
      <c r="I156" s="543" t="s">
        <v>3018</v>
      </c>
      <c r="J156" s="543" t="s">
        <v>6585</v>
      </c>
      <c r="K156" s="543" t="s">
        <v>74</v>
      </c>
      <c r="L156" s="543" t="s">
        <v>15710</v>
      </c>
      <c r="M156" s="543" t="s">
        <v>3640</v>
      </c>
      <c r="N156" s="543" t="str">
        <f>IF(EXACT(M156,"C - COMPANY ACT"),"LP",IF(EXACT(M156,"V- VEST ACT (WITHIN PARLIAMENT) "),"LP",IF(EXACT(M156,"FS - FRIENDLY SOCIETIES ACT"),"LP",IF(EXACT(M156,"UN - UNICORPORATED"),"LA",""))))</f>
        <v>LP</v>
      </c>
      <c r="O156" s="543" t="s">
        <v>8725</v>
      </c>
      <c r="P156" s="543" t="str">
        <f>IF(EXACT(O156,"Overseas Charities Operating in Jamaica"),"Medium",IF(EXACT(O156,"Muslim Groups/Foundations"),"Medium",IF(EXACT(O156,"Churches"),"Low",IF(EXACT(O156,"Benevolent Societies"),"Low",IF(EXACT(O156,"Alumni/Past Students Associations"),"Low",IF(EXACT(O156,"Schools(Government/Private)"),"Low",IF(EXACT(O156,"Govt.Based Trusts/Charities"),"Low",IF(EXACT(O156,"Trust"),"Medium",IF(EXACT(O156,"Company Based Foundations"),"Medium",IF(EXACT(O156,"Other Foundations"),"Medium",IF(EXACT(O156,"Unincorporated Groups"),"Medium","")))))))))))</f>
        <v>Medium</v>
      </c>
      <c r="Q156" s="543"/>
      <c r="R156" s="543"/>
      <c r="S156" s="543" t="s">
        <v>6586</v>
      </c>
      <c r="T156" s="543" t="s">
        <v>2734</v>
      </c>
      <c r="U156" s="543" t="s">
        <v>6587</v>
      </c>
      <c r="V156" s="544">
        <f>SUM(G156)</f>
        <v>44420</v>
      </c>
      <c r="W156" s="544">
        <v>44902</v>
      </c>
      <c r="X156" s="542" t="s">
        <v>1193</v>
      </c>
      <c r="Y156" s="606">
        <v>1</v>
      </c>
    </row>
    <row r="157" spans="1:25" ht="78" x14ac:dyDescent="0.35">
      <c r="A157" s="581"/>
      <c r="B157" s="578"/>
      <c r="C157" s="543" t="str">
        <f ca="1">IF(G157&lt;TODAY(),"Expired","Active")</f>
        <v>Expired</v>
      </c>
      <c r="D157" s="543" t="s">
        <v>2326</v>
      </c>
      <c r="E157" s="544">
        <v>43563</v>
      </c>
      <c r="F157" s="544">
        <v>43563</v>
      </c>
      <c r="G157" s="544">
        <f>DATE(YEAR(F157)+2,MONTH(F157),DAY(F157)-1)</f>
        <v>44293</v>
      </c>
      <c r="H157" s="543" t="s">
        <v>4872</v>
      </c>
      <c r="I157" s="543" t="s">
        <v>2222</v>
      </c>
      <c r="J157" s="543" t="s">
        <v>6599</v>
      </c>
      <c r="K157" s="543" t="s">
        <v>30</v>
      </c>
      <c r="L157" s="543" t="s">
        <v>15710</v>
      </c>
      <c r="M157" s="543" t="s">
        <v>3640</v>
      </c>
      <c r="N157" s="545" t="str">
        <f>IF(EXACT(M157,"C - COMPANY ACT"),"LP",IF(EXACT(M157,"V- VEST ACT (WITHIN PARLIAMENT) "),"LP",IF(EXACT(M157,"FS - FRIENDLY SOCIETIES ACT"),"LP",IF(EXACT(M157,"UN - UNICORPORATED"),"LA",""))))</f>
        <v>LP</v>
      </c>
      <c r="O157" s="543" t="s">
        <v>8728</v>
      </c>
      <c r="P157" s="543" t="str">
        <f>IF(EXACT(O157,"Overseas Charities Operating in Jamaica"),"Medium",IF(EXACT(O157,"Muslim Groups/Foundations"),"Medium",IF(EXACT(O157,"Churches"),"Low",IF(EXACT(O157,"Benevolent Societies"),"Low",IF(EXACT(O157,"Alumni/Past Students Associations"),"Low",IF(EXACT(O157,"Schools(Government/Private)"),"Low",IF(EXACT(O157,"Govt.Based Trusts/Charities"),"Low",IF(EXACT(O157,"Trust"),"Medium",IF(EXACT(O157,"Company Based Foundations"),"Medium",IF(EXACT(O157,"Other Foundations"),"Medium",IF(EXACT(O157,"Unincorporated Groups"),"Medium","")))))))))))</f>
        <v>Low</v>
      </c>
      <c r="Q157" s="543" t="s">
        <v>12646</v>
      </c>
      <c r="R157" s="543"/>
      <c r="S157" s="546" t="s">
        <v>2223</v>
      </c>
      <c r="T157" s="543" t="s">
        <v>12647</v>
      </c>
      <c r="U157" s="548" t="s">
        <v>12648</v>
      </c>
      <c r="V157" s="544">
        <f>SUM(G157)</f>
        <v>44293</v>
      </c>
      <c r="W157" s="544">
        <v>45512</v>
      </c>
      <c r="X157" s="542" t="s">
        <v>4745</v>
      </c>
      <c r="Y157" s="606">
        <v>1</v>
      </c>
    </row>
    <row r="158" spans="1:25" ht="52" x14ac:dyDescent="0.35">
      <c r="A158" s="581"/>
      <c r="B158" s="578"/>
      <c r="C158" s="543" t="str">
        <f ca="1">IF(G158&lt;TODAY(),"Expired","Active")</f>
        <v>Expired</v>
      </c>
      <c r="D158" s="543" t="s">
        <v>1510</v>
      </c>
      <c r="E158" s="544">
        <v>42859</v>
      </c>
      <c r="F158" s="544">
        <v>42859</v>
      </c>
      <c r="G158" s="544">
        <f>DATE(YEAR(F158)+2,MONTH(F158),DAY(F158)-1)</f>
        <v>43588</v>
      </c>
      <c r="H158" s="543" t="s">
        <v>1521</v>
      </c>
      <c r="I158" s="543" t="s">
        <v>3008</v>
      </c>
      <c r="J158" s="543" t="s">
        <v>6602</v>
      </c>
      <c r="K158" s="543" t="s">
        <v>5147</v>
      </c>
      <c r="L158" s="543" t="s">
        <v>5123</v>
      </c>
      <c r="M158" s="543" t="s">
        <v>3640</v>
      </c>
      <c r="N158" s="545" t="str">
        <f>IF(EXACT(M158,"C - COMPANY ACT"),"LP",IF(EXACT(M158,"V- VEST ACT (WITHIN PARLIAMENT) "),"LP",IF(EXACT(M158,"FS - FRIENDLY SOCIETIES ACT"),"LP",IF(EXACT(M158,"UN - UNICORPORATED"),"LA",""))))</f>
        <v>LP</v>
      </c>
      <c r="O158" s="543" t="s">
        <v>8728</v>
      </c>
      <c r="P158" s="543" t="str">
        <f>IF(EXACT(O158,"Overseas Charities Operating in Jamaica"),"Medium",IF(EXACT(O158,"Muslim Groups/Foundations"),"Medium",IF(EXACT(O158,"Churches"),"Low",IF(EXACT(O158,"Benevolent Societies"),"Low",IF(EXACT(O158,"Alumni/Past Students Associations"),"Low",IF(EXACT(O158,"Schools(Government/Private)"),"Low",IF(EXACT(O158,"Govt.Based Trusts/Charities"),"Low",IF(EXACT(O158,"Trust"),"Medium",IF(EXACT(O158,"Company Based Foundations"),"Medium",IF(EXACT(O158,"Other Foundations"),"Medium",IF(EXACT(O158,"Unincorporated Groups"),"Medium","")))))))))))</f>
        <v>Low</v>
      </c>
      <c r="Q158" s="543" t="s">
        <v>11735</v>
      </c>
      <c r="R158" s="543"/>
      <c r="S158" s="543" t="s">
        <v>6603</v>
      </c>
      <c r="T158" s="543" t="s">
        <v>1193</v>
      </c>
      <c r="U158" s="548" t="s">
        <v>6604</v>
      </c>
      <c r="V158" s="544">
        <f>SUM(G158)</f>
        <v>43588</v>
      </c>
      <c r="W158" s="544">
        <v>45030</v>
      </c>
      <c r="X158" s="542" t="s">
        <v>4745</v>
      </c>
      <c r="Y158" s="606">
        <v>1</v>
      </c>
    </row>
    <row r="159" spans="1:25" ht="117" x14ac:dyDescent="0.35">
      <c r="A159" s="593"/>
      <c r="B159" s="584"/>
      <c r="C159" s="543" t="str">
        <f ca="1">IF(G159&lt;TODAY(),"Expired","Active")</f>
        <v>Expired</v>
      </c>
      <c r="D159" s="543" t="s">
        <v>1742</v>
      </c>
      <c r="E159" s="544">
        <v>43060</v>
      </c>
      <c r="F159" s="544">
        <v>43060</v>
      </c>
      <c r="G159" s="544">
        <f>DATE(YEAR(F159)+2,MONTH(F159),DAY(F159)-1)</f>
        <v>43789</v>
      </c>
      <c r="H159" s="543" t="s">
        <v>4686</v>
      </c>
      <c r="I159" s="543" t="s">
        <v>8075</v>
      </c>
      <c r="J159" s="543" t="s">
        <v>6620</v>
      </c>
      <c r="K159" s="543" t="s">
        <v>14</v>
      </c>
      <c r="L159" s="543" t="s">
        <v>3368</v>
      </c>
      <c r="M159" s="543" t="s">
        <v>8849</v>
      </c>
      <c r="N159" s="545" t="s">
        <v>3789</v>
      </c>
      <c r="O159" s="543" t="s">
        <v>8725</v>
      </c>
      <c r="P159" s="543" t="str">
        <f>IF(EXACT(O159,"Overseas Charities Operating in Jamaica"),"Medium",IF(EXACT(O159,"Muslim Groups/Foundations"),"Medium",IF(EXACT(O159,"Churches"),"Low",IF(EXACT(O159,"Benevolent Societies"),"Low",IF(EXACT(O159,"Alumni/Past Students Associations"),"Low",IF(EXACT(O159,"Schools(Government/Private)"),"Low",IF(EXACT(O159,"Govt.Based Trusts/Charities"),"Low",IF(EXACT(O159,"Trust"),"Medium",IF(EXACT(O159,"Company Based Foundations"),"Medium",IF(EXACT(O159,"Other Foundations"),"Medium",IF(EXACT(O159,"Unincorporated Groups"),"Medium","")))))))))))</f>
        <v>Medium</v>
      </c>
      <c r="Q159" s="543" t="s">
        <v>16479</v>
      </c>
      <c r="R159" s="543"/>
      <c r="S159" s="546" t="s">
        <v>3468</v>
      </c>
      <c r="T159" s="543" t="s">
        <v>16480</v>
      </c>
      <c r="U159" s="548" t="s">
        <v>16481</v>
      </c>
      <c r="V159" s="544">
        <f>SUM(G159)</f>
        <v>43789</v>
      </c>
      <c r="W159" s="544">
        <v>46114</v>
      </c>
      <c r="X159" s="542" t="s">
        <v>4745</v>
      </c>
      <c r="Y159" s="606">
        <v>1</v>
      </c>
    </row>
    <row r="160" spans="1:25" ht="26" x14ac:dyDescent="0.35">
      <c r="A160" s="508" t="s">
        <v>7897</v>
      </c>
      <c r="B160" s="587"/>
      <c r="C160" s="543"/>
      <c r="D160" s="543" t="s">
        <v>7912</v>
      </c>
      <c r="E160" s="544">
        <v>43496</v>
      </c>
      <c r="F160" s="544"/>
      <c r="G160" s="544"/>
      <c r="H160" s="543" t="s">
        <v>4582</v>
      </c>
      <c r="I160" s="543" t="s">
        <v>7868</v>
      </c>
      <c r="J160" s="543" t="s">
        <v>7869</v>
      </c>
      <c r="K160" s="543" t="s">
        <v>6</v>
      </c>
      <c r="L160" s="543"/>
      <c r="M160" s="543"/>
      <c r="N160" s="543"/>
      <c r="O160" s="543" t="s">
        <v>8725</v>
      </c>
      <c r="P160" s="543" t="str">
        <f>IF(EXACT(O160,"Overseas Charities Operating in Jamaica"),"Medium",IF(EXACT(O160,"Muslim Groups/Foundations"),"Medium",IF(EXACT(O160,"Churches"),"Low",IF(EXACT(O160,"Benevolent Societies"),"Low",IF(EXACT(O160,"Alumni/Past Students Associations"),"Low",IF(EXACT(O160,"Schools(Government/Private)"),"Low",IF(EXACT(O160,"Govt.Based Trusts/Charities"),"Low",IF(EXACT(O160,"Trust"),"Medium",IF(EXACT(O160,"Company Based Foundations"),"Medium",IF(EXACT(O160,"Other Foundations"),"Medium",IF(EXACT(O160,"Unincorporated Groups"),"Medium","")))))))))))</f>
        <v>Medium</v>
      </c>
      <c r="Q160" s="543"/>
      <c r="R160" s="543"/>
      <c r="S160" s="543" t="s">
        <v>7898</v>
      </c>
      <c r="T160" s="543" t="s">
        <v>1193</v>
      </c>
      <c r="U160" s="548" t="s">
        <v>1193</v>
      </c>
      <c r="V160" s="544">
        <f>SUM(G160)</f>
        <v>0</v>
      </c>
      <c r="W160" s="544">
        <v>43833</v>
      </c>
      <c r="X160" s="542"/>
      <c r="Y160" s="606">
        <v>1</v>
      </c>
    </row>
    <row r="161" spans="1:25" ht="52" x14ac:dyDescent="0.35">
      <c r="A161" s="581"/>
      <c r="B161" s="578"/>
      <c r="C161" s="543" t="str">
        <f ca="1">IF(G161&lt;TODAY(),"Expired","Active")</f>
        <v>Expired</v>
      </c>
      <c r="D161" s="543" t="s">
        <v>987</v>
      </c>
      <c r="E161" s="544">
        <v>42206</v>
      </c>
      <c r="F161" s="544">
        <v>42614</v>
      </c>
      <c r="G161" s="544">
        <f>DATE(YEAR(F161)+2,MONTH(F161),DAY(F161)-1)</f>
        <v>43343</v>
      </c>
      <c r="H161" s="543" t="s">
        <v>988</v>
      </c>
      <c r="I161" s="543" t="s">
        <v>989</v>
      </c>
      <c r="J161" s="543" t="s">
        <v>10205</v>
      </c>
      <c r="K161" s="543" t="s">
        <v>11728</v>
      </c>
      <c r="L161" s="543" t="s">
        <v>5123</v>
      </c>
      <c r="M161" s="543" t="s">
        <v>3640</v>
      </c>
      <c r="N161" s="545" t="str">
        <f>IF(EXACT(M161,"C - COMPANY ACT"),"LP",IF(EXACT(M161,"V- VEST ACT (WITHIN PARLIAMENT) "),"LP",IF(EXACT(M161,"FS - FRIENDLY SOCIETIES ACT"),"LP",IF(EXACT(M161,"UN - UNICORPORATED"),"LA",""))))</f>
        <v>LP</v>
      </c>
      <c r="O161" s="543" t="s">
        <v>8735</v>
      </c>
      <c r="P161" s="543" t="str">
        <f>IF(EXACT(O161,"Overseas Charities Operating in Jamaica"),"Medium",IF(EXACT(O161,"Muslim Groups/Foundations"),"Medium",IF(EXACT(O161,"Churches"),"Low",IF(EXACT(O161,"Benevolent Societies"),"Low",IF(EXACT(O161,"Alumni/Past Students'associations"),"Low",IF(EXACT(O161,"Schools(Government/Private)"),"Low",IF(EXACT(O161,"Govt.Based Trust/Charities"),"Low",IF(EXACT(O161,"Trust"),"Medium",IF(EXACT(O161,"Company Based Foundations"),"Medium",IF(EXACT(O161,"Other Foundations"),"Medium",IF(EXACT(O161,"Unincorporated Groups"),"Medium","")))))))))))</f>
        <v>Low</v>
      </c>
      <c r="Q161" s="543" t="s">
        <v>12599</v>
      </c>
      <c r="R161" s="543"/>
      <c r="S161" s="546" t="s">
        <v>2936</v>
      </c>
      <c r="T161" s="543" t="s">
        <v>12598</v>
      </c>
      <c r="U161" s="548" t="s">
        <v>6639</v>
      </c>
      <c r="V161" s="544">
        <f>SUM(G161)</f>
        <v>43343</v>
      </c>
      <c r="W161" s="544">
        <v>46051</v>
      </c>
      <c r="X161" s="542" t="s">
        <v>4745</v>
      </c>
      <c r="Y161" s="606">
        <v>1</v>
      </c>
    </row>
    <row r="162" spans="1:25" ht="130" x14ac:dyDescent="0.35">
      <c r="A162" s="581" t="s">
        <v>1193</v>
      </c>
      <c r="B162" s="578"/>
      <c r="C162" s="543" t="str">
        <f ca="1">IF(G162&lt;TODAY(),"Expired","Active")</f>
        <v>Expired</v>
      </c>
      <c r="D162" s="543" t="s">
        <v>730</v>
      </c>
      <c r="E162" s="544">
        <v>41954</v>
      </c>
      <c r="F162" s="544">
        <v>41954</v>
      </c>
      <c r="G162" s="544">
        <f>DATE(YEAR(F162)+2,MONTH(F162),DAY(F162)-1)</f>
        <v>42684</v>
      </c>
      <c r="H162" s="543" t="s">
        <v>731</v>
      </c>
      <c r="I162" s="543" t="s">
        <v>732</v>
      </c>
      <c r="J162" s="543" t="s">
        <v>6637</v>
      </c>
      <c r="K162" s="543" t="s">
        <v>3549</v>
      </c>
      <c r="L162" s="543" t="s">
        <v>5123</v>
      </c>
      <c r="M162" s="543" t="s">
        <v>3640</v>
      </c>
      <c r="N162" s="545" t="str">
        <f>IF(EXACT(M162,"C - COMPANY ACT"),"LP",IF(EXACT(M162,"V- VEST ACT (WITHIN PARLIAMENT) "),"LP",IF(EXACT(M162,"FS - FRIENDLY SOCIETIES ACT"),"LP",IF(EXACT(M162,"UN - UNICORPORATED"),"LA",""))))</f>
        <v>LP</v>
      </c>
      <c r="O162" s="543" t="s">
        <v>8735</v>
      </c>
      <c r="P162" s="543" t="str">
        <f>IF(EXACT(O162,"Overseas Charities Operating in Jamaica"),"Medium",IF(EXACT(O162,"Muslim Groups/Foundations"),"Medium",IF(EXACT(O162,"Churches"),"Low",IF(EXACT(O162,"Benevolent Societies"),"Low",IF(EXACT(O162,"Alumni/Past Students'associations"),"Low",IF(EXACT(O162,"Schools(Government/Private)"),"Low",IF(EXACT(O162,"Govt.Based Trust/Charities"),"Low",IF(EXACT(O162,"Trust"),"Medium",IF(EXACT(O162,"Company Based Foundations"),"Medium",IF(EXACT(O162,"Other Foundations"),"Medium",IF(EXACT(O162,"Unincorporated Groups"),"Medium","")))))))))))</f>
        <v>Low</v>
      </c>
      <c r="Q162" s="543" t="s">
        <v>12594</v>
      </c>
      <c r="R162" s="543"/>
      <c r="S162" s="543" t="s">
        <v>733</v>
      </c>
      <c r="T162" s="543" t="s">
        <v>12595</v>
      </c>
      <c r="U162" s="547" t="s">
        <v>12596</v>
      </c>
      <c r="V162" s="544">
        <f>SUM(G162)</f>
        <v>42684</v>
      </c>
      <c r="W162" s="544">
        <v>43427</v>
      </c>
      <c r="X162" s="542" t="s">
        <v>12597</v>
      </c>
      <c r="Y162" s="606">
        <v>1</v>
      </c>
    </row>
    <row r="163" spans="1:25" ht="78" x14ac:dyDescent="0.35">
      <c r="A163" s="577"/>
      <c r="B163" s="578"/>
      <c r="C163" s="543" t="str">
        <f ca="1">IF(G163&lt;TODAY(),"Expired","Active")</f>
        <v>Expired</v>
      </c>
      <c r="D163" s="543" t="s">
        <v>285</v>
      </c>
      <c r="E163" s="544">
        <v>41815</v>
      </c>
      <c r="F163" s="544">
        <v>42543</v>
      </c>
      <c r="G163" s="544">
        <f>DATE(YEAR(F163)+2,MONTH(F163),DAY(F163)-1)</f>
        <v>43272</v>
      </c>
      <c r="H163" s="543" t="s">
        <v>286</v>
      </c>
      <c r="I163" s="543" t="s">
        <v>3227</v>
      </c>
      <c r="J163" s="543" t="s">
        <v>6070</v>
      </c>
      <c r="K163" s="543" t="s">
        <v>11728</v>
      </c>
      <c r="L163" s="543" t="s">
        <v>5123</v>
      </c>
      <c r="M163" s="543" t="s">
        <v>3640</v>
      </c>
      <c r="N163" s="545" t="str">
        <f>IF(EXACT(M163,"C - COMPANY ACT"),"LP",IF(EXACT(M163,"V- VEST ACT (WITHIN PARLIAMENT) "),"LP",IF(EXACT(M163,"FS - FRIENDLY SOCIETIES ACT"),"LP",IF(EXACT(M163,"UN - UNICORPORATED"),"LA",""))))</f>
        <v>LP</v>
      </c>
      <c r="O163" s="543" t="s">
        <v>8725</v>
      </c>
      <c r="P163" s="543" t="str">
        <f>IF(EXACT(O163,"Overseas Charities Operating in Jamaica"),"Medium",IF(EXACT(O163,"Muslim Groups/Foundations"),"Medium",IF(EXACT(O163,"Churches"),"Low",IF(EXACT(O163,"Benevolent Societies"),"Low",IF(EXACT(O163,"Alumni/Past Students'associations"),"Low",IF(EXACT(O163,"Schools(Government/Private)"),"Low",IF(EXACT(O163,"Govt.Based Trust/Charities"),"Low",IF(EXACT(O163,"Trust"),"Medium",IF(EXACT(O163,"Company Based Foundations"),"Medium",IF(EXACT(O163,"Other Foundations"),"Medium",IF(EXACT(O163,"Unincorporated Groups"),"Medium","")))))))))))</f>
        <v>Medium</v>
      </c>
      <c r="Q163" s="543" t="s">
        <v>1193</v>
      </c>
      <c r="R163" s="543"/>
      <c r="S163" s="546" t="s">
        <v>6643</v>
      </c>
      <c r="T163" s="543" t="s">
        <v>648</v>
      </c>
      <c r="U163" s="548" t="s">
        <v>6644</v>
      </c>
      <c r="V163" s="544">
        <f>SUM(G163)</f>
        <v>43272</v>
      </c>
      <c r="W163" s="544">
        <v>45303</v>
      </c>
      <c r="X163" s="542" t="s">
        <v>13196</v>
      </c>
      <c r="Y163" s="606">
        <v>1</v>
      </c>
    </row>
    <row r="164" spans="1:25" ht="104" x14ac:dyDescent="0.35">
      <c r="A164" s="507" t="s">
        <v>7903</v>
      </c>
      <c r="B164" s="587"/>
      <c r="C164" s="543"/>
      <c r="D164" s="543" t="s">
        <v>4589</v>
      </c>
      <c r="E164" s="544">
        <v>43020</v>
      </c>
      <c r="F164" s="544"/>
      <c r="G164" s="544"/>
      <c r="H164" s="543" t="s">
        <v>4590</v>
      </c>
      <c r="I164" s="543" t="s">
        <v>7877</v>
      </c>
      <c r="J164" s="543" t="s">
        <v>7878</v>
      </c>
      <c r="K164" s="543" t="s">
        <v>7346</v>
      </c>
      <c r="L164" s="543"/>
      <c r="M164" s="543"/>
      <c r="N164" s="543"/>
      <c r="O164" s="543" t="s">
        <v>8733</v>
      </c>
      <c r="P164" s="543" t="str">
        <f>IF(EXACT(O164,"Overseas Charities Operating in Jamaica"),"Medium",IF(EXACT(O164,"Muslim Groups/Foundations"),"Medium",IF(EXACT(O164,"Churches"),"Low",IF(EXACT(O164,"Benevolent Societies"),"Low",IF(EXACT(O164,"Alumni/Past Students Associations"),"Low",IF(EXACT(O164,"Schools(Government/Private)"),"Low",IF(EXACT(O164,"Govt.Based Trusts/Charities"),"Low",IF(EXACT(O164,"Trust"),"Medium",IF(EXACT(O164,"Company Based Foundations"),"Medium",IF(EXACT(O164,"Other Foundations"),"Medium",IF(EXACT(O164,"Unincorporated Groups"),"Medium","")))))))))))</f>
        <v>Medium</v>
      </c>
      <c r="Q164" s="543"/>
      <c r="R164" s="543"/>
      <c r="S164" s="507" t="s">
        <v>7904</v>
      </c>
      <c r="T164" s="543" t="s">
        <v>4591</v>
      </c>
      <c r="U164" s="548" t="s">
        <v>7879</v>
      </c>
      <c r="V164" s="544">
        <f>SUM(G164)</f>
        <v>0</v>
      </c>
      <c r="W164" s="544">
        <v>44564</v>
      </c>
      <c r="X164" s="542"/>
      <c r="Y164" s="606">
        <v>1</v>
      </c>
    </row>
    <row r="165" spans="1:25" ht="130" x14ac:dyDescent="0.35">
      <c r="A165" s="577" t="s">
        <v>14842</v>
      </c>
      <c r="B165" s="578"/>
      <c r="C165" s="543" t="str">
        <f ca="1">IF(G165&lt;TODAY(),"Expired","Active")</f>
        <v>Expired</v>
      </c>
      <c r="D165" s="543" t="s">
        <v>3331</v>
      </c>
      <c r="E165" s="544">
        <v>44292</v>
      </c>
      <c r="F165" s="544">
        <v>44887</v>
      </c>
      <c r="G165" s="544">
        <f>DATE(YEAR(F165)+1,MONTH(F165)+5,DAY(F165)-17)</f>
        <v>45387</v>
      </c>
      <c r="H165" s="543" t="s">
        <v>3332</v>
      </c>
      <c r="I165" s="543" t="s">
        <v>8080</v>
      </c>
      <c r="J165" s="543" t="s">
        <v>6660</v>
      </c>
      <c r="K165" s="543" t="s">
        <v>11728</v>
      </c>
      <c r="L165" s="543" t="s">
        <v>5123</v>
      </c>
      <c r="M165" s="543" t="s">
        <v>3640</v>
      </c>
      <c r="N165" s="545" t="str">
        <f>IF(EXACT(M165,"C - COMPANY ACT"),"LP",IF(EXACT(M165,"V- VEST ACT (WITHIN PARLIAMENT) "),"LP",IF(EXACT(M165,"FS - FRIENDLY SOCIETIES ACT"),"LP",IF(EXACT(M165,"UN - UNICORPORATED"),"LA",""))))</f>
        <v>LP</v>
      </c>
      <c r="O165" s="543" t="s">
        <v>8728</v>
      </c>
      <c r="P165" s="543" t="str">
        <f>IF(EXACT(O165,"Overseas Charities Operating in Jamaica"),"Medium",IF(EXACT(O165,"Muslim Groups/Foundations"),"Medium",IF(EXACT(O165,"Churches"),"Low",IF(EXACT(O165,"Benevolent Societies"),"Low",IF(EXACT(O165,"Alumni/Past Students'associations"),"Low",IF(EXACT(O165,"Schools(Government/Private)"),"Low",IF(EXACT(O165,"Govt.Based Trust/Charities"),"Low",IF(EXACT(O165,"Trust"),"Medium",IF(EXACT(O165,"Company Based Foundations"),"Medium",IF(EXACT(O165,"Other Foundations"),"Medium",IF(EXACT(O165,"Unincorporated Groups"),"Medium","")))))))))))</f>
        <v>Low</v>
      </c>
      <c r="Q165" s="543" t="s">
        <v>14944</v>
      </c>
      <c r="R165" s="543"/>
      <c r="S165" s="546" t="s">
        <v>2147</v>
      </c>
      <c r="T165" s="543" t="s">
        <v>14945</v>
      </c>
      <c r="U165" s="548" t="s">
        <v>14946</v>
      </c>
      <c r="V165" s="544">
        <f>SUM(G165)</f>
        <v>45387</v>
      </c>
      <c r="W165" s="544" t="s">
        <v>15101</v>
      </c>
      <c r="X165" s="542" t="s">
        <v>4745</v>
      </c>
      <c r="Y165" s="606">
        <v>1</v>
      </c>
    </row>
    <row r="166" spans="1:25" ht="39" x14ac:dyDescent="0.35">
      <c r="A166" s="577"/>
      <c r="B166" s="578"/>
      <c r="C166" s="543" t="str">
        <f ca="1">IF(G166&lt;TODAY(),"Expired","Active")</f>
        <v>Expired</v>
      </c>
      <c r="D166" s="543" t="s">
        <v>1960</v>
      </c>
      <c r="E166" s="544">
        <v>43165</v>
      </c>
      <c r="F166" s="544">
        <v>43165</v>
      </c>
      <c r="G166" s="544">
        <f>DATE(YEAR(F166)+2,MONTH(F166),DAY(F166)-1)</f>
        <v>43895</v>
      </c>
      <c r="H166" s="543" t="s">
        <v>1961</v>
      </c>
      <c r="I166" s="543" t="s">
        <v>4960</v>
      </c>
      <c r="J166" s="543" t="s">
        <v>6664</v>
      </c>
      <c r="K166" s="543" t="s">
        <v>11728</v>
      </c>
      <c r="L166" s="543" t="s">
        <v>5123</v>
      </c>
      <c r="M166" s="543" t="s">
        <v>3640</v>
      </c>
      <c r="N166" s="545" t="str">
        <f>IF(EXACT(M166,"C - COMPANY ACT"),"LP",IF(EXACT(M166,"V- VEST ACT (WITHIN PARLIAMENT) "),"LP",IF(EXACT(M166,"FS - FRIENDLY SOCIETIES ACT"),"LP",IF(EXACT(M166,"UN - UNICORPORATED"),"LA",""))))</f>
        <v>LP</v>
      </c>
      <c r="O166" s="543" t="s">
        <v>8725</v>
      </c>
      <c r="P166" s="543" t="str">
        <f>IF(EXACT(O166,"Overseas Charities Operating in Jamaica"),"Medium",IF(EXACT(O166,"Muslim Groups/Foundations"),"Medium",IF(EXACT(O166,"Churches"),"Low",IF(EXACT(O166,"Benevolent Societies"),"Low",IF(EXACT(O166,"Alumni/Past Students'associations"),"Low",IF(EXACT(O166,"Schools(Government/Private)"),"Low",IF(EXACT(O166,"Govt.Based Trust/Charities"),"Low",IF(EXACT(O166,"Trust"),"Medium",IF(EXACT(O166,"Company Based Foundations"),"Medium",IF(EXACT(O166,"Other Foundations"),"Medium",IF(EXACT(O166,"Unincorporated Groups"),"Medium","")))))))))))</f>
        <v>Medium</v>
      </c>
      <c r="Q166" s="542" t="s">
        <v>12205</v>
      </c>
      <c r="R166" s="542"/>
      <c r="S166" s="543" t="s">
        <v>6665</v>
      </c>
      <c r="T166" s="543" t="s">
        <v>12660</v>
      </c>
      <c r="U166" s="548" t="s">
        <v>12659</v>
      </c>
      <c r="V166" s="544">
        <f>SUM(G166)</f>
        <v>43895</v>
      </c>
      <c r="W166" s="544">
        <v>0</v>
      </c>
      <c r="X166" s="542" t="s">
        <v>4745</v>
      </c>
      <c r="Y166" s="606">
        <v>1</v>
      </c>
    </row>
    <row r="167" spans="1:25" ht="130" x14ac:dyDescent="0.35">
      <c r="A167" s="581"/>
      <c r="B167" s="578"/>
      <c r="C167" s="543" t="str">
        <f ca="1">IF(G167&lt;TODAY(),"Expired","Active")</f>
        <v>Expired</v>
      </c>
      <c r="D167" s="543" t="s">
        <v>359</v>
      </c>
      <c r="E167" s="544">
        <v>41842</v>
      </c>
      <c r="F167" s="544">
        <v>41842</v>
      </c>
      <c r="G167" s="544">
        <f>DATE(YEAR(F167)+2,MONTH(F167),DAY(F167)-1)</f>
        <v>42572</v>
      </c>
      <c r="H167" s="543" t="s">
        <v>360</v>
      </c>
      <c r="I167" s="543" t="s">
        <v>361</v>
      </c>
      <c r="J167" s="543" t="s">
        <v>6670</v>
      </c>
      <c r="K167" s="543" t="s">
        <v>3549</v>
      </c>
      <c r="L167" s="543" t="s">
        <v>5123</v>
      </c>
      <c r="M167" s="543" t="s">
        <v>3640</v>
      </c>
      <c r="N167" s="545" t="str">
        <f>IF(EXACT(M167,"C - COMPANY ACT"),"LP",IF(EXACT(M167,"V- VEST ACT (WITHIN PARLIAMENT) "),"LP",IF(EXACT(M167,"FS - FRIENDLY SOCIETIES ACT"),"LP",IF(EXACT(M167,"UN - UNICORPORATED"),"LA",""))))</f>
        <v>LP</v>
      </c>
      <c r="O167" s="543" t="s">
        <v>8725</v>
      </c>
      <c r="P167" s="543" t="str">
        <f>IF(EXACT(O167,"Overseas Charities Operating in Jamaica"),"Medium",IF(EXACT(O167,"Muslim Groups/Foundations"),"Medium",IF(EXACT(O167,"Churches"),"Low",IF(EXACT(O167,"Benevolent Societies"),"Low",IF(EXACT(O167,"Alumni/Past Students'associations"),"Low",IF(EXACT(O167,"Schools(Government/Private)"),"Low",IF(EXACT(O167,"Govt.Based Trust/Charities"),"Low",IF(EXACT(O167,"Trust"),"Medium",IF(EXACT(O167,"Company Based Foundations"),"Medium",IF(EXACT(O167,"Other Foundations"),"Medium",IF(EXACT(O167,"Unincorporated Groups"),"Medium","")))))))))))</f>
        <v>Medium</v>
      </c>
      <c r="Q167" s="543" t="s">
        <v>12695</v>
      </c>
      <c r="R167" s="543"/>
      <c r="S167" s="543" t="s">
        <v>12696</v>
      </c>
      <c r="T167" s="543" t="s">
        <v>12697</v>
      </c>
      <c r="U167" s="548" t="s">
        <v>12698</v>
      </c>
      <c r="V167" s="544">
        <f>SUM(G167)</f>
        <v>42572</v>
      </c>
      <c r="W167" s="544">
        <v>44846</v>
      </c>
      <c r="X167" s="542" t="s">
        <v>7882</v>
      </c>
      <c r="Y167" s="606">
        <v>1</v>
      </c>
    </row>
    <row r="168" spans="1:25" ht="78" x14ac:dyDescent="0.35">
      <c r="A168" s="508"/>
      <c r="B168" s="587"/>
      <c r="C168" s="543" t="str">
        <f ca="1">IF(G168&lt;TODAY(),"Expired","Active")</f>
        <v>Expired</v>
      </c>
      <c r="D168" s="543" t="s">
        <v>2305</v>
      </c>
      <c r="E168" s="544">
        <v>43202</v>
      </c>
      <c r="F168" s="544">
        <v>43202</v>
      </c>
      <c r="G168" s="544">
        <f>DATE(YEAR(F168)+2,MONTH(F168),DAY(F168)-1)</f>
        <v>43932</v>
      </c>
      <c r="H168" s="543" t="s">
        <v>1919</v>
      </c>
      <c r="I168" s="543" t="s">
        <v>1920</v>
      </c>
      <c r="J168" s="543" t="s">
        <v>6683</v>
      </c>
      <c r="K168" s="543" t="s">
        <v>5122</v>
      </c>
      <c r="L168" s="543" t="s">
        <v>5123</v>
      </c>
      <c r="M168" s="543" t="s">
        <v>3640</v>
      </c>
      <c r="N168" s="543" t="str">
        <f>IF(EXACT(M168,"C - COMPANY ACT"),"LP",IF(EXACT(M168,"V- VEST ACT (WITHIN PARLIAMENT) "),"LP",IF(EXACT(M168,"FS - FRIENDLY SOCIETIES ACT"),"LP",IF(EXACT(M168,"UN - UNICORPORATED"),"LA",""))))</f>
        <v>LP</v>
      </c>
      <c r="O168" s="543" t="s">
        <v>8725</v>
      </c>
      <c r="P168" s="543" t="str">
        <f>IF(EXACT(O168,"Overseas Charities Operating in Jamaica"),"Medium",IF(EXACT(O168,"Muslim Groups/Foundations"),"Medium",IF(EXACT(O168,"Churches"),"Low",IF(EXACT(O168,"Benevolent Societies"),"Low",IF(EXACT(O168,"Alumni/Past Students'associations"),"Low",IF(EXACT(O168,"Schools(Government/Private)"),"Low",IF(EXACT(O168,"Govt.Based Trust/Charities"),"Low",IF(EXACT(O168,"Trust"),"Medium",IF(EXACT(O168,"Company Based Foundations"),"Medium",IF(EXACT(O168,"Other Foundations"),"Medium",IF(EXACT(O168,"Unincorporated Groups"),"Medium","")))))))))))</f>
        <v>Medium</v>
      </c>
      <c r="Q168" s="543"/>
      <c r="R168" s="543"/>
      <c r="S168" s="543" t="s">
        <v>6684</v>
      </c>
      <c r="T168" s="543" t="s">
        <v>1921</v>
      </c>
      <c r="U168" s="543" t="s">
        <v>6685</v>
      </c>
      <c r="V168" s="544">
        <f>SUM(G168)</f>
        <v>43932</v>
      </c>
      <c r="W168" s="544">
        <v>44846</v>
      </c>
      <c r="X168" s="542" t="s">
        <v>1193</v>
      </c>
      <c r="Y168" s="606">
        <v>1</v>
      </c>
    </row>
    <row r="169" spans="1:25" ht="91" x14ac:dyDescent="0.35">
      <c r="A169" s="508"/>
      <c r="B169" s="587"/>
      <c r="C169" s="543" t="str">
        <f ca="1">IF(G169&lt;TODAY(),"Expired","Active")</f>
        <v>Expired</v>
      </c>
      <c r="D169" s="543" t="s">
        <v>1848</v>
      </c>
      <c r="E169" s="544">
        <v>43153</v>
      </c>
      <c r="F169" s="544">
        <v>43153</v>
      </c>
      <c r="G169" s="544">
        <f>DATE(YEAR(F169)+2,MONTH(F169),DAY(F169)-1)</f>
        <v>43882</v>
      </c>
      <c r="H169" s="543" t="s">
        <v>1849</v>
      </c>
      <c r="I169" s="543" t="s">
        <v>1850</v>
      </c>
      <c r="J169" s="543" t="s">
        <v>6687</v>
      </c>
      <c r="K169" s="543" t="s">
        <v>5122</v>
      </c>
      <c r="L169" s="543" t="s">
        <v>5123</v>
      </c>
      <c r="M169" s="543" t="s">
        <v>3640</v>
      </c>
      <c r="N169" s="543" t="str">
        <f>IF(EXACT(M169,"C - COMPANY ACT"),"LP",IF(EXACT(M169,"V- VEST ACT (WITHIN PARLIAMENT) "),"LP",IF(EXACT(M169,"FS - FRIENDLY SOCIETIES ACT"),"LP",IF(EXACT(M169,"UN - UNICORPORATED"),"LA",""))))</f>
        <v>LP</v>
      </c>
      <c r="O169" s="543" t="s">
        <v>8725</v>
      </c>
      <c r="P169" s="543" t="str">
        <f>IF(EXACT(O169,"Overseas Charities Operating in Jamaica"),"Medium",IF(EXACT(O169,"Muslim Groups/Foundations"),"Medium",IF(EXACT(O169,"Churches"),"Low",IF(EXACT(O169,"Benevolent Societies"),"Low",IF(EXACT(O169,"Alumni/Past Students'associations"),"Low",IF(EXACT(O169,"Schools(Government/Private)"),"Low",IF(EXACT(O169,"Govt.Based Trust/Charities"),"Low",IF(EXACT(O169,"Trust"),"Medium",IF(EXACT(O169,"Company Based Foundations"),"Medium",IF(EXACT(O169,"Other Foundations"),"Medium",IF(EXACT(O169,"Unincorporated Groups"),"Medium","")))))))))))</f>
        <v>Medium</v>
      </c>
      <c r="Q169" s="543"/>
      <c r="R169" s="543"/>
      <c r="S169" s="543" t="s">
        <v>6688</v>
      </c>
      <c r="T169" s="543" t="s">
        <v>1851</v>
      </c>
      <c r="U169" s="543" t="s">
        <v>6689</v>
      </c>
      <c r="V169" s="544">
        <f>SUM(G169)</f>
        <v>43882</v>
      </c>
      <c r="W169" s="544">
        <v>44895</v>
      </c>
      <c r="X169" s="542" t="s">
        <v>1193</v>
      </c>
      <c r="Y169" s="606">
        <v>1</v>
      </c>
    </row>
    <row r="170" spans="1:25" ht="117" x14ac:dyDescent="0.35">
      <c r="A170" s="588"/>
      <c r="B170" s="586"/>
      <c r="C170" s="543" t="str">
        <f ca="1">IF(G170&lt;TODAY(),"Expired","Active")</f>
        <v>Expired</v>
      </c>
      <c r="D170" s="543" t="s">
        <v>1956</v>
      </c>
      <c r="E170" s="544">
        <v>43165</v>
      </c>
      <c r="F170" s="544">
        <v>43165</v>
      </c>
      <c r="G170" s="544">
        <f>DATE(YEAR(F170)+2,MONTH(F170),DAY(F170)-1)</f>
        <v>43895</v>
      </c>
      <c r="H170" s="543" t="s">
        <v>1957</v>
      </c>
      <c r="I170" s="543" t="s">
        <v>1958</v>
      </c>
      <c r="J170" s="543" t="s">
        <v>6691</v>
      </c>
      <c r="K170" s="543" t="s">
        <v>30</v>
      </c>
      <c r="L170" s="543" t="s">
        <v>15710</v>
      </c>
      <c r="M170" s="543" t="s">
        <v>3640</v>
      </c>
      <c r="N170" s="545" t="str">
        <f>IF(EXACT(M170,"C - COMPANY ACT"),"LP",IF(EXACT(M170,"V- VEST ACT (WITHIN PARLIAMENT) "),"LP",IF(EXACT(M170,"FS - FRIENDLY SOCIETIES ACT"),"LP",IF(EXACT(M170,"UN - UNICORPORATED"),"LA",""))))</f>
        <v>LP</v>
      </c>
      <c r="O170" s="543" t="s">
        <v>8725</v>
      </c>
      <c r="P170" s="543" t="str">
        <f>IF(EXACT(O170,"Overseas Charities Operating in Jamaica"),"Medium",IF(EXACT(O170,"Muslim Groups/Foundations"),"Medium",IF(EXACT(O170,"Churches"),"Low",IF(EXACT(O170,"Benevolent Societies"),"Low",IF(EXACT(O170,"Alumni/Past Students'associations"),"Low",IF(EXACT(O170,"Schools(Government/Private)"),"Low",IF(EXACT(O170,"Govt.Based Trust/Charities"),"Low",IF(EXACT(O170,"Trust"),"Medium",IF(EXACT(O170,"Company Based Foundations"),"Medium",IF(EXACT(O170,"Other Foundations"),"Medium",IF(EXACT(O170,"Unincorporated Groups"),"Medium","")))))))))))</f>
        <v>Medium</v>
      </c>
      <c r="Q170" s="543" t="s">
        <v>11740</v>
      </c>
      <c r="R170" s="543"/>
      <c r="S170" s="543" t="s">
        <v>6692</v>
      </c>
      <c r="T170" s="543" t="s">
        <v>1193</v>
      </c>
      <c r="U170" s="547" t="s">
        <v>1193</v>
      </c>
      <c r="V170" s="544">
        <f>SUM(G170)</f>
        <v>43895</v>
      </c>
      <c r="W170" s="544">
        <v>45029</v>
      </c>
      <c r="X170" s="542" t="s">
        <v>4745</v>
      </c>
      <c r="Y170" s="606">
        <v>1</v>
      </c>
    </row>
    <row r="171" spans="1:25" ht="78" x14ac:dyDescent="0.35">
      <c r="A171" s="581"/>
      <c r="B171" s="578"/>
      <c r="C171" s="543" t="str">
        <f ca="1">IF(G171&lt;TODAY(),"Expired","Active")</f>
        <v>Active</v>
      </c>
      <c r="D171" s="543" t="s">
        <v>3577</v>
      </c>
      <c r="E171" s="544">
        <v>44337</v>
      </c>
      <c r="F171" s="544">
        <v>45798</v>
      </c>
      <c r="G171" s="544">
        <f>DATE(YEAR(F171),MONTH(F171)+18,DAY(F171)-1)</f>
        <v>46346</v>
      </c>
      <c r="H171" s="543" t="s">
        <v>3578</v>
      </c>
      <c r="I171" s="543" t="s">
        <v>8084</v>
      </c>
      <c r="J171" s="543" t="s">
        <v>6694</v>
      </c>
      <c r="K171" s="543" t="s">
        <v>11728</v>
      </c>
      <c r="L171" s="543" t="s">
        <v>5123</v>
      </c>
      <c r="M171" s="543" t="s">
        <v>3640</v>
      </c>
      <c r="N171" s="545" t="str">
        <f>IF(EXACT(M171,"C - COMPANY ACT"),"LP",IF(EXACT(M171,"V- VEST ACT (WITHIN PARLIAMENT) "),"LP",IF(EXACT(M171,"FS - FRIENDLY SOCIETIES ACT"),"LP",IF(EXACT(M171,"UN - UNICORPORATED"),"LA",""))))</f>
        <v>LP</v>
      </c>
      <c r="O171" s="543" t="s">
        <v>8725</v>
      </c>
      <c r="P171" s="543" t="str">
        <f>IF(EXACT(O171,"Overseas Charities Operating in Jamaica"),"Medium",IF(EXACT(O171,"Muslim Groups/Foundations"),"Medium",IF(EXACT(O171,"Churches"),"Low",IF(EXACT(O171,"Benevolent Societies"),"Low",IF(EXACT(O171,"Alumni/Past Students'associations"),"Low",IF(EXACT(O171,"Schools(Government/Private)"),"Low",IF(EXACT(O171,"Govt.Based Trust/Charities"),"Low",IF(EXACT(O171,"Trust"),"Medium",IF(EXACT(O171,"Company Based Foundations"),"Medium",IF(EXACT(O171,"Other Foundations"),"Medium",IF(EXACT(O171,"Unincorporated Groups"),"Medium","")))))))))))</f>
        <v>Medium</v>
      </c>
      <c r="Q171" s="543" t="s">
        <v>12639</v>
      </c>
      <c r="R171" s="543"/>
      <c r="S171" s="546" t="s">
        <v>6695</v>
      </c>
      <c r="T171" s="543" t="s">
        <v>12640</v>
      </c>
      <c r="U171" s="548" t="s">
        <v>12641</v>
      </c>
      <c r="V171" s="544">
        <f>SUM(G171)</f>
        <v>46346</v>
      </c>
      <c r="W171" s="544">
        <v>46111</v>
      </c>
      <c r="X171" s="542" t="s">
        <v>4745</v>
      </c>
      <c r="Y171" s="606">
        <v>1</v>
      </c>
    </row>
    <row r="172" spans="1:25" ht="52" x14ac:dyDescent="0.35">
      <c r="A172" s="581"/>
      <c r="B172" s="578"/>
      <c r="C172" s="543" t="str">
        <f ca="1">IF(G172&lt;TODAY(),"Expired","Active")</f>
        <v>Expired</v>
      </c>
      <c r="D172" s="543" t="s">
        <v>1605</v>
      </c>
      <c r="E172" s="544">
        <v>42955</v>
      </c>
      <c r="F172" s="544">
        <v>42955</v>
      </c>
      <c r="G172" s="544">
        <f>DATE(YEAR(F172)+2,MONTH(F172),DAY(F172)-1)</f>
        <v>43684</v>
      </c>
      <c r="H172" s="543" t="s">
        <v>1622</v>
      </c>
      <c r="I172" s="543" t="s">
        <v>3001</v>
      </c>
      <c r="J172" s="543" t="s">
        <v>6696</v>
      </c>
      <c r="K172" s="543" t="s">
        <v>11728</v>
      </c>
      <c r="L172" s="543" t="s">
        <v>5123</v>
      </c>
      <c r="M172" s="543" t="s">
        <v>3640</v>
      </c>
      <c r="N172" s="545" t="str">
        <f>IF(EXACT(M172,"C - COMPANY ACT"),"LP",IF(EXACT(M172,"V- VEST ACT (WITHIN PARLIAMENT) "),"LP",IF(EXACT(M172,"FS - FRIENDLY SOCIETIES ACT"),"LP",IF(EXACT(M172,"UN - UNICORPORATED"),"LA",""))))</f>
        <v>LP</v>
      </c>
      <c r="O172" s="543" t="s">
        <v>8728</v>
      </c>
      <c r="P172" s="543" t="str">
        <f>IF(EXACT(O172,"Overseas Charities Operating in Jamaica"),"Medium",IF(EXACT(O172,"Muslim Groups/Foundations"),"Medium",IF(EXACT(O172,"Churches"),"Low",IF(EXACT(O172,"Benevolent Societies"),"Low",IF(EXACT(O172,"Alumni/Past Students'associations"),"Low",IF(EXACT(O172,"Schools(Government/Private)"),"Low",IF(EXACT(O172,"Govt.Based Trust/Charities"),"Low",IF(EXACT(O172,"Trust"),"Medium",IF(EXACT(O172,"Company Based Foundations"),"Medium",IF(EXACT(O172,"Other Foundations"),"Medium",IF(EXACT(O172,"Unincorporated Groups"),"Medium","")))))))))))</f>
        <v>Low</v>
      </c>
      <c r="Q172" s="543" t="s">
        <v>16500</v>
      </c>
      <c r="R172" s="543"/>
      <c r="S172" s="546" t="s">
        <v>10575</v>
      </c>
      <c r="T172" s="543" t="s">
        <v>16501</v>
      </c>
      <c r="U172" s="548" t="s">
        <v>16502</v>
      </c>
      <c r="V172" s="544">
        <f>SUM(G172)</f>
        <v>43684</v>
      </c>
      <c r="W172" s="544">
        <v>46133</v>
      </c>
      <c r="X172" s="542" t="s">
        <v>4746</v>
      </c>
      <c r="Y172" s="606">
        <v>1</v>
      </c>
    </row>
    <row r="173" spans="1:25" ht="130" x14ac:dyDescent="0.35">
      <c r="A173" s="508"/>
      <c r="B173" s="587"/>
      <c r="C173" s="543" t="str">
        <f ca="1">IF(G173&lt;TODAY(),"Expired","Active")</f>
        <v>Expired</v>
      </c>
      <c r="D173" s="543" t="s">
        <v>1700</v>
      </c>
      <c r="E173" s="544">
        <v>43017</v>
      </c>
      <c r="F173" s="544">
        <v>43017</v>
      </c>
      <c r="G173" s="544">
        <f>DATE(YEAR(F173)+2,MONTH(F173),DAY(F173)-1)</f>
        <v>43746</v>
      </c>
      <c r="H173" s="543" t="s">
        <v>1712</v>
      </c>
      <c r="I173" s="543" t="s">
        <v>3013</v>
      </c>
      <c r="J173" s="543" t="s">
        <v>6705</v>
      </c>
      <c r="K173" s="543" t="s">
        <v>5122</v>
      </c>
      <c r="L173" s="543" t="s">
        <v>5123</v>
      </c>
      <c r="M173" s="543" t="s">
        <v>3640</v>
      </c>
      <c r="N173" s="543" t="str">
        <f>IF(EXACT(M173,"C - COMPANY ACT"),"LP",IF(EXACT(M173,"V- VEST ACT (WITHIN PARLIAMENT) "),"LP",IF(EXACT(M173,"FS - FRIENDLY SOCIETIES ACT"),"LP",IF(EXACT(M173,"UN - UNICORPORATED"),"LA",""))))</f>
        <v>LP</v>
      </c>
      <c r="O173" s="543" t="s">
        <v>8725</v>
      </c>
      <c r="P173" s="543" t="str">
        <f>IF(EXACT(O173,"Overseas Charities Operating in Jamaica"),"Medium",IF(EXACT(O173,"Muslim Groups/Foundations"),"Medium",IF(EXACT(O173,"Churches"),"Low",IF(EXACT(O173,"Benevolent Societies"),"Low",IF(EXACT(O173,"Alumni/Past Students'associations"),"Low",IF(EXACT(O173,"Schools(Government/Private)"),"Low",IF(EXACT(O173,"Govt.Based Trust/Charities"),"Low",IF(EXACT(O173,"Trust"),"Medium",IF(EXACT(O173,"Company Based Foundations"),"Medium",IF(EXACT(O173,"Other Foundations"),"Medium",IF(EXACT(O173,"Unincorporated Groups"),"Medium","")))))))))))</f>
        <v>Medium</v>
      </c>
      <c r="Q173" s="543"/>
      <c r="R173" s="543"/>
      <c r="S173" s="543" t="s">
        <v>6706</v>
      </c>
      <c r="T173" s="543" t="s">
        <v>1731</v>
      </c>
      <c r="U173" s="543" t="s">
        <v>1193</v>
      </c>
      <c r="V173" s="544">
        <f>SUM(G173)</f>
        <v>43746</v>
      </c>
      <c r="W173" s="544">
        <v>44901</v>
      </c>
      <c r="X173" s="542" t="s">
        <v>1193</v>
      </c>
      <c r="Y173" s="606">
        <v>1</v>
      </c>
    </row>
    <row r="174" spans="1:25" ht="130" x14ac:dyDescent="0.35">
      <c r="A174" s="581" t="s">
        <v>1193</v>
      </c>
      <c r="B174" s="578"/>
      <c r="C174" s="543" t="str">
        <f ca="1">IF(G174&lt;TODAY(),"Expired","Active")</f>
        <v>Expired</v>
      </c>
      <c r="D174" s="543" t="s">
        <v>2333</v>
      </c>
      <c r="E174" s="544">
        <v>43594</v>
      </c>
      <c r="F174" s="544">
        <v>43594</v>
      </c>
      <c r="G174" s="544">
        <f>DATE(YEAR(F174)+2,MONTH(F174),DAY(F174)-1)</f>
        <v>44324</v>
      </c>
      <c r="H174" s="543" t="s">
        <v>2282</v>
      </c>
      <c r="I174" s="543" t="s">
        <v>2974</v>
      </c>
      <c r="J174" s="543" t="s">
        <v>6707</v>
      </c>
      <c r="K174" s="543" t="s">
        <v>24</v>
      </c>
      <c r="L174" s="543" t="s">
        <v>5123</v>
      </c>
      <c r="M174" s="543" t="s">
        <v>3640</v>
      </c>
      <c r="N174" s="545" t="str">
        <f>IF(EXACT(M174,"C - COMPANY ACT"),"LP",IF(EXACT(M174,"V- VEST ACT (WITHIN PARLIAMENT) "),"LP",IF(EXACT(M174,"FS - FRIENDLY SOCIETIES ACT"),"LP",IF(EXACT(M174,"UN - UNICORPORATED"),"LA",""))))</f>
        <v>LP</v>
      </c>
      <c r="O174" s="543" t="s">
        <v>8728</v>
      </c>
      <c r="P174" s="543" t="str">
        <f>IF(EXACT(O174,"Overseas Charities Operating in Jamaica"),"Medium",IF(EXACT(O174,"Muslim Groups/Foundations"),"Medium",IF(EXACT(O174,"Churches"),"Low",IF(EXACT(O174,"Benevolent Societies"),"Low",IF(EXACT(O174,"Alumni/Past Students'associations"),"Low",IF(EXACT(O174,"Schools(Government/Private)"),"Low",IF(EXACT(O174,"Govt.Based Trust/Charities"),"Low",IF(EXACT(O174,"Trust"),"Medium",IF(EXACT(O174,"Company Based Foundations"),"Medium",IF(EXACT(O174,"Other Foundations"),"Medium",IF(EXACT(O174,"Unincorporated Groups"),"Medium","")))))))))))</f>
        <v>Low</v>
      </c>
      <c r="Q174" s="543" t="s">
        <v>16372</v>
      </c>
      <c r="R174" s="543"/>
      <c r="S174" s="546" t="s">
        <v>10354</v>
      </c>
      <c r="T174" s="543" t="s">
        <v>16373</v>
      </c>
      <c r="U174" s="548" t="s">
        <v>16374</v>
      </c>
      <c r="V174" s="544">
        <f>SUM(G174)</f>
        <v>44324</v>
      </c>
      <c r="W174" s="544">
        <v>46080</v>
      </c>
      <c r="X174" s="542" t="s">
        <v>4745</v>
      </c>
      <c r="Y174" s="606">
        <v>1</v>
      </c>
    </row>
    <row r="175" spans="1:25" ht="52" x14ac:dyDescent="0.35">
      <c r="A175" s="581"/>
      <c r="B175" s="578"/>
      <c r="C175" s="543" t="str">
        <f ca="1">IF(G175&lt;TODAY(),"Expired","Active")</f>
        <v>Expired</v>
      </c>
      <c r="D175" s="543" t="s">
        <v>3661</v>
      </c>
      <c r="E175" s="544">
        <v>43832</v>
      </c>
      <c r="F175" s="544">
        <v>43832</v>
      </c>
      <c r="G175" s="544">
        <f>DATE(YEAR(F175)+2,MONTH(F175),DAY(F175)-1)</f>
        <v>44562</v>
      </c>
      <c r="H175" s="543" t="s">
        <v>2459</v>
      </c>
      <c r="I175" s="543" t="s">
        <v>2460</v>
      </c>
      <c r="J175" s="543" t="s">
        <v>6708</v>
      </c>
      <c r="K175" s="543" t="s">
        <v>24</v>
      </c>
      <c r="L175" s="543" t="s">
        <v>5123</v>
      </c>
      <c r="M175" s="543" t="s">
        <v>3640</v>
      </c>
      <c r="N175" s="545" t="str">
        <f>IF(EXACT(M175,"C - COMPANY ACT"),"LP",IF(EXACT(M175,"V- VEST ACT (WITHIN PARLIAMENT) "),"LP",IF(EXACT(M175,"FS - FRIENDLY SOCIETIES ACT"),"LP",IF(EXACT(M175,"UN - UNICORPORATED"),"LA",""))))</f>
        <v>LP</v>
      </c>
      <c r="O175" s="543" t="s">
        <v>8725</v>
      </c>
      <c r="P175" s="543" t="str">
        <f>IF(EXACT(O175,"Overseas Charities Operating in Jamaica"),"Medium",IF(EXACT(O175,"Muslim Groups/Foundations"),"Medium",IF(EXACT(O175,"Churches"),"Low",IF(EXACT(O175,"Benevolent Societies"),"Low",IF(EXACT(O175,"Alumni/Past Students'associations"),"Low",IF(EXACT(O175,"Schools(Government/Private)"),"Low",IF(EXACT(O175,"Govt.Based Trust/Charities"),"Low",IF(EXACT(O175,"Trust"),"Medium",IF(EXACT(O175,"Company Based Foundations"),"Medium",IF(EXACT(O175,"Other Foundations"),"Medium",IF(EXACT(O175,"Unincorporated Groups"),"Medium","")))))))))))</f>
        <v>Medium</v>
      </c>
      <c r="Q175" s="543" t="s">
        <v>12699</v>
      </c>
      <c r="R175" s="543"/>
      <c r="S175" s="546" t="s">
        <v>6709</v>
      </c>
      <c r="T175" s="543" t="s">
        <v>16776</v>
      </c>
      <c r="U175" s="548" t="s">
        <v>12700</v>
      </c>
      <c r="V175" s="544">
        <f>SUM(G175)</f>
        <v>44562</v>
      </c>
      <c r="W175" s="544">
        <v>46202</v>
      </c>
      <c r="X175" s="542" t="s">
        <v>4745</v>
      </c>
      <c r="Y175" s="606">
        <v>1</v>
      </c>
    </row>
    <row r="176" spans="1:25" ht="52" x14ac:dyDescent="0.35">
      <c r="A176" s="577"/>
      <c r="B176" s="578"/>
      <c r="C176" s="543" t="str">
        <f ca="1">IF(G176&lt;TODAY(),"Expired","Active")</f>
        <v>Expired</v>
      </c>
      <c r="D176" s="543" t="s">
        <v>3665</v>
      </c>
      <c r="E176" s="544">
        <v>43690</v>
      </c>
      <c r="F176" s="544">
        <v>43690</v>
      </c>
      <c r="G176" s="544">
        <f>DATE(YEAR(F176)+2,MONTH(F176),DAY(F176)-1)</f>
        <v>44420</v>
      </c>
      <c r="H176" s="543" t="s">
        <v>2368</v>
      </c>
      <c r="I176" s="543" t="s">
        <v>2369</v>
      </c>
      <c r="J176" s="543" t="s">
        <v>6714</v>
      </c>
      <c r="K176" s="543" t="s">
        <v>30</v>
      </c>
      <c r="L176" s="543" t="s">
        <v>15709</v>
      </c>
      <c r="M176" s="543" t="s">
        <v>3640</v>
      </c>
      <c r="N176" s="545" t="str">
        <f>IF(EXACT(M176,"C - COMPANY ACT"),"LP",IF(EXACT(M176,"V- VEST ACT (WITHIN PARLIAMENT) "),"LP",IF(EXACT(M176,"FS - FRIENDLY SOCIETIES ACT"),"LP",IF(EXACT(M176,"UN - UNICORPORATED"),"LA",""))))</f>
        <v>LP</v>
      </c>
      <c r="O176" s="543" t="s">
        <v>8725</v>
      </c>
      <c r="P176" s="543" t="str">
        <f>IF(EXACT(O176,"Overseas Charities Operating in Jamaica"),"Medium",IF(EXACT(O176,"Muslim Groups/Foundations"),"Medium",IF(EXACT(O176,"Churches"),"Low",IF(EXACT(O176,"Benevolent Societies"),"Low",IF(EXACT(O176,"Alumni/Past Students'associations"),"Low",IF(EXACT(O176,"Schools(Government/Private)"),"Low",IF(EXACT(O176,"Govt.Based Trust/Charities"),"Low",IF(EXACT(O176,"Trust"),"Medium",IF(EXACT(O176,"Company Based Foundations"),"Medium",IF(EXACT(O176,"Other Foundations"),"Medium",IF(EXACT(O176,"Unincorporated Groups"),"Medium","")))))))))))</f>
        <v>Medium</v>
      </c>
      <c r="Q176" s="543" t="s">
        <v>16446</v>
      </c>
      <c r="R176" s="543"/>
      <c r="S176" s="546" t="s">
        <v>10578</v>
      </c>
      <c r="T176" s="543" t="s">
        <v>16447</v>
      </c>
      <c r="U176" s="548" t="s">
        <v>16448</v>
      </c>
      <c r="V176" s="544">
        <f>SUM(G176)</f>
        <v>44420</v>
      </c>
      <c r="W176" s="544">
        <v>46106</v>
      </c>
      <c r="X176" s="542" t="s">
        <v>4745</v>
      </c>
      <c r="Y176" s="606">
        <v>1</v>
      </c>
    </row>
    <row r="177" spans="1:25" ht="78" x14ac:dyDescent="0.35">
      <c r="A177" s="577"/>
      <c r="B177" s="578"/>
      <c r="C177" s="543" t="str">
        <f ca="1">IF(G177&lt;TODAY(),"Expired","Active")</f>
        <v>Expired</v>
      </c>
      <c r="D177" s="543" t="s">
        <v>2203</v>
      </c>
      <c r="E177" s="544">
        <v>43495</v>
      </c>
      <c r="F177" s="544">
        <v>43495</v>
      </c>
      <c r="G177" s="544">
        <f>DATE(YEAR(F177)+2,MONTH(F177),DAY(F177)-1)</f>
        <v>44225</v>
      </c>
      <c r="H177" s="543" t="s">
        <v>4877</v>
      </c>
      <c r="I177" s="543" t="s">
        <v>5079</v>
      </c>
      <c r="J177" s="543" t="s">
        <v>6725</v>
      </c>
      <c r="K177" s="543" t="s">
        <v>718</v>
      </c>
      <c r="L177" s="543" t="s">
        <v>5123</v>
      </c>
      <c r="M177" s="543" t="s">
        <v>3640</v>
      </c>
      <c r="N177" s="545" t="str">
        <f>IF(EXACT(M177,"C - COMPANY ACT"),"LP",IF(EXACT(M177,"V- VEST ACT (WITHIN PARLIAMENT) "),"LP",IF(EXACT(M177,"FS - FRIENDLY SOCIETIES ACT"),"LP",IF(EXACT(M177,"UN - UNICORPORATED"),"LA",""))))</f>
        <v>LP</v>
      </c>
      <c r="O177" s="543" t="s">
        <v>8725</v>
      </c>
      <c r="P177" s="543" t="str">
        <f>IF(EXACT(O177,"Overseas Charities Operating in Jamaica"),"Medium",IF(EXACT(O177,"Muslim Groups/Foundations"),"Medium",IF(EXACT(O177,"Churches"),"Low",IF(EXACT(O177,"Benevolent Societies"),"Low",IF(EXACT(O177,"Alumni/Past Students'associations"),"Low",IF(EXACT(O177,"Schools(Government/Private)"),"Low",IF(EXACT(O177,"Govt.Based Trust/Charities"),"Low",IF(EXACT(O177,"Trust"),"Medium",IF(EXACT(O177,"Company Based Foundations"),"Medium",IF(EXACT(O177,"Other Foundations"),"Medium",IF(EXACT(O177,"Unincorporated Groups"),"Medium","")))))))))))</f>
        <v>Medium</v>
      </c>
      <c r="Q177" s="542" t="s">
        <v>12734</v>
      </c>
      <c r="R177" s="542"/>
      <c r="S177" s="543" t="s">
        <v>5080</v>
      </c>
      <c r="T177" s="543" t="s">
        <v>12732</v>
      </c>
      <c r="U177" s="548" t="s">
        <v>12733</v>
      </c>
      <c r="V177" s="544">
        <f>SUM(G177)</f>
        <v>44225</v>
      </c>
      <c r="W177" s="544">
        <v>44846</v>
      </c>
      <c r="X177" s="542" t="s">
        <v>4745</v>
      </c>
      <c r="Y177" s="606">
        <v>1</v>
      </c>
    </row>
    <row r="178" spans="1:25" ht="65" x14ac:dyDescent="0.35">
      <c r="A178" s="583"/>
      <c r="B178" s="584"/>
      <c r="C178" s="416" t="str">
        <f ca="1">IF(G178&lt;TODAY(),"Expired","Active")</f>
        <v>Expired</v>
      </c>
      <c r="D178" s="416" t="s">
        <v>1070</v>
      </c>
      <c r="E178" s="563">
        <v>42282</v>
      </c>
      <c r="F178" s="563">
        <v>42282</v>
      </c>
      <c r="G178" s="563">
        <f>DATE(YEAR(F178)+2,MONTH(F178),DAY(F178)-1)</f>
        <v>43012</v>
      </c>
      <c r="H178" s="416" t="s">
        <v>1071</v>
      </c>
      <c r="I178" s="416" t="s">
        <v>3172</v>
      </c>
      <c r="J178" s="416" t="s">
        <v>6727</v>
      </c>
      <c r="K178" s="416" t="s">
        <v>24</v>
      </c>
      <c r="L178" s="416" t="s">
        <v>5123</v>
      </c>
      <c r="M178" s="416" t="s">
        <v>3640</v>
      </c>
      <c r="N178" s="564" t="str">
        <f>IF(EXACT(M178,"C - COMPANY ACT"),"LP",IF(EXACT(M178,"V- VEST ACT (WITHIN PARLIAMENT) "),"LP",IF(EXACT(M178,"FS - FRIENDLY SOCIETIES ACT"),"LP",IF(EXACT(M178,"UN - UNICORPORATED"),"LA",""))))</f>
        <v>LP</v>
      </c>
      <c r="O178" s="416" t="s">
        <v>8727</v>
      </c>
      <c r="P178" s="416" t="str">
        <f>IF(EXACT(O178,"Overseas Charities Operating in Jamaica"),"Medium",IF(EXACT(O178,"Muslim Groups/Foundations"),"Medium",IF(EXACT(O178,"Churches"),"Low",IF(EXACT(O178,"Benevolent Societies"),"Low",IF(EXACT(O178,"Alumni/Past Students'associations"),"Low",IF(EXACT(O178,"Schools(Government/Private)"),"Low",IF(EXACT(O178,"Govt.Based Trust/Charities"),"Low",IF(EXACT(O178,"Trust"),"Medium",IF(EXACT(O178,"Company Based Foundations"),"Medium",IF(EXACT(O178,"Other Foundations"),"Medium",IF(EXACT(O178,"Unincorporated Groups"),"Medium","")))))))))))</f>
        <v>Medium</v>
      </c>
      <c r="Q178" s="543" t="s">
        <v>16159</v>
      </c>
      <c r="R178" s="543"/>
      <c r="S178" s="546" t="s">
        <v>16160</v>
      </c>
      <c r="T178" s="543" t="s">
        <v>16161</v>
      </c>
      <c r="U178" s="548" t="s">
        <v>16162</v>
      </c>
      <c r="V178" s="544">
        <f>SUM(G178)</f>
        <v>43012</v>
      </c>
      <c r="W178" s="544">
        <v>46043</v>
      </c>
      <c r="X178" s="542" t="s">
        <v>4745</v>
      </c>
      <c r="Y178" s="606">
        <v>1</v>
      </c>
    </row>
    <row r="179" spans="1:25" ht="78" x14ac:dyDescent="0.35">
      <c r="A179" s="577"/>
      <c r="B179" s="578"/>
      <c r="C179" s="543" t="str">
        <f ca="1">IF(G179&lt;TODAY(),"Expired","Active")</f>
        <v>Expired</v>
      </c>
      <c r="D179" s="543" t="s">
        <v>1910</v>
      </c>
      <c r="E179" s="544">
        <v>43177</v>
      </c>
      <c r="F179" s="544">
        <v>43909</v>
      </c>
      <c r="G179" s="544">
        <f>DATE(YEAR(F179)+2,MONTH(F179),DAY(F179)-1)</f>
        <v>44638</v>
      </c>
      <c r="H179" s="543" t="s">
        <v>4692</v>
      </c>
      <c r="I179" s="543" t="s">
        <v>8087</v>
      </c>
      <c r="J179" s="543" t="s">
        <v>10211</v>
      </c>
      <c r="K179" s="543" t="s">
        <v>3409</v>
      </c>
      <c r="L179" s="543" t="s">
        <v>3368</v>
      </c>
      <c r="M179" s="543" t="s">
        <v>3640</v>
      </c>
      <c r="N179" s="545" t="str">
        <f>IF(EXACT(M179,"C - COMPANY ACT"),"LP",IF(EXACT(M179,"V- VEST ACT (WITHIN PARLIAMENT) "),"LP",IF(EXACT(M179,"FS - FRIENDLY SOCIETIES ACT"),"LP",IF(EXACT(M179,"UN - UNICORPORATED"),"LA",""))))</f>
        <v>LP</v>
      </c>
      <c r="O179" s="543" t="s">
        <v>8725</v>
      </c>
      <c r="P179" s="543" t="str">
        <f>IF(EXACT(O179,"Overseas Charities Operating in Jamaica"),"Medium",IF(EXACT(O179,"Muslim Groups/Foundations"),"Medium",IF(EXACT(O179,"Churches"),"Low",IF(EXACT(O179,"Benevolent Societies"),"Low",IF(EXACT(O179,"Alumni/Past Students'associations"),"Low",IF(EXACT(O179,"Schools(Government/Private)"),"Low",IF(EXACT(O179,"Govt.Based Trust/Charities"),"Low",IF(EXACT(O179,"Trust"),"Medium",IF(EXACT(O179,"Company Based Foundations"),"Medium",IF(EXACT(O179,"Other Foundations"),"Medium",IF(EXACT(O179,"Unincorporated Groups"),"Medium","")))))))))))</f>
        <v>Medium</v>
      </c>
      <c r="Q179" s="543" t="s">
        <v>1193</v>
      </c>
      <c r="R179" s="543"/>
      <c r="S179" s="546" t="s">
        <v>4471</v>
      </c>
      <c r="T179" s="543" t="s">
        <v>3479</v>
      </c>
      <c r="U179" s="548" t="s">
        <v>9133</v>
      </c>
      <c r="V179" s="544">
        <f>SUM(G179)</f>
        <v>44638</v>
      </c>
      <c r="W179" s="544">
        <v>45706</v>
      </c>
      <c r="X179" s="542" t="s">
        <v>4745</v>
      </c>
      <c r="Y179" s="606">
        <v>1</v>
      </c>
    </row>
    <row r="180" spans="1:25" ht="26" x14ac:dyDescent="0.35">
      <c r="A180" s="577"/>
      <c r="B180" s="578"/>
      <c r="C180" s="543" t="str">
        <f ca="1">IF(G180&lt;TODAY(),"Expired","Active")</f>
        <v>Expired</v>
      </c>
      <c r="D180" s="543" t="s">
        <v>16272</v>
      </c>
      <c r="E180" s="544">
        <v>42073</v>
      </c>
      <c r="F180" s="544">
        <v>42073</v>
      </c>
      <c r="G180" s="544">
        <f>DATE(YEAR(F180)+2,MONTH(F180),DAY(F180)-1)</f>
        <v>42803</v>
      </c>
      <c r="H180" s="543" t="s">
        <v>856</v>
      </c>
      <c r="I180" s="543" t="s">
        <v>857</v>
      </c>
      <c r="J180" s="543" t="s">
        <v>6733</v>
      </c>
      <c r="K180" s="543" t="s">
        <v>11728</v>
      </c>
      <c r="L180" s="543" t="s">
        <v>5123</v>
      </c>
      <c r="M180" s="543" t="s">
        <v>3640</v>
      </c>
      <c r="N180" s="545" t="str">
        <f>IF(EXACT(M180,"C - COMPANY ACT"),"LP",IF(EXACT(M180,"V- VEST ACT (WITHIN PARLIAMENT) "),"LP",IF(EXACT(M180,"FS - FRIENDLY SOCIETIES ACT"),"LP",IF(EXACT(M180,"UN - UNICORPORATED"),"LA",""))))</f>
        <v>LP</v>
      </c>
      <c r="O180" s="543" t="s">
        <v>8725</v>
      </c>
      <c r="P180" s="543" t="str">
        <f>IF(EXACT(O180,"Overseas Charities Operating in Jamaica"),"Medium",IF(EXACT(O180,"Muslim Groups/Foundations"),"Medium",IF(EXACT(O180,"Churches"),"Low",IF(EXACT(O180,"Benevolent Societies"),"Low",IF(EXACT(O180,"Alumni/Past Students'associations"),"Low",IF(EXACT(O180,"Schools(Government/Private)"),"Low",IF(EXACT(O180,"Govt.Based Trust/Charities"),"Low",IF(EXACT(O180,"Trust"),"Medium",IF(EXACT(O180,"Company Based Foundations"),"Medium",IF(EXACT(O180,"Other Foundations"),"Medium",IF(EXACT(O180,"Unincorporated Groups"),"Medium","")))))))))))</f>
        <v>Medium</v>
      </c>
      <c r="Q180" s="543" t="s">
        <v>16273</v>
      </c>
      <c r="R180" s="543"/>
      <c r="S180" s="546" t="s">
        <v>10588</v>
      </c>
      <c r="T180" s="543" t="s">
        <v>879</v>
      </c>
      <c r="U180" s="548" t="s">
        <v>16274</v>
      </c>
      <c r="V180" s="544">
        <f>SUM(G180)</f>
        <v>42803</v>
      </c>
      <c r="W180" s="544">
        <v>46063</v>
      </c>
      <c r="X180" s="542" t="s">
        <v>4745</v>
      </c>
      <c r="Y180" s="606">
        <v>1</v>
      </c>
    </row>
    <row r="181" spans="1:25" ht="351" x14ac:dyDescent="0.35">
      <c r="A181" s="583" t="s">
        <v>1193</v>
      </c>
      <c r="B181" s="584"/>
      <c r="C181" s="543" t="str">
        <f ca="1">IF(G181&lt;TODAY(),"Expired","Active")</f>
        <v>Expired</v>
      </c>
      <c r="D181" s="543" t="s">
        <v>4190</v>
      </c>
      <c r="E181" s="544">
        <v>43628</v>
      </c>
      <c r="F181" s="544">
        <v>45455</v>
      </c>
      <c r="G181" s="544">
        <f>DATE(YEAR(F181)+2,MONTH(F181),DAY(F181)-1)</f>
        <v>46184</v>
      </c>
      <c r="H181" s="543" t="s">
        <v>2241</v>
      </c>
      <c r="I181" s="543" t="s">
        <v>2242</v>
      </c>
      <c r="J181" s="543" t="s">
        <v>6735</v>
      </c>
      <c r="K181" s="543" t="s">
        <v>11728</v>
      </c>
      <c r="L181" s="543" t="s">
        <v>5123</v>
      </c>
      <c r="M181" s="543" t="s">
        <v>3640</v>
      </c>
      <c r="N181" s="545" t="str">
        <f>IF(EXACT(M181,"C - COMPANY ACT"),"LP",IF(EXACT(M181,"V- VEST ACT (WITHIN PARLIAMENT) "),"LP",IF(EXACT(M181,"FS - FRIENDLY SOCIETIES ACT"),"LP",IF(EXACT(M181,"UN - UNICORPORATED"),"LA",""))))</f>
        <v>LP</v>
      </c>
      <c r="O181" s="543" t="s">
        <v>8725</v>
      </c>
      <c r="P181" s="543" t="str">
        <f>IF(EXACT(O181,"Overseas Charities Operating in Jamaica"),"Medium",IF(EXACT(O181,"Muslim Groups/Foundations"),"Medium",IF(EXACT(O181,"Churches"),"Low",IF(EXACT(O181,"Benevolent Societies"),"Low",IF(EXACT(O181,"Alumni/Past Students'associations"),"Low",IF(EXACT(O181,"Schools(Government/Private)"),"Low",IF(EXACT(O181,"Govt.Based Trust/Charities"),"Low",IF(EXACT(O181,"Trust"),"Medium",IF(EXACT(O181,"Company Based Foundations"),"Medium",IF(EXACT(O181,"Other Foundations"),"Medium",IF(EXACT(O181,"Unincorporated Groups"),"Medium","")))))))))))</f>
        <v>Medium</v>
      </c>
      <c r="Q181" s="543" t="s">
        <v>12269</v>
      </c>
      <c r="R181" s="543"/>
      <c r="S181" s="543" t="s">
        <v>6736</v>
      </c>
      <c r="T181" s="543" t="s">
        <v>16507</v>
      </c>
      <c r="U181" s="548" t="s">
        <v>16508</v>
      </c>
      <c r="V181" s="544">
        <f>SUM(G181)</f>
        <v>46184</v>
      </c>
      <c r="W181" s="544">
        <v>46134</v>
      </c>
      <c r="X181" s="542" t="s">
        <v>4746</v>
      </c>
      <c r="Y181" s="606">
        <v>1</v>
      </c>
    </row>
    <row r="182" spans="1:25" ht="65" x14ac:dyDescent="0.35">
      <c r="A182" s="577"/>
      <c r="B182" s="578"/>
      <c r="C182" s="543" t="str">
        <f ca="1">IF(G182&lt;TODAY(),"Expired","Active")</f>
        <v>Expired</v>
      </c>
      <c r="D182" s="543" t="s">
        <v>751</v>
      </c>
      <c r="E182" s="544">
        <v>41969</v>
      </c>
      <c r="F182" s="544">
        <v>42699</v>
      </c>
      <c r="G182" s="544">
        <f>DATE(YEAR(F182)+2,MONTH(F182),DAY(F182)-1)</f>
        <v>43428</v>
      </c>
      <c r="H182" s="543" t="s">
        <v>752</v>
      </c>
      <c r="I182" s="543" t="s">
        <v>3231</v>
      </c>
      <c r="J182" s="543" t="s">
        <v>6738</v>
      </c>
      <c r="K182" s="543" t="s">
        <v>74</v>
      </c>
      <c r="L182" s="543" t="s">
        <v>15710</v>
      </c>
      <c r="M182" s="543" t="s">
        <v>3640</v>
      </c>
      <c r="N182" s="545" t="str">
        <f>IF(EXACT(M182,"C - COMPANY ACT"),"LP",IF(EXACT(M182,"V- VEST ACT (WITHIN PARLIAMENT) "),"LP",IF(EXACT(M182,"FS - FRIENDLY SOCIETIES ACT"),"LP",IF(EXACT(M182,"UN - UNICORPORATED"),"LA",""))))</f>
        <v>LP</v>
      </c>
      <c r="O182" s="543" t="s">
        <v>8725</v>
      </c>
      <c r="P182" s="543" t="str">
        <f>IF(EXACT(O182,"Overseas Charities Operating in Jamaica"),"Medium",IF(EXACT(O182,"Muslim Groups/Foundations"),"Medium",IF(EXACT(O182,"Churches"),"Low",IF(EXACT(O182,"Benevolent Societies"),"Low",IF(EXACT(O182,"Alumni/Past Students'associations"),"Low",IF(EXACT(O182,"Schools(Government/Private)"),"Low",IF(EXACT(O182,"Govt.Based Trust/Charities"),"Low",IF(EXACT(O182,"Trust"),"Medium",IF(EXACT(O182,"Company Based Foundations"),"Medium",IF(EXACT(O182,"Other Foundations"),"Medium",IF(EXACT(O182,"Unincorporated Groups"),"Medium","")))))))))))</f>
        <v>Medium</v>
      </c>
      <c r="Q182" s="543"/>
      <c r="R182" s="543"/>
      <c r="S182" s="546" t="s">
        <v>5082</v>
      </c>
      <c r="T182" s="543" t="s">
        <v>753</v>
      </c>
      <c r="U182" s="548" t="s">
        <v>6739</v>
      </c>
      <c r="V182" s="544">
        <f>SUM(G182)</f>
        <v>43428</v>
      </c>
      <c r="W182" s="544" t="s">
        <v>14538</v>
      </c>
      <c r="X182" s="542" t="s">
        <v>4745</v>
      </c>
      <c r="Y182" s="606">
        <v>1</v>
      </c>
    </row>
    <row r="183" spans="1:25" ht="156" x14ac:dyDescent="0.35">
      <c r="A183" s="507"/>
      <c r="B183" s="587"/>
      <c r="C183" s="543" t="str">
        <f ca="1">IF(G183&lt;TODAY(),"Expired","Active")</f>
        <v>Expired</v>
      </c>
      <c r="D183" s="543" t="s">
        <v>1743</v>
      </c>
      <c r="E183" s="544">
        <v>43060</v>
      </c>
      <c r="F183" s="544">
        <v>43060</v>
      </c>
      <c r="G183" s="544">
        <f>DATE(YEAR(F183)+2,MONTH(F183),DAY(F183)-1)</f>
        <v>43789</v>
      </c>
      <c r="H183" s="543" t="s">
        <v>4693</v>
      </c>
      <c r="I183" s="543" t="s">
        <v>8089</v>
      </c>
      <c r="J183" s="543" t="s">
        <v>6740</v>
      </c>
      <c r="K183" s="543" t="s">
        <v>3380</v>
      </c>
      <c r="L183" s="543" t="s">
        <v>3368</v>
      </c>
      <c r="M183" s="548" t="s">
        <v>3639</v>
      </c>
      <c r="N183" s="545" t="str">
        <f>IF(EXACT(M183,"C - COMPANY ACT"),"LP",IF(EXACT(M183,"V- VEST ACT (WITHIN PARLIAMENT) "),"LP",IF(EXACT(M183,"FS - FRIENDLY SOCIETIES ACT"),"LP",IF(EXACT(M183,"UN - UNICORPORATED"),"LA",""))))</f>
        <v>LA</v>
      </c>
      <c r="O183" s="543" t="s">
        <v>8734</v>
      </c>
      <c r="P183" s="543" t="str">
        <f>IF(EXACT(O183,"Overseas Charities Operating in Jamaica"),"Medium",IF(EXACT(O183,"Muslim Groups/Foundations"),"Medium",IF(EXACT(O183,"Churches"),"Low",IF(EXACT(O183,"Benevolent Societies"),"Low",IF(EXACT(O183,"Alumni/Past Students'associations"),"Low",IF(EXACT(O183,"Schools(Government/Private)"),"Low",IF(EXACT(O183,"Govt.Based Trust/Charities"),"Low",IF(EXACT(O183,"Trust"),"Medium",IF(EXACT(O183,"Company Based Foundations"),"Medium",IF(EXACT(O183,"Other Foundations"),"Medium",IF(EXACT(O183,"Unincorporated Groups"),"Medium","")))))))))))</f>
        <v>Medium</v>
      </c>
      <c r="Q183" s="543"/>
      <c r="R183" s="543"/>
      <c r="S183" s="543" t="s">
        <v>3480</v>
      </c>
      <c r="T183" s="543" t="s">
        <v>3481</v>
      </c>
      <c r="U183" s="548" t="s">
        <v>6741</v>
      </c>
      <c r="V183" s="544">
        <f>SUM(G183)</f>
        <v>43789</v>
      </c>
      <c r="W183" s="544"/>
      <c r="X183" s="542" t="s">
        <v>4745</v>
      </c>
      <c r="Y183" s="606">
        <v>1</v>
      </c>
    </row>
    <row r="184" spans="1:25" ht="26" x14ac:dyDescent="0.35">
      <c r="A184" s="577"/>
      <c r="B184" s="578"/>
      <c r="C184" s="543" t="str">
        <f ca="1">IF(G184&lt;TODAY(),"Expired","Active")</f>
        <v>Expired</v>
      </c>
      <c r="D184" s="543" t="s">
        <v>3268</v>
      </c>
      <c r="E184" s="544">
        <v>44166</v>
      </c>
      <c r="F184" s="544">
        <v>44166</v>
      </c>
      <c r="G184" s="544">
        <f>DATE(YEAR(F184)+2,MONTH(F184),DAY(F184)-1)</f>
        <v>44895</v>
      </c>
      <c r="H184" s="543" t="s">
        <v>3269</v>
      </c>
      <c r="I184" s="543" t="s">
        <v>8090</v>
      </c>
      <c r="J184" s="543" t="s">
        <v>6742</v>
      </c>
      <c r="K184" s="543" t="s">
        <v>74</v>
      </c>
      <c r="L184" s="543" t="s">
        <v>15710</v>
      </c>
      <c r="M184" s="543" t="s">
        <v>3640</v>
      </c>
      <c r="N184" s="545" t="str">
        <f>IF(EXACT(M184,"C - COMPANY ACT"),"LP",IF(EXACT(M184,"V- VEST ACT (WITHIN PARLIAMENT) "),"LP",IF(EXACT(M184,"FS - FRIENDLY SOCIETIES ACT"),"LP",IF(EXACT(M184,"UN - UNICORPORATED"),"LA",""))))</f>
        <v>LP</v>
      </c>
      <c r="O184" s="543" t="s">
        <v>8725</v>
      </c>
      <c r="P184" s="543" t="str">
        <f>IF(EXACT(O184,"Overseas Charities Operating in Jamaica"),"Medium",IF(EXACT(O184,"Muslim Groups/Foundations"),"Medium",IF(EXACT(O184,"Churches"),"Low",IF(EXACT(O184,"Benevolent Societies"),"Low",IF(EXACT(O184,"Alumni/Past Students'associations"),"Low",IF(EXACT(O184,"Schools(Government/Private)"),"Low",IF(EXACT(O184,"Govt.Based Trust/Charities"),"Low",IF(EXACT(O184,"Trust"),"Medium",IF(EXACT(O184,"Company Based Foundations"),"Medium",IF(EXACT(O184,"Other Foundations"),"Medium",IF(EXACT(O184,"Unincorporated Groups"),"Medium","")))))))))))</f>
        <v>Medium</v>
      </c>
      <c r="Q184" s="543" t="s">
        <v>14062</v>
      </c>
      <c r="R184" s="543"/>
      <c r="S184" s="546" t="s">
        <v>6743</v>
      </c>
      <c r="T184" s="543" t="s">
        <v>14063</v>
      </c>
      <c r="U184" s="548" t="s">
        <v>14064</v>
      </c>
      <c r="V184" s="544">
        <f>SUM(G184)</f>
        <v>44895</v>
      </c>
      <c r="W184" s="544">
        <v>45560</v>
      </c>
      <c r="X184" s="542" t="s">
        <v>4745</v>
      </c>
      <c r="Y184" s="606">
        <v>1</v>
      </c>
    </row>
    <row r="185" spans="1:25" ht="104" x14ac:dyDescent="0.35">
      <c r="A185" s="577"/>
      <c r="B185" s="578"/>
      <c r="C185" s="543" t="str">
        <f ca="1">IF(G185&lt;TODAY(),"Expired","Active")</f>
        <v>Expired</v>
      </c>
      <c r="D185" s="543" t="s">
        <v>2153</v>
      </c>
      <c r="E185" s="544">
        <v>43453</v>
      </c>
      <c r="F185" s="544">
        <v>43453</v>
      </c>
      <c r="G185" s="544">
        <f>DATE(YEAR(F185)+2,MONTH(F185),DAY(F185)-1)</f>
        <v>44183</v>
      </c>
      <c r="H185" s="543" t="s">
        <v>2154</v>
      </c>
      <c r="I185" s="543" t="s">
        <v>2965</v>
      </c>
      <c r="J185" s="543" t="s">
        <v>6757</v>
      </c>
      <c r="K185" s="543" t="s">
        <v>11728</v>
      </c>
      <c r="L185" s="543" t="s">
        <v>5123</v>
      </c>
      <c r="M185" s="543" t="s">
        <v>3640</v>
      </c>
      <c r="N185" s="545" t="str">
        <f>IF(EXACT(M185,"C - COMPANY ACT"),"LP",IF(EXACT(M185,"V- VEST ACT (WITHIN PARLIAMENT) "),"LP",IF(EXACT(M185,"FS - FRIENDLY SOCIETIES ACT"),"LP",IF(EXACT(M185,"UN - UNICORPORATED"),"LA",""))))</f>
        <v>LP</v>
      </c>
      <c r="O185" s="543" t="s">
        <v>8728</v>
      </c>
      <c r="P185" s="543" t="str">
        <f>IF(EXACT(O185,"Overseas Charities Operating in Jamaica"),"Medium",IF(EXACT(O185,"Muslim Groups/Foundations"),"Medium",IF(EXACT(O185,"Churches"),"Low",IF(EXACT(O185,"Benevolent Societies"),"Low",IF(EXACT(O185,"Alumni/Past Students'associations"),"Low",IF(EXACT(O185,"Schools(Government/Private)"),"Low",IF(EXACT(O185,"Govt.Based Trust/Charities"),"Low",IF(EXACT(O185,"Trust"),"Medium",IF(EXACT(O185,"Company Based Foundations"),"Medium",IF(EXACT(O185,"Other Foundations"),"Medium",IF(EXACT(O185,"Unincorporated Groups"),"Medium","")))))))))))</f>
        <v>Low</v>
      </c>
      <c r="Q185" s="543"/>
      <c r="R185" s="543"/>
      <c r="S185" s="546" t="s">
        <v>6758</v>
      </c>
      <c r="T185" s="543" t="s">
        <v>2751</v>
      </c>
      <c r="U185" s="548" t="s">
        <v>6759</v>
      </c>
      <c r="V185" s="544">
        <f>SUM(G185)</f>
        <v>44183</v>
      </c>
      <c r="W185" s="544">
        <v>45603</v>
      </c>
      <c r="X185" s="542" t="s">
        <v>4745</v>
      </c>
      <c r="Y185" s="606">
        <v>1</v>
      </c>
    </row>
    <row r="186" spans="1:25" ht="78" x14ac:dyDescent="0.35">
      <c r="A186" s="577"/>
      <c r="B186" s="578"/>
      <c r="C186" s="543" t="str">
        <f ca="1">IF(G186&lt;TODAY(),"Expired","Active")</f>
        <v>Expired</v>
      </c>
      <c r="D186" s="543" t="s">
        <v>76</v>
      </c>
      <c r="E186" s="544">
        <v>41711</v>
      </c>
      <c r="F186" s="544">
        <v>41711</v>
      </c>
      <c r="G186" s="544">
        <f>DATE(YEAR(F186)+2,MONTH(F186),DAY(F186)-1)</f>
        <v>42441</v>
      </c>
      <c r="H186" s="543" t="s">
        <v>77</v>
      </c>
      <c r="I186" s="543" t="s">
        <v>78</v>
      </c>
      <c r="J186" s="543" t="s">
        <v>6771</v>
      </c>
      <c r="K186" s="543" t="s">
        <v>11728</v>
      </c>
      <c r="L186" s="543" t="s">
        <v>5123</v>
      </c>
      <c r="M186" s="543" t="s">
        <v>3640</v>
      </c>
      <c r="N186" s="545" t="str">
        <f>IF(EXACT(M186,"C - COMPANY ACT"),"LP",IF(EXACT(M186,"V- VEST ACT (WITHIN PARLIAMENT) "),"LP",IF(EXACT(M186,"FS - FRIENDLY SOCIETIES ACT"),"LP",IF(EXACT(M186,"UN - UNICORPORATED"),"LA",""))))</f>
        <v>LP</v>
      </c>
      <c r="O186" s="543" t="s">
        <v>8725</v>
      </c>
      <c r="P186" s="543" t="str">
        <f>IF(EXACT(O186,"Overseas Charities Operating in Jamaica"),"Medium",IF(EXACT(O186,"Muslim Groups/Foundations"),"Medium",IF(EXACT(O186,"Churches"),"Low",IF(EXACT(O186,"Benevolent Societies"),"Low",IF(EXACT(O186,"Alumni/Past Students'associations"),"Low",IF(EXACT(O186,"Schools(Government/Private)"),"Low",IF(EXACT(O186,"Govt.Based Trust/Charities"),"Low",IF(EXACT(O186,"Trust"),"Medium",IF(EXACT(O186,"Company Based Foundations"),"Medium",IF(EXACT(O186,"Other Foundations"),"Medium",IF(EXACT(O186,"Unincorporated Groups"),"Medium","")))))))))))</f>
        <v>Medium</v>
      </c>
      <c r="Q186" s="543" t="s">
        <v>15924</v>
      </c>
      <c r="R186" s="543"/>
      <c r="S186" s="546" t="s">
        <v>459</v>
      </c>
      <c r="T186" s="543" t="s">
        <v>6772</v>
      </c>
      <c r="U186" s="548" t="s">
        <v>15925</v>
      </c>
      <c r="V186" s="544">
        <f>SUM(G186)</f>
        <v>42441</v>
      </c>
      <c r="W186" s="544">
        <v>46013</v>
      </c>
      <c r="X186" s="542" t="s">
        <v>15923</v>
      </c>
      <c r="Y186" s="606">
        <v>1</v>
      </c>
    </row>
    <row r="187" spans="1:25" ht="65" x14ac:dyDescent="0.35">
      <c r="A187" s="577"/>
      <c r="B187" s="578"/>
      <c r="C187" s="543" t="str">
        <f ca="1">IF(G187&lt;TODAY(),"Expired","Active")</f>
        <v>Expired</v>
      </c>
      <c r="D187" s="543" t="s">
        <v>2340</v>
      </c>
      <c r="E187" s="544">
        <v>43626</v>
      </c>
      <c r="F187" s="544">
        <v>43626</v>
      </c>
      <c r="G187" s="544">
        <f>DATE(YEAR(F187)+2,MONTH(F187),DAY(F187)-1)</f>
        <v>44356</v>
      </c>
      <c r="H187" s="543" t="s">
        <v>2244</v>
      </c>
      <c r="I187" s="543" t="s">
        <v>16617</v>
      </c>
      <c r="J187" s="543" t="s">
        <v>6773</v>
      </c>
      <c r="K187" s="543" t="s">
        <v>1143</v>
      </c>
      <c r="L187" s="543" t="s">
        <v>5123</v>
      </c>
      <c r="M187" s="543" t="s">
        <v>3640</v>
      </c>
      <c r="N187" s="545" t="str">
        <f>IF(EXACT(M187,"C - COMPANY ACT"),"LP",IF(EXACT(M187,"V- VEST ACT (WITHIN PARLIAMENT) "),"LP",IF(EXACT(M187,"FS - FRIENDLY SOCIETIES ACT"),"LP",IF(EXACT(M187,"UN - UNICORPORATED"),"LA",""))))</f>
        <v>LP</v>
      </c>
      <c r="O187" s="543" t="s">
        <v>8725</v>
      </c>
      <c r="P187" s="543" t="str">
        <f>IF(EXACT(O187,"Overseas Charities Operating in Jamaica"),"Medium",IF(EXACT(O187,"Muslim Groups/Foundations"),"Medium",IF(EXACT(O187,"Churches"),"Low",IF(EXACT(O187,"Benevolent Societies"),"Low",IF(EXACT(O187,"Alumni/Past Students'associations"),"Low",IF(EXACT(O187,"Schools(Government/Private)"),"Low",IF(EXACT(O187,"Govt.Based Trust/Charities"),"Low",IF(EXACT(O187,"Trust"),"Medium",IF(EXACT(O187,"Company Based Foundations"),"Medium",IF(EXACT(O187,"Other Foundations"),"Medium",IF(EXACT(O187,"Unincorporated Groups"),"Medium","")))))))))))</f>
        <v>Medium</v>
      </c>
      <c r="Q187" s="543" t="s">
        <v>12874</v>
      </c>
      <c r="R187" s="543"/>
      <c r="S187" s="546" t="s">
        <v>10596</v>
      </c>
      <c r="T187" s="543" t="s">
        <v>12875</v>
      </c>
      <c r="U187" s="548" t="s">
        <v>12876</v>
      </c>
      <c r="V187" s="544">
        <f>SUM(G187)</f>
        <v>44356</v>
      </c>
      <c r="W187" s="544">
        <v>46150</v>
      </c>
      <c r="X187" s="542" t="s">
        <v>4746</v>
      </c>
      <c r="Y187" s="606">
        <v>1</v>
      </c>
    </row>
    <row r="188" spans="1:25" ht="91" x14ac:dyDescent="0.35">
      <c r="A188" s="577"/>
      <c r="B188" s="578"/>
      <c r="C188" s="543" t="str">
        <f ca="1">IF(G188&lt;TODAY(),"Expired","Active")</f>
        <v>Expired</v>
      </c>
      <c r="D188" s="543" t="s">
        <v>3569</v>
      </c>
      <c r="E188" s="544">
        <v>43423</v>
      </c>
      <c r="F188" s="544">
        <v>43423</v>
      </c>
      <c r="G188" s="544">
        <f>DATE(YEAR(F188)+2,MONTH(F188),DAY(F188)-1)</f>
        <v>44153</v>
      </c>
      <c r="H188" s="543" t="s">
        <v>3570</v>
      </c>
      <c r="I188" s="543" t="s">
        <v>12870</v>
      </c>
      <c r="J188" s="543" t="s">
        <v>6774</v>
      </c>
      <c r="K188" s="543" t="s">
        <v>11730</v>
      </c>
      <c r="L188" s="543" t="s">
        <v>5123</v>
      </c>
      <c r="M188" s="543" t="s">
        <v>3640</v>
      </c>
      <c r="N188" s="545" t="str">
        <f>IF(EXACT(M188,"C - COMPANY ACT"),"LP",IF(EXACT(M188,"V- VEST ACT (WITHIN PARLIAMENT) "),"LP",IF(EXACT(M188,"FS - FRIENDLY SOCIETIES ACT"),"LP",IF(EXACT(M188,"UN - UNICORPORATED"),"LA",""))))</f>
        <v>LP</v>
      </c>
      <c r="O188" s="543" t="s">
        <v>8725</v>
      </c>
      <c r="P188" s="543" t="str">
        <f>IF(EXACT(O188,"Overseas Charities Operating in Jamaica"),"Medium",IF(EXACT(O188,"Muslim Groups/Foundations"),"Medium",IF(EXACT(O188,"Churches"),"Low",IF(EXACT(O188,"Benevolent Societies"),"Low",IF(EXACT(O188,"Alumni/Past Students'associations"),"Low",IF(EXACT(O188,"Schools(Government/Private)"),"Low",IF(EXACT(O188,"Govt.Based Trust/Charities"),"Low",IF(EXACT(O188,"Trust"),"Medium",IF(EXACT(O188,"Company Based Foundations"),"Medium",IF(EXACT(O188,"Other Foundations"),"Medium",IF(EXACT(O188,"Unincorporated Groups"),"Medium","")))))))))))</f>
        <v>Medium</v>
      </c>
      <c r="Q188" s="543" t="s">
        <v>12871</v>
      </c>
      <c r="R188" s="543"/>
      <c r="S188" s="546" t="s">
        <v>10597</v>
      </c>
      <c r="T188" s="543" t="s">
        <v>12873</v>
      </c>
      <c r="U188" s="548" t="s">
        <v>12872</v>
      </c>
      <c r="V188" s="544">
        <f>SUM(G188)</f>
        <v>44153</v>
      </c>
      <c r="W188" s="544">
        <v>45574</v>
      </c>
      <c r="X188" s="542" t="s">
        <v>4746</v>
      </c>
      <c r="Y188" s="606">
        <v>1</v>
      </c>
    </row>
    <row r="189" spans="1:25" ht="65" x14ac:dyDescent="0.35">
      <c r="A189" s="577"/>
      <c r="B189" s="578"/>
      <c r="C189" s="543" t="str">
        <f ca="1">IF(G189&lt;TODAY(),"Expired","Active")</f>
        <v>Expired</v>
      </c>
      <c r="D189" s="543" t="s">
        <v>3771</v>
      </c>
      <c r="E189" s="544">
        <v>41995</v>
      </c>
      <c r="F189" s="544">
        <v>41995</v>
      </c>
      <c r="G189" s="544">
        <f>DATE(YEAR(F189)+2,MONTH(F189),DAY(F189)-1)</f>
        <v>42725</v>
      </c>
      <c r="H189" s="543" t="s">
        <v>4103</v>
      </c>
      <c r="I189" s="543" t="s">
        <v>8096</v>
      </c>
      <c r="J189" s="543" t="s">
        <v>6780</v>
      </c>
      <c r="K189" s="543" t="s">
        <v>1143</v>
      </c>
      <c r="L189" s="543" t="s">
        <v>5123</v>
      </c>
      <c r="M189" s="543" t="s">
        <v>5084</v>
      </c>
      <c r="N189" s="545" t="s">
        <v>3789</v>
      </c>
      <c r="O189" s="543" t="s">
        <v>8735</v>
      </c>
      <c r="P189" s="543" t="str">
        <f>IF(EXACT(O189,"Overseas Charities Operating in Jamaica"),"Medium",IF(EXACT(O189,"Muslim Groups/Foundations"),"Medium",IF(EXACT(O189,"Churches"),"Low",IF(EXACT(O189,"Benevolent Societies"),"Low",IF(EXACT(O189,"Alumni/Past Students'associations"),"Low",IF(EXACT(O189,"Schools(Government/Private)"),"Low",IF(EXACT(O189,"Govt.Based Trust/Charities"),"Low",IF(EXACT(O189,"Trust"),"Medium",IF(EXACT(O189,"Company Based Foundations"),"Medium",IF(EXACT(O189,"Other Foundations"),"Medium",IF(EXACT(O189,"Unincorporated Groups"),"Medium","")))))))))))</f>
        <v>Low</v>
      </c>
      <c r="Q189" s="543" t="s">
        <v>1193</v>
      </c>
      <c r="R189" s="543"/>
      <c r="S189" s="546" t="s">
        <v>3772</v>
      </c>
      <c r="T189" s="543" t="s">
        <v>6781</v>
      </c>
      <c r="U189" s="547" t="s">
        <v>9051</v>
      </c>
      <c r="V189" s="544">
        <f>SUM(G189)</f>
        <v>42725</v>
      </c>
      <c r="W189" s="544">
        <v>45709</v>
      </c>
      <c r="X189" s="542" t="s">
        <v>4745</v>
      </c>
      <c r="Y189" s="606">
        <v>1</v>
      </c>
    </row>
    <row r="190" spans="1:25" ht="65" x14ac:dyDescent="0.35">
      <c r="A190" s="577"/>
      <c r="B190" s="578"/>
      <c r="C190" s="543" t="str">
        <f ca="1">IF(G190&lt;TODAY(),"Expired","Active")</f>
        <v>Expired</v>
      </c>
      <c r="D190" s="543" t="s">
        <v>2108</v>
      </c>
      <c r="E190" s="544">
        <v>43348</v>
      </c>
      <c r="F190" s="544">
        <v>43348</v>
      </c>
      <c r="G190" s="544">
        <f>DATE(YEAR(F190)+2,MONTH(F190),DAY(F190)-1)</f>
        <v>44078</v>
      </c>
      <c r="H190" s="543" t="s">
        <v>4819</v>
      </c>
      <c r="I190" s="543" t="s">
        <v>12862</v>
      </c>
      <c r="J190" s="543" t="s">
        <v>6782</v>
      </c>
      <c r="K190" s="543" t="s">
        <v>1143</v>
      </c>
      <c r="L190" s="543" t="s">
        <v>5123</v>
      </c>
      <c r="M190" s="543" t="s">
        <v>3640</v>
      </c>
      <c r="N190" s="545" t="str">
        <f>IF(EXACT(M190,"C - COMPANY ACT"),"LP",IF(EXACT(M190,"V- VEST ACT (WITHIN PARLIAMENT) "),"LP",IF(EXACT(M190,"FS - FRIENDLY SOCIETIES ACT"),"LP",IF(EXACT(M190,"UN - UNICORPORATED"),"LA",""))))</f>
        <v>LP</v>
      </c>
      <c r="O190" s="543" t="s">
        <v>8733</v>
      </c>
      <c r="P190" s="543" t="str">
        <f>IF(EXACT(O190,"Overseas Charities Operating in Jamaica"),"Medium",IF(EXACT(O190,"Muslim Groups/Foundations"),"Medium",IF(EXACT(O190,"Churches"),"Low",IF(EXACT(O190,"Benevolent Societies"),"Low",IF(EXACT(O190,"Alumni/Past Students'associations"),"Low",IF(EXACT(O190,"Schools(Government/Private)"),"Low",IF(EXACT(O190,"Govt.Based Trust/Charities"),"Low",IF(EXACT(O190,"Trust"),"Medium",IF(EXACT(O190,"Company Based Foundations"),"Medium",IF(EXACT(O190,"Other Foundations"),"Medium",IF(EXACT(O190,"Unincorporated Groups"),"Medium","")))))))))))</f>
        <v>Medium</v>
      </c>
      <c r="Q190" s="543" t="s">
        <v>12863</v>
      </c>
      <c r="R190" s="543"/>
      <c r="S190" s="546" t="s">
        <v>6783</v>
      </c>
      <c r="T190" s="543" t="s">
        <v>12864</v>
      </c>
      <c r="U190" s="548" t="s">
        <v>12865</v>
      </c>
      <c r="V190" s="544">
        <f>SUM(G190)</f>
        <v>44078</v>
      </c>
      <c r="W190" s="544">
        <v>46063</v>
      </c>
      <c r="X190" s="542" t="s">
        <v>4745</v>
      </c>
      <c r="Y190" s="606">
        <v>1</v>
      </c>
    </row>
    <row r="191" spans="1:25" ht="91" x14ac:dyDescent="0.35">
      <c r="A191" s="577"/>
      <c r="B191" s="578"/>
      <c r="C191" s="543" t="str">
        <f ca="1">IF(G191&lt;TODAY(),"Expired","Active")</f>
        <v>Expired</v>
      </c>
      <c r="D191" s="543" t="s">
        <v>8580</v>
      </c>
      <c r="E191" s="544">
        <v>43315</v>
      </c>
      <c r="F191" s="544">
        <v>44776</v>
      </c>
      <c r="G191" s="544">
        <f>DATE(YEAR(F191)+2,MONTH(F191),DAY(F191)-1)</f>
        <v>45506</v>
      </c>
      <c r="H191" s="543" t="s">
        <v>2078</v>
      </c>
      <c r="I191" s="543" t="s">
        <v>8581</v>
      </c>
      <c r="J191" s="543" t="s">
        <v>8582</v>
      </c>
      <c r="K191" s="543" t="s">
        <v>30</v>
      </c>
      <c r="L191" s="543" t="s">
        <v>15710</v>
      </c>
      <c r="M191" s="543" t="s">
        <v>3640</v>
      </c>
      <c r="N191" s="545" t="str">
        <f>IF(EXACT(M191,"C - COMPANY ACT"),"LP",IF(EXACT(M191,"V- VEST ACT (WITHIN PARLIAMENT) "),"LP",IF(EXACT(M191,"FS - FRIENDLY SOCIETIES ACT"),"LP",IF(EXACT(M191,"UN - UNICORPORATED"),"LA",""))))</f>
        <v>LP</v>
      </c>
      <c r="O191" s="543" t="s">
        <v>8728</v>
      </c>
      <c r="P191" s="543" t="str">
        <f>IF(EXACT(O191,"Overseas Charities Operating in Jamaica"),"Medium",IF(EXACT(O191,"Muslim Groups/Foundations"),"Medium",IF(EXACT(O191,"Churches"),"Low",IF(EXACT(O191,"Benevolent Societies"),"Low",IF(EXACT(O191,"Alumni/Past Students'associations"),"Low",IF(EXACT(O191,"Schools(Government/Private)"),"Low",IF(EXACT(O191,"Govt.Based Trust/Charities"),"Low",IF(EXACT(O191,"Trust"),"Medium",IF(EXACT(O191,"Company Based Foundations"),"Medium",IF(EXACT(O191,"Other Foundations"),"Medium",IF(EXACT(O191,"Unincorporated Groups"),"Medium","")))))))))))</f>
        <v>Low</v>
      </c>
      <c r="Q191" s="543"/>
      <c r="R191" s="543"/>
      <c r="S191" s="543" t="s">
        <v>2147</v>
      </c>
      <c r="T191" s="543" t="s">
        <v>8583</v>
      </c>
      <c r="U191" s="548" t="s">
        <v>8584</v>
      </c>
      <c r="V191" s="544">
        <f>SUM(G191)</f>
        <v>45506</v>
      </c>
      <c r="W191" s="544">
        <v>44480</v>
      </c>
      <c r="X191" s="542" t="s">
        <v>4746</v>
      </c>
      <c r="Y191" s="606">
        <v>1</v>
      </c>
    </row>
    <row r="192" spans="1:25" ht="39" x14ac:dyDescent="0.35">
      <c r="A192" s="577"/>
      <c r="B192" s="578"/>
      <c r="C192" s="543" t="str">
        <f ca="1">IF(G192&lt;TODAY(),"Expired","Active")</f>
        <v>Expired</v>
      </c>
      <c r="D192" s="543" t="s">
        <v>16420</v>
      </c>
      <c r="E192" s="544">
        <v>43410</v>
      </c>
      <c r="F192" s="544">
        <v>43410</v>
      </c>
      <c r="G192" s="544">
        <f>DATE(YEAR(F192)+2,MONTH(F192),DAY(F192)-1)</f>
        <v>44140</v>
      </c>
      <c r="H192" s="543" t="s">
        <v>4820</v>
      </c>
      <c r="I192" s="543" t="s">
        <v>3108</v>
      </c>
      <c r="J192" s="543" t="s">
        <v>6799</v>
      </c>
      <c r="K192" s="543" t="s">
        <v>11728</v>
      </c>
      <c r="L192" s="543" t="s">
        <v>5123</v>
      </c>
      <c r="M192" s="543" t="s">
        <v>3640</v>
      </c>
      <c r="N192" s="545" t="str">
        <f>IF(EXACT(M192,"C - COMPANY ACT"),"LP",IF(EXACT(M192,"V- VEST ACT (WITHIN PARLIAMENT) "),"LP",IF(EXACT(M192,"FS - FRIENDLY SOCIETIES ACT"),"LP",IF(EXACT(M192,"UN - UNICORPORATED"),"LA",""))))</f>
        <v>LP</v>
      </c>
      <c r="O192" s="543" t="s">
        <v>8725</v>
      </c>
      <c r="P192" s="543" t="str">
        <f>IF(EXACT(O192,"Overseas Charities Operating in Jamaica"),"Medium",IF(EXACT(O192,"Muslim Groups/Foundations"),"Medium",IF(EXACT(O192,"Churches"),"Low",IF(EXACT(O192,"Benevolent Societies"),"Low",IF(EXACT(O192,"Alumni/Past Students'associations"),"Low",IF(EXACT(O192,"Schools(Government/Private)"),"Low",IF(EXACT(O192,"Govt.Based Trust/Charities"),"Low",IF(EXACT(O192,"Trust"),"Medium",IF(EXACT(O192,"Company Based Foundations"),"Medium",IF(EXACT(O192,"Other Foundations"),"Medium",IF(EXACT(O192,"Unincorporated Groups"),"Medium","")))))))))))</f>
        <v>Medium</v>
      </c>
      <c r="Q192" s="543" t="s">
        <v>12772</v>
      </c>
      <c r="R192" s="543"/>
      <c r="S192" s="546" t="s">
        <v>10600</v>
      </c>
      <c r="T192" s="543" t="s">
        <v>12773</v>
      </c>
      <c r="U192" s="548" t="s">
        <v>12774</v>
      </c>
      <c r="V192" s="544">
        <f>SUM(G192)</f>
        <v>44140</v>
      </c>
      <c r="W192" s="544">
        <v>46099</v>
      </c>
      <c r="X192" s="542" t="s">
        <v>4745</v>
      </c>
      <c r="Y192" s="606">
        <v>1</v>
      </c>
    </row>
    <row r="193" spans="1:25" ht="104" x14ac:dyDescent="0.35">
      <c r="A193" s="577"/>
      <c r="B193" s="578"/>
      <c r="C193" s="543" t="str">
        <f ca="1">IF(G193&lt;TODAY(),"Expired","Active")</f>
        <v>Expired</v>
      </c>
      <c r="D193" s="543" t="s">
        <v>2129</v>
      </c>
      <c r="E193" s="544">
        <v>43236</v>
      </c>
      <c r="F193" s="544">
        <v>43236</v>
      </c>
      <c r="G193" s="544">
        <f>DATE(YEAR(F193)+2,MONTH(F193),DAY(F193)-1)</f>
        <v>43966</v>
      </c>
      <c r="H193" s="543" t="s">
        <v>4879</v>
      </c>
      <c r="I193" s="543" t="s">
        <v>2968</v>
      </c>
      <c r="J193" s="543" t="s">
        <v>6800</v>
      </c>
      <c r="K193" s="543" t="s">
        <v>18</v>
      </c>
      <c r="L193" s="543" t="s">
        <v>5123</v>
      </c>
      <c r="M193" s="543" t="s">
        <v>3640</v>
      </c>
      <c r="N193" s="545" t="str">
        <f>IF(EXACT(M193,"C - COMPANY ACT"),"LP",IF(EXACT(M193,"V- VEST ACT (WITHIN PARLIAMENT) "),"LP",IF(EXACT(M193,"FS - FRIENDLY SOCIETIES ACT"),"LP",IF(EXACT(M193,"UN - UNICORPORATED"),"LA",""))))</f>
        <v>LP</v>
      </c>
      <c r="O193" s="543" t="s">
        <v>8728</v>
      </c>
      <c r="P193" s="543" t="str">
        <f>IF(EXACT(O193,"Overseas Charities Operating in Jamaica"),"Medium",IF(EXACT(O193,"Muslim Groups/Foundations"),"Medium",IF(EXACT(O193,"Churches"),"Low",IF(EXACT(O193,"Benevolent Societies"),"Low",IF(EXACT(O193,"Alumni/Past Students'associations"),"Low",IF(EXACT(O193,"Schools(Government/Private)"),"Low",IF(EXACT(O193,"Govt.Based Trust/Charities"),"Low",IF(EXACT(O193,"Trust"),"Medium",IF(EXACT(O193,"Company Based Foundations"),"Medium",IF(EXACT(O193,"Other Foundations"),"Medium",IF(EXACT(O193,"Unincorporated Groups"),"Medium","")))))))))))</f>
        <v>Low</v>
      </c>
      <c r="Q193" s="543" t="s">
        <v>12769</v>
      </c>
      <c r="R193" s="543"/>
      <c r="S193" s="546" t="s">
        <v>10601</v>
      </c>
      <c r="T193" s="543" t="s">
        <v>12770</v>
      </c>
      <c r="U193" s="548" t="s">
        <v>12771</v>
      </c>
      <c r="V193" s="544">
        <f>SUM(G193)</f>
        <v>43966</v>
      </c>
      <c r="W193" s="544">
        <v>46202</v>
      </c>
      <c r="X193" s="542" t="s">
        <v>4745</v>
      </c>
      <c r="Y193" s="606">
        <v>1</v>
      </c>
    </row>
    <row r="194" spans="1:25" ht="52" x14ac:dyDescent="0.35">
      <c r="A194" s="577" t="s">
        <v>11533</v>
      </c>
      <c r="B194" s="578"/>
      <c r="C194" s="543" t="str">
        <f ca="1">IF(G194&lt;TODAY(),"Expired","Active")</f>
        <v>Expired</v>
      </c>
      <c r="D194" s="543" t="s">
        <v>9226</v>
      </c>
      <c r="E194" s="544">
        <v>45040</v>
      </c>
      <c r="F194" s="544">
        <f>E194</f>
        <v>45040</v>
      </c>
      <c r="G194" s="544">
        <f>DATE(YEAR(F194)+2,MONTH(F194),DAY(F194)-1)</f>
        <v>45770</v>
      </c>
      <c r="H194" s="543" t="s">
        <v>9227</v>
      </c>
      <c r="I194" s="543" t="s">
        <v>9228</v>
      </c>
      <c r="J194" s="543" t="s">
        <v>9229</v>
      </c>
      <c r="K194" s="543" t="s">
        <v>24</v>
      </c>
      <c r="L194" s="543" t="s">
        <v>5123</v>
      </c>
      <c r="M194" s="543" t="s">
        <v>3640</v>
      </c>
      <c r="N194" s="545" t="str">
        <f>IF(EXACT(M194,"C - COMPANY ACT"),"LP",IF(EXACT(M194,"V- VEST ACT (WITHIN PARLIAMENT) "),"LP",IF(EXACT(M194,"FS - FRIENDLY SOCIETIES ACT"),"LP",IF(EXACT(M194,"UN - UNICORPORATED"),"LA",""))))</f>
        <v>LP</v>
      </c>
      <c r="O194" s="543" t="s">
        <v>8728</v>
      </c>
      <c r="P194" s="543" t="str">
        <f>IF(EXACT(O194,"Overseas Charities Operating in Jamaica"),"Medium",IF(EXACT(O194,"Muslim Groups/Foundations"),"Medium",IF(EXACT(O194,"Churches"),"Low",IF(EXACT(O194,"Benevolent Societies"),"Low",IF(EXACT(O194,"Alumni/Past Students Associations"),"Low",IF(EXACT(O194,"Schools(Government/Private)"),"Low",IF(EXACT(O194,"Govt.Based Trusts/Charities"),"Low",IF(EXACT(O194,"Trust"),"Medium",IF(EXACT(O194,"Company Based Foundations"),"Medium",IF(EXACT(O194,"Other Foundations"),"Medium",IF(EXACT(O194,"Unincorporated Groups"),"Medium","")))))))))))</f>
        <v>Low</v>
      </c>
      <c r="Q194" s="543" t="s">
        <v>14065</v>
      </c>
      <c r="R194" s="543"/>
      <c r="S194" s="546" t="s">
        <v>10295</v>
      </c>
      <c r="T194" s="543" t="s">
        <v>9230</v>
      </c>
      <c r="U194" s="547" t="s">
        <v>14066</v>
      </c>
      <c r="V194" s="544">
        <f>SUM(G194)</f>
        <v>45770</v>
      </c>
      <c r="W194" s="544">
        <v>46042</v>
      </c>
      <c r="X194" s="542" t="s">
        <v>4745</v>
      </c>
      <c r="Y194" s="606">
        <v>1</v>
      </c>
    </row>
    <row r="195" spans="1:25" ht="130" x14ac:dyDescent="0.35">
      <c r="A195" s="577"/>
      <c r="B195" s="578"/>
      <c r="C195" s="543" t="str">
        <f ca="1">IF(G195&lt;TODAY(),"Expired","Active")</f>
        <v>Expired</v>
      </c>
      <c r="D195" s="543" t="s">
        <v>597</v>
      </c>
      <c r="E195" s="544">
        <v>41884</v>
      </c>
      <c r="F195" s="544">
        <v>44172</v>
      </c>
      <c r="G195" s="544">
        <f>DATE(YEAR(F195)+2,MONTH(F195),DAY(F195)-1)</f>
        <v>44901</v>
      </c>
      <c r="H195" s="543" t="s">
        <v>598</v>
      </c>
      <c r="I195" s="543" t="s">
        <v>3105</v>
      </c>
      <c r="J195" s="543" t="s">
        <v>6805</v>
      </c>
      <c r="K195" s="543" t="s">
        <v>11728</v>
      </c>
      <c r="L195" s="543" t="s">
        <v>5123</v>
      </c>
      <c r="M195" s="543" t="s">
        <v>3640</v>
      </c>
      <c r="N195" s="545" t="str">
        <f>IF(EXACT(M195,"C - COMPANY ACT"),"LP",IF(EXACT(M195,"V- VEST ACT (WITHIN PARLIAMENT) "),"LP",IF(EXACT(M195,"FS - FRIENDLY SOCIETIES ACT"),"LP",IF(EXACT(M195,"UN - UNICORPORATED"),"LA",""))))</f>
        <v>LP</v>
      </c>
      <c r="O195" s="543" t="s">
        <v>8725</v>
      </c>
      <c r="P195" s="543" t="str">
        <f>IF(EXACT(O195,"Overseas Charities Operating in Jamaica"),"Medium",IF(EXACT(O195,"Muslim Groups/Foundations"),"Medium",IF(EXACT(O195,"Churches"),"Low",IF(EXACT(O195,"Benevolent Societies"),"Low",IF(EXACT(O195,"Alumni/Past Students'associations"),"Low",IF(EXACT(O195,"Schools(Government/Private)"),"Low",IF(EXACT(O195,"Govt.Based Trust/Charities"),"Low",IF(EXACT(O195,"Trust"),"Medium",IF(EXACT(O195,"Company Based Foundations"),"Medium",IF(EXACT(O195,"Other Foundations"),"Medium",IF(EXACT(O195,"Unincorporated Groups"),"Medium","")))))))))))</f>
        <v>Medium</v>
      </c>
      <c r="Q195" s="543" t="s">
        <v>12850</v>
      </c>
      <c r="R195" s="543"/>
      <c r="S195" s="546" t="s">
        <v>638</v>
      </c>
      <c r="T195" s="543" t="s">
        <v>12848</v>
      </c>
      <c r="U195" s="548" t="s">
        <v>12849</v>
      </c>
      <c r="V195" s="544">
        <f>SUM(G195)</f>
        <v>44901</v>
      </c>
      <c r="W195" s="544">
        <v>45453</v>
      </c>
      <c r="X195" s="542" t="s">
        <v>4745</v>
      </c>
      <c r="Y195" s="606">
        <v>1</v>
      </c>
    </row>
    <row r="196" spans="1:25" ht="26" x14ac:dyDescent="0.35">
      <c r="A196" s="583"/>
      <c r="B196" s="584"/>
      <c r="C196" s="543" t="str">
        <f ca="1">IF(G196&lt;TODAY(),"Expired","Active")</f>
        <v>Expired</v>
      </c>
      <c r="D196" s="543" t="s">
        <v>4086</v>
      </c>
      <c r="E196" s="544">
        <v>42975</v>
      </c>
      <c r="F196" s="544">
        <v>45166</v>
      </c>
      <c r="G196" s="544">
        <f>DATE(YEAR(F196)+2,MONTH(F196),DAY(F196)-1)</f>
        <v>45896</v>
      </c>
      <c r="H196" s="543" t="s">
        <v>1636</v>
      </c>
      <c r="I196" s="543" t="s">
        <v>8101</v>
      </c>
      <c r="J196" s="543" t="s">
        <v>6808</v>
      </c>
      <c r="K196" s="543" t="s">
        <v>11728</v>
      </c>
      <c r="L196" s="543" t="s">
        <v>5123</v>
      </c>
      <c r="M196" s="543" t="s">
        <v>3640</v>
      </c>
      <c r="N196" s="545" t="str">
        <f>IF(EXACT(M196,"C - COMPANY ACT"),"LP",IF(EXACT(M196,"V- VEST ACT (WITHIN PARLIAMENT) "),"LP",IF(EXACT(M196,"FS - FRIENDLY SOCIETIES ACT"),"LP",IF(EXACT(M196,"UN - UNICORPORATED"),"LA",""))))</f>
        <v>LP</v>
      </c>
      <c r="O196" s="543" t="s">
        <v>8725</v>
      </c>
      <c r="P196" s="543" t="str">
        <f>IF(EXACT(O196,"Overseas Charities Operating in Jamaica"),"Medium",IF(EXACT(O196,"Muslim Groups/Foundations"),"Medium",IF(EXACT(O196,"Churches"),"Low",IF(EXACT(O196,"Benevolent Societies"),"Low",IF(EXACT(O196,"Alumni/Past Students'associations"),"Low",IF(EXACT(O196,"Schools(Government/Private)"),"Low",IF(EXACT(O196,"Govt.Based Trust/Charities"),"Low",IF(EXACT(O196,"Trust"),"Medium",IF(EXACT(O196,"Company Based Foundations"),"Medium",IF(EXACT(O196,"Other Foundations"),"Medium",IF(EXACT(O196,"Unincorporated Groups"),"Medium","")))))))))))</f>
        <v>Medium</v>
      </c>
      <c r="Q196" s="543" t="s">
        <v>13432</v>
      </c>
      <c r="R196" s="543"/>
      <c r="S196" s="546" t="s">
        <v>6809</v>
      </c>
      <c r="T196" s="543" t="s">
        <v>13430</v>
      </c>
      <c r="U196" s="548" t="s">
        <v>13431</v>
      </c>
      <c r="V196" s="544">
        <f>SUM(G196)</f>
        <v>45896</v>
      </c>
      <c r="W196" s="544">
        <v>46119</v>
      </c>
      <c r="X196" s="542" t="s">
        <v>4745</v>
      </c>
      <c r="Y196" s="606">
        <v>1</v>
      </c>
    </row>
    <row r="197" spans="1:25" ht="195" x14ac:dyDescent="0.35">
      <c r="A197" s="577"/>
      <c r="B197" s="578"/>
      <c r="C197" s="543" t="str">
        <f ca="1">IF(G197&lt;TODAY(),"Expired","Active")</f>
        <v>Expired</v>
      </c>
      <c r="D197" s="543" t="s">
        <v>2353</v>
      </c>
      <c r="E197" s="544">
        <v>43669</v>
      </c>
      <c r="F197" s="544">
        <v>43669</v>
      </c>
      <c r="G197" s="544">
        <f>DATE(YEAR(F197)+2,MONTH(F197),DAY(F197)-1)</f>
        <v>44399</v>
      </c>
      <c r="H197" s="543" t="s">
        <v>2279</v>
      </c>
      <c r="I197" s="543" t="s">
        <v>12809</v>
      </c>
      <c r="J197" s="543" t="s">
        <v>6812</v>
      </c>
      <c r="K197" s="543" t="s">
        <v>11728</v>
      </c>
      <c r="L197" s="543" t="s">
        <v>5123</v>
      </c>
      <c r="M197" s="543" t="s">
        <v>3640</v>
      </c>
      <c r="N197" s="545" t="str">
        <f>IF(EXACT(M197,"C - COMPANY ACT"),"LP",IF(EXACT(M197,"V- VEST ACT (WITHIN PARLIAMENT) "),"LP",IF(EXACT(M197,"FS - FRIENDLY SOCIETIES ACT"),"LP",IF(EXACT(M197,"UN - UNICORPORATED"),"LA",""))))</f>
        <v>LP</v>
      </c>
      <c r="O197" s="543" t="s">
        <v>8725</v>
      </c>
      <c r="P197" s="543" t="str">
        <f>IF(EXACT(O197,"Overseas Charities Operating in Jamaica"),"Medium",IF(EXACT(O197,"Muslim Groups/Foundations"),"Medium",IF(EXACT(O197,"Churches"),"Low",IF(EXACT(O197,"Benevolent Societies"),"Low",IF(EXACT(O197,"Alumni/Past Students'associations"),"Low",IF(EXACT(O197,"Schools(Government/Private)"),"Low",IF(EXACT(O197,"Govt.Based Trust/Charities"),"Low",IF(EXACT(O197,"Trust"),"Medium",IF(EXACT(O197,"Company Based Foundations"),"Medium",IF(EXACT(O197,"Other Foundations"),"Medium",IF(EXACT(O197,"Unincorporated Groups"),"Medium","")))))))))))</f>
        <v>Medium</v>
      </c>
      <c r="Q197" s="542" t="s">
        <v>12810</v>
      </c>
      <c r="R197" s="542"/>
      <c r="S197" s="543" t="s">
        <v>10604</v>
      </c>
      <c r="T197" s="543" t="s">
        <v>12811</v>
      </c>
      <c r="U197" s="548" t="s">
        <v>12812</v>
      </c>
      <c r="V197" s="544">
        <f>SUM(G197)</f>
        <v>44399</v>
      </c>
      <c r="W197" s="544">
        <v>45163</v>
      </c>
      <c r="X197" s="542" t="s">
        <v>4745</v>
      </c>
      <c r="Y197" s="606">
        <v>1</v>
      </c>
    </row>
    <row r="198" spans="1:25" ht="52" x14ac:dyDescent="0.35">
      <c r="A198" s="577"/>
      <c r="B198" s="578"/>
      <c r="C198" s="543" t="str">
        <f ca="1">IF(G198&lt;TODAY(),"Expired","Active")</f>
        <v>Expired</v>
      </c>
      <c r="D198" s="543" t="s">
        <v>9029</v>
      </c>
      <c r="E198" s="544">
        <v>42710</v>
      </c>
      <c r="F198" s="544">
        <v>43440</v>
      </c>
      <c r="G198" s="544">
        <f>DATE(YEAR(F198)+2,MONTH(F198),DAY(F198)-1)</f>
        <v>44170</v>
      </c>
      <c r="H198" s="543" t="s">
        <v>1428</v>
      </c>
      <c r="I198" s="543" t="s">
        <v>1438</v>
      </c>
      <c r="J198" s="543" t="s">
        <v>6813</v>
      </c>
      <c r="K198" s="543" t="s">
        <v>3469</v>
      </c>
      <c r="L198" s="543" t="s">
        <v>15710</v>
      </c>
      <c r="M198" s="543" t="s">
        <v>3640</v>
      </c>
      <c r="N198" s="545" t="str">
        <f>IF(EXACT(M198,"C - COMPANY ACT"),"LP",IF(EXACT(M198,"V- VEST ACT (WITHIN PARLIAMENT) "),"LP",IF(EXACT(M198,"FS - FRIENDLY SOCIETIES ACT"),"LP",IF(EXACT(M198,"UN - UNICORPORATED"),"LA",""))))</f>
        <v>LP</v>
      </c>
      <c r="O198" s="543" t="s">
        <v>8725</v>
      </c>
      <c r="P198" s="543" t="str">
        <f>IF(EXACT(O198,"Overseas Charities Operating in Jamaica"),"Medium",IF(EXACT(O198,"Muslim Groups/Foundations"),"Medium",IF(EXACT(O198,"Churches"),"Low",IF(EXACT(O198,"Benevolent Societies"),"Low",IF(EXACT(O198,"Alumni/Past Students'associations"),"Low",IF(EXACT(O198,"Schools(Government/Private)"),"Low",IF(EXACT(O198,"Govt.Based Trust/Charities"),"Low",IF(EXACT(O198,"Trust"),"Medium",IF(EXACT(O198,"Company Based Foundations"),"Medium",IF(EXACT(O198,"Other Foundations"),"Medium",IF(EXACT(O198,"Unincorporated Groups"),"Medium","")))))))))))</f>
        <v>Medium</v>
      </c>
      <c r="Q198" s="543" t="s">
        <v>1193</v>
      </c>
      <c r="R198" s="543"/>
      <c r="S198" s="546" t="s">
        <v>15713</v>
      </c>
      <c r="T198" s="543" t="s">
        <v>1447</v>
      </c>
      <c r="U198" s="548" t="s">
        <v>6814</v>
      </c>
      <c r="V198" s="544">
        <v>44170</v>
      </c>
      <c r="W198" s="544">
        <v>45329</v>
      </c>
      <c r="X198" s="542" t="s">
        <v>4745</v>
      </c>
      <c r="Y198" s="606">
        <v>1</v>
      </c>
    </row>
    <row r="199" spans="1:25" ht="182" x14ac:dyDescent="0.35">
      <c r="A199" s="577"/>
      <c r="B199" s="578"/>
      <c r="C199" s="543" t="str">
        <f ca="1">IF(G199&lt;TODAY(),"Expired","Active")</f>
        <v>Expired</v>
      </c>
      <c r="D199" s="543" t="s">
        <v>71</v>
      </c>
      <c r="E199" s="544">
        <v>41711</v>
      </c>
      <c r="F199" s="544">
        <v>41711</v>
      </c>
      <c r="G199" s="544">
        <f>DATE(YEAR(F199)+2,MONTH(F199),DAY(F199)-1)</f>
        <v>42441</v>
      </c>
      <c r="H199" s="543" t="s">
        <v>72</v>
      </c>
      <c r="I199" s="543" t="s">
        <v>73</v>
      </c>
      <c r="J199" s="543" t="s">
        <v>6815</v>
      </c>
      <c r="K199" s="543" t="s">
        <v>74</v>
      </c>
      <c r="L199" s="543" t="s">
        <v>15710</v>
      </c>
      <c r="M199" s="543" t="s">
        <v>3640</v>
      </c>
      <c r="N199" s="545" t="str">
        <f>IF(EXACT(M199,"C - COMPANY ACT"),"LP",IF(EXACT(M199,"V- VEST ACT (WITHIN PARLIAMENT) "),"LP",IF(EXACT(M199,"FS - FRIENDLY SOCIETIES ACT"),"LP",IF(EXACT(M199,"UN - UNICORPORATED"),"LA",""))))</f>
        <v>LP</v>
      </c>
      <c r="O199" s="543" t="s">
        <v>8725</v>
      </c>
      <c r="P199" s="543" t="str">
        <f>IF(EXACT(O199,"Overseas Charities Operating in Jamaica"),"Medium",IF(EXACT(O199,"Muslim Groups/Foundations"),"Medium",IF(EXACT(O199,"Churches"),"Low",IF(EXACT(O199,"Benevolent Societies"),"Low",IF(EXACT(O199,"Alumni/Past Students'associations"),"Low",IF(EXACT(O199,"Schools(Government/Private)"),"Low",IF(EXACT(O199,"Govt.Based Trust/Charities"),"Low",IF(EXACT(O199,"Trust"),"Medium",IF(EXACT(O199,"Company Based Foundations"),"Medium",IF(EXACT(O199,"Other Foundations"),"Medium",IF(EXACT(O199,"Unincorporated Groups"),"Medium","")))))))))))</f>
        <v>Medium</v>
      </c>
      <c r="Q199" s="542" t="s">
        <v>12807</v>
      </c>
      <c r="R199" s="542"/>
      <c r="S199" s="543" t="s">
        <v>458</v>
      </c>
      <c r="T199" s="543" t="s">
        <v>12806</v>
      </c>
      <c r="U199" s="548" t="s">
        <v>12808</v>
      </c>
      <c r="V199" s="544">
        <f>SUM(G199)</f>
        <v>42441</v>
      </c>
      <c r="W199" s="544">
        <v>44578</v>
      </c>
      <c r="X199" s="542" t="s">
        <v>7882</v>
      </c>
      <c r="Y199" s="606">
        <v>1</v>
      </c>
    </row>
    <row r="200" spans="1:25" ht="65" x14ac:dyDescent="0.35">
      <c r="A200" s="597" t="s">
        <v>5757</v>
      </c>
      <c r="B200" s="578"/>
      <c r="C200" s="543" t="str">
        <f ca="1">IF(G200&lt;TODAY(),"Expired","Active")</f>
        <v>Expired</v>
      </c>
      <c r="D200" s="543" t="s">
        <v>2127</v>
      </c>
      <c r="E200" s="544">
        <v>43382</v>
      </c>
      <c r="F200" s="544">
        <v>43382</v>
      </c>
      <c r="G200" s="544">
        <f>DATE(YEAR(F200)+2,MONTH(F200),DAY(F200)-1)</f>
        <v>44112</v>
      </c>
      <c r="H200" s="543" t="s">
        <v>4881</v>
      </c>
      <c r="I200" s="543" t="s">
        <v>2967</v>
      </c>
      <c r="J200" s="543" t="s">
        <v>6819</v>
      </c>
      <c r="K200" s="543" t="s">
        <v>3549</v>
      </c>
      <c r="L200" s="543" t="s">
        <v>5123</v>
      </c>
      <c r="M200" s="543" t="s">
        <v>3640</v>
      </c>
      <c r="N200" s="545" t="str">
        <f>IF(EXACT(M200,"C - COMPANY ACT"),"LP",IF(EXACT(M200,"V- VEST ACT (WITHIN PARLIAMENT) "),"LP",IF(EXACT(M200,"FS - FRIENDLY SOCIETIES ACT"),"LP",IF(EXACT(M200,"UN - UNICORPORATED"),"LA",""))))</f>
        <v>LP</v>
      </c>
      <c r="O200" s="543" t="s">
        <v>8728</v>
      </c>
      <c r="P200" s="543" t="str">
        <f>IF(EXACT(O200,"Overseas Charities Operating in Jamaica"),"Medium",IF(EXACT(O200,"Muslim Groups/Foundations"),"Medium",IF(EXACT(O200,"Churches"),"Low",IF(EXACT(O200,"Benevolent Societies"),"Low",IF(EXACT(O200,"Alumni/Past Students'associations"),"Low",IF(EXACT(O200,"Schools(Government/Private)"),"Low",IF(EXACT(O200,"Govt.Based Trust/Charities"),"Low",IF(EXACT(O200,"Trust"),"Medium",IF(EXACT(O200,"Company Based Foundations"),"Medium",IF(EXACT(O200,"Other Foundations"),"Medium",IF(EXACT(O200,"Unincorporated Groups"),"Medium","")))))))))))</f>
        <v>Low</v>
      </c>
      <c r="Q200" s="543" t="s">
        <v>12795</v>
      </c>
      <c r="R200" s="543"/>
      <c r="S200" s="546" t="s">
        <v>6820</v>
      </c>
      <c r="T200" s="543" t="s">
        <v>12796</v>
      </c>
      <c r="U200" s="548" t="s">
        <v>12797</v>
      </c>
      <c r="V200" s="544">
        <f>SUM(G200)</f>
        <v>44112</v>
      </c>
      <c r="W200" s="544">
        <v>45294</v>
      </c>
      <c r="X200" s="542" t="s">
        <v>13196</v>
      </c>
      <c r="Y200" s="606">
        <v>1</v>
      </c>
    </row>
    <row r="201" spans="1:25" ht="39" x14ac:dyDescent="0.35">
      <c r="A201" s="577"/>
      <c r="B201" s="578"/>
      <c r="C201" s="543" t="str">
        <f ca="1">IF(G201&lt;TODAY(),"Expired","Active")</f>
        <v>Expired</v>
      </c>
      <c r="D201" s="543" t="s">
        <v>3310</v>
      </c>
      <c r="E201" s="544">
        <v>44284</v>
      </c>
      <c r="F201" s="544">
        <v>44284</v>
      </c>
      <c r="G201" s="544">
        <f>DATE(YEAR(F201)+2,MONTH(F201),DAY(F201)-1)</f>
        <v>45013</v>
      </c>
      <c r="H201" s="543" t="s">
        <v>3311</v>
      </c>
      <c r="I201" s="543" t="s">
        <v>8104</v>
      </c>
      <c r="J201" s="543" t="s">
        <v>6829</v>
      </c>
      <c r="K201" s="543" t="s">
        <v>24</v>
      </c>
      <c r="L201" s="543" t="s">
        <v>5123</v>
      </c>
      <c r="M201" s="543" t="s">
        <v>3640</v>
      </c>
      <c r="N201" s="545" t="str">
        <f>IF(EXACT(M201,"C - COMPANY ACT"),"LP",IF(EXACT(M201,"V- VEST ACT (WITHIN PARLIAMENT) "),"LP",IF(EXACT(M201,"FS - FRIENDLY SOCIETIES ACT"),"LP",IF(EXACT(M201,"UN - UNICORPORATED"),"LA",""))))</f>
        <v>LP</v>
      </c>
      <c r="O201" s="543" t="s">
        <v>8725</v>
      </c>
      <c r="P201" s="543" t="str">
        <f>IF(EXACT(O201,"Overseas Charities Operating in Jamaica"),"Medium",IF(EXACT(O201,"Muslim Groups/Foundations"),"Medium",IF(EXACT(O201,"Churches"),"Low",IF(EXACT(O201,"Benevolent Societies"),"Low",IF(EXACT(O201,"Alumni/Past Students'associations"),"Low",IF(EXACT(O201,"Schools(Government/Private)"),"Low",IF(EXACT(O201,"Govt.Based Trust/Charities"),"Low",IF(EXACT(O201,"Trust"),"Medium",IF(EXACT(O201,"Company Based Foundations"),"Medium",IF(EXACT(O201,"Other Foundations"),"Medium",IF(EXACT(O201,"Unincorporated Groups"),"Medium","")))))))))))</f>
        <v>Medium</v>
      </c>
      <c r="Q201" s="543" t="s">
        <v>12788</v>
      </c>
      <c r="R201" s="543"/>
      <c r="S201" s="546" t="s">
        <v>6830</v>
      </c>
      <c r="T201" s="543" t="s">
        <v>12789</v>
      </c>
      <c r="U201" s="548" t="s">
        <v>12790</v>
      </c>
      <c r="V201" s="544">
        <f>SUM(G201)</f>
        <v>45013</v>
      </c>
      <c r="W201" s="544">
        <v>46099</v>
      </c>
      <c r="X201" s="542" t="s">
        <v>4745</v>
      </c>
      <c r="Y201" s="606">
        <v>1</v>
      </c>
    </row>
    <row r="202" spans="1:25" ht="65" x14ac:dyDescent="0.35">
      <c r="A202" s="577" t="s">
        <v>11533</v>
      </c>
      <c r="B202" s="578">
        <v>44882</v>
      </c>
      <c r="C202" s="543" t="str">
        <f ca="1">IF(G202&lt;TODAY(),"Expired","Active")</f>
        <v>Expired</v>
      </c>
      <c r="D202" s="543" t="s">
        <v>8709</v>
      </c>
      <c r="E202" s="544">
        <v>44880</v>
      </c>
      <c r="F202" s="544">
        <v>44880</v>
      </c>
      <c r="G202" s="544">
        <f>DATE(YEAR(F202)+2,MONTH(F202),DAY(F202)-1)</f>
        <v>45610</v>
      </c>
      <c r="H202" s="543" t="s">
        <v>8710</v>
      </c>
      <c r="I202" s="543" t="s">
        <v>12784</v>
      </c>
      <c r="J202" s="543" t="s">
        <v>8711</v>
      </c>
      <c r="K202" s="543" t="s">
        <v>74</v>
      </c>
      <c r="L202" s="543" t="s">
        <v>15710</v>
      </c>
      <c r="M202" s="543" t="s">
        <v>3640</v>
      </c>
      <c r="N202" s="545" t="str">
        <f>IF(EXACT(M202,"C - COMPANY ACT"),"LP",IF(EXACT(M202,"V- VEST ACT (WITHIN PARLIAMENT) "),"LP",IF(EXACT(M202,"FS - FRIENDLY SOCIETIES ACT"),"LP",IF(EXACT(M202,"UN - UNICORPORATED"),"LA",""))))</f>
        <v>LP</v>
      </c>
      <c r="O202" s="543" t="s">
        <v>8728</v>
      </c>
      <c r="P202" s="543" t="str">
        <f>IF(EXACT(O202,"Overseas Charities Operating in Jamaica"),"Medium",IF(EXACT(O202,"Muslim Groups/Foundations"),"Medium",IF(EXACT(O202,"Churches"),"Low",IF(EXACT(O202,"Benevolent Societies"),"Low",IF(EXACT(O202,"Alumni/Past Students'associations"),"Low",IF(EXACT(O202,"Schools(Government/Private)"),"Low",IF(EXACT(O202,"Govt.Based Trust/Charities"),"Low",IF(EXACT(O202,"Trust"),"Medium",IF(EXACT(O202,"Company Based Foundations"),"Medium",IF(EXACT(O202,"Other Foundations"),"Medium",IF(EXACT(O202,"Unincorporated Groups"),"Medium","")))))))))))</f>
        <v>Low</v>
      </c>
      <c r="Q202" s="543" t="s">
        <v>12785</v>
      </c>
      <c r="R202" s="543"/>
      <c r="S202" s="546" t="s">
        <v>2147</v>
      </c>
      <c r="T202" s="543" t="s">
        <v>12786</v>
      </c>
      <c r="U202" s="548" t="s">
        <v>12787</v>
      </c>
      <c r="V202" s="544">
        <f>SUM(G202)</f>
        <v>45610</v>
      </c>
      <c r="W202" s="544">
        <v>45504</v>
      </c>
      <c r="X202" s="542" t="s">
        <v>4746</v>
      </c>
      <c r="Y202" s="606">
        <v>1</v>
      </c>
    </row>
    <row r="203" spans="1:25" ht="39" x14ac:dyDescent="0.35">
      <c r="A203" s="507"/>
      <c r="B203" s="587"/>
      <c r="C203" s="543" t="str">
        <f ca="1">IF(G203&lt;TODAY(),"Expired","Active")</f>
        <v>Expired</v>
      </c>
      <c r="D203" s="543" t="s">
        <v>391</v>
      </c>
      <c r="E203" s="544">
        <v>41851</v>
      </c>
      <c r="F203" s="544">
        <v>44043</v>
      </c>
      <c r="G203" s="544">
        <f>DATE(YEAR(F203)+2,MONTH(F203),DAY(F203)-1)</f>
        <v>44772</v>
      </c>
      <c r="H203" s="543" t="s">
        <v>4821</v>
      </c>
      <c r="I203" s="543" t="s">
        <v>392</v>
      </c>
      <c r="J203" s="543" t="s">
        <v>6833</v>
      </c>
      <c r="K203" s="543" t="s">
        <v>5122</v>
      </c>
      <c r="L203" s="543" t="s">
        <v>5123</v>
      </c>
      <c r="M203" s="543" t="s">
        <v>3640</v>
      </c>
      <c r="N203" s="543" t="str">
        <f>IF(EXACT(M203,"C - COMPANY ACT"),"LP",IF(EXACT(M203,"V- VEST ACT (WITHIN PARLIAMENT) "),"LP",IF(EXACT(M203,"FS - FRIENDLY SOCIETIES ACT"),"LP",IF(EXACT(M203,"UN - UNICORPORATED"),"LA",""))))</f>
        <v>LP</v>
      </c>
      <c r="O203" s="543" t="s">
        <v>8725</v>
      </c>
      <c r="P203" s="543" t="str">
        <f>IF(EXACT(O203,"Overseas Charities Operating in Jamaica"),"Medium",IF(EXACT(O203,"Muslim Groups/Foundations"),"Medium",IF(EXACT(O203,"Churches"),"Low",IF(EXACT(O203,"Benevolent Societies"),"Low",IF(EXACT(O203,"Alumni/Past Students'associations"),"Low",IF(EXACT(O203,"Schools(Government/Private)"),"Low",IF(EXACT(O203,"Govt.Based Trust/Charities"),"Low",IF(EXACT(O203,"Trust"),"Medium",IF(EXACT(O203,"Company Based Foundations"),"Medium",IF(EXACT(O203,"Other Foundations"),"Medium",IF(EXACT(O203,"Unincorporated Groups"),"Medium","")))))))))))</f>
        <v>Medium</v>
      </c>
      <c r="Q203" s="543"/>
      <c r="R203" s="543"/>
      <c r="S203" s="543" t="s">
        <v>549</v>
      </c>
      <c r="T203" s="543" t="s">
        <v>2872</v>
      </c>
      <c r="U203" s="543" t="s">
        <v>6834</v>
      </c>
      <c r="V203" s="544">
        <f>SUM(G203)</f>
        <v>44772</v>
      </c>
      <c r="W203" s="544">
        <v>44775</v>
      </c>
      <c r="X203" s="542" t="s">
        <v>1193</v>
      </c>
      <c r="Y203" s="606">
        <v>1</v>
      </c>
    </row>
    <row r="204" spans="1:25" ht="78" x14ac:dyDescent="0.35">
      <c r="A204" s="577"/>
      <c r="B204" s="578"/>
      <c r="C204" s="543" t="str">
        <f ca="1">IF(G204&lt;TODAY(),"Expired","Active")</f>
        <v>Expired</v>
      </c>
      <c r="D204" s="543" t="s">
        <v>8302</v>
      </c>
      <c r="E204" s="544">
        <v>43818</v>
      </c>
      <c r="F204" s="544">
        <v>44549</v>
      </c>
      <c r="G204" s="544">
        <f>DATE(YEAR(F204)+2,MONTH(F204),DAY(F204)-1)</f>
        <v>45278</v>
      </c>
      <c r="H204" s="543" t="s">
        <v>2450</v>
      </c>
      <c r="I204" s="543" t="s">
        <v>3026</v>
      </c>
      <c r="J204" s="543" t="s">
        <v>6835</v>
      </c>
      <c r="K204" s="543" t="s">
        <v>11728</v>
      </c>
      <c r="L204" s="543" t="s">
        <v>5123</v>
      </c>
      <c r="M204" s="543" t="s">
        <v>3640</v>
      </c>
      <c r="N204" s="545" t="str">
        <f>IF(EXACT(M204,"C - COMPANY ACT"),"LP",IF(EXACT(M204,"V- VEST ACT (WITHIN PARLIAMENT) "),"LP",IF(EXACT(M204,"FS - FRIENDLY SOCIETIES ACT"),"LP",IF(EXACT(M204,"UN - UNICORPORATED"),"LA",""))))</f>
        <v>LP</v>
      </c>
      <c r="O204" s="543" t="s">
        <v>8728</v>
      </c>
      <c r="P204" s="543" t="str">
        <f>IF(EXACT(O204,"Overseas Charities Operating in Jamaica"),"Medium",IF(EXACT(O204,"Muslim Groups/Foundations"),"Medium",IF(EXACT(O204,"Churches"),"Low",IF(EXACT(O204,"Benevolent Societies"),"Low",IF(EXACT(O204,"Alumni/Past Students'associations"),"Low",IF(EXACT(O204,"Schools(Government/Private)"),"Low",IF(EXACT(O204,"Govt.Based Trust/Charities"),"Low",IF(EXACT(O204,"Trust"),"Medium",IF(EXACT(O204,"Company Based Foundations"),"Medium",IF(EXACT(O204,"Other Foundations"),"Medium",IF(EXACT(O204,"Unincorporated Groups"),"Medium","")))))))))))</f>
        <v>Low</v>
      </c>
      <c r="Q204" s="543" t="s">
        <v>12763</v>
      </c>
      <c r="R204" s="543"/>
      <c r="S204" s="546" t="s">
        <v>2147</v>
      </c>
      <c r="T204" s="543" t="s">
        <v>2812</v>
      </c>
      <c r="U204" s="548" t="s">
        <v>12764</v>
      </c>
      <c r="V204" s="544">
        <f>SUM(G204)</f>
        <v>45278</v>
      </c>
      <c r="W204" s="544">
        <v>46013</v>
      </c>
      <c r="X204" s="542" t="s">
        <v>15923</v>
      </c>
      <c r="Y204" s="606">
        <v>1</v>
      </c>
    </row>
    <row r="205" spans="1:25" ht="39" x14ac:dyDescent="0.35">
      <c r="A205" s="577"/>
      <c r="B205" s="578"/>
      <c r="C205" s="543" t="str">
        <f ca="1">IF(G205&lt;TODAY(),"Expired","Active")</f>
        <v>Expired</v>
      </c>
      <c r="D205" s="543" t="s">
        <v>1911</v>
      </c>
      <c r="E205" s="544">
        <v>43195</v>
      </c>
      <c r="F205" s="544">
        <v>43195</v>
      </c>
      <c r="G205" s="544">
        <f>DATE(YEAR(F205)+2,MONTH(F205),DAY(F205)-1)</f>
        <v>43925</v>
      </c>
      <c r="H205" s="543" t="s">
        <v>1912</v>
      </c>
      <c r="I205" s="543" t="s">
        <v>1913</v>
      </c>
      <c r="J205" s="543" t="s">
        <v>10213</v>
      </c>
      <c r="K205" s="543" t="s">
        <v>11728</v>
      </c>
      <c r="L205" s="543" t="s">
        <v>5123</v>
      </c>
      <c r="M205" s="543" t="s">
        <v>3640</v>
      </c>
      <c r="N205" s="545" t="str">
        <f>IF(EXACT(M205,"C - COMPANY ACT"),"LP",IF(EXACT(M205,"V- VEST ACT (WITHIN PARLIAMENT) "),"LP",IF(EXACT(M205,"FS - FRIENDLY SOCIETIES ACT"),"LP",IF(EXACT(M205,"UN - UNICORPORATED"),"LA",""))))</f>
        <v>LP</v>
      </c>
      <c r="O205" s="543" t="s">
        <v>8725</v>
      </c>
      <c r="P205" s="543" t="str">
        <f>IF(EXACT(O205,"Overseas Charities Operating in Jamaica"),"Medium",IF(EXACT(O205,"Muslim Groups/Foundations"),"Medium",IF(EXACT(O205,"Churches"),"Low",IF(EXACT(O205,"Benevolent Societies"),"Low",IF(EXACT(O205,"Alumni/Past Students'associations"),"Low",IF(EXACT(O205,"Schools(Government/Private)"),"Low",IF(EXACT(O205,"Govt.Based Trust/Charities"),"Low",IF(EXACT(O205,"Trust"),"Medium",IF(EXACT(O205,"Company Based Foundations"),"Medium",IF(EXACT(O205,"Other Foundations"),"Medium",IF(EXACT(O205,"Unincorporated Groups"),"Medium","")))))))))))</f>
        <v>Medium</v>
      </c>
      <c r="Q205" s="542" t="s">
        <v>13018</v>
      </c>
      <c r="R205" s="542"/>
      <c r="S205" s="569" t="s">
        <v>10609</v>
      </c>
      <c r="T205" s="543" t="s">
        <v>13019</v>
      </c>
      <c r="U205" s="548" t="s">
        <v>13020</v>
      </c>
      <c r="V205" s="544">
        <f>SUM(G205)</f>
        <v>43925</v>
      </c>
      <c r="W205" s="544">
        <v>44473</v>
      </c>
      <c r="X205" s="542" t="s">
        <v>4745</v>
      </c>
      <c r="Y205" s="606">
        <v>1</v>
      </c>
    </row>
    <row r="206" spans="1:25" ht="78" x14ac:dyDescent="0.35">
      <c r="A206" s="577"/>
      <c r="B206" s="578"/>
      <c r="C206" s="543" t="str">
        <f ca="1">IF(G206&lt;TODAY(),"Expired","Active")</f>
        <v>Expired</v>
      </c>
      <c r="D206" s="543" t="s">
        <v>1135</v>
      </c>
      <c r="E206" s="544">
        <v>42381</v>
      </c>
      <c r="F206" s="544">
        <v>42381</v>
      </c>
      <c r="G206" s="544">
        <f>DATE(YEAR(F206)+2,MONTH(F206),DAY(F206)-1)</f>
        <v>43111</v>
      </c>
      <c r="H206" s="543" t="s">
        <v>1136</v>
      </c>
      <c r="I206" s="543" t="s">
        <v>3239</v>
      </c>
      <c r="J206" s="543" t="s">
        <v>1137</v>
      </c>
      <c r="K206" s="543" t="s">
        <v>18</v>
      </c>
      <c r="L206" s="543" t="s">
        <v>5123</v>
      </c>
      <c r="M206" s="543" t="s">
        <v>3640</v>
      </c>
      <c r="N206" s="545" t="str">
        <f>IF(EXACT(M206,"C - COMPANY ACT"),"LP",IF(EXACT(M206,"V- VEST ACT (WITHIN PARLIAMENT) "),"LP",IF(EXACT(M206,"FS - FRIENDLY SOCIETIES ACT"),"LP",IF(EXACT(M206,"UN - UNICORPORATED"),"LA",""))))</f>
        <v>LP</v>
      </c>
      <c r="O206" s="543" t="s">
        <v>8728</v>
      </c>
      <c r="P206" s="543" t="str">
        <f>IF(EXACT(O206,"Overseas Charities Operating in Jamaica"),"Medium",IF(EXACT(O206,"Muslim Groups/Foundations"),"Medium",IF(EXACT(O206,"Churches"),"Low",IF(EXACT(O206,"Benevolent Societies"),"Low",IF(EXACT(O206,"Alumni/Past Students'associations"),"Low",IF(EXACT(O206,"Schools(Government/Private)"),"Low",IF(EXACT(O206,"Govt.Based Trust/Charities"),"Low",IF(EXACT(O206,"Trust"),"Medium",IF(EXACT(O206,"Company Based Foundations"),"Medium",IF(EXACT(O206,"Other Foundations"),"Medium",IF(EXACT(O206,"Unincorporated Groups"),"Medium","")))))))))))</f>
        <v>Low</v>
      </c>
      <c r="Q206" s="543" t="s">
        <v>13027</v>
      </c>
      <c r="R206" s="543"/>
      <c r="S206" s="546" t="s">
        <v>5085</v>
      </c>
      <c r="T206" s="543" t="s">
        <v>13028</v>
      </c>
      <c r="U206" s="548" t="s">
        <v>13029</v>
      </c>
      <c r="V206" s="544">
        <f>SUM(G206)</f>
        <v>43111</v>
      </c>
      <c r="W206" s="544">
        <v>46009</v>
      </c>
      <c r="X206" s="542" t="s">
        <v>15923</v>
      </c>
      <c r="Y206" s="606">
        <v>1</v>
      </c>
    </row>
    <row r="207" spans="1:25" ht="52" x14ac:dyDescent="0.35">
      <c r="A207" s="577" t="s">
        <v>1193</v>
      </c>
      <c r="B207" s="578"/>
      <c r="C207" s="543" t="str">
        <f ca="1">IF(G207&lt;TODAY(),"Expired","Active")</f>
        <v>Expired</v>
      </c>
      <c r="D207" s="543" t="s">
        <v>2337</v>
      </c>
      <c r="E207" s="544">
        <v>43655</v>
      </c>
      <c r="F207" s="544">
        <f>E207</f>
        <v>43655</v>
      </c>
      <c r="G207" s="544">
        <f>DATE(YEAR(F207)+2,MONTH(F207),DAY(F207)-1)</f>
        <v>44385</v>
      </c>
      <c r="H207" s="543" t="s">
        <v>2262</v>
      </c>
      <c r="I207" s="543" t="s">
        <v>2975</v>
      </c>
      <c r="J207" s="543" t="s">
        <v>6847</v>
      </c>
      <c r="K207" s="543" t="s">
        <v>3549</v>
      </c>
      <c r="L207" s="543" t="s">
        <v>5123</v>
      </c>
      <c r="M207" s="543" t="s">
        <v>3640</v>
      </c>
      <c r="N207" s="545" t="str">
        <f>IF(EXACT(M207,"C - COMPANY ACT"),"LP",IF(EXACT(M207,"V- VEST ACT (WITHIN PARLIAMENT) "),"LP",IF(EXACT(M207,"FS - FRIENDLY SOCIETIES ACT"),"LP",IF(EXACT(M207,"UN - UNICORPORATED"),"LA",""))))</f>
        <v>LP</v>
      </c>
      <c r="O207" s="543" t="s">
        <v>8725</v>
      </c>
      <c r="P207" s="543" t="str">
        <f>IF(EXACT(O207,"Overseas Charities Operating in Jamaica"),"Medium",IF(EXACT(O207,"Muslim Groups/Foundations"),"Medium",IF(EXACT(O207,"Churches"),"Low",IF(EXACT(O207,"Benevolent Societies"),"Low",IF(EXACT(O207,"Alumni/Past Students'associations"),"Low",IF(EXACT(O207,"Schools(Government/Private)"),"Low",IF(EXACT(O207,"Govt.Based Trust/Charities"),"Low",IF(EXACT(O207,"Trust"),"Medium",IF(EXACT(O207,"Company Based Foundations"),"Medium",IF(EXACT(O207,"Other Foundations"),"Medium",IF(EXACT(O207,"Unincorporated Groups"),"Medium","")))))))))))</f>
        <v>Medium</v>
      </c>
      <c r="Q207" s="543" t="s">
        <v>13005</v>
      </c>
      <c r="R207" s="543"/>
      <c r="S207" s="543" t="s">
        <v>6848</v>
      </c>
      <c r="T207" s="543" t="s">
        <v>13006</v>
      </c>
      <c r="U207" s="548" t="s">
        <v>13007</v>
      </c>
      <c r="V207" s="544">
        <f>SUM(G207)</f>
        <v>44385</v>
      </c>
      <c r="W207" s="544">
        <v>45204</v>
      </c>
      <c r="X207" s="542" t="s">
        <v>4745</v>
      </c>
      <c r="Y207" s="606">
        <v>1</v>
      </c>
    </row>
    <row r="208" spans="1:25" ht="65" x14ac:dyDescent="0.35">
      <c r="A208" s="577" t="s">
        <v>11533</v>
      </c>
      <c r="B208" s="578">
        <v>45538</v>
      </c>
      <c r="C208" s="543" t="str">
        <f ca="1">IF(G208&lt;TODAY(),"Expired","Active")</f>
        <v>Active</v>
      </c>
      <c r="D208" s="543" t="s">
        <v>14341</v>
      </c>
      <c r="E208" s="544">
        <v>45538</v>
      </c>
      <c r="F208" s="544">
        <v>45538</v>
      </c>
      <c r="G208" s="544">
        <f>DATE(YEAR(F208)+2,MONTH(F208),DAY(F208)-1)</f>
        <v>46267</v>
      </c>
      <c r="H208" s="543" t="s">
        <v>14342</v>
      </c>
      <c r="I208" s="543" t="s">
        <v>14343</v>
      </c>
      <c r="J208" s="543" t="s">
        <v>14344</v>
      </c>
      <c r="K208" s="543" t="s">
        <v>11730</v>
      </c>
      <c r="L208" s="543" t="s">
        <v>5123</v>
      </c>
      <c r="M208" s="543" t="s">
        <v>3640</v>
      </c>
      <c r="N208" s="545" t="str">
        <f>IF(EXACT(M208,"C - COMPANY ACT"),"LP",IF(EXACT(M208,"V- VEST ACT (WITHIN PARLIAMENT) "),"LP",IF(EXACT(M208,"FS - FRIENDLY SOCIETIES ACT"),"LP",IF(EXACT(M208,"UN - UNICORPORATED"),"LA",""))))</f>
        <v>LP</v>
      </c>
      <c r="O208" s="543" t="s">
        <v>8728</v>
      </c>
      <c r="P208" s="543" t="str">
        <f>IF(EXACT(O208,"Overseas Charities Operating in Jamaica"),"Medium",IF(EXACT(O208,"Muslim Groups/Foundations"),"Medium",IF(EXACT(O208,"Churches"),"Low",IF(EXACT(O208,"Benevolent Societies"),"Low",IF(EXACT(O208,"Alumni/Past Students Associations"),"Low",IF(EXACT(O208,"Schools(Government/Private)"),"Low",IF(EXACT(O208,"Govt.Based Trusts/Charities"),"Low",IF(EXACT(O208,"Trust"),"Medium",IF(EXACT(O208,"Company Based Foundations"),"Medium",IF(EXACT(O208,"Other Foundations"),"Medium",IF(EXACT(O208,"Unincorporated Groups"),"Medium","")))))))))))</f>
        <v>Low</v>
      </c>
      <c r="Q208" s="543" t="s">
        <v>14346</v>
      </c>
      <c r="R208" s="543"/>
      <c r="S208" s="546" t="s">
        <v>14345</v>
      </c>
      <c r="T208" s="543" t="s">
        <v>14347</v>
      </c>
      <c r="U208" s="548" t="s">
        <v>14348</v>
      </c>
      <c r="V208" s="544">
        <f>SUM(G208)</f>
        <v>46267</v>
      </c>
      <c r="W208" s="544">
        <v>46149</v>
      </c>
      <c r="X208" s="542" t="s">
        <v>4746</v>
      </c>
      <c r="Y208" s="606">
        <v>1</v>
      </c>
    </row>
    <row r="209" spans="1:25" ht="52" x14ac:dyDescent="0.35">
      <c r="A209" s="577"/>
      <c r="B209" s="578"/>
      <c r="C209" s="543" t="str">
        <f ca="1">IF(G209&lt;TODAY(),"Expired","Active")</f>
        <v>Expired</v>
      </c>
      <c r="D209" s="543" t="s">
        <v>2066</v>
      </c>
      <c r="E209" s="544">
        <v>43266</v>
      </c>
      <c r="F209" s="544">
        <f>E209</f>
        <v>43266</v>
      </c>
      <c r="G209" s="544">
        <f>DATE(YEAR(F209)+2,MONTH(F209),DAY(F209)-1)</f>
        <v>43996</v>
      </c>
      <c r="H209" s="543" t="s">
        <v>2067</v>
      </c>
      <c r="I209" s="543" t="s">
        <v>8377</v>
      </c>
      <c r="J209" s="543" t="s">
        <v>6860</v>
      </c>
      <c r="K209" s="543" t="s">
        <v>30</v>
      </c>
      <c r="L209" s="543" t="s">
        <v>15710</v>
      </c>
      <c r="M209" s="543" t="s">
        <v>3640</v>
      </c>
      <c r="N209" s="545" t="str">
        <f>IF(EXACT(M209,"C - COMPANY ACT"),"LP",IF(EXACT(M209,"V- VEST ACT (WITHIN PARLIAMENT) "),"LP",IF(EXACT(M209,"FS - FRIENDLY SOCIETIES ACT"),"LP",IF(EXACT(M209,"UN - UNICORPORATED"),"LA",""))))</f>
        <v>LP</v>
      </c>
      <c r="O209" s="543" t="s">
        <v>8728</v>
      </c>
      <c r="P209" s="543" t="str">
        <f>IF(EXACT(O209,"Overseas Charities Operating in Jamaica"),"Medium",IF(EXACT(O209,"Muslim Groups/Foundations"),"Medium",IF(EXACT(O209,"Churches"),"Low",IF(EXACT(O209,"Benevolent Societies"),"Low",IF(EXACT(O209,"Alumni/Past Students'associations"),"Low",IF(EXACT(O209,"Schools(Government/Private)"),"Low",IF(EXACT(O209,"Govt.Based Trust/Charities"),"Low",IF(EXACT(O209,"Trust"),"Medium",IF(EXACT(O209,"Company Based Foundations"),"Medium",IF(EXACT(O209,"Other Foundations"),"Medium",IF(EXACT(O209,"Unincorporated Groups"),"Medium","")))))))))))</f>
        <v>Low</v>
      </c>
      <c r="Q209" s="543" t="s">
        <v>1193</v>
      </c>
      <c r="R209" s="543"/>
      <c r="S209" s="546" t="s">
        <v>6062</v>
      </c>
      <c r="T209" s="543" t="s">
        <v>2742</v>
      </c>
      <c r="U209" s="548" t="s">
        <v>6861</v>
      </c>
      <c r="V209" s="544">
        <f>SUM(G209)</f>
        <v>43996</v>
      </c>
      <c r="W209" s="544">
        <v>45316</v>
      </c>
      <c r="X209" s="542" t="s">
        <v>4745</v>
      </c>
      <c r="Y209" s="606">
        <v>1</v>
      </c>
    </row>
    <row r="210" spans="1:25" ht="39" x14ac:dyDescent="0.35">
      <c r="A210" s="577"/>
      <c r="B210" s="578"/>
      <c r="C210" s="543" t="str">
        <f ca="1">IF(G210&lt;TODAY(),"Expired","Active")</f>
        <v>Expired</v>
      </c>
      <c r="D210" s="543" t="s">
        <v>1657</v>
      </c>
      <c r="E210" s="544">
        <v>42991</v>
      </c>
      <c r="F210" s="544">
        <f>E210</f>
        <v>42991</v>
      </c>
      <c r="G210" s="544">
        <f>DATE(YEAR(F210)+2,MONTH(F210),DAY(F210)-1)</f>
        <v>43720</v>
      </c>
      <c r="H210" s="543" t="s">
        <v>1664</v>
      </c>
      <c r="I210" s="543" t="s">
        <v>1671</v>
      </c>
      <c r="J210" s="543" t="s">
        <v>6862</v>
      </c>
      <c r="K210" s="543" t="s">
        <v>74</v>
      </c>
      <c r="L210" s="543" t="s">
        <v>15710</v>
      </c>
      <c r="M210" s="543" t="s">
        <v>3640</v>
      </c>
      <c r="N210" s="545" t="str">
        <f>IF(EXACT(M210,"C - COMPANY ACT"),"LP",IF(EXACT(M210,"V- VEST ACT (WITHIN PARLIAMENT) "),"LP",IF(EXACT(M210,"FS - FRIENDLY SOCIETIES ACT"),"LP",IF(EXACT(M210,"UN - UNICORPORATED"),"LA",""))))</f>
        <v>LP</v>
      </c>
      <c r="O210" s="543" t="s">
        <v>8728</v>
      </c>
      <c r="P210" s="543" t="str">
        <f>IF(EXACT(O210,"Overseas Charities Operating in Jamaica"),"Medium",IF(EXACT(O210,"Muslim Groups/Foundations"),"Medium",IF(EXACT(O210,"Churches"),"Low",IF(EXACT(O210,"Benevolent Societies"),"Low",IF(EXACT(O210,"Alumni/Past Students'associations"),"Low",IF(EXACT(O210,"Schools(Government/Private)"),"Low",IF(EXACT(O210,"Govt.Based Trust/Charities"),"Low",IF(EXACT(O210,"Trust"),"Medium",IF(EXACT(O210,"Company Based Foundations"),"Medium",IF(EXACT(O210,"Other Foundations"),"Medium",IF(EXACT(O210,"Unincorporated Groups"),"Medium","")))))))))))</f>
        <v>Low</v>
      </c>
      <c r="Q210" s="542" t="s">
        <v>13015</v>
      </c>
      <c r="R210" s="542"/>
      <c r="S210" s="543" t="s">
        <v>6863</v>
      </c>
      <c r="T210" s="543" t="s">
        <v>13016</v>
      </c>
      <c r="U210" s="548" t="s">
        <v>13017</v>
      </c>
      <c r="V210" s="544">
        <f>SUM(G210)</f>
        <v>43720</v>
      </c>
      <c r="W210" s="544">
        <v>45280</v>
      </c>
      <c r="X210" s="542" t="s">
        <v>4745</v>
      </c>
      <c r="Y210" s="606">
        <v>1</v>
      </c>
    </row>
    <row r="211" spans="1:25" ht="65" x14ac:dyDescent="0.35">
      <c r="A211" s="577"/>
      <c r="B211" s="578"/>
      <c r="C211" s="543" t="str">
        <f ca="1">IF(G211&lt;TODAY(),"Expired","Active")</f>
        <v>Expired</v>
      </c>
      <c r="D211" s="543" t="s">
        <v>3985</v>
      </c>
      <c r="E211" s="544">
        <v>43705</v>
      </c>
      <c r="F211" s="544">
        <v>45164</v>
      </c>
      <c r="G211" s="544">
        <f>DATE(YEAR(F211)+2,MONTH(F211),DAY(F211)-1)</f>
        <v>45894</v>
      </c>
      <c r="H211" s="543" t="s">
        <v>3492</v>
      </c>
      <c r="I211" s="543" t="s">
        <v>3759</v>
      </c>
      <c r="J211" s="543" t="s">
        <v>6864</v>
      </c>
      <c r="K211" s="543" t="s">
        <v>61</v>
      </c>
      <c r="L211" s="543" t="s">
        <v>15710</v>
      </c>
      <c r="M211" s="543" t="s">
        <v>3640</v>
      </c>
      <c r="N211" s="545" t="str">
        <f>IF(EXACT(M211,"C - COMPANY ACT"),"LP",IF(EXACT(M211,"V- VEST ACT (WITHIN PARLIAMENT) "),"LP",IF(EXACT(M211,"FS - FRIENDLY SOCIETIES ACT"),"LP",IF(EXACT(M211,"UN - UNICORPORATED"),"LA",""))))</f>
        <v>LP</v>
      </c>
      <c r="O211" s="543" t="s">
        <v>8728</v>
      </c>
      <c r="P211" s="543" t="str">
        <f>IF(EXACT(O211,"Overseas Charities Operating in Jamaica"),"Medium",IF(EXACT(O211,"Muslim Groups/Foundations"),"Medium",IF(EXACT(O211,"Churches"),"Low",IF(EXACT(O211,"Benevolent Societies"),"Low",IF(EXACT(O211,"Alumni/Past Students'associations"),"Low",IF(EXACT(O211,"Schools(Government/Private)"),"Low",IF(EXACT(O211,"Govt.Based Trust/Charities"),"Low",IF(EXACT(O211,"Trust"),"Medium",IF(EXACT(O211,"Company Based Foundations"),"Medium",IF(EXACT(O211,"Other Foundations"),"Medium",IF(EXACT(O211,"Unincorporated Groups"),"Medium","")))))))))))</f>
        <v>Low</v>
      </c>
      <c r="Q211" s="543" t="s">
        <v>12266</v>
      </c>
      <c r="R211" s="543"/>
      <c r="S211" s="546" t="s">
        <v>10614</v>
      </c>
      <c r="T211" s="543" t="s">
        <v>12267</v>
      </c>
      <c r="U211" s="548" t="s">
        <v>12268</v>
      </c>
      <c r="V211" s="544">
        <f>SUM(G211)</f>
        <v>45894</v>
      </c>
      <c r="W211" s="544">
        <v>45734</v>
      </c>
      <c r="X211" s="542" t="s">
        <v>16780</v>
      </c>
      <c r="Y211" s="606">
        <v>1</v>
      </c>
    </row>
    <row r="212" spans="1:25" ht="65" x14ac:dyDescent="0.35">
      <c r="A212" s="577"/>
      <c r="B212" s="578"/>
      <c r="C212" s="543" t="str">
        <f ca="1">IF(G212&lt;TODAY(),"Expired","Active")</f>
        <v>Expired</v>
      </c>
      <c r="D212" s="543" t="s">
        <v>2314</v>
      </c>
      <c r="E212" s="544">
        <v>43563</v>
      </c>
      <c r="F212" s="544">
        <f>E212</f>
        <v>43563</v>
      </c>
      <c r="G212" s="544">
        <f>DATE(YEAR(F212)+2,MONTH(F212),DAY(F212)-1)</f>
        <v>44293</v>
      </c>
      <c r="H212" s="543" t="s">
        <v>2224</v>
      </c>
      <c r="I212" s="543" t="s">
        <v>2225</v>
      </c>
      <c r="J212" s="543" t="s">
        <v>6869</v>
      </c>
      <c r="K212" s="543" t="s">
        <v>11730</v>
      </c>
      <c r="L212" s="543" t="s">
        <v>5123</v>
      </c>
      <c r="M212" s="543" t="s">
        <v>3640</v>
      </c>
      <c r="N212" s="545" t="str">
        <f>IF(EXACT(M212,"C - COMPANY ACT"),"LP",IF(EXACT(M212,"V- VEST ACT (WITHIN PARLIAMENT) "),"LP",IF(EXACT(M212,"FS - FRIENDLY SOCIETIES ACT"),"LP",IF(EXACT(M212,"UN - UNICORPORATED"),"LA",""))))</f>
        <v>LP</v>
      </c>
      <c r="O212" s="543" t="s">
        <v>8725</v>
      </c>
      <c r="P212" s="543" t="str">
        <f>IF(EXACT(O212,"Overseas Charities Operating in Jamaica"),"Medium",IF(EXACT(O212,"Muslim Groups/Foundations"),"Medium",IF(EXACT(O212,"Churches"),"Low",IF(EXACT(O212,"Benevolent Societies"),"Low",IF(EXACT(O212,"Alumni/Past Students'associations"),"Low",IF(EXACT(O212,"Schools(Government/Private)"),"Low",IF(EXACT(O212,"Govt.Based Trust/Charities"),"Low",IF(EXACT(O212,"Trust"),"Medium",IF(EXACT(O212,"Company Based Foundations"),"Medium",IF(EXACT(O212,"Other Foundations"),"Medium",IF(EXACT(O212,"Unincorporated Groups"),"Medium","")))))))))))</f>
        <v>Medium</v>
      </c>
      <c r="Q212" s="543" t="s">
        <v>1193</v>
      </c>
      <c r="R212" s="543"/>
      <c r="S212" s="546" t="s">
        <v>2226</v>
      </c>
      <c r="T212" s="543" t="s">
        <v>1193</v>
      </c>
      <c r="U212" s="548" t="s">
        <v>1193</v>
      </c>
      <c r="V212" s="544">
        <f>SUM(G212)</f>
        <v>44293</v>
      </c>
      <c r="W212" s="544">
        <v>45314</v>
      </c>
      <c r="X212" s="542" t="s">
        <v>4745</v>
      </c>
      <c r="Y212" s="606">
        <v>1</v>
      </c>
    </row>
    <row r="213" spans="1:25" ht="65" x14ac:dyDescent="0.35">
      <c r="A213" s="507"/>
      <c r="B213" s="587"/>
      <c r="C213" s="543" t="str">
        <f ca="1">IF(G213&lt;TODAY(),"Expired","Active")</f>
        <v>Expired</v>
      </c>
      <c r="D213" s="543" t="s">
        <v>2200</v>
      </c>
      <c r="E213" s="544">
        <v>43507</v>
      </c>
      <c r="F213" s="544">
        <f>E213</f>
        <v>43507</v>
      </c>
      <c r="G213" s="544">
        <f>DATE(YEAR(F213)+2,MONTH(F213),DAY(F213)-1)</f>
        <v>44237</v>
      </c>
      <c r="H213" s="543" t="s">
        <v>4884</v>
      </c>
      <c r="I213" s="543" t="s">
        <v>2201</v>
      </c>
      <c r="J213" s="543" t="s">
        <v>6876</v>
      </c>
      <c r="K213" s="543" t="s">
        <v>74</v>
      </c>
      <c r="L213" s="543" t="s">
        <v>15710</v>
      </c>
      <c r="M213" s="543" t="s">
        <v>3640</v>
      </c>
      <c r="N213" s="545" t="str">
        <f>IF(EXACT(M213,"C - COMPANY ACT"),"LP",IF(EXACT(M213,"V- VEST ACT (WITHIN PARLIAMENT) "),"LP",IF(EXACT(M213,"FS - FRIENDLY SOCIETIES ACT"),"LP",IF(EXACT(M213,"UN - UNICORPORATED"),"LA",""))))</f>
        <v>LP</v>
      </c>
      <c r="O213" s="543" t="s">
        <v>8726</v>
      </c>
      <c r="P213" s="543" t="str">
        <f>IF(EXACT(O213,"Overseas Charities Operating in Jamaica"),"Medium",IF(EXACT(O213,"Muslim Groups/Foundations"),"Medium",IF(EXACT(O213,"Churches"),"Low",IF(EXACT(O213,"Benevolent Societies"),"Low",IF(EXACT(O213,"Alumni/Past Students'associations"),"Low",IF(EXACT(O213,"Schools(Government/Private)"),"Low",IF(EXACT(O213,"Govt.Based Trust/Charities"),"Low",IF(EXACT(O213,"Trust"),"Medium",IF(EXACT(O213,"Company Based Foundations"),"Medium",IF(EXACT(O213,"Other Foundations"),"Medium",IF(EXACT(O213,"Unincorporated Groups"),"Medium","")))))))))))</f>
        <v>Medium</v>
      </c>
      <c r="Q213" s="543" t="s">
        <v>13114</v>
      </c>
      <c r="R213" s="543"/>
      <c r="S213" s="543" t="s">
        <v>6877</v>
      </c>
      <c r="T213" s="543" t="s">
        <v>13115</v>
      </c>
      <c r="U213" s="548" t="s">
        <v>13116</v>
      </c>
      <c r="V213" s="544">
        <f>SUM(G213)</f>
        <v>44237</v>
      </c>
      <c r="W213" s="544">
        <v>44536</v>
      </c>
      <c r="X213" s="542" t="s">
        <v>4745</v>
      </c>
      <c r="Y213" s="606">
        <v>1</v>
      </c>
    </row>
    <row r="214" spans="1:25" ht="39" x14ac:dyDescent="0.35">
      <c r="A214" s="507" t="s">
        <v>7864</v>
      </c>
      <c r="B214" s="587"/>
      <c r="C214" s="543"/>
      <c r="D214" s="543" t="s">
        <v>4578</v>
      </c>
      <c r="E214" s="544">
        <v>41788</v>
      </c>
      <c r="F214" s="544"/>
      <c r="G214" s="544"/>
      <c r="H214" s="543" t="s">
        <v>4579</v>
      </c>
      <c r="I214" s="543" t="s">
        <v>7865</v>
      </c>
      <c r="J214" s="543" t="s">
        <v>7866</v>
      </c>
      <c r="K214" s="543" t="s">
        <v>74</v>
      </c>
      <c r="L214" s="543" t="s">
        <v>15710</v>
      </c>
      <c r="M214" s="543"/>
      <c r="N214" s="543"/>
      <c r="O214" s="543" t="s">
        <v>8725</v>
      </c>
      <c r="P214" s="543" t="str">
        <f>IF(EXACT(O214,"Overseas Charities Operating in Jamaica"),"Medium",IF(EXACT(O214,"Muslim Groups/Foundations"),"Medium",IF(EXACT(O214,"Churches"),"Low",IF(EXACT(O214,"Benevolent Societies"),"Low",IF(EXACT(O214,"Alumni/Past Students Associations"),"Low",IF(EXACT(O214,"Schools(Government/Private)"),"Low",IF(EXACT(O214,"Govt.Based Trusts/Charities"),"Low",IF(EXACT(O214,"Trust"),"Medium",IF(EXACT(O214,"Company Based Foundations"),"Medium",IF(EXACT(O214,"Other Foundations"),"Medium",IF(EXACT(O214,"Unincorporated Groups"),"Medium","")))))))))))</f>
        <v>Medium</v>
      </c>
      <c r="Q214" s="543"/>
      <c r="R214" s="543"/>
      <c r="S214" s="543" t="s">
        <v>4580</v>
      </c>
      <c r="T214" s="543" t="s">
        <v>906</v>
      </c>
      <c r="U214" s="543" t="s">
        <v>906</v>
      </c>
      <c r="V214" s="544">
        <f>SUM(G214)</f>
        <v>0</v>
      </c>
      <c r="W214" s="544">
        <v>42282</v>
      </c>
      <c r="X214" s="542"/>
      <c r="Y214" s="606">
        <v>1</v>
      </c>
    </row>
    <row r="215" spans="1:25" ht="156" x14ac:dyDescent="0.35">
      <c r="A215" s="583"/>
      <c r="B215" s="584"/>
      <c r="C215" s="416" t="str">
        <f ca="1">IF(G215&lt;TODAY(),"Expired","Active")</f>
        <v>Expired</v>
      </c>
      <c r="D215" s="416" t="s">
        <v>2145</v>
      </c>
      <c r="E215" s="563">
        <v>43438</v>
      </c>
      <c r="F215" s="563">
        <f>E215</f>
        <v>43438</v>
      </c>
      <c r="G215" s="563">
        <f>DATE(YEAR(F215)+2,MONTH(F215),DAY(F215)-1)</f>
        <v>44168</v>
      </c>
      <c r="H215" s="416" t="s">
        <v>4885</v>
      </c>
      <c r="I215" s="416" t="s">
        <v>2146</v>
      </c>
      <c r="J215" s="416" t="s">
        <v>10215</v>
      </c>
      <c r="K215" s="416" t="s">
        <v>11728</v>
      </c>
      <c r="L215" s="416" t="s">
        <v>5123</v>
      </c>
      <c r="M215" s="416" t="s">
        <v>3640</v>
      </c>
      <c r="N215" s="564" t="str">
        <f>IF(EXACT(M215,"C - COMPANY ACT"),"LP",IF(EXACT(M215,"V- VEST ACT (WITHIN PARLIAMENT) "),"LP",IF(EXACT(M215,"FS - FRIENDLY SOCIETIES ACT"),"LP",IF(EXACT(M215,"UN - UNICORPORATED"),"LA",""))))</f>
        <v>LP</v>
      </c>
      <c r="O215" s="416" t="s">
        <v>8728</v>
      </c>
      <c r="P215" s="416" t="str">
        <f>IF(EXACT(O215,"Overseas Charities Operating in Jamaica"),"Medium",IF(EXACT(O215,"Muslim Groups/Foundations"),"Medium",IF(EXACT(O215,"Churches"),"Low",IF(EXACT(O215,"Benevolent Societies"),"Low",IF(EXACT(O215,"Alumni/Past Students'associations"),"Low",IF(EXACT(O215,"Schools(Government/Private)"),"Low",IF(EXACT(O215,"Govt.Based Trust/Charities"),"Low",IF(EXACT(O215,"Trust"),"Medium",IF(EXACT(O215,"Company Based Foundations"),"Medium",IF(EXACT(O215,"Other Foundations"),"Medium",IF(EXACT(O215,"Unincorporated Groups"),"Medium","")))))))))))</f>
        <v>Low</v>
      </c>
      <c r="Q215" s="543" t="s">
        <v>13111</v>
      </c>
      <c r="R215" s="543"/>
      <c r="S215" s="546" t="s">
        <v>2147</v>
      </c>
      <c r="T215" s="543" t="s">
        <v>13112</v>
      </c>
      <c r="U215" s="547" t="s">
        <v>13113</v>
      </c>
      <c r="V215" s="544">
        <f>SUM(G215)</f>
        <v>44168</v>
      </c>
      <c r="W215" s="544">
        <v>45894</v>
      </c>
      <c r="X215" s="542" t="s">
        <v>4745</v>
      </c>
      <c r="Y215" s="606">
        <v>1</v>
      </c>
    </row>
    <row r="216" spans="1:25" ht="39" x14ac:dyDescent="0.35">
      <c r="A216" s="577"/>
      <c r="B216" s="578"/>
      <c r="C216" s="543" t="str">
        <f ca="1">IF(G216&lt;TODAY(),"Expired","Active")</f>
        <v>Expired</v>
      </c>
      <c r="D216" s="543" t="s">
        <v>1875</v>
      </c>
      <c r="E216" s="544">
        <v>43164</v>
      </c>
      <c r="F216" s="544">
        <f>E216</f>
        <v>43164</v>
      </c>
      <c r="G216" s="544">
        <f>DATE(YEAR(F216)+2,MONTH(F216),DAY(F216)-1)</f>
        <v>43894</v>
      </c>
      <c r="H216" s="543" t="s">
        <v>1876</v>
      </c>
      <c r="I216" s="543" t="s">
        <v>1877</v>
      </c>
      <c r="J216" s="543" t="s">
        <v>6890</v>
      </c>
      <c r="K216" s="543" t="s">
        <v>11728</v>
      </c>
      <c r="L216" s="543" t="s">
        <v>5123</v>
      </c>
      <c r="M216" s="543" t="s">
        <v>3640</v>
      </c>
      <c r="N216" s="545" t="str">
        <f>IF(EXACT(M216,"C - COMPANY ACT"),"LP",IF(EXACT(M216,"V- VEST ACT (WITHIN PARLIAMENT) "),"LP",IF(EXACT(M216,"FS - FRIENDLY SOCIETIES ACT"),"LP",IF(EXACT(M216,"UN - UNICORPORATED"),"LA",""))))</f>
        <v>LP</v>
      </c>
      <c r="O216" s="543" t="s">
        <v>8725</v>
      </c>
      <c r="P216" s="543" t="str">
        <f>IF(EXACT(O216,"Overseas Charities Operating in Jamaica"),"Medium",IF(EXACT(O216,"Muslim Groups/Foundations"),"Medium",IF(EXACT(O216,"Churches"),"Low",IF(EXACT(O216,"Benevolent Societies"),"Low",IF(EXACT(O216,"Alumni/Past Students'associations"),"Low",IF(EXACT(O216,"Schools(Government/Private)"),"Low",IF(EXACT(O216,"Govt.Based Trust/Charities"),"Low",IF(EXACT(O216,"Trust"),"Medium",IF(EXACT(O216,"Company Based Foundations"),"Medium",IF(EXACT(O216,"Other Foundations"),"Medium",IF(EXACT(O216,"Unincorporated Groups"),"Medium","")))))))))))</f>
        <v>Medium</v>
      </c>
      <c r="Q216" s="543" t="s">
        <v>13079</v>
      </c>
      <c r="R216" s="543"/>
      <c r="S216" s="546" t="s">
        <v>10618</v>
      </c>
      <c r="T216" s="543" t="s">
        <v>13080</v>
      </c>
      <c r="U216" s="548" t="s">
        <v>13082</v>
      </c>
      <c r="V216" s="544">
        <f>SUM(G216)</f>
        <v>43894</v>
      </c>
      <c r="W216" s="544">
        <v>46149</v>
      </c>
      <c r="X216" s="542" t="s">
        <v>4746</v>
      </c>
      <c r="Y216" s="606">
        <v>1</v>
      </c>
    </row>
    <row r="217" spans="1:25" ht="117" x14ac:dyDescent="0.35">
      <c r="A217" s="597"/>
      <c r="B217" s="578"/>
      <c r="C217" s="543" t="str">
        <f ca="1">IF(G217&lt;TODAY(),"Expired","Active")</f>
        <v>Expired</v>
      </c>
      <c r="D217" s="543" t="s">
        <v>4559</v>
      </c>
      <c r="E217" s="544">
        <v>43291</v>
      </c>
      <c r="F217" s="544">
        <v>44742</v>
      </c>
      <c r="G217" s="544">
        <f>DATE(YEAR(F217)+2,MONTH(F217),DAY(F217)-1)</f>
        <v>45472</v>
      </c>
      <c r="H217" s="543" t="s">
        <v>2672</v>
      </c>
      <c r="I217" s="543" t="s">
        <v>3044</v>
      </c>
      <c r="J217" s="543" t="s">
        <v>6893</v>
      </c>
      <c r="K217" s="543" t="s">
        <v>11730</v>
      </c>
      <c r="L217" s="543" t="s">
        <v>5123</v>
      </c>
      <c r="M217" s="543" t="s">
        <v>3640</v>
      </c>
      <c r="N217" s="545" t="str">
        <f>IF(EXACT(M217,"C - COMPANY ACT"),"LP",IF(EXACT(M217,"V- VEST ACT (WITHIN PARLIAMENT) "),"LP",IF(EXACT(M217,"FS - FRIENDLY SOCIETIES ACT"),"LP",IF(EXACT(M217,"UN - UNICORPORATED"),"LA",""))))</f>
        <v>LP</v>
      </c>
      <c r="O217" s="543" t="s">
        <v>8725</v>
      </c>
      <c r="P217" s="543" t="str">
        <f>IF(EXACT(O217,"Overseas Charities Operating in Jamaica"),"Medium",IF(EXACT(O217,"Muslim Groups/Foundations"),"Medium",IF(EXACT(O217,"Churches"),"Low",IF(EXACT(O217,"Benevolent Societies"),"Low",IF(EXACT(O217,"Alumni/Past Students'associations"),"Low",IF(EXACT(O217,"Schools(Government/Private)"),"Low",IF(EXACT(O217,"Govt.Based Trust/Charities"),"Low",IF(EXACT(O217,"Trust"),"Medium",IF(EXACT(O217,"Company Based Foundations"),"Medium",IF(EXACT(O217,"Other Foundations"),"Medium",IF(EXACT(O217,"Unincorporated Groups"),"Medium","")))))))))))</f>
        <v>Medium</v>
      </c>
      <c r="Q217" s="543" t="s">
        <v>1193</v>
      </c>
      <c r="R217" s="543"/>
      <c r="S217" s="546" t="s">
        <v>6894</v>
      </c>
      <c r="T217" s="543" t="s">
        <v>2828</v>
      </c>
      <c r="U217" s="547" t="s">
        <v>6895</v>
      </c>
      <c r="V217" s="544">
        <f>SUM(G217)</f>
        <v>45472</v>
      </c>
      <c r="W217" s="544">
        <v>45701</v>
      </c>
      <c r="X217" s="542" t="s">
        <v>4745</v>
      </c>
      <c r="Y217" s="606">
        <v>1</v>
      </c>
    </row>
    <row r="218" spans="1:25" ht="26" x14ac:dyDescent="0.35">
      <c r="A218" s="577"/>
      <c r="B218" s="578"/>
      <c r="C218" s="543" t="str">
        <f ca="1">IF(G218&lt;TODAY(),"Expired","Active")</f>
        <v>Expired</v>
      </c>
      <c r="D218" s="543" t="s">
        <v>350</v>
      </c>
      <c r="E218" s="544">
        <v>41843</v>
      </c>
      <c r="F218" s="544">
        <f>E218</f>
        <v>41843</v>
      </c>
      <c r="G218" s="544">
        <f>DATE(YEAR(F218)+2,MONTH(F218),DAY(F218)-1)</f>
        <v>42573</v>
      </c>
      <c r="H218" s="543" t="s">
        <v>351</v>
      </c>
      <c r="I218" s="543" t="s">
        <v>3232</v>
      </c>
      <c r="J218" s="543" t="s">
        <v>6905</v>
      </c>
      <c r="K218" s="543" t="s">
        <v>11728</v>
      </c>
      <c r="L218" s="543" t="s">
        <v>5123</v>
      </c>
      <c r="M218" s="543" t="s">
        <v>3640</v>
      </c>
      <c r="N218" s="545" t="str">
        <f>IF(EXACT(M218,"C - COMPANY ACT"),"LP",IF(EXACT(M218,"V- VEST ACT (WITHIN PARLIAMENT) "),"LP",IF(EXACT(M218,"FS - FRIENDLY SOCIETIES ACT"),"LP",IF(EXACT(M218,"UN - UNICORPORATED"),"LA",""))))</f>
        <v>LP</v>
      </c>
      <c r="O218" s="543" t="s">
        <v>8725</v>
      </c>
      <c r="P218" s="543" t="str">
        <f>IF(EXACT(O218,"Overseas Charities Operating in Jamaica"),"Medium",IF(EXACT(O218,"Muslim Groups/Foundations"),"Medium",IF(EXACT(O218,"Churches"),"Low",IF(EXACT(O218,"Benevolent Societies"),"Low",IF(EXACT(O218,"Alumni/Past Students'associations"),"Low",IF(EXACT(O218,"Schools(Government/Private)"),"Low",IF(EXACT(O218,"Govt.Based Trust/Charities"),"Low",IF(EXACT(O218,"Trust"),"Medium",IF(EXACT(O218,"Company Based Foundations"),"Medium",IF(EXACT(O218,"Other Foundations"),"Medium",IF(EXACT(O218,"Unincorporated Groups"),"Medium","")))))))))))</f>
        <v>Medium</v>
      </c>
      <c r="Q218" s="543" t="s">
        <v>13072</v>
      </c>
      <c r="R218" s="543"/>
      <c r="S218" s="546" t="s">
        <v>539</v>
      </c>
      <c r="T218" s="543" t="s">
        <v>13073</v>
      </c>
      <c r="U218" s="547" t="s">
        <v>13074</v>
      </c>
      <c r="V218" s="544">
        <f>SUM(G218)</f>
        <v>42573</v>
      </c>
      <c r="W218" s="544">
        <v>45504</v>
      </c>
      <c r="X218" s="542" t="s">
        <v>4746</v>
      </c>
      <c r="Y218" s="606">
        <v>1</v>
      </c>
    </row>
    <row r="219" spans="1:25" ht="91" x14ac:dyDescent="0.35">
      <c r="A219" s="589" t="s">
        <v>11535</v>
      </c>
      <c r="B219" s="580"/>
      <c r="C219" s="550" t="str">
        <f ca="1">IF(G219&lt;TODAY(),"Expired","Active")</f>
        <v>Expired</v>
      </c>
      <c r="D219" s="550" t="s">
        <v>13071</v>
      </c>
      <c r="E219" s="551">
        <v>42632</v>
      </c>
      <c r="F219" s="551">
        <f>E219</f>
        <v>42632</v>
      </c>
      <c r="G219" s="551">
        <f>DATE(YEAR(F219)+2,MONTH(F219),DAY(F219)-1)</f>
        <v>43361</v>
      </c>
      <c r="H219" s="550" t="s">
        <v>1375</v>
      </c>
      <c r="I219" s="550" t="s">
        <v>2988</v>
      </c>
      <c r="J219" s="550" t="s">
        <v>6906</v>
      </c>
      <c r="K219" s="550" t="s">
        <v>11728</v>
      </c>
      <c r="L219" s="550" t="s">
        <v>5123</v>
      </c>
      <c r="M219" s="550" t="s">
        <v>3640</v>
      </c>
      <c r="N219" s="553" t="str">
        <f>IF(EXACT(M219,"C - COMPANY ACT"),"LP",IF(EXACT(M219,"V- VEST ACT (WITHIN PARLIAMENT) "),"LP",IF(EXACT(M219,"FS - FRIENDLY SOCIETIES ACT"),"LP",IF(EXACT(M219,"UN - UNICORPORATED"),"LA",""))))</f>
        <v>LP</v>
      </c>
      <c r="O219" s="550" t="s">
        <v>8725</v>
      </c>
      <c r="P219" s="550" t="str">
        <f>IF(EXACT(O219,"Overseas Charities Operating in Jamaica"),"Medium",IF(EXACT(O219,"Muslim Groups/Foundations"),"Medium",IF(EXACT(O219,"Churches"),"Low",IF(EXACT(O219,"Benevolent Societies"),"Low",IF(EXACT(O219,"Alumni/Past Students'associations"),"Low",IF(EXACT(O219,"Schools(Government/Private)"),"Low",IF(EXACT(O219,"Govt.Based Trust/Charities"),"Low",IF(EXACT(O219,"Trust"),"Medium",IF(EXACT(O219,"Company Based Foundations"),"Medium",IF(EXACT(O219,"Other Foundations"),"Medium",IF(EXACT(O219,"Unincorporated Groups"),"Medium","")))))))))))</f>
        <v>Medium</v>
      </c>
      <c r="Q219" s="549" t="s">
        <v>13070</v>
      </c>
      <c r="R219" s="549"/>
      <c r="S219" s="550" t="s">
        <v>6907</v>
      </c>
      <c r="T219" s="550" t="s">
        <v>1406</v>
      </c>
      <c r="U219" s="555" t="s">
        <v>6908</v>
      </c>
      <c r="V219" s="544">
        <f>SUM(G219)</f>
        <v>43361</v>
      </c>
      <c r="W219" s="556">
        <v>45057</v>
      </c>
      <c r="X219" s="549" t="s">
        <v>4745</v>
      </c>
      <c r="Y219" s="607">
        <v>1</v>
      </c>
    </row>
    <row r="220" spans="1:25" ht="26" x14ac:dyDescent="0.35">
      <c r="A220" s="577" t="s">
        <v>13067</v>
      </c>
      <c r="B220" s="578"/>
      <c r="C220" s="543" t="str">
        <f ca="1">IF(G220&lt;TODAY(),"Expired","Active")</f>
        <v>Expired</v>
      </c>
      <c r="D220" s="543" t="s">
        <v>1611</v>
      </c>
      <c r="E220" s="544">
        <v>42964</v>
      </c>
      <c r="F220" s="544">
        <f>E220</f>
        <v>42964</v>
      </c>
      <c r="G220" s="544">
        <f>DATE(YEAR(F220)+2,MONTH(F220),DAY(F220)-1)</f>
        <v>43693</v>
      </c>
      <c r="H220" s="543" t="s">
        <v>1630</v>
      </c>
      <c r="I220" s="543" t="s">
        <v>1647</v>
      </c>
      <c r="J220" s="543" t="s">
        <v>6909</v>
      </c>
      <c r="K220" s="543" t="s">
        <v>24</v>
      </c>
      <c r="L220" s="543" t="s">
        <v>5123</v>
      </c>
      <c r="M220" s="543" t="s">
        <v>3640</v>
      </c>
      <c r="N220" s="545" t="str">
        <f>IF(EXACT(M220,"C - COMPANY ACT"),"LP",IF(EXACT(M220,"V- VEST ACT (WITHIN PARLIAMENT) "),"LP",IF(EXACT(M220,"FS - FRIENDLY SOCIETIES ACT"),"LP",IF(EXACT(M220,"UN - UNICORPORATED"),"LA",""))))</f>
        <v>LP</v>
      </c>
      <c r="O220" s="543" t="s">
        <v>8725</v>
      </c>
      <c r="P220" s="543" t="str">
        <f>IF(EXACT(O220,"Overseas Charities Operating in Jamaica"),"Medium",IF(EXACT(O220,"Muslim Groups/Foundations"),"Medium",IF(EXACT(O220,"Churches"),"Low",IF(EXACT(O220,"Benevolent Societies"),"Low",IF(EXACT(O220,"Alumni/Past Students'associations"),"Low",IF(EXACT(O220,"Schools(Government/Private)"),"Low",IF(EXACT(O220,"Govt.Based Trust/Charities"),"Low",IF(EXACT(O220,"Trust"),"Medium",IF(EXACT(O220,"Company Based Foundations"),"Medium",IF(EXACT(O220,"Other Foundations"),"Medium",IF(EXACT(O220,"Unincorporated Groups"),"Medium","")))))))))))</f>
        <v>Medium</v>
      </c>
      <c r="Q220" s="543" t="s">
        <v>13066</v>
      </c>
      <c r="R220" s="543"/>
      <c r="S220" s="546" t="s">
        <v>6910</v>
      </c>
      <c r="T220" s="543" t="s">
        <v>13068</v>
      </c>
      <c r="U220" s="548" t="s">
        <v>13069</v>
      </c>
      <c r="V220" s="544">
        <f>SUM(G220)</f>
        <v>43693</v>
      </c>
      <c r="W220" s="544">
        <v>46009</v>
      </c>
      <c r="X220" s="542" t="s">
        <v>15923</v>
      </c>
      <c r="Y220" s="606">
        <v>1</v>
      </c>
    </row>
    <row r="221" spans="1:25" ht="143" x14ac:dyDescent="0.35">
      <c r="A221" s="583"/>
      <c r="B221" s="584"/>
      <c r="C221" s="416" t="str">
        <f ca="1">IF(G221&lt;TODAY(),"Expired","Active")</f>
        <v>Expired</v>
      </c>
      <c r="D221" s="416" t="s">
        <v>2726</v>
      </c>
      <c r="E221" s="563">
        <v>44201</v>
      </c>
      <c r="F221" s="563">
        <f>E221</f>
        <v>44201</v>
      </c>
      <c r="G221" s="563">
        <f>DATE(YEAR(F221)+2,MONTH(F221),DAY(F221)-1)</f>
        <v>44930</v>
      </c>
      <c r="H221" s="416" t="s">
        <v>2727</v>
      </c>
      <c r="I221" s="416" t="s">
        <v>3049</v>
      </c>
      <c r="J221" s="416" t="s">
        <v>6927</v>
      </c>
      <c r="K221" s="416" t="s">
        <v>718</v>
      </c>
      <c r="L221" s="416" t="s">
        <v>5123</v>
      </c>
      <c r="M221" s="416" t="s">
        <v>3640</v>
      </c>
      <c r="N221" s="564" t="str">
        <f>IF(EXACT(M221,"C - COMPANY ACT"),"LP",IF(EXACT(M221,"V- VEST ACT (WITHIN PARLIAMENT) "),"LP",IF(EXACT(M221,"FS - FRIENDLY SOCIETIES ACT"),"LP",IF(EXACT(M221,"UN - UNICORPORATED"),"LA",""))))</f>
        <v>LP</v>
      </c>
      <c r="O221" s="416" t="s">
        <v>8728</v>
      </c>
      <c r="P221" s="416" t="str">
        <f>IF(EXACT(O221,"Overseas Charities Operating in Jamaica"),"Medium",IF(EXACT(O221,"Muslim Groups/Foundations"),"Medium",IF(EXACT(O221,"Churches"),"Low",IF(EXACT(O221,"Benevolent Societies"),"Low",IF(EXACT(O221,"Alumni/Past Students'associations"),"Low",IF(EXACT(O221,"Schools(Government/Private)"),"Low",IF(EXACT(O221,"Govt.Based Trust/Charities"),"Low",IF(EXACT(O221,"Trust"),"Medium",IF(EXACT(O221,"Company Based Foundations"),"Medium",IF(EXACT(O221,"Other Foundations"),"Medium",IF(EXACT(O221,"Unincorporated Groups"),"Medium","")))))))))))</f>
        <v>Low</v>
      </c>
      <c r="Q221" s="568" t="s">
        <v>13145</v>
      </c>
      <c r="R221" s="568"/>
      <c r="S221" s="416" t="s">
        <v>2147</v>
      </c>
      <c r="T221" s="416" t="s">
        <v>13146</v>
      </c>
      <c r="U221" s="565" t="s">
        <v>13147</v>
      </c>
      <c r="V221" s="544">
        <f>SUM(G221)</f>
        <v>44930</v>
      </c>
      <c r="W221" s="544">
        <v>46008</v>
      </c>
      <c r="X221" s="542" t="s">
        <v>4745</v>
      </c>
      <c r="Y221" s="606">
        <v>1</v>
      </c>
    </row>
    <row r="222" spans="1:25" ht="39" x14ac:dyDescent="0.35">
      <c r="A222" s="577"/>
      <c r="B222" s="578"/>
      <c r="C222" s="543" t="str">
        <f ca="1">IF(G222&lt;TODAY(),"Expired","Active")</f>
        <v>Expired</v>
      </c>
      <c r="D222" s="543" t="s">
        <v>2125</v>
      </c>
      <c r="E222" s="544">
        <v>43376</v>
      </c>
      <c r="F222" s="544">
        <f>E222</f>
        <v>43376</v>
      </c>
      <c r="G222" s="544">
        <f>DATE(YEAR(F222)+2,MONTH(F222),DAY(F222)-1)</f>
        <v>44106</v>
      </c>
      <c r="H222" s="543" t="s">
        <v>5091</v>
      </c>
      <c r="I222" s="543" t="s">
        <v>15102</v>
      </c>
      <c r="J222" s="543" t="s">
        <v>15103</v>
      </c>
      <c r="K222" s="543" t="s">
        <v>8263</v>
      </c>
      <c r="L222" s="543" t="s">
        <v>5123</v>
      </c>
      <c r="M222" s="543" t="s">
        <v>3640</v>
      </c>
      <c r="N222" s="545" t="str">
        <f>IF(EXACT(M222,"C - COMPANY ACT"),"LP",IF(EXACT(M222,"V- VEST ACT (WITHIN PARLIAMENT) "),"LP",IF(EXACT(M222,"FS - FRIENDLY SOCIETIES ACT"),"LP",IF(EXACT(M222,"UN - UNICORPORATED"),"LA",""))))</f>
        <v>LP</v>
      </c>
      <c r="O222" s="543" t="s">
        <v>8725</v>
      </c>
      <c r="P222" s="543" t="str">
        <f>IF(EXACT(O222,"Overseas Charities Operating in Jamaica"),"Medium",IF(EXACT(O222,"Muslim Groups/Foundations"),"Medium",IF(EXACT(O222,"Churches"),"Low",IF(EXACT(O222,"Benevolent Societies"),"Low",IF(EXACT(O222,"Alumni/Past Students'associations"),"Low",IF(EXACT(O222,"Schools(Government/Private)"),"Low",IF(EXACT(O222,"Govt.Based Trust/Charities"),"Low",IF(EXACT(O222,"Trust"),"Medium",IF(EXACT(O222,"Company Based Foundations"),"Medium",IF(EXACT(O222,"Other Foundations"),"Medium",IF(EXACT(O222,"Unincorporated Groups"),"Medium","")))))))))))</f>
        <v>Medium</v>
      </c>
      <c r="Q222" s="543"/>
      <c r="R222" s="543"/>
      <c r="S222" s="543" t="s">
        <v>6932</v>
      </c>
      <c r="T222" s="543" t="s">
        <v>11937</v>
      </c>
      <c r="U222" s="548" t="s">
        <v>11936</v>
      </c>
      <c r="V222" s="544">
        <f>SUM(G222)</f>
        <v>44106</v>
      </c>
      <c r="W222" s="544">
        <v>44974</v>
      </c>
      <c r="X222" s="542" t="s">
        <v>4745</v>
      </c>
      <c r="Y222" s="606">
        <v>1</v>
      </c>
    </row>
    <row r="223" spans="1:25" ht="52" x14ac:dyDescent="0.35">
      <c r="A223" s="577"/>
      <c r="B223" s="578"/>
      <c r="C223" s="543" t="str">
        <f ca="1">IF(G223&lt;TODAY(),"Expired","Active")</f>
        <v>Expired</v>
      </c>
      <c r="D223" s="543" t="s">
        <v>241</v>
      </c>
      <c r="E223" s="544">
        <v>41803</v>
      </c>
      <c r="F223" s="544">
        <f>E223</f>
        <v>41803</v>
      </c>
      <c r="G223" s="544">
        <f>DATE(YEAR(F223)+2,MONTH(F223),DAY(F223)-1)</f>
        <v>42533</v>
      </c>
      <c r="H223" s="543" t="s">
        <v>242</v>
      </c>
      <c r="I223" s="543" t="s">
        <v>243</v>
      </c>
      <c r="J223" s="543" t="s">
        <v>6936</v>
      </c>
      <c r="K223" s="543" t="s">
        <v>11728</v>
      </c>
      <c r="L223" s="543" t="s">
        <v>5123</v>
      </c>
      <c r="M223" s="543" t="s">
        <v>3640</v>
      </c>
      <c r="N223" s="545" t="str">
        <f>IF(EXACT(M223,"C - COMPANY ACT"),"LP",IF(EXACT(M223,"V- VEST ACT (WITHIN PARLIAMENT) "),"LP",IF(EXACT(M223,"FS - FRIENDLY SOCIETIES ACT"),"LP",IF(EXACT(M223,"UN - UNICORPORATED"),"LA",""))))</f>
        <v>LP</v>
      </c>
      <c r="O223" s="543" t="s">
        <v>8725</v>
      </c>
      <c r="P223" s="543" t="str">
        <f>IF(EXACT(O223,"Overseas Charities Operating in Jamaica"),"Medium",IF(EXACT(O223,"Muslim Groups/Foundations"),"Medium",IF(EXACT(O223,"Churches"),"Low",IF(EXACT(O223,"Benevolent Societies"),"Low",IF(EXACT(O223,"Alumni/Past Students'associations"),"Low",IF(EXACT(O223,"Schools(Government/Private)"),"Low",IF(EXACT(O223,"Govt.Based Trust/Charities"),"Low",IF(EXACT(O223,"Trust"),"Medium",IF(EXACT(O223,"Company Based Foundations"),"Medium",IF(EXACT(O223,"Other Foundations"),"Medium",IF(EXACT(O223,"Unincorporated Groups"),"Medium","")))))))))))</f>
        <v>Medium</v>
      </c>
      <c r="Q223" s="543" t="s">
        <v>13141</v>
      </c>
      <c r="R223" s="543"/>
      <c r="S223" s="546" t="s">
        <v>509</v>
      </c>
      <c r="T223" s="543" t="s">
        <v>11932</v>
      </c>
      <c r="U223" s="548" t="s">
        <v>11933</v>
      </c>
      <c r="V223" s="544">
        <f>SUM(G223)</f>
        <v>42533</v>
      </c>
      <c r="W223" s="544">
        <v>45338</v>
      </c>
      <c r="X223" s="542" t="s">
        <v>4745</v>
      </c>
      <c r="Y223" s="606">
        <v>1</v>
      </c>
    </row>
    <row r="224" spans="1:25" ht="78" x14ac:dyDescent="0.35">
      <c r="A224" s="577"/>
      <c r="B224" s="578"/>
      <c r="C224" s="543" t="str">
        <f ca="1">IF(G224&lt;TODAY(),"Expired","Active")</f>
        <v>Expired</v>
      </c>
      <c r="D224" s="543" t="s">
        <v>2120</v>
      </c>
      <c r="E224" s="544">
        <v>43369</v>
      </c>
      <c r="F224" s="544">
        <v>44100</v>
      </c>
      <c r="G224" s="544">
        <f>DATE(YEAR(F224)+2,MONTH(F224),DAY(F224)-1)</f>
        <v>44829</v>
      </c>
      <c r="H224" s="543" t="s">
        <v>4887</v>
      </c>
      <c r="I224" s="543" t="s">
        <v>2121</v>
      </c>
      <c r="J224" s="543" t="s">
        <v>6941</v>
      </c>
      <c r="K224" s="543" t="s">
        <v>3549</v>
      </c>
      <c r="L224" s="543" t="s">
        <v>5123</v>
      </c>
      <c r="M224" s="543" t="s">
        <v>3640</v>
      </c>
      <c r="N224" s="545" t="str">
        <f>IF(EXACT(M224,"C - COMPANY ACT"),"LP",IF(EXACT(M224,"V- VEST ACT (WITHIN PARLIAMENT) "),"LP",IF(EXACT(M224,"FS - FRIENDLY SOCIETIES ACT"),"LP",IF(EXACT(M224,"UN - UNICORPORATED"),"LA",""))))</f>
        <v>LP</v>
      </c>
      <c r="O224" s="543" t="s">
        <v>8725</v>
      </c>
      <c r="P224" s="543" t="str">
        <f>IF(EXACT(O224,"Overseas Charities Operating in Jamaica"),"Medium",IF(EXACT(O224,"Muslim Groups/Foundations"),"Medium",IF(EXACT(O224,"Churches"),"Low",IF(EXACT(O224,"Benevolent Societies"),"Low",IF(EXACT(O224,"Alumni/Past Students'associations"),"Low",IF(EXACT(O224,"Schools(Government/Private)"),"Low",IF(EXACT(O224,"Govt.Based Trust/Charities"),"Low",IF(EXACT(O224,"Trust"),"Medium",IF(EXACT(O224,"Company Based Foundations"),"Medium",IF(EXACT(O224,"Other Foundations"),"Medium",IF(EXACT(O224,"Unincorporated Groups"),"Medium","")))))))))))</f>
        <v>Medium</v>
      </c>
      <c r="Q224" s="543" t="s">
        <v>12929</v>
      </c>
      <c r="R224" s="543"/>
      <c r="S224" s="543" t="s">
        <v>10629</v>
      </c>
      <c r="T224" s="543" t="s">
        <v>1193</v>
      </c>
      <c r="U224" s="548" t="s">
        <v>6942</v>
      </c>
      <c r="V224" s="544">
        <f>SUM(G224)</f>
        <v>44829</v>
      </c>
      <c r="W224" s="544">
        <v>45280</v>
      </c>
      <c r="X224" s="542" t="s">
        <v>4745</v>
      </c>
      <c r="Y224" s="606">
        <v>1</v>
      </c>
    </row>
    <row r="225" spans="1:25" ht="65" x14ac:dyDescent="0.35">
      <c r="A225" s="577"/>
      <c r="B225" s="578"/>
      <c r="C225" s="543" t="str">
        <f ca="1">IF(G225&lt;TODAY(),"Expired","Active")</f>
        <v>Expired</v>
      </c>
      <c r="D225" s="543" t="s">
        <v>3815</v>
      </c>
      <c r="E225" s="544">
        <v>42041</v>
      </c>
      <c r="F225" s="544">
        <v>44935</v>
      </c>
      <c r="G225" s="544">
        <f>DATE(YEAR(F225)+2,MONTH(F225),DAY(F225)-1)</f>
        <v>45665</v>
      </c>
      <c r="H225" s="543" t="s">
        <v>794</v>
      </c>
      <c r="I225" s="543" t="s">
        <v>3178</v>
      </c>
      <c r="J225" s="543" t="s">
        <v>6943</v>
      </c>
      <c r="K225" s="543" t="s">
        <v>18</v>
      </c>
      <c r="L225" s="543" t="s">
        <v>5123</v>
      </c>
      <c r="M225" s="543" t="s">
        <v>3640</v>
      </c>
      <c r="N225" s="545" t="str">
        <f>IF(EXACT(M225,"C - COMPANY ACT"),"LP",IF(EXACT(M225,"V- VEST ACT (WITHIN PARLIAMENT) "),"LP",IF(EXACT(M225,"FS - FRIENDLY SOCIETIES ACT"),"LP",IF(EXACT(M225,"UN - UNICORPORATED"),"LA",""))))</f>
        <v>LP</v>
      </c>
      <c r="O225" s="543" t="s">
        <v>8727</v>
      </c>
      <c r="P225" s="543" t="str">
        <f>IF(EXACT(O225,"Overseas Charities Operating in Jamaica"),"Medium",IF(EXACT(O225,"Muslim Groups/Foundations"),"Medium",IF(EXACT(O225,"Churches"),"Low",IF(EXACT(O225,"Benevolent Societies"),"Low",IF(EXACT(O225,"Alumni/Past Students'associations"),"Low",IF(EXACT(O225,"Schools(Government/Private)"),"Low",IF(EXACT(O225,"Govt.Based Trust/Charities"),"Low",IF(EXACT(O225,"Trust"),"Medium",IF(EXACT(O225,"Company Based Foundations"),"Medium",IF(EXACT(O225,"Other Foundations"),"Medium",IF(EXACT(O225,"Unincorporated Groups"),"Medium","")))))))))))</f>
        <v>Medium</v>
      </c>
      <c r="Q225" s="543" t="s">
        <v>13231</v>
      </c>
      <c r="R225" s="543"/>
      <c r="S225" s="546" t="s">
        <v>501</v>
      </c>
      <c r="T225" s="543" t="s">
        <v>9866</v>
      </c>
      <c r="U225" s="548" t="s">
        <v>13232</v>
      </c>
      <c r="V225" s="544">
        <f>SUM(G225)</f>
        <v>45665</v>
      </c>
      <c r="W225" s="544">
        <v>45776</v>
      </c>
      <c r="X225" s="542" t="s">
        <v>4745</v>
      </c>
      <c r="Y225" s="606">
        <v>1</v>
      </c>
    </row>
    <row r="226" spans="1:25" ht="91" x14ac:dyDescent="0.35">
      <c r="A226" s="583"/>
      <c r="B226" s="584"/>
      <c r="C226" s="416" t="str">
        <f ca="1">IF(G226&lt;TODAY(),"Expired","Active")</f>
        <v>Expired</v>
      </c>
      <c r="D226" s="416" t="s">
        <v>1332</v>
      </c>
      <c r="E226" s="563">
        <v>42597</v>
      </c>
      <c r="F226" s="563">
        <f>E226</f>
        <v>42597</v>
      </c>
      <c r="G226" s="563">
        <f>DATE(YEAR(F226)+2,MONTH(F226),DAY(F226)-1)</f>
        <v>43326</v>
      </c>
      <c r="H226" s="416" t="s">
        <v>1342</v>
      </c>
      <c r="I226" s="416" t="s">
        <v>1350</v>
      </c>
      <c r="J226" s="416" t="s">
        <v>6951</v>
      </c>
      <c r="K226" s="416" t="s">
        <v>11728</v>
      </c>
      <c r="L226" s="416" t="s">
        <v>5123</v>
      </c>
      <c r="M226" s="416" t="s">
        <v>3640</v>
      </c>
      <c r="N226" s="564" t="str">
        <f>IF(EXACT(M226,"C - COMPANY ACT"),"LP",IF(EXACT(M226,"V- VEST ACT (WITHIN PARLIAMENT) "),"LP",IF(EXACT(M226,"FS - FRIENDLY SOCIETIES ACT"),"LP",IF(EXACT(M226,"UN - UNICORPORATED"),"LA",""))))</f>
        <v>LP</v>
      </c>
      <c r="O226" s="416" t="s">
        <v>8725</v>
      </c>
      <c r="P226" s="416" t="str">
        <f>IF(EXACT(O226,"Overseas Charities Operating in Jamaica"),"Medium",IF(EXACT(O226,"Muslim Groups/Foundations"),"Medium",IF(EXACT(O226,"Churches"),"Low",IF(EXACT(O226,"Benevolent Societies"),"Low",IF(EXACT(O226,"Alumni/Past Students'associations"),"Low",IF(EXACT(O226,"Schools(Government/Private)"),"Low",IF(EXACT(O226,"Govt.Based Trust/Charities"),"Low",IF(EXACT(O226,"Trust"),"Medium",IF(EXACT(O226,"Company Based Foundations"),"Medium",IF(EXACT(O226,"Other Foundations"),"Medium",IF(EXACT(O226,"Unincorporated Groups"),"Medium","")))))))))))</f>
        <v>Medium</v>
      </c>
      <c r="Q226" s="568" t="s">
        <v>13133</v>
      </c>
      <c r="R226" s="568"/>
      <c r="S226" s="416" t="s">
        <v>10634</v>
      </c>
      <c r="T226" s="416" t="s">
        <v>11965</v>
      </c>
      <c r="U226" s="567" t="s">
        <v>11966</v>
      </c>
      <c r="V226" s="544">
        <f>SUM(G226)</f>
        <v>43326</v>
      </c>
      <c r="W226" s="544">
        <v>46006</v>
      </c>
      <c r="X226" s="542" t="s">
        <v>4745</v>
      </c>
      <c r="Y226" s="606">
        <v>1</v>
      </c>
    </row>
    <row r="227" spans="1:25" ht="143" x14ac:dyDescent="0.35">
      <c r="A227" s="579" t="s">
        <v>11535</v>
      </c>
      <c r="B227" s="580"/>
      <c r="C227" s="550" t="str">
        <f ca="1">IF(G227&lt;TODAY(),"Expired","Active")</f>
        <v>Expired</v>
      </c>
      <c r="D227" s="550" t="s">
        <v>3503</v>
      </c>
      <c r="E227" s="551">
        <v>43635</v>
      </c>
      <c r="F227" s="551">
        <v>43634</v>
      </c>
      <c r="G227" s="551">
        <f>DATE(YEAR(F227)+2,MONTH(F227),DAY(F227)-1)</f>
        <v>44364</v>
      </c>
      <c r="H227" s="550" t="s">
        <v>4706</v>
      </c>
      <c r="I227" s="550" t="s">
        <v>9684</v>
      </c>
      <c r="J227" s="550" t="s">
        <v>6965</v>
      </c>
      <c r="K227" s="550" t="s">
        <v>3380</v>
      </c>
      <c r="L227" s="550" t="s">
        <v>3368</v>
      </c>
      <c r="M227" s="550"/>
      <c r="N227" s="553" t="str">
        <f>IF(EXACT(M227,"C - COMPANY ACT"),"LP",IF(EXACT(M227,"V- VEST ACT (WITHIN PARLIAMENT) "),"LP",IF(EXACT(M227,"FS - FRIENDLY SOCIETIES ACT"),"LP",IF(EXACT(M227,"UN - UNICORPORATED"),"LA",""))))</f>
        <v/>
      </c>
      <c r="O227" s="550" t="s">
        <v>8728</v>
      </c>
      <c r="P227" s="550" t="str">
        <f>IF(EXACT(O227,"Overseas Charities Operating in Jamaica"),"Medium",IF(EXACT(O227,"Muslim Groups/Foundations"),"Medium",IF(EXACT(O227,"Churches"),"Low",IF(EXACT(O227,"Benevolent Societies"),"Low",IF(EXACT(O227,"Alumni/Past Students'associations"),"Low",IF(EXACT(O227,"Schools(Government/Private)"),"Low",IF(EXACT(O227,"Govt.Based Trust/Charities"),"Low",IF(EXACT(O227,"Trust"),"Medium",IF(EXACT(O227,"Company Based Foundations"),"Medium",IF(EXACT(O227,"Other Foundations"),"Medium",IF(EXACT(O227,"Unincorporated Groups"),"Medium","")))))))))))</f>
        <v>Low</v>
      </c>
      <c r="Q227" s="550" t="s">
        <v>1193</v>
      </c>
      <c r="R227" s="550"/>
      <c r="S227" s="554" t="s">
        <v>3505</v>
      </c>
      <c r="T227" s="550" t="s">
        <v>3506</v>
      </c>
      <c r="U227" s="555" t="s">
        <v>6966</v>
      </c>
      <c r="V227" s="544">
        <f>SUM(G227)</f>
        <v>44364</v>
      </c>
      <c r="W227" s="556">
        <v>45701</v>
      </c>
      <c r="X227" s="549" t="s">
        <v>4745</v>
      </c>
      <c r="Y227" s="607">
        <v>1</v>
      </c>
    </row>
    <row r="228" spans="1:25" ht="26" x14ac:dyDescent="0.35">
      <c r="A228" s="507"/>
      <c r="B228" s="587"/>
      <c r="C228" s="543" t="str">
        <f ca="1">IF(G228&lt;TODAY(),"Expired","Active")</f>
        <v>Expired</v>
      </c>
      <c r="D228" s="543" t="s">
        <v>2039</v>
      </c>
      <c r="E228" s="544">
        <v>43269</v>
      </c>
      <c r="F228" s="544">
        <f>E228</f>
        <v>43269</v>
      </c>
      <c r="G228" s="544">
        <f>DATE(YEAR(F228)+2,MONTH(F228),DAY(F228)-1)</f>
        <v>43999</v>
      </c>
      <c r="H228" s="543" t="s">
        <v>2040</v>
      </c>
      <c r="I228" s="543" t="s">
        <v>2041</v>
      </c>
      <c r="J228" s="543" t="s">
        <v>6982</v>
      </c>
      <c r="K228" s="543" t="s">
        <v>11728</v>
      </c>
      <c r="L228" s="543" t="s">
        <v>5123</v>
      </c>
      <c r="M228" s="543" t="s">
        <v>3640</v>
      </c>
      <c r="N228" s="545" t="str">
        <f>IF(EXACT(M228,"C - COMPANY ACT"),"LP",IF(EXACT(M228,"V- VEST ACT (WITHIN PARLIAMENT) "),"LP",IF(EXACT(M228,"FS - FRIENDLY SOCIETIES ACT"),"LP",IF(EXACT(M228,"UN - UNICORPORATED"),"LA",""))))</f>
        <v>LP</v>
      </c>
      <c r="O228" s="543" t="s">
        <v>8728</v>
      </c>
      <c r="P228" s="543" t="str">
        <f>IF(EXACT(O228,"Overseas Charities Operating in Jamaica"),"Medium",IF(EXACT(O228,"Muslim Groups/Foundations"),"Medium",IF(EXACT(O228,"Churches"),"Low",IF(EXACT(O228,"Benevolent Societies"),"Low",IF(EXACT(O228,"Alumni/Past Students'associations"),"Low",IF(EXACT(O228,"Schools(Government/Private)"),"Low",IF(EXACT(O228,"Govt.Based Trust/Charities"),"Low",IF(EXACT(O228,"Trust"),"Medium",IF(EXACT(O228,"Company Based Foundations"),"Medium",IF(EXACT(O228,"Other Foundations"),"Medium",IF(EXACT(O228,"Unincorporated Groups"),"Medium","")))))))))))</f>
        <v>Low</v>
      </c>
      <c r="Q228" s="543" t="s">
        <v>13122</v>
      </c>
      <c r="R228" s="543"/>
      <c r="S228" s="543" t="s">
        <v>2042</v>
      </c>
      <c r="T228" s="543" t="s">
        <v>13123</v>
      </c>
      <c r="U228" s="548" t="s">
        <v>13124</v>
      </c>
      <c r="V228" s="544">
        <f>SUM(G228)</f>
        <v>43999</v>
      </c>
      <c r="W228" s="544">
        <v>45083</v>
      </c>
      <c r="X228" s="542" t="s">
        <v>4745</v>
      </c>
      <c r="Y228" s="606">
        <v>1</v>
      </c>
    </row>
    <row r="229" spans="1:25" ht="104" x14ac:dyDescent="0.35">
      <c r="A229" s="577"/>
      <c r="B229" s="578"/>
      <c r="C229" s="543" t="str">
        <f ca="1">IF(G229&lt;TODAY(),"Expired","Active")</f>
        <v>Expired</v>
      </c>
      <c r="D229" s="543" t="s">
        <v>1988</v>
      </c>
      <c r="E229" s="544">
        <v>43244</v>
      </c>
      <c r="F229" s="544">
        <f>E229</f>
        <v>43244</v>
      </c>
      <c r="G229" s="544">
        <f>DATE(YEAR(F229)+2,MONTH(F229),DAY(F229)-1)</f>
        <v>43974</v>
      </c>
      <c r="H229" s="543" t="s">
        <v>1989</v>
      </c>
      <c r="I229" s="543" t="s">
        <v>4980</v>
      </c>
      <c r="J229" s="543" t="s">
        <v>6986</v>
      </c>
      <c r="K229" s="543" t="s">
        <v>8263</v>
      </c>
      <c r="L229" s="543" t="s">
        <v>5123</v>
      </c>
      <c r="M229" s="543" t="s">
        <v>3640</v>
      </c>
      <c r="N229" s="545" t="str">
        <f>IF(EXACT(M229,"C - COMPANY ACT"),"LP",IF(EXACT(M229,"V- VEST ACT (WITHIN PARLIAMENT) "),"LP",IF(EXACT(M229,"FS - FRIENDLY SOCIETIES ACT"),"LP",IF(EXACT(M229,"UN - UNICORPORATED"),"LA",""))))</f>
        <v>LP</v>
      </c>
      <c r="O229" s="543" t="s">
        <v>8725</v>
      </c>
      <c r="P229" s="543" t="str">
        <f>IF(EXACT(O229,"Overseas Charities Operating in Jamaica"),"Medium",IF(EXACT(O229,"Muslim Groups/Foundations"),"Medium",IF(EXACT(O229,"Churches"),"Low",IF(EXACT(O229,"Benevolent Societies"),"Low",IF(EXACT(O229,"Alumni/Past Students'associations"),"Low",IF(EXACT(O229,"Schools(Government/Private)"),"Low",IF(EXACT(O229,"Govt.Based Trust/Charities"),"Low",IF(EXACT(O229,"Trust"),"Medium",IF(EXACT(O229,"Company Based Foundations"),"Medium",IF(EXACT(O229,"Other Foundations"),"Medium",IF(EXACT(O229,"Unincorporated Groups"),"Medium","")))))))))))</f>
        <v>Medium</v>
      </c>
      <c r="Q229" s="543"/>
      <c r="R229" s="543"/>
      <c r="S229" s="543" t="s">
        <v>6987</v>
      </c>
      <c r="T229" s="543" t="s">
        <v>1193</v>
      </c>
      <c r="U229" s="547" t="s">
        <v>1193</v>
      </c>
      <c r="V229" s="544">
        <f>SUM(G229)</f>
        <v>43974</v>
      </c>
      <c r="W229" s="544">
        <v>44972</v>
      </c>
      <c r="X229" s="542" t="s">
        <v>4745</v>
      </c>
      <c r="Y229" s="606">
        <v>1</v>
      </c>
    </row>
    <row r="230" spans="1:25" ht="78" x14ac:dyDescent="0.35">
      <c r="A230" s="581"/>
      <c r="B230" s="578"/>
      <c r="C230" s="543" t="str">
        <f ca="1">IF(G230&lt;TODAY(),"Expired","Active")</f>
        <v>Expired</v>
      </c>
      <c r="D230" s="543" t="s">
        <v>287</v>
      </c>
      <c r="E230" s="544">
        <v>41816</v>
      </c>
      <c r="F230" s="544">
        <f>E230</f>
        <v>41816</v>
      </c>
      <c r="G230" s="544">
        <f>DATE(YEAR(F230)+2,MONTH(F230),DAY(F230)-1)</f>
        <v>42546</v>
      </c>
      <c r="H230" s="543" t="s">
        <v>288</v>
      </c>
      <c r="I230" s="543" t="s">
        <v>289</v>
      </c>
      <c r="J230" s="543" t="s">
        <v>6988</v>
      </c>
      <c r="K230" s="543" t="s">
        <v>3549</v>
      </c>
      <c r="L230" s="543" t="s">
        <v>5123</v>
      </c>
      <c r="M230" s="543" t="s">
        <v>3640</v>
      </c>
      <c r="N230" s="545" t="str">
        <f>IF(EXACT(M230,"C - COMPANY ACT"),"LP",IF(EXACT(M230,"V- VEST ACT (WITHIN PARLIAMENT) "),"LP",IF(EXACT(M230,"FS - FRIENDLY SOCIETIES ACT"),"LP",IF(EXACT(M230,"UN - UNICORPORATED"),"LA",""))))</f>
        <v>LP</v>
      </c>
      <c r="O230" s="543" t="s">
        <v>8728</v>
      </c>
      <c r="P230" s="543" t="str">
        <f>IF(EXACT(O230,"Overseas Charities Operating in Jamaica"),"Medium",IF(EXACT(O230,"Muslim Groups/Foundations"),"Medium",IF(EXACT(O230,"Churches"),"Low",IF(EXACT(O230,"Benevolent Societies"),"Low",IF(EXACT(O230,"Alumni/Past Students'associations"),"Low",IF(EXACT(O230,"Schools(Government/Private)"),"Low",IF(EXACT(O230,"Govt.Based Trust/Charities"),"Low",IF(EXACT(O230,"Trust"),"Medium",IF(EXACT(O230,"Company Based Foundations"),"Medium",IF(EXACT(O230,"Other Foundations"),"Medium",IF(EXACT(O230,"Unincorporated Groups"),"Medium","")))))))))))</f>
        <v>Low</v>
      </c>
      <c r="Q230" s="543" t="s">
        <v>13121</v>
      </c>
      <c r="R230" s="543"/>
      <c r="S230" s="546" t="s">
        <v>523</v>
      </c>
      <c r="T230" s="543" t="s">
        <v>11997</v>
      </c>
      <c r="U230" s="547" t="s">
        <v>11998</v>
      </c>
      <c r="V230" s="544">
        <f>SUM(G230)</f>
        <v>42546</v>
      </c>
      <c r="W230" s="544">
        <v>45546</v>
      </c>
      <c r="X230" s="542" t="s">
        <v>4745</v>
      </c>
      <c r="Y230" s="606">
        <v>1</v>
      </c>
    </row>
    <row r="231" spans="1:25" ht="78" x14ac:dyDescent="0.35">
      <c r="A231" s="577"/>
      <c r="B231" s="578"/>
      <c r="C231" s="543" t="str">
        <f ca="1">IF(G231&lt;TODAY(),"Expired","Active")</f>
        <v>Expired</v>
      </c>
      <c r="D231" s="543" t="s">
        <v>3753</v>
      </c>
      <c r="E231" s="544">
        <v>43927</v>
      </c>
      <c r="F231" s="544">
        <f>E231</f>
        <v>43927</v>
      </c>
      <c r="G231" s="544">
        <f>DATE(YEAR(F231)+2,MONTH(F231),DAY(F231)-1)</f>
        <v>44656</v>
      </c>
      <c r="H231" s="543" t="s">
        <v>4824</v>
      </c>
      <c r="I231" s="543" t="s">
        <v>3155</v>
      </c>
      <c r="J231" s="543" t="s">
        <v>6996</v>
      </c>
      <c r="K231" s="543" t="s">
        <v>74</v>
      </c>
      <c r="L231" s="543" t="s">
        <v>15710</v>
      </c>
      <c r="M231" s="543" t="s">
        <v>3640</v>
      </c>
      <c r="N231" s="545" t="str">
        <f>IF(EXACT(M231,"C - COMPANY ACT"),"LP",IF(EXACT(M231,"V- VEST ACT (WITHIN PARLIAMENT) "),"LP",IF(EXACT(M231,"FS - FRIENDLY SOCIETIES ACT"),"LP",IF(EXACT(M231,"UN - UNICORPORATED"),"LA",""))))</f>
        <v>LP</v>
      </c>
      <c r="O231" s="543" t="s">
        <v>8728</v>
      </c>
      <c r="P231" s="543" t="str">
        <f>IF(EXACT(O231,"Overseas Charities Operating in Jamaica"),"Medium",IF(EXACT(O231,"Muslim Groups/Foundations"),"Medium",IF(EXACT(O231,"Churches"),"Low",IF(EXACT(O231,"Benevolent Societies"),"Low",IF(EXACT(O231,"Alumni/Past Students'associations"),"Low",IF(EXACT(O231,"Schools(Government/Private)"),"Low",IF(EXACT(O231,"Govt.Based Trust/Charities"),"Low",IF(EXACT(O231,"Trust"),"Medium",IF(EXACT(O231,"Company Based Foundations"),"Medium",IF(EXACT(O231,"Other Foundations"),"Medium",IF(EXACT(O231,"Unincorporated Groups"),"Medium","")))))))))))</f>
        <v>Low</v>
      </c>
      <c r="Q231" s="543" t="s">
        <v>11737</v>
      </c>
      <c r="R231" s="543"/>
      <c r="S231" s="543" t="s">
        <v>2147</v>
      </c>
      <c r="T231" s="543" t="s">
        <v>2896</v>
      </c>
      <c r="U231" s="548" t="s">
        <v>1193</v>
      </c>
      <c r="V231" s="544">
        <f>SUM(G231)</f>
        <v>44656</v>
      </c>
      <c r="W231" s="544">
        <v>45016</v>
      </c>
      <c r="X231" s="542" t="s">
        <v>4745</v>
      </c>
      <c r="Y231" s="606">
        <v>1</v>
      </c>
    </row>
    <row r="232" spans="1:25" ht="39" x14ac:dyDescent="0.35">
      <c r="A232" s="581" t="s">
        <v>1193</v>
      </c>
      <c r="B232" s="578"/>
      <c r="C232" s="543" t="str">
        <f ca="1">IF(G232&lt;TODAY(),"Expired","Active")</f>
        <v>Expired</v>
      </c>
      <c r="D232" s="543" t="s">
        <v>2185</v>
      </c>
      <c r="E232" s="544">
        <v>43452</v>
      </c>
      <c r="F232" s="544">
        <f>E232</f>
        <v>43452</v>
      </c>
      <c r="G232" s="544">
        <f>DATE(YEAR(F232)+2,MONTH(F232),DAY(F232)-1)</f>
        <v>44182</v>
      </c>
      <c r="H232" s="543" t="s">
        <v>2186</v>
      </c>
      <c r="I232" s="543" t="s">
        <v>2187</v>
      </c>
      <c r="J232" s="543" t="s">
        <v>7002</v>
      </c>
      <c r="K232" s="543" t="s">
        <v>1143</v>
      </c>
      <c r="L232" s="543" t="s">
        <v>5123</v>
      </c>
      <c r="M232" s="543" t="s">
        <v>3640</v>
      </c>
      <c r="N232" s="545" t="str">
        <f>IF(EXACT(M232,"C - COMPANY ACT"),"LP",IF(EXACT(M232,"V- VEST ACT (WITHIN PARLIAMENT) "),"LP",IF(EXACT(M232,"FS - FRIENDLY SOCIETIES ACT"),"LP",IF(EXACT(M232,"UN - UNICORPORATED"),"LA",""))))</f>
        <v>LP</v>
      </c>
      <c r="O232" s="543" t="s">
        <v>8725</v>
      </c>
      <c r="P232" s="543" t="str">
        <f>IF(EXACT(O232,"Overseas Charities Operating in Jamaica"),"Medium",IF(EXACT(O232,"Muslim Groups/Foundations"),"Medium",IF(EXACT(O232,"Churches"),"Low",IF(EXACT(O232,"Benevolent Societies"),"Low",IF(EXACT(O232,"Alumni/Past Students'associations"),"Low",IF(EXACT(O232,"Schools(Government/Private)"),"Low",IF(EXACT(O232,"Govt.Based Trust/Charities"),"Low",IF(EXACT(O232,"Trust"),"Medium",IF(EXACT(O232,"Company Based Foundations"),"Medium",IF(EXACT(O232,"Other Foundations"),"Medium",IF(EXACT(O232,"Unincorporated Groups"),"Medium","")))))))))))</f>
        <v>Medium</v>
      </c>
      <c r="Q232" s="543"/>
      <c r="R232" s="543"/>
      <c r="S232" s="543" t="s">
        <v>2188</v>
      </c>
      <c r="T232" s="543" t="s">
        <v>2763</v>
      </c>
      <c r="U232" s="548" t="s">
        <v>7003</v>
      </c>
      <c r="V232" s="544">
        <f>SUM(G232)</f>
        <v>44182</v>
      </c>
      <c r="W232" s="544">
        <v>44972</v>
      </c>
      <c r="X232" s="542" t="s">
        <v>4745</v>
      </c>
      <c r="Y232" s="606">
        <v>1</v>
      </c>
    </row>
    <row r="233" spans="1:25" ht="26" x14ac:dyDescent="0.35">
      <c r="A233" s="577"/>
      <c r="B233" s="578"/>
      <c r="C233" s="543" t="str">
        <f ca="1">IF(G233&lt;TODAY(),"Expired","Active")</f>
        <v>Expired</v>
      </c>
      <c r="D233" s="543" t="s">
        <v>2058</v>
      </c>
      <c r="E233" s="544">
        <v>43287</v>
      </c>
      <c r="F233" s="544">
        <v>43287</v>
      </c>
      <c r="G233" s="544">
        <f>DATE(YEAR(F233)+2,MONTH(F233),DAY(F233)-1)</f>
        <v>44017</v>
      </c>
      <c r="H233" s="543" t="s">
        <v>15161</v>
      </c>
      <c r="I233" s="543" t="s">
        <v>15162</v>
      </c>
      <c r="J233" s="543" t="s">
        <v>6523</v>
      </c>
      <c r="K233" s="543" t="s">
        <v>3549</v>
      </c>
      <c r="L233" s="543" t="s">
        <v>5123</v>
      </c>
      <c r="M233" s="543" t="s">
        <v>3640</v>
      </c>
      <c r="N233" s="545" t="str">
        <f>IF(EXACT(M233,"C - COMPANY ACT"),"LP",IF(EXACT(M233,"V- VEST ACT (WITHIN PARLIAMENT) "),"LP",IF(EXACT(M233,"FS - FRIENDLY SOCIETIES ACT"),"LP",IF(EXACT(M233,"UN - UNICORPORATED"),"LA",""))))</f>
        <v>LP</v>
      </c>
      <c r="O233" s="543" t="s">
        <v>8725</v>
      </c>
      <c r="P233" s="543" t="str">
        <f>IF(EXACT(O233,"Overseas Charities Operating in Jamaica"),"Medium",IF(EXACT(O233,"Muslim Groups/Foundations"),"Medium",IF(EXACT(O233,"Churches"),"Low",IF(EXACT(O233,"Benevolent Societies"),"Low",IF(EXACT(O233,"Alumni/Past Students'associations"),"Low",IF(EXACT(O233,"Schools(Government/Private)"),"Low",IF(EXACT(O233,"Govt.Based Trust/Charities"),"Low",IF(EXACT(O233,"Trust"),"Medium",IF(EXACT(O233,"Company Based Foundations"),"Medium",IF(EXACT(O233,"Other Foundations"),"Medium",IF(EXACT(O233,"Unincorporated Groups"),"Medium","")))))))))))</f>
        <v>Medium</v>
      </c>
      <c r="Q233" s="543" t="s">
        <v>13919</v>
      </c>
      <c r="R233" s="543"/>
      <c r="S233" s="546" t="s">
        <v>10643</v>
      </c>
      <c r="T233" s="543" t="s">
        <v>13920</v>
      </c>
      <c r="U233" s="547" t="s">
        <v>13921</v>
      </c>
      <c r="V233" s="544">
        <f>SUM(G233)</f>
        <v>44017</v>
      </c>
      <c r="W233" s="544">
        <v>45392</v>
      </c>
      <c r="X233" s="542" t="s">
        <v>4745</v>
      </c>
      <c r="Y233" s="606">
        <v>1</v>
      </c>
    </row>
    <row r="234" spans="1:25" ht="117" x14ac:dyDescent="0.35">
      <c r="A234" s="577"/>
      <c r="B234" s="578"/>
      <c r="C234" s="543" t="str">
        <f ca="1">IF(G234&lt;TODAY(),"Expired","Active")</f>
        <v>Expired</v>
      </c>
      <c r="D234" s="543" t="s">
        <v>1138</v>
      </c>
      <c r="E234" s="544">
        <v>42383</v>
      </c>
      <c r="F234" s="544">
        <f>E234</f>
        <v>42383</v>
      </c>
      <c r="G234" s="544">
        <f>DATE(YEAR(F234)+2,MONTH(F234),DAY(F234)-1)</f>
        <v>43113</v>
      </c>
      <c r="H234" s="543" t="s">
        <v>1139</v>
      </c>
      <c r="I234" s="543" t="s">
        <v>3241</v>
      </c>
      <c r="J234" s="543" t="s">
        <v>7008</v>
      </c>
      <c r="K234" s="543" t="s">
        <v>74</v>
      </c>
      <c r="L234" s="543" t="s">
        <v>15710</v>
      </c>
      <c r="M234" s="543" t="s">
        <v>3640</v>
      </c>
      <c r="N234" s="545" t="str">
        <f>IF(EXACT(M234,"C - COMPANY ACT"),"LP",IF(EXACT(M234,"V- VEST ACT (WITHIN PARLIAMENT) "),"LP",IF(EXACT(M234,"FS - FRIENDLY SOCIETIES ACT"),"LP",IF(EXACT(M234,"UN - UNICORPORATED"),"LA",""))))</f>
        <v>LP</v>
      </c>
      <c r="O234" s="543" t="s">
        <v>8725</v>
      </c>
      <c r="P234" s="543" t="str">
        <f>IF(EXACT(O234,"Overseas Charities Operating in Jamaica"),"Medium",IF(EXACT(O234,"Muslim Groups/Foundations"),"Medium",IF(EXACT(O234,"Churches"),"Low",IF(EXACT(O234,"Benevolent Societies"),"Low",IF(EXACT(O234,"Alumni/Past Students'associations"),"Low",IF(EXACT(O234,"Schools(Government/Private)"),"Low",IF(EXACT(O234,"Govt.Based Trust/Charities"),"Low",IF(EXACT(O234,"Trust"),"Medium",IF(EXACT(O234,"Company Based Foundations"),"Medium",IF(EXACT(O234,"Other Foundations"),"Medium",IF(EXACT(O234,"Unincorporated Groups"),"Medium","")))))))))))</f>
        <v>Medium</v>
      </c>
      <c r="Q234" s="543" t="s">
        <v>12009</v>
      </c>
      <c r="R234" s="543"/>
      <c r="S234" s="546" t="s">
        <v>7009</v>
      </c>
      <c r="T234" s="543" t="s">
        <v>12007</v>
      </c>
      <c r="U234" s="547" t="s">
        <v>12008</v>
      </c>
      <c r="V234" s="544">
        <f>SUM(G234)</f>
        <v>43113</v>
      </c>
      <c r="W234" s="544">
        <v>45355</v>
      </c>
      <c r="X234" s="542" t="s">
        <v>4745</v>
      </c>
      <c r="Y234" s="606">
        <v>1</v>
      </c>
    </row>
    <row r="235" spans="1:25" ht="52" x14ac:dyDescent="0.35">
      <c r="A235" s="577"/>
      <c r="B235" s="578"/>
      <c r="C235" s="543" t="str">
        <f ca="1">IF(G235&lt;TODAY(),"Expired","Active")</f>
        <v>Expired</v>
      </c>
      <c r="D235" s="543" t="s">
        <v>1907</v>
      </c>
      <c r="E235" s="544">
        <v>43174</v>
      </c>
      <c r="F235" s="544">
        <f>E235</f>
        <v>43174</v>
      </c>
      <c r="G235" s="544">
        <f>DATE(YEAR(F235)+2,MONTH(F235),DAY(F235)-1)</f>
        <v>43904</v>
      </c>
      <c r="H235" s="543" t="s">
        <v>1908</v>
      </c>
      <c r="I235" s="543" t="s">
        <v>1909</v>
      </c>
      <c r="J235" s="543" t="s">
        <v>7013</v>
      </c>
      <c r="K235" s="543" t="s">
        <v>11728</v>
      </c>
      <c r="L235" s="543" t="s">
        <v>5123</v>
      </c>
      <c r="M235" s="543" t="s">
        <v>3640</v>
      </c>
      <c r="N235" s="545" t="str">
        <f>IF(EXACT(M235,"C - COMPANY ACT"),"LP",IF(EXACT(M235,"V- VEST ACT (WITHIN PARLIAMENT) "),"LP",IF(EXACT(M235,"FS - FRIENDLY SOCIETIES ACT"),"LP",IF(EXACT(M235,"UN - UNICORPORATED"),"LA",""))))</f>
        <v>LP</v>
      </c>
      <c r="O235" s="543" t="s">
        <v>8726</v>
      </c>
      <c r="P235" s="543" t="str">
        <f>IF(EXACT(O235,"Overseas Charities Operating in Jamaica"),"Medium",IF(EXACT(O235,"Muslim Groups/Foundations"),"Medium",IF(EXACT(O235,"Churches"),"Low",IF(EXACT(O235,"Benevolent Societies"),"Low",IF(EXACT(O235,"Alumni/Past Students'associations"),"Low",IF(EXACT(O235,"Schools(Government/Private)"),"Low",IF(EXACT(O235,"Govt.Based Trust/Charities"),"Low",IF(EXACT(O235,"Trust"),"Medium",IF(EXACT(O235,"Company Based Foundations"),"Medium",IF(EXACT(O235,"Other Foundations"),"Medium",IF(EXACT(O235,"Unincorporated Groups"),"Medium","")))))))))))</f>
        <v>Medium</v>
      </c>
      <c r="Q235" s="543" t="s">
        <v>14358</v>
      </c>
      <c r="R235" s="543"/>
      <c r="S235" s="546" t="s">
        <v>10644</v>
      </c>
      <c r="T235" s="543" t="s">
        <v>12016</v>
      </c>
      <c r="U235" s="547" t="s">
        <v>12017</v>
      </c>
      <c r="V235" s="544">
        <f>SUM(G235)</f>
        <v>43904</v>
      </c>
      <c r="W235" s="544">
        <v>45530</v>
      </c>
      <c r="X235" s="542" t="s">
        <v>4745</v>
      </c>
      <c r="Y235" s="606">
        <v>1</v>
      </c>
    </row>
    <row r="236" spans="1:25" ht="52" x14ac:dyDescent="0.35">
      <c r="A236" s="577"/>
      <c r="B236" s="578"/>
      <c r="C236" s="543" t="str">
        <f ca="1">IF(G236&lt;TODAY(),"Expired","Active")</f>
        <v>Expired</v>
      </c>
      <c r="D236" s="543" t="s">
        <v>886</v>
      </c>
      <c r="E236" s="544">
        <v>42117</v>
      </c>
      <c r="F236" s="544">
        <f>E236</f>
        <v>42117</v>
      </c>
      <c r="G236" s="544">
        <f>DATE(YEAR(F236)+2,MONTH(F236),DAY(F236)-1)</f>
        <v>42847</v>
      </c>
      <c r="H236" s="543" t="s">
        <v>887</v>
      </c>
      <c r="I236" s="543" t="s">
        <v>888</v>
      </c>
      <c r="J236" s="543" t="s">
        <v>7027</v>
      </c>
      <c r="K236" s="543" t="s">
        <v>3549</v>
      </c>
      <c r="L236" s="543" t="s">
        <v>5123</v>
      </c>
      <c r="M236" s="543" t="s">
        <v>3640</v>
      </c>
      <c r="N236" s="545" t="str">
        <f>IF(EXACT(M236,"C - COMPANY ACT"),"LP",IF(EXACT(M236,"V- VEST ACT (WITHIN PARLIAMENT) "),"LP",IF(EXACT(M236,"FS - FRIENDLY SOCIETIES ACT"),"LP",IF(EXACT(M236,"UN - UNICORPORATED"),"LA",""))))</f>
        <v>LP</v>
      </c>
      <c r="O236" s="543" t="s">
        <v>8735</v>
      </c>
      <c r="P236" s="543" t="str">
        <f>IF(EXACT(O236,"Overseas Charities Operating in Jamaica"),"Medium",IF(EXACT(O236,"Muslim Groups/Foundations"),"Medium",IF(EXACT(O236,"Churches"),"Low",IF(EXACT(O236,"Benevolent Societies"),"Low",IF(EXACT(O236,"Alumni/Past Students'associations"),"Low",IF(EXACT(O236,"Schools(Government/Private)"),"Low",IF(EXACT(O236,"Govt.Based Trust/Charities"),"Low",IF(EXACT(O236,"Trust"),"Medium",IF(EXACT(O236,"Company Based Foundations"),"Medium",IF(EXACT(O236,"Other Foundations"),"Medium",IF(EXACT(O236,"Unincorporated Groups"),"Medium","")))))))))))</f>
        <v>Low</v>
      </c>
      <c r="Q236" s="543" t="s">
        <v>12227</v>
      </c>
      <c r="R236" s="543"/>
      <c r="S236" s="543" t="s">
        <v>5094</v>
      </c>
      <c r="T236" s="543" t="s">
        <v>12228</v>
      </c>
      <c r="U236" s="543" t="s">
        <v>12229</v>
      </c>
      <c r="V236" s="544">
        <f>SUM(G236)</f>
        <v>42847</v>
      </c>
      <c r="W236" s="544">
        <v>45197</v>
      </c>
      <c r="X236" s="542" t="s">
        <v>4745</v>
      </c>
      <c r="Y236" s="606">
        <v>1</v>
      </c>
    </row>
    <row r="237" spans="1:25" ht="299" x14ac:dyDescent="0.35">
      <c r="A237" s="577"/>
      <c r="B237" s="578"/>
      <c r="C237" s="543" t="str">
        <f ca="1">IF(G237&lt;TODAY(),"Expired","Active")</f>
        <v>Expired</v>
      </c>
      <c r="D237" s="543" t="s">
        <v>3323</v>
      </c>
      <c r="E237" s="544">
        <v>43033</v>
      </c>
      <c r="F237" s="544">
        <f>E237</f>
        <v>43033</v>
      </c>
      <c r="G237" s="544">
        <f>DATE(YEAR(F237)+2,MONTH(F237),DAY(F237)-1)</f>
        <v>43762</v>
      </c>
      <c r="H237" s="543" t="s">
        <v>3324</v>
      </c>
      <c r="I237" s="543" t="s">
        <v>8134</v>
      </c>
      <c r="J237" s="543" t="s">
        <v>7033</v>
      </c>
      <c r="K237" s="543" t="s">
        <v>8263</v>
      </c>
      <c r="L237" s="543" t="s">
        <v>5123</v>
      </c>
      <c r="M237" s="543" t="s">
        <v>3640</v>
      </c>
      <c r="N237" s="545" t="str">
        <f>IF(EXACT(M237,"C - COMPANY ACT"),"LP",IF(EXACT(M237,"V- VEST ACT (WITHIN PARLIAMENT) "),"LP",IF(EXACT(M237,"FS - FRIENDLY SOCIETIES ACT"),"LP",IF(EXACT(M237,"UN - UNICORPORATED"),"LA",""))))</f>
        <v>LP</v>
      </c>
      <c r="O237" s="543" t="s">
        <v>8728</v>
      </c>
      <c r="P237" s="543" t="str">
        <f>IF(EXACT(O237,"Overseas Charities Operating in Jamaica"),"Medium",IF(EXACT(O237,"Muslim Groups/Foundations"),"Medium",IF(EXACT(O237,"Churches"),"Low",IF(EXACT(O237,"Benevolent Societies"),"Low",IF(EXACT(O237,"Alumni/Past Students'associations"),"Low",IF(EXACT(O237,"Schools(Government/Private)"),"Low",IF(EXACT(O237,"Govt.Based Trust/Charities"),"Low",IF(EXACT(O237,"Trust"),"Medium",IF(EXACT(O237,"Company Based Foundations"),"Medium",IF(EXACT(O237,"Other Foundations"),"Medium",IF(EXACT(O237,"Unincorporated Groups"),"Medium","")))))))))))</f>
        <v>Low</v>
      </c>
      <c r="Q237" s="543"/>
      <c r="R237" s="543"/>
      <c r="S237" s="543" t="s">
        <v>7034</v>
      </c>
      <c r="T237" s="543" t="s">
        <v>3325</v>
      </c>
      <c r="U237" s="548" t="s">
        <v>7035</v>
      </c>
      <c r="V237" s="544">
        <f>SUM(G237)</f>
        <v>43762</v>
      </c>
      <c r="W237" s="544">
        <v>44972</v>
      </c>
      <c r="X237" s="542" t="s">
        <v>4745</v>
      </c>
      <c r="Y237" s="606">
        <v>11</v>
      </c>
    </row>
    <row r="238" spans="1:25" ht="39" x14ac:dyDescent="0.35">
      <c r="A238" s="577" t="s">
        <v>9242</v>
      </c>
      <c r="B238" s="578"/>
      <c r="C238" s="543" t="str">
        <f ca="1">IF(G238&lt;TODAY(),"Expired","Active")</f>
        <v>Expired</v>
      </c>
      <c r="D238" s="543" t="s">
        <v>1511</v>
      </c>
      <c r="E238" s="544">
        <v>42859</v>
      </c>
      <c r="F238" s="544">
        <f>E238</f>
        <v>42859</v>
      </c>
      <c r="G238" s="544">
        <f>DATE(YEAR(F238)+2,MONTH(F238),DAY(F238)-1)</f>
        <v>43588</v>
      </c>
      <c r="H238" s="543" t="s">
        <v>1522</v>
      </c>
      <c r="I238" s="543" t="s">
        <v>3119</v>
      </c>
      <c r="J238" s="543" t="s">
        <v>7043</v>
      </c>
      <c r="K238" s="543" t="s">
        <v>74</v>
      </c>
      <c r="L238" s="543" t="s">
        <v>15710</v>
      </c>
      <c r="M238" s="543" t="s">
        <v>3640</v>
      </c>
      <c r="N238" s="545" t="str">
        <f>IF(EXACT(M238,"C - COMPANY ACT"),"LP",IF(EXACT(M238,"V- VEST ACT (WITHIN PARLIAMENT) "),"LP",IF(EXACT(M238,"FS - FRIENDLY SOCIETIES ACT"),"LP",IF(EXACT(M238,"UN - UNICORPORATED"),"LA",""))))</f>
        <v>LP</v>
      </c>
      <c r="O238" s="543" t="s">
        <v>8728</v>
      </c>
      <c r="P238" s="543" t="str">
        <f>IF(EXACT(O238,"Overseas Charities Operating in Jamaica"),"Medium",IF(EXACT(O238,"Muslim Groups/Foundations"),"Medium",IF(EXACT(O238,"Churches"),"Low",IF(EXACT(O238,"Benevolent Societies"),"Low",IF(EXACT(O238,"Alumni/Past Students'associations"),"Low",IF(EXACT(O238,"Schools(Government/Private)"),"Low",IF(EXACT(O238,"Govt.Based Trust/Charities"),"Low",IF(EXACT(O238,"Trust"),"Medium",IF(EXACT(O238,"Company Based Foundations"),"Medium",IF(EXACT(O238,"Other Foundations"),"Medium",IF(EXACT(O238,"Unincorporated Groups"),"Medium","")))))))))))</f>
        <v>Low</v>
      </c>
      <c r="Q238" s="543" t="s">
        <v>11736</v>
      </c>
      <c r="R238" s="543"/>
      <c r="S238" s="543" t="s">
        <v>7044</v>
      </c>
      <c r="T238" s="543" t="s">
        <v>2879</v>
      </c>
      <c r="U238" s="548" t="s">
        <v>7045</v>
      </c>
      <c r="V238" s="544">
        <f>SUM(G238)</f>
        <v>43588</v>
      </c>
      <c r="W238" s="544">
        <v>45016</v>
      </c>
      <c r="X238" s="542" t="s">
        <v>4745</v>
      </c>
      <c r="Y238" s="606"/>
    </row>
    <row r="239" spans="1:25" ht="52" x14ac:dyDescent="0.35">
      <c r="A239" s="577"/>
      <c r="B239" s="578"/>
      <c r="C239" s="543" t="str">
        <f ca="1">IF(G239&lt;TODAY(),"Expired","Active")</f>
        <v>Expired</v>
      </c>
      <c r="D239" s="543" t="s">
        <v>4006</v>
      </c>
      <c r="E239" s="544">
        <v>44650</v>
      </c>
      <c r="F239" s="544">
        <v>44650</v>
      </c>
      <c r="G239" s="544">
        <f>DATE(YEAR(F239)+2,MONTH(F239),DAY(F239)-1)</f>
        <v>45380</v>
      </c>
      <c r="H239" s="543" t="s">
        <v>4197</v>
      </c>
      <c r="I239" s="543" t="s">
        <v>8136</v>
      </c>
      <c r="J239" s="543" t="s">
        <v>7046</v>
      </c>
      <c r="K239" s="543" t="s">
        <v>11728</v>
      </c>
      <c r="L239" s="543" t="s">
        <v>5123</v>
      </c>
      <c r="M239" s="543" t="s">
        <v>3640</v>
      </c>
      <c r="N239" s="545" t="str">
        <f>IF(EXACT(M239,"C - COMPANY ACT"),"LP",IF(EXACT(M239,"V- VEST ACT (WITHIN PARLIAMENT) "),"LP",IF(EXACT(M239,"FS - FRIENDLY SOCIETIES ACT"),"LP",IF(EXACT(M239,"UN - UNICORPORATED"),"LA",""))))</f>
        <v>LP</v>
      </c>
      <c r="O239" s="543" t="s">
        <v>8725</v>
      </c>
      <c r="P239" s="543" t="str">
        <f>IF(EXACT(O239,"Overseas Charities Operating in Jamaica"),"Medium",IF(EXACT(O239,"Muslim Groups/Foundations"),"Medium",IF(EXACT(O239,"Churches"),"Low",IF(EXACT(O239,"Benevolent Societies"),"Low",IF(EXACT(O239,"Alumni/Past Students'associations"),"Low",IF(EXACT(O239,"Schools(Government/Private)"),"Low",IF(EXACT(O239,"Govt.Based Trust/Charities"),"Low",IF(EXACT(O239,"Trust"),"Medium",IF(EXACT(O239,"Company Based Foundations"),"Medium",IF(EXACT(O239,"Other Foundations"),"Medium",IF(EXACT(O239,"Unincorporated Groups"),"Medium","")))))))))))</f>
        <v>Medium</v>
      </c>
      <c r="Q239" s="543" t="s">
        <v>14360</v>
      </c>
      <c r="R239" s="543"/>
      <c r="S239" s="546" t="s">
        <v>7047</v>
      </c>
      <c r="T239" s="543" t="s">
        <v>4198</v>
      </c>
      <c r="U239" s="547" t="s">
        <v>12050</v>
      </c>
      <c r="V239" s="544">
        <f>SUM(G239)</f>
        <v>45380</v>
      </c>
      <c r="W239" s="544">
        <v>45530</v>
      </c>
      <c r="X239" s="542" t="s">
        <v>4745</v>
      </c>
      <c r="Y239" s="606">
        <v>1</v>
      </c>
    </row>
    <row r="240" spans="1:25" ht="52" x14ac:dyDescent="0.35">
      <c r="A240" s="581"/>
      <c r="B240" s="578"/>
      <c r="C240" s="543" t="str">
        <f ca="1">IF(G240&lt;TODAY(),"Expired","Active")</f>
        <v>Expired</v>
      </c>
      <c r="D240" s="543" t="s">
        <v>2302</v>
      </c>
      <c r="E240" s="544">
        <v>43266</v>
      </c>
      <c r="F240" s="544">
        <f>E240</f>
        <v>43266</v>
      </c>
      <c r="G240" s="544">
        <f>DATE(YEAR(F240)+2,MONTH(F240),DAY(F240)-1)</f>
        <v>43996</v>
      </c>
      <c r="H240" s="543" t="s">
        <v>2045</v>
      </c>
      <c r="I240" s="543" t="s">
        <v>4982</v>
      </c>
      <c r="J240" s="543" t="s">
        <v>7064</v>
      </c>
      <c r="K240" s="543" t="s">
        <v>3549</v>
      </c>
      <c r="L240" s="543" t="s">
        <v>5123</v>
      </c>
      <c r="M240" s="543" t="s">
        <v>3640</v>
      </c>
      <c r="N240" s="545" t="str">
        <f>IF(EXACT(M240,"C - COMPANY ACT"),"LP",IF(EXACT(M240,"V- VEST ACT (WITHIN PARLIAMENT) "),"LP",IF(EXACT(M240,"FS - FRIENDLY SOCIETIES ACT"),"LP",IF(EXACT(M240,"UN - UNICORPORATED"),"LA",""))))</f>
        <v>LP</v>
      </c>
      <c r="O240" s="543" t="s">
        <v>8728</v>
      </c>
      <c r="P240" s="543" t="str">
        <f>IF(EXACT(O240,"Overseas Charities Operating in Jamaica"),"Medium",IF(EXACT(O240,"Muslim Groups/Foundations"),"Medium",IF(EXACT(O240,"Churches"),"Low",IF(EXACT(O240,"Benevolent Societies"),"Low",IF(EXACT(O240,"Alumni/Past Students'associations"),"Low",IF(EXACT(O240,"Schools(Government/Private)"),"Low",IF(EXACT(O240,"Govt.Based Trust/Charities"),"Low",IF(EXACT(O240,"Trust"),"Medium",IF(EXACT(O240,"Company Based Foundations"),"Medium",IF(EXACT(O240,"Other Foundations"),"Medium",IF(EXACT(O240,"Unincorporated Groups"),"Medium","")))))))))))</f>
        <v>Low</v>
      </c>
      <c r="Q240" s="543" t="s">
        <v>13926</v>
      </c>
      <c r="R240" s="543"/>
      <c r="S240" s="546" t="s">
        <v>7065</v>
      </c>
      <c r="T240" s="543" t="s">
        <v>13927</v>
      </c>
      <c r="U240" s="547" t="s">
        <v>13928</v>
      </c>
      <c r="V240" s="544">
        <f>SUM(G240)</f>
        <v>43996</v>
      </c>
      <c r="W240" s="544">
        <v>45404</v>
      </c>
      <c r="X240" s="542" t="s">
        <v>4745</v>
      </c>
      <c r="Y240" s="606">
        <v>1</v>
      </c>
    </row>
    <row r="241" spans="1:25" ht="78" x14ac:dyDescent="0.35">
      <c r="A241" s="581"/>
      <c r="B241" s="578"/>
      <c r="C241" s="543" t="str">
        <f ca="1">IF(G241&lt;TODAY(),"Expired","Active")</f>
        <v>Expired</v>
      </c>
      <c r="D241" s="543" t="s">
        <v>4223</v>
      </c>
      <c r="E241" s="544">
        <v>41872</v>
      </c>
      <c r="F241" s="544">
        <v>44729</v>
      </c>
      <c r="G241" s="544">
        <f>DATE(YEAR(F241)+2,MONTH(F241),DAY(F241)-1)</f>
        <v>45459</v>
      </c>
      <c r="H241" s="543" t="s">
        <v>8236</v>
      </c>
      <c r="I241" s="543" t="s">
        <v>8138</v>
      </c>
      <c r="J241" s="543" t="s">
        <v>7076</v>
      </c>
      <c r="K241" s="543" t="s">
        <v>74</v>
      </c>
      <c r="L241" s="543" t="s">
        <v>15710</v>
      </c>
      <c r="M241" s="543" t="s">
        <v>3640</v>
      </c>
      <c r="N241" s="545" t="str">
        <f>IF(EXACT(M241,"C - COMPANY ACT"),"LP",IF(EXACT(M241,"V- VEST ACT (WITHIN PARLIAMENT) "),"LP",IF(EXACT(M241,"FS - FRIENDLY SOCIETIES ACT"),"LP",IF(EXACT(M241,"UN - UNICORPORATED"),"LA",""))))</f>
        <v>LP</v>
      </c>
      <c r="O241" s="543" t="s">
        <v>8725</v>
      </c>
      <c r="P241" s="543" t="str">
        <f>IF(EXACT(O241,"Overseas Charities Operating in Jamaica"),"Medium",IF(EXACT(O241,"Muslim Groups/Foundations"),"Medium",IF(EXACT(O241,"Churches"),"Low",IF(EXACT(O241,"Benevolent Societies"),"Low",IF(EXACT(O241,"Alumni/Past Students'associations"),"Low",IF(EXACT(O241,"Schools(Government/Private)"),"Low",IF(EXACT(O241,"Govt.Based Trust/Charities"),"Low",IF(EXACT(O241,"Trust"),"Medium",IF(EXACT(O241,"Company Based Foundations"),"Medium",IF(EXACT(O241,"Other Foundations"),"Medium",IF(EXACT(O241,"Unincorporated Groups"),"Medium","")))))))))))</f>
        <v>Medium</v>
      </c>
      <c r="Q241" s="543" t="s">
        <v>12085</v>
      </c>
      <c r="R241" s="543"/>
      <c r="S241" s="546" t="s">
        <v>643</v>
      </c>
      <c r="T241" s="543" t="s">
        <v>3576</v>
      </c>
      <c r="U241" s="547" t="s">
        <v>12084</v>
      </c>
      <c r="V241" s="544">
        <f>SUM(G241)</f>
        <v>45459</v>
      </c>
      <c r="W241" s="544">
        <v>45533</v>
      </c>
      <c r="X241" s="542" t="s">
        <v>4745</v>
      </c>
      <c r="Y241" s="606">
        <v>1</v>
      </c>
    </row>
    <row r="242" spans="1:25" ht="78" x14ac:dyDescent="0.35">
      <c r="A242" s="577"/>
      <c r="B242" s="578"/>
      <c r="C242" s="543" t="str">
        <f ca="1">IF(G242&lt;TODAY(),"Expired","Active")</f>
        <v>Expired</v>
      </c>
      <c r="D242" s="543" t="s">
        <v>1141</v>
      </c>
      <c r="E242" s="544">
        <v>42391</v>
      </c>
      <c r="F242" s="544">
        <f>E242</f>
        <v>42391</v>
      </c>
      <c r="G242" s="544">
        <f>DATE(YEAR(F242)+2,MONTH(F242),DAY(F242)-1)</f>
        <v>43121</v>
      </c>
      <c r="H242" s="543" t="s">
        <v>1142</v>
      </c>
      <c r="I242" s="543" t="s">
        <v>4972</v>
      </c>
      <c r="J242" s="543" t="s">
        <v>7069</v>
      </c>
      <c r="K242" s="543" t="s">
        <v>1143</v>
      </c>
      <c r="L242" s="543" t="s">
        <v>5123</v>
      </c>
      <c r="M242" s="543" t="s">
        <v>3640</v>
      </c>
      <c r="N242" s="545" t="str">
        <f>IF(EXACT(M242,"C - COMPANY ACT"),"LP",IF(EXACT(M242,"V- VEST ACT (WITHIN PARLIAMENT) "),"LP",IF(EXACT(M242,"FS - FRIENDLY SOCIETIES ACT"),"LP",IF(EXACT(M242,"UN - UNICORPORATED"),"LA",""))))</f>
        <v>LP</v>
      </c>
      <c r="O242" s="543" t="s">
        <v>8728</v>
      </c>
      <c r="P242" s="543" t="str">
        <f>IF(EXACT(O242,"Overseas Charities Operating in Jamaica"),"Medium",IF(EXACT(O242,"Muslim Groups/Foundations"),"Medium",IF(EXACT(O242,"Churches"),"Low",IF(EXACT(O242,"Benevolent Societies"),"Low",IF(EXACT(O242,"Alumni/Past Students'associations"),"Low",IF(EXACT(O242,"Schools(Government/Private)"),"Low",IF(EXACT(O242,"Govt.Based Trust/Charities"),"Low",IF(EXACT(O242,"Trust"),"Medium",IF(EXACT(O242,"Company Based Foundations"),"Medium",IF(EXACT(O242,"Other Foundations"),"Medium",IF(EXACT(O242,"Unincorporated Groups"),"Medium","")))))))))))</f>
        <v>Low</v>
      </c>
      <c r="Q242" s="543" t="s">
        <v>12527</v>
      </c>
      <c r="R242" s="543"/>
      <c r="S242" s="546" t="s">
        <v>7070</v>
      </c>
      <c r="T242" s="543" t="s">
        <v>12528</v>
      </c>
      <c r="U242" s="548" t="s">
        <v>14359</v>
      </c>
      <c r="V242" s="544">
        <f>SUM(G242)</f>
        <v>43121</v>
      </c>
      <c r="W242" s="544">
        <v>45530</v>
      </c>
      <c r="X242" s="542" t="s">
        <v>4745</v>
      </c>
      <c r="Y242" s="606">
        <v>1</v>
      </c>
    </row>
    <row r="243" spans="1:25" ht="130" x14ac:dyDescent="0.35">
      <c r="A243" s="577"/>
      <c r="B243" s="578"/>
      <c r="C243" s="543" t="str">
        <f ca="1">IF(G243&lt;TODAY(),"Expired","Active")</f>
        <v>Expired</v>
      </c>
      <c r="D243" s="543" t="s">
        <v>728</v>
      </c>
      <c r="E243" s="544">
        <v>41953</v>
      </c>
      <c r="F243" s="544">
        <v>42500</v>
      </c>
      <c r="G243" s="544">
        <f>DATE(YEAR(F243)+1,MONTH(F243),DAY(F243)-1)</f>
        <v>42864</v>
      </c>
      <c r="H243" s="543" t="s">
        <v>4793</v>
      </c>
      <c r="I243" s="543" t="s">
        <v>729</v>
      </c>
      <c r="J243" s="543" t="s">
        <v>7073</v>
      </c>
      <c r="K243" s="543" t="s">
        <v>11729</v>
      </c>
      <c r="L243" s="543" t="s">
        <v>5123</v>
      </c>
      <c r="M243" s="543" t="s">
        <v>3640</v>
      </c>
      <c r="N243" s="545" t="str">
        <f>IF(EXACT(M243,"C - COMPANY ACT"),"LP",IF(EXACT(M243,"V- VEST ACT (WITHIN PARLIAMENT) "),"LP",IF(EXACT(M243,"FS - FRIENDLY SOCIETIES ACT"),"LP",IF(EXACT(M243,"UN - UNICORPORATED"),"LA",""))))</f>
        <v>LP</v>
      </c>
      <c r="O243" s="543" t="s">
        <v>8735</v>
      </c>
      <c r="P243" s="543" t="str">
        <f>IF(EXACT(O243,"Overseas Charities Operating in Jamaica"),"Medium",IF(EXACT(O243,"Muslim Groups/Foundations"),"Medium",IF(EXACT(O243,"Churches"),"Low",IF(EXACT(O243,"Benevolent Societies"),"Low",IF(EXACT(O243,"Alumni/Past Students'associations"),"Low",IF(EXACT(O243,"Schools(Government/Private)"),"Low",IF(EXACT(O243,"Govt.Based Trust/Charities"),"Low",IF(EXACT(O243,"Trust"),"Medium",IF(EXACT(O243,"Company Based Foundations"),"Medium",IF(EXACT(O243,"Other Foundations"),"Medium",IF(EXACT(O243,"Unincorporated Groups"),"Medium","")))))))))))</f>
        <v>Low</v>
      </c>
      <c r="Q243" s="543" t="s">
        <v>12068</v>
      </c>
      <c r="R243" s="543"/>
      <c r="S243" s="546" t="s">
        <v>10650</v>
      </c>
      <c r="T243" s="543" t="s">
        <v>12070</v>
      </c>
      <c r="U243" s="548" t="s">
        <v>12069</v>
      </c>
      <c r="V243" s="544">
        <f>SUM(G243)</f>
        <v>42864</v>
      </c>
      <c r="W243" s="544">
        <v>45530</v>
      </c>
      <c r="X243" s="542" t="s">
        <v>4745</v>
      </c>
      <c r="Y243" s="606">
        <v>1</v>
      </c>
    </row>
    <row r="244" spans="1:25" ht="91" x14ac:dyDescent="0.35">
      <c r="A244" s="581"/>
      <c r="B244" s="578"/>
      <c r="C244" s="543" t="str">
        <f ca="1">IF(G244&lt;TODAY(),"Expired","Active")</f>
        <v>Expired</v>
      </c>
      <c r="D244" s="543" t="s">
        <v>2207</v>
      </c>
      <c r="E244" s="544">
        <v>43515</v>
      </c>
      <c r="F244" s="544">
        <f>E244</f>
        <v>43515</v>
      </c>
      <c r="G244" s="544">
        <f>DATE(YEAR(F244)+2,MONTH(F244),DAY(F244)-1)</f>
        <v>44245</v>
      </c>
      <c r="H244" s="543" t="s">
        <v>4890</v>
      </c>
      <c r="I244" s="543" t="s">
        <v>15104</v>
      </c>
      <c r="J244" s="543" t="s">
        <v>7080</v>
      </c>
      <c r="K244" s="543" t="s">
        <v>1143</v>
      </c>
      <c r="L244" s="543" t="s">
        <v>5123</v>
      </c>
      <c r="M244" s="543" t="s">
        <v>3640</v>
      </c>
      <c r="N244" s="545" t="str">
        <f>IF(EXACT(M244,"C - COMPANY ACT"),"LP",IF(EXACT(M244,"V- VEST ACT (WITHIN PARLIAMENT) "),"LP",IF(EXACT(M244,"FS - FRIENDLY SOCIETIES ACT"),"LP",IF(EXACT(M244,"UN - UNICORPORATED"),"LA",""))))</f>
        <v>LP</v>
      </c>
      <c r="O244" s="543" t="s">
        <v>8725</v>
      </c>
      <c r="P244" s="543" t="str">
        <f>IF(EXACT(O244,"Overseas Charities Operating in Jamaica"),"Medium",IF(EXACT(O244,"Muslim Groups/Foundations"),"Medium",IF(EXACT(O244,"Churches"),"Low",IF(EXACT(O244,"Benevolent Societies"),"Low",IF(EXACT(O244,"Alumni/Past Students'associations"),"Low",IF(EXACT(O244,"Schools(Government/Private)"),"Low",IF(EXACT(O244,"Govt.Based Trust/Charities"),"Low",IF(EXACT(O244,"Trust"),"Medium",IF(EXACT(O244,"Company Based Foundations"),"Medium",IF(EXACT(O244,"Other Foundations"),"Medium",IF(EXACT(O244,"Unincorporated Groups"),"Medium","")))))))))))</f>
        <v>Medium</v>
      </c>
      <c r="Q244" s="542" t="s">
        <v>13292</v>
      </c>
      <c r="R244" s="542"/>
      <c r="S244" s="546" t="s">
        <v>10652</v>
      </c>
      <c r="T244" s="543" t="s">
        <v>13293</v>
      </c>
      <c r="U244" s="548" t="s">
        <v>13294</v>
      </c>
      <c r="V244" s="544">
        <f>SUM(G244)</f>
        <v>44245</v>
      </c>
      <c r="W244" s="544">
        <v>45345</v>
      </c>
      <c r="X244" s="542" t="s">
        <v>4745</v>
      </c>
      <c r="Y244" s="606">
        <v>1</v>
      </c>
    </row>
    <row r="245" spans="1:25" ht="130" x14ac:dyDescent="0.35">
      <c r="A245" s="507"/>
      <c r="B245" s="587"/>
      <c r="C245" s="543" t="str">
        <f ca="1">IF(G245&lt;TODAY(),"Expired","Active")</f>
        <v>Expired</v>
      </c>
      <c r="D245" s="543" t="s">
        <v>2301</v>
      </c>
      <c r="E245" s="544">
        <v>43341</v>
      </c>
      <c r="F245" s="544">
        <f>E245</f>
        <v>43341</v>
      </c>
      <c r="G245" s="544">
        <f>DATE(YEAR(F245)+2,MONTH(F245),DAY(F245)-1)</f>
        <v>44071</v>
      </c>
      <c r="H245" s="543" t="s">
        <v>2103</v>
      </c>
      <c r="I245" s="543" t="s">
        <v>2104</v>
      </c>
      <c r="J245" s="543" t="s">
        <v>7085</v>
      </c>
      <c r="K245" s="543" t="s">
        <v>5122</v>
      </c>
      <c r="L245" s="543" t="s">
        <v>5123</v>
      </c>
      <c r="M245" s="543" t="s">
        <v>3640</v>
      </c>
      <c r="N245" s="543" t="str">
        <f>IF(EXACT(M245,"C - COMPANY ACT"),"LP",IF(EXACT(M245,"V- VEST ACT (WITHIN PARLIAMENT) "),"LP",IF(EXACT(M245,"FS - FRIENDLY SOCIETIES ACT"),"LP",IF(EXACT(M245,"UN - UNICORPORATED"),"LA",""))))</f>
        <v>LP</v>
      </c>
      <c r="O245" s="543" t="s">
        <v>8725</v>
      </c>
      <c r="P245" s="543" t="str">
        <f>IF(EXACT(O245,"Overseas Charities Operating in Jamaica"),"Medium",IF(EXACT(O245,"Muslim Groups/Foundations"),"Medium",IF(EXACT(O245,"Churches"),"Low",IF(EXACT(O245,"Benevolent Societies"),"Low",IF(EXACT(O245,"Alumni/Past Students'associations"),"Low",IF(EXACT(O245,"Schools(Government/Private)"),"Low",IF(EXACT(O245,"Govt.Based Trust/Charities"),"Low",IF(EXACT(O245,"Trust"),"Medium",IF(EXACT(O245,"Company Based Foundations"),"Medium",IF(EXACT(O245,"Other Foundations"),"Medium",IF(EXACT(O245,"Unincorporated Groups"),"Medium","")))))))))))</f>
        <v>Medium</v>
      </c>
      <c r="Q245" s="543" t="s">
        <v>12131</v>
      </c>
      <c r="R245" s="543"/>
      <c r="S245" s="543" t="s">
        <v>7086</v>
      </c>
      <c r="T245" s="543" t="s">
        <v>12132</v>
      </c>
      <c r="U245" s="548" t="s">
        <v>12133</v>
      </c>
      <c r="V245" s="544">
        <f>SUM(G245)</f>
        <v>44071</v>
      </c>
      <c r="W245" s="544">
        <v>44872</v>
      </c>
      <c r="X245" s="542" t="s">
        <v>1193</v>
      </c>
      <c r="Y245" s="606">
        <v>1</v>
      </c>
    </row>
    <row r="246" spans="1:25" ht="91" x14ac:dyDescent="0.35">
      <c r="A246" s="581"/>
      <c r="B246" s="578"/>
      <c r="C246" s="543" t="str">
        <f ca="1">IF(G246&lt;TODAY(),"Expired","Active")</f>
        <v>Expired</v>
      </c>
      <c r="D246" s="543" t="s">
        <v>2350</v>
      </c>
      <c r="E246" s="544">
        <v>43685</v>
      </c>
      <c r="F246" s="544">
        <f>E246</f>
        <v>43685</v>
      </c>
      <c r="G246" s="544">
        <f>DATE(YEAR(F246)+2,MONTH(F246),DAY(F246)-1)</f>
        <v>44415</v>
      </c>
      <c r="H246" s="543" t="s">
        <v>2293</v>
      </c>
      <c r="I246" s="543" t="s">
        <v>2294</v>
      </c>
      <c r="J246" s="543" t="s">
        <v>7091</v>
      </c>
      <c r="K246" s="543" t="s">
        <v>3409</v>
      </c>
      <c r="L246" s="543" t="s">
        <v>5123</v>
      </c>
      <c r="M246" s="543" t="s">
        <v>3640</v>
      </c>
      <c r="N246" s="545" t="str">
        <f>IF(EXACT(M246,"C - COMPANY ACT"),"LP",IF(EXACT(M246,"V- VEST ACT (WITHIN PARLIAMENT) "),"LP",IF(EXACT(M246,"FS - FRIENDLY SOCIETIES ACT"),"LP",IF(EXACT(M246,"UN - UNICORPORATED"),"LA",""))))</f>
        <v>LP</v>
      </c>
      <c r="O246" s="543" t="s">
        <v>8725</v>
      </c>
      <c r="P246" s="543" t="str">
        <f>IF(EXACT(O246,"Overseas Charities Operating in Jamaica"),"Medium",IF(EXACT(O246,"Muslim Groups/Foundations"),"Medium",IF(EXACT(O246,"Churches"),"Low",IF(EXACT(O246,"Benevolent Societies"),"Low",IF(EXACT(O246,"Alumni/Past Students'associations"),"Low",IF(EXACT(O246,"Schools(Government/Private)"),"Low",IF(EXACT(O246,"Govt.Based Trust/Charities"),"Low",IF(EXACT(O246,"Trust"),"Medium",IF(EXACT(O246,"Company Based Foundations"),"Medium",IF(EXACT(O246,"Other Foundations"),"Medium",IF(EXACT(O246,"Unincorporated Groups"),"Medium","")))))))))))</f>
        <v>Medium</v>
      </c>
      <c r="Q246" s="543" t="s">
        <v>13290</v>
      </c>
      <c r="R246" s="543"/>
      <c r="S246" s="546" t="s">
        <v>7092</v>
      </c>
      <c r="T246" s="543" t="s">
        <v>13291</v>
      </c>
      <c r="U246" s="547" t="s">
        <v>1193</v>
      </c>
      <c r="V246" s="544">
        <f>SUM(G246)</f>
        <v>44415</v>
      </c>
      <c r="W246" s="544">
        <v>45464</v>
      </c>
      <c r="X246" s="542" t="s">
        <v>4745</v>
      </c>
      <c r="Y246" s="606">
        <v>1</v>
      </c>
    </row>
    <row r="247" spans="1:25" ht="52" x14ac:dyDescent="0.35">
      <c r="A247" s="577"/>
      <c r="B247" s="578"/>
      <c r="C247" s="543" t="str">
        <f ca="1">IF(G247&lt;TODAY(),"Expired","Active")</f>
        <v>Expired</v>
      </c>
      <c r="D247" s="543" t="s">
        <v>3903</v>
      </c>
      <c r="E247" s="544">
        <v>44537</v>
      </c>
      <c r="F247" s="544">
        <v>44753</v>
      </c>
      <c r="G247" s="544">
        <f>DATE(YEAR(F247)+1,MONTH(F247)+5,DAY(F247)-5)</f>
        <v>45266</v>
      </c>
      <c r="H247" s="543" t="s">
        <v>4159</v>
      </c>
      <c r="I247" s="543" t="s">
        <v>8143</v>
      </c>
      <c r="J247" s="543" t="s">
        <v>7105</v>
      </c>
      <c r="K247" s="543" t="s">
        <v>3549</v>
      </c>
      <c r="L247" s="543" t="s">
        <v>5123</v>
      </c>
      <c r="M247" s="543" t="s">
        <v>3640</v>
      </c>
      <c r="N247" s="545" t="str">
        <f>IF(EXACT(M247,"C - COMPANY ACT"),"LP",IF(EXACT(M247,"V- VEST ACT (WITHIN PARLIAMENT) "),"LP",IF(EXACT(M247,"FS - FRIENDLY SOCIETIES ACT"),"LP",IF(EXACT(M247,"UN - UNICORPORATED"),"LA",""))))</f>
        <v>LP</v>
      </c>
      <c r="O247" s="543" t="s">
        <v>8728</v>
      </c>
      <c r="P247" s="543" t="str">
        <f>IF(EXACT(O247,"Overseas Charities Operating in Jamaica"),"Medium",IF(EXACT(O247,"Muslim Groups/Foundations"),"Medium",IF(EXACT(O247,"Churches"),"Low",IF(EXACT(O247,"Benevolent Societies"),"Low",IF(EXACT(O247,"Alumni/Past Students'associations"),"Low",IF(EXACT(O247,"Schools(Government/Private)"),"Low",IF(EXACT(O247,"Govt.Based Trust/Charities"),"Low",IF(EXACT(O247,"Trust"),"Medium",IF(EXACT(O247,"Company Based Foundations"),"Medium",IF(EXACT(O247,"Other Foundations"),"Medium",IF(EXACT(O247,"Unincorporated Groups"),"Medium","")))))))))))</f>
        <v>Low</v>
      </c>
      <c r="Q247" s="543" t="s">
        <v>12169</v>
      </c>
      <c r="R247" s="543"/>
      <c r="S247" s="546" t="s">
        <v>5483</v>
      </c>
      <c r="T247" s="543" t="s">
        <v>12170</v>
      </c>
      <c r="U247" s="547" t="s">
        <v>7106</v>
      </c>
      <c r="V247" s="544">
        <f>SUM(G247)</f>
        <v>45266</v>
      </c>
      <c r="W247" s="544">
        <v>45670</v>
      </c>
      <c r="X247" s="542" t="s">
        <v>14784</v>
      </c>
      <c r="Y247" s="606">
        <v>1</v>
      </c>
    </row>
    <row r="248" spans="1:25" ht="39" x14ac:dyDescent="0.35">
      <c r="A248" s="593"/>
      <c r="B248" s="584"/>
      <c r="C248" s="416" t="str">
        <f ca="1">IF(G248&lt;TODAY(),"Expired","Active")</f>
        <v>Expired</v>
      </c>
      <c r="D248" s="416" t="s">
        <v>186</v>
      </c>
      <c r="E248" s="563">
        <v>41785</v>
      </c>
      <c r="F248" s="563">
        <f>E248</f>
        <v>41785</v>
      </c>
      <c r="G248" s="563">
        <f>DATE(YEAR(F248)+2,MONTH(F248),DAY(F248)-1)</f>
        <v>42515</v>
      </c>
      <c r="H248" s="416" t="s">
        <v>187</v>
      </c>
      <c r="I248" s="416" t="s">
        <v>3222</v>
      </c>
      <c r="J248" s="416" t="s">
        <v>7123</v>
      </c>
      <c r="K248" s="416" t="s">
        <v>11728</v>
      </c>
      <c r="L248" s="416" t="s">
        <v>5123</v>
      </c>
      <c r="M248" s="416" t="s">
        <v>3640</v>
      </c>
      <c r="N248" s="564" t="str">
        <f>IF(EXACT(M248,"C - COMPANY ACT"),"LP",IF(EXACT(M248,"V- VEST ACT (WITHIN PARLIAMENT) "),"LP",IF(EXACT(M248,"FS - FRIENDLY SOCIETIES ACT"),"LP",IF(EXACT(M248,"UN - UNICORPORATED"),"LA",""))))</f>
        <v>LP</v>
      </c>
      <c r="O248" s="416" t="s">
        <v>8725</v>
      </c>
      <c r="P248" s="416" t="str">
        <f>IF(EXACT(O248,"Overseas Charities Operating in Jamaica"),"Medium",IF(EXACT(O248,"Muslim Groups/Foundations"),"Medium",IF(EXACT(O248,"Churches"),"Low",IF(EXACT(O248,"Benevolent Societies"),"Low",IF(EXACT(O248,"Alumni/Past Students'associations"),"Low",IF(EXACT(O248,"Schools(Government/Private)"),"Low",IF(EXACT(O248,"Govt.Based Trust/Charities"),"Low",IF(EXACT(O248,"Trust"),"Medium",IF(EXACT(O248,"Company Based Foundations"),"Medium",IF(EXACT(O248,"Other Foundations"),"Medium",IF(EXACT(O248,"Unincorporated Groups"),"Medium","")))))))))))</f>
        <v>Medium</v>
      </c>
      <c r="Q248" s="568" t="s">
        <v>12165</v>
      </c>
      <c r="R248" s="568"/>
      <c r="S248" s="416" t="s">
        <v>10657</v>
      </c>
      <c r="T248" s="416" t="s">
        <v>12163</v>
      </c>
      <c r="U248" s="565" t="s">
        <v>12164</v>
      </c>
      <c r="V248" s="544">
        <f>SUM(G248)</f>
        <v>42515</v>
      </c>
      <c r="W248" s="544">
        <v>46037</v>
      </c>
      <c r="X248" s="542" t="s">
        <v>4745</v>
      </c>
      <c r="Y248" s="606">
        <v>1</v>
      </c>
    </row>
    <row r="249" spans="1:25" ht="195" x14ac:dyDescent="0.35">
      <c r="A249" s="581"/>
      <c r="B249" s="578"/>
      <c r="C249" s="543" t="str">
        <f ca="1">IF(G249&lt;TODAY(),"Expired","Active")</f>
        <v>Expired</v>
      </c>
      <c r="D249" s="543" t="s">
        <v>2352</v>
      </c>
      <c r="E249" s="544">
        <v>43669</v>
      </c>
      <c r="F249" s="544">
        <f>E249</f>
        <v>43669</v>
      </c>
      <c r="G249" s="544">
        <f>DATE(YEAR(F249)+2,MONTH(F249),DAY(F249)-1)</f>
        <v>44399</v>
      </c>
      <c r="H249" s="543" t="s">
        <v>2283</v>
      </c>
      <c r="I249" s="543" t="s">
        <v>5002</v>
      </c>
      <c r="J249" s="543" t="s">
        <v>7133</v>
      </c>
      <c r="K249" s="543" t="s">
        <v>11728</v>
      </c>
      <c r="L249" s="543" t="s">
        <v>5123</v>
      </c>
      <c r="M249" s="543" t="s">
        <v>3640</v>
      </c>
      <c r="N249" s="545" t="str">
        <f>IF(EXACT(M249,"C - COMPANY ACT"),"LP",IF(EXACT(M249,"V- VEST ACT (WITHIN PARLIAMENT) "),"LP",IF(EXACT(M249,"FS - FRIENDLY SOCIETIES ACT"),"LP",IF(EXACT(M249,"UN - UNICORPORATED"),"LA",""))))</f>
        <v>LP</v>
      </c>
      <c r="O249" s="543" t="s">
        <v>8728</v>
      </c>
      <c r="P249" s="543" t="str">
        <f>IF(EXACT(O249,"Overseas Charities Operating in Jamaica"),"Medium",IF(EXACT(O249,"Muslim Groups/Foundations"),"Medium",IF(EXACT(O249,"Churches"),"Low",IF(EXACT(O249,"Benevolent Societies"),"Low",IF(EXACT(O249,"Alumni/Past Students'associations"),"Low",IF(EXACT(O249,"Schools(Government/Private)"),"Low",IF(EXACT(O249,"Govt.Based Trust/Charities"),"Low",IF(EXACT(O249,"Trust"),"Medium",IF(EXACT(O249,"Company Based Foundations"),"Medium",IF(EXACT(O249,"Other Foundations"),"Medium",IF(EXACT(O249,"Unincorporated Groups"),"Medium","")))))))))))</f>
        <v>Low</v>
      </c>
      <c r="Q249" s="543" t="s">
        <v>12244</v>
      </c>
      <c r="R249" s="543"/>
      <c r="S249" s="543" t="s">
        <v>7134</v>
      </c>
      <c r="T249" s="543" t="s">
        <v>12245</v>
      </c>
      <c r="U249" s="548" t="s">
        <v>7135</v>
      </c>
      <c r="V249" s="544">
        <f>SUM(G249)</f>
        <v>44399</v>
      </c>
      <c r="W249" s="544">
        <v>45250</v>
      </c>
      <c r="X249" s="542" t="s">
        <v>4745</v>
      </c>
      <c r="Y249" s="606">
        <v>1</v>
      </c>
    </row>
    <row r="250" spans="1:25" ht="117" x14ac:dyDescent="0.35">
      <c r="A250" s="581"/>
      <c r="B250" s="578"/>
      <c r="C250" s="543" t="str">
        <f ca="1">IF(G250&lt;TODAY(),"Expired","Active")</f>
        <v>Expired</v>
      </c>
      <c r="D250" s="543" t="s">
        <v>3685</v>
      </c>
      <c r="E250" s="544">
        <v>43745</v>
      </c>
      <c r="F250" s="544">
        <f>E250</f>
        <v>43745</v>
      </c>
      <c r="G250" s="544">
        <f>DATE(YEAR(F250)+2,MONTH(F250),DAY(F250)-1)</f>
        <v>44475</v>
      </c>
      <c r="H250" s="543" t="s">
        <v>2396</v>
      </c>
      <c r="I250" s="543" t="s">
        <v>15714</v>
      </c>
      <c r="J250" s="543" t="s">
        <v>10221</v>
      </c>
      <c r="K250" s="543" t="s">
        <v>11728</v>
      </c>
      <c r="L250" s="543" t="s">
        <v>5123</v>
      </c>
      <c r="M250" s="543" t="s">
        <v>3640</v>
      </c>
      <c r="N250" s="545" t="str">
        <f>IF(EXACT(M250,"C - COMPANY ACT"),"LP",IF(EXACT(M250,"V- VEST ACT (WITHIN PARLIAMENT) "),"LP",IF(EXACT(M250,"FS - FRIENDLY SOCIETIES ACT"),"LP",IF(EXACT(M250,"UN - UNICORPORATED"),"LA",""))))</f>
        <v>LP</v>
      </c>
      <c r="O250" s="543" t="s">
        <v>8725</v>
      </c>
      <c r="P250" s="543" t="str">
        <f>IF(EXACT(O250,"Overseas Charities Operating in Jamaica"),"Medium",IF(EXACT(O250,"Muslim Groups/Foundations"),"Medium",IF(EXACT(O250,"Churches"),"Low",IF(EXACT(O250,"Benevolent Societies"),"Low",IF(EXACT(O250,"Alumni/Past Students'associations"),"Low",IF(EXACT(O250,"Schools(Government/Private)"),"Low",IF(EXACT(O250,"Govt.Based Trust/Charities"),"Low",IF(EXACT(O250,"Trust"),"Medium",IF(EXACT(O250,"Company Based Foundations"),"Medium",IF(EXACT(O250,"Other Foundations"),"Medium",IF(EXACT(O250,"Unincorporated Groups"),"Medium","")))))))))))</f>
        <v>Medium</v>
      </c>
      <c r="Q250" s="543" t="s">
        <v>12248</v>
      </c>
      <c r="R250" s="543"/>
      <c r="S250" s="546" t="s">
        <v>7137</v>
      </c>
      <c r="T250" s="543" t="s">
        <v>12249</v>
      </c>
      <c r="U250" s="548" t="s">
        <v>12250</v>
      </c>
      <c r="V250" s="544">
        <f>SUM(G250)</f>
        <v>44475</v>
      </c>
      <c r="W250" s="544">
        <v>45972</v>
      </c>
      <c r="X250" s="542" t="s">
        <v>4745</v>
      </c>
      <c r="Y250" s="606">
        <v>1</v>
      </c>
    </row>
    <row r="251" spans="1:25" ht="65" x14ac:dyDescent="0.35">
      <c r="A251" s="581" t="s">
        <v>1193</v>
      </c>
      <c r="B251" s="578"/>
      <c r="C251" s="543" t="str">
        <f ca="1">IF(G251&lt;TODAY(),"Expired","Active")</f>
        <v>Expired</v>
      </c>
      <c r="D251" s="543" t="s">
        <v>1926</v>
      </c>
      <c r="E251" s="544">
        <v>43202</v>
      </c>
      <c r="F251" s="544">
        <f>E251</f>
        <v>43202</v>
      </c>
      <c r="G251" s="544">
        <f>DATE(YEAR(F251)+2,MONTH(F251),DAY(F251)-1)</f>
        <v>43932</v>
      </c>
      <c r="H251" s="543" t="s">
        <v>1927</v>
      </c>
      <c r="I251" s="543" t="s">
        <v>1928</v>
      </c>
      <c r="J251" s="543" t="s">
        <v>10222</v>
      </c>
      <c r="K251" s="543" t="s">
        <v>11728</v>
      </c>
      <c r="L251" s="543" t="s">
        <v>5123</v>
      </c>
      <c r="M251" s="543" t="s">
        <v>3640</v>
      </c>
      <c r="N251" s="545" t="str">
        <f>IF(EXACT(M251,"C - COMPANY ACT"),"LP",IF(EXACT(M251,"V- VEST ACT (WITHIN PARLIAMENT) "),"LP",IF(EXACT(M251,"FS - FRIENDLY SOCIETIES ACT"),"LP",IF(EXACT(M251,"UN - UNICORPORATED"),"LA",""))))</f>
        <v>LP</v>
      </c>
      <c r="O251" s="543" t="s">
        <v>8725</v>
      </c>
      <c r="P251" s="543" t="str">
        <f>IF(EXACT(O251,"Overseas Charities Operating in Jamaica"),"Medium",IF(EXACT(O251,"Muslim Groups/Foundations"),"Medium",IF(EXACT(O251,"Churches"),"Low",IF(EXACT(O251,"Benevolent Societies"),"Low",IF(EXACT(O251,"Alumni/Past Students'associations"),"Low",IF(EXACT(O251,"Schools(Government/Private)"),"Low",IF(EXACT(O251,"Govt.Based Trust/Charities"),"Low",IF(EXACT(O251,"Trust"),"Medium",IF(EXACT(O251,"Company Based Foundations"),"Medium",IF(EXACT(O251,"Other Foundations"),"Medium",IF(EXACT(O251,"Unincorporated Groups"),"Medium","")))))))))))</f>
        <v>Medium</v>
      </c>
      <c r="Q251" s="543" t="s">
        <v>1193</v>
      </c>
      <c r="R251" s="543"/>
      <c r="S251" s="543" t="s">
        <v>10662</v>
      </c>
      <c r="T251" s="543" t="s">
        <v>1929</v>
      </c>
      <c r="U251" s="547" t="s">
        <v>1193</v>
      </c>
      <c r="V251" s="544">
        <f>SUM(G251)</f>
        <v>43932</v>
      </c>
      <c r="W251" s="544">
        <v>45204</v>
      </c>
      <c r="X251" s="542" t="s">
        <v>4745</v>
      </c>
      <c r="Y251" s="606">
        <v>1</v>
      </c>
    </row>
    <row r="252" spans="1:25" ht="208" x14ac:dyDescent="0.35">
      <c r="A252" s="581"/>
      <c r="B252" s="578"/>
      <c r="C252" s="543" t="str">
        <f ca="1">IF(G252&lt;TODAY(),"Expired","Active")</f>
        <v>Expired</v>
      </c>
      <c r="D252" s="543" t="s">
        <v>1552</v>
      </c>
      <c r="E252" s="544">
        <v>42913</v>
      </c>
      <c r="F252" s="544">
        <v>43643</v>
      </c>
      <c r="G252" s="544">
        <f>DATE(YEAR(F252)+2,MONTH(F252),DAY(F252)-1)</f>
        <v>44373</v>
      </c>
      <c r="H252" s="543" t="s">
        <v>1564</v>
      </c>
      <c r="I252" s="543" t="s">
        <v>3061</v>
      </c>
      <c r="J252" s="543" t="s">
        <v>6516</v>
      </c>
      <c r="K252" s="543" t="s">
        <v>11728</v>
      </c>
      <c r="L252" s="543" t="s">
        <v>5123</v>
      </c>
      <c r="M252" s="543" t="s">
        <v>3640</v>
      </c>
      <c r="N252" s="545" t="str">
        <f>IF(EXACT(M252,"C - COMPANY ACT"),"LP",IF(EXACT(M252,"V- VEST ACT (WITHIN PARLIAMENT) "),"LP",IF(EXACT(M252,"FS - FRIENDLY SOCIETIES ACT"),"LP",IF(EXACT(M252,"UN - UNICORPORATED"),"LA",""))))</f>
        <v>LP</v>
      </c>
      <c r="O252" s="543" t="s">
        <v>8725</v>
      </c>
      <c r="P252" s="543" t="str">
        <f>IF(EXACT(O252,"Overseas Charities Operating in Jamaica"),"Medium",IF(EXACT(O252,"Muslim Groups/Foundations"),"Medium",IF(EXACT(O252,"Churches"),"Low",IF(EXACT(O252,"Benevolent Societies"),"Low",IF(EXACT(O252,"Alumni/Past Students'associations"),"Low",IF(EXACT(O252,"Schools(Government/Private)"),"Low",IF(EXACT(O252,"Govt.Based Trust/Charities"),"Low",IF(EXACT(O252,"Trust"),"Medium",IF(EXACT(O252,"Company Based Foundations"),"Medium",IF(EXACT(O252,"Other Foundations"),"Medium",IF(EXACT(O252,"Unincorporated Groups"),"Medium","")))))))))))</f>
        <v>Medium</v>
      </c>
      <c r="Q252" s="543" t="s">
        <v>12276</v>
      </c>
      <c r="R252" s="543"/>
      <c r="S252" s="546" t="s">
        <v>10663</v>
      </c>
      <c r="T252" s="543" t="s">
        <v>12277</v>
      </c>
      <c r="U252" s="548" t="s">
        <v>7150</v>
      </c>
      <c r="V252" s="544">
        <f>SUM(G252)</f>
        <v>44373</v>
      </c>
      <c r="W252" s="544">
        <v>46149</v>
      </c>
      <c r="X252" s="542" t="s">
        <v>4746</v>
      </c>
      <c r="Y252" s="606">
        <v>1</v>
      </c>
    </row>
    <row r="253" spans="1:25" ht="117" x14ac:dyDescent="0.35">
      <c r="A253" s="593"/>
      <c r="B253" s="584"/>
      <c r="C253" s="543" t="str">
        <f ca="1">IF(G253&lt;TODAY(),"Expired","Active")</f>
        <v>Expired</v>
      </c>
      <c r="D253" s="543" t="s">
        <v>2015</v>
      </c>
      <c r="E253" s="544">
        <v>43271</v>
      </c>
      <c r="F253" s="544">
        <f>E253</f>
        <v>43271</v>
      </c>
      <c r="G253" s="544">
        <f>DATE(YEAR(F253)+2,MONTH(F253),DAY(F253)-1)</f>
        <v>44001</v>
      </c>
      <c r="H253" s="543" t="s">
        <v>2016</v>
      </c>
      <c r="I253" s="543" t="s">
        <v>2017</v>
      </c>
      <c r="J253" s="543" t="s">
        <v>7156</v>
      </c>
      <c r="K253" s="543" t="s">
        <v>1143</v>
      </c>
      <c r="L253" s="543" t="s">
        <v>5123</v>
      </c>
      <c r="M253" s="543" t="s">
        <v>3640</v>
      </c>
      <c r="N253" s="545" t="str">
        <f>IF(EXACT(M253,"C - COMPANY ACT"),"LP",IF(EXACT(M253,"V- VEST ACT (WITHIN PARLIAMENT) "),"LP",IF(EXACT(M253,"FS - FRIENDLY SOCIETIES ACT"),"LP",IF(EXACT(M253,"UN - UNICORPORATED"),"LA",""))))</f>
        <v>LP</v>
      </c>
      <c r="O253" s="543" t="s">
        <v>8728</v>
      </c>
      <c r="P253" s="543" t="str">
        <f>IF(EXACT(O253,"Overseas Charities Operating in Jamaica"),"Medium",IF(EXACT(O253,"Muslim Groups/Foundations"),"Medium",IF(EXACT(O253,"Churches"),"Low",IF(EXACT(O253,"Benevolent Societies"),"Low",IF(EXACT(O253,"Alumni/Past Students'associations"),"Low",IF(EXACT(O253,"Schools(Government/Private)"),"Low",IF(EXACT(O253,"Govt.Based Trust/Charities"),"Low",IF(EXACT(O253,"Trust"),"Medium",IF(EXACT(O253,"Company Based Foundations"),"Medium",IF(EXACT(O253,"Other Foundations"),"Medium",IF(EXACT(O253,"Unincorporated Groups"),"Medium","")))))))))))</f>
        <v>Low</v>
      </c>
      <c r="Q253" s="568" t="s">
        <v>12279</v>
      </c>
      <c r="R253" s="568"/>
      <c r="S253" s="546" t="s">
        <v>10664</v>
      </c>
      <c r="T253" s="543" t="s">
        <v>12281</v>
      </c>
      <c r="U253" s="548" t="s">
        <v>12280</v>
      </c>
      <c r="V253" s="544">
        <f>SUM(G253)</f>
        <v>44001</v>
      </c>
      <c r="W253" s="544">
        <v>46114</v>
      </c>
      <c r="X253" s="542" t="s">
        <v>4745</v>
      </c>
      <c r="Y253" s="606">
        <v>1</v>
      </c>
    </row>
    <row r="254" spans="1:25" ht="65" x14ac:dyDescent="0.35">
      <c r="A254" s="581"/>
      <c r="B254" s="578"/>
      <c r="C254" s="543" t="str">
        <f ca="1">IF(G254&lt;TODAY(),"Expired","Active")</f>
        <v>Expired</v>
      </c>
      <c r="D254" s="543" t="s">
        <v>3714</v>
      </c>
      <c r="E254" s="544">
        <v>43788</v>
      </c>
      <c r="F254" s="544">
        <f>E254</f>
        <v>43788</v>
      </c>
      <c r="G254" s="544">
        <f>DATE(YEAR(F254)+2,MONTH(F254),DAY(F254)-1)</f>
        <v>44518</v>
      </c>
      <c r="H254" s="543" t="s">
        <v>2424</v>
      </c>
      <c r="I254" s="543" t="s">
        <v>2425</v>
      </c>
      <c r="J254" s="543" t="s">
        <v>6585</v>
      </c>
      <c r="K254" s="543" t="s">
        <v>74</v>
      </c>
      <c r="L254" s="543" t="s">
        <v>15710</v>
      </c>
      <c r="M254" s="543" t="s">
        <v>3640</v>
      </c>
      <c r="N254" s="545" t="str">
        <f>IF(EXACT(M254,"C - COMPANY ACT"),"LP",IF(EXACT(M254,"V- VEST ACT (WITHIN PARLIAMENT) "),"LP",IF(EXACT(M254,"FS - FRIENDLY SOCIETIES ACT"),"LP",IF(EXACT(M254,"UN - UNICORPORATED"),"LA",""))))</f>
        <v>LP</v>
      </c>
      <c r="O254" s="543" t="s">
        <v>8725</v>
      </c>
      <c r="P254" s="543" t="str">
        <f>IF(EXACT(O254,"Overseas Charities Operating in Jamaica"),"Medium",IF(EXACT(O254,"Muslim Groups/Foundations"),"Medium",IF(EXACT(O254,"Churches"),"Low",IF(EXACT(O254,"Benevolent Societies"),"Low",IF(EXACT(O254,"Alumni/Past Students'associations"),"Low",IF(EXACT(O254,"Schools(Government/Private)"),"Low",IF(EXACT(O254,"Govt.Based Trust/Charities"),"Low",IF(EXACT(O254,"Trust"),"Medium",IF(EXACT(O254,"Company Based Foundations"),"Medium",IF(EXACT(O254,"Other Foundations"),"Medium",IF(EXACT(O254,"Unincorporated Groups"),"Medium","")))))))))))</f>
        <v>Medium</v>
      </c>
      <c r="Q254" s="543" t="s">
        <v>12297</v>
      </c>
      <c r="R254" s="543"/>
      <c r="S254" s="546" t="s">
        <v>2426</v>
      </c>
      <c r="T254" s="543" t="s">
        <v>12298</v>
      </c>
      <c r="U254" s="548" t="s">
        <v>7171</v>
      </c>
      <c r="V254" s="544">
        <f>SUM(G254)</f>
        <v>44518</v>
      </c>
      <c r="W254" s="544">
        <v>45555</v>
      </c>
      <c r="X254" s="542" t="s">
        <v>4745</v>
      </c>
      <c r="Y254" s="606">
        <v>1</v>
      </c>
    </row>
    <row r="255" spans="1:25" ht="65" x14ac:dyDescent="0.35">
      <c r="A255" s="507"/>
      <c r="B255" s="587"/>
      <c r="C255" s="543" t="str">
        <f ca="1">IF(G255&lt;TODAY(),"Expired","Active")</f>
        <v>Expired</v>
      </c>
      <c r="D255" s="543" t="s">
        <v>2011</v>
      </c>
      <c r="E255" s="544">
        <v>43271</v>
      </c>
      <c r="F255" s="544">
        <f>E255</f>
        <v>43271</v>
      </c>
      <c r="G255" s="544">
        <f>DATE(YEAR(F255)+2,MONTH(F255),DAY(F255)-1)</f>
        <v>44001</v>
      </c>
      <c r="H255" s="543" t="s">
        <v>2012</v>
      </c>
      <c r="I255" s="543" t="s">
        <v>2962</v>
      </c>
      <c r="J255" s="543" t="s">
        <v>7179</v>
      </c>
      <c r="K255" s="543" t="s">
        <v>30</v>
      </c>
      <c r="L255" s="543" t="s">
        <v>15710</v>
      </c>
      <c r="M255" s="543" t="s">
        <v>3640</v>
      </c>
      <c r="N255" s="543" t="str">
        <f>IF(EXACT(M255,"C - COMPANY ACT"),"LP",IF(EXACT(M255,"V- VEST ACT (WITHIN PARLIAMENT) "),"LP",IF(EXACT(M255,"FS - FRIENDLY SOCIETIES ACT"),"LP",IF(EXACT(M255,"UN - UNICORPORATED"),"LA",""))))</f>
        <v>LP</v>
      </c>
      <c r="O255" s="543" t="s">
        <v>8725</v>
      </c>
      <c r="P255" s="543" t="str">
        <f>IF(EXACT(O255,"Overseas Charities Operating in Jamaica"),"Medium",IF(EXACT(O255,"Muslim Groups/Foundations"),"Medium",IF(EXACT(O255,"Churches"),"Low",IF(EXACT(O255,"Benevolent Societies"),"Low",IF(EXACT(O255,"Alumni/Past Students'associations"),"Low",IF(EXACT(O255,"Schools(Government/Private)"),"Low",IF(EXACT(O255,"Govt.Based Trust/Charities"),"Low",IF(EXACT(O255,"Trust"),"Medium",IF(EXACT(O255,"Company Based Foundations"),"Medium",IF(EXACT(O255,"Other Foundations"),"Medium",IF(EXACT(O255,"Unincorporated Groups"),"Medium","")))))))))))</f>
        <v>Medium</v>
      </c>
      <c r="Q255" s="543" t="s">
        <v>13349</v>
      </c>
      <c r="R255" s="543"/>
      <c r="S255" s="543" t="s">
        <v>7180</v>
      </c>
      <c r="T255" s="543" t="s">
        <v>13350</v>
      </c>
      <c r="U255" s="543" t="s">
        <v>13351</v>
      </c>
      <c r="V255" s="544">
        <f>SUM(G255)</f>
        <v>44001</v>
      </c>
      <c r="W255" s="544">
        <v>44872</v>
      </c>
      <c r="X255" s="542" t="s">
        <v>7882</v>
      </c>
      <c r="Y255" s="606">
        <v>1</v>
      </c>
    </row>
    <row r="256" spans="1:25" ht="91" x14ac:dyDescent="0.35">
      <c r="A256" s="623"/>
      <c r="B256" s="586"/>
      <c r="C256" s="543" t="str">
        <f ca="1">IF(G256&lt;TODAY(),"Expired","Active")</f>
        <v>Expired</v>
      </c>
      <c r="D256" s="543" t="s">
        <v>1237</v>
      </c>
      <c r="E256" s="544">
        <v>42506</v>
      </c>
      <c r="F256" s="544">
        <v>43236</v>
      </c>
      <c r="G256" s="544">
        <f>DATE(YEAR(F256)+2,MONTH(F256),DAY(F256)-1)</f>
        <v>43966</v>
      </c>
      <c r="H256" s="543" t="s">
        <v>4896</v>
      </c>
      <c r="I256" s="543" t="s">
        <v>1246</v>
      </c>
      <c r="J256" s="543" t="s">
        <v>7202</v>
      </c>
      <c r="K256" s="543" t="s">
        <v>3549</v>
      </c>
      <c r="L256" s="543" t="s">
        <v>5123</v>
      </c>
      <c r="M256" s="543" t="s">
        <v>3640</v>
      </c>
      <c r="N256" s="545" t="str">
        <f>IF(EXACT(M256,"C - COMPANY ACT"),"LP",IF(EXACT(M256,"V- VEST ACT (WITHIN PARLIAMENT) "),"LP",IF(EXACT(M256,"FS - FRIENDLY SOCIETIES ACT"),"LP",IF(EXACT(M256,"UN - UNICORPORATED"),"LA",""))))</f>
        <v>LP</v>
      </c>
      <c r="O256" s="543" t="s">
        <v>8725</v>
      </c>
      <c r="P256" s="543" t="str">
        <f>IF(EXACT(O256,"Overseas Charities Operating in Jamaica"),"Medium",IF(EXACT(O256,"Muslim Groups/Foundations"),"Medium",IF(EXACT(O256,"Churches"),"Low",IF(EXACT(O256,"Benevolent Societies"),"Low",IF(EXACT(O256,"Alumni/Past Students'associations"),"Low",IF(EXACT(O256,"Schools(Government/Private)"),"Low",IF(EXACT(O256,"Govt.Based Trust/Charities"),"Low",IF(EXACT(O256,"Trust"),"Medium",IF(EXACT(O256,"Company Based Foundations"),"Medium",IF(EXACT(O256,"Other Foundations"),"Medium",IF(EXACT(O256,"Unincorporated Groups"),"Medium","")))))))))))</f>
        <v>Medium</v>
      </c>
      <c r="Q256" s="543" t="s">
        <v>12340</v>
      </c>
      <c r="R256" s="543"/>
      <c r="S256" s="546" t="s">
        <v>7203</v>
      </c>
      <c r="T256" s="543" t="s">
        <v>12341</v>
      </c>
      <c r="U256" s="547" t="s">
        <v>12342</v>
      </c>
      <c r="V256" s="544">
        <f>SUM(G256)</f>
        <v>43966</v>
      </c>
      <c r="W256" s="544">
        <v>45328</v>
      </c>
      <c r="X256" s="542" t="s">
        <v>4745</v>
      </c>
      <c r="Y256" s="606">
        <v>1</v>
      </c>
    </row>
    <row r="257" spans="1:25" ht="65" x14ac:dyDescent="0.35">
      <c r="A257" s="581"/>
      <c r="B257" s="578"/>
      <c r="C257" s="543" t="str">
        <f ca="1">IF(G257&lt;TODAY(),"Expired","Active")</f>
        <v>Expired</v>
      </c>
      <c r="D257" s="543" t="s">
        <v>1696</v>
      </c>
      <c r="E257" s="544">
        <v>43013</v>
      </c>
      <c r="F257" s="544">
        <f>E257</f>
        <v>43013</v>
      </c>
      <c r="G257" s="544">
        <f>DATE(YEAR(F257)+2,MONTH(F257),DAY(F257)-1)</f>
        <v>43742</v>
      </c>
      <c r="H257" s="543" t="s">
        <v>1706</v>
      </c>
      <c r="I257" s="543" t="s">
        <v>1719</v>
      </c>
      <c r="J257" s="543" t="s">
        <v>7212</v>
      </c>
      <c r="K257" s="543" t="s">
        <v>9</v>
      </c>
      <c r="L257" s="543" t="s">
        <v>5123</v>
      </c>
      <c r="M257" s="543" t="s">
        <v>3640</v>
      </c>
      <c r="N257" s="545" t="str">
        <f>IF(EXACT(M257,"C - COMPANY ACT"),"LP",IF(EXACT(M257,"V- VEST ACT (WITHIN PARLIAMENT) "),"LP",IF(EXACT(M257,"FS - FRIENDLY SOCIETIES ACT"),"LP",IF(EXACT(M257,"UN - UNICORPORATED"),"LA",""))))</f>
        <v>LP</v>
      </c>
      <c r="O257" s="543" t="s">
        <v>8725</v>
      </c>
      <c r="P257" s="543" t="str">
        <f>IF(EXACT(O257,"Overseas Charities Operating in Jamaica"),"Medium",IF(EXACT(O257,"Muslim Groups/Foundations"),"Medium",IF(EXACT(O257,"Churches"),"Low",IF(EXACT(O257,"Benevolent Societies"),"Low",IF(EXACT(O257,"Alumni/Past Students'associations"),"Low",IF(EXACT(O257,"Schools(Government/Private)"),"Low",IF(EXACT(O257,"Govt.Based Trust/Charities"),"Low",IF(EXACT(O257,"Trust"),"Medium",IF(EXACT(O257,"Company Based Foundations"),"Medium",IF(EXACT(O257,"Other Foundations"),"Medium",IF(EXACT(O257,"Unincorporated Groups"),"Medium","")))))))))))</f>
        <v>Medium</v>
      </c>
      <c r="Q257" s="543" t="s">
        <v>1193</v>
      </c>
      <c r="R257" s="543"/>
      <c r="S257" s="543" t="s">
        <v>7213</v>
      </c>
      <c r="T257" s="543" t="s">
        <v>1726</v>
      </c>
      <c r="U257" s="548" t="s">
        <v>7214</v>
      </c>
      <c r="V257" s="544">
        <f>SUM(G257)</f>
        <v>43742</v>
      </c>
      <c r="W257" s="544">
        <v>45216</v>
      </c>
      <c r="X257" s="542" t="s">
        <v>4745</v>
      </c>
      <c r="Y257" s="606">
        <v>1</v>
      </c>
    </row>
    <row r="258" spans="1:25" ht="65" x14ac:dyDescent="0.35">
      <c r="A258" s="581"/>
      <c r="B258" s="578"/>
      <c r="C258" s="543" t="str">
        <f ca="1">IF(G258&lt;TODAY(),"Expired","Active")</f>
        <v>Expired</v>
      </c>
      <c r="D258" s="543" t="s">
        <v>3996</v>
      </c>
      <c r="E258" s="544">
        <v>43105</v>
      </c>
      <c r="F258" s="544">
        <v>44566</v>
      </c>
      <c r="G258" s="544">
        <f>DATE(YEAR(F258)+2,MONTH(F258),DAY(F258)-1)</f>
        <v>45295</v>
      </c>
      <c r="H258" s="543" t="s">
        <v>2717</v>
      </c>
      <c r="I258" s="543" t="s">
        <v>3193</v>
      </c>
      <c r="J258" s="543" t="s">
        <v>7215</v>
      </c>
      <c r="K258" s="543" t="s">
        <v>30</v>
      </c>
      <c r="L258" s="543" t="s">
        <v>15709</v>
      </c>
      <c r="M258" s="543" t="s">
        <v>3640</v>
      </c>
      <c r="N258" s="545" t="str">
        <f>IF(EXACT(M258,"C - COMPANY ACT"),"LP",IF(EXACT(M258,"V- VEST ACT (WITHIN PARLIAMENT) "),"LP",IF(EXACT(M258,"FS - FRIENDLY SOCIETIES ACT"),"LP",IF(EXACT(M258,"UN - UNICORPORATED"),"LA",""))))</f>
        <v>LP</v>
      </c>
      <c r="O258" s="543" t="s">
        <v>8728</v>
      </c>
      <c r="P258" s="543" t="str">
        <f>IF(EXACT(O258,"Overseas Charities Operating in Jamaica"),"Medium",IF(EXACT(O258,"Muslim Groups/Foundations"),"Medium",IF(EXACT(O258,"Churches"),"Low",IF(EXACT(O258,"Benevolent Societies"),"Low",IF(EXACT(O258,"Alumni/Past Students'associations"),"Low",IF(EXACT(O258,"Schools(Government/Private)"),"Low",IF(EXACT(O258,"Govt.Based Trust/Charities"),"Low",IF(EXACT(O258,"Trust"),"Medium",IF(EXACT(O258,"Company Based Foundations"),"Medium",IF(EXACT(O258,"Other Foundations"),"Medium",IF(EXACT(O258,"Unincorporated Groups"),"Medium","")))))))))))</f>
        <v>Low</v>
      </c>
      <c r="Q258" s="543" t="s">
        <v>12360</v>
      </c>
      <c r="R258" s="543"/>
      <c r="S258" s="546" t="s">
        <v>2147</v>
      </c>
      <c r="T258" s="543" t="s">
        <v>2921</v>
      </c>
      <c r="U258" s="547" t="s">
        <v>12361</v>
      </c>
      <c r="V258" s="544">
        <f>SUM(G258)</f>
        <v>45295</v>
      </c>
      <c r="W258" s="544">
        <v>46202</v>
      </c>
      <c r="X258" s="542" t="s">
        <v>4745</v>
      </c>
      <c r="Y258" s="606">
        <v>1</v>
      </c>
    </row>
    <row r="259" spans="1:25" ht="65" x14ac:dyDescent="0.35">
      <c r="A259" s="593"/>
      <c r="B259" s="584"/>
      <c r="C259" s="416" t="str">
        <f ca="1">IF(G259&lt;TODAY(),"Expired","Active")</f>
        <v>Expired</v>
      </c>
      <c r="D259" s="416" t="s">
        <v>8249</v>
      </c>
      <c r="E259" s="563">
        <v>41829</v>
      </c>
      <c r="F259" s="563">
        <v>44751</v>
      </c>
      <c r="G259" s="563">
        <f>DATE(YEAR(F259)+2,MONTH(F259),DAY(F259)-1)</f>
        <v>45481</v>
      </c>
      <c r="H259" s="416" t="s">
        <v>327</v>
      </c>
      <c r="I259" s="416" t="s">
        <v>328</v>
      </c>
      <c r="J259" s="416" t="s">
        <v>7221</v>
      </c>
      <c r="K259" s="416" t="s">
        <v>24</v>
      </c>
      <c r="L259" s="416" t="s">
        <v>5123</v>
      </c>
      <c r="M259" s="416" t="s">
        <v>3640</v>
      </c>
      <c r="N259" s="564" t="str">
        <f>IF(EXACT(M259,"C - COMPANY ACT"),"LP",IF(EXACT(M259,"V- VEST ACT (WITHIN PARLIAMENT) "),"LP",IF(EXACT(M259,"FS - FRIENDLY SOCIETIES ACT"),"LP",IF(EXACT(M259,"UN - UNICORPORATED"),"LA",""))))</f>
        <v>LP</v>
      </c>
      <c r="O259" s="416" t="s">
        <v>8725</v>
      </c>
      <c r="P259" s="416" t="str">
        <f>IF(EXACT(O259,"Overseas Charities Operating in Jamaica"),"Medium",IF(EXACT(O259,"Muslim Groups/Foundations"),"Medium",IF(EXACT(O259,"Churches"),"Low",IF(EXACT(O259,"Benevolent Societies"),"Low",IF(EXACT(O259,"Alumni/Past Students'associations"),"Low",IF(EXACT(O259,"Schools(Government/Private)"),"Low",IF(EXACT(O259,"Govt.Based Trust/Charities"),"Low",IF(EXACT(O259,"Trust"),"Medium",IF(EXACT(O259,"Company Based Foundations"),"Medium",IF(EXACT(O259,"Other Foundations"),"Medium",IF(EXACT(O259,"Unincorporated Groups"),"Medium","")))))))))))</f>
        <v>Medium</v>
      </c>
      <c r="Q259" s="543" t="s">
        <v>12368</v>
      </c>
      <c r="R259" s="543"/>
      <c r="S259" s="546" t="s">
        <v>529</v>
      </c>
      <c r="T259" s="543" t="s">
        <v>2904</v>
      </c>
      <c r="U259" s="548" t="s">
        <v>12369</v>
      </c>
      <c r="V259" s="544">
        <f>SUM(G259)</f>
        <v>45481</v>
      </c>
      <c r="W259" s="544" t="s">
        <v>15670</v>
      </c>
      <c r="X259" s="542" t="s">
        <v>4745</v>
      </c>
      <c r="Y259" s="606">
        <v>1</v>
      </c>
    </row>
    <row r="260" spans="1:25" ht="39" x14ac:dyDescent="0.35">
      <c r="A260" s="508" t="s">
        <v>7899</v>
      </c>
      <c r="B260" s="587"/>
      <c r="C260" s="543"/>
      <c r="D260" s="543" t="s">
        <v>4583</v>
      </c>
      <c r="E260" s="544">
        <v>42279</v>
      </c>
      <c r="F260" s="544"/>
      <c r="G260" s="544"/>
      <c r="H260" s="543" t="s">
        <v>4584</v>
      </c>
      <c r="I260" s="543" t="s">
        <v>4585</v>
      </c>
      <c r="J260" s="543" t="s">
        <v>7870</v>
      </c>
      <c r="K260" s="543" t="s">
        <v>718</v>
      </c>
      <c r="L260" s="543"/>
      <c r="M260" s="543"/>
      <c r="N260" s="543"/>
      <c r="O260" s="543" t="s">
        <v>8728</v>
      </c>
      <c r="P260" s="543" t="str">
        <f>IF(EXACT(O260,"Overseas Charities Operating in Jamaica"),"Medium",IF(EXACT(O260,"Muslim Groups/Foundations"),"Medium",IF(EXACT(O260,"Churches"),"Low",IF(EXACT(O260,"Benevolent Societies"),"Low",IF(EXACT(O260,"Alumni/Past Students Associations"),"Low",IF(EXACT(O260,"Schools(Government/Private)"),"Low",IF(EXACT(O260,"Govt.Based Trusts/Charities"),"Low",IF(EXACT(O260,"Trust"),"Medium",IF(EXACT(O260,"Company Based Foundations"),"Medium",IF(EXACT(O260,"Other Foundations"),"Medium",IF(EXACT(O260,"Unincorporated Groups"),"Medium","")))))))))))</f>
        <v>Low</v>
      </c>
      <c r="Q260" s="543"/>
      <c r="R260" s="543"/>
      <c r="S260" s="543"/>
      <c r="T260" s="543" t="s">
        <v>906</v>
      </c>
      <c r="U260" s="543" t="s">
        <v>906</v>
      </c>
      <c r="V260" s="544">
        <f>SUM(G260)</f>
        <v>0</v>
      </c>
      <c r="W260" s="544">
        <v>43146</v>
      </c>
      <c r="X260" s="542"/>
      <c r="Y260" s="606">
        <v>1</v>
      </c>
    </row>
    <row r="261" spans="1:25" ht="52" x14ac:dyDescent="0.35">
      <c r="A261" s="577"/>
      <c r="B261" s="578"/>
      <c r="C261" s="543" t="str">
        <f ca="1">IF(G261&lt;TODAY(),"Expired","Active")</f>
        <v>Expired</v>
      </c>
      <c r="D261" s="543" t="s">
        <v>2183</v>
      </c>
      <c r="E261" s="544">
        <v>43452</v>
      </c>
      <c r="F261" s="544">
        <f>E261</f>
        <v>43452</v>
      </c>
      <c r="G261" s="544">
        <f>DATE(YEAR(F261)+2,MONTH(F261),DAY(F261)-1)</f>
        <v>44182</v>
      </c>
      <c r="H261" s="543" t="s">
        <v>2184</v>
      </c>
      <c r="I261" s="543" t="s">
        <v>8156</v>
      </c>
      <c r="J261" s="543" t="s">
        <v>7233</v>
      </c>
      <c r="K261" s="543" t="s">
        <v>3549</v>
      </c>
      <c r="L261" s="543" t="s">
        <v>5123</v>
      </c>
      <c r="M261" s="543" t="s">
        <v>3640</v>
      </c>
      <c r="N261" s="545" t="str">
        <f>IF(EXACT(M261,"C - COMPANY ACT"),"LP",IF(EXACT(M261,"V- VEST ACT (WITHIN PARLIAMENT) "),"LP",IF(EXACT(M261,"FS - FRIENDLY SOCIETIES ACT"),"LP",IF(EXACT(M261,"UN - UNICORPORATED"),"LA",""))))</f>
        <v>LP</v>
      </c>
      <c r="O261" s="543" t="s">
        <v>8728</v>
      </c>
      <c r="P261" s="543" t="str">
        <f>IF(EXACT(O261,"Overseas Charities Operating in Jamaica"),"Medium",IF(EXACT(O261,"Muslim Groups/Foundations"),"Medium",IF(EXACT(O261,"Churches"),"Low",IF(EXACT(O261,"Benevolent Societies"),"Low",IF(EXACT(O261,"Alumni/Past Students'associations"),"Low",IF(EXACT(O261,"Schools(Government/Private)"),"Low",IF(EXACT(O261,"Govt.Based Trust/Charities"),"Low",IF(EXACT(O261,"Trust"),"Medium",IF(EXACT(O261,"Company Based Foundations"),"Medium",IF(EXACT(O261,"Other Foundations"),"Medium",IF(EXACT(O261,"Unincorporated Groups"),"Medium","")))))))))))</f>
        <v>Low</v>
      </c>
      <c r="Q261" s="543" t="s">
        <v>14251</v>
      </c>
      <c r="R261" s="543"/>
      <c r="S261" s="546" t="s">
        <v>10354</v>
      </c>
      <c r="T261" s="543" t="s">
        <v>12375</v>
      </c>
      <c r="U261" s="548" t="s">
        <v>12376</v>
      </c>
      <c r="V261" s="544">
        <f>SUM(G261)</f>
        <v>44182</v>
      </c>
      <c r="W261" s="544">
        <v>45495</v>
      </c>
      <c r="X261" s="542" t="s">
        <v>4746</v>
      </c>
      <c r="Y261" s="606">
        <v>1</v>
      </c>
    </row>
    <row r="262" spans="1:25" ht="65" x14ac:dyDescent="0.35">
      <c r="A262" s="593"/>
      <c r="B262" s="584"/>
      <c r="C262" s="416" t="str">
        <f ca="1">IF(G262&lt;TODAY(),"Expired","Active")</f>
        <v>Expired</v>
      </c>
      <c r="D262" s="416" t="s">
        <v>781</v>
      </c>
      <c r="E262" s="563">
        <v>42004</v>
      </c>
      <c r="F262" s="563">
        <v>44196</v>
      </c>
      <c r="G262" s="563">
        <f>DATE(YEAR(F262)+2,MONTH(F262),DAY(F262)-1)</f>
        <v>44925</v>
      </c>
      <c r="H262" s="416" t="s">
        <v>782</v>
      </c>
      <c r="I262" s="416" t="s">
        <v>783</v>
      </c>
      <c r="J262" s="416" t="s">
        <v>7259</v>
      </c>
      <c r="K262" s="416" t="s">
        <v>11728</v>
      </c>
      <c r="L262" s="416" t="s">
        <v>5123</v>
      </c>
      <c r="M262" s="416" t="s">
        <v>3640</v>
      </c>
      <c r="N262" s="564" t="str">
        <f>IF(EXACT(M262,"C - COMPANY ACT"),"LP",IF(EXACT(M262,"V- VEST ACT (WITHIN PARLIAMENT) "),"LP",IF(EXACT(M262,"FS - FRIENDLY SOCIETIES ACT"),"LP",IF(EXACT(M262,"UN - UNICORPORATED"),"LA",""))))</f>
        <v>LP</v>
      </c>
      <c r="O262" s="416" t="s">
        <v>8728</v>
      </c>
      <c r="P262" s="416" t="str">
        <f>IF(EXACT(O262,"Overseas Charities Operating in Jamaica"),"Medium",IF(EXACT(O262,"Muslim Groups/Foundations"),"Medium",IF(EXACT(O262,"Churches"),"Low",IF(EXACT(O262,"Benevolent Societies"),"Low",IF(EXACT(O262,"Alumni/Past Students'associations"),"Low",IF(EXACT(O262,"Schools(Government/Private)"),"Low",IF(EXACT(O262,"Govt.Based Trust/Charities"),"Low",IF(EXACT(O262,"Trust"),"Medium",IF(EXACT(O262,"Company Based Foundations"),"Medium",IF(EXACT(O262,"Other Foundations"),"Medium",IF(EXACT(O262,"Unincorporated Groups"),"Medium","")))))))))))</f>
        <v>Low</v>
      </c>
      <c r="Q262" s="543" t="s">
        <v>13320</v>
      </c>
      <c r="R262" s="543"/>
      <c r="S262" s="546" t="s">
        <v>784</v>
      </c>
      <c r="T262" s="543" t="s">
        <v>13321</v>
      </c>
      <c r="U262" s="548" t="s">
        <v>13322</v>
      </c>
      <c r="V262" s="544">
        <f>SUM(G262)</f>
        <v>44925</v>
      </c>
      <c r="W262" s="544">
        <v>46043</v>
      </c>
      <c r="X262" s="542" t="s">
        <v>4745</v>
      </c>
      <c r="Y262" s="606">
        <v>1</v>
      </c>
    </row>
    <row r="263" spans="1:25" ht="52" x14ac:dyDescent="0.35">
      <c r="A263" s="581"/>
      <c r="B263" s="578"/>
      <c r="C263" s="543" t="str">
        <f ca="1">IF(G263&lt;TODAY(),"Expired","Active")</f>
        <v>Expired</v>
      </c>
      <c r="D263" s="543" t="s">
        <v>3648</v>
      </c>
      <c r="E263" s="544">
        <v>43818</v>
      </c>
      <c r="F263" s="544">
        <v>45279</v>
      </c>
      <c r="G263" s="544">
        <f>DATE(YEAR(F263)+2,MONTH(F263),DAY(F263)-1)</f>
        <v>46009</v>
      </c>
      <c r="H263" s="543" t="s">
        <v>2449</v>
      </c>
      <c r="I263" s="543" t="s">
        <v>9889</v>
      </c>
      <c r="J263" s="543" t="s">
        <v>7271</v>
      </c>
      <c r="K263" s="543" t="s">
        <v>11728</v>
      </c>
      <c r="L263" s="543" t="s">
        <v>5123</v>
      </c>
      <c r="M263" s="543" t="s">
        <v>3640</v>
      </c>
      <c r="N263" s="545" t="str">
        <f>IF(EXACT(M263,"C - COMPANY ACT"),"LP",IF(EXACT(M263,"V- VEST ACT (WITHIN PARLIAMENT) "),"LP",IF(EXACT(M263,"FS - FRIENDLY SOCIETIES ACT"),"LP",IF(EXACT(M263,"UN - UNICORPORATED"),"LA",""))))</f>
        <v>LP</v>
      </c>
      <c r="O263" s="543" t="s">
        <v>8725</v>
      </c>
      <c r="P263" s="543" t="str">
        <f>IF(EXACT(O263,"Overseas Charities Operating in Jamaica"),"Medium",IF(EXACT(O263,"Muslim Groups/Foundations"),"Medium",IF(EXACT(O263,"Churches"),"Low",IF(EXACT(O263,"Benevolent Societies"),"Low",IF(EXACT(O263,"Alumni/Past Students'associations"),"Low",IF(EXACT(O263,"Schools(Government/Private)"),"Low",IF(EXACT(O263,"Govt.Based Trust/Charities"),"Low",IF(EXACT(O263,"Trust"),"Medium",IF(EXACT(O263,"Company Based Foundations"),"Medium",IF(EXACT(O263,"Other Foundations"),"Medium",IF(EXACT(O263,"Unincorporated Groups"),"Medium","")))))))))))</f>
        <v>Medium</v>
      </c>
      <c r="Q263" s="543" t="s">
        <v>12897</v>
      </c>
      <c r="R263" s="543"/>
      <c r="S263" s="546" t="s">
        <v>7272</v>
      </c>
      <c r="T263" s="543" t="s">
        <v>9891</v>
      </c>
      <c r="U263" s="548" t="s">
        <v>9890</v>
      </c>
      <c r="V263" s="544">
        <f>SUM(G263)</f>
        <v>46009</v>
      </c>
      <c r="W263" s="544">
        <v>46125</v>
      </c>
      <c r="X263" s="542" t="s">
        <v>4745</v>
      </c>
      <c r="Y263" s="606">
        <v>1</v>
      </c>
    </row>
    <row r="264" spans="1:25" ht="65" x14ac:dyDescent="0.35">
      <c r="A264" s="507"/>
      <c r="B264" s="587"/>
      <c r="C264" s="543" t="str">
        <f ca="1">IF(G264&lt;TODAY(),"Expired","Active")</f>
        <v>Expired</v>
      </c>
      <c r="D264" s="543" t="s">
        <v>3595</v>
      </c>
      <c r="E264" s="544">
        <v>43476</v>
      </c>
      <c r="F264" s="544">
        <f>E264</f>
        <v>43476</v>
      </c>
      <c r="G264" s="544">
        <f>DATE(YEAR(F264)+2,MONTH(F264),DAY(F264)-1)</f>
        <v>44206</v>
      </c>
      <c r="H264" s="543" t="s">
        <v>4898</v>
      </c>
      <c r="I264" s="543" t="s">
        <v>2173</v>
      </c>
      <c r="J264" s="543" t="s">
        <v>7276</v>
      </c>
      <c r="K264" s="543" t="s">
        <v>11728</v>
      </c>
      <c r="L264" s="543" t="s">
        <v>5123</v>
      </c>
      <c r="M264" s="543" t="s">
        <v>3640</v>
      </c>
      <c r="N264" s="545" t="str">
        <f>IF(EXACT(M264,"C - COMPANY ACT"),"LP",IF(EXACT(M264,"V- VEST ACT (WITHIN PARLIAMENT) "),"LP",IF(EXACT(M264,"FS - FRIENDLY SOCIETIES ACT"),"LP",IF(EXACT(M264,"UN - UNICORPORATED"),"LA",""))))</f>
        <v>LP</v>
      </c>
      <c r="O264" s="543" t="s">
        <v>8725</v>
      </c>
      <c r="P264" s="543" t="str">
        <f>IF(EXACT(O264,"Overseas Charities Operating in Jamaica"),"Medium",IF(EXACT(O264,"Muslim Groups/Foundations"),"Medium",IF(EXACT(O264,"Churches"),"Low",IF(EXACT(O264,"Benevolent Societies"),"Low",IF(EXACT(O264,"Alumni/Past Students'associations"),"Low",IF(EXACT(O264,"Schools(Government/Private)"),"Low",IF(EXACT(O264,"Govt.Based Trust/Charities"),"Low",IF(EXACT(O264,"Trust"),"Medium",IF(EXACT(O264,"Company Based Foundations"),"Medium",IF(EXACT(O264,"Other Foundations"),"Medium",IF(EXACT(O264,"Unincorporated Groups"),"Medium","")))))))))))</f>
        <v>Medium</v>
      </c>
      <c r="Q264" s="542" t="s">
        <v>12200</v>
      </c>
      <c r="R264" s="542"/>
      <c r="S264" s="543" t="s">
        <v>10681</v>
      </c>
      <c r="T264" s="543" t="s">
        <v>2757</v>
      </c>
      <c r="U264" s="548" t="s">
        <v>13480</v>
      </c>
      <c r="V264" s="544">
        <f>SUM(G264)</f>
        <v>44206</v>
      </c>
      <c r="W264" s="544">
        <v>45071</v>
      </c>
      <c r="X264" s="542" t="s">
        <v>4745</v>
      </c>
      <c r="Y264" s="606">
        <v>1</v>
      </c>
    </row>
    <row r="265" spans="1:25" ht="130" x14ac:dyDescent="0.35">
      <c r="A265" s="599"/>
      <c r="B265" s="600"/>
      <c r="C265" s="543" t="str">
        <f ca="1">IF(G265&lt;TODAY(),"Expired","Active")</f>
        <v>Expired</v>
      </c>
      <c r="D265" s="543" t="s">
        <v>1167</v>
      </c>
      <c r="E265" s="544">
        <v>42412</v>
      </c>
      <c r="F265" s="544">
        <f>E265</f>
        <v>42412</v>
      </c>
      <c r="G265" s="544">
        <f>DATE(YEAR(F265)+2,MONTH(F265),DAY(F265)-1)</f>
        <v>43142</v>
      </c>
      <c r="H265" s="543" t="s">
        <v>1168</v>
      </c>
      <c r="I265" s="543" t="s">
        <v>1169</v>
      </c>
      <c r="J265" s="543" t="s">
        <v>7281</v>
      </c>
      <c r="K265" s="543" t="s">
        <v>11728</v>
      </c>
      <c r="L265" s="543" t="s">
        <v>5123</v>
      </c>
      <c r="M265" s="543" t="s">
        <v>3640</v>
      </c>
      <c r="N265" s="545" t="str">
        <f>IF(EXACT(M265,"C - COMPANY ACT"),"LP",IF(EXACT(M265,"V- VEST ACT (WITHIN PARLIAMENT) "),"LP",IF(EXACT(M265,"FS - FRIENDLY SOCIETIES ACT"),"LP",IF(EXACT(M265,"UN - UNICORPORATED"),"LA",""))))</f>
        <v>LP</v>
      </c>
      <c r="O265" s="543" t="s">
        <v>8725</v>
      </c>
      <c r="P265" s="543" t="str">
        <f>IF(EXACT(O265,"Overseas Charities Operating in Jamaica"),"Medium",IF(EXACT(O265,"Muslim Groups/Foundations"),"Medium",IF(EXACT(O265,"Churches"),"Low",IF(EXACT(O265,"Benevolent Societies"),"Low",IF(EXACT(O265,"Alumni/Past Students'associations"),"Low",IF(EXACT(O265,"Schools(Government/Private)"),"Low",IF(EXACT(O265,"Govt.Based Trust/Charities"),"Low",IF(EXACT(O265,"Trust"),"Medium",IF(EXACT(O265,"Company Based Foundations"),"Medium",IF(EXACT(O265,"Other Foundations"),"Medium",IF(EXACT(O265,"Unincorporated Groups"),"Medium","")))))))))))</f>
        <v>Medium</v>
      </c>
      <c r="Q265" s="543" t="s">
        <v>13479</v>
      </c>
      <c r="R265" s="543"/>
      <c r="S265" s="546" t="s">
        <v>7282</v>
      </c>
      <c r="T265" s="543" t="s">
        <v>13477</v>
      </c>
      <c r="U265" s="547" t="s">
        <v>13478</v>
      </c>
      <c r="V265" s="544">
        <f>SUM(G265)</f>
        <v>43142</v>
      </c>
      <c r="W265" s="544">
        <v>45464</v>
      </c>
      <c r="X265" s="542" t="s">
        <v>4745</v>
      </c>
      <c r="Y265" s="606">
        <v>1</v>
      </c>
    </row>
    <row r="266" spans="1:25" ht="52" x14ac:dyDescent="0.35">
      <c r="A266" s="592"/>
      <c r="B266" s="600"/>
      <c r="C266" s="543" t="str">
        <f ca="1">IF(G266&lt;TODAY(),"Expired","Active")</f>
        <v>Expired</v>
      </c>
      <c r="D266" s="543" t="s">
        <v>2678</v>
      </c>
      <c r="E266" s="544">
        <v>44112</v>
      </c>
      <c r="F266" s="544">
        <f>E266</f>
        <v>44112</v>
      </c>
      <c r="G266" s="544">
        <f>DATE(YEAR(F266)+2,MONTH(F266),DAY(F266)-1)</f>
        <v>44841</v>
      </c>
      <c r="H266" s="543" t="s">
        <v>2679</v>
      </c>
      <c r="I266" s="543" t="s">
        <v>3045</v>
      </c>
      <c r="J266" s="543" t="s">
        <v>13474</v>
      </c>
      <c r="K266" s="543" t="s">
        <v>3549</v>
      </c>
      <c r="L266" s="543" t="s">
        <v>5123</v>
      </c>
      <c r="M266" s="543" t="s">
        <v>3640</v>
      </c>
      <c r="N266" s="545" t="str">
        <f>IF(EXACT(M266,"C - COMPANY ACT"),"LP",IF(EXACT(M266,"V- VEST ACT (WITHIN PARLIAMENT) "),"LP",IF(EXACT(M266,"FS - FRIENDLY SOCIETIES ACT"),"LP",IF(EXACT(M266,"UN - UNICORPORATED"),"LA",""))))</f>
        <v>LP</v>
      </c>
      <c r="O266" s="543" t="s">
        <v>8725</v>
      </c>
      <c r="P266" s="543" t="str">
        <f>IF(EXACT(O266,"Overseas Charities Operating in Jamaica"),"Medium",IF(EXACT(O266,"Muslim Groups/Foundations"),"Medium",IF(EXACT(O266,"Churches"),"Low",IF(EXACT(O266,"Benevolent Societies"),"Low",IF(EXACT(O266,"Alumni/Past Students'associations"),"Low",IF(EXACT(O266,"Schools(Government/Private)"),"Low",IF(EXACT(O266,"Govt.Based Trust/Charities"),"Low",IF(EXACT(O266,"Trust"),"Medium",IF(EXACT(O266,"Company Based Foundations"),"Medium",IF(EXACT(O266,"Other Foundations"),"Medium",IF(EXACT(O266,"Unincorporated Groups"),"Medium","")))))))))))</f>
        <v>Medium</v>
      </c>
      <c r="Q266" s="543" t="s">
        <v>12930</v>
      </c>
      <c r="R266" s="543"/>
      <c r="S266" s="543" t="s">
        <v>7286</v>
      </c>
      <c r="T266" s="543" t="s">
        <v>13475</v>
      </c>
      <c r="U266" s="548" t="s">
        <v>13476</v>
      </c>
      <c r="V266" s="544">
        <f>SUM(G266)</f>
        <v>44841</v>
      </c>
      <c r="W266" s="544">
        <v>45281</v>
      </c>
      <c r="X266" s="542" t="s">
        <v>4745</v>
      </c>
      <c r="Y266" s="606">
        <v>1</v>
      </c>
    </row>
    <row r="267" spans="1:25" ht="117" x14ac:dyDescent="0.35">
      <c r="A267" s="592"/>
      <c r="B267" s="600"/>
      <c r="C267" s="543" t="str">
        <f ca="1">IF(G267&lt;TODAY(),"Expired","Active")</f>
        <v>Expired</v>
      </c>
      <c r="D267" s="543" t="s">
        <v>2060</v>
      </c>
      <c r="E267" s="544">
        <v>43290</v>
      </c>
      <c r="F267" s="544">
        <f>E267</f>
        <v>43290</v>
      </c>
      <c r="G267" s="544">
        <f>DATE(YEAR(F267)+2,MONTH(F267),DAY(F267)-1)</f>
        <v>44020</v>
      </c>
      <c r="H267" s="543" t="s">
        <v>2061</v>
      </c>
      <c r="I267" s="543" t="s">
        <v>9092</v>
      </c>
      <c r="J267" s="543" t="s">
        <v>7287</v>
      </c>
      <c r="K267" s="543" t="s">
        <v>11728</v>
      </c>
      <c r="L267" s="543" t="s">
        <v>5123</v>
      </c>
      <c r="M267" s="543" t="s">
        <v>3640</v>
      </c>
      <c r="N267" s="545" t="str">
        <f>IF(EXACT(M267,"C - COMPANY ACT"),"LP",IF(EXACT(M267,"V- VEST ACT (WITHIN PARLIAMENT) "),"LP",IF(EXACT(M267,"FS - FRIENDLY SOCIETIES ACT"),"LP",IF(EXACT(M267,"UN - UNICORPORATED"),"LA",""))))</f>
        <v>LP</v>
      </c>
      <c r="O267" s="543" t="s">
        <v>8732</v>
      </c>
      <c r="P267" s="543" t="str">
        <f>IF(EXACT(O267,"Overseas Charities Operating in Jamaica"),"Medium",IF(EXACT(O267,"Muslim Groups/Foundations"),"Medium",IF(EXACT(O267,"Churches"),"Low",IF(EXACT(O267,"Benevolent Societies"),"Low",IF(EXACT(O267,"Alumni/Past Students'associations"),"Low",IF(EXACT(O267,"Schools(Government/Private)"),"Low",IF(EXACT(O267,"Govt.Based Trust/Charities"),"Low",IF(EXACT(O267,"Trust"),"Medium",IF(EXACT(O267,"Company Based Foundations"),"Medium",IF(EXACT(O267,"Other Foundations"),"Medium",IF(EXACT(O267,"Unincorporated Groups"),"Medium","")))))))))))</f>
        <v>Low</v>
      </c>
      <c r="Q267" s="543" t="s">
        <v>13923</v>
      </c>
      <c r="R267" s="543"/>
      <c r="S267" s="546" t="s">
        <v>7288</v>
      </c>
      <c r="T267" s="543" t="s">
        <v>13925</v>
      </c>
      <c r="U267" s="548" t="s">
        <v>13924</v>
      </c>
      <c r="V267" s="544">
        <f>SUM(G267)</f>
        <v>44020</v>
      </c>
      <c r="W267" s="544">
        <v>45404</v>
      </c>
      <c r="X267" s="542" t="s">
        <v>4745</v>
      </c>
      <c r="Y267" s="606">
        <v>1</v>
      </c>
    </row>
    <row r="268" spans="1:25" ht="52" x14ac:dyDescent="0.35">
      <c r="A268" s="592"/>
      <c r="B268" s="600"/>
      <c r="C268" s="543" t="str">
        <f ca="1">IF(G268&lt;TODAY(),"Expired","Active")</f>
        <v>Expired</v>
      </c>
      <c r="D268" s="543" t="s">
        <v>1777</v>
      </c>
      <c r="E268" s="544">
        <v>43055</v>
      </c>
      <c r="F268" s="544">
        <f>E268</f>
        <v>43055</v>
      </c>
      <c r="G268" s="544">
        <f>DATE(YEAR(F268)+2,MONTH(F268),DAY(F268)-1)</f>
        <v>43784</v>
      </c>
      <c r="H268" s="543" t="s">
        <v>1781</v>
      </c>
      <c r="I268" s="543" t="s">
        <v>1784</v>
      </c>
      <c r="J268" s="543" t="s">
        <v>7296</v>
      </c>
      <c r="K268" s="543" t="s">
        <v>30</v>
      </c>
      <c r="L268" s="543" t="s">
        <v>15710</v>
      </c>
      <c r="M268" s="543" t="s">
        <v>3640</v>
      </c>
      <c r="N268" s="545" t="str">
        <f>IF(EXACT(M268,"C - COMPANY ACT"),"LP",IF(EXACT(M268,"V- VEST ACT (WITHIN PARLIAMENT) "),"LP",IF(EXACT(M268,"FS - FRIENDLY SOCIETIES ACT"),"LP",IF(EXACT(M268,"UN - UNICORPORATED"),"LA",""))))</f>
        <v>LP</v>
      </c>
      <c r="O268" s="543" t="s">
        <v>8725</v>
      </c>
      <c r="P268" s="543" t="str">
        <f>IF(EXACT(O268,"Overseas Charities Operating in Jamaica"),"Medium",IF(EXACT(O268,"Muslim Groups/Foundations"),"Medium",IF(EXACT(O268,"Churches"),"Low",IF(EXACT(O268,"Benevolent Societies"),"Low",IF(EXACT(O268,"Alumni/Past Students'associations"),"Low",IF(EXACT(O268,"Schools(Government/Private)"),"Low",IF(EXACT(O268,"Govt.Based Trust/Charities"),"Low",IF(EXACT(O268,"Trust"),"Medium",IF(EXACT(O268,"Company Based Foundations"),"Medium",IF(EXACT(O268,"Other Foundations"),"Medium",IF(EXACT(O268,"Unincorporated Groups"),"Medium","")))))))))))</f>
        <v>Medium</v>
      </c>
      <c r="Q268" s="543" t="s">
        <v>1193</v>
      </c>
      <c r="R268" s="543"/>
      <c r="S268" s="546" t="s">
        <v>10684</v>
      </c>
      <c r="T268" s="543" t="s">
        <v>5106</v>
      </c>
      <c r="U268" s="547" t="s">
        <v>7297</v>
      </c>
      <c r="V268" s="544">
        <f>SUM(G268)</f>
        <v>43784</v>
      </c>
      <c r="W268" s="544">
        <v>45352</v>
      </c>
      <c r="X268" s="542" t="s">
        <v>4745</v>
      </c>
      <c r="Y268" s="606">
        <v>1</v>
      </c>
    </row>
    <row r="269" spans="1:25" ht="299" x14ac:dyDescent="0.35">
      <c r="A269" s="508"/>
      <c r="B269" s="587"/>
      <c r="C269" s="543" t="str">
        <f ca="1">IF(G269&lt;TODAY(),"Expired","Active")</f>
        <v>Expired</v>
      </c>
      <c r="D269" s="543" t="s">
        <v>230</v>
      </c>
      <c r="E269" s="544">
        <v>41795</v>
      </c>
      <c r="F269" s="544">
        <v>43256</v>
      </c>
      <c r="G269" s="544">
        <f>DATE(YEAR(F269)+2,MONTH(F269),DAY(F269)-1)</f>
        <v>43986</v>
      </c>
      <c r="H269" s="543" t="s">
        <v>231</v>
      </c>
      <c r="I269" s="543" t="s">
        <v>3122</v>
      </c>
      <c r="J269" s="543" t="s">
        <v>7306</v>
      </c>
      <c r="K269" s="543" t="s">
        <v>11728</v>
      </c>
      <c r="L269" s="543" t="s">
        <v>5123</v>
      </c>
      <c r="M269" s="543" t="s">
        <v>3640</v>
      </c>
      <c r="N269" s="545" t="str">
        <f>IF(EXACT(M269,"C - COMPANY ACT"),"LP",IF(EXACT(M269,"V- VEST ACT (WITHIN PARLIAMENT) "),"LP",IF(EXACT(M269,"FS - FRIENDLY SOCIETIES ACT"),"LP",IF(EXACT(M269,"UN - UNICORPORATED"),"LA",""))))</f>
        <v>LP</v>
      </c>
      <c r="O269" s="543" t="s">
        <v>8725</v>
      </c>
      <c r="P269" s="543" t="str">
        <f>IF(EXACT(O269,"Overseas Charities Operating in Jamaica"),"Medium",IF(EXACT(O269,"Muslim Groups/Foundations"),"Medium",IF(EXACT(O269,"Churches"),"Low",IF(EXACT(O269,"Benevolent Societies"),"Low",IF(EXACT(O269,"Alumni/Past Students'associations"),"Low",IF(EXACT(O269,"Schools(Government/Private)"),"Low",IF(EXACT(O269,"Govt.Based Trust/Charities"),"Low",IF(EXACT(O269,"Trust"),"Medium",IF(EXACT(O269,"Company Based Foundations"),"Medium",IF(EXACT(O269,"Other Foundations"),"Medium",IF(EXACT(O269,"Unincorporated Groups"),"Medium","")))))))))))</f>
        <v>Medium</v>
      </c>
      <c r="Q269" s="543" t="s">
        <v>1193</v>
      </c>
      <c r="R269" s="543"/>
      <c r="S269" s="543" t="s">
        <v>507</v>
      </c>
      <c r="T269" s="543" t="s">
        <v>1678</v>
      </c>
      <c r="U269" s="548" t="s">
        <v>7307</v>
      </c>
      <c r="V269" s="544">
        <f>SUM(G269)</f>
        <v>43986</v>
      </c>
      <c r="W269" s="544">
        <v>45204</v>
      </c>
      <c r="X269" s="542" t="s">
        <v>4745</v>
      </c>
      <c r="Y269" s="606">
        <v>1</v>
      </c>
    </row>
    <row r="270" spans="1:25" ht="65" x14ac:dyDescent="0.35">
      <c r="A270" s="508"/>
      <c r="B270" s="587"/>
      <c r="C270" s="543" t="str">
        <f ca="1">IF(G270&lt;TODAY(),"Expired","Active")</f>
        <v>Expired</v>
      </c>
      <c r="D270" s="543" t="s">
        <v>2077</v>
      </c>
      <c r="E270" s="544">
        <v>43315</v>
      </c>
      <c r="F270" s="544">
        <v>44046</v>
      </c>
      <c r="G270" s="544">
        <f>DATE(YEAR(F270)+2,MONTH(F270),DAY(F270)-1)</f>
        <v>44775</v>
      </c>
      <c r="H270" s="543" t="s">
        <v>2078</v>
      </c>
      <c r="I270" s="543" t="s">
        <v>7887</v>
      </c>
      <c r="J270" s="543" t="s">
        <v>7888</v>
      </c>
      <c r="K270" s="543" t="s">
        <v>30</v>
      </c>
      <c r="L270" s="543" t="s">
        <v>15710</v>
      </c>
      <c r="M270" s="543" t="s">
        <v>5124</v>
      </c>
      <c r="N270" s="543" t="s">
        <v>5144</v>
      </c>
      <c r="O270" s="543" t="s">
        <v>8728</v>
      </c>
      <c r="P270" s="543" t="str">
        <f>IF(EXACT(O270,"Overseas Charities Operating in Jamaica"),"Medium",IF(EXACT(O270,"Muslim Groups/Foundations"),"Medium",IF(EXACT(O270,"Churches"),"Low",IF(EXACT(O270,"Benevolent Societies"),"Low",IF(EXACT(O270,"Alumni/Past Students Associations"),"Low",IF(EXACT(O270,"Schools(Government/Private)"),"Low",IF(EXACT(O270,"Govt.Based Trusts/Charities"),"Low",IF(EXACT(O270,"Trust"),"Medium",IF(EXACT(O270,"Company Based Foundations"),"Medium",IF(EXACT(O270,"Other Foundations"),"Medium",IF(EXACT(O270,"Unincorporated Groups"),"Medium","")))))))))))</f>
        <v>Low</v>
      </c>
      <c r="Q270" s="543"/>
      <c r="R270" s="543"/>
      <c r="S270" s="543" t="s">
        <v>7889</v>
      </c>
      <c r="T270" s="543" t="s">
        <v>7909</v>
      </c>
      <c r="U270" s="543" t="s">
        <v>7890</v>
      </c>
      <c r="V270" s="544">
        <f>SUM(G270)</f>
        <v>44775</v>
      </c>
      <c r="W270" s="544"/>
      <c r="X270" s="542" t="s">
        <v>7882</v>
      </c>
      <c r="Y270" s="606">
        <v>1</v>
      </c>
    </row>
    <row r="271" spans="1:25" ht="91" x14ac:dyDescent="0.35">
      <c r="A271" s="592"/>
      <c r="B271" s="600"/>
      <c r="C271" s="543" t="str">
        <f ca="1">IF(G271&lt;TODAY(),"Expired","Active")</f>
        <v>Expired</v>
      </c>
      <c r="D271" s="543" t="s">
        <v>3618</v>
      </c>
      <c r="E271" s="544">
        <v>43619</v>
      </c>
      <c r="F271" s="544">
        <v>44350</v>
      </c>
      <c r="G271" s="544">
        <f>DATE(YEAR(F271)+2,MONTH(F271),DAY(F271)-1)</f>
        <v>45079</v>
      </c>
      <c r="H271" s="543" t="s">
        <v>4829</v>
      </c>
      <c r="I271" s="543" t="s">
        <v>2976</v>
      </c>
      <c r="J271" s="543" t="s">
        <v>7329</v>
      </c>
      <c r="K271" s="543" t="s">
        <v>30</v>
      </c>
      <c r="L271" s="543" t="s">
        <v>15710</v>
      </c>
      <c r="M271" s="543" t="s">
        <v>3640</v>
      </c>
      <c r="N271" s="545" t="str">
        <f>IF(EXACT(M271,"C - COMPANY ACT"),"LP",IF(EXACT(M271,"V- VEST ACT (WITHIN PARLIAMENT) "),"LP",IF(EXACT(M271,"FS - FRIENDLY SOCIETIES ACT"),"LP",IF(EXACT(M271,"UN - UNICORPORATED"),"LA",""))))</f>
        <v>LP</v>
      </c>
      <c r="O271" s="543" t="s">
        <v>8728</v>
      </c>
      <c r="P271" s="543" t="str">
        <f>IF(EXACT(O271,"Overseas Charities Operating in Jamaica"),"Medium",IF(EXACT(O271,"Muslim Groups/Foundations"),"Medium",IF(EXACT(O271,"Churches"),"Low",IF(EXACT(O271,"Benevolent Societies"),"Low",IF(EXACT(O271,"Alumni/Past Students'associations"),"Low",IF(EXACT(O271,"Schools(Government/Private)"),"Low",IF(EXACT(O271,"Govt.Based Trust/Charities"),"Low",IF(EXACT(O271,"Trust"),"Medium",IF(EXACT(O271,"Company Based Foundations"),"Medium",IF(EXACT(O271,"Other Foundations"),"Medium",IF(EXACT(O271,"Unincorporated Groups"),"Medium","")))))))))))</f>
        <v>Low</v>
      </c>
      <c r="Q271" s="543" t="s">
        <v>14422</v>
      </c>
      <c r="R271" s="543"/>
      <c r="S271" s="546" t="s">
        <v>10383</v>
      </c>
      <c r="T271" s="543" t="s">
        <v>14423</v>
      </c>
      <c r="U271" s="548" t="s">
        <v>14424</v>
      </c>
      <c r="V271" s="544">
        <f>SUM(G271)</f>
        <v>45079</v>
      </c>
      <c r="W271" s="544">
        <v>45560</v>
      </c>
      <c r="X271" s="542" t="s">
        <v>4745</v>
      </c>
      <c r="Y271" s="606">
        <v>1</v>
      </c>
    </row>
    <row r="272" spans="1:25" ht="52" x14ac:dyDescent="0.35">
      <c r="A272" s="581"/>
      <c r="B272" s="578"/>
      <c r="C272" s="543" t="str">
        <f ca="1">IF(G272&lt;TODAY(),"Expired","Active")</f>
        <v>Expired</v>
      </c>
      <c r="D272" s="543" t="s">
        <v>2360</v>
      </c>
      <c r="E272" s="544">
        <v>43633</v>
      </c>
      <c r="F272" s="544">
        <f>E272</f>
        <v>43633</v>
      </c>
      <c r="G272" s="544">
        <f>DATE(YEAR(F272)+2,MONTH(F272),DAY(F272)-1)</f>
        <v>44363</v>
      </c>
      <c r="H272" s="543" t="s">
        <v>2248</v>
      </c>
      <c r="I272" s="543" t="s">
        <v>2996</v>
      </c>
      <c r="J272" s="543" t="s">
        <v>13571</v>
      </c>
      <c r="K272" s="543" t="s">
        <v>11728</v>
      </c>
      <c r="L272" s="543" t="s">
        <v>5123</v>
      </c>
      <c r="M272" s="543" t="s">
        <v>3640</v>
      </c>
      <c r="N272" s="545" t="str">
        <f>IF(EXACT(M272,"C - COMPANY ACT"),"LP",IF(EXACT(M272,"V- VEST ACT (WITHIN PARLIAMENT) "),"LP",IF(EXACT(M272,"FS - FRIENDLY SOCIETIES ACT"),"LP",IF(EXACT(M272,"UN - UNICORPORATED"),"LA",""))))</f>
        <v>LP</v>
      </c>
      <c r="O272" s="543" t="s">
        <v>8725</v>
      </c>
      <c r="P272" s="543" t="str">
        <f>IF(EXACT(O272,"Overseas Charities Operating in Jamaica"),"Medium",IF(EXACT(O272,"Muslim Groups/Foundations"),"Medium",IF(EXACT(O272,"Churches"),"Low",IF(EXACT(O272,"Benevolent Societies"),"Low",IF(EXACT(O272,"Alumni/Past Students'associations"),"Low",IF(EXACT(O272,"Schools(Government/Private)"),"Low",IF(EXACT(O272,"Govt.Based Trust/Charities"),"Low",IF(EXACT(O272,"Trust"),"Medium",IF(EXACT(O272,"Company Based Foundations"),"Medium",IF(EXACT(O272,"Other Foundations"),"Medium",IF(EXACT(O272,"Unincorporated Groups"),"Medium","")))))))))))</f>
        <v>Medium</v>
      </c>
      <c r="Q272" s="543" t="s">
        <v>13572</v>
      </c>
      <c r="R272" s="543"/>
      <c r="S272" s="546" t="s">
        <v>7347</v>
      </c>
      <c r="T272" s="543" t="s">
        <v>13573</v>
      </c>
      <c r="U272" s="547" t="s">
        <v>13574</v>
      </c>
      <c r="V272" s="544">
        <f>SUM(G272)</f>
        <v>44363</v>
      </c>
      <c r="W272" s="544">
        <v>46044</v>
      </c>
      <c r="X272" s="542" t="s">
        <v>4745</v>
      </c>
      <c r="Y272" s="606">
        <v>1</v>
      </c>
    </row>
    <row r="273" spans="1:25" ht="91" x14ac:dyDescent="0.35">
      <c r="A273" s="508" t="s">
        <v>7908</v>
      </c>
      <c r="B273" s="587"/>
      <c r="C273" s="543" t="str">
        <f ca="1">IF(G273&lt;TODAY(),"Expired","Active")</f>
        <v>Expired</v>
      </c>
      <c r="D273" s="543" t="s">
        <v>4039</v>
      </c>
      <c r="E273" s="544">
        <v>42003</v>
      </c>
      <c r="F273" s="544">
        <v>42003</v>
      </c>
      <c r="G273" s="544">
        <f>DATE(YEAR(F273)+2,MONTH(F273),DAY(F273)-1)</f>
        <v>42733</v>
      </c>
      <c r="H273" s="543" t="s">
        <v>4217</v>
      </c>
      <c r="I273" s="543" t="s">
        <v>4040</v>
      </c>
      <c r="J273" s="543" t="s">
        <v>7348</v>
      </c>
      <c r="K273" s="543" t="s">
        <v>1143</v>
      </c>
      <c r="L273" s="543" t="s">
        <v>5123</v>
      </c>
      <c r="M273" s="543" t="s">
        <v>3640</v>
      </c>
      <c r="N273" s="545" t="str">
        <f>IF(EXACT(M273,"C - COMPANY ACT"),"LP",IF(EXACT(M273,"V- VEST ACT (WITHIN PARLIAMENT) "),"LP",IF(EXACT(M273,"FS - FRIENDLY SOCIETIES ACT"),"LP",IF(EXACT(M273,"UN - UNICORPORATED"),"LA",""))))</f>
        <v>LP</v>
      </c>
      <c r="O273" s="543" t="s">
        <v>8725</v>
      </c>
      <c r="P273" s="543" t="str">
        <f>IF(EXACT(O273,"Overseas Charities Operating in Jamaica"),"Medium",IF(EXACT(O273,"Muslim Groups/Foundations"),"Medium",IF(EXACT(O273,"Churches"),"Low",IF(EXACT(O273,"Benevolent Societies"),"Low",IF(EXACT(O273,"Alumni/Past Students'associations"),"Low",IF(EXACT(O273,"Schools(Government/Private)"),"Low",IF(EXACT(O273,"Govt.Based Trust/Charities"),"Low",IF(EXACT(O273,"Trust"),"Medium",IF(EXACT(O273,"Company Based Foundations"),"Medium",IF(EXACT(O273,"Other Foundations"),"Medium",IF(EXACT(O273,"Unincorporated Groups"),"Medium","")))))))))))</f>
        <v>Medium</v>
      </c>
      <c r="Q273" s="543" t="s">
        <v>13429</v>
      </c>
      <c r="R273" s="543"/>
      <c r="S273" s="543" t="s">
        <v>1839</v>
      </c>
      <c r="T273" s="543" t="s">
        <v>8859</v>
      </c>
      <c r="U273" s="548" t="s">
        <v>8860</v>
      </c>
      <c r="V273" s="544">
        <f>SUM(G273)</f>
        <v>42733</v>
      </c>
      <c r="W273" s="544">
        <v>45201</v>
      </c>
      <c r="X273" s="542" t="s">
        <v>4745</v>
      </c>
      <c r="Y273" s="606">
        <v>1</v>
      </c>
    </row>
    <row r="274" spans="1:25" ht="130" x14ac:dyDescent="0.35">
      <c r="A274" s="581"/>
      <c r="B274" s="578"/>
      <c r="C274" s="543" t="str">
        <f ca="1">IF(G274&lt;TODAY(),"Expired","Active")</f>
        <v>Expired</v>
      </c>
      <c r="D274" s="543" t="s">
        <v>232</v>
      </c>
      <c r="E274" s="544">
        <v>41800</v>
      </c>
      <c r="F274" s="544">
        <f>E274</f>
        <v>41800</v>
      </c>
      <c r="G274" s="544">
        <f>DATE(YEAR(F274)+2,MONTH(F274),DAY(F274)-1)</f>
        <v>42530</v>
      </c>
      <c r="H274" s="543" t="s">
        <v>233</v>
      </c>
      <c r="I274" s="543" t="s">
        <v>9087</v>
      </c>
      <c r="J274" s="543" t="s">
        <v>7366</v>
      </c>
      <c r="K274" s="543" t="s">
        <v>11728</v>
      </c>
      <c r="L274" s="543" t="s">
        <v>5123</v>
      </c>
      <c r="M274" s="543" t="s">
        <v>3640</v>
      </c>
      <c r="N274" s="545" t="str">
        <f>IF(EXACT(M274,"C - COMPANY ACT"),"LP",IF(EXACT(M274,"V- VEST ACT (WITHIN PARLIAMENT) "),"LP",IF(EXACT(M274,"FS - FRIENDLY SOCIETIES ACT"),"LP",IF(EXACT(M274,"UN - UNICORPORATED"),"LA",""))))</f>
        <v>LP</v>
      </c>
      <c r="O274" s="543" t="s">
        <v>8725</v>
      </c>
      <c r="P274" s="543" t="str">
        <f>IF(EXACT(O274,"Overseas Charities Operating in Jamaica"),"Medium",IF(EXACT(O274,"Muslim Groups/Foundations"),"Medium",IF(EXACT(O274,"Churches"),"Low",IF(EXACT(O274,"Benevolent Societies"),"Low",IF(EXACT(O274,"Alumni/Past Students'associations"),"Low",IF(EXACT(O274,"Schools(Government/Private)"),"Low",IF(EXACT(O274,"Govt.Based Trust/Charities"),"Low",IF(EXACT(O274,"Trust"),"Medium",IF(EXACT(O274,"Company Based Foundations"),"Medium",IF(EXACT(O274,"Other Foundations"),"Medium",IF(EXACT(O274,"Unincorporated Groups"),"Medium","")))))))))))</f>
        <v>Medium</v>
      </c>
      <c r="Q274" s="543" t="s">
        <v>13548</v>
      </c>
      <c r="R274" s="543"/>
      <c r="S274" s="546" t="s">
        <v>10693</v>
      </c>
      <c r="T274" s="543" t="s">
        <v>13549</v>
      </c>
      <c r="U274" s="548" t="s">
        <v>13550</v>
      </c>
      <c r="V274" s="544">
        <f>SUM(G274)</f>
        <v>42530</v>
      </c>
      <c r="W274" s="544">
        <v>46094</v>
      </c>
      <c r="X274" s="542" t="s">
        <v>4745</v>
      </c>
      <c r="Y274" s="606">
        <v>1</v>
      </c>
    </row>
    <row r="275" spans="1:25" ht="104" x14ac:dyDescent="0.35">
      <c r="A275" s="592" t="s">
        <v>13751</v>
      </c>
      <c r="B275" s="600"/>
      <c r="C275" s="543" t="str">
        <f ca="1">IF(G275&lt;TODAY(),"Expired","Active")</f>
        <v>Expired</v>
      </c>
      <c r="D275" s="543" t="s">
        <v>947</v>
      </c>
      <c r="E275" s="544">
        <v>42184</v>
      </c>
      <c r="F275" s="544">
        <f>E275</f>
        <v>42184</v>
      </c>
      <c r="G275" s="544">
        <f>DATE(YEAR(F275)+2,MONTH(F275),DAY(F275)-1)</f>
        <v>42914</v>
      </c>
      <c r="H275" s="543" t="s">
        <v>948</v>
      </c>
      <c r="I275" s="543" t="s">
        <v>949</v>
      </c>
      <c r="J275" s="543" t="s">
        <v>7397</v>
      </c>
      <c r="K275" s="543" t="s">
        <v>74</v>
      </c>
      <c r="L275" s="543" t="s">
        <v>15710</v>
      </c>
      <c r="M275" s="543" t="s">
        <v>3640</v>
      </c>
      <c r="N275" s="545" t="str">
        <f>IF(EXACT(M275,"C - COMPANY ACT"),"LP",IF(EXACT(M275,"V- VEST ACT (WITHIN PARLIAMENT) "),"LP",IF(EXACT(M275,"FS - FRIENDLY SOCIETIES ACT"),"LP",IF(EXACT(M275,"UN - UNICORPORATED"),"LA",""))))</f>
        <v>LP</v>
      </c>
      <c r="O275" s="543" t="s">
        <v>8727</v>
      </c>
      <c r="P275" s="543" t="str">
        <f>IF(EXACT(O275,"Overseas Charities Operating in Jamaica"),"Medium",IF(EXACT(O275,"Muslim Groups/Foundations"),"Medium",IF(EXACT(O275,"Churches"),"Low",IF(EXACT(O275,"Benevolent Societies"),"Low",IF(EXACT(O275,"Alumni/Past Students'associations"),"Low",IF(EXACT(O275,"Schools(Government/Private)"),"Low",IF(EXACT(O275,"Govt.Based Trust/Charities"),"Low",IF(EXACT(O275,"Trust"),"Medium",IF(EXACT(O275,"Company Based Foundations"),"Medium",IF(EXACT(O275,"Other Foundations"),"Medium",IF(EXACT(O275,"Unincorporated Groups"),"Medium","")))))))))))</f>
        <v>Medium</v>
      </c>
      <c r="Q275" s="543" t="s">
        <v>13749</v>
      </c>
      <c r="R275" s="543"/>
      <c r="S275" s="546" t="s">
        <v>7398</v>
      </c>
      <c r="T275" s="543" t="s">
        <v>13750</v>
      </c>
      <c r="U275" s="547" t="s">
        <v>13752</v>
      </c>
      <c r="V275" s="544">
        <f>SUM(G275)</f>
        <v>42914</v>
      </c>
      <c r="W275" s="544">
        <v>45560</v>
      </c>
      <c r="X275" s="542" t="s">
        <v>4745</v>
      </c>
      <c r="Y275" s="606">
        <v>1</v>
      </c>
    </row>
    <row r="276" spans="1:25" ht="91" x14ac:dyDescent="0.35">
      <c r="A276" s="581"/>
      <c r="B276" s="578"/>
      <c r="C276" s="543" t="str">
        <f ca="1">IF(G276&lt;TODAY(),"Expired","Active")</f>
        <v>Expired</v>
      </c>
      <c r="D276" s="543" t="s">
        <v>1732</v>
      </c>
      <c r="E276" s="544">
        <v>43014</v>
      </c>
      <c r="F276" s="544">
        <v>44256</v>
      </c>
      <c r="G276" s="544">
        <f>DATE(YEAR(F276)+2,MONTH(F276),DAY(F276)-1)</f>
        <v>44985</v>
      </c>
      <c r="H276" s="543" t="s">
        <v>1711</v>
      </c>
      <c r="I276" s="543" t="s">
        <v>1722</v>
      </c>
      <c r="J276" s="543" t="s">
        <v>7400</v>
      </c>
      <c r="K276" s="543" t="s">
        <v>61</v>
      </c>
      <c r="L276" s="543" t="s">
        <v>15709</v>
      </c>
      <c r="M276" s="543" t="s">
        <v>3640</v>
      </c>
      <c r="N276" s="545" t="str">
        <f>IF(EXACT(M276,"C - COMPANY ACT"),"LP",IF(EXACT(M276,"V- VEST ACT (WITHIN PARLIAMENT) "),"LP",IF(EXACT(M276,"FS - FRIENDLY SOCIETIES ACT"),"LP",IF(EXACT(M276,"UN - UNICORPORATED"),"LA",""))))</f>
        <v>LP</v>
      </c>
      <c r="O276" s="543" t="s">
        <v>8730</v>
      </c>
      <c r="P276" s="543" t="str">
        <f>IF(EXACT(O276,"Overseas Charities Operating in Jamaica"),"Medium",IF(EXACT(O276,"Muslim Groups/Foundations"),"Medium",IF(EXACT(O276,"Churches"),"Low",IF(EXACT(O276,"Benevolent Societies"),"Low",IF(EXACT(O276,"Alumni/Past Students'associations"),"Low",IF(EXACT(O276,"Schools(Government/Private)"),"Low",IF(EXACT(O276,"Govt.Based Trust/Charities"),"Low",IF(EXACT(O276,"Trust"),"Medium",IF(EXACT(O276,"Company Based Foundations"),"Medium",IF(EXACT(O276,"Other Foundations"),"Medium",IF(EXACT(O276,"Unincorporated Groups"),"Medium","")))))))))))</f>
        <v>Low</v>
      </c>
      <c r="Q276" s="543" t="s">
        <v>16641</v>
      </c>
      <c r="R276" s="543"/>
      <c r="S276" s="546" t="s">
        <v>7401</v>
      </c>
      <c r="T276" s="543" t="s">
        <v>16642</v>
      </c>
      <c r="U276" s="548" t="s">
        <v>16643</v>
      </c>
      <c r="V276" s="544">
        <f>SUM(G276)</f>
        <v>44985</v>
      </c>
      <c r="W276" s="544">
        <v>46157</v>
      </c>
      <c r="X276" s="542" t="s">
        <v>4745</v>
      </c>
      <c r="Y276" s="606">
        <v>1</v>
      </c>
    </row>
    <row r="277" spans="1:25" ht="52" x14ac:dyDescent="0.35">
      <c r="A277" s="508"/>
      <c r="B277" s="587"/>
      <c r="C277" s="543" t="str">
        <f ca="1">IF(G277&lt;TODAY(),"Expired","Active")</f>
        <v>Expired</v>
      </c>
      <c r="D277" s="543" t="s">
        <v>1768</v>
      </c>
      <c r="E277" s="544">
        <v>43045</v>
      </c>
      <c r="F277" s="544">
        <f>E277</f>
        <v>43045</v>
      </c>
      <c r="G277" s="544">
        <f>DATE(YEAR(F277)+2,MONTH(F277),DAY(F277)-1)</f>
        <v>43774</v>
      </c>
      <c r="H277" s="543" t="s">
        <v>1762</v>
      </c>
      <c r="I277" s="543" t="s">
        <v>2953</v>
      </c>
      <c r="J277" s="543" t="s">
        <v>7403</v>
      </c>
      <c r="K277" s="543" t="s">
        <v>11728</v>
      </c>
      <c r="L277" s="543" t="s">
        <v>5123</v>
      </c>
      <c r="M277" s="543" t="s">
        <v>3640</v>
      </c>
      <c r="N277" s="545" t="str">
        <f>IF(EXACT(M277,"C - COMPANY ACT"),"LP",IF(EXACT(M277,"V- VEST ACT (WITHIN PARLIAMENT) "),"LP",IF(EXACT(M277,"FS - FRIENDLY SOCIETIES ACT"),"LP",IF(EXACT(M277,"UN - UNICORPORATED"),"LA",""))))</f>
        <v>LP</v>
      </c>
      <c r="O277" s="543" t="s">
        <v>8728</v>
      </c>
      <c r="P277" s="543" t="str">
        <f>IF(EXACT(O277,"Overseas Charities Operating in Jamaica"),"Medium",IF(EXACT(O277,"Muslim Groups/Foundations"),"Medium",IF(EXACT(O277,"Churches"),"Low",IF(EXACT(O277,"Benevolent Societies"),"Low",IF(EXACT(O277,"Alumni/Past Students'associations"),"Low",IF(EXACT(O277,"Schools(Government/Private)"),"Low",IF(EXACT(O277,"Govt.Based Trust/Charities"),"Low",IF(EXACT(O277,"Trust"),"Medium",IF(EXACT(O277,"Company Based Foundations"),"Medium",IF(EXACT(O277,"Other Foundations"),"Medium",IF(EXACT(O277,"Unincorporated Groups"),"Medium","")))))))))))</f>
        <v>Low</v>
      </c>
      <c r="Q277" s="543" t="s">
        <v>1193</v>
      </c>
      <c r="R277" s="543"/>
      <c r="S277" s="543" t="s">
        <v>7404</v>
      </c>
      <c r="T277" s="543" t="s">
        <v>5110</v>
      </c>
      <c r="U277" s="547" t="s">
        <v>7405</v>
      </c>
      <c r="V277" s="544">
        <f>SUM(G277)</f>
        <v>43774</v>
      </c>
      <c r="W277" s="544">
        <v>45204</v>
      </c>
      <c r="X277" s="542" t="s">
        <v>4745</v>
      </c>
      <c r="Y277" s="606">
        <v>1</v>
      </c>
    </row>
    <row r="278" spans="1:25" ht="52" x14ac:dyDescent="0.35">
      <c r="A278" s="507"/>
      <c r="B278" s="587"/>
      <c r="C278" s="543" t="str">
        <f ca="1">IF(G278&lt;TODAY(),"Expired","Active")</f>
        <v>Expired</v>
      </c>
      <c r="D278" s="543" t="s">
        <v>2219</v>
      </c>
      <c r="E278" s="544">
        <v>43546</v>
      </c>
      <c r="F278" s="544">
        <f>E278</f>
        <v>43546</v>
      </c>
      <c r="G278" s="544">
        <f>DATE(YEAR(F278)+2,MONTH(F278),DAY(F278)-1)</f>
        <v>44276</v>
      </c>
      <c r="H278" s="543" t="s">
        <v>4902</v>
      </c>
      <c r="I278" s="543" t="s">
        <v>2220</v>
      </c>
      <c r="J278" s="543" t="s">
        <v>7406</v>
      </c>
      <c r="K278" s="543" t="s">
        <v>3549</v>
      </c>
      <c r="L278" s="543" t="s">
        <v>5123</v>
      </c>
      <c r="M278" s="543" t="s">
        <v>3640</v>
      </c>
      <c r="N278" s="545" t="str">
        <f>IF(EXACT(M278,"C - COMPANY ACT"),"LP",IF(EXACT(M278,"V- VEST ACT (WITHIN PARLIAMENT) "),"LP",IF(EXACT(M278,"FS - FRIENDLY SOCIETIES ACT"),"LP",IF(EXACT(M278,"UN - UNICORPORATED"),"LA",""))))</f>
        <v>LP</v>
      </c>
      <c r="O278" s="543" t="s">
        <v>8728</v>
      </c>
      <c r="P278" s="543" t="str">
        <f>IF(EXACT(O278,"Overseas Charities Operating in Jamaica"),"Medium",IF(EXACT(O278,"Muslim Groups/Foundations"),"Medium",IF(EXACT(O278,"Churches"),"Low",IF(EXACT(O278,"Benevolent Societies"),"Low",IF(EXACT(O278,"Alumni/Past Students'associations"),"Low",IF(EXACT(O278,"Schools(Government/Private)"),"Low",IF(EXACT(O278,"Govt.Based Trust/Charities"),"Low",IF(EXACT(O278,"Trust"),"Medium",IF(EXACT(O278,"Company Based Foundations"),"Medium",IF(EXACT(O278,"Other Foundations"),"Medium",IF(EXACT(O278,"Unincorporated Groups"),"Medium","")))))))))))</f>
        <v>Low</v>
      </c>
      <c r="Q278" s="543" t="s">
        <v>13746</v>
      </c>
      <c r="R278" s="543"/>
      <c r="S278" s="543" t="s">
        <v>10354</v>
      </c>
      <c r="T278" s="543" t="s">
        <v>13747</v>
      </c>
      <c r="U278" s="548" t="s">
        <v>13748</v>
      </c>
      <c r="V278" s="544">
        <f>SUM(G278)</f>
        <v>44276</v>
      </c>
      <c r="W278" s="544">
        <v>44831</v>
      </c>
      <c r="X278" s="542" t="s">
        <v>4745</v>
      </c>
      <c r="Y278" s="606">
        <v>1</v>
      </c>
    </row>
    <row r="279" spans="1:25" ht="78" x14ac:dyDescent="0.35">
      <c r="A279" s="597"/>
      <c r="B279" s="600"/>
      <c r="C279" s="543" t="str">
        <f ca="1">IF(G279&lt;TODAY(),"Expired","Active")</f>
        <v>Expired</v>
      </c>
      <c r="D279" s="543" t="s">
        <v>2334</v>
      </c>
      <c r="E279" s="544">
        <v>43612</v>
      </c>
      <c r="F279" s="544">
        <f>E279</f>
        <v>43612</v>
      </c>
      <c r="G279" s="544">
        <f>DATE(YEAR(F279)+2,MONTH(F279),DAY(F279)-1)</f>
        <v>44342</v>
      </c>
      <c r="H279" s="543" t="s">
        <v>4831</v>
      </c>
      <c r="I279" s="543" t="s">
        <v>8421</v>
      </c>
      <c r="J279" s="543" t="s">
        <v>7423</v>
      </c>
      <c r="K279" s="543" t="s">
        <v>11728</v>
      </c>
      <c r="L279" s="543" t="s">
        <v>5123</v>
      </c>
      <c r="M279" s="543" t="s">
        <v>3640</v>
      </c>
      <c r="N279" s="545" t="str">
        <f>IF(EXACT(M279,"C - COMPANY ACT"),"LP",IF(EXACT(M279,"V- VEST ACT (WITHIN PARLIAMENT) "),"LP",IF(EXACT(M279,"FS - FRIENDLY SOCIETIES ACT"),"LP",IF(EXACT(M279,"UN - UNICORPORATED"),"LA",""))))</f>
        <v>LP</v>
      </c>
      <c r="O279" s="543" t="s">
        <v>8728</v>
      </c>
      <c r="P279" s="543" t="str">
        <f>IF(EXACT(O279,"Overseas Charities Operating in Jamaica"),"Medium",IF(EXACT(O279,"Muslim Groups/Foundations"),"Medium",IF(EXACT(O279,"Churches"),"Low",IF(EXACT(O279,"Benevolent Societies"),"Low",IF(EXACT(O279,"Alumni/Past Students'associations"),"Low",IF(EXACT(O279,"Schools(Government/Private)"),"Low",IF(EXACT(O279,"Govt.Based Trust/Charities"),"Low",IF(EXACT(O279,"Trust"),"Medium",IF(EXACT(O279,"Company Based Foundations"),"Medium",IF(EXACT(O279,"Other Foundations"),"Medium",IF(EXACT(O279,"Unincorporated Groups"),"Medium","")))))))))))</f>
        <v>Low</v>
      </c>
      <c r="Q279" s="543" t="s">
        <v>13327</v>
      </c>
      <c r="R279" s="543"/>
      <c r="S279" s="546" t="s">
        <v>10704</v>
      </c>
      <c r="T279" s="543" t="s">
        <v>13328</v>
      </c>
      <c r="U279" s="548" t="s">
        <v>13329</v>
      </c>
      <c r="V279" s="544">
        <f>SUM(G279)</f>
        <v>44342</v>
      </c>
      <c r="W279" s="544">
        <v>45335</v>
      </c>
      <c r="X279" s="543" t="s">
        <v>4745</v>
      </c>
      <c r="Y279" s="609">
        <v>1</v>
      </c>
    </row>
    <row r="280" spans="1:25" ht="52" x14ac:dyDescent="0.35">
      <c r="A280" s="592"/>
      <c r="B280" s="600"/>
      <c r="C280" s="543" t="str">
        <f ca="1">IF(G280&lt;TODAY(),"Expired","Active")</f>
        <v>Expired</v>
      </c>
      <c r="D280" s="543" t="s">
        <v>3863</v>
      </c>
      <c r="E280" s="544">
        <v>44489</v>
      </c>
      <c r="F280" s="544">
        <v>44489</v>
      </c>
      <c r="G280" s="544">
        <f>DATE(YEAR(F280)+2,MONTH(F280),DAY(F280)-1)</f>
        <v>45218</v>
      </c>
      <c r="H280" s="543" t="s">
        <v>4142</v>
      </c>
      <c r="I280" s="543" t="s">
        <v>8423</v>
      </c>
      <c r="J280" s="543" t="s">
        <v>7430</v>
      </c>
      <c r="K280" s="543" t="s">
        <v>3469</v>
      </c>
      <c r="L280" s="543" t="s">
        <v>15710</v>
      </c>
      <c r="M280" s="543" t="s">
        <v>3640</v>
      </c>
      <c r="N280" s="545" t="str">
        <f>IF(EXACT(M280,"C - COMPANY ACT"),"LP",IF(EXACT(M280,"V- VEST ACT (WITHIN PARLIAMENT) "),"LP",IF(EXACT(M280,"FS - FRIENDLY SOCIETIES ACT"),"LP",IF(EXACT(M280,"UN - UNICORPORATED"),"LA",""))))</f>
        <v>LP</v>
      </c>
      <c r="O280" s="543" t="s">
        <v>8728</v>
      </c>
      <c r="P280" s="543" t="str">
        <f>IF(EXACT(O280,"Overseas Charities Operating in Jamaica"),"Medium",IF(EXACT(O280,"Muslim Groups/Foundations"),"Medium",IF(EXACT(O280,"Churches"),"Low",IF(EXACT(O280,"Benevolent Societies"),"Low",IF(EXACT(O280,"Alumni/Past Students'associations"),"Low",IF(EXACT(O280,"Schools(Government/Private)"),"Low",IF(EXACT(O280,"Govt.Based Trust/Charities"),"Low",IF(EXACT(O280,"Trust"),"Medium",IF(EXACT(O280,"Company Based Foundations"),"Medium",IF(EXACT(O280,"Other Foundations"),"Medium",IF(EXACT(O280,"Unincorporated Groups"),"Medium","")))))))))))</f>
        <v>Low</v>
      </c>
      <c r="Q280" s="542" t="s">
        <v>13679</v>
      </c>
      <c r="R280" s="542"/>
      <c r="S280" s="543" t="s">
        <v>7431</v>
      </c>
      <c r="T280" s="543" t="s">
        <v>13680</v>
      </c>
      <c r="U280" s="547" t="s">
        <v>13681</v>
      </c>
      <c r="V280" s="544">
        <f>SUM(G280)</f>
        <v>45218</v>
      </c>
      <c r="W280" s="544">
        <v>45246</v>
      </c>
      <c r="X280" s="542" t="s">
        <v>4745</v>
      </c>
      <c r="Y280" s="606">
        <v>1</v>
      </c>
    </row>
    <row r="281" spans="1:25" ht="91" x14ac:dyDescent="0.35">
      <c r="A281" s="581"/>
      <c r="B281" s="578"/>
      <c r="C281" s="543" t="str">
        <f ca="1">IF(G281&lt;TODAY(),"Expired","Active")</f>
        <v>Expired</v>
      </c>
      <c r="D281" s="543" t="s">
        <v>12111</v>
      </c>
      <c r="E281" s="544">
        <v>43563</v>
      </c>
      <c r="F281" s="544">
        <v>45024</v>
      </c>
      <c r="G281" s="544">
        <f>DATE(YEAR(F281)+2,MONTH(F281),DAY(F281)-1)</f>
        <v>45754</v>
      </c>
      <c r="H281" s="543" t="s">
        <v>4832</v>
      </c>
      <c r="I281" s="543" t="s">
        <v>9088</v>
      </c>
      <c r="J281" s="543" t="s">
        <v>7435</v>
      </c>
      <c r="K281" s="543" t="s">
        <v>24</v>
      </c>
      <c r="L281" s="543" t="s">
        <v>5123</v>
      </c>
      <c r="M281" s="543" t="s">
        <v>3640</v>
      </c>
      <c r="N281" s="545" t="str">
        <f>IF(EXACT(M281,"C - COMPANY ACT"),"LP",IF(EXACT(M281,"V- VEST ACT (WITHIN PARLIAMENT) "),"LP",IF(EXACT(M281,"FS - FRIENDLY SOCIETIES ACT"),"LP",IF(EXACT(M281,"UN - UNICORPORATED"),"LA",""))))</f>
        <v>LP</v>
      </c>
      <c r="O281" s="543" t="s">
        <v>8725</v>
      </c>
      <c r="P281" s="543" t="str">
        <f>IF(EXACT(O281,"Overseas Charities Operating in Jamaica"),"Medium",IF(EXACT(O281,"Muslim Groups/Foundations"),"Medium",IF(EXACT(O281,"Churches"),"Low",IF(EXACT(O281,"Benevolent Societies"),"Low",IF(EXACT(O281,"Alumni/Past Students'associations"),"Low",IF(EXACT(O281,"Schools(Government/Private)"),"Low",IF(EXACT(O281,"Govt.Based Trust/Charities"),"Low",IF(EXACT(O281,"Trust"),"Medium",IF(EXACT(O281,"Company Based Foundations"),"Medium",IF(EXACT(O281,"Other Foundations"),"Medium",IF(EXACT(O281,"Unincorporated Groups"),"Medium","")))))))))))</f>
        <v>Medium</v>
      </c>
      <c r="Q281" s="543" t="s">
        <v>12112</v>
      </c>
      <c r="R281" s="543"/>
      <c r="S281" s="546" t="s">
        <v>10709</v>
      </c>
      <c r="T281" s="543" t="s">
        <v>12113</v>
      </c>
      <c r="U281" s="547" t="s">
        <v>12114</v>
      </c>
      <c r="V281" s="544">
        <f>SUM(G281)</f>
        <v>45754</v>
      </c>
      <c r="W281" s="544">
        <v>45866</v>
      </c>
      <c r="X281" s="542" t="s">
        <v>4745</v>
      </c>
      <c r="Y281" s="606">
        <v>1</v>
      </c>
    </row>
    <row r="282" spans="1:25" ht="104" x14ac:dyDescent="0.35">
      <c r="A282" s="508"/>
      <c r="B282" s="587"/>
      <c r="C282" s="543" t="str">
        <f ca="1">IF(G282&lt;TODAY(),"Expired","Active")</f>
        <v>Expired</v>
      </c>
      <c r="D282" s="543" t="s">
        <v>3994</v>
      </c>
      <c r="E282" s="544">
        <v>42353</v>
      </c>
      <c r="F282" s="544">
        <v>44289</v>
      </c>
      <c r="G282" s="544">
        <f>DATE(YEAR(F282)+2,MONTH(F282),DAY(F282)-1)</f>
        <v>45018</v>
      </c>
      <c r="H282" s="543" t="s">
        <v>1116</v>
      </c>
      <c r="I282" s="543" t="s">
        <v>1117</v>
      </c>
      <c r="J282" s="543" t="s">
        <v>7456</v>
      </c>
      <c r="K282" s="543" t="s">
        <v>11728</v>
      </c>
      <c r="L282" s="543" t="s">
        <v>5123</v>
      </c>
      <c r="M282" s="543" t="s">
        <v>3640</v>
      </c>
      <c r="N282" s="545" t="str">
        <f>IF(EXACT(M282,"C - COMPANY ACT"),"LP",IF(EXACT(M282,"V- VEST ACT (WITHIN PARLIAMENT) "),"LP",IF(EXACT(M282,"FS - FRIENDLY SOCIETIES ACT"),"LP",IF(EXACT(M282,"UN - UNICORPORATED"),"LA",""))))</f>
        <v>LP</v>
      </c>
      <c r="O282" s="543" t="s">
        <v>8732</v>
      </c>
      <c r="P282" s="543" t="str">
        <f>IF(EXACT(O282,"Overseas Charities Operating in Jamaica"),"Medium",IF(EXACT(O282,"Muslim Groups/Foundations"),"Medium",IF(EXACT(O282,"Churches"),"Low",IF(EXACT(O282,"Benevolent Societies"),"Low",IF(EXACT(O282,"Alumni/Past Students'associations"),"Low",IF(EXACT(O282,"Schools(Government/Private)"),"Low",IF(EXACT(O282,"Govt.Based Trust/Charities"),"Low",IF(EXACT(O282,"Trust"),"Medium",IF(EXACT(O282,"Company Based Foundations"),"Medium",IF(EXACT(O282,"Other Foundations"),"Medium",IF(EXACT(O282,"Unincorporated Groups"),"Medium","")))))))))))</f>
        <v>Low</v>
      </c>
      <c r="Q282" s="542" t="s">
        <v>12224</v>
      </c>
      <c r="R282" s="542"/>
      <c r="S282" s="543" t="s">
        <v>1132</v>
      </c>
      <c r="T282" s="543" t="s">
        <v>12225</v>
      </c>
      <c r="U282" s="547" t="s">
        <v>12226</v>
      </c>
      <c r="V282" s="544">
        <f>SUM(G282)</f>
        <v>45018</v>
      </c>
      <c r="W282" s="544">
        <v>45201</v>
      </c>
      <c r="X282" s="542" t="s">
        <v>4745</v>
      </c>
      <c r="Y282" s="606">
        <v>1</v>
      </c>
    </row>
    <row r="283" spans="1:25" ht="65" x14ac:dyDescent="0.35">
      <c r="A283" s="592"/>
      <c r="B283" s="600"/>
      <c r="C283" s="543" t="str">
        <f ca="1">IF(G283&lt;TODAY(),"Expired","Active")</f>
        <v>Expired</v>
      </c>
      <c r="D283" s="543" t="s">
        <v>1276</v>
      </c>
      <c r="E283" s="544">
        <v>42544</v>
      </c>
      <c r="F283" s="544">
        <f>E283</f>
        <v>42544</v>
      </c>
      <c r="G283" s="544">
        <f>DATE(YEAR(F283)+2,MONTH(F283),DAY(F283)-1)</f>
        <v>43273</v>
      </c>
      <c r="H283" s="543" t="s">
        <v>1283</v>
      </c>
      <c r="I283" s="543" t="s">
        <v>15159</v>
      </c>
      <c r="J283" s="543" t="s">
        <v>7033</v>
      </c>
      <c r="K283" s="543" t="s">
        <v>24</v>
      </c>
      <c r="L283" s="543" t="s">
        <v>5123</v>
      </c>
      <c r="M283" s="543" t="s">
        <v>3640</v>
      </c>
      <c r="N283" s="545" t="str">
        <f>IF(EXACT(M283,"C - COMPANY ACT"),"LP",IF(EXACT(M283,"V- VEST ACT (WITHIN PARLIAMENT) "),"LP",IF(EXACT(M283,"FS - FRIENDLY SOCIETIES ACT"),"LP",IF(EXACT(M283,"UN - UNICORPORATED"),"LA",""))))</f>
        <v>LP</v>
      </c>
      <c r="O283" s="543" t="s">
        <v>8728</v>
      </c>
      <c r="P283" s="543" t="str">
        <f>IF(EXACT(O283,"Overseas Charities Operating in Jamaica"),"Medium",IF(EXACT(O283,"Muslim Groups/Foundations"),"Medium",IF(EXACT(O283,"Churches"),"Low",IF(EXACT(O283,"Benevolent Societies"),"Low",IF(EXACT(O283,"Alumni/Past Students'associations"),"Low",IF(EXACT(O283,"Schools(Government/Private)"),"Low",IF(EXACT(O283,"Govt.Based Trust/Charities"),"Low",IF(EXACT(O283,"Trust"),"Medium",IF(EXACT(O283,"Company Based Foundations"),"Medium",IF(EXACT(O283,"Other Foundations"),"Medium",IF(EXACT(O283,"Unincorporated Groups"),"Medium","")))))))))))</f>
        <v>Low</v>
      </c>
      <c r="Q283" s="543" t="s">
        <v>13811</v>
      </c>
      <c r="R283" s="543"/>
      <c r="S283" s="546" t="s">
        <v>10713</v>
      </c>
      <c r="T283" s="543" t="s">
        <v>13812</v>
      </c>
      <c r="U283" s="547" t="s">
        <v>13813</v>
      </c>
      <c r="V283" s="544">
        <f>SUM(G283)</f>
        <v>43273</v>
      </c>
      <c r="W283" s="544">
        <v>45797</v>
      </c>
      <c r="X283" s="542" t="s">
        <v>4745</v>
      </c>
      <c r="Y283" s="606">
        <v>1</v>
      </c>
    </row>
    <row r="284" spans="1:25" ht="91" x14ac:dyDescent="0.35">
      <c r="A284" s="592"/>
      <c r="B284" s="600"/>
      <c r="C284" s="543" t="str">
        <f ca="1">IF(G284&lt;TODAY(),"Expired","Active")</f>
        <v>Expired</v>
      </c>
      <c r="D284" s="543" t="s">
        <v>1547</v>
      </c>
      <c r="E284" s="544">
        <v>42901</v>
      </c>
      <c r="F284" s="544">
        <f>E284</f>
        <v>42901</v>
      </c>
      <c r="G284" s="544">
        <f>DATE(YEAR(F284)+2,MONTH(F284),DAY(F284)-1)</f>
        <v>43630</v>
      </c>
      <c r="H284" s="543" t="s">
        <v>1558</v>
      </c>
      <c r="I284" s="543" t="s">
        <v>1568</v>
      </c>
      <c r="J284" s="543" t="s">
        <v>7462</v>
      </c>
      <c r="K284" s="543" t="s">
        <v>11728</v>
      </c>
      <c r="L284" s="543" t="s">
        <v>5123</v>
      </c>
      <c r="M284" s="543" t="s">
        <v>3640</v>
      </c>
      <c r="N284" s="545" t="str">
        <f>IF(EXACT(M284,"C - COMPANY ACT"),"LP",IF(EXACT(M284,"V- VEST ACT (WITHIN PARLIAMENT) "),"LP",IF(EXACT(M284,"FS - FRIENDLY SOCIETIES ACT"),"LP",IF(EXACT(M284,"UN - UNICORPORATED"),"LA",""))))</f>
        <v>LP</v>
      </c>
      <c r="O284" s="543" t="s">
        <v>8728</v>
      </c>
      <c r="P284" s="543" t="str">
        <f>IF(EXACT(O284,"Overseas Charities Operating in Jamaica"),"Medium",IF(EXACT(O284,"Muslim Groups/Foundations"),"Medium",IF(EXACT(O284,"Churches"),"Low",IF(EXACT(O284,"Benevolent Societies"),"Low",IF(EXACT(O284,"Alumni/Past Students'associations"),"Low",IF(EXACT(O284,"Schools(Government/Private)"),"Low",IF(EXACT(O284,"Govt.Based Trust/Charities"),"Low",IF(EXACT(O284,"Trust"),"Medium",IF(EXACT(O284,"Company Based Foundations"),"Medium",IF(EXACT(O284,"Other Foundations"),"Medium",IF(EXACT(O284,"Unincorporated Groups"),"Medium","")))))))))))</f>
        <v>Low</v>
      </c>
      <c r="Q284" s="543" t="s">
        <v>13814</v>
      </c>
      <c r="R284" s="543"/>
      <c r="S284" s="546" t="s">
        <v>7463</v>
      </c>
      <c r="T284" s="543" t="s">
        <v>13815</v>
      </c>
      <c r="U284" s="547" t="s">
        <v>13816</v>
      </c>
      <c r="V284" s="544">
        <f>SUM(G284)</f>
        <v>43630</v>
      </c>
      <c r="W284" s="544">
        <v>45804</v>
      </c>
      <c r="X284" s="542" t="s">
        <v>14784</v>
      </c>
      <c r="Y284" s="606">
        <v>1</v>
      </c>
    </row>
    <row r="285" spans="1:25" ht="65" x14ac:dyDescent="0.35">
      <c r="A285" s="577" t="s">
        <v>13847</v>
      </c>
      <c r="B285" s="578"/>
      <c r="C285" s="543" t="str">
        <f ca="1">IF(G285&lt;TODAY(),"Expired","Active")</f>
        <v>Expired</v>
      </c>
      <c r="D285" s="543" t="s">
        <v>3742</v>
      </c>
      <c r="E285" s="544">
        <v>43983</v>
      </c>
      <c r="F285" s="544">
        <f>E285</f>
        <v>43983</v>
      </c>
      <c r="G285" s="544">
        <f>DATE(YEAR(F285)+2,MONTH(F285),DAY(F285)-1)</f>
        <v>44712</v>
      </c>
      <c r="H285" s="543" t="s">
        <v>2600</v>
      </c>
      <c r="I285" s="543" t="s">
        <v>13844</v>
      </c>
      <c r="J285" s="543" t="s">
        <v>7439</v>
      </c>
      <c r="K285" s="543" t="s">
        <v>11728</v>
      </c>
      <c r="L285" s="543" t="s">
        <v>5123</v>
      </c>
      <c r="M285" s="543" t="s">
        <v>3640</v>
      </c>
      <c r="N285" s="545" t="str">
        <f>IF(EXACT(M285,"C - COMPANY ACT"),"LP",IF(EXACT(M285,"V- VEST ACT (WITHIN PARLIAMENT) "),"LP",IF(EXACT(M285,"FS - FRIENDLY SOCIETIES ACT"),"LP",IF(EXACT(M285,"UN - UNICORPORATED"),"LA",""))))</f>
        <v>LP</v>
      </c>
      <c r="O285" s="543" t="s">
        <v>8725</v>
      </c>
      <c r="P285" s="543" t="str">
        <f>IF(EXACT(O285,"Overseas Charities Operating in Jamaica"),"Medium",IF(EXACT(O285,"Muslim Groups/Foundations"),"Medium",IF(EXACT(O285,"Churches"),"Low",IF(EXACT(O285,"Benevolent Societies"),"Low",IF(EXACT(O285,"Alumni/Past Students'associations"),"Low",IF(EXACT(O285,"Schools(Government/Private)"),"Low",IF(EXACT(O285,"Govt.Based Trust/Charities"),"Low",IF(EXACT(O285,"Trust"),"Medium",IF(EXACT(O285,"Company Based Foundations"),"Medium",IF(EXACT(O285,"Other Foundations"),"Medium",IF(EXACT(O285,"Unincorporated Groups"),"Medium","")))))))))))</f>
        <v>Medium</v>
      </c>
      <c r="Q285" s="543" t="s">
        <v>13845</v>
      </c>
      <c r="R285" s="543"/>
      <c r="S285" s="546" t="s">
        <v>10710</v>
      </c>
      <c r="T285" s="543" t="s">
        <v>13848</v>
      </c>
      <c r="U285" s="548" t="s">
        <v>13846</v>
      </c>
      <c r="V285" s="544">
        <f>SUM(G285)</f>
        <v>44712</v>
      </c>
      <c r="W285" s="544">
        <v>46037</v>
      </c>
      <c r="X285" s="542" t="s">
        <v>4745</v>
      </c>
      <c r="Y285" s="606">
        <v>1</v>
      </c>
    </row>
    <row r="286" spans="1:25" ht="65" x14ac:dyDescent="0.35">
      <c r="A286" s="507"/>
      <c r="B286" s="587"/>
      <c r="C286" s="543" t="str">
        <f ca="1">IF(G286&lt;TODAY(),"Expired","Active")</f>
        <v>Expired</v>
      </c>
      <c r="D286" s="543" t="s">
        <v>1962</v>
      </c>
      <c r="E286" s="544">
        <v>43166</v>
      </c>
      <c r="F286" s="544">
        <f>E286</f>
        <v>43166</v>
      </c>
      <c r="G286" s="544">
        <f>DATE(YEAR(F286)+2,MONTH(F286),DAY(F286)-1)</f>
        <v>43896</v>
      </c>
      <c r="H286" s="543" t="s">
        <v>1963</v>
      </c>
      <c r="I286" s="543" t="s">
        <v>1964</v>
      </c>
      <c r="J286" s="543" t="s">
        <v>7479</v>
      </c>
      <c r="K286" s="543" t="s">
        <v>11728</v>
      </c>
      <c r="L286" s="543" t="s">
        <v>5123</v>
      </c>
      <c r="M286" s="543" t="s">
        <v>3640</v>
      </c>
      <c r="N286" s="545" t="str">
        <f>IF(EXACT(M286,"C - COMPANY ACT"),"LP",IF(EXACT(M286,"V- VEST ACT (WITHIN PARLIAMENT) "),"LP",IF(EXACT(M286,"FS - FRIENDLY SOCIETIES ACT"),"LP",IF(EXACT(M286,"UN - UNICORPORATED"),"LA",""))))</f>
        <v>LP</v>
      </c>
      <c r="O286" s="543" t="s">
        <v>8725</v>
      </c>
      <c r="P286" s="543" t="str">
        <f>IF(EXACT(O286,"Overseas Charities Operating in Jamaica"),"Medium",IF(EXACT(O286,"Muslim Groups/Foundations"),"Medium",IF(EXACT(O286,"Churches"),"Low",IF(EXACT(O286,"Benevolent Societies"),"Low",IF(EXACT(O286,"Alumni/Past Students'associations"),"Low",IF(EXACT(O286,"Schools(Government/Private)"),"Low",IF(EXACT(O286,"Govt.Based Trust/Charities"),"Low",IF(EXACT(O286,"Trust"),"Medium",IF(EXACT(O286,"Company Based Foundations"),"Medium",IF(EXACT(O286,"Other Foundations"),"Medium",IF(EXACT(O286,"Unincorporated Groups"),"Medium","")))))))))))</f>
        <v>Medium</v>
      </c>
      <c r="Q286" s="543" t="s">
        <v>1193</v>
      </c>
      <c r="R286" s="543"/>
      <c r="S286" s="543" t="s">
        <v>7480</v>
      </c>
      <c r="T286" s="543" t="s">
        <v>1968</v>
      </c>
      <c r="U286" s="548" t="s">
        <v>7481</v>
      </c>
      <c r="V286" s="544">
        <f>SUM(G286)</f>
        <v>43896</v>
      </c>
      <c r="W286" s="544">
        <v>45204</v>
      </c>
      <c r="X286" s="542" t="s">
        <v>4745</v>
      </c>
      <c r="Y286" s="606">
        <v>1</v>
      </c>
    </row>
    <row r="287" spans="1:25" ht="78" x14ac:dyDescent="0.35">
      <c r="A287" s="577"/>
      <c r="B287" s="578"/>
      <c r="C287" s="543" t="str">
        <f ca="1">IF(G287&lt;TODAY(),"Expired","Active")</f>
        <v>Expired</v>
      </c>
      <c r="D287" s="543" t="s">
        <v>1971</v>
      </c>
      <c r="E287" s="544">
        <v>43235</v>
      </c>
      <c r="F287" s="544">
        <f>E287</f>
        <v>43235</v>
      </c>
      <c r="G287" s="544">
        <f>DATE(YEAR(F287)+2,MONTH(F287),DAY(F287)-1)</f>
        <v>43965</v>
      </c>
      <c r="H287" s="543" t="s">
        <v>1972</v>
      </c>
      <c r="I287" s="543" t="s">
        <v>8436</v>
      </c>
      <c r="J287" s="543" t="s">
        <v>10229</v>
      </c>
      <c r="K287" s="543" t="s">
        <v>7</v>
      </c>
      <c r="L287" s="543" t="s">
        <v>5123</v>
      </c>
      <c r="M287" s="543" t="s">
        <v>3640</v>
      </c>
      <c r="N287" s="545" t="str">
        <f>IF(EXACT(M287,"C - COMPANY ACT"),"LP",IF(EXACT(M287,"V- VEST ACT (WITHIN PARLIAMENT) "),"LP",IF(EXACT(M287,"FS - FRIENDLY SOCIETIES ACT"),"LP",IF(EXACT(M287,"UN - UNICORPORATED"),"LA",""))))</f>
        <v>LP</v>
      </c>
      <c r="O287" s="543" t="s">
        <v>8728</v>
      </c>
      <c r="P287" s="543" t="str">
        <f>IF(EXACT(O287,"Overseas Charities Operating in Jamaica"),"Medium",IF(EXACT(O287,"Muslim Groups/Foundations"),"Medium",IF(EXACT(O287,"Churches"),"Low",IF(EXACT(O287,"Benevolent Societies"),"Low",IF(EXACT(O287,"Alumni/Past Students'associations"),"Low",IF(EXACT(O287,"Schools(Government/Private)"),"Low",IF(EXACT(O287,"Govt.Based Trust/Charities"),"Low",IF(EXACT(O287,"Trust"),"Medium",IF(EXACT(O287,"Company Based Foundations"),"Medium",IF(EXACT(O287,"Other Foundations"),"Medium",IF(EXACT(O287,"Unincorporated Groups"),"Medium","")))))))))))</f>
        <v>Low</v>
      </c>
      <c r="Q287" s="543"/>
      <c r="R287" s="543"/>
      <c r="S287" s="546" t="s">
        <v>7486</v>
      </c>
      <c r="T287" s="543" t="s">
        <v>3355</v>
      </c>
      <c r="U287" s="547" t="s">
        <v>7487</v>
      </c>
      <c r="V287" s="544">
        <f>SUM(G287)</f>
        <v>43965</v>
      </c>
      <c r="W287" s="544">
        <v>45846</v>
      </c>
      <c r="X287" s="542" t="s">
        <v>4745</v>
      </c>
      <c r="Y287" s="606">
        <v>1</v>
      </c>
    </row>
    <row r="288" spans="1:25" ht="78" x14ac:dyDescent="0.35">
      <c r="A288" s="577"/>
      <c r="B288" s="578"/>
      <c r="C288" s="543" t="str">
        <f ca="1">IF(G288&lt;TODAY(),"Expired","Active")</f>
        <v>Expired</v>
      </c>
      <c r="D288" s="543" t="s">
        <v>1386</v>
      </c>
      <c r="E288" s="544">
        <v>42655</v>
      </c>
      <c r="F288" s="544">
        <f>E288</f>
        <v>42655</v>
      </c>
      <c r="G288" s="544">
        <f>DATE(YEAR(F288)+2,MONTH(F288),DAY(F288)-1)</f>
        <v>43384</v>
      </c>
      <c r="H288" s="543" t="s">
        <v>1389</v>
      </c>
      <c r="I288" s="543" t="s">
        <v>1392</v>
      </c>
      <c r="J288" s="543" t="s">
        <v>7488</v>
      </c>
      <c r="K288" s="543" t="s">
        <v>30</v>
      </c>
      <c r="L288" s="543" t="s">
        <v>15709</v>
      </c>
      <c r="M288" s="543" t="s">
        <v>3640</v>
      </c>
      <c r="N288" s="545" t="str">
        <f>IF(EXACT(M288,"C - COMPANY ACT"),"LP",IF(EXACT(M288,"V- VEST ACT (WITHIN PARLIAMENT) "),"LP",IF(EXACT(M288,"FS - FRIENDLY SOCIETIES ACT"),"LP",IF(EXACT(M288,"UN - UNICORPORATED"),"LA",""))))</f>
        <v>LP</v>
      </c>
      <c r="O288" s="543" t="s">
        <v>8725</v>
      </c>
      <c r="P288" s="543" t="str">
        <f>IF(EXACT(O288,"Overseas Charities Operating in Jamaica"),"Medium",IF(EXACT(O288,"Muslim Groups/Foundations"),"Medium",IF(EXACT(O288,"Churches"),"Low",IF(EXACT(O288,"Benevolent Societies"),"Low",IF(EXACT(O288,"Alumni/Past Students'associations"),"Low",IF(EXACT(O288,"Schools(Government/Private)"),"Low",IF(EXACT(O288,"Govt.Based Trust/Charities"),"Low",IF(EXACT(O288,"Trust"),"Medium",IF(EXACT(O288,"Company Based Foundations"),"Medium",IF(EXACT(O288,"Other Foundations"),"Medium",IF(EXACT(O288,"Unincorporated Groups"),"Medium","")))))))))))</f>
        <v>Medium</v>
      </c>
      <c r="Q288" s="543" t="s">
        <v>16772</v>
      </c>
      <c r="R288" s="543"/>
      <c r="S288" s="546" t="s">
        <v>10719</v>
      </c>
      <c r="T288" s="543" t="s">
        <v>16773</v>
      </c>
      <c r="U288" s="548" t="s">
        <v>16774</v>
      </c>
      <c r="V288" s="544">
        <f>SUM(G288)</f>
        <v>43384</v>
      </c>
      <c r="W288" s="544">
        <v>46199</v>
      </c>
      <c r="X288" s="542" t="s">
        <v>4745</v>
      </c>
      <c r="Y288" s="606">
        <v>1</v>
      </c>
    </row>
    <row r="289" spans="1:25" ht="39" x14ac:dyDescent="0.35">
      <c r="A289" s="511"/>
      <c r="B289" s="601"/>
      <c r="C289" s="416" t="str">
        <f ca="1">IF(G289&lt;TODAY(),"Expired","Active")</f>
        <v>Expired</v>
      </c>
      <c r="D289" s="416" t="s">
        <v>3281</v>
      </c>
      <c r="E289" s="563">
        <v>42829</v>
      </c>
      <c r="F289" s="563">
        <v>44246</v>
      </c>
      <c r="G289" s="563">
        <f>DATE(YEAR(F289)+2,MONTH(F289),DAY(F289)-1)</f>
        <v>44975</v>
      </c>
      <c r="H289" s="416" t="s">
        <v>3282</v>
      </c>
      <c r="I289" s="416" t="s">
        <v>8437</v>
      </c>
      <c r="J289" s="416" t="s">
        <v>7489</v>
      </c>
      <c r="K289" s="416" t="s">
        <v>24</v>
      </c>
      <c r="L289" s="416" t="s">
        <v>5123</v>
      </c>
      <c r="M289" s="416" t="s">
        <v>3640</v>
      </c>
      <c r="N289" s="564" t="str">
        <f>IF(EXACT(M289,"C - COMPANY ACT"),"LP",IF(EXACT(M289,"V- VEST ACT (WITHIN PARLIAMENT) "),"LP",IF(EXACT(M289,"FS - FRIENDLY SOCIETIES ACT"),"LP",IF(EXACT(M289,"UN - UNICORPORATED"),"LA",""))))</f>
        <v>LP</v>
      </c>
      <c r="O289" s="416" t="s">
        <v>8725</v>
      </c>
      <c r="P289" s="416" t="str">
        <f>IF(EXACT(O289,"Overseas Charities Operating in Jamaica"),"Medium",IF(EXACT(O289,"Muslim Groups/Foundations"),"Medium",IF(EXACT(O289,"Churches"),"Low",IF(EXACT(O289,"Benevolent Societies"),"Low",IF(EXACT(O289,"Alumni/Past Students'associations"),"Low",IF(EXACT(O289,"Schools(Government/Private)"),"Low",IF(EXACT(O289,"Govt.Based Trust/Charities"),"Low",IF(EXACT(O289,"Trust"),"Medium",IF(EXACT(O289,"Company Based Foundations"),"Medium",IF(EXACT(O289,"Other Foundations"),"Medium",IF(EXACT(O289,"Unincorporated Groups"),"Medium","")))))))))))</f>
        <v>Medium</v>
      </c>
      <c r="Q289" s="543"/>
      <c r="R289" s="543"/>
      <c r="S289" s="546" t="s">
        <v>7490</v>
      </c>
      <c r="T289" s="543" t="s">
        <v>3283</v>
      </c>
      <c r="U289" s="547" t="s">
        <v>7491</v>
      </c>
      <c r="V289" s="544">
        <f>SUM(G289)</f>
        <v>44975</v>
      </c>
      <c r="W289" s="544">
        <v>45883</v>
      </c>
      <c r="X289" s="542" t="s">
        <v>4745</v>
      </c>
      <c r="Y289" s="606">
        <v>1</v>
      </c>
    </row>
    <row r="290" spans="1:25" ht="104" x14ac:dyDescent="0.35">
      <c r="A290" s="507"/>
      <c r="B290" s="587"/>
      <c r="C290" s="543" t="str">
        <f ca="1">IF(G290&lt;TODAY(),"Expired","Active")</f>
        <v>Expired</v>
      </c>
      <c r="D290" s="543" t="s">
        <v>1845</v>
      </c>
      <c r="E290" s="544">
        <v>42236</v>
      </c>
      <c r="F290" s="544">
        <v>42967</v>
      </c>
      <c r="G290" s="544">
        <f>DATE(YEAR(F290)+2,MONTH(F290),DAY(F290)-1)</f>
        <v>43696</v>
      </c>
      <c r="H290" s="543" t="s">
        <v>1010</v>
      </c>
      <c r="I290" s="543" t="s">
        <v>1011</v>
      </c>
      <c r="J290" s="543" t="s">
        <v>7496</v>
      </c>
      <c r="K290" s="543" t="s">
        <v>11728</v>
      </c>
      <c r="L290" s="543" t="s">
        <v>5123</v>
      </c>
      <c r="M290" s="543" t="s">
        <v>3640</v>
      </c>
      <c r="N290" s="545" t="str">
        <f>IF(EXACT(M290,"C - COMPANY ACT"),"LP",IF(EXACT(M290,"V- VEST ACT (WITHIN PARLIAMENT) "),"LP",IF(EXACT(M290,"FS - FRIENDLY SOCIETIES ACT"),"LP",IF(EXACT(M290,"UN - UNICORPORATED"),"LA",""))))</f>
        <v>LP</v>
      </c>
      <c r="O290" s="543" t="s">
        <v>8725</v>
      </c>
      <c r="P290" s="543" t="str">
        <f>IF(EXACT(O290,"Overseas Charities Operating in Jamaica"),"Medium",IF(EXACT(O290,"Muslim Groups/Foundations"),"Medium",IF(EXACT(O290,"Churches"),"Low",IF(EXACT(O290,"Benevolent Societies"),"Low",IF(EXACT(O290,"Alumni/Past Students'associations"),"Low",IF(EXACT(O290,"Schools(Government/Private)"),"Low",IF(EXACT(O290,"Govt.Based Trust/Charities"),"Low",IF(EXACT(O290,"Trust"),"Medium",IF(EXACT(O290,"Company Based Foundations"),"Medium",IF(EXACT(O290,"Other Foundations"),"Medium",IF(EXACT(O290,"Unincorporated Groups"),"Medium","")))))))))))</f>
        <v>Medium</v>
      </c>
      <c r="Q290" s="543" t="s">
        <v>1193</v>
      </c>
      <c r="R290" s="543"/>
      <c r="S290" s="543" t="s">
        <v>7497</v>
      </c>
      <c r="T290" s="543" t="s">
        <v>1415</v>
      </c>
      <c r="U290" s="548" t="s">
        <v>7498</v>
      </c>
      <c r="V290" s="544">
        <f>SUM(G290)</f>
        <v>43696</v>
      </c>
      <c r="W290" s="544">
        <v>45230</v>
      </c>
      <c r="X290" s="542" t="s">
        <v>4745</v>
      </c>
      <c r="Y290" s="606">
        <v>1</v>
      </c>
    </row>
    <row r="291" spans="1:25" ht="208" x14ac:dyDescent="0.35">
      <c r="A291" s="508"/>
      <c r="B291" s="587"/>
      <c r="C291" s="543" t="str">
        <f ca="1">IF(G291&lt;TODAY(),"Expired","Active")</f>
        <v>Expired</v>
      </c>
      <c r="D291" s="543" t="s">
        <v>1740</v>
      </c>
      <c r="E291" s="544">
        <v>42914</v>
      </c>
      <c r="F291" s="544">
        <f>E291</f>
        <v>42914</v>
      </c>
      <c r="G291" s="544">
        <f>DATE(YEAR(F291)+2,MONTH(F291),DAY(F291)-1)</f>
        <v>43643</v>
      </c>
      <c r="H291" s="543" t="s">
        <v>4919</v>
      </c>
      <c r="I291" s="543" t="s">
        <v>1573</v>
      </c>
      <c r="J291" s="543" t="s">
        <v>10230</v>
      </c>
      <c r="K291" s="543" t="s">
        <v>11728</v>
      </c>
      <c r="L291" s="543" t="s">
        <v>5123</v>
      </c>
      <c r="M291" s="543" t="s">
        <v>3640</v>
      </c>
      <c r="N291" s="545" t="str">
        <f>IF(EXACT(M291,"C - COMPANY ACT"),"LP",IF(EXACT(M291,"V- VEST ACT (WITHIN PARLIAMENT) "),"LP",IF(EXACT(M291,"FS - FRIENDLY SOCIETIES ACT"),"LP",IF(EXACT(M291,"UN - UNICORPORATED"),"LA",""))))</f>
        <v>LP</v>
      </c>
      <c r="O291" s="543" t="s">
        <v>8728</v>
      </c>
      <c r="P291" s="543" t="str">
        <f>IF(EXACT(O291,"Overseas Charities Operating in Jamaica"),"Medium",IF(EXACT(O291,"Muslim Groups/Foundations"),"Medium",IF(EXACT(O291,"Churches"),"Low",IF(EXACT(O291,"Benevolent Societies"),"Low",IF(EXACT(O291,"Alumni/Past Students'associations"),"Low",IF(EXACT(O291,"Schools(Government/Private)"),"Low",IF(EXACT(O291,"Govt.Based Trust/Charities"),"Low",IF(EXACT(O291,"Trust"),"Medium",IF(EXACT(O291,"Company Based Foundations"),"Medium",IF(EXACT(O291,"Other Foundations"),"Medium",IF(EXACT(O291,"Unincorporated Groups"),"Medium","")))))))))))</f>
        <v>Low</v>
      </c>
      <c r="Q291" s="543" t="s">
        <v>1193</v>
      </c>
      <c r="R291" s="543"/>
      <c r="S291" s="543" t="s">
        <v>7507</v>
      </c>
      <c r="T291" s="543" t="s">
        <v>2795</v>
      </c>
      <c r="U291" s="548" t="s">
        <v>7508</v>
      </c>
      <c r="V291" s="544">
        <f>SUM(G291)</f>
        <v>43643</v>
      </c>
      <c r="W291" s="544">
        <v>45204</v>
      </c>
      <c r="X291" s="542" t="s">
        <v>4745</v>
      </c>
      <c r="Y291" s="606">
        <v>1</v>
      </c>
    </row>
    <row r="292" spans="1:25" ht="39" x14ac:dyDescent="0.35">
      <c r="A292" s="507"/>
      <c r="B292" s="587"/>
      <c r="C292" s="543" t="str">
        <f ca="1">IF(G292&lt;TODAY(),"Expired","Active")</f>
        <v>Expired</v>
      </c>
      <c r="D292" s="543" t="s">
        <v>3339</v>
      </c>
      <c r="E292" s="544">
        <v>43105</v>
      </c>
      <c r="F292" s="544">
        <f>E292</f>
        <v>43105</v>
      </c>
      <c r="G292" s="544">
        <f>DATE(YEAR(F292)+2,MONTH(F292),DAY(F292)-1)</f>
        <v>43834</v>
      </c>
      <c r="H292" s="543" t="s">
        <v>3340</v>
      </c>
      <c r="I292" s="543" t="s">
        <v>8441</v>
      </c>
      <c r="J292" s="543" t="s">
        <v>7513</v>
      </c>
      <c r="K292" s="543" t="s">
        <v>5122</v>
      </c>
      <c r="L292" s="543" t="s">
        <v>5123</v>
      </c>
      <c r="M292" s="543" t="s">
        <v>3640</v>
      </c>
      <c r="N292" s="543" t="str">
        <f>IF(EXACT(M292,"C - COMPANY ACT"),"LP",IF(EXACT(M292,"V- VEST ACT (WITHIN PARLIAMENT) "),"LP",IF(EXACT(M292,"FS - FRIENDLY SOCIETIES ACT"),"LP",IF(EXACT(M292,"UN - UNICORPORATED"),"LA",""))))</f>
        <v>LP</v>
      </c>
      <c r="O292" s="543" t="s">
        <v>8725</v>
      </c>
      <c r="P292" s="543" t="str">
        <f>IF(EXACT(O292,"Overseas Charities Operating in Jamaica"),"Medium",IF(EXACT(O292,"Muslim Groups/Foundations"),"Medium",IF(EXACT(O292,"Churches"),"Low",IF(EXACT(O292,"Benevolent Societies"),"Low",IF(EXACT(O292,"Alumni/Past Students'associations"),"Low",IF(EXACT(O292,"Schools(Government/Private)"),"Low",IF(EXACT(O292,"Govt.Based Trust/Charities"),"Low",IF(EXACT(O292,"Trust"),"Medium",IF(EXACT(O292,"Company Based Foundations"),"Medium",IF(EXACT(O292,"Other Foundations"),"Medium",IF(EXACT(O292,"Unincorporated Groups"),"Medium","")))))))))))</f>
        <v>Medium</v>
      </c>
      <c r="Q292" s="543"/>
      <c r="R292" s="543"/>
      <c r="S292" s="543" t="s">
        <v>7514</v>
      </c>
      <c r="T292" s="543" t="s">
        <v>1193</v>
      </c>
      <c r="U292" s="543" t="s">
        <v>7515</v>
      </c>
      <c r="V292" s="544">
        <f>SUM(G292)</f>
        <v>43834</v>
      </c>
      <c r="W292" s="544">
        <v>44902</v>
      </c>
      <c r="X292" s="542" t="s">
        <v>1193</v>
      </c>
      <c r="Y292" s="606">
        <v>1</v>
      </c>
    </row>
    <row r="293" spans="1:25" ht="39" x14ac:dyDescent="0.35">
      <c r="A293" s="577"/>
      <c r="B293" s="578"/>
      <c r="C293" s="543" t="str">
        <f ca="1">IF(G293&lt;TODAY(),"Expired","Active")</f>
        <v>Expired</v>
      </c>
      <c r="D293" s="543" t="s">
        <v>12823</v>
      </c>
      <c r="E293" s="544">
        <v>42206</v>
      </c>
      <c r="F293" s="544">
        <v>45258</v>
      </c>
      <c r="G293" s="544">
        <f>DATE(YEAR(F293)+2,MONTH(F293),DAY(F293)-1)</f>
        <v>45988</v>
      </c>
      <c r="H293" s="543" t="s">
        <v>983</v>
      </c>
      <c r="I293" s="543" t="s">
        <v>984</v>
      </c>
      <c r="J293" s="543" t="s">
        <v>12824</v>
      </c>
      <c r="K293" s="543" t="s">
        <v>61</v>
      </c>
      <c r="L293" s="543" t="s">
        <v>3368</v>
      </c>
      <c r="M293" s="543" t="s">
        <v>3640</v>
      </c>
      <c r="N293" s="545" t="str">
        <f>IF(EXACT(M293,"C - COMPANY ACT"),"LP",IF(EXACT(M293,"V- VEST ACT (WITHIN PARLIAMENT) "),"LP",IF(EXACT(M293,"FS - FRIENDLY SOCIETIES ACT"),"LP",IF(EXACT(M293,"UN - UNICORPORATED"),"LA",""))))</f>
        <v>LP</v>
      </c>
      <c r="O293" s="543" t="s">
        <v>8725</v>
      </c>
      <c r="P293" s="543" t="str">
        <f>IF(EXACT(O293,"Overseas Charities Operating in Jamaica"),"Medium",IF(EXACT(O293,"Muslim Groups/Foundations"),"Medium",IF(EXACT(O293,"Churches"),"Low",IF(EXACT(O293,"Benevolent Societies"),"Low",IF(EXACT(O293,"Alumni/Past Students'associations"),"Low",IF(EXACT(O293,"Schools(Government/Private)"),"Low",IF(EXACT(O293,"Govt.Based Trust/Charities"),"Low",IF(EXACT(O293,"Trust"),"Medium",IF(EXACT(O293,"Company Based Foundations"),"Medium",IF(EXACT(O293,"Other Foundations"),"Medium",IF(EXACT(O293,"Unincorporated Groups"),"Medium","")))))))))))</f>
        <v>Medium</v>
      </c>
      <c r="Q293" s="543" t="s">
        <v>12827</v>
      </c>
      <c r="R293" s="543"/>
      <c r="S293" s="546" t="s">
        <v>3555</v>
      </c>
      <c r="T293" s="543" t="s">
        <v>12825</v>
      </c>
      <c r="U293" s="548" t="s">
        <v>12826</v>
      </c>
      <c r="V293" s="544">
        <f>SUM(G293)</f>
        <v>45988</v>
      </c>
      <c r="W293" s="544">
        <v>46094</v>
      </c>
      <c r="X293" s="542" t="s">
        <v>4745</v>
      </c>
      <c r="Y293" s="606">
        <v>1</v>
      </c>
    </row>
    <row r="294" spans="1:25" ht="65" x14ac:dyDescent="0.35">
      <c r="A294" s="579" t="s">
        <v>11535</v>
      </c>
      <c r="B294" s="602"/>
      <c r="C294" s="550" t="str">
        <f ca="1">IF(G294&lt;TODAY(),"Expired","Active")</f>
        <v>Expired</v>
      </c>
      <c r="D294" s="550" t="s">
        <v>339</v>
      </c>
      <c r="E294" s="551">
        <v>41838</v>
      </c>
      <c r="F294" s="551">
        <f>E294</f>
        <v>41838</v>
      </c>
      <c r="G294" s="551">
        <f>DATE(YEAR(F294)+2,MONTH(F294),DAY(F294)-1)</f>
        <v>42568</v>
      </c>
      <c r="H294" s="550" t="s">
        <v>340</v>
      </c>
      <c r="I294" s="550" t="s">
        <v>341</v>
      </c>
      <c r="J294" s="550" t="s">
        <v>7525</v>
      </c>
      <c r="K294" s="550" t="s">
        <v>74</v>
      </c>
      <c r="L294" s="550" t="s">
        <v>15710</v>
      </c>
      <c r="M294" s="550" t="s">
        <v>3640</v>
      </c>
      <c r="N294" s="553" t="str">
        <f>IF(EXACT(M294,"C - COMPANY ACT"),"LP",IF(EXACT(M294,"V- VEST ACT (WITHIN PARLIAMENT) "),"LP",IF(EXACT(M294,"FS - FRIENDLY SOCIETIES ACT"),"LP",IF(EXACT(M294,"UN - UNICORPORATED"),"LA",""))))</f>
        <v>LP</v>
      </c>
      <c r="O294" s="550" t="s">
        <v>8728</v>
      </c>
      <c r="P294" s="550" t="str">
        <f>IF(EXACT(O294,"Overseas Charities Operating in Jamaica"),"Medium",IF(EXACT(O294,"Muslim Groups/Foundations"),"Medium",IF(EXACT(O294,"Churches"),"Low",IF(EXACT(O294,"Benevolent Societies"),"Low",IF(EXACT(O294,"Alumni/Past Students'associations"),"Low",IF(EXACT(O294,"Schools(Government/Private)"),"Low",IF(EXACT(O294,"Govt.Based Trust/Charities"),"Low",IF(EXACT(O294,"Trust"),"Medium",IF(EXACT(O294,"Company Based Foundations"),"Medium",IF(EXACT(O294,"Other Foundations"),"Medium",IF(EXACT(O294,"Unincorporated Groups"),"Medium","")))))))))))</f>
        <v>Low</v>
      </c>
      <c r="Q294" s="550" t="s">
        <v>1193</v>
      </c>
      <c r="R294" s="550"/>
      <c r="S294" s="554" t="s">
        <v>531</v>
      </c>
      <c r="T294" s="550" t="s">
        <v>1465</v>
      </c>
      <c r="U294" s="555" t="s">
        <v>5251</v>
      </c>
      <c r="V294" s="544">
        <f>SUM(G294)</f>
        <v>42568</v>
      </c>
      <c r="W294" s="556">
        <v>45125</v>
      </c>
      <c r="X294" s="549" t="s">
        <v>4745</v>
      </c>
      <c r="Y294" s="607">
        <v>1</v>
      </c>
    </row>
    <row r="295" spans="1:25" ht="52" x14ac:dyDescent="0.35">
      <c r="A295" s="603"/>
      <c r="B295" s="604"/>
      <c r="C295" s="543" t="str">
        <f ca="1">IF(G295&lt;TODAY(),"Expired","Active")</f>
        <v>Expired</v>
      </c>
      <c r="D295" s="543" t="s">
        <v>3739</v>
      </c>
      <c r="E295" s="544">
        <v>43899</v>
      </c>
      <c r="F295" s="544">
        <f>E295</f>
        <v>43899</v>
      </c>
      <c r="G295" s="544">
        <f>DATE(YEAR(F295)+2,MONTH(F295),DAY(F295)-1)</f>
        <v>44628</v>
      </c>
      <c r="H295" s="543" t="s">
        <v>2562</v>
      </c>
      <c r="I295" s="543" t="s">
        <v>3029</v>
      </c>
      <c r="J295" s="543" t="s">
        <v>10232</v>
      </c>
      <c r="K295" s="543" t="s">
        <v>3409</v>
      </c>
      <c r="L295" s="543" t="s">
        <v>5123</v>
      </c>
      <c r="M295" s="543" t="s">
        <v>3640</v>
      </c>
      <c r="N295" s="545" t="str">
        <f>IF(EXACT(M295,"C - COMPANY ACT"),"LP",IF(EXACT(M295,"V- VEST ACT (WITHIN PARLIAMENT) "),"LP",IF(EXACT(M295,"FS - FRIENDLY SOCIETIES ACT"),"LP",IF(EXACT(M295,"UN - UNICORPORATED"),"LA",""))))</f>
        <v>LP</v>
      </c>
      <c r="O295" s="543" t="s">
        <v>8728</v>
      </c>
      <c r="P295" s="543" t="str">
        <f>IF(EXACT(O295,"Overseas Charities Operating in Jamaica"),"Medium",IF(EXACT(O295,"Muslim Groups/Foundations"),"Medium",IF(EXACT(O295,"Churches"),"Low",IF(EXACT(O295,"Benevolent Societies"),"Low",IF(EXACT(O295,"Alumni/Past Students'associations"),"Low",IF(EXACT(O295,"Schools(Government/Private)"),"Low",IF(EXACT(O295,"Govt.Based Trust/Charities"),"Low",IF(EXACT(O295,"Trust"),"Medium",IF(EXACT(O295,"Company Based Foundations"),"Medium",IF(EXACT(O295,"Other Foundations"),"Medium",IF(EXACT(O295,"Unincorporated Groups"),"Medium","")))))))))))</f>
        <v>Low</v>
      </c>
      <c r="Q295" s="543" t="s">
        <v>14425</v>
      </c>
      <c r="R295" s="543"/>
      <c r="S295" s="546" t="s">
        <v>2147</v>
      </c>
      <c r="T295" s="543" t="s">
        <v>14426</v>
      </c>
      <c r="U295" s="548" t="s">
        <v>14427</v>
      </c>
      <c r="V295" s="544">
        <f>SUM(G295)</f>
        <v>44628</v>
      </c>
      <c r="W295" s="544">
        <v>45560</v>
      </c>
      <c r="X295" s="542" t="s">
        <v>4745</v>
      </c>
      <c r="Y295" s="606">
        <v>1</v>
      </c>
    </row>
    <row r="296" spans="1:25" ht="117" x14ac:dyDescent="0.35">
      <c r="A296" s="597"/>
      <c r="B296" s="600"/>
      <c r="C296" s="543" t="str">
        <f ca="1">IF(G296&lt;TODAY(),"Expired","Active")</f>
        <v>Expired</v>
      </c>
      <c r="D296" s="543" t="s">
        <v>2123</v>
      </c>
      <c r="E296" s="544">
        <v>43369</v>
      </c>
      <c r="F296" s="544">
        <f>E296</f>
        <v>43369</v>
      </c>
      <c r="G296" s="544">
        <f>DATE(YEAR(F296)+2,MONTH(F296),DAY(F296)-1)</f>
        <v>44099</v>
      </c>
      <c r="H296" s="543" t="s">
        <v>4907</v>
      </c>
      <c r="I296" s="543" t="s">
        <v>8449</v>
      </c>
      <c r="J296" s="543" t="s">
        <v>7537</v>
      </c>
      <c r="K296" s="543" t="s">
        <v>11729</v>
      </c>
      <c r="L296" s="543" t="s">
        <v>5123</v>
      </c>
      <c r="M296" s="543" t="s">
        <v>3640</v>
      </c>
      <c r="N296" s="545" t="str">
        <f>IF(EXACT(M296,"C - COMPANY ACT"),"LP",IF(EXACT(M296,"V- VEST ACT (WITHIN PARLIAMENT) "),"LP",IF(EXACT(M296,"FS - FRIENDLY SOCIETIES ACT"),"LP",IF(EXACT(M296,"UN - UNICORPORATED"),"LA",""))))</f>
        <v>LP</v>
      </c>
      <c r="O296" s="543" t="s">
        <v>8730</v>
      </c>
      <c r="P296" s="543" t="str">
        <f>IF(EXACT(O296,"Overseas Charities Operating in Jamaica"),"Medium",IF(EXACT(O296,"Muslim Groups/Foundations"),"Medium",IF(EXACT(O296,"Churches"),"Low",IF(EXACT(O296,"Benevolent Societies"),"Low",IF(EXACT(O296,"Alumni/Past Students'associations"),"Low",IF(EXACT(O296,"Schools(Government/Private)"),"Low",IF(EXACT(O296,"Govt.Based Trust/Charities"),"Low",IF(EXACT(O296,"Trust"),"Medium",IF(EXACT(O296,"Company Based Foundations"),"Medium",IF(EXACT(O296,"Other Foundations"),"Medium",IF(EXACT(O296,"Unincorporated Groups"),"Medium","")))))))))))</f>
        <v>Low</v>
      </c>
      <c r="Q296" s="543" t="s">
        <v>13938</v>
      </c>
      <c r="R296" s="543"/>
      <c r="S296" s="546" t="s">
        <v>7538</v>
      </c>
      <c r="T296" s="543" t="s">
        <v>13939</v>
      </c>
      <c r="U296" s="548" t="s">
        <v>13940</v>
      </c>
      <c r="V296" s="544">
        <f>SUM(G296)</f>
        <v>44099</v>
      </c>
      <c r="W296" s="544">
        <v>45355</v>
      </c>
      <c r="X296" s="542" t="s">
        <v>4745</v>
      </c>
      <c r="Y296" s="606">
        <v>1</v>
      </c>
    </row>
    <row r="297" spans="1:25" ht="104" x14ac:dyDescent="0.35">
      <c r="A297" s="507"/>
      <c r="B297" s="587"/>
      <c r="C297" s="543" t="str">
        <f ca="1">IF(G297&lt;TODAY(),"Expired","Active")</f>
        <v>Expired</v>
      </c>
      <c r="D297" s="543" t="s">
        <v>1613</v>
      </c>
      <c r="E297" s="544">
        <v>42964</v>
      </c>
      <c r="F297" s="544">
        <f>E297</f>
        <v>42964</v>
      </c>
      <c r="G297" s="544">
        <f>DATE(YEAR(F297)+2,MONTH(F297),DAY(F297)-1)</f>
        <v>43693</v>
      </c>
      <c r="H297" s="543" t="s">
        <v>1632</v>
      </c>
      <c r="I297" s="543" t="s">
        <v>1648</v>
      </c>
      <c r="J297" s="543" t="s">
        <v>7539</v>
      </c>
      <c r="K297" s="543" t="s">
        <v>3549</v>
      </c>
      <c r="L297" s="543" t="s">
        <v>5123</v>
      </c>
      <c r="M297" s="543" t="s">
        <v>3640</v>
      </c>
      <c r="N297" s="545" t="str">
        <f>IF(EXACT(M297,"C - COMPANY ACT"),"LP",IF(EXACT(M297,"V- VEST ACT (WITHIN PARLIAMENT) "),"LP",IF(EXACT(M297,"FS - FRIENDLY SOCIETIES ACT"),"LP",IF(EXACT(M297,"UN - UNICORPORATED"),"LA",""))))</f>
        <v>LP</v>
      </c>
      <c r="O297" s="543" t="s">
        <v>8730</v>
      </c>
      <c r="P297" s="543" t="str">
        <f>IF(EXACT(O297,"Overseas Charities Operating in Jamaica"),"Medium",IF(EXACT(O297,"Muslim Groups/Foundations"),"Medium",IF(EXACT(O297,"Churches"),"Low",IF(EXACT(O297,"Benevolent Societies"),"Low",IF(EXACT(O297,"Alumni/Past Students'associations"),"Low",IF(EXACT(O297,"Schools(Government/Private)"),"Low",IF(EXACT(O297,"Govt.Based Trust/Charities"),"Low",IF(EXACT(O297,"Trust"),"Medium",IF(EXACT(O297,"Company Based Foundations"),"Medium",IF(EXACT(O297,"Other Foundations"),"Medium",IF(EXACT(O297,"Unincorporated Groups"),"Medium","")))))))))))</f>
        <v>Low</v>
      </c>
      <c r="Q297" s="543" t="s">
        <v>1193</v>
      </c>
      <c r="R297" s="543"/>
      <c r="S297" s="543" t="s">
        <v>10722</v>
      </c>
      <c r="T297" s="543" t="s">
        <v>1739</v>
      </c>
      <c r="U297" s="547" t="s">
        <v>7540</v>
      </c>
      <c r="V297" s="544">
        <f>SUM(G297)</f>
        <v>43693</v>
      </c>
      <c r="W297" s="544">
        <v>45204</v>
      </c>
      <c r="X297" s="542" t="s">
        <v>4745</v>
      </c>
      <c r="Y297" s="606">
        <v>1</v>
      </c>
    </row>
    <row r="298" spans="1:25" ht="65" x14ac:dyDescent="0.35">
      <c r="A298" s="513" t="s">
        <v>11535</v>
      </c>
      <c r="B298" s="582"/>
      <c r="C298" s="558" t="str">
        <f ca="1">IF(G298&lt;TODAY(),"Expired","Active")</f>
        <v>Expired</v>
      </c>
      <c r="D298" s="558" t="s">
        <v>3586</v>
      </c>
      <c r="E298" s="559">
        <v>43486</v>
      </c>
      <c r="F298" s="559">
        <v>45637</v>
      </c>
      <c r="G298" s="559">
        <f>DATE(YEAR(F298)+1,MONTH(F298),DAY(F298)-1)</f>
        <v>46001</v>
      </c>
      <c r="H298" s="558" t="s">
        <v>4908</v>
      </c>
      <c r="I298" s="558" t="s">
        <v>3121</v>
      </c>
      <c r="J298" s="558" t="s">
        <v>14658</v>
      </c>
      <c r="K298" s="558" t="s">
        <v>11728</v>
      </c>
      <c r="L298" s="558" t="s">
        <v>5123</v>
      </c>
      <c r="M298" s="558" t="s">
        <v>3640</v>
      </c>
      <c r="N298" s="562" t="str">
        <f>IF(EXACT(M298,"C - COMPANY ACT"),"LP",IF(EXACT(M298,"V- VEST ACT (WITHIN PARLIAMENT) "),"LP",IF(EXACT(M298,"FS - FRIENDLY SOCIETIES ACT"),"LP",IF(EXACT(M298,"UN - UNICORPORATED"),"LA",""))))</f>
        <v>LP</v>
      </c>
      <c r="O298" s="558" t="s">
        <v>8725</v>
      </c>
      <c r="P298" s="558" t="str">
        <f>IF(EXACT(O298,"Overseas Charities Operating in Jamaica"),"Medium",IF(EXACT(O298,"Muslim Groups/Foundations"),"Medium",IF(EXACT(O298,"Churches"),"Low",IF(EXACT(O298,"Benevolent Societies"),"Low",IF(EXACT(O298,"Alumni/Past Students'associations"),"Low",IF(EXACT(O298,"Schools(Government/Private)"),"Low",IF(EXACT(O298,"Govt.Based Trust/Charities"),"Low",IF(EXACT(O298,"Trust"),"Medium",IF(EXACT(O298,"Company Based Foundations"),"Medium",IF(EXACT(O298,"Other Foundations"),"Medium",IF(EXACT(O298,"Unincorporated Groups"),"Medium","")))))))))))</f>
        <v>Medium</v>
      </c>
      <c r="Q298" s="558" t="s">
        <v>14654</v>
      </c>
      <c r="R298" s="558"/>
      <c r="S298" s="560" t="s">
        <v>10723</v>
      </c>
      <c r="T298" s="558" t="s">
        <v>14655</v>
      </c>
      <c r="U298" s="561" t="s">
        <v>14656</v>
      </c>
      <c r="V298" s="559">
        <f>SUM(G298)</f>
        <v>46001</v>
      </c>
      <c r="W298" s="559">
        <v>46009</v>
      </c>
      <c r="X298" s="558" t="s">
        <v>15923</v>
      </c>
      <c r="Y298" s="608">
        <v>1</v>
      </c>
    </row>
    <row r="299" spans="1:25" ht="52" x14ac:dyDescent="0.35">
      <c r="A299" s="597"/>
      <c r="B299" s="600"/>
      <c r="C299" s="543" t="str">
        <f ca="1">IF(G299&lt;TODAY(),"Expired","Active")</f>
        <v>Expired</v>
      </c>
      <c r="D299" s="543" t="s">
        <v>3687</v>
      </c>
      <c r="E299" s="544">
        <v>43718</v>
      </c>
      <c r="F299" s="544">
        <f>E299</f>
        <v>43718</v>
      </c>
      <c r="G299" s="544">
        <f>DATE(YEAR(F299)+2,MONTH(F299),DAY(F299)-1)</f>
        <v>44448</v>
      </c>
      <c r="H299" s="543" t="s">
        <v>2385</v>
      </c>
      <c r="I299" s="543" t="s">
        <v>8646</v>
      </c>
      <c r="J299" s="543" t="s">
        <v>7576</v>
      </c>
      <c r="K299" s="543" t="s">
        <v>74</v>
      </c>
      <c r="L299" s="543" t="s">
        <v>15710</v>
      </c>
      <c r="M299" s="543"/>
      <c r="N299" s="545" t="str">
        <f>IF(EXACT(M299,"C - COMPANY ACT"),"LP",IF(EXACT(M299,"V- VEST ACT (WITHIN PARLIAMENT) "),"LP",IF(EXACT(M299,"FS - FRIENDLY SOCIETIES ACT"),"LP",IF(EXACT(M299,"UN - UNICORPORATED"),"LA",""))))</f>
        <v/>
      </c>
      <c r="O299" s="543" t="s">
        <v>8728</v>
      </c>
      <c r="P299" s="543" t="str">
        <f>IF(EXACT(O299,"Overseas Charities Operating in Jamaica"),"Medium",IF(EXACT(O299,"Muslim Groups/Foundations"),"Medium",IF(EXACT(O299,"Churches"),"Low",IF(EXACT(O299,"Benevolent Societies"),"Low",IF(EXACT(O299,"Alumni/Past Students'associations"),"Low",IF(EXACT(O299,"Schools(Government/Private)"),"Low",IF(EXACT(O299,"Govt.Based Trust/Charities"),"Low",IF(EXACT(O299,"Trust"),"Medium",IF(EXACT(O299,"Company Based Foundations"),"Medium",IF(EXACT(O299,"Other Foundations"),"Medium",IF(EXACT(O299,"Unincorporated Groups"),"Medium","")))))))))))</f>
        <v>Low</v>
      </c>
      <c r="Q299" s="543" t="s">
        <v>14419</v>
      </c>
      <c r="R299" s="543"/>
      <c r="S299" s="546" t="s">
        <v>7577</v>
      </c>
      <c r="T299" s="543" t="s">
        <v>14420</v>
      </c>
      <c r="U299" s="548" t="s">
        <v>14421</v>
      </c>
      <c r="V299" s="544">
        <f>SUM(G299)</f>
        <v>44448</v>
      </c>
      <c r="W299" s="544">
        <v>45560</v>
      </c>
      <c r="X299" s="542" t="s">
        <v>4745</v>
      </c>
      <c r="Y299" s="606">
        <v>1</v>
      </c>
    </row>
    <row r="300" spans="1:25" ht="39" x14ac:dyDescent="0.35">
      <c r="A300" s="511"/>
      <c r="B300" s="601"/>
      <c r="C300" s="416" t="str">
        <f ca="1">IF(G300&lt;TODAY(),"Expired","Active")</f>
        <v>Expired</v>
      </c>
      <c r="D300" s="416" t="s">
        <v>3731</v>
      </c>
      <c r="E300" s="563">
        <v>43899</v>
      </c>
      <c r="F300" s="563">
        <f>E300</f>
        <v>43899</v>
      </c>
      <c r="G300" s="563">
        <f>DATE(YEAR(F300)+2,MONTH(F300),DAY(F300)-1)</f>
        <v>44628</v>
      </c>
      <c r="H300" s="416" t="s">
        <v>2567</v>
      </c>
      <c r="I300" s="416" t="s">
        <v>8461</v>
      </c>
      <c r="J300" s="416" t="s">
        <v>7579</v>
      </c>
      <c r="K300" s="416" t="s">
        <v>24</v>
      </c>
      <c r="L300" s="416" t="s">
        <v>5123</v>
      </c>
      <c r="M300" s="416" t="s">
        <v>3640</v>
      </c>
      <c r="N300" s="564" t="str">
        <f>IF(EXACT(M300,"C - COMPANY ACT"),"LP",IF(EXACT(M300,"V- VEST ACT (WITHIN PARLIAMENT) "),"LP",IF(EXACT(M300,"FS - FRIENDLY SOCIETIES ACT"),"LP",IF(EXACT(M300,"UN - UNICORPORATED"),"LA",""))))</f>
        <v>LP</v>
      </c>
      <c r="O300" s="416" t="s">
        <v>8725</v>
      </c>
      <c r="P300" s="416" t="str">
        <f>IF(EXACT(O300,"Overseas Charities Operating in Jamaica"),"Medium",IF(EXACT(O300,"Muslim Groups/Foundations"),"Medium",IF(EXACT(O300,"Churches"),"Low",IF(EXACT(O300,"Benevolent Societies"),"Low",IF(EXACT(O300,"Alumni/Past Students'associations"),"Low",IF(EXACT(O300,"Schools(Government/Private)"),"Low",IF(EXACT(O300,"Govt.Based Trust/Charities"),"Low",IF(EXACT(O300,"Trust"),"Medium",IF(EXACT(O300,"Company Based Foundations"),"Medium",IF(EXACT(O300,"Other Foundations"),"Medium",IF(EXACT(O300,"Unincorporated Groups"),"Medium","")))))))))))</f>
        <v>Medium</v>
      </c>
      <c r="Q300" s="543" t="s">
        <v>16108</v>
      </c>
      <c r="R300" s="543"/>
      <c r="S300" s="416" t="s">
        <v>2147</v>
      </c>
      <c r="T300" s="543" t="s">
        <v>16109</v>
      </c>
      <c r="U300" s="548" t="s">
        <v>16110</v>
      </c>
      <c r="V300" s="544">
        <f>SUM(G300)</f>
        <v>44628</v>
      </c>
      <c r="W300" s="544">
        <v>46037</v>
      </c>
      <c r="X300" s="542" t="s">
        <v>4745</v>
      </c>
      <c r="Y300" s="606">
        <v>1</v>
      </c>
    </row>
    <row r="301" spans="1:25" ht="117" x14ac:dyDescent="0.35">
      <c r="A301" s="592"/>
      <c r="B301" s="600"/>
      <c r="C301" s="543" t="str">
        <f ca="1">IF(G301&lt;TODAY(),"Expired","Active")</f>
        <v>Expired</v>
      </c>
      <c r="D301" s="543" t="s">
        <v>2031</v>
      </c>
      <c r="E301" s="544">
        <v>43266</v>
      </c>
      <c r="F301" s="544">
        <f>E301</f>
        <v>43266</v>
      </c>
      <c r="G301" s="544">
        <f>DATE(YEAR(F301)+2,MONTH(F301),DAY(F301)-1)</f>
        <v>43996</v>
      </c>
      <c r="H301" s="543" t="s">
        <v>2032</v>
      </c>
      <c r="I301" s="543" t="s">
        <v>8464</v>
      </c>
      <c r="J301" s="543" t="s">
        <v>7586</v>
      </c>
      <c r="K301" s="543" t="s">
        <v>30</v>
      </c>
      <c r="L301" s="543" t="s">
        <v>15710</v>
      </c>
      <c r="M301" s="543" t="s">
        <v>3768</v>
      </c>
      <c r="N301" s="545" t="str">
        <f>IF(EXACT(M301,"C - COMPANY ACT"),"LP",IF(EXACT(M301,"V- VEST ACT (WITHIN PARLIAMENT) "),"LP",IF(EXACT(M301,"FS - FRIENDLY SOCIETIES ACT"),"LP",IF(EXACT(M301,"UN - UNICORPORATED"),"LA",""))))</f>
        <v>LP</v>
      </c>
      <c r="O301" s="543" t="s">
        <v>8730</v>
      </c>
      <c r="P301" s="543" t="str">
        <f>IF(EXACT(O301,"Overseas Charities Operating in Jamaica"),"Medium",IF(EXACT(O301,"Muslim Groups/Foundations"),"Medium",IF(EXACT(O301,"Churches"),"Low",IF(EXACT(O301,"Benevolent Societies"),"Low",IF(EXACT(O301,"Alumni/Past Students'associations"),"Low",IF(EXACT(O301,"Schools(Government/Private)"),"Low",IF(EXACT(O301,"Govt.Based Trust/Charities"),"Low",IF(EXACT(O301,"Trust"),"Medium",IF(EXACT(O301,"Company Based Foundations"),"Medium",IF(EXACT(O301,"Other Foundations"),"Medium",IF(EXACT(O301,"Unincorporated Groups"),"Medium","")))))))))))</f>
        <v>Low</v>
      </c>
      <c r="Q301" s="543" t="s">
        <v>14366</v>
      </c>
      <c r="R301" s="543"/>
      <c r="S301" s="546" t="s">
        <v>7587</v>
      </c>
      <c r="T301" s="543" t="s">
        <v>14367</v>
      </c>
      <c r="U301" s="548" t="s">
        <v>14368</v>
      </c>
      <c r="V301" s="544">
        <f>SUM(G301)</f>
        <v>43996</v>
      </c>
      <c r="W301" s="544">
        <v>45527</v>
      </c>
      <c r="X301" s="542" t="s">
        <v>4745</v>
      </c>
      <c r="Y301" s="606">
        <v>1</v>
      </c>
    </row>
    <row r="302" spans="1:25" ht="52" x14ac:dyDescent="0.35">
      <c r="A302" s="577"/>
      <c r="B302" s="578"/>
      <c r="C302" s="543" t="str">
        <f ca="1">IF(G302&lt;TODAY(),"Expired","Active")</f>
        <v>Expired</v>
      </c>
      <c r="D302" s="543" t="s">
        <v>3803</v>
      </c>
      <c r="E302" s="544">
        <v>44412</v>
      </c>
      <c r="F302" s="544">
        <v>44412</v>
      </c>
      <c r="G302" s="544">
        <f>DATE(YEAR(F302)+2,MONTH(F302),DAY(F302)-1)</f>
        <v>45141</v>
      </c>
      <c r="H302" s="543" t="s">
        <v>4113</v>
      </c>
      <c r="I302" s="543" t="s">
        <v>8466</v>
      </c>
      <c r="J302" s="543" t="s">
        <v>7590</v>
      </c>
      <c r="K302" s="543" t="s">
        <v>11728</v>
      </c>
      <c r="L302" s="543" t="s">
        <v>5123</v>
      </c>
      <c r="M302" s="543" t="s">
        <v>3640</v>
      </c>
      <c r="N302" s="545" t="str">
        <f>IF(EXACT(M302,"C - COMPANY ACT"),"LP",IF(EXACT(M302,"V- VEST ACT (WITHIN PARLIAMENT) "),"LP",IF(EXACT(M302,"FS - FRIENDLY SOCIETIES ACT"),"LP",IF(EXACT(M302,"UN - UNICORPORATED"),"LA",""))))</f>
        <v>LP</v>
      </c>
      <c r="O302" s="543" t="s">
        <v>8725</v>
      </c>
      <c r="P302" s="543" t="str">
        <f>IF(EXACT(O302,"Overseas Charities Operating in Jamaica"),"Medium",IF(EXACT(O302,"Muslim Groups/Foundations"),"Medium",IF(EXACT(O302,"Churches"),"Low",IF(EXACT(O302,"Benevolent Societies"),"Low",IF(EXACT(O302,"Alumni/Past Students'associations"),"Low",IF(EXACT(O302,"Schools(Government/Private)"),"Low",IF(EXACT(O302,"Govt.Based Trust/Charities"),"Low",IF(EXACT(O302,"Trust"),"Medium",IF(EXACT(O302,"Company Based Foundations"),"Medium",IF(EXACT(O302,"Other Foundations"),"Medium",IF(EXACT(O302,"Unincorporated Groups"),"Medium","")))))))))))</f>
        <v>Medium</v>
      </c>
      <c r="Q302" s="543" t="s">
        <v>16411</v>
      </c>
      <c r="R302" s="543"/>
      <c r="S302" s="546" t="s">
        <v>7591</v>
      </c>
      <c r="T302" s="543" t="s">
        <v>16412</v>
      </c>
      <c r="U302" s="548" t="s">
        <v>16413</v>
      </c>
      <c r="V302" s="544">
        <f>SUM(G302)</f>
        <v>45141</v>
      </c>
      <c r="W302" s="544">
        <v>46097</v>
      </c>
      <c r="X302" s="542" t="s">
        <v>4745</v>
      </c>
      <c r="Y302" s="606">
        <v>1</v>
      </c>
    </row>
    <row r="303" spans="1:25" ht="117" x14ac:dyDescent="0.35">
      <c r="A303" s="597"/>
      <c r="B303" s="600"/>
      <c r="C303" s="543" t="str">
        <f ca="1">IF(G303&lt;TODAY(),"Expired","Active")</f>
        <v>Expired</v>
      </c>
      <c r="D303" s="543" t="s">
        <v>1472</v>
      </c>
      <c r="E303" s="544">
        <v>42803</v>
      </c>
      <c r="F303" s="544">
        <f>E303</f>
        <v>42803</v>
      </c>
      <c r="G303" s="544">
        <f>DATE(YEAR(F303)+2,MONTH(F303),DAY(F303)-1)</f>
        <v>43532</v>
      </c>
      <c r="H303" s="543" t="s">
        <v>1480</v>
      </c>
      <c r="I303" s="543" t="s">
        <v>1488</v>
      </c>
      <c r="J303" s="543" t="s">
        <v>7592</v>
      </c>
      <c r="K303" s="543" t="s">
        <v>30</v>
      </c>
      <c r="L303" s="543" t="s">
        <v>15710</v>
      </c>
      <c r="M303" s="543"/>
      <c r="N303" s="545" t="str">
        <f>IF(EXACT(M303,"C - COMPANY ACT"),"LP",IF(EXACT(M303,"V- VEST ACT (WITHIN PARLIAMENT) "),"LP",IF(EXACT(M303,"FS - FRIENDLY SOCIETIES ACT"),"LP",IF(EXACT(M303,"UN - UNICORPORATED"),"LA",""))))</f>
        <v/>
      </c>
      <c r="O303" s="543" t="s">
        <v>8725</v>
      </c>
      <c r="P303" s="543" t="str">
        <f>IF(EXACT(O303,"Overseas Charities Operating in Jamaica"),"Medium",IF(EXACT(O303,"Muslim Groups/Foundations"),"Medium",IF(EXACT(O303,"Churches"),"Low",IF(EXACT(O303,"Benevolent Societies"),"Low",IF(EXACT(O303,"Alumni/Past Students'associations"),"Low",IF(EXACT(O303,"Schools(Government/Private)"),"Low",IF(EXACT(O303,"Govt.Based Trust/Charities"),"Low",IF(EXACT(O303,"Trust"),"Medium",IF(EXACT(O303,"Company Based Foundations"),"Medium",IF(EXACT(O303,"Other Foundations"),"Medium",IF(EXACT(O303,"Unincorporated Groups"),"Medium","")))))))))))</f>
        <v>Medium</v>
      </c>
      <c r="Q303" s="543" t="s">
        <v>1193</v>
      </c>
      <c r="R303" s="543"/>
      <c r="S303" s="546" t="s">
        <v>10730</v>
      </c>
      <c r="T303" s="543"/>
      <c r="U303" s="548"/>
      <c r="V303" s="544">
        <f>SUM(G303)</f>
        <v>43532</v>
      </c>
      <c r="W303" s="544">
        <v>45355</v>
      </c>
      <c r="X303" s="542" t="s">
        <v>4745</v>
      </c>
      <c r="Y303" s="606">
        <v>1</v>
      </c>
    </row>
    <row r="304" spans="1:25" ht="91" x14ac:dyDescent="0.35">
      <c r="A304" s="507" t="s">
        <v>4581</v>
      </c>
      <c r="B304" s="587"/>
      <c r="C304" s="543" t="str">
        <f ca="1">IF(G304&lt;TODAY(),"Expired","Active")</f>
        <v>Expired</v>
      </c>
      <c r="D304" s="543" t="s">
        <v>395</v>
      </c>
      <c r="E304" s="544">
        <v>42581</v>
      </c>
      <c r="F304" s="544">
        <f>E304</f>
        <v>42581</v>
      </c>
      <c r="G304" s="544">
        <f>DATE(YEAR(F304)+2,MONTH(F304),DAY(F304)-1)</f>
        <v>43310</v>
      </c>
      <c r="H304" s="543" t="s">
        <v>396</v>
      </c>
      <c r="I304" s="543" t="s">
        <v>7883</v>
      </c>
      <c r="J304" s="543" t="s">
        <v>7884</v>
      </c>
      <c r="K304" s="543" t="s">
        <v>5122</v>
      </c>
      <c r="L304" s="543" t="s">
        <v>5123</v>
      </c>
      <c r="M304" s="543"/>
      <c r="N304" s="543" t="str">
        <f>IF(EXACT(M304,"C - COMPANY ACT"),"LP",IF(EXACT(M304,"V- VEST ACT (WITHIN PARLIAMENT) "),"LP",IF(EXACT(M304,"FS - FRIENDLY SOCIETIES ACT"),"LP",IF(EXACT(M304,"UN - UNICORPORATED"),"LA",""))))</f>
        <v/>
      </c>
      <c r="O304" s="543" t="s">
        <v>8725</v>
      </c>
      <c r="P304" s="543" t="str">
        <f>IF(EXACT(O304,"Overseas Charities Operating in Jamaica"),"Medium",IF(EXACT(O304,"Muslim Groups/Foundations"),"Medium",IF(EXACT(O304,"Churches"),"Low",IF(EXACT(O304,"Benevolent Societies"),"Low",IF(EXACT(O304,"Alumni/Past Students Associations"),"Low",IF(EXACT(O304,"Schools(Government/Private)"),"Low",IF(EXACT(O304,"Govt.Based Trusts/Charities"),"Low",IF(EXACT(O304,"Trust"),"Medium",IF(EXACT(O304,"Company Based Foundations"),"Medium",IF(EXACT(O304,"Other Foundations"),"Medium",IF(EXACT(O304,"Unincorporated Groups"),"Medium","")))))))))))</f>
        <v>Medium</v>
      </c>
      <c r="Q304" s="543" t="s">
        <v>1193</v>
      </c>
      <c r="R304" s="543"/>
      <c r="S304" s="543" t="s">
        <v>7906</v>
      </c>
      <c r="T304" s="543" t="s">
        <v>7907</v>
      </c>
      <c r="U304" s="543" t="s">
        <v>7867</v>
      </c>
      <c r="V304" s="544">
        <f>SUM(G304)</f>
        <v>43310</v>
      </c>
      <c r="W304" s="544">
        <v>42192</v>
      </c>
      <c r="X304" s="542" t="s">
        <v>4745</v>
      </c>
      <c r="Y304" s="606">
        <v>1</v>
      </c>
    </row>
    <row r="305" spans="1:25" ht="65" x14ac:dyDescent="0.35">
      <c r="A305" s="507"/>
      <c r="B305" s="587"/>
      <c r="C305" s="543" t="str">
        <f ca="1">IF(G305&lt;TODAY(),"Expired","Active")</f>
        <v>Expired</v>
      </c>
      <c r="D305" s="543" t="s">
        <v>63</v>
      </c>
      <c r="E305" s="544">
        <v>41708</v>
      </c>
      <c r="F305" s="544">
        <f>E305</f>
        <v>41708</v>
      </c>
      <c r="G305" s="544">
        <f>DATE(YEAR(F305)+2,MONTH(F305),DAY(F305)-1)</f>
        <v>42438</v>
      </c>
      <c r="H305" s="543" t="s">
        <v>64</v>
      </c>
      <c r="I305" s="543" t="s">
        <v>3237</v>
      </c>
      <c r="J305" s="543" t="s">
        <v>7597</v>
      </c>
      <c r="K305" s="543" t="s">
        <v>5122</v>
      </c>
      <c r="L305" s="543" t="s">
        <v>5123</v>
      </c>
      <c r="M305" s="543" t="s">
        <v>3640</v>
      </c>
      <c r="N305" s="545" t="str">
        <f>IF(EXACT(M305,"C - COMPANY ACT"),"LP",IF(EXACT(M305,"V- VEST ACT (WITHIN PARLIAMENT) "),"LP",IF(EXACT(M305,"FS - FRIENDLY SOCIETIES ACT"),"LP",IF(EXACT(M305,"UN - UNICORPORATED"),"LA",""))))</f>
        <v>LP</v>
      </c>
      <c r="O305" s="543" t="s">
        <v>8725</v>
      </c>
      <c r="P305" s="543" t="str">
        <f>IF(EXACT(O305,"Overseas Charities Operating in Jamaica"),"Medium",IF(EXACT(O305,"Muslim Groups/Foundations"),"Medium",IF(EXACT(O305,"Churches"),"Low",IF(EXACT(O305,"Benevolent Societies"),"Low",IF(EXACT(O305,"Alumni/Past Students'associations"),"Low",IF(EXACT(O305,"Schools(Government/Private)"),"Low",IF(EXACT(O305,"Govt.Based Trust/Charities"),"Low",IF(EXACT(O305,"Trust"),"Medium",IF(EXACT(O305,"Company Based Foundations"),"Medium",IF(EXACT(O305,"Other Foundations"),"Medium",IF(EXACT(O305,"Unincorporated Groups"),"Medium","")))))))))))</f>
        <v>Medium</v>
      </c>
      <c r="Q305" s="543" t="s">
        <v>1193</v>
      </c>
      <c r="R305" s="543"/>
      <c r="S305" s="543" t="s">
        <v>455</v>
      </c>
      <c r="T305" s="543" t="s">
        <v>9035</v>
      </c>
      <c r="U305" s="548" t="s">
        <v>7598</v>
      </c>
      <c r="V305" s="544">
        <f>SUM(G305)</f>
        <v>42438</v>
      </c>
      <c r="W305" s="544">
        <v>44987</v>
      </c>
      <c r="X305" s="542" t="s">
        <v>4745</v>
      </c>
      <c r="Y305" s="606">
        <v>1</v>
      </c>
    </row>
    <row r="306" spans="1:25" ht="42" x14ac:dyDescent="0.35">
      <c r="A306" s="577"/>
      <c r="B306" s="578"/>
      <c r="C306" s="543" t="str">
        <f ca="1">IF(G306&lt;TODAY(),"Expired","Active")</f>
        <v>Expired</v>
      </c>
      <c r="D306" s="543" t="s">
        <v>3694</v>
      </c>
      <c r="E306" s="544">
        <v>43878</v>
      </c>
      <c r="F306" s="544">
        <f>E306</f>
        <v>43878</v>
      </c>
      <c r="G306" s="544">
        <f>DATE(YEAR(F306)+2,MONTH(F306),DAY(F306)-1)</f>
        <v>44608</v>
      </c>
      <c r="H306" s="543" t="s">
        <v>2547</v>
      </c>
      <c r="I306" s="543" t="s">
        <v>16781</v>
      </c>
      <c r="J306" s="543" t="s">
        <v>7608</v>
      </c>
      <c r="K306" s="543" t="s">
        <v>1143</v>
      </c>
      <c r="L306" s="543" t="s">
        <v>5123</v>
      </c>
      <c r="M306" s="543"/>
      <c r="N306" s="545" t="str">
        <f>IF(EXACT(M306,"C - COMPANY ACT"),"LP",IF(EXACT(M306,"V- VEST ACT (WITHIN PARLIAMENT) "),"LP",IF(EXACT(M306,"FS - FRIENDLY SOCIETIES ACT"),"LP",IF(EXACT(M306,"UN - UNICORPORATED"),"LA",""))))</f>
        <v/>
      </c>
      <c r="O306" s="543" t="s">
        <v>8728</v>
      </c>
      <c r="P306" s="543" t="str">
        <f>IF(EXACT(O306,"Overseas Charities Operating in Jamaica"),"Medium",IF(EXACT(O306,"Muslim Groups/Foundations"),"Medium",IF(EXACT(O306,"Churches"),"Low",IF(EXACT(O306,"Benevolent Societies"),"Low",IF(EXACT(O306,"Alumni/Past Students'associations"),"Low",IF(EXACT(O306,"Schools(Government/Private)"),"Low",IF(EXACT(O306,"Govt.Based Trust/Charities"),"Low",IF(EXACT(O306,"Trust"),"Medium",IF(EXACT(O306,"Company Based Foundations"),"Medium",IF(EXACT(O306,"Other Foundations"),"Medium",IF(EXACT(O306,"Unincorporated Groups"),"Medium","")))))))))))</f>
        <v>Low</v>
      </c>
      <c r="Q306" s="543" t="s">
        <v>16775</v>
      </c>
      <c r="R306" s="543"/>
      <c r="S306" s="546" t="s">
        <v>2147</v>
      </c>
      <c r="T306" s="543" t="s">
        <v>16778</v>
      </c>
      <c r="U306" s="548" t="s">
        <v>16777</v>
      </c>
      <c r="V306" s="544">
        <f>SUM(G306)</f>
        <v>44608</v>
      </c>
      <c r="W306" s="544">
        <v>46202</v>
      </c>
      <c r="X306" s="542" t="s">
        <v>4745</v>
      </c>
      <c r="Y306" s="606">
        <v>1</v>
      </c>
    </row>
    <row r="307" spans="1:25" ht="65.5" thickBot="1" x14ac:dyDescent="0.4">
      <c r="A307" s="597"/>
      <c r="B307" s="600"/>
      <c r="C307" s="543" t="str">
        <f ca="1">IF(G307&lt;TODAY(),"Expired","Active")</f>
        <v>Expired</v>
      </c>
      <c r="D307" s="543" t="s">
        <v>2073</v>
      </c>
      <c r="E307" s="544">
        <v>43315</v>
      </c>
      <c r="F307" s="544">
        <f>E307</f>
        <v>43315</v>
      </c>
      <c r="G307" s="544">
        <f>DATE(YEAR(F307)+2,MONTH(F307),DAY(F307)-1)</f>
        <v>44045</v>
      </c>
      <c r="H307" s="543" t="s">
        <v>2074</v>
      </c>
      <c r="I307" s="543" t="s">
        <v>8469</v>
      </c>
      <c r="J307" s="543" t="s">
        <v>7610</v>
      </c>
      <c r="K307" s="543" t="s">
        <v>30</v>
      </c>
      <c r="L307" s="543" t="s">
        <v>15710</v>
      </c>
      <c r="M307" s="543" t="s">
        <v>3640</v>
      </c>
      <c r="N307" s="545" t="str">
        <f>IF(EXACT(M307,"C - COMPANY ACT"),"LP",IF(EXACT(M307,"V- VEST ACT (WITHIN PARLIAMENT) "),"LP",IF(EXACT(M307,"FS - FRIENDLY SOCIETIES ACT"),"LP",IF(EXACT(M307,"UN - UNICORPORATED"),"LA",""))))</f>
        <v>LP</v>
      </c>
      <c r="O307" s="543" t="s">
        <v>8728</v>
      </c>
      <c r="P307" s="543" t="str">
        <f>IF(EXACT(O307,"Overseas Charities Operating in Jamaica"),"Medium",IF(EXACT(O307,"Muslim Groups/Foundations"),"Medium",IF(EXACT(O307,"Churches"),"Low",IF(EXACT(O307,"Benevolent Societies"),"Low",IF(EXACT(O307,"Alumni/Past Students'associations"),"Low",IF(EXACT(O307,"Schools(Government/Private)"),"Low",IF(EXACT(O307,"Govt.Based Trust/Charities"),"Low",IF(EXACT(O307,"Trust"),"Medium",IF(EXACT(O307,"Company Based Foundations"),"Medium",IF(EXACT(O307,"Other Foundations"),"Medium",IF(EXACT(O307,"Unincorporated Groups"),"Medium","")))))))))))</f>
        <v>Low</v>
      </c>
      <c r="Q307" s="543" t="s">
        <v>1193</v>
      </c>
      <c r="R307" s="543"/>
      <c r="S307" s="546" t="s">
        <v>10423</v>
      </c>
      <c r="T307" s="543" t="s">
        <v>4211</v>
      </c>
      <c r="U307" s="548" t="s">
        <v>7611</v>
      </c>
      <c r="V307" s="544">
        <f>SUM(G307)</f>
        <v>44045</v>
      </c>
      <c r="W307" s="544">
        <v>45294</v>
      </c>
      <c r="X307" s="542" t="s">
        <v>13196</v>
      </c>
      <c r="Y307" s="606">
        <v>1</v>
      </c>
    </row>
    <row r="308" spans="1:25" ht="26.5" thickBot="1" x14ac:dyDescent="0.65">
      <c r="A308" s="536"/>
      <c r="B308" s="614"/>
      <c r="C308" s="615"/>
      <c r="D308" s="615"/>
      <c r="E308" s="616"/>
      <c r="F308" s="616"/>
      <c r="G308" s="616"/>
      <c r="H308" s="615"/>
      <c r="I308" s="617"/>
      <c r="J308" s="617"/>
      <c r="K308" s="615"/>
      <c r="L308" s="615"/>
      <c r="M308" s="615"/>
      <c r="N308" s="615"/>
      <c r="O308" s="615"/>
      <c r="P308" s="615"/>
      <c r="Q308" s="617"/>
      <c r="R308" s="618"/>
      <c r="S308" s="617"/>
      <c r="T308" s="617"/>
      <c r="U308" s="617"/>
      <c r="V308" s="616"/>
      <c r="W308" s="616"/>
      <c r="X308" s="619"/>
      <c r="Y308" s="613">
        <f>SUM(Y2:Y307)</f>
        <v>315</v>
      </c>
    </row>
  </sheetData>
  <sortState xmlns:xlrd2="http://schemas.microsoft.com/office/spreadsheetml/2017/richdata2" ref="A2:Z307">
    <sortCondition ref="I2:I307"/>
  </sortState>
  <phoneticPr fontId="58" type="noConversion"/>
  <conditionalFormatting sqref="C2:C307">
    <cfRule type="containsText" dxfId="166" priority="21" operator="containsText" text="Active">
      <formula>NOT(ISERROR(SEARCH("Active",C2)))</formula>
    </cfRule>
  </conditionalFormatting>
  <dataValidations count="4">
    <dataValidation type="list" allowBlank="1" showInputMessage="1" showErrorMessage="1" sqref="P293:R293" xr:uid="{00000000-0002-0000-2200-000000000000}">
      <formula1>"ANIMAL,POVERTY RELIEF,CHILDREN HOME,CHURCH/MINISTRY,CIVIC GROUP,COMMUNITY DEVELOPMENT,CORPORATE,DEVELOPMENT FUND,EDUCATION,ENDOWMENT FUND,ENVIRONMENT,FOUNDATION/TRUST,HOME,HOSPITAL/HEALTH CARE,INFIRMARY,PERFORMING ART,SENIOR CITIZENS,SERVICE CLUBS,SPORTS,"</formula1>
    </dataValidation>
    <dataValidation type="list" allowBlank="1" showInputMessage="1" showErrorMessage="1" sqref="M293 M295 M304 M287:M288 M284 M256:M257 M272 M299:M301 M259:M261 M277:M279 M250:M252 M233:M234 M247 M245 M243 M237:M241 M230:M231 M228 M222:M223 M225 M219 M214 M203:M204 M199:M200 M194:M195 M176:M177 M179 M189:M191 M184 M186 M181:M182 M171:M172 M153:M154 M156:M159 M164:M167 M169 M138:M140 M146:M147 M149:M151 M129:M131 M110:M111 M123:M125 M102 M100 M96:M97 M207:M211 M84:M85 M87:M94 M113:M121 M133:M136 M75:M76 M78:M82 M72 M70 M64:M66 M62 M59:M60 M54:M57 M47:M48 M51 M45 M26 M36:M43 M33 M30 M23 M13:M16 M18 M10 M5:M8 M3" xr:uid="{00000000-0002-0000-2200-000001000000}">
      <formula1>"UN - UNICORPORATED, V- VEST ACT (WITHIN PARLIAMENT) , C - COMPANY ACT, FS - FRIENDLY SOCIETIES ACT"</formula1>
    </dataValidation>
    <dataValidation type="list" allowBlank="1" showInputMessage="1" showErrorMessage="1" sqref="M303 M285:M286 M242 M280:M283 M289:M292 M305 M262:M263 M258 M254:M255 M248:M249 M235:M236 M246 M244 M273:M276 M229 M220:M221 M224 M212:M213 M215:M218 M201:M202 M205:M206 M192:M193 M196:M198 M178 M185 M187:M188 M180 M183 M152 M160:M162 M168 M170 M173:M175 M137 M141:M145 M148 M126:M128 M132 M112 M101 M86 M83 M95 M98:M99 M103:M109 M122 M226:M227 M232 M265:M271 M77 M73:M74 M71 M68:M69 M63 M61 M58 M52:M53 M49:M50 M46 M44 M34:M35 M31:M32 M19:M22 M27:M29 M24:M25 M17 M11:M12 M9 M4" xr:uid="{00000000-0002-0000-2200-000002000000}">
      <formula1>"V    - Vest Act (within Parliament),C    - Company Act,FS   - Friendly Societies Act"</formula1>
    </dataValidation>
    <dataValidation type="list" allowBlank="1" showInputMessage="1" showErrorMessage="1" sqref="O2:O307" xr:uid="{00000000-0002-0000-2200-000003000000}">
      <formula1>"Overseas Charities Operating in Jamaica,Muslim Groups/Foundation,Churches,Benevolent Societies,Alumni/Past Students'associations,Schools(Government/Private),Govt.Based Trust/Charities,Trust,Company Based Foundations,Other Foundations,Unincorporated Groups"</formula1>
    </dataValidation>
  </dataValidations>
  <hyperlinks>
    <hyperlink ref="U164" r:id="rId1" display="INFO.NESTLE@JM.NESTLE.COM" xr:uid="{00000000-0004-0000-2200-000000000000}"/>
    <hyperlink ref="U51" r:id="rId2" display="educarefj@gmail.com" xr:uid="{00000000-0004-0000-2200-000001000000}"/>
    <hyperlink ref="U135" r:id="rId3" display="donatetojamaica@gmail.com" xr:uid="{00000000-0004-0000-2200-000002000000}"/>
    <hyperlink ref="U203" r:id="rId4" display="reachdem@gmail.com" xr:uid="{00000000-0004-0000-2200-000003000000}"/>
    <hyperlink ref="U168" r:id="rId5" display="info@nextgencreators.com" xr:uid="{00000000-0004-0000-2200-000004000000}"/>
    <hyperlink ref="U111" r:id="rId6" display="kevoy1@yahoo.com" xr:uid="{00000000-0004-0000-2200-000005000000}"/>
    <hyperlink ref="U156" r:id="rId7" display="naomi_samuda@yahoo.com" xr:uid="{00000000-0004-0000-2200-000006000000}"/>
    <hyperlink ref="U232" r:id="rId8" display="romainemitchell123@gmail.com" xr:uid="{00000000-0004-0000-2200-000007000000}"/>
    <hyperlink ref="U222" r:id="rId9" xr:uid="{00000000-0004-0000-2200-000008000000}"/>
    <hyperlink ref="U95" r:id="rId10" display="info@braced-jamhabitat.org" xr:uid="{00000000-0004-0000-2200-000009000000}"/>
    <hyperlink ref="U150" r:id="rId11" display="mochovillage@gmail.com" xr:uid="{00000000-0004-0000-2200-00000A000000}"/>
    <hyperlink ref="U118" r:id="rId12" display="knox.communitycollege@moey.gov.jm" xr:uid="{00000000-0004-0000-2200-00000B000000}"/>
    <hyperlink ref="U158" r:id="rId13" display="mountzionter@outlook.com" xr:uid="{00000000-0004-0000-2200-00000C000000}"/>
    <hyperlink ref="U109" r:id="rId14" display="jkellyfoundation@gmail.com" xr:uid="{00000000-0004-0000-2200-00000D000000}"/>
    <hyperlink ref="U228" r:id="rId15" display="sharedknowledgeinternational@gmail.com" xr:uid="{00000000-0004-0000-2200-00000E000000}"/>
    <hyperlink ref="U183" r:id="rId16" display="kosministries@gmail.com" xr:uid="{00000000-0004-0000-2200-00000F000000}"/>
    <hyperlink ref="U245" r:id="rId17" xr:uid="{00000000-0004-0000-2200-000011000000}"/>
    <hyperlink ref="U191" r:id="rId18" xr:uid="{00000000-0004-0000-2200-000012000000}"/>
    <hyperlink ref="U219" r:id="rId19" display="dianebernard@rad.org.jm" xr:uid="{00000000-0004-0000-2200-000014000000}"/>
    <hyperlink ref="U125" r:id="rId20" display="CARE@LIVEHEART2HEART.ORG" xr:uid="{00000000-0004-0000-2200-000015000000}"/>
    <hyperlink ref="U57" r:id="rId21" display="info@equipjamaica.com" xr:uid="{00000000-0004-0000-2200-000016000000}"/>
    <hyperlink ref="U142" r:id="rId22" display="grant4joy@gmail.com" xr:uid="{00000000-0004-0000-2200-000017000000}"/>
    <hyperlink ref="U76" r:id="rId23" display="gracefellowship19@gmail.com" xr:uid="{00000000-0004-0000-2200-000018000000}"/>
    <hyperlink ref="U65" r:id="rId24" display="eldaazan@gmail.com" xr:uid="{00000000-0004-0000-2200-000019000000}"/>
    <hyperlink ref="U12" r:id="rId25" xr:uid="{00000000-0004-0000-2200-00001A000000}"/>
    <hyperlink ref="U282" r:id="rId26" display="stanleyferuson1@gmail.com" xr:uid="{00000000-0004-0000-2200-00001B000000}"/>
    <hyperlink ref="U236" r:id="rId27" xr:uid="{00000000-0004-0000-2200-00001C000000}"/>
    <hyperlink ref="U273" r:id="rId28" xr:uid="{00000000-0004-0000-2200-00001D000000}"/>
    <hyperlink ref="U99" r:id="rId29" xr:uid="{00000000-0004-0000-2200-00001E000000}"/>
    <hyperlink ref="U97" r:id="rId30" xr:uid="{00000000-0004-0000-2200-00001F000000}"/>
    <hyperlink ref="U73" r:id="rId31" xr:uid="{00000000-0004-0000-2200-000020000000}"/>
    <hyperlink ref="U143" r:id="rId32" xr:uid="{3777652A-B64E-49E5-9315-BEAF481FE48C}"/>
    <hyperlink ref="U140" r:id="rId33" xr:uid="{D65E87B9-BD7B-45DC-82D1-E9A82530813F}"/>
    <hyperlink ref="U155" r:id="rId34" xr:uid="{6B5CE4E3-C396-402B-8C1F-BD280D2A332B}"/>
    <hyperlink ref="U286" r:id="rId35" display="vibesandpassion@gmail.com" xr:uid="{CC8BAA9E-E49D-45F1-82CC-69DA7248A28C}"/>
    <hyperlink ref="U291" r:id="rId36" display="scripturecontroll@gmail.com" xr:uid="{F753E41C-49A9-4EDA-A493-33E69ED93264}"/>
    <hyperlink ref="U269" r:id="rId37" display="nfjmanager@yahoo.com" xr:uid="{34BF319E-A643-471C-B2F3-22533CB4F0DA}"/>
    <hyperlink ref="U25" r:id="rId38" display="cei@flowja.com" xr:uid="{37A19FEE-B16F-4E6E-AB4B-AEEDC9EC7190}"/>
    <hyperlink ref="U290" r:id="rId39" display="karose@cwjamaica.com" xr:uid="{99939D40-B0DD-4D46-AB6A-19B63C0905E4}"/>
    <hyperlink ref="U113" r:id="rId40" xr:uid="{FC3AE9AC-F583-4D39-959F-2EDA7F375A47}"/>
    <hyperlink ref="U44" r:id="rId41" xr:uid="{32E35C9F-59F9-4BDB-8A1A-748EA0A750CB}"/>
    <hyperlink ref="U249" r:id="rId42" display="temple.faithdeliverance@gmail.com" xr:uid="{F1D71F61-64A3-4161-8853-8B83D9BE71F0}"/>
    <hyperlink ref="U199" r:id="rId43" display="bridgettebarrett@project-abroad.org" xr:uid="{E157E387-9F6E-42DF-9796-3983770A00F9}"/>
    <hyperlink ref="U91" r:id="rId44" display="HELLO@IRIEKIDZFOUNDATION.ORG" xr:uid="{2021D26F-ABF7-4994-B362-A35DDBD8D0BF}"/>
    <hyperlink ref="U124" r:id="rId45" display="kayds_mac@yahoo.com" xr:uid="{0480D9DE-8626-436A-BB78-77B60510B5D3}"/>
    <hyperlink ref="U98" r:id="rId46" display="jetlive1@gmail.com" xr:uid="{B42F01B8-47CE-4E48-98F5-73F0A4BCA027}"/>
    <hyperlink ref="U224" r:id="rId47" display="SAYONEFOUNDATION@YAHOO.COM" xr:uid="{719CBA9D-31D5-4D26-9FD4-31AEB934D0CC}"/>
    <hyperlink ref="U92" r:id="rId48" display="nirving@itech-caribbean.org" xr:uid="{614ADB89-A851-4AA7-9036-591CEEE05A7C}"/>
    <hyperlink ref="U59" r:id="rId49" display="support@fcbtrust.org" xr:uid="{BE3B4C23-52F5-459C-AC21-6FBC2DCC17CE}"/>
    <hyperlink ref="U307" r:id="rId50" display="zionmissioncc1@yahoo.com" xr:uid="{425633FC-DFC8-44B1-B679-796D824E57C5}"/>
    <hyperlink ref="U209" r:id="rId51" display="restoredholinesschurchsutton@yahoo.com" xr:uid="{218B01DC-01EE-4047-BADF-9EC6A9709502}"/>
    <hyperlink ref="U244" r:id="rId52" display="fruta.yutaro@gmail.com                                                                            " xr:uid="{F6306C60-D151-452D-89A6-CEF3A0D942AD}"/>
    <hyperlink ref="U53" r:id="rId53" xr:uid="{00BE2212-E058-4F2C-8204-901E973B49E8}"/>
    <hyperlink ref="U223" r:id="rId54" xr:uid="{177C90FF-0058-4D97-BAB5-6E95BC12B2A0}"/>
    <hyperlink ref="U21" r:id="rId55" display="brookslevelcitizenassoc@gmail.com" xr:uid="{6D70E905-09E9-4D77-9C5C-9B5F56EF7BD9}"/>
    <hyperlink ref="U115" r:id="rId56" display="ksattaentries@gmail.com" xr:uid="{384E7D07-B024-4A3A-9DB6-3BC347503022}"/>
    <hyperlink ref="U52" r:id="rId57" display="aynassociateslaw@gmail.com" xr:uid="{8B984B53-8587-43E6-9244-BC1A6E067FEF}"/>
    <hyperlink ref="U147" r:id="rId58" display="missionofcharityandlove@gmail.com" xr:uid="{F62CC7C2-E472-43C6-BC8F-8580FF42ACB3}"/>
    <hyperlink ref="U132" r:id="rId59" xr:uid="{A4C8E430-ADF3-47DF-B482-3AC75DD933E0}"/>
    <hyperlink ref="U54" r:id="rId60" display="bhalawoffice@cwjamaica.com" xr:uid="{2375FC55-1AFA-4B38-9878-54C0EFD49775}"/>
    <hyperlink ref="U294" r:id="rId61" display="jamaicatrust@gmail.com" xr:uid="{354A8FB9-5903-4365-BD29-290CA15502F4}"/>
    <hyperlink ref="U145" r:id="rId62" display="Iscott@MissionFour18.org" xr:uid="{B71C9F77-6F81-4230-8BF3-FEE5E6107397}"/>
    <hyperlink ref="U94" r:id="rId63" display="jailbreakdeliverancechurch@gmail.com" xr:uid="{22A8EF43-1B73-48A7-B90A-89F2EF97A62D}"/>
    <hyperlink ref="U267" r:id="rId64" display="mucaamosa@yahoo.com" xr:uid="{73C47B00-8662-4F24-B3C9-6FBB0009D625}"/>
    <hyperlink ref="U87" r:id="rId65" xr:uid="{35CF2EB9-ADC7-4F6D-BDBA-B8CC55C60D1F}"/>
    <hyperlink ref="U195" r:id="rId66" display="INDEFENCEOFQUALITY@GMAIL.COM" xr:uid="{4C8ED683-DDF7-4AEA-86E2-6C2A4C566D69}"/>
    <hyperlink ref="U67" r:id="rId67" display="dandmgaynair@gmail.com" xr:uid="{66541FF4-2AC1-41F1-855A-69B28C2A9D48}"/>
    <hyperlink ref="U74" r:id="rId68" display="church21@hotmail.com" xr:uid="{E32D2C03-8931-475D-8F07-3B8FAA11D7DC}"/>
    <hyperlink ref="U112" r:id="rId69" display="desmclarty@gmail.com" xr:uid="{76CC0E5E-2222-43B5-B498-F8908AD93B70}"/>
    <hyperlink ref="U261" r:id="rId70" display="thehouseofthelivinggod2018@gmail.com" xr:uid="{571AB358-BE11-46E0-9604-187BF69DF6ED}"/>
    <hyperlink ref="U202" r:id="rId71" display="oneilsmith1975@gmail.com" xr:uid="{705FF9BD-6057-404D-8304-44135A432DD4}"/>
    <hyperlink ref="U60" r:id="rId72" xr:uid="{95019BB5-C43D-4B92-8BC7-B365A0082A62}"/>
    <hyperlink ref="U130" r:id="rId73" display="vnp_preciousjewels@yahoo.com" xr:uid="{288C4F93-16D7-4E40-8299-503AD340FBCC}"/>
    <hyperlink ref="U40" r:id="rId74" display="orved23@gmail.com" xr:uid="{9EB80444-4CB2-4FA0-A144-2C8BDA34E6DD}"/>
    <hyperlink ref="U157" r:id="rId75" xr:uid="{4A82EEE1-66E6-4F52-B36E-0538555CFC1A}"/>
    <hyperlink ref="U146" r:id="rId76" display="winnilewis@gmail.com" xr:uid="{3F89B724-FAB9-4880-8C0F-90A9AB8DA4BC}"/>
    <hyperlink ref="U34" r:id="rId77" display="CCCWCNEWPORT@GMAIL.COM" xr:uid="{5906D20D-BFA6-4648-AB4B-1256A4BF5DCA}"/>
    <hyperlink ref="U123" r:id="rId78" display="yolandefender@gmail.com" xr:uid="{DFB3578B-41FD-4BBA-9E5F-D39156E83223}"/>
    <hyperlink ref="U235" r:id="rId79" xr:uid="{492E482D-D5D1-40EB-9D04-4357D2D05AF6}"/>
    <hyperlink ref="U242" r:id="rId80" xr:uid="{91C0CF17-D47A-42C6-9D10-F411C297B105}"/>
    <hyperlink ref="U243" r:id="rId81" display="stmarypc@yahoo.com" xr:uid="{2DC0299B-871B-45F7-8211-E691DE3BF736}"/>
    <hyperlink ref="U16" r:id="rId82" xr:uid="{BBD83152-EBD4-49F8-9971-6C213537EA50}"/>
    <hyperlink ref="U66" r:id="rId83" xr:uid="{8C62CB52-2D15-43E3-A3D9-AAFDD908DA98}"/>
    <hyperlink ref="U86" r:id="rId84" display="geoff-jan@yahoo.com" xr:uid="{35A555BD-1F21-477F-8FAE-98B5038E9518}"/>
    <hyperlink ref="U138" r:id="rId85" display="debbie-ann.gordon@daglegal.com" xr:uid="{04FEEC4A-DAB8-4DCE-8614-0DD4A92AE966}"/>
    <hyperlink ref="U42" r:id="rId86" display="JAMAICA@DEBATEMATE.COM" xr:uid="{A25400FA-D01B-4B85-A934-03E8AF58DB9E}"/>
    <hyperlink ref="U8" r:id="rId87" display="SDONKORJR@ANIDA.ORG" xr:uid="{E785C3CF-DBEC-4C04-96B0-AB7B2F10B136}"/>
    <hyperlink ref="U254" r:id="rId88" display="randlewis@gmail.com" xr:uid="{FF8F3BB5-2A1B-4B86-AB17-1C03304C1611}"/>
    <hyperlink ref="U299" r:id="rId89" display="youthempoweringyouthja@gmail.com" xr:uid="{76E27CDA-4435-4A71-A389-4291F7ED6601}"/>
    <hyperlink ref="U36" r:id="rId90" xr:uid="{3713ADBD-6DB3-48CD-80BE-3AFC14964FBC}"/>
    <hyperlink ref="U13" r:id="rId91" xr:uid="{1C80CCC0-8003-4B58-92E7-75FD629B83FD}"/>
    <hyperlink ref="U182" r:id="rId92" display="passcom@flowja.com" xr:uid="{B60DC19E-0052-4AA4-A00A-1059F4FE2C61}"/>
    <hyperlink ref="U24" r:id="rId93" display="englebert@caswi.org" xr:uid="{ECBCB97A-F416-4A7A-A2E9-46D18335EA19}"/>
    <hyperlink ref="U55" r:id="rId94" display="enfieldcdc2016@gmail.com" xr:uid="{9AEAE777-6FBC-4DAE-9B1A-E85475C13940}"/>
    <hyperlink ref="U185" r:id="rId95" display="pcebjam@gmail.com" xr:uid="{0C8BDBB0-D9F5-4FD0-B7BB-F69D7ABAC71B}"/>
    <hyperlink ref="U79" r:id="rId96" display="FEEDTHELESSFORTUNATE@YAHOO.COM" xr:uid="{D29F842C-AD34-4207-B26E-0550E0897C7F}"/>
    <hyperlink ref="U80" r:id="rId97" display="highlyblessfoundation@gmail.com" xr:uid="{B300AAB4-5A15-4418-ABBB-B1215951C2B2}"/>
    <hyperlink ref="U7" r:id="rId98" xr:uid="{1E279F4B-4A78-48A6-9D30-E7EC2A062D6E}"/>
    <hyperlink ref="U17" r:id="rId99" xr:uid="{2795C7E7-4CCB-41D6-BB93-065F39F667A0}"/>
    <hyperlink ref="U18" r:id="rId100" display="elmorechambers@gmail.com" xr:uid="{65C7A4BA-FADD-4A15-809D-40C2BF374EC4}"/>
    <hyperlink ref="U133" r:id="rId101" xr:uid="{329771F7-C8D2-42BE-81F4-5AF6CED80417}"/>
    <hyperlink ref="U78" r:id="rId102" display="hanoverpc@mlge.gov.jm" xr:uid="{AE0910CE-5B9D-463B-86D8-67A98CCADE32}"/>
    <hyperlink ref="U154" r:id="rId103" display="blagrove5@gmail.com" xr:uid="{13C5DF35-DD8C-408D-A9FC-2CF46CAE7632}"/>
    <hyperlink ref="U217" r:id="rId104" display="SIARCHAT@YAHOO.COM" xr:uid="{7DCE707D-436C-4104-9C01-1DD6358380AF}"/>
    <hyperlink ref="U227" r:id="rId105" display="servantsheartjamaica@yahoo.com" xr:uid="{72989B53-FA0A-4F20-8264-3A1FF56CA72B}"/>
    <hyperlink ref="U165" r:id="rId106" display="NEWGENCOJ@GMAIL.COM" xr:uid="{42669DF9-4E49-4A26-BBE4-83C3B3F21800}"/>
    <hyperlink ref="U179" r:id="rId107" xr:uid="{DF4D71CA-0AEB-4147-9830-62C4D20E7AB7}"/>
    <hyperlink ref="U11" r:id="rId108" xr:uid="{6449615F-F759-46AB-9D86-47A97222322C}"/>
    <hyperlink ref="U126" r:id="rId109" display="info@jamjf.com" xr:uid="{A7ED5009-F7CD-4FB3-86CA-685C244F6419}"/>
    <hyperlink ref="U46" r:id="rId110" display="dreamlivesfoundation@gmail.com" xr:uid="{B4C60ECF-1409-4E61-92E4-2BE5F70180F4}"/>
    <hyperlink ref="U22" r:id="rId111" xr:uid="{4DC1B17E-61D8-4428-AE0C-7B0216DB18A3}"/>
    <hyperlink ref="U69" r:id="rId112" display="info@girlzwithgoals.com" xr:uid="{2FE0453B-4D38-479B-B37E-4D8EFB2C1CF9}"/>
    <hyperlink ref="U47" r:id="rId113" display="Driministries1@verizon.net" xr:uid="{74A9852A-A97D-41A9-BD5B-4A88F6A3CA02}"/>
    <hyperlink ref="U287" r:id="rId114" display="VFPHDMINISTRIES@GMAIL.COM" xr:uid="{9F557C39-9FFD-4FA6-A530-49AD996B4A27}"/>
    <hyperlink ref="U49" r:id="rId115" display="EASTKINGSTONPORTROYAL@GMAIL.COM" xr:uid="{81CA4F4D-EDB0-4AF3-B506-20C090D0A6A0}"/>
    <hyperlink ref="U289" r:id="rId116" display="COLVILLEHOLGATE@AOL.COM" xr:uid="{76C1D4FE-2577-4C7F-B86B-1C29349BE6E8}"/>
    <hyperlink ref="U215" r:id="rId117" display="trithj@yahoo.com" xr:uid="{03535C10-B441-40BD-8573-DFA9B0DF40E6}"/>
    <hyperlink ref="U96" r:id="rId118" display="dionne.mckoy@gmail.com" xr:uid="{A3FC4F53-6FD5-444E-9824-3CA564F482BB}"/>
    <hyperlink ref="U148" r:id="rId119" display="Debbie-ann.gordon@daglegal.com" xr:uid="{0091076B-F7EA-43AC-A1AD-DEC7B57CDEF7}"/>
    <hyperlink ref="U259" r:id="rId120" display="info@kimnikvisions.org" xr:uid="{DC1C6247-052B-473C-B246-6B2AFE72A9F9}"/>
    <hyperlink ref="U30" r:id="rId121" xr:uid="{77AAB49C-3855-4EDD-9C2F-E220ADCDD89C}"/>
    <hyperlink ref="U198" r:id="rId122" display="project_link@hotmail.com" xr:uid="{3B7E2573-7B60-4C2B-A1BC-C0D353890F8A}"/>
    <hyperlink ref="U211" r:id="rId123" display="lisclayton77@hotmail.com" xr:uid="{3CF0B8C3-7DCB-4EDD-BDCD-C28363443984}"/>
    <hyperlink ref="U26" r:id="rId124" display="Queries.cgst@gmail.com" xr:uid="{91CBB94C-25D1-4729-8B15-A815EAB3E7F8}"/>
    <hyperlink ref="U250" r:id="rId125" display="dgfoundation20@gmail.com" xr:uid="{BCD46903-3741-4CF2-B1E3-E2F2B085CE99}"/>
    <hyperlink ref="U3" r:id="rId126" display="phenion@comcast.net" xr:uid="{EE270B25-7AEC-4826-AE39-543370BEB012}"/>
    <hyperlink ref="U204" r:id="rId127" display="beignitedja@gmail.com" xr:uid="{786323C4-4BFD-406A-844D-A9C6E3EF7E85}"/>
    <hyperlink ref="U186" r:id="rId128" xr:uid="{EF43C9BD-BFC9-4583-B738-0F56EEC0FB77}"/>
    <hyperlink ref="U220" r:id="rId129" display="lroye@hotmail.com" xr:uid="{FB625E79-502C-4F9B-B91E-724DE0CC5322}"/>
    <hyperlink ref="U206" r:id="rId130" display="wisdomsprinter@gmail.com" xr:uid="{278B5848-471C-4700-A60E-E317C20CADBA}"/>
    <hyperlink ref="U90" r:id="rId131" display="itgjamaica@gmail.com" xr:uid="{0FBA73EB-696D-4ACA-9B46-523FD6418D54}"/>
    <hyperlink ref="U29" r:id="rId132" xr:uid="{D992BC83-CED0-496E-BA82-C5A0DFF57D61}"/>
    <hyperlink ref="U285" r:id="rId133" xr:uid="{70CFD8AF-5D23-4070-ADB2-9503EB9818D1}"/>
    <hyperlink ref="U71" r:id="rId134" display="DORNABROWN7@GMAIL.COM" xr:uid="{BD4A2ECC-5E0C-499C-A310-DB6CD555400B}"/>
    <hyperlink ref="U248" r:id="rId135" display="info@teachittokids.org" xr:uid="{8B07CF73-13FC-453F-9133-D7E0C6007EB7}"/>
    <hyperlink ref="U108" r:id="rId136" display="paularos072@hotmail.com                                                                                                             " xr:uid="{3CAAEC13-E5C8-4C99-B3BB-749B0408605A}"/>
    <hyperlink ref="U110" r:id="rId137" display="juliemalcolmfoundation@gmail.com" xr:uid="{EA0DBC6D-D50E-4EAC-BACA-60E6702E2D9A}"/>
    <hyperlink ref="U221" r:id="rId138" xr:uid="{0CD932EB-BB0B-4D12-B66C-5C3B4563AA25}"/>
    <hyperlink ref="U102" r:id="rId139" xr:uid="{7463188A-0105-41F0-810B-8E38D37E6F44}"/>
    <hyperlink ref="U194" r:id="rId140" display="palmermarcia58@gmail.com" xr:uid="{DA5674C1-2C1C-41E9-B07D-CDF3D3383995}"/>
    <hyperlink ref="U10" r:id="rId141" display="info@al-mutaqeenftja.com" xr:uid="{74B88C72-0A0F-4F05-A31C-1ECE418C5E3E}"/>
    <hyperlink ref="U262" r:id="rId142" display="travis@jesuswayjam.org" xr:uid="{A959B2A9-5941-4E94-8BF2-67705A21416C}"/>
    <hyperlink ref="U272" r:id="rId143" display="newkingstonrotaract@gmail.com" xr:uid="{CC6CDC3A-2796-4786-A817-1A4EDF65BDEE}"/>
    <hyperlink ref="U161" r:id="rId144" display="interschoolnib@yahoo.com" xr:uid="{B3EC6BC4-BE71-4D41-AD6E-7982700CF45F}"/>
    <hyperlink ref="U28" r:id="rId145" xr:uid="{47896EC7-9425-4415-9235-9BF705C22C7D}"/>
    <hyperlink ref="U58" r:id="rId146" display="kingdomms123@gmail.com" xr:uid="{8D56FF34-0161-42FC-9F69-1B9CFB5C0D5B}"/>
    <hyperlink ref="U180" r:id="rId147" display="lylensharma@gmail.com" xr:uid="{B2C3901D-43E2-409E-8147-96544AB04848}"/>
    <hyperlink ref="U6" r:id="rId148" display="agapetaberacleja@gmail.com" xr:uid="{D1CA67ED-F8C5-4D71-BBB4-46C6C90F2A59}"/>
    <hyperlink ref="U190" r:id="rId149" display="tucker@tuckerlawllc.com" xr:uid="{6F36FB60-7DC4-433B-9DEF-DAF915954D23}"/>
    <hyperlink ref="U174" r:id="rId150" xr:uid="{4E7E9DA2-6288-4A6B-9384-0BFE69502F3E}"/>
    <hyperlink ref="U274" r:id="rId151" xr:uid="{3330A351-0C53-4184-8CFE-677314D4279D}"/>
    <hyperlink ref="U77" r:id="rId152" display="sean@greenblockd.com" xr:uid="{BB228332-4BA5-4DFA-9A75-1ACC7AB9DF19}"/>
    <hyperlink ref="U4" r:id="rId153" display="jaspices@acdivoca-jm.org" xr:uid="{C4A1E62B-1D37-4818-AE2C-1D0021D4EFC7}"/>
    <hyperlink ref="U293" r:id="rId154" display="dkjunction@yahoo.com" xr:uid="{A94711A6-53E0-4E83-894A-45EFF8256654}"/>
    <hyperlink ref="U201" r:id="rId155" display="ASSAK123@YAHOO.COM" xr:uid="{3CC9BFFE-FDE6-4635-B221-BD42EDC9A3E4}"/>
    <hyperlink ref="U196" r:id="rId156" display="info@princessessandladies.org" xr:uid="{56677863-90DB-410E-BCE1-7D6ECD26CC61}"/>
    <hyperlink ref="U263" r:id="rId157" display="advice@mentorinc.org" xr:uid="{861CAF6D-AAD3-4056-8D39-C1C14637E0FC}"/>
    <hyperlink ref="U9" r:id="rId158" xr:uid="{C584A7A6-4319-40DB-AC3A-8390D09280C5}"/>
    <hyperlink ref="U121" r:id="rId159" display="TAFARIPARKES@HOTMAIL.COM" xr:uid="{FF114B80-1DEC-444B-8CC7-07B8D515A74E}"/>
    <hyperlink ref="U252" r:id="rId160" display="acpjtreasurer@gmail.com" xr:uid="{4201A2D0-CF9B-4BFC-B41A-0D2091D9BB37}"/>
    <hyperlink ref="U120" r:id="rId161" xr:uid="{3EB785FE-3A30-41D2-954D-C8B63ACCB6AD}"/>
    <hyperlink ref="U68" r:id="rId162" xr:uid="{634A8018-ACAB-4D52-B7C4-BB4F8CC262E1}"/>
    <hyperlink ref="U276" r:id="rId163" xr:uid="{5F374F50-6DED-4AC2-A92D-C25B86140452}"/>
    <hyperlink ref="U62" r:id="rId164" xr:uid="{785BD455-E72E-4C12-A166-B0573FA66AE6}"/>
    <hyperlink ref="U193" r:id="rId165" display="princemorr2000@yahoo.com" xr:uid="{044378B3-025F-4B37-B837-EC8D5A33902B}"/>
    <hyperlink ref="U175" r:id="rId166" display="chiston_2000@yahoo.com" xr:uid="{F5E2F8F8-AF94-4951-91C3-17C5A465E34E}"/>
    <hyperlink ref="U136" r:id="rId167" xr:uid="{45C0F81A-7C07-45F3-9B47-4D7E698E40E1}"/>
  </hyperlinks>
  <pageMargins left="1" right="1" top="1" bottom="1" header="0.5" footer="0.5"/>
  <pageSetup paperSize="5" scale="31" fitToHeight="0" orientation="landscape" verticalDpi="598" r:id="rId168"/>
  <rowBreaks count="1" manualBreakCount="1">
    <brk id="291" max="23" man="1"/>
  </rowBreaks>
  <tableParts count="1">
    <tablePart r:id="rId169"/>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F6642-6892-41C4-B22E-73D63A34F4DE}">
  <sheetPr>
    <tabColor theme="9" tint="-0.249977111117893"/>
  </sheetPr>
  <dimension ref="A1:AA53"/>
  <sheetViews>
    <sheetView view="pageBreakPreview" zoomScale="90" zoomScaleNormal="90" zoomScaleSheetLayoutView="90" workbookViewId="0">
      <pane ySplit="1" topLeftCell="A2" activePane="bottomLeft" state="frozen"/>
      <selection pane="bottomLeft" activeCell="A5" sqref="A5"/>
    </sheetView>
  </sheetViews>
  <sheetFormatPr defaultRowHeight="14.5" x14ac:dyDescent="0.35"/>
  <cols>
    <col min="1" max="1" width="35.54296875" style="296" customWidth="1"/>
    <col min="2" max="2" width="16.81640625" style="296" customWidth="1"/>
    <col min="3" max="3" width="18" style="296" customWidth="1"/>
    <col min="4" max="4" width="25.90625" customWidth="1"/>
    <col min="5" max="7" width="25.90625" style="296" customWidth="1"/>
    <col min="8" max="8" width="51.36328125" style="296" customWidth="1"/>
    <col min="9" max="9" width="51.453125" style="296" customWidth="1"/>
    <col min="10" max="12" width="25.90625" style="296" customWidth="1"/>
    <col min="13" max="13" width="14.36328125" style="296" customWidth="1"/>
    <col min="14" max="14" width="25.90625" style="296" customWidth="1"/>
    <col min="15" max="15" width="14.36328125" style="296" customWidth="1"/>
    <col min="16" max="16" width="14.6328125" style="296" customWidth="1"/>
    <col min="17" max="17" width="34.6328125" style="296" customWidth="1"/>
    <col min="18" max="18" width="50.54296875" style="296" customWidth="1"/>
    <col min="19" max="19" width="25.90625" style="296" customWidth="1"/>
    <col min="20" max="20" width="20.36328125" style="296" customWidth="1"/>
    <col min="21" max="21" width="52.453125" style="296" customWidth="1"/>
    <col min="22" max="22" width="25.90625" style="296" customWidth="1"/>
    <col min="23" max="23" width="40.1796875" style="297" customWidth="1"/>
    <col min="24" max="25" width="25.90625" style="296" customWidth="1"/>
    <col min="26" max="26" width="39.6328125" style="296" customWidth="1"/>
    <col min="27" max="27" width="8.08984375" customWidth="1"/>
  </cols>
  <sheetData>
    <row r="1" spans="1:27" s="298" customFormat="1" ht="49.75" customHeight="1" x14ac:dyDescent="0.35">
      <c r="A1" s="238" t="s">
        <v>675</v>
      </c>
      <c r="B1" s="238" t="s">
        <v>4601</v>
      </c>
      <c r="C1" s="238" t="s">
        <v>0</v>
      </c>
      <c r="D1" s="239" t="s">
        <v>3566</v>
      </c>
      <c r="E1" s="240" t="s">
        <v>3567</v>
      </c>
      <c r="F1" s="240" t="s">
        <v>2463</v>
      </c>
      <c r="G1" s="240" t="s">
        <v>4</v>
      </c>
      <c r="H1" s="240" t="s">
        <v>645</v>
      </c>
      <c r="I1" s="240" t="s">
        <v>646</v>
      </c>
      <c r="J1" s="240" t="s">
        <v>1</v>
      </c>
      <c r="K1" s="240" t="s">
        <v>3756</v>
      </c>
      <c r="L1" s="240" t="s">
        <v>15651</v>
      </c>
      <c r="M1" s="240" t="s">
        <v>2947</v>
      </c>
      <c r="N1" s="240" t="s">
        <v>651</v>
      </c>
      <c r="O1" s="240" t="s">
        <v>8724</v>
      </c>
      <c r="P1" s="240" t="s">
        <v>15448</v>
      </c>
      <c r="Q1" s="240" t="s">
        <v>15449</v>
      </c>
      <c r="R1" s="241" t="s">
        <v>15450</v>
      </c>
      <c r="S1" s="241" t="s">
        <v>15451</v>
      </c>
      <c r="T1" s="240" t="s">
        <v>15452</v>
      </c>
      <c r="U1" s="240" t="s">
        <v>432</v>
      </c>
      <c r="V1" s="240" t="s">
        <v>647</v>
      </c>
      <c r="W1" s="240" t="s">
        <v>652</v>
      </c>
      <c r="X1" s="240" t="s">
        <v>4577</v>
      </c>
      <c r="Y1" s="240" t="s">
        <v>905</v>
      </c>
      <c r="Z1" s="242" t="s">
        <v>15453</v>
      </c>
      <c r="AA1" s="312" t="s">
        <v>15886</v>
      </c>
    </row>
    <row r="2" spans="1:27" ht="25" customHeight="1" x14ac:dyDescent="0.35">
      <c r="A2" s="234" t="s">
        <v>15505</v>
      </c>
      <c r="B2" s="234" t="str">
        <f t="shared" ref="B2:B9" ca="1" si="0">IF(F2&lt;TODAY(),"Expired","Active")</f>
        <v>Expired</v>
      </c>
      <c r="C2" s="234" t="s">
        <v>2466</v>
      </c>
      <c r="D2" s="251">
        <v>42920</v>
      </c>
      <c r="E2" s="251">
        <v>43650</v>
      </c>
      <c r="F2" s="265">
        <f t="shared" ref="F2:F11" si="1">DATE(YEAR(E2)+2,MONTH(E2),DAY(E2)-1)</f>
        <v>44380</v>
      </c>
      <c r="G2" s="234" t="s">
        <v>4607</v>
      </c>
      <c r="H2" s="236" t="s">
        <v>15538</v>
      </c>
      <c r="I2" s="20" t="s">
        <v>15539</v>
      </c>
      <c r="J2" s="20" t="s">
        <v>14</v>
      </c>
      <c r="K2" s="20" t="s">
        <v>3368</v>
      </c>
      <c r="L2" s="20"/>
      <c r="M2" s="20" t="s">
        <v>15456</v>
      </c>
      <c r="N2" s="19" t="s">
        <v>8727</v>
      </c>
      <c r="O2" s="20" t="s">
        <v>15456</v>
      </c>
      <c r="P2" s="20" t="s">
        <v>15456</v>
      </c>
      <c r="Q2" s="20" t="s">
        <v>15540</v>
      </c>
      <c r="R2" s="20" t="s">
        <v>15541</v>
      </c>
      <c r="S2" s="20" t="s">
        <v>15542</v>
      </c>
      <c r="T2" s="243">
        <v>42865</v>
      </c>
      <c r="U2" s="245" t="s">
        <v>15456</v>
      </c>
      <c r="V2" s="20" t="s">
        <v>15543</v>
      </c>
      <c r="W2" s="104" t="s">
        <v>15544</v>
      </c>
      <c r="X2" s="243">
        <v>43650</v>
      </c>
      <c r="Y2" s="237">
        <v>45490</v>
      </c>
      <c r="Z2" s="295" t="s">
        <v>15511</v>
      </c>
      <c r="AA2" s="311">
        <v>1</v>
      </c>
    </row>
    <row r="3" spans="1:27" ht="25" customHeight="1" x14ac:dyDescent="0.35">
      <c r="A3" s="278" t="s">
        <v>11535</v>
      </c>
      <c r="B3" s="34" t="str">
        <f t="shared" ca="1" si="0"/>
        <v>Expired</v>
      </c>
      <c r="C3" s="34" t="s">
        <v>2469</v>
      </c>
      <c r="D3" s="283">
        <v>43214</v>
      </c>
      <c r="E3" s="284">
        <v>43945</v>
      </c>
      <c r="F3" s="279">
        <f t="shared" si="1"/>
        <v>44674</v>
      </c>
      <c r="G3" s="34" t="s">
        <v>4609</v>
      </c>
      <c r="H3" s="32" t="s">
        <v>2470</v>
      </c>
      <c r="I3" s="34" t="s">
        <v>5290</v>
      </c>
      <c r="J3" s="34" t="s">
        <v>3409</v>
      </c>
      <c r="K3" s="34" t="s">
        <v>3368</v>
      </c>
      <c r="L3" s="32" t="s">
        <v>3640</v>
      </c>
      <c r="M3" s="285" t="str">
        <f>IF(EXACT(L3,"C - COMPANY ACT"),"LP",IF(EXACT(L3,"V- VEST ACT (WITHIN PARLIAMENT) "),"LP",IF(EXACT(L3,"FS - FRIENDLY SOCIETIES ACT"),"LP",IF(EXACT(L3,"UN - UNICORPORATED"),"LA",""))))</f>
        <v>LP</v>
      </c>
      <c r="N3" s="34" t="s">
        <v>8728</v>
      </c>
      <c r="O3" s="32" t="str">
        <f>IF(EXACT(N3,"Overseas Charities Operating in Jamaica"),"Medium",IF(EXACT(N3,"Muslim Groups/Foundations"),"Medium",IF(EXACT(N3,"Churches"),"Low",IF(EXACT(N3,"Benevolent Societies"),"Low",IF(EXACT(N3,"Alumni/Past Students Associations"),"Low",IF(EXACT(N3,"Schools(Government/Private)"),"Low",IF(EXACT(N3,"Govt.Based Trusts/Charities"),"Low",IF(EXACT(N3,"Trust"),"Medium",IF(EXACT(N3,"Company Based Foundations"),"Medium",IF(EXACT(N3,"Other Foundations"),"Medium",IF(EXACT(N3,"Unincorporated Groups"),"Medium","")))))))))))</f>
        <v>Low</v>
      </c>
      <c r="P3" s="326"/>
      <c r="Q3" s="34"/>
      <c r="R3" s="326"/>
      <c r="S3" s="327"/>
      <c r="T3" s="327"/>
      <c r="U3" s="281" t="s">
        <v>3361</v>
      </c>
      <c r="V3" s="34" t="s">
        <v>3362</v>
      </c>
      <c r="W3" s="330"/>
      <c r="X3" s="327"/>
      <c r="Y3" s="327" t="s">
        <v>15634</v>
      </c>
      <c r="Z3" s="106" t="s">
        <v>15598</v>
      </c>
      <c r="AA3" s="322">
        <v>1</v>
      </c>
    </row>
    <row r="4" spans="1:27" ht="25" customHeight="1" x14ac:dyDescent="0.35">
      <c r="A4" s="234" t="s">
        <v>15505</v>
      </c>
      <c r="B4" s="234" t="str">
        <f t="shared" ca="1" si="0"/>
        <v>Expired</v>
      </c>
      <c r="C4" s="234" t="s">
        <v>1184</v>
      </c>
      <c r="D4" s="251">
        <v>42446</v>
      </c>
      <c r="E4" s="266">
        <v>42446</v>
      </c>
      <c r="F4" s="265">
        <f t="shared" si="1"/>
        <v>43175</v>
      </c>
      <c r="G4" s="234" t="s">
        <v>1188</v>
      </c>
      <c r="H4" s="236" t="s">
        <v>1189</v>
      </c>
      <c r="I4" s="234" t="s">
        <v>15550</v>
      </c>
      <c r="J4" s="234" t="s">
        <v>18</v>
      </c>
      <c r="K4" s="234" t="s">
        <v>3368</v>
      </c>
      <c r="L4" s="267" t="s">
        <v>3640</v>
      </c>
      <c r="M4" s="268" t="s">
        <v>15456</v>
      </c>
      <c r="N4" s="234" t="s">
        <v>8727</v>
      </c>
      <c r="O4" s="235" t="s">
        <v>3517</v>
      </c>
      <c r="P4" s="235">
        <v>18</v>
      </c>
      <c r="Q4" s="236" t="s">
        <v>15551</v>
      </c>
      <c r="R4" s="236" t="s">
        <v>15552</v>
      </c>
      <c r="S4" s="236" t="s">
        <v>15553</v>
      </c>
      <c r="T4" s="269" t="s">
        <v>15554</v>
      </c>
      <c r="U4" s="270" t="s">
        <v>15456</v>
      </c>
      <c r="V4" s="271" t="s">
        <v>15555</v>
      </c>
      <c r="W4" s="331" t="s">
        <v>15556</v>
      </c>
      <c r="X4" s="251">
        <f>F4</f>
        <v>43175</v>
      </c>
      <c r="Y4" s="260"/>
      <c r="Z4" s="260"/>
      <c r="AA4" s="311">
        <v>1</v>
      </c>
    </row>
    <row r="5" spans="1:27" ht="25" customHeight="1" x14ac:dyDescent="0.35">
      <c r="A5" s="20"/>
      <c r="B5" s="20" t="str">
        <f t="shared" ca="1" si="0"/>
        <v>Expired</v>
      </c>
      <c r="C5" s="20" t="s">
        <v>4403</v>
      </c>
      <c r="D5" s="243">
        <v>44384</v>
      </c>
      <c r="E5" s="243">
        <v>44384</v>
      </c>
      <c r="F5" s="244">
        <f t="shared" si="1"/>
        <v>45113</v>
      </c>
      <c r="G5" s="20" t="s">
        <v>4614</v>
      </c>
      <c r="H5" s="236" t="s">
        <v>15533</v>
      </c>
      <c r="I5" s="20" t="s">
        <v>15534</v>
      </c>
      <c r="J5" s="20" t="s">
        <v>14</v>
      </c>
      <c r="K5" s="20" t="s">
        <v>3368</v>
      </c>
      <c r="L5" s="248" t="s">
        <v>3640</v>
      </c>
      <c r="M5" s="252" t="s">
        <v>15521</v>
      </c>
      <c r="N5" s="20" t="s">
        <v>8725</v>
      </c>
      <c r="O5" s="19" t="s">
        <v>15501</v>
      </c>
      <c r="P5" s="19">
        <v>5</v>
      </c>
      <c r="Q5" s="20" t="s">
        <v>15535</v>
      </c>
      <c r="R5" s="20" t="s">
        <v>15536</v>
      </c>
      <c r="S5" s="20" t="s">
        <v>15537</v>
      </c>
      <c r="T5" s="243">
        <v>44354</v>
      </c>
      <c r="U5" s="245" t="s">
        <v>4404</v>
      </c>
      <c r="V5" s="20" t="s">
        <v>4405</v>
      </c>
      <c r="W5" s="104" t="s">
        <v>5374</v>
      </c>
      <c r="X5" s="244">
        <v>45113</v>
      </c>
      <c r="Y5" s="260"/>
      <c r="Z5" s="295" t="s">
        <v>15511</v>
      </c>
      <c r="AA5" s="311">
        <v>1</v>
      </c>
    </row>
    <row r="6" spans="1:27" ht="25" customHeight="1" x14ac:dyDescent="0.35">
      <c r="A6" s="236" t="s">
        <v>15505</v>
      </c>
      <c r="B6" s="235" t="str">
        <f t="shared" ca="1" si="0"/>
        <v>Expired</v>
      </c>
      <c r="C6" s="235" t="s">
        <v>3370</v>
      </c>
      <c r="D6" s="237">
        <v>43907</v>
      </c>
      <c r="E6" s="277">
        <v>43907</v>
      </c>
      <c r="F6" s="277">
        <f t="shared" si="1"/>
        <v>44636</v>
      </c>
      <c r="G6" s="235" t="s">
        <v>15592</v>
      </c>
      <c r="H6" s="258" t="s">
        <v>3371</v>
      </c>
      <c r="I6" s="236" t="s">
        <v>15593</v>
      </c>
      <c r="J6" s="235" t="s">
        <v>14</v>
      </c>
      <c r="K6" s="235" t="s">
        <v>3368</v>
      </c>
      <c r="L6" s="235" t="s">
        <v>15594</v>
      </c>
      <c r="M6" s="235" t="s">
        <v>15456</v>
      </c>
      <c r="N6" s="20" t="s">
        <v>8725</v>
      </c>
      <c r="O6" s="232" t="s">
        <v>15456</v>
      </c>
      <c r="P6" s="232" t="s">
        <v>15456</v>
      </c>
      <c r="Q6" s="236" t="s">
        <v>15595</v>
      </c>
      <c r="R6" s="236" t="s">
        <v>15596</v>
      </c>
      <c r="S6" s="236" t="s">
        <v>15597</v>
      </c>
      <c r="T6" s="237">
        <v>43847</v>
      </c>
      <c r="U6" s="262" t="s">
        <v>3372</v>
      </c>
      <c r="V6" s="235"/>
      <c r="W6" s="332"/>
      <c r="X6" s="277">
        <f>F6</f>
        <v>44636</v>
      </c>
      <c r="Y6" s="237">
        <v>45551</v>
      </c>
      <c r="Z6" s="236" t="s">
        <v>15598</v>
      </c>
      <c r="AA6" s="311">
        <v>1</v>
      </c>
    </row>
    <row r="7" spans="1:27" ht="25" customHeight="1" x14ac:dyDescent="0.35">
      <c r="A7" s="20" t="s">
        <v>15505</v>
      </c>
      <c r="B7" s="20" t="str">
        <f t="shared" ca="1" si="0"/>
        <v>Expired</v>
      </c>
      <c r="C7" s="20" t="s">
        <v>2475</v>
      </c>
      <c r="D7" s="257" t="s">
        <v>15456</v>
      </c>
      <c r="E7" s="21">
        <v>43186</v>
      </c>
      <c r="F7" s="244">
        <f t="shared" si="1"/>
        <v>43916</v>
      </c>
      <c r="G7" s="19" t="s">
        <v>4622</v>
      </c>
      <c r="H7" s="236" t="s">
        <v>15512</v>
      </c>
      <c r="I7" s="19" t="s">
        <v>15513</v>
      </c>
      <c r="J7" s="19" t="s">
        <v>14</v>
      </c>
      <c r="K7" s="19" t="s">
        <v>3368</v>
      </c>
      <c r="L7" s="19" t="s">
        <v>3640</v>
      </c>
      <c r="M7" s="249"/>
      <c r="N7" s="20" t="s">
        <v>8728</v>
      </c>
      <c r="O7" s="19" t="s">
        <v>15514</v>
      </c>
      <c r="P7" s="19">
        <v>12</v>
      </c>
      <c r="Q7" s="252" t="s">
        <v>15515</v>
      </c>
      <c r="R7" s="19" t="s">
        <v>15516</v>
      </c>
      <c r="S7" s="252" t="s">
        <v>15517</v>
      </c>
      <c r="T7" s="253">
        <v>43167</v>
      </c>
      <c r="U7" s="245" t="s">
        <v>15456</v>
      </c>
      <c r="V7" s="20" t="s">
        <v>15518</v>
      </c>
      <c r="W7" s="104"/>
      <c r="X7" s="251">
        <f>F7</f>
        <v>43916</v>
      </c>
      <c r="Y7" s="260"/>
      <c r="Z7" s="295" t="s">
        <v>15511</v>
      </c>
      <c r="AA7" s="311">
        <v>1</v>
      </c>
    </row>
    <row r="8" spans="1:27" ht="25" customHeight="1" x14ac:dyDescent="0.35">
      <c r="A8" s="234" t="s">
        <v>15505</v>
      </c>
      <c r="B8" s="234" t="str">
        <f t="shared" ca="1" si="0"/>
        <v>Expired</v>
      </c>
      <c r="C8" s="234" t="s">
        <v>1746</v>
      </c>
      <c r="D8" s="251">
        <v>43014</v>
      </c>
      <c r="E8" s="266">
        <v>43744</v>
      </c>
      <c r="F8" s="265">
        <f t="shared" si="1"/>
        <v>44474</v>
      </c>
      <c r="G8" s="234" t="s">
        <v>4623</v>
      </c>
      <c r="H8" s="236" t="s">
        <v>15545</v>
      </c>
      <c r="I8" s="20" t="s">
        <v>15546</v>
      </c>
      <c r="J8" s="20" t="s">
        <v>14</v>
      </c>
      <c r="K8" s="20" t="s">
        <v>3368</v>
      </c>
      <c r="L8" s="248" t="s">
        <v>8849</v>
      </c>
      <c r="M8" s="249"/>
      <c r="N8" s="20" t="s">
        <v>8728</v>
      </c>
      <c r="O8" s="19" t="s">
        <v>15514</v>
      </c>
      <c r="P8" s="250">
        <v>11</v>
      </c>
      <c r="Q8" s="20" t="s">
        <v>15547</v>
      </c>
      <c r="R8" s="258" t="s">
        <v>15548</v>
      </c>
      <c r="S8" s="258" t="s">
        <v>15549</v>
      </c>
      <c r="T8" s="237">
        <v>42888</v>
      </c>
      <c r="U8" s="245" t="s">
        <v>15456</v>
      </c>
      <c r="V8" s="20"/>
      <c r="W8" s="333"/>
      <c r="X8" s="251">
        <v>44474</v>
      </c>
      <c r="Y8" s="260"/>
      <c r="Z8" s="260"/>
      <c r="AA8" s="311">
        <v>1</v>
      </c>
    </row>
    <row r="9" spans="1:27" ht="25" customHeight="1" x14ac:dyDescent="0.35">
      <c r="A9" s="20"/>
      <c r="B9" s="20" t="str">
        <f t="shared" ca="1" si="0"/>
        <v>Expired</v>
      </c>
      <c r="C9" s="20" t="s">
        <v>3378</v>
      </c>
      <c r="D9" s="243">
        <v>43686</v>
      </c>
      <c r="E9" s="247">
        <v>43686</v>
      </c>
      <c r="F9" s="244">
        <f t="shared" si="1"/>
        <v>44416</v>
      </c>
      <c r="G9" s="20" t="s">
        <v>4625</v>
      </c>
      <c r="H9" s="236" t="s">
        <v>15527</v>
      </c>
      <c r="I9" s="20" t="s">
        <v>15528</v>
      </c>
      <c r="J9" s="20" t="s">
        <v>14</v>
      </c>
      <c r="K9" s="19" t="s">
        <v>3368</v>
      </c>
      <c r="L9" s="248" t="s">
        <v>3640</v>
      </c>
      <c r="M9" s="252" t="s">
        <v>15521</v>
      </c>
      <c r="N9" s="20" t="s">
        <v>8732</v>
      </c>
      <c r="O9" s="19" t="s">
        <v>15501</v>
      </c>
      <c r="P9" s="19">
        <v>8</v>
      </c>
      <c r="Q9" s="252" t="s">
        <v>15529</v>
      </c>
      <c r="R9" s="252" t="s">
        <v>15530</v>
      </c>
      <c r="S9" s="252" t="s">
        <v>15531</v>
      </c>
      <c r="T9" s="237">
        <v>43602</v>
      </c>
      <c r="U9" s="245" t="s">
        <v>5021</v>
      </c>
      <c r="V9" s="235">
        <v>8769405492</v>
      </c>
      <c r="W9" s="334" t="s">
        <v>15532</v>
      </c>
      <c r="X9" s="237">
        <v>44416</v>
      </c>
      <c r="Y9" s="260"/>
      <c r="Z9" s="295" t="s">
        <v>15511</v>
      </c>
      <c r="AA9" s="311">
        <v>1</v>
      </c>
    </row>
    <row r="10" spans="1:27" ht="25" customHeight="1" x14ac:dyDescent="0.35">
      <c r="A10" s="234" t="s">
        <v>15505</v>
      </c>
      <c r="B10" s="234" t="s">
        <v>15455</v>
      </c>
      <c r="C10" s="234" t="s">
        <v>8626</v>
      </c>
      <c r="D10" s="234" t="s">
        <v>15456</v>
      </c>
      <c r="E10" s="266">
        <v>44866</v>
      </c>
      <c r="F10" s="251">
        <f t="shared" si="1"/>
        <v>45596</v>
      </c>
      <c r="G10" s="234" t="s">
        <v>4626</v>
      </c>
      <c r="H10" s="236" t="s">
        <v>15574</v>
      </c>
      <c r="I10" s="234" t="s">
        <v>5528</v>
      </c>
      <c r="J10" s="234" t="s">
        <v>3380</v>
      </c>
      <c r="K10" s="234" t="s">
        <v>3368</v>
      </c>
      <c r="L10" s="267" t="s">
        <v>3640</v>
      </c>
      <c r="M10" s="268" t="str">
        <f>IF(EXACT(L10,"C - COMPANY ACT"),"LP",IF(EXACT(L10,"V- VEST ACT (WITHIN PARLIAMENT) "),"LP",IF(EXACT(L10,"FS - FRIENDLY SOCIETIES ACT"),"LP",IF(EXACT(L10,"UN - UNICORPORATED"),"LA",""))))</f>
        <v>LP</v>
      </c>
      <c r="N10" s="234" t="s">
        <v>8732</v>
      </c>
      <c r="O10" s="235" t="s">
        <v>3517</v>
      </c>
      <c r="P10" s="235">
        <v>14</v>
      </c>
      <c r="Q10" s="236" t="s">
        <v>15575</v>
      </c>
      <c r="R10" s="236" t="s">
        <v>15576</v>
      </c>
      <c r="S10" s="236" t="s">
        <v>15577</v>
      </c>
      <c r="T10" s="237">
        <v>44823</v>
      </c>
      <c r="U10" s="275" t="s">
        <v>3381</v>
      </c>
      <c r="V10" s="20" t="s">
        <v>3382</v>
      </c>
      <c r="W10" s="103" t="s">
        <v>5529</v>
      </c>
      <c r="X10" s="237">
        <f>F10</f>
        <v>45596</v>
      </c>
      <c r="Y10" s="237">
        <v>45495</v>
      </c>
      <c r="Z10" s="260"/>
      <c r="AA10" s="311">
        <v>1</v>
      </c>
    </row>
    <row r="11" spans="1:27" ht="25" customHeight="1" x14ac:dyDescent="0.35">
      <c r="A11" s="61" t="s">
        <v>15457</v>
      </c>
      <c r="B11" s="19" t="s">
        <v>15455</v>
      </c>
      <c r="C11" s="20" t="s">
        <v>2476</v>
      </c>
      <c r="D11" s="243">
        <v>43264</v>
      </c>
      <c r="E11" s="247">
        <v>43995</v>
      </c>
      <c r="F11" s="244">
        <f t="shared" si="1"/>
        <v>44724</v>
      </c>
      <c r="G11" s="20" t="s">
        <v>4627</v>
      </c>
      <c r="H11" s="19" t="s">
        <v>2477</v>
      </c>
      <c r="I11" s="20" t="s">
        <v>5541</v>
      </c>
      <c r="J11" s="20" t="s">
        <v>3380</v>
      </c>
      <c r="K11" s="20" t="s">
        <v>3368</v>
      </c>
      <c r="L11" s="248" t="s">
        <v>3640</v>
      </c>
      <c r="M11" s="249" t="str">
        <f>IF(EXACT(L11,"C - COMPANY ACT"),"LP",IF(EXACT(L11,"V- VEST ACT (WITHIN PARLIAMENT) "),"LP",IF(EXACT(L11,"FS - FRIENDLY SOCIETIES ACT"),"LP",IF(EXACT(L11,"UN - UNICORPORATED"),"LA",""))))</f>
        <v>LP</v>
      </c>
      <c r="N11" s="20" t="s">
        <v>8725</v>
      </c>
      <c r="O11" s="19" t="str">
        <f>IF(EXACT(N11,"Overseas Charities Operating in Jamaica"),"Medium",IF(EXACT(N11,"Muslim Groups/Foundations"),"Medium",IF(EXACT(N11,"Churches"),"Low",IF(EXACT(N11,"Benevolent Societies"),"Low",IF(EXACT(N11,"Alumni/Past Students Associations"),"Low",IF(EXACT(N11,"Schools(Government/Private)"),"Low",IF(EXACT(N11,"Govt.Based Trusts/Charities"),"Low",IF(EXACT(N11,"Trust"),"Medium",IF(EXACT(N11,"Company Based Foundations"),"Medium",IF(EXACT(N11,"Other Foundations"),"Medium",IF(EXACT(N11,"Unincorporated Groups"),"Medium","")))))))))))</f>
        <v>Medium</v>
      </c>
      <c r="P11" s="250"/>
      <c r="Q11" s="20"/>
      <c r="R11" s="260"/>
      <c r="S11" s="260"/>
      <c r="T11" s="260"/>
      <c r="U11" s="245" t="s">
        <v>3387</v>
      </c>
      <c r="V11" s="20" t="s">
        <v>13285</v>
      </c>
      <c r="W11" s="100" t="s">
        <v>13286</v>
      </c>
      <c r="X11" s="251">
        <v>44724</v>
      </c>
      <c r="Y11" s="251">
        <v>45250</v>
      </c>
      <c r="Z11" s="246" t="s">
        <v>15456</v>
      </c>
      <c r="AA11" s="311">
        <v>1</v>
      </c>
    </row>
    <row r="12" spans="1:27" ht="25" customHeight="1" x14ac:dyDescent="0.35">
      <c r="A12" s="278" t="s">
        <v>11535</v>
      </c>
      <c r="B12" s="94" t="str">
        <f t="shared" ref="B12" ca="1" si="2">IF(F12&lt;TODAY(),"Expired","Active")</f>
        <v>Expired</v>
      </c>
      <c r="C12" s="95" t="s">
        <v>985</v>
      </c>
      <c r="D12" s="299">
        <v>42206</v>
      </c>
      <c r="E12" s="300">
        <v>44674</v>
      </c>
      <c r="F12" s="301">
        <f t="shared" ref="F12" si="3">DATE(YEAR(E12)+2,MONTH(E12),DAY(E12)-1)</f>
        <v>45404</v>
      </c>
      <c r="G12" s="95" t="s">
        <v>986</v>
      </c>
      <c r="H12" s="280" t="s">
        <v>15633</v>
      </c>
      <c r="I12" s="95" t="s">
        <v>5629</v>
      </c>
      <c r="J12" s="95" t="s">
        <v>3409</v>
      </c>
      <c r="K12" s="95" t="s">
        <v>3368</v>
      </c>
      <c r="L12" s="302" t="s">
        <v>3640</v>
      </c>
      <c r="M12" s="303" t="str">
        <f t="shared" ref="M12" si="4">IF(EXACT(L12,"C - COMPANY ACT"),"LP",IF(EXACT(L12,"V- VEST ACT (WITHIN PARLIAMENT) "),"LP",IF(EXACT(L12,"FS - FRIENDLY SOCIETIES ACT"),"LP",IF(EXACT(L12,"UN - UNICORPORATED"),"LA",""))))</f>
        <v>LP</v>
      </c>
      <c r="N12" s="95" t="s">
        <v>8727</v>
      </c>
      <c r="O12" s="94" t="str">
        <f t="shared" ref="O12" si="5">IF(EXACT(N12,"Overseas Charities Operating in Jamaica"),"Medium",IF(EXACT(N12,"Muslim Groups/Foundations"),"Medium",IF(EXACT(N12,"Churches"),"Low",IF(EXACT(N12,"Benevolent Societies"),"Low",IF(EXACT(N12,"Alumni/Past Students Associations"),"Low",IF(EXACT(N12,"Schools(Government/Private)"),"Low",IF(EXACT(N12,"Govt.Based Trusts/Charities"),"Low",IF(EXACT(N12,"Trust"),"Medium",IF(EXACT(N12,"Company Based Foundations"),"Medium",IF(EXACT(N12,"Other Foundations"),"Medium",IF(EXACT(N12,"Unincorporated Groups"),"Medium","")))))))))))</f>
        <v>Medium</v>
      </c>
      <c r="P12" s="280"/>
      <c r="Q12" s="106"/>
      <c r="R12" s="106"/>
      <c r="S12" s="106"/>
      <c r="T12" s="328"/>
      <c r="U12" s="95" t="s">
        <v>10404</v>
      </c>
      <c r="V12" s="95" t="s">
        <v>9046</v>
      </c>
      <c r="W12" s="335" t="s">
        <v>9045</v>
      </c>
      <c r="X12" s="304">
        <v>45404</v>
      </c>
      <c r="Y12" s="105">
        <v>45701</v>
      </c>
      <c r="Z12" s="106"/>
      <c r="AA12" s="322">
        <v>1</v>
      </c>
    </row>
    <row r="13" spans="1:27" ht="25" customHeight="1" x14ac:dyDescent="0.35">
      <c r="A13" s="234" t="s">
        <v>15505</v>
      </c>
      <c r="B13" s="234" t="s">
        <v>15455</v>
      </c>
      <c r="C13" s="234" t="s">
        <v>2479</v>
      </c>
      <c r="D13" s="274">
        <v>43186</v>
      </c>
      <c r="E13" s="274">
        <v>43186</v>
      </c>
      <c r="F13" s="265">
        <v>43906</v>
      </c>
      <c r="G13" s="273" t="s">
        <v>4631</v>
      </c>
      <c r="H13" s="236" t="s">
        <v>15567</v>
      </c>
      <c r="I13" s="273" t="s">
        <v>15568</v>
      </c>
      <c r="J13" s="273" t="s">
        <v>15569</v>
      </c>
      <c r="K13" s="273" t="s">
        <v>3368</v>
      </c>
      <c r="L13" s="273" t="s">
        <v>3639</v>
      </c>
      <c r="M13" s="268" t="s">
        <v>15570</v>
      </c>
      <c r="N13" s="234" t="s">
        <v>8734</v>
      </c>
      <c r="O13" s="273" t="s">
        <v>15456</v>
      </c>
      <c r="P13" s="273">
        <v>8</v>
      </c>
      <c r="Q13" s="271" t="s">
        <v>15571</v>
      </c>
      <c r="R13" s="273" t="s">
        <v>15572</v>
      </c>
      <c r="S13" s="271" t="s">
        <v>15573</v>
      </c>
      <c r="T13" s="269">
        <v>43173</v>
      </c>
      <c r="U13" s="275" t="s">
        <v>3394</v>
      </c>
      <c r="V13" s="234" t="s">
        <v>3395</v>
      </c>
      <c r="W13" s="104" t="s">
        <v>5648</v>
      </c>
      <c r="X13" s="237">
        <f>F13</f>
        <v>43906</v>
      </c>
      <c r="Y13" s="237">
        <v>45495</v>
      </c>
      <c r="Z13" s="260"/>
      <c r="AA13" s="311">
        <v>1</v>
      </c>
    </row>
    <row r="14" spans="1:27" ht="25" customHeight="1" x14ac:dyDescent="0.35">
      <c r="A14" s="32" t="s">
        <v>15458</v>
      </c>
      <c r="B14" s="32" t="s">
        <v>15455</v>
      </c>
      <c r="C14" s="32" t="s">
        <v>1373</v>
      </c>
      <c r="D14" s="33">
        <v>42632</v>
      </c>
      <c r="E14" s="284">
        <v>43362</v>
      </c>
      <c r="F14" s="283">
        <f t="shared" ref="F14:F24" si="6">DATE(YEAR(E14)+2,MONTH(E14),DAY(E14)-1)</f>
        <v>44092</v>
      </c>
      <c r="G14" s="32" t="s">
        <v>4632</v>
      </c>
      <c r="H14" s="32" t="s">
        <v>1374</v>
      </c>
      <c r="I14" s="34" t="s">
        <v>5653</v>
      </c>
      <c r="J14" s="34" t="s">
        <v>3380</v>
      </c>
      <c r="K14" s="32" t="s">
        <v>3368</v>
      </c>
      <c r="L14" s="32"/>
      <c r="M14" s="305" t="s">
        <v>1193</v>
      </c>
      <c r="N14" s="34"/>
      <c r="O14" s="32" t="s">
        <v>1193</v>
      </c>
      <c r="P14" s="32" t="s">
        <v>1193</v>
      </c>
      <c r="Q14" s="34" t="s">
        <v>15459</v>
      </c>
      <c r="R14" s="34" t="s">
        <v>15460</v>
      </c>
      <c r="S14" s="34" t="s">
        <v>15461</v>
      </c>
      <c r="T14" s="306">
        <v>43553</v>
      </c>
      <c r="U14" s="254" t="s">
        <v>5025</v>
      </c>
      <c r="V14" s="34" t="s">
        <v>3396</v>
      </c>
      <c r="W14" s="336" t="s">
        <v>5654</v>
      </c>
      <c r="X14" s="255">
        <v>44092</v>
      </c>
      <c r="Y14" s="283">
        <v>45322</v>
      </c>
      <c r="Z14" s="299" t="s">
        <v>15456</v>
      </c>
      <c r="AA14" s="322">
        <v>1</v>
      </c>
    </row>
    <row r="15" spans="1:27" ht="25" customHeight="1" x14ac:dyDescent="0.35">
      <c r="A15" s="230"/>
      <c r="B15" s="19"/>
      <c r="C15" s="20" t="s">
        <v>4409</v>
      </c>
      <c r="D15" s="21">
        <v>44341</v>
      </c>
      <c r="E15" s="21">
        <v>44341</v>
      </c>
      <c r="F15" s="244">
        <f t="shared" si="6"/>
        <v>45070</v>
      </c>
      <c r="G15" s="19" t="s">
        <v>4633</v>
      </c>
      <c r="H15" s="19" t="s">
        <v>15462</v>
      </c>
      <c r="I15" s="19" t="s">
        <v>15463</v>
      </c>
      <c r="J15" s="19" t="s">
        <v>329</v>
      </c>
      <c r="K15" s="19" t="s">
        <v>3368</v>
      </c>
      <c r="L15" s="248" t="s">
        <v>3640</v>
      </c>
      <c r="M15" s="249" t="str">
        <f>IF(EXACT(L15,"C - COMPANY ACT"),"LP",IF(EXACT(L15,"V- VEST ACT (WITHIN PARLIAMENT) "),"LP",IF(EXACT(L15,"FS - FRIENDLY SOCIETIES ACT"),"LP",IF(EXACT(L15,"UN - UNICORPORATED"),"LA",""))))</f>
        <v>LP</v>
      </c>
      <c r="N15" s="20" t="s">
        <v>8728</v>
      </c>
      <c r="O15" s="19" t="str">
        <f>IF(EXACT(N15,"Overseas Charities Operating in Jamaica"),"Medium",IF(EXACT(N15,"Muslim Groups/Foundations"),"Medium",IF(EXACT(N15,"Churches"),"Low",IF(EXACT(N15,"Benevolent Societies"),"Low",IF(EXACT(N15,"Alumni/Past Students Associations"),"Low",IF(EXACT(N15,"Schools(Government/Private)"),"Low",IF(EXACT(N15,"Govt.Based Trusts/Charities"),"Low",IF(EXACT(N15,"Trust"),"Medium",IF(EXACT(N15,"Company Based Foundations"),"Medium",IF(EXACT(N15,"Other Foundations"),"Medium",IF(EXACT(N15,"Unincorporated Groups"),"Medium","")))))))))))</f>
        <v>Low</v>
      </c>
      <c r="P15" s="19" t="s">
        <v>1193</v>
      </c>
      <c r="Q15" s="252" t="s">
        <v>15464</v>
      </c>
      <c r="R15" s="252" t="s">
        <v>15465</v>
      </c>
      <c r="S15" s="252" t="s">
        <v>15466</v>
      </c>
      <c r="T15" s="253">
        <v>44329</v>
      </c>
      <c r="U15" s="245" t="s">
        <v>4411</v>
      </c>
      <c r="V15" s="20" t="s">
        <v>4412</v>
      </c>
      <c r="W15" s="103" t="s">
        <v>5668</v>
      </c>
      <c r="X15" s="251">
        <v>45070</v>
      </c>
      <c r="Y15" s="243">
        <v>45345</v>
      </c>
      <c r="Z15" s="246" t="s">
        <v>15456</v>
      </c>
      <c r="AA15" s="311">
        <v>1</v>
      </c>
    </row>
    <row r="16" spans="1:27" ht="25" customHeight="1" x14ac:dyDescent="0.35">
      <c r="A16" s="230" t="s">
        <v>15467</v>
      </c>
      <c r="B16" s="19" t="str">
        <f ca="1">IF(F16&lt;TODAY(),"Expired","Active")</f>
        <v>Expired</v>
      </c>
      <c r="C16" s="19" t="s">
        <v>979</v>
      </c>
      <c r="D16" s="21">
        <v>42206</v>
      </c>
      <c r="E16" s="21">
        <f>D16</f>
        <v>42206</v>
      </c>
      <c r="F16" s="244">
        <f t="shared" si="6"/>
        <v>42936</v>
      </c>
      <c r="G16" s="19" t="s">
        <v>980</v>
      </c>
      <c r="H16" s="19" t="s">
        <v>3160</v>
      </c>
      <c r="I16" s="19" t="s">
        <v>5749</v>
      </c>
      <c r="J16" s="20" t="s">
        <v>3380</v>
      </c>
      <c r="K16" s="19" t="s">
        <v>5123</v>
      </c>
      <c r="L16" s="19" t="s">
        <v>3640</v>
      </c>
      <c r="M16" s="249" t="str">
        <f>IF(EXACT(L16,"C - COMPANY ACT"),"LP",IF(EXACT(L16,"V- VEST ACT (WITHIN PARLIAMENT) "),"LP",IF(EXACT(L16,"FS - FRIENDLY SOCIETIES ACT"),"LP",IF(EXACT(L16,"UN - UNICORPORATED"),"LA",""))))</f>
        <v>LP</v>
      </c>
      <c r="N16" s="19" t="s">
        <v>8728</v>
      </c>
      <c r="O16" s="19" t="str">
        <f>IF(EXACT(N16,"Overseas Charities Operating in Jamaica"),"Medium",IF(EXACT(N16,"Muslim Groups/Foundations"),"Medium",IF(EXACT(N16,"Churches"),"Low",IF(EXACT(N16,"Benevolent Societies"),"Low",IF(EXACT(N16,"Alumni/Past Students Associations"),"Low",IF(EXACT(N16,"Schools(Government/Private)"),"Low",IF(EXACT(N16,"Govt.Based Trusts/Charities"),"Low",IF(EXACT(N16,"Trust"),"Medium",IF(EXACT(N16,"Company Based Foundations"),"Medium",IF(EXACT(N16,"Other Foundations"),"Medium",IF(EXACT(N16,"Unincorporated Groups"),"Medium","")))))))))))</f>
        <v>Low</v>
      </c>
      <c r="P16" s="19" t="s">
        <v>1193</v>
      </c>
      <c r="Q16" s="19" t="s">
        <v>1193</v>
      </c>
      <c r="R16" s="260"/>
      <c r="S16" s="19" t="s">
        <v>1193</v>
      </c>
      <c r="T16" s="19" t="s">
        <v>1193</v>
      </c>
      <c r="U16" s="256" t="s">
        <v>2147</v>
      </c>
      <c r="V16" s="19" t="s">
        <v>9716</v>
      </c>
      <c r="W16" s="100" t="s">
        <v>9717</v>
      </c>
      <c r="X16" s="251">
        <v>42936</v>
      </c>
      <c r="Y16" s="251">
        <v>45303</v>
      </c>
      <c r="Z16" s="246" t="s">
        <v>15456</v>
      </c>
      <c r="AA16" s="311">
        <v>1</v>
      </c>
    </row>
    <row r="17" spans="1:27" ht="25" customHeight="1" x14ac:dyDescent="0.35">
      <c r="A17" s="236" t="s">
        <v>15505</v>
      </c>
      <c r="B17" s="235" t="str">
        <f ca="1">IF(F17&lt;TODAY(),"Expired","Active")</f>
        <v>Expired</v>
      </c>
      <c r="C17" s="235"/>
      <c r="D17" s="243">
        <v>43963</v>
      </c>
      <c r="E17" s="277">
        <v>43874</v>
      </c>
      <c r="F17" s="277">
        <f t="shared" si="6"/>
        <v>44604</v>
      </c>
      <c r="G17" s="235" t="s">
        <v>4638</v>
      </c>
      <c r="H17" s="258" t="s">
        <v>3402</v>
      </c>
      <c r="I17" s="20" t="s">
        <v>15606</v>
      </c>
      <c r="J17" s="20" t="s">
        <v>14</v>
      </c>
      <c r="K17" s="232" t="s">
        <v>3368</v>
      </c>
      <c r="L17" s="19" t="s">
        <v>3640</v>
      </c>
      <c r="M17" s="249" t="str">
        <f>IF(EXACT(L17,"C - COMPANY ACT"),"LP",IF(EXACT(L17,"V- VEST ACT (WITHIN PARLIAMENT) "),"LP",IF(EXACT(L17,"FS - FRIENDLY SOCIETIES ACT"),"LP",IF(EXACT(L17,"UN - UNICORPORATED"),"LA",""))))</f>
        <v>LP</v>
      </c>
      <c r="N17" s="20" t="s">
        <v>8725</v>
      </c>
      <c r="O17" s="232" t="s">
        <v>15501</v>
      </c>
      <c r="P17" s="232">
        <v>9</v>
      </c>
      <c r="Q17" s="236" t="s">
        <v>15607</v>
      </c>
      <c r="R17" s="236" t="s">
        <v>15608</v>
      </c>
      <c r="S17" s="236" t="s">
        <v>15609</v>
      </c>
      <c r="T17" s="237">
        <v>43845</v>
      </c>
      <c r="U17" s="262" t="s">
        <v>4421</v>
      </c>
      <c r="V17" s="20" t="s">
        <v>3403</v>
      </c>
      <c r="W17" s="337" t="s">
        <v>15610</v>
      </c>
      <c r="X17" s="277">
        <f>F17</f>
        <v>44604</v>
      </c>
      <c r="Y17" s="237">
        <v>45551</v>
      </c>
      <c r="Z17" s="236" t="s">
        <v>15598</v>
      </c>
      <c r="AA17" s="311">
        <v>1</v>
      </c>
    </row>
    <row r="18" spans="1:27" ht="25" customHeight="1" x14ac:dyDescent="0.35">
      <c r="A18" s="236" t="s">
        <v>15505</v>
      </c>
      <c r="B18" s="235" t="str">
        <f ca="1">IF(F18&lt;TODAY(),"Expired","Active")</f>
        <v>Expired</v>
      </c>
      <c r="C18" s="235" t="s">
        <v>4420</v>
      </c>
      <c r="D18" s="235" t="s">
        <v>15456</v>
      </c>
      <c r="E18" s="277">
        <v>44111</v>
      </c>
      <c r="F18" s="277">
        <f t="shared" si="6"/>
        <v>44840</v>
      </c>
      <c r="G18" s="235" t="s">
        <v>3405</v>
      </c>
      <c r="H18" s="258" t="s">
        <v>3406</v>
      </c>
      <c r="I18" s="20" t="s">
        <v>5882</v>
      </c>
      <c r="J18" s="20" t="s">
        <v>9</v>
      </c>
      <c r="K18" s="20" t="s">
        <v>3368</v>
      </c>
      <c r="L18" s="19" t="s">
        <v>3639</v>
      </c>
      <c r="M18" s="249" t="str">
        <f>IF(EXACT(L18,"C - COMPANY ACT"),"LP",IF(EXACT(L18,"V- VEST ACT (WITHIN PARLIAMENT) "),"LP",IF(EXACT(L18,"FS - FRIENDLY SOCIETIES ACT"),"LP",IF(EXACT(L18,"UN - UNICORPORATED"),"LA",""))))</f>
        <v>LA</v>
      </c>
      <c r="N18" s="19" t="s">
        <v>8734</v>
      </c>
      <c r="O18" s="235" t="s">
        <v>3517</v>
      </c>
      <c r="P18" s="235" t="s">
        <v>15456</v>
      </c>
      <c r="Q18" s="235" t="s">
        <v>15456</v>
      </c>
      <c r="R18" s="235" t="s">
        <v>15456</v>
      </c>
      <c r="S18" s="235" t="s">
        <v>15456</v>
      </c>
      <c r="T18" s="235" t="s">
        <v>15456</v>
      </c>
      <c r="U18" s="235" t="s">
        <v>15456</v>
      </c>
      <c r="V18" s="235" t="s">
        <v>15456</v>
      </c>
      <c r="W18" s="332" t="s">
        <v>15456</v>
      </c>
      <c r="X18" s="235"/>
      <c r="Y18" s="237">
        <v>45551</v>
      </c>
      <c r="Z18" s="236" t="s">
        <v>15598</v>
      </c>
      <c r="AA18" s="311">
        <v>1</v>
      </c>
    </row>
    <row r="19" spans="1:27" ht="25" customHeight="1" x14ac:dyDescent="0.35">
      <c r="A19" s="20"/>
      <c r="B19" s="19" t="s">
        <v>15455</v>
      </c>
      <c r="C19" s="231" t="s">
        <v>15468</v>
      </c>
      <c r="D19" s="257">
        <v>43613</v>
      </c>
      <c r="E19" s="243">
        <v>43613</v>
      </c>
      <c r="F19" s="244">
        <f t="shared" si="6"/>
        <v>44343</v>
      </c>
      <c r="G19" s="232" t="s">
        <v>4640</v>
      </c>
      <c r="H19" s="258" t="s">
        <v>15469</v>
      </c>
      <c r="I19" s="20" t="s">
        <v>15470</v>
      </c>
      <c r="J19" s="20" t="s">
        <v>14</v>
      </c>
      <c r="K19" s="19" t="s">
        <v>3368</v>
      </c>
      <c r="L19" s="248" t="s">
        <v>8849</v>
      </c>
      <c r="M19" s="20" t="s">
        <v>1193</v>
      </c>
      <c r="N19" s="19"/>
      <c r="O19" s="20" t="s">
        <v>15471</v>
      </c>
      <c r="P19" s="20" t="s">
        <v>1193</v>
      </c>
      <c r="Q19" s="20" t="s">
        <v>15472</v>
      </c>
      <c r="R19" s="20"/>
      <c r="S19" s="20" t="s">
        <v>15473</v>
      </c>
      <c r="T19" s="243">
        <v>43564</v>
      </c>
      <c r="U19" s="245" t="s">
        <v>4425</v>
      </c>
      <c r="V19" s="20" t="s">
        <v>3407</v>
      </c>
      <c r="W19" s="103" t="s">
        <v>5888</v>
      </c>
      <c r="X19" s="251">
        <v>44321</v>
      </c>
      <c r="Y19" s="243">
        <v>45356</v>
      </c>
      <c r="Z19" s="259" t="s">
        <v>15474</v>
      </c>
      <c r="AA19" s="311">
        <v>1</v>
      </c>
    </row>
    <row r="20" spans="1:27" ht="25" customHeight="1" x14ac:dyDescent="0.35">
      <c r="A20" s="236" t="s">
        <v>15505</v>
      </c>
      <c r="B20" s="235" t="str">
        <f ca="1">IF(F20&lt;TODAY(),"Expired","Active")</f>
        <v>Expired</v>
      </c>
      <c r="C20" s="235" t="s">
        <v>720</v>
      </c>
      <c r="D20" s="237">
        <v>41940</v>
      </c>
      <c r="E20" s="277">
        <v>41940</v>
      </c>
      <c r="F20" s="277">
        <f t="shared" si="6"/>
        <v>42670</v>
      </c>
      <c r="G20" s="235" t="s">
        <v>4643</v>
      </c>
      <c r="H20" s="258" t="s">
        <v>721</v>
      </c>
      <c r="I20" s="236" t="s">
        <v>15623</v>
      </c>
      <c r="J20" s="235" t="s">
        <v>9</v>
      </c>
      <c r="K20" s="232" t="s">
        <v>3368</v>
      </c>
      <c r="L20" s="19" t="s">
        <v>3640</v>
      </c>
      <c r="M20" s="235"/>
      <c r="N20" s="20" t="s">
        <v>8725</v>
      </c>
      <c r="O20" s="232" t="s">
        <v>3517</v>
      </c>
      <c r="P20" s="232">
        <v>13</v>
      </c>
      <c r="Q20" s="236" t="s">
        <v>15624</v>
      </c>
      <c r="R20" s="236" t="s">
        <v>15625</v>
      </c>
      <c r="S20" s="236" t="s">
        <v>15626</v>
      </c>
      <c r="T20" s="237">
        <v>41895</v>
      </c>
      <c r="U20" s="262" t="s">
        <v>10457</v>
      </c>
      <c r="V20" s="20" t="s">
        <v>9036</v>
      </c>
      <c r="W20" s="103" t="s">
        <v>5936</v>
      </c>
      <c r="X20" s="277">
        <f>F20</f>
        <v>42670</v>
      </c>
      <c r="Y20" s="237">
        <v>45551</v>
      </c>
      <c r="Z20" s="236" t="s">
        <v>15598</v>
      </c>
      <c r="AA20" s="311">
        <v>1</v>
      </c>
    </row>
    <row r="21" spans="1:27" ht="25" customHeight="1" x14ac:dyDescent="0.35">
      <c r="A21" s="236" t="s">
        <v>15579</v>
      </c>
      <c r="B21" s="234" t="str">
        <f ca="1">IF(F21&lt;TODAY(),"Expired","Active")</f>
        <v>Expired</v>
      </c>
      <c r="C21" s="234" t="s">
        <v>4429</v>
      </c>
      <c r="D21" s="251">
        <v>43682</v>
      </c>
      <c r="E21" s="266">
        <v>44382</v>
      </c>
      <c r="F21" s="251">
        <f t="shared" si="6"/>
        <v>45111</v>
      </c>
      <c r="G21" s="234" t="s">
        <v>4644</v>
      </c>
      <c r="H21" s="273" t="s">
        <v>2490</v>
      </c>
      <c r="I21" s="234" t="s">
        <v>15580</v>
      </c>
      <c r="J21" s="234" t="s">
        <v>718</v>
      </c>
      <c r="K21" s="234" t="s">
        <v>3368</v>
      </c>
      <c r="L21" s="267" t="s">
        <v>3640</v>
      </c>
      <c r="M21" s="235" t="s">
        <v>15456</v>
      </c>
      <c r="N21" s="20" t="s">
        <v>8728</v>
      </c>
      <c r="O21" s="235"/>
      <c r="P21" s="235"/>
      <c r="Q21" s="235"/>
      <c r="R21" s="235"/>
      <c r="S21" s="235"/>
      <c r="T21" s="235"/>
      <c r="U21" s="276"/>
      <c r="V21" s="235"/>
      <c r="W21" s="332"/>
      <c r="X21" s="235"/>
      <c r="Y21" s="237">
        <v>45496</v>
      </c>
      <c r="Z21" s="260"/>
      <c r="AA21" s="311">
        <v>1</v>
      </c>
    </row>
    <row r="22" spans="1:27" ht="25" customHeight="1" x14ac:dyDescent="0.35">
      <c r="A22" s="236" t="s">
        <v>15505</v>
      </c>
      <c r="B22" s="235" t="str">
        <f ca="1">IF(F22&lt;TODAY(),"Expired","Active")</f>
        <v>Expired</v>
      </c>
      <c r="C22" s="235" t="s">
        <v>15627</v>
      </c>
      <c r="D22" s="235"/>
      <c r="E22" s="277">
        <v>44389</v>
      </c>
      <c r="F22" s="277">
        <f t="shared" si="6"/>
        <v>45118</v>
      </c>
      <c r="G22" s="235" t="s">
        <v>4645</v>
      </c>
      <c r="H22" s="258" t="s">
        <v>15628</v>
      </c>
      <c r="I22" s="236" t="s">
        <v>15629</v>
      </c>
      <c r="J22" s="235" t="s">
        <v>14</v>
      </c>
      <c r="K22" s="235" t="s">
        <v>3368</v>
      </c>
      <c r="L22" s="19" t="s">
        <v>3640</v>
      </c>
      <c r="M22" s="235"/>
      <c r="N22" s="235"/>
      <c r="O22" s="60"/>
      <c r="P22" s="232">
        <v>13</v>
      </c>
      <c r="Q22" s="236" t="s">
        <v>15630</v>
      </c>
      <c r="R22" s="236" t="s">
        <v>15631</v>
      </c>
      <c r="S22" s="236" t="s">
        <v>15632</v>
      </c>
      <c r="T22" s="237">
        <v>44362</v>
      </c>
      <c r="U22" s="262" t="s">
        <v>4432</v>
      </c>
      <c r="V22" s="20" t="s">
        <v>4433</v>
      </c>
      <c r="W22" s="103" t="s">
        <v>4434</v>
      </c>
      <c r="X22" s="235"/>
      <c r="Y22" s="237">
        <v>45552</v>
      </c>
      <c r="Z22" s="236" t="s">
        <v>15598</v>
      </c>
      <c r="AA22" s="311">
        <v>1</v>
      </c>
    </row>
    <row r="23" spans="1:27" ht="25" customHeight="1" x14ac:dyDescent="0.35">
      <c r="A23" s="20" t="s">
        <v>15475</v>
      </c>
      <c r="B23" s="19" t="s">
        <v>15455</v>
      </c>
      <c r="C23" s="232" t="s">
        <v>885</v>
      </c>
      <c r="D23" s="21">
        <v>42103</v>
      </c>
      <c r="E23" s="237">
        <v>42834</v>
      </c>
      <c r="F23" s="244">
        <f t="shared" si="6"/>
        <v>43563</v>
      </c>
      <c r="G23" s="232" t="s">
        <v>4647</v>
      </c>
      <c r="H23" s="258" t="s">
        <v>15476</v>
      </c>
      <c r="I23" s="236" t="s">
        <v>15477</v>
      </c>
      <c r="J23" s="260" t="s">
        <v>14</v>
      </c>
      <c r="K23" s="19" t="s">
        <v>3368</v>
      </c>
      <c r="L23" s="248" t="s">
        <v>8849</v>
      </c>
      <c r="M23" s="260"/>
      <c r="N23" s="260" t="s">
        <v>671</v>
      </c>
      <c r="O23" s="260" t="s">
        <v>1193</v>
      </c>
      <c r="P23" s="260">
        <v>14</v>
      </c>
      <c r="Q23" s="236" t="s">
        <v>15478</v>
      </c>
      <c r="R23" s="236" t="s">
        <v>15479</v>
      </c>
      <c r="S23" s="236" t="s">
        <v>15480</v>
      </c>
      <c r="T23" s="237">
        <v>42065</v>
      </c>
      <c r="U23" s="235" t="s">
        <v>15481</v>
      </c>
      <c r="V23" s="260" t="s">
        <v>1193</v>
      </c>
      <c r="W23" s="338"/>
      <c r="X23" s="263">
        <v>43563</v>
      </c>
      <c r="Y23" s="251">
        <v>45377</v>
      </c>
      <c r="Z23" s="246" t="s">
        <v>15456</v>
      </c>
      <c r="AA23" s="311">
        <v>1</v>
      </c>
    </row>
    <row r="24" spans="1:27" ht="25" customHeight="1" x14ac:dyDescent="0.35">
      <c r="A24" s="286"/>
      <c r="B24" s="20" t="str">
        <f ca="1">IF(F24&lt;TODAY(),"Expired","Active")</f>
        <v>Expired</v>
      </c>
      <c r="C24" s="20" t="s">
        <v>1601</v>
      </c>
      <c r="D24" s="243">
        <v>42928</v>
      </c>
      <c r="E24" s="247">
        <v>42928</v>
      </c>
      <c r="F24" s="277">
        <f t="shared" si="6"/>
        <v>43657</v>
      </c>
      <c r="G24" s="20" t="s">
        <v>4648</v>
      </c>
      <c r="H24" s="19" t="s">
        <v>2491</v>
      </c>
      <c r="I24" s="20" t="s">
        <v>6017</v>
      </c>
      <c r="J24" s="20" t="s">
        <v>3380</v>
      </c>
      <c r="K24" s="20" t="s">
        <v>3368</v>
      </c>
      <c r="L24" s="19" t="s">
        <v>3640</v>
      </c>
      <c r="M24" s="287" t="str">
        <f>IF(EXACT(L24,"C - COMPANY ACT"),"LP",IF(EXACT(L24,"V- VEST ACT (WITHIN PARLIAMENT) "),"LP",IF(EXACT(L24,"FS - FRIENDLY SOCIETIES ACT"),"LP",IF(EXACT(L24,"UN - UNICORPORATED"),"LA",""))))</f>
        <v>LP</v>
      </c>
      <c r="N24" s="20" t="s">
        <v>8728</v>
      </c>
      <c r="O24" s="19" t="str">
        <f>IF(EXACT(N24,"Overseas Charities Operating in Jamaica"),"Medium",IF(EXACT(N24,"Muslim Groups/Foundations"),"Medium",IF(EXACT(N24,"Churches"),"Low",IF(EXACT(N24,"Benevolent Societies"),"Low",IF(EXACT(N24,"Alumni/Past Students Associations"),"Low",IF(EXACT(N24,"Schools(Government/Private)"),"Low",IF(EXACT(N24,"Govt.Based Trusts/Charities"),"Low",IF(EXACT(N24,"Trust"),"Medium",IF(EXACT(N24,"Company Based Foundations"),"Medium",IF(EXACT(N24,"Other Foundations"),"Medium",IF(EXACT(N24,"Unincorporated Groups"),"Medium","")))))))))))</f>
        <v>Low</v>
      </c>
      <c r="P24" s="290"/>
      <c r="Q24" s="290"/>
      <c r="R24" s="290"/>
      <c r="S24" s="290"/>
      <c r="T24" s="290"/>
      <c r="U24" s="290"/>
      <c r="V24" s="290"/>
      <c r="W24" s="339"/>
      <c r="X24" s="237">
        <f>F24</f>
        <v>43657</v>
      </c>
      <c r="Y24" s="237">
        <v>45686</v>
      </c>
      <c r="Z24" s="260"/>
      <c r="AA24" s="311">
        <v>1</v>
      </c>
    </row>
    <row r="25" spans="1:27" ht="25" customHeight="1" x14ac:dyDescent="0.35">
      <c r="A25" s="236" t="s">
        <v>15611</v>
      </c>
      <c r="B25" s="235" t="str">
        <f ca="1">IF(F25&lt;TODAY(),"Expired","Active")</f>
        <v>Expired</v>
      </c>
      <c r="C25" s="235" t="s">
        <v>15612</v>
      </c>
      <c r="D25" s="243">
        <v>43319</v>
      </c>
      <c r="E25" s="277">
        <v>44780</v>
      </c>
      <c r="F25" s="277">
        <f>DATE(YEAR(E25)+1,MONTH(E25),DAY(E25)-1)</f>
        <v>45144</v>
      </c>
      <c r="G25" s="235" t="s">
        <v>4650</v>
      </c>
      <c r="H25" s="258" t="s">
        <v>15613</v>
      </c>
      <c r="I25" s="20" t="s">
        <v>15614</v>
      </c>
      <c r="J25" s="235" t="s">
        <v>18</v>
      </c>
      <c r="K25" s="232" t="s">
        <v>3368</v>
      </c>
      <c r="L25" s="19" t="s">
        <v>3639</v>
      </c>
      <c r="M25" s="235"/>
      <c r="N25" s="20" t="s">
        <v>8734</v>
      </c>
      <c r="O25" s="232" t="s">
        <v>3517</v>
      </c>
      <c r="P25" s="232">
        <v>14</v>
      </c>
      <c r="Q25" s="236" t="s">
        <v>15615</v>
      </c>
      <c r="R25" s="236" t="s">
        <v>15616</v>
      </c>
      <c r="S25" s="236" t="s">
        <v>15617</v>
      </c>
      <c r="T25" s="237">
        <v>43251</v>
      </c>
      <c r="U25" s="262" t="s">
        <v>3425</v>
      </c>
      <c r="V25" s="235" t="s">
        <v>15456</v>
      </c>
      <c r="W25" s="332" t="s">
        <v>15456</v>
      </c>
      <c r="X25" s="277">
        <f>F25</f>
        <v>45144</v>
      </c>
      <c r="Y25" s="237">
        <v>45552</v>
      </c>
      <c r="Z25" s="236" t="s">
        <v>15598</v>
      </c>
      <c r="AA25" s="311">
        <v>1</v>
      </c>
    </row>
    <row r="26" spans="1:27" ht="25" customHeight="1" x14ac:dyDescent="0.35">
      <c r="A26" s="236" t="s">
        <v>15505</v>
      </c>
      <c r="B26" s="235" t="str">
        <f ca="1">IF(F26&lt;TODAY(),"Expired","Active")</f>
        <v>Expired</v>
      </c>
      <c r="C26" s="235" t="s">
        <v>1272</v>
      </c>
      <c r="D26" s="235"/>
      <c r="E26" s="277">
        <v>42544</v>
      </c>
      <c r="F26" s="277">
        <f t="shared" ref="F26:F36" si="7">DATE(YEAR(E26)+2,MONTH(E26),DAY(E26)-1)</f>
        <v>43273</v>
      </c>
      <c r="G26" s="235" t="s">
        <v>4652</v>
      </c>
      <c r="H26" s="258" t="s">
        <v>5043</v>
      </c>
      <c r="I26" s="236" t="s">
        <v>15618</v>
      </c>
      <c r="J26" s="232" t="s">
        <v>14</v>
      </c>
      <c r="K26" s="232" t="s">
        <v>3368</v>
      </c>
      <c r="L26" s="19"/>
      <c r="M26" s="235"/>
      <c r="N26" s="20" t="s">
        <v>8725</v>
      </c>
      <c r="O26" s="232" t="s">
        <v>3517</v>
      </c>
      <c r="P26" s="232">
        <v>12</v>
      </c>
      <c r="Q26" s="235" t="s">
        <v>15619</v>
      </c>
      <c r="R26" s="235" t="s">
        <v>15620</v>
      </c>
      <c r="S26" s="235" t="s">
        <v>15621</v>
      </c>
      <c r="T26" s="237">
        <v>42542</v>
      </c>
      <c r="U26" s="262" t="s">
        <v>3428</v>
      </c>
      <c r="V26" s="235" t="s">
        <v>15456</v>
      </c>
      <c r="W26" s="340" t="s">
        <v>15622</v>
      </c>
      <c r="X26" s="277">
        <f>F26</f>
        <v>43273</v>
      </c>
      <c r="Y26" s="237">
        <v>45551</v>
      </c>
      <c r="Z26" s="236" t="s">
        <v>15598</v>
      </c>
      <c r="AA26" s="311">
        <v>1</v>
      </c>
    </row>
    <row r="27" spans="1:27" ht="25" customHeight="1" x14ac:dyDescent="0.35">
      <c r="A27" s="236" t="s">
        <v>15599</v>
      </c>
      <c r="B27" s="235" t="str">
        <f ca="1">IF(F27&lt;TODAY(),"Expired","Active")</f>
        <v>Expired</v>
      </c>
      <c r="C27" s="235" t="s">
        <v>15600</v>
      </c>
      <c r="D27" s="243">
        <v>41926</v>
      </c>
      <c r="E27" s="277">
        <v>44449</v>
      </c>
      <c r="F27" s="277">
        <f t="shared" si="7"/>
        <v>45178</v>
      </c>
      <c r="G27" s="235" t="s">
        <v>4656</v>
      </c>
      <c r="H27" s="258" t="s">
        <v>701</v>
      </c>
      <c r="I27" s="20" t="s">
        <v>15601</v>
      </c>
      <c r="J27" s="232" t="s">
        <v>14</v>
      </c>
      <c r="K27" s="232" t="s">
        <v>3368</v>
      </c>
      <c r="L27" s="248" t="s">
        <v>3640</v>
      </c>
      <c r="M27" s="249" t="str">
        <f>IF(EXACT(L27,"C - COMPANY ACT"),"LP",IF(EXACT(L27,"V- VEST ACT (WITHIN PARLIAMENT) "),"LP",IF(EXACT(L27,"FS - FRIENDLY SOCIETIES ACT"),"LP",IF(EXACT(L27,"UN - UNICORPORATED"),"LA",""))))</f>
        <v>LP</v>
      </c>
      <c r="N27" s="20" t="s">
        <v>8728</v>
      </c>
      <c r="O27" s="232" t="s">
        <v>3517</v>
      </c>
      <c r="P27" s="232">
        <v>11</v>
      </c>
      <c r="Q27" s="236" t="s">
        <v>15602</v>
      </c>
      <c r="R27" s="236" t="s">
        <v>15603</v>
      </c>
      <c r="S27" s="236" t="s">
        <v>15604</v>
      </c>
      <c r="T27" s="235" t="s">
        <v>15456</v>
      </c>
      <c r="U27" s="262" t="s">
        <v>10273</v>
      </c>
      <c r="V27" s="235"/>
      <c r="W27" s="337" t="s">
        <v>15605</v>
      </c>
      <c r="X27" s="277">
        <f>F27</f>
        <v>45178</v>
      </c>
      <c r="Y27" s="237">
        <v>45553</v>
      </c>
      <c r="Z27" s="236" t="s">
        <v>15598</v>
      </c>
      <c r="AA27" s="311">
        <v>1</v>
      </c>
    </row>
    <row r="28" spans="1:27" ht="25" customHeight="1" x14ac:dyDescent="0.35">
      <c r="A28" s="235"/>
      <c r="B28" s="234" t="str">
        <f ca="1">IF(F28&lt;TODAY(),"Expired","Active")</f>
        <v>Expired</v>
      </c>
      <c r="C28" s="235" t="s">
        <v>3439</v>
      </c>
      <c r="D28" s="237">
        <v>43620</v>
      </c>
      <c r="E28" s="237">
        <v>43620</v>
      </c>
      <c r="F28" s="265">
        <f t="shared" si="7"/>
        <v>44350</v>
      </c>
      <c r="G28" s="235" t="s">
        <v>4666</v>
      </c>
      <c r="H28" s="236" t="s">
        <v>3440</v>
      </c>
      <c r="I28" s="236" t="s">
        <v>15557</v>
      </c>
      <c r="J28" s="235" t="s">
        <v>14</v>
      </c>
      <c r="K28" s="235" t="s">
        <v>3368</v>
      </c>
      <c r="L28" s="235" t="s">
        <v>15456</v>
      </c>
      <c r="M28" s="235"/>
      <c r="N28" s="20" t="s">
        <v>8734</v>
      </c>
      <c r="O28" s="235" t="s">
        <v>15514</v>
      </c>
      <c r="P28" s="235">
        <v>10</v>
      </c>
      <c r="Q28" s="236" t="s">
        <v>15558</v>
      </c>
      <c r="R28" s="236" t="s">
        <v>15559</v>
      </c>
      <c r="S28" s="236" t="s">
        <v>15560</v>
      </c>
      <c r="T28" s="235">
        <v>2021</v>
      </c>
      <c r="U28" s="272" t="s">
        <v>3441</v>
      </c>
      <c r="V28" s="235" t="s">
        <v>3442</v>
      </c>
      <c r="W28" s="332"/>
      <c r="X28" s="237">
        <f>F28</f>
        <v>44350</v>
      </c>
      <c r="Y28" s="237">
        <v>45495</v>
      </c>
      <c r="Z28" s="260"/>
      <c r="AA28" s="311">
        <v>1</v>
      </c>
    </row>
    <row r="29" spans="1:27" ht="25" customHeight="1" x14ac:dyDescent="0.35">
      <c r="A29" s="20" t="s">
        <v>15482</v>
      </c>
      <c r="B29" s="19" t="s">
        <v>15455</v>
      </c>
      <c r="C29" s="232" t="s">
        <v>15483</v>
      </c>
      <c r="D29" s="257">
        <v>41828</v>
      </c>
      <c r="E29" s="60"/>
      <c r="F29" s="244">
        <f t="shared" si="7"/>
        <v>730</v>
      </c>
      <c r="G29" s="232" t="s">
        <v>4667</v>
      </c>
      <c r="H29" s="258" t="s">
        <v>316</v>
      </c>
      <c r="I29" s="20" t="s">
        <v>6413</v>
      </c>
      <c r="J29" s="20" t="s">
        <v>3380</v>
      </c>
      <c r="K29" s="20" t="s">
        <v>3368</v>
      </c>
      <c r="L29" s="248" t="s">
        <v>8849</v>
      </c>
      <c r="M29" s="249" t="s">
        <v>3789</v>
      </c>
      <c r="N29" s="260" t="s">
        <v>15484</v>
      </c>
      <c r="O29" s="233"/>
      <c r="P29" s="260">
        <v>15</v>
      </c>
      <c r="Q29" s="236" t="s">
        <v>15485</v>
      </c>
      <c r="R29" s="236" t="s">
        <v>15486</v>
      </c>
      <c r="S29" s="260" t="s">
        <v>15484</v>
      </c>
      <c r="T29" s="260" t="s">
        <v>15487</v>
      </c>
      <c r="U29" s="245" t="s">
        <v>3443</v>
      </c>
      <c r="V29" s="20" t="s">
        <v>3444</v>
      </c>
      <c r="W29" s="103" t="s">
        <v>6414</v>
      </c>
      <c r="X29" s="251">
        <v>43288</v>
      </c>
      <c r="Y29" s="251">
        <v>45356</v>
      </c>
      <c r="Z29" s="259" t="s">
        <v>15474</v>
      </c>
      <c r="AA29" s="311">
        <v>1</v>
      </c>
    </row>
    <row r="30" spans="1:27" ht="25" customHeight="1" x14ac:dyDescent="0.35">
      <c r="A30" s="20" t="s">
        <v>15457</v>
      </c>
      <c r="B30" s="19" t="s">
        <v>15455</v>
      </c>
      <c r="C30" s="19" t="s">
        <v>969</v>
      </c>
      <c r="D30" s="257">
        <v>42198</v>
      </c>
      <c r="E30" s="261">
        <v>42929</v>
      </c>
      <c r="F30" s="244">
        <f t="shared" si="7"/>
        <v>43658</v>
      </c>
      <c r="G30" s="232" t="s">
        <v>4633</v>
      </c>
      <c r="H30" s="258" t="s">
        <v>970</v>
      </c>
      <c r="I30" s="236" t="s">
        <v>15488</v>
      </c>
      <c r="J30" s="260" t="s">
        <v>15489</v>
      </c>
      <c r="K30" s="19" t="s">
        <v>3368</v>
      </c>
      <c r="L30" s="248" t="s">
        <v>8849</v>
      </c>
      <c r="M30" s="260" t="s">
        <v>1193</v>
      </c>
      <c r="N30" s="20" t="s">
        <v>8728</v>
      </c>
      <c r="O30" s="19" t="s">
        <v>15471</v>
      </c>
      <c r="P30" s="19">
        <v>15</v>
      </c>
      <c r="Q30" s="236" t="s">
        <v>15490</v>
      </c>
      <c r="R30" s="236" t="s">
        <v>15491</v>
      </c>
      <c r="S30" s="295" t="s">
        <v>15492</v>
      </c>
      <c r="T30" s="295" t="s">
        <v>15493</v>
      </c>
      <c r="U30" s="262" t="s">
        <v>5067</v>
      </c>
      <c r="V30" s="20" t="s">
        <v>9154</v>
      </c>
      <c r="W30" s="102" t="s">
        <v>9155</v>
      </c>
      <c r="X30" s="251">
        <v>43658</v>
      </c>
      <c r="Y30" s="251">
        <v>45356</v>
      </c>
      <c r="Z30" s="246" t="s">
        <v>15456</v>
      </c>
      <c r="AA30" s="311">
        <v>1</v>
      </c>
    </row>
    <row r="31" spans="1:27" ht="25" customHeight="1" x14ac:dyDescent="0.35">
      <c r="A31" s="235"/>
      <c r="B31" s="234" t="str">
        <f ca="1">IF(F31&lt;TODAY(),"Expired","Active")</f>
        <v>Expired</v>
      </c>
      <c r="C31" s="234" t="s">
        <v>2497</v>
      </c>
      <c r="D31" s="251">
        <v>43698</v>
      </c>
      <c r="E31" s="266">
        <v>43685</v>
      </c>
      <c r="F31" s="251">
        <f t="shared" si="7"/>
        <v>44415</v>
      </c>
      <c r="G31" s="234" t="s">
        <v>4673</v>
      </c>
      <c r="H31" s="273" t="s">
        <v>2498</v>
      </c>
      <c r="I31" s="234" t="s">
        <v>15561</v>
      </c>
      <c r="J31" s="273" t="s">
        <v>3469</v>
      </c>
      <c r="K31" s="235" t="s">
        <v>3368</v>
      </c>
      <c r="L31" s="273" t="s">
        <v>3640</v>
      </c>
      <c r="M31" s="235"/>
      <c r="N31" s="20" t="s">
        <v>8725</v>
      </c>
      <c r="O31" s="235" t="s">
        <v>15501</v>
      </c>
      <c r="P31" s="235">
        <v>9</v>
      </c>
      <c r="Q31" s="236" t="s">
        <v>15562</v>
      </c>
      <c r="R31" s="236" t="s">
        <v>15563</v>
      </c>
      <c r="S31" s="236" t="s">
        <v>15564</v>
      </c>
      <c r="T31" s="237">
        <v>43612</v>
      </c>
      <c r="U31" s="245" t="s">
        <v>4449</v>
      </c>
      <c r="V31" s="235" t="s">
        <v>15565</v>
      </c>
      <c r="W31" s="332" t="s">
        <v>15566</v>
      </c>
      <c r="X31" s="237">
        <f>F31</f>
        <v>44415</v>
      </c>
      <c r="Y31" s="237">
        <v>45495</v>
      </c>
      <c r="Z31" s="260"/>
      <c r="AA31" s="311">
        <v>1</v>
      </c>
    </row>
    <row r="32" spans="1:27" ht="25" customHeight="1" x14ac:dyDescent="0.35">
      <c r="A32" s="20" t="s">
        <v>15454</v>
      </c>
      <c r="B32" s="20" t="s">
        <v>15455</v>
      </c>
      <c r="C32" s="20" t="s">
        <v>4530</v>
      </c>
      <c r="D32" s="243">
        <v>44279</v>
      </c>
      <c r="E32" s="243">
        <v>44279</v>
      </c>
      <c r="F32" s="244">
        <f t="shared" si="7"/>
        <v>45008</v>
      </c>
      <c r="G32" s="20" t="s">
        <v>3451</v>
      </c>
      <c r="H32" s="20" t="s">
        <v>7910</v>
      </c>
      <c r="I32" s="20" t="s">
        <v>7891</v>
      </c>
      <c r="J32" s="20" t="s">
        <v>14</v>
      </c>
      <c r="K32" s="20" t="s">
        <v>3368</v>
      </c>
      <c r="L32" s="20" t="s">
        <v>5416</v>
      </c>
      <c r="M32" s="20" t="s">
        <v>1193</v>
      </c>
      <c r="N32" s="19" t="s">
        <v>8725</v>
      </c>
      <c r="O32" s="20" t="s">
        <v>3517</v>
      </c>
      <c r="P32" s="20"/>
      <c r="Q32" s="20"/>
      <c r="R32" s="20"/>
      <c r="S32" s="20"/>
      <c r="T32" s="20"/>
      <c r="U32" s="245"/>
      <c r="V32" s="20" t="s">
        <v>3452</v>
      </c>
      <c r="W32" s="341" t="s">
        <v>7892</v>
      </c>
      <c r="X32" s="243">
        <v>45008</v>
      </c>
      <c r="Y32" s="243">
        <v>44598</v>
      </c>
      <c r="Z32" s="246" t="s">
        <v>15456</v>
      </c>
      <c r="AA32" s="311">
        <v>1</v>
      </c>
    </row>
    <row r="33" spans="1:27" ht="25" customHeight="1" x14ac:dyDescent="0.35">
      <c r="A33" s="233"/>
      <c r="B33" s="19" t="s">
        <v>15455</v>
      </c>
      <c r="C33" s="232" t="s">
        <v>15494</v>
      </c>
      <c r="D33" s="257">
        <v>43950</v>
      </c>
      <c r="E33" s="247">
        <v>43950</v>
      </c>
      <c r="F33" s="244">
        <f t="shared" si="7"/>
        <v>44679</v>
      </c>
      <c r="G33" s="232" t="s">
        <v>3463</v>
      </c>
      <c r="H33" s="258" t="s">
        <v>3464</v>
      </c>
      <c r="I33" s="20" t="s">
        <v>6597</v>
      </c>
      <c r="J33" s="20" t="s">
        <v>3380</v>
      </c>
      <c r="K33" s="20" t="s">
        <v>3368</v>
      </c>
      <c r="L33" s="19" t="s">
        <v>3640</v>
      </c>
      <c r="M33" s="249" t="str">
        <f>IF(EXACT(L33,"C - COMPANY ACT"),"LP",IF(EXACT(L33,"V- VEST ACT (WITHIN PARLIAMENT) "),"LP",IF(EXACT(L33,"FS - FRIENDLY SOCIETIES ACT"),"LP",IF(EXACT(L33,"UN - UNICORPORATED"),"LA",""))))</f>
        <v>LP</v>
      </c>
      <c r="N33" s="20" t="s">
        <v>8725</v>
      </c>
      <c r="O33" s="19" t="str">
        <f>IF(EXACT(N33,"Overseas Charities Operating in Jamaica"),"Medium",IF(EXACT(N33,"Muslim Groups/Foundations"),"Medium",IF(EXACT(N33,"Churches"),"Low",IF(EXACT(N33,"Benevolent Societies"),"Low",IF(EXACT(N33,"Alumni/Past Students Associations"),"Low",IF(EXACT(N33,"Schools(Government/Private)"),"Low",IF(EXACT(N33,"Govt.Based Trusts/Charities"),"Low",IF(EXACT(N33,"Trust"),"Medium",IF(EXACT(N33,"Company Based Foundations"),"Medium",IF(EXACT(N33,"Other Foundations"),"Medium",IF(EXACT(N33,"Unincorporated Groups"),"Medium","")))))))))))</f>
        <v>Medium</v>
      </c>
      <c r="P33" s="19" t="s">
        <v>1193</v>
      </c>
      <c r="Q33" s="236" t="s">
        <v>15495</v>
      </c>
      <c r="R33" s="236" t="s">
        <v>15496</v>
      </c>
      <c r="S33" s="236" t="s">
        <v>15497</v>
      </c>
      <c r="T33" s="237">
        <v>43774</v>
      </c>
      <c r="U33" s="245" t="s">
        <v>4456</v>
      </c>
      <c r="V33" s="20" t="s">
        <v>4457</v>
      </c>
      <c r="W33" s="103" t="s">
        <v>6598</v>
      </c>
      <c r="X33" s="251">
        <v>44679</v>
      </c>
      <c r="Y33" s="251">
        <v>45356</v>
      </c>
      <c r="Z33" s="246" t="s">
        <v>15474</v>
      </c>
      <c r="AA33" s="311">
        <v>1</v>
      </c>
    </row>
    <row r="34" spans="1:27" ht="25" customHeight="1" x14ac:dyDescent="0.35">
      <c r="A34" s="20" t="s">
        <v>15505</v>
      </c>
      <c r="B34" s="20" t="str">
        <f ca="1">IF(F34&lt;TODAY(),"Expired","Active")</f>
        <v>Expired</v>
      </c>
      <c r="C34" s="19" t="s">
        <v>7916</v>
      </c>
      <c r="D34" s="257" t="s">
        <v>15456</v>
      </c>
      <c r="E34" s="21">
        <v>44645</v>
      </c>
      <c r="F34" s="244">
        <f t="shared" si="7"/>
        <v>45375</v>
      </c>
      <c r="G34" s="19" t="s">
        <v>7921</v>
      </c>
      <c r="H34" s="19" t="s">
        <v>7926</v>
      </c>
      <c r="I34" s="19" t="s">
        <v>7930</v>
      </c>
      <c r="J34" s="20" t="s">
        <v>9</v>
      </c>
      <c r="K34" s="19" t="s">
        <v>3368</v>
      </c>
      <c r="L34" s="19" t="s">
        <v>3640</v>
      </c>
      <c r="M34" s="249"/>
      <c r="N34" s="19" t="s">
        <v>8725</v>
      </c>
      <c r="O34" s="19" t="s">
        <v>15456</v>
      </c>
      <c r="P34" s="19" t="s">
        <v>15456</v>
      </c>
      <c r="Q34" s="19" t="s">
        <v>15506</v>
      </c>
      <c r="R34" s="19" t="s">
        <v>15507</v>
      </c>
      <c r="S34" s="19" t="s">
        <v>15508</v>
      </c>
      <c r="T34" s="21">
        <v>44167</v>
      </c>
      <c r="U34" s="256" t="s">
        <v>15456</v>
      </c>
      <c r="V34" s="19" t="s">
        <v>15509</v>
      </c>
      <c r="W34" s="333" t="s">
        <v>15510</v>
      </c>
      <c r="X34" s="251">
        <f>F34</f>
        <v>45375</v>
      </c>
      <c r="Y34" s="243">
        <v>45478</v>
      </c>
      <c r="Z34" s="295" t="s">
        <v>15511</v>
      </c>
      <c r="AA34" s="311">
        <v>1</v>
      </c>
    </row>
    <row r="35" spans="1:27" ht="25" customHeight="1" x14ac:dyDescent="0.35">
      <c r="A35" s="20" t="s">
        <v>15505</v>
      </c>
      <c r="B35" s="20" t="str">
        <f ca="1">IF(F35&lt;TODAY(),"Expired","Active")</f>
        <v>Expired</v>
      </c>
      <c r="C35" s="19" t="s">
        <v>15519</v>
      </c>
      <c r="D35" s="257" t="s">
        <v>15456</v>
      </c>
      <c r="E35" s="237">
        <v>44266</v>
      </c>
      <c r="F35" s="244">
        <f t="shared" si="7"/>
        <v>44995</v>
      </c>
      <c r="G35" s="232" t="s">
        <v>3476</v>
      </c>
      <c r="H35" s="236" t="s">
        <v>3477</v>
      </c>
      <c r="I35" s="236" t="s">
        <v>15520</v>
      </c>
      <c r="J35" s="235" t="s">
        <v>14</v>
      </c>
      <c r="K35" s="19" t="s">
        <v>3368</v>
      </c>
      <c r="L35" s="248" t="s">
        <v>3640</v>
      </c>
      <c r="M35" s="252" t="s">
        <v>15521</v>
      </c>
      <c r="N35" s="20" t="s">
        <v>8725</v>
      </c>
      <c r="O35" s="19" t="s">
        <v>15501</v>
      </c>
      <c r="P35" s="19">
        <v>8</v>
      </c>
      <c r="Q35" s="236" t="s">
        <v>15522</v>
      </c>
      <c r="R35" s="236" t="s">
        <v>15523</v>
      </c>
      <c r="S35" s="236" t="s">
        <v>15524</v>
      </c>
      <c r="T35" s="264">
        <v>44119</v>
      </c>
      <c r="U35" s="245" t="s">
        <v>3478</v>
      </c>
      <c r="V35" s="20" t="s">
        <v>15525</v>
      </c>
      <c r="W35" s="342" t="s">
        <v>15526</v>
      </c>
      <c r="X35" s="251">
        <v>44995</v>
      </c>
      <c r="Y35" s="237">
        <v>45489</v>
      </c>
      <c r="Z35" s="295" t="s">
        <v>15511</v>
      </c>
      <c r="AA35" s="311">
        <v>1</v>
      </c>
    </row>
    <row r="36" spans="1:27" ht="25" customHeight="1" x14ac:dyDescent="0.35">
      <c r="A36" s="61" t="s">
        <v>15457</v>
      </c>
      <c r="B36" s="19" t="s">
        <v>15455</v>
      </c>
      <c r="C36" s="19" t="s">
        <v>9029</v>
      </c>
      <c r="D36" s="21">
        <v>42710</v>
      </c>
      <c r="E36" s="21">
        <v>43440</v>
      </c>
      <c r="F36" s="244">
        <f t="shared" si="7"/>
        <v>44170</v>
      </c>
      <c r="G36" s="19" t="s">
        <v>1428</v>
      </c>
      <c r="H36" s="19" t="s">
        <v>1438</v>
      </c>
      <c r="I36" s="19" t="s">
        <v>6813</v>
      </c>
      <c r="J36" s="19" t="s">
        <v>3469</v>
      </c>
      <c r="K36" s="19" t="s">
        <v>3368</v>
      </c>
      <c r="L36" s="248" t="s">
        <v>8849</v>
      </c>
      <c r="M36" s="249" t="str">
        <f>IF(EXACT(L36,"C - COMPANY ACT"),"LP",IF(EXACT(L36,"V- VEST ACT (WITHIN PARLIAMENT) "),"LP",IF(EXACT(L36,"FS - FRIENDLY SOCIETIES ACT"),"LP",IF(EXACT(L36,"UN - UNICORPORATED"),"LA",""))))</f>
        <v/>
      </c>
      <c r="N36" s="19" t="s">
        <v>8725</v>
      </c>
      <c r="O36" s="19" t="str">
        <f>IF(EXACT(N36,"Overseas Charities Operating in Jamaica"),"Medium",IF(EXACT(N36,"Muslim Groups/Foundations"),"Medium",IF(EXACT(N36,"Churches"),"Low",IF(EXACT(N36,"Benevolent Societies"),"Low",IF(EXACT(N36,"Alumni/Past Students'associations"),"Low",IF(EXACT(N36,"Schools(Government/Private)"),"Low",IF(EXACT(N36,"Govt.Based Trust/Charities"),"Low",IF(EXACT(N36,"Trust"),"Medium",IF(EXACT(N36,"Company Based Foundations"),"Medium",IF(EXACT(N36,"Other Foundations"),"Medium",IF(EXACT(N36,"Unincorporated Groups"),"Medium","")))))))))))</f>
        <v>Medium</v>
      </c>
      <c r="P36" s="19" t="s">
        <v>1193</v>
      </c>
      <c r="Q36" s="19"/>
      <c r="R36" s="260"/>
      <c r="S36" s="260"/>
      <c r="T36" s="260"/>
      <c r="U36" s="329"/>
      <c r="V36" s="19" t="s">
        <v>1447</v>
      </c>
      <c r="W36" s="100" t="s">
        <v>6814</v>
      </c>
      <c r="X36" s="251">
        <v>44170</v>
      </c>
      <c r="Y36" s="251">
        <v>45329</v>
      </c>
      <c r="Z36" s="246" t="s">
        <v>15456</v>
      </c>
      <c r="AA36" s="311">
        <v>1</v>
      </c>
    </row>
    <row r="37" spans="1:27" ht="25" customHeight="1" x14ac:dyDescent="0.35">
      <c r="A37" s="236"/>
      <c r="B37" s="19" t="str">
        <f t="shared" ref="B37" ca="1" si="8">IF(F37&lt;TODAY(),"Expired","Active")</f>
        <v>Expired</v>
      </c>
      <c r="C37" s="19" t="s">
        <v>7917</v>
      </c>
      <c r="D37" s="21">
        <v>44645</v>
      </c>
      <c r="E37" s="21">
        <v>44645</v>
      </c>
      <c r="F37" s="244">
        <f t="shared" ref="F37" si="9">DATE(YEAR(E37)+2,MONTH(E37),DAY(E37)-1)</f>
        <v>45375</v>
      </c>
      <c r="G37" s="19" t="s">
        <v>7922</v>
      </c>
      <c r="H37" s="232" t="s">
        <v>7927</v>
      </c>
      <c r="I37" s="19" t="s">
        <v>7931</v>
      </c>
      <c r="J37" s="19" t="s">
        <v>3380</v>
      </c>
      <c r="K37" s="19" t="s">
        <v>3368</v>
      </c>
      <c r="L37" s="248" t="s">
        <v>3640</v>
      </c>
      <c r="M37" s="249" t="str">
        <f t="shared" ref="M37" si="10">IF(EXACT(L37,"C - COMPANY ACT"),"LP",IF(EXACT(L37,"V- VEST ACT (WITHIN PARLIAMENT) "),"LP",IF(EXACT(L37,"FS - FRIENDLY SOCIETIES ACT"),"LP",IF(EXACT(L37,"UN - UNICORPORATED"),"LA",""))))</f>
        <v>LP</v>
      </c>
      <c r="N37" s="19" t="s">
        <v>8728</v>
      </c>
      <c r="O37" s="19" t="str">
        <f t="shared" ref="O37" si="11">IF(EXACT(N37,"Overseas Charities Operating in Jamaica"),"Medium",IF(EXACT(N37,"Muslim Groups/Foundations"),"Medium",IF(EXACT(N37,"Churches"),"Low",IF(EXACT(N37,"Benevolent Societies"),"Low",IF(EXACT(N37,"Alumni/Past Students'associations"),"Low",IF(EXACT(N37,"Schools(Government/Private)"),"Low",IF(EXACT(N37,"Govt.Based Trust/Charities"),"Low",IF(EXACT(N37,"Trust"),"Medium",IF(EXACT(N37,"Company Based Foundations"),"Medium",IF(EXACT(N37,"Other Foundations"),"Medium",IF(EXACT(N37,"Unincorporated Groups"),"Medium","")))))))))))</f>
        <v>Low</v>
      </c>
      <c r="P37" s="232"/>
      <c r="Q37" s="236"/>
      <c r="R37" s="236"/>
      <c r="S37" s="236"/>
      <c r="T37" s="237"/>
      <c r="U37" s="282" t="s">
        <v>7935</v>
      </c>
      <c r="V37" s="260" t="str">
        <f>'[1]#Registered Charities  (26)'!$S$950</f>
        <v>876-770-1268</v>
      </c>
      <c r="W37" s="338" t="str">
        <f>'[1]#Registered Charities  (26)'!$T$950</f>
        <v>lorna_pusey@yahoo.com</v>
      </c>
      <c r="X37" s="251">
        <v>45375</v>
      </c>
      <c r="Y37" s="251">
        <v>45701</v>
      </c>
      <c r="Z37" s="246" t="s">
        <v>14540</v>
      </c>
      <c r="AA37" s="311">
        <v>1</v>
      </c>
    </row>
    <row r="38" spans="1:27" ht="25" customHeight="1" x14ac:dyDescent="0.35">
      <c r="A38" s="236" t="s">
        <v>15505</v>
      </c>
      <c r="B38" s="235" t="s">
        <v>15455</v>
      </c>
      <c r="C38" s="235" t="s">
        <v>4534</v>
      </c>
      <c r="D38" s="237">
        <v>43480</v>
      </c>
      <c r="E38" s="237">
        <v>43480</v>
      </c>
      <c r="F38" s="265">
        <v>44210</v>
      </c>
      <c r="G38" s="235" t="s">
        <v>3487</v>
      </c>
      <c r="H38" s="235" t="s">
        <v>15586</v>
      </c>
      <c r="I38" s="236" t="s">
        <v>15587</v>
      </c>
      <c r="J38" s="235" t="s">
        <v>18</v>
      </c>
      <c r="K38" s="235" t="s">
        <v>3368</v>
      </c>
      <c r="L38" s="267" t="s">
        <v>3640</v>
      </c>
      <c r="M38" s="235" t="s">
        <v>15521</v>
      </c>
      <c r="N38" s="20" t="s">
        <v>8725</v>
      </c>
      <c r="O38" s="235" t="s">
        <v>3517</v>
      </c>
      <c r="P38" s="235">
        <v>14</v>
      </c>
      <c r="Q38" s="236" t="s">
        <v>15588</v>
      </c>
      <c r="R38" s="236" t="s">
        <v>15589</v>
      </c>
      <c r="S38" s="236" t="s">
        <v>15590</v>
      </c>
      <c r="T38" s="235">
        <v>2020</v>
      </c>
      <c r="U38" s="276" t="s">
        <v>5086</v>
      </c>
      <c r="V38" s="235" t="s">
        <v>3489</v>
      </c>
      <c r="W38" s="332"/>
      <c r="X38" s="237">
        <v>44210</v>
      </c>
      <c r="Y38" s="237">
        <v>45504</v>
      </c>
      <c r="Z38" s="260"/>
      <c r="AA38" s="311">
        <v>1</v>
      </c>
    </row>
    <row r="39" spans="1:27" ht="25" customHeight="1" x14ac:dyDescent="0.35">
      <c r="A39" s="236" t="s">
        <v>15505</v>
      </c>
      <c r="B39" s="20" t="str">
        <f t="shared" ref="B39" ca="1" si="12">IF(F39&lt;TODAY(),"Expired","Active")</f>
        <v>Expired</v>
      </c>
      <c r="C39" s="288" t="s">
        <v>871</v>
      </c>
      <c r="D39" s="243">
        <v>42050</v>
      </c>
      <c r="E39" s="247">
        <v>44281</v>
      </c>
      <c r="F39" s="277">
        <f t="shared" ref="F39" si="13">DATE(YEAR(E39)+2,MONTH(E39),DAY(E39)-1)</f>
        <v>45010</v>
      </c>
      <c r="G39" s="20" t="s">
        <v>4697</v>
      </c>
      <c r="H39" s="235" t="s">
        <v>15591</v>
      </c>
      <c r="I39" s="20" t="s">
        <v>6859</v>
      </c>
      <c r="J39" s="20" t="s">
        <v>3409</v>
      </c>
      <c r="K39" s="20" t="s">
        <v>3368</v>
      </c>
      <c r="L39" s="19" t="s">
        <v>3640</v>
      </c>
      <c r="M39" s="287" t="str">
        <f t="shared" ref="M39" si="14">IF(EXACT(L39,"C - COMPANY ACT"),"LP",IF(EXACT(L39,"V- VEST ACT (WITHIN PARLIAMENT) "),"LP",IF(EXACT(L39,"FS - FRIENDLY SOCIETIES ACT"),"LP",IF(EXACT(L39,"UN - UNICORPORATED"),"LA",""))))</f>
        <v>LP</v>
      </c>
      <c r="N39" s="20" t="s">
        <v>8728</v>
      </c>
      <c r="O39" s="290" t="str">
        <f t="shared" ref="O39" si="15">IF(EXACT(N39,"Overseas Charities Operating in Jamaica"),"Medium",IF(EXACT(N39,"Muslim Groups/Foundations"),"Medium",IF(EXACT(N39,"Churches"),"Low",IF(EXACT(N39,"Benevolent Societies"),"Low",IF(EXACT(N39,"Alumni/Past Students'associations"),"Low",IF(EXACT(N39,"Schools(Government/Private)"),"Low",IF(EXACT(N39,"Govt.Based Trust/Charities"),"Low",IF(EXACT(N39,"Trust"),"Medium",IF(EXACT(N39,"Company Based Foundations"),"Medium",IF(EXACT(N39,"Other Foundations"),"Medium",IF(EXACT(N39,"Unincorporated Groups"),"Medium","")))))))))))</f>
        <v>Low</v>
      </c>
      <c r="P39" s="235">
        <v>14</v>
      </c>
      <c r="Q39" s="292" t="s">
        <v>14253</v>
      </c>
      <c r="R39" s="235" t="s">
        <v>15456</v>
      </c>
      <c r="S39" s="235" t="s">
        <v>15456</v>
      </c>
      <c r="T39" s="235" t="s">
        <v>15456</v>
      </c>
      <c r="U39" s="20" t="s">
        <v>3490</v>
      </c>
      <c r="V39" s="20" t="s">
        <v>3491</v>
      </c>
      <c r="W39" s="103" t="s">
        <v>9115</v>
      </c>
      <c r="X39" s="237">
        <f>F39</f>
        <v>45010</v>
      </c>
      <c r="Y39" s="237">
        <v>45503</v>
      </c>
      <c r="Z39" s="260"/>
      <c r="AA39" s="311">
        <v>1</v>
      </c>
    </row>
    <row r="40" spans="1:27" ht="25" customHeight="1" x14ac:dyDescent="0.35">
      <c r="A40" s="278" t="s">
        <v>11535</v>
      </c>
      <c r="B40" s="34" t="str">
        <f ca="1">IF(F40&lt;TODAY(),"Expired","Active")</f>
        <v>Expired</v>
      </c>
      <c r="C40" s="34" t="s">
        <v>3503</v>
      </c>
      <c r="D40" s="283">
        <v>43635</v>
      </c>
      <c r="E40" s="284">
        <v>43634</v>
      </c>
      <c r="F40" s="279">
        <f>DATE(YEAR(E40)+2,MONTH(E40),DAY(E40)-1)</f>
        <v>44364</v>
      </c>
      <c r="G40" s="34" t="s">
        <v>4706</v>
      </c>
      <c r="H40" s="32" t="s">
        <v>9684</v>
      </c>
      <c r="I40" s="34" t="s">
        <v>6965</v>
      </c>
      <c r="J40" s="34" t="s">
        <v>3380</v>
      </c>
      <c r="K40" s="34" t="s">
        <v>3368</v>
      </c>
      <c r="L40" s="32"/>
      <c r="M40" s="285" t="str">
        <f>IF(EXACT(L40,"C - COMPANY ACT"),"LP",IF(EXACT(L40,"V- VEST ACT (WITHIN PARLIAMENT) "),"LP",IF(EXACT(L40,"FS - FRIENDLY SOCIETIES ACT"),"LP",IF(EXACT(L40,"UN - UNICORPORATED"),"LA",""))))</f>
        <v/>
      </c>
      <c r="N40" s="34" t="s">
        <v>8728</v>
      </c>
      <c r="O40" s="32" t="str">
        <f>IF(EXACT(N40,"Overseas Charities Operating in Jamaica"),"Medium",IF(EXACT(N40,"Muslim Groups/Foundations"),"Medium",IF(EXACT(N40,"Churches"),"Low",IF(EXACT(N40,"Benevolent Societies"),"Low",IF(EXACT(N40,"Alumni/Past Students'associations"),"Low",IF(EXACT(N40,"Schools(Government/Private)"),"Low",IF(EXACT(N40,"Govt.Based Trust/Charities"),"Low",IF(EXACT(N40,"Trust"),"Medium",IF(EXACT(N40,"Company Based Foundations"),"Medium",IF(EXACT(N40,"Other Foundations"),"Medium",IF(EXACT(N40,"Unincorporated Groups"),"Medium","")))))))))))</f>
        <v>Low</v>
      </c>
      <c r="P40" s="327"/>
      <c r="Q40" s="327"/>
      <c r="R40" s="327"/>
      <c r="S40" s="327"/>
      <c r="T40" s="327"/>
      <c r="U40" s="281" t="s">
        <v>3505</v>
      </c>
      <c r="V40" s="327"/>
      <c r="W40" s="330"/>
      <c r="X40" s="327"/>
      <c r="Y40" s="327"/>
      <c r="Z40" s="106" t="s">
        <v>15598</v>
      </c>
      <c r="AA40" s="322">
        <v>1</v>
      </c>
    </row>
    <row r="41" spans="1:27" ht="25" customHeight="1" x14ac:dyDescent="0.35">
      <c r="A41" s="286"/>
      <c r="B41" s="20" t="str">
        <f ca="1">IF(F41&lt;TODAY(),"Expired","Active")</f>
        <v>Expired</v>
      </c>
      <c r="C41" s="288" t="s">
        <v>4535</v>
      </c>
      <c r="D41" s="243">
        <v>44259</v>
      </c>
      <c r="E41" s="247">
        <v>44252</v>
      </c>
      <c r="F41" s="277">
        <f>DATE(YEAR(E41)+2,MONTH(E41),DAY(E41)-1)</f>
        <v>44981</v>
      </c>
      <c r="G41" s="20" t="s">
        <v>4708</v>
      </c>
      <c r="H41" s="289" t="s">
        <v>15635</v>
      </c>
      <c r="I41" s="20" t="s">
        <v>7011</v>
      </c>
      <c r="J41" s="20" t="s">
        <v>14</v>
      </c>
      <c r="K41" s="20" t="s">
        <v>3368</v>
      </c>
      <c r="L41" s="19" t="s">
        <v>3640</v>
      </c>
      <c r="M41" s="287" t="str">
        <f>IF(EXACT(L41,"C - COMPANY ACT"),"LP",IF(EXACT(L41,"V- VEST ACT (WITHIN PARLIAMENT) "),"LP",IF(EXACT(L41,"FS - FRIENDLY SOCIETIES ACT"),"LP",IF(EXACT(L41,"UN - UNICORPORATED"),"LA",""))))</f>
        <v>LP</v>
      </c>
      <c r="N41" s="20" t="s">
        <v>8728</v>
      </c>
      <c r="O41" s="290" t="s">
        <v>15636</v>
      </c>
      <c r="P41" s="290"/>
      <c r="Q41" s="290"/>
      <c r="R41" s="290"/>
      <c r="S41" s="290"/>
      <c r="T41" s="290"/>
      <c r="U41" s="20" t="s">
        <v>3511</v>
      </c>
      <c r="V41" s="20" t="s">
        <v>3512</v>
      </c>
      <c r="W41" s="103" t="s">
        <v>7012</v>
      </c>
      <c r="X41" s="237">
        <f>F41</f>
        <v>44981</v>
      </c>
      <c r="Y41" s="237">
        <v>45686</v>
      </c>
      <c r="Z41" s="260"/>
      <c r="AA41" s="311">
        <v>1</v>
      </c>
    </row>
    <row r="42" spans="1:27" ht="25" customHeight="1" x14ac:dyDescent="0.35">
      <c r="A42" s="286"/>
      <c r="B42" s="20" t="str">
        <f ca="1">IF(F42&lt;TODAY(),"Expired","Active")</f>
        <v>Expired</v>
      </c>
      <c r="C42" s="288" t="s">
        <v>15637</v>
      </c>
      <c r="D42" s="290"/>
      <c r="E42" s="247">
        <v>43938</v>
      </c>
      <c r="F42" s="277">
        <f>DATE(YEAR(E42)+2,MONTH(E42),DAY(E42)-1)</f>
        <v>44667</v>
      </c>
      <c r="G42" s="20" t="s">
        <v>4708</v>
      </c>
      <c r="H42" s="291" t="s">
        <v>3514</v>
      </c>
      <c r="I42" s="20" t="s">
        <v>7018</v>
      </c>
      <c r="J42" s="20" t="s">
        <v>3409</v>
      </c>
      <c r="K42" s="20" t="s">
        <v>3368</v>
      </c>
      <c r="L42" s="19" t="s">
        <v>3640</v>
      </c>
      <c r="M42" s="287" t="str">
        <f>IF(EXACT(L42,"C - COMPANY ACT"),"LP",IF(EXACT(L42,"V- VEST ACT (WITHIN PARLIAMENT) "),"LP",IF(EXACT(L42,"FS - FRIENDLY SOCIETIES ACT"),"LP",IF(EXACT(L42,"UN - UNICORPORATED"),"LA",""))))</f>
        <v>LP</v>
      </c>
      <c r="N42" s="20" t="s">
        <v>8728</v>
      </c>
      <c r="O42" s="290" t="s">
        <v>15501</v>
      </c>
      <c r="P42" s="290"/>
      <c r="Q42" s="290"/>
      <c r="R42" s="290"/>
      <c r="S42" s="290"/>
      <c r="T42" s="290"/>
      <c r="U42" s="20" t="s">
        <v>3515</v>
      </c>
      <c r="V42" s="20" t="s">
        <v>3516</v>
      </c>
      <c r="W42" s="103" t="s">
        <v>7019</v>
      </c>
      <c r="X42" s="237">
        <f>F42</f>
        <v>44667</v>
      </c>
      <c r="Y42" s="237">
        <v>45686</v>
      </c>
      <c r="Z42" s="260"/>
      <c r="AA42" s="311">
        <v>1</v>
      </c>
    </row>
    <row r="43" spans="1:27" ht="25" customHeight="1" x14ac:dyDescent="0.35">
      <c r="A43" s="236" t="s">
        <v>15585</v>
      </c>
      <c r="B43" s="19" t="str">
        <f t="shared" ref="B43" ca="1" si="16">IF(F43&lt;TODAY(),"Expired","Active")</f>
        <v>Expired</v>
      </c>
      <c r="C43" s="20" t="s">
        <v>1841</v>
      </c>
      <c r="D43" s="243">
        <v>43104</v>
      </c>
      <c r="E43" s="247">
        <v>43104</v>
      </c>
      <c r="F43" s="244">
        <f t="shared" ref="F43" si="17">DATE(YEAR(E43)+2,MONTH(E43),DAY(E43)-1)</f>
        <v>43833</v>
      </c>
      <c r="G43" s="20" t="s">
        <v>1842</v>
      </c>
      <c r="H43" s="236" t="s">
        <v>1843</v>
      </c>
      <c r="I43" s="20" t="s">
        <v>7054</v>
      </c>
      <c r="J43" s="20" t="s">
        <v>3409</v>
      </c>
      <c r="K43" s="20" t="s">
        <v>3368</v>
      </c>
      <c r="L43" s="248" t="s">
        <v>3768</v>
      </c>
      <c r="M43" s="249" t="str">
        <f t="shared" ref="M43" si="18">IF(EXACT(L43,"C - COMPANY ACT"),"LP",IF(EXACT(L43,"V- VEST ACT (WITHIN PARLIAMENT) "),"LP",IF(EXACT(L43,"FS - FRIENDLY SOCIETIES ACT"),"LP",IF(EXACT(L43,"UN - UNICORPORATED"),"LA",""))))</f>
        <v>LP</v>
      </c>
      <c r="N43" s="20" t="s">
        <v>8730</v>
      </c>
      <c r="O43" s="19" t="str">
        <f t="shared" ref="O43" si="19">IF(EXACT(N43,"Overseas Charities Operating in Jamaica"),"Medium",IF(EXACT(N43,"Muslim Groups/Foundations"),"Medium",IF(EXACT(N43,"Churches"),"Low",IF(EXACT(N43,"Benevolent Societies"),"Low",IF(EXACT(N43,"Alumni/Past Students'associations"),"Low",IF(EXACT(N43,"Schools(Government/Private)"),"Low",IF(EXACT(N43,"Govt.Based Trust/Charities"),"Low",IF(EXACT(N43,"Trust"),"Medium",IF(EXACT(N43,"Company Based Foundations"),"Medium",IF(EXACT(N43,"Other Foundations"),"Medium",IF(EXACT(N43,"Unincorporated Groups"),"Medium","")))))))))))</f>
        <v>Low</v>
      </c>
      <c r="P43" s="235"/>
      <c r="Q43" s="292" t="s">
        <v>14254</v>
      </c>
      <c r="R43" s="235"/>
      <c r="S43" s="235"/>
      <c r="T43" s="235"/>
      <c r="U43" s="20" t="s">
        <v>10301</v>
      </c>
      <c r="V43" s="20" t="s">
        <v>9110</v>
      </c>
      <c r="W43" s="103" t="s">
        <v>9111</v>
      </c>
      <c r="X43" s="237">
        <f>F43</f>
        <v>43833</v>
      </c>
      <c r="Y43" s="237">
        <v>45497</v>
      </c>
      <c r="Z43" s="260"/>
      <c r="AA43" s="311">
        <v>1</v>
      </c>
    </row>
    <row r="44" spans="1:27" ht="25" customHeight="1" x14ac:dyDescent="0.35">
      <c r="A44" s="61" t="s">
        <v>15457</v>
      </c>
      <c r="B44" s="19" t="s">
        <v>15455</v>
      </c>
      <c r="C44" s="20" t="s">
        <v>1548</v>
      </c>
      <c r="D44" s="243">
        <v>42901</v>
      </c>
      <c r="E44" s="247">
        <v>42901</v>
      </c>
      <c r="F44" s="244">
        <f t="shared" ref="F44:F49" si="20">DATE(YEAR(E44)+2,MONTH(E44),DAY(E44)-1)</f>
        <v>43630</v>
      </c>
      <c r="G44" s="20" t="s">
        <v>4714</v>
      </c>
      <c r="H44" s="19" t="s">
        <v>1569</v>
      </c>
      <c r="I44" s="20" t="s">
        <v>7110</v>
      </c>
      <c r="J44" s="20" t="s">
        <v>3380</v>
      </c>
      <c r="K44" s="20" t="s">
        <v>3368</v>
      </c>
      <c r="L44" s="248" t="s">
        <v>8849</v>
      </c>
      <c r="M44" s="249" t="s">
        <v>3789</v>
      </c>
      <c r="N44" s="20" t="s">
        <v>8725</v>
      </c>
      <c r="O44" s="19" t="str">
        <f>IF(EXACT(N44,"Overseas Charities Operating in Jamaica"),"Medium",IF(EXACT(N44,"Muslim Groups/Foundations"),"Medium",IF(EXACT(N44,"Churches"),"Low",IF(EXACT(N44,"Benevolent Societies"),"Low",IF(EXACT(N44,"Alumni/Past Students'associations"),"Low",IF(EXACT(N44,"Schools(Government/Private)"),"Low",IF(EXACT(N44,"Govt.Based Trust/Charities"),"Low",IF(EXACT(N44,"Trust"),"Medium",IF(EXACT(N44,"Company Based Foundations"),"Medium",IF(EXACT(N44,"Other Foundations"),"Medium",IF(EXACT(N44,"Unincorporated Groups"),"Medium","")))))))))))</f>
        <v>Medium</v>
      </c>
      <c r="P44" s="260" t="s">
        <v>1193</v>
      </c>
      <c r="Q44" s="20" t="s">
        <v>12166</v>
      </c>
      <c r="R44" s="260" t="s">
        <v>15484</v>
      </c>
      <c r="S44" s="260" t="s">
        <v>15484</v>
      </c>
      <c r="T44" s="262" t="s">
        <v>15484</v>
      </c>
      <c r="U44" s="329" t="s">
        <v>15484</v>
      </c>
      <c r="V44" s="20" t="s">
        <v>12167</v>
      </c>
      <c r="W44" s="103" t="s">
        <v>12168</v>
      </c>
      <c r="X44" s="251">
        <v>43630</v>
      </c>
      <c r="Y44" s="251">
        <v>45335</v>
      </c>
      <c r="Z44" s="246" t="s">
        <v>15456</v>
      </c>
      <c r="AA44" s="311">
        <v>1</v>
      </c>
    </row>
    <row r="45" spans="1:27" ht="25" customHeight="1" x14ac:dyDescent="0.35">
      <c r="A45" s="286"/>
      <c r="B45" s="20" t="str">
        <f ca="1">IF(F45&lt;TODAY(),"Expired","Active")</f>
        <v>Expired</v>
      </c>
      <c r="C45" s="288" t="s">
        <v>2506</v>
      </c>
      <c r="D45" s="243">
        <v>43389</v>
      </c>
      <c r="E45" s="247">
        <v>44120</v>
      </c>
      <c r="F45" s="277">
        <f t="shared" si="20"/>
        <v>44849</v>
      </c>
      <c r="G45" s="20" t="s">
        <v>4717</v>
      </c>
      <c r="H45" s="289" t="s">
        <v>15638</v>
      </c>
      <c r="I45" s="20" t="s">
        <v>7121</v>
      </c>
      <c r="J45" s="20" t="s">
        <v>14</v>
      </c>
      <c r="K45" s="20" t="s">
        <v>3368</v>
      </c>
      <c r="L45" s="19" t="s">
        <v>3640</v>
      </c>
      <c r="M45" s="287" t="str">
        <f>IF(EXACT(L45,"C - COMPANY ACT"),"LP",IF(EXACT(L45,"V- VEST ACT (WITHIN PARLIAMENT) "),"LP",IF(EXACT(L45,"FS - FRIENDLY SOCIETIES ACT"),"LP",IF(EXACT(L45,"UN - UNICORPORATED"),"LA",""))))</f>
        <v>LP</v>
      </c>
      <c r="N45" s="20" t="s">
        <v>8728</v>
      </c>
      <c r="O45" s="290" t="s">
        <v>15501</v>
      </c>
      <c r="P45" s="290"/>
      <c r="Q45" s="292" t="s">
        <v>15639</v>
      </c>
      <c r="R45" s="292" t="s">
        <v>15640</v>
      </c>
      <c r="S45" s="292" t="s">
        <v>15641</v>
      </c>
      <c r="T45" s="293">
        <v>43282</v>
      </c>
      <c r="U45" s="20" t="s">
        <v>3523</v>
      </c>
      <c r="V45" s="20" t="s">
        <v>3524</v>
      </c>
      <c r="W45" s="103" t="s">
        <v>7122</v>
      </c>
      <c r="X45" s="237">
        <f>F45</f>
        <v>44849</v>
      </c>
      <c r="Y45" s="237">
        <v>45712</v>
      </c>
      <c r="Z45" s="260"/>
      <c r="AA45" s="311">
        <v>1</v>
      </c>
    </row>
    <row r="46" spans="1:27" ht="25" customHeight="1" x14ac:dyDescent="0.35">
      <c r="A46" s="286"/>
      <c r="B46" s="20" t="str">
        <f ca="1">IF(F46&lt;TODAY(),"Expired","Active")</f>
        <v>Expired</v>
      </c>
      <c r="C46" s="288" t="s">
        <v>2509</v>
      </c>
      <c r="D46" s="243">
        <v>43312</v>
      </c>
      <c r="E46" s="247">
        <v>43312</v>
      </c>
      <c r="F46" s="277">
        <f t="shared" si="20"/>
        <v>44042</v>
      </c>
      <c r="G46" s="20" t="s">
        <v>4718</v>
      </c>
      <c r="H46" s="288" t="s">
        <v>15648</v>
      </c>
      <c r="I46" s="20" t="s">
        <v>7160</v>
      </c>
      <c r="J46" s="20" t="s">
        <v>9</v>
      </c>
      <c r="K46" s="20" t="s">
        <v>3368</v>
      </c>
      <c r="L46" s="19" t="s">
        <v>3640</v>
      </c>
      <c r="M46" s="287" t="str">
        <f>IF(EXACT(L46,"C - COMPANY ACT"),"LP",IF(EXACT(L46,"V- VEST ACT (WITHIN PARLIAMENT) "),"LP",IF(EXACT(L46,"FS - FRIENDLY SOCIETIES ACT"),"LP",IF(EXACT(L46,"UN - UNICORPORATED"),"LA",""))))</f>
        <v>LP</v>
      </c>
      <c r="N46" s="20" t="s">
        <v>8725</v>
      </c>
      <c r="O46" s="290" t="s">
        <v>15501</v>
      </c>
      <c r="P46" s="290"/>
      <c r="Q46" s="290"/>
      <c r="R46" s="290"/>
      <c r="S46" s="290"/>
      <c r="T46" s="290"/>
      <c r="U46" s="20" t="s">
        <v>3529</v>
      </c>
      <c r="V46" s="290"/>
      <c r="W46" s="339"/>
      <c r="X46" s="237">
        <f>F46</f>
        <v>44042</v>
      </c>
      <c r="Y46" s="237">
        <v>45734</v>
      </c>
      <c r="Z46" s="295" t="s">
        <v>15598</v>
      </c>
      <c r="AA46" s="311">
        <v>1</v>
      </c>
    </row>
    <row r="47" spans="1:27" ht="25" customHeight="1" x14ac:dyDescent="0.35">
      <c r="A47" s="286"/>
      <c r="B47" s="20" t="str">
        <f ca="1">IF(F47&lt;TODAY(),"Expired","Active")</f>
        <v>Expired</v>
      </c>
      <c r="C47" s="288" t="s">
        <v>15642</v>
      </c>
      <c r="D47" s="243">
        <v>42971</v>
      </c>
      <c r="E47" s="247">
        <v>42971</v>
      </c>
      <c r="F47" s="277">
        <f t="shared" si="20"/>
        <v>43700</v>
      </c>
      <c r="G47" s="20" t="s">
        <v>4715</v>
      </c>
      <c r="H47" s="288" t="s">
        <v>8145</v>
      </c>
      <c r="I47" s="20" t="s">
        <v>7117</v>
      </c>
      <c r="J47" s="20" t="s">
        <v>718</v>
      </c>
      <c r="K47" s="20" t="s">
        <v>3368</v>
      </c>
      <c r="L47" s="19" t="s">
        <v>3640</v>
      </c>
      <c r="M47" s="287" t="str">
        <f>IF(EXACT(L47,"C - COMPANY ACT"),"LP",IF(EXACT(L47,"V- VEST ACT (WITHIN PARLIAMENT) "),"LP",IF(EXACT(L47,"FS - FRIENDLY SOCIETIES ACT"),"LP",IF(EXACT(L47,"UN - UNICORPORATED"),"LA",""))))</f>
        <v>LP</v>
      </c>
      <c r="N47" s="20" t="s">
        <v>8725</v>
      </c>
      <c r="O47" s="290" t="s">
        <v>15501</v>
      </c>
      <c r="P47" s="290">
        <v>11</v>
      </c>
      <c r="Q47" s="292" t="s">
        <v>15643</v>
      </c>
      <c r="R47" s="292" t="s">
        <v>15644</v>
      </c>
      <c r="S47" s="292" t="s">
        <v>15645</v>
      </c>
      <c r="T47" s="293">
        <v>42826</v>
      </c>
      <c r="U47" s="20" t="s">
        <v>10656</v>
      </c>
      <c r="V47" s="20" t="s">
        <v>3522</v>
      </c>
      <c r="W47" s="103" t="s">
        <v>7118</v>
      </c>
      <c r="X47" s="237">
        <f>F47</f>
        <v>43700</v>
      </c>
      <c r="Y47" s="237">
        <v>45712</v>
      </c>
      <c r="Z47" s="295" t="s">
        <v>15598</v>
      </c>
      <c r="AA47" s="311">
        <v>1</v>
      </c>
    </row>
    <row r="48" spans="1:27" ht="25" customHeight="1" x14ac:dyDescent="0.35">
      <c r="A48" s="20" t="s">
        <v>15498</v>
      </c>
      <c r="B48" s="20" t="str">
        <f ca="1">IF(F48&lt;TODAY(),"Expired","Active")</f>
        <v>Expired</v>
      </c>
      <c r="C48" s="20" t="s">
        <v>3545</v>
      </c>
      <c r="D48" s="243">
        <v>43536</v>
      </c>
      <c r="E48" s="247">
        <v>43536</v>
      </c>
      <c r="F48" s="244">
        <f t="shared" si="20"/>
        <v>44266</v>
      </c>
      <c r="G48" s="20" t="s">
        <v>4736</v>
      </c>
      <c r="H48" s="235" t="s">
        <v>3546</v>
      </c>
      <c r="I48" s="20" t="s">
        <v>15499</v>
      </c>
      <c r="J48" s="20" t="s">
        <v>14</v>
      </c>
      <c r="K48" s="20" t="s">
        <v>3368</v>
      </c>
      <c r="L48" s="19"/>
      <c r="M48" s="20" t="s">
        <v>15500</v>
      </c>
      <c r="N48" s="19" t="s">
        <v>8725</v>
      </c>
      <c r="O48" s="20" t="s">
        <v>15501</v>
      </c>
      <c r="P48" s="20">
        <v>12</v>
      </c>
      <c r="Q48" s="20" t="s">
        <v>15502</v>
      </c>
      <c r="R48" s="234" t="s">
        <v>15503</v>
      </c>
      <c r="S48" s="20" t="s">
        <v>15504</v>
      </c>
      <c r="T48" s="243">
        <v>43484</v>
      </c>
      <c r="U48" s="245" t="s">
        <v>15456</v>
      </c>
      <c r="V48" s="20" t="s">
        <v>15456</v>
      </c>
      <c r="W48" s="104" t="s">
        <v>15456</v>
      </c>
      <c r="X48" s="251">
        <f>F48</f>
        <v>44266</v>
      </c>
      <c r="Y48" s="263" t="s">
        <v>15456</v>
      </c>
      <c r="Z48" s="295" t="s">
        <v>15456</v>
      </c>
      <c r="AA48" s="311">
        <v>1</v>
      </c>
    </row>
    <row r="49" spans="1:27" ht="25" customHeight="1" x14ac:dyDescent="0.35">
      <c r="A49" s="236" t="s">
        <v>15646</v>
      </c>
      <c r="B49" s="20" t="str">
        <f ca="1">IF(F49&lt;TODAY(),"Expired","Active")</f>
        <v>Expired</v>
      </c>
      <c r="C49" s="235"/>
      <c r="D49" s="237"/>
      <c r="E49" s="237"/>
      <c r="F49" s="277">
        <f t="shared" si="20"/>
        <v>730</v>
      </c>
      <c r="G49" s="235"/>
      <c r="H49" s="235" t="s">
        <v>15647</v>
      </c>
      <c r="I49" s="236"/>
      <c r="J49" s="235"/>
      <c r="K49" s="235"/>
      <c r="L49" s="235"/>
      <c r="M49" s="235"/>
      <c r="N49" s="235"/>
      <c r="O49" s="235"/>
      <c r="P49" s="235"/>
      <c r="Q49" s="235" t="s">
        <v>15456</v>
      </c>
      <c r="R49" s="235" t="s">
        <v>15456</v>
      </c>
      <c r="S49" s="235" t="s">
        <v>15456</v>
      </c>
      <c r="T49" s="235" t="s">
        <v>15456</v>
      </c>
      <c r="U49" s="236" t="str">
        <f>'[1]#Registered Charities  (26)'!$Q$1376</f>
        <v>To assist in identifiying and Supplying the needs of Falmouth Hospital.</v>
      </c>
      <c r="V49" s="235" t="str">
        <f>'[1]#Registered Charities  (26)'!$S$1376</f>
        <v xml:space="preserve">(876) 366-7549 </v>
      </c>
      <c r="W49" s="332" t="s">
        <v>9030</v>
      </c>
      <c r="X49" s="237"/>
      <c r="Y49" s="237">
        <v>45712</v>
      </c>
      <c r="Z49" s="295" t="s">
        <v>15598</v>
      </c>
      <c r="AA49" s="311">
        <v>1</v>
      </c>
    </row>
    <row r="50" spans="1:27" ht="25" customHeight="1" x14ac:dyDescent="0.35">
      <c r="A50" s="236" t="s">
        <v>15579</v>
      </c>
      <c r="B50" s="20" t="s">
        <v>3556</v>
      </c>
      <c r="C50" s="235">
        <v>43585</v>
      </c>
      <c r="D50" s="237">
        <v>44301</v>
      </c>
      <c r="E50" s="237">
        <f t="shared" ref="E50" si="21">DATE(YEAR(D50)+2,MONTH(D50),DAY(D50)-1)</f>
        <v>45030</v>
      </c>
      <c r="F50" s="277" t="s">
        <v>4740</v>
      </c>
      <c r="G50" s="235" t="s">
        <v>4740</v>
      </c>
      <c r="H50" s="236" t="s">
        <v>3557</v>
      </c>
      <c r="I50" s="236" t="s">
        <v>15581</v>
      </c>
      <c r="J50" s="235" t="s">
        <v>14</v>
      </c>
      <c r="K50" s="235" t="s">
        <v>3368</v>
      </c>
      <c r="L50" s="267" t="s">
        <v>3640</v>
      </c>
      <c r="M50" s="235"/>
      <c r="N50" s="20" t="s">
        <v>8725</v>
      </c>
      <c r="O50" s="235" t="s">
        <v>15501</v>
      </c>
      <c r="P50" s="235">
        <v>9</v>
      </c>
      <c r="Q50" s="236" t="s">
        <v>15582</v>
      </c>
      <c r="R50" s="236" t="s">
        <v>15583</v>
      </c>
      <c r="S50" s="236" t="s">
        <v>15584</v>
      </c>
      <c r="T50" s="237">
        <v>43552</v>
      </c>
      <c r="U50" s="272" t="s">
        <v>3558</v>
      </c>
      <c r="V50" s="234" t="s">
        <v>3559</v>
      </c>
      <c r="W50" s="104" t="s">
        <v>7526</v>
      </c>
      <c r="X50" s="237">
        <v>45030</v>
      </c>
      <c r="Y50" s="237">
        <v>45496</v>
      </c>
      <c r="Z50" s="260"/>
      <c r="AA50" s="311">
        <v>1</v>
      </c>
    </row>
    <row r="51" spans="1:27" ht="25" customHeight="1" x14ac:dyDescent="0.35">
      <c r="A51" s="236" t="s">
        <v>15646</v>
      </c>
      <c r="B51" s="20" t="str">
        <f ca="1">IF(F51&lt;TODAY(),"Expired","Active")</f>
        <v>Expired</v>
      </c>
      <c r="C51" s="235" t="s">
        <v>15649</v>
      </c>
      <c r="D51" s="237">
        <v>43930</v>
      </c>
      <c r="E51" s="237">
        <v>43930</v>
      </c>
      <c r="F51" s="277">
        <f>DATE(YEAR(E51)+2,MONTH(E51),DAY(E51)-1)</f>
        <v>44659</v>
      </c>
      <c r="G51" s="235" t="s">
        <v>9031</v>
      </c>
      <c r="H51" s="294" t="s">
        <v>9032</v>
      </c>
      <c r="I51" s="236" t="s">
        <v>9033</v>
      </c>
      <c r="J51" s="235" t="s">
        <v>3380</v>
      </c>
      <c r="K51" s="235" t="s">
        <v>3368</v>
      </c>
      <c r="L51" s="267" t="s">
        <v>3640</v>
      </c>
      <c r="M51" s="235" t="s">
        <v>3789</v>
      </c>
      <c r="N51" s="20" t="s">
        <v>8725</v>
      </c>
      <c r="O51" s="235" t="s">
        <v>3517</v>
      </c>
      <c r="P51" s="235" t="s">
        <v>15456</v>
      </c>
      <c r="Q51" s="235" t="s">
        <v>15456</v>
      </c>
      <c r="R51" s="235" t="s">
        <v>15456</v>
      </c>
      <c r="S51" s="235" t="s">
        <v>15456</v>
      </c>
      <c r="T51" s="235" t="s">
        <v>15456</v>
      </c>
      <c r="U51" s="236" t="str">
        <f>'[1]#Registered Charities  (26)'!$Q$1401</f>
        <v>Advance education and improve health and social conditions of children and young people.</v>
      </c>
      <c r="V51" s="235" t="str">
        <f>'[1]#Registered Charities  (26)'!$S$1401</f>
        <v>(876) 831-9085</v>
      </c>
      <c r="W51" s="340" t="s">
        <v>15650</v>
      </c>
      <c r="X51" s="237">
        <v>44659</v>
      </c>
      <c r="Y51" s="237">
        <v>45734</v>
      </c>
      <c r="Z51" s="295" t="s">
        <v>15598</v>
      </c>
      <c r="AA51" s="311">
        <v>1</v>
      </c>
    </row>
    <row r="52" spans="1:27" ht="25" customHeight="1" x14ac:dyDescent="0.35">
      <c r="A52" s="236" t="s">
        <v>15578</v>
      </c>
      <c r="B52" s="234" t="str">
        <f ca="1">IF(F52&lt;TODAY(),"Expired","Active")</f>
        <v>Expired</v>
      </c>
      <c r="C52" s="234" t="s">
        <v>13173</v>
      </c>
      <c r="D52" s="251">
        <v>44333</v>
      </c>
      <c r="E52" s="266">
        <v>45315</v>
      </c>
      <c r="F52" s="251">
        <f>DATE(YEAR(E52)+1,MONTH(E52),DAY(E52)-1)</f>
        <v>45680</v>
      </c>
      <c r="G52" s="234" t="s">
        <v>4694</v>
      </c>
      <c r="H52" s="294" t="s">
        <v>15656</v>
      </c>
      <c r="I52" s="236" t="s">
        <v>6831</v>
      </c>
      <c r="J52" s="235" t="s">
        <v>329</v>
      </c>
      <c r="K52" s="235" t="s">
        <v>3368</v>
      </c>
      <c r="L52" s="267" t="s">
        <v>3640</v>
      </c>
      <c r="M52" s="235" t="str">
        <f t="shared" ref="M52" si="22">IF(EXACT(L52,"C - COMPANY ACT"),"LP",IF(EXACT(L52,"V- VEST ACT (WITHIN PARLIAMENT) "),"LP",IF(EXACT(L52,"FS - FRIENDLY SOCIETIES ACT"),"LP",IF(EXACT(L52,"UN - UNICORPORATED"),"LA",""))))</f>
        <v>LP</v>
      </c>
      <c r="N52" s="20" t="s">
        <v>8725</v>
      </c>
      <c r="O52" s="235" t="str">
        <f>IF(EXACT(N52,"Overseas Charities Operating in Jamaica"),"Medium",IF(EXACT(N52,"Muslim Groups/Foundations"),"Medium",IF(EXACT(N52,"Churches"),"Low",IF(EXACT(N52,"Benevolent Societies"),"Low",IF(EXACT(N52,"Alumni/Past Students'associations"),"Low",IF(EXACT(N52,"Schools(Government/Private)"),"Low",IF(EXACT(N52,"Govt.Based Trust/Charities"),"Low",IF(EXACT(N52,"Trust"),"Medium",IF(EXACT(N52,"Company Based Foundations"),"Medium",IF(EXACT(N52,"Other Foundations"),"Medium",IF(EXACT(N52,"Unincorporated Groups"),"Medium","")))))))))))</f>
        <v>Medium</v>
      </c>
      <c r="P52" s="235" t="s">
        <v>15456</v>
      </c>
      <c r="Q52" s="235" t="s">
        <v>15456</v>
      </c>
      <c r="R52" s="235" t="s">
        <v>15456</v>
      </c>
      <c r="S52" s="235" t="s">
        <v>15456</v>
      </c>
      <c r="T52" s="235" t="s">
        <v>15456</v>
      </c>
      <c r="U52" s="236" t="s">
        <v>4474</v>
      </c>
      <c r="V52" s="235" t="s">
        <v>4475</v>
      </c>
      <c r="W52" s="340" t="s">
        <v>6832</v>
      </c>
      <c r="X52" s="237">
        <v>45682</v>
      </c>
      <c r="Y52" s="237">
        <v>45496</v>
      </c>
      <c r="Z52" s="260"/>
      <c r="AA52" s="311">
        <v>1</v>
      </c>
    </row>
    <row r="53" spans="1:27" ht="15.5" x14ac:dyDescent="0.35">
      <c r="A53" s="313"/>
      <c r="B53" s="314"/>
      <c r="C53" s="313"/>
      <c r="D53" s="313"/>
      <c r="E53" s="315"/>
      <c r="F53" s="316"/>
      <c r="G53" s="314"/>
      <c r="H53" s="313"/>
      <c r="I53" s="314"/>
      <c r="J53" s="314"/>
      <c r="K53" s="314"/>
      <c r="L53" s="317"/>
      <c r="M53" s="318"/>
      <c r="N53" s="314"/>
      <c r="O53" s="319"/>
      <c r="P53" s="313"/>
      <c r="Q53" s="313"/>
      <c r="R53" s="313"/>
      <c r="S53" s="313"/>
      <c r="T53" s="313"/>
      <c r="U53" s="314"/>
      <c r="V53" s="313"/>
      <c r="W53" s="320"/>
      <c r="X53" s="313"/>
      <c r="Y53" s="313"/>
      <c r="Z53" s="320"/>
      <c r="AA53" s="321">
        <f>SUM(AA2:AA52)</f>
        <v>51</v>
      </c>
    </row>
  </sheetData>
  <conditionalFormatting sqref="C2">
    <cfRule type="duplicateValues" dxfId="165" priority="185"/>
  </conditionalFormatting>
  <conditionalFormatting sqref="C3">
    <cfRule type="duplicateValues" dxfId="164" priority="26861"/>
  </conditionalFormatting>
  <conditionalFormatting sqref="C4">
    <cfRule type="duplicateValues" dxfId="163" priority="31012"/>
  </conditionalFormatting>
  <conditionalFormatting sqref="C5">
    <cfRule type="duplicateValues" dxfId="162" priority="139"/>
  </conditionalFormatting>
  <conditionalFormatting sqref="C6">
    <cfRule type="duplicateValues" dxfId="161" priority="125"/>
  </conditionalFormatting>
  <conditionalFormatting sqref="C7">
    <cfRule type="duplicateValues" dxfId="160" priority="171"/>
  </conditionalFormatting>
  <conditionalFormatting sqref="C9">
    <cfRule type="duplicateValues" dxfId="159" priority="170"/>
  </conditionalFormatting>
  <conditionalFormatting sqref="C10">
    <cfRule type="duplicateValues" dxfId="158" priority="169"/>
  </conditionalFormatting>
  <conditionalFormatting sqref="C11">
    <cfRule type="duplicateValues" dxfId="157" priority="172"/>
  </conditionalFormatting>
  <conditionalFormatting sqref="C12">
    <cfRule type="duplicateValues" dxfId="156" priority="31"/>
  </conditionalFormatting>
  <conditionalFormatting sqref="C14">
    <cfRule type="duplicateValues" dxfId="155" priority="119"/>
  </conditionalFormatting>
  <conditionalFormatting sqref="C15">
    <cfRule type="duplicateValues" dxfId="154" priority="117"/>
  </conditionalFormatting>
  <conditionalFormatting sqref="C16">
    <cfRule type="duplicateValues" dxfId="153" priority="115"/>
  </conditionalFormatting>
  <conditionalFormatting sqref="C17">
    <cfRule type="duplicateValues" dxfId="152" priority="110"/>
  </conditionalFormatting>
  <conditionalFormatting sqref="C18">
    <cfRule type="duplicateValues" dxfId="151" priority="111"/>
  </conditionalFormatting>
  <conditionalFormatting sqref="C19">
    <cfRule type="duplicateValues" dxfId="150" priority="113"/>
  </conditionalFormatting>
  <conditionalFormatting sqref="C20">
    <cfRule type="duplicateValues" dxfId="149" priority="123"/>
  </conditionalFormatting>
  <conditionalFormatting sqref="C21">
    <cfRule type="duplicateValues" dxfId="148" priority="121"/>
  </conditionalFormatting>
  <conditionalFormatting sqref="C22">
    <cfRule type="duplicateValues" dxfId="147" priority="81"/>
  </conditionalFormatting>
  <conditionalFormatting sqref="C24">
    <cfRule type="duplicateValues" dxfId="146" priority="102"/>
  </conditionalFormatting>
  <conditionalFormatting sqref="C25">
    <cfRule type="duplicateValues" dxfId="145" priority="67"/>
  </conditionalFormatting>
  <conditionalFormatting sqref="C26">
    <cfRule type="duplicateValues" dxfId="144" priority="74"/>
  </conditionalFormatting>
  <conditionalFormatting sqref="C27">
    <cfRule type="duplicateValues" dxfId="143" priority="88"/>
  </conditionalFormatting>
  <conditionalFormatting sqref="C28">
    <cfRule type="duplicateValues" dxfId="142" priority="95"/>
  </conditionalFormatting>
  <conditionalFormatting sqref="C43:C44">
    <cfRule type="duplicateValues" dxfId="141" priority="58"/>
  </conditionalFormatting>
  <conditionalFormatting sqref="C45">
    <cfRule type="duplicateValues" dxfId="140" priority="51"/>
  </conditionalFormatting>
  <conditionalFormatting sqref="G2">
    <cfRule type="duplicateValues" dxfId="139" priority="186"/>
  </conditionalFormatting>
  <conditionalFormatting sqref="G3">
    <cfRule type="duplicateValues" dxfId="138" priority="26862"/>
  </conditionalFormatting>
  <conditionalFormatting sqref="G4:G5">
    <cfRule type="duplicateValues" dxfId="137" priority="31013"/>
  </conditionalFormatting>
  <conditionalFormatting sqref="G6">
    <cfRule type="duplicateValues" dxfId="136" priority="126"/>
  </conditionalFormatting>
  <conditionalFormatting sqref="G7">
    <cfRule type="duplicateValues" dxfId="135" priority="152"/>
  </conditionalFormatting>
  <conditionalFormatting sqref="G8">
    <cfRule type="duplicateValues" dxfId="134" priority="164"/>
  </conditionalFormatting>
  <conditionalFormatting sqref="G9">
    <cfRule type="duplicateValues" dxfId="133" priority="151"/>
  </conditionalFormatting>
  <conditionalFormatting sqref="G10">
    <cfRule type="duplicateValues" dxfId="132" priority="140"/>
  </conditionalFormatting>
  <conditionalFormatting sqref="G11">
    <cfRule type="duplicateValues" dxfId="131" priority="158"/>
  </conditionalFormatting>
  <conditionalFormatting sqref="G12">
    <cfRule type="duplicateValues" dxfId="130" priority="30"/>
    <cfRule type="duplicateValues" dxfId="129" priority="32"/>
  </conditionalFormatting>
  <conditionalFormatting sqref="G14">
    <cfRule type="duplicateValues" dxfId="128" priority="120"/>
  </conditionalFormatting>
  <conditionalFormatting sqref="G15">
    <cfRule type="duplicateValues" dxfId="127" priority="118"/>
  </conditionalFormatting>
  <conditionalFormatting sqref="G16">
    <cfRule type="duplicateValues" dxfId="126" priority="116"/>
  </conditionalFormatting>
  <conditionalFormatting sqref="G17">
    <cfRule type="duplicateValues" dxfId="125" priority="109"/>
  </conditionalFormatting>
  <conditionalFormatting sqref="G18">
    <cfRule type="duplicateValues" dxfId="124" priority="112"/>
  </conditionalFormatting>
  <conditionalFormatting sqref="G19">
    <cfRule type="duplicateValues" dxfId="123" priority="114"/>
  </conditionalFormatting>
  <conditionalFormatting sqref="G20">
    <cfRule type="duplicateValues" dxfId="122" priority="124"/>
  </conditionalFormatting>
  <conditionalFormatting sqref="G21">
    <cfRule type="duplicateValues" dxfId="121" priority="122"/>
  </conditionalFormatting>
  <conditionalFormatting sqref="G22">
    <cfRule type="duplicateValues" dxfId="120" priority="82"/>
  </conditionalFormatting>
  <conditionalFormatting sqref="G24">
    <cfRule type="duplicateValues" dxfId="119" priority="103"/>
  </conditionalFormatting>
  <conditionalFormatting sqref="G25">
    <cfRule type="duplicateValues" dxfId="118" priority="68"/>
  </conditionalFormatting>
  <conditionalFormatting sqref="G26">
    <cfRule type="duplicateValues" dxfId="117" priority="75"/>
  </conditionalFormatting>
  <conditionalFormatting sqref="G27">
    <cfRule type="duplicateValues" dxfId="116" priority="89"/>
  </conditionalFormatting>
  <conditionalFormatting sqref="G28">
    <cfRule type="duplicateValues" dxfId="115" priority="96"/>
  </conditionalFormatting>
  <conditionalFormatting sqref="G43:G44">
    <cfRule type="duplicateValues" dxfId="114" priority="59"/>
  </conditionalFormatting>
  <conditionalFormatting sqref="G45">
    <cfRule type="duplicateValues" dxfId="113" priority="52"/>
  </conditionalFormatting>
  <conditionalFormatting sqref="G46">
    <cfRule type="duplicateValues" dxfId="112" priority="44"/>
    <cfRule type="duplicateValues" dxfId="111" priority="45"/>
  </conditionalFormatting>
  <conditionalFormatting sqref="G47">
    <cfRule type="duplicateValues" dxfId="110" priority="40"/>
    <cfRule type="duplicateValues" dxfId="109" priority="41"/>
  </conditionalFormatting>
  <conditionalFormatting sqref="G48">
    <cfRule type="duplicateValues" dxfId="108" priority="38"/>
    <cfRule type="duplicateValues" dxfId="107" priority="39"/>
  </conditionalFormatting>
  <conditionalFormatting sqref="G49">
    <cfRule type="duplicateValues" dxfId="106" priority="42"/>
    <cfRule type="duplicateValues" dxfId="105" priority="43"/>
  </conditionalFormatting>
  <conditionalFormatting sqref="G51">
    <cfRule type="duplicateValues" dxfId="104" priority="36"/>
    <cfRule type="duplicateValues" dxfId="103" priority="37"/>
  </conditionalFormatting>
  <conditionalFormatting sqref="H1:H1048576">
    <cfRule type="duplicateValues" dxfId="102" priority="1"/>
  </conditionalFormatting>
  <conditionalFormatting sqref="H2">
    <cfRule type="duplicateValues" dxfId="101" priority="187"/>
    <cfRule type="duplicateValues" dxfId="100" priority="188"/>
    <cfRule type="duplicateValues" dxfId="99" priority="189"/>
    <cfRule type="duplicateValues" dxfId="98" priority="190"/>
    <cfRule type="duplicateValues" dxfId="97" priority="191"/>
  </conditionalFormatting>
  <conditionalFormatting sqref="H3">
    <cfRule type="duplicateValues" dxfId="96" priority="26866"/>
    <cfRule type="duplicateValues" dxfId="95" priority="26867"/>
    <cfRule type="duplicateValues" dxfId="94" priority="26868"/>
    <cfRule type="duplicateValues" dxfId="93" priority="26869"/>
    <cfRule type="duplicateValues" dxfId="92" priority="26870"/>
  </conditionalFormatting>
  <conditionalFormatting sqref="H4:H5">
    <cfRule type="duplicateValues" dxfId="91" priority="31018"/>
    <cfRule type="duplicateValues" dxfId="90" priority="31019"/>
    <cfRule type="duplicateValues" dxfId="89" priority="31020"/>
    <cfRule type="duplicateValues" dxfId="88" priority="31021"/>
    <cfRule type="duplicateValues" dxfId="87" priority="31022"/>
  </conditionalFormatting>
  <conditionalFormatting sqref="H6">
    <cfRule type="duplicateValues" dxfId="86" priority="127"/>
    <cfRule type="duplicateValues" dxfId="85" priority="128"/>
    <cfRule type="duplicateValues" dxfId="84" priority="129"/>
    <cfRule type="duplicateValues" dxfId="83" priority="130"/>
    <cfRule type="duplicateValues" dxfId="82" priority="131"/>
  </conditionalFormatting>
  <conditionalFormatting sqref="H7">
    <cfRule type="duplicateValues" dxfId="81" priority="153"/>
    <cfRule type="duplicateValues" dxfId="80" priority="154"/>
    <cfRule type="duplicateValues" dxfId="79" priority="155"/>
    <cfRule type="duplicateValues" dxfId="78" priority="156"/>
    <cfRule type="duplicateValues" dxfId="77" priority="157"/>
  </conditionalFormatting>
  <conditionalFormatting sqref="H8">
    <cfRule type="duplicateValues" dxfId="76" priority="165"/>
    <cfRule type="duplicateValues" dxfId="75" priority="166"/>
    <cfRule type="duplicateValues" dxfId="74" priority="167"/>
    <cfRule type="duplicateValues" dxfId="73" priority="168"/>
  </conditionalFormatting>
  <conditionalFormatting sqref="H9">
    <cfRule type="duplicateValues" dxfId="72" priority="146"/>
    <cfRule type="duplicateValues" dxfId="71" priority="147"/>
    <cfRule type="duplicateValues" dxfId="70" priority="148"/>
    <cfRule type="duplicateValues" dxfId="69" priority="149"/>
    <cfRule type="duplicateValues" dxfId="68" priority="150"/>
  </conditionalFormatting>
  <conditionalFormatting sqref="H10">
    <cfRule type="duplicateValues" dxfId="67" priority="141"/>
    <cfRule type="duplicateValues" dxfId="66" priority="142"/>
    <cfRule type="duplicateValues" dxfId="65" priority="143"/>
    <cfRule type="duplicateValues" dxfId="64" priority="144"/>
    <cfRule type="duplicateValues" dxfId="63" priority="145"/>
  </conditionalFormatting>
  <conditionalFormatting sqref="H11">
    <cfRule type="duplicateValues" dxfId="62" priority="159"/>
    <cfRule type="duplicateValues" dxfId="61" priority="160"/>
    <cfRule type="duplicateValues" dxfId="60" priority="161"/>
    <cfRule type="duplicateValues" dxfId="59" priority="162"/>
    <cfRule type="duplicateValues" dxfId="58" priority="163"/>
  </conditionalFormatting>
  <conditionalFormatting sqref="H15">
    <cfRule type="duplicateValues" dxfId="57" priority="180"/>
    <cfRule type="duplicateValues" dxfId="56" priority="181"/>
    <cfRule type="duplicateValues" dxfId="55" priority="182"/>
    <cfRule type="duplicateValues" dxfId="54" priority="183"/>
    <cfRule type="duplicateValues" dxfId="53" priority="184"/>
  </conditionalFormatting>
  <conditionalFormatting sqref="H22">
    <cfRule type="duplicateValues" dxfId="52" priority="83"/>
    <cfRule type="duplicateValues" dxfId="51" priority="84"/>
    <cfRule type="duplicateValues" dxfId="50" priority="85"/>
    <cfRule type="duplicateValues" dxfId="49" priority="86"/>
    <cfRule type="duplicateValues" dxfId="48" priority="87"/>
  </conditionalFormatting>
  <conditionalFormatting sqref="H24">
    <cfRule type="duplicateValues" dxfId="47" priority="104"/>
    <cfRule type="duplicateValues" dxfId="46" priority="105"/>
    <cfRule type="duplicateValues" dxfId="45" priority="106"/>
    <cfRule type="duplicateValues" dxfId="44" priority="107"/>
    <cfRule type="duplicateValues" dxfId="43" priority="108"/>
  </conditionalFormatting>
  <conditionalFormatting sqref="H25">
    <cfRule type="duplicateValues" dxfId="42" priority="69"/>
    <cfRule type="duplicateValues" dxfId="41" priority="70"/>
    <cfRule type="duplicateValues" dxfId="40" priority="71"/>
    <cfRule type="duplicateValues" dxfId="39" priority="72"/>
    <cfRule type="duplicateValues" dxfId="38" priority="73"/>
  </conditionalFormatting>
  <conditionalFormatting sqref="H26">
    <cfRule type="duplicateValues" dxfId="37" priority="76"/>
    <cfRule type="duplicateValues" dxfId="36" priority="77"/>
    <cfRule type="duplicateValues" dxfId="35" priority="78"/>
    <cfRule type="duplicateValues" dxfId="34" priority="79"/>
    <cfRule type="duplicateValues" dxfId="33" priority="80"/>
  </conditionalFormatting>
  <conditionalFormatting sqref="H27">
    <cfRule type="duplicateValues" dxfId="32" priority="90"/>
    <cfRule type="duplicateValues" dxfId="31" priority="91"/>
    <cfRule type="duplicateValues" dxfId="30" priority="92"/>
    <cfRule type="duplicateValues" dxfId="29" priority="93"/>
    <cfRule type="duplicateValues" dxfId="28" priority="94"/>
  </conditionalFormatting>
  <conditionalFormatting sqref="H28">
    <cfRule type="duplicateValues" dxfId="27" priority="97"/>
    <cfRule type="duplicateValues" dxfId="26" priority="98"/>
    <cfRule type="duplicateValues" dxfId="25" priority="99"/>
    <cfRule type="duplicateValues" dxfId="24" priority="100"/>
    <cfRule type="duplicateValues" dxfId="23" priority="101"/>
  </conditionalFormatting>
  <conditionalFormatting sqref="H43">
    <cfRule type="duplicateValues" dxfId="22" priority="60"/>
    <cfRule type="duplicateValues" dxfId="21" priority="61"/>
    <cfRule type="duplicateValues" dxfId="20" priority="62"/>
    <cfRule type="duplicateValues" dxfId="19" priority="63"/>
    <cfRule type="duplicateValues" dxfId="18" priority="64"/>
  </conditionalFormatting>
  <conditionalFormatting sqref="H44">
    <cfRule type="duplicateValues" dxfId="17" priority="53"/>
    <cfRule type="duplicateValues" dxfId="16" priority="54"/>
    <cfRule type="duplicateValues" dxfId="15" priority="55"/>
    <cfRule type="duplicateValues" dxfId="14" priority="56"/>
    <cfRule type="duplicateValues" dxfId="13" priority="57"/>
  </conditionalFormatting>
  <conditionalFormatting sqref="H45">
    <cfRule type="duplicateValues" dxfId="12" priority="46"/>
    <cfRule type="duplicateValues" dxfId="11" priority="47"/>
    <cfRule type="duplicateValues" dxfId="10" priority="48"/>
    <cfRule type="duplicateValues" dxfId="9" priority="49"/>
    <cfRule type="duplicateValues" dxfId="8" priority="50"/>
  </conditionalFormatting>
  <conditionalFormatting sqref="O2:O53">
    <cfRule type="containsText" dxfId="7" priority="31023" operator="containsText" text="Medium">
      <formula>NOT(ISERROR(SEARCH("Medium",O2)))</formula>
    </cfRule>
  </conditionalFormatting>
  <dataValidations count="3">
    <dataValidation type="list" allowBlank="1" showInputMessage="1" showErrorMessage="1" sqref="N43:N49 N10:N39 N51:N52 N2:N7" xr:uid="{20156785-1BC9-4C7D-8776-5818E07F6E07}">
      <formula1>"Overseas Charities Operating in Jamaica,Muslim Groups/Foundation,Churches,Benevolent Societies,Alumni/Past Students'associations,Schools(Government/Private),Govt.Based Trust/Charities,Trust,Company Based Foundations,Other Foundations,Unincorporated Groups"</formula1>
    </dataValidation>
    <dataValidation type="list" allowBlank="1" showInputMessage="1" showErrorMessage="1" sqref="L2 L6:L10 L12:L13 L15:L20 L22 L24:L32 L45 L34:L36 L38 L40:L43" xr:uid="{7DF68AFA-A432-421A-B6A1-D968CBD2D781}">
      <formula1>"UN - UNICORPORATED, V- VEST ACT (WITHIN PARLIAMENT) , C - COMPANY ACT, FS - FRIENDLY SOCIETIES ACT"</formula1>
    </dataValidation>
    <dataValidation type="list" allowBlank="1" showInputMessage="1" showErrorMessage="1" sqref="L11 L21 L14 L44 L46:L49 L39 L37 L51 L3:L5" xr:uid="{7E0EF75C-356D-409A-9045-78E68DEBFC11}">
      <formula1>"V    - Vest Act (within Parliament),C    - Company Act,FS   - Friendly Societies Act"</formula1>
    </dataValidation>
  </dataValidations>
  <hyperlinks>
    <hyperlink ref="W36" r:id="rId1" display="project_link@hotmail.com" xr:uid="{2C0AE365-80FC-4031-B42A-DE8511597201}"/>
    <hyperlink ref="W44" r:id="rId2" display="paigedeon@hotmail.com" xr:uid="{DBCF56B0-B71C-4835-9D8A-1EA496A5BA7A}"/>
    <hyperlink ref="W11" r:id="rId3" xr:uid="{275DD59F-0C99-49C3-92AB-291EF6730FE8}"/>
    <hyperlink ref="W14" r:id="rId4" display="info@epocc.org.uk" xr:uid="{AFF5C3EA-1A71-48C0-B500-FCF2C3DFED9C}"/>
    <hyperlink ref="W15" r:id="rId5" display="blackwoodtashana91@gmail.com" xr:uid="{BD5ECBF3-8577-492B-A5BE-3308F78D9A56}"/>
    <hyperlink ref="W16" r:id="rId6" display="fandpcentre@yahoo.com" xr:uid="{F2BA844E-B567-4CC0-929B-F34098E6F819}"/>
    <hyperlink ref="W19" r:id="rId7" display="jayhamilton720@gmail.com" xr:uid="{5F3D5052-9293-43FA-AAA4-02BD4A411E14}"/>
    <hyperlink ref="W29" r:id="rId8" display="leantoniosfoundation@gmail.com" xr:uid="{21869220-B8CD-44B1-B49A-893A3D8748E2}"/>
    <hyperlink ref="W30" r:id="rId9" xr:uid="{85BAC873-2F19-4682-8B62-B20EE5F47270}"/>
    <hyperlink ref="W33" r:id="rId10" display="milt_zon@juno.com" xr:uid="{D75BAB69-4D44-4DE5-8A02-E8B50882747F}"/>
    <hyperlink ref="W5" r:id="rId11" display="grandi@cwjamaica.com" xr:uid="{DDAFDDA8-3FA3-4358-A7F4-37C5B63C0474}"/>
    <hyperlink ref="W9" r:id="rId12" xr:uid="{E7265F8A-A497-4280-BC47-B18539875188}"/>
    <hyperlink ref="W4" r:id="rId13" xr:uid="{104EE6C9-DEEA-43B3-B9A4-34163097ECB6}"/>
    <hyperlink ref="W13" r:id="rId14" display="btashana@gmail.com" xr:uid="{E427085B-C48A-4E90-ADAC-3FACC2AC5E46}"/>
    <hyperlink ref="W10" r:id="rId15" display="midegade@gmail.com" xr:uid="{1129567C-291E-4364-B178-601EC936E56D}"/>
    <hyperlink ref="W50" r:id="rId16" display="princy27@hotmail.com" xr:uid="{9D743534-08AD-4741-93C0-F15903B37896}"/>
    <hyperlink ref="W27" r:id="rId17" xr:uid="{2EE1EFAE-7566-4FD7-B226-5482F4E0D115}"/>
    <hyperlink ref="W17" r:id="rId18" xr:uid="{1A5C222D-ADAB-4A61-AECE-8CC3A145C6E1}"/>
    <hyperlink ref="W26" r:id="rId19" xr:uid="{CFC5FB36-EC76-42AC-AD28-2FB747672287}"/>
    <hyperlink ref="W20" r:id="rId20" display="johnson.ricardo20@yahoo.com" xr:uid="{22A4CC89-AED8-4792-BCA3-575379B2C434}"/>
    <hyperlink ref="W22" r:id="rId21" xr:uid="{B20D99CB-6303-4908-B686-36397EA160A9}"/>
    <hyperlink ref="W41" r:id="rId22" display="ruby.crawford01@gmail.com" xr:uid="{F47EE3D7-CFE3-4464-9A51-297D3344A708}"/>
    <hyperlink ref="W42" r:id="rId23" display="daviddcclarke@gmail.com" xr:uid="{E74CD7E6-CEF5-486E-9470-8EE9B5277464}"/>
    <hyperlink ref="W45" r:id="rId24" display="alvadsteven@yahoo.com" xr:uid="{F6A46798-11D0-4D38-97F4-AC092149E5AF}"/>
    <hyperlink ref="W47" r:id="rId25" display="tletifoundation@gmail.com" xr:uid="{036F73F1-CB2D-4B62-8A28-5D50843A97FC}"/>
    <hyperlink ref="W51" r:id="rId26" xr:uid="{67EB4925-08CE-4682-99F4-A8117ABC5A35}"/>
    <hyperlink ref="W12" r:id="rId27" xr:uid="{E79F7EE0-82E0-4132-BC22-D2E989EDFABE}"/>
    <hyperlink ref="W39" r:id="rId28" display="rescuetc@yahoo.com" xr:uid="{A806B713-E76C-4D57-A0EB-7BD76C58C087}"/>
    <hyperlink ref="W43" r:id="rId29" xr:uid="{BD93F4F4-306C-4C08-AD7C-CDFA691B1CB8}"/>
    <hyperlink ref="W52" r:id="rId30" display="morganraymond301@gmail.com" xr:uid="{4B7C4B25-C084-448F-8194-53F2B748EBFA}"/>
  </hyperlinks>
  <pageMargins left="0.7" right="0.7" top="0.75" bottom="0.75" header="0.3" footer="0.3"/>
  <pageSetup scale="11" orientation="portrait" r:id="rId31"/>
  <tableParts count="1">
    <tablePart r:id="rId3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26"/>
  <sheetViews>
    <sheetView workbookViewId="0">
      <selection activeCell="D12" sqref="D12"/>
    </sheetView>
  </sheetViews>
  <sheetFormatPr defaultRowHeight="21" x14ac:dyDescent="0.5"/>
  <cols>
    <col min="1" max="1" width="27" style="3" customWidth="1"/>
  </cols>
  <sheetData>
    <row r="1" spans="1:1" x14ac:dyDescent="0.35">
      <c r="A1" s="1" t="s">
        <v>1111</v>
      </c>
    </row>
    <row r="2" spans="1:1" x14ac:dyDescent="0.35">
      <c r="A2" s="2" t="s">
        <v>650</v>
      </c>
    </row>
    <row r="3" spans="1:1" x14ac:dyDescent="0.35">
      <c r="A3" s="2" t="s">
        <v>654</v>
      </c>
    </row>
    <row r="4" spans="1:1" x14ac:dyDescent="0.35">
      <c r="A4" s="2" t="s">
        <v>671</v>
      </c>
    </row>
    <row r="5" spans="1:1" x14ac:dyDescent="0.35">
      <c r="A5" s="2" t="s">
        <v>665</v>
      </c>
    </row>
    <row r="6" spans="1:1" ht="42" x14ac:dyDescent="0.35">
      <c r="A6" s="2" t="s">
        <v>672</v>
      </c>
    </row>
    <row r="7" spans="1:1" x14ac:dyDescent="0.35">
      <c r="A7" s="2" t="s">
        <v>666</v>
      </c>
    </row>
    <row r="8" spans="1:1" x14ac:dyDescent="0.35">
      <c r="A8" s="2" t="s">
        <v>667</v>
      </c>
    </row>
    <row r="9" spans="1:1" x14ac:dyDescent="0.35">
      <c r="A9" s="2" t="s">
        <v>611</v>
      </c>
    </row>
    <row r="10" spans="1:1" x14ac:dyDescent="0.35">
      <c r="A10" s="2" t="s">
        <v>668</v>
      </c>
    </row>
    <row r="11" spans="1:1" x14ac:dyDescent="0.35">
      <c r="A11" s="2" t="s">
        <v>705</v>
      </c>
    </row>
    <row r="12" spans="1:1" x14ac:dyDescent="0.35">
      <c r="A12" s="2" t="s">
        <v>674</v>
      </c>
    </row>
    <row r="13" spans="1:1" x14ac:dyDescent="0.35">
      <c r="A13" s="1" t="s">
        <v>653</v>
      </c>
    </row>
    <row r="14" spans="1:1" x14ac:dyDescent="0.35">
      <c r="A14" s="1" t="s">
        <v>673</v>
      </c>
    </row>
    <row r="15" spans="1:1" x14ac:dyDescent="0.35">
      <c r="A15" s="1" t="s">
        <v>655</v>
      </c>
    </row>
    <row r="16" spans="1:1" x14ac:dyDescent="0.35">
      <c r="A16" s="1" t="s">
        <v>669</v>
      </c>
    </row>
    <row r="17" spans="1:1" x14ac:dyDescent="0.35">
      <c r="A17" s="1" t="s">
        <v>664</v>
      </c>
    </row>
    <row r="18" spans="1:1" x14ac:dyDescent="0.35">
      <c r="A18" s="1" t="s">
        <v>662</v>
      </c>
    </row>
    <row r="19" spans="1:1" x14ac:dyDescent="0.35">
      <c r="A19" s="1" t="s">
        <v>659</v>
      </c>
    </row>
    <row r="20" spans="1:1" x14ac:dyDescent="0.35">
      <c r="A20" s="1" t="s">
        <v>657</v>
      </c>
    </row>
    <row r="21" spans="1:1" x14ac:dyDescent="0.35">
      <c r="A21" s="1" t="s">
        <v>658</v>
      </c>
    </row>
    <row r="22" spans="1:1" ht="42" x14ac:dyDescent="0.35">
      <c r="A22" s="1" t="s">
        <v>660</v>
      </c>
    </row>
    <row r="23" spans="1:1" x14ac:dyDescent="0.35">
      <c r="A23" s="1" t="s">
        <v>709</v>
      </c>
    </row>
    <row r="24" spans="1:1" x14ac:dyDescent="0.35">
      <c r="A24" s="1" t="s">
        <v>656</v>
      </c>
    </row>
    <row r="25" spans="1:1" x14ac:dyDescent="0.35">
      <c r="A25" s="1" t="s">
        <v>874</v>
      </c>
    </row>
    <row r="26" spans="1:1" x14ac:dyDescent="0.35">
      <c r="A26" s="1" t="s">
        <v>671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14"/>
  <sheetViews>
    <sheetView workbookViewId="0">
      <selection activeCell="C4" sqref="C4"/>
    </sheetView>
  </sheetViews>
  <sheetFormatPr defaultRowHeight="14.5" x14ac:dyDescent="0.35"/>
  <cols>
    <col min="1" max="1" width="20.453125" customWidth="1"/>
  </cols>
  <sheetData>
    <row r="1" spans="1:1" ht="21" x14ac:dyDescent="0.5">
      <c r="A1" s="3" t="s">
        <v>6</v>
      </c>
    </row>
    <row r="2" spans="1:1" ht="21" x14ac:dyDescent="0.5">
      <c r="A2" s="3" t="s">
        <v>26</v>
      </c>
    </row>
    <row r="3" spans="1:1" ht="21" x14ac:dyDescent="0.5">
      <c r="A3" s="3" t="s">
        <v>24</v>
      </c>
    </row>
    <row r="4" spans="1:1" ht="21" x14ac:dyDescent="0.5">
      <c r="A4" s="3" t="s">
        <v>30</v>
      </c>
    </row>
    <row r="5" spans="1:1" ht="21" x14ac:dyDescent="0.5">
      <c r="A5" s="3" t="s">
        <v>74</v>
      </c>
    </row>
    <row r="6" spans="1:1" ht="21" x14ac:dyDescent="0.5">
      <c r="A6" s="3" t="s">
        <v>61</v>
      </c>
    </row>
    <row r="7" spans="1:1" ht="21" x14ac:dyDescent="0.5">
      <c r="A7" s="3" t="s">
        <v>9</v>
      </c>
    </row>
    <row r="8" spans="1:1" ht="21" x14ac:dyDescent="0.5">
      <c r="A8" s="3" t="s">
        <v>329</v>
      </c>
    </row>
    <row r="9" spans="1:1" ht="21" x14ac:dyDescent="0.5">
      <c r="A9" s="3" t="s">
        <v>14</v>
      </c>
    </row>
    <row r="10" spans="1:1" ht="21" x14ac:dyDescent="0.5">
      <c r="A10" s="3" t="s">
        <v>718</v>
      </c>
    </row>
    <row r="11" spans="1:1" ht="21" x14ac:dyDescent="0.5">
      <c r="A11" s="3" t="s">
        <v>18</v>
      </c>
    </row>
    <row r="12" spans="1:1" ht="21" x14ac:dyDescent="0.5">
      <c r="A12" s="3" t="s">
        <v>7</v>
      </c>
    </row>
    <row r="13" spans="1:1" ht="21" x14ac:dyDescent="0.5">
      <c r="A13" s="3" t="s">
        <v>1143</v>
      </c>
    </row>
    <row r="14" spans="1:1" ht="21" x14ac:dyDescent="0.5">
      <c r="A14" s="3" t="s">
        <v>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N329"/>
  <sheetViews>
    <sheetView view="pageBreakPreview" zoomScale="90" zoomScaleNormal="100" zoomScaleSheetLayoutView="90" workbookViewId="0">
      <pane ySplit="1" topLeftCell="A2" activePane="bottomLeft" state="frozen"/>
      <selection pane="bottomLeft" activeCell="B334" sqref="B334"/>
    </sheetView>
  </sheetViews>
  <sheetFormatPr defaultRowHeight="14.5" x14ac:dyDescent="0.35"/>
  <cols>
    <col min="1" max="1" width="34.54296875" style="433" customWidth="1"/>
    <col min="2" max="2" width="14" style="426" bestFit="1" customWidth="1"/>
    <col min="3" max="3" width="30.453125" style="480" bestFit="1" customWidth="1"/>
    <col min="4" max="6" width="22.453125" style="480" bestFit="1" customWidth="1"/>
    <col min="7" max="7" width="14.81640625" style="480" bestFit="1" customWidth="1"/>
    <col min="8" max="8" width="15.7265625" style="480" bestFit="1" customWidth="1"/>
    <col min="9" max="9" width="14.7265625" style="403" bestFit="1" customWidth="1"/>
    <col min="10" max="10" width="12" style="403" bestFit="1" customWidth="1"/>
    <col min="11" max="11" width="13.81640625" style="403" bestFit="1" customWidth="1"/>
    <col min="12" max="12" width="13.453125" style="403" bestFit="1" customWidth="1"/>
    <col min="13" max="13" width="9.7265625" style="403" bestFit="1" customWidth="1"/>
    <col min="14" max="14" width="20.90625" style="434" customWidth="1"/>
  </cols>
  <sheetData>
    <row r="1" spans="1:14" ht="52" x14ac:dyDescent="0.35">
      <c r="A1" s="473" t="s">
        <v>2948</v>
      </c>
      <c r="B1" s="473" t="s">
        <v>3646</v>
      </c>
      <c r="C1" s="476" t="s">
        <v>4089</v>
      </c>
      <c r="D1" s="476" t="s">
        <v>4090</v>
      </c>
      <c r="E1" s="476" t="s">
        <v>4091</v>
      </c>
      <c r="F1" s="476" t="s">
        <v>4092</v>
      </c>
      <c r="G1" s="476" t="s">
        <v>4093</v>
      </c>
      <c r="H1" s="476" t="s">
        <v>11747</v>
      </c>
      <c r="I1" s="468" t="s">
        <v>4074</v>
      </c>
      <c r="J1" s="468" t="s">
        <v>4075</v>
      </c>
      <c r="K1" s="468" t="s">
        <v>4076</v>
      </c>
      <c r="L1" s="468" t="s">
        <v>4077</v>
      </c>
      <c r="M1" s="468" t="s">
        <v>4079</v>
      </c>
      <c r="N1" s="467" t="s">
        <v>3763</v>
      </c>
    </row>
    <row r="2" spans="1:14" x14ac:dyDescent="0.35">
      <c r="A2" s="474" t="s">
        <v>9681</v>
      </c>
      <c r="B2" s="474" t="s">
        <v>584</v>
      </c>
      <c r="C2" s="477">
        <v>19715</v>
      </c>
      <c r="D2" s="477">
        <v>0</v>
      </c>
      <c r="E2" s="477">
        <v>19715</v>
      </c>
      <c r="F2" s="477">
        <v>0</v>
      </c>
      <c r="G2" s="477">
        <v>19715</v>
      </c>
      <c r="H2" s="477">
        <v>0</v>
      </c>
      <c r="I2" s="470">
        <v>1</v>
      </c>
      <c r="J2" s="470">
        <v>1</v>
      </c>
      <c r="K2" s="470">
        <v>0</v>
      </c>
      <c r="L2" s="470">
        <v>0</v>
      </c>
      <c r="M2" s="470">
        <v>0</v>
      </c>
      <c r="N2" s="463" t="s">
        <v>3500</v>
      </c>
    </row>
    <row r="3" spans="1:14" x14ac:dyDescent="0.35">
      <c r="A3" s="474" t="s">
        <v>9096</v>
      </c>
      <c r="B3" s="474" t="s">
        <v>1498</v>
      </c>
      <c r="C3" s="477">
        <v>138760</v>
      </c>
      <c r="D3" s="477">
        <v>0</v>
      </c>
      <c r="E3" s="477">
        <v>68615</v>
      </c>
      <c r="F3" s="477">
        <v>0</v>
      </c>
      <c r="G3" s="477">
        <v>110823</v>
      </c>
      <c r="H3" s="477">
        <v>950005</v>
      </c>
      <c r="I3" s="470">
        <v>0</v>
      </c>
      <c r="J3" s="470">
        <v>0</v>
      </c>
      <c r="K3" s="470">
        <v>0</v>
      </c>
      <c r="L3" s="470">
        <v>11</v>
      </c>
      <c r="M3" s="470">
        <v>1</v>
      </c>
      <c r="N3" s="463" t="s">
        <v>3500</v>
      </c>
    </row>
    <row r="4" spans="1:14" x14ac:dyDescent="0.35">
      <c r="A4" s="474" t="s">
        <v>1382</v>
      </c>
      <c r="B4" s="474" t="s">
        <v>1380</v>
      </c>
      <c r="C4" s="477">
        <v>4488843</v>
      </c>
      <c r="D4" s="477">
        <v>0</v>
      </c>
      <c r="E4" s="477">
        <v>-8028496</v>
      </c>
      <c r="F4" s="477">
        <v>0</v>
      </c>
      <c r="G4" s="477">
        <v>-8028496</v>
      </c>
      <c r="H4" s="477">
        <v>9400796</v>
      </c>
      <c r="I4" s="470">
        <v>75</v>
      </c>
      <c r="J4" s="470">
        <v>0</v>
      </c>
      <c r="K4" s="470">
        <v>0</v>
      </c>
      <c r="L4" s="470">
        <v>10</v>
      </c>
      <c r="M4" s="470">
        <v>1</v>
      </c>
      <c r="N4" s="463" t="s">
        <v>3500</v>
      </c>
    </row>
    <row r="5" spans="1:14" ht="26" x14ac:dyDescent="0.35">
      <c r="A5" s="474" t="s">
        <v>2964</v>
      </c>
      <c r="B5" s="474" t="s">
        <v>8576</v>
      </c>
      <c r="C5" s="477">
        <v>7023678</v>
      </c>
      <c r="D5" s="477">
        <v>0</v>
      </c>
      <c r="E5" s="477">
        <v>2620890</v>
      </c>
      <c r="F5" s="477">
        <v>0</v>
      </c>
      <c r="G5" s="477">
        <v>7000622</v>
      </c>
      <c r="H5" s="477">
        <v>0</v>
      </c>
      <c r="I5" s="470">
        <v>140</v>
      </c>
      <c r="J5" s="470">
        <v>30</v>
      </c>
      <c r="K5" s="470">
        <v>110</v>
      </c>
      <c r="L5" s="470">
        <v>7</v>
      </c>
      <c r="M5" s="470">
        <v>2</v>
      </c>
      <c r="N5" s="463" t="s">
        <v>8201</v>
      </c>
    </row>
    <row r="6" spans="1:14" x14ac:dyDescent="0.35">
      <c r="A6" s="474" t="s">
        <v>4236</v>
      </c>
      <c r="B6" s="474" t="s">
        <v>3936</v>
      </c>
      <c r="C6" s="477">
        <v>492882</v>
      </c>
      <c r="D6" s="477">
        <v>0</v>
      </c>
      <c r="E6" s="477">
        <v>492882</v>
      </c>
      <c r="F6" s="477">
        <v>0</v>
      </c>
      <c r="G6" s="477">
        <v>463558.26</v>
      </c>
      <c r="H6" s="477">
        <v>428366</v>
      </c>
      <c r="I6" s="470">
        <v>2</v>
      </c>
      <c r="J6" s="470">
        <v>1</v>
      </c>
      <c r="K6" s="470">
        <v>1</v>
      </c>
      <c r="L6" s="470" t="s">
        <v>13511</v>
      </c>
      <c r="M6" s="470">
        <v>0</v>
      </c>
      <c r="N6" s="463" t="s">
        <v>3500</v>
      </c>
    </row>
    <row r="7" spans="1:14" ht="26" x14ac:dyDescent="0.35">
      <c r="A7" s="474" t="s">
        <v>3187</v>
      </c>
      <c r="B7" s="474" t="s">
        <v>12999</v>
      </c>
      <c r="C7" s="479">
        <v>7098138</v>
      </c>
      <c r="D7" s="479">
        <v>0</v>
      </c>
      <c r="E7" s="479">
        <v>2228594</v>
      </c>
      <c r="F7" s="479">
        <v>0</v>
      </c>
      <c r="G7" s="479">
        <v>-9256337</v>
      </c>
      <c r="H7" s="479">
        <v>7418951</v>
      </c>
      <c r="I7" s="470">
        <v>17</v>
      </c>
      <c r="J7" s="470">
        <v>14</v>
      </c>
      <c r="K7" s="470">
        <v>3</v>
      </c>
      <c r="L7" s="470">
        <v>96</v>
      </c>
      <c r="M7" s="470">
        <v>0</v>
      </c>
      <c r="N7" s="463" t="s">
        <v>8201</v>
      </c>
    </row>
    <row r="8" spans="1:14" x14ac:dyDescent="0.35">
      <c r="A8" s="474" t="s">
        <v>3206</v>
      </c>
      <c r="B8" s="474" t="s">
        <v>4042</v>
      </c>
      <c r="C8" s="477">
        <v>234626029</v>
      </c>
      <c r="D8" s="477">
        <v>0</v>
      </c>
      <c r="E8" s="477">
        <v>0</v>
      </c>
      <c r="F8" s="477">
        <v>0</v>
      </c>
      <c r="G8" s="477">
        <v>-237442480</v>
      </c>
      <c r="H8" s="477">
        <v>25347762</v>
      </c>
      <c r="I8" s="470">
        <v>0</v>
      </c>
      <c r="J8" s="470">
        <v>0</v>
      </c>
      <c r="K8" s="470">
        <v>0</v>
      </c>
      <c r="L8" s="470">
        <v>8</v>
      </c>
      <c r="M8" s="470">
        <v>0</v>
      </c>
      <c r="N8" s="463" t="s">
        <v>4568</v>
      </c>
    </row>
    <row r="9" spans="1:14" x14ac:dyDescent="0.35">
      <c r="A9" s="474" t="s">
        <v>8471</v>
      </c>
      <c r="B9" s="474" t="s">
        <v>8259</v>
      </c>
      <c r="C9" s="477">
        <v>625402</v>
      </c>
      <c r="D9" s="477">
        <v>0</v>
      </c>
      <c r="E9" s="477">
        <v>355000</v>
      </c>
      <c r="F9" s="477">
        <v>0</v>
      </c>
      <c r="G9" s="477">
        <v>594068</v>
      </c>
      <c r="H9" s="477">
        <v>333543</v>
      </c>
      <c r="I9" s="470">
        <v>3</v>
      </c>
      <c r="J9" s="470">
        <v>1</v>
      </c>
      <c r="K9" s="470">
        <v>2</v>
      </c>
      <c r="L9" s="470">
        <v>60</v>
      </c>
      <c r="M9" s="470">
        <v>1</v>
      </c>
      <c r="N9" s="463" t="s">
        <v>3500</v>
      </c>
    </row>
    <row r="10" spans="1:14" x14ac:dyDescent="0.35">
      <c r="A10" s="474" t="s">
        <v>1855</v>
      </c>
      <c r="B10" s="474" t="s">
        <v>8324</v>
      </c>
      <c r="C10" s="477">
        <v>200000</v>
      </c>
      <c r="D10" s="477">
        <v>0</v>
      </c>
      <c r="E10" s="477">
        <v>0</v>
      </c>
      <c r="F10" s="477">
        <v>0</v>
      </c>
      <c r="G10" s="477">
        <v>0</v>
      </c>
      <c r="H10" s="477">
        <v>0</v>
      </c>
      <c r="I10" s="470">
        <v>2</v>
      </c>
      <c r="J10" s="470">
        <v>1</v>
      </c>
      <c r="K10" s="470">
        <v>1</v>
      </c>
      <c r="L10" s="470">
        <v>10</v>
      </c>
      <c r="M10" s="470">
        <v>1</v>
      </c>
      <c r="N10" s="463" t="s">
        <v>3500</v>
      </c>
    </row>
    <row r="11" spans="1:14" ht="26" x14ac:dyDescent="0.35">
      <c r="A11" s="474" t="s">
        <v>3103</v>
      </c>
      <c r="B11" s="474" t="s">
        <v>4019</v>
      </c>
      <c r="C11" s="477">
        <v>0</v>
      </c>
      <c r="D11" s="477">
        <v>586897297.55999994</v>
      </c>
      <c r="E11" s="477">
        <v>0</v>
      </c>
      <c r="F11" s="477">
        <v>55307688.659999996</v>
      </c>
      <c r="G11" s="477">
        <v>672258065.22000003</v>
      </c>
      <c r="H11" s="477">
        <v>0</v>
      </c>
      <c r="I11" s="470">
        <v>295</v>
      </c>
      <c r="J11" s="470">
        <v>140</v>
      </c>
      <c r="K11" s="470">
        <v>155</v>
      </c>
      <c r="L11" s="470">
        <v>13</v>
      </c>
      <c r="M11" s="470">
        <v>1</v>
      </c>
      <c r="N11" s="463" t="s">
        <v>4568</v>
      </c>
    </row>
    <row r="12" spans="1:14" x14ac:dyDescent="0.35">
      <c r="A12" s="474" t="s">
        <v>3101</v>
      </c>
      <c r="B12" s="474" t="s">
        <v>8280</v>
      </c>
      <c r="C12" s="477">
        <v>625987</v>
      </c>
      <c r="D12" s="477">
        <v>0</v>
      </c>
      <c r="E12" s="477">
        <v>0</v>
      </c>
      <c r="F12" s="477">
        <v>0</v>
      </c>
      <c r="G12" s="477">
        <v>-654363</v>
      </c>
      <c r="H12" s="477">
        <v>25742</v>
      </c>
      <c r="I12" s="470">
        <v>4</v>
      </c>
      <c r="J12" s="470">
        <v>0</v>
      </c>
      <c r="K12" s="470">
        <v>4</v>
      </c>
      <c r="L12" s="470">
        <v>4</v>
      </c>
      <c r="M12" s="470">
        <v>0</v>
      </c>
      <c r="N12" s="463" t="s">
        <v>3500</v>
      </c>
    </row>
    <row r="13" spans="1:14" x14ac:dyDescent="0.35">
      <c r="A13" s="474" t="s">
        <v>3094</v>
      </c>
      <c r="B13" s="474" t="s">
        <v>4050</v>
      </c>
      <c r="C13" s="477">
        <v>4769626</v>
      </c>
      <c r="D13" s="477">
        <v>0</v>
      </c>
      <c r="E13" s="477">
        <v>2528661</v>
      </c>
      <c r="F13" s="477">
        <v>0</v>
      </c>
      <c r="G13" s="477">
        <v>2986847</v>
      </c>
      <c r="H13" s="477">
        <v>2796008</v>
      </c>
      <c r="I13" s="470">
        <v>192</v>
      </c>
      <c r="J13" s="470">
        <v>10</v>
      </c>
      <c r="K13" s="470">
        <v>182</v>
      </c>
      <c r="L13" s="470">
        <v>500</v>
      </c>
      <c r="M13" s="470">
        <v>0</v>
      </c>
      <c r="N13" s="463" t="s">
        <v>3500</v>
      </c>
    </row>
    <row r="14" spans="1:14" x14ac:dyDescent="0.35">
      <c r="A14" s="474" t="s">
        <v>4243</v>
      </c>
      <c r="B14" s="474" t="s">
        <v>2118</v>
      </c>
      <c r="C14" s="477">
        <v>6528710</v>
      </c>
      <c r="D14" s="477">
        <v>0</v>
      </c>
      <c r="E14" s="477">
        <v>2075913</v>
      </c>
      <c r="F14" s="477">
        <v>0</v>
      </c>
      <c r="G14" s="477">
        <v>4727111</v>
      </c>
      <c r="H14" s="477">
        <v>21722930</v>
      </c>
      <c r="I14" s="470">
        <v>7</v>
      </c>
      <c r="J14" s="470">
        <v>2</v>
      </c>
      <c r="K14" s="470">
        <v>5</v>
      </c>
      <c r="L14" s="470">
        <v>150</v>
      </c>
      <c r="M14" s="470">
        <v>0</v>
      </c>
      <c r="N14" s="463" t="s">
        <v>8201</v>
      </c>
    </row>
    <row r="15" spans="1:14" ht="26" x14ac:dyDescent="0.35">
      <c r="A15" s="474" t="s">
        <v>1764</v>
      </c>
      <c r="B15" s="474" t="s">
        <v>1767</v>
      </c>
      <c r="C15" s="477">
        <v>83698</v>
      </c>
      <c r="D15" s="477">
        <v>0</v>
      </c>
      <c r="E15" s="477">
        <v>7372</v>
      </c>
      <c r="F15" s="477">
        <v>0</v>
      </c>
      <c r="G15" s="477">
        <v>-101715</v>
      </c>
      <c r="H15" s="477">
        <v>4287</v>
      </c>
      <c r="I15" s="470">
        <v>14</v>
      </c>
      <c r="J15" s="470">
        <v>4</v>
      </c>
      <c r="K15" s="470">
        <v>10</v>
      </c>
      <c r="L15" s="470">
        <v>6</v>
      </c>
      <c r="M15" s="470">
        <v>1</v>
      </c>
      <c r="N15" s="463" t="s">
        <v>3500</v>
      </c>
    </row>
    <row r="16" spans="1:14" x14ac:dyDescent="0.35">
      <c r="A16" s="474" t="s">
        <v>1823</v>
      </c>
      <c r="B16" s="474" t="s">
        <v>1802</v>
      </c>
      <c r="C16" s="477">
        <v>2093931</v>
      </c>
      <c r="D16" s="477">
        <v>0</v>
      </c>
      <c r="E16" s="477">
        <v>113000</v>
      </c>
      <c r="F16" s="477">
        <v>0</v>
      </c>
      <c r="G16" s="477">
        <v>1935844.71</v>
      </c>
      <c r="H16" s="477">
        <v>0</v>
      </c>
      <c r="I16" s="469">
        <v>42</v>
      </c>
      <c r="J16" s="469">
        <v>15</v>
      </c>
      <c r="K16" s="469">
        <v>27</v>
      </c>
      <c r="L16" s="469">
        <v>12</v>
      </c>
      <c r="M16" s="469">
        <v>1</v>
      </c>
      <c r="N16" s="463" t="s">
        <v>3500</v>
      </c>
    </row>
    <row r="17" spans="1:14" x14ac:dyDescent="0.35">
      <c r="A17" s="474" t="s">
        <v>2468</v>
      </c>
      <c r="B17" s="474" t="s">
        <v>11794</v>
      </c>
      <c r="C17" s="479">
        <v>1446728.6</v>
      </c>
      <c r="D17" s="479">
        <v>0</v>
      </c>
      <c r="E17" s="479">
        <v>1171986</v>
      </c>
      <c r="F17" s="479">
        <v>0</v>
      </c>
      <c r="G17" s="479">
        <v>1436334.09</v>
      </c>
      <c r="H17" s="479">
        <v>154182.51</v>
      </c>
      <c r="I17" s="470">
        <v>9</v>
      </c>
      <c r="J17" s="470">
        <v>3</v>
      </c>
      <c r="K17" s="470">
        <v>6</v>
      </c>
      <c r="L17" s="470">
        <v>14</v>
      </c>
      <c r="M17" s="470">
        <v>0</v>
      </c>
      <c r="N17" s="463" t="s">
        <v>3500</v>
      </c>
    </row>
    <row r="18" spans="1:14" ht="26" x14ac:dyDescent="0.35">
      <c r="A18" s="474" t="s">
        <v>9682</v>
      </c>
      <c r="B18" s="474" t="s">
        <v>1156</v>
      </c>
      <c r="C18" s="479">
        <v>0</v>
      </c>
      <c r="D18" s="479">
        <v>0</v>
      </c>
      <c r="E18" s="479">
        <v>-262164</v>
      </c>
      <c r="F18" s="479">
        <v>0</v>
      </c>
      <c r="G18" s="479">
        <v>-506227</v>
      </c>
      <c r="H18" s="479">
        <v>2400844</v>
      </c>
      <c r="I18" s="470">
        <v>23</v>
      </c>
      <c r="J18" s="470">
        <v>3</v>
      </c>
      <c r="K18" s="470">
        <v>20</v>
      </c>
      <c r="L18" s="470">
        <v>0</v>
      </c>
      <c r="M18" s="470">
        <v>1</v>
      </c>
      <c r="N18" s="463" t="s">
        <v>3500</v>
      </c>
    </row>
    <row r="19" spans="1:14" x14ac:dyDescent="0.35">
      <c r="A19" s="474" t="s">
        <v>4924</v>
      </c>
      <c r="B19" s="474" t="s">
        <v>1114</v>
      </c>
      <c r="C19" s="477">
        <v>645173</v>
      </c>
      <c r="D19" s="477">
        <v>0</v>
      </c>
      <c r="E19" s="477">
        <v>208271</v>
      </c>
      <c r="F19" s="477">
        <v>0</v>
      </c>
      <c r="G19" s="477">
        <v>708333</v>
      </c>
      <c r="H19" s="477"/>
      <c r="I19" s="470"/>
      <c r="J19" s="470"/>
      <c r="K19" s="470"/>
      <c r="L19" s="470"/>
      <c r="M19" s="470"/>
      <c r="N19" s="463"/>
    </row>
    <row r="20" spans="1:14" x14ac:dyDescent="0.35">
      <c r="A20" s="474" t="s">
        <v>4247</v>
      </c>
      <c r="B20" s="474" t="s">
        <v>2159</v>
      </c>
      <c r="C20" s="477">
        <v>19504543.379999999</v>
      </c>
      <c r="D20" s="477">
        <v>0</v>
      </c>
      <c r="E20" s="477">
        <v>0</v>
      </c>
      <c r="F20" s="477">
        <v>0</v>
      </c>
      <c r="G20" s="477">
        <v>17299068.02</v>
      </c>
      <c r="H20" s="477"/>
      <c r="I20" s="470"/>
      <c r="J20" s="470"/>
      <c r="K20" s="470"/>
      <c r="L20" s="470"/>
      <c r="M20" s="470"/>
      <c r="N20" s="463"/>
    </row>
    <row r="21" spans="1:14" x14ac:dyDescent="0.35">
      <c r="A21" s="474" t="s">
        <v>29</v>
      </c>
      <c r="B21" s="474" t="s">
        <v>27</v>
      </c>
      <c r="C21" s="477">
        <v>9609137.3300000001</v>
      </c>
      <c r="D21" s="477">
        <v>0</v>
      </c>
      <c r="E21" s="477">
        <v>702601.85</v>
      </c>
      <c r="F21" s="477">
        <v>0</v>
      </c>
      <c r="G21" s="477">
        <v>9065228.75</v>
      </c>
      <c r="H21" s="477">
        <v>0</v>
      </c>
      <c r="I21" s="470">
        <v>9</v>
      </c>
      <c r="J21" s="470">
        <v>7</v>
      </c>
      <c r="K21" s="470">
        <v>2</v>
      </c>
      <c r="L21" s="470">
        <v>0</v>
      </c>
      <c r="M21" s="470">
        <v>0</v>
      </c>
      <c r="N21" s="463" t="s">
        <v>8201</v>
      </c>
    </row>
    <row r="22" spans="1:14" x14ac:dyDescent="0.35">
      <c r="A22" s="474" t="s">
        <v>4926</v>
      </c>
      <c r="B22" s="474" t="s">
        <v>2336</v>
      </c>
      <c r="C22" s="477">
        <v>1819949</v>
      </c>
      <c r="D22" s="477">
        <v>0</v>
      </c>
      <c r="E22" s="477">
        <v>425090</v>
      </c>
      <c r="F22" s="477">
        <v>0</v>
      </c>
      <c r="G22" s="477">
        <v>-1728220.42</v>
      </c>
      <c r="H22" s="477"/>
      <c r="I22" s="470"/>
      <c r="J22" s="470"/>
      <c r="K22" s="470"/>
      <c r="L22" s="470"/>
      <c r="M22" s="470"/>
      <c r="N22" s="463"/>
    </row>
    <row r="23" spans="1:14" x14ac:dyDescent="0.35">
      <c r="A23" s="474" t="s">
        <v>3207</v>
      </c>
      <c r="B23" s="474" t="s">
        <v>104</v>
      </c>
      <c r="C23" s="477">
        <v>15474017</v>
      </c>
      <c r="D23" s="477">
        <v>0</v>
      </c>
      <c r="E23" s="477">
        <v>3357763</v>
      </c>
      <c r="F23" s="477">
        <v>0</v>
      </c>
      <c r="G23" s="477">
        <v>30997272</v>
      </c>
      <c r="H23" s="479">
        <v>0</v>
      </c>
      <c r="I23" s="470">
        <v>6</v>
      </c>
      <c r="J23" s="470">
        <v>3</v>
      </c>
      <c r="K23" s="470">
        <v>3</v>
      </c>
      <c r="L23" s="470">
        <v>8</v>
      </c>
      <c r="M23" s="470">
        <v>1</v>
      </c>
      <c r="N23" s="463" t="s">
        <v>3517</v>
      </c>
    </row>
    <row r="24" spans="1:14" ht="26" x14ac:dyDescent="0.35">
      <c r="A24" s="474" t="s">
        <v>4250</v>
      </c>
      <c r="B24" s="474" t="s">
        <v>2019</v>
      </c>
      <c r="C24" s="477">
        <v>373890.13</v>
      </c>
      <c r="D24" s="477">
        <v>0</v>
      </c>
      <c r="E24" s="477">
        <v>0</v>
      </c>
      <c r="F24" s="477">
        <v>0</v>
      </c>
      <c r="G24" s="477">
        <v>341400</v>
      </c>
      <c r="H24" s="477"/>
      <c r="I24" s="470"/>
      <c r="J24" s="470"/>
      <c r="K24" s="470"/>
      <c r="L24" s="470"/>
      <c r="M24" s="470"/>
      <c r="N24" s="463"/>
    </row>
    <row r="25" spans="1:14" x14ac:dyDescent="0.35">
      <c r="A25" s="474" t="s">
        <v>1595</v>
      </c>
      <c r="B25" s="474" t="s">
        <v>14815</v>
      </c>
      <c r="C25" s="477">
        <v>2108136</v>
      </c>
      <c r="D25" s="477">
        <v>0</v>
      </c>
      <c r="E25" s="477">
        <v>38400</v>
      </c>
      <c r="F25" s="477">
        <v>0</v>
      </c>
      <c r="G25" s="477">
        <v>2044019.6</v>
      </c>
      <c r="H25" s="477">
        <v>8810084</v>
      </c>
      <c r="I25" s="470">
        <v>28</v>
      </c>
      <c r="J25" s="470">
        <v>10</v>
      </c>
      <c r="K25" s="470">
        <v>18</v>
      </c>
      <c r="L25" s="470">
        <v>0</v>
      </c>
      <c r="M25" s="470">
        <v>0</v>
      </c>
      <c r="N25" s="463" t="s">
        <v>3500</v>
      </c>
    </row>
    <row r="26" spans="1:14" x14ac:dyDescent="0.35">
      <c r="A26" s="474" t="s">
        <v>904</v>
      </c>
      <c r="B26" s="474" t="s">
        <v>902</v>
      </c>
      <c r="C26" s="477">
        <v>265815</v>
      </c>
      <c r="D26" s="477">
        <v>0</v>
      </c>
      <c r="E26" s="477">
        <v>0</v>
      </c>
      <c r="F26" s="477">
        <v>0</v>
      </c>
      <c r="G26" s="477">
        <v>265815</v>
      </c>
      <c r="H26" s="477"/>
      <c r="I26" s="470"/>
      <c r="J26" s="470"/>
      <c r="K26" s="470"/>
      <c r="L26" s="470"/>
      <c r="M26" s="470"/>
      <c r="N26" s="463"/>
    </row>
    <row r="27" spans="1:14" x14ac:dyDescent="0.35">
      <c r="A27" s="474" t="s">
        <v>17</v>
      </c>
      <c r="B27" s="474" t="s">
        <v>15</v>
      </c>
      <c r="C27" s="477">
        <v>3084532</v>
      </c>
      <c r="D27" s="477">
        <v>0</v>
      </c>
      <c r="E27" s="477">
        <v>3092729</v>
      </c>
      <c r="F27" s="477">
        <v>0</v>
      </c>
      <c r="G27" s="477">
        <v>3979396</v>
      </c>
      <c r="H27" s="477"/>
      <c r="I27" s="470"/>
      <c r="J27" s="470"/>
      <c r="K27" s="470"/>
      <c r="L27" s="470"/>
      <c r="M27" s="470"/>
      <c r="N27" s="463"/>
    </row>
    <row r="28" spans="1:14" x14ac:dyDescent="0.35">
      <c r="A28" s="474" t="s">
        <v>3139</v>
      </c>
      <c r="B28" s="474" t="s">
        <v>1088</v>
      </c>
      <c r="C28" s="477">
        <v>89652</v>
      </c>
      <c r="D28" s="477">
        <v>0</v>
      </c>
      <c r="E28" s="477">
        <v>110620</v>
      </c>
      <c r="F28" s="477">
        <v>0</v>
      </c>
      <c r="G28" s="477">
        <v>188963</v>
      </c>
      <c r="H28" s="477"/>
      <c r="I28" s="470"/>
      <c r="J28" s="470"/>
      <c r="K28" s="470"/>
      <c r="L28" s="470"/>
      <c r="M28" s="470"/>
      <c r="N28" s="463"/>
    </row>
    <row r="29" spans="1:14" ht="26" x14ac:dyDescent="0.35">
      <c r="A29" s="474" t="s">
        <v>13793</v>
      </c>
      <c r="B29" s="474" t="s">
        <v>3630</v>
      </c>
      <c r="C29" s="477">
        <v>1139315</v>
      </c>
      <c r="D29" s="477">
        <v>0</v>
      </c>
      <c r="E29" s="477">
        <v>64328</v>
      </c>
      <c r="F29" s="477">
        <v>0</v>
      </c>
      <c r="G29" s="477">
        <v>64328</v>
      </c>
      <c r="H29" s="477">
        <v>1134987</v>
      </c>
      <c r="I29" s="470">
        <v>4</v>
      </c>
      <c r="J29" s="470">
        <v>2</v>
      </c>
      <c r="K29" s="470">
        <v>2</v>
      </c>
      <c r="L29" s="470">
        <v>10</v>
      </c>
      <c r="M29" s="470">
        <v>1</v>
      </c>
      <c r="N29" s="463" t="s">
        <v>3500</v>
      </c>
    </row>
    <row r="30" spans="1:14" x14ac:dyDescent="0.35">
      <c r="A30" s="474" t="s">
        <v>8479</v>
      </c>
      <c r="B30" s="474" t="s">
        <v>13272</v>
      </c>
      <c r="C30" s="479">
        <v>29953505.170000002</v>
      </c>
      <c r="D30" s="479">
        <v>0</v>
      </c>
      <c r="E30" s="479">
        <v>28967676.079999998</v>
      </c>
      <c r="F30" s="479">
        <v>0</v>
      </c>
      <c r="G30" s="479">
        <v>28967676.079999998</v>
      </c>
      <c r="H30" s="479">
        <v>12665234</v>
      </c>
      <c r="I30" s="470">
        <v>7</v>
      </c>
      <c r="J30" s="470">
        <v>6</v>
      </c>
      <c r="K30" s="470">
        <v>1</v>
      </c>
      <c r="L30" s="470">
        <v>0</v>
      </c>
      <c r="M30" s="470">
        <v>0</v>
      </c>
      <c r="N30" s="463" t="s">
        <v>4568</v>
      </c>
    </row>
    <row r="31" spans="1:14" x14ac:dyDescent="0.35">
      <c r="A31" s="474" t="s">
        <v>8346</v>
      </c>
      <c r="B31" s="474" t="s">
        <v>3820</v>
      </c>
      <c r="C31" s="477">
        <v>16657280</v>
      </c>
      <c r="D31" s="477">
        <v>0</v>
      </c>
      <c r="E31" s="477">
        <v>8719138</v>
      </c>
      <c r="F31" s="477">
        <v>0</v>
      </c>
      <c r="G31" s="477">
        <v>8719138</v>
      </c>
      <c r="H31" s="477">
        <v>12879177</v>
      </c>
      <c r="I31" s="470">
        <v>2</v>
      </c>
      <c r="J31" s="470">
        <v>1</v>
      </c>
      <c r="K31" s="470">
        <v>1</v>
      </c>
      <c r="L31" s="470">
        <v>7</v>
      </c>
      <c r="M31" s="470">
        <v>0</v>
      </c>
      <c r="N31" s="463" t="s">
        <v>8201</v>
      </c>
    </row>
    <row r="32" spans="1:14" x14ac:dyDescent="0.35">
      <c r="A32" s="474" t="s">
        <v>1074</v>
      </c>
      <c r="B32" s="474" t="s">
        <v>16263</v>
      </c>
      <c r="C32" s="479">
        <v>0</v>
      </c>
      <c r="D32" s="479">
        <v>0</v>
      </c>
      <c r="E32" s="479">
        <v>0</v>
      </c>
      <c r="F32" s="479">
        <v>0</v>
      </c>
      <c r="G32" s="479">
        <v>0</v>
      </c>
      <c r="H32" s="479">
        <v>0</v>
      </c>
      <c r="I32" s="470">
        <v>2</v>
      </c>
      <c r="J32" s="470">
        <v>0</v>
      </c>
      <c r="K32" s="470">
        <v>2</v>
      </c>
      <c r="L32" s="470">
        <v>0</v>
      </c>
      <c r="M32" s="470">
        <v>1</v>
      </c>
      <c r="N32" s="463" t="s">
        <v>3500</v>
      </c>
    </row>
    <row r="33" spans="1:14" x14ac:dyDescent="0.35">
      <c r="A33" s="474" t="s">
        <v>4262</v>
      </c>
      <c r="B33" s="474" t="s">
        <v>4021</v>
      </c>
      <c r="C33" s="477">
        <v>1012488</v>
      </c>
      <c r="D33" s="477">
        <v>0</v>
      </c>
      <c r="E33" s="477">
        <v>0</v>
      </c>
      <c r="F33" s="477">
        <v>0</v>
      </c>
      <c r="G33" s="477">
        <v>334609</v>
      </c>
      <c r="H33" s="477">
        <v>47113</v>
      </c>
      <c r="I33" s="470">
        <v>5</v>
      </c>
      <c r="J33" s="470">
        <v>4</v>
      </c>
      <c r="K33" s="470">
        <v>1</v>
      </c>
      <c r="L33" s="470">
        <v>8</v>
      </c>
      <c r="M33" s="470">
        <v>0</v>
      </c>
      <c r="N33" s="463" t="s">
        <v>3500</v>
      </c>
    </row>
    <row r="34" spans="1:14" ht="26" x14ac:dyDescent="0.35">
      <c r="A34" s="474" t="s">
        <v>3071</v>
      </c>
      <c r="B34" s="474" t="s">
        <v>3583</v>
      </c>
      <c r="C34" s="477">
        <v>119768011</v>
      </c>
      <c r="D34" s="477">
        <v>0</v>
      </c>
      <c r="E34" s="477">
        <v>2279788</v>
      </c>
      <c r="F34" s="477">
        <v>0</v>
      </c>
      <c r="G34" s="477">
        <v>117488223</v>
      </c>
      <c r="H34" s="477">
        <v>383557645</v>
      </c>
      <c r="I34" s="470">
        <v>12</v>
      </c>
      <c r="J34" s="470">
        <v>5</v>
      </c>
      <c r="K34" s="470">
        <v>7</v>
      </c>
      <c r="L34" s="470">
        <v>5</v>
      </c>
      <c r="M34" s="470">
        <v>4</v>
      </c>
      <c r="N34" s="463" t="s">
        <v>4568</v>
      </c>
    </row>
    <row r="35" spans="1:14" x14ac:dyDescent="0.35">
      <c r="A35" s="474" t="s">
        <v>302</v>
      </c>
      <c r="B35" s="474" t="s">
        <v>11976</v>
      </c>
      <c r="C35" s="479">
        <v>19498787</v>
      </c>
      <c r="D35" s="479">
        <v>0</v>
      </c>
      <c r="E35" s="479">
        <v>855990</v>
      </c>
      <c r="F35" s="479">
        <v>0</v>
      </c>
      <c r="G35" s="479">
        <v>15767877</v>
      </c>
      <c r="H35" s="479">
        <v>21508583</v>
      </c>
      <c r="I35" s="470">
        <v>400</v>
      </c>
      <c r="J35" s="470">
        <v>70</v>
      </c>
      <c r="K35" s="470">
        <v>330</v>
      </c>
      <c r="L35" s="470" t="s">
        <v>11981</v>
      </c>
      <c r="M35" s="470">
        <v>7</v>
      </c>
      <c r="N35" s="463" t="s">
        <v>8222</v>
      </c>
    </row>
    <row r="36" spans="1:14" x14ac:dyDescent="0.35">
      <c r="A36" s="474" t="s">
        <v>1537</v>
      </c>
      <c r="B36" s="474" t="s">
        <v>1513</v>
      </c>
      <c r="C36" s="479">
        <v>1427243</v>
      </c>
      <c r="D36" s="479">
        <v>0</v>
      </c>
      <c r="E36" s="479">
        <v>1398376.33</v>
      </c>
      <c r="F36" s="479">
        <v>0</v>
      </c>
      <c r="G36" s="479">
        <v>1398376.33</v>
      </c>
      <c r="H36" s="479">
        <v>0</v>
      </c>
      <c r="I36" s="470">
        <v>4</v>
      </c>
      <c r="J36" s="470">
        <v>3</v>
      </c>
      <c r="K36" s="470">
        <v>1</v>
      </c>
      <c r="L36" s="470">
        <v>40</v>
      </c>
      <c r="M36" s="470">
        <v>0</v>
      </c>
      <c r="N36" s="463" t="s">
        <v>3500</v>
      </c>
    </row>
    <row r="37" spans="1:14" x14ac:dyDescent="0.35">
      <c r="A37" s="474" t="s">
        <v>936</v>
      </c>
      <c r="B37" s="474" t="s">
        <v>3861</v>
      </c>
      <c r="C37" s="477">
        <v>84000000</v>
      </c>
      <c r="D37" s="477">
        <v>0</v>
      </c>
      <c r="E37" s="477">
        <v>59000000</v>
      </c>
      <c r="F37" s="477">
        <v>0</v>
      </c>
      <c r="G37" s="477">
        <v>61000000</v>
      </c>
      <c r="H37" s="477">
        <v>84560796</v>
      </c>
      <c r="I37" s="469">
        <v>10</v>
      </c>
      <c r="J37" s="469">
        <v>8</v>
      </c>
      <c r="K37" s="469">
        <v>2</v>
      </c>
      <c r="L37" s="469">
        <v>0</v>
      </c>
      <c r="M37" s="469">
        <v>0</v>
      </c>
      <c r="N37" s="463" t="s">
        <v>4568</v>
      </c>
    </row>
    <row r="38" spans="1:14" x14ac:dyDescent="0.35">
      <c r="A38" s="474" t="s">
        <v>12208</v>
      </c>
      <c r="B38" s="474" t="s">
        <v>3822</v>
      </c>
      <c r="C38" s="477">
        <v>0</v>
      </c>
      <c r="D38" s="477">
        <v>0</v>
      </c>
      <c r="E38" s="477">
        <v>0</v>
      </c>
      <c r="F38" s="477">
        <v>0</v>
      </c>
      <c r="G38" s="477">
        <v>0</v>
      </c>
      <c r="H38" s="477">
        <v>0</v>
      </c>
      <c r="I38" s="470">
        <v>6</v>
      </c>
      <c r="J38" s="470">
        <v>3</v>
      </c>
      <c r="K38" s="470">
        <v>3</v>
      </c>
      <c r="L38" s="470">
        <v>0</v>
      </c>
      <c r="M38" s="470">
        <v>2</v>
      </c>
      <c r="N38" s="463" t="s">
        <v>3500</v>
      </c>
    </row>
    <row r="39" spans="1:14" x14ac:dyDescent="0.35">
      <c r="A39" s="475" t="s">
        <v>1289</v>
      </c>
      <c r="B39" s="475" t="s">
        <v>8268</v>
      </c>
      <c r="C39" s="489">
        <v>43483034</v>
      </c>
      <c r="D39" s="489">
        <v>0</v>
      </c>
      <c r="E39" s="489">
        <v>16804630</v>
      </c>
      <c r="F39" s="489">
        <v>0</v>
      </c>
      <c r="G39" s="489">
        <v>19838222</v>
      </c>
      <c r="H39" s="489">
        <v>0</v>
      </c>
      <c r="I39" s="488">
        <v>2</v>
      </c>
      <c r="J39" s="488">
        <v>1</v>
      </c>
      <c r="K39" s="488">
        <v>1</v>
      </c>
      <c r="L39" s="488">
        <v>2</v>
      </c>
      <c r="M39" s="488">
        <v>1</v>
      </c>
      <c r="N39" s="486" t="s">
        <v>4568</v>
      </c>
    </row>
    <row r="40" spans="1:14" x14ac:dyDescent="0.35">
      <c r="A40" s="474" t="s">
        <v>3223</v>
      </c>
      <c r="B40" s="474" t="s">
        <v>13605</v>
      </c>
      <c r="C40" s="479">
        <v>11957751.970000001</v>
      </c>
      <c r="D40" s="479">
        <v>0</v>
      </c>
      <c r="E40" s="479">
        <v>0</v>
      </c>
      <c r="F40" s="479">
        <v>0</v>
      </c>
      <c r="G40" s="479">
        <v>-12593370.640000001</v>
      </c>
      <c r="H40" s="479">
        <v>0</v>
      </c>
      <c r="I40" s="470">
        <v>2</v>
      </c>
      <c r="J40" s="470">
        <v>0</v>
      </c>
      <c r="K40" s="470">
        <v>2</v>
      </c>
      <c r="L40" s="470">
        <v>9</v>
      </c>
      <c r="M40" s="470">
        <v>1</v>
      </c>
      <c r="N40" s="463" t="s">
        <v>8201</v>
      </c>
    </row>
    <row r="41" spans="1:14" x14ac:dyDescent="0.35">
      <c r="A41" s="474" t="s">
        <v>1594</v>
      </c>
      <c r="B41" s="474" t="s">
        <v>1578</v>
      </c>
      <c r="C41" s="477">
        <v>0</v>
      </c>
      <c r="D41" s="477">
        <v>0</v>
      </c>
      <c r="E41" s="477">
        <v>4802</v>
      </c>
      <c r="F41" s="477">
        <v>0</v>
      </c>
      <c r="G41" s="477">
        <v>4802</v>
      </c>
      <c r="H41" s="477"/>
      <c r="I41" s="470"/>
      <c r="J41" s="470"/>
      <c r="K41" s="470"/>
      <c r="L41" s="470"/>
      <c r="M41" s="470"/>
      <c r="N41" s="463"/>
    </row>
    <row r="42" spans="1:14" x14ac:dyDescent="0.35">
      <c r="A42" s="474" t="s">
        <v>1565</v>
      </c>
      <c r="B42" s="474" t="s">
        <v>3887</v>
      </c>
      <c r="C42" s="479">
        <v>863480</v>
      </c>
      <c r="D42" s="479">
        <v>0</v>
      </c>
      <c r="E42" s="479">
        <v>863480</v>
      </c>
      <c r="F42" s="479">
        <v>0</v>
      </c>
      <c r="G42" s="479">
        <v>-11729851</v>
      </c>
      <c r="H42" s="479">
        <v>2318584</v>
      </c>
      <c r="I42" s="470">
        <v>10</v>
      </c>
      <c r="J42" s="470">
        <v>6</v>
      </c>
      <c r="K42" s="470">
        <v>4</v>
      </c>
      <c r="L42" s="470">
        <v>30</v>
      </c>
      <c r="M42" s="470">
        <v>0</v>
      </c>
      <c r="N42" s="463" t="s">
        <v>3500</v>
      </c>
    </row>
    <row r="43" spans="1:14" x14ac:dyDescent="0.35">
      <c r="A43" s="474" t="s">
        <v>4268</v>
      </c>
      <c r="B43" s="474" t="s">
        <v>3921</v>
      </c>
      <c r="C43" s="477">
        <v>74425124</v>
      </c>
      <c r="D43" s="477">
        <v>0</v>
      </c>
      <c r="E43" s="477">
        <v>6469979</v>
      </c>
      <c r="F43" s="477">
        <v>0</v>
      </c>
      <c r="G43" s="477">
        <v>49005485</v>
      </c>
      <c r="H43" s="477">
        <v>68005717</v>
      </c>
      <c r="I43" s="470">
        <v>1</v>
      </c>
      <c r="J43" s="470">
        <v>1</v>
      </c>
      <c r="K43" s="470">
        <v>0</v>
      </c>
      <c r="L43" s="470">
        <v>3</v>
      </c>
      <c r="M43" s="470">
        <v>0</v>
      </c>
      <c r="N43" s="463" t="s">
        <v>4568</v>
      </c>
    </row>
    <row r="44" spans="1:14" ht="27.5" x14ac:dyDescent="0.35">
      <c r="A44" s="474" t="s">
        <v>16754</v>
      </c>
      <c r="B44" s="474" t="s">
        <v>12187</v>
      </c>
      <c r="C44" s="477">
        <v>89048478.269999996</v>
      </c>
      <c r="D44" s="477">
        <v>0</v>
      </c>
      <c r="E44" s="477">
        <v>30754371.539999999</v>
      </c>
      <c r="F44" s="477">
        <v>0</v>
      </c>
      <c r="G44" s="477">
        <v>-128936358.70999999</v>
      </c>
      <c r="H44" s="477">
        <v>248474896</v>
      </c>
      <c r="I44" s="470">
        <v>878</v>
      </c>
      <c r="J44" s="470" t="s">
        <v>1193</v>
      </c>
      <c r="K44" s="470" t="s">
        <v>1193</v>
      </c>
      <c r="L44" s="470">
        <v>107</v>
      </c>
      <c r="M44" s="470">
        <v>2</v>
      </c>
      <c r="N44" s="463" t="s">
        <v>8222</v>
      </c>
    </row>
    <row r="45" spans="1:14" x14ac:dyDescent="0.35">
      <c r="A45" s="474" t="s">
        <v>2995</v>
      </c>
      <c r="B45" s="474" t="s">
        <v>8256</v>
      </c>
      <c r="C45" s="479">
        <v>6259848</v>
      </c>
      <c r="D45" s="479">
        <v>0</v>
      </c>
      <c r="E45" s="479">
        <v>0</v>
      </c>
      <c r="F45" s="479">
        <v>0</v>
      </c>
      <c r="G45" s="479">
        <v>3496657</v>
      </c>
      <c r="H45" s="479">
        <v>6376849</v>
      </c>
      <c r="I45" s="470">
        <v>7</v>
      </c>
      <c r="J45" s="470">
        <v>5</v>
      </c>
      <c r="K45" s="470">
        <v>2</v>
      </c>
      <c r="L45" s="470">
        <v>0</v>
      </c>
      <c r="M45" s="470">
        <v>0</v>
      </c>
      <c r="N45" s="463" t="s">
        <v>8201</v>
      </c>
    </row>
    <row r="46" spans="1:14" x14ac:dyDescent="0.35">
      <c r="A46" s="474" t="s">
        <v>4274</v>
      </c>
      <c r="B46" s="474" t="s">
        <v>3972</v>
      </c>
      <c r="C46" s="479">
        <v>1184050</v>
      </c>
      <c r="D46" s="479">
        <v>0</v>
      </c>
      <c r="E46" s="479">
        <v>248500</v>
      </c>
      <c r="F46" s="479">
        <v>0</v>
      </c>
      <c r="G46" s="479">
        <v>833050</v>
      </c>
      <c r="H46" s="479">
        <v>1321134</v>
      </c>
      <c r="I46" s="470">
        <v>0</v>
      </c>
      <c r="J46" s="470">
        <v>0</v>
      </c>
      <c r="K46" s="470">
        <v>0</v>
      </c>
      <c r="L46" s="470">
        <v>6</v>
      </c>
      <c r="M46" s="470">
        <v>1</v>
      </c>
      <c r="N46" s="463" t="s">
        <v>3500</v>
      </c>
    </row>
    <row r="47" spans="1:14" ht="26" x14ac:dyDescent="0.35">
      <c r="A47" s="474" t="s">
        <v>3212</v>
      </c>
      <c r="B47" s="474" t="s">
        <v>11955</v>
      </c>
      <c r="C47" s="479">
        <v>1251100</v>
      </c>
      <c r="D47" s="479">
        <v>0</v>
      </c>
      <c r="E47" s="479">
        <v>0</v>
      </c>
      <c r="F47" s="479">
        <v>0</v>
      </c>
      <c r="G47" s="479">
        <v>1219857</v>
      </c>
      <c r="H47" s="479">
        <v>885549</v>
      </c>
      <c r="I47" s="470">
        <v>38</v>
      </c>
      <c r="J47" s="470">
        <v>17</v>
      </c>
      <c r="K47" s="470">
        <v>21</v>
      </c>
      <c r="L47" s="470">
        <v>1</v>
      </c>
      <c r="M47" s="470">
        <v>1</v>
      </c>
      <c r="N47" s="463" t="s">
        <v>3790</v>
      </c>
    </row>
    <row r="48" spans="1:14" ht="26" x14ac:dyDescent="0.35">
      <c r="A48" s="474" t="s">
        <v>4275</v>
      </c>
      <c r="B48" s="474" t="s">
        <v>2209</v>
      </c>
      <c r="C48" s="477">
        <v>94366</v>
      </c>
      <c r="D48" s="477">
        <v>0</v>
      </c>
      <c r="E48" s="477">
        <v>92391</v>
      </c>
      <c r="F48" s="477">
        <v>0</v>
      </c>
      <c r="G48" s="477">
        <v>92391</v>
      </c>
      <c r="H48" s="477"/>
      <c r="I48" s="470"/>
      <c r="J48" s="470"/>
      <c r="K48" s="470"/>
      <c r="L48" s="470"/>
      <c r="M48" s="470"/>
      <c r="N48" s="463"/>
    </row>
    <row r="49" spans="1:14" x14ac:dyDescent="0.35">
      <c r="A49" s="474" t="s">
        <v>148</v>
      </c>
      <c r="B49" s="474" t="s">
        <v>3854</v>
      </c>
      <c r="C49" s="477">
        <v>24151638</v>
      </c>
      <c r="D49" s="477">
        <v>0</v>
      </c>
      <c r="E49" s="477">
        <v>320899</v>
      </c>
      <c r="F49" s="477">
        <v>0</v>
      </c>
      <c r="G49" s="477">
        <v>28205774</v>
      </c>
      <c r="H49" s="477">
        <v>16403456</v>
      </c>
      <c r="I49" s="470">
        <v>5</v>
      </c>
      <c r="J49" s="470">
        <v>3</v>
      </c>
      <c r="K49" s="470">
        <v>2</v>
      </c>
      <c r="L49" s="470">
        <v>4</v>
      </c>
      <c r="M49" s="470">
        <v>1</v>
      </c>
      <c r="N49" s="463" t="s">
        <v>3500</v>
      </c>
    </row>
    <row r="50" spans="1:14" x14ac:dyDescent="0.35">
      <c r="A50" s="474" t="s">
        <v>3117</v>
      </c>
      <c r="B50" s="474" t="s">
        <v>3987</v>
      </c>
      <c r="C50" s="479">
        <v>10992776</v>
      </c>
      <c r="D50" s="479">
        <v>0</v>
      </c>
      <c r="E50" s="479">
        <v>165360</v>
      </c>
      <c r="F50" s="479">
        <v>0</v>
      </c>
      <c r="G50" s="479">
        <v>2040276</v>
      </c>
      <c r="H50" s="479">
        <v>46020331</v>
      </c>
      <c r="I50" s="470">
        <v>168</v>
      </c>
      <c r="J50" s="470">
        <v>51</v>
      </c>
      <c r="K50" s="470">
        <v>117</v>
      </c>
      <c r="L50" s="470">
        <v>4</v>
      </c>
      <c r="M50" s="470">
        <v>1</v>
      </c>
      <c r="N50" s="463" t="s">
        <v>8201</v>
      </c>
    </row>
    <row r="51" spans="1:14" ht="26" x14ac:dyDescent="0.35">
      <c r="A51" s="474" t="s">
        <v>10164</v>
      </c>
      <c r="B51" s="474" t="s">
        <v>3821</v>
      </c>
      <c r="C51" s="477">
        <v>1897420580</v>
      </c>
      <c r="D51" s="477">
        <v>0</v>
      </c>
      <c r="E51" s="477">
        <v>1824392205.9400001</v>
      </c>
      <c r="F51" s="477">
        <v>0</v>
      </c>
      <c r="G51" s="477">
        <v>1970675837.24</v>
      </c>
      <c r="H51" s="477"/>
      <c r="I51" s="470">
        <v>17</v>
      </c>
      <c r="J51" s="470">
        <v>6</v>
      </c>
      <c r="K51" s="470">
        <v>11</v>
      </c>
      <c r="L51" s="470">
        <v>0</v>
      </c>
      <c r="M51" s="470">
        <v>1</v>
      </c>
      <c r="N51" s="463" t="s">
        <v>8222</v>
      </c>
    </row>
    <row r="52" spans="1:14" x14ac:dyDescent="0.35">
      <c r="A52" s="474" t="s">
        <v>1486</v>
      </c>
      <c r="B52" s="474" t="s">
        <v>1470</v>
      </c>
      <c r="C52" s="477">
        <v>789700</v>
      </c>
      <c r="D52" s="477">
        <v>0</v>
      </c>
      <c r="E52" s="477">
        <v>502725</v>
      </c>
      <c r="F52" s="477">
        <v>0</v>
      </c>
      <c r="G52" s="477">
        <v>784720</v>
      </c>
      <c r="H52" s="477"/>
      <c r="I52" s="470"/>
      <c r="J52" s="470"/>
      <c r="K52" s="470"/>
      <c r="L52" s="470"/>
      <c r="M52" s="470"/>
      <c r="N52" s="463"/>
    </row>
    <row r="53" spans="1:14" x14ac:dyDescent="0.35">
      <c r="A53" s="474" t="s">
        <v>742</v>
      </c>
      <c r="B53" s="474" t="s">
        <v>13673</v>
      </c>
      <c r="C53" s="479">
        <v>73877204</v>
      </c>
      <c r="D53" s="479">
        <v>0</v>
      </c>
      <c r="E53" s="479">
        <v>65155496</v>
      </c>
      <c r="F53" s="479">
        <v>0</v>
      </c>
      <c r="G53" s="479">
        <v>22383223</v>
      </c>
      <c r="H53" s="479">
        <v>40787296</v>
      </c>
      <c r="I53" s="470">
        <v>7</v>
      </c>
      <c r="J53" s="470">
        <v>4</v>
      </c>
      <c r="K53" s="470">
        <v>3</v>
      </c>
      <c r="L53" s="470">
        <v>250</v>
      </c>
      <c r="M53" s="470">
        <v>0</v>
      </c>
      <c r="N53" s="463" t="s">
        <v>4568</v>
      </c>
    </row>
    <row r="54" spans="1:14" x14ac:dyDescent="0.35">
      <c r="A54" s="474" t="s">
        <v>4283</v>
      </c>
      <c r="B54" s="474" t="s">
        <v>11795</v>
      </c>
      <c r="C54" s="477">
        <v>915551</v>
      </c>
      <c r="D54" s="477">
        <v>0</v>
      </c>
      <c r="E54" s="477">
        <v>257807</v>
      </c>
      <c r="F54" s="477">
        <v>0</v>
      </c>
      <c r="G54" s="477">
        <v>-1152878</v>
      </c>
      <c r="H54" s="477">
        <v>1240265</v>
      </c>
      <c r="I54" s="470">
        <v>5</v>
      </c>
      <c r="J54" s="470">
        <v>3</v>
      </c>
      <c r="K54" s="470">
        <v>2</v>
      </c>
      <c r="L54" s="470">
        <v>5</v>
      </c>
      <c r="M54" s="470">
        <v>0</v>
      </c>
      <c r="N54" s="463" t="s">
        <v>3500</v>
      </c>
    </row>
    <row r="55" spans="1:14" ht="26" x14ac:dyDescent="0.35">
      <c r="A55" s="474" t="s">
        <v>1319</v>
      </c>
      <c r="B55" s="474" t="s">
        <v>8961</v>
      </c>
      <c r="C55" s="477">
        <v>178000</v>
      </c>
      <c r="D55" s="477">
        <v>0</v>
      </c>
      <c r="E55" s="477">
        <v>145000</v>
      </c>
      <c r="F55" s="477">
        <v>0</v>
      </c>
      <c r="G55" s="477">
        <v>178000</v>
      </c>
      <c r="H55" s="477"/>
      <c r="I55" s="470">
        <v>2</v>
      </c>
      <c r="J55" s="470">
        <v>1</v>
      </c>
      <c r="K55" s="470">
        <v>1</v>
      </c>
      <c r="L55" s="470">
        <v>10</v>
      </c>
      <c r="M55" s="470">
        <v>0</v>
      </c>
      <c r="N55" s="463" t="s">
        <v>3500</v>
      </c>
    </row>
    <row r="56" spans="1:14" x14ac:dyDescent="0.35">
      <c r="A56" s="474" t="s">
        <v>1724</v>
      </c>
      <c r="B56" s="474" t="s">
        <v>3930</v>
      </c>
      <c r="C56" s="477">
        <v>8872375</v>
      </c>
      <c r="D56" s="477">
        <v>0</v>
      </c>
      <c r="E56" s="477">
        <v>7698077</v>
      </c>
      <c r="F56" s="477">
        <v>0</v>
      </c>
      <c r="G56" s="477">
        <v>8121730</v>
      </c>
      <c r="H56" s="477">
        <v>4948222</v>
      </c>
      <c r="I56" s="469">
        <v>2</v>
      </c>
      <c r="J56" s="469">
        <v>1</v>
      </c>
      <c r="K56" s="469">
        <v>1</v>
      </c>
      <c r="L56" s="469">
        <v>20</v>
      </c>
      <c r="M56" s="469">
        <v>1</v>
      </c>
      <c r="N56" s="463" t="s">
        <v>8201</v>
      </c>
    </row>
    <row r="57" spans="1:14" x14ac:dyDescent="0.35">
      <c r="A57" s="474" t="s">
        <v>2951</v>
      </c>
      <c r="B57" s="474" t="s">
        <v>1702</v>
      </c>
      <c r="C57" s="477">
        <v>5500</v>
      </c>
      <c r="D57" s="477">
        <v>0</v>
      </c>
      <c r="E57" s="477">
        <v>694580</v>
      </c>
      <c r="F57" s="477">
        <v>0</v>
      </c>
      <c r="G57" s="477">
        <v>694580</v>
      </c>
      <c r="H57" s="477"/>
      <c r="I57" s="470"/>
      <c r="J57" s="470"/>
      <c r="K57" s="470"/>
      <c r="L57" s="470"/>
      <c r="M57" s="470"/>
      <c r="N57" s="463"/>
    </row>
    <row r="58" spans="1:14" x14ac:dyDescent="0.35">
      <c r="A58" s="474" t="s">
        <v>3064</v>
      </c>
      <c r="B58" s="474" t="s">
        <v>3978</v>
      </c>
      <c r="C58" s="477">
        <v>1698930</v>
      </c>
      <c r="D58" s="477">
        <v>0</v>
      </c>
      <c r="E58" s="477">
        <v>1347239.57</v>
      </c>
      <c r="F58" s="477">
        <v>0</v>
      </c>
      <c r="G58" s="477">
        <v>1347239.57</v>
      </c>
      <c r="H58" s="477">
        <v>532537</v>
      </c>
      <c r="I58" s="470">
        <v>5</v>
      </c>
      <c r="J58" s="470">
        <v>0</v>
      </c>
      <c r="K58" s="470">
        <v>5</v>
      </c>
      <c r="L58" s="470">
        <v>15</v>
      </c>
      <c r="M58" s="470">
        <v>1</v>
      </c>
      <c r="N58" s="463" t="s">
        <v>3500</v>
      </c>
    </row>
    <row r="59" spans="1:14" x14ac:dyDescent="0.35">
      <c r="A59" s="474" t="s">
        <v>4287</v>
      </c>
      <c r="B59" s="474" t="s">
        <v>12497</v>
      </c>
      <c r="C59" s="479">
        <v>20000</v>
      </c>
      <c r="D59" s="479">
        <v>0</v>
      </c>
      <c r="E59" s="479">
        <v>0</v>
      </c>
      <c r="F59" s="479">
        <v>0</v>
      </c>
      <c r="G59" s="479">
        <v>19000</v>
      </c>
      <c r="H59" s="479">
        <v>1000</v>
      </c>
      <c r="I59" s="470">
        <v>8</v>
      </c>
      <c r="J59" s="470">
        <v>4</v>
      </c>
      <c r="K59" s="470">
        <v>4</v>
      </c>
      <c r="L59" s="470">
        <v>8</v>
      </c>
      <c r="M59" s="470">
        <v>1</v>
      </c>
      <c r="N59" s="463" t="s">
        <v>3500</v>
      </c>
    </row>
    <row r="60" spans="1:14" ht="26" x14ac:dyDescent="0.35">
      <c r="A60" s="474" t="s">
        <v>12653</v>
      </c>
      <c r="B60" s="474" t="s">
        <v>3918</v>
      </c>
      <c r="C60" s="479">
        <v>1169935.08</v>
      </c>
      <c r="D60" s="479">
        <v>0</v>
      </c>
      <c r="E60" s="479">
        <v>1169936.08</v>
      </c>
      <c r="F60" s="479">
        <v>0</v>
      </c>
      <c r="G60" s="479">
        <v>-4348915.53</v>
      </c>
      <c r="H60" s="479">
        <v>5026901</v>
      </c>
      <c r="I60" s="470">
        <v>8</v>
      </c>
      <c r="J60" s="470">
        <v>3</v>
      </c>
      <c r="K60" s="470">
        <v>5</v>
      </c>
      <c r="L60" s="470">
        <v>14</v>
      </c>
      <c r="M60" s="470">
        <v>1</v>
      </c>
      <c r="N60" s="463" t="s">
        <v>8201</v>
      </c>
    </row>
    <row r="61" spans="1:14" x14ac:dyDescent="0.35">
      <c r="A61" s="474" t="s">
        <v>3203</v>
      </c>
      <c r="B61" s="474" t="s">
        <v>954</v>
      </c>
      <c r="C61" s="477">
        <v>1133979</v>
      </c>
      <c r="D61" s="477">
        <v>0</v>
      </c>
      <c r="E61" s="477">
        <v>157200</v>
      </c>
      <c r="F61" s="477">
        <v>0</v>
      </c>
      <c r="G61" s="477">
        <v>1469713</v>
      </c>
      <c r="H61" s="477">
        <v>656250</v>
      </c>
      <c r="I61" s="470">
        <v>35</v>
      </c>
      <c r="J61" s="470">
        <v>13</v>
      </c>
      <c r="K61" s="470">
        <v>22</v>
      </c>
      <c r="L61" s="470">
        <v>0</v>
      </c>
      <c r="M61" s="470">
        <v>0</v>
      </c>
      <c r="N61" s="463" t="s">
        <v>3500</v>
      </c>
    </row>
    <row r="62" spans="1:14" x14ac:dyDescent="0.35">
      <c r="A62" s="474" t="s">
        <v>1838</v>
      </c>
      <c r="B62" s="474" t="s">
        <v>3909</v>
      </c>
      <c r="C62" s="479">
        <v>4988680</v>
      </c>
      <c r="D62" s="479">
        <v>0</v>
      </c>
      <c r="E62" s="479">
        <v>306164</v>
      </c>
      <c r="F62" s="479">
        <v>0</v>
      </c>
      <c r="G62" s="479">
        <v>-5033643</v>
      </c>
      <c r="H62" s="479">
        <v>752821</v>
      </c>
      <c r="I62" s="470">
        <v>4</v>
      </c>
      <c r="J62" s="470">
        <v>3</v>
      </c>
      <c r="K62" s="470">
        <v>1</v>
      </c>
      <c r="L62" s="470">
        <v>4</v>
      </c>
      <c r="M62" s="470">
        <v>0</v>
      </c>
      <c r="N62" s="463" t="s">
        <v>3500</v>
      </c>
    </row>
    <row r="63" spans="1:14" x14ac:dyDescent="0.35">
      <c r="A63" s="474" t="s">
        <v>4937</v>
      </c>
      <c r="B63" s="474" t="s">
        <v>3681</v>
      </c>
      <c r="C63" s="477">
        <v>4780000</v>
      </c>
      <c r="D63" s="477">
        <v>0</v>
      </c>
      <c r="E63" s="477">
        <v>844300</v>
      </c>
      <c r="F63" s="477">
        <v>0</v>
      </c>
      <c r="G63" s="477">
        <v>1190700</v>
      </c>
      <c r="H63" s="477"/>
      <c r="I63" s="470"/>
      <c r="J63" s="470"/>
      <c r="K63" s="470"/>
      <c r="L63" s="470"/>
      <c r="M63" s="470"/>
      <c r="N63" s="463"/>
    </row>
    <row r="64" spans="1:14" x14ac:dyDescent="0.35">
      <c r="A64" s="474" t="s">
        <v>1485</v>
      </c>
      <c r="B64" s="474" t="s">
        <v>13177</v>
      </c>
      <c r="C64" s="479">
        <v>7840496</v>
      </c>
      <c r="D64" s="479">
        <v>0</v>
      </c>
      <c r="E64" s="479">
        <v>1580756</v>
      </c>
      <c r="F64" s="479">
        <v>0</v>
      </c>
      <c r="G64" s="479">
        <v>6595867</v>
      </c>
      <c r="H64" s="479">
        <v>15454653</v>
      </c>
      <c r="I64" s="470">
        <v>132</v>
      </c>
      <c r="J64" s="470">
        <v>42</v>
      </c>
      <c r="K64" s="470">
        <v>90</v>
      </c>
      <c r="L64" s="470">
        <v>132</v>
      </c>
      <c r="M64" s="470">
        <v>0</v>
      </c>
      <c r="N64" s="463" t="s">
        <v>8201</v>
      </c>
    </row>
    <row r="65" spans="1:14" ht="26" x14ac:dyDescent="0.35">
      <c r="A65" s="474" t="s">
        <v>1443</v>
      </c>
      <c r="B65" s="474" t="s">
        <v>1425</v>
      </c>
      <c r="C65" s="477">
        <v>529000</v>
      </c>
      <c r="D65" s="477">
        <v>0</v>
      </c>
      <c r="E65" s="477">
        <v>415394.86</v>
      </c>
      <c r="F65" s="477">
        <v>0</v>
      </c>
      <c r="G65" s="477">
        <v>52900</v>
      </c>
      <c r="H65" s="477"/>
      <c r="I65" s="470"/>
      <c r="J65" s="470"/>
      <c r="K65" s="470"/>
      <c r="L65" s="470"/>
      <c r="M65" s="470"/>
      <c r="N65" s="463"/>
    </row>
    <row r="66" spans="1:14" x14ac:dyDescent="0.35">
      <c r="A66" s="474" t="s">
        <v>1029</v>
      </c>
      <c r="B66" s="474" t="s">
        <v>3867</v>
      </c>
      <c r="C66" s="477">
        <v>2631108.9</v>
      </c>
      <c r="D66" s="477">
        <v>0</v>
      </c>
      <c r="E66" s="477">
        <v>0</v>
      </c>
      <c r="F66" s="477">
        <v>0</v>
      </c>
      <c r="G66" s="477">
        <v>2193456</v>
      </c>
      <c r="H66" s="477">
        <v>36156014</v>
      </c>
      <c r="I66" s="469">
        <v>16</v>
      </c>
      <c r="J66" s="469">
        <v>0</v>
      </c>
      <c r="K66" s="469">
        <v>0</v>
      </c>
      <c r="L66" s="469">
        <v>0</v>
      </c>
      <c r="M66" s="469">
        <v>1</v>
      </c>
      <c r="N66" s="463" t="s">
        <v>3500</v>
      </c>
    </row>
    <row r="67" spans="1:14" x14ac:dyDescent="0.35">
      <c r="A67" s="474" t="s">
        <v>3147</v>
      </c>
      <c r="B67" s="474" t="s">
        <v>11749</v>
      </c>
      <c r="C67" s="477">
        <v>2335870</v>
      </c>
      <c r="D67" s="477">
        <v>0</v>
      </c>
      <c r="E67" s="477">
        <v>1970000</v>
      </c>
      <c r="F67" s="477">
        <v>0</v>
      </c>
      <c r="G67" s="477">
        <v>3867244</v>
      </c>
      <c r="H67" s="477">
        <v>2351776</v>
      </c>
      <c r="I67" s="470">
        <v>6</v>
      </c>
      <c r="J67" s="470">
        <v>3</v>
      </c>
      <c r="K67" s="470">
        <v>3</v>
      </c>
      <c r="L67" s="470">
        <v>5</v>
      </c>
      <c r="M67" s="470">
        <v>0</v>
      </c>
      <c r="N67" s="463" t="s">
        <v>3500</v>
      </c>
    </row>
    <row r="68" spans="1:14" x14ac:dyDescent="0.35">
      <c r="A68" s="474" t="s">
        <v>4938</v>
      </c>
      <c r="B68" s="474" t="s">
        <v>14559</v>
      </c>
      <c r="C68" s="477">
        <v>265000</v>
      </c>
      <c r="D68" s="477">
        <v>0</v>
      </c>
      <c r="E68" s="477">
        <v>0</v>
      </c>
      <c r="F68" s="477">
        <v>0</v>
      </c>
      <c r="G68" s="477">
        <v>0</v>
      </c>
      <c r="H68" s="477">
        <v>265000</v>
      </c>
      <c r="I68" s="470">
        <v>2</v>
      </c>
      <c r="J68" s="470">
        <v>0</v>
      </c>
      <c r="K68" s="470">
        <v>2</v>
      </c>
      <c r="L68" s="470">
        <v>2</v>
      </c>
      <c r="M68" s="470">
        <v>1</v>
      </c>
      <c r="N68" s="463" t="s">
        <v>3500</v>
      </c>
    </row>
    <row r="69" spans="1:14" x14ac:dyDescent="0.35">
      <c r="A69" s="474" t="s">
        <v>3143</v>
      </c>
      <c r="B69" s="474" t="s">
        <v>4004</v>
      </c>
      <c r="C69" s="477">
        <v>1227815905</v>
      </c>
      <c r="D69" s="477">
        <v>0</v>
      </c>
      <c r="E69" s="477">
        <v>1291602106</v>
      </c>
      <c r="F69" s="477">
        <v>0</v>
      </c>
      <c r="G69" s="477">
        <v>1311904305</v>
      </c>
      <c r="H69" s="477">
        <v>269741295</v>
      </c>
      <c r="I69" s="469">
        <v>0</v>
      </c>
      <c r="J69" s="469">
        <v>0</v>
      </c>
      <c r="K69" s="469">
        <v>0</v>
      </c>
      <c r="L69" s="469">
        <v>0</v>
      </c>
      <c r="M69" s="469">
        <v>0</v>
      </c>
      <c r="N69" s="463" t="s">
        <v>4568</v>
      </c>
    </row>
    <row r="70" spans="1:14" ht="26" x14ac:dyDescent="0.35">
      <c r="A70" s="474" t="s">
        <v>8354</v>
      </c>
      <c r="B70" s="474" t="s">
        <v>3842</v>
      </c>
      <c r="C70" s="477">
        <v>0</v>
      </c>
      <c r="D70" s="477">
        <v>0</v>
      </c>
      <c r="E70" s="477">
        <v>0</v>
      </c>
      <c r="F70" s="477">
        <v>0</v>
      </c>
      <c r="G70" s="477">
        <v>0</v>
      </c>
      <c r="H70" s="477">
        <v>45370406</v>
      </c>
      <c r="I70" s="470">
        <v>18</v>
      </c>
      <c r="J70" s="470">
        <v>6</v>
      </c>
      <c r="K70" s="470">
        <v>12</v>
      </c>
      <c r="L70" s="470">
        <v>0</v>
      </c>
      <c r="M70" s="470">
        <v>0</v>
      </c>
      <c r="N70" s="463" t="s">
        <v>3500</v>
      </c>
    </row>
    <row r="71" spans="1:14" ht="26" x14ac:dyDescent="0.35">
      <c r="A71" s="474" t="s">
        <v>4312</v>
      </c>
      <c r="B71" s="474" t="s">
        <v>3786</v>
      </c>
      <c r="C71" s="477">
        <v>379900</v>
      </c>
      <c r="D71" s="477">
        <v>0</v>
      </c>
      <c r="E71" s="477">
        <v>223000</v>
      </c>
      <c r="F71" s="477">
        <v>0</v>
      </c>
      <c r="G71" s="477">
        <v>374000</v>
      </c>
      <c r="H71" s="477"/>
      <c r="I71" s="470">
        <v>14</v>
      </c>
      <c r="J71" s="470">
        <v>5</v>
      </c>
      <c r="K71" s="470">
        <v>9</v>
      </c>
      <c r="L71" s="470">
        <v>18</v>
      </c>
      <c r="M71" s="470">
        <v>0</v>
      </c>
      <c r="N71" s="463" t="s">
        <v>3500</v>
      </c>
    </row>
    <row r="72" spans="1:14" x14ac:dyDescent="0.35">
      <c r="A72" s="474" t="s">
        <v>8355</v>
      </c>
      <c r="B72" s="474" t="s">
        <v>9019</v>
      </c>
      <c r="C72" s="477">
        <v>7375064</v>
      </c>
      <c r="D72" s="477">
        <v>0</v>
      </c>
      <c r="E72" s="477">
        <v>6047126</v>
      </c>
      <c r="F72" s="477">
        <v>0</v>
      </c>
      <c r="G72" s="477">
        <v>-10203410</v>
      </c>
      <c r="H72" s="477">
        <v>0</v>
      </c>
      <c r="I72" s="470">
        <v>4</v>
      </c>
      <c r="J72" s="470">
        <v>3</v>
      </c>
      <c r="K72" s="470">
        <v>1</v>
      </c>
      <c r="L72" s="470">
        <v>50</v>
      </c>
      <c r="M72" s="470">
        <v>1</v>
      </c>
      <c r="N72" s="463" t="s">
        <v>8201</v>
      </c>
    </row>
    <row r="73" spans="1:14" x14ac:dyDescent="0.35">
      <c r="A73" s="474" t="s">
        <v>4314</v>
      </c>
      <c r="B73" s="474" t="s">
        <v>3698</v>
      </c>
      <c r="C73" s="477">
        <v>265000</v>
      </c>
      <c r="D73" s="477">
        <v>0</v>
      </c>
      <c r="E73" s="477">
        <v>240000</v>
      </c>
      <c r="F73" s="477">
        <v>0</v>
      </c>
      <c r="G73" s="477">
        <v>265000</v>
      </c>
      <c r="H73" s="477"/>
      <c r="I73" s="470"/>
      <c r="J73" s="470"/>
      <c r="K73" s="470"/>
      <c r="L73" s="470"/>
      <c r="M73" s="470"/>
      <c r="N73" s="463"/>
    </row>
    <row r="74" spans="1:14" x14ac:dyDescent="0.35">
      <c r="A74" s="474" t="s">
        <v>4316</v>
      </c>
      <c r="B74" s="474" t="s">
        <v>3935</v>
      </c>
      <c r="C74" s="479">
        <v>853227</v>
      </c>
      <c r="D74" s="479">
        <v>0</v>
      </c>
      <c r="E74" s="479">
        <v>137000</v>
      </c>
      <c r="F74" s="479">
        <v>0</v>
      </c>
      <c r="G74" s="479">
        <v>-1063605</v>
      </c>
      <c r="H74" s="479">
        <v>1685347</v>
      </c>
      <c r="I74" s="470">
        <v>7</v>
      </c>
      <c r="J74" s="470">
        <v>0</v>
      </c>
      <c r="K74" s="470">
        <v>7</v>
      </c>
      <c r="L74" s="470">
        <v>0</v>
      </c>
      <c r="M74" s="470">
        <v>0</v>
      </c>
      <c r="N74" s="463" t="s">
        <v>3500</v>
      </c>
    </row>
    <row r="75" spans="1:14" x14ac:dyDescent="0.35">
      <c r="A75" s="474" t="s">
        <v>8002</v>
      </c>
      <c r="B75" s="474" t="s">
        <v>3604</v>
      </c>
      <c r="C75" s="477">
        <v>170125.95</v>
      </c>
      <c r="D75" s="477">
        <v>0</v>
      </c>
      <c r="E75" s="477">
        <v>249000</v>
      </c>
      <c r="F75" s="477">
        <v>0</v>
      </c>
      <c r="G75" s="477">
        <v>249000</v>
      </c>
      <c r="H75" s="477"/>
      <c r="I75" s="470"/>
      <c r="J75" s="470"/>
      <c r="K75" s="470"/>
      <c r="L75" s="470"/>
      <c r="M75" s="470"/>
      <c r="N75" s="463"/>
    </row>
    <row r="76" spans="1:14" x14ac:dyDescent="0.35">
      <c r="A76" s="474" t="s">
        <v>14154</v>
      </c>
      <c r="B76" s="474" t="s">
        <v>116</v>
      </c>
      <c r="C76" s="477">
        <v>1415547</v>
      </c>
      <c r="D76" s="477">
        <v>0</v>
      </c>
      <c r="E76" s="477">
        <v>1394357</v>
      </c>
      <c r="F76" s="477">
        <v>0</v>
      </c>
      <c r="G76" s="477">
        <v>1394357</v>
      </c>
      <c r="H76" s="477">
        <v>2017282</v>
      </c>
      <c r="I76" s="470">
        <v>4</v>
      </c>
      <c r="J76" s="470">
        <v>0</v>
      </c>
      <c r="K76" s="470">
        <v>4</v>
      </c>
      <c r="L76" s="470">
        <v>4</v>
      </c>
      <c r="M76" s="470">
        <v>0</v>
      </c>
      <c r="N76" s="463" t="s">
        <v>3500</v>
      </c>
    </row>
    <row r="77" spans="1:14" x14ac:dyDescent="0.35">
      <c r="A77" s="474" t="s">
        <v>4317</v>
      </c>
      <c r="B77" s="474" t="s">
        <v>8288</v>
      </c>
      <c r="C77" s="479">
        <v>10923</v>
      </c>
      <c r="D77" s="479">
        <v>0</v>
      </c>
      <c r="E77" s="479">
        <v>0</v>
      </c>
      <c r="F77" s="479">
        <v>0</v>
      </c>
      <c r="G77" s="479">
        <v>730705</v>
      </c>
      <c r="H77" s="479">
        <v>889341</v>
      </c>
      <c r="I77" s="470">
        <v>7</v>
      </c>
      <c r="J77" s="470">
        <v>0</v>
      </c>
      <c r="K77" s="470">
        <v>7</v>
      </c>
      <c r="L77" s="470">
        <v>4</v>
      </c>
      <c r="M77" s="470">
        <v>1</v>
      </c>
      <c r="N77" s="463" t="s">
        <v>3500</v>
      </c>
    </row>
    <row r="78" spans="1:14" x14ac:dyDescent="0.35">
      <c r="A78" s="474" t="s">
        <v>1783</v>
      </c>
      <c r="B78" s="474" t="s">
        <v>12851</v>
      </c>
      <c r="C78" s="479">
        <v>101500</v>
      </c>
      <c r="D78" s="479">
        <v>0</v>
      </c>
      <c r="E78" s="479">
        <v>0</v>
      </c>
      <c r="F78" s="479">
        <v>0</v>
      </c>
      <c r="G78" s="479">
        <v>-102861</v>
      </c>
      <c r="H78" s="479">
        <v>44023</v>
      </c>
      <c r="I78" s="470">
        <v>2</v>
      </c>
      <c r="J78" s="470">
        <v>1</v>
      </c>
      <c r="K78" s="470">
        <v>1</v>
      </c>
      <c r="L78" s="470">
        <v>20</v>
      </c>
      <c r="M78" s="470">
        <v>1</v>
      </c>
      <c r="N78" s="463" t="s">
        <v>3500</v>
      </c>
    </row>
    <row r="79" spans="1:14" ht="27.5" x14ac:dyDescent="0.35">
      <c r="A79" s="474" t="s">
        <v>16756</v>
      </c>
      <c r="B79" s="474" t="s">
        <v>13734</v>
      </c>
      <c r="C79" s="477">
        <v>1149057</v>
      </c>
      <c r="D79" s="477">
        <v>0</v>
      </c>
      <c r="E79" s="477">
        <v>645351</v>
      </c>
      <c r="F79" s="477">
        <v>0</v>
      </c>
      <c r="G79" s="477">
        <v>673159</v>
      </c>
      <c r="H79" s="477">
        <v>518397</v>
      </c>
      <c r="I79" s="470">
        <v>16</v>
      </c>
      <c r="J79" s="470">
        <v>6</v>
      </c>
      <c r="K79" s="470">
        <v>10</v>
      </c>
      <c r="L79" s="470">
        <v>0</v>
      </c>
      <c r="M79" s="470">
        <v>1</v>
      </c>
      <c r="N79" s="463" t="s">
        <v>3500</v>
      </c>
    </row>
    <row r="80" spans="1:14" x14ac:dyDescent="0.35">
      <c r="A80" s="474" t="s">
        <v>8005</v>
      </c>
      <c r="B80" s="474" t="s">
        <v>13248</v>
      </c>
      <c r="C80" s="479">
        <v>0</v>
      </c>
      <c r="D80" s="479">
        <v>0</v>
      </c>
      <c r="E80" s="479">
        <v>-615500</v>
      </c>
      <c r="F80" s="479">
        <v>0</v>
      </c>
      <c r="G80" s="479">
        <v>-664973</v>
      </c>
      <c r="H80" s="479">
        <v>29315422</v>
      </c>
      <c r="I80" s="470">
        <v>9</v>
      </c>
      <c r="J80" s="470">
        <v>5</v>
      </c>
      <c r="K80" s="470">
        <v>4</v>
      </c>
      <c r="L80" s="470">
        <v>9</v>
      </c>
      <c r="M80" s="470">
        <v>0</v>
      </c>
      <c r="N80" s="463" t="s">
        <v>3500</v>
      </c>
    </row>
    <row r="81" spans="1:14" x14ac:dyDescent="0.35">
      <c r="A81" s="474" t="s">
        <v>3220</v>
      </c>
      <c r="B81" s="474" t="s">
        <v>8854</v>
      </c>
      <c r="C81" s="477">
        <v>10400000</v>
      </c>
      <c r="D81" s="477">
        <v>0</v>
      </c>
      <c r="E81" s="477">
        <v>2400135</v>
      </c>
      <c r="F81" s="477">
        <v>0</v>
      </c>
      <c r="G81" s="477">
        <v>-19650186</v>
      </c>
      <c r="H81" s="477">
        <v>16966270</v>
      </c>
      <c r="I81" s="470">
        <v>13</v>
      </c>
      <c r="J81" s="470">
        <v>8</v>
      </c>
      <c r="K81" s="470">
        <v>5</v>
      </c>
      <c r="L81" s="470">
        <v>500</v>
      </c>
      <c r="M81" s="470">
        <v>0</v>
      </c>
      <c r="N81" s="463" t="s">
        <v>4568</v>
      </c>
    </row>
    <row r="82" spans="1:14" x14ac:dyDescent="0.35">
      <c r="A82" s="474" t="s">
        <v>2137</v>
      </c>
      <c r="B82" s="474" t="s">
        <v>13520</v>
      </c>
      <c r="C82" s="477">
        <v>1709020</v>
      </c>
      <c r="D82" s="477">
        <v>0</v>
      </c>
      <c r="E82" s="477">
        <v>669950</v>
      </c>
      <c r="F82" s="477">
        <v>0</v>
      </c>
      <c r="G82" s="477">
        <v>1456026</v>
      </c>
      <c r="H82" s="477">
        <v>0</v>
      </c>
      <c r="I82" s="469">
        <v>5</v>
      </c>
      <c r="J82" s="469">
        <v>2</v>
      </c>
      <c r="K82" s="469">
        <v>3</v>
      </c>
      <c r="L82" s="469">
        <v>5</v>
      </c>
      <c r="M82" s="469">
        <v>0</v>
      </c>
      <c r="N82" s="463" t="s">
        <v>3500</v>
      </c>
    </row>
    <row r="83" spans="1:14" x14ac:dyDescent="0.35">
      <c r="A83" s="474" t="s">
        <v>4328</v>
      </c>
      <c r="B83" s="474" t="s">
        <v>2230</v>
      </c>
      <c r="C83" s="477">
        <v>0</v>
      </c>
      <c r="D83" s="477">
        <v>0</v>
      </c>
      <c r="E83" s="477">
        <v>0</v>
      </c>
      <c r="F83" s="477">
        <v>0</v>
      </c>
      <c r="G83" s="477">
        <v>1048304</v>
      </c>
      <c r="H83" s="477"/>
      <c r="I83" s="470"/>
      <c r="J83" s="470"/>
      <c r="K83" s="470"/>
      <c r="L83" s="470"/>
      <c r="M83" s="470"/>
      <c r="N83" s="463"/>
    </row>
    <row r="84" spans="1:14" x14ac:dyDescent="0.35">
      <c r="A84" s="474" t="s">
        <v>13526</v>
      </c>
      <c r="B84" s="474" t="s">
        <v>4022</v>
      </c>
      <c r="C84" s="477">
        <v>14320942</v>
      </c>
      <c r="D84" s="477">
        <v>0</v>
      </c>
      <c r="E84" s="477">
        <v>0</v>
      </c>
      <c r="F84" s="477">
        <v>0</v>
      </c>
      <c r="G84" s="477">
        <v>13929142</v>
      </c>
      <c r="H84" s="477">
        <v>10191700</v>
      </c>
      <c r="I84" s="470">
        <v>2</v>
      </c>
      <c r="J84" s="470">
        <v>1</v>
      </c>
      <c r="K84" s="470">
        <v>1</v>
      </c>
      <c r="L84" s="470">
        <v>3</v>
      </c>
      <c r="M84" s="470">
        <v>4</v>
      </c>
      <c r="N84" s="463" t="s">
        <v>4568</v>
      </c>
    </row>
    <row r="85" spans="1:14" x14ac:dyDescent="0.35">
      <c r="A85" s="474" t="s">
        <v>1268</v>
      </c>
      <c r="B85" s="474" t="s">
        <v>1266</v>
      </c>
      <c r="C85" s="477">
        <v>395292</v>
      </c>
      <c r="D85" s="477">
        <v>0</v>
      </c>
      <c r="E85" s="477">
        <v>124360</v>
      </c>
      <c r="F85" s="477">
        <v>0</v>
      </c>
      <c r="G85" s="477">
        <v>124360</v>
      </c>
      <c r="H85" s="477"/>
      <c r="I85" s="470"/>
      <c r="J85" s="470"/>
      <c r="K85" s="470"/>
      <c r="L85" s="470"/>
      <c r="M85" s="470"/>
      <c r="N85" s="463"/>
    </row>
    <row r="86" spans="1:14" ht="26" x14ac:dyDescent="0.35">
      <c r="A86" s="474" t="s">
        <v>8671</v>
      </c>
      <c r="B86" s="474" t="s">
        <v>3885</v>
      </c>
      <c r="C86" s="477">
        <v>88500000</v>
      </c>
      <c r="D86" s="477">
        <v>0</v>
      </c>
      <c r="E86" s="477">
        <v>30100000</v>
      </c>
      <c r="F86" s="477">
        <v>0</v>
      </c>
      <c r="G86" s="477">
        <v>73500000</v>
      </c>
      <c r="H86" s="477">
        <v>0</v>
      </c>
      <c r="I86" s="470">
        <v>3</v>
      </c>
      <c r="J86" s="470">
        <v>1</v>
      </c>
      <c r="K86" s="470">
        <v>2</v>
      </c>
      <c r="L86" s="470">
        <v>200</v>
      </c>
      <c r="M86" s="470">
        <v>1</v>
      </c>
      <c r="N86" s="463" t="s">
        <v>4568</v>
      </c>
    </row>
    <row r="87" spans="1:14" x14ac:dyDescent="0.35">
      <c r="A87" s="474" t="s">
        <v>8012</v>
      </c>
      <c r="B87" s="474" t="s">
        <v>4100</v>
      </c>
      <c r="C87" s="477">
        <v>33500000</v>
      </c>
      <c r="D87" s="477">
        <v>0</v>
      </c>
      <c r="E87" s="477">
        <v>33500000</v>
      </c>
      <c r="F87" s="477">
        <v>0</v>
      </c>
      <c r="G87" s="477">
        <v>79400000</v>
      </c>
      <c r="H87" s="477">
        <v>1199734000</v>
      </c>
      <c r="I87" s="470">
        <v>8</v>
      </c>
      <c r="J87" s="470">
        <v>6</v>
      </c>
      <c r="K87" s="470">
        <v>2</v>
      </c>
      <c r="L87" s="470">
        <v>0</v>
      </c>
      <c r="M87" s="470">
        <v>1</v>
      </c>
      <c r="N87" s="463" t="s">
        <v>4568</v>
      </c>
    </row>
    <row r="88" spans="1:14" x14ac:dyDescent="0.35">
      <c r="A88" s="474" t="s">
        <v>4334</v>
      </c>
      <c r="B88" s="474" t="s">
        <v>4096</v>
      </c>
      <c r="C88" s="477">
        <v>11000000</v>
      </c>
      <c r="D88" s="477">
        <v>0</v>
      </c>
      <c r="E88" s="477">
        <v>15800000</v>
      </c>
      <c r="F88" s="477">
        <v>0</v>
      </c>
      <c r="G88" s="477">
        <v>148000000</v>
      </c>
      <c r="H88" s="477">
        <v>352767355</v>
      </c>
      <c r="I88" s="470">
        <v>2000</v>
      </c>
      <c r="J88" s="470">
        <v>800</v>
      </c>
      <c r="K88" s="470">
        <v>1200</v>
      </c>
      <c r="L88" s="470">
        <v>200</v>
      </c>
      <c r="M88" s="470">
        <v>0</v>
      </c>
      <c r="N88" s="463" t="s">
        <v>8222</v>
      </c>
    </row>
    <row r="89" spans="1:14" ht="26" x14ac:dyDescent="0.35">
      <c r="A89" s="474" t="s">
        <v>8498</v>
      </c>
      <c r="B89" s="474" t="s">
        <v>2668</v>
      </c>
      <c r="C89" s="477">
        <v>904000</v>
      </c>
      <c r="D89" s="477">
        <v>0</v>
      </c>
      <c r="E89" s="477">
        <v>58400</v>
      </c>
      <c r="F89" s="477">
        <v>0</v>
      </c>
      <c r="G89" s="477">
        <v>846765</v>
      </c>
      <c r="H89" s="477"/>
      <c r="I89" s="470"/>
      <c r="J89" s="470"/>
      <c r="K89" s="470"/>
      <c r="L89" s="470"/>
      <c r="M89" s="470"/>
      <c r="N89" s="463"/>
    </row>
    <row r="90" spans="1:14" x14ac:dyDescent="0.35">
      <c r="A90" s="474" t="s">
        <v>260</v>
      </c>
      <c r="B90" s="474" t="s">
        <v>9882</v>
      </c>
      <c r="C90" s="477">
        <v>7977417</v>
      </c>
      <c r="D90" s="477">
        <v>0</v>
      </c>
      <c r="E90" s="477">
        <v>60000</v>
      </c>
      <c r="F90" s="477">
        <v>0</v>
      </c>
      <c r="G90" s="477">
        <v>5292511</v>
      </c>
      <c r="H90" s="477"/>
      <c r="I90" s="470">
        <v>48</v>
      </c>
      <c r="J90" s="470">
        <v>17</v>
      </c>
      <c r="K90" s="470">
        <v>31</v>
      </c>
      <c r="L90" s="470">
        <v>18</v>
      </c>
      <c r="M90" s="470">
        <v>0</v>
      </c>
      <c r="N90" s="463" t="s">
        <v>8201</v>
      </c>
    </row>
    <row r="91" spans="1:14" x14ac:dyDescent="0.35">
      <c r="A91" s="474" t="s">
        <v>8016</v>
      </c>
      <c r="B91" s="474" t="s">
        <v>4554</v>
      </c>
      <c r="C91" s="477">
        <v>28872108</v>
      </c>
      <c r="D91" s="477">
        <v>0</v>
      </c>
      <c r="E91" s="477">
        <v>0</v>
      </c>
      <c r="F91" s="477">
        <v>0</v>
      </c>
      <c r="G91" s="477">
        <v>22177836</v>
      </c>
      <c r="H91" s="477"/>
      <c r="I91" s="470"/>
      <c r="J91" s="470"/>
      <c r="K91" s="470"/>
      <c r="L91" s="470"/>
      <c r="M91" s="470"/>
      <c r="N91" s="463"/>
    </row>
    <row r="92" spans="1:14" ht="26" x14ac:dyDescent="0.35">
      <c r="A92" s="474" t="s">
        <v>4343</v>
      </c>
      <c r="B92" s="474" t="s">
        <v>2158</v>
      </c>
      <c r="C92" s="477">
        <v>696000</v>
      </c>
      <c r="D92" s="477">
        <v>0</v>
      </c>
      <c r="E92" s="477">
        <v>0</v>
      </c>
      <c r="F92" s="477">
        <v>0</v>
      </c>
      <c r="G92" s="477">
        <v>-746827</v>
      </c>
      <c r="H92" s="477"/>
      <c r="I92" s="470"/>
      <c r="J92" s="470"/>
      <c r="K92" s="470"/>
      <c r="L92" s="470"/>
      <c r="M92" s="470"/>
      <c r="N92" s="463"/>
    </row>
    <row r="93" spans="1:14" ht="26" x14ac:dyDescent="0.35">
      <c r="A93" s="474" t="s">
        <v>1121</v>
      </c>
      <c r="B93" s="474" t="s">
        <v>3777</v>
      </c>
      <c r="C93" s="479">
        <v>100879</v>
      </c>
      <c r="D93" s="479">
        <v>0</v>
      </c>
      <c r="E93" s="479">
        <v>-109359</v>
      </c>
      <c r="F93" s="479">
        <v>0</v>
      </c>
      <c r="G93" s="479">
        <v>-109359</v>
      </c>
      <c r="H93" s="479">
        <v>1100</v>
      </c>
      <c r="I93" s="470">
        <v>12</v>
      </c>
      <c r="J93" s="470">
        <v>3</v>
      </c>
      <c r="K93" s="470">
        <v>9</v>
      </c>
      <c r="L93" s="470">
        <v>18</v>
      </c>
      <c r="M93" s="470">
        <v>1</v>
      </c>
      <c r="N93" s="463" t="s">
        <v>3500</v>
      </c>
    </row>
    <row r="94" spans="1:14" x14ac:dyDescent="0.35">
      <c r="A94" s="474" t="s">
        <v>1409</v>
      </c>
      <c r="B94" s="474" t="s">
        <v>1407</v>
      </c>
      <c r="C94" s="477">
        <v>13756793</v>
      </c>
      <c r="D94" s="477">
        <v>0</v>
      </c>
      <c r="E94" s="477">
        <v>0</v>
      </c>
      <c r="F94" s="477">
        <v>0</v>
      </c>
      <c r="G94" s="477">
        <v>14519062</v>
      </c>
      <c r="H94" s="477"/>
      <c r="I94" s="470"/>
      <c r="J94" s="470"/>
      <c r="K94" s="470"/>
      <c r="L94" s="470"/>
      <c r="M94" s="470"/>
      <c r="N94" s="463"/>
    </row>
    <row r="95" spans="1:14" ht="26" x14ac:dyDescent="0.35">
      <c r="A95" s="474" t="s">
        <v>1672</v>
      </c>
      <c r="B95" s="474" t="s">
        <v>3993</v>
      </c>
      <c r="C95" s="477">
        <v>0</v>
      </c>
      <c r="D95" s="477">
        <v>0</v>
      </c>
      <c r="E95" s="477">
        <v>0</v>
      </c>
      <c r="F95" s="477">
        <v>0</v>
      </c>
      <c r="G95" s="477">
        <v>-65725</v>
      </c>
      <c r="H95" s="477">
        <v>-32000</v>
      </c>
      <c r="I95" s="469">
        <v>28</v>
      </c>
      <c r="J95" s="469">
        <v>5</v>
      </c>
      <c r="K95" s="469">
        <v>23</v>
      </c>
      <c r="L95" s="469">
        <v>0</v>
      </c>
      <c r="M95" s="469">
        <v>0</v>
      </c>
      <c r="N95" s="463" t="s">
        <v>3500</v>
      </c>
    </row>
    <row r="96" spans="1:14" x14ac:dyDescent="0.35">
      <c r="A96" s="474" t="s">
        <v>4352</v>
      </c>
      <c r="B96" s="474" t="s">
        <v>3850</v>
      </c>
      <c r="C96" s="479">
        <v>47786</v>
      </c>
      <c r="D96" s="479">
        <v>0</v>
      </c>
      <c r="E96" s="479">
        <v>0</v>
      </c>
      <c r="F96" s="479">
        <v>0</v>
      </c>
      <c r="G96" s="479">
        <v>51356</v>
      </c>
      <c r="H96" s="479">
        <v>0</v>
      </c>
      <c r="I96" s="470">
        <v>27</v>
      </c>
      <c r="J96" s="470">
        <v>9</v>
      </c>
      <c r="K96" s="470">
        <v>18</v>
      </c>
      <c r="L96" s="470">
        <v>0</v>
      </c>
      <c r="M96" s="470">
        <v>1</v>
      </c>
      <c r="N96" s="463" t="s">
        <v>3500</v>
      </c>
    </row>
    <row r="97" spans="1:14" x14ac:dyDescent="0.35">
      <c r="A97" s="474" t="s">
        <v>31</v>
      </c>
      <c r="B97" s="474" t="s">
        <v>11801</v>
      </c>
      <c r="C97" s="477">
        <v>171789234.84</v>
      </c>
      <c r="D97" s="477">
        <v>0</v>
      </c>
      <c r="E97" s="477">
        <v>216168320.97999999</v>
      </c>
      <c r="F97" s="477">
        <v>0</v>
      </c>
      <c r="G97" s="477">
        <v>216168320.97999999</v>
      </c>
      <c r="H97" s="477">
        <v>75734820</v>
      </c>
      <c r="I97" s="470">
        <v>8</v>
      </c>
      <c r="J97" s="470">
        <v>2</v>
      </c>
      <c r="K97" s="470">
        <v>6</v>
      </c>
      <c r="L97" s="470">
        <v>45</v>
      </c>
      <c r="M97" s="470">
        <v>1</v>
      </c>
      <c r="N97" s="463" t="s">
        <v>8222</v>
      </c>
    </row>
    <row r="98" spans="1:14" x14ac:dyDescent="0.35">
      <c r="A98" s="474" t="s">
        <v>13859</v>
      </c>
      <c r="B98" s="474" t="s">
        <v>3998</v>
      </c>
      <c r="C98" s="477">
        <v>16850</v>
      </c>
      <c r="D98" s="477">
        <v>0</v>
      </c>
      <c r="E98" s="477">
        <v>11850</v>
      </c>
      <c r="F98" s="477">
        <v>0</v>
      </c>
      <c r="G98" s="477">
        <v>11850</v>
      </c>
      <c r="H98" s="477">
        <v>0</v>
      </c>
      <c r="I98" s="470">
        <v>2</v>
      </c>
      <c r="J98" s="470">
        <v>0</v>
      </c>
      <c r="K98" s="470">
        <v>2</v>
      </c>
      <c r="L98" s="470">
        <v>2</v>
      </c>
      <c r="M98" s="470">
        <v>1</v>
      </c>
      <c r="N98" s="463" t="s">
        <v>3500</v>
      </c>
    </row>
    <row r="99" spans="1:14" x14ac:dyDescent="0.35">
      <c r="A99" s="474" t="s">
        <v>419</v>
      </c>
      <c r="B99" s="474" t="s">
        <v>420</v>
      </c>
      <c r="C99" s="477">
        <v>17755645</v>
      </c>
      <c r="D99" s="477">
        <v>0</v>
      </c>
      <c r="E99" s="477">
        <v>0</v>
      </c>
      <c r="F99" s="477">
        <v>0</v>
      </c>
      <c r="G99" s="477">
        <v>17092045</v>
      </c>
      <c r="H99" s="477"/>
      <c r="I99" s="470">
        <v>2</v>
      </c>
      <c r="J99" s="470">
        <v>0</v>
      </c>
      <c r="K99" s="470">
        <v>2</v>
      </c>
      <c r="L99" s="470">
        <v>0</v>
      </c>
      <c r="M99" s="470">
        <v>0</v>
      </c>
      <c r="N99" s="463" t="s">
        <v>8222</v>
      </c>
    </row>
    <row r="100" spans="1:14" x14ac:dyDescent="0.35">
      <c r="A100" s="474" t="s">
        <v>927</v>
      </c>
      <c r="B100" s="474" t="s">
        <v>12976</v>
      </c>
      <c r="C100" s="479">
        <v>711080</v>
      </c>
      <c r="D100" s="479">
        <v>0</v>
      </c>
      <c r="E100" s="479">
        <v>711080</v>
      </c>
      <c r="F100" s="479">
        <v>0</v>
      </c>
      <c r="G100" s="479">
        <v>518760</v>
      </c>
      <c r="H100" s="479">
        <v>456023.32</v>
      </c>
      <c r="I100" s="470">
        <v>15</v>
      </c>
      <c r="J100" s="470">
        <v>6</v>
      </c>
      <c r="K100" s="470">
        <v>9</v>
      </c>
      <c r="L100" s="470">
        <v>0</v>
      </c>
      <c r="M100" s="470">
        <v>1</v>
      </c>
      <c r="N100" s="463" t="s">
        <v>3500</v>
      </c>
    </row>
    <row r="101" spans="1:14" ht="39" x14ac:dyDescent="0.35">
      <c r="A101" s="474" t="s">
        <v>3202</v>
      </c>
      <c r="B101" s="474" t="s">
        <v>2660</v>
      </c>
      <c r="C101" s="477">
        <v>600410</v>
      </c>
      <c r="D101" s="477">
        <v>0</v>
      </c>
      <c r="E101" s="477">
        <v>0</v>
      </c>
      <c r="F101" s="477">
        <v>0</v>
      </c>
      <c r="G101" s="477">
        <v>609141</v>
      </c>
      <c r="H101" s="477"/>
      <c r="I101" s="470">
        <v>6</v>
      </c>
      <c r="J101" s="470">
        <v>2</v>
      </c>
      <c r="K101" s="470">
        <v>4</v>
      </c>
      <c r="L101" s="470">
        <v>0</v>
      </c>
      <c r="M101" s="470">
        <v>0</v>
      </c>
      <c r="N101" s="463" t="s">
        <v>3500</v>
      </c>
    </row>
    <row r="102" spans="1:14" ht="26" x14ac:dyDescent="0.35">
      <c r="A102" s="474" t="s">
        <v>3113</v>
      </c>
      <c r="B102" s="474" t="s">
        <v>1212</v>
      </c>
      <c r="C102" s="477">
        <v>7457654.3300000001</v>
      </c>
      <c r="D102" s="477">
        <v>0</v>
      </c>
      <c r="E102" s="477">
        <v>7334554.9299999997</v>
      </c>
      <c r="F102" s="477">
        <v>0</v>
      </c>
      <c r="G102" s="477">
        <v>7334554.9299999997</v>
      </c>
      <c r="H102" s="477"/>
      <c r="I102" s="470">
        <v>9</v>
      </c>
      <c r="J102" s="470">
        <v>8</v>
      </c>
      <c r="K102" s="470">
        <v>1</v>
      </c>
      <c r="L102" s="470">
        <v>12</v>
      </c>
      <c r="M102" s="470">
        <v>0</v>
      </c>
      <c r="N102" s="463" t="s">
        <v>8201</v>
      </c>
    </row>
    <row r="103" spans="1:14" ht="26" x14ac:dyDescent="0.35">
      <c r="A103" s="474" t="s">
        <v>1795</v>
      </c>
      <c r="B103" s="474" t="s">
        <v>1787</v>
      </c>
      <c r="C103" s="477">
        <v>1883626</v>
      </c>
      <c r="D103" s="477">
        <v>0</v>
      </c>
      <c r="E103" s="477">
        <v>1842720</v>
      </c>
      <c r="F103" s="477">
        <v>0</v>
      </c>
      <c r="G103" s="477">
        <v>1842720</v>
      </c>
      <c r="H103" s="477"/>
      <c r="I103" s="470">
        <v>220</v>
      </c>
      <c r="J103" s="470">
        <v>165</v>
      </c>
      <c r="K103" s="470">
        <v>55</v>
      </c>
      <c r="L103" s="470">
        <v>10</v>
      </c>
      <c r="M103" s="470">
        <v>1</v>
      </c>
      <c r="N103" s="463" t="s">
        <v>3500</v>
      </c>
    </row>
    <row r="104" spans="1:14" x14ac:dyDescent="0.35">
      <c r="A104" s="474" t="s">
        <v>761</v>
      </c>
      <c r="B104" s="474" t="s">
        <v>9279</v>
      </c>
      <c r="C104" s="477">
        <v>11282579</v>
      </c>
      <c r="D104" s="477">
        <v>0</v>
      </c>
      <c r="E104" s="477">
        <v>5661063</v>
      </c>
      <c r="F104" s="477">
        <v>0</v>
      </c>
      <c r="G104" s="477">
        <v>6800153</v>
      </c>
      <c r="H104" s="477">
        <v>38435459</v>
      </c>
      <c r="I104" s="470">
        <v>0</v>
      </c>
      <c r="J104" s="470">
        <v>0</v>
      </c>
      <c r="K104" s="470">
        <v>0</v>
      </c>
      <c r="L104" s="470">
        <v>6</v>
      </c>
      <c r="M104" s="470">
        <v>1</v>
      </c>
      <c r="N104" s="463" t="s">
        <v>4568</v>
      </c>
    </row>
    <row r="105" spans="1:14" ht="26" x14ac:dyDescent="0.35">
      <c r="A105" s="474" t="s">
        <v>3111</v>
      </c>
      <c r="B105" s="474" t="s">
        <v>3658</v>
      </c>
      <c r="C105" s="477">
        <v>69046</v>
      </c>
      <c r="D105" s="477">
        <v>0</v>
      </c>
      <c r="E105" s="477">
        <v>0</v>
      </c>
      <c r="F105" s="477">
        <v>0</v>
      </c>
      <c r="G105" s="477">
        <v>176000</v>
      </c>
      <c r="H105" s="477"/>
      <c r="I105" s="470">
        <v>4</v>
      </c>
      <c r="J105" s="470">
        <v>0</v>
      </c>
      <c r="K105" s="470">
        <v>4</v>
      </c>
      <c r="L105" s="470">
        <v>0</v>
      </c>
      <c r="M105" s="470">
        <v>0</v>
      </c>
      <c r="N105" s="463" t="s">
        <v>3500</v>
      </c>
    </row>
    <row r="106" spans="1:14" x14ac:dyDescent="0.35">
      <c r="A106" s="474" t="s">
        <v>4366</v>
      </c>
      <c r="B106" s="474" t="s">
        <v>3649</v>
      </c>
      <c r="C106" s="477">
        <v>322036903</v>
      </c>
      <c r="D106" s="477">
        <v>0</v>
      </c>
      <c r="E106" s="477">
        <v>0</v>
      </c>
      <c r="F106" s="477">
        <v>0</v>
      </c>
      <c r="G106" s="477">
        <v>305307623</v>
      </c>
      <c r="H106" s="477"/>
      <c r="I106" s="470">
        <v>9</v>
      </c>
      <c r="J106" s="470">
        <v>4</v>
      </c>
      <c r="K106" s="470">
        <v>5</v>
      </c>
      <c r="L106" s="470">
        <v>0</v>
      </c>
      <c r="M106" s="470">
        <v>3</v>
      </c>
      <c r="N106" s="463" t="s">
        <v>8222</v>
      </c>
    </row>
    <row r="107" spans="1:14" ht="26" x14ac:dyDescent="0.35">
      <c r="A107" s="474" t="s">
        <v>3010</v>
      </c>
      <c r="B107" s="474" t="s">
        <v>1602</v>
      </c>
      <c r="C107" s="477">
        <v>0</v>
      </c>
      <c r="D107" s="477">
        <v>0</v>
      </c>
      <c r="E107" s="477">
        <v>0</v>
      </c>
      <c r="F107" s="477">
        <v>0</v>
      </c>
      <c r="G107" s="477">
        <v>12000</v>
      </c>
      <c r="H107" s="477"/>
      <c r="I107" s="470">
        <v>38</v>
      </c>
      <c r="J107" s="470">
        <v>37</v>
      </c>
      <c r="K107" s="470">
        <v>1</v>
      </c>
      <c r="L107" s="470">
        <v>3</v>
      </c>
      <c r="M107" s="470">
        <v>1</v>
      </c>
      <c r="N107" s="463" t="s">
        <v>3500</v>
      </c>
    </row>
    <row r="108" spans="1:14" ht="26" x14ac:dyDescent="0.35">
      <c r="A108" s="474" t="s">
        <v>4368</v>
      </c>
      <c r="B108" s="474" t="s">
        <v>2676</v>
      </c>
      <c r="C108" s="477">
        <v>2045450</v>
      </c>
      <c r="D108" s="477">
        <v>0</v>
      </c>
      <c r="E108" s="477">
        <v>0</v>
      </c>
      <c r="F108" s="477">
        <v>0</v>
      </c>
      <c r="G108" s="477">
        <v>2039597</v>
      </c>
      <c r="H108" s="477"/>
      <c r="I108" s="470">
        <v>5</v>
      </c>
      <c r="J108" s="470">
        <v>2</v>
      </c>
      <c r="K108" s="470">
        <v>3</v>
      </c>
      <c r="L108" s="470">
        <v>2</v>
      </c>
      <c r="M108" s="470">
        <v>1</v>
      </c>
      <c r="N108" s="463" t="s">
        <v>3790</v>
      </c>
    </row>
    <row r="109" spans="1:14" ht="26" x14ac:dyDescent="0.35">
      <c r="A109" s="474" t="s">
        <v>4370</v>
      </c>
      <c r="B109" s="474" t="s">
        <v>1576</v>
      </c>
      <c r="C109" s="477">
        <v>0</v>
      </c>
      <c r="D109" s="477">
        <v>0</v>
      </c>
      <c r="E109" s="477">
        <v>0</v>
      </c>
      <c r="F109" s="477">
        <v>0</v>
      </c>
      <c r="G109" s="477">
        <v>0</v>
      </c>
      <c r="H109" s="477"/>
      <c r="I109" s="470">
        <v>2</v>
      </c>
      <c r="J109" s="470">
        <v>0</v>
      </c>
      <c r="K109" s="470">
        <v>2</v>
      </c>
      <c r="L109" s="470">
        <v>5</v>
      </c>
      <c r="M109" s="470">
        <v>1</v>
      </c>
      <c r="N109" s="463" t="s">
        <v>3500</v>
      </c>
    </row>
    <row r="110" spans="1:14" ht="26" x14ac:dyDescent="0.35">
      <c r="A110" s="474" t="s">
        <v>8367</v>
      </c>
      <c r="B110" s="474" t="s">
        <v>3826</v>
      </c>
      <c r="C110" s="477">
        <v>9554336.0399999991</v>
      </c>
      <c r="D110" s="477">
        <v>0</v>
      </c>
      <c r="E110" s="477">
        <v>0</v>
      </c>
      <c r="F110" s="477">
        <v>0</v>
      </c>
      <c r="G110" s="477">
        <v>12915120.460000001</v>
      </c>
      <c r="H110" s="477">
        <v>6956080</v>
      </c>
      <c r="I110" s="470">
        <v>150</v>
      </c>
      <c r="J110" s="470">
        <v>0</v>
      </c>
      <c r="K110" s="470">
        <v>150</v>
      </c>
      <c r="L110" s="470">
        <v>7</v>
      </c>
      <c r="M110" s="470">
        <v>1</v>
      </c>
      <c r="N110" s="463" t="s">
        <v>8201</v>
      </c>
    </row>
    <row r="111" spans="1:14" x14ac:dyDescent="0.35">
      <c r="A111" s="474" t="s">
        <v>915</v>
      </c>
      <c r="B111" s="474" t="s">
        <v>913</v>
      </c>
      <c r="C111" s="477">
        <v>19190924.850000001</v>
      </c>
      <c r="D111" s="477">
        <v>0</v>
      </c>
      <c r="E111" s="477">
        <v>19190924.850000001</v>
      </c>
      <c r="F111" s="477">
        <v>0</v>
      </c>
      <c r="G111" s="477">
        <v>26097919.399999999</v>
      </c>
      <c r="H111" s="477"/>
      <c r="I111" s="470">
        <v>9</v>
      </c>
      <c r="J111" s="470">
        <v>1</v>
      </c>
      <c r="K111" s="470">
        <v>8</v>
      </c>
      <c r="L111" s="470">
        <v>0</v>
      </c>
      <c r="M111" s="470">
        <v>2</v>
      </c>
      <c r="N111" s="463" t="s">
        <v>8222</v>
      </c>
    </row>
    <row r="112" spans="1:14" ht="52" x14ac:dyDescent="0.35">
      <c r="A112" s="474" t="s">
        <v>3087</v>
      </c>
      <c r="B112" s="474" t="s">
        <v>1213</v>
      </c>
      <c r="C112" s="477">
        <v>509355</v>
      </c>
      <c r="D112" s="477">
        <v>0</v>
      </c>
      <c r="E112" s="477">
        <v>455927</v>
      </c>
      <c r="F112" s="477">
        <v>0</v>
      </c>
      <c r="G112" s="477">
        <v>465052</v>
      </c>
      <c r="H112" s="477"/>
      <c r="I112" s="470">
        <v>8</v>
      </c>
      <c r="J112" s="470">
        <v>3</v>
      </c>
      <c r="K112" s="470">
        <v>5</v>
      </c>
      <c r="L112" s="470" t="s">
        <v>9960</v>
      </c>
      <c r="M112" s="470">
        <v>0</v>
      </c>
      <c r="N112" s="463" t="s">
        <v>3500</v>
      </c>
    </row>
    <row r="113" spans="1:14" x14ac:dyDescent="0.35">
      <c r="A113" s="474" t="s">
        <v>3184</v>
      </c>
      <c r="B113" s="474" t="s">
        <v>8517</v>
      </c>
      <c r="C113" s="477">
        <v>1747319</v>
      </c>
      <c r="D113" s="477">
        <v>0</v>
      </c>
      <c r="E113" s="477">
        <v>1431686</v>
      </c>
      <c r="F113" s="477">
        <v>0</v>
      </c>
      <c r="G113" s="477">
        <v>1689042</v>
      </c>
      <c r="H113" s="477">
        <v>521910</v>
      </c>
      <c r="I113" s="470">
        <v>6</v>
      </c>
      <c r="J113" s="470">
        <v>3</v>
      </c>
      <c r="K113" s="470">
        <v>3</v>
      </c>
      <c r="L113" s="470">
        <v>25</v>
      </c>
      <c r="M113" s="470">
        <v>1</v>
      </c>
      <c r="N113" s="463" t="s">
        <v>3500</v>
      </c>
    </row>
    <row r="114" spans="1:14" x14ac:dyDescent="0.35">
      <c r="A114" s="474" t="s">
        <v>3224</v>
      </c>
      <c r="B114" s="474" t="s">
        <v>4028</v>
      </c>
      <c r="C114" s="477">
        <v>16626565</v>
      </c>
      <c r="D114" s="477">
        <v>0</v>
      </c>
      <c r="E114" s="477">
        <v>2652421</v>
      </c>
      <c r="F114" s="477">
        <v>0</v>
      </c>
      <c r="G114" s="477">
        <v>11005378</v>
      </c>
      <c r="H114" s="477">
        <v>6773119</v>
      </c>
      <c r="I114" s="470">
        <v>6</v>
      </c>
      <c r="J114" s="470">
        <v>3</v>
      </c>
      <c r="K114" s="470">
        <v>3</v>
      </c>
      <c r="L114" s="470">
        <v>6</v>
      </c>
      <c r="M114" s="470">
        <v>1</v>
      </c>
      <c r="N114" s="463" t="s">
        <v>4568</v>
      </c>
    </row>
    <row r="115" spans="1:14" x14ac:dyDescent="0.35">
      <c r="A115" s="474" t="s">
        <v>3100</v>
      </c>
      <c r="B115" s="474" t="s">
        <v>8197</v>
      </c>
      <c r="C115" s="477">
        <v>550000</v>
      </c>
      <c r="D115" s="477">
        <v>0</v>
      </c>
      <c r="E115" s="477">
        <v>549390</v>
      </c>
      <c r="F115" s="477">
        <v>0</v>
      </c>
      <c r="G115" s="477">
        <v>803789</v>
      </c>
      <c r="H115" s="477"/>
      <c r="I115" s="470">
        <v>16</v>
      </c>
      <c r="J115" s="470">
        <v>3</v>
      </c>
      <c r="K115" s="470">
        <v>13</v>
      </c>
      <c r="L115" s="470">
        <v>16</v>
      </c>
      <c r="M115" s="470">
        <v>0</v>
      </c>
      <c r="N115" s="463" t="s">
        <v>3500</v>
      </c>
    </row>
    <row r="116" spans="1:14" x14ac:dyDescent="0.35">
      <c r="A116" s="474" t="s">
        <v>193</v>
      </c>
      <c r="B116" s="474" t="s">
        <v>191</v>
      </c>
      <c r="C116" s="477">
        <v>7133246</v>
      </c>
      <c r="D116" s="477">
        <v>0</v>
      </c>
      <c r="E116" s="477">
        <v>6334641</v>
      </c>
      <c r="F116" s="477">
        <v>0</v>
      </c>
      <c r="G116" s="477">
        <v>110235</v>
      </c>
      <c r="H116" s="477"/>
      <c r="I116" s="470">
        <v>80</v>
      </c>
      <c r="J116" s="470">
        <v>30</v>
      </c>
      <c r="K116" s="470">
        <v>50</v>
      </c>
      <c r="L116" s="470">
        <v>70</v>
      </c>
      <c r="M116" s="470">
        <v>0</v>
      </c>
      <c r="N116" s="463" t="s">
        <v>8201</v>
      </c>
    </row>
    <row r="117" spans="1:14" x14ac:dyDescent="0.35">
      <c r="A117" s="474" t="s">
        <v>9733</v>
      </c>
      <c r="B117" s="474" t="s">
        <v>9734</v>
      </c>
      <c r="C117" s="479">
        <v>42565619</v>
      </c>
      <c r="D117" s="479">
        <v>0</v>
      </c>
      <c r="E117" s="479">
        <v>12986020</v>
      </c>
      <c r="F117" s="479">
        <v>0</v>
      </c>
      <c r="G117" s="479">
        <v>36149556</v>
      </c>
      <c r="H117" s="479">
        <v>64261138</v>
      </c>
      <c r="I117" s="470">
        <v>10</v>
      </c>
      <c r="J117" s="470">
        <v>4</v>
      </c>
      <c r="K117" s="470">
        <v>6</v>
      </c>
      <c r="L117" s="470">
        <v>0</v>
      </c>
      <c r="M117" s="470">
        <v>1</v>
      </c>
      <c r="N117" s="463" t="s">
        <v>4568</v>
      </c>
    </row>
    <row r="118" spans="1:14" x14ac:dyDescent="0.35">
      <c r="A118" s="474" t="s">
        <v>1598</v>
      </c>
      <c r="B118" s="474" t="s">
        <v>1582</v>
      </c>
      <c r="C118" s="477">
        <v>25000</v>
      </c>
      <c r="D118" s="477">
        <v>0</v>
      </c>
      <c r="E118" s="477">
        <v>0</v>
      </c>
      <c r="F118" s="477">
        <v>0</v>
      </c>
      <c r="G118" s="477">
        <v>22270</v>
      </c>
      <c r="H118" s="477"/>
      <c r="I118" s="470">
        <v>15</v>
      </c>
      <c r="J118" s="470">
        <v>6</v>
      </c>
      <c r="K118" s="470">
        <v>9</v>
      </c>
      <c r="L118" s="470">
        <v>0</v>
      </c>
      <c r="M118" s="470">
        <v>1</v>
      </c>
      <c r="N118" s="463" t="s">
        <v>3500</v>
      </c>
    </row>
    <row r="119" spans="1:14" x14ac:dyDescent="0.35">
      <c r="A119" s="474" t="s">
        <v>1593</v>
      </c>
      <c r="B119" s="474" t="s">
        <v>9952</v>
      </c>
      <c r="C119" s="477">
        <v>350000</v>
      </c>
      <c r="D119" s="477">
        <v>0</v>
      </c>
      <c r="E119" s="477">
        <v>350000</v>
      </c>
      <c r="F119" s="477">
        <v>0</v>
      </c>
      <c r="G119" s="477">
        <v>350000</v>
      </c>
      <c r="H119" s="477"/>
      <c r="I119" s="470">
        <v>9</v>
      </c>
      <c r="J119" s="470">
        <v>6</v>
      </c>
      <c r="K119" s="470">
        <v>3</v>
      </c>
      <c r="L119" s="470">
        <v>8</v>
      </c>
      <c r="M119" s="470">
        <v>0</v>
      </c>
      <c r="N119" s="463" t="s">
        <v>3790</v>
      </c>
    </row>
    <row r="120" spans="1:14" ht="26" x14ac:dyDescent="0.35">
      <c r="A120" s="474" t="s">
        <v>3118</v>
      </c>
      <c r="B120" s="474" t="s">
        <v>1774</v>
      </c>
      <c r="C120" s="477">
        <v>65501328</v>
      </c>
      <c r="D120" s="477">
        <v>0</v>
      </c>
      <c r="E120" s="477">
        <v>192041</v>
      </c>
      <c r="F120" s="477">
        <v>0</v>
      </c>
      <c r="G120" s="477">
        <v>59042521</v>
      </c>
      <c r="H120" s="477"/>
      <c r="I120" s="470">
        <v>13</v>
      </c>
      <c r="J120" s="470">
        <v>11</v>
      </c>
      <c r="K120" s="470">
        <v>2</v>
      </c>
      <c r="L120" s="470">
        <v>0</v>
      </c>
      <c r="M120" s="470">
        <v>42</v>
      </c>
      <c r="N120" s="463" t="s">
        <v>8222</v>
      </c>
    </row>
    <row r="121" spans="1:14" x14ac:dyDescent="0.35">
      <c r="A121" s="474" t="s">
        <v>336</v>
      </c>
      <c r="B121" s="474" t="s">
        <v>335</v>
      </c>
      <c r="C121" s="477">
        <v>91236822</v>
      </c>
      <c r="D121" s="477">
        <v>0</v>
      </c>
      <c r="E121" s="477">
        <v>0</v>
      </c>
      <c r="F121" s="477">
        <v>0</v>
      </c>
      <c r="G121" s="477">
        <v>39408177</v>
      </c>
      <c r="H121" s="477"/>
      <c r="I121" s="470">
        <v>1218</v>
      </c>
      <c r="J121" s="470">
        <v>365</v>
      </c>
      <c r="K121" s="470">
        <v>853</v>
      </c>
      <c r="L121" s="470">
        <v>618</v>
      </c>
      <c r="M121" s="470">
        <v>13</v>
      </c>
      <c r="N121" s="463" t="s">
        <v>8222</v>
      </c>
    </row>
    <row r="122" spans="1:14" x14ac:dyDescent="0.35">
      <c r="A122" s="474" t="s">
        <v>678</v>
      </c>
      <c r="B122" s="474" t="s">
        <v>8627</v>
      </c>
      <c r="C122" s="477">
        <v>9167837</v>
      </c>
      <c r="D122" s="477">
        <v>0</v>
      </c>
      <c r="E122" s="477">
        <v>6146210</v>
      </c>
      <c r="F122" s="477">
        <v>0</v>
      </c>
      <c r="G122" s="477">
        <v>-45307498</v>
      </c>
      <c r="H122" s="477">
        <v>61155499</v>
      </c>
      <c r="I122" s="470">
        <v>205</v>
      </c>
      <c r="J122" s="470">
        <v>192</v>
      </c>
      <c r="K122" s="470">
        <v>13</v>
      </c>
      <c r="L122" s="470">
        <v>7</v>
      </c>
      <c r="M122" s="470">
        <v>0</v>
      </c>
      <c r="N122" s="463" t="s">
        <v>8201</v>
      </c>
    </row>
    <row r="123" spans="1:14" x14ac:dyDescent="0.35">
      <c r="A123" s="474" t="s">
        <v>160</v>
      </c>
      <c r="B123" s="474" t="s">
        <v>165</v>
      </c>
      <c r="C123" s="477">
        <v>4471435</v>
      </c>
      <c r="D123" s="477">
        <v>0</v>
      </c>
      <c r="E123" s="477">
        <v>4471435</v>
      </c>
      <c r="F123" s="477">
        <v>0</v>
      </c>
      <c r="G123" s="477">
        <v>4878991</v>
      </c>
      <c r="H123" s="477"/>
      <c r="I123" s="470">
        <v>320</v>
      </c>
      <c r="J123" s="470">
        <v>185</v>
      </c>
      <c r="K123" s="470">
        <v>135</v>
      </c>
      <c r="L123" s="470">
        <v>25</v>
      </c>
      <c r="M123" s="470">
        <v>7</v>
      </c>
      <c r="N123" s="463" t="s">
        <v>3500</v>
      </c>
    </row>
    <row r="124" spans="1:14" x14ac:dyDescent="0.35">
      <c r="A124" s="474" t="s">
        <v>11669</v>
      </c>
      <c r="B124" s="474" t="s">
        <v>2174</v>
      </c>
      <c r="C124" s="477">
        <v>14428835</v>
      </c>
      <c r="D124" s="477">
        <v>0</v>
      </c>
      <c r="E124" s="477">
        <v>0</v>
      </c>
      <c r="F124" s="477">
        <v>0</v>
      </c>
      <c r="G124" s="477">
        <v>-11747898</v>
      </c>
      <c r="H124" s="477"/>
      <c r="I124" s="470">
        <v>7</v>
      </c>
      <c r="J124" s="470">
        <v>5</v>
      </c>
      <c r="K124" s="470">
        <v>2</v>
      </c>
      <c r="L124" s="470">
        <v>0</v>
      </c>
      <c r="M124" s="470">
        <v>0</v>
      </c>
      <c r="N124" s="463" t="s">
        <v>3790</v>
      </c>
    </row>
    <row r="125" spans="1:14" x14ac:dyDescent="0.35">
      <c r="A125" s="474" t="s">
        <v>3107</v>
      </c>
      <c r="B125" s="474" t="s">
        <v>3990</v>
      </c>
      <c r="C125" s="477">
        <v>32139612</v>
      </c>
      <c r="D125" s="477">
        <v>0</v>
      </c>
      <c r="E125" s="477">
        <v>24425834</v>
      </c>
      <c r="F125" s="477">
        <v>0</v>
      </c>
      <c r="G125" s="477">
        <v>29513881</v>
      </c>
      <c r="H125" s="477">
        <v>2058749</v>
      </c>
      <c r="I125" s="470">
        <v>811</v>
      </c>
      <c r="J125" s="470">
        <v>329</v>
      </c>
      <c r="K125" s="470">
        <v>482</v>
      </c>
      <c r="L125" s="470">
        <v>11</v>
      </c>
      <c r="M125" s="470">
        <v>1</v>
      </c>
      <c r="N125" s="463" t="s">
        <v>4568</v>
      </c>
    </row>
    <row r="126" spans="1:14" x14ac:dyDescent="0.35">
      <c r="A126" s="474" t="s">
        <v>1124</v>
      </c>
      <c r="B126" s="474" t="s">
        <v>8994</v>
      </c>
      <c r="C126" s="477">
        <v>0</v>
      </c>
      <c r="D126" s="477">
        <v>0</v>
      </c>
      <c r="E126" s="477">
        <v>0</v>
      </c>
      <c r="F126" s="477">
        <v>0</v>
      </c>
      <c r="G126" s="477">
        <v>-6608</v>
      </c>
      <c r="H126" s="477">
        <v>278460</v>
      </c>
      <c r="I126" s="470">
        <v>2</v>
      </c>
      <c r="J126" s="470">
        <v>2</v>
      </c>
      <c r="K126" s="470">
        <v>0</v>
      </c>
      <c r="L126" s="470">
        <v>2</v>
      </c>
      <c r="M126" s="470">
        <v>0</v>
      </c>
      <c r="N126" s="463" t="s">
        <v>3500</v>
      </c>
    </row>
    <row r="127" spans="1:14" x14ac:dyDescent="0.35">
      <c r="A127" s="474" t="s">
        <v>757</v>
      </c>
      <c r="B127" s="474" t="s">
        <v>8738</v>
      </c>
      <c r="C127" s="477">
        <v>203163</v>
      </c>
      <c r="D127" s="477">
        <v>0</v>
      </c>
      <c r="E127" s="477">
        <v>66500</v>
      </c>
      <c r="F127" s="477">
        <v>0</v>
      </c>
      <c r="G127" s="477">
        <v>203163</v>
      </c>
      <c r="H127" s="477">
        <v>0</v>
      </c>
      <c r="I127" s="470">
        <v>6</v>
      </c>
      <c r="J127" s="470">
        <v>3</v>
      </c>
      <c r="K127" s="470">
        <v>3</v>
      </c>
      <c r="L127" s="470">
        <v>5</v>
      </c>
      <c r="M127" s="470">
        <v>0</v>
      </c>
      <c r="N127" s="463" t="s">
        <v>3500</v>
      </c>
    </row>
    <row r="128" spans="1:14" x14ac:dyDescent="0.35">
      <c r="A128" s="474" t="s">
        <v>3195</v>
      </c>
      <c r="B128" s="474" t="s">
        <v>1697</v>
      </c>
      <c r="C128" s="477">
        <v>184000</v>
      </c>
      <c r="D128" s="477">
        <v>0</v>
      </c>
      <c r="E128" s="477">
        <v>137000</v>
      </c>
      <c r="F128" s="477">
        <v>0</v>
      </c>
      <c r="G128" s="477">
        <v>184000</v>
      </c>
      <c r="H128" s="477"/>
      <c r="I128" s="470">
        <v>3</v>
      </c>
      <c r="J128" s="470">
        <v>2</v>
      </c>
      <c r="K128" s="470">
        <v>1</v>
      </c>
      <c r="L128" s="470">
        <v>7</v>
      </c>
      <c r="M128" s="470">
        <v>0</v>
      </c>
      <c r="N128" s="463" t="s">
        <v>3500</v>
      </c>
    </row>
    <row r="129" spans="1:14" ht="26" x14ac:dyDescent="0.35">
      <c r="A129" s="474" t="s">
        <v>1490</v>
      </c>
      <c r="B129" s="474" t="s">
        <v>3352</v>
      </c>
      <c r="C129" s="477">
        <v>21562404</v>
      </c>
      <c r="D129" s="477">
        <v>0</v>
      </c>
      <c r="E129" s="477">
        <v>17667178</v>
      </c>
      <c r="F129" s="477">
        <v>0</v>
      </c>
      <c r="G129" s="477">
        <v>21230456.649999999</v>
      </c>
      <c r="H129" s="477"/>
      <c r="I129" s="470">
        <v>13</v>
      </c>
      <c r="J129" s="470">
        <v>7</v>
      </c>
      <c r="K129" s="470">
        <v>6</v>
      </c>
      <c r="L129" s="470">
        <v>23</v>
      </c>
      <c r="M129" s="470">
        <v>1</v>
      </c>
      <c r="N129" s="463" t="s">
        <v>8222</v>
      </c>
    </row>
    <row r="130" spans="1:14" x14ac:dyDescent="0.35">
      <c r="A130" s="474" t="s">
        <v>53</v>
      </c>
      <c r="B130" s="474" t="s">
        <v>4571</v>
      </c>
      <c r="C130" s="477">
        <v>6515471</v>
      </c>
      <c r="D130" s="477">
        <v>0</v>
      </c>
      <c r="E130" s="477">
        <v>6280515</v>
      </c>
      <c r="F130" s="477">
        <v>0</v>
      </c>
      <c r="G130" s="477">
        <v>6280515</v>
      </c>
      <c r="H130" s="477">
        <v>5160386</v>
      </c>
      <c r="I130" s="470">
        <v>151</v>
      </c>
      <c r="J130" s="470">
        <v>50</v>
      </c>
      <c r="K130" s="470">
        <v>101</v>
      </c>
      <c r="L130" s="470">
        <v>101</v>
      </c>
      <c r="M130" s="470">
        <v>1</v>
      </c>
      <c r="N130" s="463" t="s">
        <v>8201</v>
      </c>
    </row>
    <row r="131" spans="1:14" x14ac:dyDescent="0.35">
      <c r="A131" s="474" t="s">
        <v>4949</v>
      </c>
      <c r="B131" s="474" t="s">
        <v>3943</v>
      </c>
      <c r="C131" s="477">
        <v>5601675</v>
      </c>
      <c r="D131" s="477">
        <v>0</v>
      </c>
      <c r="E131" s="477">
        <v>502234</v>
      </c>
      <c r="F131" s="477">
        <v>0</v>
      </c>
      <c r="G131" s="477">
        <v>6262623</v>
      </c>
      <c r="H131" s="477"/>
      <c r="I131" s="470">
        <v>3</v>
      </c>
      <c r="J131" s="470">
        <v>1</v>
      </c>
      <c r="K131" s="470">
        <v>2</v>
      </c>
      <c r="L131" s="470">
        <v>200</v>
      </c>
      <c r="M131" s="470">
        <v>3</v>
      </c>
      <c r="N131" s="463" t="s">
        <v>8201</v>
      </c>
    </row>
    <row r="132" spans="1:14" x14ac:dyDescent="0.35">
      <c r="A132" s="474" t="s">
        <v>5062</v>
      </c>
      <c r="B132" s="474" t="s">
        <v>8762</v>
      </c>
      <c r="C132" s="477">
        <v>369181</v>
      </c>
      <c r="D132" s="477">
        <v>0</v>
      </c>
      <c r="E132" s="477">
        <v>54745</v>
      </c>
      <c r="F132" s="477">
        <v>0</v>
      </c>
      <c r="G132" s="477">
        <v>204918</v>
      </c>
      <c r="H132" s="477"/>
      <c r="I132" s="470">
        <v>2</v>
      </c>
      <c r="J132" s="470">
        <v>1</v>
      </c>
      <c r="K132" s="470">
        <v>1</v>
      </c>
      <c r="L132" s="470">
        <v>10</v>
      </c>
      <c r="M132" s="470">
        <v>1</v>
      </c>
      <c r="N132" s="463" t="s">
        <v>3500</v>
      </c>
    </row>
    <row r="133" spans="1:14" x14ac:dyDescent="0.35">
      <c r="A133" s="474" t="s">
        <v>5063</v>
      </c>
      <c r="B133" s="474" t="s">
        <v>10017</v>
      </c>
      <c r="C133" s="477">
        <v>3549234</v>
      </c>
      <c r="D133" s="477">
        <v>0</v>
      </c>
      <c r="E133" s="477">
        <v>170000</v>
      </c>
      <c r="F133" s="477">
        <v>0</v>
      </c>
      <c r="G133" s="477">
        <v>3384967</v>
      </c>
      <c r="H133" s="477"/>
      <c r="I133" s="470">
        <v>60</v>
      </c>
      <c r="J133" s="470">
        <v>11</v>
      </c>
      <c r="K133" s="470">
        <v>49</v>
      </c>
      <c r="L133" s="470">
        <v>60</v>
      </c>
      <c r="M133" s="470">
        <v>1</v>
      </c>
      <c r="N133" s="463" t="s">
        <v>3790</v>
      </c>
    </row>
    <row r="134" spans="1:14" x14ac:dyDescent="0.35">
      <c r="A134" s="474" t="s">
        <v>1570</v>
      </c>
      <c r="B134" s="474" t="s">
        <v>3946</v>
      </c>
      <c r="C134" s="477">
        <v>1559159</v>
      </c>
      <c r="D134" s="477">
        <v>0</v>
      </c>
      <c r="E134" s="477">
        <v>700653</v>
      </c>
      <c r="F134" s="477">
        <v>0</v>
      </c>
      <c r="G134" s="477">
        <v>1472987</v>
      </c>
      <c r="H134" s="477"/>
      <c r="I134" s="470">
        <v>6</v>
      </c>
      <c r="J134" s="470">
        <v>2</v>
      </c>
      <c r="K134" s="470">
        <v>4</v>
      </c>
      <c r="L134" s="470">
        <v>6</v>
      </c>
      <c r="M134" s="470">
        <v>0</v>
      </c>
      <c r="N134" s="463" t="s">
        <v>3790</v>
      </c>
    </row>
    <row r="135" spans="1:14" ht="26" x14ac:dyDescent="0.35">
      <c r="A135" s="474" t="s">
        <v>4392</v>
      </c>
      <c r="B135" s="474" t="s">
        <v>2062</v>
      </c>
      <c r="C135" s="477">
        <v>218060</v>
      </c>
      <c r="D135" s="477">
        <v>0</v>
      </c>
      <c r="E135" s="477">
        <v>-265060</v>
      </c>
      <c r="F135" s="477">
        <v>0</v>
      </c>
      <c r="G135" s="477">
        <v>-276696</v>
      </c>
      <c r="H135" s="477"/>
      <c r="I135" s="470">
        <v>11</v>
      </c>
      <c r="J135" s="470">
        <v>4</v>
      </c>
      <c r="K135" s="470">
        <v>7</v>
      </c>
      <c r="L135" s="470">
        <v>30</v>
      </c>
      <c r="M135" s="470">
        <v>0</v>
      </c>
      <c r="N135" s="463" t="s">
        <v>3790</v>
      </c>
    </row>
    <row r="136" spans="1:14" x14ac:dyDescent="0.35">
      <c r="A136" s="474" t="s">
        <v>1461</v>
      </c>
      <c r="B136" s="474" t="s">
        <v>1450</v>
      </c>
      <c r="C136" s="477">
        <v>3733696</v>
      </c>
      <c r="D136" s="477">
        <v>0</v>
      </c>
      <c r="E136" s="477">
        <v>-4136047</v>
      </c>
      <c r="F136" s="477">
        <v>0</v>
      </c>
      <c r="G136" s="477">
        <v>-7456534</v>
      </c>
      <c r="H136" s="477"/>
      <c r="I136" s="470">
        <v>5</v>
      </c>
      <c r="J136" s="470">
        <v>5</v>
      </c>
      <c r="K136" s="470">
        <v>0</v>
      </c>
      <c r="L136" s="470">
        <v>200</v>
      </c>
      <c r="M136" s="470">
        <v>3</v>
      </c>
      <c r="N136" s="463" t="s">
        <v>3500</v>
      </c>
    </row>
    <row r="137" spans="1:14" ht="26" x14ac:dyDescent="0.35">
      <c r="A137" s="474" t="s">
        <v>3216</v>
      </c>
      <c r="B137" s="474" t="s">
        <v>1396</v>
      </c>
      <c r="C137" s="477">
        <v>922940</v>
      </c>
      <c r="D137" s="477">
        <v>0</v>
      </c>
      <c r="E137" s="477">
        <v>127005</v>
      </c>
      <c r="F137" s="477">
        <v>0</v>
      </c>
      <c r="G137" s="477">
        <v>-1115527</v>
      </c>
      <c r="H137" s="477"/>
      <c r="I137" s="470">
        <v>39</v>
      </c>
      <c r="J137" s="470">
        <v>13</v>
      </c>
      <c r="K137" s="470">
        <v>26</v>
      </c>
      <c r="L137" s="470">
        <v>39</v>
      </c>
      <c r="M137" s="470">
        <v>1</v>
      </c>
      <c r="N137" s="463" t="s">
        <v>3500</v>
      </c>
    </row>
    <row r="138" spans="1:14" x14ac:dyDescent="0.35">
      <c r="A138" s="474" t="s">
        <v>1643</v>
      </c>
      <c r="B138" s="474" t="s">
        <v>3944</v>
      </c>
      <c r="C138" s="477">
        <v>25200000</v>
      </c>
      <c r="D138" s="477">
        <v>0</v>
      </c>
      <c r="E138" s="477">
        <v>11900000</v>
      </c>
      <c r="F138" s="477">
        <v>0</v>
      </c>
      <c r="G138" s="477">
        <v>22400000</v>
      </c>
      <c r="H138" s="477">
        <v>6283588</v>
      </c>
      <c r="I138" s="469">
        <v>2</v>
      </c>
      <c r="J138" s="469">
        <v>2</v>
      </c>
      <c r="K138" s="469">
        <v>0</v>
      </c>
      <c r="L138" s="469">
        <v>0</v>
      </c>
      <c r="M138" s="469">
        <v>1</v>
      </c>
      <c r="N138" s="463" t="s">
        <v>4568</v>
      </c>
    </row>
    <row r="139" spans="1:14" x14ac:dyDescent="0.35">
      <c r="A139" s="474" t="s">
        <v>1982</v>
      </c>
      <c r="B139" s="474" t="s">
        <v>4033</v>
      </c>
      <c r="C139" s="477">
        <v>35000</v>
      </c>
      <c r="D139" s="477">
        <v>0</v>
      </c>
      <c r="E139" s="477">
        <v>35000</v>
      </c>
      <c r="F139" s="477">
        <v>0</v>
      </c>
      <c r="G139" s="477">
        <v>35000</v>
      </c>
      <c r="H139" s="477">
        <v>0</v>
      </c>
      <c r="I139" s="470">
        <v>2</v>
      </c>
      <c r="J139" s="470">
        <v>1</v>
      </c>
      <c r="K139" s="470">
        <v>1</v>
      </c>
      <c r="L139" s="470">
        <v>0</v>
      </c>
      <c r="M139" s="470">
        <v>0</v>
      </c>
      <c r="N139" s="463" t="s">
        <v>3500</v>
      </c>
    </row>
    <row r="140" spans="1:14" x14ac:dyDescent="0.35">
      <c r="A140" s="474" t="s">
        <v>3201</v>
      </c>
      <c r="B140" s="474" t="s">
        <v>8247</v>
      </c>
      <c r="C140" s="477">
        <v>9760800</v>
      </c>
      <c r="D140" s="477">
        <v>0</v>
      </c>
      <c r="E140" s="477">
        <v>2843491</v>
      </c>
      <c r="F140" s="477">
        <v>0</v>
      </c>
      <c r="G140" s="477">
        <v>5492191</v>
      </c>
      <c r="H140" s="477">
        <v>4525193</v>
      </c>
      <c r="I140" s="470">
        <v>285</v>
      </c>
      <c r="J140" s="470">
        <v>105</v>
      </c>
      <c r="K140" s="470">
        <v>180</v>
      </c>
      <c r="L140" s="470">
        <v>16</v>
      </c>
      <c r="M140" s="470">
        <v>0</v>
      </c>
      <c r="N140" s="463" t="s">
        <v>8201</v>
      </c>
    </row>
    <row r="141" spans="1:14" x14ac:dyDescent="0.35">
      <c r="A141" s="474" t="s">
        <v>2117</v>
      </c>
      <c r="B141" s="474" t="s">
        <v>2116</v>
      </c>
      <c r="C141" s="477">
        <v>0</v>
      </c>
      <c r="D141" s="477">
        <v>0</v>
      </c>
      <c r="E141" s="477">
        <v>0</v>
      </c>
      <c r="F141" s="477">
        <v>0</v>
      </c>
      <c r="G141" s="477">
        <v>0</v>
      </c>
      <c r="H141" s="477"/>
      <c r="I141" s="470">
        <v>5</v>
      </c>
      <c r="J141" s="470">
        <v>2</v>
      </c>
      <c r="K141" s="470">
        <v>3</v>
      </c>
      <c r="L141" s="470">
        <v>0</v>
      </c>
      <c r="M141" s="470">
        <v>1</v>
      </c>
      <c r="N141" s="463" t="s">
        <v>3500</v>
      </c>
    </row>
    <row r="142" spans="1:14" x14ac:dyDescent="0.35">
      <c r="A142" s="474" t="s">
        <v>2589</v>
      </c>
      <c r="B142" s="474" t="s">
        <v>3755</v>
      </c>
      <c r="C142" s="477">
        <v>72300</v>
      </c>
      <c r="D142" s="477">
        <v>0</v>
      </c>
      <c r="E142" s="477">
        <v>180000</v>
      </c>
      <c r="F142" s="477">
        <v>0</v>
      </c>
      <c r="G142" s="477">
        <v>180000</v>
      </c>
      <c r="H142" s="477">
        <v>175872</v>
      </c>
      <c r="I142" s="470">
        <v>7</v>
      </c>
      <c r="J142" s="470">
        <v>2</v>
      </c>
      <c r="K142" s="470">
        <v>5</v>
      </c>
      <c r="L142" s="470">
        <v>15</v>
      </c>
      <c r="M142" s="470">
        <v>0</v>
      </c>
      <c r="N142" s="463" t="s">
        <v>3500</v>
      </c>
    </row>
    <row r="143" spans="1:14" ht="26" x14ac:dyDescent="0.35">
      <c r="A143" s="474" t="s">
        <v>320</v>
      </c>
      <c r="B143" s="474" t="s">
        <v>4043</v>
      </c>
      <c r="C143" s="477">
        <v>652169</v>
      </c>
      <c r="D143" s="477">
        <v>0</v>
      </c>
      <c r="E143" s="477">
        <v>66185</v>
      </c>
      <c r="F143" s="477">
        <v>0</v>
      </c>
      <c r="G143" s="477">
        <v>631986</v>
      </c>
      <c r="H143" s="477">
        <v>3716260</v>
      </c>
      <c r="I143" s="470">
        <v>32</v>
      </c>
      <c r="J143" s="470">
        <v>7</v>
      </c>
      <c r="K143" s="470">
        <v>25</v>
      </c>
      <c r="L143" s="470">
        <v>10</v>
      </c>
      <c r="M143" s="470">
        <v>1</v>
      </c>
      <c r="N143" s="463" t="s">
        <v>3500</v>
      </c>
    </row>
    <row r="144" spans="1:14" ht="26" x14ac:dyDescent="0.35">
      <c r="A144" s="474" t="s">
        <v>3023</v>
      </c>
      <c r="B144" s="474" t="s">
        <v>3669</v>
      </c>
      <c r="C144" s="477">
        <v>1270367.8600000001</v>
      </c>
      <c r="D144" s="477">
        <v>0</v>
      </c>
      <c r="E144" s="477">
        <v>176000</v>
      </c>
      <c r="F144" s="477">
        <v>0</v>
      </c>
      <c r="G144" s="477">
        <v>-1146854.22</v>
      </c>
      <c r="H144" s="477"/>
      <c r="I144" s="470">
        <v>106</v>
      </c>
      <c r="J144" s="470">
        <v>36</v>
      </c>
      <c r="K144" s="470">
        <v>70</v>
      </c>
      <c r="L144" s="470">
        <v>22</v>
      </c>
      <c r="M144" s="470">
        <v>4</v>
      </c>
      <c r="N144" s="463" t="s">
        <v>3500</v>
      </c>
    </row>
    <row r="145" spans="1:14" x14ac:dyDescent="0.35">
      <c r="A145" s="474" t="s">
        <v>2296</v>
      </c>
      <c r="B145" s="474" t="s">
        <v>2327</v>
      </c>
      <c r="C145" s="477">
        <v>12807817</v>
      </c>
      <c r="D145" s="477">
        <v>0</v>
      </c>
      <c r="E145" s="477">
        <v>183040</v>
      </c>
      <c r="F145" s="477">
        <v>0</v>
      </c>
      <c r="G145" s="477">
        <v>8639704</v>
      </c>
      <c r="H145" s="477"/>
      <c r="I145" s="470">
        <v>5</v>
      </c>
      <c r="J145" s="470">
        <v>1</v>
      </c>
      <c r="K145" s="470">
        <v>4</v>
      </c>
      <c r="L145" s="470">
        <v>0</v>
      </c>
      <c r="M145" s="470">
        <v>0</v>
      </c>
      <c r="N145" s="463" t="s">
        <v>8201</v>
      </c>
    </row>
    <row r="146" spans="1:14" ht="26" x14ac:dyDescent="0.35">
      <c r="A146" s="474" t="s">
        <v>3179</v>
      </c>
      <c r="B146" s="474" t="s">
        <v>3825</v>
      </c>
      <c r="C146" s="477">
        <v>7729200</v>
      </c>
      <c r="D146" s="477">
        <v>0</v>
      </c>
      <c r="E146" s="477">
        <v>5205582</v>
      </c>
      <c r="F146" s="477">
        <v>0</v>
      </c>
      <c r="G146" s="477">
        <v>7616031</v>
      </c>
      <c r="H146" s="477">
        <v>138170</v>
      </c>
      <c r="I146" s="470">
        <v>105</v>
      </c>
      <c r="J146" s="470">
        <v>65</v>
      </c>
      <c r="K146" s="470">
        <v>40</v>
      </c>
      <c r="L146" s="470">
        <v>4</v>
      </c>
      <c r="M146" s="470">
        <v>0</v>
      </c>
      <c r="N146" s="463" t="s">
        <v>8201</v>
      </c>
    </row>
    <row r="147" spans="1:14" x14ac:dyDescent="0.35">
      <c r="A147" s="474" t="s">
        <v>275</v>
      </c>
      <c r="B147" s="474" t="s">
        <v>3581</v>
      </c>
      <c r="C147" s="477">
        <v>1731875</v>
      </c>
      <c r="D147" s="477">
        <v>0</v>
      </c>
      <c r="E147" s="477">
        <v>830055</v>
      </c>
      <c r="F147" s="477">
        <v>0</v>
      </c>
      <c r="G147" s="477">
        <v>1681015</v>
      </c>
      <c r="H147" s="477"/>
      <c r="I147" s="470">
        <v>3</v>
      </c>
      <c r="J147" s="470">
        <v>1</v>
      </c>
      <c r="K147" s="470">
        <v>2</v>
      </c>
      <c r="L147" s="470">
        <v>3</v>
      </c>
      <c r="M147" s="470">
        <v>1</v>
      </c>
      <c r="N147" s="463" t="s">
        <v>3500</v>
      </c>
    </row>
    <row r="148" spans="1:14" x14ac:dyDescent="0.35">
      <c r="A148" s="474" t="s">
        <v>2959</v>
      </c>
      <c r="B148" s="474" t="s">
        <v>1945</v>
      </c>
      <c r="C148" s="477">
        <v>65000</v>
      </c>
      <c r="D148" s="477">
        <v>0</v>
      </c>
      <c r="E148" s="477">
        <v>27606</v>
      </c>
      <c r="F148" s="477">
        <v>0</v>
      </c>
      <c r="G148" s="477">
        <v>205419</v>
      </c>
      <c r="H148" s="477"/>
      <c r="I148" s="470">
        <v>3</v>
      </c>
      <c r="J148" s="470">
        <v>1</v>
      </c>
      <c r="K148" s="470">
        <v>2</v>
      </c>
      <c r="L148" s="470">
        <v>4</v>
      </c>
      <c r="M148" s="470">
        <v>0</v>
      </c>
      <c r="N148" s="463" t="s">
        <v>3500</v>
      </c>
    </row>
    <row r="149" spans="1:14" x14ac:dyDescent="0.35">
      <c r="A149" s="474" t="s">
        <v>1316</v>
      </c>
      <c r="B149" s="474" t="s">
        <v>8261</v>
      </c>
      <c r="C149" s="477">
        <v>0</v>
      </c>
      <c r="D149" s="477">
        <v>0</v>
      </c>
      <c r="E149" s="477">
        <v>0</v>
      </c>
      <c r="F149" s="477">
        <v>0</v>
      </c>
      <c r="G149" s="477">
        <v>5000</v>
      </c>
      <c r="H149" s="477">
        <v>-10000</v>
      </c>
      <c r="I149" s="470">
        <v>3</v>
      </c>
      <c r="J149" s="470">
        <v>2</v>
      </c>
      <c r="K149" s="470">
        <v>1</v>
      </c>
      <c r="L149" s="470">
        <v>1</v>
      </c>
      <c r="M149" s="470">
        <v>1</v>
      </c>
      <c r="N149" s="463" t="s">
        <v>3500</v>
      </c>
    </row>
    <row r="150" spans="1:14" x14ac:dyDescent="0.35">
      <c r="A150" s="474" t="s">
        <v>3129</v>
      </c>
      <c r="B150" s="474" t="s">
        <v>8212</v>
      </c>
      <c r="C150" s="477">
        <v>903553</v>
      </c>
      <c r="D150" s="477">
        <v>0</v>
      </c>
      <c r="E150" s="477">
        <v>-933555</v>
      </c>
      <c r="F150" s="477">
        <v>0</v>
      </c>
      <c r="G150" s="477">
        <v>-661233</v>
      </c>
      <c r="H150" s="477">
        <v>79479</v>
      </c>
      <c r="I150" s="470">
        <v>19</v>
      </c>
      <c r="J150" s="470">
        <v>9</v>
      </c>
      <c r="K150" s="470">
        <v>10</v>
      </c>
      <c r="L150" s="470">
        <v>19</v>
      </c>
      <c r="M150" s="470">
        <v>1</v>
      </c>
      <c r="N150" s="463" t="s">
        <v>3500</v>
      </c>
    </row>
    <row r="151" spans="1:14" ht="26" x14ac:dyDescent="0.35">
      <c r="A151" s="474" t="s">
        <v>4953</v>
      </c>
      <c r="B151" s="474" t="s">
        <v>928</v>
      </c>
      <c r="C151" s="479">
        <v>100000</v>
      </c>
      <c r="D151" s="479">
        <v>0</v>
      </c>
      <c r="E151" s="479">
        <v>100000</v>
      </c>
      <c r="F151" s="479">
        <v>0</v>
      </c>
      <c r="G151" s="479">
        <v>-250000</v>
      </c>
      <c r="H151" s="479">
        <v>663689</v>
      </c>
      <c r="I151" s="470">
        <v>7</v>
      </c>
      <c r="J151" s="470">
        <v>6</v>
      </c>
      <c r="K151" s="470">
        <v>1</v>
      </c>
      <c r="L151" s="470">
        <v>0</v>
      </c>
      <c r="M151" s="470">
        <v>0</v>
      </c>
      <c r="N151" s="463" t="s">
        <v>3500</v>
      </c>
    </row>
    <row r="152" spans="1:14" ht="26" x14ac:dyDescent="0.35">
      <c r="A152" s="474" t="s">
        <v>1669</v>
      </c>
      <c r="B152" s="474" t="s">
        <v>1655</v>
      </c>
      <c r="C152" s="477">
        <v>685000</v>
      </c>
      <c r="D152" s="477">
        <v>0</v>
      </c>
      <c r="E152" s="477">
        <v>349000</v>
      </c>
      <c r="F152" s="477">
        <v>0</v>
      </c>
      <c r="G152" s="477">
        <v>375602</v>
      </c>
      <c r="H152" s="477">
        <v>530497</v>
      </c>
      <c r="I152" s="469">
        <v>3</v>
      </c>
      <c r="J152" s="469">
        <v>1</v>
      </c>
      <c r="K152" s="469">
        <v>2</v>
      </c>
      <c r="L152" s="469">
        <v>0</v>
      </c>
      <c r="M152" s="469">
        <v>1</v>
      </c>
      <c r="N152" s="463" t="s">
        <v>3500</v>
      </c>
    </row>
    <row r="153" spans="1:14" ht="26" x14ac:dyDescent="0.35">
      <c r="A153" s="474" t="s">
        <v>2593</v>
      </c>
      <c r="B153" s="474" t="s">
        <v>3710</v>
      </c>
      <c r="C153" s="477">
        <v>0</v>
      </c>
      <c r="D153" s="477">
        <v>0</v>
      </c>
      <c r="E153" s="477">
        <v>0</v>
      </c>
      <c r="F153" s="477">
        <v>0</v>
      </c>
      <c r="G153" s="477">
        <v>18300</v>
      </c>
      <c r="H153" s="477">
        <v>-94100</v>
      </c>
      <c r="I153" s="470">
        <v>2</v>
      </c>
      <c r="J153" s="470">
        <v>2</v>
      </c>
      <c r="K153" s="470">
        <v>0</v>
      </c>
      <c r="L153" s="470">
        <v>0</v>
      </c>
      <c r="M153" s="470">
        <v>0</v>
      </c>
      <c r="N153" s="463" t="s">
        <v>3500</v>
      </c>
    </row>
    <row r="154" spans="1:14" x14ac:dyDescent="0.35">
      <c r="A154" s="474" t="s">
        <v>11671</v>
      </c>
      <c r="B154" s="474" t="s">
        <v>8549</v>
      </c>
      <c r="C154" s="477">
        <v>21037825</v>
      </c>
      <c r="D154" s="477">
        <v>0</v>
      </c>
      <c r="E154" s="477">
        <v>415592</v>
      </c>
      <c r="F154" s="477">
        <v>0</v>
      </c>
      <c r="G154" s="477">
        <v>18670873</v>
      </c>
      <c r="H154" s="477"/>
      <c r="I154" s="470">
        <v>1506</v>
      </c>
      <c r="J154" s="470">
        <v>504</v>
      </c>
      <c r="K154" s="470">
        <v>756</v>
      </c>
      <c r="L154" s="470">
        <v>8</v>
      </c>
      <c r="M154" s="470">
        <v>4</v>
      </c>
      <c r="N154" s="463" t="s">
        <v>8222</v>
      </c>
    </row>
    <row r="155" spans="1:14" x14ac:dyDescent="0.35">
      <c r="A155" s="474" t="s">
        <v>1191</v>
      </c>
      <c r="B155" s="474" t="s">
        <v>1414</v>
      </c>
      <c r="C155" s="479">
        <v>0</v>
      </c>
      <c r="D155" s="479">
        <v>0</v>
      </c>
      <c r="E155" s="479">
        <v>0</v>
      </c>
      <c r="F155" s="479">
        <v>0</v>
      </c>
      <c r="G155" s="479">
        <v>-610310</v>
      </c>
      <c r="H155" s="479">
        <v>7966181</v>
      </c>
      <c r="I155" s="470">
        <v>285</v>
      </c>
      <c r="J155" s="470">
        <v>55</v>
      </c>
      <c r="K155" s="470">
        <v>230</v>
      </c>
      <c r="L155" s="470">
        <v>16</v>
      </c>
      <c r="M155" s="470">
        <v>1</v>
      </c>
      <c r="N155" s="463" t="s">
        <v>3500</v>
      </c>
    </row>
    <row r="156" spans="1:14" x14ac:dyDescent="0.35">
      <c r="A156" s="474" t="s">
        <v>740</v>
      </c>
      <c r="B156" s="474" t="s">
        <v>738</v>
      </c>
      <c r="C156" s="479">
        <v>1334813</v>
      </c>
      <c r="D156" s="479">
        <v>0</v>
      </c>
      <c r="E156" s="479">
        <v>4010</v>
      </c>
      <c r="F156" s="479">
        <v>0</v>
      </c>
      <c r="G156" s="479">
        <v>542447.29</v>
      </c>
      <c r="H156" s="479">
        <v>8347478</v>
      </c>
      <c r="I156" s="470">
        <v>130</v>
      </c>
      <c r="J156" s="470">
        <v>41</v>
      </c>
      <c r="K156" s="470">
        <v>89</v>
      </c>
      <c r="L156" s="470">
        <v>20</v>
      </c>
      <c r="M156" s="470">
        <v>1</v>
      </c>
      <c r="N156" s="463" t="s">
        <v>3790</v>
      </c>
    </row>
    <row r="157" spans="1:14" x14ac:dyDescent="0.35">
      <c r="A157" s="474" t="s">
        <v>3082</v>
      </c>
      <c r="B157" s="474" t="s">
        <v>8216</v>
      </c>
      <c r="C157" s="477">
        <v>460480</v>
      </c>
      <c r="D157" s="477">
        <v>0</v>
      </c>
      <c r="E157" s="477">
        <v>40000</v>
      </c>
      <c r="F157" s="477">
        <v>0</v>
      </c>
      <c r="G157" s="477">
        <v>-687253</v>
      </c>
      <c r="H157" s="477">
        <v>589809</v>
      </c>
      <c r="I157" s="470">
        <v>7</v>
      </c>
      <c r="J157" s="470">
        <v>7</v>
      </c>
      <c r="K157" s="470">
        <v>0</v>
      </c>
      <c r="L157" s="470" t="s">
        <v>14037</v>
      </c>
      <c r="M157" s="470">
        <v>0</v>
      </c>
      <c r="N157" s="463" t="s">
        <v>3500</v>
      </c>
    </row>
    <row r="158" spans="1:14" x14ac:dyDescent="0.35">
      <c r="A158" s="474" t="s">
        <v>2993</v>
      </c>
      <c r="B158" s="474" t="s">
        <v>1422</v>
      </c>
      <c r="C158" s="477">
        <v>649921.30000000005</v>
      </c>
      <c r="D158" s="477">
        <v>0</v>
      </c>
      <c r="E158" s="477">
        <v>849129</v>
      </c>
      <c r="F158" s="477">
        <v>0</v>
      </c>
      <c r="G158" s="477">
        <v>1478215</v>
      </c>
      <c r="H158" s="477">
        <v>-536780</v>
      </c>
      <c r="I158" s="470">
        <v>3</v>
      </c>
      <c r="J158" s="470">
        <v>0</v>
      </c>
      <c r="K158" s="470">
        <v>3</v>
      </c>
      <c r="L158" s="470">
        <v>25</v>
      </c>
      <c r="M158" s="470">
        <v>1</v>
      </c>
      <c r="N158" s="463" t="s">
        <v>3500</v>
      </c>
    </row>
    <row r="159" spans="1:14" x14ac:dyDescent="0.35">
      <c r="A159" s="475" t="s">
        <v>3211</v>
      </c>
      <c r="B159" s="475" t="s">
        <v>3963</v>
      </c>
      <c r="C159" s="478">
        <v>225632481</v>
      </c>
      <c r="D159" s="478">
        <v>0</v>
      </c>
      <c r="E159" s="478">
        <v>91835446</v>
      </c>
      <c r="F159" s="478">
        <v>0</v>
      </c>
      <c r="G159" s="478">
        <v>235811112</v>
      </c>
      <c r="H159" s="478">
        <v>308716738</v>
      </c>
      <c r="I159" s="488">
        <v>186</v>
      </c>
      <c r="J159" s="488">
        <v>171</v>
      </c>
      <c r="K159" s="488">
        <v>15</v>
      </c>
      <c r="L159" s="488">
        <v>99</v>
      </c>
      <c r="M159" s="488">
        <v>16</v>
      </c>
      <c r="N159" s="486" t="s">
        <v>4568</v>
      </c>
    </row>
    <row r="160" spans="1:14" x14ac:dyDescent="0.35">
      <c r="A160" s="474" t="s">
        <v>1509</v>
      </c>
      <c r="B160" s="474" t="s">
        <v>1497</v>
      </c>
      <c r="C160" s="479">
        <v>2743863</v>
      </c>
      <c r="D160" s="479">
        <v>0</v>
      </c>
      <c r="E160" s="479">
        <v>2582451</v>
      </c>
      <c r="F160" s="479">
        <v>0</v>
      </c>
      <c r="G160" s="479">
        <v>2582451</v>
      </c>
      <c r="H160" s="479"/>
      <c r="I160" s="470"/>
      <c r="J160" s="470"/>
      <c r="K160" s="470"/>
      <c r="L160" s="470"/>
      <c r="M160" s="470"/>
      <c r="N160" s="463"/>
    </row>
    <row r="161" spans="1:14" x14ac:dyDescent="0.35">
      <c r="A161" s="474" t="s">
        <v>1317</v>
      </c>
      <c r="B161" s="474" t="s">
        <v>1295</v>
      </c>
      <c r="C161" s="479">
        <v>0</v>
      </c>
      <c r="D161" s="479">
        <v>0</v>
      </c>
      <c r="E161" s="479">
        <v>0</v>
      </c>
      <c r="F161" s="479">
        <v>0</v>
      </c>
      <c r="G161" s="479">
        <v>0</v>
      </c>
      <c r="H161" s="479">
        <v>0</v>
      </c>
      <c r="I161" s="470">
        <v>2</v>
      </c>
      <c r="J161" s="470">
        <v>1</v>
      </c>
      <c r="K161" s="470">
        <v>1</v>
      </c>
      <c r="L161" s="470">
        <v>0</v>
      </c>
      <c r="M161" s="470">
        <v>1</v>
      </c>
      <c r="N161" s="463" t="s">
        <v>3500</v>
      </c>
    </row>
    <row r="162" spans="1:14" x14ac:dyDescent="0.35">
      <c r="A162" s="474" t="s">
        <v>3208</v>
      </c>
      <c r="B162" s="474" t="s">
        <v>680</v>
      </c>
      <c r="C162" s="479">
        <v>6040763</v>
      </c>
      <c r="D162" s="479">
        <v>0</v>
      </c>
      <c r="E162" s="479">
        <v>0</v>
      </c>
      <c r="F162" s="479">
        <v>0</v>
      </c>
      <c r="G162" s="479">
        <v>4944573</v>
      </c>
      <c r="H162" s="479">
        <v>8937543</v>
      </c>
      <c r="I162" s="470">
        <v>6</v>
      </c>
      <c r="J162" s="470">
        <v>5</v>
      </c>
      <c r="K162" s="470">
        <v>1</v>
      </c>
      <c r="L162" s="470">
        <v>0</v>
      </c>
      <c r="M162" s="470">
        <v>1</v>
      </c>
      <c r="N162" s="463" t="s">
        <v>8201</v>
      </c>
    </row>
    <row r="163" spans="1:14" x14ac:dyDescent="0.35">
      <c r="A163" s="474" t="s">
        <v>1004</v>
      </c>
      <c r="B163" s="474" t="s">
        <v>3836</v>
      </c>
      <c r="C163" s="477">
        <v>10985459.52</v>
      </c>
      <c r="D163" s="477">
        <v>85152</v>
      </c>
      <c r="E163" s="477">
        <v>10425427.109999999</v>
      </c>
      <c r="F163" s="477">
        <v>80811</v>
      </c>
      <c r="G163" s="477">
        <v>10670159.08</v>
      </c>
      <c r="H163" s="477"/>
      <c r="I163" s="470">
        <v>1</v>
      </c>
      <c r="J163" s="470">
        <v>0</v>
      </c>
      <c r="K163" s="470">
        <v>0</v>
      </c>
      <c r="L163" s="470">
        <v>0</v>
      </c>
      <c r="M163" s="470">
        <v>0</v>
      </c>
      <c r="N163" s="463" t="s">
        <v>8201</v>
      </c>
    </row>
    <row r="164" spans="1:14" x14ac:dyDescent="0.35">
      <c r="A164" s="474" t="s">
        <v>1566</v>
      </c>
      <c r="B164" s="474" t="s">
        <v>1543</v>
      </c>
      <c r="C164" s="479">
        <v>405969</v>
      </c>
      <c r="D164" s="479">
        <v>0</v>
      </c>
      <c r="E164" s="479">
        <v>431787</v>
      </c>
      <c r="F164" s="479">
        <v>0</v>
      </c>
      <c r="G164" s="479">
        <v>465411</v>
      </c>
      <c r="H164" s="479">
        <v>219735</v>
      </c>
      <c r="I164" s="470">
        <v>23</v>
      </c>
      <c r="J164" s="470">
        <v>11</v>
      </c>
      <c r="K164" s="470">
        <v>12</v>
      </c>
      <c r="L164" s="470">
        <v>6</v>
      </c>
      <c r="M164" s="470">
        <v>2</v>
      </c>
      <c r="N164" s="463" t="s">
        <v>3500</v>
      </c>
    </row>
    <row r="165" spans="1:14" x14ac:dyDescent="0.35">
      <c r="A165" s="474" t="s">
        <v>2222</v>
      </c>
      <c r="B165" s="474" t="s">
        <v>2326</v>
      </c>
      <c r="C165" s="477">
        <v>1429024</v>
      </c>
      <c r="D165" s="477">
        <v>0</v>
      </c>
      <c r="E165" s="477">
        <v>87500</v>
      </c>
      <c r="F165" s="477">
        <v>0</v>
      </c>
      <c r="G165" s="477">
        <v>1069757.4399999999</v>
      </c>
      <c r="H165" s="477">
        <v>0</v>
      </c>
      <c r="I165" s="470">
        <v>2</v>
      </c>
      <c r="J165" s="470">
        <v>1</v>
      </c>
      <c r="K165" s="470">
        <v>1</v>
      </c>
      <c r="L165" s="470">
        <v>0</v>
      </c>
      <c r="M165" s="470">
        <v>0</v>
      </c>
      <c r="N165" s="463" t="s">
        <v>3500</v>
      </c>
    </row>
    <row r="166" spans="1:14" ht="26" x14ac:dyDescent="0.35">
      <c r="A166" s="474" t="s">
        <v>3194</v>
      </c>
      <c r="B166" s="474" t="s">
        <v>3859</v>
      </c>
      <c r="C166" s="479">
        <v>410000</v>
      </c>
      <c r="D166" s="479">
        <v>0</v>
      </c>
      <c r="E166" s="479">
        <v>0</v>
      </c>
      <c r="F166" s="479">
        <v>0</v>
      </c>
      <c r="G166" s="479">
        <v>3210000</v>
      </c>
      <c r="H166" s="479">
        <v>1072000</v>
      </c>
      <c r="I166" s="470">
        <v>5</v>
      </c>
      <c r="J166" s="470">
        <v>0</v>
      </c>
      <c r="K166" s="470">
        <v>5</v>
      </c>
      <c r="L166" s="470">
        <v>0</v>
      </c>
      <c r="M166" s="470">
        <v>0</v>
      </c>
      <c r="N166" s="463" t="s">
        <v>3500</v>
      </c>
    </row>
    <row r="167" spans="1:14" x14ac:dyDescent="0.35">
      <c r="A167" s="474" t="s">
        <v>210</v>
      </c>
      <c r="B167" s="474" t="s">
        <v>12198</v>
      </c>
      <c r="C167" s="477">
        <v>1671180</v>
      </c>
      <c r="D167" s="477">
        <v>0</v>
      </c>
      <c r="E167" s="477">
        <v>0</v>
      </c>
      <c r="F167" s="477">
        <v>0</v>
      </c>
      <c r="G167" s="477">
        <v>-1982845</v>
      </c>
      <c r="H167" s="477">
        <v>191516970</v>
      </c>
      <c r="I167" s="470">
        <v>3</v>
      </c>
      <c r="J167" s="470">
        <v>3</v>
      </c>
      <c r="K167" s="470">
        <v>0</v>
      </c>
      <c r="L167" s="470">
        <v>0</v>
      </c>
      <c r="M167" s="470">
        <v>0</v>
      </c>
      <c r="N167" s="463" t="s">
        <v>4568</v>
      </c>
    </row>
    <row r="168" spans="1:14" x14ac:dyDescent="0.35">
      <c r="A168" s="474" t="s">
        <v>1035</v>
      </c>
      <c r="B168" s="474" t="s">
        <v>1033</v>
      </c>
      <c r="C168" s="479">
        <v>8000</v>
      </c>
      <c r="D168" s="479">
        <v>0</v>
      </c>
      <c r="E168" s="479">
        <v>0</v>
      </c>
      <c r="F168" s="479">
        <v>0</v>
      </c>
      <c r="G168" s="479">
        <v>-40898</v>
      </c>
      <c r="H168" s="479">
        <v>191627</v>
      </c>
      <c r="I168" s="470">
        <v>2</v>
      </c>
      <c r="J168" s="470">
        <v>0</v>
      </c>
      <c r="K168" s="470">
        <v>2</v>
      </c>
      <c r="L168" s="470">
        <v>0</v>
      </c>
      <c r="M168" s="470">
        <v>1</v>
      </c>
      <c r="N168" s="463" t="s">
        <v>3500</v>
      </c>
    </row>
    <row r="169" spans="1:14" x14ac:dyDescent="0.35">
      <c r="A169" s="474" t="s">
        <v>799</v>
      </c>
      <c r="B169" s="474" t="s">
        <v>797</v>
      </c>
      <c r="C169" s="479">
        <v>5188182</v>
      </c>
      <c r="D169" s="479">
        <v>0</v>
      </c>
      <c r="E169" s="479">
        <v>-5188182</v>
      </c>
      <c r="F169" s="479">
        <v>0</v>
      </c>
      <c r="G169" s="479">
        <v>-7403346</v>
      </c>
      <c r="H169" s="479">
        <v>0</v>
      </c>
      <c r="I169" s="470">
        <v>7</v>
      </c>
      <c r="J169" s="470">
        <v>1</v>
      </c>
      <c r="K169" s="470">
        <v>6</v>
      </c>
      <c r="L169" s="470">
        <v>20</v>
      </c>
      <c r="M169" s="470">
        <v>0</v>
      </c>
      <c r="N169" s="463" t="s">
        <v>3500</v>
      </c>
    </row>
    <row r="170" spans="1:14" x14ac:dyDescent="0.35">
      <c r="A170" s="474" t="s">
        <v>808</v>
      </c>
      <c r="B170" s="474" t="s">
        <v>3598</v>
      </c>
      <c r="C170" s="477">
        <v>100000000</v>
      </c>
      <c r="D170" s="477">
        <v>0</v>
      </c>
      <c r="E170" s="477">
        <v>78971430</v>
      </c>
      <c r="F170" s="477">
        <v>0</v>
      </c>
      <c r="G170" s="477">
        <v>91534436</v>
      </c>
      <c r="H170" s="477">
        <v>42789555</v>
      </c>
      <c r="I170" s="470">
        <v>3</v>
      </c>
      <c r="J170" s="470">
        <v>2</v>
      </c>
      <c r="K170" s="470">
        <v>1</v>
      </c>
      <c r="L170" s="470">
        <v>0</v>
      </c>
      <c r="M170" s="470">
        <v>1</v>
      </c>
      <c r="N170" s="463" t="s">
        <v>4568</v>
      </c>
    </row>
    <row r="171" spans="1:14" x14ac:dyDescent="0.35">
      <c r="A171" s="474" t="s">
        <v>973</v>
      </c>
      <c r="B171" s="474" t="s">
        <v>9909</v>
      </c>
      <c r="C171" s="477">
        <v>6423570</v>
      </c>
      <c r="D171" s="477">
        <v>0</v>
      </c>
      <c r="E171" s="477">
        <v>4352557</v>
      </c>
      <c r="F171" s="477">
        <v>0</v>
      </c>
      <c r="G171" s="477">
        <v>4352557</v>
      </c>
      <c r="H171" s="477">
        <v>7133115</v>
      </c>
      <c r="I171" s="470">
        <v>869</v>
      </c>
      <c r="J171" s="470">
        <v>400</v>
      </c>
      <c r="K171" s="470">
        <v>469</v>
      </c>
      <c r="L171" s="470">
        <v>56</v>
      </c>
      <c r="M171" s="470">
        <v>6</v>
      </c>
      <c r="N171" s="463" t="s">
        <v>8201</v>
      </c>
    </row>
    <row r="172" spans="1:14" x14ac:dyDescent="0.35">
      <c r="A172" s="474" t="s">
        <v>14307</v>
      </c>
      <c r="B172" s="474" t="s">
        <v>8248</v>
      </c>
      <c r="C172" s="477">
        <v>3793856</v>
      </c>
      <c r="D172" s="477">
        <v>0</v>
      </c>
      <c r="E172" s="477">
        <v>3780155</v>
      </c>
      <c r="F172" s="477">
        <v>0</v>
      </c>
      <c r="G172" s="477">
        <v>-11489629</v>
      </c>
      <c r="H172" s="477">
        <v>19638932</v>
      </c>
      <c r="I172" s="470">
        <v>10</v>
      </c>
      <c r="J172" s="470">
        <v>3</v>
      </c>
      <c r="K172" s="470">
        <v>7</v>
      </c>
      <c r="L172" s="470">
        <v>40</v>
      </c>
      <c r="M172" s="470">
        <v>0</v>
      </c>
      <c r="N172" s="463" t="s">
        <v>3500</v>
      </c>
    </row>
    <row r="173" spans="1:14" ht="26" x14ac:dyDescent="0.35">
      <c r="A173" s="474" t="s">
        <v>3151</v>
      </c>
      <c r="B173" s="474" t="s">
        <v>796</v>
      </c>
      <c r="C173" s="479">
        <v>2022949</v>
      </c>
      <c r="D173" s="479">
        <v>0</v>
      </c>
      <c r="E173" s="479">
        <v>118000</v>
      </c>
      <c r="F173" s="479">
        <v>0</v>
      </c>
      <c r="G173" s="479">
        <v>1912438</v>
      </c>
      <c r="H173" s="479">
        <v>421989</v>
      </c>
      <c r="I173" s="470">
        <v>56</v>
      </c>
      <c r="J173" s="470">
        <v>21</v>
      </c>
      <c r="K173" s="470">
        <v>35</v>
      </c>
      <c r="L173" s="470">
        <v>4</v>
      </c>
      <c r="M173" s="470">
        <v>1</v>
      </c>
      <c r="N173" s="463" t="s">
        <v>3500</v>
      </c>
    </row>
    <row r="174" spans="1:14" x14ac:dyDescent="0.35">
      <c r="A174" s="474" t="s">
        <v>4961</v>
      </c>
      <c r="B174" s="474" t="s">
        <v>2698</v>
      </c>
      <c r="C174" s="477">
        <v>25412322</v>
      </c>
      <c r="D174" s="477">
        <v>0</v>
      </c>
      <c r="E174" s="477">
        <v>2401028</v>
      </c>
      <c r="F174" s="477">
        <v>0</v>
      </c>
      <c r="G174" s="477">
        <v>24983198</v>
      </c>
      <c r="H174" s="477">
        <v>25970747</v>
      </c>
      <c r="I174" s="470">
        <v>8</v>
      </c>
      <c r="J174" s="470">
        <v>6</v>
      </c>
      <c r="K174" s="470">
        <v>2</v>
      </c>
      <c r="L174" s="470">
        <v>2</v>
      </c>
      <c r="M174" s="470">
        <v>0</v>
      </c>
      <c r="N174" s="463" t="s">
        <v>3517</v>
      </c>
    </row>
    <row r="175" spans="1:14" ht="26" x14ac:dyDescent="0.35">
      <c r="A175" s="474" t="s">
        <v>3112</v>
      </c>
      <c r="B175" s="474" t="s">
        <v>3964</v>
      </c>
      <c r="C175" s="477">
        <v>1009389</v>
      </c>
      <c r="D175" s="477">
        <v>0</v>
      </c>
      <c r="E175" s="477">
        <v>547425</v>
      </c>
      <c r="F175" s="477">
        <v>0</v>
      </c>
      <c r="G175" s="477">
        <v>1329529</v>
      </c>
      <c r="H175" s="477">
        <v>721759</v>
      </c>
      <c r="I175" s="470">
        <v>3</v>
      </c>
      <c r="J175" s="470">
        <v>2</v>
      </c>
      <c r="K175" s="470">
        <v>1</v>
      </c>
      <c r="L175" s="470">
        <v>10</v>
      </c>
      <c r="M175" s="470">
        <v>0</v>
      </c>
      <c r="N175" s="463" t="s">
        <v>3500</v>
      </c>
    </row>
    <row r="176" spans="1:14" x14ac:dyDescent="0.35">
      <c r="A176" s="474" t="s">
        <v>4963</v>
      </c>
      <c r="B176" s="474" t="s">
        <v>3939</v>
      </c>
      <c r="C176" s="479">
        <v>585122.07999999996</v>
      </c>
      <c r="D176" s="479">
        <v>0</v>
      </c>
      <c r="E176" s="479">
        <v>585122.07999999996</v>
      </c>
      <c r="F176" s="479">
        <v>0</v>
      </c>
      <c r="G176" s="479">
        <v>443032.08</v>
      </c>
      <c r="H176" s="479">
        <v>30000</v>
      </c>
      <c r="I176" s="470">
        <v>2</v>
      </c>
      <c r="J176" s="470">
        <v>0</v>
      </c>
      <c r="K176" s="470">
        <v>2</v>
      </c>
      <c r="L176" s="470">
        <v>4</v>
      </c>
      <c r="M176" s="470">
        <v>1</v>
      </c>
      <c r="N176" s="463" t="s">
        <v>3500</v>
      </c>
    </row>
    <row r="177" spans="1:14" ht="26" x14ac:dyDescent="0.35">
      <c r="A177" s="474" t="s">
        <v>8085</v>
      </c>
      <c r="B177" s="474" t="s">
        <v>3611</v>
      </c>
      <c r="C177" s="477">
        <v>131974.35</v>
      </c>
      <c r="D177" s="477">
        <v>0</v>
      </c>
      <c r="E177" s="477">
        <v>9327</v>
      </c>
      <c r="F177" s="477">
        <v>0</v>
      </c>
      <c r="G177" s="477">
        <v>178494.32</v>
      </c>
      <c r="H177" s="477">
        <v>124832</v>
      </c>
      <c r="I177" s="470">
        <v>4</v>
      </c>
      <c r="J177" s="470">
        <v>2</v>
      </c>
      <c r="K177" s="470">
        <v>2</v>
      </c>
      <c r="L177" s="470">
        <v>0</v>
      </c>
      <c r="M177" s="470">
        <v>0</v>
      </c>
      <c r="N177" s="463" t="s">
        <v>3500</v>
      </c>
    </row>
    <row r="178" spans="1:14" x14ac:dyDescent="0.35">
      <c r="A178" s="475" t="s">
        <v>107</v>
      </c>
      <c r="B178" s="475" t="s">
        <v>10109</v>
      </c>
      <c r="C178" s="478">
        <v>423724890</v>
      </c>
      <c r="D178" s="478">
        <v>0</v>
      </c>
      <c r="E178" s="478">
        <v>87525850</v>
      </c>
      <c r="F178" s="478">
        <v>0</v>
      </c>
      <c r="G178" s="478">
        <v>2195484757</v>
      </c>
      <c r="H178" s="478">
        <v>2388585292</v>
      </c>
      <c r="I178" s="488">
        <v>35</v>
      </c>
      <c r="J178" s="488">
        <v>31</v>
      </c>
      <c r="K178" s="488">
        <v>4</v>
      </c>
      <c r="L178" s="488">
        <v>0</v>
      </c>
      <c r="M178" s="488">
        <v>4</v>
      </c>
      <c r="N178" s="486" t="s">
        <v>8222</v>
      </c>
    </row>
    <row r="179" spans="1:14" x14ac:dyDescent="0.35">
      <c r="A179" s="474" t="s">
        <v>870</v>
      </c>
      <c r="B179" s="474" t="s">
        <v>3596</v>
      </c>
      <c r="C179" s="477">
        <v>0</v>
      </c>
      <c r="D179" s="477">
        <v>0</v>
      </c>
      <c r="E179" s="477">
        <v>0</v>
      </c>
      <c r="F179" s="477">
        <v>0</v>
      </c>
      <c r="G179" s="477">
        <v>-111866073</v>
      </c>
      <c r="H179" s="477"/>
      <c r="I179" s="470">
        <v>15</v>
      </c>
      <c r="J179" s="470">
        <v>13</v>
      </c>
      <c r="K179" s="470">
        <v>2</v>
      </c>
      <c r="L179" s="470">
        <v>0</v>
      </c>
      <c r="M179" s="470">
        <v>1</v>
      </c>
      <c r="N179" s="463" t="s">
        <v>3790</v>
      </c>
    </row>
    <row r="180" spans="1:14" x14ac:dyDescent="0.35">
      <c r="A180" s="474" t="s">
        <v>3197</v>
      </c>
      <c r="B180" s="474" t="s">
        <v>3961</v>
      </c>
      <c r="C180" s="479">
        <v>6884665</v>
      </c>
      <c r="D180" s="479">
        <v>0</v>
      </c>
      <c r="E180" s="479">
        <v>5014913</v>
      </c>
      <c r="F180" s="479">
        <v>0</v>
      </c>
      <c r="G180" s="479">
        <v>5574923</v>
      </c>
      <c r="H180" s="479">
        <v>6098492</v>
      </c>
      <c r="I180" s="470">
        <v>4</v>
      </c>
      <c r="J180" s="470">
        <v>2</v>
      </c>
      <c r="K180" s="470">
        <v>2</v>
      </c>
      <c r="L180" s="470">
        <v>4</v>
      </c>
      <c r="M180" s="470">
        <v>1</v>
      </c>
      <c r="N180" s="463" t="s">
        <v>3500</v>
      </c>
    </row>
    <row r="181" spans="1:14" x14ac:dyDescent="0.35">
      <c r="A181" s="474" t="s">
        <v>1384</v>
      </c>
      <c r="B181" s="474" t="s">
        <v>3806</v>
      </c>
      <c r="C181" s="477">
        <v>6626574</v>
      </c>
      <c r="D181" s="477">
        <v>0</v>
      </c>
      <c r="E181" s="477">
        <v>164862</v>
      </c>
      <c r="F181" s="477">
        <v>0</v>
      </c>
      <c r="G181" s="477">
        <v>4584796</v>
      </c>
      <c r="H181" s="477">
        <v>4815465</v>
      </c>
      <c r="I181" s="470">
        <v>7</v>
      </c>
      <c r="J181" s="470">
        <v>5</v>
      </c>
      <c r="K181" s="470">
        <v>2</v>
      </c>
      <c r="L181" s="470">
        <v>0</v>
      </c>
      <c r="M181" s="470">
        <v>0</v>
      </c>
      <c r="N181" s="463" t="s">
        <v>8201</v>
      </c>
    </row>
    <row r="182" spans="1:14" x14ac:dyDescent="0.35">
      <c r="A182" s="474" t="s">
        <v>1645</v>
      </c>
      <c r="B182" s="474" t="s">
        <v>1610</v>
      </c>
      <c r="C182" s="479">
        <v>17050453</v>
      </c>
      <c r="D182" s="479">
        <v>0</v>
      </c>
      <c r="E182" s="479">
        <v>0</v>
      </c>
      <c r="F182" s="479">
        <v>0</v>
      </c>
      <c r="G182" s="479">
        <v>-17592954</v>
      </c>
      <c r="H182" s="479">
        <v>2841149</v>
      </c>
      <c r="I182" s="470">
        <v>3</v>
      </c>
      <c r="J182" s="470">
        <v>1</v>
      </c>
      <c r="K182" s="470">
        <v>2</v>
      </c>
      <c r="L182" s="470">
        <v>0</v>
      </c>
      <c r="M182" s="470">
        <v>0</v>
      </c>
      <c r="N182" s="463" t="s">
        <v>4568</v>
      </c>
    </row>
    <row r="183" spans="1:14" x14ac:dyDescent="0.35">
      <c r="A183" s="474" t="s">
        <v>832</v>
      </c>
      <c r="B183" s="474" t="s">
        <v>13188</v>
      </c>
      <c r="C183" s="477">
        <v>18550629</v>
      </c>
      <c r="D183" s="477">
        <v>0</v>
      </c>
      <c r="E183" s="477">
        <v>2679104</v>
      </c>
      <c r="F183" s="477">
        <v>0</v>
      </c>
      <c r="G183" s="477">
        <v>18737344</v>
      </c>
      <c r="H183" s="477">
        <v>168685</v>
      </c>
      <c r="I183" s="469">
        <v>15</v>
      </c>
      <c r="J183" s="469">
        <v>7</v>
      </c>
      <c r="K183" s="469">
        <v>8</v>
      </c>
      <c r="L183" s="469">
        <v>50</v>
      </c>
      <c r="M183" s="469">
        <v>0</v>
      </c>
      <c r="N183" s="463" t="s">
        <v>8201</v>
      </c>
    </row>
    <row r="184" spans="1:14" x14ac:dyDescent="0.35">
      <c r="A184" s="474" t="s">
        <v>3006</v>
      </c>
      <c r="B184" s="474" t="s">
        <v>3851</v>
      </c>
      <c r="C184" s="477">
        <v>1324853</v>
      </c>
      <c r="D184" s="477">
        <v>0</v>
      </c>
      <c r="E184" s="477">
        <v>2510583.7799999998</v>
      </c>
      <c r="F184" s="477">
        <v>0</v>
      </c>
      <c r="G184" s="477">
        <v>-3213550.24</v>
      </c>
      <c r="H184" s="477">
        <v>-1695669</v>
      </c>
      <c r="I184" s="469">
        <v>3</v>
      </c>
      <c r="J184" s="469">
        <v>1</v>
      </c>
      <c r="K184" s="469">
        <v>2</v>
      </c>
      <c r="L184" s="469">
        <v>48</v>
      </c>
      <c r="M184" s="469">
        <v>1</v>
      </c>
      <c r="N184" s="463" t="s">
        <v>3500</v>
      </c>
    </row>
    <row r="185" spans="1:14" ht="39" x14ac:dyDescent="0.35">
      <c r="A185" s="474" t="s">
        <v>1639</v>
      </c>
      <c r="B185" s="474" t="s">
        <v>8962</v>
      </c>
      <c r="C185" s="479">
        <v>37341335</v>
      </c>
      <c r="D185" s="479">
        <v>0</v>
      </c>
      <c r="E185" s="479">
        <v>2365645</v>
      </c>
      <c r="F185" s="479">
        <v>0</v>
      </c>
      <c r="G185" s="479">
        <v>51405800</v>
      </c>
      <c r="H185" s="479">
        <v>326882163</v>
      </c>
      <c r="I185" s="470">
        <v>300</v>
      </c>
      <c r="J185" s="470">
        <v>80</v>
      </c>
      <c r="K185" s="470">
        <v>220</v>
      </c>
      <c r="L185" s="470" t="s">
        <v>12215</v>
      </c>
      <c r="M185" s="470">
        <v>2</v>
      </c>
      <c r="N185" s="463" t="s">
        <v>4568</v>
      </c>
    </row>
    <row r="186" spans="1:14" x14ac:dyDescent="0.35">
      <c r="A186" s="474" t="s">
        <v>4968</v>
      </c>
      <c r="B186" s="474" t="s">
        <v>3674</v>
      </c>
      <c r="C186" s="477">
        <v>483772</v>
      </c>
      <c r="D186" s="477">
        <v>0</v>
      </c>
      <c r="E186" s="477">
        <v>0</v>
      </c>
      <c r="F186" s="477">
        <v>0</v>
      </c>
      <c r="G186" s="477">
        <v>388036.59</v>
      </c>
      <c r="H186" s="477">
        <v>0</v>
      </c>
      <c r="I186" s="470">
        <v>4</v>
      </c>
      <c r="J186" s="470">
        <v>3</v>
      </c>
      <c r="K186" s="470">
        <v>1</v>
      </c>
      <c r="L186" s="470">
        <v>0</v>
      </c>
      <c r="M186" s="470">
        <v>0</v>
      </c>
      <c r="N186" s="463" t="s">
        <v>3500</v>
      </c>
    </row>
    <row r="187" spans="1:14" x14ac:dyDescent="0.35">
      <c r="A187" s="474" t="s">
        <v>2030</v>
      </c>
      <c r="B187" s="474" t="s">
        <v>12409</v>
      </c>
      <c r="C187" s="479">
        <v>356500</v>
      </c>
      <c r="D187" s="479">
        <v>0</v>
      </c>
      <c r="E187" s="479">
        <v>356500</v>
      </c>
      <c r="F187" s="479">
        <v>0</v>
      </c>
      <c r="G187" s="479">
        <v>356500</v>
      </c>
      <c r="H187" s="479">
        <v>0</v>
      </c>
      <c r="I187" s="470">
        <v>4</v>
      </c>
      <c r="J187" s="470">
        <v>1</v>
      </c>
      <c r="K187" s="470">
        <v>3</v>
      </c>
      <c r="L187" s="470">
        <v>10</v>
      </c>
      <c r="M187" s="470">
        <v>0</v>
      </c>
      <c r="N187" s="463" t="s">
        <v>3500</v>
      </c>
    </row>
    <row r="188" spans="1:14" x14ac:dyDescent="0.35">
      <c r="A188" s="474" t="s">
        <v>1824</v>
      </c>
      <c r="B188" s="474" t="s">
        <v>8499</v>
      </c>
      <c r="C188" s="477">
        <v>30760950</v>
      </c>
      <c r="D188" s="477">
        <v>0</v>
      </c>
      <c r="E188" s="477">
        <v>23138612</v>
      </c>
      <c r="F188" s="477">
        <v>0</v>
      </c>
      <c r="G188" s="477">
        <v>25002676</v>
      </c>
      <c r="H188" s="477">
        <v>7561322</v>
      </c>
      <c r="I188" s="470">
        <v>0</v>
      </c>
      <c r="J188" s="470">
        <v>0</v>
      </c>
      <c r="K188" s="470">
        <v>0</v>
      </c>
      <c r="L188" s="470">
        <v>5</v>
      </c>
      <c r="M188" s="470">
        <v>1</v>
      </c>
      <c r="N188" s="463" t="s">
        <v>4568</v>
      </c>
    </row>
    <row r="189" spans="1:14" ht="26" x14ac:dyDescent="0.35">
      <c r="A189" s="474" t="s">
        <v>43</v>
      </c>
      <c r="B189" s="474" t="s">
        <v>3982</v>
      </c>
      <c r="C189" s="479">
        <v>5354322</v>
      </c>
      <c r="D189" s="479">
        <v>0</v>
      </c>
      <c r="E189" s="479">
        <v>3880</v>
      </c>
      <c r="F189" s="479">
        <v>0</v>
      </c>
      <c r="G189" s="479">
        <v>4984953</v>
      </c>
      <c r="H189" s="479">
        <v>10072573</v>
      </c>
      <c r="I189" s="470">
        <v>50</v>
      </c>
      <c r="J189" s="470">
        <v>12</v>
      </c>
      <c r="K189" s="470">
        <v>38</v>
      </c>
      <c r="L189" s="470">
        <v>11</v>
      </c>
      <c r="M189" s="470">
        <v>0</v>
      </c>
      <c r="N189" s="463" t="s">
        <v>8201</v>
      </c>
    </row>
    <row r="190" spans="1:14" ht="26" x14ac:dyDescent="0.35">
      <c r="A190" s="474" t="s">
        <v>694</v>
      </c>
      <c r="B190" s="474" t="s">
        <v>692</v>
      </c>
      <c r="C190" s="477">
        <v>210000</v>
      </c>
      <c r="D190" s="477">
        <v>0</v>
      </c>
      <c r="E190" s="477">
        <v>230000</v>
      </c>
      <c r="F190" s="477">
        <v>0</v>
      </c>
      <c r="G190" s="477">
        <v>230000</v>
      </c>
      <c r="H190" s="477">
        <v>0</v>
      </c>
      <c r="I190" s="470">
        <v>4</v>
      </c>
      <c r="J190" s="470">
        <v>2</v>
      </c>
      <c r="K190" s="470">
        <v>2</v>
      </c>
      <c r="L190" s="470">
        <v>1</v>
      </c>
      <c r="M190" s="470">
        <v>1</v>
      </c>
      <c r="N190" s="463" t="s">
        <v>3500</v>
      </c>
    </row>
    <row r="191" spans="1:14" x14ac:dyDescent="0.35">
      <c r="A191" s="474" t="s">
        <v>3108</v>
      </c>
      <c r="B191" s="474" t="s">
        <v>2133</v>
      </c>
      <c r="C191" s="479">
        <v>0</v>
      </c>
      <c r="D191" s="479">
        <v>0</v>
      </c>
      <c r="E191" s="479">
        <v>0</v>
      </c>
      <c r="F191" s="479">
        <v>0</v>
      </c>
      <c r="G191" s="479">
        <v>0</v>
      </c>
      <c r="H191" s="479">
        <v>719047</v>
      </c>
      <c r="I191" s="470">
        <v>6</v>
      </c>
      <c r="J191" s="470">
        <v>0</v>
      </c>
      <c r="K191" s="470">
        <v>6</v>
      </c>
      <c r="L191" s="470">
        <v>0</v>
      </c>
      <c r="M191" s="470">
        <v>0</v>
      </c>
      <c r="N191" s="463" t="s">
        <v>3500</v>
      </c>
    </row>
    <row r="192" spans="1:14" x14ac:dyDescent="0.35">
      <c r="A192" s="474" t="s">
        <v>3105</v>
      </c>
      <c r="B192" s="474" t="s">
        <v>597</v>
      </c>
      <c r="C192" s="477">
        <v>12736040</v>
      </c>
      <c r="D192" s="477">
        <v>0</v>
      </c>
      <c r="E192" s="477">
        <v>7687445</v>
      </c>
      <c r="F192" s="477">
        <v>0</v>
      </c>
      <c r="G192" s="477">
        <v>7687445</v>
      </c>
      <c r="H192" s="477">
        <v>3935108</v>
      </c>
      <c r="I192" s="469">
        <v>2</v>
      </c>
      <c r="J192" s="469">
        <v>1</v>
      </c>
      <c r="K192" s="469">
        <v>1</v>
      </c>
      <c r="L192" s="469">
        <v>0</v>
      </c>
      <c r="M192" s="469">
        <v>0</v>
      </c>
      <c r="N192" s="463" t="s">
        <v>8201</v>
      </c>
    </row>
    <row r="193" spans="1:14" x14ac:dyDescent="0.35">
      <c r="A193" s="474" t="s">
        <v>8101</v>
      </c>
      <c r="B193" s="474" t="s">
        <v>4086</v>
      </c>
      <c r="C193" s="479">
        <v>13000</v>
      </c>
      <c r="D193" s="479">
        <v>0</v>
      </c>
      <c r="E193" s="479">
        <v>15740</v>
      </c>
      <c r="F193" s="479">
        <v>0</v>
      </c>
      <c r="G193" s="479">
        <v>-49730</v>
      </c>
      <c r="H193" s="479">
        <v>39121</v>
      </c>
      <c r="I193" s="470">
        <v>14</v>
      </c>
      <c r="J193" s="470">
        <v>2</v>
      </c>
      <c r="K193" s="470">
        <v>12</v>
      </c>
      <c r="L193" s="470">
        <v>7</v>
      </c>
      <c r="M193" s="470">
        <v>2</v>
      </c>
      <c r="N193" s="463" t="s">
        <v>3500</v>
      </c>
    </row>
    <row r="194" spans="1:14" ht="26" x14ac:dyDescent="0.35">
      <c r="A194" s="474" t="s">
        <v>3152</v>
      </c>
      <c r="B194" s="474" t="s">
        <v>8802</v>
      </c>
      <c r="C194" s="477">
        <v>3000000</v>
      </c>
      <c r="D194" s="477">
        <v>0</v>
      </c>
      <c r="E194" s="477">
        <v>2325291.89</v>
      </c>
      <c r="F194" s="477">
        <v>0</v>
      </c>
      <c r="G194" s="477">
        <v>2540524.6800000002</v>
      </c>
      <c r="H194" s="477">
        <v>2200847</v>
      </c>
      <c r="I194" s="470">
        <v>5</v>
      </c>
      <c r="J194" s="470">
        <v>5</v>
      </c>
      <c r="K194" s="470">
        <v>0</v>
      </c>
      <c r="L194" s="470">
        <v>0</v>
      </c>
      <c r="M194" s="470">
        <v>0</v>
      </c>
      <c r="N194" s="463" t="s">
        <v>3500</v>
      </c>
    </row>
    <row r="195" spans="1:14" x14ac:dyDescent="0.35">
      <c r="A195" s="474" t="s">
        <v>1874</v>
      </c>
      <c r="B195" s="474" t="s">
        <v>13383</v>
      </c>
      <c r="C195" s="477">
        <v>46362900</v>
      </c>
      <c r="D195" s="477">
        <v>0</v>
      </c>
      <c r="E195" s="477">
        <v>0</v>
      </c>
      <c r="F195" s="477">
        <v>0</v>
      </c>
      <c r="G195" s="477">
        <v>45692744</v>
      </c>
      <c r="H195" s="477">
        <v>7333076</v>
      </c>
      <c r="I195" s="470">
        <v>2</v>
      </c>
      <c r="J195" s="470">
        <v>2</v>
      </c>
      <c r="K195" s="470">
        <v>0</v>
      </c>
      <c r="L195" s="470">
        <v>0</v>
      </c>
      <c r="M195" s="470">
        <v>0</v>
      </c>
      <c r="N195" s="463" t="s">
        <v>4568</v>
      </c>
    </row>
    <row r="196" spans="1:14" x14ac:dyDescent="0.35">
      <c r="A196" s="474" t="s">
        <v>1439</v>
      </c>
      <c r="B196" s="474" t="s">
        <v>9732</v>
      </c>
      <c r="C196" s="479">
        <v>11085520.59</v>
      </c>
      <c r="D196" s="479">
        <v>0</v>
      </c>
      <c r="E196" s="479">
        <v>3024059.88</v>
      </c>
      <c r="F196" s="479">
        <v>0</v>
      </c>
      <c r="G196" s="479">
        <v>9137594.7599999998</v>
      </c>
      <c r="H196" s="479">
        <v>5851247.2800000003</v>
      </c>
      <c r="I196" s="470">
        <v>3</v>
      </c>
      <c r="J196" s="470">
        <v>1</v>
      </c>
      <c r="K196" s="470">
        <v>2</v>
      </c>
      <c r="L196" s="470">
        <v>30</v>
      </c>
      <c r="M196" s="470">
        <v>0</v>
      </c>
      <c r="N196" s="463" t="s">
        <v>8201</v>
      </c>
    </row>
    <row r="197" spans="1:14" x14ac:dyDescent="0.35">
      <c r="A197" s="474" t="s">
        <v>270</v>
      </c>
      <c r="B197" s="474" t="s">
        <v>8315</v>
      </c>
      <c r="C197" s="477">
        <v>1276200</v>
      </c>
      <c r="D197" s="477">
        <v>0</v>
      </c>
      <c r="E197" s="477">
        <v>1276200</v>
      </c>
      <c r="F197" s="477">
        <v>0</v>
      </c>
      <c r="G197" s="477">
        <v>-1577913</v>
      </c>
      <c r="H197" s="477">
        <v>271753</v>
      </c>
      <c r="I197" s="470">
        <v>38</v>
      </c>
      <c r="J197" s="470">
        <v>12</v>
      </c>
      <c r="K197" s="470">
        <v>26</v>
      </c>
      <c r="L197" s="470">
        <v>0</v>
      </c>
      <c r="M197" s="470">
        <v>0</v>
      </c>
      <c r="N197" s="463" t="s">
        <v>3500</v>
      </c>
    </row>
    <row r="198" spans="1:14" x14ac:dyDescent="0.35">
      <c r="A198" s="474" t="s">
        <v>8105</v>
      </c>
      <c r="B198" s="474" t="s">
        <v>12744</v>
      </c>
      <c r="C198" s="479">
        <v>1211235.83</v>
      </c>
      <c r="D198" s="479">
        <v>0</v>
      </c>
      <c r="E198" s="479">
        <v>454018</v>
      </c>
      <c r="F198" s="479">
        <v>0</v>
      </c>
      <c r="G198" s="479">
        <v>-1212422.98</v>
      </c>
      <c r="H198" s="479">
        <v>56929.85</v>
      </c>
      <c r="I198" s="470">
        <v>4</v>
      </c>
      <c r="J198" s="470">
        <v>1</v>
      </c>
      <c r="K198" s="470">
        <v>3</v>
      </c>
      <c r="L198" s="470">
        <v>4</v>
      </c>
      <c r="M198" s="470">
        <v>0</v>
      </c>
      <c r="N198" s="463" t="s">
        <v>3500</v>
      </c>
    </row>
    <row r="199" spans="1:14" ht="26" x14ac:dyDescent="0.35">
      <c r="A199" s="474" t="s">
        <v>13021</v>
      </c>
      <c r="B199" s="474" t="s">
        <v>2217</v>
      </c>
      <c r="C199" s="477">
        <v>69000</v>
      </c>
      <c r="D199" s="477">
        <v>0</v>
      </c>
      <c r="E199" s="477">
        <v>0</v>
      </c>
      <c r="F199" s="477">
        <v>0</v>
      </c>
      <c r="G199" s="477">
        <v>52240</v>
      </c>
      <c r="H199" s="477">
        <v>61800</v>
      </c>
      <c r="I199" s="469">
        <v>7</v>
      </c>
      <c r="J199" s="469">
        <v>3</v>
      </c>
      <c r="K199" s="469">
        <v>4</v>
      </c>
      <c r="L199" s="469">
        <v>0</v>
      </c>
      <c r="M199" s="469">
        <v>0</v>
      </c>
      <c r="N199" s="463" t="s">
        <v>3500</v>
      </c>
    </row>
    <row r="200" spans="1:14" ht="26" x14ac:dyDescent="0.35">
      <c r="A200" s="474" t="s">
        <v>3021</v>
      </c>
      <c r="B200" s="474" t="s">
        <v>3682</v>
      </c>
      <c r="C200" s="477">
        <v>377950</v>
      </c>
      <c r="D200" s="477">
        <v>0</v>
      </c>
      <c r="E200" s="477">
        <v>53000</v>
      </c>
      <c r="F200" s="477">
        <v>0</v>
      </c>
      <c r="G200" s="477">
        <v>376797</v>
      </c>
      <c r="H200" s="477">
        <v>0</v>
      </c>
      <c r="I200" s="469">
        <v>3</v>
      </c>
      <c r="J200" s="469">
        <v>1</v>
      </c>
      <c r="K200" s="469">
        <v>2</v>
      </c>
      <c r="L200" s="469">
        <v>0</v>
      </c>
      <c r="M200" s="469">
        <v>0</v>
      </c>
      <c r="N200" s="463" t="s">
        <v>3500</v>
      </c>
    </row>
    <row r="201" spans="1:14" ht="26" x14ac:dyDescent="0.35">
      <c r="A201" s="474" t="s">
        <v>1082</v>
      </c>
      <c r="B201" s="474" t="s">
        <v>3897</v>
      </c>
      <c r="C201" s="477">
        <v>7208</v>
      </c>
      <c r="D201" s="477">
        <v>0</v>
      </c>
      <c r="E201" s="477">
        <v>9569</v>
      </c>
      <c r="F201" s="477">
        <v>0</v>
      </c>
      <c r="G201" s="477">
        <v>6000</v>
      </c>
      <c r="H201" s="477">
        <v>14816</v>
      </c>
      <c r="I201" s="469">
        <v>3</v>
      </c>
      <c r="J201" s="469">
        <v>1</v>
      </c>
      <c r="K201" s="469">
        <v>2</v>
      </c>
      <c r="L201" s="469">
        <v>12</v>
      </c>
      <c r="M201" s="469">
        <v>1</v>
      </c>
      <c r="N201" s="463" t="s">
        <v>3500</v>
      </c>
    </row>
    <row r="202" spans="1:14" ht="26" x14ac:dyDescent="0.35">
      <c r="A202" s="474" t="s">
        <v>8106</v>
      </c>
      <c r="B202" s="474" t="s">
        <v>3875</v>
      </c>
      <c r="C202" s="477">
        <v>569800</v>
      </c>
      <c r="D202" s="477">
        <v>0</v>
      </c>
      <c r="E202" s="477">
        <v>318800</v>
      </c>
      <c r="F202" s="477">
        <v>0</v>
      </c>
      <c r="G202" s="477">
        <v>521362</v>
      </c>
      <c r="H202" s="477">
        <v>48438</v>
      </c>
      <c r="I202" s="470">
        <v>30</v>
      </c>
      <c r="J202" s="470">
        <v>8</v>
      </c>
      <c r="K202" s="470">
        <v>22</v>
      </c>
      <c r="L202" s="470">
        <v>15</v>
      </c>
      <c r="M202" s="470">
        <v>1</v>
      </c>
      <c r="N202" s="487" t="s">
        <v>3500</v>
      </c>
    </row>
    <row r="203" spans="1:14" x14ac:dyDescent="0.35">
      <c r="A203" s="474" t="s">
        <v>127</v>
      </c>
      <c r="B203" s="474" t="s">
        <v>8501</v>
      </c>
      <c r="C203" s="477">
        <v>153021025</v>
      </c>
      <c r="D203" s="477">
        <v>0</v>
      </c>
      <c r="E203" s="477">
        <v>150765448</v>
      </c>
      <c r="F203" s="477">
        <v>0</v>
      </c>
      <c r="G203" s="477">
        <v>150765448</v>
      </c>
      <c r="H203" s="477">
        <v>46664977</v>
      </c>
      <c r="I203" s="470">
        <v>10</v>
      </c>
      <c r="J203" s="470">
        <v>3</v>
      </c>
      <c r="K203" s="470">
        <v>7</v>
      </c>
      <c r="L203" s="470">
        <v>9</v>
      </c>
      <c r="M203" s="470">
        <v>1</v>
      </c>
      <c r="N203" s="463" t="s">
        <v>4568</v>
      </c>
    </row>
    <row r="204" spans="1:14" x14ac:dyDescent="0.35">
      <c r="A204" s="474" t="s">
        <v>1086</v>
      </c>
      <c r="B204" s="474" t="s">
        <v>9735</v>
      </c>
      <c r="C204" s="479">
        <v>825179</v>
      </c>
      <c r="D204" s="479">
        <v>0</v>
      </c>
      <c r="E204" s="479">
        <v>974913</v>
      </c>
      <c r="F204" s="479">
        <v>0</v>
      </c>
      <c r="G204" s="479">
        <v>7452469</v>
      </c>
      <c r="H204" s="479">
        <v>28946460</v>
      </c>
      <c r="I204" s="470">
        <v>5</v>
      </c>
      <c r="J204" s="470">
        <v>0</v>
      </c>
      <c r="K204" s="470">
        <v>5</v>
      </c>
      <c r="L204" s="470">
        <v>25</v>
      </c>
      <c r="M204" s="470">
        <v>0</v>
      </c>
      <c r="N204" s="463" t="s">
        <v>8201</v>
      </c>
    </row>
    <row r="205" spans="1:14" ht="42" x14ac:dyDescent="0.35">
      <c r="A205" s="474" t="s">
        <v>16757</v>
      </c>
      <c r="B205" s="474" t="s">
        <v>12911</v>
      </c>
      <c r="C205" s="477">
        <v>162941142</v>
      </c>
      <c r="D205" s="477">
        <v>0</v>
      </c>
      <c r="E205" s="477">
        <v>141716761</v>
      </c>
      <c r="F205" s="477">
        <v>0</v>
      </c>
      <c r="G205" s="477">
        <v>191602275</v>
      </c>
      <c r="H205" s="477">
        <v>1366819485</v>
      </c>
      <c r="I205" s="470">
        <v>0</v>
      </c>
      <c r="J205" s="470">
        <v>0</v>
      </c>
      <c r="K205" s="470">
        <v>0</v>
      </c>
      <c r="L205" s="470">
        <v>45</v>
      </c>
      <c r="M205" s="470">
        <v>26</v>
      </c>
      <c r="N205" s="463" t="s">
        <v>4568</v>
      </c>
    </row>
    <row r="206" spans="1:14" ht="26" x14ac:dyDescent="0.35">
      <c r="A206" s="474" t="s">
        <v>3167</v>
      </c>
      <c r="B206" s="474" t="s">
        <v>1248</v>
      </c>
      <c r="C206" s="477">
        <v>285449</v>
      </c>
      <c r="D206" s="477">
        <v>0</v>
      </c>
      <c r="E206" s="477">
        <v>-313436</v>
      </c>
      <c r="F206" s="477">
        <v>0</v>
      </c>
      <c r="G206" s="477">
        <v>-313436</v>
      </c>
      <c r="H206" s="477">
        <v>0</v>
      </c>
      <c r="I206" s="470">
        <v>40</v>
      </c>
      <c r="J206" s="470">
        <v>15</v>
      </c>
      <c r="K206" s="470">
        <v>25</v>
      </c>
      <c r="L206" s="470">
        <v>27</v>
      </c>
      <c r="M206" s="470">
        <v>1</v>
      </c>
      <c r="N206" s="463" t="s">
        <v>3500</v>
      </c>
    </row>
    <row r="207" spans="1:14" x14ac:dyDescent="0.35">
      <c r="A207" s="474" t="s">
        <v>5089</v>
      </c>
      <c r="B207" s="474" t="s">
        <v>13075</v>
      </c>
      <c r="C207" s="479">
        <v>14965700</v>
      </c>
      <c r="D207" s="479">
        <v>0</v>
      </c>
      <c r="E207" s="479">
        <v>-15340966.32</v>
      </c>
      <c r="F207" s="479">
        <v>0</v>
      </c>
      <c r="G207" s="479">
        <v>-15340966.32</v>
      </c>
      <c r="H207" s="479">
        <v>1323361</v>
      </c>
      <c r="I207" s="470">
        <v>68</v>
      </c>
      <c r="J207" s="470">
        <v>48</v>
      </c>
      <c r="K207" s="470">
        <v>20</v>
      </c>
      <c r="L207" s="470">
        <v>68</v>
      </c>
      <c r="M207" s="470">
        <v>0</v>
      </c>
      <c r="N207" s="463" t="s">
        <v>3500</v>
      </c>
    </row>
    <row r="208" spans="1:14" x14ac:dyDescent="0.35">
      <c r="A208" s="474" t="s">
        <v>3081</v>
      </c>
      <c r="B208" s="474" t="s">
        <v>3893</v>
      </c>
      <c r="C208" s="479">
        <v>1695610</v>
      </c>
      <c r="D208" s="479">
        <v>0</v>
      </c>
      <c r="E208" s="479">
        <v>591804.01</v>
      </c>
      <c r="F208" s="479">
        <v>0</v>
      </c>
      <c r="G208" s="479">
        <v>1366396.07</v>
      </c>
      <c r="H208" s="479">
        <v>466577</v>
      </c>
      <c r="I208" s="470">
        <v>4</v>
      </c>
      <c r="J208" s="470">
        <v>1</v>
      </c>
      <c r="K208" s="470">
        <v>3</v>
      </c>
      <c r="L208" s="470">
        <v>3</v>
      </c>
      <c r="M208" s="470">
        <v>0</v>
      </c>
      <c r="N208" s="463" t="s">
        <v>3500</v>
      </c>
    </row>
    <row r="209" spans="1:14" ht="26" x14ac:dyDescent="0.35">
      <c r="A209" s="474" t="s">
        <v>3234</v>
      </c>
      <c r="B209" s="474" t="s">
        <v>4045</v>
      </c>
      <c r="C209" s="477">
        <v>1084000</v>
      </c>
      <c r="D209" s="477">
        <v>0</v>
      </c>
      <c r="E209" s="477">
        <v>350000</v>
      </c>
      <c r="F209" s="477">
        <v>0</v>
      </c>
      <c r="G209" s="477">
        <v>778685</v>
      </c>
      <c r="H209" s="477">
        <v>2252811</v>
      </c>
      <c r="I209" s="470">
        <v>7</v>
      </c>
      <c r="J209" s="470">
        <v>7</v>
      </c>
      <c r="K209" s="470">
        <v>0</v>
      </c>
      <c r="L209" s="470">
        <v>4</v>
      </c>
      <c r="M209" s="470">
        <v>0</v>
      </c>
      <c r="N209" s="463" t="s">
        <v>3500</v>
      </c>
    </row>
    <row r="210" spans="1:14" ht="26" x14ac:dyDescent="0.35">
      <c r="A210" s="474" t="s">
        <v>4993</v>
      </c>
      <c r="B210" s="474" t="s">
        <v>2208</v>
      </c>
      <c r="C210" s="477">
        <v>7226321</v>
      </c>
      <c r="D210" s="477">
        <v>0</v>
      </c>
      <c r="E210" s="477">
        <v>1082911</v>
      </c>
      <c r="F210" s="477">
        <v>0</v>
      </c>
      <c r="G210" s="477">
        <v>3873766</v>
      </c>
      <c r="H210" s="477">
        <v>12816894</v>
      </c>
      <c r="I210" s="469">
        <v>3</v>
      </c>
      <c r="J210" s="469">
        <v>1</v>
      </c>
      <c r="K210" s="469">
        <v>2</v>
      </c>
      <c r="L210" s="469">
        <v>4</v>
      </c>
      <c r="M210" s="469">
        <v>1</v>
      </c>
      <c r="N210" s="463" t="s">
        <v>8201</v>
      </c>
    </row>
    <row r="211" spans="1:14" x14ac:dyDescent="0.35">
      <c r="A211" s="475" t="s">
        <v>1161</v>
      </c>
      <c r="B211" s="475" t="s">
        <v>8242</v>
      </c>
      <c r="C211" s="478">
        <v>77469.55</v>
      </c>
      <c r="D211" s="478">
        <v>0</v>
      </c>
      <c r="E211" s="478">
        <v>29758.12</v>
      </c>
      <c r="F211" s="478">
        <v>0</v>
      </c>
      <c r="G211" s="478">
        <v>-123015.15</v>
      </c>
      <c r="H211" s="478">
        <v>-45969438</v>
      </c>
      <c r="I211" s="488">
        <v>0</v>
      </c>
      <c r="J211" s="488">
        <v>0</v>
      </c>
      <c r="K211" s="488">
        <v>0</v>
      </c>
      <c r="L211" s="488">
        <v>30</v>
      </c>
      <c r="M211" s="488">
        <v>1</v>
      </c>
      <c r="N211" s="486" t="s">
        <v>3500</v>
      </c>
    </row>
    <row r="212" spans="1:14" x14ac:dyDescent="0.35">
      <c r="A212" s="474" t="s">
        <v>4978</v>
      </c>
      <c r="B212" s="474" t="s">
        <v>1000</v>
      </c>
      <c r="C212" s="477">
        <v>0</v>
      </c>
      <c r="D212" s="477">
        <v>0</v>
      </c>
      <c r="E212" s="477">
        <v>0</v>
      </c>
      <c r="F212" s="477">
        <v>0</v>
      </c>
      <c r="G212" s="477">
        <v>-30000</v>
      </c>
      <c r="H212" s="477">
        <v>-30000</v>
      </c>
      <c r="I212" s="469">
        <v>2</v>
      </c>
      <c r="J212" s="469">
        <v>1</v>
      </c>
      <c r="K212" s="469">
        <v>1</v>
      </c>
      <c r="L212" s="469">
        <v>0</v>
      </c>
      <c r="M212" s="469">
        <v>0</v>
      </c>
      <c r="N212" s="463" t="s">
        <v>3500</v>
      </c>
    </row>
    <row r="213" spans="1:14" x14ac:dyDescent="0.35">
      <c r="A213" s="474" t="s">
        <v>1046</v>
      </c>
      <c r="B213" s="474" t="s">
        <v>3907</v>
      </c>
      <c r="C213" s="479">
        <v>134767000</v>
      </c>
      <c r="D213" s="479">
        <v>0</v>
      </c>
      <c r="E213" s="479">
        <v>137754000</v>
      </c>
      <c r="F213" s="479">
        <v>0</v>
      </c>
      <c r="G213" s="479">
        <v>126469393</v>
      </c>
      <c r="H213" s="479">
        <v>50830000</v>
      </c>
      <c r="I213" s="470">
        <v>0</v>
      </c>
      <c r="J213" s="470">
        <v>0</v>
      </c>
      <c r="K213" s="470">
        <v>0</v>
      </c>
      <c r="L213" s="470" t="s">
        <v>11842</v>
      </c>
      <c r="M213" s="470">
        <v>0</v>
      </c>
      <c r="N213" s="463" t="s">
        <v>8222</v>
      </c>
    </row>
    <row r="214" spans="1:14" x14ac:dyDescent="0.35">
      <c r="A214" s="475" t="s">
        <v>691</v>
      </c>
      <c r="B214" s="475" t="s">
        <v>8660</v>
      </c>
      <c r="C214" s="478">
        <v>269324930</v>
      </c>
      <c r="D214" s="478">
        <v>0</v>
      </c>
      <c r="E214" s="478">
        <v>239558214</v>
      </c>
      <c r="F214" s="478">
        <v>0</v>
      </c>
      <c r="G214" s="478">
        <v>239558214</v>
      </c>
      <c r="H214" s="478">
        <v>137568344</v>
      </c>
      <c r="I214" s="488">
        <v>7</v>
      </c>
      <c r="J214" s="488">
        <v>5</v>
      </c>
      <c r="K214" s="488">
        <v>2</v>
      </c>
      <c r="L214" s="488">
        <v>3915</v>
      </c>
      <c r="M214" s="488">
        <v>0</v>
      </c>
      <c r="N214" s="486" t="s">
        <v>4568</v>
      </c>
    </row>
    <row r="215" spans="1:14" x14ac:dyDescent="0.35">
      <c r="A215" s="474" t="s">
        <v>1230</v>
      </c>
      <c r="B215" s="474" t="s">
        <v>1214</v>
      </c>
      <c r="C215" s="479">
        <v>2544000</v>
      </c>
      <c r="D215" s="479">
        <v>0</v>
      </c>
      <c r="E215" s="479">
        <v>1270000</v>
      </c>
      <c r="F215" s="479">
        <v>0</v>
      </c>
      <c r="G215" s="479">
        <v>2340000</v>
      </c>
      <c r="H215" s="479">
        <v>0</v>
      </c>
      <c r="I215" s="470">
        <v>7</v>
      </c>
      <c r="J215" s="470">
        <v>3</v>
      </c>
      <c r="K215" s="470">
        <v>4</v>
      </c>
      <c r="L215" s="470">
        <v>0</v>
      </c>
      <c r="M215" s="470">
        <v>1</v>
      </c>
      <c r="N215" s="463" t="s">
        <v>3500</v>
      </c>
    </row>
    <row r="216" spans="1:14" ht="26" x14ac:dyDescent="0.35">
      <c r="A216" s="474" t="s">
        <v>3214</v>
      </c>
      <c r="B216" s="474" t="s">
        <v>3937</v>
      </c>
      <c r="C216" s="477">
        <v>300000</v>
      </c>
      <c r="D216" s="477">
        <v>0</v>
      </c>
      <c r="E216" s="477">
        <v>-352000</v>
      </c>
      <c r="F216" s="477">
        <v>0</v>
      </c>
      <c r="G216" s="477">
        <v>-405000</v>
      </c>
      <c r="H216" s="477">
        <v>0</v>
      </c>
      <c r="I216" s="469">
        <v>1</v>
      </c>
      <c r="J216" s="469">
        <v>0</v>
      </c>
      <c r="K216" s="469">
        <v>1</v>
      </c>
      <c r="L216" s="469">
        <v>4</v>
      </c>
      <c r="M216" s="469">
        <v>1</v>
      </c>
      <c r="N216" s="463" t="s">
        <v>3500</v>
      </c>
    </row>
    <row r="217" spans="1:14" x14ac:dyDescent="0.35">
      <c r="A217" s="474" t="s">
        <v>3158</v>
      </c>
      <c r="B217" s="474" t="s">
        <v>4000</v>
      </c>
      <c r="C217" s="477">
        <v>72000</v>
      </c>
      <c r="D217" s="477">
        <v>0</v>
      </c>
      <c r="E217" s="477">
        <v>0</v>
      </c>
      <c r="F217" s="477">
        <v>0</v>
      </c>
      <c r="G217" s="477">
        <v>-2062671</v>
      </c>
      <c r="H217" s="477">
        <v>153618</v>
      </c>
      <c r="I217" s="469">
        <v>96</v>
      </c>
      <c r="J217" s="469">
        <v>23</v>
      </c>
      <c r="K217" s="469">
        <v>66</v>
      </c>
      <c r="L217" s="469">
        <v>3</v>
      </c>
      <c r="M217" s="469">
        <v>0</v>
      </c>
      <c r="N217" s="463" t="s">
        <v>3500</v>
      </c>
    </row>
    <row r="218" spans="1:14" x14ac:dyDescent="0.35">
      <c r="A218" s="474" t="s">
        <v>3178</v>
      </c>
      <c r="B218" s="474" t="s">
        <v>3815</v>
      </c>
      <c r="C218" s="477">
        <v>1489430</v>
      </c>
      <c r="D218" s="477">
        <v>0</v>
      </c>
      <c r="E218" s="477">
        <v>0</v>
      </c>
      <c r="F218" s="477">
        <v>0</v>
      </c>
      <c r="G218" s="477">
        <v>1539768</v>
      </c>
      <c r="H218" s="477">
        <v>839078</v>
      </c>
      <c r="I218" s="470">
        <v>60</v>
      </c>
      <c r="J218" s="470">
        <v>20</v>
      </c>
      <c r="K218" s="470">
        <v>40</v>
      </c>
      <c r="L218" s="470">
        <v>6</v>
      </c>
      <c r="M218" s="470">
        <v>3</v>
      </c>
      <c r="N218" s="463" t="s">
        <v>3790</v>
      </c>
    </row>
    <row r="219" spans="1:14" x14ac:dyDescent="0.35">
      <c r="A219" s="474" t="s">
        <v>1668</v>
      </c>
      <c r="B219" s="474" t="s">
        <v>3839</v>
      </c>
      <c r="C219" s="479">
        <v>4509546</v>
      </c>
      <c r="D219" s="479">
        <v>0</v>
      </c>
      <c r="E219" s="479">
        <v>59425</v>
      </c>
      <c r="F219" s="479">
        <v>0</v>
      </c>
      <c r="G219" s="479">
        <v>4198330</v>
      </c>
      <c r="H219" s="479">
        <v>1073316</v>
      </c>
      <c r="I219" s="470">
        <v>24</v>
      </c>
      <c r="J219" s="470">
        <v>8</v>
      </c>
      <c r="K219" s="470">
        <v>16</v>
      </c>
      <c r="L219" s="470">
        <v>0</v>
      </c>
      <c r="M219" s="470">
        <v>0</v>
      </c>
      <c r="N219" s="463" t="s">
        <v>3500</v>
      </c>
    </row>
    <row r="220" spans="1:14" x14ac:dyDescent="0.35">
      <c r="A220" s="474" t="s">
        <v>55</v>
      </c>
      <c r="B220" s="474" t="s">
        <v>4087</v>
      </c>
      <c r="C220" s="477">
        <v>26330000</v>
      </c>
      <c r="D220" s="477">
        <v>0</v>
      </c>
      <c r="E220" s="477">
        <v>26741000</v>
      </c>
      <c r="F220" s="477">
        <v>0</v>
      </c>
      <c r="G220" s="477">
        <v>26741000</v>
      </c>
      <c r="H220" s="477">
        <v>15933000</v>
      </c>
      <c r="I220" s="470">
        <v>7</v>
      </c>
      <c r="J220" s="470">
        <v>6</v>
      </c>
      <c r="K220" s="470">
        <v>1</v>
      </c>
      <c r="L220" s="470">
        <v>0</v>
      </c>
      <c r="M220" s="470">
        <v>1</v>
      </c>
      <c r="N220" s="463" t="s">
        <v>4568</v>
      </c>
    </row>
    <row r="221" spans="1:14" ht="26" x14ac:dyDescent="0.35">
      <c r="A221" s="474" t="s">
        <v>2554</v>
      </c>
      <c r="B221" s="474" t="s">
        <v>8210</v>
      </c>
      <c r="C221" s="477">
        <v>95124005</v>
      </c>
      <c r="D221" s="477">
        <v>0</v>
      </c>
      <c r="E221" s="477">
        <v>-54535220</v>
      </c>
      <c r="F221" s="477">
        <v>0</v>
      </c>
      <c r="G221" s="477">
        <v>49731795</v>
      </c>
      <c r="H221" s="477">
        <v>104332444</v>
      </c>
      <c r="I221" s="470">
        <v>2</v>
      </c>
      <c r="J221" s="470">
        <v>1</v>
      </c>
      <c r="K221" s="470">
        <v>1</v>
      </c>
      <c r="L221" s="470">
        <v>2</v>
      </c>
      <c r="M221" s="470">
        <v>0</v>
      </c>
      <c r="N221" s="463" t="s">
        <v>4568</v>
      </c>
    </row>
    <row r="222" spans="1:14" x14ac:dyDescent="0.35">
      <c r="A222" s="474" t="s">
        <v>14919</v>
      </c>
      <c r="B222" s="474" t="s">
        <v>14918</v>
      </c>
      <c r="C222" s="477">
        <v>0</v>
      </c>
      <c r="D222" s="477">
        <v>0</v>
      </c>
      <c r="E222" s="477">
        <v>0</v>
      </c>
      <c r="F222" s="477">
        <v>0</v>
      </c>
      <c r="G222" s="477">
        <v>-489133</v>
      </c>
      <c r="H222" s="477">
        <v>106101</v>
      </c>
      <c r="I222" s="470">
        <v>4</v>
      </c>
      <c r="J222" s="470">
        <v>1</v>
      </c>
      <c r="K222" s="470">
        <v>3</v>
      </c>
      <c r="L222" s="470">
        <v>5</v>
      </c>
      <c r="M222" s="470">
        <v>1</v>
      </c>
      <c r="N222" s="463" t="s">
        <v>3500</v>
      </c>
    </row>
    <row r="223" spans="1:14" ht="26" x14ac:dyDescent="0.35">
      <c r="A223" s="474" t="s">
        <v>1442</v>
      </c>
      <c r="B223" s="474" t="s">
        <v>1424</v>
      </c>
      <c r="C223" s="479">
        <v>791000</v>
      </c>
      <c r="D223" s="479">
        <v>0</v>
      </c>
      <c r="E223" s="479">
        <v>731000</v>
      </c>
      <c r="F223" s="479">
        <v>0</v>
      </c>
      <c r="G223" s="479">
        <v>-857000</v>
      </c>
      <c r="H223" s="479">
        <v>3903000</v>
      </c>
      <c r="I223" s="470">
        <v>7</v>
      </c>
      <c r="J223" s="470">
        <v>4</v>
      </c>
      <c r="K223" s="470">
        <v>3</v>
      </c>
      <c r="L223" s="470">
        <v>0</v>
      </c>
      <c r="M223" s="470">
        <v>0</v>
      </c>
      <c r="N223" s="463" t="s">
        <v>3500</v>
      </c>
    </row>
    <row r="224" spans="1:14" ht="26" x14ac:dyDescent="0.35">
      <c r="A224" s="474" t="s">
        <v>8681</v>
      </c>
      <c r="B224" s="474" t="s">
        <v>3960</v>
      </c>
      <c r="C224" s="477">
        <v>26951248</v>
      </c>
      <c r="D224" s="477">
        <v>0</v>
      </c>
      <c r="E224" s="477">
        <v>9011139</v>
      </c>
      <c r="F224" s="477">
        <v>0</v>
      </c>
      <c r="G224" s="477">
        <v>14086200</v>
      </c>
      <c r="H224" s="477">
        <v>175609170</v>
      </c>
      <c r="I224" s="470">
        <v>600</v>
      </c>
      <c r="J224" s="470">
        <v>120</v>
      </c>
      <c r="K224" s="470">
        <v>480</v>
      </c>
      <c r="L224" s="470">
        <v>21</v>
      </c>
      <c r="M224" s="470">
        <v>16</v>
      </c>
      <c r="N224" s="463" t="s">
        <v>4568</v>
      </c>
    </row>
    <row r="225" spans="1:14" x14ac:dyDescent="0.35">
      <c r="A225" s="474" t="s">
        <v>1773</v>
      </c>
      <c r="B225" s="474" t="s">
        <v>15399</v>
      </c>
      <c r="C225" s="477">
        <v>0</v>
      </c>
      <c r="D225" s="477">
        <v>0</v>
      </c>
      <c r="E225" s="477">
        <v>0</v>
      </c>
      <c r="F225" s="477">
        <v>0</v>
      </c>
      <c r="G225" s="477">
        <v>0</v>
      </c>
      <c r="H225" s="477">
        <v>0</v>
      </c>
      <c r="I225" s="470">
        <v>3</v>
      </c>
      <c r="J225" s="470">
        <v>1</v>
      </c>
      <c r="K225" s="470">
        <v>2</v>
      </c>
      <c r="L225" s="470">
        <v>20</v>
      </c>
      <c r="M225" s="470">
        <v>0</v>
      </c>
      <c r="N225" s="463" t="s">
        <v>3500</v>
      </c>
    </row>
    <row r="226" spans="1:14" x14ac:dyDescent="0.35">
      <c r="A226" s="474" t="s">
        <v>13370</v>
      </c>
      <c r="B226" s="474" t="s">
        <v>13369</v>
      </c>
      <c r="C226" s="479">
        <v>0</v>
      </c>
      <c r="D226" s="479">
        <v>0</v>
      </c>
      <c r="E226" s="479">
        <v>0</v>
      </c>
      <c r="F226" s="479">
        <v>0</v>
      </c>
      <c r="G226" s="479">
        <v>0</v>
      </c>
      <c r="H226" s="479">
        <v>0</v>
      </c>
      <c r="I226" s="470">
        <v>7</v>
      </c>
      <c r="J226" s="470">
        <v>0</v>
      </c>
      <c r="K226" s="470">
        <v>7</v>
      </c>
      <c r="L226" s="470">
        <v>7</v>
      </c>
      <c r="M226" s="470">
        <v>0</v>
      </c>
      <c r="N226" s="463" t="s">
        <v>3500</v>
      </c>
    </row>
    <row r="227" spans="1:14" x14ac:dyDescent="0.35">
      <c r="A227" s="474" t="s">
        <v>1539</v>
      </c>
      <c r="B227" s="474" t="s">
        <v>8294</v>
      </c>
      <c r="C227" s="479">
        <v>4486201</v>
      </c>
      <c r="D227" s="479">
        <v>0</v>
      </c>
      <c r="E227" s="479">
        <v>567000</v>
      </c>
      <c r="F227" s="479">
        <v>0</v>
      </c>
      <c r="G227" s="479">
        <v>567000</v>
      </c>
      <c r="H227" s="479">
        <v>525750</v>
      </c>
      <c r="I227" s="470">
        <v>10</v>
      </c>
      <c r="J227" s="470">
        <v>5</v>
      </c>
      <c r="K227" s="470">
        <v>5</v>
      </c>
      <c r="L227" s="470">
        <v>10</v>
      </c>
      <c r="M227" s="470">
        <v>0</v>
      </c>
      <c r="N227" s="463" t="s">
        <v>3500</v>
      </c>
    </row>
    <row r="228" spans="1:14" ht="26" x14ac:dyDescent="0.35">
      <c r="A228" s="474" t="s">
        <v>2059</v>
      </c>
      <c r="B228" s="474" t="s">
        <v>2058</v>
      </c>
      <c r="C228" s="477">
        <v>895212.25</v>
      </c>
      <c r="D228" s="477">
        <v>0</v>
      </c>
      <c r="E228" s="477">
        <v>860035.87</v>
      </c>
      <c r="F228" s="477">
        <v>0</v>
      </c>
      <c r="G228" s="477">
        <v>860035.87</v>
      </c>
      <c r="H228" s="477">
        <v>0</v>
      </c>
      <c r="I228" s="470">
        <v>10</v>
      </c>
      <c r="J228" s="470">
        <v>4</v>
      </c>
      <c r="K228" s="470">
        <v>6</v>
      </c>
      <c r="L228" s="470">
        <v>1</v>
      </c>
      <c r="M228" s="470">
        <v>0</v>
      </c>
      <c r="N228" s="463" t="s">
        <v>3500</v>
      </c>
    </row>
    <row r="229" spans="1:14" ht="26" x14ac:dyDescent="0.35">
      <c r="A229" s="474" t="s">
        <v>2994</v>
      </c>
      <c r="B229" s="474" t="s">
        <v>3852</v>
      </c>
      <c r="C229" s="479">
        <v>264427</v>
      </c>
      <c r="D229" s="479">
        <v>0</v>
      </c>
      <c r="E229" s="479">
        <v>172584</v>
      </c>
      <c r="F229" s="479">
        <v>0</v>
      </c>
      <c r="G229" s="479">
        <v>-1261156.56</v>
      </c>
      <c r="H229" s="479">
        <v>0</v>
      </c>
      <c r="I229" s="470">
        <v>4</v>
      </c>
      <c r="J229" s="470">
        <v>0</v>
      </c>
      <c r="K229" s="470">
        <v>4</v>
      </c>
      <c r="L229" s="470">
        <v>0</v>
      </c>
      <c r="M229" s="470">
        <v>0</v>
      </c>
      <c r="N229" s="463" t="s">
        <v>3500</v>
      </c>
    </row>
    <row r="230" spans="1:14" x14ac:dyDescent="0.35">
      <c r="A230" s="474" t="s">
        <v>2141</v>
      </c>
      <c r="B230" s="474" t="s">
        <v>2140</v>
      </c>
      <c r="C230" s="477">
        <v>11644672.4</v>
      </c>
      <c r="D230" s="477">
        <v>0</v>
      </c>
      <c r="E230" s="477">
        <v>1264477.96</v>
      </c>
      <c r="F230" s="477">
        <v>0</v>
      </c>
      <c r="G230" s="477">
        <v>1264477.96</v>
      </c>
      <c r="H230" s="477">
        <v>0</v>
      </c>
      <c r="I230" s="470">
        <v>9</v>
      </c>
      <c r="J230" s="470">
        <v>3</v>
      </c>
      <c r="K230" s="470">
        <v>6</v>
      </c>
      <c r="L230" s="470">
        <v>3</v>
      </c>
      <c r="M230" s="470">
        <v>0</v>
      </c>
      <c r="N230" s="463" t="s">
        <v>3517</v>
      </c>
    </row>
    <row r="231" spans="1:14" x14ac:dyDescent="0.35">
      <c r="A231" s="474" t="s">
        <v>1315</v>
      </c>
      <c r="B231" s="474" t="s">
        <v>1292</v>
      </c>
      <c r="C231" s="479">
        <v>0</v>
      </c>
      <c r="D231" s="479">
        <v>0</v>
      </c>
      <c r="E231" s="479">
        <v>0</v>
      </c>
      <c r="F231" s="479">
        <v>-6764</v>
      </c>
      <c r="G231" s="479">
        <v>-6764</v>
      </c>
      <c r="H231" s="479">
        <v>8209</v>
      </c>
      <c r="I231" s="470">
        <v>3</v>
      </c>
      <c r="J231" s="470">
        <v>3</v>
      </c>
      <c r="K231" s="470">
        <v>0</v>
      </c>
      <c r="L231" s="470">
        <v>0</v>
      </c>
      <c r="M231" s="470">
        <v>1</v>
      </c>
      <c r="N231" s="463" t="s">
        <v>3500</v>
      </c>
    </row>
    <row r="232" spans="1:14" ht="26" x14ac:dyDescent="0.35">
      <c r="A232" s="474" t="s">
        <v>1353</v>
      </c>
      <c r="B232" s="474" t="s">
        <v>1337</v>
      </c>
      <c r="C232" s="477">
        <v>39778905.950000003</v>
      </c>
      <c r="D232" s="477">
        <v>0</v>
      </c>
      <c r="E232" s="477">
        <v>39778905.950000003</v>
      </c>
      <c r="F232" s="477">
        <v>0</v>
      </c>
      <c r="G232" s="477">
        <v>74690198.719999999</v>
      </c>
      <c r="H232" s="477">
        <v>26265739.300000001</v>
      </c>
      <c r="I232" s="470">
        <v>39</v>
      </c>
      <c r="J232" s="470">
        <v>15</v>
      </c>
      <c r="K232" s="470">
        <v>24</v>
      </c>
      <c r="L232" s="470">
        <v>120</v>
      </c>
      <c r="M232" s="470">
        <v>1</v>
      </c>
      <c r="N232" s="463" t="s">
        <v>4568</v>
      </c>
    </row>
    <row r="233" spans="1:14" x14ac:dyDescent="0.35">
      <c r="A233" s="474" t="s">
        <v>416</v>
      </c>
      <c r="B233" s="474" t="s">
        <v>414</v>
      </c>
      <c r="C233" s="479">
        <v>0</v>
      </c>
      <c r="D233" s="479">
        <v>0</v>
      </c>
      <c r="E233" s="479">
        <v>0</v>
      </c>
      <c r="F233" s="479">
        <v>0</v>
      </c>
      <c r="G233" s="479">
        <v>0</v>
      </c>
      <c r="H233" s="479">
        <v>401151</v>
      </c>
      <c r="I233" s="470">
        <v>2</v>
      </c>
      <c r="J233" s="470">
        <v>0</v>
      </c>
      <c r="K233" s="470">
        <v>2</v>
      </c>
      <c r="L233" s="470">
        <v>0</v>
      </c>
      <c r="M233" s="470">
        <v>0</v>
      </c>
      <c r="N233" s="463"/>
    </row>
    <row r="234" spans="1:14" x14ac:dyDescent="0.35">
      <c r="A234" s="474" t="s">
        <v>370</v>
      </c>
      <c r="B234" s="474" t="s">
        <v>3784</v>
      </c>
      <c r="C234" s="479">
        <v>2566959</v>
      </c>
      <c r="D234" s="479">
        <v>0</v>
      </c>
      <c r="E234" s="479">
        <v>1647220</v>
      </c>
      <c r="F234" s="479">
        <v>0</v>
      </c>
      <c r="G234" s="479">
        <v>1603205</v>
      </c>
      <c r="H234" s="479">
        <v>9700513</v>
      </c>
      <c r="I234" s="470">
        <v>7</v>
      </c>
      <c r="J234" s="470">
        <v>0</v>
      </c>
      <c r="K234" s="470">
        <v>7</v>
      </c>
      <c r="L234" s="470">
        <v>20</v>
      </c>
      <c r="M234" s="470">
        <v>0</v>
      </c>
      <c r="N234" s="463" t="s">
        <v>3500</v>
      </c>
    </row>
    <row r="235" spans="1:14" x14ac:dyDescent="0.35">
      <c r="A235" s="474" t="s">
        <v>4981</v>
      </c>
      <c r="B235" s="474" t="s">
        <v>1018</v>
      </c>
      <c r="C235" s="477">
        <v>0</v>
      </c>
      <c r="D235" s="477">
        <v>0</v>
      </c>
      <c r="E235" s="477">
        <v>0</v>
      </c>
      <c r="F235" s="477">
        <v>0</v>
      </c>
      <c r="G235" s="477">
        <v>0</v>
      </c>
      <c r="H235" s="477">
        <v>0</v>
      </c>
      <c r="I235" s="470">
        <v>5</v>
      </c>
      <c r="J235" s="470">
        <v>0</v>
      </c>
      <c r="K235" s="470">
        <v>5</v>
      </c>
      <c r="L235" s="470">
        <v>5</v>
      </c>
      <c r="M235" s="470">
        <v>1</v>
      </c>
      <c r="N235" s="463" t="s">
        <v>3790</v>
      </c>
    </row>
    <row r="236" spans="1:14" x14ac:dyDescent="0.35">
      <c r="A236" s="474" t="s">
        <v>4983</v>
      </c>
      <c r="B236" s="474" t="s">
        <v>10073</v>
      </c>
      <c r="C236" s="477">
        <v>0</v>
      </c>
      <c r="D236" s="477">
        <v>0</v>
      </c>
      <c r="E236" s="477">
        <v>0</v>
      </c>
      <c r="F236" s="477">
        <v>0</v>
      </c>
      <c r="G236" s="477">
        <v>-156901</v>
      </c>
      <c r="H236" s="477">
        <v>12783426</v>
      </c>
      <c r="I236" s="470">
        <v>10</v>
      </c>
      <c r="J236" s="470">
        <v>0</v>
      </c>
      <c r="K236" s="470">
        <v>10</v>
      </c>
      <c r="L236" s="470">
        <v>10</v>
      </c>
      <c r="M236" s="470">
        <v>0</v>
      </c>
      <c r="N236" s="463" t="s">
        <v>3500</v>
      </c>
    </row>
    <row r="237" spans="1:14" x14ac:dyDescent="0.35">
      <c r="A237" s="474" t="s">
        <v>8138</v>
      </c>
      <c r="B237" s="474" t="s">
        <v>4223</v>
      </c>
      <c r="C237" s="477">
        <v>84855088</v>
      </c>
      <c r="D237" s="477">
        <v>0</v>
      </c>
      <c r="E237" s="477">
        <v>84855088</v>
      </c>
      <c r="F237" s="477">
        <v>0</v>
      </c>
      <c r="G237" s="477">
        <v>-127376340</v>
      </c>
      <c r="H237" s="477">
        <v>52400827</v>
      </c>
      <c r="I237" s="470">
        <v>6</v>
      </c>
      <c r="J237" s="470">
        <v>0</v>
      </c>
      <c r="K237" s="470">
        <v>6</v>
      </c>
      <c r="L237" s="470">
        <v>0</v>
      </c>
      <c r="M237" s="470">
        <v>1</v>
      </c>
      <c r="N237" s="463" t="s">
        <v>4568</v>
      </c>
    </row>
    <row r="238" spans="1:14" x14ac:dyDescent="0.35">
      <c r="A238" s="474" t="s">
        <v>4970</v>
      </c>
      <c r="B238" s="474" t="s">
        <v>410</v>
      </c>
      <c r="C238" s="477">
        <v>18573059.239999998</v>
      </c>
      <c r="D238" s="477">
        <v>0</v>
      </c>
      <c r="E238" s="477">
        <v>15487961.49</v>
      </c>
      <c r="F238" s="477">
        <v>0</v>
      </c>
      <c r="G238" s="477">
        <v>13020459.23</v>
      </c>
      <c r="H238" s="477">
        <v>48567981</v>
      </c>
      <c r="I238" s="469">
        <v>2</v>
      </c>
      <c r="J238" s="469">
        <v>0</v>
      </c>
      <c r="K238" s="469">
        <v>2</v>
      </c>
      <c r="L238" s="469">
        <v>0</v>
      </c>
      <c r="M238" s="469">
        <v>0</v>
      </c>
      <c r="N238" s="463" t="s">
        <v>4568</v>
      </c>
    </row>
    <row r="239" spans="1:14" x14ac:dyDescent="0.35">
      <c r="A239" s="474" t="s">
        <v>4971</v>
      </c>
      <c r="B239" s="474" t="s">
        <v>791</v>
      </c>
      <c r="C239" s="477">
        <v>122746344.45</v>
      </c>
      <c r="D239" s="477">
        <v>0</v>
      </c>
      <c r="E239" s="477">
        <v>0</v>
      </c>
      <c r="F239" s="477">
        <v>0</v>
      </c>
      <c r="G239" s="477">
        <v>110023518.95</v>
      </c>
      <c r="H239" s="477">
        <v>259744612</v>
      </c>
      <c r="I239" s="470">
        <v>2</v>
      </c>
      <c r="J239" s="470">
        <v>0</v>
      </c>
      <c r="K239" s="470">
        <v>2</v>
      </c>
      <c r="L239" s="470">
        <v>2</v>
      </c>
      <c r="M239" s="470">
        <v>1</v>
      </c>
      <c r="N239" s="463" t="s">
        <v>4568</v>
      </c>
    </row>
    <row r="240" spans="1:14" x14ac:dyDescent="0.35">
      <c r="A240" s="474" t="s">
        <v>4984</v>
      </c>
      <c r="B240" s="474" t="s">
        <v>8908</v>
      </c>
      <c r="C240" s="477">
        <v>51326743</v>
      </c>
      <c r="D240" s="477">
        <v>0</v>
      </c>
      <c r="E240" s="477">
        <v>-55500200</v>
      </c>
      <c r="F240" s="477">
        <v>0</v>
      </c>
      <c r="G240" s="477">
        <v>-78846212</v>
      </c>
      <c r="H240" s="477">
        <v>1790956773</v>
      </c>
      <c r="I240" s="470">
        <v>7</v>
      </c>
      <c r="J240" s="470">
        <v>5</v>
      </c>
      <c r="K240" s="470">
        <v>2</v>
      </c>
      <c r="L240" s="470">
        <v>16</v>
      </c>
      <c r="M240" s="470">
        <v>4</v>
      </c>
      <c r="N240" s="463" t="s">
        <v>4568</v>
      </c>
    </row>
    <row r="241" spans="1:14" x14ac:dyDescent="0.35">
      <c r="A241" s="474" t="s">
        <v>1163</v>
      </c>
      <c r="B241" s="474" t="s">
        <v>3965</v>
      </c>
      <c r="C241" s="477">
        <v>15000</v>
      </c>
      <c r="D241" s="477">
        <v>0</v>
      </c>
      <c r="E241" s="477">
        <v>15000</v>
      </c>
      <c r="F241" s="477">
        <v>0</v>
      </c>
      <c r="G241" s="477">
        <v>15000</v>
      </c>
      <c r="H241" s="477">
        <v>0</v>
      </c>
      <c r="I241" s="470">
        <v>2</v>
      </c>
      <c r="J241" s="470">
        <v>1</v>
      </c>
      <c r="K241" s="470">
        <v>1</v>
      </c>
      <c r="L241" s="470">
        <v>0</v>
      </c>
      <c r="M241" s="470">
        <v>1</v>
      </c>
      <c r="N241" s="463" t="s">
        <v>3500</v>
      </c>
    </row>
    <row r="242" spans="1:14" x14ac:dyDescent="0.35">
      <c r="A242" s="474" t="s">
        <v>98</v>
      </c>
      <c r="B242" s="474" t="s">
        <v>4029</v>
      </c>
      <c r="C242" s="477">
        <v>36840000</v>
      </c>
      <c r="D242" s="477">
        <v>0</v>
      </c>
      <c r="E242" s="477">
        <v>-39868766</v>
      </c>
      <c r="F242" s="477">
        <v>0</v>
      </c>
      <c r="G242" s="477">
        <v>-44092804</v>
      </c>
      <c r="H242" s="477">
        <v>71067889</v>
      </c>
      <c r="I242" s="470">
        <v>3</v>
      </c>
      <c r="J242" s="470">
        <v>2</v>
      </c>
      <c r="K242" s="470">
        <v>1</v>
      </c>
      <c r="L242" s="470">
        <v>60</v>
      </c>
      <c r="M242" s="470">
        <v>1</v>
      </c>
      <c r="N242" s="463" t="s">
        <v>4568</v>
      </c>
    </row>
    <row r="243" spans="1:14" x14ac:dyDescent="0.35">
      <c r="A243" s="474" t="s">
        <v>2150</v>
      </c>
      <c r="B243" s="474" t="s">
        <v>8960</v>
      </c>
      <c r="C243" s="477">
        <v>35486</v>
      </c>
      <c r="D243" s="477">
        <v>244.77</v>
      </c>
      <c r="E243" s="477">
        <v>28704</v>
      </c>
      <c r="F243" s="477">
        <v>197.99</v>
      </c>
      <c r="G243" s="477">
        <v>28704</v>
      </c>
      <c r="H243" s="477">
        <v>1425122.25</v>
      </c>
      <c r="I243" s="470">
        <v>18</v>
      </c>
      <c r="J243" s="470">
        <v>13</v>
      </c>
      <c r="K243" s="470">
        <v>5</v>
      </c>
      <c r="L243" s="470">
        <v>24</v>
      </c>
      <c r="M243" s="470">
        <v>2</v>
      </c>
      <c r="N243" s="463" t="s">
        <v>4568</v>
      </c>
    </row>
    <row r="244" spans="1:14" x14ac:dyDescent="0.35">
      <c r="A244" s="474" t="s">
        <v>991</v>
      </c>
      <c r="B244" s="474" t="s">
        <v>3817</v>
      </c>
      <c r="C244" s="477">
        <v>169546412.97</v>
      </c>
      <c r="D244" s="477">
        <v>0</v>
      </c>
      <c r="E244" s="477">
        <v>66419296.170000002</v>
      </c>
      <c r="F244" s="477">
        <v>0</v>
      </c>
      <c r="G244" s="477">
        <v>156652097.66999999</v>
      </c>
      <c r="H244" s="477">
        <v>315246757</v>
      </c>
      <c r="I244" s="470">
        <v>6</v>
      </c>
      <c r="J244" s="470">
        <v>6</v>
      </c>
      <c r="K244" s="470">
        <v>0</v>
      </c>
      <c r="L244" s="470">
        <v>585</v>
      </c>
      <c r="M244" s="470">
        <v>1</v>
      </c>
      <c r="N244" s="463" t="s">
        <v>4568</v>
      </c>
    </row>
    <row r="245" spans="1:14" x14ac:dyDescent="0.35">
      <c r="A245" s="474" t="s">
        <v>8144</v>
      </c>
      <c r="B245" s="474" t="s">
        <v>3827</v>
      </c>
      <c r="C245" s="477">
        <v>240000</v>
      </c>
      <c r="D245" s="477">
        <v>0</v>
      </c>
      <c r="E245" s="477">
        <v>209442</v>
      </c>
      <c r="F245" s="477">
        <v>0</v>
      </c>
      <c r="G245" s="477">
        <v>209442</v>
      </c>
      <c r="H245" s="477">
        <v>230673</v>
      </c>
      <c r="I245" s="470">
        <v>2</v>
      </c>
      <c r="J245" s="470">
        <v>2</v>
      </c>
      <c r="K245" s="470">
        <v>0</v>
      </c>
      <c r="L245" s="470">
        <v>0</v>
      </c>
      <c r="M245" s="470">
        <v>1</v>
      </c>
      <c r="N245" s="463" t="s">
        <v>3500</v>
      </c>
    </row>
    <row r="246" spans="1:14" x14ac:dyDescent="0.35">
      <c r="A246" s="474" t="s">
        <v>1179</v>
      </c>
      <c r="B246" s="474" t="s">
        <v>4014</v>
      </c>
      <c r="C246" s="477">
        <v>0</v>
      </c>
      <c r="D246" s="477">
        <v>0</v>
      </c>
      <c r="E246" s="477">
        <v>0</v>
      </c>
      <c r="F246" s="477">
        <v>0</v>
      </c>
      <c r="G246" s="477">
        <v>0</v>
      </c>
      <c r="H246" s="477">
        <v>2</v>
      </c>
      <c r="I246" s="470">
        <v>116</v>
      </c>
      <c r="J246" s="470">
        <v>77</v>
      </c>
      <c r="K246" s="470">
        <v>39</v>
      </c>
      <c r="L246" s="470">
        <v>0</v>
      </c>
      <c r="M246" s="470">
        <v>1</v>
      </c>
      <c r="N246" s="463" t="s">
        <v>3500</v>
      </c>
    </row>
    <row r="247" spans="1:14" x14ac:dyDescent="0.35">
      <c r="A247" s="474" t="s">
        <v>8147</v>
      </c>
      <c r="B247" s="474" t="s">
        <v>4052</v>
      </c>
      <c r="C247" s="477"/>
      <c r="D247" s="477"/>
      <c r="E247" s="477"/>
      <c r="F247" s="477"/>
      <c r="G247" s="477"/>
      <c r="H247" s="477"/>
      <c r="I247" s="470">
        <v>2</v>
      </c>
      <c r="J247" s="470">
        <v>1</v>
      </c>
      <c r="K247" s="470">
        <v>1</v>
      </c>
      <c r="L247" s="470">
        <v>2</v>
      </c>
      <c r="M247" s="470">
        <v>1</v>
      </c>
      <c r="N247" s="463" t="s">
        <v>3790</v>
      </c>
    </row>
    <row r="248" spans="1:14" ht="65" x14ac:dyDescent="0.35">
      <c r="A248" s="474" t="s">
        <v>15095</v>
      </c>
      <c r="B248" s="474" t="s">
        <v>3579</v>
      </c>
      <c r="C248" s="477">
        <v>645354.39</v>
      </c>
      <c r="D248" s="477">
        <v>0</v>
      </c>
      <c r="E248" s="477">
        <v>176109.05600000001</v>
      </c>
      <c r="F248" s="477">
        <v>0</v>
      </c>
      <c r="G248" s="477">
        <v>12324064</v>
      </c>
      <c r="H248" s="477">
        <v>12061893</v>
      </c>
      <c r="I248" s="470">
        <v>247</v>
      </c>
      <c r="J248" s="470">
        <v>58</v>
      </c>
      <c r="K248" s="470">
        <v>189</v>
      </c>
      <c r="L248" s="470">
        <v>24</v>
      </c>
      <c r="M248" s="470">
        <v>1</v>
      </c>
      <c r="N248" s="463" t="s">
        <v>3500</v>
      </c>
    </row>
    <row r="249" spans="1:14" x14ac:dyDescent="0.35">
      <c r="A249" s="474" t="s">
        <v>136</v>
      </c>
      <c r="B249" s="474" t="s">
        <v>140</v>
      </c>
      <c r="C249" s="479">
        <v>13310568</v>
      </c>
      <c r="D249" s="479">
        <v>0</v>
      </c>
      <c r="E249" s="479">
        <v>11870594</v>
      </c>
      <c r="F249" s="479">
        <v>0</v>
      </c>
      <c r="G249" s="479">
        <v>13414069</v>
      </c>
      <c r="H249" s="479">
        <v>10622526</v>
      </c>
      <c r="I249" s="470">
        <v>311</v>
      </c>
      <c r="J249" s="470">
        <v>259</v>
      </c>
      <c r="K249" s="470">
        <v>52</v>
      </c>
      <c r="L249" s="470">
        <v>1</v>
      </c>
      <c r="M249" s="470">
        <v>1</v>
      </c>
      <c r="N249" s="463" t="s">
        <v>8201</v>
      </c>
    </row>
    <row r="250" spans="1:14" x14ac:dyDescent="0.35">
      <c r="A250" s="474" t="s">
        <v>3098</v>
      </c>
      <c r="B250" s="474" t="s">
        <v>13978</v>
      </c>
      <c r="C250" s="477">
        <v>15714433</v>
      </c>
      <c r="D250" s="477">
        <v>0</v>
      </c>
      <c r="E250" s="477">
        <v>2070751</v>
      </c>
      <c r="F250" s="477">
        <v>0</v>
      </c>
      <c r="G250" s="477">
        <v>15670755</v>
      </c>
      <c r="H250" s="477">
        <v>63321815</v>
      </c>
      <c r="I250" s="470">
        <v>1000</v>
      </c>
      <c r="J250" s="470">
        <v>350</v>
      </c>
      <c r="K250" s="470">
        <v>650</v>
      </c>
      <c r="L250" s="470">
        <v>7</v>
      </c>
      <c r="M250" s="470">
        <v>18</v>
      </c>
      <c r="N250" s="463" t="s">
        <v>4568</v>
      </c>
    </row>
    <row r="251" spans="1:14" ht="26" x14ac:dyDescent="0.35">
      <c r="A251" s="474" t="s">
        <v>3233</v>
      </c>
      <c r="B251" s="474" t="s">
        <v>3997</v>
      </c>
      <c r="C251" s="477">
        <v>2200000</v>
      </c>
      <c r="D251" s="477">
        <v>0</v>
      </c>
      <c r="E251" s="477">
        <v>900000</v>
      </c>
      <c r="F251" s="477">
        <v>0</v>
      </c>
      <c r="G251" s="477">
        <v>776800</v>
      </c>
      <c r="H251" s="477">
        <v>7480450</v>
      </c>
      <c r="I251" s="470">
        <v>3</v>
      </c>
      <c r="J251" s="470">
        <v>0</v>
      </c>
      <c r="K251" s="470">
        <v>3</v>
      </c>
      <c r="L251" s="470">
        <v>9</v>
      </c>
      <c r="M251" s="470">
        <v>0</v>
      </c>
      <c r="N251" s="463" t="s">
        <v>3790</v>
      </c>
    </row>
    <row r="252" spans="1:14" ht="26" x14ac:dyDescent="0.35">
      <c r="A252" s="474" t="s">
        <v>3061</v>
      </c>
      <c r="B252" s="474" t="s">
        <v>1552</v>
      </c>
      <c r="C252" s="477">
        <v>3539140</v>
      </c>
      <c r="D252" s="477">
        <v>0</v>
      </c>
      <c r="E252" s="477">
        <v>4050788</v>
      </c>
      <c r="F252" s="477">
        <v>0</v>
      </c>
      <c r="G252" s="477">
        <v>4361694</v>
      </c>
      <c r="H252" s="477">
        <v>536146</v>
      </c>
      <c r="I252" s="470">
        <v>8</v>
      </c>
      <c r="J252" s="470">
        <v>3</v>
      </c>
      <c r="K252" s="470">
        <v>5</v>
      </c>
      <c r="L252" s="470">
        <v>8</v>
      </c>
      <c r="M252" s="470">
        <v>0</v>
      </c>
      <c r="N252" s="463" t="s">
        <v>3500</v>
      </c>
    </row>
    <row r="253" spans="1:14" x14ac:dyDescent="0.35">
      <c r="A253" s="474" t="s">
        <v>1320</v>
      </c>
      <c r="B253" s="474" t="s">
        <v>8959</v>
      </c>
      <c r="C253" s="477">
        <v>1011045</v>
      </c>
      <c r="D253" s="477">
        <v>0</v>
      </c>
      <c r="E253" s="477">
        <v>1151899</v>
      </c>
      <c r="F253" s="477">
        <v>0</v>
      </c>
      <c r="G253" s="477">
        <v>1195400</v>
      </c>
      <c r="H253" s="477">
        <v>384361</v>
      </c>
      <c r="I253" s="470">
        <v>3</v>
      </c>
      <c r="J253" s="470">
        <v>0</v>
      </c>
      <c r="K253" s="470">
        <v>3</v>
      </c>
      <c r="L253" s="470">
        <v>5</v>
      </c>
      <c r="M253" s="470">
        <v>1</v>
      </c>
      <c r="N253" s="463" t="s">
        <v>3500</v>
      </c>
    </row>
    <row r="254" spans="1:14" ht="26" x14ac:dyDescent="0.35">
      <c r="A254" s="474" t="s">
        <v>3177</v>
      </c>
      <c r="B254" s="474" t="s">
        <v>8850</v>
      </c>
      <c r="C254" s="477">
        <v>6571654</v>
      </c>
      <c r="D254" s="477">
        <v>0</v>
      </c>
      <c r="E254" s="477">
        <v>0</v>
      </c>
      <c r="F254" s="477">
        <v>0</v>
      </c>
      <c r="G254" s="477">
        <v>6753141</v>
      </c>
      <c r="H254" s="477">
        <v>8339653</v>
      </c>
      <c r="I254" s="470">
        <v>37</v>
      </c>
      <c r="J254" s="470">
        <v>33</v>
      </c>
      <c r="K254" s="470">
        <v>4</v>
      </c>
      <c r="L254" s="470">
        <v>8</v>
      </c>
      <c r="M254" s="470">
        <v>0</v>
      </c>
      <c r="N254" s="463" t="s">
        <v>8201</v>
      </c>
    </row>
    <row r="255" spans="1:14" x14ac:dyDescent="0.35">
      <c r="A255" s="474" t="s">
        <v>587</v>
      </c>
      <c r="B255" s="474" t="s">
        <v>3638</v>
      </c>
      <c r="C255" s="477">
        <v>0</v>
      </c>
      <c r="D255" s="477">
        <v>0</v>
      </c>
      <c r="E255" s="477">
        <v>-153000</v>
      </c>
      <c r="F255" s="477">
        <v>0</v>
      </c>
      <c r="G255" s="477">
        <v>-153000</v>
      </c>
      <c r="H255" s="477">
        <v>3624280</v>
      </c>
      <c r="I255" s="470">
        <v>2</v>
      </c>
      <c r="J255" s="470">
        <v>2</v>
      </c>
      <c r="K255" s="470">
        <v>0</v>
      </c>
      <c r="L255" s="470">
        <v>2</v>
      </c>
      <c r="M255" s="470">
        <v>0</v>
      </c>
      <c r="N255" s="463" t="s">
        <v>3500</v>
      </c>
    </row>
    <row r="256" spans="1:14" ht="26" x14ac:dyDescent="0.35">
      <c r="A256" s="474" t="s">
        <v>3126</v>
      </c>
      <c r="B256" s="474" t="s">
        <v>13000</v>
      </c>
      <c r="C256" s="477">
        <v>35772</v>
      </c>
      <c r="D256" s="477">
        <v>0</v>
      </c>
      <c r="E256" s="477">
        <v>0</v>
      </c>
      <c r="F256" s="477">
        <v>0</v>
      </c>
      <c r="G256" s="477">
        <v>-36904</v>
      </c>
      <c r="H256" s="477">
        <v>164571</v>
      </c>
      <c r="I256" s="469">
        <v>8</v>
      </c>
      <c r="J256" s="469">
        <v>4</v>
      </c>
      <c r="K256" s="469">
        <v>4</v>
      </c>
      <c r="L256" s="469">
        <v>9</v>
      </c>
      <c r="M256" s="469">
        <v>0</v>
      </c>
      <c r="N256" s="463" t="s">
        <v>3500</v>
      </c>
    </row>
    <row r="257" spans="1:14" x14ac:dyDescent="0.35">
      <c r="A257" s="474" t="s">
        <v>373</v>
      </c>
      <c r="B257" s="474" t="s">
        <v>371</v>
      </c>
      <c r="C257" s="477">
        <v>46643000</v>
      </c>
      <c r="D257" s="477">
        <v>0</v>
      </c>
      <c r="E257" s="477">
        <v>44362000</v>
      </c>
      <c r="F257" s="477">
        <v>0</v>
      </c>
      <c r="G257" s="477">
        <v>45489000</v>
      </c>
      <c r="H257" s="477">
        <v>1002062</v>
      </c>
      <c r="I257" s="470">
        <v>7</v>
      </c>
      <c r="J257" s="470">
        <v>2</v>
      </c>
      <c r="K257" s="470">
        <v>5</v>
      </c>
      <c r="L257" s="470">
        <v>0</v>
      </c>
      <c r="M257" s="470">
        <v>0</v>
      </c>
      <c r="N257" s="463" t="s">
        <v>4568</v>
      </c>
    </row>
    <row r="258" spans="1:14" x14ac:dyDescent="0.35">
      <c r="A258" s="474" t="s">
        <v>939</v>
      </c>
      <c r="B258" s="474" t="s">
        <v>937</v>
      </c>
      <c r="C258" s="477">
        <v>9194783.4000000004</v>
      </c>
      <c r="D258" s="477">
        <v>0</v>
      </c>
      <c r="E258" s="477">
        <v>685581.5</v>
      </c>
      <c r="F258" s="477">
        <v>0</v>
      </c>
      <c r="G258" s="477">
        <v>9442451.2300000004</v>
      </c>
      <c r="H258" s="477">
        <v>0</v>
      </c>
      <c r="I258" s="469">
        <v>145</v>
      </c>
      <c r="J258" s="469">
        <v>34</v>
      </c>
      <c r="K258" s="469">
        <v>111</v>
      </c>
      <c r="L258" s="469">
        <v>0</v>
      </c>
      <c r="M258" s="469">
        <v>1</v>
      </c>
      <c r="N258" s="463" t="s">
        <v>8201</v>
      </c>
    </row>
    <row r="259" spans="1:14" x14ac:dyDescent="0.35">
      <c r="A259" s="474" t="s">
        <v>8151</v>
      </c>
      <c r="B259" s="474" t="s">
        <v>3279</v>
      </c>
      <c r="C259" s="479">
        <v>16867871</v>
      </c>
      <c r="D259" s="479">
        <v>0</v>
      </c>
      <c r="E259" s="479">
        <v>416828</v>
      </c>
      <c r="F259" s="479">
        <v>0</v>
      </c>
      <c r="G259" s="479">
        <v>12339627</v>
      </c>
      <c r="H259" s="479">
        <v>96198319</v>
      </c>
      <c r="I259" s="470">
        <v>7</v>
      </c>
      <c r="J259" s="470">
        <v>7</v>
      </c>
      <c r="K259" s="470">
        <v>0</v>
      </c>
      <c r="L259" s="470">
        <v>0</v>
      </c>
      <c r="M259" s="470">
        <v>0</v>
      </c>
      <c r="N259" s="463" t="s">
        <v>3500</v>
      </c>
    </row>
    <row r="260" spans="1:14" ht="26" x14ac:dyDescent="0.35">
      <c r="A260" s="474" t="s">
        <v>12834</v>
      </c>
      <c r="B260" s="474" t="s">
        <v>8272</v>
      </c>
      <c r="C260" s="477">
        <v>1915837</v>
      </c>
      <c r="D260" s="477">
        <v>0</v>
      </c>
      <c r="E260" s="477">
        <v>1137899</v>
      </c>
      <c r="F260" s="477">
        <v>0</v>
      </c>
      <c r="G260" s="477">
        <v>8561995</v>
      </c>
      <c r="H260" s="477">
        <v>29023224</v>
      </c>
      <c r="I260" s="470">
        <v>25</v>
      </c>
      <c r="J260" s="470">
        <v>21</v>
      </c>
      <c r="K260" s="470">
        <v>4</v>
      </c>
      <c r="L260" s="470">
        <v>50</v>
      </c>
      <c r="M260" s="470">
        <v>0</v>
      </c>
      <c r="N260" s="463" t="s">
        <v>3500</v>
      </c>
    </row>
    <row r="261" spans="1:14" x14ac:dyDescent="0.35">
      <c r="A261" s="474" t="s">
        <v>2023</v>
      </c>
      <c r="B261" s="474" t="s">
        <v>2021</v>
      </c>
      <c r="C261" s="479">
        <v>501450</v>
      </c>
      <c r="D261" s="479">
        <v>720</v>
      </c>
      <c r="E261" s="479">
        <v>648377</v>
      </c>
      <c r="F261" s="479">
        <v>1243.3800000000001</v>
      </c>
      <c r="G261" s="479">
        <v>146927</v>
      </c>
      <c r="H261" s="479">
        <v>354443</v>
      </c>
      <c r="I261" s="470">
        <v>15</v>
      </c>
      <c r="J261" s="470">
        <v>3</v>
      </c>
      <c r="K261" s="470">
        <v>12</v>
      </c>
      <c r="L261" s="470">
        <v>5</v>
      </c>
      <c r="M261" s="470">
        <v>1</v>
      </c>
      <c r="N261" s="463" t="s">
        <v>3500</v>
      </c>
    </row>
    <row r="262" spans="1:14" x14ac:dyDescent="0.35">
      <c r="A262" s="474" t="s">
        <v>567</v>
      </c>
      <c r="B262" s="474" t="s">
        <v>565</v>
      </c>
      <c r="C262" s="477">
        <v>7013000</v>
      </c>
      <c r="D262" s="477">
        <v>0</v>
      </c>
      <c r="E262" s="477">
        <v>-7013000</v>
      </c>
      <c r="F262" s="477">
        <v>0</v>
      </c>
      <c r="G262" s="477">
        <v>-9292493</v>
      </c>
      <c r="H262" s="477">
        <v>3038979</v>
      </c>
      <c r="I262" s="470" t="s">
        <v>12332</v>
      </c>
      <c r="J262" s="470">
        <v>0</v>
      </c>
      <c r="K262" s="470">
        <v>0</v>
      </c>
      <c r="L262" s="470">
        <v>4</v>
      </c>
      <c r="M262" s="470">
        <v>0</v>
      </c>
      <c r="N262" s="463" t="s">
        <v>8201</v>
      </c>
    </row>
    <row r="263" spans="1:14" x14ac:dyDescent="0.35">
      <c r="A263" s="474" t="s">
        <v>8417</v>
      </c>
      <c r="B263" s="474" t="s">
        <v>3693</v>
      </c>
      <c r="C263" s="479">
        <v>890150</v>
      </c>
      <c r="D263" s="479">
        <v>0</v>
      </c>
      <c r="E263" s="479">
        <v>120000</v>
      </c>
      <c r="F263" s="479">
        <v>0</v>
      </c>
      <c r="G263" s="479">
        <v>836450</v>
      </c>
      <c r="H263" s="479">
        <v>0</v>
      </c>
      <c r="I263" s="470">
        <v>7</v>
      </c>
      <c r="J263" s="470">
        <v>3</v>
      </c>
      <c r="K263" s="470">
        <v>4</v>
      </c>
      <c r="L263" s="470">
        <v>0</v>
      </c>
      <c r="M263" s="470">
        <v>0</v>
      </c>
      <c r="N263" s="463" t="s">
        <v>3500</v>
      </c>
    </row>
    <row r="264" spans="1:14" x14ac:dyDescent="0.35">
      <c r="A264" s="474" t="s">
        <v>8419</v>
      </c>
      <c r="B264" s="474" t="s">
        <v>2692</v>
      </c>
      <c r="C264" s="477">
        <v>55000</v>
      </c>
      <c r="D264" s="477">
        <v>0</v>
      </c>
      <c r="E264" s="477">
        <v>55000</v>
      </c>
      <c r="F264" s="477">
        <v>0</v>
      </c>
      <c r="G264" s="477">
        <v>55000</v>
      </c>
      <c r="H264" s="477">
        <v>0</v>
      </c>
      <c r="I264" s="470">
        <v>2</v>
      </c>
      <c r="J264" s="470">
        <v>0</v>
      </c>
      <c r="K264" s="470">
        <v>2</v>
      </c>
      <c r="L264" s="470">
        <v>0</v>
      </c>
      <c r="M264" s="470">
        <v>0</v>
      </c>
      <c r="N264" s="463" t="s">
        <v>3500</v>
      </c>
    </row>
    <row r="265" spans="1:14" x14ac:dyDescent="0.35">
      <c r="A265" s="474" t="s">
        <v>69</v>
      </c>
      <c r="B265" s="474" t="s">
        <v>67</v>
      </c>
      <c r="C265" s="479">
        <v>0</v>
      </c>
      <c r="D265" s="479">
        <v>0</v>
      </c>
      <c r="E265" s="479">
        <v>0</v>
      </c>
      <c r="F265" s="479">
        <v>0</v>
      </c>
      <c r="G265" s="479">
        <v>-543367.97</v>
      </c>
      <c r="H265" s="479">
        <v>1236549</v>
      </c>
      <c r="I265" s="470">
        <v>6</v>
      </c>
      <c r="J265" s="470">
        <v>6</v>
      </c>
      <c r="K265" s="470">
        <v>0</v>
      </c>
      <c r="L265" s="470">
        <v>2</v>
      </c>
      <c r="M265" s="470">
        <v>0</v>
      </c>
      <c r="N265" s="463" t="s">
        <v>3500</v>
      </c>
    </row>
    <row r="266" spans="1:14" ht="26" x14ac:dyDescent="0.35">
      <c r="A266" s="474" t="s">
        <v>3190</v>
      </c>
      <c r="B266" s="474" t="s">
        <v>916</v>
      </c>
      <c r="C266" s="477">
        <v>46656096</v>
      </c>
      <c r="D266" s="477">
        <v>0</v>
      </c>
      <c r="E266" s="477">
        <v>8118174</v>
      </c>
      <c r="F266" s="477">
        <v>0</v>
      </c>
      <c r="G266" s="477">
        <v>45594377</v>
      </c>
      <c r="H266" s="477">
        <v>153363570</v>
      </c>
      <c r="I266" s="470">
        <v>435</v>
      </c>
      <c r="J266" s="470" t="s">
        <v>1193</v>
      </c>
      <c r="K266" s="470" t="s">
        <v>1193</v>
      </c>
      <c r="L266" s="470">
        <v>502</v>
      </c>
      <c r="M266" s="470">
        <v>0</v>
      </c>
      <c r="N266" s="463" t="s">
        <v>4568</v>
      </c>
    </row>
    <row r="267" spans="1:14" x14ac:dyDescent="0.35">
      <c r="A267" s="474" t="s">
        <v>1231</v>
      </c>
      <c r="B267" s="474" t="s">
        <v>9239</v>
      </c>
      <c r="C267" s="477">
        <v>146500</v>
      </c>
      <c r="D267" s="477">
        <v>0</v>
      </c>
      <c r="E267" s="477">
        <v>136800</v>
      </c>
      <c r="F267" s="477">
        <v>0</v>
      </c>
      <c r="G267" s="477">
        <v>160530</v>
      </c>
      <c r="H267" s="477">
        <v>65117</v>
      </c>
      <c r="I267" s="470">
        <v>11</v>
      </c>
      <c r="J267" s="470">
        <v>11</v>
      </c>
      <c r="K267" s="470">
        <v>0</v>
      </c>
      <c r="L267" s="470">
        <v>12</v>
      </c>
      <c r="M267" s="470">
        <v>1</v>
      </c>
      <c r="N267" s="463" t="s">
        <v>3500</v>
      </c>
    </row>
    <row r="268" spans="1:14" ht="26" x14ac:dyDescent="0.35">
      <c r="A268" s="474" t="s">
        <v>1670</v>
      </c>
      <c r="B268" s="474" t="s">
        <v>3976</v>
      </c>
      <c r="C268" s="479">
        <v>1742257</v>
      </c>
      <c r="D268" s="479">
        <v>0</v>
      </c>
      <c r="E268" s="479">
        <v>944550</v>
      </c>
      <c r="F268" s="479">
        <v>0</v>
      </c>
      <c r="G268" s="479">
        <v>764108</v>
      </c>
      <c r="H268" s="479">
        <v>410107</v>
      </c>
      <c r="I268" s="470">
        <v>12</v>
      </c>
      <c r="J268" s="470">
        <v>10</v>
      </c>
      <c r="K268" s="470">
        <v>2</v>
      </c>
      <c r="L268" s="470">
        <v>12</v>
      </c>
      <c r="M268" s="470">
        <v>1</v>
      </c>
      <c r="N268" s="463" t="s">
        <v>3500</v>
      </c>
    </row>
    <row r="269" spans="1:14" ht="26" x14ac:dyDescent="0.35">
      <c r="A269" s="474" t="s">
        <v>12358</v>
      </c>
      <c r="B269" s="474" t="s">
        <v>4597</v>
      </c>
      <c r="C269" s="479">
        <v>22914159</v>
      </c>
      <c r="D269" s="479">
        <v>0</v>
      </c>
      <c r="E269" s="479">
        <v>22914140</v>
      </c>
      <c r="F269" s="479">
        <v>0</v>
      </c>
      <c r="G269" s="479">
        <v>-23362780</v>
      </c>
      <c r="H269" s="479">
        <v>11819086</v>
      </c>
      <c r="I269" s="470">
        <v>11</v>
      </c>
      <c r="J269" s="470">
        <v>3</v>
      </c>
      <c r="K269" s="470">
        <v>8</v>
      </c>
      <c r="L269" s="470">
        <v>0</v>
      </c>
      <c r="M269" s="470">
        <v>0</v>
      </c>
      <c r="N269" s="463" t="s">
        <v>4568</v>
      </c>
    </row>
    <row r="270" spans="1:14" ht="26" x14ac:dyDescent="0.35">
      <c r="A270" s="474" t="s">
        <v>3193</v>
      </c>
      <c r="B270" s="474" t="s">
        <v>3996</v>
      </c>
      <c r="C270" s="479">
        <v>984100</v>
      </c>
      <c r="D270" s="479">
        <v>0</v>
      </c>
      <c r="E270" s="479">
        <v>85500</v>
      </c>
      <c r="F270" s="479">
        <v>0</v>
      </c>
      <c r="G270" s="479">
        <v>1015500</v>
      </c>
      <c r="H270" s="479">
        <v>-76400</v>
      </c>
      <c r="I270" s="470">
        <v>42</v>
      </c>
      <c r="J270" s="470">
        <v>13</v>
      </c>
      <c r="K270" s="470">
        <v>29</v>
      </c>
      <c r="L270" s="470">
        <v>10</v>
      </c>
      <c r="M270" s="470">
        <v>1</v>
      </c>
      <c r="N270" s="463" t="s">
        <v>3500</v>
      </c>
    </row>
    <row r="271" spans="1:14" ht="26" x14ac:dyDescent="0.35">
      <c r="A271" s="474" t="s">
        <v>2981</v>
      </c>
      <c r="B271" s="474" t="s">
        <v>3922</v>
      </c>
      <c r="C271" s="479">
        <v>0</v>
      </c>
      <c r="D271" s="479">
        <v>7188160.7400000002</v>
      </c>
      <c r="E271" s="479">
        <v>0</v>
      </c>
      <c r="F271" s="479">
        <v>0</v>
      </c>
      <c r="G271" s="479">
        <v>0</v>
      </c>
      <c r="H271" s="479">
        <v>0</v>
      </c>
      <c r="I271" s="470">
        <v>5</v>
      </c>
      <c r="J271" s="470">
        <v>4</v>
      </c>
      <c r="K271" s="470">
        <v>1</v>
      </c>
      <c r="L271" s="470">
        <v>0</v>
      </c>
      <c r="M271" s="470">
        <v>0</v>
      </c>
      <c r="N271" s="463" t="s">
        <v>4568</v>
      </c>
    </row>
    <row r="272" spans="1:14" x14ac:dyDescent="0.35">
      <c r="A272" s="474" t="s">
        <v>3069</v>
      </c>
      <c r="B272" s="474" t="s">
        <v>4018</v>
      </c>
      <c r="C272" s="479">
        <v>1144581</v>
      </c>
      <c r="D272" s="479">
        <v>0</v>
      </c>
      <c r="E272" s="479">
        <v>160712</v>
      </c>
      <c r="F272" s="479">
        <v>0</v>
      </c>
      <c r="G272" s="479">
        <v>-248228655</v>
      </c>
      <c r="H272" s="479">
        <v>168074186</v>
      </c>
      <c r="I272" s="470">
        <v>1988</v>
      </c>
      <c r="J272" s="470">
        <v>489</v>
      </c>
      <c r="K272" s="470">
        <v>1499</v>
      </c>
      <c r="L272" s="470">
        <v>0</v>
      </c>
      <c r="M272" s="470">
        <v>1</v>
      </c>
      <c r="N272" s="463" t="s">
        <v>4568</v>
      </c>
    </row>
    <row r="273" spans="1:14" ht="26" x14ac:dyDescent="0.35">
      <c r="A273" s="474" t="s">
        <v>3166</v>
      </c>
      <c r="B273" s="474" t="s">
        <v>4032</v>
      </c>
      <c r="C273" s="477">
        <v>2300842</v>
      </c>
      <c r="D273" s="477">
        <v>0</v>
      </c>
      <c r="E273" s="477">
        <v>384350</v>
      </c>
      <c r="F273" s="477">
        <v>0</v>
      </c>
      <c r="G273" s="477">
        <v>3273271</v>
      </c>
      <c r="H273" s="477">
        <v>10812938</v>
      </c>
      <c r="I273" s="469">
        <v>4</v>
      </c>
      <c r="J273" s="469">
        <v>3</v>
      </c>
      <c r="K273" s="469">
        <v>1</v>
      </c>
      <c r="L273" s="469">
        <v>25</v>
      </c>
      <c r="M273" s="469">
        <v>5</v>
      </c>
      <c r="N273" s="463" t="s">
        <v>4568</v>
      </c>
    </row>
    <row r="274" spans="1:14" x14ac:dyDescent="0.35">
      <c r="A274" s="475" t="s">
        <v>3099</v>
      </c>
      <c r="B274" s="475" t="s">
        <v>13970</v>
      </c>
      <c r="C274" s="478">
        <v>19275000</v>
      </c>
      <c r="D274" s="478">
        <v>0</v>
      </c>
      <c r="E274" s="478">
        <v>16828000</v>
      </c>
      <c r="F274" s="478">
        <v>0</v>
      </c>
      <c r="G274" s="478">
        <v>3000</v>
      </c>
      <c r="H274" s="478">
        <v>3259</v>
      </c>
      <c r="I274" s="471" t="s">
        <v>13971</v>
      </c>
      <c r="J274" s="471">
        <v>25</v>
      </c>
      <c r="K274" s="471">
        <v>10</v>
      </c>
      <c r="L274" s="471">
        <v>0</v>
      </c>
      <c r="M274" s="471">
        <v>0</v>
      </c>
      <c r="N274" s="486" t="s">
        <v>8201</v>
      </c>
    </row>
    <row r="275" spans="1:14" ht="26" x14ac:dyDescent="0.35">
      <c r="A275" s="474" t="s">
        <v>9093</v>
      </c>
      <c r="B275" s="474" t="s">
        <v>3901</v>
      </c>
      <c r="C275" s="479">
        <v>1407250</v>
      </c>
      <c r="D275" s="479">
        <v>0</v>
      </c>
      <c r="E275" s="479">
        <v>0</v>
      </c>
      <c r="F275" s="479">
        <v>0</v>
      </c>
      <c r="G275" s="479">
        <v>24500000</v>
      </c>
      <c r="H275" s="479">
        <v>27988046</v>
      </c>
      <c r="I275" s="470">
        <v>250</v>
      </c>
      <c r="J275" s="470">
        <v>30</v>
      </c>
      <c r="K275" s="470">
        <v>220</v>
      </c>
      <c r="L275" s="470">
        <v>20</v>
      </c>
      <c r="M275" s="470">
        <v>0</v>
      </c>
      <c r="N275" s="463" t="s">
        <v>8201</v>
      </c>
    </row>
    <row r="276" spans="1:14" ht="26" x14ac:dyDescent="0.35">
      <c r="A276" s="474" t="s">
        <v>3083</v>
      </c>
      <c r="B276" s="474" t="s">
        <v>1219</v>
      </c>
      <c r="C276" s="477">
        <v>1886000</v>
      </c>
      <c r="D276" s="477">
        <v>0</v>
      </c>
      <c r="E276" s="477">
        <v>800000</v>
      </c>
      <c r="F276" s="477">
        <v>0</v>
      </c>
      <c r="G276" s="477">
        <v>1935524</v>
      </c>
      <c r="H276" s="477">
        <v>1300685</v>
      </c>
      <c r="I276" s="470">
        <v>5</v>
      </c>
      <c r="J276" s="470">
        <v>3</v>
      </c>
      <c r="K276" s="470">
        <v>2</v>
      </c>
      <c r="L276" s="470">
        <v>15</v>
      </c>
      <c r="M276" s="470">
        <v>0</v>
      </c>
      <c r="N276" s="463" t="s">
        <v>3790</v>
      </c>
    </row>
    <row r="277" spans="1:14" ht="26" x14ac:dyDescent="0.35">
      <c r="A277" s="474" t="s">
        <v>3135</v>
      </c>
      <c r="B277" s="474" t="s">
        <v>8305</v>
      </c>
      <c r="C277" s="479">
        <v>848016</v>
      </c>
      <c r="D277" s="479">
        <v>0</v>
      </c>
      <c r="E277" s="479">
        <v>49750</v>
      </c>
      <c r="F277" s="479">
        <v>0</v>
      </c>
      <c r="G277" s="479">
        <v>798266</v>
      </c>
      <c r="H277" s="479">
        <v>735498</v>
      </c>
      <c r="I277" s="470">
        <v>500</v>
      </c>
      <c r="J277" s="470">
        <v>150</v>
      </c>
      <c r="K277" s="470">
        <v>350</v>
      </c>
      <c r="L277" s="470">
        <v>12</v>
      </c>
      <c r="M277" s="470">
        <v>16</v>
      </c>
      <c r="N277" s="463" t="s">
        <v>3500</v>
      </c>
    </row>
    <row r="278" spans="1:14" x14ac:dyDescent="0.35">
      <c r="A278" s="474" t="s">
        <v>3761</v>
      </c>
      <c r="B278" s="474" t="s">
        <v>8909</v>
      </c>
      <c r="C278" s="477">
        <v>4023332</v>
      </c>
      <c r="D278" s="477">
        <v>0</v>
      </c>
      <c r="E278" s="477">
        <v>1851937</v>
      </c>
      <c r="F278" s="477">
        <v>0</v>
      </c>
      <c r="G278" s="477">
        <v>2715871.83</v>
      </c>
      <c r="H278" s="477">
        <v>5431825</v>
      </c>
      <c r="I278" s="470">
        <v>33</v>
      </c>
      <c r="J278" s="470">
        <v>0</v>
      </c>
      <c r="K278" s="470">
        <v>33</v>
      </c>
      <c r="L278" s="470">
        <v>33</v>
      </c>
      <c r="M278" s="470">
        <v>1</v>
      </c>
      <c r="N278" s="463" t="s">
        <v>3500</v>
      </c>
    </row>
    <row r="279" spans="1:14" ht="26" x14ac:dyDescent="0.35">
      <c r="A279" s="474" t="s">
        <v>3138</v>
      </c>
      <c r="B279" s="474" t="s">
        <v>8535</v>
      </c>
      <c r="C279" s="477">
        <v>5507687.6900000004</v>
      </c>
      <c r="D279" s="477">
        <v>0</v>
      </c>
      <c r="E279" s="477">
        <v>720031</v>
      </c>
      <c r="F279" s="477">
        <v>0</v>
      </c>
      <c r="G279" s="477">
        <v>-6079873.9400000004</v>
      </c>
      <c r="H279" s="477">
        <v>68903094</v>
      </c>
      <c r="I279" s="470">
        <v>522</v>
      </c>
      <c r="J279" s="470">
        <v>105</v>
      </c>
      <c r="K279" s="470">
        <v>417</v>
      </c>
      <c r="L279" s="470">
        <v>82</v>
      </c>
      <c r="M279" s="470">
        <v>9</v>
      </c>
      <c r="N279" s="463" t="s">
        <v>8201</v>
      </c>
    </row>
    <row r="280" spans="1:14" ht="26" x14ac:dyDescent="0.35">
      <c r="A280" s="474" t="s">
        <v>2267</v>
      </c>
      <c r="B280" s="474" t="s">
        <v>12397</v>
      </c>
      <c r="C280" s="477">
        <v>18509034</v>
      </c>
      <c r="D280" s="477">
        <v>0</v>
      </c>
      <c r="E280" s="477">
        <v>2286265</v>
      </c>
      <c r="F280" s="477">
        <v>0</v>
      </c>
      <c r="G280" s="477">
        <v>16310441</v>
      </c>
      <c r="H280" s="477">
        <v>10373481</v>
      </c>
      <c r="I280" s="470">
        <v>13</v>
      </c>
      <c r="J280" s="470">
        <v>1</v>
      </c>
      <c r="K280" s="470">
        <v>12</v>
      </c>
      <c r="L280" s="470">
        <v>600</v>
      </c>
      <c r="M280" s="470">
        <v>8</v>
      </c>
      <c r="N280" s="463" t="s">
        <v>4568</v>
      </c>
    </row>
    <row r="281" spans="1:14" x14ac:dyDescent="0.35">
      <c r="A281" s="474" t="s">
        <v>715</v>
      </c>
      <c r="B281" s="474" t="s">
        <v>8559</v>
      </c>
      <c r="C281" s="477">
        <v>3937178</v>
      </c>
      <c r="D281" s="477">
        <v>0</v>
      </c>
      <c r="E281" s="477">
        <v>2187120</v>
      </c>
      <c r="F281" s="477">
        <v>0</v>
      </c>
      <c r="G281" s="477">
        <v>84283348</v>
      </c>
      <c r="H281" s="477">
        <v>0</v>
      </c>
      <c r="I281" s="470">
        <v>10705</v>
      </c>
      <c r="J281" s="470">
        <v>2770</v>
      </c>
      <c r="K281" s="470">
        <v>7935</v>
      </c>
      <c r="L281" s="470">
        <v>337</v>
      </c>
      <c r="M281" s="470">
        <v>27</v>
      </c>
      <c r="N281" s="463" t="s">
        <v>3500</v>
      </c>
    </row>
    <row r="282" spans="1:14" ht="26" x14ac:dyDescent="0.35">
      <c r="A282" s="474" t="s">
        <v>2035</v>
      </c>
      <c r="B282" s="474" t="s">
        <v>2033</v>
      </c>
      <c r="C282" s="477">
        <v>105845</v>
      </c>
      <c r="D282" s="477">
        <v>0</v>
      </c>
      <c r="E282" s="477">
        <v>50735</v>
      </c>
      <c r="F282" s="477">
        <v>0</v>
      </c>
      <c r="G282" s="477">
        <v>842636</v>
      </c>
      <c r="H282" s="477">
        <v>-814591</v>
      </c>
      <c r="I282" s="469">
        <v>3</v>
      </c>
      <c r="J282" s="469">
        <v>2</v>
      </c>
      <c r="K282" s="469">
        <v>1</v>
      </c>
      <c r="L282" s="469">
        <v>0</v>
      </c>
      <c r="M282" s="469">
        <v>0</v>
      </c>
      <c r="N282" s="463" t="s">
        <v>3500</v>
      </c>
    </row>
    <row r="283" spans="1:14" x14ac:dyDescent="0.35">
      <c r="A283" s="474" t="s">
        <v>3186</v>
      </c>
      <c r="B283" s="474" t="s">
        <v>4053</v>
      </c>
      <c r="C283" s="477">
        <v>3037703</v>
      </c>
      <c r="D283" s="477">
        <v>0</v>
      </c>
      <c r="E283" s="477">
        <v>0</v>
      </c>
      <c r="F283" s="477">
        <v>0</v>
      </c>
      <c r="G283" s="477">
        <v>-23504465</v>
      </c>
      <c r="H283" s="477">
        <v>49212741</v>
      </c>
      <c r="I283" s="470">
        <v>104</v>
      </c>
      <c r="J283" s="470">
        <v>51</v>
      </c>
      <c r="K283" s="470">
        <v>53</v>
      </c>
      <c r="L283" s="470" t="s">
        <v>14717</v>
      </c>
      <c r="M283" s="470">
        <v>0</v>
      </c>
      <c r="N283" s="463" t="s">
        <v>8201</v>
      </c>
    </row>
    <row r="284" spans="1:14" ht="26" x14ac:dyDescent="0.35">
      <c r="A284" s="474" t="s">
        <v>2977</v>
      </c>
      <c r="B284" s="474" t="s">
        <v>590</v>
      </c>
      <c r="C284" s="477">
        <v>228288543</v>
      </c>
      <c r="D284" s="477">
        <v>0</v>
      </c>
      <c r="E284" s="477">
        <v>14343394</v>
      </c>
      <c r="F284" s="477">
        <v>0</v>
      </c>
      <c r="G284" s="477">
        <v>239548774</v>
      </c>
      <c r="H284" s="477"/>
      <c r="I284" s="470"/>
      <c r="J284" s="470"/>
      <c r="K284" s="470"/>
      <c r="L284" s="470"/>
      <c r="M284" s="470"/>
      <c r="N284" s="463"/>
    </row>
    <row r="285" spans="1:14" ht="26" x14ac:dyDescent="0.35">
      <c r="A285" s="474" t="s">
        <v>8158</v>
      </c>
      <c r="B285" s="474" t="s">
        <v>3321</v>
      </c>
      <c r="C285" s="477">
        <v>249331</v>
      </c>
      <c r="D285" s="477">
        <v>0</v>
      </c>
      <c r="E285" s="477">
        <v>52400</v>
      </c>
      <c r="F285" s="477">
        <v>0</v>
      </c>
      <c r="G285" s="477">
        <v>219035</v>
      </c>
      <c r="H285" s="477">
        <v>532391</v>
      </c>
      <c r="I285" s="470">
        <v>7</v>
      </c>
      <c r="J285" s="470">
        <v>3</v>
      </c>
      <c r="K285" s="470">
        <v>4</v>
      </c>
      <c r="L285" s="470">
        <v>7</v>
      </c>
      <c r="M285" s="470">
        <v>0</v>
      </c>
      <c r="N285" s="463" t="s">
        <v>3500</v>
      </c>
    </row>
    <row r="286" spans="1:14" x14ac:dyDescent="0.35">
      <c r="A286" s="474" t="s">
        <v>783</v>
      </c>
      <c r="B286" s="474" t="s">
        <v>781</v>
      </c>
      <c r="C286" s="479">
        <v>4418148</v>
      </c>
      <c r="D286" s="479">
        <v>0</v>
      </c>
      <c r="E286" s="479">
        <v>1444185</v>
      </c>
      <c r="F286" s="479">
        <v>0</v>
      </c>
      <c r="G286" s="479">
        <v>3123292</v>
      </c>
      <c r="H286" s="479">
        <v>6638795</v>
      </c>
      <c r="I286" s="470">
        <v>0</v>
      </c>
      <c r="J286" s="470">
        <v>0</v>
      </c>
      <c r="K286" s="470">
        <v>0</v>
      </c>
      <c r="L286" s="470">
        <v>0</v>
      </c>
      <c r="M286" s="470">
        <v>0</v>
      </c>
      <c r="N286" s="463" t="s">
        <v>3500</v>
      </c>
    </row>
    <row r="287" spans="1:14" x14ac:dyDescent="0.35">
      <c r="A287" s="474" t="s">
        <v>13493</v>
      </c>
      <c r="B287" s="474" t="s">
        <v>15743</v>
      </c>
      <c r="C287" s="477">
        <v>1010168</v>
      </c>
      <c r="D287" s="477">
        <v>0</v>
      </c>
      <c r="E287" s="477">
        <v>235000</v>
      </c>
      <c r="F287" s="477">
        <v>0</v>
      </c>
      <c r="G287" s="477">
        <v>-1527571</v>
      </c>
      <c r="H287" s="477">
        <v>0</v>
      </c>
      <c r="I287" s="470">
        <v>4</v>
      </c>
      <c r="J287" s="470">
        <v>3</v>
      </c>
      <c r="K287" s="470">
        <v>1</v>
      </c>
      <c r="L287" s="470">
        <v>4</v>
      </c>
      <c r="M287" s="470">
        <v>0</v>
      </c>
      <c r="N287" s="463" t="s">
        <v>4568</v>
      </c>
    </row>
    <row r="288" spans="1:14" ht="26" x14ac:dyDescent="0.35">
      <c r="A288" s="474" t="s">
        <v>294</v>
      </c>
      <c r="B288" s="474" t="s">
        <v>8586</v>
      </c>
      <c r="C288" s="477">
        <v>31119488</v>
      </c>
      <c r="D288" s="477">
        <v>0</v>
      </c>
      <c r="E288" s="477">
        <v>49515570</v>
      </c>
      <c r="F288" s="477">
        <v>0</v>
      </c>
      <c r="G288" s="477">
        <v>21865188</v>
      </c>
      <c r="H288" s="477">
        <v>116823682</v>
      </c>
      <c r="I288" s="470">
        <v>14</v>
      </c>
      <c r="J288" s="470">
        <v>14</v>
      </c>
      <c r="K288" s="470">
        <v>0</v>
      </c>
      <c r="L288" s="470">
        <v>12</v>
      </c>
      <c r="M288" s="470">
        <v>0</v>
      </c>
      <c r="N288" s="463" t="s">
        <v>4568</v>
      </c>
    </row>
    <row r="289" spans="1:14" x14ac:dyDescent="0.35">
      <c r="A289" s="474" t="s">
        <v>3090</v>
      </c>
      <c r="B289" s="474" t="s">
        <v>3633</v>
      </c>
      <c r="C289" s="477">
        <v>288708</v>
      </c>
      <c r="D289" s="477">
        <v>0</v>
      </c>
      <c r="E289" s="477">
        <v>100000</v>
      </c>
      <c r="F289" s="477">
        <v>0</v>
      </c>
      <c r="G289" s="477">
        <v>-563756</v>
      </c>
      <c r="H289" s="477">
        <v>12550749</v>
      </c>
      <c r="I289" s="470" t="s">
        <v>14547</v>
      </c>
      <c r="J289" s="470">
        <v>0</v>
      </c>
      <c r="K289" s="470">
        <v>0</v>
      </c>
      <c r="L289" s="470">
        <v>2000</v>
      </c>
      <c r="M289" s="470">
        <v>0</v>
      </c>
      <c r="N289" s="463" t="s">
        <v>3500</v>
      </c>
    </row>
    <row r="290" spans="1:14" x14ac:dyDescent="0.35">
      <c r="A290" s="474" t="s">
        <v>8159</v>
      </c>
      <c r="B290" s="474" t="s">
        <v>3627</v>
      </c>
      <c r="C290" s="477">
        <v>0</v>
      </c>
      <c r="D290" s="477">
        <v>0</v>
      </c>
      <c r="E290" s="477">
        <v>0</v>
      </c>
      <c r="F290" s="477">
        <v>0</v>
      </c>
      <c r="G290" s="477">
        <v>0</v>
      </c>
      <c r="H290" s="477">
        <v>0</v>
      </c>
      <c r="I290" s="469">
        <v>3</v>
      </c>
      <c r="J290" s="469">
        <v>1</v>
      </c>
      <c r="K290" s="469">
        <v>2</v>
      </c>
      <c r="L290" s="469">
        <v>0</v>
      </c>
      <c r="M290" s="469">
        <v>0</v>
      </c>
      <c r="N290" s="463" t="s">
        <v>3500</v>
      </c>
    </row>
    <row r="291" spans="1:14" x14ac:dyDescent="0.35">
      <c r="A291" s="474" t="s">
        <v>13413</v>
      </c>
      <c r="B291" s="474" t="s">
        <v>13411</v>
      </c>
      <c r="C291" s="477">
        <v>4680546</v>
      </c>
      <c r="D291" s="477">
        <v>0</v>
      </c>
      <c r="E291" s="477">
        <v>1500000</v>
      </c>
      <c r="F291" s="477">
        <v>0</v>
      </c>
      <c r="G291" s="477">
        <v>4447760</v>
      </c>
      <c r="H291" s="477">
        <v>129937794</v>
      </c>
      <c r="I291" s="469">
        <v>10</v>
      </c>
      <c r="J291" s="469">
        <v>10</v>
      </c>
      <c r="K291" s="469">
        <v>0</v>
      </c>
      <c r="L291" s="469">
        <v>0</v>
      </c>
      <c r="M291" s="469">
        <v>0</v>
      </c>
      <c r="N291" s="463" t="s">
        <v>8201</v>
      </c>
    </row>
    <row r="292" spans="1:14" x14ac:dyDescent="0.35">
      <c r="A292" s="474" t="s">
        <v>13472</v>
      </c>
      <c r="B292" s="474" t="s">
        <v>2194</v>
      </c>
      <c r="C292" s="477">
        <v>13410977</v>
      </c>
      <c r="D292" s="477">
        <v>0</v>
      </c>
      <c r="E292" s="477">
        <v>-13410977</v>
      </c>
      <c r="F292" s="477">
        <v>0</v>
      </c>
      <c r="G292" s="477">
        <v>-119276360</v>
      </c>
      <c r="H292" s="477">
        <v>940697000</v>
      </c>
      <c r="I292" s="469">
        <v>30</v>
      </c>
      <c r="J292" s="469">
        <v>19</v>
      </c>
      <c r="K292" s="469">
        <v>11</v>
      </c>
      <c r="L292" s="469">
        <v>0</v>
      </c>
      <c r="M292" s="469">
        <v>0</v>
      </c>
      <c r="N292" s="463" t="s">
        <v>8201</v>
      </c>
    </row>
    <row r="293" spans="1:14" x14ac:dyDescent="0.35">
      <c r="A293" s="474" t="s">
        <v>92</v>
      </c>
      <c r="B293" s="474" t="s">
        <v>13887</v>
      </c>
      <c r="C293" s="479">
        <v>46901500</v>
      </c>
      <c r="D293" s="479">
        <v>0</v>
      </c>
      <c r="E293" s="479">
        <v>46612219</v>
      </c>
      <c r="F293" s="479">
        <v>0</v>
      </c>
      <c r="G293" s="479">
        <v>46851443</v>
      </c>
      <c r="H293" s="479">
        <v>214339</v>
      </c>
      <c r="I293" s="470">
        <v>4</v>
      </c>
      <c r="J293" s="470">
        <v>0</v>
      </c>
      <c r="K293" s="470">
        <v>4</v>
      </c>
      <c r="L293" s="470">
        <v>20</v>
      </c>
      <c r="M293" s="470">
        <v>0</v>
      </c>
      <c r="N293" s="463" t="s">
        <v>4568</v>
      </c>
    </row>
    <row r="294" spans="1:14" x14ac:dyDescent="0.35">
      <c r="A294" s="474" t="s">
        <v>1638</v>
      </c>
      <c r="B294" s="474" t="s">
        <v>3840</v>
      </c>
      <c r="C294" s="479">
        <v>17036694</v>
      </c>
      <c r="D294" s="479">
        <v>0</v>
      </c>
      <c r="E294" s="479">
        <v>0</v>
      </c>
      <c r="F294" s="479">
        <v>0</v>
      </c>
      <c r="G294" s="479">
        <v>5502316</v>
      </c>
      <c r="H294" s="479">
        <v>11591915</v>
      </c>
      <c r="I294" s="470">
        <v>7</v>
      </c>
      <c r="J294" s="470">
        <v>6</v>
      </c>
      <c r="K294" s="470">
        <v>1</v>
      </c>
      <c r="L294" s="470">
        <v>100</v>
      </c>
      <c r="M294" s="470">
        <v>1</v>
      </c>
      <c r="N294" s="463" t="s">
        <v>4568</v>
      </c>
    </row>
    <row r="295" spans="1:14" ht="26" x14ac:dyDescent="0.35">
      <c r="A295" s="474" t="s">
        <v>13866</v>
      </c>
      <c r="B295" s="474" t="s">
        <v>8205</v>
      </c>
      <c r="C295" s="479">
        <v>0</v>
      </c>
      <c r="D295" s="479">
        <v>0</v>
      </c>
      <c r="E295" s="479">
        <v>-1200000</v>
      </c>
      <c r="F295" s="479">
        <v>0</v>
      </c>
      <c r="G295" s="479">
        <v>-173549</v>
      </c>
      <c r="H295" s="479">
        <v>62272203</v>
      </c>
      <c r="I295" s="470">
        <v>5</v>
      </c>
      <c r="J295" s="470">
        <v>1</v>
      </c>
      <c r="K295" s="470">
        <v>4</v>
      </c>
      <c r="L295" s="470">
        <v>7</v>
      </c>
      <c r="M295" s="470">
        <v>0</v>
      </c>
      <c r="N295" s="463" t="s">
        <v>3500</v>
      </c>
    </row>
    <row r="296" spans="1:14" x14ac:dyDescent="0.35">
      <c r="A296" s="474" t="s">
        <v>9310</v>
      </c>
      <c r="B296" s="474" t="s">
        <v>8224</v>
      </c>
      <c r="C296" s="477">
        <v>356406</v>
      </c>
      <c r="D296" s="477">
        <v>0</v>
      </c>
      <c r="E296" s="477">
        <v>-1124473</v>
      </c>
      <c r="F296" s="477">
        <v>0</v>
      </c>
      <c r="G296" s="477">
        <v>-16935901</v>
      </c>
      <c r="H296" s="477"/>
      <c r="I296" s="470">
        <v>900</v>
      </c>
      <c r="J296" s="470">
        <v>200</v>
      </c>
      <c r="K296" s="470">
        <v>700</v>
      </c>
      <c r="L296" s="470">
        <v>250</v>
      </c>
      <c r="M296" s="470">
        <v>10</v>
      </c>
      <c r="N296" s="463" t="s">
        <v>8222</v>
      </c>
    </row>
    <row r="297" spans="1:14" ht="26" x14ac:dyDescent="0.35">
      <c r="A297" s="474" t="s">
        <v>2958</v>
      </c>
      <c r="B297" s="474" t="s">
        <v>3799</v>
      </c>
      <c r="C297" s="477">
        <v>150000</v>
      </c>
      <c r="D297" s="477">
        <v>0</v>
      </c>
      <c r="E297" s="477">
        <v>-24000</v>
      </c>
      <c r="F297" s="477">
        <v>0</v>
      </c>
      <c r="G297" s="477">
        <v>-441000</v>
      </c>
      <c r="H297" s="477"/>
      <c r="I297" s="470">
        <v>2</v>
      </c>
      <c r="J297" s="470">
        <v>1</v>
      </c>
      <c r="K297" s="470">
        <v>1</v>
      </c>
      <c r="L297" s="470">
        <v>2</v>
      </c>
      <c r="M297" s="470">
        <v>0</v>
      </c>
      <c r="N297" s="463" t="s">
        <v>3500</v>
      </c>
    </row>
    <row r="298" spans="1:14" x14ac:dyDescent="0.35">
      <c r="A298" s="474" t="s">
        <v>996</v>
      </c>
      <c r="B298" s="474" t="s">
        <v>10020</v>
      </c>
      <c r="C298" s="477">
        <v>71651.19</v>
      </c>
      <c r="D298" s="477">
        <v>0</v>
      </c>
      <c r="E298" s="477">
        <v>0</v>
      </c>
      <c r="F298" s="477">
        <v>0</v>
      </c>
      <c r="G298" s="477">
        <v>67100.2</v>
      </c>
      <c r="H298" s="477"/>
      <c r="I298" s="470">
        <v>2</v>
      </c>
      <c r="J298" s="470">
        <v>1</v>
      </c>
      <c r="K298" s="470">
        <v>1</v>
      </c>
      <c r="L298" s="470">
        <v>5</v>
      </c>
      <c r="M298" s="470">
        <v>1</v>
      </c>
      <c r="N298" s="463" t="s">
        <v>3790</v>
      </c>
    </row>
    <row r="299" spans="1:14" x14ac:dyDescent="0.35">
      <c r="A299" s="474" t="s">
        <v>2996</v>
      </c>
      <c r="B299" s="474" t="s">
        <v>2360</v>
      </c>
      <c r="C299" s="477">
        <v>510414.08000000002</v>
      </c>
      <c r="D299" s="477">
        <v>0</v>
      </c>
      <c r="E299" s="477">
        <v>332594.96999999997</v>
      </c>
      <c r="F299" s="477">
        <v>0</v>
      </c>
      <c r="G299" s="477">
        <v>-1514539.87</v>
      </c>
      <c r="H299" s="477">
        <v>389029.08</v>
      </c>
      <c r="I299" s="470">
        <v>4</v>
      </c>
      <c r="J299" s="470">
        <v>3</v>
      </c>
      <c r="K299" s="470">
        <v>1</v>
      </c>
      <c r="L299" s="470">
        <v>0</v>
      </c>
      <c r="M299" s="470">
        <v>0</v>
      </c>
      <c r="N299" s="463" t="s">
        <v>3500</v>
      </c>
    </row>
    <row r="300" spans="1:14" x14ac:dyDescent="0.35">
      <c r="A300" s="474" t="s">
        <v>13440</v>
      </c>
      <c r="B300" s="474" t="s">
        <v>1799</v>
      </c>
      <c r="C300" s="477">
        <v>5487107</v>
      </c>
      <c r="D300" s="477">
        <v>0</v>
      </c>
      <c r="E300" s="477">
        <v>195000</v>
      </c>
      <c r="F300" s="477">
        <v>0</v>
      </c>
      <c r="G300" s="477">
        <v>-9779737</v>
      </c>
      <c r="H300" s="477">
        <v>95266572</v>
      </c>
      <c r="I300" s="470">
        <v>7</v>
      </c>
      <c r="J300" s="470">
        <v>6</v>
      </c>
      <c r="K300" s="470">
        <v>1</v>
      </c>
      <c r="L300" s="470">
        <v>7</v>
      </c>
      <c r="M300" s="470">
        <v>0</v>
      </c>
      <c r="N300" s="463" t="s">
        <v>8201</v>
      </c>
    </row>
    <row r="301" spans="1:14" x14ac:dyDescent="0.35">
      <c r="A301" s="474" t="s">
        <v>3110</v>
      </c>
      <c r="B301" s="474" t="s">
        <v>3580</v>
      </c>
      <c r="C301" s="477">
        <v>176614.1</v>
      </c>
      <c r="D301" s="477">
        <v>0</v>
      </c>
      <c r="E301" s="477">
        <v>1028848.62</v>
      </c>
      <c r="F301" s="477">
        <v>0</v>
      </c>
      <c r="G301" s="477">
        <v>1692320.4</v>
      </c>
      <c r="H301" s="477">
        <v>289811659</v>
      </c>
      <c r="I301" s="470">
        <v>5</v>
      </c>
      <c r="J301" s="470">
        <v>5</v>
      </c>
      <c r="K301" s="470">
        <v>0</v>
      </c>
      <c r="L301" s="470">
        <v>2</v>
      </c>
      <c r="M301" s="470">
        <v>1</v>
      </c>
      <c r="N301" s="463" t="s">
        <v>3500</v>
      </c>
    </row>
    <row r="302" spans="1:14" ht="26" x14ac:dyDescent="0.35">
      <c r="A302" s="474" t="s">
        <v>3063</v>
      </c>
      <c r="B302" s="474" t="s">
        <v>9084</v>
      </c>
      <c r="C302" s="477">
        <v>34506851</v>
      </c>
      <c r="D302" s="477">
        <v>0</v>
      </c>
      <c r="E302" s="477">
        <v>0</v>
      </c>
      <c r="F302" s="477">
        <v>0</v>
      </c>
      <c r="G302" s="477">
        <v>31862144</v>
      </c>
      <c r="H302" s="477">
        <v>276032973</v>
      </c>
      <c r="I302" s="470">
        <v>5000</v>
      </c>
      <c r="J302" s="470">
        <v>2000</v>
      </c>
      <c r="K302" s="470">
        <v>3000</v>
      </c>
      <c r="L302" s="470">
        <v>22</v>
      </c>
      <c r="M302" s="470">
        <v>108</v>
      </c>
      <c r="N302" s="463" t="s">
        <v>4568</v>
      </c>
    </row>
    <row r="303" spans="1:14" ht="26" x14ac:dyDescent="0.35">
      <c r="A303" s="474" t="s">
        <v>3157</v>
      </c>
      <c r="B303" s="474" t="s">
        <v>795</v>
      </c>
      <c r="C303" s="477">
        <v>0</v>
      </c>
      <c r="D303" s="477">
        <v>0</v>
      </c>
      <c r="E303" s="477">
        <v>0</v>
      </c>
      <c r="F303" s="477">
        <v>0</v>
      </c>
      <c r="G303" s="477">
        <v>-30389385.41</v>
      </c>
      <c r="H303" s="477">
        <v>30318880.949999999</v>
      </c>
      <c r="I303" s="470">
        <v>8</v>
      </c>
      <c r="J303" s="470">
        <v>7</v>
      </c>
      <c r="K303" s="470">
        <v>1</v>
      </c>
      <c r="L303" s="470">
        <v>25</v>
      </c>
      <c r="M303" s="470">
        <v>0</v>
      </c>
      <c r="N303" s="463" t="s">
        <v>8201</v>
      </c>
    </row>
    <row r="304" spans="1:14" ht="26" x14ac:dyDescent="0.35">
      <c r="A304" s="474" t="s">
        <v>3199</v>
      </c>
      <c r="B304" s="474" t="s">
        <v>1378</v>
      </c>
      <c r="C304" s="477">
        <v>573513</v>
      </c>
      <c r="D304" s="477">
        <v>0</v>
      </c>
      <c r="E304" s="477">
        <v>468680</v>
      </c>
      <c r="F304" s="477">
        <v>0</v>
      </c>
      <c r="G304" s="477">
        <v>99500</v>
      </c>
      <c r="H304" s="477">
        <v>53174000</v>
      </c>
      <c r="I304" s="470">
        <v>413</v>
      </c>
      <c r="J304" s="470">
        <v>129</v>
      </c>
      <c r="K304" s="470">
        <v>284</v>
      </c>
      <c r="L304" s="470">
        <v>14</v>
      </c>
      <c r="M304" s="470">
        <v>14</v>
      </c>
      <c r="N304" s="463" t="s">
        <v>3500</v>
      </c>
    </row>
    <row r="305" spans="1:14" ht="26" x14ac:dyDescent="0.35">
      <c r="A305" s="474" t="s">
        <v>3200</v>
      </c>
      <c r="B305" s="474" t="s">
        <v>3968</v>
      </c>
      <c r="C305" s="477">
        <v>343983294</v>
      </c>
      <c r="D305" s="477">
        <v>0</v>
      </c>
      <c r="E305" s="477">
        <v>7239659</v>
      </c>
      <c r="F305" s="477">
        <v>0</v>
      </c>
      <c r="G305" s="477">
        <v>227660374</v>
      </c>
      <c r="H305" s="477">
        <v>2024854169</v>
      </c>
      <c r="I305" s="470">
        <v>3000</v>
      </c>
      <c r="J305" s="470">
        <v>940</v>
      </c>
      <c r="K305" s="470">
        <v>2060</v>
      </c>
      <c r="L305" s="470">
        <v>7</v>
      </c>
      <c r="M305" s="470">
        <v>23</v>
      </c>
      <c r="N305" s="463" t="s">
        <v>4568</v>
      </c>
    </row>
    <row r="306" spans="1:14" ht="26" x14ac:dyDescent="0.35">
      <c r="A306" s="474" t="s">
        <v>2512</v>
      </c>
      <c r="B306" s="474" t="s">
        <v>12971</v>
      </c>
      <c r="C306" s="479">
        <v>180600</v>
      </c>
      <c r="D306" s="479">
        <v>0</v>
      </c>
      <c r="E306" s="479">
        <v>0</v>
      </c>
      <c r="F306" s="479">
        <v>0</v>
      </c>
      <c r="G306" s="479">
        <v>-363347</v>
      </c>
      <c r="H306" s="479">
        <v>-182747</v>
      </c>
      <c r="I306" s="470">
        <v>9</v>
      </c>
      <c r="J306" s="470">
        <v>4</v>
      </c>
      <c r="K306" s="470">
        <v>5</v>
      </c>
      <c r="L306" s="470">
        <v>14</v>
      </c>
      <c r="M306" s="470">
        <v>0</v>
      </c>
      <c r="N306" s="463" t="s">
        <v>3500</v>
      </c>
    </row>
    <row r="307" spans="1:14" ht="26" x14ac:dyDescent="0.35">
      <c r="A307" s="474" t="s">
        <v>4989</v>
      </c>
      <c r="B307" s="474" t="s">
        <v>13756</v>
      </c>
      <c r="C307" s="479">
        <v>1088905</v>
      </c>
      <c r="D307" s="479">
        <v>0</v>
      </c>
      <c r="E307" s="479">
        <v>0</v>
      </c>
      <c r="F307" s="479">
        <v>0</v>
      </c>
      <c r="G307" s="479">
        <v>1715417</v>
      </c>
      <c r="H307" s="479">
        <v>13773810</v>
      </c>
      <c r="I307" s="470">
        <v>8</v>
      </c>
      <c r="J307" s="470">
        <v>2</v>
      </c>
      <c r="K307" s="470">
        <v>6</v>
      </c>
      <c r="L307" s="470">
        <v>8</v>
      </c>
      <c r="M307" s="470">
        <v>0</v>
      </c>
      <c r="N307" s="463" t="s">
        <v>3500</v>
      </c>
    </row>
    <row r="308" spans="1:14" x14ac:dyDescent="0.35">
      <c r="A308" s="474" t="s">
        <v>199</v>
      </c>
      <c r="B308" s="474" t="s">
        <v>8195</v>
      </c>
      <c r="C308" s="477">
        <v>1613010</v>
      </c>
      <c r="D308" s="477">
        <v>0</v>
      </c>
      <c r="E308" s="477">
        <v>502079</v>
      </c>
      <c r="F308" s="477">
        <v>0</v>
      </c>
      <c r="G308" s="477">
        <v>595865</v>
      </c>
      <c r="H308" s="477">
        <v>15859910</v>
      </c>
      <c r="I308" s="470">
        <v>7</v>
      </c>
      <c r="J308" s="470">
        <v>1</v>
      </c>
      <c r="K308" s="470">
        <v>6</v>
      </c>
      <c r="L308" s="470">
        <v>6</v>
      </c>
      <c r="M308" s="470">
        <v>0</v>
      </c>
      <c r="N308" s="463" t="s">
        <v>3500</v>
      </c>
    </row>
    <row r="309" spans="1:14" x14ac:dyDescent="0.35">
      <c r="A309" s="474" t="s">
        <v>953</v>
      </c>
      <c r="B309" s="474" t="s">
        <v>3816</v>
      </c>
      <c r="C309" s="477">
        <v>142539847</v>
      </c>
      <c r="D309" s="477">
        <v>0</v>
      </c>
      <c r="E309" s="477">
        <v>57219569</v>
      </c>
      <c r="F309" s="477">
        <v>0</v>
      </c>
      <c r="G309" s="477">
        <v>116568561</v>
      </c>
      <c r="H309" s="477">
        <v>120917281</v>
      </c>
      <c r="I309" s="470">
        <v>5</v>
      </c>
      <c r="J309" s="470">
        <v>2</v>
      </c>
      <c r="K309" s="470">
        <v>3</v>
      </c>
      <c r="L309" s="470">
        <v>220</v>
      </c>
      <c r="M309" s="470">
        <v>0</v>
      </c>
      <c r="N309" s="463" t="s">
        <v>8222</v>
      </c>
    </row>
    <row r="310" spans="1:14" x14ac:dyDescent="0.35">
      <c r="A310" s="474" t="s">
        <v>1106</v>
      </c>
      <c r="B310" s="474" t="s">
        <v>13268</v>
      </c>
      <c r="C310" s="479">
        <v>1213600</v>
      </c>
      <c r="D310" s="479">
        <v>0</v>
      </c>
      <c r="E310" s="479">
        <v>362000</v>
      </c>
      <c r="F310" s="479">
        <v>0</v>
      </c>
      <c r="G310" s="479">
        <v>1036535</v>
      </c>
      <c r="H310" s="479">
        <v>1948491</v>
      </c>
      <c r="I310" s="470">
        <v>9</v>
      </c>
      <c r="J310" s="470">
        <v>6</v>
      </c>
      <c r="K310" s="470">
        <v>3</v>
      </c>
      <c r="L310" s="470">
        <v>4</v>
      </c>
      <c r="M310" s="470">
        <v>1</v>
      </c>
      <c r="N310" s="463" t="s">
        <v>3500</v>
      </c>
    </row>
    <row r="311" spans="1:14" x14ac:dyDescent="0.35">
      <c r="A311" s="474" t="s">
        <v>1821</v>
      </c>
      <c r="B311" s="474" t="s">
        <v>1800</v>
      </c>
      <c r="C311" s="477">
        <v>8437411</v>
      </c>
      <c r="D311" s="477">
        <v>0</v>
      </c>
      <c r="E311" s="477">
        <v>722038</v>
      </c>
      <c r="F311" s="477">
        <v>0</v>
      </c>
      <c r="G311" s="477">
        <v>7435439</v>
      </c>
      <c r="H311" s="477">
        <v>25949693</v>
      </c>
      <c r="I311" s="469">
        <v>9</v>
      </c>
      <c r="J311" s="469">
        <v>6</v>
      </c>
      <c r="K311" s="469">
        <v>3</v>
      </c>
      <c r="L311" s="469">
        <v>9</v>
      </c>
      <c r="M311" s="469">
        <v>0</v>
      </c>
      <c r="N311" s="463" t="s">
        <v>3517</v>
      </c>
    </row>
    <row r="312" spans="1:14" ht="26" x14ac:dyDescent="0.35">
      <c r="A312" s="474" t="s">
        <v>1646</v>
      </c>
      <c r="B312" s="474" t="s">
        <v>3984</v>
      </c>
      <c r="C312" s="479">
        <v>2042360</v>
      </c>
      <c r="D312" s="479">
        <v>0</v>
      </c>
      <c r="E312" s="479">
        <v>2355120.62</v>
      </c>
      <c r="F312" s="479">
        <v>0</v>
      </c>
      <c r="G312" s="479">
        <v>-2380128.62</v>
      </c>
      <c r="H312" s="479">
        <v>12877030</v>
      </c>
      <c r="I312" s="470">
        <v>36</v>
      </c>
      <c r="J312" s="470">
        <v>9</v>
      </c>
      <c r="K312" s="470">
        <v>27</v>
      </c>
      <c r="L312" s="470">
        <v>36</v>
      </c>
      <c r="M312" s="470">
        <v>1</v>
      </c>
      <c r="N312" s="463" t="s">
        <v>3500</v>
      </c>
    </row>
    <row r="313" spans="1:14" ht="26" x14ac:dyDescent="0.35">
      <c r="A313" s="474" t="s">
        <v>8422</v>
      </c>
      <c r="B313" s="474" t="s">
        <v>2342</v>
      </c>
      <c r="C313" s="477">
        <v>2535110</v>
      </c>
      <c r="D313" s="477">
        <v>0</v>
      </c>
      <c r="E313" s="477">
        <v>224600</v>
      </c>
      <c r="F313" s="477">
        <v>0</v>
      </c>
      <c r="G313" s="477">
        <v>3144794</v>
      </c>
      <c r="H313" s="477">
        <v>0</v>
      </c>
      <c r="I313" s="470">
        <v>4</v>
      </c>
      <c r="J313" s="470">
        <v>3</v>
      </c>
      <c r="K313" s="470">
        <v>1</v>
      </c>
      <c r="L313" s="470">
        <v>0</v>
      </c>
      <c r="M313" s="470">
        <v>0</v>
      </c>
      <c r="N313" s="463" t="s">
        <v>3500</v>
      </c>
    </row>
    <row r="314" spans="1:14" x14ac:dyDescent="0.35">
      <c r="A314" s="474" t="s">
        <v>14496</v>
      </c>
      <c r="B314" s="474" t="s">
        <v>3923</v>
      </c>
      <c r="C314" s="477">
        <v>948275</v>
      </c>
      <c r="D314" s="477">
        <v>0</v>
      </c>
      <c r="E314" s="477">
        <v>-2273175</v>
      </c>
      <c r="F314" s="477">
        <v>0</v>
      </c>
      <c r="G314" s="477">
        <v>-6443590</v>
      </c>
      <c r="H314" s="477">
        <v>12212089</v>
      </c>
      <c r="I314" s="470">
        <v>13</v>
      </c>
      <c r="J314" s="470">
        <v>6</v>
      </c>
      <c r="K314" s="470">
        <v>7</v>
      </c>
      <c r="L314" s="470">
        <v>5</v>
      </c>
      <c r="M314" s="470">
        <v>1</v>
      </c>
      <c r="N314" s="463" t="s">
        <v>3500</v>
      </c>
    </row>
    <row r="315" spans="1:14" x14ac:dyDescent="0.35">
      <c r="A315" s="474" t="s">
        <v>3104</v>
      </c>
      <c r="B315" s="474" t="s">
        <v>8620</v>
      </c>
      <c r="C315" s="477">
        <v>4252134</v>
      </c>
      <c r="D315" s="477">
        <v>0</v>
      </c>
      <c r="E315" s="477">
        <v>0</v>
      </c>
      <c r="F315" s="477">
        <v>0</v>
      </c>
      <c r="G315" s="477">
        <v>727218</v>
      </c>
      <c r="H315" s="477">
        <v>21417232</v>
      </c>
      <c r="I315" s="470">
        <v>50</v>
      </c>
      <c r="J315" s="470">
        <v>37</v>
      </c>
      <c r="K315" s="470">
        <v>13</v>
      </c>
      <c r="L315" s="470">
        <v>10</v>
      </c>
      <c r="M315" s="470">
        <v>1</v>
      </c>
      <c r="N315" s="463" t="s">
        <v>3500</v>
      </c>
    </row>
    <row r="316" spans="1:14" ht="26" x14ac:dyDescent="0.35">
      <c r="A316" s="474" t="s">
        <v>14975</v>
      </c>
      <c r="B316" s="474" t="s">
        <v>14965</v>
      </c>
      <c r="C316" s="479">
        <v>3150030</v>
      </c>
      <c r="D316" s="479">
        <v>0</v>
      </c>
      <c r="E316" s="479">
        <v>-6740890</v>
      </c>
      <c r="F316" s="479">
        <v>0</v>
      </c>
      <c r="G316" s="479">
        <v>-7262320</v>
      </c>
      <c r="H316" s="479">
        <v>773</v>
      </c>
      <c r="I316" s="470">
        <v>6</v>
      </c>
      <c r="J316" s="470">
        <v>3</v>
      </c>
      <c r="K316" s="470">
        <v>3</v>
      </c>
      <c r="L316" s="470">
        <v>0</v>
      </c>
      <c r="M316" s="470">
        <v>1</v>
      </c>
      <c r="N316" s="463" t="s">
        <v>3500</v>
      </c>
    </row>
    <row r="317" spans="1:14" x14ac:dyDescent="0.35">
      <c r="A317" s="474" t="s">
        <v>3146</v>
      </c>
      <c r="B317" s="474" t="s">
        <v>4013</v>
      </c>
      <c r="C317" s="479">
        <v>0</v>
      </c>
      <c r="D317" s="479">
        <v>0</v>
      </c>
      <c r="E317" s="479">
        <v>-4304150</v>
      </c>
      <c r="F317" s="479">
        <v>0</v>
      </c>
      <c r="G317" s="479">
        <v>-6625377</v>
      </c>
      <c r="H317" s="479">
        <v>295771144</v>
      </c>
      <c r="I317" s="470">
        <v>8</v>
      </c>
      <c r="J317" s="470">
        <v>7</v>
      </c>
      <c r="K317" s="470">
        <v>1</v>
      </c>
      <c r="L317" s="470">
        <v>0</v>
      </c>
      <c r="M317" s="470">
        <v>1</v>
      </c>
      <c r="N317" s="463" t="s">
        <v>3500</v>
      </c>
    </row>
    <row r="318" spans="1:14" x14ac:dyDescent="0.35">
      <c r="A318" s="475" t="s">
        <v>3758</v>
      </c>
      <c r="B318" s="475" t="s">
        <v>3898</v>
      </c>
      <c r="C318" s="478">
        <v>0</v>
      </c>
      <c r="D318" s="478">
        <v>0</v>
      </c>
      <c r="E318" s="478">
        <v>0</v>
      </c>
      <c r="F318" s="478">
        <v>0</v>
      </c>
      <c r="G318" s="478">
        <v>0</v>
      </c>
      <c r="H318" s="478">
        <v>0</v>
      </c>
      <c r="I318" s="471">
        <v>0</v>
      </c>
      <c r="J318" s="471">
        <v>0</v>
      </c>
      <c r="K318" s="471">
        <v>0</v>
      </c>
      <c r="L318" s="471">
        <v>0</v>
      </c>
      <c r="M318" s="471">
        <v>1</v>
      </c>
      <c r="N318" s="486" t="s">
        <v>3500</v>
      </c>
    </row>
    <row r="319" spans="1:14" x14ac:dyDescent="0.35">
      <c r="A319" s="474" t="s">
        <v>13868</v>
      </c>
      <c r="B319" s="474" t="s">
        <v>3992</v>
      </c>
      <c r="C319" s="477">
        <v>325661</v>
      </c>
      <c r="D319" s="477">
        <v>0</v>
      </c>
      <c r="E319" s="477">
        <v>346735</v>
      </c>
      <c r="F319" s="477">
        <v>0</v>
      </c>
      <c r="G319" s="477">
        <v>633147</v>
      </c>
      <c r="H319" s="477">
        <v>0</v>
      </c>
      <c r="I319" s="469">
        <v>3</v>
      </c>
      <c r="J319" s="469">
        <v>0</v>
      </c>
      <c r="K319" s="469">
        <v>3</v>
      </c>
      <c r="L319" s="469">
        <v>0</v>
      </c>
      <c r="M319" s="469">
        <v>0</v>
      </c>
      <c r="N319" s="463" t="s">
        <v>3500</v>
      </c>
    </row>
    <row r="320" spans="1:14" x14ac:dyDescent="0.35">
      <c r="A320" s="474" t="s">
        <v>5116</v>
      </c>
      <c r="B320" s="474" t="s">
        <v>4194</v>
      </c>
      <c r="C320" s="479">
        <v>27478458</v>
      </c>
      <c r="D320" s="479">
        <v>0</v>
      </c>
      <c r="E320" s="479">
        <v>1475000</v>
      </c>
      <c r="F320" s="479">
        <v>0</v>
      </c>
      <c r="G320" s="479">
        <v>22729912</v>
      </c>
      <c r="H320" s="479">
        <v>3766064</v>
      </c>
      <c r="I320" s="470">
        <v>0</v>
      </c>
      <c r="J320" s="470">
        <v>0</v>
      </c>
      <c r="K320" s="470">
        <v>0</v>
      </c>
      <c r="L320" s="470">
        <v>108</v>
      </c>
      <c r="M320" s="470">
        <v>0</v>
      </c>
      <c r="N320" s="463" t="s">
        <v>4568</v>
      </c>
    </row>
    <row r="321" spans="1:14" x14ac:dyDescent="0.35">
      <c r="A321" s="474" t="s">
        <v>868</v>
      </c>
      <c r="B321" s="474" t="s">
        <v>3838</v>
      </c>
      <c r="C321" s="477">
        <v>117804462.43000001</v>
      </c>
      <c r="D321" s="477">
        <v>0</v>
      </c>
      <c r="E321" s="477">
        <v>111098997.98999999</v>
      </c>
      <c r="F321" s="477">
        <v>0</v>
      </c>
      <c r="G321" s="477">
        <v>111098997.98999999</v>
      </c>
      <c r="H321" s="477"/>
      <c r="I321" s="470">
        <v>20</v>
      </c>
      <c r="J321" s="470">
        <v>8</v>
      </c>
      <c r="K321" s="470">
        <v>12</v>
      </c>
      <c r="L321" s="470">
        <v>3</v>
      </c>
      <c r="M321" s="470">
        <v>1</v>
      </c>
      <c r="N321" s="463" t="s">
        <v>8222</v>
      </c>
    </row>
    <row r="322" spans="1:14" x14ac:dyDescent="0.35">
      <c r="A322" s="474" t="s">
        <v>1417</v>
      </c>
      <c r="B322" s="474" t="s">
        <v>12982</v>
      </c>
      <c r="C322" s="479">
        <v>4346423</v>
      </c>
      <c r="D322" s="479">
        <v>0</v>
      </c>
      <c r="E322" s="479">
        <v>150900</v>
      </c>
      <c r="F322" s="479">
        <v>0</v>
      </c>
      <c r="G322" s="479">
        <v>2120793</v>
      </c>
      <c r="H322" s="479">
        <v>55322582</v>
      </c>
      <c r="I322" s="470">
        <v>200</v>
      </c>
      <c r="J322" s="470">
        <v>60</v>
      </c>
      <c r="K322" s="470">
        <v>140</v>
      </c>
      <c r="L322" s="470">
        <v>1</v>
      </c>
      <c r="M322" s="470">
        <v>0</v>
      </c>
      <c r="N322" s="463" t="s">
        <v>3500</v>
      </c>
    </row>
    <row r="323" spans="1:14" x14ac:dyDescent="0.35">
      <c r="A323" s="474" t="s">
        <v>593</v>
      </c>
      <c r="B323" s="474" t="s">
        <v>4563</v>
      </c>
      <c r="C323" s="477">
        <v>0</v>
      </c>
      <c r="D323" s="477">
        <v>0</v>
      </c>
      <c r="E323" s="477">
        <v>-184369</v>
      </c>
      <c r="F323" s="477">
        <v>0</v>
      </c>
      <c r="G323" s="477">
        <v>-334369</v>
      </c>
      <c r="H323" s="477">
        <v>6850996</v>
      </c>
      <c r="I323" s="470">
        <v>1</v>
      </c>
      <c r="J323" s="470">
        <v>1</v>
      </c>
      <c r="K323" s="470">
        <v>0</v>
      </c>
      <c r="L323" s="470">
        <v>0</v>
      </c>
      <c r="M323" s="470">
        <v>0</v>
      </c>
      <c r="N323" s="463" t="s">
        <v>3500</v>
      </c>
    </row>
    <row r="324" spans="1:14" ht="26" x14ac:dyDescent="0.35">
      <c r="A324" s="474" t="s">
        <v>984</v>
      </c>
      <c r="B324" s="474" t="s">
        <v>12823</v>
      </c>
      <c r="C324" s="479">
        <v>712800.16</v>
      </c>
      <c r="D324" s="479">
        <v>0</v>
      </c>
      <c r="E324" s="479">
        <v>66445.14</v>
      </c>
      <c r="F324" s="479">
        <v>0</v>
      </c>
      <c r="G324" s="479">
        <v>712573.06</v>
      </c>
      <c r="H324" s="479">
        <v>0</v>
      </c>
      <c r="I324" s="470">
        <v>2</v>
      </c>
      <c r="J324" s="470">
        <v>2</v>
      </c>
      <c r="K324" s="470">
        <v>0</v>
      </c>
      <c r="L324" s="470">
        <v>0</v>
      </c>
      <c r="M324" s="470">
        <v>1</v>
      </c>
      <c r="N324" s="463" t="s">
        <v>3500</v>
      </c>
    </row>
    <row r="325" spans="1:14" x14ac:dyDescent="0.35">
      <c r="A325" s="474" t="s">
        <v>8447</v>
      </c>
      <c r="B325" s="474" t="s">
        <v>3916</v>
      </c>
      <c r="C325" s="477">
        <v>14959084</v>
      </c>
      <c r="D325" s="477">
        <v>0</v>
      </c>
      <c r="E325" s="477">
        <v>212949</v>
      </c>
      <c r="F325" s="477">
        <v>0</v>
      </c>
      <c r="G325" s="477">
        <v>5906433</v>
      </c>
      <c r="H325" s="477">
        <v>9162413</v>
      </c>
      <c r="I325" s="470">
        <v>3</v>
      </c>
      <c r="J325" s="470">
        <v>1</v>
      </c>
      <c r="K325" s="470">
        <v>2</v>
      </c>
      <c r="L325" s="470">
        <v>2</v>
      </c>
      <c r="M325" s="470">
        <v>0</v>
      </c>
      <c r="N325" s="463" t="s">
        <v>4568</v>
      </c>
    </row>
    <row r="326" spans="1:14" ht="26" x14ac:dyDescent="0.35">
      <c r="A326" s="474" t="s">
        <v>3159</v>
      </c>
      <c r="B326" s="474" t="s">
        <v>8654</v>
      </c>
      <c r="C326" s="477">
        <v>1757150</v>
      </c>
      <c r="D326" s="477">
        <v>0</v>
      </c>
      <c r="E326" s="477">
        <v>1603153</v>
      </c>
      <c r="F326" s="477">
        <v>0</v>
      </c>
      <c r="G326" s="477">
        <v>113319</v>
      </c>
      <c r="H326" s="477">
        <v>178799</v>
      </c>
      <c r="I326" s="470">
        <v>8</v>
      </c>
      <c r="J326" s="470">
        <v>6</v>
      </c>
      <c r="K326" s="470">
        <v>2</v>
      </c>
      <c r="L326" s="470">
        <v>0</v>
      </c>
      <c r="M326" s="470">
        <v>0</v>
      </c>
      <c r="N326" s="463" t="s">
        <v>3500</v>
      </c>
    </row>
    <row r="327" spans="1:14" x14ac:dyDescent="0.35">
      <c r="A327" s="474" t="s">
        <v>146</v>
      </c>
      <c r="B327" s="474" t="s">
        <v>4024</v>
      </c>
      <c r="C327" s="477">
        <v>11657225</v>
      </c>
      <c r="D327" s="477">
        <v>0</v>
      </c>
      <c r="E327" s="477">
        <v>11384156</v>
      </c>
      <c r="F327" s="477">
        <v>0</v>
      </c>
      <c r="G327" s="477">
        <v>12924610</v>
      </c>
      <c r="H327" s="477">
        <v>0</v>
      </c>
      <c r="I327" s="469">
        <v>10</v>
      </c>
      <c r="J327" s="469">
        <v>7</v>
      </c>
      <c r="K327" s="469">
        <v>3</v>
      </c>
      <c r="L327" s="469">
        <v>3</v>
      </c>
      <c r="M327" s="469">
        <v>1</v>
      </c>
      <c r="N327" s="463" t="s">
        <v>8201</v>
      </c>
    </row>
    <row r="328" spans="1:14" ht="15" thickBot="1" x14ac:dyDescent="0.4">
      <c r="A328" s="474" t="s">
        <v>1440</v>
      </c>
      <c r="B328" s="474" t="s">
        <v>9879</v>
      </c>
      <c r="C328" s="477">
        <v>50232.91</v>
      </c>
      <c r="D328" s="477">
        <v>0</v>
      </c>
      <c r="E328" s="477">
        <v>104902.21</v>
      </c>
      <c r="F328" s="477">
        <v>0</v>
      </c>
      <c r="G328" s="477">
        <v>129174</v>
      </c>
      <c r="H328" s="477"/>
      <c r="I328" s="470">
        <v>10</v>
      </c>
      <c r="J328" s="470">
        <v>6</v>
      </c>
      <c r="K328" s="470">
        <v>4</v>
      </c>
      <c r="L328" s="470">
        <v>17</v>
      </c>
      <c r="M328" s="470">
        <v>0</v>
      </c>
      <c r="N328" s="463" t="s">
        <v>3500</v>
      </c>
    </row>
    <row r="329" spans="1:14" x14ac:dyDescent="0.35">
      <c r="A329" s="481"/>
      <c r="B329" s="490"/>
      <c r="C329" s="491">
        <f t="shared" ref="C329:H329" si="0">SUM(C2:C328)</f>
        <v>9109594296.5299988</v>
      </c>
      <c r="D329" s="491">
        <f t="shared" si="0"/>
        <v>594171575.06999993</v>
      </c>
      <c r="E329" s="491">
        <f t="shared" si="0"/>
        <v>5297749035.1059999</v>
      </c>
      <c r="F329" s="491">
        <f t="shared" si="0"/>
        <v>55383177.030000001</v>
      </c>
      <c r="G329" s="491">
        <f t="shared" si="0"/>
        <v>9331365790.1299992</v>
      </c>
      <c r="H329" s="491">
        <f t="shared" si="0"/>
        <v>16575738647.539999</v>
      </c>
      <c r="I329" s="484"/>
      <c r="J329" s="484"/>
      <c r="K329" s="484"/>
      <c r="L329" s="484"/>
      <c r="M329" s="484"/>
      <c r="N329" s="485"/>
    </row>
  </sheetData>
  <sortState xmlns:xlrd2="http://schemas.microsoft.com/office/spreadsheetml/2017/richdata2" ref="A2:N329">
    <sortCondition ref="A2:A329"/>
  </sortState>
  <conditionalFormatting sqref="G2:G328">
    <cfRule type="cellIs" dxfId="3664" priority="1" operator="lessThan">
      <formula>0</formula>
    </cfRule>
  </conditionalFormatting>
  <pageMargins left="0.7" right="0.7" top="0.75" bottom="0.75" header="0.3" footer="0.3"/>
  <pageSetup scale="1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N394"/>
  <sheetViews>
    <sheetView view="pageBreakPreview" zoomScale="90" zoomScaleNormal="100" zoomScaleSheetLayoutView="90" workbookViewId="0">
      <pane ySplit="1" topLeftCell="A2" activePane="bottomLeft" state="frozen"/>
      <selection activeCell="B1" sqref="B1"/>
      <selection pane="bottomLeft" activeCell="D439" sqref="D439"/>
    </sheetView>
  </sheetViews>
  <sheetFormatPr defaultRowHeight="14.5" x14ac:dyDescent="0.35"/>
  <cols>
    <col min="1" max="1" width="34.54296875" style="433" customWidth="1"/>
    <col min="2" max="2" width="14" style="426" bestFit="1" customWidth="1"/>
    <col min="3" max="6" width="22.453125" style="480" bestFit="1" customWidth="1"/>
    <col min="7" max="7" width="14.81640625" style="480" bestFit="1" customWidth="1"/>
    <col min="8" max="8" width="15.7265625" style="480" bestFit="1" customWidth="1"/>
    <col min="9" max="9" width="13.08984375" style="403" bestFit="1" customWidth="1"/>
    <col min="10" max="10" width="12" style="403" bestFit="1" customWidth="1"/>
    <col min="11" max="11" width="8" style="403" bestFit="1" customWidth="1"/>
    <col min="12" max="12" width="13.453125" style="403" customWidth="1"/>
    <col min="13" max="13" width="9.7265625" style="403" bestFit="1" customWidth="1"/>
    <col min="14" max="14" width="20.90625" style="434" customWidth="1"/>
  </cols>
  <sheetData>
    <row r="1" spans="1:14" ht="52" x14ac:dyDescent="0.35">
      <c r="A1" s="473" t="s">
        <v>2948</v>
      </c>
      <c r="B1" s="473" t="s">
        <v>3646</v>
      </c>
      <c r="C1" s="476" t="s">
        <v>4089</v>
      </c>
      <c r="D1" s="476" t="s">
        <v>4090</v>
      </c>
      <c r="E1" s="476" t="s">
        <v>4091</v>
      </c>
      <c r="F1" s="476" t="s">
        <v>4092</v>
      </c>
      <c r="G1" s="476" t="s">
        <v>4093</v>
      </c>
      <c r="H1" s="476" t="s">
        <v>11747</v>
      </c>
      <c r="I1" s="468" t="s">
        <v>4074</v>
      </c>
      <c r="J1" s="468" t="s">
        <v>4075</v>
      </c>
      <c r="K1" s="468" t="s">
        <v>4076</v>
      </c>
      <c r="L1" s="468" t="s">
        <v>4077</v>
      </c>
      <c r="M1" s="468" t="s">
        <v>4079</v>
      </c>
      <c r="N1" s="467" t="s">
        <v>3763</v>
      </c>
    </row>
    <row r="2" spans="1:14" x14ac:dyDescent="0.35">
      <c r="A2" s="474" t="s">
        <v>4973</v>
      </c>
      <c r="B2" s="474" t="s">
        <v>3695</v>
      </c>
      <c r="C2" s="477">
        <v>0</v>
      </c>
      <c r="D2" s="477">
        <v>0</v>
      </c>
      <c r="E2" s="477">
        <v>0</v>
      </c>
      <c r="F2" s="477">
        <v>0</v>
      </c>
      <c r="G2" s="477">
        <v>0</v>
      </c>
      <c r="H2" s="477">
        <v>0</v>
      </c>
      <c r="I2" s="469">
        <v>2</v>
      </c>
      <c r="J2" s="469">
        <v>1</v>
      </c>
      <c r="K2" s="469">
        <v>1</v>
      </c>
      <c r="L2" s="469">
        <v>0</v>
      </c>
      <c r="M2" s="469">
        <v>1</v>
      </c>
      <c r="N2" s="462" t="s">
        <v>3500</v>
      </c>
    </row>
    <row r="3" spans="1:14" x14ac:dyDescent="0.35">
      <c r="A3" s="474" t="s">
        <v>9681</v>
      </c>
      <c r="B3" s="474" t="s">
        <v>584</v>
      </c>
      <c r="C3" s="477">
        <v>3000</v>
      </c>
      <c r="D3" s="477">
        <v>0</v>
      </c>
      <c r="E3" s="477">
        <v>3000</v>
      </c>
      <c r="F3" s="477">
        <v>0</v>
      </c>
      <c r="G3" s="477">
        <v>3000</v>
      </c>
      <c r="H3" s="477">
        <v>0</v>
      </c>
      <c r="I3" s="469">
        <v>1</v>
      </c>
      <c r="J3" s="469">
        <v>1</v>
      </c>
      <c r="K3" s="469">
        <v>0</v>
      </c>
      <c r="L3" s="469">
        <v>0</v>
      </c>
      <c r="M3" s="469">
        <v>0</v>
      </c>
      <c r="N3" s="462" t="s">
        <v>3500</v>
      </c>
    </row>
    <row r="4" spans="1:14" x14ac:dyDescent="0.35">
      <c r="A4" s="474" t="s">
        <v>9096</v>
      </c>
      <c r="B4" s="474" t="s">
        <v>1498</v>
      </c>
      <c r="C4" s="477">
        <v>382402</v>
      </c>
      <c r="D4" s="477">
        <v>0</v>
      </c>
      <c r="E4" s="477">
        <v>67270</v>
      </c>
      <c r="F4" s="477">
        <v>0</v>
      </c>
      <c r="G4" s="477">
        <v>212903</v>
      </c>
      <c r="H4" s="477">
        <v>1120410</v>
      </c>
      <c r="I4" s="469">
        <v>0</v>
      </c>
      <c r="J4" s="469">
        <v>0</v>
      </c>
      <c r="K4" s="469">
        <v>0</v>
      </c>
      <c r="L4" s="469">
        <v>11</v>
      </c>
      <c r="M4" s="469">
        <v>1</v>
      </c>
      <c r="N4" s="462" t="s">
        <v>3500</v>
      </c>
    </row>
    <row r="5" spans="1:14" x14ac:dyDescent="0.35">
      <c r="A5" s="474" t="s">
        <v>1382</v>
      </c>
      <c r="B5" s="474" t="s">
        <v>1380</v>
      </c>
      <c r="C5" s="477">
        <v>6003424.5700000003</v>
      </c>
      <c r="D5" s="477">
        <v>0</v>
      </c>
      <c r="E5" s="477">
        <v>62389.67</v>
      </c>
      <c r="F5" s="477">
        <v>0</v>
      </c>
      <c r="G5" s="477">
        <v>-6015628.25</v>
      </c>
      <c r="H5" s="477">
        <v>9318874.8100000005</v>
      </c>
      <c r="I5" s="469">
        <v>70</v>
      </c>
      <c r="J5" s="469">
        <v>0</v>
      </c>
      <c r="K5" s="469">
        <v>0</v>
      </c>
      <c r="L5" s="469">
        <v>10</v>
      </c>
      <c r="M5" s="469">
        <v>1</v>
      </c>
      <c r="N5" s="462" t="s">
        <v>3517</v>
      </c>
    </row>
    <row r="6" spans="1:14" ht="26" x14ac:dyDescent="0.35">
      <c r="A6" s="474" t="s">
        <v>2964</v>
      </c>
      <c r="B6" s="474" t="s">
        <v>8576</v>
      </c>
      <c r="C6" s="477">
        <v>3043909</v>
      </c>
      <c r="D6" s="477">
        <v>0</v>
      </c>
      <c r="E6" s="477">
        <v>310624</v>
      </c>
      <c r="F6" s="477">
        <v>0</v>
      </c>
      <c r="G6" s="477">
        <v>2761149</v>
      </c>
      <c r="H6" s="477">
        <v>0</v>
      </c>
      <c r="I6" s="469">
        <v>40</v>
      </c>
      <c r="J6" s="469">
        <v>10</v>
      </c>
      <c r="K6" s="469">
        <v>30</v>
      </c>
      <c r="L6" s="469">
        <v>7</v>
      </c>
      <c r="M6" s="469">
        <v>2</v>
      </c>
      <c r="N6" s="462" t="s">
        <v>3517</v>
      </c>
    </row>
    <row r="7" spans="1:14" x14ac:dyDescent="0.35">
      <c r="A7" s="474" t="s">
        <v>4236</v>
      </c>
      <c r="B7" s="474" t="s">
        <v>3936</v>
      </c>
      <c r="C7" s="477">
        <v>115200</v>
      </c>
      <c r="D7" s="477">
        <v>0</v>
      </c>
      <c r="E7" s="477">
        <v>0</v>
      </c>
      <c r="F7" s="477">
        <v>0</v>
      </c>
      <c r="G7" s="477">
        <v>-212069</v>
      </c>
      <c r="H7" s="477">
        <v>331497</v>
      </c>
      <c r="I7" s="469">
        <v>2</v>
      </c>
      <c r="J7" s="469">
        <v>1</v>
      </c>
      <c r="K7" s="469">
        <v>1</v>
      </c>
      <c r="L7" s="469">
        <v>16</v>
      </c>
      <c r="M7" s="469">
        <v>0</v>
      </c>
      <c r="N7" s="462" t="s">
        <v>3500</v>
      </c>
    </row>
    <row r="8" spans="1:14" ht="26" x14ac:dyDescent="0.35">
      <c r="A8" s="474" t="s">
        <v>3187</v>
      </c>
      <c r="B8" s="474" t="s">
        <v>12999</v>
      </c>
      <c r="C8" s="477">
        <v>7193532.1600000001</v>
      </c>
      <c r="D8" s="477">
        <v>0</v>
      </c>
      <c r="E8" s="477">
        <v>436702.83</v>
      </c>
      <c r="F8" s="477">
        <v>0</v>
      </c>
      <c r="G8" s="477">
        <v>-7885911.7000000002</v>
      </c>
      <c r="H8" s="477">
        <v>6847019</v>
      </c>
      <c r="I8" s="469">
        <v>45</v>
      </c>
      <c r="J8" s="469">
        <v>35</v>
      </c>
      <c r="K8" s="469">
        <v>10</v>
      </c>
      <c r="L8" s="469">
        <v>96</v>
      </c>
      <c r="M8" s="469">
        <v>0</v>
      </c>
      <c r="N8" s="462" t="s">
        <v>3517</v>
      </c>
    </row>
    <row r="9" spans="1:14" x14ac:dyDescent="0.35">
      <c r="A9" s="474" t="s">
        <v>4238</v>
      </c>
      <c r="B9" s="474" t="s">
        <v>8755</v>
      </c>
      <c r="C9" s="477">
        <v>0</v>
      </c>
      <c r="D9" s="477">
        <v>0</v>
      </c>
      <c r="E9" s="477">
        <v>0</v>
      </c>
      <c r="F9" s="477">
        <v>0</v>
      </c>
      <c r="G9" s="477">
        <v>0</v>
      </c>
      <c r="H9" s="477">
        <v>0</v>
      </c>
      <c r="I9" s="469">
        <v>2</v>
      </c>
      <c r="J9" s="469">
        <v>1</v>
      </c>
      <c r="K9" s="469">
        <v>1</v>
      </c>
      <c r="L9" s="469">
        <v>0</v>
      </c>
      <c r="M9" s="469">
        <v>0</v>
      </c>
      <c r="N9" s="462" t="s">
        <v>3500</v>
      </c>
    </row>
    <row r="10" spans="1:14" x14ac:dyDescent="0.35">
      <c r="A10" s="474" t="s">
        <v>3206</v>
      </c>
      <c r="B10" s="474" t="s">
        <v>4042</v>
      </c>
      <c r="C10" s="477">
        <v>257485799</v>
      </c>
      <c r="D10" s="477">
        <v>0</v>
      </c>
      <c r="E10" s="477">
        <v>218009341</v>
      </c>
      <c r="F10" s="477">
        <v>0</v>
      </c>
      <c r="G10" s="477">
        <v>240239848</v>
      </c>
      <c r="H10" s="477">
        <v>62681019</v>
      </c>
      <c r="I10" s="469">
        <v>0</v>
      </c>
      <c r="J10" s="469">
        <v>0</v>
      </c>
      <c r="K10" s="469">
        <v>0</v>
      </c>
      <c r="L10" s="469">
        <v>8</v>
      </c>
      <c r="M10" s="469">
        <v>0</v>
      </c>
      <c r="N10" s="462" t="s">
        <v>8222</v>
      </c>
    </row>
    <row r="11" spans="1:14" x14ac:dyDescent="0.35">
      <c r="A11" s="474" t="s">
        <v>8471</v>
      </c>
      <c r="B11" s="474" t="s">
        <v>8259</v>
      </c>
      <c r="C11" s="477">
        <v>785434</v>
      </c>
      <c r="D11" s="477">
        <v>0</v>
      </c>
      <c r="E11" s="477">
        <v>500950</v>
      </c>
      <c r="F11" s="477">
        <v>0</v>
      </c>
      <c r="G11" s="477">
        <v>782244</v>
      </c>
      <c r="H11" s="477">
        <v>316206</v>
      </c>
      <c r="I11" s="469">
        <v>3</v>
      </c>
      <c r="J11" s="469">
        <v>1</v>
      </c>
      <c r="K11" s="469">
        <v>2</v>
      </c>
      <c r="L11" s="469">
        <v>100</v>
      </c>
      <c r="M11" s="469">
        <v>1</v>
      </c>
      <c r="N11" s="462" t="s">
        <v>3500</v>
      </c>
    </row>
    <row r="12" spans="1:14" x14ac:dyDescent="0.35">
      <c r="A12" s="474" t="s">
        <v>1855</v>
      </c>
      <c r="B12" s="474" t="s">
        <v>8324</v>
      </c>
      <c r="C12" s="477">
        <v>0</v>
      </c>
      <c r="D12" s="477">
        <v>0</v>
      </c>
      <c r="E12" s="477">
        <v>0</v>
      </c>
      <c r="F12" s="477">
        <v>0</v>
      </c>
      <c r="G12" s="477">
        <v>0</v>
      </c>
      <c r="H12" s="477">
        <v>0</v>
      </c>
      <c r="I12" s="469">
        <v>2</v>
      </c>
      <c r="J12" s="469">
        <v>1</v>
      </c>
      <c r="K12" s="469">
        <v>1</v>
      </c>
      <c r="L12" s="469">
        <v>30</v>
      </c>
      <c r="M12" s="469">
        <v>1</v>
      </c>
      <c r="N12" s="462" t="s">
        <v>3500</v>
      </c>
    </row>
    <row r="13" spans="1:14" ht="26" x14ac:dyDescent="0.35">
      <c r="A13" s="474" t="s">
        <v>1186</v>
      </c>
      <c r="B13" s="474" t="s">
        <v>3643</v>
      </c>
      <c r="C13" s="477">
        <v>74474621.700000003</v>
      </c>
      <c r="D13" s="477">
        <v>0</v>
      </c>
      <c r="E13" s="477">
        <v>69849473.609999999</v>
      </c>
      <c r="F13" s="477">
        <v>0</v>
      </c>
      <c r="G13" s="477">
        <v>-87415119.069999993</v>
      </c>
      <c r="H13" s="477">
        <v>192459525.21000001</v>
      </c>
      <c r="I13" s="469">
        <v>5</v>
      </c>
      <c r="J13" s="469">
        <v>2</v>
      </c>
      <c r="K13" s="469">
        <v>3</v>
      </c>
      <c r="L13" s="469">
        <v>180</v>
      </c>
      <c r="M13" s="469">
        <v>0</v>
      </c>
      <c r="N13" s="462" t="s">
        <v>8222</v>
      </c>
    </row>
    <row r="14" spans="1:14" x14ac:dyDescent="0.35">
      <c r="A14" s="474" t="s">
        <v>1351</v>
      </c>
      <c r="B14" s="474" t="s">
        <v>8773</v>
      </c>
      <c r="C14" s="477">
        <v>86750690</v>
      </c>
      <c r="D14" s="477">
        <v>0</v>
      </c>
      <c r="E14" s="477">
        <v>20358658</v>
      </c>
      <c r="F14" s="477">
        <v>0</v>
      </c>
      <c r="G14" s="477">
        <v>79991471</v>
      </c>
      <c r="H14" s="477">
        <v>48861132</v>
      </c>
      <c r="I14" s="469">
        <v>7</v>
      </c>
      <c r="J14" s="469">
        <v>4</v>
      </c>
      <c r="K14" s="469">
        <v>3</v>
      </c>
      <c r="L14" s="469">
        <v>50</v>
      </c>
      <c r="M14" s="469">
        <v>1</v>
      </c>
      <c r="N14" s="462" t="s">
        <v>8222</v>
      </c>
    </row>
    <row r="15" spans="1:14" x14ac:dyDescent="0.35">
      <c r="A15" s="474" t="s">
        <v>1935</v>
      </c>
      <c r="B15" s="474" t="s">
        <v>4564</v>
      </c>
      <c r="C15" s="477">
        <v>100596</v>
      </c>
      <c r="D15" s="477">
        <v>0</v>
      </c>
      <c r="E15" s="477">
        <v>34405334</v>
      </c>
      <c r="F15" s="477">
        <v>0</v>
      </c>
      <c r="G15" s="477">
        <v>59451387</v>
      </c>
      <c r="H15" s="477"/>
      <c r="I15" s="469"/>
      <c r="J15" s="469"/>
      <c r="K15" s="469"/>
      <c r="L15" s="469"/>
      <c r="M15" s="469"/>
      <c r="N15" s="462"/>
    </row>
    <row r="16" spans="1:14" ht="26" x14ac:dyDescent="0.35">
      <c r="A16" s="474" t="s">
        <v>3103</v>
      </c>
      <c r="B16" s="474" t="s">
        <v>4019</v>
      </c>
      <c r="C16" s="477">
        <v>0</v>
      </c>
      <c r="D16" s="477">
        <v>0</v>
      </c>
      <c r="E16" s="477">
        <v>0</v>
      </c>
      <c r="F16" s="477">
        <v>0</v>
      </c>
      <c r="G16" s="477">
        <v>0</v>
      </c>
      <c r="H16" s="477">
        <v>0</v>
      </c>
      <c r="I16" s="469">
        <v>308</v>
      </c>
      <c r="J16" s="469">
        <v>157</v>
      </c>
      <c r="K16" s="469">
        <v>151</v>
      </c>
      <c r="L16" s="469">
        <v>12</v>
      </c>
      <c r="M16" s="469">
        <v>1</v>
      </c>
      <c r="N16" s="462" t="s">
        <v>3517</v>
      </c>
    </row>
    <row r="17" spans="1:14" ht="26" x14ac:dyDescent="0.35">
      <c r="A17" s="474" t="s">
        <v>4923</v>
      </c>
      <c r="B17" s="474" t="s">
        <v>3678</v>
      </c>
      <c r="C17" s="477">
        <v>837869</v>
      </c>
      <c r="D17" s="477">
        <v>0</v>
      </c>
      <c r="E17" s="477">
        <v>809913</v>
      </c>
      <c r="F17" s="477">
        <v>0</v>
      </c>
      <c r="G17" s="477">
        <v>988102</v>
      </c>
      <c r="H17" s="477"/>
      <c r="I17" s="469"/>
      <c r="J17" s="469"/>
      <c r="K17" s="469"/>
      <c r="L17" s="469"/>
      <c r="M17" s="469"/>
      <c r="N17" s="462"/>
    </row>
    <row r="18" spans="1:14" x14ac:dyDescent="0.35">
      <c r="A18" s="474" t="s">
        <v>4241</v>
      </c>
      <c r="B18" s="474" t="s">
        <v>3712</v>
      </c>
      <c r="C18" s="477">
        <v>270039.84999999998</v>
      </c>
      <c r="D18" s="477">
        <v>0</v>
      </c>
      <c r="E18" s="477">
        <v>270039.84999999998</v>
      </c>
      <c r="F18" s="477">
        <v>0</v>
      </c>
      <c r="G18" s="477">
        <v>270039.84999999998</v>
      </c>
      <c r="H18" s="477"/>
      <c r="I18" s="469"/>
      <c r="J18" s="469"/>
      <c r="K18" s="469"/>
      <c r="L18" s="469"/>
      <c r="M18" s="469"/>
      <c r="N18" s="462"/>
    </row>
    <row r="19" spans="1:14" x14ac:dyDescent="0.35">
      <c r="A19" s="474" t="s">
        <v>3101</v>
      </c>
      <c r="B19" s="474" t="s">
        <v>8280</v>
      </c>
      <c r="C19" s="477">
        <v>325800</v>
      </c>
      <c r="D19" s="477">
        <v>0</v>
      </c>
      <c r="E19" s="477">
        <v>0</v>
      </c>
      <c r="F19" s="477">
        <v>0</v>
      </c>
      <c r="G19" s="477">
        <v>-341826</v>
      </c>
      <c r="H19" s="477">
        <v>19274</v>
      </c>
      <c r="I19" s="469">
        <v>4</v>
      </c>
      <c r="J19" s="469">
        <v>0</v>
      </c>
      <c r="K19" s="469">
        <v>4</v>
      </c>
      <c r="L19" s="469">
        <v>4</v>
      </c>
      <c r="M19" s="469">
        <v>0</v>
      </c>
      <c r="N19" s="462" t="s">
        <v>3500</v>
      </c>
    </row>
    <row r="20" spans="1:14" x14ac:dyDescent="0.35">
      <c r="A20" s="474" t="s">
        <v>3094</v>
      </c>
      <c r="B20" s="474" t="s">
        <v>4050</v>
      </c>
      <c r="C20" s="477">
        <v>5405058</v>
      </c>
      <c r="D20" s="477">
        <v>0</v>
      </c>
      <c r="E20" s="477">
        <v>3155897</v>
      </c>
      <c r="F20" s="477">
        <v>0</v>
      </c>
      <c r="G20" s="477">
        <v>3428995</v>
      </c>
      <c r="H20" s="477">
        <v>4792071</v>
      </c>
      <c r="I20" s="469">
        <v>194</v>
      </c>
      <c r="J20" s="469">
        <v>12</v>
      </c>
      <c r="K20" s="469">
        <v>182</v>
      </c>
      <c r="L20" s="469">
        <v>20</v>
      </c>
      <c r="M20" s="469">
        <v>1</v>
      </c>
      <c r="N20" s="462" t="s">
        <v>3517</v>
      </c>
    </row>
    <row r="21" spans="1:14" x14ac:dyDescent="0.35">
      <c r="A21" s="474" t="s">
        <v>4243</v>
      </c>
      <c r="B21" s="474" t="s">
        <v>2118</v>
      </c>
      <c r="C21" s="477">
        <v>10608394</v>
      </c>
      <c r="D21" s="477">
        <v>0</v>
      </c>
      <c r="E21" s="477">
        <v>1248181</v>
      </c>
      <c r="F21" s="477">
        <v>0</v>
      </c>
      <c r="G21" s="477">
        <v>9015246</v>
      </c>
      <c r="H21" s="477">
        <v>26040352</v>
      </c>
      <c r="I21" s="469">
        <v>7</v>
      </c>
      <c r="J21" s="469">
        <v>2</v>
      </c>
      <c r="K21" s="469">
        <v>5</v>
      </c>
      <c r="L21" s="469">
        <v>150</v>
      </c>
      <c r="M21" s="469">
        <v>0</v>
      </c>
      <c r="N21" s="462" t="s">
        <v>8222</v>
      </c>
    </row>
    <row r="22" spans="1:14" ht="26" x14ac:dyDescent="0.35">
      <c r="A22" s="474" t="s">
        <v>1764</v>
      </c>
      <c r="B22" s="474" t="s">
        <v>1767</v>
      </c>
      <c r="C22" s="477">
        <v>905000</v>
      </c>
      <c r="D22" s="477">
        <v>0</v>
      </c>
      <c r="E22" s="477">
        <v>38740.46</v>
      </c>
      <c r="F22" s="477">
        <v>0</v>
      </c>
      <c r="G22" s="477">
        <v>80412</v>
      </c>
      <c r="H22" s="477">
        <v>19375</v>
      </c>
      <c r="I22" s="469">
        <v>14</v>
      </c>
      <c r="J22" s="469">
        <v>4</v>
      </c>
      <c r="K22" s="469">
        <v>10</v>
      </c>
      <c r="L22" s="469">
        <v>6</v>
      </c>
      <c r="M22" s="469">
        <v>1</v>
      </c>
      <c r="N22" s="462" t="s">
        <v>3500</v>
      </c>
    </row>
    <row r="23" spans="1:14" x14ac:dyDescent="0.35">
      <c r="A23" s="474" t="s">
        <v>2468</v>
      </c>
      <c r="B23" s="474" t="s">
        <v>11794</v>
      </c>
      <c r="C23" s="477">
        <v>154354974</v>
      </c>
      <c r="D23" s="477">
        <v>0</v>
      </c>
      <c r="E23" s="477">
        <v>1754374</v>
      </c>
      <c r="F23" s="477">
        <v>0</v>
      </c>
      <c r="G23" s="477">
        <v>140409119</v>
      </c>
      <c r="H23" s="477">
        <v>36184734</v>
      </c>
      <c r="I23" s="470">
        <v>9</v>
      </c>
      <c r="J23" s="470">
        <v>3</v>
      </c>
      <c r="K23" s="470">
        <v>6</v>
      </c>
      <c r="L23" s="470">
        <v>14</v>
      </c>
      <c r="M23" s="470">
        <v>0</v>
      </c>
      <c r="N23" s="462" t="s">
        <v>8222</v>
      </c>
    </row>
    <row r="24" spans="1:14" ht="26" x14ac:dyDescent="0.35">
      <c r="A24" s="474" t="s">
        <v>9682</v>
      </c>
      <c r="B24" s="474" t="s">
        <v>1156</v>
      </c>
      <c r="C24" s="477">
        <v>317000</v>
      </c>
      <c r="D24" s="477">
        <v>0</v>
      </c>
      <c r="E24" s="477">
        <v>502761</v>
      </c>
      <c r="F24" s="477">
        <v>0</v>
      </c>
      <c r="G24" s="477">
        <v>580843</v>
      </c>
      <c r="H24" s="477">
        <v>2167001</v>
      </c>
      <c r="I24" s="470">
        <v>23</v>
      </c>
      <c r="J24" s="470">
        <v>3</v>
      </c>
      <c r="K24" s="470">
        <v>20</v>
      </c>
      <c r="L24" s="470">
        <v>0</v>
      </c>
      <c r="M24" s="470">
        <v>1</v>
      </c>
      <c r="N24" s="463" t="s">
        <v>3500</v>
      </c>
    </row>
    <row r="25" spans="1:14" x14ac:dyDescent="0.35">
      <c r="A25" s="474" t="s">
        <v>1322</v>
      </c>
      <c r="B25" s="474" t="s">
        <v>1302</v>
      </c>
      <c r="C25" s="477">
        <v>2000000</v>
      </c>
      <c r="D25" s="477">
        <v>0</v>
      </c>
      <c r="E25" s="477">
        <v>2000000</v>
      </c>
      <c r="F25" s="477">
        <v>0</v>
      </c>
      <c r="G25" s="477">
        <v>2061653</v>
      </c>
      <c r="H25" s="477"/>
      <c r="I25" s="469"/>
      <c r="J25" s="469"/>
      <c r="K25" s="469"/>
      <c r="L25" s="469"/>
      <c r="M25" s="469"/>
      <c r="N25" s="462"/>
    </row>
    <row r="26" spans="1:14" x14ac:dyDescent="0.35">
      <c r="A26" s="474" t="s">
        <v>29</v>
      </c>
      <c r="B26" s="474" t="s">
        <v>27</v>
      </c>
      <c r="C26" s="477">
        <v>9770508.6699999999</v>
      </c>
      <c r="D26" s="477">
        <v>0</v>
      </c>
      <c r="E26" s="477">
        <v>100000</v>
      </c>
      <c r="F26" s="477">
        <v>0</v>
      </c>
      <c r="G26" s="477">
        <v>9228345.0700000003</v>
      </c>
      <c r="H26" s="477">
        <v>0</v>
      </c>
      <c r="I26" s="469">
        <v>9</v>
      </c>
      <c r="J26" s="469">
        <v>7</v>
      </c>
      <c r="K26" s="469">
        <v>2</v>
      </c>
      <c r="L26" s="469">
        <v>0</v>
      </c>
      <c r="M26" s="469">
        <v>0</v>
      </c>
      <c r="N26" s="462" t="s">
        <v>3517</v>
      </c>
    </row>
    <row r="27" spans="1:14" x14ac:dyDescent="0.35">
      <c r="A27" s="474" t="s">
        <v>3207</v>
      </c>
      <c r="B27" s="474" t="s">
        <v>104</v>
      </c>
      <c r="C27" s="477">
        <v>6703671</v>
      </c>
      <c r="D27" s="477">
        <v>0</v>
      </c>
      <c r="E27" s="477">
        <v>164482</v>
      </c>
      <c r="F27" s="477">
        <v>0</v>
      </c>
      <c r="G27" s="477">
        <v>29432461</v>
      </c>
      <c r="H27" s="477">
        <v>52154631</v>
      </c>
      <c r="I27" s="469">
        <v>6</v>
      </c>
      <c r="J27" s="469">
        <v>3</v>
      </c>
      <c r="K27" s="469">
        <v>3</v>
      </c>
      <c r="L27" s="469">
        <v>3</v>
      </c>
      <c r="M27" s="469">
        <v>1</v>
      </c>
      <c r="N27" s="462" t="s">
        <v>3500</v>
      </c>
    </row>
    <row r="28" spans="1:14" x14ac:dyDescent="0.35">
      <c r="A28" s="474" t="s">
        <v>4253</v>
      </c>
      <c r="B28" s="474" t="s">
        <v>8385</v>
      </c>
      <c r="C28" s="477">
        <v>161910</v>
      </c>
      <c r="D28" s="477">
        <v>0</v>
      </c>
      <c r="E28" s="477">
        <v>12058.4</v>
      </c>
      <c r="F28" s="477">
        <v>0</v>
      </c>
      <c r="G28" s="477">
        <v>-369924.22</v>
      </c>
      <c r="H28" s="477">
        <v>67621</v>
      </c>
      <c r="I28" s="469">
        <v>2</v>
      </c>
      <c r="J28" s="469">
        <v>1</v>
      </c>
      <c r="K28" s="469">
        <v>1</v>
      </c>
      <c r="L28" s="469">
        <v>10</v>
      </c>
      <c r="M28" s="469">
        <v>0</v>
      </c>
      <c r="N28" s="462" t="s">
        <v>3500</v>
      </c>
    </row>
    <row r="29" spans="1:14" x14ac:dyDescent="0.35">
      <c r="A29" s="474" t="s">
        <v>1595</v>
      </c>
      <c r="B29" s="474" t="s">
        <v>1579</v>
      </c>
      <c r="C29" s="477">
        <v>2182815</v>
      </c>
      <c r="D29" s="477">
        <v>0</v>
      </c>
      <c r="E29" s="477">
        <v>199360</v>
      </c>
      <c r="F29" s="477">
        <v>0</v>
      </c>
      <c r="G29" s="477">
        <v>2316071</v>
      </c>
      <c r="H29" s="477">
        <v>8469760</v>
      </c>
      <c r="I29" s="469">
        <v>28</v>
      </c>
      <c r="J29" s="469">
        <v>10</v>
      </c>
      <c r="K29" s="469">
        <v>18</v>
      </c>
      <c r="L29" s="469">
        <v>0</v>
      </c>
      <c r="M29" s="469">
        <v>0</v>
      </c>
      <c r="N29" s="462" t="s">
        <v>3500</v>
      </c>
    </row>
    <row r="30" spans="1:14" ht="26" x14ac:dyDescent="0.35">
      <c r="A30" s="474" t="s">
        <v>5009</v>
      </c>
      <c r="B30" s="474" t="s">
        <v>1694</v>
      </c>
      <c r="C30" s="477">
        <v>1480</v>
      </c>
      <c r="D30" s="477">
        <v>0</v>
      </c>
      <c r="E30" s="477">
        <v>1000</v>
      </c>
      <c r="F30" s="477">
        <v>0</v>
      </c>
      <c r="G30" s="477">
        <v>70921.279999999999</v>
      </c>
      <c r="H30" s="477"/>
      <c r="I30" s="469"/>
      <c r="J30" s="469"/>
      <c r="K30" s="469"/>
      <c r="L30" s="469"/>
      <c r="M30" s="469"/>
      <c r="N30" s="462"/>
    </row>
    <row r="31" spans="1:14" ht="26" x14ac:dyDescent="0.35">
      <c r="A31" s="474" t="s">
        <v>13793</v>
      </c>
      <c r="B31" s="474" t="s">
        <v>3630</v>
      </c>
      <c r="C31" s="477">
        <v>3442546</v>
      </c>
      <c r="D31" s="477">
        <v>0</v>
      </c>
      <c r="E31" s="477">
        <v>1671905</v>
      </c>
      <c r="F31" s="477">
        <v>0</v>
      </c>
      <c r="G31" s="477">
        <v>2523603</v>
      </c>
      <c r="H31" s="477">
        <v>2053930</v>
      </c>
      <c r="I31" s="469">
        <v>3</v>
      </c>
      <c r="J31" s="469">
        <v>2</v>
      </c>
      <c r="K31" s="469">
        <v>1</v>
      </c>
      <c r="L31" s="469">
        <v>3</v>
      </c>
      <c r="M31" s="469">
        <v>1</v>
      </c>
      <c r="N31" s="462" t="s">
        <v>3500</v>
      </c>
    </row>
    <row r="32" spans="1:14" x14ac:dyDescent="0.35">
      <c r="A32" s="474" t="s">
        <v>8479</v>
      </c>
      <c r="B32" s="474" t="s">
        <v>13272</v>
      </c>
      <c r="C32" s="477">
        <v>58918070.950000003</v>
      </c>
      <c r="D32" s="477">
        <v>0</v>
      </c>
      <c r="E32" s="477">
        <v>45507666.990000002</v>
      </c>
      <c r="F32" s="477">
        <v>0</v>
      </c>
      <c r="G32" s="477">
        <v>45507666.990000002</v>
      </c>
      <c r="H32" s="477">
        <v>25397538</v>
      </c>
      <c r="I32" s="469">
        <v>7</v>
      </c>
      <c r="J32" s="469">
        <v>6</v>
      </c>
      <c r="K32" s="469">
        <v>1</v>
      </c>
      <c r="L32" s="469">
        <v>0</v>
      </c>
      <c r="M32" s="469">
        <v>0</v>
      </c>
      <c r="N32" s="462" t="s">
        <v>8222</v>
      </c>
    </row>
    <row r="33" spans="1:14" x14ac:dyDescent="0.35">
      <c r="A33" s="474" t="s">
        <v>8346</v>
      </c>
      <c r="B33" s="474" t="s">
        <v>3820</v>
      </c>
      <c r="C33" s="477">
        <v>14664320</v>
      </c>
      <c r="D33" s="477">
        <v>0</v>
      </c>
      <c r="E33" s="477">
        <v>1145000</v>
      </c>
      <c r="F33" s="477">
        <v>0</v>
      </c>
      <c r="G33" s="477">
        <v>18176428</v>
      </c>
      <c r="H33" s="477">
        <v>7220492</v>
      </c>
      <c r="I33" s="469">
        <v>2</v>
      </c>
      <c r="J33" s="469">
        <v>1</v>
      </c>
      <c r="K33" s="469">
        <v>1</v>
      </c>
      <c r="L33" s="469">
        <v>7</v>
      </c>
      <c r="M33" s="469">
        <v>0</v>
      </c>
      <c r="N33" s="462" t="s">
        <v>3517</v>
      </c>
    </row>
    <row r="34" spans="1:14" x14ac:dyDescent="0.35">
      <c r="A34" s="474" t="s">
        <v>1074</v>
      </c>
      <c r="B34" s="474" t="s">
        <v>16263</v>
      </c>
      <c r="C34" s="477">
        <v>0</v>
      </c>
      <c r="D34" s="477">
        <v>0</v>
      </c>
      <c r="E34" s="477">
        <v>0</v>
      </c>
      <c r="F34" s="477">
        <v>0</v>
      </c>
      <c r="G34" s="477">
        <v>0</v>
      </c>
      <c r="H34" s="477">
        <v>0</v>
      </c>
      <c r="I34" s="469">
        <v>2</v>
      </c>
      <c r="J34" s="469">
        <v>0</v>
      </c>
      <c r="K34" s="469">
        <v>2</v>
      </c>
      <c r="L34" s="469">
        <v>0</v>
      </c>
      <c r="M34" s="469">
        <v>1</v>
      </c>
      <c r="N34" s="462" t="s">
        <v>3500</v>
      </c>
    </row>
    <row r="35" spans="1:14" x14ac:dyDescent="0.35">
      <c r="A35" s="474" t="s">
        <v>4262</v>
      </c>
      <c r="B35" s="474" t="s">
        <v>4021</v>
      </c>
      <c r="C35" s="477">
        <v>2074463</v>
      </c>
      <c r="D35" s="477">
        <v>0</v>
      </c>
      <c r="E35" s="477">
        <v>0</v>
      </c>
      <c r="F35" s="477">
        <v>0</v>
      </c>
      <c r="G35" s="477">
        <v>540378</v>
      </c>
      <c r="H35" s="477">
        <v>344324</v>
      </c>
      <c r="I35" s="469">
        <v>5</v>
      </c>
      <c r="J35" s="469">
        <v>4</v>
      </c>
      <c r="K35" s="469">
        <v>1</v>
      </c>
      <c r="L35" s="469">
        <v>8</v>
      </c>
      <c r="M35" s="469">
        <v>0</v>
      </c>
      <c r="N35" s="462" t="s">
        <v>3500</v>
      </c>
    </row>
    <row r="36" spans="1:14" x14ac:dyDescent="0.35">
      <c r="A36" s="474" t="s">
        <v>1785</v>
      </c>
      <c r="B36" s="474" t="s">
        <v>3585</v>
      </c>
      <c r="C36" s="477">
        <v>92684319</v>
      </c>
      <c r="D36" s="477">
        <v>0</v>
      </c>
      <c r="E36" s="477">
        <v>1603742</v>
      </c>
      <c r="F36" s="477">
        <v>0</v>
      </c>
      <c r="G36" s="477">
        <v>91080577</v>
      </c>
      <c r="H36" s="477">
        <v>367857057</v>
      </c>
      <c r="I36" s="469">
        <v>12</v>
      </c>
      <c r="J36" s="469">
        <v>5</v>
      </c>
      <c r="K36" s="469">
        <v>7</v>
      </c>
      <c r="L36" s="469">
        <v>2</v>
      </c>
      <c r="M36" s="469">
        <v>4</v>
      </c>
      <c r="N36" s="462" t="s">
        <v>8222</v>
      </c>
    </row>
    <row r="37" spans="1:14" x14ac:dyDescent="0.35">
      <c r="A37" s="474" t="s">
        <v>302</v>
      </c>
      <c r="B37" s="474" t="s">
        <v>11976</v>
      </c>
      <c r="C37" s="477">
        <v>21274626</v>
      </c>
      <c r="D37" s="477">
        <v>0</v>
      </c>
      <c r="E37" s="477">
        <v>821910</v>
      </c>
      <c r="F37" s="477">
        <v>0</v>
      </c>
      <c r="G37" s="477">
        <v>20210938</v>
      </c>
      <c r="H37" s="477">
        <v>22507150</v>
      </c>
      <c r="I37" s="469">
        <v>410</v>
      </c>
      <c r="J37" s="469">
        <v>80</v>
      </c>
      <c r="K37" s="469">
        <v>330</v>
      </c>
      <c r="L37" s="469" t="s">
        <v>11981</v>
      </c>
      <c r="M37" s="469">
        <v>7</v>
      </c>
      <c r="N37" s="462" t="s">
        <v>8222</v>
      </c>
    </row>
    <row r="38" spans="1:14" x14ac:dyDescent="0.35">
      <c r="A38" s="474" t="s">
        <v>1537</v>
      </c>
      <c r="B38" s="474" t="s">
        <v>1513</v>
      </c>
      <c r="C38" s="477">
        <v>1141380</v>
      </c>
      <c r="D38" s="477">
        <v>0</v>
      </c>
      <c r="E38" s="477">
        <v>1060173</v>
      </c>
      <c r="F38" s="477">
        <v>0</v>
      </c>
      <c r="G38" s="477">
        <v>1060173</v>
      </c>
      <c r="H38" s="477">
        <v>0</v>
      </c>
      <c r="I38" s="469">
        <v>4</v>
      </c>
      <c r="J38" s="469">
        <v>3</v>
      </c>
      <c r="K38" s="469">
        <v>1</v>
      </c>
      <c r="L38" s="469">
        <v>23</v>
      </c>
      <c r="M38" s="469">
        <v>0</v>
      </c>
      <c r="N38" s="462" t="s">
        <v>3500</v>
      </c>
    </row>
    <row r="39" spans="1:14" x14ac:dyDescent="0.35">
      <c r="A39" s="474" t="s">
        <v>936</v>
      </c>
      <c r="B39" s="474" t="s">
        <v>3861</v>
      </c>
      <c r="C39" s="477">
        <v>78329582</v>
      </c>
      <c r="D39" s="477">
        <v>0</v>
      </c>
      <c r="E39" s="477">
        <v>58665941</v>
      </c>
      <c r="F39" s="477">
        <v>0</v>
      </c>
      <c r="G39" s="477">
        <v>60506503</v>
      </c>
      <c r="H39" s="477">
        <v>111359731</v>
      </c>
      <c r="I39" s="469">
        <v>10</v>
      </c>
      <c r="J39" s="469">
        <v>8</v>
      </c>
      <c r="K39" s="469">
        <v>2</v>
      </c>
      <c r="L39" s="469">
        <v>0</v>
      </c>
      <c r="M39" s="469">
        <v>0</v>
      </c>
      <c r="N39" s="462" t="s">
        <v>8222</v>
      </c>
    </row>
    <row r="40" spans="1:14" x14ac:dyDescent="0.35">
      <c r="A40" s="474" t="s">
        <v>12208</v>
      </c>
      <c r="B40" s="474" t="s">
        <v>3822</v>
      </c>
      <c r="C40" s="477">
        <v>1389400</v>
      </c>
      <c r="D40" s="477">
        <v>0</v>
      </c>
      <c r="E40" s="477">
        <v>160000</v>
      </c>
      <c r="F40" s="477">
        <v>0</v>
      </c>
      <c r="G40" s="477">
        <v>1681000</v>
      </c>
      <c r="H40" s="477">
        <v>0</v>
      </c>
      <c r="I40" s="470">
        <v>6</v>
      </c>
      <c r="J40" s="470">
        <v>3</v>
      </c>
      <c r="K40" s="470">
        <v>3</v>
      </c>
      <c r="L40" s="470">
        <v>20</v>
      </c>
      <c r="M40" s="470">
        <v>2</v>
      </c>
      <c r="N40" s="463" t="s">
        <v>3517</v>
      </c>
    </row>
    <row r="41" spans="1:14" x14ac:dyDescent="0.35">
      <c r="A41" s="474" t="s">
        <v>1949</v>
      </c>
      <c r="B41" s="474" t="s">
        <v>1947</v>
      </c>
      <c r="C41" s="477">
        <v>2294857</v>
      </c>
      <c r="D41" s="477">
        <v>0</v>
      </c>
      <c r="E41" s="477">
        <v>40000</v>
      </c>
      <c r="F41" s="477">
        <v>0</v>
      </c>
      <c r="G41" s="477">
        <v>1236600</v>
      </c>
      <c r="H41" s="477"/>
      <c r="I41" s="469"/>
      <c r="J41" s="469"/>
      <c r="K41" s="469"/>
      <c r="L41" s="469"/>
      <c r="M41" s="469"/>
      <c r="N41" s="462"/>
    </row>
    <row r="42" spans="1:14" x14ac:dyDescent="0.35">
      <c r="A42" s="475" t="s">
        <v>1289</v>
      </c>
      <c r="B42" s="475" t="s">
        <v>8268</v>
      </c>
      <c r="C42" s="478">
        <v>112035947</v>
      </c>
      <c r="D42" s="478">
        <v>0</v>
      </c>
      <c r="E42" s="478">
        <v>29678919</v>
      </c>
      <c r="F42" s="478">
        <v>0</v>
      </c>
      <c r="G42" s="478">
        <v>52190904</v>
      </c>
      <c r="H42" s="478">
        <v>0</v>
      </c>
      <c r="I42" s="471">
        <v>2</v>
      </c>
      <c r="J42" s="471">
        <v>1</v>
      </c>
      <c r="K42" s="471">
        <v>1</v>
      </c>
      <c r="L42" s="471">
        <v>2</v>
      </c>
      <c r="M42" s="471">
        <v>0</v>
      </c>
      <c r="N42" s="466" t="s">
        <v>8222</v>
      </c>
    </row>
    <row r="43" spans="1:14" x14ac:dyDescent="0.35">
      <c r="A43" s="474" t="s">
        <v>3223</v>
      </c>
      <c r="B43" s="474" t="s">
        <v>13605</v>
      </c>
      <c r="C43" s="477">
        <v>4323426.68</v>
      </c>
      <c r="D43" s="477">
        <v>0</v>
      </c>
      <c r="E43" s="477">
        <v>0</v>
      </c>
      <c r="F43" s="477">
        <v>0</v>
      </c>
      <c r="G43" s="477">
        <v>-14082564.449999999</v>
      </c>
      <c r="H43" s="477">
        <v>0</v>
      </c>
      <c r="I43" s="469">
        <v>2</v>
      </c>
      <c r="J43" s="469">
        <v>0</v>
      </c>
      <c r="K43" s="469">
        <v>2</v>
      </c>
      <c r="L43" s="469">
        <v>9</v>
      </c>
      <c r="M43" s="469">
        <v>1</v>
      </c>
      <c r="N43" s="462" t="s">
        <v>3517</v>
      </c>
    </row>
    <row r="44" spans="1:14" x14ac:dyDescent="0.35">
      <c r="A44" s="474" t="s">
        <v>1565</v>
      </c>
      <c r="B44" s="474" t="s">
        <v>3887</v>
      </c>
      <c r="C44" s="477">
        <v>1633678</v>
      </c>
      <c r="D44" s="477">
        <v>0</v>
      </c>
      <c r="E44" s="477">
        <v>1633678</v>
      </c>
      <c r="F44" s="477">
        <v>0</v>
      </c>
      <c r="G44" s="477">
        <v>15864579</v>
      </c>
      <c r="H44" s="477">
        <v>3020348</v>
      </c>
      <c r="I44" s="470">
        <v>9</v>
      </c>
      <c r="J44" s="470">
        <v>6</v>
      </c>
      <c r="K44" s="470">
        <v>3</v>
      </c>
      <c r="L44" s="470">
        <v>30</v>
      </c>
      <c r="M44" s="470">
        <v>0</v>
      </c>
      <c r="N44" s="463" t="s">
        <v>3500</v>
      </c>
    </row>
    <row r="45" spans="1:14" x14ac:dyDescent="0.35">
      <c r="A45" s="474" t="s">
        <v>1023</v>
      </c>
      <c r="B45" s="474" t="s">
        <v>4060</v>
      </c>
      <c r="C45" s="477">
        <v>9667191</v>
      </c>
      <c r="D45" s="477">
        <v>0</v>
      </c>
      <c r="E45" s="477">
        <v>610050</v>
      </c>
      <c r="F45" s="477">
        <v>0</v>
      </c>
      <c r="G45" s="477">
        <v>9942982</v>
      </c>
      <c r="H45" s="477">
        <v>782790</v>
      </c>
      <c r="I45" s="470">
        <v>67</v>
      </c>
      <c r="J45" s="470">
        <v>19</v>
      </c>
      <c r="K45" s="470">
        <v>48</v>
      </c>
      <c r="L45" s="470">
        <v>16</v>
      </c>
      <c r="M45" s="470">
        <v>1</v>
      </c>
      <c r="N45" s="463" t="s">
        <v>3517</v>
      </c>
    </row>
    <row r="46" spans="1:14" x14ac:dyDescent="0.35">
      <c r="A46" s="474" t="s">
        <v>4268</v>
      </c>
      <c r="B46" s="474" t="s">
        <v>3921</v>
      </c>
      <c r="C46" s="477">
        <v>249315137</v>
      </c>
      <c r="D46" s="477">
        <v>0</v>
      </c>
      <c r="E46" s="477">
        <v>8068546</v>
      </c>
      <c r="F46" s="477">
        <v>0</v>
      </c>
      <c r="G46" s="477">
        <v>237103398</v>
      </c>
      <c r="H46" s="477">
        <v>307591136</v>
      </c>
      <c r="I46" s="469">
        <v>1</v>
      </c>
      <c r="J46" s="469">
        <v>1</v>
      </c>
      <c r="K46" s="469">
        <v>0</v>
      </c>
      <c r="L46" s="469">
        <v>3</v>
      </c>
      <c r="M46" s="469">
        <v>0</v>
      </c>
      <c r="N46" s="462" t="s">
        <v>8222</v>
      </c>
    </row>
    <row r="47" spans="1:14" ht="27.5" x14ac:dyDescent="0.35">
      <c r="A47" s="474" t="s">
        <v>16754</v>
      </c>
      <c r="B47" s="474" t="s">
        <v>12187</v>
      </c>
      <c r="C47" s="477">
        <v>103503791.81999999</v>
      </c>
      <c r="D47" s="477">
        <v>0</v>
      </c>
      <c r="E47" s="477">
        <v>36729347.710000001</v>
      </c>
      <c r="F47" s="477">
        <v>0</v>
      </c>
      <c r="G47" s="477">
        <v>-134226779.38</v>
      </c>
      <c r="H47" s="477">
        <v>252408244</v>
      </c>
      <c r="I47" s="469">
        <v>884</v>
      </c>
      <c r="J47" s="469" t="s">
        <v>1193</v>
      </c>
      <c r="K47" s="469" t="s">
        <v>1193</v>
      </c>
      <c r="L47" s="469">
        <v>130</v>
      </c>
      <c r="M47" s="469">
        <v>2</v>
      </c>
      <c r="N47" s="462" t="s">
        <v>8222</v>
      </c>
    </row>
    <row r="48" spans="1:14" x14ac:dyDescent="0.35">
      <c r="A48" s="474" t="s">
        <v>2995</v>
      </c>
      <c r="B48" s="474" t="s">
        <v>8256</v>
      </c>
      <c r="C48" s="477">
        <v>1678296</v>
      </c>
      <c r="D48" s="477">
        <v>0</v>
      </c>
      <c r="E48" s="477">
        <v>0</v>
      </c>
      <c r="F48" s="477">
        <v>0</v>
      </c>
      <c r="G48" s="477">
        <v>4321785</v>
      </c>
      <c r="H48" s="477">
        <v>4388835</v>
      </c>
      <c r="I48" s="469">
        <v>2000</v>
      </c>
      <c r="J48" s="469">
        <v>400</v>
      </c>
      <c r="K48" s="469">
        <v>1600</v>
      </c>
      <c r="L48" s="469">
        <v>1</v>
      </c>
      <c r="M48" s="469">
        <v>17</v>
      </c>
      <c r="N48" s="462" t="s">
        <v>3500</v>
      </c>
    </row>
    <row r="49" spans="1:14" x14ac:dyDescent="0.35">
      <c r="A49" s="474" t="s">
        <v>4274</v>
      </c>
      <c r="B49" s="474" t="s">
        <v>3972</v>
      </c>
      <c r="C49" s="477">
        <v>892845</v>
      </c>
      <c r="D49" s="477">
        <v>0</v>
      </c>
      <c r="E49" s="477">
        <v>146450</v>
      </c>
      <c r="F49" s="477">
        <v>0</v>
      </c>
      <c r="G49" s="477">
        <v>400205</v>
      </c>
      <c r="H49" s="477">
        <v>1588533</v>
      </c>
      <c r="I49" s="469">
        <v>0</v>
      </c>
      <c r="J49" s="469">
        <v>0</v>
      </c>
      <c r="K49" s="469">
        <v>0</v>
      </c>
      <c r="L49" s="469">
        <v>6</v>
      </c>
      <c r="M49" s="469">
        <v>1</v>
      </c>
      <c r="N49" s="462" t="s">
        <v>3500</v>
      </c>
    </row>
    <row r="50" spans="1:14" ht="26" x14ac:dyDescent="0.35">
      <c r="A50" s="474" t="s">
        <v>3212</v>
      </c>
      <c r="B50" s="474" t="s">
        <v>11955</v>
      </c>
      <c r="C50" s="477">
        <v>690100</v>
      </c>
      <c r="D50" s="477">
        <v>0</v>
      </c>
      <c r="E50" s="477">
        <v>0</v>
      </c>
      <c r="F50" s="477">
        <v>0</v>
      </c>
      <c r="G50" s="477">
        <v>1071936</v>
      </c>
      <c r="H50" s="477">
        <v>1125228</v>
      </c>
      <c r="I50" s="469">
        <v>2</v>
      </c>
      <c r="J50" s="469">
        <v>0</v>
      </c>
      <c r="K50" s="469">
        <v>2</v>
      </c>
      <c r="L50" s="469">
        <v>2</v>
      </c>
      <c r="M50" s="469">
        <v>0</v>
      </c>
      <c r="N50" s="462" t="s">
        <v>3500</v>
      </c>
    </row>
    <row r="51" spans="1:14" x14ac:dyDescent="0.35">
      <c r="A51" s="474" t="s">
        <v>148</v>
      </c>
      <c r="B51" s="474" t="s">
        <v>3854</v>
      </c>
      <c r="C51" s="477">
        <v>33119699.800000001</v>
      </c>
      <c r="D51" s="477">
        <v>0</v>
      </c>
      <c r="E51" s="477">
        <v>37339027</v>
      </c>
      <c r="F51" s="477">
        <v>0</v>
      </c>
      <c r="G51" s="477">
        <v>37339027.299999997</v>
      </c>
      <c r="H51" s="477">
        <v>15344271</v>
      </c>
      <c r="I51" s="469">
        <v>5</v>
      </c>
      <c r="J51" s="469">
        <v>3</v>
      </c>
      <c r="K51" s="469">
        <v>2</v>
      </c>
      <c r="L51" s="469">
        <v>4</v>
      </c>
      <c r="M51" s="469">
        <v>1</v>
      </c>
      <c r="N51" s="462" t="s">
        <v>3500</v>
      </c>
    </row>
    <row r="52" spans="1:14" x14ac:dyDescent="0.35">
      <c r="A52" s="474" t="s">
        <v>3117</v>
      </c>
      <c r="B52" s="474" t="s">
        <v>3987</v>
      </c>
      <c r="C52" s="477">
        <v>12561287</v>
      </c>
      <c r="D52" s="477">
        <v>0</v>
      </c>
      <c r="E52" s="477">
        <v>137839</v>
      </c>
      <c r="F52" s="477">
        <v>0</v>
      </c>
      <c r="G52" s="477">
        <v>8143626</v>
      </c>
      <c r="H52" s="477">
        <v>51090830</v>
      </c>
      <c r="I52" s="469">
        <v>168</v>
      </c>
      <c r="J52" s="469">
        <v>51</v>
      </c>
      <c r="K52" s="469">
        <v>117</v>
      </c>
      <c r="L52" s="469">
        <v>4</v>
      </c>
      <c r="M52" s="469">
        <v>1</v>
      </c>
      <c r="N52" s="462" t="s">
        <v>3517</v>
      </c>
    </row>
    <row r="53" spans="1:14" ht="26" x14ac:dyDescent="0.35">
      <c r="A53" s="474" t="s">
        <v>4934</v>
      </c>
      <c r="B53" s="474" t="s">
        <v>3818</v>
      </c>
      <c r="C53" s="477">
        <v>27570340.620000001</v>
      </c>
      <c r="D53" s="477">
        <v>0</v>
      </c>
      <c r="E53" s="477">
        <v>20580125.41</v>
      </c>
      <c r="F53" s="477">
        <v>0</v>
      </c>
      <c r="G53" s="477">
        <v>20580125.41</v>
      </c>
      <c r="H53" s="477"/>
      <c r="I53" s="470">
        <v>6</v>
      </c>
      <c r="J53" s="470">
        <v>1</v>
      </c>
      <c r="K53" s="470">
        <v>5</v>
      </c>
      <c r="L53" s="470">
        <v>13</v>
      </c>
      <c r="M53" s="470">
        <v>0</v>
      </c>
      <c r="N53" s="463" t="s">
        <v>4568</v>
      </c>
    </row>
    <row r="54" spans="1:14" ht="26" x14ac:dyDescent="0.35">
      <c r="A54" s="474" t="s">
        <v>10164</v>
      </c>
      <c r="B54" s="474" t="s">
        <v>3821</v>
      </c>
      <c r="C54" s="477">
        <v>2075231000</v>
      </c>
      <c r="D54" s="477">
        <v>0</v>
      </c>
      <c r="E54" s="477">
        <v>1736783877</v>
      </c>
      <c r="F54" s="477">
        <v>0</v>
      </c>
      <c r="G54" s="477">
        <v>1883180541</v>
      </c>
      <c r="H54" s="477"/>
      <c r="I54" s="470">
        <v>18</v>
      </c>
      <c r="J54" s="470">
        <v>5</v>
      </c>
      <c r="K54" s="470">
        <v>13</v>
      </c>
      <c r="L54" s="470">
        <v>0</v>
      </c>
      <c r="M54" s="470">
        <v>1</v>
      </c>
      <c r="N54" s="463" t="s">
        <v>4568</v>
      </c>
    </row>
    <row r="55" spans="1:14" x14ac:dyDescent="0.35">
      <c r="A55" s="474" t="s">
        <v>742</v>
      </c>
      <c r="B55" s="474" t="s">
        <v>13673</v>
      </c>
      <c r="C55" s="477">
        <v>70601852</v>
      </c>
      <c r="D55" s="477">
        <v>0</v>
      </c>
      <c r="E55" s="477">
        <v>36594875</v>
      </c>
      <c r="F55" s="477">
        <v>0</v>
      </c>
      <c r="G55" s="477">
        <v>21464067</v>
      </c>
      <c r="H55" s="477">
        <v>39653334</v>
      </c>
      <c r="I55" s="469">
        <v>7</v>
      </c>
      <c r="J55" s="469">
        <v>4</v>
      </c>
      <c r="K55" s="469">
        <v>3</v>
      </c>
      <c r="L55" s="469">
        <v>250</v>
      </c>
      <c r="M55" s="469">
        <v>0</v>
      </c>
      <c r="N55" s="462" t="s">
        <v>8222</v>
      </c>
    </row>
    <row r="56" spans="1:14" x14ac:dyDescent="0.35">
      <c r="A56" s="474" t="s">
        <v>1720</v>
      </c>
      <c r="B56" s="474" t="s">
        <v>15917</v>
      </c>
      <c r="C56" s="477">
        <v>1148075</v>
      </c>
      <c r="D56" s="477">
        <v>0</v>
      </c>
      <c r="E56" s="477">
        <v>1236868</v>
      </c>
      <c r="F56" s="477">
        <v>0</v>
      </c>
      <c r="G56" s="477">
        <v>1689682</v>
      </c>
      <c r="H56" s="477">
        <v>0</v>
      </c>
      <c r="I56" s="469">
        <v>23</v>
      </c>
      <c r="J56" s="469">
        <v>10</v>
      </c>
      <c r="K56" s="469">
        <v>13</v>
      </c>
      <c r="L56" s="469">
        <v>23</v>
      </c>
      <c r="M56" s="469">
        <v>1</v>
      </c>
      <c r="N56" s="462" t="s">
        <v>3500</v>
      </c>
    </row>
    <row r="57" spans="1:14" x14ac:dyDescent="0.35">
      <c r="A57" s="474" t="s">
        <v>4283</v>
      </c>
      <c r="B57" s="474" t="s">
        <v>11795</v>
      </c>
      <c r="C57" s="477">
        <v>2509877</v>
      </c>
      <c r="D57" s="477">
        <v>0</v>
      </c>
      <c r="E57" s="477">
        <v>600757</v>
      </c>
      <c r="F57" s="477">
        <v>0</v>
      </c>
      <c r="G57" s="477">
        <v>1961717</v>
      </c>
      <c r="H57" s="477">
        <v>1530030</v>
      </c>
      <c r="I57" s="469">
        <v>5</v>
      </c>
      <c r="J57" s="469">
        <v>3</v>
      </c>
      <c r="K57" s="469">
        <v>2</v>
      </c>
      <c r="L57" s="469">
        <v>13</v>
      </c>
      <c r="M57" s="469">
        <v>0</v>
      </c>
      <c r="N57" s="462" t="s">
        <v>3500</v>
      </c>
    </row>
    <row r="58" spans="1:14" ht="26" x14ac:dyDescent="0.35">
      <c r="A58" s="474" t="s">
        <v>1319</v>
      </c>
      <c r="B58" s="474" t="s">
        <v>8961</v>
      </c>
      <c r="C58" s="477">
        <v>171000</v>
      </c>
      <c r="D58" s="477">
        <v>0</v>
      </c>
      <c r="E58" s="477">
        <v>152000</v>
      </c>
      <c r="F58" s="477">
        <v>0</v>
      </c>
      <c r="G58" s="477">
        <v>-196000</v>
      </c>
      <c r="H58" s="477"/>
      <c r="I58" s="469">
        <v>2</v>
      </c>
      <c r="J58" s="469">
        <v>1</v>
      </c>
      <c r="K58" s="469">
        <v>1</v>
      </c>
      <c r="L58" s="469">
        <v>10</v>
      </c>
      <c r="M58" s="469">
        <v>0</v>
      </c>
      <c r="N58" s="462" t="s">
        <v>3500</v>
      </c>
    </row>
    <row r="59" spans="1:14" x14ac:dyDescent="0.35">
      <c r="A59" s="474" t="s">
        <v>1724</v>
      </c>
      <c r="B59" s="474" t="s">
        <v>3930</v>
      </c>
      <c r="C59" s="477">
        <v>4692555</v>
      </c>
      <c r="D59" s="477">
        <v>0</v>
      </c>
      <c r="E59" s="477">
        <v>4658195</v>
      </c>
      <c r="F59" s="477">
        <v>0</v>
      </c>
      <c r="G59" s="477">
        <v>4692584</v>
      </c>
      <c r="H59" s="477">
        <v>1680676</v>
      </c>
      <c r="I59" s="469">
        <v>4</v>
      </c>
      <c r="J59" s="469">
        <v>2</v>
      </c>
      <c r="K59" s="469">
        <v>2</v>
      </c>
      <c r="L59" s="469">
        <v>4</v>
      </c>
      <c r="M59" s="469">
        <v>1</v>
      </c>
      <c r="N59" s="462" t="s">
        <v>3500</v>
      </c>
    </row>
    <row r="60" spans="1:14" x14ac:dyDescent="0.35">
      <c r="A60" s="474" t="s">
        <v>3064</v>
      </c>
      <c r="B60" s="474" t="s">
        <v>3978</v>
      </c>
      <c r="C60" s="477">
        <v>1030567</v>
      </c>
      <c r="D60" s="477">
        <v>0</v>
      </c>
      <c r="E60" s="477">
        <v>293507</v>
      </c>
      <c r="F60" s="477">
        <v>0</v>
      </c>
      <c r="G60" s="477">
        <v>781162</v>
      </c>
      <c r="H60" s="477">
        <v>789284</v>
      </c>
      <c r="I60" s="469">
        <v>5</v>
      </c>
      <c r="J60" s="469">
        <v>0</v>
      </c>
      <c r="K60" s="469">
        <v>5</v>
      </c>
      <c r="L60" s="469">
        <v>15</v>
      </c>
      <c r="M60" s="469">
        <v>1</v>
      </c>
      <c r="N60" s="462" t="s">
        <v>3500</v>
      </c>
    </row>
    <row r="61" spans="1:14" x14ac:dyDescent="0.35">
      <c r="A61" s="474" t="s">
        <v>4287</v>
      </c>
      <c r="B61" s="474" t="s">
        <v>12497</v>
      </c>
      <c r="C61" s="477">
        <v>133240</v>
      </c>
      <c r="D61" s="477">
        <v>0</v>
      </c>
      <c r="E61" s="477">
        <v>16500</v>
      </c>
      <c r="F61" s="477">
        <v>0</v>
      </c>
      <c r="G61" s="477">
        <v>115243</v>
      </c>
      <c r="H61" s="477">
        <v>20627</v>
      </c>
      <c r="I61" s="469">
        <v>8</v>
      </c>
      <c r="J61" s="469">
        <v>4</v>
      </c>
      <c r="K61" s="469">
        <v>4</v>
      </c>
      <c r="L61" s="469">
        <v>8</v>
      </c>
      <c r="M61" s="469">
        <v>1</v>
      </c>
      <c r="N61" s="462" t="s">
        <v>3500</v>
      </c>
    </row>
    <row r="62" spans="1:14" ht="26" x14ac:dyDescent="0.35">
      <c r="A62" s="474" t="s">
        <v>12653</v>
      </c>
      <c r="B62" s="474" t="s">
        <v>3918</v>
      </c>
      <c r="C62" s="477">
        <v>3269624</v>
      </c>
      <c r="D62" s="477">
        <v>0</v>
      </c>
      <c r="E62" s="477">
        <v>2269624</v>
      </c>
      <c r="F62" s="477">
        <v>0</v>
      </c>
      <c r="G62" s="477">
        <v>6322967</v>
      </c>
      <c r="H62" s="477">
        <v>9579086</v>
      </c>
      <c r="I62" s="469">
        <v>20</v>
      </c>
      <c r="J62" s="469">
        <v>7</v>
      </c>
      <c r="K62" s="469">
        <v>13</v>
      </c>
      <c r="L62" s="469">
        <v>34</v>
      </c>
      <c r="M62" s="469">
        <v>1</v>
      </c>
      <c r="N62" s="462" t="s">
        <v>3517</v>
      </c>
    </row>
    <row r="63" spans="1:14" x14ac:dyDescent="0.35">
      <c r="A63" s="474" t="s">
        <v>3203</v>
      </c>
      <c r="B63" s="474" t="s">
        <v>10136</v>
      </c>
      <c r="C63" s="477">
        <v>1651571</v>
      </c>
      <c r="D63" s="477">
        <v>0</v>
      </c>
      <c r="E63" s="477">
        <v>498050</v>
      </c>
      <c r="F63" s="477">
        <v>0</v>
      </c>
      <c r="G63" s="477">
        <v>-1541287</v>
      </c>
      <c r="H63" s="477">
        <v>783134</v>
      </c>
      <c r="I63" s="469">
        <v>35</v>
      </c>
      <c r="J63" s="469">
        <v>13</v>
      </c>
      <c r="K63" s="469">
        <v>22</v>
      </c>
      <c r="L63" s="469">
        <v>0</v>
      </c>
      <c r="M63" s="469">
        <v>0</v>
      </c>
      <c r="N63" s="462" t="s">
        <v>3500</v>
      </c>
    </row>
    <row r="64" spans="1:14" x14ac:dyDescent="0.35">
      <c r="A64" s="474" t="s">
        <v>1838</v>
      </c>
      <c r="B64" s="474" t="s">
        <v>3909</v>
      </c>
      <c r="C64" s="477">
        <v>7636575.8499999996</v>
      </c>
      <c r="D64" s="477">
        <v>0</v>
      </c>
      <c r="E64" s="477">
        <v>750961</v>
      </c>
      <c r="F64" s="477">
        <v>0</v>
      </c>
      <c r="G64" s="477">
        <v>6458345</v>
      </c>
      <c r="H64" s="477">
        <v>5122615</v>
      </c>
      <c r="I64" s="469">
        <v>3</v>
      </c>
      <c r="J64" s="469">
        <v>2</v>
      </c>
      <c r="K64" s="469">
        <v>1</v>
      </c>
      <c r="L64" s="469">
        <v>16</v>
      </c>
      <c r="M64" s="469">
        <v>0</v>
      </c>
      <c r="N64" s="462" t="s">
        <v>3517</v>
      </c>
    </row>
    <row r="65" spans="1:14" ht="42" x14ac:dyDescent="0.35">
      <c r="A65" s="474" t="s">
        <v>16755</v>
      </c>
      <c r="B65" s="474" t="s">
        <v>3953</v>
      </c>
      <c r="C65" s="477">
        <v>1655523.6</v>
      </c>
      <c r="D65" s="477">
        <v>0</v>
      </c>
      <c r="E65" s="477">
        <v>1644186.78</v>
      </c>
      <c r="F65" s="477">
        <v>0</v>
      </c>
      <c r="G65" s="477">
        <v>-1671187</v>
      </c>
      <c r="H65" s="477">
        <v>434465</v>
      </c>
      <c r="I65" s="470">
        <v>76</v>
      </c>
      <c r="J65" s="470">
        <v>31</v>
      </c>
      <c r="K65" s="470">
        <v>45</v>
      </c>
      <c r="L65" s="470" t="s">
        <v>13499</v>
      </c>
      <c r="M65" s="470">
        <v>2</v>
      </c>
      <c r="N65" s="463" t="s">
        <v>3500</v>
      </c>
    </row>
    <row r="66" spans="1:14" x14ac:dyDescent="0.35">
      <c r="A66" s="474" t="s">
        <v>41</v>
      </c>
      <c r="B66" s="474" t="s">
        <v>8771</v>
      </c>
      <c r="C66" s="477">
        <v>22713548.5</v>
      </c>
      <c r="D66" s="477">
        <v>0</v>
      </c>
      <c r="E66" s="477">
        <v>3479228.45</v>
      </c>
      <c r="F66" s="477">
        <v>0</v>
      </c>
      <c r="G66" s="477">
        <v>204268586.36000001</v>
      </c>
      <c r="H66" s="477">
        <v>295677058</v>
      </c>
      <c r="I66" s="469">
        <v>89</v>
      </c>
      <c r="J66" s="469">
        <v>28</v>
      </c>
      <c r="K66" s="469">
        <v>61</v>
      </c>
      <c r="L66" s="469">
        <v>38</v>
      </c>
      <c r="M66" s="469">
        <v>1</v>
      </c>
      <c r="N66" s="462" t="s">
        <v>8222</v>
      </c>
    </row>
    <row r="67" spans="1:14" ht="26" x14ac:dyDescent="0.35">
      <c r="A67" s="474" t="s">
        <v>4292</v>
      </c>
      <c r="B67" s="474" t="s">
        <v>4059</v>
      </c>
      <c r="C67" s="477">
        <v>0</v>
      </c>
      <c r="D67" s="477">
        <v>0</v>
      </c>
      <c r="E67" s="477">
        <v>0</v>
      </c>
      <c r="F67" s="477">
        <v>0</v>
      </c>
      <c r="G67" s="477">
        <v>0</v>
      </c>
      <c r="H67" s="477">
        <v>0</v>
      </c>
      <c r="I67" s="470">
        <v>4</v>
      </c>
      <c r="J67" s="470">
        <v>2</v>
      </c>
      <c r="K67" s="470">
        <v>2</v>
      </c>
      <c r="L67" s="470">
        <v>4</v>
      </c>
      <c r="M67" s="470">
        <v>1</v>
      </c>
      <c r="N67" s="463" t="s">
        <v>3500</v>
      </c>
    </row>
    <row r="68" spans="1:14" ht="26" x14ac:dyDescent="0.35">
      <c r="A68" s="474" t="s">
        <v>3002</v>
      </c>
      <c r="B68" s="474" t="s">
        <v>1519</v>
      </c>
      <c r="C68" s="477">
        <v>0</v>
      </c>
      <c r="D68" s="477">
        <v>0</v>
      </c>
      <c r="E68" s="477">
        <v>98000</v>
      </c>
      <c r="F68" s="477">
        <v>0</v>
      </c>
      <c r="G68" s="477">
        <v>98000</v>
      </c>
      <c r="H68" s="477"/>
      <c r="I68" s="469"/>
      <c r="J68" s="469"/>
      <c r="K68" s="469"/>
      <c r="L68" s="469"/>
      <c r="M68" s="469"/>
      <c r="N68" s="462"/>
    </row>
    <row r="69" spans="1:14" x14ac:dyDescent="0.35">
      <c r="A69" s="474" t="s">
        <v>4298</v>
      </c>
      <c r="B69" s="474" t="s">
        <v>3999</v>
      </c>
      <c r="C69" s="477">
        <v>24500</v>
      </c>
      <c r="D69" s="477">
        <v>0</v>
      </c>
      <c r="E69" s="477">
        <v>24500</v>
      </c>
      <c r="F69" s="477">
        <v>0</v>
      </c>
      <c r="G69" s="477">
        <v>24500</v>
      </c>
      <c r="H69" s="477">
        <v>0</v>
      </c>
      <c r="I69" s="469">
        <v>6</v>
      </c>
      <c r="J69" s="469">
        <v>2</v>
      </c>
      <c r="K69" s="469">
        <v>4</v>
      </c>
      <c r="L69" s="469">
        <v>5</v>
      </c>
      <c r="M69" s="469">
        <v>0</v>
      </c>
      <c r="N69" s="462" t="s">
        <v>3500</v>
      </c>
    </row>
    <row r="70" spans="1:14" ht="26" x14ac:dyDescent="0.35">
      <c r="A70" s="474" t="s">
        <v>7995</v>
      </c>
      <c r="B70" s="474" t="s">
        <v>2124</v>
      </c>
      <c r="C70" s="477">
        <v>0</v>
      </c>
      <c r="D70" s="477">
        <v>0</v>
      </c>
      <c r="E70" s="477">
        <v>0</v>
      </c>
      <c r="F70" s="477">
        <v>0</v>
      </c>
      <c r="G70" s="477">
        <v>0</v>
      </c>
      <c r="H70" s="477"/>
      <c r="I70" s="469"/>
      <c r="J70" s="469"/>
      <c r="K70" s="469"/>
      <c r="L70" s="469"/>
      <c r="M70" s="469"/>
      <c r="N70" s="462"/>
    </row>
    <row r="71" spans="1:14" x14ac:dyDescent="0.35">
      <c r="A71" s="474" t="s">
        <v>4299</v>
      </c>
      <c r="B71" s="474" t="s">
        <v>3829</v>
      </c>
      <c r="C71" s="477">
        <v>30000</v>
      </c>
      <c r="D71" s="477">
        <v>0</v>
      </c>
      <c r="E71" s="477">
        <v>30000</v>
      </c>
      <c r="F71" s="477">
        <v>0</v>
      </c>
      <c r="G71" s="477">
        <v>30000</v>
      </c>
      <c r="H71" s="477">
        <v>460487</v>
      </c>
      <c r="I71" s="470">
        <v>14</v>
      </c>
      <c r="J71" s="470">
        <v>3</v>
      </c>
      <c r="K71" s="470">
        <v>11</v>
      </c>
      <c r="L71" s="470">
        <v>3</v>
      </c>
      <c r="M71" s="470">
        <v>1</v>
      </c>
      <c r="N71" s="463" t="s">
        <v>3500</v>
      </c>
    </row>
    <row r="72" spans="1:14" x14ac:dyDescent="0.35">
      <c r="A72" s="474" t="s">
        <v>1485</v>
      </c>
      <c r="B72" s="474" t="s">
        <v>13177</v>
      </c>
      <c r="C72" s="477">
        <v>8696376</v>
      </c>
      <c r="D72" s="477">
        <v>0</v>
      </c>
      <c r="E72" s="477">
        <v>1815695</v>
      </c>
      <c r="F72" s="477">
        <v>0</v>
      </c>
      <c r="G72" s="477">
        <v>7267502</v>
      </c>
      <c r="H72" s="477">
        <v>17208483</v>
      </c>
      <c r="I72" s="469">
        <v>132</v>
      </c>
      <c r="J72" s="469">
        <v>42</v>
      </c>
      <c r="K72" s="469">
        <v>90</v>
      </c>
      <c r="L72" s="469">
        <v>132</v>
      </c>
      <c r="M72" s="469">
        <v>0</v>
      </c>
      <c r="N72" s="462" t="s">
        <v>3517</v>
      </c>
    </row>
    <row r="73" spans="1:14" x14ac:dyDescent="0.35">
      <c r="A73" s="474" t="s">
        <v>9509</v>
      </c>
      <c r="B73" s="474" t="s">
        <v>3947</v>
      </c>
      <c r="C73" s="477">
        <v>88600</v>
      </c>
      <c r="D73" s="477">
        <v>0</v>
      </c>
      <c r="E73" s="477">
        <v>40000</v>
      </c>
      <c r="F73" s="477">
        <v>0</v>
      </c>
      <c r="G73" s="477">
        <v>88600</v>
      </c>
      <c r="H73" s="477"/>
      <c r="I73" s="469">
        <v>20</v>
      </c>
      <c r="J73" s="469">
        <v>4</v>
      </c>
      <c r="K73" s="469">
        <v>16</v>
      </c>
      <c r="L73" s="469">
        <v>20</v>
      </c>
      <c r="M73" s="469">
        <v>1</v>
      </c>
      <c r="N73" s="462" t="s">
        <v>3500</v>
      </c>
    </row>
    <row r="74" spans="1:14" x14ac:dyDescent="0.35">
      <c r="A74" s="474" t="s">
        <v>4301</v>
      </c>
      <c r="B74" s="474" t="s">
        <v>2632</v>
      </c>
      <c r="C74" s="477">
        <v>3364000</v>
      </c>
      <c r="D74" s="477">
        <v>0</v>
      </c>
      <c r="E74" s="477">
        <v>104000</v>
      </c>
      <c r="F74" s="477">
        <v>0</v>
      </c>
      <c r="G74" s="477">
        <v>2404200</v>
      </c>
      <c r="H74" s="477"/>
      <c r="I74" s="469"/>
      <c r="J74" s="469"/>
      <c r="K74" s="469"/>
      <c r="L74" s="469"/>
      <c r="M74" s="469"/>
      <c r="N74" s="462"/>
    </row>
    <row r="75" spans="1:14" ht="26" x14ac:dyDescent="0.35">
      <c r="A75" s="474" t="s">
        <v>1572</v>
      </c>
      <c r="B75" s="474" t="s">
        <v>8219</v>
      </c>
      <c r="C75" s="477">
        <v>30719187</v>
      </c>
      <c r="D75" s="477">
        <v>0</v>
      </c>
      <c r="E75" s="477">
        <v>19559517</v>
      </c>
      <c r="F75" s="477">
        <v>0</v>
      </c>
      <c r="G75" s="477">
        <v>30605524</v>
      </c>
      <c r="H75" s="477"/>
      <c r="I75" s="469"/>
      <c r="J75" s="469"/>
      <c r="K75" s="469"/>
      <c r="L75" s="469"/>
      <c r="M75" s="469"/>
      <c r="N75" s="462"/>
    </row>
    <row r="76" spans="1:14" x14ac:dyDescent="0.35">
      <c r="A76" s="474" t="s">
        <v>1029</v>
      </c>
      <c r="B76" s="474" t="s">
        <v>3867</v>
      </c>
      <c r="C76" s="477">
        <v>2451998</v>
      </c>
      <c r="D76" s="477">
        <v>0</v>
      </c>
      <c r="E76" s="477">
        <v>0</v>
      </c>
      <c r="F76" s="477">
        <v>0</v>
      </c>
      <c r="G76" s="477">
        <v>2193456</v>
      </c>
      <c r="H76" s="477">
        <v>34194714</v>
      </c>
      <c r="I76" s="469">
        <v>16</v>
      </c>
      <c r="J76" s="469">
        <v>0</v>
      </c>
      <c r="K76" s="469">
        <v>0</v>
      </c>
      <c r="L76" s="469">
        <v>0</v>
      </c>
      <c r="M76" s="469">
        <v>1</v>
      </c>
      <c r="N76" s="462" t="s">
        <v>3500</v>
      </c>
    </row>
    <row r="77" spans="1:14" x14ac:dyDescent="0.35">
      <c r="A77" s="474" t="s">
        <v>3147</v>
      </c>
      <c r="B77" s="474" t="s">
        <v>93</v>
      </c>
      <c r="C77" s="477">
        <v>3393000</v>
      </c>
      <c r="D77" s="477">
        <v>0</v>
      </c>
      <c r="E77" s="477">
        <v>2130000</v>
      </c>
      <c r="F77" s="477">
        <v>0</v>
      </c>
      <c r="G77" s="477">
        <v>593680</v>
      </c>
      <c r="H77" s="477">
        <v>2694776</v>
      </c>
      <c r="I77" s="469">
        <v>6</v>
      </c>
      <c r="J77" s="469">
        <v>3</v>
      </c>
      <c r="K77" s="469">
        <v>3</v>
      </c>
      <c r="L77" s="469">
        <v>5</v>
      </c>
      <c r="M77" s="469">
        <v>0</v>
      </c>
      <c r="N77" s="462" t="s">
        <v>3500</v>
      </c>
    </row>
    <row r="78" spans="1:14" x14ac:dyDescent="0.35">
      <c r="A78" s="474" t="s">
        <v>14563</v>
      </c>
      <c r="B78" s="474" t="s">
        <v>14559</v>
      </c>
      <c r="C78" s="477">
        <v>355900</v>
      </c>
      <c r="D78" s="477">
        <v>0</v>
      </c>
      <c r="E78" s="477">
        <v>17500</v>
      </c>
      <c r="F78" s="477">
        <v>0</v>
      </c>
      <c r="G78" s="477">
        <v>255754</v>
      </c>
      <c r="H78" s="477">
        <v>321849</v>
      </c>
      <c r="I78" s="469">
        <v>2</v>
      </c>
      <c r="J78" s="469">
        <v>0</v>
      </c>
      <c r="K78" s="469">
        <v>2</v>
      </c>
      <c r="L78" s="469">
        <v>2</v>
      </c>
      <c r="M78" s="469">
        <v>1</v>
      </c>
      <c r="N78" s="462" t="s">
        <v>3500</v>
      </c>
    </row>
    <row r="79" spans="1:14" x14ac:dyDescent="0.35">
      <c r="A79" s="474" t="s">
        <v>13380</v>
      </c>
      <c r="B79" s="474" t="s">
        <v>4004</v>
      </c>
      <c r="C79" s="477">
        <v>958605628</v>
      </c>
      <c r="D79" s="477">
        <v>0</v>
      </c>
      <c r="E79" s="477">
        <v>795803441</v>
      </c>
      <c r="F79" s="477">
        <v>0</v>
      </c>
      <c r="G79" s="477">
        <v>969201251</v>
      </c>
      <c r="H79" s="477">
        <v>1817117</v>
      </c>
      <c r="I79" s="469">
        <v>0</v>
      </c>
      <c r="J79" s="469">
        <v>0</v>
      </c>
      <c r="K79" s="469">
        <v>0</v>
      </c>
      <c r="L79" s="469">
        <v>7</v>
      </c>
      <c r="M79" s="469">
        <v>0</v>
      </c>
      <c r="N79" s="462" t="s">
        <v>8222</v>
      </c>
    </row>
    <row r="80" spans="1:14" ht="26" x14ac:dyDescent="0.35">
      <c r="A80" s="474" t="s">
        <v>8354</v>
      </c>
      <c r="B80" s="474" t="s">
        <v>3842</v>
      </c>
      <c r="C80" s="477">
        <v>0</v>
      </c>
      <c r="D80" s="477">
        <v>0</v>
      </c>
      <c r="E80" s="477">
        <v>0</v>
      </c>
      <c r="F80" s="477">
        <v>0</v>
      </c>
      <c r="G80" s="477">
        <v>93646036</v>
      </c>
      <c r="H80" s="477">
        <v>47180714</v>
      </c>
      <c r="I80" s="469">
        <v>18</v>
      </c>
      <c r="J80" s="469">
        <v>6</v>
      </c>
      <c r="K80" s="469">
        <v>12</v>
      </c>
      <c r="L80" s="469">
        <v>0</v>
      </c>
      <c r="M80" s="469">
        <v>0</v>
      </c>
      <c r="N80" s="462" t="s">
        <v>3790</v>
      </c>
    </row>
    <row r="81" spans="1:14" ht="26" x14ac:dyDescent="0.35">
      <c r="A81" s="474" t="s">
        <v>4312</v>
      </c>
      <c r="B81" s="474" t="s">
        <v>3786</v>
      </c>
      <c r="C81" s="477">
        <v>271000</v>
      </c>
      <c r="D81" s="477">
        <v>0</v>
      </c>
      <c r="E81" s="477">
        <v>254400</v>
      </c>
      <c r="F81" s="477">
        <v>0</v>
      </c>
      <c r="G81" s="477">
        <v>254400</v>
      </c>
      <c r="H81" s="477"/>
      <c r="I81" s="469">
        <v>14</v>
      </c>
      <c r="J81" s="469">
        <v>5</v>
      </c>
      <c r="K81" s="469">
        <v>9</v>
      </c>
      <c r="L81" s="469">
        <v>18</v>
      </c>
      <c r="M81" s="469">
        <v>0</v>
      </c>
      <c r="N81" s="463" t="s">
        <v>3500</v>
      </c>
    </row>
    <row r="82" spans="1:14" x14ac:dyDescent="0.35">
      <c r="A82" s="474" t="s">
        <v>8355</v>
      </c>
      <c r="B82" s="474" t="s">
        <v>9019</v>
      </c>
      <c r="C82" s="477">
        <v>8829616</v>
      </c>
      <c r="D82" s="477">
        <v>0</v>
      </c>
      <c r="E82" s="477">
        <v>5443623</v>
      </c>
      <c r="F82" s="477">
        <v>0</v>
      </c>
      <c r="G82" s="477">
        <v>11631126</v>
      </c>
      <c r="H82" s="477">
        <v>0</v>
      </c>
      <c r="I82" s="469">
        <v>4</v>
      </c>
      <c r="J82" s="469">
        <v>1</v>
      </c>
      <c r="K82" s="469">
        <v>3</v>
      </c>
      <c r="L82" s="469">
        <v>50</v>
      </c>
      <c r="M82" s="469">
        <v>1</v>
      </c>
      <c r="N82" s="462" t="s">
        <v>3517</v>
      </c>
    </row>
    <row r="83" spans="1:14" x14ac:dyDescent="0.35">
      <c r="A83" s="474" t="s">
        <v>4316</v>
      </c>
      <c r="B83" s="474" t="s">
        <v>3935</v>
      </c>
      <c r="C83" s="477">
        <v>1257584</v>
      </c>
      <c r="D83" s="477">
        <v>0</v>
      </c>
      <c r="E83" s="477">
        <v>720942</v>
      </c>
      <c r="F83" s="477">
        <v>0</v>
      </c>
      <c r="G83" s="477">
        <v>1257328</v>
      </c>
      <c r="H83" s="477">
        <v>2057033</v>
      </c>
      <c r="I83" s="470">
        <v>7</v>
      </c>
      <c r="J83" s="470">
        <v>0</v>
      </c>
      <c r="K83" s="470">
        <v>7</v>
      </c>
      <c r="L83" s="470">
        <v>0</v>
      </c>
      <c r="M83" s="470">
        <v>0</v>
      </c>
      <c r="N83" s="463" t="s">
        <v>3500</v>
      </c>
    </row>
    <row r="84" spans="1:14" x14ac:dyDescent="0.35">
      <c r="A84" s="474" t="s">
        <v>14152</v>
      </c>
      <c r="B84" s="474" t="s">
        <v>116</v>
      </c>
      <c r="C84" s="477">
        <v>1236400</v>
      </c>
      <c r="D84" s="477">
        <v>0</v>
      </c>
      <c r="E84" s="477">
        <v>-1335894</v>
      </c>
      <c r="F84" s="477">
        <v>0</v>
      </c>
      <c r="G84" s="477">
        <v>-2017282</v>
      </c>
      <c r="H84" s="477">
        <v>1917788</v>
      </c>
      <c r="I84" s="469">
        <v>4</v>
      </c>
      <c r="J84" s="469">
        <v>0</v>
      </c>
      <c r="K84" s="469">
        <v>4</v>
      </c>
      <c r="L84" s="469">
        <v>4</v>
      </c>
      <c r="M84" s="469">
        <v>0</v>
      </c>
      <c r="N84" s="462" t="s">
        <v>3500</v>
      </c>
    </row>
    <row r="85" spans="1:14" x14ac:dyDescent="0.35">
      <c r="A85" s="474" t="s">
        <v>8003</v>
      </c>
      <c r="B85" s="474" t="s">
        <v>1331</v>
      </c>
      <c r="C85" s="479">
        <v>815000</v>
      </c>
      <c r="D85" s="479">
        <v>0</v>
      </c>
      <c r="E85" s="479">
        <v>179600</v>
      </c>
      <c r="F85" s="479">
        <v>0</v>
      </c>
      <c r="G85" s="479">
        <v>472984</v>
      </c>
      <c r="H85" s="479"/>
      <c r="I85" s="469"/>
      <c r="J85" s="469"/>
      <c r="K85" s="469"/>
      <c r="L85" s="469"/>
      <c r="M85" s="469"/>
      <c r="N85" s="462"/>
    </row>
    <row r="86" spans="1:14" x14ac:dyDescent="0.35">
      <c r="A86" s="474" t="s">
        <v>4317</v>
      </c>
      <c r="B86" s="474" t="s">
        <v>8288</v>
      </c>
      <c r="C86" s="477">
        <v>563390</v>
      </c>
      <c r="D86" s="477">
        <v>0</v>
      </c>
      <c r="E86" s="477">
        <v>0</v>
      </c>
      <c r="F86" s="477">
        <v>0</v>
      </c>
      <c r="G86" s="477">
        <v>1684105</v>
      </c>
      <c r="H86" s="477">
        <v>801136</v>
      </c>
      <c r="I86" s="469">
        <v>7</v>
      </c>
      <c r="J86" s="469">
        <v>0</v>
      </c>
      <c r="K86" s="469">
        <v>7</v>
      </c>
      <c r="L86" s="469">
        <v>4</v>
      </c>
      <c r="M86" s="469">
        <v>1</v>
      </c>
      <c r="N86" s="462" t="s">
        <v>3500</v>
      </c>
    </row>
    <row r="87" spans="1:14" x14ac:dyDescent="0.35">
      <c r="A87" s="474" t="s">
        <v>1783</v>
      </c>
      <c r="B87" s="474" t="s">
        <v>12851</v>
      </c>
      <c r="C87" s="477">
        <v>30000</v>
      </c>
      <c r="D87" s="477">
        <v>0</v>
      </c>
      <c r="E87" s="477">
        <v>0</v>
      </c>
      <c r="F87" s="477">
        <v>0</v>
      </c>
      <c r="G87" s="477">
        <v>10000</v>
      </c>
      <c r="H87" s="477">
        <v>14023</v>
      </c>
      <c r="I87" s="469">
        <v>2</v>
      </c>
      <c r="J87" s="469">
        <v>1</v>
      </c>
      <c r="K87" s="469">
        <v>1</v>
      </c>
      <c r="L87" s="469">
        <v>0</v>
      </c>
      <c r="M87" s="469">
        <v>1</v>
      </c>
      <c r="N87" s="462" t="s">
        <v>3500</v>
      </c>
    </row>
    <row r="88" spans="1:14" ht="27.5" x14ac:dyDescent="0.35">
      <c r="A88" s="474" t="s">
        <v>16756</v>
      </c>
      <c r="B88" s="474" t="s">
        <v>13734</v>
      </c>
      <c r="C88" s="477">
        <v>444656</v>
      </c>
      <c r="D88" s="477">
        <v>0</v>
      </c>
      <c r="E88" s="477">
        <v>697995</v>
      </c>
      <c r="F88" s="477">
        <v>0</v>
      </c>
      <c r="G88" s="477">
        <v>721650</v>
      </c>
      <c r="H88" s="477">
        <v>241403</v>
      </c>
      <c r="I88" s="469">
        <v>16</v>
      </c>
      <c r="J88" s="469">
        <v>6</v>
      </c>
      <c r="K88" s="469">
        <v>10</v>
      </c>
      <c r="L88" s="469">
        <v>0</v>
      </c>
      <c r="M88" s="469">
        <v>1</v>
      </c>
      <c r="N88" s="462" t="s">
        <v>3500</v>
      </c>
    </row>
    <row r="89" spans="1:14" x14ac:dyDescent="0.35">
      <c r="A89" s="474" t="s">
        <v>8005</v>
      </c>
      <c r="B89" s="474" t="s">
        <v>13248</v>
      </c>
      <c r="C89" s="477">
        <v>0</v>
      </c>
      <c r="D89" s="477">
        <v>0</v>
      </c>
      <c r="E89" s="477">
        <v>-1143200</v>
      </c>
      <c r="F89" s="477">
        <v>0</v>
      </c>
      <c r="G89" s="477">
        <v>-1210010</v>
      </c>
      <c r="H89" s="477">
        <v>30774704</v>
      </c>
      <c r="I89" s="470">
        <v>9</v>
      </c>
      <c r="J89" s="470">
        <v>5</v>
      </c>
      <c r="K89" s="470">
        <v>4</v>
      </c>
      <c r="L89" s="470">
        <v>9</v>
      </c>
      <c r="M89" s="470">
        <v>0</v>
      </c>
      <c r="N89" s="463" t="s">
        <v>3500</v>
      </c>
    </row>
    <row r="90" spans="1:14" ht="26" x14ac:dyDescent="0.35">
      <c r="A90" s="474" t="s">
        <v>9766</v>
      </c>
      <c r="B90" s="474" t="s">
        <v>4027</v>
      </c>
      <c r="C90" s="477">
        <v>650000</v>
      </c>
      <c r="D90" s="477">
        <v>0</v>
      </c>
      <c r="E90" s="477">
        <v>0</v>
      </c>
      <c r="F90" s="477">
        <v>0</v>
      </c>
      <c r="G90" s="477">
        <v>568350</v>
      </c>
      <c r="H90" s="477">
        <v>190550</v>
      </c>
      <c r="I90" s="469">
        <v>9</v>
      </c>
      <c r="J90" s="469">
        <v>2</v>
      </c>
      <c r="K90" s="469">
        <v>7</v>
      </c>
      <c r="L90" s="469">
        <v>2</v>
      </c>
      <c r="M90" s="469">
        <v>1</v>
      </c>
      <c r="N90" s="462" t="s">
        <v>3500</v>
      </c>
    </row>
    <row r="91" spans="1:14" x14ac:dyDescent="0.35">
      <c r="A91" s="474" t="s">
        <v>3220</v>
      </c>
      <c r="B91" s="474" t="s">
        <v>8854</v>
      </c>
      <c r="C91" s="477">
        <v>10479400</v>
      </c>
      <c r="D91" s="477">
        <v>0</v>
      </c>
      <c r="E91" s="477">
        <v>2561000</v>
      </c>
      <c r="F91" s="477">
        <v>0</v>
      </c>
      <c r="G91" s="477">
        <v>17223940</v>
      </c>
      <c r="H91" s="477">
        <v>18012530</v>
      </c>
      <c r="I91" s="469">
        <v>13</v>
      </c>
      <c r="J91" s="469">
        <v>8</v>
      </c>
      <c r="K91" s="469">
        <v>5</v>
      </c>
      <c r="L91" s="469">
        <v>12</v>
      </c>
      <c r="M91" s="469">
        <v>0</v>
      </c>
      <c r="N91" s="462" t="s">
        <v>8222</v>
      </c>
    </row>
    <row r="92" spans="1:14" x14ac:dyDescent="0.35">
      <c r="A92" s="474" t="s">
        <v>4327</v>
      </c>
      <c r="B92" s="474" t="s">
        <v>1803</v>
      </c>
      <c r="C92" s="477">
        <v>14754602</v>
      </c>
      <c r="D92" s="477">
        <v>0</v>
      </c>
      <c r="E92" s="477">
        <v>6337073</v>
      </c>
      <c r="F92" s="477">
        <v>0</v>
      </c>
      <c r="G92" s="477">
        <v>12329909</v>
      </c>
      <c r="H92" s="477"/>
      <c r="I92" s="469"/>
      <c r="J92" s="469"/>
      <c r="K92" s="469"/>
      <c r="L92" s="469"/>
      <c r="M92" s="469"/>
      <c r="N92" s="462"/>
    </row>
    <row r="93" spans="1:14" x14ac:dyDescent="0.35">
      <c r="A93" s="474" t="s">
        <v>2137</v>
      </c>
      <c r="B93" s="474" t="s">
        <v>13520</v>
      </c>
      <c r="C93" s="477">
        <v>1709020</v>
      </c>
      <c r="D93" s="477">
        <v>0</v>
      </c>
      <c r="E93" s="477">
        <v>669650</v>
      </c>
      <c r="F93" s="477">
        <v>0</v>
      </c>
      <c r="G93" s="477">
        <v>1456026</v>
      </c>
      <c r="H93" s="477">
        <v>0</v>
      </c>
      <c r="I93" s="469">
        <v>5</v>
      </c>
      <c r="J93" s="469">
        <v>2</v>
      </c>
      <c r="K93" s="469">
        <v>3</v>
      </c>
      <c r="L93" s="469">
        <v>5</v>
      </c>
      <c r="M93" s="469">
        <v>0</v>
      </c>
      <c r="N93" s="462" t="s">
        <v>3500</v>
      </c>
    </row>
    <row r="94" spans="1:14" x14ac:dyDescent="0.35">
      <c r="A94" s="474" t="s">
        <v>4328</v>
      </c>
      <c r="B94" s="474" t="s">
        <v>2230</v>
      </c>
      <c r="C94" s="477">
        <v>0</v>
      </c>
      <c r="D94" s="477">
        <v>0</v>
      </c>
      <c r="E94" s="477">
        <v>0</v>
      </c>
      <c r="F94" s="477">
        <v>0</v>
      </c>
      <c r="G94" s="477">
        <v>1444641</v>
      </c>
      <c r="H94" s="477"/>
      <c r="I94" s="469"/>
      <c r="J94" s="469"/>
      <c r="K94" s="469"/>
      <c r="L94" s="469"/>
      <c r="M94" s="469"/>
      <c r="N94" s="462"/>
    </row>
    <row r="95" spans="1:14" x14ac:dyDescent="0.35">
      <c r="A95" s="474" t="s">
        <v>13526</v>
      </c>
      <c r="B95" s="474" t="s">
        <v>4022</v>
      </c>
      <c r="C95" s="477">
        <v>21145125</v>
      </c>
      <c r="D95" s="477">
        <v>0</v>
      </c>
      <c r="E95" s="477">
        <v>1645240</v>
      </c>
      <c r="F95" s="477">
        <v>0</v>
      </c>
      <c r="G95" s="477">
        <v>-21883165</v>
      </c>
      <c r="H95" s="477">
        <v>15273021</v>
      </c>
      <c r="I95" s="469">
        <v>2</v>
      </c>
      <c r="J95" s="469">
        <v>1</v>
      </c>
      <c r="K95" s="469">
        <v>1</v>
      </c>
      <c r="L95" s="469">
        <v>3</v>
      </c>
      <c r="M95" s="469">
        <v>4</v>
      </c>
      <c r="N95" s="462" t="s">
        <v>8222</v>
      </c>
    </row>
    <row r="96" spans="1:14" ht="26" x14ac:dyDescent="0.35">
      <c r="A96" s="474" t="s">
        <v>4330</v>
      </c>
      <c r="B96" s="474" t="s">
        <v>1112</v>
      </c>
      <c r="C96" s="477">
        <v>750000</v>
      </c>
      <c r="D96" s="477">
        <v>0</v>
      </c>
      <c r="E96" s="477">
        <v>270000</v>
      </c>
      <c r="F96" s="477">
        <v>0</v>
      </c>
      <c r="G96" s="477">
        <v>746000</v>
      </c>
      <c r="H96" s="477"/>
      <c r="I96" s="469"/>
      <c r="J96" s="469"/>
      <c r="K96" s="469"/>
      <c r="L96" s="469"/>
      <c r="M96" s="469"/>
      <c r="N96" s="462"/>
    </row>
    <row r="97" spans="1:14" ht="26" x14ac:dyDescent="0.35">
      <c r="A97" s="474" t="s">
        <v>8671</v>
      </c>
      <c r="B97" s="474" t="s">
        <v>3885</v>
      </c>
      <c r="C97" s="477">
        <v>91100000</v>
      </c>
      <c r="D97" s="477">
        <v>0</v>
      </c>
      <c r="E97" s="477">
        <v>14200000</v>
      </c>
      <c r="F97" s="477">
        <v>0</v>
      </c>
      <c r="G97" s="477">
        <v>77700000</v>
      </c>
      <c r="H97" s="477">
        <v>50638000</v>
      </c>
      <c r="I97" s="469">
        <v>3</v>
      </c>
      <c r="J97" s="469">
        <v>1</v>
      </c>
      <c r="K97" s="469">
        <v>2</v>
      </c>
      <c r="L97" s="469">
        <v>200</v>
      </c>
      <c r="M97" s="469">
        <v>1</v>
      </c>
      <c r="N97" s="462" t="s">
        <v>8222</v>
      </c>
    </row>
    <row r="98" spans="1:14" x14ac:dyDescent="0.35">
      <c r="A98" s="474" t="s">
        <v>4332</v>
      </c>
      <c r="B98" s="474" t="s">
        <v>3677</v>
      </c>
      <c r="C98" s="477">
        <v>0</v>
      </c>
      <c r="D98" s="477">
        <v>0</v>
      </c>
      <c r="E98" s="477">
        <v>11500</v>
      </c>
      <c r="F98" s="477">
        <v>0</v>
      </c>
      <c r="G98" s="477">
        <v>229065</v>
      </c>
      <c r="H98" s="477"/>
      <c r="I98" s="469"/>
      <c r="J98" s="469"/>
      <c r="K98" s="469"/>
      <c r="L98" s="469"/>
      <c r="M98" s="469"/>
      <c r="N98" s="462"/>
    </row>
    <row r="99" spans="1:14" x14ac:dyDescent="0.35">
      <c r="A99" s="474" t="s">
        <v>4333</v>
      </c>
      <c r="B99" s="474" t="s">
        <v>3791</v>
      </c>
      <c r="C99" s="477">
        <v>8136519</v>
      </c>
      <c r="D99" s="477">
        <v>0</v>
      </c>
      <c r="E99" s="477">
        <v>15000</v>
      </c>
      <c r="F99" s="477">
        <v>0</v>
      </c>
      <c r="G99" s="477">
        <v>6881496</v>
      </c>
      <c r="H99" s="477">
        <v>6190797</v>
      </c>
      <c r="I99" s="469">
        <v>3</v>
      </c>
      <c r="J99" s="469">
        <v>3</v>
      </c>
      <c r="K99" s="469">
        <v>0</v>
      </c>
      <c r="L99" s="469">
        <v>19</v>
      </c>
      <c r="M99" s="469">
        <v>1</v>
      </c>
      <c r="N99" s="462" t="s">
        <v>3517</v>
      </c>
    </row>
    <row r="100" spans="1:14" ht="26" x14ac:dyDescent="0.35">
      <c r="A100" s="474" t="s">
        <v>8690</v>
      </c>
      <c r="B100" s="474" t="s">
        <v>3831</v>
      </c>
      <c r="C100" s="477">
        <v>357706</v>
      </c>
      <c r="D100" s="477">
        <v>0</v>
      </c>
      <c r="E100" s="477">
        <v>333706</v>
      </c>
      <c r="F100" s="477">
        <v>0</v>
      </c>
      <c r="G100" s="477">
        <v>357706</v>
      </c>
      <c r="H100" s="477"/>
      <c r="I100" s="469">
        <v>2</v>
      </c>
      <c r="J100" s="469">
        <v>1</v>
      </c>
      <c r="K100" s="469">
        <v>1</v>
      </c>
      <c r="L100" s="469">
        <v>2</v>
      </c>
      <c r="M100" s="469">
        <v>1</v>
      </c>
      <c r="N100" s="462" t="s">
        <v>3500</v>
      </c>
    </row>
    <row r="101" spans="1:14" x14ac:dyDescent="0.35">
      <c r="A101" s="474" t="s">
        <v>8012</v>
      </c>
      <c r="B101" s="474" t="s">
        <v>4100</v>
      </c>
      <c r="C101" s="477">
        <v>66900000</v>
      </c>
      <c r="D101" s="477">
        <v>0</v>
      </c>
      <c r="E101" s="477">
        <v>44000000</v>
      </c>
      <c r="F101" s="477">
        <v>0</v>
      </c>
      <c r="G101" s="477">
        <v>80300000</v>
      </c>
      <c r="H101" s="477">
        <v>1425981000</v>
      </c>
      <c r="I101" s="469">
        <v>8</v>
      </c>
      <c r="J101" s="469">
        <v>6</v>
      </c>
      <c r="K101" s="469">
        <v>2</v>
      </c>
      <c r="L101" s="469">
        <v>0</v>
      </c>
      <c r="M101" s="469">
        <v>1</v>
      </c>
      <c r="N101" s="462" t="s">
        <v>8222</v>
      </c>
    </row>
    <row r="102" spans="1:14" x14ac:dyDescent="0.35">
      <c r="A102" s="474" t="s">
        <v>4334</v>
      </c>
      <c r="B102" s="474" t="s">
        <v>4096</v>
      </c>
      <c r="C102" s="477">
        <v>224476393</v>
      </c>
      <c r="D102" s="477">
        <v>0</v>
      </c>
      <c r="E102" s="477">
        <v>76147653</v>
      </c>
      <c r="F102" s="477">
        <v>0</v>
      </c>
      <c r="G102" s="477">
        <v>-167873970</v>
      </c>
      <c r="H102" s="477">
        <v>394657033</v>
      </c>
      <c r="I102" s="469">
        <v>2450</v>
      </c>
      <c r="J102" s="469">
        <v>950</v>
      </c>
      <c r="K102" s="469">
        <v>1500</v>
      </c>
      <c r="L102" s="469">
        <v>280</v>
      </c>
      <c r="M102" s="469">
        <v>0</v>
      </c>
      <c r="N102" s="462" t="s">
        <v>4568</v>
      </c>
    </row>
    <row r="103" spans="1:14" ht="26" x14ac:dyDescent="0.35">
      <c r="A103" s="474" t="s">
        <v>9804</v>
      </c>
      <c r="B103" s="474" t="s">
        <v>2668</v>
      </c>
      <c r="C103" s="477">
        <v>1086000</v>
      </c>
      <c r="D103" s="477">
        <v>0</v>
      </c>
      <c r="E103" s="477">
        <v>55000</v>
      </c>
      <c r="F103" s="477">
        <v>0</v>
      </c>
      <c r="G103" s="477">
        <v>1032340</v>
      </c>
      <c r="H103" s="477"/>
      <c r="I103" s="469"/>
      <c r="J103" s="469"/>
      <c r="K103" s="469"/>
      <c r="L103" s="469"/>
      <c r="M103" s="469"/>
      <c r="N103" s="462"/>
    </row>
    <row r="104" spans="1:14" x14ac:dyDescent="0.35">
      <c r="A104" s="474" t="s">
        <v>8357</v>
      </c>
      <c r="B104" s="474" t="s">
        <v>1993</v>
      </c>
      <c r="C104" s="477">
        <v>1400000</v>
      </c>
      <c r="D104" s="477">
        <v>0</v>
      </c>
      <c r="E104" s="477">
        <v>1089988.97</v>
      </c>
      <c r="F104" s="477">
        <v>0</v>
      </c>
      <c r="G104" s="477">
        <v>100000</v>
      </c>
      <c r="H104" s="477"/>
      <c r="I104" s="469"/>
      <c r="J104" s="469"/>
      <c r="K104" s="469"/>
      <c r="L104" s="469"/>
      <c r="M104" s="469"/>
      <c r="N104" s="462"/>
    </row>
    <row r="105" spans="1:14" x14ac:dyDescent="0.35">
      <c r="A105" s="474" t="s">
        <v>2611</v>
      </c>
      <c r="B105" s="474" t="s">
        <v>9274</v>
      </c>
      <c r="C105" s="477">
        <v>0</v>
      </c>
      <c r="D105" s="477">
        <v>0</v>
      </c>
      <c r="E105" s="477">
        <v>0</v>
      </c>
      <c r="F105" s="477">
        <v>0</v>
      </c>
      <c r="G105" s="477">
        <v>-304200</v>
      </c>
      <c r="H105" s="477">
        <v>-304200</v>
      </c>
      <c r="I105" s="469">
        <v>2</v>
      </c>
      <c r="J105" s="469">
        <v>1</v>
      </c>
      <c r="K105" s="469">
        <v>1</v>
      </c>
      <c r="L105" s="469">
        <v>2</v>
      </c>
      <c r="M105" s="469">
        <v>0</v>
      </c>
      <c r="N105" s="462" t="s">
        <v>3500</v>
      </c>
    </row>
    <row r="106" spans="1:14" x14ac:dyDescent="0.35">
      <c r="A106" s="474" t="s">
        <v>260</v>
      </c>
      <c r="B106" s="474" t="s">
        <v>9882</v>
      </c>
      <c r="C106" s="477">
        <v>5463464</v>
      </c>
      <c r="D106" s="477">
        <v>0</v>
      </c>
      <c r="E106" s="477">
        <v>50000</v>
      </c>
      <c r="F106" s="477">
        <v>0</v>
      </c>
      <c r="G106" s="477">
        <v>5042754</v>
      </c>
      <c r="H106" s="477"/>
      <c r="I106" s="469">
        <v>45</v>
      </c>
      <c r="J106" s="469">
        <v>16</v>
      </c>
      <c r="K106" s="469">
        <v>29</v>
      </c>
      <c r="L106" s="469">
        <v>19</v>
      </c>
      <c r="M106" s="469">
        <v>0</v>
      </c>
      <c r="N106" s="462" t="s">
        <v>3517</v>
      </c>
    </row>
    <row r="107" spans="1:14" x14ac:dyDescent="0.35">
      <c r="A107" s="474" t="s">
        <v>8016</v>
      </c>
      <c r="B107" s="474" t="s">
        <v>4554</v>
      </c>
      <c r="C107" s="477">
        <v>31266538</v>
      </c>
      <c r="D107" s="477">
        <v>0</v>
      </c>
      <c r="E107" s="477">
        <v>0</v>
      </c>
      <c r="F107" s="477">
        <v>0</v>
      </c>
      <c r="G107" s="477">
        <v>28746351</v>
      </c>
      <c r="H107" s="477"/>
      <c r="I107" s="469"/>
      <c r="J107" s="469"/>
      <c r="K107" s="469"/>
      <c r="L107" s="469"/>
      <c r="M107" s="469"/>
      <c r="N107" s="462"/>
    </row>
    <row r="108" spans="1:14" ht="26" x14ac:dyDescent="0.35">
      <c r="A108" s="474" t="s">
        <v>1121</v>
      </c>
      <c r="B108" s="474" t="s">
        <v>3777</v>
      </c>
      <c r="C108" s="477">
        <v>109384</v>
      </c>
      <c r="D108" s="477">
        <v>0</v>
      </c>
      <c r="E108" s="477">
        <v>107350</v>
      </c>
      <c r="F108" s="477">
        <v>0</v>
      </c>
      <c r="G108" s="477">
        <v>107350</v>
      </c>
      <c r="H108" s="477">
        <v>3134</v>
      </c>
      <c r="I108" s="469">
        <v>12</v>
      </c>
      <c r="J108" s="469">
        <v>3</v>
      </c>
      <c r="K108" s="469">
        <v>9</v>
      </c>
      <c r="L108" s="469">
        <v>18</v>
      </c>
      <c r="M108" s="469">
        <v>1</v>
      </c>
      <c r="N108" s="462" t="s">
        <v>3500</v>
      </c>
    </row>
    <row r="109" spans="1:14" ht="26" x14ac:dyDescent="0.35">
      <c r="A109" s="474" t="s">
        <v>4346</v>
      </c>
      <c r="B109" s="474" t="s">
        <v>2318</v>
      </c>
      <c r="C109" s="477">
        <v>400000</v>
      </c>
      <c r="D109" s="477">
        <v>0</v>
      </c>
      <c r="E109" s="477">
        <v>20000</v>
      </c>
      <c r="F109" s="477">
        <v>0</v>
      </c>
      <c r="G109" s="477">
        <v>221769.5</v>
      </c>
      <c r="H109" s="477"/>
      <c r="I109" s="469"/>
      <c r="J109" s="469"/>
      <c r="K109" s="469"/>
      <c r="L109" s="469"/>
      <c r="M109" s="469"/>
      <c r="N109" s="462"/>
    </row>
    <row r="110" spans="1:14" x14ac:dyDescent="0.35">
      <c r="A110" s="474" t="s">
        <v>1409</v>
      </c>
      <c r="B110" s="474" t="s">
        <v>1407</v>
      </c>
      <c r="C110" s="477">
        <v>16818120</v>
      </c>
      <c r="D110" s="477">
        <v>0</v>
      </c>
      <c r="E110" s="477">
        <v>0</v>
      </c>
      <c r="F110" s="477">
        <v>0</v>
      </c>
      <c r="G110" s="477">
        <v>17915608</v>
      </c>
      <c r="H110" s="477"/>
      <c r="I110" s="469"/>
      <c r="J110" s="469"/>
      <c r="K110" s="469"/>
      <c r="L110" s="469"/>
      <c r="M110" s="469"/>
      <c r="N110" s="462"/>
    </row>
    <row r="111" spans="1:14" ht="26" x14ac:dyDescent="0.35">
      <c r="A111" s="474" t="s">
        <v>1672</v>
      </c>
      <c r="B111" s="474" t="s">
        <v>3993</v>
      </c>
      <c r="C111" s="477">
        <v>311185</v>
      </c>
      <c r="D111" s="477">
        <v>0</v>
      </c>
      <c r="E111" s="477">
        <v>0</v>
      </c>
      <c r="F111" s="477">
        <v>0</v>
      </c>
      <c r="G111" s="477">
        <v>175700</v>
      </c>
      <c r="H111" s="477">
        <v>39985</v>
      </c>
      <c r="I111" s="469">
        <v>2</v>
      </c>
      <c r="J111" s="469">
        <v>1</v>
      </c>
      <c r="K111" s="469">
        <v>1</v>
      </c>
      <c r="L111" s="469">
        <v>0</v>
      </c>
      <c r="M111" s="469">
        <v>0</v>
      </c>
      <c r="N111" s="462" t="s">
        <v>3500</v>
      </c>
    </row>
    <row r="112" spans="1:14" x14ac:dyDescent="0.35">
      <c r="A112" s="474" t="s">
        <v>4352</v>
      </c>
      <c r="B112" s="474" t="s">
        <v>3850</v>
      </c>
      <c r="C112" s="477">
        <v>56110</v>
      </c>
      <c r="D112" s="477">
        <v>0</v>
      </c>
      <c r="E112" s="477">
        <v>4875</v>
      </c>
      <c r="F112" s="477">
        <v>0</v>
      </c>
      <c r="G112" s="477">
        <v>58904</v>
      </c>
      <c r="H112" s="477">
        <v>0</v>
      </c>
      <c r="I112" s="470">
        <v>27</v>
      </c>
      <c r="J112" s="470">
        <v>9</v>
      </c>
      <c r="K112" s="470">
        <v>18</v>
      </c>
      <c r="L112" s="470">
        <v>0</v>
      </c>
      <c r="M112" s="470">
        <v>1</v>
      </c>
      <c r="N112" s="463" t="s">
        <v>3500</v>
      </c>
    </row>
    <row r="113" spans="1:14" ht="26" x14ac:dyDescent="0.35">
      <c r="A113" s="474" t="s">
        <v>5041</v>
      </c>
      <c r="B113" s="474" t="s">
        <v>2162</v>
      </c>
      <c r="C113" s="477">
        <v>75300</v>
      </c>
      <c r="D113" s="477">
        <v>0</v>
      </c>
      <c r="E113" s="477">
        <v>0</v>
      </c>
      <c r="F113" s="477">
        <v>0</v>
      </c>
      <c r="G113" s="477">
        <v>73880</v>
      </c>
      <c r="H113" s="477"/>
      <c r="I113" s="469"/>
      <c r="J113" s="469"/>
      <c r="K113" s="469"/>
      <c r="L113" s="469"/>
      <c r="M113" s="469"/>
      <c r="N113" s="462"/>
    </row>
    <row r="114" spans="1:14" x14ac:dyDescent="0.35">
      <c r="A114" s="474" t="s">
        <v>31</v>
      </c>
      <c r="B114" s="474" t="s">
        <v>11801</v>
      </c>
      <c r="C114" s="477">
        <v>179071877.22999999</v>
      </c>
      <c r="D114" s="477">
        <v>0</v>
      </c>
      <c r="E114" s="477">
        <v>156210053.38999999</v>
      </c>
      <c r="F114" s="477">
        <v>0</v>
      </c>
      <c r="G114" s="477">
        <v>156210053.38999999</v>
      </c>
      <c r="H114" s="477">
        <v>55974220</v>
      </c>
      <c r="I114" s="469">
        <v>8</v>
      </c>
      <c r="J114" s="469">
        <v>2</v>
      </c>
      <c r="K114" s="469">
        <v>6</v>
      </c>
      <c r="L114" s="469">
        <v>60</v>
      </c>
      <c r="M114" s="469">
        <v>1</v>
      </c>
      <c r="N114" s="462" t="s">
        <v>8222</v>
      </c>
    </row>
    <row r="115" spans="1:14" x14ac:dyDescent="0.35">
      <c r="A115" s="474" t="s">
        <v>8361</v>
      </c>
      <c r="B115" s="474" t="s">
        <v>2211</v>
      </c>
      <c r="C115" s="477">
        <v>500000</v>
      </c>
      <c r="D115" s="477">
        <v>0</v>
      </c>
      <c r="E115" s="477">
        <v>80000</v>
      </c>
      <c r="F115" s="477">
        <v>0</v>
      </c>
      <c r="G115" s="477">
        <v>437500</v>
      </c>
      <c r="H115" s="477"/>
      <c r="I115" s="469">
        <v>24</v>
      </c>
      <c r="J115" s="469">
        <v>8</v>
      </c>
      <c r="K115" s="469">
        <v>16</v>
      </c>
      <c r="L115" s="469">
        <v>0</v>
      </c>
      <c r="M115" s="469">
        <v>1</v>
      </c>
      <c r="N115" s="462" t="s">
        <v>3500</v>
      </c>
    </row>
    <row r="116" spans="1:14" x14ac:dyDescent="0.35">
      <c r="A116" s="474" t="s">
        <v>4359</v>
      </c>
      <c r="B116" s="474" t="s">
        <v>8223</v>
      </c>
      <c r="C116" s="477">
        <v>0</v>
      </c>
      <c r="D116" s="477">
        <v>0</v>
      </c>
      <c r="E116" s="477">
        <v>0</v>
      </c>
      <c r="F116" s="477">
        <v>0</v>
      </c>
      <c r="G116" s="477">
        <v>-86109</v>
      </c>
      <c r="H116" s="477">
        <v>89650</v>
      </c>
      <c r="I116" s="469">
        <v>6</v>
      </c>
      <c r="J116" s="469">
        <v>2</v>
      </c>
      <c r="K116" s="469">
        <v>4</v>
      </c>
      <c r="L116" s="469">
        <v>5</v>
      </c>
      <c r="M116" s="469">
        <v>0</v>
      </c>
      <c r="N116" s="462" t="s">
        <v>3500</v>
      </c>
    </row>
    <row r="117" spans="1:14" x14ac:dyDescent="0.35">
      <c r="A117" s="474" t="s">
        <v>13859</v>
      </c>
      <c r="B117" s="474" t="s">
        <v>3998</v>
      </c>
      <c r="C117" s="477">
        <v>498192</v>
      </c>
      <c r="D117" s="477">
        <v>0</v>
      </c>
      <c r="E117" s="477">
        <v>496034</v>
      </c>
      <c r="F117" s="477">
        <v>0</v>
      </c>
      <c r="G117" s="477">
        <v>496034</v>
      </c>
      <c r="H117" s="477">
        <v>32158</v>
      </c>
      <c r="I117" s="469">
        <v>6</v>
      </c>
      <c r="J117" s="469">
        <v>1</v>
      </c>
      <c r="K117" s="469">
        <v>5</v>
      </c>
      <c r="L117" s="469">
        <v>30</v>
      </c>
      <c r="M117" s="469">
        <v>1</v>
      </c>
      <c r="N117" s="462" t="s">
        <v>3500</v>
      </c>
    </row>
    <row r="118" spans="1:14" x14ac:dyDescent="0.35">
      <c r="A118" s="474" t="s">
        <v>927</v>
      </c>
      <c r="B118" s="474" t="s">
        <v>12976</v>
      </c>
      <c r="C118" s="477">
        <v>805000</v>
      </c>
      <c r="D118" s="477">
        <v>0</v>
      </c>
      <c r="E118" s="477">
        <v>625000</v>
      </c>
      <c r="F118" s="477">
        <v>0</v>
      </c>
      <c r="G118" s="477">
        <v>625000</v>
      </c>
      <c r="H118" s="477">
        <v>0</v>
      </c>
      <c r="I118" s="469">
        <v>30</v>
      </c>
      <c r="J118" s="469">
        <v>2</v>
      </c>
      <c r="K118" s="469">
        <v>25</v>
      </c>
      <c r="L118" s="469">
        <v>10</v>
      </c>
      <c r="M118" s="469">
        <v>1</v>
      </c>
      <c r="N118" s="462" t="s">
        <v>3500</v>
      </c>
    </row>
    <row r="119" spans="1:14" ht="39" x14ac:dyDescent="0.35">
      <c r="A119" s="474" t="s">
        <v>3202</v>
      </c>
      <c r="B119" s="474" t="s">
        <v>2660</v>
      </c>
      <c r="C119" s="477">
        <v>557150</v>
      </c>
      <c r="D119" s="477">
        <v>0</v>
      </c>
      <c r="E119" s="477">
        <v>0</v>
      </c>
      <c r="F119" s="477">
        <v>0</v>
      </c>
      <c r="G119" s="477">
        <v>552190</v>
      </c>
      <c r="H119" s="477"/>
      <c r="I119" s="469">
        <v>6</v>
      </c>
      <c r="J119" s="469">
        <v>2</v>
      </c>
      <c r="K119" s="469">
        <v>4</v>
      </c>
      <c r="L119" s="469">
        <v>0</v>
      </c>
      <c r="M119" s="469">
        <v>0</v>
      </c>
      <c r="N119" s="462" t="s">
        <v>3500</v>
      </c>
    </row>
    <row r="120" spans="1:14" ht="26" x14ac:dyDescent="0.35">
      <c r="A120" s="474" t="s">
        <v>3113</v>
      </c>
      <c r="B120" s="474" t="s">
        <v>1212</v>
      </c>
      <c r="C120" s="477">
        <v>15556485</v>
      </c>
      <c r="D120" s="477">
        <v>0</v>
      </c>
      <c r="E120" s="477">
        <v>3308484</v>
      </c>
      <c r="F120" s="477">
        <v>0</v>
      </c>
      <c r="G120" s="477">
        <v>8924797</v>
      </c>
      <c r="H120" s="477"/>
      <c r="I120" s="469">
        <v>9</v>
      </c>
      <c r="J120" s="469">
        <v>8</v>
      </c>
      <c r="K120" s="469">
        <v>1</v>
      </c>
      <c r="L120" s="469">
        <v>12</v>
      </c>
      <c r="M120" s="469">
        <v>0</v>
      </c>
      <c r="N120" s="462" t="s">
        <v>3517</v>
      </c>
    </row>
    <row r="121" spans="1:14" ht="26" x14ac:dyDescent="0.35">
      <c r="A121" s="474" t="s">
        <v>1795</v>
      </c>
      <c r="B121" s="474" t="s">
        <v>1787</v>
      </c>
      <c r="C121" s="477">
        <v>1839135</v>
      </c>
      <c r="D121" s="477">
        <v>0</v>
      </c>
      <c r="E121" s="477">
        <v>0</v>
      </c>
      <c r="F121" s="477">
        <v>0</v>
      </c>
      <c r="G121" s="477">
        <v>1347319</v>
      </c>
      <c r="H121" s="477"/>
      <c r="I121" s="469">
        <v>200</v>
      </c>
      <c r="J121" s="469">
        <v>165</v>
      </c>
      <c r="K121" s="469">
        <v>55</v>
      </c>
      <c r="L121" s="469">
        <v>10</v>
      </c>
      <c r="M121" s="469">
        <v>1</v>
      </c>
      <c r="N121" s="462" t="s">
        <v>3500</v>
      </c>
    </row>
    <row r="122" spans="1:14" x14ac:dyDescent="0.35">
      <c r="A122" s="474" t="s">
        <v>761</v>
      </c>
      <c r="B122" s="474" t="s">
        <v>9279</v>
      </c>
      <c r="C122" s="477">
        <v>6628606</v>
      </c>
      <c r="D122" s="477">
        <v>0</v>
      </c>
      <c r="E122" s="477">
        <v>2680829</v>
      </c>
      <c r="F122" s="477">
        <v>0</v>
      </c>
      <c r="G122" s="477">
        <v>3915902</v>
      </c>
      <c r="H122" s="477">
        <v>33179533</v>
      </c>
      <c r="I122" s="469">
        <v>0</v>
      </c>
      <c r="J122" s="469">
        <v>0</v>
      </c>
      <c r="K122" s="469">
        <v>0</v>
      </c>
      <c r="L122" s="469">
        <v>6</v>
      </c>
      <c r="M122" s="469">
        <v>1</v>
      </c>
      <c r="N122" s="462" t="s">
        <v>8222</v>
      </c>
    </row>
    <row r="123" spans="1:14" x14ac:dyDescent="0.35">
      <c r="A123" s="474" t="s">
        <v>14641</v>
      </c>
      <c r="B123" s="474" t="s">
        <v>8659</v>
      </c>
      <c r="C123" s="477">
        <v>14073145</v>
      </c>
      <c r="D123" s="477">
        <v>0</v>
      </c>
      <c r="E123" s="477">
        <v>5416</v>
      </c>
      <c r="F123" s="477">
        <v>0</v>
      </c>
      <c r="G123" s="477">
        <v>13455861</v>
      </c>
      <c r="H123" s="477">
        <v>3534498</v>
      </c>
      <c r="I123" s="469">
        <v>360</v>
      </c>
      <c r="J123" s="469">
        <v>123</v>
      </c>
      <c r="K123" s="469">
        <v>237</v>
      </c>
      <c r="L123" s="469">
        <v>390</v>
      </c>
      <c r="M123" s="469">
        <v>2</v>
      </c>
      <c r="N123" s="462" t="s">
        <v>8222</v>
      </c>
    </row>
    <row r="124" spans="1:14" ht="26" x14ac:dyDescent="0.35">
      <c r="A124" s="474" t="s">
        <v>3111</v>
      </c>
      <c r="B124" s="474" t="s">
        <v>3658</v>
      </c>
      <c r="C124" s="477">
        <v>57550</v>
      </c>
      <c r="D124" s="477">
        <v>0</v>
      </c>
      <c r="E124" s="477">
        <v>0</v>
      </c>
      <c r="F124" s="477">
        <v>0</v>
      </c>
      <c r="G124" s="477">
        <v>53000</v>
      </c>
      <c r="H124" s="477"/>
      <c r="I124" s="469">
        <v>4</v>
      </c>
      <c r="J124" s="469">
        <v>0</v>
      </c>
      <c r="K124" s="469">
        <v>4</v>
      </c>
      <c r="L124" s="469">
        <v>0</v>
      </c>
      <c r="M124" s="469">
        <v>0</v>
      </c>
      <c r="N124" s="462" t="s">
        <v>3500</v>
      </c>
    </row>
    <row r="125" spans="1:14" x14ac:dyDescent="0.35">
      <c r="A125" s="474" t="s">
        <v>4366</v>
      </c>
      <c r="B125" s="474" t="s">
        <v>3649</v>
      </c>
      <c r="C125" s="477">
        <v>367092088</v>
      </c>
      <c r="D125" s="477">
        <v>0</v>
      </c>
      <c r="E125" s="477">
        <v>334663782</v>
      </c>
      <c r="F125" s="477">
        <v>0</v>
      </c>
      <c r="G125" s="477">
        <v>334663782</v>
      </c>
      <c r="H125" s="477"/>
      <c r="I125" s="469">
        <v>9</v>
      </c>
      <c r="J125" s="469">
        <v>4</v>
      </c>
      <c r="K125" s="469">
        <v>5</v>
      </c>
      <c r="L125" s="469">
        <v>0</v>
      </c>
      <c r="M125" s="469">
        <v>3</v>
      </c>
      <c r="N125" s="462" t="s">
        <v>4568</v>
      </c>
    </row>
    <row r="126" spans="1:14" x14ac:dyDescent="0.35">
      <c r="A126" s="474" t="s">
        <v>431</v>
      </c>
      <c r="B126" s="474" t="s">
        <v>11717</v>
      </c>
      <c r="C126" s="477">
        <v>257161387</v>
      </c>
      <c r="D126" s="477">
        <v>0</v>
      </c>
      <c r="E126" s="477">
        <v>256778106</v>
      </c>
      <c r="F126" s="477">
        <v>0</v>
      </c>
      <c r="G126" s="477">
        <v>277625733</v>
      </c>
      <c r="H126" s="477">
        <v>144850713</v>
      </c>
      <c r="I126" s="470" t="s">
        <v>14418</v>
      </c>
      <c r="J126" s="470" t="s">
        <v>8540</v>
      </c>
      <c r="K126" s="470" t="s">
        <v>8540</v>
      </c>
      <c r="L126" s="470" t="s">
        <v>8545</v>
      </c>
      <c r="M126" s="470" t="s">
        <v>8540</v>
      </c>
      <c r="N126" s="463" t="s">
        <v>4568</v>
      </c>
    </row>
    <row r="127" spans="1:14" ht="26" x14ac:dyDescent="0.35">
      <c r="A127" s="474" t="s">
        <v>4368</v>
      </c>
      <c r="B127" s="474" t="s">
        <v>2676</v>
      </c>
      <c r="C127" s="477">
        <v>11297</v>
      </c>
      <c r="D127" s="477">
        <v>0</v>
      </c>
      <c r="E127" s="477">
        <v>0</v>
      </c>
      <c r="F127" s="477">
        <v>0</v>
      </c>
      <c r="G127" s="477">
        <v>17270</v>
      </c>
      <c r="H127" s="477"/>
      <c r="I127" s="469">
        <v>5</v>
      </c>
      <c r="J127" s="469">
        <v>2</v>
      </c>
      <c r="K127" s="469">
        <v>3</v>
      </c>
      <c r="L127" s="469">
        <v>2</v>
      </c>
      <c r="M127" s="469">
        <v>1</v>
      </c>
      <c r="N127" s="462" t="s">
        <v>3500</v>
      </c>
    </row>
    <row r="128" spans="1:14" x14ac:dyDescent="0.35">
      <c r="A128" s="474" t="s">
        <v>45</v>
      </c>
      <c r="B128" s="474" t="s">
        <v>13280</v>
      </c>
      <c r="C128" s="477">
        <v>68523828</v>
      </c>
      <c r="D128" s="477">
        <v>0</v>
      </c>
      <c r="E128" s="477">
        <v>63033575</v>
      </c>
      <c r="F128" s="477">
        <v>0</v>
      </c>
      <c r="G128" s="477">
        <v>123162445</v>
      </c>
      <c r="H128" s="477">
        <v>94466516</v>
      </c>
      <c r="I128" s="469">
        <v>485</v>
      </c>
      <c r="J128" s="469">
        <v>155</v>
      </c>
      <c r="K128" s="469">
        <v>330</v>
      </c>
      <c r="L128" s="469">
        <v>250</v>
      </c>
      <c r="M128" s="469">
        <v>2</v>
      </c>
      <c r="N128" s="462" t="s">
        <v>8222</v>
      </c>
    </row>
    <row r="129" spans="1:14" ht="26" x14ac:dyDescent="0.35">
      <c r="A129" s="474" t="s">
        <v>4370</v>
      </c>
      <c r="B129" s="474" t="s">
        <v>1576</v>
      </c>
      <c r="C129" s="477">
        <v>0</v>
      </c>
      <c r="D129" s="477">
        <v>0</v>
      </c>
      <c r="E129" s="477">
        <v>0</v>
      </c>
      <c r="F129" s="477">
        <v>0</v>
      </c>
      <c r="G129" s="477">
        <v>0</v>
      </c>
      <c r="H129" s="477"/>
      <c r="I129" s="469">
        <v>2</v>
      </c>
      <c r="J129" s="469">
        <v>0</v>
      </c>
      <c r="K129" s="469">
        <v>2</v>
      </c>
      <c r="L129" s="469">
        <v>2</v>
      </c>
      <c r="M129" s="469">
        <v>1</v>
      </c>
      <c r="N129" s="462" t="s">
        <v>3500</v>
      </c>
    </row>
    <row r="130" spans="1:14" x14ac:dyDescent="0.35">
      <c r="A130" s="474" t="s">
        <v>8037</v>
      </c>
      <c r="B130" s="474" t="s">
        <v>9652</v>
      </c>
      <c r="C130" s="477">
        <v>8504839</v>
      </c>
      <c r="D130" s="477">
        <v>0</v>
      </c>
      <c r="E130" s="477">
        <v>1447299</v>
      </c>
      <c r="F130" s="477">
        <v>0</v>
      </c>
      <c r="G130" s="477">
        <v>594302</v>
      </c>
      <c r="H130" s="477"/>
      <c r="I130" s="469"/>
      <c r="J130" s="469"/>
      <c r="K130" s="469"/>
      <c r="L130" s="469"/>
      <c r="M130" s="469"/>
      <c r="N130" s="462"/>
    </row>
    <row r="131" spans="1:14" ht="26" x14ac:dyDescent="0.35">
      <c r="A131" s="474" t="s">
        <v>4947</v>
      </c>
      <c r="B131" s="474" t="s">
        <v>4070</v>
      </c>
      <c r="C131" s="477">
        <v>2165430</v>
      </c>
      <c r="D131" s="477">
        <v>0</v>
      </c>
      <c r="E131" s="477">
        <v>345000</v>
      </c>
      <c r="F131" s="477">
        <v>0</v>
      </c>
      <c r="G131" s="477">
        <v>2578578</v>
      </c>
      <c r="H131" s="477">
        <v>410310</v>
      </c>
      <c r="I131" s="469">
        <v>5</v>
      </c>
      <c r="J131" s="469">
        <v>2</v>
      </c>
      <c r="K131" s="469">
        <v>3</v>
      </c>
      <c r="L131" s="469">
        <v>0</v>
      </c>
      <c r="M131" s="469">
        <v>1</v>
      </c>
      <c r="N131" s="462" t="s">
        <v>3500</v>
      </c>
    </row>
    <row r="132" spans="1:14" x14ac:dyDescent="0.35">
      <c r="A132" s="474" t="s">
        <v>915</v>
      </c>
      <c r="B132" s="474" t="s">
        <v>913</v>
      </c>
      <c r="C132" s="477">
        <v>32128546</v>
      </c>
      <c r="D132" s="477">
        <v>0</v>
      </c>
      <c r="E132" s="477">
        <v>32128546</v>
      </c>
      <c r="F132" s="477">
        <v>0</v>
      </c>
      <c r="G132" s="477">
        <v>42079808</v>
      </c>
      <c r="H132" s="477"/>
      <c r="I132" s="469">
        <v>7</v>
      </c>
      <c r="J132" s="469">
        <v>2</v>
      </c>
      <c r="K132" s="469">
        <v>5</v>
      </c>
      <c r="L132" s="469">
        <v>0</v>
      </c>
      <c r="M132" s="469">
        <v>2</v>
      </c>
      <c r="N132" s="462" t="s">
        <v>4568</v>
      </c>
    </row>
    <row r="133" spans="1:14" x14ac:dyDescent="0.35">
      <c r="A133" s="474" t="s">
        <v>4373</v>
      </c>
      <c r="B133" s="474" t="s">
        <v>2330</v>
      </c>
      <c r="C133" s="477">
        <v>270000</v>
      </c>
      <c r="D133" s="477">
        <v>0</v>
      </c>
      <c r="E133" s="477">
        <v>0</v>
      </c>
      <c r="F133" s="477">
        <v>0</v>
      </c>
      <c r="G133" s="477">
        <v>238262</v>
      </c>
      <c r="H133" s="477"/>
      <c r="I133" s="469">
        <v>33</v>
      </c>
      <c r="J133" s="469">
        <v>30</v>
      </c>
      <c r="K133" s="469">
        <v>3</v>
      </c>
      <c r="L133" s="469">
        <v>4</v>
      </c>
      <c r="M133" s="469">
        <v>1</v>
      </c>
      <c r="N133" s="462" t="s">
        <v>3500</v>
      </c>
    </row>
    <row r="134" spans="1:14" ht="26" x14ac:dyDescent="0.35">
      <c r="A134" s="474" t="s">
        <v>3087</v>
      </c>
      <c r="B134" s="474" t="s">
        <v>1213</v>
      </c>
      <c r="C134" s="477">
        <v>250601</v>
      </c>
      <c r="D134" s="477">
        <v>0</v>
      </c>
      <c r="E134" s="477">
        <v>202478</v>
      </c>
      <c r="F134" s="477">
        <v>0</v>
      </c>
      <c r="G134" s="477">
        <v>208742</v>
      </c>
      <c r="H134" s="477"/>
      <c r="I134" s="469">
        <v>8</v>
      </c>
      <c r="J134" s="469">
        <v>3</v>
      </c>
      <c r="K134" s="469">
        <v>5</v>
      </c>
      <c r="L134" s="469">
        <v>20</v>
      </c>
      <c r="M134" s="469">
        <v>0</v>
      </c>
      <c r="N134" s="463" t="s">
        <v>3500</v>
      </c>
    </row>
    <row r="135" spans="1:14" x14ac:dyDescent="0.35">
      <c r="A135" s="474" t="s">
        <v>3184</v>
      </c>
      <c r="B135" s="474" t="s">
        <v>8517</v>
      </c>
      <c r="C135" s="477">
        <v>2421896</v>
      </c>
      <c r="D135" s="477">
        <v>0</v>
      </c>
      <c r="E135" s="477">
        <v>1864335</v>
      </c>
      <c r="F135" s="477">
        <v>0</v>
      </c>
      <c r="G135" s="477">
        <v>2200859</v>
      </c>
      <c r="H135" s="477">
        <v>742947</v>
      </c>
      <c r="I135" s="469">
        <v>6</v>
      </c>
      <c r="J135" s="469">
        <v>3</v>
      </c>
      <c r="K135" s="469">
        <v>3</v>
      </c>
      <c r="L135" s="469">
        <v>15</v>
      </c>
      <c r="M135" s="469">
        <v>1</v>
      </c>
      <c r="N135" s="462" t="s">
        <v>3500</v>
      </c>
    </row>
    <row r="136" spans="1:14" x14ac:dyDescent="0.35">
      <c r="A136" s="474" t="s">
        <v>3224</v>
      </c>
      <c r="B136" s="474" t="s">
        <v>4028</v>
      </c>
      <c r="C136" s="477">
        <v>10895189</v>
      </c>
      <c r="D136" s="477">
        <v>0</v>
      </c>
      <c r="E136" s="477">
        <v>187697.25</v>
      </c>
      <c r="F136" s="477">
        <v>0</v>
      </c>
      <c r="G136" s="477">
        <v>10212040</v>
      </c>
      <c r="H136" s="477">
        <v>7485268</v>
      </c>
      <c r="I136" s="469">
        <v>9</v>
      </c>
      <c r="J136" s="469">
        <v>5</v>
      </c>
      <c r="K136" s="469">
        <v>4</v>
      </c>
      <c r="L136" s="469">
        <v>9</v>
      </c>
      <c r="M136" s="469">
        <v>1</v>
      </c>
      <c r="N136" s="462" t="s">
        <v>8222</v>
      </c>
    </row>
    <row r="137" spans="1:14" x14ac:dyDescent="0.35">
      <c r="A137" s="474" t="s">
        <v>3100</v>
      </c>
      <c r="B137" s="474" t="s">
        <v>8197</v>
      </c>
      <c r="C137" s="477">
        <v>1359900</v>
      </c>
      <c r="D137" s="477">
        <v>0</v>
      </c>
      <c r="E137" s="477">
        <v>0</v>
      </c>
      <c r="F137" s="477">
        <v>0</v>
      </c>
      <c r="G137" s="477">
        <v>1663173</v>
      </c>
      <c r="H137" s="477"/>
      <c r="I137" s="469">
        <v>15</v>
      </c>
      <c r="J137" s="469">
        <v>3</v>
      </c>
      <c r="K137" s="469">
        <v>12</v>
      </c>
      <c r="L137" s="469">
        <v>15</v>
      </c>
      <c r="M137" s="469">
        <v>0</v>
      </c>
      <c r="N137" s="462" t="s">
        <v>3500</v>
      </c>
    </row>
    <row r="138" spans="1:14" x14ac:dyDescent="0.35">
      <c r="A138" s="474" t="s">
        <v>193</v>
      </c>
      <c r="B138" s="474" t="s">
        <v>191</v>
      </c>
      <c r="C138" s="477">
        <v>307425</v>
      </c>
      <c r="D138" s="477">
        <v>0</v>
      </c>
      <c r="E138" s="477">
        <v>0</v>
      </c>
      <c r="F138" s="477">
        <v>0</v>
      </c>
      <c r="G138" s="477">
        <v>58495</v>
      </c>
      <c r="H138" s="477"/>
      <c r="I138" s="470">
        <v>92</v>
      </c>
      <c r="J138" s="470">
        <v>19</v>
      </c>
      <c r="K138" s="470">
        <v>73</v>
      </c>
      <c r="L138" s="470">
        <v>0</v>
      </c>
      <c r="M138" s="470">
        <v>0</v>
      </c>
      <c r="N138" s="463" t="s">
        <v>3517</v>
      </c>
    </row>
    <row r="139" spans="1:14" x14ac:dyDescent="0.35">
      <c r="A139" s="474" t="s">
        <v>9733</v>
      </c>
      <c r="B139" s="474" t="s">
        <v>9734</v>
      </c>
      <c r="C139" s="477">
        <v>37782614.229999997</v>
      </c>
      <c r="D139" s="477">
        <v>0</v>
      </c>
      <c r="E139" s="477">
        <v>9816151.2799999993</v>
      </c>
      <c r="F139" s="477">
        <v>0</v>
      </c>
      <c r="G139" s="477">
        <v>44699534.869999997</v>
      </c>
      <c r="H139" s="477">
        <v>60646124</v>
      </c>
      <c r="I139" s="469">
        <v>10</v>
      </c>
      <c r="J139" s="469">
        <v>4</v>
      </c>
      <c r="K139" s="469">
        <v>6</v>
      </c>
      <c r="L139" s="469">
        <v>0</v>
      </c>
      <c r="M139" s="469">
        <v>1</v>
      </c>
      <c r="N139" s="462" t="s">
        <v>8222</v>
      </c>
    </row>
    <row r="140" spans="1:14" x14ac:dyDescent="0.35">
      <c r="A140" s="474" t="s">
        <v>1593</v>
      </c>
      <c r="B140" s="474" t="s">
        <v>3813</v>
      </c>
      <c r="C140" s="477">
        <v>597158.88</v>
      </c>
      <c r="D140" s="477">
        <v>0</v>
      </c>
      <c r="E140" s="477">
        <v>568876.6</v>
      </c>
      <c r="F140" s="477">
        <v>0</v>
      </c>
      <c r="G140" s="477">
        <v>597158.88</v>
      </c>
      <c r="H140" s="477">
        <v>0</v>
      </c>
      <c r="I140" s="470">
        <v>9</v>
      </c>
      <c r="J140" s="470">
        <v>6</v>
      </c>
      <c r="K140" s="470">
        <v>3</v>
      </c>
      <c r="L140" s="470">
        <v>8</v>
      </c>
      <c r="M140" s="470">
        <v>0</v>
      </c>
      <c r="N140" s="463" t="s">
        <v>3500</v>
      </c>
    </row>
    <row r="141" spans="1:14" ht="26" x14ac:dyDescent="0.35">
      <c r="A141" s="474" t="s">
        <v>3118</v>
      </c>
      <c r="B141" s="474" t="s">
        <v>1774</v>
      </c>
      <c r="C141" s="477">
        <v>69108520</v>
      </c>
      <c r="D141" s="477">
        <v>0</v>
      </c>
      <c r="E141" s="477">
        <v>142000</v>
      </c>
      <c r="F141" s="477">
        <v>0</v>
      </c>
      <c r="G141" s="477">
        <v>-65990850</v>
      </c>
      <c r="H141" s="477"/>
      <c r="I141" s="469">
        <v>13</v>
      </c>
      <c r="J141" s="469">
        <v>11</v>
      </c>
      <c r="K141" s="469">
        <v>2</v>
      </c>
      <c r="L141" s="469">
        <v>0</v>
      </c>
      <c r="M141" s="469">
        <v>42</v>
      </c>
      <c r="N141" s="462" t="s">
        <v>4568</v>
      </c>
    </row>
    <row r="142" spans="1:14" x14ac:dyDescent="0.35">
      <c r="A142" s="474" t="s">
        <v>336</v>
      </c>
      <c r="B142" s="474" t="s">
        <v>335</v>
      </c>
      <c r="C142" s="477">
        <v>74689562</v>
      </c>
      <c r="D142" s="477">
        <v>0</v>
      </c>
      <c r="E142" s="477">
        <v>0</v>
      </c>
      <c r="F142" s="477">
        <v>0</v>
      </c>
      <c r="G142" s="477">
        <v>37557679</v>
      </c>
      <c r="H142" s="477"/>
      <c r="I142" s="469">
        <v>1592</v>
      </c>
      <c r="J142" s="469">
        <v>478</v>
      </c>
      <c r="K142" s="469">
        <v>1114</v>
      </c>
      <c r="L142" s="469">
        <v>660</v>
      </c>
      <c r="M142" s="469">
        <v>13</v>
      </c>
      <c r="N142" s="462" t="s">
        <v>4568</v>
      </c>
    </row>
    <row r="143" spans="1:14" x14ac:dyDescent="0.35">
      <c r="A143" s="474" t="s">
        <v>678</v>
      </c>
      <c r="B143" s="474" t="s">
        <v>8627</v>
      </c>
      <c r="C143" s="477">
        <v>8059500</v>
      </c>
      <c r="D143" s="477">
        <v>0</v>
      </c>
      <c r="E143" s="477">
        <v>7588538</v>
      </c>
      <c r="F143" s="477">
        <v>0</v>
      </c>
      <c r="G143" s="477">
        <v>-58038891</v>
      </c>
      <c r="H143" s="477">
        <v>57611851</v>
      </c>
      <c r="I143" s="469">
        <v>210</v>
      </c>
      <c r="J143" s="469">
        <v>198</v>
      </c>
      <c r="K143" s="469">
        <v>12</v>
      </c>
      <c r="L143" s="469">
        <v>7</v>
      </c>
      <c r="M143" s="469">
        <v>0</v>
      </c>
      <c r="N143" s="462" t="s">
        <v>3517</v>
      </c>
    </row>
    <row r="144" spans="1:14" x14ac:dyDescent="0.35">
      <c r="A144" s="474" t="s">
        <v>160</v>
      </c>
      <c r="B144" s="474" t="s">
        <v>165</v>
      </c>
      <c r="C144" s="477">
        <v>3691461.3</v>
      </c>
      <c r="D144" s="477">
        <v>0</v>
      </c>
      <c r="E144" s="477">
        <v>3691461.3</v>
      </c>
      <c r="F144" s="477">
        <v>0</v>
      </c>
      <c r="G144" s="477">
        <v>3900000</v>
      </c>
      <c r="H144" s="477"/>
      <c r="I144" s="469">
        <v>340</v>
      </c>
      <c r="J144" s="469">
        <v>200</v>
      </c>
      <c r="K144" s="469">
        <v>140</v>
      </c>
      <c r="L144" s="469">
        <v>30</v>
      </c>
      <c r="M144" s="469">
        <v>7</v>
      </c>
      <c r="N144" s="462" t="s">
        <v>3500</v>
      </c>
    </row>
    <row r="145" spans="1:14" x14ac:dyDescent="0.35">
      <c r="A145" s="474" t="s">
        <v>11669</v>
      </c>
      <c r="B145" s="474" t="s">
        <v>2174</v>
      </c>
      <c r="C145" s="477">
        <v>16515925</v>
      </c>
      <c r="D145" s="477">
        <v>0</v>
      </c>
      <c r="E145" s="477">
        <v>0</v>
      </c>
      <c r="F145" s="477">
        <v>0</v>
      </c>
      <c r="G145" s="477">
        <v>-17541166</v>
      </c>
      <c r="H145" s="477"/>
      <c r="I145" s="469">
        <v>7</v>
      </c>
      <c r="J145" s="469">
        <v>5</v>
      </c>
      <c r="K145" s="469">
        <v>2</v>
      </c>
      <c r="L145" s="469">
        <v>0</v>
      </c>
      <c r="M145" s="469">
        <v>0</v>
      </c>
      <c r="N145" s="462" t="s">
        <v>3500</v>
      </c>
    </row>
    <row r="146" spans="1:14" x14ac:dyDescent="0.35">
      <c r="A146" s="474" t="s">
        <v>3107</v>
      </c>
      <c r="B146" s="474" t="s">
        <v>3990</v>
      </c>
      <c r="C146" s="477">
        <v>54936084</v>
      </c>
      <c r="D146" s="477">
        <v>0</v>
      </c>
      <c r="E146" s="477">
        <v>43545941</v>
      </c>
      <c r="F146" s="477">
        <v>0</v>
      </c>
      <c r="G146" s="477">
        <v>54237785</v>
      </c>
      <c r="H146" s="477">
        <v>1360450</v>
      </c>
      <c r="I146" s="469">
        <v>811</v>
      </c>
      <c r="J146" s="469">
        <v>329</v>
      </c>
      <c r="K146" s="469">
        <v>482</v>
      </c>
      <c r="L146" s="469">
        <v>11</v>
      </c>
      <c r="M146" s="469">
        <v>1</v>
      </c>
      <c r="N146" s="462" t="s">
        <v>8222</v>
      </c>
    </row>
    <row r="147" spans="1:14" x14ac:dyDescent="0.35">
      <c r="A147" s="474" t="s">
        <v>4381</v>
      </c>
      <c r="B147" s="474" t="s">
        <v>2335</v>
      </c>
      <c r="C147" s="477">
        <v>3079618</v>
      </c>
      <c r="D147" s="477">
        <v>0</v>
      </c>
      <c r="E147" s="477">
        <v>3079618</v>
      </c>
      <c r="F147" s="477">
        <v>0</v>
      </c>
      <c r="G147" s="477">
        <v>3079618</v>
      </c>
      <c r="H147" s="477"/>
      <c r="I147" s="469">
        <v>3</v>
      </c>
      <c r="J147" s="469">
        <v>1</v>
      </c>
      <c r="K147" s="469">
        <v>2</v>
      </c>
      <c r="L147" s="469">
        <v>4</v>
      </c>
      <c r="M147" s="469">
        <v>1</v>
      </c>
      <c r="N147" s="462" t="s">
        <v>3500</v>
      </c>
    </row>
    <row r="148" spans="1:14" x14ac:dyDescent="0.35">
      <c r="A148" s="474" t="s">
        <v>1124</v>
      </c>
      <c r="B148" s="474" t="s">
        <v>8994</v>
      </c>
      <c r="C148" s="477">
        <v>0</v>
      </c>
      <c r="D148" s="477">
        <v>0</v>
      </c>
      <c r="E148" s="477">
        <v>0</v>
      </c>
      <c r="F148" s="477">
        <v>0</v>
      </c>
      <c r="G148" s="477">
        <v>-6420</v>
      </c>
      <c r="H148" s="477">
        <v>272040</v>
      </c>
      <c r="I148" s="469">
        <v>2</v>
      </c>
      <c r="J148" s="469">
        <v>2</v>
      </c>
      <c r="K148" s="469">
        <v>0</v>
      </c>
      <c r="L148" s="469">
        <v>2</v>
      </c>
      <c r="M148" s="469">
        <v>0</v>
      </c>
      <c r="N148" s="462" t="s">
        <v>3500</v>
      </c>
    </row>
    <row r="149" spans="1:14" x14ac:dyDescent="0.35">
      <c r="A149" s="474" t="s">
        <v>757</v>
      </c>
      <c r="B149" s="474" t="s">
        <v>8738</v>
      </c>
      <c r="C149" s="477">
        <v>252090</v>
      </c>
      <c r="D149" s="477">
        <v>0</v>
      </c>
      <c r="E149" s="477">
        <v>24495</v>
      </c>
      <c r="F149" s="477">
        <v>0</v>
      </c>
      <c r="G149" s="477">
        <v>252090</v>
      </c>
      <c r="H149" s="477">
        <v>0</v>
      </c>
      <c r="I149" s="469">
        <v>6</v>
      </c>
      <c r="J149" s="469">
        <v>3</v>
      </c>
      <c r="K149" s="469">
        <v>3</v>
      </c>
      <c r="L149" s="469">
        <v>5</v>
      </c>
      <c r="M149" s="469">
        <v>0</v>
      </c>
      <c r="N149" s="462" t="s">
        <v>3500</v>
      </c>
    </row>
    <row r="150" spans="1:14" x14ac:dyDescent="0.35">
      <c r="A150" s="474" t="s">
        <v>3195</v>
      </c>
      <c r="B150" s="474" t="s">
        <v>1697</v>
      </c>
      <c r="C150" s="477">
        <v>336000</v>
      </c>
      <c r="D150" s="477">
        <v>0</v>
      </c>
      <c r="E150" s="477">
        <v>305000</v>
      </c>
      <c r="F150" s="477">
        <v>0</v>
      </c>
      <c r="G150" s="477">
        <v>336000</v>
      </c>
      <c r="H150" s="477"/>
      <c r="I150" s="469">
        <v>3</v>
      </c>
      <c r="J150" s="469">
        <v>2</v>
      </c>
      <c r="K150" s="469">
        <v>1</v>
      </c>
      <c r="L150" s="469">
        <v>7</v>
      </c>
      <c r="M150" s="469">
        <v>0</v>
      </c>
      <c r="N150" s="462" t="s">
        <v>3500</v>
      </c>
    </row>
    <row r="151" spans="1:14" ht="26" x14ac:dyDescent="0.35">
      <c r="A151" s="474" t="s">
        <v>1490</v>
      </c>
      <c r="B151" s="474" t="s">
        <v>3352</v>
      </c>
      <c r="C151" s="477">
        <v>24711329</v>
      </c>
      <c r="D151" s="477">
        <v>0</v>
      </c>
      <c r="E151" s="477">
        <v>25707124</v>
      </c>
      <c r="F151" s="477">
        <v>0</v>
      </c>
      <c r="G151" s="477">
        <v>29154165</v>
      </c>
      <c r="H151" s="477"/>
      <c r="I151" s="469">
        <v>13</v>
      </c>
      <c r="J151" s="469">
        <v>7</v>
      </c>
      <c r="K151" s="469">
        <v>6</v>
      </c>
      <c r="L151" s="469">
        <v>75</v>
      </c>
      <c r="M151" s="469">
        <v>1</v>
      </c>
      <c r="N151" s="462" t="s">
        <v>4568</v>
      </c>
    </row>
    <row r="152" spans="1:14" x14ac:dyDescent="0.35">
      <c r="A152" s="474" t="s">
        <v>53</v>
      </c>
      <c r="B152" s="474" t="s">
        <v>4571</v>
      </c>
      <c r="C152" s="477">
        <v>5384987</v>
      </c>
      <c r="D152" s="477">
        <v>0</v>
      </c>
      <c r="E152" s="477">
        <v>5389049</v>
      </c>
      <c r="F152" s="477">
        <v>0</v>
      </c>
      <c r="G152" s="477">
        <v>5579217</v>
      </c>
      <c r="H152" s="477">
        <v>0</v>
      </c>
      <c r="I152" s="469">
        <v>130</v>
      </c>
      <c r="J152" s="469">
        <v>20</v>
      </c>
      <c r="K152" s="469">
        <v>110</v>
      </c>
      <c r="L152" s="469">
        <v>13</v>
      </c>
      <c r="M152" s="469">
        <v>1</v>
      </c>
      <c r="N152" s="462" t="s">
        <v>3517</v>
      </c>
    </row>
    <row r="153" spans="1:14" x14ac:dyDescent="0.35">
      <c r="A153" s="474" t="s">
        <v>4949</v>
      </c>
      <c r="B153" s="474" t="s">
        <v>3943</v>
      </c>
      <c r="C153" s="477">
        <v>6119043</v>
      </c>
      <c r="D153" s="477">
        <v>0</v>
      </c>
      <c r="E153" s="477">
        <v>1762308</v>
      </c>
      <c r="F153" s="477">
        <v>0</v>
      </c>
      <c r="G153" s="477">
        <v>5967234</v>
      </c>
      <c r="H153" s="477"/>
      <c r="I153" s="469">
        <v>3</v>
      </c>
      <c r="J153" s="469">
        <v>1</v>
      </c>
      <c r="K153" s="469">
        <v>2</v>
      </c>
      <c r="L153" s="469">
        <v>200</v>
      </c>
      <c r="M153" s="469">
        <v>3</v>
      </c>
      <c r="N153" s="462" t="s">
        <v>3517</v>
      </c>
    </row>
    <row r="154" spans="1:14" ht="26" x14ac:dyDescent="0.35">
      <c r="A154" s="474" t="s">
        <v>14549</v>
      </c>
      <c r="B154" s="474" t="s">
        <v>8657</v>
      </c>
      <c r="C154" s="477">
        <v>19305000</v>
      </c>
      <c r="D154" s="477">
        <v>0</v>
      </c>
      <c r="E154" s="477">
        <v>-35499000</v>
      </c>
      <c r="F154" s="477">
        <v>0</v>
      </c>
      <c r="G154" s="477">
        <v>-38348000</v>
      </c>
      <c r="H154" s="477">
        <v>14779000</v>
      </c>
      <c r="I154" s="469">
        <v>0</v>
      </c>
      <c r="J154" s="469">
        <v>0</v>
      </c>
      <c r="K154" s="469">
        <v>0</v>
      </c>
      <c r="L154" s="469">
        <v>288</v>
      </c>
      <c r="M154" s="469">
        <v>0</v>
      </c>
      <c r="N154" s="462" t="s">
        <v>8222</v>
      </c>
    </row>
    <row r="155" spans="1:14" x14ac:dyDescent="0.35">
      <c r="A155" s="474" t="s">
        <v>5062</v>
      </c>
      <c r="B155" s="474" t="s">
        <v>8762</v>
      </c>
      <c r="C155" s="477">
        <v>0</v>
      </c>
      <c r="D155" s="477">
        <v>0</v>
      </c>
      <c r="E155" s="477">
        <v>0</v>
      </c>
      <c r="F155" s="477">
        <v>0</v>
      </c>
      <c r="G155" s="477">
        <v>0</v>
      </c>
      <c r="H155" s="477"/>
      <c r="I155" s="469">
        <v>2</v>
      </c>
      <c r="J155" s="469">
        <v>1</v>
      </c>
      <c r="K155" s="469">
        <v>1</v>
      </c>
      <c r="L155" s="469">
        <v>0</v>
      </c>
      <c r="M155" s="469">
        <v>1</v>
      </c>
      <c r="N155" s="462" t="s">
        <v>3500</v>
      </c>
    </row>
    <row r="156" spans="1:14" x14ac:dyDescent="0.35">
      <c r="A156" s="474" t="s">
        <v>5063</v>
      </c>
      <c r="B156" s="474" t="s">
        <v>10017</v>
      </c>
      <c r="C156" s="477">
        <v>451727</v>
      </c>
      <c r="D156" s="477">
        <v>0</v>
      </c>
      <c r="E156" s="477">
        <v>219551</v>
      </c>
      <c r="F156" s="477">
        <v>0</v>
      </c>
      <c r="G156" s="477">
        <v>2309285</v>
      </c>
      <c r="H156" s="477"/>
      <c r="I156" s="469">
        <v>60</v>
      </c>
      <c r="J156" s="469">
        <v>12</v>
      </c>
      <c r="K156" s="469">
        <v>48</v>
      </c>
      <c r="L156" s="469">
        <v>60</v>
      </c>
      <c r="M156" s="469">
        <v>1</v>
      </c>
      <c r="N156" s="462" t="s">
        <v>3500</v>
      </c>
    </row>
    <row r="157" spans="1:14" x14ac:dyDescent="0.35">
      <c r="A157" s="474" t="s">
        <v>1570</v>
      </c>
      <c r="B157" s="474" t="s">
        <v>3946</v>
      </c>
      <c r="C157" s="477">
        <v>2102599</v>
      </c>
      <c r="D157" s="477">
        <v>0</v>
      </c>
      <c r="E157" s="477">
        <v>899646</v>
      </c>
      <c r="F157" s="477">
        <v>0</v>
      </c>
      <c r="G157" s="477">
        <v>2231852</v>
      </c>
      <c r="H157" s="477"/>
      <c r="I157" s="469">
        <v>6</v>
      </c>
      <c r="J157" s="469">
        <v>2</v>
      </c>
      <c r="K157" s="469">
        <v>4</v>
      </c>
      <c r="L157" s="469">
        <v>5</v>
      </c>
      <c r="M157" s="469">
        <v>0</v>
      </c>
      <c r="N157" s="462" t="s">
        <v>3500</v>
      </c>
    </row>
    <row r="158" spans="1:14" ht="26" x14ac:dyDescent="0.35">
      <c r="A158" s="474" t="s">
        <v>4392</v>
      </c>
      <c r="B158" s="474" t="s">
        <v>2062</v>
      </c>
      <c r="C158" s="477">
        <v>2346121.5</v>
      </c>
      <c r="D158" s="477">
        <v>0</v>
      </c>
      <c r="E158" s="477">
        <v>2346121.5</v>
      </c>
      <c r="F158" s="477">
        <v>0</v>
      </c>
      <c r="G158" s="477">
        <v>2362436.9</v>
      </c>
      <c r="H158" s="477"/>
      <c r="I158" s="469">
        <v>11</v>
      </c>
      <c r="J158" s="469">
        <v>4</v>
      </c>
      <c r="K158" s="469">
        <v>7</v>
      </c>
      <c r="L158" s="469">
        <v>30</v>
      </c>
      <c r="M158" s="469">
        <v>0</v>
      </c>
      <c r="N158" s="462" t="s">
        <v>3500</v>
      </c>
    </row>
    <row r="159" spans="1:14" x14ac:dyDescent="0.35">
      <c r="A159" s="474" t="s">
        <v>1461</v>
      </c>
      <c r="B159" s="474" t="s">
        <v>1450</v>
      </c>
      <c r="C159" s="477">
        <v>4414506</v>
      </c>
      <c r="D159" s="477">
        <v>0</v>
      </c>
      <c r="E159" s="477">
        <v>4104759</v>
      </c>
      <c r="F159" s="477">
        <v>0</v>
      </c>
      <c r="G159" s="477">
        <v>-7973172</v>
      </c>
      <c r="H159" s="477"/>
      <c r="I159" s="469">
        <v>5</v>
      </c>
      <c r="J159" s="469">
        <v>5</v>
      </c>
      <c r="K159" s="469">
        <v>0</v>
      </c>
      <c r="L159" s="469">
        <v>200</v>
      </c>
      <c r="M159" s="469">
        <v>3</v>
      </c>
      <c r="N159" s="462" t="s">
        <v>3500</v>
      </c>
    </row>
    <row r="160" spans="1:14" ht="26" x14ac:dyDescent="0.35">
      <c r="A160" s="474" t="s">
        <v>3216</v>
      </c>
      <c r="B160" s="474" t="s">
        <v>1396</v>
      </c>
      <c r="C160" s="477">
        <v>3411812.29</v>
      </c>
      <c r="D160" s="477">
        <v>0</v>
      </c>
      <c r="E160" s="477">
        <v>216000</v>
      </c>
      <c r="F160" s="477">
        <v>0</v>
      </c>
      <c r="G160" s="477">
        <v>2258939.77</v>
      </c>
      <c r="H160" s="477"/>
      <c r="I160" s="469">
        <v>39</v>
      </c>
      <c r="J160" s="469">
        <v>13</v>
      </c>
      <c r="K160" s="469">
        <v>26</v>
      </c>
      <c r="L160" s="469">
        <v>39</v>
      </c>
      <c r="M160" s="469">
        <v>1</v>
      </c>
      <c r="N160" s="462" t="s">
        <v>3500</v>
      </c>
    </row>
    <row r="161" spans="1:14" x14ac:dyDescent="0.35">
      <c r="A161" s="474" t="s">
        <v>1643</v>
      </c>
      <c r="B161" s="474" t="s">
        <v>3944</v>
      </c>
      <c r="C161" s="477">
        <v>44400000</v>
      </c>
      <c r="D161" s="477">
        <v>0</v>
      </c>
      <c r="E161" s="477">
        <v>17900000</v>
      </c>
      <c r="F161" s="477">
        <v>0</v>
      </c>
      <c r="G161" s="477">
        <v>41700000</v>
      </c>
      <c r="H161" s="477">
        <v>7480555</v>
      </c>
      <c r="I161" s="469">
        <v>2</v>
      </c>
      <c r="J161" s="469">
        <v>2</v>
      </c>
      <c r="K161" s="469">
        <v>0</v>
      </c>
      <c r="L161" s="469">
        <v>0</v>
      </c>
      <c r="M161" s="469">
        <v>1</v>
      </c>
      <c r="N161" s="462" t="s">
        <v>8222</v>
      </c>
    </row>
    <row r="162" spans="1:14" x14ac:dyDescent="0.35">
      <c r="A162" s="474" t="s">
        <v>1982</v>
      </c>
      <c r="B162" s="474" t="s">
        <v>4033</v>
      </c>
      <c r="C162" s="477">
        <v>70000</v>
      </c>
      <c r="D162" s="477">
        <v>0</v>
      </c>
      <c r="E162" s="477">
        <v>40000</v>
      </c>
      <c r="F162" s="477">
        <v>0</v>
      </c>
      <c r="G162" s="477">
        <v>66543.58</v>
      </c>
      <c r="H162" s="477">
        <v>0</v>
      </c>
      <c r="I162" s="469">
        <v>2</v>
      </c>
      <c r="J162" s="469">
        <v>1</v>
      </c>
      <c r="K162" s="469">
        <v>1</v>
      </c>
      <c r="L162" s="469">
        <v>2</v>
      </c>
      <c r="M162" s="469">
        <v>0</v>
      </c>
      <c r="N162" s="462" t="s">
        <v>3500</v>
      </c>
    </row>
    <row r="163" spans="1:14" x14ac:dyDescent="0.35">
      <c r="A163" s="474" t="s">
        <v>5065</v>
      </c>
      <c r="B163" s="474" t="s">
        <v>4038</v>
      </c>
      <c r="C163" s="477">
        <v>10392025</v>
      </c>
      <c r="D163" s="477">
        <v>0</v>
      </c>
      <c r="E163" s="477">
        <v>0</v>
      </c>
      <c r="F163" s="477">
        <v>0</v>
      </c>
      <c r="G163" s="477">
        <v>4974970</v>
      </c>
      <c r="H163" s="477"/>
      <c r="I163" s="469">
        <v>10</v>
      </c>
      <c r="J163" s="469">
        <v>5</v>
      </c>
      <c r="K163" s="469">
        <v>5</v>
      </c>
      <c r="L163" s="469">
        <v>0</v>
      </c>
      <c r="M163" s="469">
        <v>0</v>
      </c>
      <c r="N163" s="462" t="s">
        <v>3517</v>
      </c>
    </row>
    <row r="164" spans="1:14" x14ac:dyDescent="0.35">
      <c r="A164" s="474" t="s">
        <v>3201</v>
      </c>
      <c r="B164" s="474" t="s">
        <v>8247</v>
      </c>
      <c r="C164" s="477">
        <v>10248900</v>
      </c>
      <c r="D164" s="477">
        <v>0</v>
      </c>
      <c r="E164" s="477">
        <v>2293163</v>
      </c>
      <c r="F164" s="477">
        <v>0</v>
      </c>
      <c r="G164" s="477">
        <v>6393676</v>
      </c>
      <c r="H164" s="477">
        <v>6087254</v>
      </c>
      <c r="I164" s="469">
        <v>310</v>
      </c>
      <c r="J164" s="469">
        <v>112</v>
      </c>
      <c r="K164" s="469">
        <v>198</v>
      </c>
      <c r="L164" s="469">
        <v>45</v>
      </c>
      <c r="M164" s="469">
        <v>0</v>
      </c>
      <c r="N164" s="462" t="s">
        <v>3517</v>
      </c>
    </row>
    <row r="165" spans="1:14" x14ac:dyDescent="0.35">
      <c r="A165" s="474" t="s">
        <v>3191</v>
      </c>
      <c r="B165" s="474" t="s">
        <v>8306</v>
      </c>
      <c r="C165" s="477">
        <v>695335</v>
      </c>
      <c r="D165" s="477">
        <v>0</v>
      </c>
      <c r="E165" s="477">
        <v>48473</v>
      </c>
      <c r="F165" s="477">
        <v>0</v>
      </c>
      <c r="G165" s="477">
        <v>930981</v>
      </c>
      <c r="H165" s="477">
        <v>-4668695</v>
      </c>
      <c r="I165" s="469">
        <v>3</v>
      </c>
      <c r="J165" s="469">
        <v>1</v>
      </c>
      <c r="K165" s="469">
        <v>2</v>
      </c>
      <c r="L165" s="469">
        <v>10</v>
      </c>
      <c r="M165" s="469">
        <v>1</v>
      </c>
      <c r="N165" s="462" t="s">
        <v>3500</v>
      </c>
    </row>
    <row r="166" spans="1:14" x14ac:dyDescent="0.35">
      <c r="A166" s="474" t="s">
        <v>2440</v>
      </c>
      <c r="B166" s="474" t="s">
        <v>8322</v>
      </c>
      <c r="C166" s="477">
        <v>0</v>
      </c>
      <c r="D166" s="477">
        <v>0</v>
      </c>
      <c r="E166" s="477">
        <v>0</v>
      </c>
      <c r="F166" s="477">
        <v>0</v>
      </c>
      <c r="G166" s="477">
        <v>-170905</v>
      </c>
      <c r="H166" s="477">
        <v>2516000</v>
      </c>
      <c r="I166" s="469">
        <v>10</v>
      </c>
      <c r="J166" s="469">
        <v>7</v>
      </c>
      <c r="K166" s="469">
        <v>3</v>
      </c>
      <c r="L166" s="469">
        <v>12</v>
      </c>
      <c r="M166" s="469">
        <v>1</v>
      </c>
      <c r="N166" s="462" t="s">
        <v>3500</v>
      </c>
    </row>
    <row r="167" spans="1:14" x14ac:dyDescent="0.35">
      <c r="A167" s="474" t="s">
        <v>2117</v>
      </c>
      <c r="B167" s="474" t="s">
        <v>2116</v>
      </c>
      <c r="C167" s="477">
        <v>0</v>
      </c>
      <c r="D167" s="477">
        <v>0</v>
      </c>
      <c r="E167" s="477">
        <v>0</v>
      </c>
      <c r="F167" s="477">
        <v>0</v>
      </c>
      <c r="G167" s="477">
        <v>0</v>
      </c>
      <c r="H167" s="477"/>
      <c r="I167" s="469">
        <v>5</v>
      </c>
      <c r="J167" s="469">
        <v>2</v>
      </c>
      <c r="K167" s="469">
        <v>3</v>
      </c>
      <c r="L167" s="469">
        <v>0</v>
      </c>
      <c r="M167" s="469">
        <v>1</v>
      </c>
      <c r="N167" s="462" t="s">
        <v>3500</v>
      </c>
    </row>
    <row r="168" spans="1:14" x14ac:dyDescent="0.35">
      <c r="A168" s="474" t="s">
        <v>2589</v>
      </c>
      <c r="B168" s="474" t="s">
        <v>3755</v>
      </c>
      <c r="C168" s="477">
        <v>84951</v>
      </c>
      <c r="D168" s="477">
        <v>0</v>
      </c>
      <c r="E168" s="477">
        <v>98000</v>
      </c>
      <c r="F168" s="477">
        <v>0</v>
      </c>
      <c r="G168" s="477">
        <v>98000</v>
      </c>
      <c r="H168" s="477">
        <v>153073</v>
      </c>
      <c r="I168" s="469">
        <v>7</v>
      </c>
      <c r="J168" s="469">
        <v>2</v>
      </c>
      <c r="K168" s="469">
        <v>5</v>
      </c>
      <c r="L168" s="469">
        <v>15</v>
      </c>
      <c r="M168" s="469">
        <v>0</v>
      </c>
      <c r="N168" s="463" t="s">
        <v>3500</v>
      </c>
    </row>
    <row r="169" spans="1:14" ht="26" x14ac:dyDescent="0.35">
      <c r="A169" s="474" t="s">
        <v>320</v>
      </c>
      <c r="B169" s="474" t="s">
        <v>4043</v>
      </c>
      <c r="C169" s="477">
        <v>147359</v>
      </c>
      <c r="D169" s="477">
        <v>0</v>
      </c>
      <c r="E169" s="477">
        <v>-292500</v>
      </c>
      <c r="F169" s="477">
        <v>0</v>
      </c>
      <c r="G169" s="477">
        <v>-548520</v>
      </c>
      <c r="H169" s="477">
        <v>3862811</v>
      </c>
      <c r="I169" s="469">
        <v>37</v>
      </c>
      <c r="J169" s="469">
        <v>10</v>
      </c>
      <c r="K169" s="469">
        <v>27</v>
      </c>
      <c r="L169" s="469">
        <v>11</v>
      </c>
      <c r="M169" s="469">
        <v>1</v>
      </c>
      <c r="N169" s="462" t="s">
        <v>3500</v>
      </c>
    </row>
    <row r="170" spans="1:14" x14ac:dyDescent="0.35">
      <c r="A170" s="474" t="s">
        <v>11670</v>
      </c>
      <c r="B170" s="474" t="s">
        <v>8574</v>
      </c>
      <c r="C170" s="477">
        <v>2300000</v>
      </c>
      <c r="D170" s="477">
        <v>0</v>
      </c>
      <c r="E170" s="477">
        <v>2261150</v>
      </c>
      <c r="F170" s="477">
        <v>0</v>
      </c>
      <c r="G170" s="477">
        <v>2261150</v>
      </c>
      <c r="H170" s="477"/>
      <c r="I170" s="469">
        <v>3</v>
      </c>
      <c r="J170" s="469">
        <v>0</v>
      </c>
      <c r="K170" s="469">
        <v>3</v>
      </c>
      <c r="L170" s="469">
        <v>83</v>
      </c>
      <c r="M170" s="469">
        <v>1</v>
      </c>
      <c r="N170" s="462" t="s">
        <v>3500</v>
      </c>
    </row>
    <row r="171" spans="1:14" ht="26" x14ac:dyDescent="0.35">
      <c r="A171" s="474" t="s">
        <v>3023</v>
      </c>
      <c r="B171" s="474" t="s">
        <v>3669</v>
      </c>
      <c r="C171" s="477">
        <v>1060791</v>
      </c>
      <c r="D171" s="477">
        <v>0</v>
      </c>
      <c r="E171" s="477">
        <v>1060791</v>
      </c>
      <c r="F171" s="477">
        <v>0</v>
      </c>
      <c r="G171" s="477">
        <v>2210549</v>
      </c>
      <c r="H171" s="477"/>
      <c r="I171" s="469">
        <v>106</v>
      </c>
      <c r="J171" s="469">
        <v>36</v>
      </c>
      <c r="K171" s="469">
        <v>70</v>
      </c>
      <c r="L171" s="469">
        <v>22</v>
      </c>
      <c r="M171" s="469">
        <v>4</v>
      </c>
      <c r="N171" s="463" t="s">
        <v>3500</v>
      </c>
    </row>
    <row r="172" spans="1:14" ht="26" x14ac:dyDescent="0.35">
      <c r="A172" s="474" t="s">
        <v>3179</v>
      </c>
      <c r="B172" s="474" t="s">
        <v>3825</v>
      </c>
      <c r="C172" s="477">
        <v>3338853</v>
      </c>
      <c r="D172" s="477">
        <v>0</v>
      </c>
      <c r="E172" s="477">
        <v>3169180</v>
      </c>
      <c r="F172" s="477">
        <v>0</v>
      </c>
      <c r="G172" s="477">
        <v>3169180</v>
      </c>
      <c r="H172" s="477">
        <v>300342</v>
      </c>
      <c r="I172" s="469">
        <v>199</v>
      </c>
      <c r="J172" s="469">
        <v>76</v>
      </c>
      <c r="K172" s="469">
        <v>123</v>
      </c>
      <c r="L172" s="469">
        <v>0</v>
      </c>
      <c r="M172" s="469">
        <v>1</v>
      </c>
      <c r="N172" s="462" t="s">
        <v>3517</v>
      </c>
    </row>
    <row r="173" spans="1:14" ht="26" x14ac:dyDescent="0.35">
      <c r="A173" s="474" t="s">
        <v>8372</v>
      </c>
      <c r="B173" s="474" t="s">
        <v>2361</v>
      </c>
      <c r="C173" s="477">
        <v>96500</v>
      </c>
      <c r="D173" s="477">
        <v>0</v>
      </c>
      <c r="E173" s="477">
        <v>45209</v>
      </c>
      <c r="F173" s="477">
        <v>0</v>
      </c>
      <c r="G173" s="477">
        <v>101309</v>
      </c>
      <c r="H173" s="477"/>
      <c r="I173" s="469">
        <v>30</v>
      </c>
      <c r="J173" s="469">
        <v>5</v>
      </c>
      <c r="K173" s="469">
        <v>25</v>
      </c>
      <c r="L173" s="469">
        <v>10</v>
      </c>
      <c r="M173" s="469">
        <v>1</v>
      </c>
      <c r="N173" s="462" t="s">
        <v>3500</v>
      </c>
    </row>
    <row r="174" spans="1:14" x14ac:dyDescent="0.35">
      <c r="A174" s="474" t="s">
        <v>275</v>
      </c>
      <c r="B174" s="474" t="s">
        <v>3581</v>
      </c>
      <c r="C174" s="477">
        <v>1675273</v>
      </c>
      <c r="D174" s="477">
        <v>0</v>
      </c>
      <c r="E174" s="477">
        <v>-662498</v>
      </c>
      <c r="F174" s="477">
        <v>0</v>
      </c>
      <c r="G174" s="477">
        <v>-1756249</v>
      </c>
      <c r="H174" s="477"/>
      <c r="I174" s="469">
        <v>3</v>
      </c>
      <c r="J174" s="469">
        <v>1</v>
      </c>
      <c r="K174" s="469">
        <v>2</v>
      </c>
      <c r="L174" s="469">
        <v>3</v>
      </c>
      <c r="M174" s="469">
        <v>0</v>
      </c>
      <c r="N174" s="462" t="s">
        <v>3500</v>
      </c>
    </row>
    <row r="175" spans="1:14" x14ac:dyDescent="0.35">
      <c r="A175" s="474" t="s">
        <v>2959</v>
      </c>
      <c r="B175" s="474" t="s">
        <v>1945</v>
      </c>
      <c r="C175" s="477">
        <v>0</v>
      </c>
      <c r="D175" s="477">
        <v>0</v>
      </c>
      <c r="E175" s="477">
        <v>0</v>
      </c>
      <c r="F175" s="477">
        <v>0</v>
      </c>
      <c r="G175" s="477">
        <v>0</v>
      </c>
      <c r="H175" s="477"/>
      <c r="I175" s="469">
        <v>3</v>
      </c>
      <c r="J175" s="469">
        <v>1</v>
      </c>
      <c r="K175" s="469">
        <v>2</v>
      </c>
      <c r="L175" s="469">
        <v>5</v>
      </c>
      <c r="M175" s="469">
        <v>0</v>
      </c>
      <c r="N175" s="462" t="s">
        <v>3500</v>
      </c>
    </row>
    <row r="176" spans="1:14" x14ac:dyDescent="0.35">
      <c r="A176" s="474" t="s">
        <v>1316</v>
      </c>
      <c r="B176" s="474" t="s">
        <v>8261</v>
      </c>
      <c r="C176" s="477">
        <v>0</v>
      </c>
      <c r="D176" s="477">
        <v>0</v>
      </c>
      <c r="E176" s="477">
        <v>0</v>
      </c>
      <c r="F176" s="477">
        <v>0</v>
      </c>
      <c r="G176" s="477">
        <v>-5000</v>
      </c>
      <c r="H176" s="477">
        <v>-15000</v>
      </c>
      <c r="I176" s="472">
        <v>3</v>
      </c>
      <c r="J176" s="472">
        <v>2</v>
      </c>
      <c r="K176" s="472">
        <v>1</v>
      </c>
      <c r="L176" s="472">
        <v>1</v>
      </c>
      <c r="M176" s="472">
        <v>1</v>
      </c>
      <c r="N176" s="463" t="s">
        <v>3500</v>
      </c>
    </row>
    <row r="177" spans="1:14" x14ac:dyDescent="0.35">
      <c r="A177" s="474" t="s">
        <v>4444</v>
      </c>
      <c r="B177" s="474" t="s">
        <v>2339</v>
      </c>
      <c r="C177" s="479">
        <v>9887009</v>
      </c>
      <c r="D177" s="479">
        <v>0</v>
      </c>
      <c r="E177" s="479">
        <v>9302000</v>
      </c>
      <c r="F177" s="479">
        <v>0</v>
      </c>
      <c r="G177" s="479">
        <v>9302000</v>
      </c>
      <c r="H177" s="479"/>
      <c r="I177" s="469"/>
      <c r="J177" s="469"/>
      <c r="K177" s="469"/>
      <c r="L177" s="469"/>
      <c r="M177" s="469"/>
      <c r="N177" s="462"/>
    </row>
    <row r="178" spans="1:14" x14ac:dyDescent="0.35">
      <c r="A178" s="474" t="s">
        <v>3129</v>
      </c>
      <c r="B178" s="474" t="s">
        <v>8212</v>
      </c>
      <c r="C178" s="477">
        <v>865576</v>
      </c>
      <c r="D178" s="477">
        <v>0</v>
      </c>
      <c r="E178" s="477">
        <v>865596</v>
      </c>
      <c r="F178" s="477">
        <v>0</v>
      </c>
      <c r="G178" s="477">
        <v>-983299</v>
      </c>
      <c r="H178" s="477">
        <v>23221</v>
      </c>
      <c r="I178" s="469">
        <v>19</v>
      </c>
      <c r="J178" s="469">
        <v>9</v>
      </c>
      <c r="K178" s="469">
        <v>10</v>
      </c>
      <c r="L178" s="469">
        <v>19</v>
      </c>
      <c r="M178" s="469">
        <v>1</v>
      </c>
      <c r="N178" s="462" t="s">
        <v>3500</v>
      </c>
    </row>
    <row r="179" spans="1:14" x14ac:dyDescent="0.35">
      <c r="A179" s="474" t="s">
        <v>3097</v>
      </c>
      <c r="B179" s="474" t="s">
        <v>4082</v>
      </c>
      <c r="C179" s="477">
        <v>2148864.8199999998</v>
      </c>
      <c r="D179" s="477">
        <v>0</v>
      </c>
      <c r="E179" s="477">
        <v>0</v>
      </c>
      <c r="F179" s="477">
        <v>0</v>
      </c>
      <c r="G179" s="477">
        <v>-3634133.56</v>
      </c>
      <c r="H179" s="477">
        <v>5749524</v>
      </c>
      <c r="I179" s="470">
        <v>258</v>
      </c>
      <c r="J179" s="470" t="s">
        <v>1193</v>
      </c>
      <c r="K179" s="470" t="s">
        <v>1193</v>
      </c>
      <c r="L179" s="470">
        <v>7</v>
      </c>
      <c r="M179" s="470">
        <v>0</v>
      </c>
      <c r="N179" s="463" t="s">
        <v>3500</v>
      </c>
    </row>
    <row r="180" spans="1:14" ht="26" x14ac:dyDescent="0.35">
      <c r="A180" s="474" t="s">
        <v>3030</v>
      </c>
      <c r="B180" s="474" t="s">
        <v>8211</v>
      </c>
      <c r="C180" s="477">
        <v>0</v>
      </c>
      <c r="D180" s="477">
        <v>0</v>
      </c>
      <c r="E180" s="477">
        <v>0</v>
      </c>
      <c r="F180" s="477">
        <v>0</v>
      </c>
      <c r="G180" s="477">
        <v>0</v>
      </c>
      <c r="H180" s="477"/>
      <c r="I180" s="469"/>
      <c r="J180" s="469"/>
      <c r="K180" s="469"/>
      <c r="L180" s="469"/>
      <c r="M180" s="469"/>
      <c r="N180" s="462"/>
    </row>
    <row r="181" spans="1:14" x14ac:dyDescent="0.35">
      <c r="A181" s="474" t="s">
        <v>2970</v>
      </c>
      <c r="B181" s="474" t="s">
        <v>2316</v>
      </c>
      <c r="C181" s="477">
        <v>0</v>
      </c>
      <c r="D181" s="477">
        <v>0</v>
      </c>
      <c r="E181" s="477">
        <v>0</v>
      </c>
      <c r="F181" s="477">
        <v>0</v>
      </c>
      <c r="G181" s="477">
        <v>0</v>
      </c>
      <c r="H181" s="477">
        <v>0</v>
      </c>
      <c r="I181" s="469">
        <v>3</v>
      </c>
      <c r="J181" s="469">
        <v>1</v>
      </c>
      <c r="K181" s="469">
        <v>2</v>
      </c>
      <c r="L181" s="469">
        <v>0</v>
      </c>
      <c r="M181" s="469">
        <v>0</v>
      </c>
      <c r="N181" s="463" t="s">
        <v>3500</v>
      </c>
    </row>
    <row r="182" spans="1:14" ht="26" x14ac:dyDescent="0.35">
      <c r="A182" s="474" t="s">
        <v>1669</v>
      </c>
      <c r="B182" s="474" t="s">
        <v>1655</v>
      </c>
      <c r="C182" s="477">
        <v>970000</v>
      </c>
      <c r="D182" s="477">
        <v>0</v>
      </c>
      <c r="E182" s="477">
        <v>590000</v>
      </c>
      <c r="F182" s="477">
        <v>0</v>
      </c>
      <c r="G182" s="477">
        <v>419110</v>
      </c>
      <c r="H182" s="477">
        <v>361311</v>
      </c>
      <c r="I182" s="469">
        <v>3</v>
      </c>
      <c r="J182" s="469">
        <v>1</v>
      </c>
      <c r="K182" s="469">
        <v>2</v>
      </c>
      <c r="L182" s="469">
        <v>0</v>
      </c>
      <c r="M182" s="469">
        <v>1</v>
      </c>
      <c r="N182" s="462" t="s">
        <v>3790</v>
      </c>
    </row>
    <row r="183" spans="1:14" x14ac:dyDescent="0.35">
      <c r="A183" s="474" t="s">
        <v>2961</v>
      </c>
      <c r="B183" s="474" t="s">
        <v>3881</v>
      </c>
      <c r="C183" s="477">
        <v>77448586</v>
      </c>
      <c r="D183" s="477">
        <v>0</v>
      </c>
      <c r="E183" s="477">
        <v>42243520</v>
      </c>
      <c r="F183" s="477">
        <v>0</v>
      </c>
      <c r="G183" s="477">
        <v>58998180</v>
      </c>
      <c r="H183" s="477"/>
      <c r="I183" s="470">
        <v>8</v>
      </c>
      <c r="J183" s="470">
        <v>6</v>
      </c>
      <c r="K183" s="470">
        <v>2</v>
      </c>
      <c r="L183" s="470">
        <v>8</v>
      </c>
      <c r="M183" s="470">
        <v>0</v>
      </c>
      <c r="N183" s="463" t="s">
        <v>4568</v>
      </c>
    </row>
    <row r="184" spans="1:14" x14ac:dyDescent="0.35">
      <c r="A184" s="474" t="s">
        <v>11671</v>
      </c>
      <c r="B184" s="474" t="s">
        <v>8549</v>
      </c>
      <c r="C184" s="477">
        <v>6718000</v>
      </c>
      <c r="D184" s="477">
        <v>0</v>
      </c>
      <c r="E184" s="477">
        <v>175850</v>
      </c>
      <c r="F184" s="477">
        <v>0</v>
      </c>
      <c r="G184" s="477">
        <v>26215737</v>
      </c>
      <c r="H184" s="477"/>
      <c r="I184" s="469">
        <v>1260</v>
      </c>
      <c r="J184" s="469">
        <v>504</v>
      </c>
      <c r="K184" s="469">
        <v>756</v>
      </c>
      <c r="L184" s="469">
        <v>8</v>
      </c>
      <c r="M184" s="469">
        <v>4</v>
      </c>
      <c r="N184" s="462" t="s">
        <v>3517</v>
      </c>
    </row>
    <row r="185" spans="1:14" x14ac:dyDescent="0.35">
      <c r="A185" s="474" t="s">
        <v>2454</v>
      </c>
      <c r="B185" s="474" t="s">
        <v>3717</v>
      </c>
      <c r="C185" s="477">
        <v>115105</v>
      </c>
      <c r="D185" s="477">
        <v>0</v>
      </c>
      <c r="E185" s="477">
        <v>2200</v>
      </c>
      <c r="F185" s="477">
        <v>0</v>
      </c>
      <c r="G185" s="477">
        <v>115342</v>
      </c>
      <c r="H185" s="477">
        <v>132260</v>
      </c>
      <c r="I185" s="470">
        <v>18</v>
      </c>
      <c r="J185" s="470">
        <v>6</v>
      </c>
      <c r="K185" s="470">
        <v>12</v>
      </c>
      <c r="L185" s="470">
        <v>18</v>
      </c>
      <c r="M185" s="470">
        <v>0</v>
      </c>
      <c r="N185" s="463" t="s">
        <v>3500</v>
      </c>
    </row>
    <row r="186" spans="1:14" ht="26" x14ac:dyDescent="0.35">
      <c r="A186" s="475" t="s">
        <v>8068</v>
      </c>
      <c r="B186" s="475" t="s">
        <v>8255</v>
      </c>
      <c r="C186" s="478">
        <v>11369406</v>
      </c>
      <c r="D186" s="478">
        <v>0</v>
      </c>
      <c r="E186" s="478">
        <v>3653908</v>
      </c>
      <c r="F186" s="478">
        <v>0</v>
      </c>
      <c r="G186" s="478">
        <v>3653908</v>
      </c>
      <c r="H186" s="478"/>
      <c r="I186" s="471"/>
      <c r="J186" s="471"/>
      <c r="K186" s="471"/>
      <c r="L186" s="471"/>
      <c r="M186" s="471"/>
      <c r="N186" s="466"/>
    </row>
    <row r="187" spans="1:14" ht="26" x14ac:dyDescent="0.35">
      <c r="A187" s="474" t="s">
        <v>8375</v>
      </c>
      <c r="B187" s="474" t="s">
        <v>2151</v>
      </c>
      <c r="C187" s="477">
        <v>3583937</v>
      </c>
      <c r="D187" s="477" t="s">
        <v>1193</v>
      </c>
      <c r="E187" s="477">
        <v>56085</v>
      </c>
      <c r="F187" s="477" t="s">
        <v>1193</v>
      </c>
      <c r="G187" s="477">
        <v>2815298.59</v>
      </c>
      <c r="H187" s="477">
        <v>3481042</v>
      </c>
      <c r="I187" s="469">
        <v>119</v>
      </c>
      <c r="J187" s="469">
        <v>40</v>
      </c>
      <c r="K187" s="469">
        <v>79</v>
      </c>
      <c r="L187" s="469">
        <v>0</v>
      </c>
      <c r="M187" s="469">
        <v>4</v>
      </c>
      <c r="N187" s="462" t="s">
        <v>3500</v>
      </c>
    </row>
    <row r="188" spans="1:14" x14ac:dyDescent="0.35">
      <c r="A188" s="474" t="s">
        <v>3082</v>
      </c>
      <c r="B188" s="474" t="s">
        <v>8216</v>
      </c>
      <c r="C188" s="477">
        <v>349843</v>
      </c>
      <c r="D188" s="477">
        <v>0</v>
      </c>
      <c r="E188" s="477">
        <v>380986</v>
      </c>
      <c r="F188" s="477">
        <v>0</v>
      </c>
      <c r="G188" s="477">
        <v>-530203</v>
      </c>
      <c r="H188" s="477">
        <v>404448</v>
      </c>
      <c r="I188" s="469">
        <v>7</v>
      </c>
      <c r="J188" s="469">
        <v>7</v>
      </c>
      <c r="K188" s="469">
        <v>0</v>
      </c>
      <c r="L188" s="469" t="s">
        <v>14037</v>
      </c>
      <c r="M188" s="469">
        <v>0</v>
      </c>
      <c r="N188" s="462" t="s">
        <v>3500</v>
      </c>
    </row>
    <row r="189" spans="1:14" x14ac:dyDescent="0.35">
      <c r="A189" s="475" t="s">
        <v>3211</v>
      </c>
      <c r="B189" s="475" t="s">
        <v>3963</v>
      </c>
      <c r="C189" s="478">
        <v>232169928</v>
      </c>
      <c r="D189" s="478">
        <v>0</v>
      </c>
      <c r="E189" s="478">
        <v>83972882</v>
      </c>
      <c r="F189" s="478">
        <v>0</v>
      </c>
      <c r="G189" s="478">
        <v>251666822</v>
      </c>
      <c r="H189" s="478">
        <v>312475462</v>
      </c>
      <c r="I189" s="471">
        <v>186</v>
      </c>
      <c r="J189" s="471">
        <v>171</v>
      </c>
      <c r="K189" s="471">
        <v>15</v>
      </c>
      <c r="L189" s="471">
        <v>99</v>
      </c>
      <c r="M189" s="471">
        <v>16</v>
      </c>
      <c r="N189" s="466" t="s">
        <v>8222</v>
      </c>
    </row>
    <row r="190" spans="1:14" x14ac:dyDescent="0.35">
      <c r="A190" s="474" t="s">
        <v>5072</v>
      </c>
      <c r="B190" s="474" t="s">
        <v>4454</v>
      </c>
      <c r="C190" s="479">
        <v>11800125</v>
      </c>
      <c r="D190" s="479">
        <v>0</v>
      </c>
      <c r="E190" s="479">
        <v>0</v>
      </c>
      <c r="F190" s="479">
        <v>0</v>
      </c>
      <c r="G190" s="479">
        <v>6060890.7000000002</v>
      </c>
      <c r="H190" s="479">
        <v>0</v>
      </c>
      <c r="I190" s="470">
        <v>12</v>
      </c>
      <c r="J190" s="470">
        <v>1</v>
      </c>
      <c r="K190" s="470">
        <v>11</v>
      </c>
      <c r="L190" s="470">
        <v>17</v>
      </c>
      <c r="M190" s="470">
        <v>0</v>
      </c>
      <c r="N190" s="463" t="s">
        <v>3517</v>
      </c>
    </row>
    <row r="191" spans="1:14" x14ac:dyDescent="0.35">
      <c r="A191" s="474" t="s">
        <v>1004</v>
      </c>
      <c r="B191" s="474" t="s">
        <v>3836</v>
      </c>
      <c r="C191" s="477">
        <v>15579586.5</v>
      </c>
      <c r="D191" s="477">
        <v>0</v>
      </c>
      <c r="E191" s="477">
        <v>15132365.460000001</v>
      </c>
      <c r="F191" s="477">
        <v>0</v>
      </c>
      <c r="G191" s="477">
        <v>17046476.879999999</v>
      </c>
      <c r="H191" s="477"/>
      <c r="I191" s="469">
        <v>1</v>
      </c>
      <c r="J191" s="469">
        <v>0</v>
      </c>
      <c r="K191" s="469">
        <v>0</v>
      </c>
      <c r="L191" s="469">
        <v>0</v>
      </c>
      <c r="M191" s="469">
        <v>0</v>
      </c>
      <c r="N191" s="462" t="s">
        <v>4568</v>
      </c>
    </row>
    <row r="192" spans="1:14" x14ac:dyDescent="0.35">
      <c r="A192" s="474" t="s">
        <v>1765</v>
      </c>
      <c r="B192" s="474" t="s">
        <v>3929</v>
      </c>
      <c r="C192" s="477">
        <v>4928770</v>
      </c>
      <c r="D192" s="477">
        <v>0</v>
      </c>
      <c r="E192" s="477">
        <v>75898</v>
      </c>
      <c r="F192" s="477">
        <v>0</v>
      </c>
      <c r="G192" s="477">
        <v>-43658691.140000001</v>
      </c>
      <c r="H192" s="477">
        <v>49605639</v>
      </c>
      <c r="I192" s="469">
        <v>15</v>
      </c>
      <c r="J192" s="469">
        <v>9</v>
      </c>
      <c r="K192" s="469">
        <v>6</v>
      </c>
      <c r="L192" s="469">
        <v>150</v>
      </c>
      <c r="M192" s="469">
        <v>0</v>
      </c>
      <c r="N192" s="462" t="s">
        <v>3500</v>
      </c>
    </row>
    <row r="193" spans="1:14" x14ac:dyDescent="0.35">
      <c r="A193" s="474" t="s">
        <v>1566</v>
      </c>
      <c r="B193" s="474" t="s">
        <v>1543</v>
      </c>
      <c r="C193" s="477">
        <v>443987</v>
      </c>
      <c r="D193" s="477">
        <v>0</v>
      </c>
      <c r="E193" s="477">
        <v>431787</v>
      </c>
      <c r="F193" s="477">
        <v>0</v>
      </c>
      <c r="G193" s="477">
        <v>500795</v>
      </c>
      <c r="H193" s="477">
        <v>119614</v>
      </c>
      <c r="I193" s="469">
        <v>23</v>
      </c>
      <c r="J193" s="469">
        <v>11</v>
      </c>
      <c r="K193" s="469">
        <v>12</v>
      </c>
      <c r="L193" s="469">
        <v>6</v>
      </c>
      <c r="M193" s="469">
        <v>2</v>
      </c>
      <c r="N193" s="462" t="s">
        <v>3500</v>
      </c>
    </row>
    <row r="194" spans="1:14" ht="26" x14ac:dyDescent="0.35">
      <c r="A194" s="474" t="s">
        <v>3194</v>
      </c>
      <c r="B194" s="474" t="s">
        <v>3859</v>
      </c>
      <c r="C194" s="477">
        <v>199000</v>
      </c>
      <c r="D194" s="477">
        <v>0</v>
      </c>
      <c r="E194" s="477">
        <v>0</v>
      </c>
      <c r="F194" s="477">
        <v>0</v>
      </c>
      <c r="G194" s="477">
        <v>-2350000</v>
      </c>
      <c r="H194" s="477">
        <v>1036000</v>
      </c>
      <c r="I194" s="469">
        <v>5</v>
      </c>
      <c r="J194" s="469">
        <v>0</v>
      </c>
      <c r="K194" s="469">
        <v>5</v>
      </c>
      <c r="L194" s="469">
        <v>0</v>
      </c>
      <c r="M194" s="469">
        <v>0</v>
      </c>
      <c r="N194" s="462" t="s">
        <v>3500</v>
      </c>
    </row>
    <row r="195" spans="1:14" x14ac:dyDescent="0.35">
      <c r="A195" s="474" t="s">
        <v>210</v>
      </c>
      <c r="B195" s="474" t="s">
        <v>12198</v>
      </c>
      <c r="C195" s="477">
        <v>172508485</v>
      </c>
      <c r="D195" s="477">
        <v>0</v>
      </c>
      <c r="E195" s="477">
        <v>15738000</v>
      </c>
      <c r="F195" s="477">
        <v>0</v>
      </c>
      <c r="G195" s="477">
        <v>19518331</v>
      </c>
      <c r="H195" s="477">
        <v>368119390</v>
      </c>
      <c r="I195" s="469">
        <v>3</v>
      </c>
      <c r="J195" s="469">
        <v>3</v>
      </c>
      <c r="K195" s="469">
        <v>0</v>
      </c>
      <c r="L195" s="469">
        <v>300</v>
      </c>
      <c r="M195" s="469">
        <v>0</v>
      </c>
      <c r="N195" s="462" t="s">
        <v>8222</v>
      </c>
    </row>
    <row r="196" spans="1:14" x14ac:dyDescent="0.35">
      <c r="A196" s="474" t="s">
        <v>1035</v>
      </c>
      <c r="B196" s="474" t="s">
        <v>1033</v>
      </c>
      <c r="C196" s="477">
        <v>56168</v>
      </c>
      <c r="D196" s="477">
        <v>0</v>
      </c>
      <c r="E196" s="477">
        <v>0</v>
      </c>
      <c r="F196" s="477">
        <v>0</v>
      </c>
      <c r="G196" s="477">
        <v>-78694</v>
      </c>
      <c r="H196" s="477">
        <v>118758</v>
      </c>
      <c r="I196" s="469">
        <v>2</v>
      </c>
      <c r="J196" s="469">
        <v>0</v>
      </c>
      <c r="K196" s="469">
        <v>2</v>
      </c>
      <c r="L196" s="469">
        <v>0</v>
      </c>
      <c r="M196" s="469">
        <v>1</v>
      </c>
      <c r="N196" s="462" t="s">
        <v>3500</v>
      </c>
    </row>
    <row r="197" spans="1:14" x14ac:dyDescent="0.35">
      <c r="A197" s="474" t="s">
        <v>808</v>
      </c>
      <c r="B197" s="474" t="s">
        <v>3598</v>
      </c>
      <c r="C197" s="477">
        <v>6000000</v>
      </c>
      <c r="D197" s="477">
        <v>0</v>
      </c>
      <c r="E197" s="477">
        <v>25794386</v>
      </c>
      <c r="F197" s="477">
        <v>0</v>
      </c>
      <c r="G197" s="477">
        <v>4857748.7300000004</v>
      </c>
      <c r="H197" s="477">
        <v>18039020</v>
      </c>
      <c r="I197" s="469">
        <v>3</v>
      </c>
      <c r="J197" s="469">
        <v>2</v>
      </c>
      <c r="K197" s="469">
        <v>1</v>
      </c>
      <c r="L197" s="469">
        <v>0</v>
      </c>
      <c r="M197" s="469">
        <v>1</v>
      </c>
      <c r="N197" s="462" t="s">
        <v>3517</v>
      </c>
    </row>
    <row r="198" spans="1:14" x14ac:dyDescent="0.35">
      <c r="A198" s="474" t="s">
        <v>5075</v>
      </c>
      <c r="B198" s="474" t="s">
        <v>14760</v>
      </c>
      <c r="C198" s="477">
        <v>0</v>
      </c>
      <c r="D198" s="477">
        <v>0</v>
      </c>
      <c r="E198" s="477">
        <v>0</v>
      </c>
      <c r="F198" s="477">
        <v>0</v>
      </c>
      <c r="G198" s="477">
        <v>0</v>
      </c>
      <c r="H198" s="477">
        <v>0</v>
      </c>
      <c r="I198" s="469">
        <v>3</v>
      </c>
      <c r="J198" s="469">
        <v>2</v>
      </c>
      <c r="K198" s="469">
        <v>1</v>
      </c>
      <c r="L198" s="469">
        <v>1</v>
      </c>
      <c r="M198" s="469">
        <v>1</v>
      </c>
      <c r="N198" s="462" t="s">
        <v>3500</v>
      </c>
    </row>
    <row r="199" spans="1:14" x14ac:dyDescent="0.35">
      <c r="A199" s="474" t="s">
        <v>973</v>
      </c>
      <c r="B199" s="474" t="s">
        <v>9909</v>
      </c>
      <c r="C199" s="477">
        <v>6940860</v>
      </c>
      <c r="D199" s="477">
        <v>0</v>
      </c>
      <c r="E199" s="477">
        <v>3065312</v>
      </c>
      <c r="F199" s="477">
        <v>0</v>
      </c>
      <c r="G199" s="477">
        <v>3065312</v>
      </c>
      <c r="H199" s="477">
        <v>10025380</v>
      </c>
      <c r="I199" s="469">
        <v>869</v>
      </c>
      <c r="J199" s="469">
        <v>400</v>
      </c>
      <c r="K199" s="469">
        <v>469</v>
      </c>
      <c r="L199" s="469">
        <v>56</v>
      </c>
      <c r="M199" s="469">
        <v>6</v>
      </c>
      <c r="N199" s="462" t="s">
        <v>3517</v>
      </c>
    </row>
    <row r="200" spans="1:14" ht="26" x14ac:dyDescent="0.35">
      <c r="A200" s="474" t="s">
        <v>8513</v>
      </c>
      <c r="B200" s="474" t="s">
        <v>8511</v>
      </c>
      <c r="C200" s="477">
        <v>728098</v>
      </c>
      <c r="D200" s="477">
        <v>0</v>
      </c>
      <c r="E200" s="477">
        <v>0</v>
      </c>
      <c r="F200" s="477">
        <v>0</v>
      </c>
      <c r="G200" s="477">
        <v>53829</v>
      </c>
      <c r="H200" s="477">
        <v>909397</v>
      </c>
      <c r="I200" s="469">
        <v>2</v>
      </c>
      <c r="J200" s="469">
        <v>1</v>
      </c>
      <c r="K200" s="469">
        <v>1</v>
      </c>
      <c r="L200" s="469">
        <v>0</v>
      </c>
      <c r="M200" s="469">
        <v>0</v>
      </c>
      <c r="N200" s="462" t="s">
        <v>3500</v>
      </c>
    </row>
    <row r="201" spans="1:14" x14ac:dyDescent="0.35">
      <c r="A201" s="474" t="s">
        <v>14307</v>
      </c>
      <c r="B201" s="474" t="s">
        <v>8248</v>
      </c>
      <c r="C201" s="477">
        <v>2270167</v>
      </c>
      <c r="D201" s="477">
        <v>0</v>
      </c>
      <c r="E201" s="477">
        <v>3373778</v>
      </c>
      <c r="F201" s="477">
        <v>0</v>
      </c>
      <c r="G201" s="477">
        <v>-10747895</v>
      </c>
      <c r="H201" s="477">
        <v>22588901</v>
      </c>
      <c r="I201" s="469">
        <v>10</v>
      </c>
      <c r="J201" s="469">
        <v>3</v>
      </c>
      <c r="K201" s="469">
        <v>7</v>
      </c>
      <c r="L201" s="469">
        <v>44</v>
      </c>
      <c r="M201" s="469">
        <v>0</v>
      </c>
      <c r="N201" s="462" t="s">
        <v>3500</v>
      </c>
    </row>
    <row r="202" spans="1:14" ht="26" x14ac:dyDescent="0.35">
      <c r="A202" s="474" t="s">
        <v>3151</v>
      </c>
      <c r="B202" s="474" t="s">
        <v>796</v>
      </c>
      <c r="C202" s="477">
        <v>2236676</v>
      </c>
      <c r="D202" s="477">
        <v>0</v>
      </c>
      <c r="E202" s="477">
        <v>103987</v>
      </c>
      <c r="F202" s="477">
        <v>0</v>
      </c>
      <c r="G202" s="477">
        <v>2231871</v>
      </c>
      <c r="H202" s="477">
        <v>374070</v>
      </c>
      <c r="I202" s="469">
        <v>6</v>
      </c>
      <c r="J202" s="469">
        <v>2</v>
      </c>
      <c r="K202" s="469">
        <v>4</v>
      </c>
      <c r="L202" s="469">
        <v>0</v>
      </c>
      <c r="M202" s="469">
        <v>0</v>
      </c>
      <c r="N202" s="462" t="s">
        <v>3500</v>
      </c>
    </row>
    <row r="203" spans="1:14" x14ac:dyDescent="0.35">
      <c r="A203" s="474" t="s">
        <v>3079</v>
      </c>
      <c r="B203" s="474" t="s">
        <v>4560</v>
      </c>
      <c r="C203" s="477">
        <v>169853643</v>
      </c>
      <c r="D203" s="477">
        <v>0</v>
      </c>
      <c r="E203" s="477">
        <v>0</v>
      </c>
      <c r="F203" s="477">
        <v>0</v>
      </c>
      <c r="G203" s="477">
        <v>177931364</v>
      </c>
      <c r="H203" s="477">
        <v>2090625445</v>
      </c>
      <c r="I203" s="469">
        <v>116668</v>
      </c>
      <c r="J203" s="469">
        <v>0</v>
      </c>
      <c r="K203" s="469">
        <v>0</v>
      </c>
      <c r="L203" s="469">
        <v>116668</v>
      </c>
      <c r="M203" s="469">
        <v>356</v>
      </c>
      <c r="N203" s="462" t="s">
        <v>8222</v>
      </c>
    </row>
    <row r="204" spans="1:14" x14ac:dyDescent="0.35">
      <c r="A204" s="474" t="s">
        <v>4961</v>
      </c>
      <c r="B204" s="474" t="s">
        <v>2698</v>
      </c>
      <c r="C204" s="477">
        <v>24331301</v>
      </c>
      <c r="D204" s="477">
        <v>0</v>
      </c>
      <c r="E204" s="477">
        <v>2651580</v>
      </c>
      <c r="F204" s="477">
        <v>0</v>
      </c>
      <c r="G204" s="477">
        <v>20496951</v>
      </c>
      <c r="H204" s="477">
        <v>29605337</v>
      </c>
      <c r="I204" s="469">
        <v>8</v>
      </c>
      <c r="J204" s="469">
        <v>6</v>
      </c>
      <c r="K204" s="469">
        <v>2</v>
      </c>
      <c r="L204" s="469">
        <v>2</v>
      </c>
      <c r="M204" s="469">
        <v>0</v>
      </c>
      <c r="N204" s="462" t="s">
        <v>3517</v>
      </c>
    </row>
    <row r="205" spans="1:14" ht="26" x14ac:dyDescent="0.35">
      <c r="A205" s="474" t="s">
        <v>3112</v>
      </c>
      <c r="B205" s="474" t="s">
        <v>3964</v>
      </c>
      <c r="C205" s="477">
        <v>3375261</v>
      </c>
      <c r="D205" s="477">
        <v>0</v>
      </c>
      <c r="E205" s="477">
        <v>543000</v>
      </c>
      <c r="F205" s="477">
        <v>0</v>
      </c>
      <c r="G205" s="477">
        <v>2029186</v>
      </c>
      <c r="H205" s="477">
        <v>1704137</v>
      </c>
      <c r="I205" s="469">
        <v>3</v>
      </c>
      <c r="J205" s="469">
        <v>1</v>
      </c>
      <c r="K205" s="469">
        <v>2</v>
      </c>
      <c r="L205" s="469">
        <v>10</v>
      </c>
      <c r="M205" s="469">
        <v>0</v>
      </c>
      <c r="N205" s="462" t="s">
        <v>3500</v>
      </c>
    </row>
    <row r="206" spans="1:14" x14ac:dyDescent="0.35">
      <c r="A206" s="474" t="s">
        <v>4963</v>
      </c>
      <c r="B206" s="474" t="s">
        <v>3939</v>
      </c>
      <c r="C206" s="477">
        <v>613520</v>
      </c>
      <c r="D206" s="477">
        <v>0</v>
      </c>
      <c r="E206" s="477">
        <v>195000</v>
      </c>
      <c r="F206" s="477">
        <v>0</v>
      </c>
      <c r="G206" s="477">
        <v>643520</v>
      </c>
      <c r="H206" s="477">
        <v>0</v>
      </c>
      <c r="I206" s="469">
        <v>2</v>
      </c>
      <c r="J206" s="469">
        <v>0</v>
      </c>
      <c r="K206" s="469">
        <v>2</v>
      </c>
      <c r="L206" s="469">
        <v>4</v>
      </c>
      <c r="M206" s="469">
        <v>1</v>
      </c>
      <c r="N206" s="462" t="s">
        <v>3500</v>
      </c>
    </row>
    <row r="207" spans="1:14" ht="26" x14ac:dyDescent="0.35">
      <c r="A207" s="474" t="s">
        <v>825</v>
      </c>
      <c r="B207" s="474" t="s">
        <v>10034</v>
      </c>
      <c r="C207" s="477">
        <v>1229168</v>
      </c>
      <c r="D207" s="477">
        <v>0</v>
      </c>
      <c r="E207" s="477">
        <v>1415000</v>
      </c>
      <c r="F207" s="477">
        <v>0</v>
      </c>
      <c r="G207" s="477">
        <v>1556854</v>
      </c>
      <c r="H207" s="477"/>
      <c r="I207" s="470">
        <v>1</v>
      </c>
      <c r="J207" s="470">
        <v>1</v>
      </c>
      <c r="K207" s="470">
        <v>0</v>
      </c>
      <c r="L207" s="470">
        <v>8</v>
      </c>
      <c r="M207" s="470">
        <v>0</v>
      </c>
      <c r="N207" s="463" t="s">
        <v>3500</v>
      </c>
    </row>
    <row r="208" spans="1:14" ht="26" x14ac:dyDescent="0.35">
      <c r="A208" s="474" t="s">
        <v>8085</v>
      </c>
      <c r="B208" s="474" t="s">
        <v>3611</v>
      </c>
      <c r="C208" s="477">
        <v>243947</v>
      </c>
      <c r="D208" s="477">
        <v>0</v>
      </c>
      <c r="E208" s="477">
        <v>0</v>
      </c>
      <c r="F208" s="477">
        <v>0</v>
      </c>
      <c r="G208" s="477">
        <v>224184.65</v>
      </c>
      <c r="H208" s="477">
        <v>144594.35</v>
      </c>
      <c r="I208" s="469">
        <v>4</v>
      </c>
      <c r="J208" s="469">
        <v>2</v>
      </c>
      <c r="K208" s="469">
        <v>2</v>
      </c>
      <c r="L208" s="469">
        <v>0</v>
      </c>
      <c r="M208" s="469">
        <v>0</v>
      </c>
      <c r="N208" s="462" t="s">
        <v>3500</v>
      </c>
    </row>
    <row r="209" spans="1:14" x14ac:dyDescent="0.35">
      <c r="A209" s="475" t="s">
        <v>107</v>
      </c>
      <c r="B209" s="475" t="s">
        <v>10109</v>
      </c>
      <c r="C209" s="478">
        <v>377197277</v>
      </c>
      <c r="D209" s="478">
        <v>0</v>
      </c>
      <c r="E209" s="478">
        <v>18020706</v>
      </c>
      <c r="F209" s="478">
        <v>0</v>
      </c>
      <c r="G209" s="478">
        <v>2223346598</v>
      </c>
      <c r="H209" s="478">
        <v>2555890691</v>
      </c>
      <c r="I209" s="471">
        <v>34</v>
      </c>
      <c r="J209" s="471">
        <v>29</v>
      </c>
      <c r="K209" s="471">
        <v>5</v>
      </c>
      <c r="L209" s="471">
        <v>0</v>
      </c>
      <c r="M209" s="471">
        <v>4</v>
      </c>
      <c r="N209" s="466" t="s">
        <v>4568</v>
      </c>
    </row>
    <row r="210" spans="1:14" x14ac:dyDescent="0.35">
      <c r="A210" s="474" t="s">
        <v>870</v>
      </c>
      <c r="B210" s="474" t="s">
        <v>3596</v>
      </c>
      <c r="C210" s="477">
        <v>0</v>
      </c>
      <c r="D210" s="477">
        <v>0</v>
      </c>
      <c r="E210" s="477">
        <v>0</v>
      </c>
      <c r="F210" s="477">
        <v>0</v>
      </c>
      <c r="G210" s="477">
        <v>-111429443</v>
      </c>
      <c r="H210" s="477"/>
      <c r="I210" s="469">
        <v>15</v>
      </c>
      <c r="J210" s="469">
        <v>13</v>
      </c>
      <c r="K210" s="469">
        <v>2</v>
      </c>
      <c r="L210" s="469">
        <v>0</v>
      </c>
      <c r="M210" s="469">
        <v>1</v>
      </c>
      <c r="N210" s="462" t="s">
        <v>3500</v>
      </c>
    </row>
    <row r="211" spans="1:14" x14ac:dyDescent="0.35">
      <c r="A211" s="474" t="s">
        <v>3197</v>
      </c>
      <c r="B211" s="474" t="s">
        <v>3961</v>
      </c>
      <c r="C211" s="477">
        <v>3962920</v>
      </c>
      <c r="D211" s="477">
        <v>0</v>
      </c>
      <c r="E211" s="477">
        <v>813088</v>
      </c>
      <c r="F211" s="477">
        <v>0</v>
      </c>
      <c r="G211" s="477">
        <v>5191319</v>
      </c>
      <c r="H211" s="477">
        <v>5711424</v>
      </c>
      <c r="I211" s="469">
        <v>4</v>
      </c>
      <c r="J211" s="469">
        <v>2</v>
      </c>
      <c r="K211" s="469">
        <v>3</v>
      </c>
      <c r="L211" s="469">
        <v>0</v>
      </c>
      <c r="M211" s="469">
        <v>1</v>
      </c>
      <c r="N211" s="462" t="s">
        <v>3500</v>
      </c>
    </row>
    <row r="212" spans="1:14" x14ac:dyDescent="0.35">
      <c r="A212" s="474" t="s">
        <v>1384</v>
      </c>
      <c r="B212" s="474" t="s">
        <v>3806</v>
      </c>
      <c r="C212" s="477">
        <v>3383682</v>
      </c>
      <c r="D212" s="477">
        <v>0</v>
      </c>
      <c r="E212" s="477">
        <v>11000</v>
      </c>
      <c r="F212" s="477">
        <v>0</v>
      </c>
      <c r="G212" s="477">
        <v>-4140187</v>
      </c>
      <c r="H212" s="477">
        <v>4028034</v>
      </c>
      <c r="I212" s="469">
        <v>7</v>
      </c>
      <c r="J212" s="469">
        <v>5</v>
      </c>
      <c r="K212" s="469">
        <v>2</v>
      </c>
      <c r="L212" s="469">
        <v>0</v>
      </c>
      <c r="M212" s="469">
        <v>0</v>
      </c>
      <c r="N212" s="462" t="s">
        <v>3500</v>
      </c>
    </row>
    <row r="213" spans="1:14" x14ac:dyDescent="0.35">
      <c r="A213" s="474" t="s">
        <v>1645</v>
      </c>
      <c r="B213" s="474" t="s">
        <v>1610</v>
      </c>
      <c r="C213" s="477">
        <v>20631136</v>
      </c>
      <c r="D213" s="477">
        <v>0</v>
      </c>
      <c r="E213" s="477">
        <v>203820</v>
      </c>
      <c r="F213" s="477">
        <v>0</v>
      </c>
      <c r="G213" s="477">
        <v>20097843</v>
      </c>
      <c r="H213" s="477">
        <v>7701740</v>
      </c>
      <c r="I213" s="469">
        <v>3</v>
      </c>
      <c r="J213" s="469">
        <v>1</v>
      </c>
      <c r="K213" s="469">
        <v>2</v>
      </c>
      <c r="L213" s="469">
        <v>0</v>
      </c>
      <c r="M213" s="469">
        <v>0</v>
      </c>
      <c r="N213" s="462" t="s">
        <v>8222</v>
      </c>
    </row>
    <row r="214" spans="1:14" x14ac:dyDescent="0.35">
      <c r="A214" s="474" t="s">
        <v>832</v>
      </c>
      <c r="B214" s="474" t="s">
        <v>13188</v>
      </c>
      <c r="C214" s="477">
        <v>6643305</v>
      </c>
      <c r="D214" s="477">
        <v>0</v>
      </c>
      <c r="E214" s="477">
        <v>2738011</v>
      </c>
      <c r="F214" s="477">
        <v>0</v>
      </c>
      <c r="G214" s="477">
        <v>4703561</v>
      </c>
      <c r="H214" s="477">
        <v>1028417</v>
      </c>
      <c r="I214" s="469">
        <v>15</v>
      </c>
      <c r="J214" s="469">
        <v>7</v>
      </c>
      <c r="K214" s="469">
        <v>8</v>
      </c>
      <c r="L214" s="469">
        <v>50</v>
      </c>
      <c r="M214" s="469">
        <v>0</v>
      </c>
      <c r="N214" s="462" t="s">
        <v>3517</v>
      </c>
    </row>
    <row r="215" spans="1:14" ht="26" x14ac:dyDescent="0.35">
      <c r="A215" s="474" t="s">
        <v>2242</v>
      </c>
      <c r="B215" s="474" t="s">
        <v>4190</v>
      </c>
      <c r="C215" s="477">
        <v>17257136</v>
      </c>
      <c r="D215" s="477">
        <v>0</v>
      </c>
      <c r="E215" s="477">
        <v>0</v>
      </c>
      <c r="F215" s="477">
        <v>0</v>
      </c>
      <c r="G215" s="477">
        <v>-20624289</v>
      </c>
      <c r="H215" s="477">
        <v>14972918</v>
      </c>
      <c r="I215" s="470">
        <v>2</v>
      </c>
      <c r="J215" s="470">
        <v>0</v>
      </c>
      <c r="K215" s="470">
        <v>2</v>
      </c>
      <c r="L215" s="470">
        <v>6</v>
      </c>
      <c r="M215" s="470">
        <v>0</v>
      </c>
      <c r="N215" s="463" t="s">
        <v>4568</v>
      </c>
    </row>
    <row r="216" spans="1:14" x14ac:dyDescent="0.35">
      <c r="A216" s="474" t="s">
        <v>3006</v>
      </c>
      <c r="B216" s="474" t="s">
        <v>3851</v>
      </c>
      <c r="C216" s="477">
        <v>750527</v>
      </c>
      <c r="D216" s="477">
        <v>0</v>
      </c>
      <c r="E216" s="477">
        <v>178300</v>
      </c>
      <c r="F216" s="477">
        <v>0</v>
      </c>
      <c r="G216" s="477">
        <v>-2682385</v>
      </c>
      <c r="H216" s="477">
        <v>-1919174</v>
      </c>
      <c r="I216" s="469">
        <v>17</v>
      </c>
      <c r="J216" s="469">
        <v>6</v>
      </c>
      <c r="K216" s="469">
        <v>11</v>
      </c>
      <c r="L216" s="469">
        <v>35</v>
      </c>
      <c r="M216" s="469">
        <v>1</v>
      </c>
      <c r="N216" s="462" t="s">
        <v>3500</v>
      </c>
    </row>
    <row r="217" spans="1:14" ht="39" x14ac:dyDescent="0.35">
      <c r="A217" s="474" t="s">
        <v>1639</v>
      </c>
      <c r="B217" s="474" t="s">
        <v>8962</v>
      </c>
      <c r="C217" s="477">
        <v>34614995</v>
      </c>
      <c r="D217" s="477">
        <v>0</v>
      </c>
      <c r="E217" s="477">
        <v>1495830</v>
      </c>
      <c r="F217" s="477">
        <v>0</v>
      </c>
      <c r="G217" s="477">
        <v>46231282</v>
      </c>
      <c r="H217" s="477">
        <v>320206901</v>
      </c>
      <c r="I217" s="469">
        <v>300</v>
      </c>
      <c r="J217" s="469">
        <v>80</v>
      </c>
      <c r="K217" s="469">
        <v>220</v>
      </c>
      <c r="L217" s="469" t="s">
        <v>12215</v>
      </c>
      <c r="M217" s="469">
        <v>2</v>
      </c>
      <c r="N217" s="462" t="s">
        <v>8222</v>
      </c>
    </row>
    <row r="218" spans="1:14" x14ac:dyDescent="0.35">
      <c r="A218" s="474" t="s">
        <v>426</v>
      </c>
      <c r="B218" s="474" t="s">
        <v>15439</v>
      </c>
      <c r="C218" s="477">
        <v>1350050</v>
      </c>
      <c r="D218" s="477">
        <v>0</v>
      </c>
      <c r="E218" s="477">
        <v>997950</v>
      </c>
      <c r="F218" s="477">
        <v>0</v>
      </c>
      <c r="G218" s="477">
        <v>1024873</v>
      </c>
      <c r="H218" s="477">
        <v>0</v>
      </c>
      <c r="I218" s="469">
        <v>8</v>
      </c>
      <c r="J218" s="469">
        <v>1</v>
      </c>
      <c r="K218" s="469">
        <v>7</v>
      </c>
      <c r="L218" s="469">
        <v>8</v>
      </c>
      <c r="M218" s="469">
        <v>0</v>
      </c>
      <c r="N218" s="462" t="s">
        <v>3500</v>
      </c>
    </row>
    <row r="219" spans="1:14" ht="26" x14ac:dyDescent="0.35">
      <c r="A219" s="474" t="s">
        <v>4967</v>
      </c>
      <c r="B219" s="474" t="s">
        <v>4062</v>
      </c>
      <c r="C219" s="477">
        <v>2405000</v>
      </c>
      <c r="D219" s="477">
        <v>0</v>
      </c>
      <c r="E219" s="477">
        <v>2405000</v>
      </c>
      <c r="F219" s="477">
        <v>0</v>
      </c>
      <c r="G219" s="477">
        <v>-4578712.2699999996</v>
      </c>
      <c r="H219" s="477">
        <v>235577</v>
      </c>
      <c r="I219" s="470">
        <v>58</v>
      </c>
      <c r="J219" s="470">
        <v>35</v>
      </c>
      <c r="K219" s="470">
        <v>23</v>
      </c>
      <c r="L219" s="470">
        <v>58</v>
      </c>
      <c r="M219" s="470">
        <v>1</v>
      </c>
      <c r="N219" s="463" t="s">
        <v>3500</v>
      </c>
    </row>
    <row r="220" spans="1:14" x14ac:dyDescent="0.35">
      <c r="A220" s="474" t="s">
        <v>2030</v>
      </c>
      <c r="B220" s="474" t="s">
        <v>12409</v>
      </c>
      <c r="C220" s="477">
        <v>947095</v>
      </c>
      <c r="D220" s="477">
        <v>0</v>
      </c>
      <c r="E220" s="477">
        <v>939095</v>
      </c>
      <c r="F220" s="477">
        <v>0</v>
      </c>
      <c r="G220" s="477">
        <v>954095</v>
      </c>
      <c r="H220" s="477">
        <v>8000</v>
      </c>
      <c r="I220" s="470">
        <v>4</v>
      </c>
      <c r="J220" s="470">
        <v>1</v>
      </c>
      <c r="K220" s="470">
        <v>3</v>
      </c>
      <c r="L220" s="470">
        <v>10</v>
      </c>
      <c r="M220" s="470">
        <v>0</v>
      </c>
      <c r="N220" s="463" t="s">
        <v>3500</v>
      </c>
    </row>
    <row r="221" spans="1:14" x14ac:dyDescent="0.35">
      <c r="A221" s="474" t="s">
        <v>12870</v>
      </c>
      <c r="B221" s="474" t="s">
        <v>3569</v>
      </c>
      <c r="C221" s="477">
        <v>153000</v>
      </c>
      <c r="D221" s="477">
        <v>0</v>
      </c>
      <c r="E221" s="477">
        <v>152000</v>
      </c>
      <c r="F221" s="477">
        <v>0</v>
      </c>
      <c r="G221" s="477">
        <v>152000</v>
      </c>
      <c r="H221" s="477">
        <v>0</v>
      </c>
      <c r="I221" s="469">
        <v>3</v>
      </c>
      <c r="J221" s="469">
        <v>0</v>
      </c>
      <c r="K221" s="469">
        <v>3</v>
      </c>
      <c r="L221" s="469">
        <v>2</v>
      </c>
      <c r="M221" s="469">
        <v>1</v>
      </c>
      <c r="N221" s="463" t="s">
        <v>3500</v>
      </c>
    </row>
    <row r="222" spans="1:14" x14ac:dyDescent="0.35">
      <c r="A222" s="474" t="s">
        <v>1824</v>
      </c>
      <c r="B222" s="474" t="s">
        <v>8499</v>
      </c>
      <c r="C222" s="477">
        <v>66396702</v>
      </c>
      <c r="D222" s="477">
        <v>0</v>
      </c>
      <c r="E222" s="477">
        <v>33205511</v>
      </c>
      <c r="F222" s="477">
        <v>0</v>
      </c>
      <c r="G222" s="477">
        <v>25002676</v>
      </c>
      <c r="H222" s="477">
        <v>39166395</v>
      </c>
      <c r="I222" s="469">
        <v>0</v>
      </c>
      <c r="J222" s="469">
        <v>0</v>
      </c>
      <c r="K222" s="469">
        <v>0</v>
      </c>
      <c r="L222" s="469">
        <v>10</v>
      </c>
      <c r="M222" s="469">
        <v>1</v>
      </c>
      <c r="N222" s="462" t="s">
        <v>8222</v>
      </c>
    </row>
    <row r="223" spans="1:14" ht="26" x14ac:dyDescent="0.35">
      <c r="A223" s="474" t="s">
        <v>43</v>
      </c>
      <c r="B223" s="474" t="s">
        <v>3982</v>
      </c>
      <c r="C223" s="477">
        <v>5213254</v>
      </c>
      <c r="D223" s="477">
        <v>0</v>
      </c>
      <c r="E223" s="477">
        <v>18700</v>
      </c>
      <c r="F223" s="477">
        <v>0</v>
      </c>
      <c r="G223" s="477">
        <v>5094044</v>
      </c>
      <c r="H223" s="477">
        <v>10284503</v>
      </c>
      <c r="I223" s="469">
        <v>51</v>
      </c>
      <c r="J223" s="469">
        <v>12</v>
      </c>
      <c r="K223" s="469">
        <v>39</v>
      </c>
      <c r="L223" s="469">
        <v>11</v>
      </c>
      <c r="M223" s="469">
        <v>0</v>
      </c>
      <c r="N223" s="462" t="s">
        <v>3517</v>
      </c>
    </row>
    <row r="224" spans="1:14" x14ac:dyDescent="0.35">
      <c r="A224" s="474" t="s">
        <v>2363</v>
      </c>
      <c r="B224" s="474" t="s">
        <v>3942</v>
      </c>
      <c r="C224" s="477">
        <v>887705</v>
      </c>
      <c r="D224" s="477">
        <v>0</v>
      </c>
      <c r="E224" s="477">
        <v>662850</v>
      </c>
      <c r="F224" s="477">
        <v>0</v>
      </c>
      <c r="G224" s="477">
        <v>662850</v>
      </c>
      <c r="H224" s="477">
        <v>1739981</v>
      </c>
      <c r="I224" s="469">
        <v>2</v>
      </c>
      <c r="J224" s="469">
        <v>1</v>
      </c>
      <c r="K224" s="469">
        <v>1</v>
      </c>
      <c r="L224" s="469">
        <v>0</v>
      </c>
      <c r="M224" s="469">
        <v>1</v>
      </c>
      <c r="N224" s="462" t="s">
        <v>3500</v>
      </c>
    </row>
    <row r="225" spans="1:14" x14ac:dyDescent="0.35">
      <c r="A225" s="474" t="s">
        <v>3108</v>
      </c>
      <c r="B225" s="474" t="s">
        <v>2133</v>
      </c>
      <c r="C225" s="477">
        <v>0</v>
      </c>
      <c r="D225" s="477">
        <v>0</v>
      </c>
      <c r="E225" s="477">
        <v>0</v>
      </c>
      <c r="F225" s="477">
        <v>0</v>
      </c>
      <c r="G225" s="477">
        <v>0</v>
      </c>
      <c r="H225" s="477">
        <v>561846</v>
      </c>
      <c r="I225" s="469">
        <v>6</v>
      </c>
      <c r="J225" s="469">
        <v>0</v>
      </c>
      <c r="K225" s="469">
        <v>6</v>
      </c>
      <c r="L225" s="469">
        <v>0</v>
      </c>
      <c r="M225" s="469">
        <v>0</v>
      </c>
      <c r="N225" s="462" t="s">
        <v>3500</v>
      </c>
    </row>
    <row r="226" spans="1:14" x14ac:dyDescent="0.35">
      <c r="A226" s="474" t="s">
        <v>3105</v>
      </c>
      <c r="B226" s="474" t="s">
        <v>597</v>
      </c>
      <c r="C226" s="477">
        <v>8769777</v>
      </c>
      <c r="D226" s="477">
        <v>0</v>
      </c>
      <c r="E226" s="477">
        <v>7962922</v>
      </c>
      <c r="F226" s="477">
        <v>0</v>
      </c>
      <c r="G226" s="477">
        <v>7972945</v>
      </c>
      <c r="H226" s="477">
        <v>0</v>
      </c>
      <c r="I226" s="469">
        <v>2</v>
      </c>
      <c r="J226" s="469">
        <v>1</v>
      </c>
      <c r="K226" s="469">
        <v>1</v>
      </c>
      <c r="L226" s="469">
        <v>0</v>
      </c>
      <c r="M226" s="469">
        <v>0</v>
      </c>
      <c r="N226" s="462" t="s">
        <v>3517</v>
      </c>
    </row>
    <row r="227" spans="1:14" ht="26" x14ac:dyDescent="0.35">
      <c r="A227" s="474" t="s">
        <v>8376</v>
      </c>
      <c r="B227" s="474" t="s">
        <v>3843</v>
      </c>
      <c r="C227" s="477">
        <v>154566</v>
      </c>
      <c r="D227" s="477">
        <v>0</v>
      </c>
      <c r="E227" s="477">
        <v>46478</v>
      </c>
      <c r="F227" s="477">
        <v>0</v>
      </c>
      <c r="G227" s="477">
        <v>142956</v>
      </c>
      <c r="H227" s="477">
        <v>0</v>
      </c>
      <c r="I227" s="470">
        <v>12</v>
      </c>
      <c r="J227" s="470">
        <v>3</v>
      </c>
      <c r="K227" s="470">
        <v>9</v>
      </c>
      <c r="L227" s="470">
        <v>2</v>
      </c>
      <c r="M227" s="470">
        <v>1</v>
      </c>
      <c r="N227" s="463" t="s">
        <v>3500</v>
      </c>
    </row>
    <row r="228" spans="1:14" x14ac:dyDescent="0.35">
      <c r="A228" s="474" t="s">
        <v>8101</v>
      </c>
      <c r="B228" s="474" t="s">
        <v>4086</v>
      </c>
      <c r="C228" s="477">
        <v>23730</v>
      </c>
      <c r="D228" s="477">
        <v>0</v>
      </c>
      <c r="E228" s="477">
        <v>46273</v>
      </c>
      <c r="F228" s="477">
        <v>0</v>
      </c>
      <c r="G228" s="477">
        <v>81314</v>
      </c>
      <c r="H228" s="477">
        <v>-18452</v>
      </c>
      <c r="I228" s="469">
        <v>14</v>
      </c>
      <c r="J228" s="469">
        <v>2</v>
      </c>
      <c r="K228" s="469">
        <v>12</v>
      </c>
      <c r="L228" s="469">
        <v>7</v>
      </c>
      <c r="M228" s="469">
        <v>2</v>
      </c>
      <c r="N228" s="462" t="s">
        <v>3500</v>
      </c>
    </row>
    <row r="229" spans="1:14" ht="26" x14ac:dyDescent="0.35">
      <c r="A229" s="474" t="s">
        <v>3152</v>
      </c>
      <c r="B229" s="474" t="s">
        <v>8802</v>
      </c>
      <c r="C229" s="477">
        <v>0</v>
      </c>
      <c r="D229" s="477">
        <v>0</v>
      </c>
      <c r="E229" s="477">
        <v>-1644970</v>
      </c>
      <c r="F229" s="477">
        <v>0</v>
      </c>
      <c r="G229" s="477">
        <v>-1831784</v>
      </c>
      <c r="H229" s="477">
        <v>369063</v>
      </c>
      <c r="I229" s="469">
        <v>5</v>
      </c>
      <c r="J229" s="469">
        <v>5</v>
      </c>
      <c r="K229" s="469">
        <v>0</v>
      </c>
      <c r="L229" s="469">
        <v>0</v>
      </c>
      <c r="M229" s="469">
        <v>0</v>
      </c>
      <c r="N229" s="462" t="s">
        <v>3500</v>
      </c>
    </row>
    <row r="230" spans="1:14" x14ac:dyDescent="0.35">
      <c r="A230" s="474" t="s">
        <v>1874</v>
      </c>
      <c r="B230" s="474" t="s">
        <v>1872</v>
      </c>
      <c r="C230" s="479">
        <v>53572500</v>
      </c>
      <c r="D230" s="479">
        <v>0</v>
      </c>
      <c r="E230" s="479">
        <v>53572500</v>
      </c>
      <c r="F230" s="479">
        <v>0</v>
      </c>
      <c r="G230" s="479">
        <v>50093155</v>
      </c>
      <c r="H230" s="479">
        <v>9778119</v>
      </c>
      <c r="I230" s="469">
        <v>2</v>
      </c>
      <c r="J230" s="469">
        <v>2</v>
      </c>
      <c r="K230" s="469">
        <v>0</v>
      </c>
      <c r="L230" s="469">
        <v>0</v>
      </c>
      <c r="M230" s="469">
        <v>0</v>
      </c>
      <c r="N230" s="462" t="s">
        <v>4568</v>
      </c>
    </row>
    <row r="231" spans="1:14" x14ac:dyDescent="0.35">
      <c r="A231" s="474" t="s">
        <v>1439</v>
      </c>
      <c r="B231" s="474" t="s">
        <v>9732</v>
      </c>
      <c r="C231" s="477">
        <v>17369889.98</v>
      </c>
      <c r="D231" s="477">
        <v>0</v>
      </c>
      <c r="E231" s="477">
        <v>4448499</v>
      </c>
      <c r="F231" s="477">
        <v>0</v>
      </c>
      <c r="G231" s="477">
        <v>14094314.77</v>
      </c>
      <c r="H231" s="477">
        <v>8294517.7999999998</v>
      </c>
      <c r="I231" s="469">
        <v>3</v>
      </c>
      <c r="J231" s="469">
        <v>1</v>
      </c>
      <c r="K231" s="469">
        <v>2</v>
      </c>
      <c r="L231" s="469">
        <v>30</v>
      </c>
      <c r="M231" s="469">
        <v>0</v>
      </c>
      <c r="N231" s="462" t="s">
        <v>4568</v>
      </c>
    </row>
    <row r="232" spans="1:14" x14ac:dyDescent="0.35">
      <c r="A232" s="474" t="s">
        <v>270</v>
      </c>
      <c r="B232" s="474" t="s">
        <v>8315</v>
      </c>
      <c r="C232" s="477">
        <v>1131347</v>
      </c>
      <c r="D232" s="477">
        <v>0</v>
      </c>
      <c r="E232" s="477">
        <v>1131347</v>
      </c>
      <c r="F232" s="477">
        <v>0</v>
      </c>
      <c r="G232" s="477">
        <v>-4126420</v>
      </c>
      <c r="H232" s="477">
        <v>241080</v>
      </c>
      <c r="I232" s="469">
        <v>42</v>
      </c>
      <c r="J232" s="469">
        <v>15</v>
      </c>
      <c r="K232" s="469">
        <v>27</v>
      </c>
      <c r="L232" s="469">
        <v>0</v>
      </c>
      <c r="M232" s="469">
        <v>0</v>
      </c>
      <c r="N232" s="462" t="s">
        <v>3500</v>
      </c>
    </row>
    <row r="233" spans="1:14" x14ac:dyDescent="0.35">
      <c r="A233" s="474" t="s">
        <v>3026</v>
      </c>
      <c r="B233" s="474" t="s">
        <v>8302</v>
      </c>
      <c r="C233" s="477">
        <v>43000</v>
      </c>
      <c r="D233" s="477">
        <v>0</v>
      </c>
      <c r="E233" s="477">
        <v>0</v>
      </c>
      <c r="F233" s="477">
        <v>0</v>
      </c>
      <c r="G233" s="477">
        <v>-43866</v>
      </c>
      <c r="H233" s="477">
        <v>35967</v>
      </c>
      <c r="I233" s="469">
        <v>2</v>
      </c>
      <c r="J233" s="469">
        <v>1</v>
      </c>
      <c r="K233" s="469">
        <v>1</v>
      </c>
      <c r="L233" s="469">
        <v>0</v>
      </c>
      <c r="M233" s="469">
        <v>0</v>
      </c>
      <c r="N233" s="462" t="s">
        <v>3500</v>
      </c>
    </row>
    <row r="234" spans="1:14" x14ac:dyDescent="0.35">
      <c r="A234" s="474" t="s">
        <v>3130</v>
      </c>
      <c r="B234" s="474" t="s">
        <v>3995</v>
      </c>
      <c r="C234" s="477">
        <v>427576892.75</v>
      </c>
      <c r="D234" s="477">
        <v>0</v>
      </c>
      <c r="E234" s="477">
        <v>46698680.990000002</v>
      </c>
      <c r="F234" s="477">
        <v>0</v>
      </c>
      <c r="G234" s="477">
        <v>78818542.359999999</v>
      </c>
      <c r="H234" s="477"/>
      <c r="I234" s="469"/>
      <c r="J234" s="469"/>
      <c r="K234" s="469"/>
      <c r="L234" s="469"/>
      <c r="M234" s="469"/>
      <c r="N234" s="462"/>
    </row>
    <row r="235" spans="1:14" x14ac:dyDescent="0.35">
      <c r="A235" s="474" t="s">
        <v>8105</v>
      </c>
      <c r="B235" s="474" t="s">
        <v>12744</v>
      </c>
      <c r="C235" s="477">
        <v>1850925</v>
      </c>
      <c r="D235" s="477">
        <v>0</v>
      </c>
      <c r="E235" s="477">
        <v>1567274.7</v>
      </c>
      <c r="F235" s="477">
        <v>0</v>
      </c>
      <c r="G235" s="477">
        <v>1710697.49</v>
      </c>
      <c r="H235" s="477">
        <v>197158.16</v>
      </c>
      <c r="I235" s="469">
        <v>6</v>
      </c>
      <c r="J235" s="469">
        <v>2</v>
      </c>
      <c r="K235" s="469">
        <v>4</v>
      </c>
      <c r="L235" s="469">
        <v>6</v>
      </c>
      <c r="M235" s="469">
        <v>0</v>
      </c>
      <c r="N235" s="462" t="s">
        <v>3500</v>
      </c>
    </row>
    <row r="236" spans="1:14" x14ac:dyDescent="0.35">
      <c r="A236" s="474" t="s">
        <v>3019</v>
      </c>
      <c r="B236" s="474" t="s">
        <v>12418</v>
      </c>
      <c r="C236" s="477">
        <v>0</v>
      </c>
      <c r="D236" s="477">
        <v>0</v>
      </c>
      <c r="E236" s="477">
        <v>0</v>
      </c>
      <c r="F236" s="477">
        <v>0</v>
      </c>
      <c r="G236" s="477">
        <v>0</v>
      </c>
      <c r="H236" s="477">
        <v>0</v>
      </c>
      <c r="I236" s="469">
        <v>4</v>
      </c>
      <c r="J236" s="469">
        <v>3</v>
      </c>
      <c r="K236" s="469">
        <v>1</v>
      </c>
      <c r="L236" s="469">
        <v>0</v>
      </c>
      <c r="M236" s="469">
        <v>1</v>
      </c>
      <c r="N236" s="462" t="s">
        <v>3517</v>
      </c>
    </row>
    <row r="237" spans="1:14" ht="26" x14ac:dyDescent="0.35">
      <c r="A237" s="474" t="s">
        <v>3020</v>
      </c>
      <c r="B237" s="474" t="s">
        <v>13035</v>
      </c>
      <c r="C237" s="477">
        <v>948000</v>
      </c>
      <c r="D237" s="477">
        <v>0</v>
      </c>
      <c r="E237" s="477">
        <v>700275</v>
      </c>
      <c r="F237" s="477">
        <v>0</v>
      </c>
      <c r="G237" s="477">
        <v>-1097150</v>
      </c>
      <c r="H237" s="477">
        <v>608850</v>
      </c>
      <c r="I237" s="469">
        <v>3</v>
      </c>
      <c r="J237" s="469">
        <v>1</v>
      </c>
      <c r="K237" s="469">
        <v>2</v>
      </c>
      <c r="L237" s="469">
        <v>0</v>
      </c>
      <c r="M237" s="469">
        <v>0</v>
      </c>
      <c r="N237" s="462" t="s">
        <v>3500</v>
      </c>
    </row>
    <row r="238" spans="1:14" x14ac:dyDescent="0.35">
      <c r="A238" s="474" t="s">
        <v>1970</v>
      </c>
      <c r="B238" s="474" t="s">
        <v>4193</v>
      </c>
      <c r="C238" s="477">
        <v>26447437</v>
      </c>
      <c r="D238" s="477">
        <v>0</v>
      </c>
      <c r="E238" s="477">
        <v>12225471.109999999</v>
      </c>
      <c r="F238" s="477">
        <v>0</v>
      </c>
      <c r="G238" s="477">
        <v>-23645039</v>
      </c>
      <c r="H238" s="477">
        <v>1993778</v>
      </c>
      <c r="I238" s="469">
        <v>0</v>
      </c>
      <c r="J238" s="469">
        <v>0</v>
      </c>
      <c r="K238" s="469">
        <v>0</v>
      </c>
      <c r="L238" s="469">
        <v>0</v>
      </c>
      <c r="M238" s="469">
        <v>0</v>
      </c>
      <c r="N238" s="462" t="s">
        <v>8222</v>
      </c>
    </row>
    <row r="239" spans="1:14" ht="26" x14ac:dyDescent="0.35">
      <c r="A239" s="474" t="s">
        <v>1082</v>
      </c>
      <c r="B239" s="474" t="s">
        <v>3897</v>
      </c>
      <c r="C239" s="477">
        <v>2350000</v>
      </c>
      <c r="D239" s="477">
        <v>0</v>
      </c>
      <c r="E239" s="477">
        <v>1785058</v>
      </c>
      <c r="F239" s="477">
        <v>0</v>
      </c>
      <c r="G239" s="477">
        <v>2310463</v>
      </c>
      <c r="H239" s="477">
        <v>68588</v>
      </c>
      <c r="I239" s="469">
        <v>3</v>
      </c>
      <c r="J239" s="469">
        <v>1</v>
      </c>
      <c r="K239" s="469">
        <v>2</v>
      </c>
      <c r="L239" s="469">
        <v>0</v>
      </c>
      <c r="M239" s="469">
        <v>0</v>
      </c>
      <c r="N239" s="462" t="s">
        <v>3500</v>
      </c>
    </row>
    <row r="240" spans="1:14" ht="26" x14ac:dyDescent="0.35">
      <c r="A240" s="474" t="s">
        <v>8106</v>
      </c>
      <c r="B240" s="474" t="s">
        <v>3875</v>
      </c>
      <c r="C240" s="477">
        <v>778050</v>
      </c>
      <c r="D240" s="477">
        <v>0</v>
      </c>
      <c r="E240" s="477">
        <v>30000</v>
      </c>
      <c r="F240" s="477">
        <v>0</v>
      </c>
      <c r="G240" s="477">
        <v>739771</v>
      </c>
      <c r="H240" s="477">
        <v>86718</v>
      </c>
      <c r="I240" s="469">
        <v>37</v>
      </c>
      <c r="J240" s="469">
        <v>11</v>
      </c>
      <c r="K240" s="469">
        <v>26</v>
      </c>
      <c r="L240" s="469">
        <v>23</v>
      </c>
      <c r="M240" s="469">
        <v>1</v>
      </c>
      <c r="N240" s="462" t="s">
        <v>3500</v>
      </c>
    </row>
    <row r="241" spans="1:14" ht="26" x14ac:dyDescent="0.35">
      <c r="A241" s="474" t="s">
        <v>2392</v>
      </c>
      <c r="B241" s="474" t="s">
        <v>3688</v>
      </c>
      <c r="C241" s="477">
        <v>0</v>
      </c>
      <c r="D241" s="477">
        <v>-700825.56</v>
      </c>
      <c r="E241" s="477">
        <v>0</v>
      </c>
      <c r="F241" s="477">
        <v>-700825.56</v>
      </c>
      <c r="G241" s="477">
        <v>0</v>
      </c>
      <c r="H241" s="477">
        <v>0</v>
      </c>
      <c r="I241" s="469">
        <v>17</v>
      </c>
      <c r="J241" s="469">
        <v>5</v>
      </c>
      <c r="K241" s="469">
        <v>12</v>
      </c>
      <c r="L241" s="469">
        <v>0</v>
      </c>
      <c r="M241" s="469">
        <v>1</v>
      </c>
      <c r="N241" s="463" t="s">
        <v>3500</v>
      </c>
    </row>
    <row r="242" spans="1:14" ht="26" x14ac:dyDescent="0.35">
      <c r="A242" s="474" t="s">
        <v>3759</v>
      </c>
      <c r="B242" s="474" t="s">
        <v>3985</v>
      </c>
      <c r="C242" s="477">
        <v>1461438</v>
      </c>
      <c r="D242" s="477">
        <v>0</v>
      </c>
      <c r="E242" s="477">
        <v>984298</v>
      </c>
      <c r="F242" s="477">
        <v>0</v>
      </c>
      <c r="G242" s="477">
        <v>1387940</v>
      </c>
      <c r="H242" s="477">
        <v>73499</v>
      </c>
      <c r="I242" s="470">
        <v>3</v>
      </c>
      <c r="J242" s="470">
        <v>2</v>
      </c>
      <c r="K242" s="470">
        <v>1</v>
      </c>
      <c r="L242" s="470">
        <v>6</v>
      </c>
      <c r="M242" s="470">
        <v>0</v>
      </c>
      <c r="N242" s="463" t="s">
        <v>3500</v>
      </c>
    </row>
    <row r="243" spans="1:14" x14ac:dyDescent="0.35">
      <c r="A243" s="474" t="s">
        <v>127</v>
      </c>
      <c r="B243" s="474" t="s">
        <v>8501</v>
      </c>
      <c r="C243" s="477">
        <v>118759098</v>
      </c>
      <c r="D243" s="477">
        <v>0</v>
      </c>
      <c r="E243" s="477">
        <v>67884587</v>
      </c>
      <c r="F243" s="477">
        <v>0</v>
      </c>
      <c r="G243" s="477">
        <v>-136043784</v>
      </c>
      <c r="H243" s="477">
        <v>62752675</v>
      </c>
      <c r="I243" s="469">
        <v>10</v>
      </c>
      <c r="J243" s="469">
        <v>3</v>
      </c>
      <c r="K243" s="469">
        <v>7</v>
      </c>
      <c r="L243" s="469">
        <v>9</v>
      </c>
      <c r="M243" s="469">
        <v>1</v>
      </c>
      <c r="N243" s="462" t="s">
        <v>8222</v>
      </c>
    </row>
    <row r="244" spans="1:14" x14ac:dyDescent="0.35">
      <c r="A244" s="474" t="s">
        <v>1086</v>
      </c>
      <c r="B244" s="474" t="s">
        <v>9735</v>
      </c>
      <c r="C244" s="477">
        <v>12012529</v>
      </c>
      <c r="D244" s="477">
        <v>0</v>
      </c>
      <c r="E244" s="477">
        <v>1365296</v>
      </c>
      <c r="F244" s="477">
        <v>0</v>
      </c>
      <c r="G244" s="477">
        <v>11927116</v>
      </c>
      <c r="H244" s="477">
        <v>29604523</v>
      </c>
      <c r="I244" s="469">
        <v>5</v>
      </c>
      <c r="J244" s="469">
        <v>0</v>
      </c>
      <c r="K244" s="469">
        <v>5</v>
      </c>
      <c r="L244" s="469">
        <v>0</v>
      </c>
      <c r="M244" s="469">
        <v>0</v>
      </c>
      <c r="N244" s="462" t="s">
        <v>3517</v>
      </c>
    </row>
    <row r="245" spans="1:14" ht="42" x14ac:dyDescent="0.35">
      <c r="A245" s="474" t="s">
        <v>16757</v>
      </c>
      <c r="B245" s="474" t="s">
        <v>12911</v>
      </c>
      <c r="C245" s="477">
        <v>149067456</v>
      </c>
      <c r="D245" s="477">
        <v>0</v>
      </c>
      <c r="E245" s="477">
        <v>149067456</v>
      </c>
      <c r="F245" s="477">
        <v>0</v>
      </c>
      <c r="G245" s="477">
        <v>161489801</v>
      </c>
      <c r="H245" s="477">
        <v>1360928264</v>
      </c>
      <c r="I245" s="470">
        <v>0</v>
      </c>
      <c r="J245" s="470">
        <v>0</v>
      </c>
      <c r="K245" s="470">
        <v>0</v>
      </c>
      <c r="L245" s="470">
        <v>61</v>
      </c>
      <c r="M245" s="470">
        <v>26</v>
      </c>
      <c r="N245" s="463" t="s">
        <v>4568</v>
      </c>
    </row>
    <row r="246" spans="1:14" ht="26" x14ac:dyDescent="0.35">
      <c r="A246" s="474" t="s">
        <v>3496</v>
      </c>
      <c r="B246" s="474" t="s">
        <v>12813</v>
      </c>
      <c r="C246" s="477">
        <v>512213</v>
      </c>
      <c r="D246" s="477">
        <v>0</v>
      </c>
      <c r="E246" s="477">
        <v>0</v>
      </c>
      <c r="F246" s="477">
        <v>0</v>
      </c>
      <c r="G246" s="477">
        <v>43425</v>
      </c>
      <c r="H246" s="477">
        <v>469431</v>
      </c>
      <c r="I246" s="469">
        <v>3</v>
      </c>
      <c r="J246" s="469">
        <v>0</v>
      </c>
      <c r="K246" s="469">
        <v>3</v>
      </c>
      <c r="L246" s="469">
        <v>4</v>
      </c>
      <c r="M246" s="469">
        <v>1</v>
      </c>
      <c r="N246" s="462" t="s">
        <v>3500</v>
      </c>
    </row>
    <row r="247" spans="1:14" ht="26" x14ac:dyDescent="0.35">
      <c r="A247" s="474" t="s">
        <v>2949</v>
      </c>
      <c r="B247" s="474" t="s">
        <v>2122</v>
      </c>
      <c r="C247" s="477">
        <v>19235034</v>
      </c>
      <c r="D247" s="477">
        <v>0</v>
      </c>
      <c r="E247" s="477">
        <v>8371418</v>
      </c>
      <c r="F247" s="477">
        <v>0</v>
      </c>
      <c r="G247" s="477">
        <v>19159638</v>
      </c>
      <c r="H247" s="477"/>
      <c r="I247" s="469"/>
      <c r="J247" s="469"/>
      <c r="K247" s="469"/>
      <c r="L247" s="469"/>
      <c r="M247" s="469"/>
      <c r="N247" s="462"/>
    </row>
    <row r="248" spans="1:14" x14ac:dyDescent="0.35">
      <c r="A248" s="474" t="s">
        <v>5089</v>
      </c>
      <c r="B248" s="474" t="s">
        <v>13075</v>
      </c>
      <c r="C248" s="477">
        <v>1884054</v>
      </c>
      <c r="D248" s="477">
        <v>0</v>
      </c>
      <c r="E248" s="477">
        <v>-7125288.9100000001</v>
      </c>
      <c r="F248" s="477">
        <v>0</v>
      </c>
      <c r="G248" s="477">
        <v>-13102798.92</v>
      </c>
      <c r="H248" s="477">
        <v>1265</v>
      </c>
      <c r="I248" s="469">
        <v>68</v>
      </c>
      <c r="J248" s="469">
        <v>48</v>
      </c>
      <c r="K248" s="469">
        <v>20</v>
      </c>
      <c r="L248" s="469">
        <v>68</v>
      </c>
      <c r="M248" s="469">
        <v>0</v>
      </c>
      <c r="N248" s="463" t="s">
        <v>3500</v>
      </c>
    </row>
    <row r="249" spans="1:14" x14ac:dyDescent="0.35">
      <c r="A249" s="474" t="s">
        <v>3081</v>
      </c>
      <c r="B249" s="474" t="s">
        <v>3893</v>
      </c>
      <c r="C249" s="477">
        <v>1438255</v>
      </c>
      <c r="D249" s="477">
        <v>0</v>
      </c>
      <c r="E249" s="477">
        <v>1311313</v>
      </c>
      <c r="F249" s="477">
        <v>0</v>
      </c>
      <c r="G249" s="477">
        <v>13113131</v>
      </c>
      <c r="H249" s="477">
        <v>316883</v>
      </c>
      <c r="I249" s="469">
        <v>14</v>
      </c>
      <c r="J249" s="469">
        <v>6</v>
      </c>
      <c r="K249" s="469">
        <v>9</v>
      </c>
      <c r="L249" s="469">
        <v>14</v>
      </c>
      <c r="M249" s="469">
        <v>0</v>
      </c>
      <c r="N249" s="463" t="s">
        <v>3500</v>
      </c>
    </row>
    <row r="250" spans="1:14" ht="26" x14ac:dyDescent="0.35">
      <c r="A250" s="474" t="s">
        <v>3234</v>
      </c>
      <c r="B250" s="474" t="s">
        <v>4045</v>
      </c>
      <c r="C250" s="477">
        <v>0</v>
      </c>
      <c r="D250" s="477">
        <v>0</v>
      </c>
      <c r="E250" s="477">
        <v>-302000</v>
      </c>
      <c r="F250" s="477">
        <v>0</v>
      </c>
      <c r="G250" s="477">
        <v>-345000</v>
      </c>
      <c r="H250" s="477">
        <v>1935405</v>
      </c>
      <c r="I250" s="469">
        <v>7</v>
      </c>
      <c r="J250" s="469">
        <v>7</v>
      </c>
      <c r="K250" s="469">
        <v>0</v>
      </c>
      <c r="L250" s="469">
        <v>4</v>
      </c>
      <c r="M250" s="469">
        <v>0</v>
      </c>
      <c r="N250" s="462" t="s">
        <v>3500</v>
      </c>
    </row>
    <row r="251" spans="1:14" ht="26" x14ac:dyDescent="0.35">
      <c r="A251" s="474" t="s">
        <v>4993</v>
      </c>
      <c r="B251" s="474" t="s">
        <v>2208</v>
      </c>
      <c r="C251" s="477">
        <v>6432648</v>
      </c>
      <c r="D251" s="477">
        <v>0</v>
      </c>
      <c r="E251" s="477">
        <v>782720</v>
      </c>
      <c r="F251" s="477">
        <v>0</v>
      </c>
      <c r="G251" s="477">
        <v>3786801</v>
      </c>
      <c r="H251" s="477">
        <v>18079477</v>
      </c>
      <c r="I251" s="469">
        <v>3</v>
      </c>
      <c r="J251" s="469">
        <v>1</v>
      </c>
      <c r="K251" s="469">
        <v>2</v>
      </c>
      <c r="L251" s="469">
        <v>4</v>
      </c>
      <c r="M251" s="469">
        <v>1</v>
      </c>
      <c r="N251" s="462" t="s">
        <v>3517</v>
      </c>
    </row>
    <row r="252" spans="1:14" x14ac:dyDescent="0.35">
      <c r="A252" s="475" t="s">
        <v>1161</v>
      </c>
      <c r="B252" s="475" t="s">
        <v>8242</v>
      </c>
      <c r="C252" s="478">
        <v>58817</v>
      </c>
      <c r="D252" s="478">
        <v>0</v>
      </c>
      <c r="E252" s="478">
        <v>14157.78</v>
      </c>
      <c r="F252" s="478">
        <v>0</v>
      </c>
      <c r="G252" s="478">
        <v>-97656.36</v>
      </c>
      <c r="H252" s="478">
        <v>-51163372</v>
      </c>
      <c r="I252" s="471">
        <v>0</v>
      </c>
      <c r="J252" s="471">
        <v>0</v>
      </c>
      <c r="K252" s="471">
        <v>0</v>
      </c>
      <c r="L252" s="471">
        <v>52</v>
      </c>
      <c r="M252" s="471">
        <v>1</v>
      </c>
      <c r="N252" s="466" t="s">
        <v>3500</v>
      </c>
    </row>
    <row r="253" spans="1:14" x14ac:dyDescent="0.35">
      <c r="A253" s="474" t="s">
        <v>1046</v>
      </c>
      <c r="B253" s="474" t="s">
        <v>3907</v>
      </c>
      <c r="C253" s="477">
        <v>151665000</v>
      </c>
      <c r="D253" s="477">
        <v>0</v>
      </c>
      <c r="E253" s="477">
        <v>166348000</v>
      </c>
      <c r="F253" s="477">
        <v>0</v>
      </c>
      <c r="G253" s="477">
        <v>166348000</v>
      </c>
      <c r="H253" s="477">
        <v>62208000</v>
      </c>
      <c r="I253" s="469">
        <v>0</v>
      </c>
      <c r="J253" s="469">
        <v>0</v>
      </c>
      <c r="K253" s="469">
        <v>0</v>
      </c>
      <c r="L253" s="469" t="s">
        <v>11843</v>
      </c>
      <c r="M253" s="469">
        <v>0</v>
      </c>
      <c r="N253" s="462" t="s">
        <v>8222</v>
      </c>
    </row>
    <row r="254" spans="1:14" x14ac:dyDescent="0.35">
      <c r="A254" s="474" t="s">
        <v>2288</v>
      </c>
      <c r="B254" s="474" t="s">
        <v>8291</v>
      </c>
      <c r="C254" s="477">
        <v>0</v>
      </c>
      <c r="D254" s="477">
        <v>0</v>
      </c>
      <c r="E254" s="477">
        <v>0</v>
      </c>
      <c r="F254" s="477">
        <v>0</v>
      </c>
      <c r="G254" s="477">
        <v>7282199</v>
      </c>
      <c r="H254" s="477">
        <v>1737666</v>
      </c>
      <c r="I254" s="469">
        <v>3</v>
      </c>
      <c r="J254" s="469">
        <v>1</v>
      </c>
      <c r="K254" s="469">
        <v>2</v>
      </c>
      <c r="L254" s="469">
        <v>0</v>
      </c>
      <c r="M254" s="469">
        <v>0</v>
      </c>
      <c r="N254" s="462" t="s">
        <v>3500</v>
      </c>
    </row>
    <row r="255" spans="1:14" x14ac:dyDescent="0.35">
      <c r="A255" s="475" t="s">
        <v>691</v>
      </c>
      <c r="B255" s="475" t="s">
        <v>8660</v>
      </c>
      <c r="C255" s="478">
        <v>295398115</v>
      </c>
      <c r="D255" s="478">
        <v>0</v>
      </c>
      <c r="E255" s="478">
        <v>292065078</v>
      </c>
      <c r="F255" s="478">
        <v>0</v>
      </c>
      <c r="G255" s="478">
        <v>292863768</v>
      </c>
      <c r="H255" s="478">
        <v>143983606</v>
      </c>
      <c r="I255" s="471">
        <v>7</v>
      </c>
      <c r="J255" s="471">
        <v>5</v>
      </c>
      <c r="K255" s="471">
        <v>2</v>
      </c>
      <c r="L255" s="471">
        <v>2212</v>
      </c>
      <c r="M255" s="471">
        <v>0</v>
      </c>
      <c r="N255" s="466" t="s">
        <v>8222</v>
      </c>
    </row>
    <row r="256" spans="1:14" x14ac:dyDescent="0.35">
      <c r="A256" s="474" t="s">
        <v>1230</v>
      </c>
      <c r="B256" s="474" t="s">
        <v>15240</v>
      </c>
      <c r="C256" s="477">
        <v>3934067</v>
      </c>
      <c r="D256" s="477">
        <v>0</v>
      </c>
      <c r="E256" s="477">
        <v>2981032</v>
      </c>
      <c r="F256" s="477">
        <v>0</v>
      </c>
      <c r="G256" s="477">
        <v>-4273674</v>
      </c>
      <c r="H256" s="477">
        <v>1266067</v>
      </c>
      <c r="I256" s="469">
        <v>2</v>
      </c>
      <c r="J256" s="469">
        <v>2</v>
      </c>
      <c r="K256" s="469">
        <v>0</v>
      </c>
      <c r="L256" s="469">
        <v>16</v>
      </c>
      <c r="M256" s="469">
        <v>0</v>
      </c>
      <c r="N256" s="462" t="s">
        <v>3517</v>
      </c>
    </row>
    <row r="257" spans="1:14" ht="26" x14ac:dyDescent="0.35">
      <c r="A257" s="474" t="s">
        <v>3214</v>
      </c>
      <c r="B257" s="474" t="s">
        <v>3937</v>
      </c>
      <c r="C257" s="477">
        <v>17155804</v>
      </c>
      <c r="D257" s="477">
        <v>0</v>
      </c>
      <c r="E257" s="477">
        <v>3945905</v>
      </c>
      <c r="F257" s="477">
        <v>0</v>
      </c>
      <c r="G257" s="477">
        <v>7090738</v>
      </c>
      <c r="H257" s="477">
        <v>10115442</v>
      </c>
      <c r="I257" s="469">
        <v>1</v>
      </c>
      <c r="J257" s="469">
        <v>0</v>
      </c>
      <c r="K257" s="469">
        <v>1</v>
      </c>
      <c r="L257" s="469">
        <v>4</v>
      </c>
      <c r="M257" s="469">
        <v>1</v>
      </c>
      <c r="N257" s="462" t="s">
        <v>3500</v>
      </c>
    </row>
    <row r="258" spans="1:14" x14ac:dyDescent="0.35">
      <c r="A258" s="474" t="s">
        <v>3158</v>
      </c>
      <c r="B258" s="474" t="s">
        <v>4000</v>
      </c>
      <c r="C258" s="477">
        <v>3009546</v>
      </c>
      <c r="D258" s="477">
        <v>0</v>
      </c>
      <c r="E258" s="477">
        <v>62268</v>
      </c>
      <c r="F258" s="477">
        <v>0</v>
      </c>
      <c r="G258" s="477">
        <v>2078817</v>
      </c>
      <c r="H258" s="477">
        <v>3923677</v>
      </c>
      <c r="I258" s="469">
        <v>89</v>
      </c>
      <c r="J258" s="469">
        <v>23</v>
      </c>
      <c r="K258" s="469">
        <v>66</v>
      </c>
      <c r="L258" s="469">
        <v>3</v>
      </c>
      <c r="M258" s="469">
        <v>0</v>
      </c>
      <c r="N258" s="462" t="s">
        <v>3500</v>
      </c>
    </row>
    <row r="259" spans="1:14" x14ac:dyDescent="0.35">
      <c r="A259" s="474" t="s">
        <v>3178</v>
      </c>
      <c r="B259" s="474" t="s">
        <v>3815</v>
      </c>
      <c r="C259" s="477">
        <v>1471054</v>
      </c>
      <c r="D259" s="477">
        <v>0</v>
      </c>
      <c r="E259" s="477">
        <v>0</v>
      </c>
      <c r="F259" s="477">
        <v>0</v>
      </c>
      <c r="G259" s="477">
        <v>1160429</v>
      </c>
      <c r="H259" s="477">
        <v>861561</v>
      </c>
      <c r="I259" s="469">
        <v>60</v>
      </c>
      <c r="J259" s="469">
        <v>20</v>
      </c>
      <c r="K259" s="469">
        <v>40</v>
      </c>
      <c r="L259" s="469">
        <v>6</v>
      </c>
      <c r="M259" s="469">
        <v>3</v>
      </c>
      <c r="N259" s="462" t="s">
        <v>3500</v>
      </c>
    </row>
    <row r="260" spans="1:14" x14ac:dyDescent="0.35">
      <c r="A260" s="474" t="s">
        <v>893</v>
      </c>
      <c r="B260" s="474" t="s">
        <v>3913</v>
      </c>
      <c r="C260" s="477">
        <v>21125000</v>
      </c>
      <c r="D260" s="477">
        <v>0</v>
      </c>
      <c r="E260" s="477">
        <v>27278000</v>
      </c>
      <c r="F260" s="477">
        <v>0</v>
      </c>
      <c r="G260" s="477">
        <v>28389000</v>
      </c>
      <c r="H260" s="477"/>
      <c r="I260" s="469"/>
      <c r="J260" s="469"/>
      <c r="K260" s="469"/>
      <c r="L260" s="469"/>
      <c r="M260" s="469"/>
      <c r="N260" s="462"/>
    </row>
    <row r="261" spans="1:14" x14ac:dyDescent="0.35">
      <c r="A261" s="474" t="s">
        <v>3185</v>
      </c>
      <c r="B261" s="474" t="s">
        <v>8857</v>
      </c>
      <c r="C261" s="477">
        <v>5890000</v>
      </c>
      <c r="D261" s="477">
        <v>0</v>
      </c>
      <c r="E261" s="477">
        <v>4908479</v>
      </c>
      <c r="F261" s="477">
        <v>0</v>
      </c>
      <c r="G261" s="477">
        <v>6734893</v>
      </c>
      <c r="H261" s="477">
        <v>861062</v>
      </c>
      <c r="I261" s="470">
        <v>3</v>
      </c>
      <c r="J261" s="470">
        <v>2</v>
      </c>
      <c r="K261" s="470">
        <v>1</v>
      </c>
      <c r="L261" s="470">
        <v>45</v>
      </c>
      <c r="M261" s="470">
        <v>1</v>
      </c>
      <c r="N261" s="463" t="s">
        <v>3517</v>
      </c>
    </row>
    <row r="262" spans="1:14" x14ac:dyDescent="0.35">
      <c r="A262" s="474" t="s">
        <v>8414</v>
      </c>
      <c r="B262" s="474" t="s">
        <v>8200</v>
      </c>
      <c r="C262" s="477">
        <v>2004187</v>
      </c>
      <c r="D262" s="477">
        <v>0</v>
      </c>
      <c r="E262" s="477">
        <v>1898131</v>
      </c>
      <c r="F262" s="477">
        <v>0</v>
      </c>
      <c r="G262" s="477">
        <v>200187</v>
      </c>
      <c r="H262" s="477">
        <v>0</v>
      </c>
      <c r="I262" s="469">
        <v>5</v>
      </c>
      <c r="J262" s="469">
        <v>2</v>
      </c>
      <c r="K262" s="469">
        <v>3</v>
      </c>
      <c r="L262" s="469">
        <v>30</v>
      </c>
      <c r="M262" s="469">
        <v>0</v>
      </c>
      <c r="N262" s="462" t="s">
        <v>3500</v>
      </c>
    </row>
    <row r="263" spans="1:14" x14ac:dyDescent="0.35">
      <c r="A263" s="474" t="s">
        <v>1668</v>
      </c>
      <c r="B263" s="474" t="s">
        <v>3839</v>
      </c>
      <c r="C263" s="477">
        <v>8060631</v>
      </c>
      <c r="D263" s="477">
        <v>0</v>
      </c>
      <c r="E263" s="477">
        <v>811565</v>
      </c>
      <c r="F263" s="477">
        <v>0</v>
      </c>
      <c r="G263" s="477">
        <v>5970902</v>
      </c>
      <c r="H263" s="477">
        <v>5227915</v>
      </c>
      <c r="I263" s="470">
        <v>24</v>
      </c>
      <c r="J263" s="470">
        <v>8</v>
      </c>
      <c r="K263" s="470">
        <v>16</v>
      </c>
      <c r="L263" s="470">
        <v>0</v>
      </c>
      <c r="M263" s="470">
        <v>0</v>
      </c>
      <c r="N263" s="463" t="s">
        <v>3517</v>
      </c>
    </row>
    <row r="264" spans="1:14" x14ac:dyDescent="0.35">
      <c r="A264" s="474" t="s">
        <v>55</v>
      </c>
      <c r="B264" s="474" t="s">
        <v>4087</v>
      </c>
      <c r="C264" s="477">
        <v>23097000</v>
      </c>
      <c r="D264" s="477">
        <v>0</v>
      </c>
      <c r="E264" s="477">
        <v>13989000</v>
      </c>
      <c r="F264" s="477">
        <v>0</v>
      </c>
      <c r="G264" s="477">
        <v>16912000</v>
      </c>
      <c r="H264" s="477">
        <v>22905000</v>
      </c>
      <c r="I264" s="470">
        <v>7</v>
      </c>
      <c r="J264" s="470">
        <v>6</v>
      </c>
      <c r="K264" s="470">
        <v>1</v>
      </c>
      <c r="L264" s="470">
        <v>0</v>
      </c>
      <c r="M264" s="470">
        <v>0</v>
      </c>
      <c r="N264" s="463" t="s">
        <v>4568</v>
      </c>
    </row>
    <row r="265" spans="1:14" ht="26" x14ac:dyDescent="0.35">
      <c r="A265" s="474" t="s">
        <v>8124</v>
      </c>
      <c r="B265" s="474" t="s">
        <v>3928</v>
      </c>
      <c r="C265" s="477">
        <v>547047</v>
      </c>
      <c r="D265" s="477">
        <v>460706</v>
      </c>
      <c r="E265" s="477">
        <v>547047</v>
      </c>
      <c r="F265" s="477">
        <v>460706</v>
      </c>
      <c r="G265" s="477">
        <v>547047</v>
      </c>
      <c r="H265" s="477">
        <v>539932</v>
      </c>
      <c r="I265" s="470">
        <v>3</v>
      </c>
      <c r="J265" s="470">
        <v>2</v>
      </c>
      <c r="K265" s="470">
        <v>1</v>
      </c>
      <c r="L265" s="470">
        <v>0</v>
      </c>
      <c r="M265" s="470">
        <v>0</v>
      </c>
      <c r="N265" s="463" t="s">
        <v>3500</v>
      </c>
    </row>
    <row r="266" spans="1:14" ht="26" x14ac:dyDescent="0.35">
      <c r="A266" s="474" t="s">
        <v>2554</v>
      </c>
      <c r="B266" s="474" t="s">
        <v>8210</v>
      </c>
      <c r="C266" s="477">
        <v>25199009</v>
      </c>
      <c r="D266" s="477">
        <v>0</v>
      </c>
      <c r="E266" s="477">
        <v>-599689</v>
      </c>
      <c r="F266" s="477">
        <v>0</v>
      </c>
      <c r="G266" s="477">
        <v>2111713</v>
      </c>
      <c r="H266" s="477">
        <v>131828166</v>
      </c>
      <c r="I266" s="469">
        <v>2</v>
      </c>
      <c r="J266" s="469">
        <v>1</v>
      </c>
      <c r="K266" s="469">
        <v>1</v>
      </c>
      <c r="L266" s="469">
        <v>2</v>
      </c>
      <c r="M266" s="469">
        <v>0</v>
      </c>
      <c r="N266" s="462" t="s">
        <v>8222</v>
      </c>
    </row>
    <row r="267" spans="1:14" x14ac:dyDescent="0.35">
      <c r="A267" s="474" t="s">
        <v>14919</v>
      </c>
      <c r="B267" s="474" t="s">
        <v>14918</v>
      </c>
      <c r="C267" s="477">
        <v>20400</v>
      </c>
      <c r="D267" s="477">
        <v>0</v>
      </c>
      <c r="E267" s="477">
        <v>0</v>
      </c>
      <c r="F267" s="477">
        <v>0</v>
      </c>
      <c r="G267" s="477">
        <v>-281779</v>
      </c>
      <c r="H267" s="477">
        <v>126583</v>
      </c>
      <c r="I267" s="469">
        <v>4</v>
      </c>
      <c r="J267" s="469">
        <v>1</v>
      </c>
      <c r="K267" s="469">
        <v>3</v>
      </c>
      <c r="L267" s="469">
        <v>5</v>
      </c>
      <c r="M267" s="469">
        <v>1</v>
      </c>
      <c r="N267" s="462" t="s">
        <v>3500</v>
      </c>
    </row>
    <row r="268" spans="1:14" ht="26" x14ac:dyDescent="0.35">
      <c r="A268" s="474" t="s">
        <v>1442</v>
      </c>
      <c r="B268" s="474" t="s">
        <v>1424</v>
      </c>
      <c r="C268" s="477">
        <v>852000</v>
      </c>
      <c r="D268" s="477">
        <v>0</v>
      </c>
      <c r="E268" s="477">
        <v>-1558000</v>
      </c>
      <c r="F268" s="477">
        <v>0</v>
      </c>
      <c r="G268" s="477">
        <v>-1993000</v>
      </c>
      <c r="H268" s="477">
        <v>2654000</v>
      </c>
      <c r="I268" s="469">
        <v>7</v>
      </c>
      <c r="J268" s="469">
        <v>4</v>
      </c>
      <c r="K268" s="469">
        <v>3</v>
      </c>
      <c r="L268" s="469">
        <v>0</v>
      </c>
      <c r="M268" s="469">
        <v>0</v>
      </c>
      <c r="N268" s="462" t="s">
        <v>3500</v>
      </c>
    </row>
    <row r="269" spans="1:14" ht="26" x14ac:dyDescent="0.35">
      <c r="A269" s="474" t="s">
        <v>8681</v>
      </c>
      <c r="B269" s="474" t="s">
        <v>3960</v>
      </c>
      <c r="C269" s="477">
        <v>22184641</v>
      </c>
      <c r="D269" s="477">
        <v>0</v>
      </c>
      <c r="E269" s="477">
        <v>19021358</v>
      </c>
      <c r="F269" s="477">
        <v>0</v>
      </c>
      <c r="G269" s="477">
        <v>14086200</v>
      </c>
      <c r="H269" s="477">
        <v>175001160</v>
      </c>
      <c r="I269" s="469">
        <v>680</v>
      </c>
      <c r="J269" s="469">
        <v>180</v>
      </c>
      <c r="K269" s="469">
        <v>500</v>
      </c>
      <c r="L269" s="469">
        <v>28</v>
      </c>
      <c r="M269" s="469">
        <v>16</v>
      </c>
      <c r="N269" s="462" t="s">
        <v>8222</v>
      </c>
    </row>
    <row r="270" spans="1:14" x14ac:dyDescent="0.35">
      <c r="A270" s="474" t="s">
        <v>13370</v>
      </c>
      <c r="B270" s="474" t="s">
        <v>13369</v>
      </c>
      <c r="C270" s="477">
        <v>0</v>
      </c>
      <c r="D270" s="477">
        <v>0</v>
      </c>
      <c r="E270" s="477">
        <v>0</v>
      </c>
      <c r="F270" s="477">
        <v>0</v>
      </c>
      <c r="G270" s="477">
        <v>0</v>
      </c>
      <c r="H270" s="477">
        <v>0</v>
      </c>
      <c r="I270" s="469">
        <v>7</v>
      </c>
      <c r="J270" s="469">
        <v>0</v>
      </c>
      <c r="K270" s="469">
        <v>7</v>
      </c>
      <c r="L270" s="469">
        <v>7</v>
      </c>
      <c r="M270" s="469">
        <v>0</v>
      </c>
      <c r="N270" s="462" t="s">
        <v>3500</v>
      </c>
    </row>
    <row r="271" spans="1:14" x14ac:dyDescent="0.35">
      <c r="A271" s="474" t="s">
        <v>1539</v>
      </c>
      <c r="B271" s="474" t="s">
        <v>8294</v>
      </c>
      <c r="C271" s="477">
        <v>0</v>
      </c>
      <c r="D271" s="477">
        <v>0</v>
      </c>
      <c r="E271" s="477">
        <v>0</v>
      </c>
      <c r="F271" s="477">
        <v>0</v>
      </c>
      <c r="G271" s="477">
        <v>0</v>
      </c>
      <c r="H271" s="477">
        <v>514067</v>
      </c>
      <c r="I271" s="469">
        <v>10</v>
      </c>
      <c r="J271" s="469">
        <v>5</v>
      </c>
      <c r="K271" s="469">
        <v>5</v>
      </c>
      <c r="L271" s="469">
        <v>0</v>
      </c>
      <c r="M271" s="469">
        <v>0</v>
      </c>
      <c r="N271" s="462" t="s">
        <v>3500</v>
      </c>
    </row>
    <row r="272" spans="1:14" ht="26" x14ac:dyDescent="0.35">
      <c r="A272" s="474" t="s">
        <v>2994</v>
      </c>
      <c r="B272" s="474" t="s">
        <v>3852</v>
      </c>
      <c r="C272" s="477">
        <v>325108</v>
      </c>
      <c r="D272" s="477">
        <v>0</v>
      </c>
      <c r="E272" s="477">
        <v>379779.7</v>
      </c>
      <c r="F272" s="477">
        <v>0</v>
      </c>
      <c r="G272" s="477">
        <v>686628.68</v>
      </c>
      <c r="H272" s="477">
        <v>0</v>
      </c>
      <c r="I272" s="469">
        <v>4</v>
      </c>
      <c r="J272" s="469">
        <v>0</v>
      </c>
      <c r="K272" s="469">
        <v>4</v>
      </c>
      <c r="L272" s="469">
        <v>0</v>
      </c>
      <c r="M272" s="469">
        <v>0</v>
      </c>
      <c r="N272" s="462" t="s">
        <v>3500</v>
      </c>
    </row>
    <row r="273" spans="1:14" x14ac:dyDescent="0.35">
      <c r="A273" s="474" t="s">
        <v>2141</v>
      </c>
      <c r="B273" s="474" t="s">
        <v>2140</v>
      </c>
      <c r="C273" s="477">
        <v>9955225.4600000009</v>
      </c>
      <c r="D273" s="477">
        <v>0</v>
      </c>
      <c r="E273" s="477">
        <v>1684078</v>
      </c>
      <c r="F273" s="477">
        <v>0</v>
      </c>
      <c r="G273" s="477">
        <v>20806159</v>
      </c>
      <c r="H273" s="477">
        <v>6774837.4500000002</v>
      </c>
      <c r="I273" s="469">
        <v>9</v>
      </c>
      <c r="J273" s="469">
        <v>3</v>
      </c>
      <c r="K273" s="469">
        <v>6</v>
      </c>
      <c r="L273" s="469">
        <v>3</v>
      </c>
      <c r="M273" s="469">
        <v>0</v>
      </c>
      <c r="N273" s="462" t="s">
        <v>3517</v>
      </c>
    </row>
    <row r="274" spans="1:14" x14ac:dyDescent="0.35">
      <c r="A274" s="474" t="s">
        <v>1315</v>
      </c>
      <c r="B274" s="474" t="s">
        <v>1292</v>
      </c>
      <c r="C274" s="477">
        <v>0</v>
      </c>
      <c r="D274" s="477">
        <v>0</v>
      </c>
      <c r="E274" s="477">
        <v>0</v>
      </c>
      <c r="F274" s="477">
        <v>-6765</v>
      </c>
      <c r="G274" s="477">
        <v>0</v>
      </c>
      <c r="H274" s="477">
        <v>8079</v>
      </c>
      <c r="I274" s="469">
        <v>3</v>
      </c>
      <c r="J274" s="469">
        <v>3</v>
      </c>
      <c r="K274" s="469">
        <v>0</v>
      </c>
      <c r="L274" s="469">
        <v>0</v>
      </c>
      <c r="M274" s="469">
        <v>1</v>
      </c>
      <c r="N274" s="462" t="s">
        <v>3500</v>
      </c>
    </row>
    <row r="275" spans="1:14" x14ac:dyDescent="0.35">
      <c r="A275" s="474" t="s">
        <v>12033</v>
      </c>
      <c r="B275" s="474" t="s">
        <v>3862</v>
      </c>
      <c r="C275" s="477">
        <v>14456065</v>
      </c>
      <c r="D275" s="477">
        <v>0</v>
      </c>
      <c r="E275" s="477">
        <v>1694262</v>
      </c>
      <c r="F275" s="477">
        <v>0</v>
      </c>
      <c r="G275" s="477">
        <v>13501453</v>
      </c>
      <c r="H275" s="477">
        <v>24170165</v>
      </c>
      <c r="I275" s="470">
        <v>5</v>
      </c>
      <c r="J275" s="470">
        <v>3</v>
      </c>
      <c r="K275" s="470">
        <v>2</v>
      </c>
      <c r="L275" s="470">
        <v>5</v>
      </c>
      <c r="M275" s="470">
        <v>0</v>
      </c>
      <c r="N275" s="463" t="s">
        <v>4568</v>
      </c>
    </row>
    <row r="276" spans="1:14" ht="26" x14ac:dyDescent="0.35">
      <c r="A276" s="474" t="s">
        <v>1353</v>
      </c>
      <c r="B276" s="474" t="s">
        <v>1337</v>
      </c>
      <c r="C276" s="477">
        <v>43701254.409999996</v>
      </c>
      <c r="D276" s="477">
        <v>0</v>
      </c>
      <c r="E276" s="477">
        <v>43701254.409999996</v>
      </c>
      <c r="F276" s="477">
        <v>0</v>
      </c>
      <c r="G276" s="477">
        <v>97320239.230000004</v>
      </c>
      <c r="H276" s="477">
        <v>27532048.010000002</v>
      </c>
      <c r="I276" s="469">
        <v>45</v>
      </c>
      <c r="J276" s="469">
        <v>17</v>
      </c>
      <c r="K276" s="469">
        <v>28</v>
      </c>
      <c r="L276" s="469">
        <v>0</v>
      </c>
      <c r="M276" s="469">
        <v>1</v>
      </c>
      <c r="N276" s="462" t="s">
        <v>8222</v>
      </c>
    </row>
    <row r="277" spans="1:14" x14ac:dyDescent="0.35">
      <c r="A277" s="474" t="s">
        <v>416</v>
      </c>
      <c r="B277" s="474" t="s">
        <v>414</v>
      </c>
      <c r="C277" s="477">
        <v>0</v>
      </c>
      <c r="D277" s="477">
        <v>0</v>
      </c>
      <c r="E277" s="477">
        <v>0</v>
      </c>
      <c r="F277" s="477">
        <v>0</v>
      </c>
      <c r="G277" s="477">
        <v>0</v>
      </c>
      <c r="H277" s="477">
        <v>0</v>
      </c>
      <c r="I277" s="469">
        <v>2</v>
      </c>
      <c r="J277" s="469">
        <v>0</v>
      </c>
      <c r="K277" s="469">
        <v>2</v>
      </c>
      <c r="L277" s="469">
        <v>0</v>
      </c>
      <c r="M277" s="469">
        <v>0</v>
      </c>
      <c r="N277" s="462"/>
    </row>
    <row r="278" spans="1:14" x14ac:dyDescent="0.35">
      <c r="A278" s="474" t="s">
        <v>370</v>
      </c>
      <c r="B278" s="474" t="s">
        <v>3784</v>
      </c>
      <c r="C278" s="477">
        <v>2558346</v>
      </c>
      <c r="D278" s="477">
        <v>0</v>
      </c>
      <c r="E278" s="477">
        <v>843570</v>
      </c>
      <c r="F278" s="477">
        <v>0</v>
      </c>
      <c r="G278" s="477">
        <v>1318938</v>
      </c>
      <c r="H278" s="477">
        <v>12792738</v>
      </c>
      <c r="I278" s="469">
        <v>7</v>
      </c>
      <c r="J278" s="469">
        <v>0</v>
      </c>
      <c r="K278" s="469">
        <v>7</v>
      </c>
      <c r="L278" s="469">
        <v>20</v>
      </c>
      <c r="M278" s="469">
        <v>0</v>
      </c>
      <c r="N278" s="462" t="s">
        <v>3500</v>
      </c>
    </row>
    <row r="279" spans="1:14" x14ac:dyDescent="0.35">
      <c r="A279" s="474" t="s">
        <v>3142</v>
      </c>
      <c r="B279" s="474" t="s">
        <v>1197</v>
      </c>
      <c r="C279" s="477">
        <v>1164937.5</v>
      </c>
      <c r="D279" s="477">
        <v>0</v>
      </c>
      <c r="E279" s="477">
        <v>2360218</v>
      </c>
      <c r="F279" s="477">
        <v>0</v>
      </c>
      <c r="G279" s="477">
        <v>1164937.5</v>
      </c>
      <c r="H279" s="477">
        <v>1582454</v>
      </c>
      <c r="I279" s="469">
        <v>11</v>
      </c>
      <c r="J279" s="469">
        <v>6</v>
      </c>
      <c r="K279" s="469">
        <v>5</v>
      </c>
      <c r="L279" s="469">
        <v>4</v>
      </c>
      <c r="M279" s="469">
        <v>0</v>
      </c>
      <c r="N279" s="462" t="s">
        <v>3790</v>
      </c>
    </row>
    <row r="280" spans="1:14" x14ac:dyDescent="0.35">
      <c r="A280" s="474" t="s">
        <v>3213</v>
      </c>
      <c r="B280" s="474" t="s">
        <v>8900</v>
      </c>
      <c r="C280" s="477">
        <v>12445308.5</v>
      </c>
      <c r="D280" s="477">
        <v>0</v>
      </c>
      <c r="E280" s="477">
        <v>12174677.24</v>
      </c>
      <c r="F280" s="477">
        <v>0</v>
      </c>
      <c r="G280" s="477">
        <v>51058327.100000001</v>
      </c>
      <c r="H280" s="477"/>
      <c r="I280" s="469"/>
      <c r="J280" s="469"/>
      <c r="K280" s="469"/>
      <c r="L280" s="469"/>
      <c r="M280" s="469"/>
      <c r="N280" s="462"/>
    </row>
    <row r="281" spans="1:14" x14ac:dyDescent="0.35">
      <c r="A281" s="474" t="s">
        <v>4983</v>
      </c>
      <c r="B281" s="474" t="s">
        <v>10073</v>
      </c>
      <c r="C281" s="477">
        <v>1241550</v>
      </c>
      <c r="D281" s="477">
        <v>0</v>
      </c>
      <c r="E281" s="477">
        <v>0</v>
      </c>
      <c r="F281" s="477">
        <v>0</v>
      </c>
      <c r="G281" s="477">
        <v>156901</v>
      </c>
      <c r="H281" s="477">
        <v>14175600</v>
      </c>
      <c r="I281" s="469">
        <v>10</v>
      </c>
      <c r="J281" s="469">
        <v>0</v>
      </c>
      <c r="K281" s="469">
        <v>10</v>
      </c>
      <c r="L281" s="469">
        <v>10</v>
      </c>
      <c r="M281" s="469">
        <v>0</v>
      </c>
      <c r="N281" s="462" t="s">
        <v>3500</v>
      </c>
    </row>
    <row r="282" spans="1:14" x14ac:dyDescent="0.35">
      <c r="A282" s="474" t="s">
        <v>8138</v>
      </c>
      <c r="B282" s="474" t="s">
        <v>4223</v>
      </c>
      <c r="C282" s="477">
        <v>78745927</v>
      </c>
      <c r="D282" s="477">
        <v>0</v>
      </c>
      <c r="E282" s="477">
        <v>78745927</v>
      </c>
      <c r="F282" s="477">
        <v>0</v>
      </c>
      <c r="G282" s="477">
        <v>112053601</v>
      </c>
      <c r="H282" s="477">
        <v>38144882</v>
      </c>
      <c r="I282" s="470">
        <v>3</v>
      </c>
      <c r="J282" s="470">
        <v>0</v>
      </c>
      <c r="K282" s="470">
        <v>3</v>
      </c>
      <c r="L282" s="470">
        <v>0</v>
      </c>
      <c r="M282" s="470">
        <v>1</v>
      </c>
      <c r="N282" s="463" t="s">
        <v>4568</v>
      </c>
    </row>
    <row r="283" spans="1:14" x14ac:dyDescent="0.35">
      <c r="A283" s="474" t="s">
        <v>4970</v>
      </c>
      <c r="B283" s="474" t="s">
        <v>410</v>
      </c>
      <c r="C283" s="477">
        <v>5019477.45</v>
      </c>
      <c r="D283" s="477">
        <v>0</v>
      </c>
      <c r="E283" s="477">
        <v>-7623458.21</v>
      </c>
      <c r="F283" s="477">
        <v>0</v>
      </c>
      <c r="G283" s="477">
        <v>-17997429.07</v>
      </c>
      <c r="H283" s="477">
        <v>49171176</v>
      </c>
      <c r="I283" s="469">
        <v>2</v>
      </c>
      <c r="J283" s="469">
        <v>0</v>
      </c>
      <c r="K283" s="469">
        <v>2</v>
      </c>
      <c r="L283" s="469">
        <v>0</v>
      </c>
      <c r="M283" s="469">
        <v>0</v>
      </c>
      <c r="N283" s="462" t="s">
        <v>3517</v>
      </c>
    </row>
    <row r="284" spans="1:14" x14ac:dyDescent="0.35">
      <c r="A284" s="474" t="s">
        <v>4971</v>
      </c>
      <c r="B284" s="474" t="s">
        <v>791</v>
      </c>
      <c r="C284" s="477">
        <v>0</v>
      </c>
      <c r="D284" s="477">
        <v>0</v>
      </c>
      <c r="E284" s="477">
        <v>0</v>
      </c>
      <c r="F284" s="477">
        <v>0</v>
      </c>
      <c r="G284" s="477">
        <v>0</v>
      </c>
      <c r="H284" s="477">
        <v>259744612</v>
      </c>
      <c r="I284" s="469">
        <v>2</v>
      </c>
      <c r="J284" s="469">
        <v>0</v>
      </c>
      <c r="K284" s="469">
        <v>2</v>
      </c>
      <c r="L284" s="469">
        <v>2</v>
      </c>
      <c r="M284" s="469" t="s">
        <v>12092</v>
      </c>
      <c r="N284" s="462" t="s">
        <v>8222</v>
      </c>
    </row>
    <row r="285" spans="1:14" ht="26" x14ac:dyDescent="0.35">
      <c r="A285" s="474" t="s">
        <v>2394</v>
      </c>
      <c r="B285" s="474" t="s">
        <v>3690</v>
      </c>
      <c r="C285" s="477">
        <v>0</v>
      </c>
      <c r="D285" s="477">
        <v>0</v>
      </c>
      <c r="E285" s="477">
        <v>0</v>
      </c>
      <c r="F285" s="477">
        <v>0</v>
      </c>
      <c r="G285" s="477">
        <v>0</v>
      </c>
      <c r="H285" s="477">
        <v>0</v>
      </c>
      <c r="I285" s="469">
        <v>8</v>
      </c>
      <c r="J285" s="469">
        <v>2</v>
      </c>
      <c r="K285" s="469">
        <v>6</v>
      </c>
      <c r="L285" s="469">
        <v>0</v>
      </c>
      <c r="M285" s="469">
        <v>1</v>
      </c>
      <c r="N285" s="462" t="s">
        <v>3500</v>
      </c>
    </row>
    <row r="286" spans="1:14" x14ac:dyDescent="0.35">
      <c r="A286" s="474" t="s">
        <v>4984</v>
      </c>
      <c r="B286" s="474" t="s">
        <v>8908</v>
      </c>
      <c r="C286" s="477">
        <v>43269707</v>
      </c>
      <c r="D286" s="477">
        <v>0</v>
      </c>
      <c r="E286" s="477">
        <v>-48352059</v>
      </c>
      <c r="F286" s="477">
        <v>0</v>
      </c>
      <c r="G286" s="477">
        <v>-79042674</v>
      </c>
      <c r="H286" s="477">
        <v>160144208</v>
      </c>
      <c r="I286" s="469">
        <v>9</v>
      </c>
      <c r="J286" s="469">
        <v>6</v>
      </c>
      <c r="K286" s="469">
        <v>3</v>
      </c>
      <c r="L286" s="469">
        <v>16</v>
      </c>
      <c r="M286" s="469">
        <v>4</v>
      </c>
      <c r="N286" s="462" t="s">
        <v>8222</v>
      </c>
    </row>
    <row r="287" spans="1:14" x14ac:dyDescent="0.35">
      <c r="A287" s="474" t="s">
        <v>2579</v>
      </c>
      <c r="B287" s="474" t="s">
        <v>8799</v>
      </c>
      <c r="C287" s="477">
        <v>37983280</v>
      </c>
      <c r="D287" s="477">
        <v>0</v>
      </c>
      <c r="E287" s="477">
        <v>-37562303</v>
      </c>
      <c r="F287" s="477">
        <v>0</v>
      </c>
      <c r="G287" s="477">
        <v>4311845</v>
      </c>
      <c r="H287" s="477">
        <v>32911479</v>
      </c>
      <c r="I287" s="469">
        <v>2</v>
      </c>
      <c r="J287" s="469">
        <v>1</v>
      </c>
      <c r="K287" s="469">
        <v>1</v>
      </c>
      <c r="L287" s="469">
        <v>1</v>
      </c>
      <c r="M287" s="469">
        <v>1</v>
      </c>
      <c r="N287" s="462" t="s">
        <v>8222</v>
      </c>
    </row>
    <row r="288" spans="1:14" x14ac:dyDescent="0.35">
      <c r="A288" s="474" t="s">
        <v>9503</v>
      </c>
      <c r="B288" s="474" t="s">
        <v>9893</v>
      </c>
      <c r="C288" s="477">
        <v>25630608</v>
      </c>
      <c r="D288" s="477">
        <v>0</v>
      </c>
      <c r="E288" s="477">
        <v>27643147</v>
      </c>
      <c r="F288" s="477">
        <v>0</v>
      </c>
      <c r="G288" s="477">
        <v>27994695</v>
      </c>
      <c r="H288" s="477"/>
      <c r="I288" s="469">
        <v>5</v>
      </c>
      <c r="J288" s="469">
        <v>4</v>
      </c>
      <c r="K288" s="469">
        <v>1</v>
      </c>
      <c r="L288" s="469">
        <v>8</v>
      </c>
      <c r="M288" s="469">
        <v>0</v>
      </c>
      <c r="N288" s="462" t="s">
        <v>4568</v>
      </c>
    </row>
    <row r="289" spans="1:14" x14ac:dyDescent="0.35">
      <c r="A289" s="474" t="s">
        <v>1163</v>
      </c>
      <c r="B289" s="474" t="s">
        <v>3965</v>
      </c>
      <c r="C289" s="477">
        <v>20000</v>
      </c>
      <c r="D289" s="477">
        <v>0</v>
      </c>
      <c r="E289" s="477">
        <v>25000</v>
      </c>
      <c r="F289" s="477">
        <v>0</v>
      </c>
      <c r="G289" s="477">
        <v>25000</v>
      </c>
      <c r="H289" s="477">
        <v>0</v>
      </c>
      <c r="I289" s="469">
        <v>2</v>
      </c>
      <c r="J289" s="469">
        <v>1</v>
      </c>
      <c r="K289" s="469">
        <v>1</v>
      </c>
      <c r="L289" s="469">
        <v>0</v>
      </c>
      <c r="M289" s="469">
        <v>1</v>
      </c>
      <c r="N289" s="462" t="s">
        <v>3500</v>
      </c>
    </row>
    <row r="290" spans="1:14" x14ac:dyDescent="0.35">
      <c r="A290" s="474" t="s">
        <v>98</v>
      </c>
      <c r="B290" s="474" t="s">
        <v>4029</v>
      </c>
      <c r="C290" s="477">
        <v>160479036</v>
      </c>
      <c r="D290" s="477">
        <v>0</v>
      </c>
      <c r="E290" s="477">
        <v>68795323</v>
      </c>
      <c r="F290" s="477">
        <v>0</v>
      </c>
      <c r="G290" s="477">
        <v>96562575</v>
      </c>
      <c r="H290" s="477">
        <v>135146399</v>
      </c>
      <c r="I290" s="469">
        <v>3</v>
      </c>
      <c r="J290" s="469">
        <v>2</v>
      </c>
      <c r="K290" s="469">
        <v>1</v>
      </c>
      <c r="L290" s="469">
        <v>0</v>
      </c>
      <c r="M290" s="469">
        <v>1</v>
      </c>
      <c r="N290" s="462" t="s">
        <v>8222</v>
      </c>
    </row>
    <row r="291" spans="1:14" x14ac:dyDescent="0.35">
      <c r="A291" s="474" t="s">
        <v>2150</v>
      </c>
      <c r="B291" s="474" t="s">
        <v>8960</v>
      </c>
      <c r="C291" s="477">
        <v>82215</v>
      </c>
      <c r="D291" s="477">
        <v>0</v>
      </c>
      <c r="E291" s="477">
        <v>-87608.25</v>
      </c>
      <c r="F291" s="477">
        <v>0</v>
      </c>
      <c r="G291" s="477">
        <v>-87608.25</v>
      </c>
      <c r="H291" s="477">
        <v>1564820.1</v>
      </c>
      <c r="I291" s="469">
        <v>18</v>
      </c>
      <c r="J291" s="469">
        <v>13</v>
      </c>
      <c r="K291" s="469">
        <v>5</v>
      </c>
      <c r="L291" s="469">
        <v>24</v>
      </c>
      <c r="M291" s="469">
        <v>2</v>
      </c>
      <c r="N291" s="462" t="s">
        <v>8222</v>
      </c>
    </row>
    <row r="292" spans="1:14" x14ac:dyDescent="0.35">
      <c r="A292" s="474" t="s">
        <v>8144</v>
      </c>
      <c r="B292" s="474" t="s">
        <v>3827</v>
      </c>
      <c r="C292" s="477">
        <v>0</v>
      </c>
      <c r="D292" s="477">
        <v>0</v>
      </c>
      <c r="E292" s="477">
        <v>0</v>
      </c>
      <c r="F292" s="477">
        <v>0</v>
      </c>
      <c r="G292" s="477">
        <v>0</v>
      </c>
      <c r="H292" s="477">
        <v>20673</v>
      </c>
      <c r="I292" s="469">
        <v>2</v>
      </c>
      <c r="J292" s="469">
        <v>2</v>
      </c>
      <c r="K292" s="469">
        <v>0</v>
      </c>
      <c r="L292" s="469">
        <v>0</v>
      </c>
      <c r="M292" s="469">
        <v>1</v>
      </c>
      <c r="N292" s="462" t="s">
        <v>3500</v>
      </c>
    </row>
    <row r="293" spans="1:14" x14ac:dyDescent="0.35">
      <c r="A293" s="474" t="s">
        <v>1179</v>
      </c>
      <c r="B293" s="474" t="s">
        <v>4014</v>
      </c>
      <c r="C293" s="477">
        <v>0</v>
      </c>
      <c r="D293" s="477">
        <v>0</v>
      </c>
      <c r="E293" s="477">
        <v>0</v>
      </c>
      <c r="F293" s="477">
        <v>0</v>
      </c>
      <c r="G293" s="477">
        <v>0</v>
      </c>
      <c r="H293" s="477">
        <v>2</v>
      </c>
      <c r="I293" s="469">
        <v>116</v>
      </c>
      <c r="J293" s="469">
        <v>77</v>
      </c>
      <c r="K293" s="469">
        <v>39</v>
      </c>
      <c r="L293" s="469">
        <v>0</v>
      </c>
      <c r="M293" s="469">
        <v>1</v>
      </c>
      <c r="N293" s="462" t="s">
        <v>3500</v>
      </c>
    </row>
    <row r="294" spans="1:14" x14ac:dyDescent="0.35">
      <c r="A294" s="474" t="s">
        <v>378</v>
      </c>
      <c r="B294" s="474" t="s">
        <v>12093</v>
      </c>
      <c r="C294" s="477">
        <v>250000</v>
      </c>
      <c r="D294" s="477">
        <v>0</v>
      </c>
      <c r="E294" s="477">
        <v>251171</v>
      </c>
      <c r="F294" s="477">
        <v>0</v>
      </c>
      <c r="G294" s="477">
        <v>251171</v>
      </c>
      <c r="H294" s="477">
        <v>370047</v>
      </c>
      <c r="I294" s="469">
        <v>4</v>
      </c>
      <c r="J294" s="469">
        <v>1</v>
      </c>
      <c r="K294" s="469">
        <v>3</v>
      </c>
      <c r="L294" s="469">
        <v>0</v>
      </c>
      <c r="M294" s="469">
        <v>0</v>
      </c>
      <c r="N294" s="462" t="s">
        <v>3500</v>
      </c>
    </row>
    <row r="295" spans="1:14" x14ac:dyDescent="0.35">
      <c r="A295" s="474" t="s">
        <v>8147</v>
      </c>
      <c r="B295" s="474" t="s">
        <v>4052</v>
      </c>
      <c r="C295" s="477">
        <v>723990</v>
      </c>
      <c r="D295" s="477">
        <v>0</v>
      </c>
      <c r="E295" s="477">
        <v>645991</v>
      </c>
      <c r="F295" s="477">
        <v>0</v>
      </c>
      <c r="G295" s="477">
        <v>710254</v>
      </c>
      <c r="H295" s="477">
        <v>473897</v>
      </c>
      <c r="I295" s="469">
        <v>4</v>
      </c>
      <c r="J295" s="469">
        <v>3</v>
      </c>
      <c r="K295" s="469">
        <v>1</v>
      </c>
      <c r="L295" s="469">
        <v>2</v>
      </c>
      <c r="M295" s="469">
        <v>0</v>
      </c>
      <c r="N295" s="462" t="s">
        <v>3500</v>
      </c>
    </row>
    <row r="296" spans="1:14" ht="65" x14ac:dyDescent="0.35">
      <c r="A296" s="474" t="s">
        <v>15095</v>
      </c>
      <c r="B296" s="474" t="s">
        <v>3579</v>
      </c>
      <c r="C296" s="477">
        <v>167610.6</v>
      </c>
      <c r="D296" s="477">
        <v>0</v>
      </c>
      <c r="E296" s="477">
        <v>90485.5</v>
      </c>
      <c r="F296" s="477">
        <v>0</v>
      </c>
      <c r="G296" s="477">
        <v>12276875</v>
      </c>
      <c r="H296" s="477">
        <v>10993882</v>
      </c>
      <c r="I296" s="469">
        <v>252</v>
      </c>
      <c r="J296" s="469">
        <v>57</v>
      </c>
      <c r="K296" s="469">
        <v>196</v>
      </c>
      <c r="L296" s="469">
        <v>24</v>
      </c>
      <c r="M296" s="469">
        <v>1</v>
      </c>
      <c r="N296" s="462" t="s">
        <v>3500</v>
      </c>
    </row>
    <row r="297" spans="1:14" x14ac:dyDescent="0.35">
      <c r="A297" s="474" t="s">
        <v>136</v>
      </c>
      <c r="B297" s="474" t="s">
        <v>140</v>
      </c>
      <c r="C297" s="477">
        <v>22923809.210000001</v>
      </c>
      <c r="D297" s="477">
        <v>0</v>
      </c>
      <c r="E297" s="477">
        <v>7126673.2800000003</v>
      </c>
      <c r="F297" s="477">
        <v>0</v>
      </c>
      <c r="G297" s="477">
        <v>14769186.27</v>
      </c>
      <c r="H297" s="477">
        <v>20146044</v>
      </c>
      <c r="I297" s="469">
        <v>311</v>
      </c>
      <c r="J297" s="469">
        <v>259</v>
      </c>
      <c r="K297" s="469">
        <v>52</v>
      </c>
      <c r="L297" s="469">
        <v>1</v>
      </c>
      <c r="M297" s="469">
        <v>1</v>
      </c>
      <c r="N297" s="462" t="s">
        <v>3517</v>
      </c>
    </row>
    <row r="298" spans="1:14" x14ac:dyDescent="0.35">
      <c r="A298" s="474" t="s">
        <v>3098</v>
      </c>
      <c r="B298" s="474" t="s">
        <v>13978</v>
      </c>
      <c r="C298" s="477">
        <v>150000</v>
      </c>
      <c r="D298" s="477">
        <v>0</v>
      </c>
      <c r="E298" s="477">
        <v>-844000</v>
      </c>
      <c r="F298" s="477">
        <v>0</v>
      </c>
      <c r="G298" s="477">
        <v>-17620526</v>
      </c>
      <c r="H298" s="477">
        <v>64723092</v>
      </c>
      <c r="I298" s="469">
        <v>900</v>
      </c>
      <c r="J298" s="469">
        <v>350</v>
      </c>
      <c r="K298" s="469">
        <v>550</v>
      </c>
      <c r="L298" s="469">
        <v>15</v>
      </c>
      <c r="M298" s="469">
        <v>19</v>
      </c>
      <c r="N298" s="462" t="s">
        <v>8222</v>
      </c>
    </row>
    <row r="299" spans="1:14" ht="26" x14ac:dyDescent="0.35">
      <c r="A299" s="474" t="s">
        <v>3233</v>
      </c>
      <c r="B299" s="474" t="s">
        <v>3997</v>
      </c>
      <c r="C299" s="477">
        <v>200000</v>
      </c>
      <c r="D299" s="477">
        <v>0</v>
      </c>
      <c r="E299" s="477">
        <v>0</v>
      </c>
      <c r="F299" s="477">
        <v>0</v>
      </c>
      <c r="G299" s="477">
        <v>269188</v>
      </c>
      <c r="H299" s="477">
        <v>7431361</v>
      </c>
      <c r="I299" s="470">
        <v>8</v>
      </c>
      <c r="J299" s="470">
        <v>2</v>
      </c>
      <c r="K299" s="470">
        <v>6</v>
      </c>
      <c r="L299" s="470">
        <v>10</v>
      </c>
      <c r="M299" s="470">
        <v>0</v>
      </c>
      <c r="N299" s="463" t="s">
        <v>3500</v>
      </c>
    </row>
    <row r="300" spans="1:14" ht="26" x14ac:dyDescent="0.35">
      <c r="A300" s="474" t="s">
        <v>3061</v>
      </c>
      <c r="B300" s="474" t="s">
        <v>1552</v>
      </c>
      <c r="C300" s="477">
        <v>4459464</v>
      </c>
      <c r="D300" s="477">
        <v>0</v>
      </c>
      <c r="E300" s="477">
        <v>4574730</v>
      </c>
      <c r="F300" s="477">
        <v>0</v>
      </c>
      <c r="G300" s="477">
        <v>4922216</v>
      </c>
      <c r="H300" s="477">
        <v>113272</v>
      </c>
      <c r="I300" s="469">
        <v>34</v>
      </c>
      <c r="J300" s="469">
        <v>16</v>
      </c>
      <c r="K300" s="469">
        <v>18</v>
      </c>
      <c r="L300" s="469">
        <v>34</v>
      </c>
      <c r="M300" s="469">
        <v>0</v>
      </c>
      <c r="N300" s="462" t="s">
        <v>3517</v>
      </c>
    </row>
    <row r="301" spans="1:14" x14ac:dyDescent="0.35">
      <c r="A301" s="474" t="s">
        <v>1320</v>
      </c>
      <c r="B301" s="474" t="s">
        <v>8959</v>
      </c>
      <c r="C301" s="477">
        <v>1580097</v>
      </c>
      <c r="D301" s="477">
        <v>0</v>
      </c>
      <c r="E301" s="477">
        <v>1659000</v>
      </c>
      <c r="F301" s="477">
        <v>0</v>
      </c>
      <c r="G301" s="477">
        <v>1684285</v>
      </c>
      <c r="H301" s="477">
        <v>265172</v>
      </c>
      <c r="I301" s="469">
        <v>3</v>
      </c>
      <c r="J301" s="469">
        <v>0</v>
      </c>
      <c r="K301" s="469">
        <v>3</v>
      </c>
      <c r="L301" s="469">
        <v>5</v>
      </c>
      <c r="M301" s="469">
        <v>1</v>
      </c>
      <c r="N301" s="462" t="s">
        <v>3500</v>
      </c>
    </row>
    <row r="302" spans="1:14" x14ac:dyDescent="0.35">
      <c r="A302" s="474" t="s">
        <v>3024</v>
      </c>
      <c r="B302" s="474" t="s">
        <v>3848</v>
      </c>
      <c r="C302" s="477">
        <v>524252</v>
      </c>
      <c r="D302" s="477">
        <v>0</v>
      </c>
      <c r="E302" s="477">
        <v>340000</v>
      </c>
      <c r="F302" s="477">
        <v>0</v>
      </c>
      <c r="G302" s="477">
        <v>264252</v>
      </c>
      <c r="H302" s="477">
        <v>80000</v>
      </c>
      <c r="I302" s="470">
        <v>3</v>
      </c>
      <c r="J302" s="470">
        <v>1</v>
      </c>
      <c r="K302" s="470">
        <v>2</v>
      </c>
      <c r="L302" s="470">
        <v>0</v>
      </c>
      <c r="M302" s="470">
        <v>0</v>
      </c>
      <c r="N302" s="463" t="s">
        <v>3500</v>
      </c>
    </row>
    <row r="303" spans="1:14" ht="39" x14ac:dyDescent="0.35">
      <c r="A303" s="474" t="s">
        <v>9685</v>
      </c>
      <c r="B303" s="474" t="s">
        <v>3597</v>
      </c>
      <c r="C303" s="477">
        <v>953500</v>
      </c>
      <c r="D303" s="477">
        <v>0</v>
      </c>
      <c r="E303" s="477">
        <v>202290</v>
      </c>
      <c r="F303" s="477">
        <v>0</v>
      </c>
      <c r="G303" s="477">
        <v>943196.2</v>
      </c>
      <c r="H303" s="477">
        <v>283670</v>
      </c>
      <c r="I303" s="470">
        <v>50</v>
      </c>
      <c r="J303" s="470">
        <v>14</v>
      </c>
      <c r="K303" s="470">
        <v>36</v>
      </c>
      <c r="L303" s="470">
        <v>4</v>
      </c>
      <c r="M303" s="470">
        <v>3</v>
      </c>
      <c r="N303" s="463" t="s">
        <v>3500</v>
      </c>
    </row>
    <row r="304" spans="1:14" x14ac:dyDescent="0.35">
      <c r="A304" s="474" t="s">
        <v>815</v>
      </c>
      <c r="B304" s="474" t="s">
        <v>4031</v>
      </c>
      <c r="C304" s="477">
        <v>26670000</v>
      </c>
      <c r="D304" s="477">
        <v>0</v>
      </c>
      <c r="E304" s="477">
        <v>12600000</v>
      </c>
      <c r="F304" s="477">
        <v>0</v>
      </c>
      <c r="G304" s="477">
        <v>26000000</v>
      </c>
      <c r="H304" s="477">
        <v>98989440</v>
      </c>
      <c r="I304" s="470">
        <v>0</v>
      </c>
      <c r="J304" s="470">
        <v>0</v>
      </c>
      <c r="K304" s="470">
        <v>0</v>
      </c>
      <c r="L304" s="470">
        <v>10</v>
      </c>
      <c r="M304" s="470">
        <v>0</v>
      </c>
      <c r="N304" s="463" t="s">
        <v>4568</v>
      </c>
    </row>
    <row r="305" spans="1:14" ht="26" x14ac:dyDescent="0.35">
      <c r="A305" s="474" t="s">
        <v>3177</v>
      </c>
      <c r="B305" s="474" t="s">
        <v>8850</v>
      </c>
      <c r="C305" s="477">
        <v>5615795</v>
      </c>
      <c r="D305" s="477">
        <v>0</v>
      </c>
      <c r="E305" s="477">
        <v>0</v>
      </c>
      <c r="F305" s="477">
        <v>0</v>
      </c>
      <c r="G305" s="477">
        <v>10062160</v>
      </c>
      <c r="H305" s="477">
        <v>9569057</v>
      </c>
      <c r="I305" s="469">
        <v>44</v>
      </c>
      <c r="J305" s="469">
        <v>40</v>
      </c>
      <c r="K305" s="469">
        <v>4</v>
      </c>
      <c r="L305" s="469">
        <v>8</v>
      </c>
      <c r="M305" s="469">
        <v>0</v>
      </c>
      <c r="N305" s="462" t="s">
        <v>3517</v>
      </c>
    </row>
    <row r="306" spans="1:14" x14ac:dyDescent="0.35">
      <c r="A306" s="474" t="s">
        <v>587</v>
      </c>
      <c r="B306" s="474" t="s">
        <v>3638</v>
      </c>
      <c r="C306" s="477">
        <v>0</v>
      </c>
      <c r="D306" s="477">
        <v>0</v>
      </c>
      <c r="E306" s="477">
        <v>-168000</v>
      </c>
      <c r="F306" s="477">
        <v>0</v>
      </c>
      <c r="G306" s="477">
        <v>-168000</v>
      </c>
      <c r="H306" s="477">
        <v>4761663</v>
      </c>
      <c r="I306" s="469">
        <v>2</v>
      </c>
      <c r="J306" s="469">
        <v>2</v>
      </c>
      <c r="K306" s="469">
        <v>0</v>
      </c>
      <c r="L306" s="469">
        <v>2</v>
      </c>
      <c r="M306" s="469">
        <v>0</v>
      </c>
      <c r="N306" s="462" t="s">
        <v>3500</v>
      </c>
    </row>
    <row r="307" spans="1:14" ht="26" x14ac:dyDescent="0.35">
      <c r="A307" s="474" t="s">
        <v>3126</v>
      </c>
      <c r="B307" s="474" t="s">
        <v>13000</v>
      </c>
      <c r="C307" s="477"/>
      <c r="D307" s="477"/>
      <c r="E307" s="477"/>
      <c r="F307" s="477"/>
      <c r="G307" s="477"/>
      <c r="H307" s="477"/>
      <c r="I307" s="469"/>
      <c r="J307" s="469"/>
      <c r="K307" s="469"/>
      <c r="L307" s="469"/>
      <c r="M307" s="469"/>
      <c r="N307" s="462"/>
    </row>
    <row r="308" spans="1:14" x14ac:dyDescent="0.35">
      <c r="A308" s="474" t="s">
        <v>373</v>
      </c>
      <c r="B308" s="474" t="s">
        <v>14511</v>
      </c>
      <c r="C308" s="477">
        <v>93407000</v>
      </c>
      <c r="D308" s="477">
        <v>0</v>
      </c>
      <c r="E308" s="477">
        <v>65059000</v>
      </c>
      <c r="F308" s="477">
        <v>0</v>
      </c>
      <c r="G308" s="477">
        <v>70841000</v>
      </c>
      <c r="H308" s="477">
        <v>2131473</v>
      </c>
      <c r="I308" s="469">
        <v>7</v>
      </c>
      <c r="J308" s="469">
        <v>2</v>
      </c>
      <c r="K308" s="469">
        <v>5</v>
      </c>
      <c r="L308" s="469">
        <v>0</v>
      </c>
      <c r="M308" s="469">
        <v>0</v>
      </c>
      <c r="N308" s="462" t="s">
        <v>8222</v>
      </c>
    </row>
    <row r="309" spans="1:14" x14ac:dyDescent="0.35">
      <c r="A309" s="474" t="s">
        <v>939</v>
      </c>
      <c r="B309" s="474" t="s">
        <v>937</v>
      </c>
      <c r="C309" s="477">
        <v>11097529.310000001</v>
      </c>
      <c r="D309" s="477">
        <v>0</v>
      </c>
      <c r="E309" s="477">
        <v>562700</v>
      </c>
      <c r="F309" s="477">
        <v>0</v>
      </c>
      <c r="G309" s="477">
        <v>11105494.17</v>
      </c>
      <c r="H309" s="477">
        <v>0</v>
      </c>
      <c r="I309" s="469">
        <v>91</v>
      </c>
      <c r="J309" s="469">
        <v>22</v>
      </c>
      <c r="K309" s="469">
        <v>69</v>
      </c>
      <c r="L309" s="469">
        <v>0</v>
      </c>
      <c r="M309" s="469">
        <v>1</v>
      </c>
      <c r="N309" s="462" t="s">
        <v>8222</v>
      </c>
    </row>
    <row r="310" spans="1:14" x14ac:dyDescent="0.35">
      <c r="A310" s="474" t="s">
        <v>8151</v>
      </c>
      <c r="B310" s="474" t="s">
        <v>3279</v>
      </c>
      <c r="C310" s="477">
        <v>15678427</v>
      </c>
      <c r="D310" s="477">
        <v>0</v>
      </c>
      <c r="E310" s="477">
        <v>1339696</v>
      </c>
      <c r="F310" s="477">
        <v>0</v>
      </c>
      <c r="G310" s="477">
        <v>16882455</v>
      </c>
      <c r="H310" s="477">
        <v>96935717</v>
      </c>
      <c r="I310" s="469">
        <v>7</v>
      </c>
      <c r="J310" s="469">
        <v>7</v>
      </c>
      <c r="K310" s="469">
        <v>0</v>
      </c>
      <c r="L310" s="469">
        <v>0</v>
      </c>
      <c r="M310" s="469">
        <v>0</v>
      </c>
      <c r="N310" s="462" t="s">
        <v>3500</v>
      </c>
    </row>
    <row r="311" spans="1:14" ht="26" x14ac:dyDescent="0.35">
      <c r="A311" s="474" t="s">
        <v>12834</v>
      </c>
      <c r="B311" s="474" t="s">
        <v>8272</v>
      </c>
      <c r="C311" s="477">
        <v>2422702</v>
      </c>
      <c r="D311" s="477">
        <v>0</v>
      </c>
      <c r="E311" s="477">
        <v>1757154</v>
      </c>
      <c r="F311" s="477">
        <v>0</v>
      </c>
      <c r="G311" s="477">
        <v>9505248</v>
      </c>
      <c r="H311" s="477">
        <v>33599344</v>
      </c>
      <c r="I311" s="469">
        <v>21</v>
      </c>
      <c r="J311" s="469">
        <v>19</v>
      </c>
      <c r="K311" s="469">
        <v>3</v>
      </c>
      <c r="L311" s="469">
        <v>50</v>
      </c>
      <c r="M311" s="469">
        <v>0</v>
      </c>
      <c r="N311" s="462" t="s">
        <v>3500</v>
      </c>
    </row>
    <row r="312" spans="1:14" x14ac:dyDescent="0.35">
      <c r="A312" s="474" t="s">
        <v>2023</v>
      </c>
      <c r="B312" s="474" t="s">
        <v>2021</v>
      </c>
      <c r="C312" s="477">
        <v>223746.33</v>
      </c>
      <c r="D312" s="477">
        <v>270.24</v>
      </c>
      <c r="E312" s="477">
        <v>318376.09000000003</v>
      </c>
      <c r="F312" s="477">
        <v>270</v>
      </c>
      <c r="G312" s="477">
        <v>94629.759999999995</v>
      </c>
      <c r="H312" s="477">
        <v>97223</v>
      </c>
      <c r="I312" s="470">
        <v>15</v>
      </c>
      <c r="J312" s="470">
        <v>3</v>
      </c>
      <c r="K312" s="470">
        <v>12</v>
      </c>
      <c r="L312" s="470">
        <v>5</v>
      </c>
      <c r="M312" s="470">
        <v>1</v>
      </c>
      <c r="N312" s="463" t="s">
        <v>3500</v>
      </c>
    </row>
    <row r="313" spans="1:14" x14ac:dyDescent="0.35">
      <c r="A313" s="474" t="s">
        <v>567</v>
      </c>
      <c r="B313" s="474" t="s">
        <v>565</v>
      </c>
      <c r="C313" s="477">
        <v>4320000</v>
      </c>
      <c r="D313" s="477">
        <v>0</v>
      </c>
      <c r="E313" s="477">
        <v>3819377</v>
      </c>
      <c r="F313" s="477">
        <v>0</v>
      </c>
      <c r="G313" s="477">
        <v>5134342</v>
      </c>
      <c r="H313" s="477">
        <v>2060819</v>
      </c>
      <c r="I313" s="469">
        <v>0</v>
      </c>
      <c r="J313" s="469">
        <v>0</v>
      </c>
      <c r="K313" s="469">
        <v>0</v>
      </c>
      <c r="L313" s="469">
        <v>2</v>
      </c>
      <c r="M313" s="469">
        <v>0</v>
      </c>
      <c r="N313" s="462" t="s">
        <v>3790</v>
      </c>
    </row>
    <row r="314" spans="1:14" x14ac:dyDescent="0.35">
      <c r="A314" s="474" t="s">
        <v>8416</v>
      </c>
      <c r="B314" s="474" t="s">
        <v>3660</v>
      </c>
      <c r="C314" s="477">
        <v>0</v>
      </c>
      <c r="D314" s="477">
        <v>0</v>
      </c>
      <c r="E314" s="477">
        <v>0</v>
      </c>
      <c r="F314" s="477">
        <v>0</v>
      </c>
      <c r="G314" s="477">
        <v>-22750</v>
      </c>
      <c r="H314" s="477">
        <v>0</v>
      </c>
      <c r="I314" s="469">
        <v>20</v>
      </c>
      <c r="J314" s="469">
        <v>6</v>
      </c>
      <c r="K314" s="469">
        <v>14</v>
      </c>
      <c r="L314" s="469">
        <v>0</v>
      </c>
      <c r="M314" s="469">
        <v>0</v>
      </c>
      <c r="N314" s="462" t="s">
        <v>3500</v>
      </c>
    </row>
    <row r="315" spans="1:14" x14ac:dyDescent="0.35">
      <c r="A315" s="474" t="s">
        <v>8419</v>
      </c>
      <c r="B315" s="474" t="s">
        <v>2692</v>
      </c>
      <c r="C315" s="477">
        <v>0</v>
      </c>
      <c r="D315" s="477">
        <v>0</v>
      </c>
      <c r="E315" s="477">
        <v>0</v>
      </c>
      <c r="F315" s="477">
        <v>0</v>
      </c>
      <c r="G315" s="477">
        <v>0</v>
      </c>
      <c r="H315" s="477">
        <v>0</v>
      </c>
      <c r="I315" s="469">
        <v>2</v>
      </c>
      <c r="J315" s="469">
        <v>0</v>
      </c>
      <c r="K315" s="469">
        <v>2</v>
      </c>
      <c r="L315" s="469">
        <v>0</v>
      </c>
      <c r="M315" s="469">
        <v>0</v>
      </c>
      <c r="N315" s="462" t="s">
        <v>3500</v>
      </c>
    </row>
    <row r="316" spans="1:14" x14ac:dyDescent="0.35">
      <c r="A316" s="474" t="s">
        <v>2521</v>
      </c>
      <c r="B316" s="474" t="s">
        <v>12828</v>
      </c>
      <c r="C316" s="477">
        <v>0</v>
      </c>
      <c r="D316" s="477">
        <v>0</v>
      </c>
      <c r="E316" s="477">
        <v>0</v>
      </c>
      <c r="F316" s="477">
        <v>0</v>
      </c>
      <c r="G316" s="477">
        <v>0</v>
      </c>
      <c r="H316" s="477">
        <v>0</v>
      </c>
      <c r="I316" s="469">
        <v>4</v>
      </c>
      <c r="J316" s="469">
        <v>3</v>
      </c>
      <c r="K316" s="469">
        <v>1</v>
      </c>
      <c r="L316" s="469">
        <v>0</v>
      </c>
      <c r="M316" s="469">
        <v>0</v>
      </c>
      <c r="N316" s="462" t="s">
        <v>3500</v>
      </c>
    </row>
    <row r="317" spans="1:14" x14ac:dyDescent="0.35">
      <c r="A317" s="474" t="s">
        <v>69</v>
      </c>
      <c r="B317" s="474" t="s">
        <v>67</v>
      </c>
      <c r="C317" s="477">
        <v>0</v>
      </c>
      <c r="D317" s="477">
        <v>0</v>
      </c>
      <c r="E317" s="477">
        <v>0</v>
      </c>
      <c r="F317" s="477">
        <v>0</v>
      </c>
      <c r="G317" s="477">
        <v>366082.89</v>
      </c>
      <c r="H317" s="477">
        <v>238557</v>
      </c>
      <c r="I317" s="469">
        <v>5</v>
      </c>
      <c r="J317" s="469">
        <v>5</v>
      </c>
      <c r="K317" s="469">
        <v>0</v>
      </c>
      <c r="L317" s="469">
        <v>2</v>
      </c>
      <c r="M317" s="469">
        <v>0</v>
      </c>
      <c r="N317" s="462" t="s">
        <v>3500</v>
      </c>
    </row>
    <row r="318" spans="1:14" ht="26" x14ac:dyDescent="0.35">
      <c r="A318" s="474" t="s">
        <v>3190</v>
      </c>
      <c r="B318" s="474" t="s">
        <v>916</v>
      </c>
      <c r="C318" s="477">
        <v>50270215</v>
      </c>
      <c r="D318" s="477">
        <v>0</v>
      </c>
      <c r="E318" s="477">
        <v>5618123</v>
      </c>
      <c r="F318" s="477">
        <v>0</v>
      </c>
      <c r="G318" s="477">
        <v>48868443</v>
      </c>
      <c r="H318" s="477">
        <v>0</v>
      </c>
      <c r="I318" s="469">
        <v>534</v>
      </c>
      <c r="J318" s="469">
        <v>173</v>
      </c>
      <c r="K318" s="469">
        <v>361</v>
      </c>
      <c r="L318" s="469" t="s">
        <v>12346</v>
      </c>
      <c r="M318" s="469">
        <v>0</v>
      </c>
      <c r="N318" s="462" t="s">
        <v>8222</v>
      </c>
    </row>
    <row r="319" spans="1:14" x14ac:dyDescent="0.35">
      <c r="A319" s="474" t="s">
        <v>1231</v>
      </c>
      <c r="B319" s="474" t="s">
        <v>9239</v>
      </c>
      <c r="C319" s="477">
        <v>16200</v>
      </c>
      <c r="D319" s="477">
        <v>0</v>
      </c>
      <c r="E319" s="477">
        <v>54000</v>
      </c>
      <c r="F319" s="477">
        <v>0</v>
      </c>
      <c r="G319" s="477">
        <v>54000</v>
      </c>
      <c r="H319" s="477">
        <v>81352</v>
      </c>
      <c r="I319" s="469">
        <v>11</v>
      </c>
      <c r="J319" s="469">
        <v>11</v>
      </c>
      <c r="K319" s="469">
        <v>0</v>
      </c>
      <c r="L319" s="469">
        <v>7</v>
      </c>
      <c r="M319" s="469">
        <v>1</v>
      </c>
      <c r="N319" s="462" t="s">
        <v>3500</v>
      </c>
    </row>
    <row r="320" spans="1:14" ht="26" x14ac:dyDescent="0.35">
      <c r="A320" s="474" t="s">
        <v>1670</v>
      </c>
      <c r="B320" s="474" t="s">
        <v>3976</v>
      </c>
      <c r="C320" s="477">
        <v>638191</v>
      </c>
      <c r="D320" s="477">
        <v>0</v>
      </c>
      <c r="E320" s="477">
        <v>277077</v>
      </c>
      <c r="F320" s="477">
        <v>0</v>
      </c>
      <c r="G320" s="477">
        <v>-325248</v>
      </c>
      <c r="H320" s="477">
        <v>374885</v>
      </c>
      <c r="I320" s="469">
        <v>10</v>
      </c>
      <c r="J320" s="469">
        <v>1</v>
      </c>
      <c r="K320" s="469">
        <v>9</v>
      </c>
      <c r="L320" s="469">
        <v>12</v>
      </c>
      <c r="M320" s="469">
        <v>1</v>
      </c>
      <c r="N320" s="462" t="s">
        <v>3500</v>
      </c>
    </row>
    <row r="321" spans="1:14" ht="26" x14ac:dyDescent="0.35">
      <c r="A321" s="474" t="s">
        <v>12359</v>
      </c>
      <c r="B321" s="474" t="s">
        <v>4597</v>
      </c>
      <c r="C321" s="477">
        <v>11509994</v>
      </c>
      <c r="D321" s="477">
        <v>0</v>
      </c>
      <c r="E321" s="477">
        <v>18114079</v>
      </c>
      <c r="F321" s="477">
        <v>0</v>
      </c>
      <c r="G321" s="477">
        <v>19202915</v>
      </c>
      <c r="H321" s="477">
        <v>4124385</v>
      </c>
      <c r="I321" s="470">
        <v>12</v>
      </c>
      <c r="J321" s="470">
        <v>4</v>
      </c>
      <c r="K321" s="470">
        <v>8</v>
      </c>
      <c r="L321" s="470">
        <v>0</v>
      </c>
      <c r="M321" s="470">
        <v>0</v>
      </c>
      <c r="N321" s="463" t="s">
        <v>3790</v>
      </c>
    </row>
    <row r="322" spans="1:14" ht="26" x14ac:dyDescent="0.35">
      <c r="A322" s="474" t="s">
        <v>3193</v>
      </c>
      <c r="B322" s="474" t="s">
        <v>3996</v>
      </c>
      <c r="C322" s="477">
        <v>1017100</v>
      </c>
      <c r="D322" s="477">
        <v>0</v>
      </c>
      <c r="E322" s="477">
        <v>115400</v>
      </c>
      <c r="F322" s="477">
        <v>0</v>
      </c>
      <c r="G322" s="477">
        <v>787500</v>
      </c>
      <c r="H322" s="477">
        <v>153400</v>
      </c>
      <c r="I322" s="470">
        <v>42</v>
      </c>
      <c r="J322" s="470">
        <v>13</v>
      </c>
      <c r="K322" s="470">
        <v>29</v>
      </c>
      <c r="L322" s="470">
        <v>10</v>
      </c>
      <c r="M322" s="470">
        <v>1</v>
      </c>
      <c r="N322" s="463" t="s">
        <v>3500</v>
      </c>
    </row>
    <row r="323" spans="1:14" x14ac:dyDescent="0.35">
      <c r="A323" s="474" t="s">
        <v>328</v>
      </c>
      <c r="B323" s="474" t="s">
        <v>8249</v>
      </c>
      <c r="C323" s="477">
        <v>5857088</v>
      </c>
      <c r="D323" s="477">
        <v>0</v>
      </c>
      <c r="E323" s="477">
        <v>-5857088</v>
      </c>
      <c r="F323" s="477">
        <v>0</v>
      </c>
      <c r="G323" s="477">
        <v>-7418135</v>
      </c>
      <c r="H323" s="477">
        <v>0</v>
      </c>
      <c r="I323" s="469">
        <v>6</v>
      </c>
      <c r="J323" s="469">
        <v>1</v>
      </c>
      <c r="K323" s="469">
        <v>5</v>
      </c>
      <c r="L323" s="469">
        <v>12</v>
      </c>
      <c r="M323" s="469">
        <v>1</v>
      </c>
      <c r="N323" s="462" t="s">
        <v>3500</v>
      </c>
    </row>
    <row r="324" spans="1:14" ht="26" x14ac:dyDescent="0.35">
      <c r="A324" s="474" t="s">
        <v>2981</v>
      </c>
      <c r="B324" s="474" t="s">
        <v>3922</v>
      </c>
      <c r="C324" s="477">
        <v>169700180.53999999</v>
      </c>
      <c r="D324" s="477">
        <v>0</v>
      </c>
      <c r="E324" s="477">
        <v>0</v>
      </c>
      <c r="F324" s="477">
        <v>0</v>
      </c>
      <c r="G324" s="477">
        <v>0</v>
      </c>
      <c r="H324" s="477">
        <v>0</v>
      </c>
      <c r="I324" s="469">
        <v>5</v>
      </c>
      <c r="J324" s="469">
        <v>3</v>
      </c>
      <c r="K324" s="469">
        <v>2</v>
      </c>
      <c r="L324" s="469">
        <v>0</v>
      </c>
      <c r="M324" s="469">
        <v>1</v>
      </c>
      <c r="N324" s="462" t="s">
        <v>8222</v>
      </c>
    </row>
    <row r="325" spans="1:14" x14ac:dyDescent="0.35">
      <c r="A325" s="474" t="s">
        <v>3069</v>
      </c>
      <c r="B325" s="474" t="s">
        <v>4018</v>
      </c>
      <c r="C325" s="477">
        <v>3470668.04</v>
      </c>
      <c r="D325" s="477">
        <v>0</v>
      </c>
      <c r="E325" s="477">
        <v>0</v>
      </c>
      <c r="F325" s="477">
        <v>0</v>
      </c>
      <c r="G325" s="477">
        <v>-214761140.31999999</v>
      </c>
      <c r="H325" s="477">
        <v>150786164</v>
      </c>
      <c r="I325" s="469">
        <v>1988</v>
      </c>
      <c r="J325" s="469">
        <v>489</v>
      </c>
      <c r="K325" s="469">
        <v>1499</v>
      </c>
      <c r="L325" s="469">
        <v>0</v>
      </c>
      <c r="M325" s="469">
        <v>1</v>
      </c>
      <c r="N325" s="462" t="s">
        <v>8222</v>
      </c>
    </row>
    <row r="326" spans="1:14" x14ac:dyDescent="0.35">
      <c r="A326" s="475" t="s">
        <v>3099</v>
      </c>
      <c r="B326" s="475" t="s">
        <v>13970</v>
      </c>
      <c r="C326" s="478">
        <v>30421000</v>
      </c>
      <c r="D326" s="478">
        <v>0</v>
      </c>
      <c r="E326" s="478">
        <v>0</v>
      </c>
      <c r="F326" s="478">
        <v>0</v>
      </c>
      <c r="G326" s="478">
        <v>3000</v>
      </c>
      <c r="H326" s="478">
        <v>1196097</v>
      </c>
      <c r="I326" s="471" t="s">
        <v>13972</v>
      </c>
      <c r="J326" s="471">
        <v>24</v>
      </c>
      <c r="K326" s="471">
        <v>10</v>
      </c>
      <c r="L326" s="471">
        <v>0</v>
      </c>
      <c r="M326" s="471">
        <v>0</v>
      </c>
      <c r="N326" s="466" t="s">
        <v>8222</v>
      </c>
    </row>
    <row r="327" spans="1:14" ht="26" x14ac:dyDescent="0.35">
      <c r="A327" s="474" t="s">
        <v>8156</v>
      </c>
      <c r="B327" s="474" t="s">
        <v>2183</v>
      </c>
      <c r="C327" s="477">
        <v>106440</v>
      </c>
      <c r="D327" s="477">
        <v>0</v>
      </c>
      <c r="E327" s="477">
        <v>91660</v>
      </c>
      <c r="F327" s="477">
        <v>0</v>
      </c>
      <c r="G327" s="477">
        <v>103963.13</v>
      </c>
      <c r="H327" s="477">
        <v>0</v>
      </c>
      <c r="I327" s="469">
        <v>16</v>
      </c>
      <c r="J327" s="469">
        <v>7</v>
      </c>
      <c r="K327" s="469">
        <v>8</v>
      </c>
      <c r="L327" s="469">
        <v>2</v>
      </c>
      <c r="M327" s="469">
        <v>0</v>
      </c>
      <c r="N327" s="462" t="s">
        <v>3500</v>
      </c>
    </row>
    <row r="328" spans="1:14" ht="26" x14ac:dyDescent="0.35">
      <c r="A328" s="474" t="s">
        <v>9093</v>
      </c>
      <c r="B328" s="474" t="s">
        <v>3901</v>
      </c>
      <c r="C328" s="477">
        <v>1262300</v>
      </c>
      <c r="D328" s="477">
        <v>0</v>
      </c>
      <c r="E328" s="477">
        <v>0</v>
      </c>
      <c r="F328" s="477">
        <v>0</v>
      </c>
      <c r="G328" s="477">
        <v>24900000</v>
      </c>
      <c r="H328" s="477">
        <v>27684002</v>
      </c>
      <c r="I328" s="469">
        <v>250</v>
      </c>
      <c r="J328" s="469">
        <v>30</v>
      </c>
      <c r="K328" s="469">
        <v>220</v>
      </c>
      <c r="L328" s="469">
        <v>20</v>
      </c>
      <c r="M328" s="469">
        <v>0</v>
      </c>
      <c r="N328" s="462" t="s">
        <v>3517</v>
      </c>
    </row>
    <row r="329" spans="1:14" ht="26" x14ac:dyDescent="0.35">
      <c r="A329" s="474" t="s">
        <v>3083</v>
      </c>
      <c r="B329" s="474" t="s">
        <v>1219</v>
      </c>
      <c r="C329" s="477">
        <v>1566928</v>
      </c>
      <c r="D329" s="477">
        <v>0</v>
      </c>
      <c r="E329" s="477">
        <v>240000</v>
      </c>
      <c r="F329" s="477">
        <v>0</v>
      </c>
      <c r="G329" s="477">
        <v>1152192</v>
      </c>
      <c r="H329" s="477">
        <v>962734</v>
      </c>
      <c r="I329" s="469">
        <v>11</v>
      </c>
      <c r="J329" s="469">
        <v>7</v>
      </c>
      <c r="K329" s="469">
        <v>4</v>
      </c>
      <c r="L329" s="469">
        <v>20</v>
      </c>
      <c r="M329" s="469">
        <v>0</v>
      </c>
      <c r="N329" s="463" t="s">
        <v>3500</v>
      </c>
    </row>
    <row r="330" spans="1:14" ht="26" x14ac:dyDescent="0.35">
      <c r="A330" s="474" t="s">
        <v>8157</v>
      </c>
      <c r="B330" s="474" t="s">
        <v>3345</v>
      </c>
      <c r="C330" s="477">
        <v>24000</v>
      </c>
      <c r="D330" s="477">
        <v>0</v>
      </c>
      <c r="E330" s="477">
        <v>0</v>
      </c>
      <c r="F330" s="477">
        <v>0</v>
      </c>
      <c r="G330" s="477">
        <v>-78000</v>
      </c>
      <c r="H330" s="477">
        <v>43125000</v>
      </c>
      <c r="I330" s="470">
        <v>7</v>
      </c>
      <c r="J330" s="470">
        <v>2</v>
      </c>
      <c r="K330" s="470">
        <v>5</v>
      </c>
      <c r="L330" s="470">
        <v>0</v>
      </c>
      <c r="M330" s="470">
        <v>1</v>
      </c>
      <c r="N330" s="463" t="s">
        <v>3500</v>
      </c>
    </row>
    <row r="331" spans="1:14" ht="26" x14ac:dyDescent="0.35">
      <c r="A331" s="474" t="s">
        <v>3135</v>
      </c>
      <c r="B331" s="474" t="s">
        <v>8305</v>
      </c>
      <c r="C331" s="477">
        <v>1109709</v>
      </c>
      <c r="D331" s="477">
        <v>0</v>
      </c>
      <c r="E331" s="477">
        <v>429800</v>
      </c>
      <c r="F331" s="477">
        <v>0</v>
      </c>
      <c r="G331" s="477">
        <v>679909</v>
      </c>
      <c r="H331" s="477">
        <v>720710</v>
      </c>
      <c r="I331" s="472">
        <v>500</v>
      </c>
      <c r="J331" s="472">
        <v>150</v>
      </c>
      <c r="K331" s="472">
        <v>350</v>
      </c>
      <c r="L331" s="472">
        <v>12</v>
      </c>
      <c r="M331" s="472">
        <v>16</v>
      </c>
      <c r="N331" s="463" t="s">
        <v>3500</v>
      </c>
    </row>
    <row r="332" spans="1:14" x14ac:dyDescent="0.35">
      <c r="A332" s="474" t="s">
        <v>3761</v>
      </c>
      <c r="B332" s="474" t="s">
        <v>8909</v>
      </c>
      <c r="C332" s="477">
        <v>2313730</v>
      </c>
      <c r="D332" s="477">
        <v>0</v>
      </c>
      <c r="E332" s="477">
        <v>1457537.9</v>
      </c>
      <c r="F332" s="477">
        <v>0</v>
      </c>
      <c r="G332" s="477">
        <v>2107313.84</v>
      </c>
      <c r="H332" s="477">
        <v>5892132</v>
      </c>
      <c r="I332" s="469">
        <v>33</v>
      </c>
      <c r="J332" s="469">
        <v>0</v>
      </c>
      <c r="K332" s="469">
        <v>33</v>
      </c>
      <c r="L332" s="469">
        <v>33</v>
      </c>
      <c r="M332" s="469">
        <v>1</v>
      </c>
      <c r="N332" s="462" t="s">
        <v>3500</v>
      </c>
    </row>
    <row r="333" spans="1:14" ht="26" x14ac:dyDescent="0.35">
      <c r="A333" s="474" t="s">
        <v>3138</v>
      </c>
      <c r="B333" s="474" t="s">
        <v>8535</v>
      </c>
      <c r="C333" s="477">
        <v>7040489</v>
      </c>
      <c r="D333" s="477">
        <v>0</v>
      </c>
      <c r="E333" s="477">
        <v>325625</v>
      </c>
      <c r="F333" s="477">
        <v>0</v>
      </c>
      <c r="G333" s="477">
        <v>5429174</v>
      </c>
      <c r="H333" s="477">
        <v>70467332</v>
      </c>
      <c r="I333" s="469">
        <v>479</v>
      </c>
      <c r="J333" s="469">
        <v>96</v>
      </c>
      <c r="K333" s="469">
        <v>383</v>
      </c>
      <c r="L333" s="469">
        <v>240</v>
      </c>
      <c r="M333" s="469">
        <v>9</v>
      </c>
      <c r="N333" s="462" t="s">
        <v>3517</v>
      </c>
    </row>
    <row r="334" spans="1:14" ht="26" x14ac:dyDescent="0.35">
      <c r="A334" s="474" t="s">
        <v>2267</v>
      </c>
      <c r="B334" s="474" t="s">
        <v>12397</v>
      </c>
      <c r="C334" s="477">
        <v>20004344</v>
      </c>
      <c r="D334" s="477">
        <v>0</v>
      </c>
      <c r="E334" s="477">
        <v>16310441</v>
      </c>
      <c r="F334" s="477">
        <v>0</v>
      </c>
      <c r="G334" s="477">
        <v>16310441</v>
      </c>
      <c r="H334" s="477">
        <v>12017872</v>
      </c>
      <c r="I334" s="469">
        <v>13</v>
      </c>
      <c r="J334" s="469">
        <v>1</v>
      </c>
      <c r="K334" s="469">
        <v>12</v>
      </c>
      <c r="L334" s="469">
        <v>600</v>
      </c>
      <c r="M334" s="469">
        <v>8</v>
      </c>
      <c r="N334" s="462" t="s">
        <v>8222</v>
      </c>
    </row>
    <row r="335" spans="1:14" x14ac:dyDescent="0.35">
      <c r="A335" s="474" t="s">
        <v>715</v>
      </c>
      <c r="B335" s="474" t="s">
        <v>8559</v>
      </c>
      <c r="C335" s="477">
        <v>3034244</v>
      </c>
      <c r="D335" s="477">
        <v>0</v>
      </c>
      <c r="E335" s="477">
        <v>2863075.5</v>
      </c>
      <c r="F335" s="477">
        <v>0</v>
      </c>
      <c r="G335" s="477">
        <v>-99546255</v>
      </c>
      <c r="H335" s="477">
        <v>0</v>
      </c>
      <c r="I335" s="469">
        <v>10705</v>
      </c>
      <c r="J335" s="469">
        <v>2770</v>
      </c>
      <c r="K335" s="469">
        <v>7935</v>
      </c>
      <c r="L335" s="469">
        <v>337</v>
      </c>
      <c r="M335" s="469">
        <v>27</v>
      </c>
      <c r="N335" s="462" t="s">
        <v>3500</v>
      </c>
    </row>
    <row r="336" spans="1:14" ht="26" x14ac:dyDescent="0.35">
      <c r="A336" s="474" t="s">
        <v>2035</v>
      </c>
      <c r="B336" s="474" t="s">
        <v>2033</v>
      </c>
      <c r="C336" s="477">
        <v>0</v>
      </c>
      <c r="D336" s="477">
        <v>0</v>
      </c>
      <c r="E336" s="477">
        <v>0</v>
      </c>
      <c r="F336" s="477">
        <v>0</v>
      </c>
      <c r="G336" s="477">
        <v>-2878096</v>
      </c>
      <c r="H336" s="477">
        <v>1668805</v>
      </c>
      <c r="I336" s="469">
        <v>3</v>
      </c>
      <c r="J336" s="469">
        <v>2</v>
      </c>
      <c r="K336" s="469">
        <v>1</v>
      </c>
      <c r="L336" s="469">
        <v>3</v>
      </c>
      <c r="M336" s="469">
        <v>1</v>
      </c>
      <c r="N336" s="462" t="s">
        <v>3500</v>
      </c>
    </row>
    <row r="337" spans="1:14" x14ac:dyDescent="0.35">
      <c r="A337" s="474" t="s">
        <v>3186</v>
      </c>
      <c r="B337" s="474" t="s">
        <v>4053</v>
      </c>
      <c r="C337" s="477">
        <v>6232294</v>
      </c>
      <c r="D337" s="477">
        <v>0</v>
      </c>
      <c r="E337" s="477">
        <v>-12865473</v>
      </c>
      <c r="F337" s="477">
        <v>0</v>
      </c>
      <c r="G337" s="477">
        <v>-31219659</v>
      </c>
      <c r="H337" s="477">
        <v>54429520</v>
      </c>
      <c r="I337" s="470">
        <v>149</v>
      </c>
      <c r="J337" s="470">
        <v>77</v>
      </c>
      <c r="K337" s="470">
        <v>72</v>
      </c>
      <c r="L337" s="470">
        <v>89</v>
      </c>
      <c r="M337" s="470">
        <v>0</v>
      </c>
      <c r="N337" s="463" t="s">
        <v>3517</v>
      </c>
    </row>
    <row r="338" spans="1:14" ht="26" x14ac:dyDescent="0.35">
      <c r="A338" s="474" t="s">
        <v>8158</v>
      </c>
      <c r="B338" s="474" t="s">
        <v>3321</v>
      </c>
      <c r="C338" s="477">
        <v>991611</v>
      </c>
      <c r="D338" s="477">
        <v>0</v>
      </c>
      <c r="E338" s="477">
        <v>0</v>
      </c>
      <c r="F338" s="477">
        <v>0</v>
      </c>
      <c r="G338" s="477">
        <v>906201</v>
      </c>
      <c r="H338" s="477">
        <v>710550</v>
      </c>
      <c r="I338" s="470">
        <v>7</v>
      </c>
      <c r="J338" s="470">
        <v>3</v>
      </c>
      <c r="K338" s="470">
        <v>4</v>
      </c>
      <c r="L338" s="470">
        <v>7</v>
      </c>
      <c r="M338" s="470">
        <v>0</v>
      </c>
      <c r="N338" s="463" t="s">
        <v>3500</v>
      </c>
    </row>
    <row r="339" spans="1:14" x14ac:dyDescent="0.35">
      <c r="A339" s="474" t="s">
        <v>783</v>
      </c>
      <c r="B339" s="474" t="s">
        <v>781</v>
      </c>
      <c r="C339" s="477">
        <v>2849037</v>
      </c>
      <c r="D339" s="477">
        <v>0</v>
      </c>
      <c r="E339" s="477">
        <v>292832</v>
      </c>
      <c r="F339" s="477">
        <v>0</v>
      </c>
      <c r="G339" s="477">
        <v>1317405</v>
      </c>
      <c r="H339" s="477">
        <v>7519404</v>
      </c>
      <c r="I339" s="469">
        <v>135</v>
      </c>
      <c r="J339" s="469">
        <v>75</v>
      </c>
      <c r="K339" s="469">
        <v>60</v>
      </c>
      <c r="L339" s="469">
        <v>35</v>
      </c>
      <c r="M339" s="469">
        <v>1</v>
      </c>
      <c r="N339" s="462" t="s">
        <v>3500</v>
      </c>
    </row>
    <row r="340" spans="1:14" x14ac:dyDescent="0.35">
      <c r="A340" s="474" t="s">
        <v>13493</v>
      </c>
      <c r="B340" s="474" t="s">
        <v>15743</v>
      </c>
      <c r="C340" s="477">
        <v>7576479</v>
      </c>
      <c r="D340" s="477">
        <v>0</v>
      </c>
      <c r="E340" s="477">
        <v>703801</v>
      </c>
      <c r="F340" s="477">
        <v>0</v>
      </c>
      <c r="G340" s="477">
        <v>1722218</v>
      </c>
      <c r="H340" s="477">
        <v>0</v>
      </c>
      <c r="I340" s="469">
        <v>4</v>
      </c>
      <c r="J340" s="469">
        <v>3</v>
      </c>
      <c r="K340" s="469">
        <v>1</v>
      </c>
      <c r="L340" s="469">
        <v>4</v>
      </c>
      <c r="M340" s="469">
        <v>0</v>
      </c>
      <c r="N340" s="462" t="s">
        <v>3517</v>
      </c>
    </row>
    <row r="341" spans="1:14" ht="26" x14ac:dyDescent="0.35">
      <c r="A341" s="474" t="s">
        <v>294</v>
      </c>
      <c r="B341" s="474" t="s">
        <v>8586</v>
      </c>
      <c r="C341" s="477">
        <v>36320144</v>
      </c>
      <c r="D341" s="477">
        <v>0</v>
      </c>
      <c r="E341" s="477">
        <v>8155474</v>
      </c>
      <c r="F341" s="477">
        <v>0</v>
      </c>
      <c r="G341" s="477">
        <v>16436169</v>
      </c>
      <c r="H341" s="477">
        <v>156822823</v>
      </c>
      <c r="I341" s="469">
        <v>14</v>
      </c>
      <c r="J341" s="469">
        <v>14</v>
      </c>
      <c r="K341" s="469">
        <v>0</v>
      </c>
      <c r="L341" s="469">
        <v>12</v>
      </c>
      <c r="M341" s="469">
        <v>0</v>
      </c>
      <c r="N341" s="462" t="s">
        <v>8222</v>
      </c>
    </row>
    <row r="342" spans="1:14" x14ac:dyDescent="0.35">
      <c r="A342" s="474" t="s">
        <v>2286</v>
      </c>
      <c r="B342" s="474" t="s">
        <v>2354</v>
      </c>
      <c r="C342" s="477">
        <v>0</v>
      </c>
      <c r="D342" s="477">
        <v>0</v>
      </c>
      <c r="E342" s="477">
        <v>0</v>
      </c>
      <c r="F342" s="477">
        <v>0</v>
      </c>
      <c r="G342" s="477">
        <v>0</v>
      </c>
      <c r="H342" s="477">
        <v>0</v>
      </c>
      <c r="I342" s="469">
        <v>6</v>
      </c>
      <c r="J342" s="469">
        <v>4</v>
      </c>
      <c r="K342" s="469">
        <v>2</v>
      </c>
      <c r="L342" s="469">
        <v>5</v>
      </c>
      <c r="M342" s="469">
        <v>1</v>
      </c>
      <c r="N342" s="462" t="s">
        <v>3500</v>
      </c>
    </row>
    <row r="343" spans="1:14" x14ac:dyDescent="0.35">
      <c r="A343" s="474" t="s">
        <v>3090</v>
      </c>
      <c r="B343" s="474" t="s">
        <v>3633</v>
      </c>
      <c r="C343" s="477">
        <v>232140</v>
      </c>
      <c r="D343" s="477">
        <v>0</v>
      </c>
      <c r="E343" s="477">
        <v>140000</v>
      </c>
      <c r="F343" s="477">
        <v>0</v>
      </c>
      <c r="G343" s="477">
        <v>620614</v>
      </c>
      <c r="H343" s="477">
        <v>13295070</v>
      </c>
      <c r="I343" s="469">
        <v>78</v>
      </c>
      <c r="J343" s="469">
        <v>0</v>
      </c>
      <c r="K343" s="469">
        <v>0</v>
      </c>
      <c r="L343" s="469">
        <v>2000</v>
      </c>
      <c r="M343" s="469">
        <v>0</v>
      </c>
      <c r="N343" s="462" t="s">
        <v>3500</v>
      </c>
    </row>
    <row r="344" spans="1:14" x14ac:dyDescent="0.35">
      <c r="A344" s="474" t="s">
        <v>8159</v>
      </c>
      <c r="B344" s="474" t="s">
        <v>3627</v>
      </c>
      <c r="C344" s="477">
        <v>0</v>
      </c>
      <c r="D344" s="477">
        <v>0</v>
      </c>
      <c r="E344" s="477">
        <v>0</v>
      </c>
      <c r="F344" s="477">
        <v>0</v>
      </c>
      <c r="G344" s="477">
        <v>0</v>
      </c>
      <c r="H344" s="477">
        <v>0</v>
      </c>
      <c r="I344" s="469">
        <v>3</v>
      </c>
      <c r="J344" s="469">
        <v>1</v>
      </c>
      <c r="K344" s="469">
        <v>2</v>
      </c>
      <c r="L344" s="469">
        <v>0</v>
      </c>
      <c r="M344" s="469">
        <v>0</v>
      </c>
      <c r="N344" s="462" t="s">
        <v>3500</v>
      </c>
    </row>
    <row r="345" spans="1:14" x14ac:dyDescent="0.35">
      <c r="A345" s="474" t="s">
        <v>13413</v>
      </c>
      <c r="B345" s="474" t="s">
        <v>13411</v>
      </c>
      <c r="C345" s="477">
        <v>12650768</v>
      </c>
      <c r="D345" s="477">
        <v>0</v>
      </c>
      <c r="E345" s="477">
        <v>1500000</v>
      </c>
      <c r="F345" s="477">
        <v>0</v>
      </c>
      <c r="G345" s="477">
        <v>2127638</v>
      </c>
      <c r="H345" s="477">
        <v>149330276</v>
      </c>
      <c r="I345" s="469">
        <v>10</v>
      </c>
      <c r="J345" s="469">
        <v>10</v>
      </c>
      <c r="K345" s="469">
        <v>0</v>
      </c>
      <c r="L345" s="469">
        <v>0</v>
      </c>
      <c r="M345" s="469">
        <v>0</v>
      </c>
      <c r="N345" s="462" t="s">
        <v>3517</v>
      </c>
    </row>
    <row r="346" spans="1:14" x14ac:dyDescent="0.35">
      <c r="A346" s="474" t="s">
        <v>13472</v>
      </c>
      <c r="B346" s="474" t="s">
        <v>2194</v>
      </c>
      <c r="C346" s="477">
        <v>7456316</v>
      </c>
      <c r="D346" s="477">
        <v>0</v>
      </c>
      <c r="E346" s="477">
        <v>-7636970</v>
      </c>
      <c r="F346" s="477">
        <v>0</v>
      </c>
      <c r="G346" s="477">
        <v>-112457150</v>
      </c>
      <c r="H346" s="477">
        <v>951854000</v>
      </c>
      <c r="I346" s="469">
        <v>30</v>
      </c>
      <c r="J346" s="469">
        <v>21</v>
      </c>
      <c r="K346" s="469">
        <v>9</v>
      </c>
      <c r="L346" s="469">
        <v>0</v>
      </c>
      <c r="M346" s="469">
        <v>1</v>
      </c>
      <c r="N346" s="462" t="s">
        <v>3517</v>
      </c>
    </row>
    <row r="347" spans="1:14" ht="26" x14ac:dyDescent="0.35">
      <c r="A347" s="474" t="s">
        <v>3757</v>
      </c>
      <c r="B347" s="474" t="s">
        <v>3785</v>
      </c>
      <c r="C347" s="477">
        <v>829000</v>
      </c>
      <c r="D347" s="477">
        <v>0</v>
      </c>
      <c r="E347" s="477">
        <v>398700</v>
      </c>
      <c r="F347" s="477">
        <v>0</v>
      </c>
      <c r="G347" s="477">
        <v>647700</v>
      </c>
      <c r="H347" s="477">
        <v>176300</v>
      </c>
      <c r="I347" s="469">
        <v>2</v>
      </c>
      <c r="J347" s="469">
        <v>1</v>
      </c>
      <c r="K347" s="469">
        <v>1</v>
      </c>
      <c r="L347" s="469">
        <v>15</v>
      </c>
      <c r="M347" s="469">
        <v>1</v>
      </c>
      <c r="N347" s="462" t="s">
        <v>3500</v>
      </c>
    </row>
    <row r="348" spans="1:14" ht="42" x14ac:dyDescent="0.35">
      <c r="A348" s="474" t="s">
        <v>16758</v>
      </c>
      <c r="B348" s="474" t="s">
        <v>686</v>
      </c>
      <c r="C348" s="477">
        <v>18718178</v>
      </c>
      <c r="D348" s="477">
        <v>0</v>
      </c>
      <c r="E348" s="477">
        <v>6210249</v>
      </c>
      <c r="F348" s="477">
        <v>0</v>
      </c>
      <c r="G348" s="477">
        <v>-21282923</v>
      </c>
      <c r="H348" s="477">
        <v>0</v>
      </c>
      <c r="I348" s="470">
        <v>4697</v>
      </c>
      <c r="J348" s="470">
        <v>1409</v>
      </c>
      <c r="K348" s="470">
        <v>3288</v>
      </c>
      <c r="L348" s="470">
        <v>9</v>
      </c>
      <c r="M348" s="470">
        <v>43</v>
      </c>
      <c r="N348" s="463" t="s">
        <v>4568</v>
      </c>
    </row>
    <row r="349" spans="1:14" x14ac:dyDescent="0.35">
      <c r="A349" s="474" t="s">
        <v>92</v>
      </c>
      <c r="B349" s="474" t="s">
        <v>13887</v>
      </c>
      <c r="C349" s="477">
        <v>9561884</v>
      </c>
      <c r="D349" s="477">
        <v>0</v>
      </c>
      <c r="E349" s="477">
        <v>7502667</v>
      </c>
      <c r="F349" s="477">
        <v>0</v>
      </c>
      <c r="G349" s="477">
        <v>9851508</v>
      </c>
      <c r="H349" s="477">
        <v>75285</v>
      </c>
      <c r="I349" s="469">
        <v>4</v>
      </c>
      <c r="J349" s="469">
        <v>0</v>
      </c>
      <c r="K349" s="469">
        <v>4</v>
      </c>
      <c r="L349" s="469">
        <v>20</v>
      </c>
      <c r="M349" s="469">
        <v>0</v>
      </c>
      <c r="N349" s="462" t="s">
        <v>3517</v>
      </c>
    </row>
    <row r="350" spans="1:14" x14ac:dyDescent="0.35">
      <c r="A350" s="474" t="s">
        <v>14551</v>
      </c>
      <c r="B350" s="474" t="s">
        <v>9434</v>
      </c>
      <c r="C350" s="477">
        <v>60337</v>
      </c>
      <c r="D350" s="477">
        <v>0</v>
      </c>
      <c r="E350" s="477">
        <v>60337</v>
      </c>
      <c r="F350" s="477">
        <v>0</v>
      </c>
      <c r="G350" s="477">
        <v>60337</v>
      </c>
      <c r="H350" s="477">
        <v>0</v>
      </c>
      <c r="I350" s="469">
        <v>17</v>
      </c>
      <c r="J350" s="469">
        <v>8</v>
      </c>
      <c r="K350" s="469">
        <v>9</v>
      </c>
      <c r="L350" s="469">
        <v>6</v>
      </c>
      <c r="M350" s="469">
        <v>1</v>
      </c>
      <c r="N350" s="462" t="s">
        <v>3500</v>
      </c>
    </row>
    <row r="351" spans="1:14" x14ac:dyDescent="0.35">
      <c r="A351" s="474" t="s">
        <v>1638</v>
      </c>
      <c r="B351" s="474" t="s">
        <v>3840</v>
      </c>
      <c r="C351" s="477">
        <v>17036694</v>
      </c>
      <c r="D351" s="477">
        <v>0</v>
      </c>
      <c r="E351" s="477">
        <v>1846717</v>
      </c>
      <c r="F351" s="477">
        <v>0</v>
      </c>
      <c r="G351" s="477">
        <v>5502316</v>
      </c>
      <c r="H351" s="477">
        <v>24935000</v>
      </c>
      <c r="I351" s="469">
        <v>7</v>
      </c>
      <c r="J351" s="469">
        <v>6</v>
      </c>
      <c r="K351" s="469">
        <v>1</v>
      </c>
      <c r="L351" s="469">
        <v>100</v>
      </c>
      <c r="M351" s="469">
        <v>1</v>
      </c>
      <c r="N351" s="462" t="s">
        <v>8222</v>
      </c>
    </row>
    <row r="352" spans="1:14" ht="26" x14ac:dyDescent="0.35">
      <c r="A352" s="474" t="s">
        <v>13866</v>
      </c>
      <c r="B352" s="474" t="s">
        <v>8205</v>
      </c>
      <c r="C352" s="477">
        <v>0</v>
      </c>
      <c r="D352" s="477">
        <v>0</v>
      </c>
      <c r="E352" s="477">
        <v>140000</v>
      </c>
      <c r="F352" s="477">
        <v>0</v>
      </c>
      <c r="G352" s="477">
        <v>179905</v>
      </c>
      <c r="H352" s="477">
        <v>64483444</v>
      </c>
      <c r="I352" s="469">
        <v>5</v>
      </c>
      <c r="J352" s="469">
        <v>1</v>
      </c>
      <c r="K352" s="469">
        <v>4</v>
      </c>
      <c r="L352" s="469">
        <v>7</v>
      </c>
      <c r="M352" s="469">
        <v>0</v>
      </c>
      <c r="N352" s="462" t="s">
        <v>3500</v>
      </c>
    </row>
    <row r="353" spans="1:14" x14ac:dyDescent="0.35">
      <c r="A353" s="474" t="s">
        <v>9310</v>
      </c>
      <c r="B353" s="474" t="s">
        <v>8224</v>
      </c>
      <c r="C353" s="477">
        <v>395713</v>
      </c>
      <c r="D353" s="477">
        <v>0</v>
      </c>
      <c r="E353" s="477">
        <v>-1118561</v>
      </c>
      <c r="F353" s="477">
        <v>0</v>
      </c>
      <c r="G353" s="477">
        <v>-19470638</v>
      </c>
      <c r="H353" s="477"/>
      <c r="I353" s="469">
        <v>950</v>
      </c>
      <c r="J353" s="469">
        <v>214</v>
      </c>
      <c r="K353" s="469">
        <v>736</v>
      </c>
      <c r="L353" s="469">
        <v>300</v>
      </c>
      <c r="M353" s="469">
        <v>10</v>
      </c>
      <c r="N353" s="462" t="s">
        <v>4568</v>
      </c>
    </row>
    <row r="354" spans="1:14" ht="26" x14ac:dyDescent="0.35">
      <c r="A354" s="474" t="s">
        <v>8163</v>
      </c>
      <c r="B354" s="474" t="s">
        <v>12966</v>
      </c>
      <c r="C354" s="479">
        <v>448500</v>
      </c>
      <c r="D354" s="477">
        <v>0</v>
      </c>
      <c r="E354" s="477">
        <v>397785</v>
      </c>
      <c r="F354" s="479">
        <v>0</v>
      </c>
      <c r="G354" s="479">
        <v>447508</v>
      </c>
      <c r="H354" s="479">
        <v>2833</v>
      </c>
      <c r="I354" s="469">
        <v>8</v>
      </c>
      <c r="J354" s="469">
        <v>2</v>
      </c>
      <c r="K354" s="469">
        <v>6</v>
      </c>
      <c r="L354" s="469">
        <v>3</v>
      </c>
      <c r="M354" s="469">
        <v>1</v>
      </c>
      <c r="N354" s="462" t="s">
        <v>3500</v>
      </c>
    </row>
    <row r="355" spans="1:14" ht="26" x14ac:dyDescent="0.35">
      <c r="A355" s="474" t="s">
        <v>2958</v>
      </c>
      <c r="B355" s="474" t="s">
        <v>3799</v>
      </c>
      <c r="C355" s="477">
        <v>450000</v>
      </c>
      <c r="D355" s="477">
        <v>0</v>
      </c>
      <c r="E355" s="477">
        <v>437500</v>
      </c>
      <c r="F355" s="477">
        <v>0</v>
      </c>
      <c r="G355" s="477">
        <v>450000</v>
      </c>
      <c r="H355" s="477"/>
      <c r="I355" s="469">
        <v>2</v>
      </c>
      <c r="J355" s="469">
        <v>1</v>
      </c>
      <c r="K355" s="469">
        <v>1</v>
      </c>
      <c r="L355" s="469">
        <v>2</v>
      </c>
      <c r="M355" s="469">
        <v>0</v>
      </c>
      <c r="N355" s="462" t="s">
        <v>3500</v>
      </c>
    </row>
    <row r="356" spans="1:14" x14ac:dyDescent="0.35">
      <c r="A356" s="474" t="s">
        <v>2976</v>
      </c>
      <c r="B356" s="474" t="s">
        <v>3618</v>
      </c>
      <c r="C356" s="477">
        <v>381132.47</v>
      </c>
      <c r="D356" s="477">
        <v>0</v>
      </c>
      <c r="E356" s="477">
        <v>0</v>
      </c>
      <c r="F356" s="477">
        <v>0</v>
      </c>
      <c r="G356" s="477">
        <v>-385836.47</v>
      </c>
      <c r="H356" s="477">
        <v>0</v>
      </c>
      <c r="I356" s="469">
        <v>35</v>
      </c>
      <c r="J356" s="469">
        <v>10</v>
      </c>
      <c r="K356" s="469">
        <v>25</v>
      </c>
      <c r="L356" s="469">
        <v>5</v>
      </c>
      <c r="M356" s="469">
        <v>1</v>
      </c>
      <c r="N356" s="462" t="s">
        <v>3500</v>
      </c>
    </row>
    <row r="357" spans="1:14" x14ac:dyDescent="0.35">
      <c r="A357" s="474" t="s">
        <v>996</v>
      </c>
      <c r="B357" s="474" t="s">
        <v>10020</v>
      </c>
      <c r="C357" s="477">
        <v>16300</v>
      </c>
      <c r="D357" s="477">
        <v>0</v>
      </c>
      <c r="E357" s="477">
        <v>0</v>
      </c>
      <c r="F357" s="477">
        <v>0</v>
      </c>
      <c r="G357" s="477">
        <v>17800</v>
      </c>
      <c r="H357" s="477"/>
      <c r="I357" s="469">
        <v>2</v>
      </c>
      <c r="J357" s="469">
        <v>1</v>
      </c>
      <c r="K357" s="469">
        <v>1</v>
      </c>
      <c r="L357" s="469">
        <v>5</v>
      </c>
      <c r="M357" s="469">
        <v>1</v>
      </c>
      <c r="N357" s="462" t="s">
        <v>3500</v>
      </c>
    </row>
    <row r="358" spans="1:14" x14ac:dyDescent="0.35">
      <c r="A358" s="474" t="s">
        <v>13440</v>
      </c>
      <c r="B358" s="474" t="s">
        <v>1799</v>
      </c>
      <c r="C358" s="477">
        <v>18341370</v>
      </c>
      <c r="D358" s="477">
        <v>0</v>
      </c>
      <c r="E358" s="477">
        <v>9596247</v>
      </c>
      <c r="F358" s="477">
        <v>0</v>
      </c>
      <c r="G358" s="477">
        <v>9699980</v>
      </c>
      <c r="H358" s="477">
        <v>94803819</v>
      </c>
      <c r="I358" s="469">
        <v>7</v>
      </c>
      <c r="J358" s="469">
        <v>6</v>
      </c>
      <c r="K358" s="469">
        <v>1</v>
      </c>
      <c r="L358" s="469">
        <v>7</v>
      </c>
      <c r="M358" s="469">
        <v>0</v>
      </c>
      <c r="N358" s="462" t="s">
        <v>3517</v>
      </c>
    </row>
    <row r="359" spans="1:14" x14ac:dyDescent="0.35">
      <c r="A359" s="474" t="s">
        <v>3110</v>
      </c>
      <c r="B359" s="474" t="s">
        <v>3580</v>
      </c>
      <c r="C359" s="477">
        <v>12234050.26</v>
      </c>
      <c r="D359" s="477">
        <v>0</v>
      </c>
      <c r="E359" s="477">
        <v>7741000</v>
      </c>
      <c r="F359" s="477">
        <v>0</v>
      </c>
      <c r="G359" s="477">
        <v>41104706.57</v>
      </c>
      <c r="H359" s="477">
        <v>341466007</v>
      </c>
      <c r="I359" s="469">
        <v>5</v>
      </c>
      <c r="J359" s="469">
        <v>5</v>
      </c>
      <c r="K359" s="469">
        <v>0</v>
      </c>
      <c r="L359" s="469">
        <v>4</v>
      </c>
      <c r="M359" s="469">
        <v>1</v>
      </c>
      <c r="N359" s="462" t="s">
        <v>3517</v>
      </c>
    </row>
    <row r="360" spans="1:14" ht="26" x14ac:dyDescent="0.35">
      <c r="A360" s="474" t="s">
        <v>3063</v>
      </c>
      <c r="B360" s="474" t="s">
        <v>9084</v>
      </c>
      <c r="C360" s="477">
        <v>21785473</v>
      </c>
      <c r="D360" s="477">
        <v>0</v>
      </c>
      <c r="E360" s="477">
        <v>21785473</v>
      </c>
      <c r="F360" s="477">
        <v>0</v>
      </c>
      <c r="G360" s="477">
        <v>-32022037</v>
      </c>
      <c r="H360" s="477">
        <v>293583326</v>
      </c>
      <c r="I360" s="469">
        <v>5000</v>
      </c>
      <c r="J360" s="469">
        <v>2000</v>
      </c>
      <c r="K360" s="469">
        <v>3000</v>
      </c>
      <c r="L360" s="469">
        <v>22</v>
      </c>
      <c r="M360" s="469">
        <v>108</v>
      </c>
      <c r="N360" s="462" t="s">
        <v>8222</v>
      </c>
    </row>
    <row r="361" spans="1:14" ht="26" x14ac:dyDescent="0.35">
      <c r="A361" s="474" t="s">
        <v>3157</v>
      </c>
      <c r="B361" s="474" t="s">
        <v>795</v>
      </c>
      <c r="C361" s="477">
        <v>6677661</v>
      </c>
      <c r="D361" s="477">
        <v>0</v>
      </c>
      <c r="E361" s="477">
        <v>6677661</v>
      </c>
      <c r="F361" s="477">
        <v>0</v>
      </c>
      <c r="G361" s="477">
        <v>-21883961</v>
      </c>
      <c r="H361" s="477">
        <v>27887650.129999999</v>
      </c>
      <c r="I361" s="469">
        <v>8</v>
      </c>
      <c r="J361" s="469">
        <v>7</v>
      </c>
      <c r="K361" s="469">
        <v>1</v>
      </c>
      <c r="L361" s="469">
        <v>25</v>
      </c>
      <c r="M361" s="469">
        <v>0</v>
      </c>
      <c r="N361" s="462" t="s">
        <v>3517</v>
      </c>
    </row>
    <row r="362" spans="1:14" ht="26" x14ac:dyDescent="0.35">
      <c r="A362" s="474" t="s">
        <v>12152</v>
      </c>
      <c r="B362" s="474" t="s">
        <v>4001</v>
      </c>
      <c r="C362" s="477">
        <v>250000</v>
      </c>
      <c r="D362" s="477">
        <v>0</v>
      </c>
      <c r="E362" s="477">
        <v>235482</v>
      </c>
      <c r="F362" s="477">
        <v>0</v>
      </c>
      <c r="G362" s="477">
        <v>235482</v>
      </c>
      <c r="H362" s="477">
        <v>14518</v>
      </c>
      <c r="I362" s="470">
        <v>45</v>
      </c>
      <c r="J362" s="470">
        <v>25</v>
      </c>
      <c r="K362" s="470">
        <v>20</v>
      </c>
      <c r="L362" s="470">
        <v>15</v>
      </c>
      <c r="M362" s="470">
        <v>1</v>
      </c>
      <c r="N362" s="463" t="s">
        <v>3500</v>
      </c>
    </row>
    <row r="363" spans="1:14" ht="26" x14ac:dyDescent="0.35">
      <c r="A363" s="474" t="s">
        <v>3176</v>
      </c>
      <c r="B363" s="474" t="s">
        <v>4066</v>
      </c>
      <c r="C363" s="477">
        <v>30014494</v>
      </c>
      <c r="D363" s="477">
        <v>0</v>
      </c>
      <c r="E363" s="477">
        <v>14077152</v>
      </c>
      <c r="F363" s="477">
        <v>0</v>
      </c>
      <c r="G363" s="477">
        <v>27209071</v>
      </c>
      <c r="H363" s="477">
        <v>50501588</v>
      </c>
      <c r="I363" s="469">
        <v>233</v>
      </c>
      <c r="J363" s="469">
        <v>55</v>
      </c>
      <c r="K363" s="469">
        <v>178</v>
      </c>
      <c r="L363" s="469">
        <v>11</v>
      </c>
      <c r="M363" s="469">
        <v>1</v>
      </c>
      <c r="N363" s="462" t="s">
        <v>8222</v>
      </c>
    </row>
    <row r="364" spans="1:14" ht="26" x14ac:dyDescent="0.35">
      <c r="A364" s="474" t="s">
        <v>3200</v>
      </c>
      <c r="B364" s="474" t="s">
        <v>3968</v>
      </c>
      <c r="C364" s="477">
        <v>259375000</v>
      </c>
      <c r="D364" s="477">
        <v>0</v>
      </c>
      <c r="E364" s="477">
        <v>79467000</v>
      </c>
      <c r="F364" s="477">
        <v>0</v>
      </c>
      <c r="G364" s="477">
        <v>314267000</v>
      </c>
      <c r="H364" s="477">
        <v>1935911000</v>
      </c>
      <c r="I364" s="470">
        <v>3000</v>
      </c>
      <c r="J364" s="470">
        <v>940</v>
      </c>
      <c r="K364" s="470">
        <v>2060</v>
      </c>
      <c r="L364" s="470">
        <v>7</v>
      </c>
      <c r="M364" s="470">
        <v>23</v>
      </c>
      <c r="N364" s="462" t="s">
        <v>8222</v>
      </c>
    </row>
    <row r="365" spans="1:14" ht="26" x14ac:dyDescent="0.35">
      <c r="A365" s="474" t="s">
        <v>2512</v>
      </c>
      <c r="B365" s="474" t="s">
        <v>12971</v>
      </c>
      <c r="C365" s="477">
        <v>282079</v>
      </c>
      <c r="D365" s="477">
        <v>0</v>
      </c>
      <c r="E365" s="477">
        <v>275178</v>
      </c>
      <c r="F365" s="477">
        <v>0</v>
      </c>
      <c r="G365" s="477">
        <v>297678</v>
      </c>
      <c r="H365" s="477">
        <v>198346</v>
      </c>
      <c r="I365" s="469">
        <v>10</v>
      </c>
      <c r="J365" s="469">
        <v>5</v>
      </c>
      <c r="K365" s="469">
        <v>5</v>
      </c>
      <c r="L365" s="469">
        <v>14</v>
      </c>
      <c r="M365" s="469">
        <v>0</v>
      </c>
      <c r="N365" s="462" t="s">
        <v>3500</v>
      </c>
    </row>
    <row r="366" spans="1:14" ht="26" x14ac:dyDescent="0.35">
      <c r="A366" s="474" t="s">
        <v>16645</v>
      </c>
      <c r="B366" s="474" t="s">
        <v>1732</v>
      </c>
      <c r="C366" s="477">
        <v>55800</v>
      </c>
      <c r="D366" s="477">
        <v>0</v>
      </c>
      <c r="E366" s="477">
        <v>0</v>
      </c>
      <c r="F366" s="477">
        <v>0</v>
      </c>
      <c r="G366" s="477">
        <v>0</v>
      </c>
      <c r="H366" s="477">
        <v>0</v>
      </c>
      <c r="I366" s="469">
        <v>28</v>
      </c>
      <c r="J366" s="469">
        <v>20</v>
      </c>
      <c r="K366" s="469">
        <v>8</v>
      </c>
      <c r="L366" s="469">
        <v>10</v>
      </c>
      <c r="M366" s="469">
        <v>0</v>
      </c>
      <c r="N366" s="462" t="s">
        <v>8222</v>
      </c>
    </row>
    <row r="367" spans="1:14" x14ac:dyDescent="0.35">
      <c r="A367" s="474" t="s">
        <v>199</v>
      </c>
      <c r="B367" s="474" t="s">
        <v>8195</v>
      </c>
      <c r="C367" s="477">
        <v>1472060</v>
      </c>
      <c r="D367" s="477">
        <v>0</v>
      </c>
      <c r="E367" s="477">
        <v>869695</v>
      </c>
      <c r="F367" s="477">
        <v>0</v>
      </c>
      <c r="G367" s="477">
        <v>1248164</v>
      </c>
      <c r="H367" s="477">
        <v>17550007</v>
      </c>
      <c r="I367" s="469">
        <v>7</v>
      </c>
      <c r="J367" s="469">
        <v>1</v>
      </c>
      <c r="K367" s="469">
        <v>6</v>
      </c>
      <c r="L367" s="469">
        <v>6</v>
      </c>
      <c r="M367" s="469">
        <v>0</v>
      </c>
      <c r="N367" s="462" t="s">
        <v>3500</v>
      </c>
    </row>
    <row r="368" spans="1:14" x14ac:dyDescent="0.35">
      <c r="A368" s="474" t="s">
        <v>953</v>
      </c>
      <c r="B368" s="474" t="s">
        <v>3816</v>
      </c>
      <c r="C368" s="477">
        <v>164886817</v>
      </c>
      <c r="D368" s="477">
        <v>0</v>
      </c>
      <c r="E368" s="477">
        <v>104895964</v>
      </c>
      <c r="F368" s="477">
        <v>0</v>
      </c>
      <c r="G368" s="477">
        <v>195265739</v>
      </c>
      <c r="H368" s="477">
        <v>188339931</v>
      </c>
      <c r="I368" s="470">
        <v>7</v>
      </c>
      <c r="J368" s="470">
        <v>4</v>
      </c>
      <c r="K368" s="470">
        <v>3</v>
      </c>
      <c r="L368" s="470">
        <v>250</v>
      </c>
      <c r="M368" s="470">
        <v>0</v>
      </c>
      <c r="N368" s="463" t="s">
        <v>8222</v>
      </c>
    </row>
    <row r="369" spans="1:14" x14ac:dyDescent="0.35">
      <c r="A369" s="474" t="s">
        <v>1106</v>
      </c>
      <c r="B369" s="474" t="s">
        <v>13268</v>
      </c>
      <c r="C369" s="477"/>
      <c r="D369" s="477"/>
      <c r="E369" s="477"/>
      <c r="F369" s="477"/>
      <c r="G369" s="477"/>
      <c r="H369" s="477"/>
      <c r="I369" s="469"/>
      <c r="J369" s="469"/>
      <c r="K369" s="469"/>
      <c r="L369" s="469"/>
      <c r="M369" s="469"/>
      <c r="N369" s="462"/>
    </row>
    <row r="370" spans="1:14" x14ac:dyDescent="0.35">
      <c r="A370" s="474" t="s">
        <v>1821</v>
      </c>
      <c r="B370" s="474" t="s">
        <v>1800</v>
      </c>
      <c r="C370" s="477">
        <v>23763400</v>
      </c>
      <c r="D370" s="477">
        <v>0</v>
      </c>
      <c r="E370" s="477">
        <v>915802</v>
      </c>
      <c r="F370" s="477">
        <v>0</v>
      </c>
      <c r="G370" s="477">
        <v>11064096</v>
      </c>
      <c r="H370" s="477">
        <v>30764776</v>
      </c>
      <c r="I370" s="469">
        <v>9</v>
      </c>
      <c r="J370" s="469">
        <v>6</v>
      </c>
      <c r="K370" s="469">
        <v>3</v>
      </c>
      <c r="L370" s="469">
        <v>9</v>
      </c>
      <c r="M370" s="469">
        <v>0</v>
      </c>
      <c r="N370" s="462" t="s">
        <v>3517</v>
      </c>
    </row>
    <row r="371" spans="1:14" ht="26" x14ac:dyDescent="0.35">
      <c r="A371" s="474" t="s">
        <v>1646</v>
      </c>
      <c r="B371" s="474" t="s">
        <v>3984</v>
      </c>
      <c r="C371" s="477">
        <v>2625439</v>
      </c>
      <c r="D371" s="477">
        <v>1908758</v>
      </c>
      <c r="E371" s="477">
        <v>384449</v>
      </c>
      <c r="F371" s="477">
        <v>1003984</v>
      </c>
      <c r="G371" s="477">
        <v>1050466.0900000001</v>
      </c>
      <c r="H371" s="477">
        <v>0</v>
      </c>
      <c r="I371" s="469">
        <v>51</v>
      </c>
      <c r="J371" s="469">
        <v>18</v>
      </c>
      <c r="K371" s="469">
        <v>33</v>
      </c>
      <c r="L371" s="469">
        <v>4</v>
      </c>
      <c r="M371" s="469">
        <v>0</v>
      </c>
      <c r="N371" s="462" t="s">
        <v>3500</v>
      </c>
    </row>
    <row r="372" spans="1:14" x14ac:dyDescent="0.35">
      <c r="A372" s="474" t="s">
        <v>9088</v>
      </c>
      <c r="B372" s="474" t="s">
        <v>12111</v>
      </c>
      <c r="C372" s="477">
        <v>475053</v>
      </c>
      <c r="D372" s="477">
        <v>0</v>
      </c>
      <c r="E372" s="477">
        <v>312075</v>
      </c>
      <c r="F372" s="477">
        <v>0</v>
      </c>
      <c r="G372" s="477">
        <v>509663</v>
      </c>
      <c r="H372" s="477">
        <v>87216</v>
      </c>
      <c r="I372" s="469">
        <v>20</v>
      </c>
      <c r="J372" s="469">
        <v>3</v>
      </c>
      <c r="K372" s="469">
        <v>17</v>
      </c>
      <c r="L372" s="469">
        <v>10</v>
      </c>
      <c r="M372" s="469">
        <v>2</v>
      </c>
      <c r="N372" s="463" t="s">
        <v>3500</v>
      </c>
    </row>
    <row r="373" spans="1:14" x14ac:dyDescent="0.35">
      <c r="A373" s="474" t="s">
        <v>8427</v>
      </c>
      <c r="B373" s="474" t="s">
        <v>9557</v>
      </c>
      <c r="C373" s="477">
        <v>6719249.8200000003</v>
      </c>
      <c r="D373" s="477">
        <v>0</v>
      </c>
      <c r="E373" s="477">
        <v>0</v>
      </c>
      <c r="F373" s="477">
        <v>0</v>
      </c>
      <c r="G373" s="477">
        <v>6731999.7699999996</v>
      </c>
      <c r="H373" s="477"/>
      <c r="I373" s="469"/>
      <c r="J373" s="469"/>
      <c r="K373" s="469"/>
      <c r="L373" s="469"/>
      <c r="M373" s="469"/>
      <c r="N373" s="462"/>
    </row>
    <row r="374" spans="1:14" x14ac:dyDescent="0.35">
      <c r="A374" s="474" t="s">
        <v>14496</v>
      </c>
      <c r="B374" s="474" t="s">
        <v>3923</v>
      </c>
      <c r="C374" s="477">
        <v>11065376</v>
      </c>
      <c r="D374" s="477">
        <v>0</v>
      </c>
      <c r="E374" s="477">
        <v>2392897</v>
      </c>
      <c r="F374" s="477">
        <v>0</v>
      </c>
      <c r="G374" s="477">
        <v>7070872</v>
      </c>
      <c r="H374" s="477">
        <v>16541253</v>
      </c>
      <c r="I374" s="470">
        <v>13</v>
      </c>
      <c r="J374" s="470">
        <v>6</v>
      </c>
      <c r="K374" s="470">
        <v>7</v>
      </c>
      <c r="L374" s="470">
        <v>5</v>
      </c>
      <c r="M374" s="470">
        <v>1</v>
      </c>
      <c r="N374" s="463" t="s">
        <v>3517</v>
      </c>
    </row>
    <row r="375" spans="1:14" x14ac:dyDescent="0.35">
      <c r="A375" s="474" t="s">
        <v>3104</v>
      </c>
      <c r="B375" s="474" t="s">
        <v>8620</v>
      </c>
      <c r="C375" s="477">
        <v>1434518</v>
      </c>
      <c r="D375" s="477">
        <v>0</v>
      </c>
      <c r="E375" s="477">
        <v>20000</v>
      </c>
      <c r="F375" s="477">
        <v>0</v>
      </c>
      <c r="G375" s="477">
        <v>1298556</v>
      </c>
      <c r="H375" s="477">
        <v>22699543</v>
      </c>
      <c r="I375" s="469">
        <v>45</v>
      </c>
      <c r="J375" s="469">
        <v>33</v>
      </c>
      <c r="K375" s="469">
        <v>12</v>
      </c>
      <c r="L375" s="469">
        <v>10</v>
      </c>
      <c r="M375" s="469">
        <v>1</v>
      </c>
      <c r="N375" s="462" t="s">
        <v>3500</v>
      </c>
    </row>
    <row r="376" spans="1:14" ht="26" x14ac:dyDescent="0.35">
      <c r="A376" s="474" t="s">
        <v>14974</v>
      </c>
      <c r="B376" s="474" t="s">
        <v>14965</v>
      </c>
      <c r="C376" s="477">
        <v>4200000</v>
      </c>
      <c r="D376" s="477">
        <v>0</v>
      </c>
      <c r="E376" s="477">
        <v>4199901</v>
      </c>
      <c r="F376" s="477">
        <v>0</v>
      </c>
      <c r="G376" s="477">
        <v>-5438182</v>
      </c>
      <c r="H376" s="477">
        <v>230471</v>
      </c>
      <c r="I376" s="469">
        <v>6</v>
      </c>
      <c r="J376" s="469">
        <v>3</v>
      </c>
      <c r="K376" s="469">
        <v>3</v>
      </c>
      <c r="L376" s="469">
        <v>0</v>
      </c>
      <c r="M376" s="469">
        <v>1</v>
      </c>
      <c r="N376" s="462" t="s">
        <v>3500</v>
      </c>
    </row>
    <row r="377" spans="1:14" x14ac:dyDescent="0.35">
      <c r="A377" s="474" t="s">
        <v>8434</v>
      </c>
      <c r="B377" s="474" t="s">
        <v>3926</v>
      </c>
      <c r="C377" s="477">
        <v>9506679</v>
      </c>
      <c r="D377" s="477">
        <v>0</v>
      </c>
      <c r="E377" s="477">
        <v>31500</v>
      </c>
      <c r="F377" s="477">
        <v>0</v>
      </c>
      <c r="G377" s="477">
        <v>9170232</v>
      </c>
      <c r="H377" s="477">
        <v>638538</v>
      </c>
      <c r="I377" s="470">
        <v>7</v>
      </c>
      <c r="J377" s="470">
        <v>2</v>
      </c>
      <c r="K377" s="470">
        <v>5</v>
      </c>
      <c r="L377" s="470">
        <v>0</v>
      </c>
      <c r="M377" s="470">
        <v>0</v>
      </c>
      <c r="N377" s="463" t="s">
        <v>3517</v>
      </c>
    </row>
    <row r="378" spans="1:14" x14ac:dyDescent="0.35">
      <c r="A378" s="474" t="s">
        <v>849</v>
      </c>
      <c r="B378" s="474" t="s">
        <v>9813</v>
      </c>
      <c r="C378" s="477">
        <v>9512101</v>
      </c>
      <c r="D378" s="477">
        <v>0</v>
      </c>
      <c r="E378" s="477">
        <v>5220000</v>
      </c>
      <c r="F378" s="477">
        <v>0</v>
      </c>
      <c r="G378" s="477">
        <v>5417553</v>
      </c>
      <c r="H378" s="477">
        <v>118931184</v>
      </c>
      <c r="I378" s="469">
        <v>9</v>
      </c>
      <c r="J378" s="469">
        <v>5</v>
      </c>
      <c r="K378" s="469">
        <v>4</v>
      </c>
      <c r="L378" s="469">
        <v>3</v>
      </c>
      <c r="M378" s="469">
        <v>1</v>
      </c>
      <c r="N378" s="462" t="s">
        <v>3517</v>
      </c>
    </row>
    <row r="379" spans="1:14" x14ac:dyDescent="0.35">
      <c r="A379" s="474" t="s">
        <v>3146</v>
      </c>
      <c r="B379" s="474" t="s">
        <v>4013</v>
      </c>
      <c r="C379" s="477">
        <v>0</v>
      </c>
      <c r="D379" s="477">
        <v>0</v>
      </c>
      <c r="E379" s="477">
        <v>0</v>
      </c>
      <c r="F379" s="477">
        <v>0</v>
      </c>
      <c r="G379" s="477">
        <v>0</v>
      </c>
      <c r="H379" s="477">
        <v>0</v>
      </c>
      <c r="I379" s="469"/>
      <c r="J379" s="469"/>
      <c r="K379" s="469"/>
      <c r="L379" s="469"/>
      <c r="M379" s="469"/>
      <c r="N379" s="462"/>
    </row>
    <row r="380" spans="1:14" x14ac:dyDescent="0.35">
      <c r="A380" s="475" t="s">
        <v>3758</v>
      </c>
      <c r="B380" s="475" t="s">
        <v>3898</v>
      </c>
      <c r="C380" s="478">
        <v>1273345</v>
      </c>
      <c r="D380" s="478">
        <v>0</v>
      </c>
      <c r="E380" s="478">
        <v>4748982</v>
      </c>
      <c r="F380" s="478">
        <v>0</v>
      </c>
      <c r="G380" s="478">
        <v>4808592</v>
      </c>
      <c r="H380" s="478">
        <v>1030008289</v>
      </c>
      <c r="I380" s="471">
        <v>13</v>
      </c>
      <c r="J380" s="471">
        <v>7</v>
      </c>
      <c r="K380" s="471">
        <v>6</v>
      </c>
      <c r="L380" s="471">
        <v>0</v>
      </c>
      <c r="M380" s="471">
        <v>1</v>
      </c>
      <c r="N380" s="466" t="s">
        <v>3500</v>
      </c>
    </row>
    <row r="381" spans="1:14" ht="26" x14ac:dyDescent="0.35">
      <c r="A381" s="474" t="s">
        <v>9091</v>
      </c>
      <c r="B381" s="474" t="s">
        <v>810</v>
      </c>
      <c r="C381" s="477">
        <v>42875168</v>
      </c>
      <c r="D381" s="477">
        <v>0</v>
      </c>
      <c r="E381" s="477">
        <v>30792812</v>
      </c>
      <c r="F381" s="477">
        <v>0</v>
      </c>
      <c r="G381" s="477">
        <v>36656169</v>
      </c>
      <c r="H381" s="477">
        <v>350169482</v>
      </c>
      <c r="I381" s="469">
        <v>11</v>
      </c>
      <c r="J381" s="469">
        <v>11</v>
      </c>
      <c r="K381" s="469">
        <v>0</v>
      </c>
      <c r="L381" s="469">
        <v>8</v>
      </c>
      <c r="M381" s="469">
        <v>1</v>
      </c>
      <c r="N381" s="462" t="s">
        <v>8222</v>
      </c>
    </row>
    <row r="382" spans="1:14" x14ac:dyDescent="0.35">
      <c r="A382" s="474" t="s">
        <v>13867</v>
      </c>
      <c r="B382" s="474" t="s">
        <v>3992</v>
      </c>
      <c r="C382" s="477">
        <v>1258634</v>
      </c>
      <c r="D382" s="477">
        <v>0</v>
      </c>
      <c r="E382" s="477">
        <v>852643</v>
      </c>
      <c r="F382" s="477">
        <v>0</v>
      </c>
      <c r="G382" s="477">
        <v>857296</v>
      </c>
      <c r="H382" s="477">
        <v>0</v>
      </c>
      <c r="I382" s="469">
        <v>3</v>
      </c>
      <c r="J382" s="469">
        <v>0</v>
      </c>
      <c r="K382" s="469">
        <v>3</v>
      </c>
      <c r="L382" s="469">
        <v>0</v>
      </c>
      <c r="M382" s="469">
        <v>0</v>
      </c>
      <c r="N382" s="462" t="s">
        <v>3500</v>
      </c>
    </row>
    <row r="383" spans="1:14" x14ac:dyDescent="0.35">
      <c r="A383" s="474" t="s">
        <v>5116</v>
      </c>
      <c r="B383" s="474" t="s">
        <v>4194</v>
      </c>
      <c r="C383" s="477">
        <v>35807178</v>
      </c>
      <c r="D383" s="477">
        <v>0</v>
      </c>
      <c r="E383" s="477">
        <v>1691885</v>
      </c>
      <c r="F383" s="477">
        <v>0</v>
      </c>
      <c r="G383" s="477">
        <v>33765957</v>
      </c>
      <c r="H383" s="477">
        <v>5807285</v>
      </c>
      <c r="I383" s="469">
        <v>0</v>
      </c>
      <c r="J383" s="469">
        <v>0</v>
      </c>
      <c r="K383" s="469">
        <v>0</v>
      </c>
      <c r="L383" s="469">
        <v>185</v>
      </c>
      <c r="M383" s="469">
        <v>0</v>
      </c>
      <c r="N383" s="462" t="s">
        <v>8222</v>
      </c>
    </row>
    <row r="384" spans="1:14" x14ac:dyDescent="0.35">
      <c r="A384" s="474" t="s">
        <v>868</v>
      </c>
      <c r="B384" s="474" t="s">
        <v>3838</v>
      </c>
      <c r="C384" s="477">
        <v>139887100</v>
      </c>
      <c r="D384" s="477">
        <v>0</v>
      </c>
      <c r="E384" s="477">
        <v>0</v>
      </c>
      <c r="F384" s="477">
        <v>0</v>
      </c>
      <c r="G384" s="477">
        <v>141662632</v>
      </c>
      <c r="H384" s="477">
        <v>41473225</v>
      </c>
      <c r="I384" s="469">
        <v>20</v>
      </c>
      <c r="J384" s="469">
        <v>8</v>
      </c>
      <c r="K384" s="469">
        <v>12</v>
      </c>
      <c r="L384" s="469">
        <v>3</v>
      </c>
      <c r="M384" s="469">
        <v>1</v>
      </c>
      <c r="N384" s="462" t="s">
        <v>8222</v>
      </c>
    </row>
    <row r="385" spans="1:14" x14ac:dyDescent="0.35">
      <c r="A385" s="474" t="s">
        <v>1417</v>
      </c>
      <c r="B385" s="474" t="s">
        <v>12982</v>
      </c>
      <c r="C385" s="477">
        <v>4543498</v>
      </c>
      <c r="D385" s="477">
        <v>0</v>
      </c>
      <c r="E385" s="477">
        <v>5095763.59</v>
      </c>
      <c r="F385" s="477">
        <v>0</v>
      </c>
      <c r="G385" s="477">
        <v>5095763.59</v>
      </c>
      <c r="H385" s="477">
        <v>7898893</v>
      </c>
      <c r="I385" s="469">
        <v>180</v>
      </c>
      <c r="J385" s="469">
        <v>70</v>
      </c>
      <c r="K385" s="469">
        <v>110</v>
      </c>
      <c r="L385" s="469">
        <v>0</v>
      </c>
      <c r="M385" s="469">
        <v>1</v>
      </c>
      <c r="N385" s="462" t="s">
        <v>3500</v>
      </c>
    </row>
    <row r="386" spans="1:14" x14ac:dyDescent="0.35">
      <c r="A386" s="474" t="s">
        <v>593</v>
      </c>
      <c r="B386" s="474" t="s">
        <v>4563</v>
      </c>
      <c r="C386" s="477">
        <v>0</v>
      </c>
      <c r="D386" s="477">
        <v>0</v>
      </c>
      <c r="E386" s="477">
        <v>-193154.19</v>
      </c>
      <c r="F386" s="477">
        <v>0</v>
      </c>
      <c r="G386" s="477">
        <v>-623975</v>
      </c>
      <c r="H386" s="477">
        <v>6154444</v>
      </c>
      <c r="I386" s="469">
        <v>1</v>
      </c>
      <c r="J386" s="469">
        <v>1</v>
      </c>
      <c r="K386" s="469">
        <v>0</v>
      </c>
      <c r="L386" s="469">
        <v>0</v>
      </c>
      <c r="M386" s="469">
        <v>0</v>
      </c>
      <c r="N386" s="462" t="s">
        <v>3500</v>
      </c>
    </row>
    <row r="387" spans="1:14" ht="26" x14ac:dyDescent="0.35">
      <c r="A387" s="474" t="s">
        <v>984</v>
      </c>
      <c r="B387" s="474" t="s">
        <v>12823</v>
      </c>
      <c r="C387" s="477">
        <v>2223229.89</v>
      </c>
      <c r="D387" s="477">
        <v>0</v>
      </c>
      <c r="E387" s="477">
        <v>230865.65</v>
      </c>
      <c r="F387" s="477">
        <v>0</v>
      </c>
      <c r="G387" s="477">
        <v>2023349.55</v>
      </c>
      <c r="H387" s="477">
        <v>0</v>
      </c>
      <c r="I387" s="469">
        <v>2</v>
      </c>
      <c r="J387" s="469">
        <v>2</v>
      </c>
      <c r="K387" s="469">
        <v>0</v>
      </c>
      <c r="L387" s="469">
        <v>0</v>
      </c>
      <c r="M387" s="469">
        <v>1</v>
      </c>
      <c r="N387" s="462" t="s">
        <v>3500</v>
      </c>
    </row>
    <row r="388" spans="1:14" x14ac:dyDescent="0.35">
      <c r="A388" s="474" t="s">
        <v>8446</v>
      </c>
      <c r="B388" s="474" t="s">
        <v>12143</v>
      </c>
      <c r="C388" s="477">
        <v>196600</v>
      </c>
      <c r="D388" s="477">
        <v>0</v>
      </c>
      <c r="E388" s="477">
        <v>456395</v>
      </c>
      <c r="F388" s="477">
        <v>0</v>
      </c>
      <c r="G388" s="477">
        <v>-1288459</v>
      </c>
      <c r="H388" s="477">
        <v>990244</v>
      </c>
      <c r="I388" s="469">
        <v>30</v>
      </c>
      <c r="J388" s="469">
        <v>0</v>
      </c>
      <c r="K388" s="469">
        <v>30</v>
      </c>
      <c r="L388" s="469">
        <v>0</v>
      </c>
      <c r="M388" s="469">
        <v>1</v>
      </c>
      <c r="N388" s="462" t="s">
        <v>3500</v>
      </c>
    </row>
    <row r="389" spans="1:14" x14ac:dyDescent="0.35">
      <c r="A389" s="474" t="s">
        <v>8447</v>
      </c>
      <c r="B389" s="474" t="s">
        <v>3916</v>
      </c>
      <c r="C389" s="477">
        <v>14842361</v>
      </c>
      <c r="D389" s="477">
        <v>0</v>
      </c>
      <c r="E389" s="477">
        <v>7577240</v>
      </c>
      <c r="F389" s="477">
        <v>0</v>
      </c>
      <c r="G389" s="477">
        <v>13301256</v>
      </c>
      <c r="H389" s="477">
        <v>11396620</v>
      </c>
      <c r="I389" s="470">
        <v>3</v>
      </c>
      <c r="J389" s="470">
        <v>1</v>
      </c>
      <c r="K389" s="470">
        <v>2</v>
      </c>
      <c r="L389" s="470">
        <v>2</v>
      </c>
      <c r="M389" s="470">
        <v>0</v>
      </c>
      <c r="N389" s="463" t="s">
        <v>4568</v>
      </c>
    </row>
    <row r="390" spans="1:14" x14ac:dyDescent="0.35">
      <c r="A390" s="474" t="s">
        <v>8453</v>
      </c>
      <c r="B390" s="474" t="s">
        <v>4088</v>
      </c>
      <c r="C390" s="477">
        <v>406000</v>
      </c>
      <c r="D390" s="477">
        <v>0</v>
      </c>
      <c r="E390" s="477">
        <v>295430</v>
      </c>
      <c r="F390" s="477">
        <v>0</v>
      </c>
      <c r="G390" s="477">
        <v>363868</v>
      </c>
      <c r="H390" s="477">
        <v>113096</v>
      </c>
      <c r="I390" s="469">
        <v>502</v>
      </c>
      <c r="J390" s="469">
        <v>20</v>
      </c>
      <c r="K390" s="469">
        <v>482</v>
      </c>
      <c r="L390" s="469">
        <v>502</v>
      </c>
      <c r="M390" s="469">
        <v>0</v>
      </c>
      <c r="N390" s="462" t="s">
        <v>3500</v>
      </c>
    </row>
    <row r="391" spans="1:14" ht="26" x14ac:dyDescent="0.35">
      <c r="A391" s="474" t="s">
        <v>3159</v>
      </c>
      <c r="B391" s="474" t="s">
        <v>8654</v>
      </c>
      <c r="C391" s="477">
        <v>2625535</v>
      </c>
      <c r="D391" s="477">
        <v>0</v>
      </c>
      <c r="E391" s="477">
        <v>2135189</v>
      </c>
      <c r="F391" s="477">
        <v>0</v>
      </c>
      <c r="G391" s="477">
        <v>-2975990</v>
      </c>
      <c r="H391" s="477">
        <v>488384</v>
      </c>
      <c r="I391" s="469">
        <v>8</v>
      </c>
      <c r="J391" s="469">
        <v>2</v>
      </c>
      <c r="K391" s="469">
        <v>6</v>
      </c>
      <c r="L391" s="469">
        <v>0</v>
      </c>
      <c r="M391" s="469">
        <v>0</v>
      </c>
      <c r="N391" s="462" t="s">
        <v>3500</v>
      </c>
    </row>
    <row r="392" spans="1:14" x14ac:dyDescent="0.35">
      <c r="A392" s="474" t="s">
        <v>8646</v>
      </c>
      <c r="B392" s="474" t="s">
        <v>3687</v>
      </c>
      <c r="C392" s="477">
        <v>0</v>
      </c>
      <c r="D392" s="477">
        <v>0</v>
      </c>
      <c r="E392" s="477">
        <v>0</v>
      </c>
      <c r="F392" s="477">
        <v>0</v>
      </c>
      <c r="G392" s="477">
        <v>0</v>
      </c>
      <c r="H392" s="477">
        <v>0</v>
      </c>
      <c r="I392" s="469">
        <v>197</v>
      </c>
      <c r="J392" s="469">
        <v>55</v>
      </c>
      <c r="K392" s="469">
        <v>142</v>
      </c>
      <c r="L392" s="469">
        <v>197</v>
      </c>
      <c r="M392" s="469">
        <v>1</v>
      </c>
      <c r="N392" s="462" t="s">
        <v>3500</v>
      </c>
    </row>
    <row r="393" spans="1:14" ht="15" thickBot="1" x14ac:dyDescent="0.4">
      <c r="A393" s="474" t="s">
        <v>146</v>
      </c>
      <c r="B393" s="474" t="s">
        <v>4024</v>
      </c>
      <c r="C393" s="477">
        <v>23032286</v>
      </c>
      <c r="D393" s="477">
        <v>0</v>
      </c>
      <c r="E393" s="477">
        <v>3452470.51</v>
      </c>
      <c r="F393" s="477">
        <v>0</v>
      </c>
      <c r="G393" s="477">
        <v>21570122.109999999</v>
      </c>
      <c r="H393" s="477">
        <v>7713982</v>
      </c>
      <c r="I393" s="469">
        <v>11</v>
      </c>
      <c r="J393" s="469">
        <v>7</v>
      </c>
      <c r="K393" s="469">
        <v>4</v>
      </c>
      <c r="L393" s="469">
        <v>3</v>
      </c>
      <c r="M393" s="469">
        <v>1</v>
      </c>
      <c r="N393" s="462" t="s">
        <v>8222</v>
      </c>
    </row>
    <row r="394" spans="1:14" x14ac:dyDescent="0.35">
      <c r="A394" s="481"/>
      <c r="B394" s="482"/>
      <c r="C394" s="483">
        <f t="shared" ref="C394:H394" si="0">SUM(C2:C393)</f>
        <v>11214853183.039997</v>
      </c>
      <c r="D394" s="483">
        <f t="shared" si="0"/>
        <v>1668908.68</v>
      </c>
      <c r="E394" s="483">
        <f t="shared" si="0"/>
        <v>6075145055.2999983</v>
      </c>
      <c r="F394" s="483">
        <f t="shared" si="0"/>
        <v>757369.44</v>
      </c>
      <c r="G394" s="483">
        <f t="shared" si="0"/>
        <v>9760805688.3400021</v>
      </c>
      <c r="H394" s="483">
        <f t="shared" si="0"/>
        <v>19868786882.02</v>
      </c>
      <c r="I394" s="484"/>
      <c r="J394" s="484"/>
      <c r="K394" s="484"/>
      <c r="L394" s="484"/>
      <c r="M394" s="484"/>
      <c r="N394" s="485"/>
    </row>
  </sheetData>
  <sortState xmlns:xlrd2="http://schemas.microsoft.com/office/spreadsheetml/2017/richdata2" ref="A2:N394">
    <sortCondition ref="A2:A394"/>
  </sortState>
  <conditionalFormatting sqref="G2:G393">
    <cfRule type="cellIs" dxfId="3663" priority="1" operator="lessThan">
      <formula>0</formula>
    </cfRule>
  </conditionalFormatting>
  <pageMargins left="0.7" right="0.7" top="0.75" bottom="0.75" header="0.3" footer="0.3"/>
  <pageSetup scale="15" orientation="portrait" r:id="rId1"/>
  <rowBreaks count="1" manualBreakCount="1">
    <brk id="22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M147"/>
  <sheetViews>
    <sheetView view="pageBreakPreview" zoomScaleNormal="100" zoomScaleSheetLayoutView="100" workbookViewId="0">
      <pane ySplit="1" topLeftCell="A2" activePane="bottomLeft" state="frozen"/>
      <selection pane="bottomLeft" activeCell="A2" sqref="A2:A146"/>
    </sheetView>
  </sheetViews>
  <sheetFormatPr defaultRowHeight="14.5" x14ac:dyDescent="0.35"/>
  <cols>
    <col min="1" max="1" width="62.453125" customWidth="1"/>
    <col min="2" max="2" width="32.453125" customWidth="1"/>
    <col min="3" max="3" width="27.54296875" customWidth="1"/>
    <col min="4" max="4" width="27.90625" customWidth="1"/>
    <col min="5" max="5" width="29.90625" customWidth="1"/>
    <col min="6" max="6" width="34.54296875" customWidth="1"/>
    <col min="7" max="7" width="35.36328125" customWidth="1"/>
    <col min="8" max="8" width="13.36328125" customWidth="1"/>
    <col min="9" max="9" width="13.453125" customWidth="1"/>
    <col min="10" max="10" width="14.453125" customWidth="1"/>
    <col min="11" max="11" width="12.36328125" customWidth="1"/>
    <col min="12" max="12" width="14.08984375" customWidth="1"/>
    <col min="13" max="13" width="15.6328125" customWidth="1"/>
  </cols>
  <sheetData>
    <row r="1" spans="1:13" ht="81.75" customHeight="1" x14ac:dyDescent="0.35">
      <c r="A1" s="26" t="s">
        <v>2948</v>
      </c>
      <c r="B1" s="26" t="s">
        <v>3646</v>
      </c>
      <c r="C1" s="26" t="s">
        <v>4089</v>
      </c>
      <c r="D1" s="26" t="s">
        <v>4090</v>
      </c>
      <c r="E1" s="26" t="s">
        <v>4091</v>
      </c>
      <c r="F1" s="26" t="s">
        <v>4092</v>
      </c>
      <c r="G1" s="26" t="s">
        <v>4093</v>
      </c>
      <c r="H1" s="26" t="s">
        <v>4074</v>
      </c>
      <c r="I1" s="26" t="s">
        <v>4075</v>
      </c>
      <c r="J1" s="26" t="s">
        <v>4076</v>
      </c>
      <c r="K1" s="26" t="s">
        <v>4077</v>
      </c>
      <c r="L1" s="26" t="s">
        <v>4079</v>
      </c>
      <c r="M1" s="26" t="s">
        <v>3763</v>
      </c>
    </row>
    <row r="2" spans="1:13" ht="36" customHeight="1" x14ac:dyDescent="0.35">
      <c r="A2" s="19" t="s">
        <v>1382</v>
      </c>
      <c r="B2" s="19" t="s">
        <v>1380</v>
      </c>
      <c r="C2" s="22">
        <v>6003424.5700000003</v>
      </c>
      <c r="D2" s="22">
        <v>0</v>
      </c>
      <c r="E2" s="22">
        <v>6015628.25</v>
      </c>
      <c r="F2" s="22">
        <v>0</v>
      </c>
      <c r="G2" s="22">
        <v>6015628.25</v>
      </c>
      <c r="H2" s="19"/>
      <c r="I2" s="19"/>
      <c r="J2" s="19"/>
      <c r="K2" s="19"/>
      <c r="L2" s="19"/>
      <c r="M2" s="19"/>
    </row>
    <row r="3" spans="1:13" ht="36" customHeight="1" x14ac:dyDescent="0.35">
      <c r="A3" s="19" t="s">
        <v>2964</v>
      </c>
      <c r="B3" s="19" t="s">
        <v>8576</v>
      </c>
      <c r="C3" s="22">
        <v>3485873</v>
      </c>
      <c r="D3" s="22">
        <v>0</v>
      </c>
      <c r="E3" s="22">
        <v>642687</v>
      </c>
      <c r="F3" s="22">
        <v>0</v>
      </c>
      <c r="G3" s="22">
        <v>3403797</v>
      </c>
      <c r="H3" s="19"/>
      <c r="I3" s="19"/>
      <c r="J3" s="19"/>
      <c r="K3" s="19"/>
      <c r="L3" s="19"/>
      <c r="M3" s="19"/>
    </row>
    <row r="4" spans="1:13" ht="36" customHeight="1" x14ac:dyDescent="0.35">
      <c r="A4" s="19" t="s">
        <v>7944</v>
      </c>
      <c r="B4" s="19" t="s">
        <v>9917</v>
      </c>
      <c r="C4" s="22">
        <v>97600</v>
      </c>
      <c r="D4" s="22">
        <v>0</v>
      </c>
      <c r="E4" s="22">
        <v>0</v>
      </c>
      <c r="F4" s="22">
        <v>0</v>
      </c>
      <c r="G4" s="22">
        <v>56076</v>
      </c>
      <c r="H4" s="59">
        <v>33</v>
      </c>
      <c r="I4" s="59">
        <v>12</v>
      </c>
      <c r="J4" s="59">
        <v>21</v>
      </c>
      <c r="K4" s="59">
        <v>7</v>
      </c>
      <c r="L4" s="59">
        <v>0</v>
      </c>
      <c r="M4" s="59" t="s">
        <v>3790</v>
      </c>
    </row>
    <row r="5" spans="1:13" ht="36" customHeight="1" x14ac:dyDescent="0.35">
      <c r="A5" s="19" t="s">
        <v>4237</v>
      </c>
      <c r="B5" s="19" t="s">
        <v>3738</v>
      </c>
      <c r="C5" s="22">
        <v>0</v>
      </c>
      <c r="D5" s="22">
        <v>0</v>
      </c>
      <c r="E5" s="22">
        <v>0</v>
      </c>
      <c r="F5" s="22">
        <v>0</v>
      </c>
      <c r="G5" s="22">
        <v>0</v>
      </c>
      <c r="H5" s="59"/>
      <c r="I5" s="59"/>
      <c r="J5" s="59"/>
      <c r="K5" s="59"/>
      <c r="L5" s="59"/>
      <c r="M5" s="59"/>
    </row>
    <row r="6" spans="1:13" ht="36" customHeight="1" x14ac:dyDescent="0.35">
      <c r="A6" s="19" t="s">
        <v>4922</v>
      </c>
      <c r="B6" s="19" t="s">
        <v>8997</v>
      </c>
      <c r="C6" s="22">
        <v>1721159.17</v>
      </c>
      <c r="D6" s="22">
        <v>0</v>
      </c>
      <c r="E6" s="22">
        <v>30329</v>
      </c>
      <c r="F6" s="22">
        <v>0</v>
      </c>
      <c r="G6" s="22">
        <v>1661968</v>
      </c>
      <c r="H6" s="59"/>
      <c r="I6" s="59"/>
      <c r="J6" s="59"/>
      <c r="K6" s="59"/>
      <c r="L6" s="59"/>
      <c r="M6" s="59"/>
    </row>
    <row r="7" spans="1:13" ht="36" customHeight="1" x14ac:dyDescent="0.35">
      <c r="A7" s="19" t="s">
        <v>3103</v>
      </c>
      <c r="B7" s="19" t="s">
        <v>4019</v>
      </c>
      <c r="C7" s="22">
        <v>706924707.45000005</v>
      </c>
      <c r="D7" s="22">
        <v>102504082515</v>
      </c>
      <c r="E7" s="22">
        <v>181941.9</v>
      </c>
      <c r="F7" s="22">
        <v>26381575.5</v>
      </c>
      <c r="G7" s="22">
        <v>749172880.39999998</v>
      </c>
      <c r="H7" s="59"/>
      <c r="I7" s="59"/>
      <c r="J7" s="59"/>
      <c r="K7" s="59"/>
      <c r="L7" s="59"/>
      <c r="M7" s="59"/>
    </row>
    <row r="8" spans="1:13" ht="36" customHeight="1" x14ac:dyDescent="0.35">
      <c r="A8" s="19" t="s">
        <v>4243</v>
      </c>
      <c r="B8" s="19" t="s">
        <v>2118</v>
      </c>
      <c r="C8" s="22">
        <v>7692686</v>
      </c>
      <c r="D8" s="22">
        <v>0</v>
      </c>
      <c r="E8" s="22">
        <v>238415</v>
      </c>
      <c r="F8" s="22">
        <v>0</v>
      </c>
      <c r="G8" s="22">
        <v>6224046</v>
      </c>
      <c r="H8" s="59"/>
      <c r="I8" s="59"/>
      <c r="J8" s="59"/>
      <c r="K8" s="59"/>
      <c r="L8" s="59"/>
      <c r="M8" s="59"/>
    </row>
    <row r="9" spans="1:13" ht="36" customHeight="1" x14ac:dyDescent="0.35">
      <c r="A9" s="19" t="s">
        <v>9265</v>
      </c>
      <c r="B9" s="19" t="s">
        <v>1411</v>
      </c>
      <c r="C9" s="22">
        <v>917121</v>
      </c>
      <c r="D9" s="22">
        <v>0</v>
      </c>
      <c r="E9" s="22">
        <v>513500</v>
      </c>
      <c r="F9" s="22">
        <v>0</v>
      </c>
      <c r="G9" s="22">
        <v>1231851</v>
      </c>
      <c r="H9" s="59"/>
      <c r="I9" s="59"/>
      <c r="J9" s="59"/>
      <c r="K9" s="59"/>
      <c r="L9" s="59"/>
      <c r="M9" s="59"/>
    </row>
    <row r="10" spans="1:13" ht="36" customHeight="1" x14ac:dyDescent="0.35">
      <c r="A10" s="19" t="s">
        <v>787</v>
      </c>
      <c r="B10" s="19" t="s">
        <v>785</v>
      </c>
      <c r="C10" s="22">
        <v>1008298</v>
      </c>
      <c r="D10" s="22">
        <v>0</v>
      </c>
      <c r="E10" s="22">
        <v>42400</v>
      </c>
      <c r="F10" s="22">
        <v>0</v>
      </c>
      <c r="G10" s="22">
        <v>-1399247</v>
      </c>
      <c r="H10" s="59"/>
      <c r="I10" s="59"/>
      <c r="J10" s="59"/>
      <c r="K10" s="59"/>
      <c r="L10" s="59"/>
      <c r="M10" s="59"/>
    </row>
    <row r="11" spans="1:13" ht="36" customHeight="1" x14ac:dyDescent="0.35">
      <c r="A11" s="19" t="s">
        <v>7955</v>
      </c>
      <c r="B11" s="19" t="s">
        <v>4556</v>
      </c>
      <c r="C11" s="22">
        <v>7357539</v>
      </c>
      <c r="D11" s="22">
        <v>0</v>
      </c>
      <c r="E11" s="22">
        <v>1088141</v>
      </c>
      <c r="F11" s="22">
        <v>0</v>
      </c>
      <c r="G11" s="22">
        <v>6398957</v>
      </c>
      <c r="H11" s="59"/>
      <c r="I11" s="59"/>
      <c r="J11" s="59"/>
      <c r="K11" s="59"/>
      <c r="L11" s="59"/>
      <c r="M11" s="59"/>
    </row>
    <row r="12" spans="1:13" ht="36" customHeight="1" x14ac:dyDescent="0.35">
      <c r="A12" s="19" t="s">
        <v>8480</v>
      </c>
      <c r="B12" s="19" t="s">
        <v>4218</v>
      </c>
      <c r="C12" s="22">
        <v>1688502</v>
      </c>
      <c r="D12" s="22">
        <v>0</v>
      </c>
      <c r="E12" s="22">
        <v>847062</v>
      </c>
      <c r="F12" s="22">
        <v>0</v>
      </c>
      <c r="G12" s="22">
        <v>1283025</v>
      </c>
      <c r="H12" s="59"/>
      <c r="I12" s="59"/>
      <c r="J12" s="59"/>
      <c r="K12" s="59"/>
      <c r="L12" s="59"/>
      <c r="M12" s="59"/>
    </row>
    <row r="13" spans="1:13" ht="36" customHeight="1" x14ac:dyDescent="0.35">
      <c r="A13" s="19" t="s">
        <v>8482</v>
      </c>
      <c r="B13" s="19" t="s">
        <v>1612</v>
      </c>
      <c r="C13" s="22">
        <v>0</v>
      </c>
      <c r="D13" s="22">
        <v>0</v>
      </c>
      <c r="E13" s="22">
        <v>0</v>
      </c>
      <c r="F13" s="22">
        <v>0</v>
      </c>
      <c r="G13" s="22">
        <v>0</v>
      </c>
      <c r="H13" s="59"/>
      <c r="I13" s="59"/>
      <c r="J13" s="59"/>
      <c r="K13" s="59"/>
      <c r="L13" s="59"/>
      <c r="M13" s="59"/>
    </row>
    <row r="14" spans="1:13" ht="36" customHeight="1" x14ac:dyDescent="0.35">
      <c r="A14" s="19" t="s">
        <v>7960</v>
      </c>
      <c r="B14" s="19" t="s">
        <v>4565</v>
      </c>
      <c r="C14" s="22">
        <v>32017258</v>
      </c>
      <c r="D14" s="22">
        <v>0</v>
      </c>
      <c r="E14" s="22">
        <v>26658864</v>
      </c>
      <c r="F14" s="22">
        <v>0</v>
      </c>
      <c r="G14" s="22">
        <v>33682546</v>
      </c>
      <c r="H14" s="59"/>
      <c r="I14" s="59"/>
      <c r="J14" s="59"/>
      <c r="K14" s="59"/>
      <c r="L14" s="59"/>
      <c r="M14" s="59"/>
    </row>
    <row r="15" spans="1:13" ht="36" customHeight="1" x14ac:dyDescent="0.35">
      <c r="A15" s="19" t="s">
        <v>8483</v>
      </c>
      <c r="B15" s="19" t="s">
        <v>2143</v>
      </c>
      <c r="C15" s="22">
        <v>7466362</v>
      </c>
      <c r="D15" s="22">
        <v>0</v>
      </c>
      <c r="E15" s="22">
        <v>0</v>
      </c>
      <c r="F15" s="22">
        <v>0</v>
      </c>
      <c r="G15" s="22">
        <v>6003573</v>
      </c>
      <c r="H15" s="59"/>
      <c r="I15" s="59"/>
      <c r="J15" s="59"/>
      <c r="K15" s="59"/>
      <c r="L15" s="59"/>
      <c r="M15" s="59"/>
    </row>
    <row r="16" spans="1:13" ht="36" customHeight="1" x14ac:dyDescent="0.35">
      <c r="A16" s="19" t="s">
        <v>302</v>
      </c>
      <c r="B16" s="19" t="s">
        <v>300</v>
      </c>
      <c r="C16" s="22">
        <v>14254027</v>
      </c>
      <c r="D16" s="22">
        <v>0</v>
      </c>
      <c r="E16" s="22">
        <v>928485</v>
      </c>
      <c r="F16" s="22">
        <v>0</v>
      </c>
      <c r="G16" s="22">
        <v>15956161</v>
      </c>
      <c r="H16" s="59"/>
      <c r="I16" s="59"/>
      <c r="J16" s="59"/>
      <c r="K16" s="59"/>
      <c r="L16" s="59"/>
      <c r="M16" s="59"/>
    </row>
    <row r="17" spans="1:13" ht="36" customHeight="1" x14ac:dyDescent="0.35">
      <c r="A17" s="19" t="s">
        <v>4269</v>
      </c>
      <c r="B17" s="19" t="s">
        <v>4025</v>
      </c>
      <c r="C17" s="22">
        <v>166045248</v>
      </c>
      <c r="D17" s="22">
        <v>0</v>
      </c>
      <c r="E17" s="22">
        <v>21766299</v>
      </c>
      <c r="F17" s="22">
        <v>0</v>
      </c>
      <c r="G17" s="22">
        <v>238229902</v>
      </c>
      <c r="H17" s="59"/>
      <c r="I17" s="59"/>
      <c r="J17" s="59"/>
      <c r="K17" s="59"/>
      <c r="L17" s="59"/>
      <c r="M17" s="59"/>
    </row>
    <row r="18" spans="1:13" ht="36" customHeight="1" x14ac:dyDescent="0.35">
      <c r="A18" s="19" t="s">
        <v>7968</v>
      </c>
      <c r="B18" s="19" t="s">
        <v>4225</v>
      </c>
      <c r="C18" s="23">
        <v>12827478</v>
      </c>
      <c r="D18" s="23">
        <v>0</v>
      </c>
      <c r="E18" s="23">
        <v>170828</v>
      </c>
      <c r="F18" s="23">
        <v>0</v>
      </c>
      <c r="G18" s="23">
        <v>-9052261</v>
      </c>
      <c r="H18" s="59"/>
      <c r="I18" s="59"/>
      <c r="J18" s="59"/>
      <c r="K18" s="59"/>
      <c r="L18" s="59"/>
      <c r="M18" s="59"/>
    </row>
    <row r="19" spans="1:13" ht="36" customHeight="1" x14ac:dyDescent="0.35">
      <c r="A19" s="19" t="s">
        <v>4270</v>
      </c>
      <c r="B19" s="19" t="s">
        <v>3745</v>
      </c>
      <c r="C19" s="22">
        <v>43512</v>
      </c>
      <c r="D19" s="22">
        <v>0</v>
      </c>
      <c r="E19" s="22">
        <v>0</v>
      </c>
      <c r="F19" s="22">
        <v>0</v>
      </c>
      <c r="G19" s="22">
        <v>36900</v>
      </c>
      <c r="H19" s="59"/>
      <c r="I19" s="59"/>
      <c r="J19" s="59"/>
      <c r="K19" s="59"/>
      <c r="L19" s="59"/>
      <c r="M19" s="59"/>
    </row>
    <row r="20" spans="1:13" ht="36" customHeight="1" x14ac:dyDescent="0.35">
      <c r="A20" s="19" t="s">
        <v>4271</v>
      </c>
      <c r="B20" s="19" t="s">
        <v>3823</v>
      </c>
      <c r="C20" s="22">
        <v>42070586</v>
      </c>
      <c r="D20" s="22">
        <v>0</v>
      </c>
      <c r="E20" s="22">
        <v>2771107</v>
      </c>
      <c r="F20" s="22">
        <v>0</v>
      </c>
      <c r="G20" s="22">
        <v>31604717</v>
      </c>
      <c r="H20" s="59"/>
      <c r="I20" s="59"/>
      <c r="J20" s="59"/>
      <c r="K20" s="59"/>
      <c r="L20" s="59"/>
      <c r="M20" s="59"/>
    </row>
    <row r="21" spans="1:13" ht="36" customHeight="1" x14ac:dyDescent="0.35">
      <c r="A21" s="19" t="s">
        <v>1641</v>
      </c>
      <c r="B21" s="19" t="s">
        <v>8550</v>
      </c>
      <c r="C21" s="22">
        <v>0</v>
      </c>
      <c r="D21" s="22">
        <v>0</v>
      </c>
      <c r="E21" s="22">
        <v>0</v>
      </c>
      <c r="F21" s="22">
        <v>0</v>
      </c>
      <c r="G21" s="22">
        <v>0</v>
      </c>
      <c r="H21" s="59"/>
      <c r="I21" s="59"/>
      <c r="J21" s="59"/>
      <c r="K21" s="59"/>
      <c r="L21" s="59"/>
      <c r="M21" s="59"/>
    </row>
    <row r="22" spans="1:13" ht="36" customHeight="1" x14ac:dyDescent="0.35">
      <c r="A22" s="19" t="s">
        <v>10013</v>
      </c>
      <c r="B22" s="19" t="s">
        <v>3818</v>
      </c>
      <c r="C22" s="22">
        <v>15672889.560000001</v>
      </c>
      <c r="D22" s="22">
        <v>0</v>
      </c>
      <c r="E22" s="22">
        <v>21161202.739999998</v>
      </c>
      <c r="F22" s="22">
        <v>0</v>
      </c>
      <c r="G22" s="22">
        <v>2731522.57</v>
      </c>
      <c r="H22" s="59">
        <v>5</v>
      </c>
      <c r="I22" s="59">
        <v>1</v>
      </c>
      <c r="J22" s="59">
        <v>4</v>
      </c>
      <c r="K22" s="59">
        <v>6</v>
      </c>
      <c r="L22" s="59">
        <v>0</v>
      </c>
      <c r="M22" s="59" t="s">
        <v>8222</v>
      </c>
    </row>
    <row r="23" spans="1:13" ht="36" customHeight="1" x14ac:dyDescent="0.35">
      <c r="A23" s="19" t="s">
        <v>4277</v>
      </c>
      <c r="B23" s="19" t="s">
        <v>8304</v>
      </c>
      <c r="C23" s="22">
        <v>4039250</v>
      </c>
      <c r="D23" s="22">
        <v>0</v>
      </c>
      <c r="E23" s="22">
        <v>1339674</v>
      </c>
      <c r="F23" s="22">
        <v>0</v>
      </c>
      <c r="G23" s="22">
        <v>2282723</v>
      </c>
      <c r="H23" s="59"/>
      <c r="I23" s="59"/>
      <c r="J23" s="59"/>
      <c r="K23" s="59"/>
      <c r="L23" s="59"/>
      <c r="M23" s="59"/>
    </row>
    <row r="24" spans="1:13" ht="36" customHeight="1" x14ac:dyDescent="0.35">
      <c r="A24" s="19" t="s">
        <v>4279</v>
      </c>
      <c r="B24" s="19" t="s">
        <v>8618</v>
      </c>
      <c r="C24" s="22">
        <v>0</v>
      </c>
      <c r="D24" s="22">
        <v>0</v>
      </c>
      <c r="E24" s="22">
        <v>0</v>
      </c>
      <c r="F24" s="22">
        <v>0</v>
      </c>
      <c r="G24" s="22">
        <v>0</v>
      </c>
      <c r="H24" s="59"/>
      <c r="I24" s="59"/>
      <c r="J24" s="59"/>
      <c r="K24" s="59"/>
      <c r="L24" s="59"/>
      <c r="M24" s="59"/>
    </row>
    <row r="25" spans="1:13" ht="36" customHeight="1" x14ac:dyDescent="0.35">
      <c r="A25" s="19" t="s">
        <v>7984</v>
      </c>
      <c r="B25" s="19" t="s">
        <v>3662</v>
      </c>
      <c r="C25" s="22">
        <v>50000</v>
      </c>
      <c r="D25" s="22">
        <v>0</v>
      </c>
      <c r="E25" s="22">
        <v>0</v>
      </c>
      <c r="F25" s="22">
        <v>0</v>
      </c>
      <c r="G25" s="22">
        <v>12800</v>
      </c>
      <c r="H25" s="59"/>
      <c r="I25" s="59"/>
      <c r="J25" s="59"/>
      <c r="K25" s="59"/>
      <c r="L25" s="59"/>
      <c r="M25" s="59"/>
    </row>
    <row r="26" spans="1:13" ht="36" customHeight="1" x14ac:dyDescent="0.35">
      <c r="A26" s="19" t="s">
        <v>4283</v>
      </c>
      <c r="B26" s="19" t="s">
        <v>2359</v>
      </c>
      <c r="C26" s="22">
        <v>7184788</v>
      </c>
      <c r="D26" s="22">
        <v>0</v>
      </c>
      <c r="E26" s="22">
        <v>2486281</v>
      </c>
      <c r="F26" s="22">
        <v>0</v>
      </c>
      <c r="G26" s="22">
        <v>4316583</v>
      </c>
      <c r="H26" s="59"/>
      <c r="I26" s="59"/>
      <c r="J26" s="59"/>
      <c r="K26" s="59"/>
      <c r="L26" s="59"/>
      <c r="M26" s="59"/>
    </row>
    <row r="27" spans="1:13" ht="36" customHeight="1" x14ac:dyDescent="0.35">
      <c r="A27" s="19" t="s">
        <v>1319</v>
      </c>
      <c r="B27" s="19" t="s">
        <v>8961</v>
      </c>
      <c r="C27" s="22">
        <v>71200</v>
      </c>
      <c r="D27" s="22">
        <v>0</v>
      </c>
      <c r="E27" s="22">
        <v>46200</v>
      </c>
      <c r="F27" s="22">
        <v>0</v>
      </c>
      <c r="G27" s="22">
        <v>46200</v>
      </c>
      <c r="H27" s="59">
        <v>2</v>
      </c>
      <c r="I27" s="59">
        <v>1</v>
      </c>
      <c r="J27" s="59">
        <v>1</v>
      </c>
      <c r="K27" s="59">
        <v>0</v>
      </c>
      <c r="L27" s="59">
        <v>0</v>
      </c>
      <c r="M27" s="59" t="s">
        <v>3790</v>
      </c>
    </row>
    <row r="28" spans="1:13" ht="36" customHeight="1" x14ac:dyDescent="0.35">
      <c r="A28" s="19" t="s">
        <v>3203</v>
      </c>
      <c r="B28" s="19" t="s">
        <v>10136</v>
      </c>
      <c r="C28" s="22">
        <v>1000027</v>
      </c>
      <c r="D28" s="22">
        <v>0</v>
      </c>
      <c r="E28" s="22">
        <v>133091</v>
      </c>
      <c r="F28" s="22">
        <v>0</v>
      </c>
      <c r="G28" s="22">
        <v>-983871</v>
      </c>
      <c r="H28" s="59">
        <v>35</v>
      </c>
      <c r="I28" s="59">
        <v>13</v>
      </c>
      <c r="J28" s="59">
        <v>22</v>
      </c>
      <c r="K28" s="59">
        <v>0</v>
      </c>
      <c r="L28" s="59">
        <v>1</v>
      </c>
      <c r="M28" s="59" t="s">
        <v>3790</v>
      </c>
    </row>
    <row r="29" spans="1:13" ht="36" customHeight="1" x14ac:dyDescent="0.35">
      <c r="A29" s="19" t="s">
        <v>41</v>
      </c>
      <c r="B29" s="19" t="s">
        <v>8771</v>
      </c>
      <c r="C29" s="22">
        <v>19764148.859999999</v>
      </c>
      <c r="D29" s="22">
        <v>0</v>
      </c>
      <c r="E29" s="22">
        <v>3246312.77</v>
      </c>
      <c r="F29" s="22">
        <v>0</v>
      </c>
      <c r="G29" s="22">
        <v>19128641.699999999</v>
      </c>
      <c r="H29" s="59"/>
      <c r="I29" s="59"/>
      <c r="J29" s="59"/>
      <c r="K29" s="59"/>
      <c r="L29" s="59"/>
      <c r="M29" s="59"/>
    </row>
    <row r="30" spans="1:13" ht="36" customHeight="1" x14ac:dyDescent="0.35">
      <c r="A30" s="19" t="s">
        <v>4293</v>
      </c>
      <c r="B30" s="19" t="s">
        <v>3890</v>
      </c>
      <c r="C30" s="22">
        <v>85760</v>
      </c>
      <c r="D30" s="22">
        <v>0</v>
      </c>
      <c r="E30" s="22">
        <v>85760</v>
      </c>
      <c r="F30" s="22">
        <v>0</v>
      </c>
      <c r="G30" s="22">
        <v>175273</v>
      </c>
      <c r="H30" s="59"/>
      <c r="I30" s="59"/>
      <c r="J30" s="59"/>
      <c r="K30" s="59"/>
      <c r="L30" s="59"/>
      <c r="M30" s="59"/>
    </row>
    <row r="31" spans="1:13" ht="36" customHeight="1" x14ac:dyDescent="0.35">
      <c r="A31" s="19" t="s">
        <v>1444</v>
      </c>
      <c r="B31" s="19" t="s">
        <v>1426</v>
      </c>
      <c r="C31" s="22">
        <v>0</v>
      </c>
      <c r="D31" s="22">
        <v>0</v>
      </c>
      <c r="E31" s="22">
        <v>0</v>
      </c>
      <c r="F31" s="22">
        <v>0</v>
      </c>
      <c r="G31" s="22">
        <v>0</v>
      </c>
      <c r="H31" s="59"/>
      <c r="I31" s="59"/>
      <c r="J31" s="59"/>
      <c r="K31" s="59"/>
      <c r="L31" s="59"/>
      <c r="M31" s="59"/>
    </row>
    <row r="32" spans="1:13" ht="36" customHeight="1" x14ac:dyDescent="0.35">
      <c r="A32" s="19" t="s">
        <v>4936</v>
      </c>
      <c r="B32" s="19" t="s">
        <v>8283</v>
      </c>
      <c r="C32" s="22">
        <v>178637416.03</v>
      </c>
      <c r="D32" s="22">
        <v>0</v>
      </c>
      <c r="E32" s="22">
        <v>267143330.27000001</v>
      </c>
      <c r="F32" s="22">
        <v>0</v>
      </c>
      <c r="G32" s="22">
        <v>317715650.48000002</v>
      </c>
      <c r="H32" s="59"/>
      <c r="I32" s="59"/>
      <c r="J32" s="59"/>
      <c r="K32" s="59"/>
      <c r="L32" s="59"/>
      <c r="M32" s="59"/>
    </row>
    <row r="33" spans="1:13" ht="36" customHeight="1" x14ac:dyDescent="0.35">
      <c r="A33" s="19" t="s">
        <v>4937</v>
      </c>
      <c r="B33" s="19" t="s">
        <v>3681</v>
      </c>
      <c r="C33" s="22">
        <v>60000</v>
      </c>
      <c r="D33" s="22">
        <v>0</v>
      </c>
      <c r="E33" s="22">
        <v>107000</v>
      </c>
      <c r="F33" s="22">
        <v>0</v>
      </c>
      <c r="G33" s="22">
        <v>480000</v>
      </c>
      <c r="H33" s="59"/>
      <c r="I33" s="59"/>
      <c r="J33" s="59"/>
      <c r="K33" s="59"/>
      <c r="L33" s="59"/>
      <c r="M33" s="59"/>
    </row>
    <row r="34" spans="1:13" ht="36" customHeight="1" x14ac:dyDescent="0.35">
      <c r="A34" s="19" t="s">
        <v>9934</v>
      </c>
      <c r="B34" s="19" t="s">
        <v>3947</v>
      </c>
      <c r="C34" s="22">
        <v>543701</v>
      </c>
      <c r="D34" s="22">
        <v>0</v>
      </c>
      <c r="E34" s="22">
        <v>120000</v>
      </c>
      <c r="F34" s="22">
        <v>0</v>
      </c>
      <c r="G34" s="22">
        <v>250640</v>
      </c>
      <c r="H34" s="59">
        <v>20</v>
      </c>
      <c r="I34" s="59">
        <v>4</v>
      </c>
      <c r="J34" s="59">
        <v>16</v>
      </c>
      <c r="K34" s="59">
        <v>20</v>
      </c>
      <c r="L34" s="59">
        <v>1</v>
      </c>
      <c r="M34" s="59" t="s">
        <v>3790</v>
      </c>
    </row>
    <row r="35" spans="1:13" ht="36" customHeight="1" x14ac:dyDescent="0.35">
      <c r="A35" s="19" t="s">
        <v>9745</v>
      </c>
      <c r="B35" s="19" t="s">
        <v>2205</v>
      </c>
      <c r="C35" s="22">
        <v>0</v>
      </c>
      <c r="D35" s="22">
        <v>0</v>
      </c>
      <c r="E35" s="22">
        <v>0</v>
      </c>
      <c r="F35" s="22">
        <v>0</v>
      </c>
      <c r="G35" s="22">
        <v>0</v>
      </c>
      <c r="H35" s="59"/>
      <c r="I35" s="59"/>
      <c r="J35" s="59"/>
      <c r="K35" s="59"/>
      <c r="L35" s="59"/>
      <c r="M35" s="59"/>
    </row>
    <row r="36" spans="1:13" ht="36" customHeight="1" x14ac:dyDescent="0.35">
      <c r="A36" s="19" t="s">
        <v>4305</v>
      </c>
      <c r="B36" s="19" t="s">
        <v>3701</v>
      </c>
      <c r="C36" s="22">
        <v>148348</v>
      </c>
      <c r="D36" s="22">
        <v>0</v>
      </c>
      <c r="E36" s="22">
        <v>0</v>
      </c>
      <c r="F36" s="22">
        <v>0</v>
      </c>
      <c r="G36" s="22">
        <v>110234</v>
      </c>
      <c r="H36" s="59"/>
      <c r="I36" s="59"/>
      <c r="J36" s="59"/>
      <c r="K36" s="59"/>
      <c r="L36" s="59"/>
      <c r="M36" s="59"/>
    </row>
    <row r="37" spans="1:13" ht="36" customHeight="1" x14ac:dyDescent="0.35">
      <c r="A37" s="19" t="s">
        <v>8490</v>
      </c>
      <c r="B37" s="19" t="s">
        <v>166</v>
      </c>
      <c r="C37" s="22">
        <v>0</v>
      </c>
      <c r="D37" s="22">
        <v>0</v>
      </c>
      <c r="E37" s="22">
        <v>0</v>
      </c>
      <c r="F37" s="22">
        <v>0</v>
      </c>
      <c r="G37" s="22">
        <v>50000</v>
      </c>
      <c r="H37" s="59"/>
      <c r="I37" s="59"/>
      <c r="J37" s="59"/>
      <c r="K37" s="59"/>
      <c r="L37" s="59"/>
      <c r="M37" s="59"/>
    </row>
    <row r="38" spans="1:13" ht="36" customHeight="1" x14ac:dyDescent="0.35">
      <c r="A38" s="19" t="s">
        <v>9793</v>
      </c>
      <c r="B38" s="19" t="s">
        <v>93</v>
      </c>
      <c r="C38" s="22">
        <v>1370000</v>
      </c>
      <c r="D38" s="22">
        <v>0</v>
      </c>
      <c r="E38" s="22">
        <v>3010000</v>
      </c>
      <c r="F38" s="22">
        <v>0</v>
      </c>
      <c r="G38" s="22">
        <v>107000</v>
      </c>
      <c r="H38" s="59"/>
      <c r="I38" s="59"/>
      <c r="J38" s="59"/>
      <c r="K38" s="59"/>
      <c r="L38" s="59"/>
      <c r="M38" s="59"/>
    </row>
    <row r="39" spans="1:13" ht="36" customHeight="1" x14ac:dyDescent="0.35">
      <c r="A39" s="19" t="s">
        <v>4312</v>
      </c>
      <c r="B39" s="19" t="s">
        <v>3786</v>
      </c>
      <c r="C39" s="22">
        <v>218700</v>
      </c>
      <c r="D39" s="22">
        <v>0</v>
      </c>
      <c r="E39" s="22">
        <v>125000</v>
      </c>
      <c r="F39" s="22">
        <v>0</v>
      </c>
      <c r="G39" s="22">
        <v>211700</v>
      </c>
      <c r="H39" s="59">
        <v>14</v>
      </c>
      <c r="I39" s="59">
        <v>5</v>
      </c>
      <c r="J39" s="59">
        <v>9</v>
      </c>
      <c r="K39" s="59">
        <v>14</v>
      </c>
      <c r="L39" s="59">
        <v>0</v>
      </c>
      <c r="M39" s="59" t="s">
        <v>3790</v>
      </c>
    </row>
    <row r="40" spans="1:13" ht="36" customHeight="1" x14ac:dyDescent="0.35">
      <c r="A40" s="19" t="s">
        <v>251</v>
      </c>
      <c r="B40" s="20" t="s">
        <v>249</v>
      </c>
      <c r="C40" s="31">
        <v>31497543</v>
      </c>
      <c r="D40" s="31">
        <v>0</v>
      </c>
      <c r="E40" s="31">
        <v>2633164</v>
      </c>
      <c r="F40" s="31">
        <v>0</v>
      </c>
      <c r="G40" s="31">
        <v>29018576</v>
      </c>
      <c r="H40" s="59"/>
      <c r="I40" s="59"/>
      <c r="J40" s="59"/>
      <c r="K40" s="59"/>
      <c r="L40" s="59"/>
      <c r="M40" s="59"/>
    </row>
    <row r="41" spans="1:13" ht="36" customHeight="1" x14ac:dyDescent="0.35">
      <c r="A41" s="19" t="s">
        <v>5035</v>
      </c>
      <c r="B41" s="19" t="s">
        <v>8974</v>
      </c>
      <c r="C41" s="22">
        <v>0</v>
      </c>
      <c r="D41" s="22">
        <v>0</v>
      </c>
      <c r="E41" s="22">
        <v>0</v>
      </c>
      <c r="F41" s="22">
        <v>0</v>
      </c>
      <c r="G41" s="22">
        <v>0</v>
      </c>
      <c r="H41" s="59"/>
      <c r="I41" s="59"/>
      <c r="J41" s="59"/>
      <c r="K41" s="59"/>
      <c r="L41" s="59"/>
      <c r="M41" s="59"/>
    </row>
    <row r="42" spans="1:13" ht="36" customHeight="1" x14ac:dyDescent="0.35">
      <c r="A42" s="19" t="s">
        <v>9782</v>
      </c>
      <c r="B42" s="19" t="s">
        <v>2309</v>
      </c>
      <c r="C42" s="22">
        <v>167000</v>
      </c>
      <c r="D42" s="22">
        <v>0</v>
      </c>
      <c r="E42" s="22">
        <v>167000</v>
      </c>
      <c r="F42" s="22">
        <v>0</v>
      </c>
      <c r="G42" s="22">
        <v>167000</v>
      </c>
      <c r="H42" s="59"/>
      <c r="I42" s="59"/>
      <c r="J42" s="59"/>
      <c r="K42" s="59"/>
      <c r="L42" s="59"/>
      <c r="M42" s="59"/>
    </row>
    <row r="43" spans="1:13" ht="36" customHeight="1" x14ac:dyDescent="0.35">
      <c r="A43" s="19" t="s">
        <v>9766</v>
      </c>
      <c r="B43" s="19" t="s">
        <v>9805</v>
      </c>
      <c r="C43" s="22">
        <v>549000</v>
      </c>
      <c r="D43" s="22">
        <v>0</v>
      </c>
      <c r="E43" s="22">
        <v>549000</v>
      </c>
      <c r="F43" s="22">
        <v>0</v>
      </c>
      <c r="G43" s="22">
        <v>624450</v>
      </c>
      <c r="H43" s="59"/>
      <c r="I43" s="59"/>
      <c r="J43" s="59"/>
      <c r="K43" s="59"/>
      <c r="L43" s="59"/>
      <c r="M43" s="59"/>
    </row>
    <row r="44" spans="1:13" ht="36" customHeight="1" x14ac:dyDescent="0.35">
      <c r="A44" s="19" t="s">
        <v>4327</v>
      </c>
      <c r="B44" s="19" t="s">
        <v>1803</v>
      </c>
      <c r="C44" s="22">
        <v>23736836</v>
      </c>
      <c r="D44" s="22">
        <v>0</v>
      </c>
      <c r="E44" s="22">
        <v>2107414</v>
      </c>
      <c r="F44" s="22">
        <v>0</v>
      </c>
      <c r="G44" s="22">
        <v>18984845</v>
      </c>
      <c r="H44" s="59"/>
      <c r="I44" s="59"/>
      <c r="J44" s="59"/>
      <c r="K44" s="59"/>
      <c r="L44" s="59"/>
      <c r="M44" s="59"/>
    </row>
    <row r="45" spans="1:13" ht="36" customHeight="1" x14ac:dyDescent="0.35">
      <c r="A45" s="19" t="s">
        <v>4328</v>
      </c>
      <c r="B45" s="19" t="s">
        <v>2230</v>
      </c>
      <c r="C45" s="22">
        <v>0</v>
      </c>
      <c r="D45" s="22">
        <v>0</v>
      </c>
      <c r="E45" s="22">
        <v>0</v>
      </c>
      <c r="F45" s="22">
        <v>0</v>
      </c>
      <c r="G45" s="22">
        <v>434546</v>
      </c>
      <c r="H45" s="59"/>
      <c r="I45" s="59"/>
      <c r="J45" s="59"/>
      <c r="K45" s="59"/>
      <c r="L45" s="59"/>
      <c r="M45" s="59"/>
    </row>
    <row r="46" spans="1:13" ht="36" customHeight="1" x14ac:dyDescent="0.35">
      <c r="A46" s="19" t="s">
        <v>9690</v>
      </c>
      <c r="B46" s="19" t="s">
        <v>9688</v>
      </c>
      <c r="C46" s="22">
        <v>80000</v>
      </c>
      <c r="D46" s="22">
        <v>0</v>
      </c>
      <c r="E46" s="22">
        <v>80000</v>
      </c>
      <c r="F46" s="22">
        <v>0</v>
      </c>
      <c r="G46" s="22">
        <v>115000</v>
      </c>
      <c r="H46" s="59"/>
      <c r="I46" s="59"/>
      <c r="J46" s="59"/>
      <c r="K46" s="59"/>
      <c r="L46" s="59"/>
      <c r="M46" s="59"/>
    </row>
    <row r="47" spans="1:13" ht="36" customHeight="1" x14ac:dyDescent="0.35">
      <c r="A47" s="19" t="s">
        <v>4939</v>
      </c>
      <c r="B47" s="19" t="s">
        <v>10085</v>
      </c>
      <c r="C47" s="22">
        <v>725590</v>
      </c>
      <c r="D47" s="22">
        <v>0</v>
      </c>
      <c r="E47" s="22">
        <v>60634</v>
      </c>
      <c r="F47" s="22">
        <v>0</v>
      </c>
      <c r="G47" s="22">
        <v>-736288</v>
      </c>
      <c r="H47" s="59">
        <v>4</v>
      </c>
      <c r="I47" s="59">
        <v>1</v>
      </c>
      <c r="J47" s="59">
        <v>3</v>
      </c>
      <c r="K47" s="59">
        <v>4</v>
      </c>
      <c r="L47" s="59">
        <v>1</v>
      </c>
      <c r="M47" s="59" t="s">
        <v>3790</v>
      </c>
    </row>
    <row r="48" spans="1:13" ht="36" customHeight="1" x14ac:dyDescent="0.35">
      <c r="A48" s="19" t="s">
        <v>4332</v>
      </c>
      <c r="B48" s="19" t="s">
        <v>3677</v>
      </c>
      <c r="C48" s="22">
        <v>0</v>
      </c>
      <c r="D48" s="22">
        <v>0</v>
      </c>
      <c r="E48" s="22">
        <v>19800</v>
      </c>
      <c r="F48" s="22">
        <v>0</v>
      </c>
      <c r="G48" s="22">
        <v>492620</v>
      </c>
      <c r="H48" s="59"/>
      <c r="I48" s="59"/>
      <c r="J48" s="59"/>
      <c r="K48" s="59"/>
      <c r="L48" s="59"/>
      <c r="M48" s="59"/>
    </row>
    <row r="49" spans="1:13" ht="36" customHeight="1" x14ac:dyDescent="0.35">
      <c r="A49" s="19" t="s">
        <v>9885</v>
      </c>
      <c r="B49" s="19" t="s">
        <v>3831</v>
      </c>
      <c r="C49" s="22">
        <v>419389</v>
      </c>
      <c r="D49" s="22">
        <v>0</v>
      </c>
      <c r="E49" s="22">
        <v>313609</v>
      </c>
      <c r="F49" s="22">
        <v>0</v>
      </c>
      <c r="G49" s="22">
        <v>397909</v>
      </c>
      <c r="H49" s="59">
        <v>2</v>
      </c>
      <c r="I49" s="59">
        <v>1</v>
      </c>
      <c r="J49" s="59">
        <v>1</v>
      </c>
      <c r="K49" s="59">
        <v>6</v>
      </c>
      <c r="L49" s="59">
        <v>1</v>
      </c>
      <c r="M49" s="59" t="s">
        <v>3500</v>
      </c>
    </row>
    <row r="50" spans="1:13" ht="36" customHeight="1" x14ac:dyDescent="0.35">
      <c r="A50" s="19" t="s">
        <v>4334</v>
      </c>
      <c r="B50" s="19" t="s">
        <v>4096</v>
      </c>
      <c r="C50" s="22">
        <v>156928541</v>
      </c>
      <c r="D50" s="22">
        <v>0</v>
      </c>
      <c r="E50" s="22">
        <v>67713328</v>
      </c>
      <c r="F50" s="22">
        <v>0</v>
      </c>
      <c r="G50" s="22">
        <v>150377416</v>
      </c>
      <c r="H50" s="59"/>
      <c r="I50" s="59"/>
      <c r="J50" s="59"/>
      <c r="K50" s="59"/>
      <c r="L50" s="59"/>
      <c r="M50" s="59"/>
    </row>
    <row r="51" spans="1:13" ht="36" customHeight="1" x14ac:dyDescent="0.35">
      <c r="A51" s="19" t="s">
        <v>9804</v>
      </c>
      <c r="B51" s="19" t="s">
        <v>2668</v>
      </c>
      <c r="C51" s="22">
        <v>493004</v>
      </c>
      <c r="D51" s="22">
        <v>0</v>
      </c>
      <c r="E51" s="22">
        <v>15000</v>
      </c>
      <c r="F51" s="22">
        <v>0</v>
      </c>
      <c r="G51" s="22">
        <v>392200</v>
      </c>
      <c r="H51" s="59"/>
      <c r="I51" s="59"/>
      <c r="J51" s="59"/>
      <c r="K51" s="59"/>
      <c r="L51" s="59"/>
      <c r="M51" s="59"/>
    </row>
    <row r="52" spans="1:13" ht="36" customHeight="1" x14ac:dyDescent="0.35">
      <c r="A52" s="19" t="s">
        <v>260</v>
      </c>
      <c r="B52" s="19" t="s">
        <v>9882</v>
      </c>
      <c r="C52" s="22">
        <v>5613000</v>
      </c>
      <c r="D52" s="22">
        <v>0</v>
      </c>
      <c r="E52" s="22">
        <v>386000</v>
      </c>
      <c r="F52" s="22">
        <v>0</v>
      </c>
      <c r="G52" s="22">
        <v>4536000</v>
      </c>
      <c r="H52" s="59">
        <v>43</v>
      </c>
      <c r="I52" s="59">
        <v>16</v>
      </c>
      <c r="J52" s="59">
        <v>27</v>
      </c>
      <c r="K52" s="59">
        <v>16</v>
      </c>
      <c r="L52" s="59">
        <v>0</v>
      </c>
      <c r="M52" s="59" t="s">
        <v>8201</v>
      </c>
    </row>
    <row r="53" spans="1:13" ht="36" customHeight="1" x14ac:dyDescent="0.35">
      <c r="A53" s="19" t="s">
        <v>8016</v>
      </c>
      <c r="B53" s="19" t="s">
        <v>4554</v>
      </c>
      <c r="C53" s="22">
        <v>26521253</v>
      </c>
      <c r="D53" s="22">
        <v>0</v>
      </c>
      <c r="E53" s="22">
        <v>0</v>
      </c>
      <c r="F53" s="22">
        <v>0</v>
      </c>
      <c r="G53" s="22">
        <v>27616514</v>
      </c>
      <c r="H53" s="59"/>
      <c r="I53" s="59"/>
      <c r="J53" s="59"/>
      <c r="K53" s="59"/>
      <c r="L53" s="59"/>
      <c r="M53" s="59"/>
    </row>
    <row r="54" spans="1:13" ht="36" customHeight="1" x14ac:dyDescent="0.35">
      <c r="A54" s="19" t="s">
        <v>4345</v>
      </c>
      <c r="B54" s="19" t="s">
        <v>10048</v>
      </c>
      <c r="C54" s="22">
        <v>68000</v>
      </c>
      <c r="D54" s="22">
        <v>0</v>
      </c>
      <c r="E54" s="22">
        <v>12000</v>
      </c>
      <c r="F54" s="22">
        <v>0</v>
      </c>
      <c r="G54" s="22">
        <v>65000</v>
      </c>
      <c r="H54" s="59">
        <v>7</v>
      </c>
      <c r="I54" s="59">
        <v>1</v>
      </c>
      <c r="J54" s="59">
        <v>6</v>
      </c>
      <c r="K54" s="59">
        <v>7</v>
      </c>
      <c r="L54" s="59">
        <v>1</v>
      </c>
      <c r="M54" s="59" t="s">
        <v>3790</v>
      </c>
    </row>
    <row r="55" spans="1:13" ht="36" customHeight="1" x14ac:dyDescent="0.35">
      <c r="A55" s="19" t="s">
        <v>2604</v>
      </c>
      <c r="B55" s="19" t="s">
        <v>3981</v>
      </c>
      <c r="C55" s="22">
        <v>111880</v>
      </c>
      <c r="D55" s="22">
        <v>0</v>
      </c>
      <c r="E55" s="22">
        <v>0</v>
      </c>
      <c r="F55" s="22">
        <v>0</v>
      </c>
      <c r="G55" s="22">
        <v>111880</v>
      </c>
      <c r="H55" s="59"/>
      <c r="I55" s="59"/>
      <c r="J55" s="59"/>
      <c r="K55" s="59"/>
      <c r="L55" s="59"/>
      <c r="M55" s="59"/>
    </row>
    <row r="56" spans="1:13" ht="36" customHeight="1" x14ac:dyDescent="0.35">
      <c r="A56" s="19" t="s">
        <v>1409</v>
      </c>
      <c r="B56" s="19" t="s">
        <v>1407</v>
      </c>
      <c r="C56" s="22">
        <v>15923414</v>
      </c>
      <c r="D56" s="22">
        <v>0</v>
      </c>
      <c r="E56" s="22">
        <v>0</v>
      </c>
      <c r="F56" s="22">
        <v>0</v>
      </c>
      <c r="G56" s="22">
        <v>14607966</v>
      </c>
      <c r="H56" s="59"/>
      <c r="I56" s="59"/>
      <c r="J56" s="59"/>
      <c r="K56" s="59"/>
      <c r="L56" s="59"/>
      <c r="M56" s="59"/>
    </row>
    <row r="57" spans="1:13" ht="36" customHeight="1" x14ac:dyDescent="0.35">
      <c r="A57" s="19" t="s">
        <v>5041</v>
      </c>
      <c r="B57" s="19" t="s">
        <v>2162</v>
      </c>
      <c r="C57" s="22">
        <v>52200</v>
      </c>
      <c r="D57" s="22">
        <v>0</v>
      </c>
      <c r="E57" s="22">
        <v>0</v>
      </c>
      <c r="F57" s="22">
        <v>0</v>
      </c>
      <c r="G57" s="22">
        <v>42000</v>
      </c>
      <c r="H57" s="59"/>
      <c r="I57" s="59"/>
      <c r="J57" s="59"/>
      <c r="K57" s="59"/>
      <c r="L57" s="59"/>
      <c r="M57" s="59"/>
    </row>
    <row r="58" spans="1:13" ht="36" customHeight="1" x14ac:dyDescent="0.35">
      <c r="A58" s="19" t="s">
        <v>4942</v>
      </c>
      <c r="B58" s="19" t="s">
        <v>3697</v>
      </c>
      <c r="C58" s="22">
        <v>0</v>
      </c>
      <c r="D58" s="22">
        <v>0</v>
      </c>
      <c r="E58" s="22">
        <v>0</v>
      </c>
      <c r="F58" s="22">
        <v>0</v>
      </c>
      <c r="G58" s="22">
        <v>0</v>
      </c>
      <c r="H58" s="59"/>
      <c r="I58" s="59"/>
      <c r="J58" s="59"/>
      <c r="K58" s="59"/>
      <c r="L58" s="59"/>
      <c r="M58" s="59"/>
    </row>
    <row r="59" spans="1:13" ht="36" customHeight="1" x14ac:dyDescent="0.35">
      <c r="A59" s="19" t="s">
        <v>8025</v>
      </c>
      <c r="B59" s="19" t="s">
        <v>8546</v>
      </c>
      <c r="C59" s="22">
        <v>2849000</v>
      </c>
      <c r="D59" s="22">
        <v>0</v>
      </c>
      <c r="E59" s="22">
        <v>700000</v>
      </c>
      <c r="F59" s="22">
        <v>0</v>
      </c>
      <c r="G59" s="22">
        <v>2619000</v>
      </c>
      <c r="H59" s="59"/>
      <c r="I59" s="59"/>
      <c r="J59" s="59"/>
      <c r="K59" s="59"/>
      <c r="L59" s="59"/>
      <c r="M59" s="59"/>
    </row>
    <row r="60" spans="1:13" ht="36" customHeight="1" x14ac:dyDescent="0.35">
      <c r="A60" s="19" t="s">
        <v>4943</v>
      </c>
      <c r="B60" s="19" t="s">
        <v>2211</v>
      </c>
      <c r="C60" s="22">
        <v>373000</v>
      </c>
      <c r="D60" s="22">
        <v>0</v>
      </c>
      <c r="E60" s="22">
        <v>0</v>
      </c>
      <c r="F60" s="22">
        <v>0</v>
      </c>
      <c r="G60" s="22">
        <v>330575</v>
      </c>
      <c r="H60" s="59">
        <v>16</v>
      </c>
      <c r="I60" s="59">
        <v>4</v>
      </c>
      <c r="J60" s="59">
        <v>12</v>
      </c>
      <c r="K60" s="59">
        <v>0</v>
      </c>
      <c r="L60" s="59">
        <v>1</v>
      </c>
      <c r="M60" s="59" t="s">
        <v>3790</v>
      </c>
    </row>
    <row r="61" spans="1:13" ht="36" customHeight="1" x14ac:dyDescent="0.35">
      <c r="A61" s="19" t="s">
        <v>4359</v>
      </c>
      <c r="B61" s="19" t="s">
        <v>8223</v>
      </c>
      <c r="C61" s="22">
        <v>0</v>
      </c>
      <c r="D61" s="22">
        <v>0</v>
      </c>
      <c r="E61" s="22">
        <v>0</v>
      </c>
      <c r="F61" s="22">
        <v>0</v>
      </c>
      <c r="G61" s="22">
        <v>11700</v>
      </c>
      <c r="H61" s="59"/>
      <c r="I61" s="59"/>
      <c r="J61" s="59"/>
      <c r="K61" s="59"/>
      <c r="L61" s="59"/>
      <c r="M61" s="59"/>
    </row>
    <row r="62" spans="1:13" ht="36" customHeight="1" x14ac:dyDescent="0.35">
      <c r="A62" s="19" t="s">
        <v>9922</v>
      </c>
      <c r="B62" s="19" t="s">
        <v>2660</v>
      </c>
      <c r="C62" s="22">
        <v>152000</v>
      </c>
      <c r="D62" s="22">
        <v>0</v>
      </c>
      <c r="E62" s="22">
        <v>0</v>
      </c>
      <c r="F62" s="22">
        <v>0</v>
      </c>
      <c r="G62" s="22">
        <v>120629.63</v>
      </c>
      <c r="H62" s="59">
        <v>6</v>
      </c>
      <c r="I62" s="59">
        <v>2</v>
      </c>
      <c r="J62" s="59">
        <v>4</v>
      </c>
      <c r="K62" s="59">
        <v>0</v>
      </c>
      <c r="L62" s="59">
        <v>0</v>
      </c>
      <c r="M62" s="59" t="s">
        <v>3790</v>
      </c>
    </row>
    <row r="63" spans="1:13" ht="36" customHeight="1" x14ac:dyDescent="0.35">
      <c r="A63" s="19" t="s">
        <v>3113</v>
      </c>
      <c r="B63" s="19" t="s">
        <v>1212</v>
      </c>
      <c r="C63" s="22">
        <v>8888119</v>
      </c>
      <c r="D63" s="22">
        <v>0</v>
      </c>
      <c r="E63" s="22">
        <v>3165994</v>
      </c>
      <c r="F63" s="22">
        <v>0</v>
      </c>
      <c r="G63" s="22">
        <v>11447808</v>
      </c>
      <c r="H63" s="59">
        <v>9</v>
      </c>
      <c r="I63" s="59">
        <v>8</v>
      </c>
      <c r="J63" s="59">
        <v>1</v>
      </c>
      <c r="K63" s="59">
        <v>12</v>
      </c>
      <c r="L63" s="59">
        <v>0</v>
      </c>
      <c r="M63" s="59" t="s">
        <v>8201</v>
      </c>
    </row>
    <row r="64" spans="1:13" ht="36" customHeight="1" x14ac:dyDescent="0.35">
      <c r="A64" s="19" t="s">
        <v>1795</v>
      </c>
      <c r="B64" s="19" t="s">
        <v>1787</v>
      </c>
      <c r="C64" s="22">
        <v>320430</v>
      </c>
      <c r="D64" s="22">
        <v>0</v>
      </c>
      <c r="E64" s="22">
        <v>0</v>
      </c>
      <c r="F64" s="22">
        <v>0</v>
      </c>
      <c r="G64" s="22">
        <v>923009</v>
      </c>
      <c r="H64" s="59">
        <v>200</v>
      </c>
      <c r="I64" s="59">
        <v>155</v>
      </c>
      <c r="J64" s="59">
        <v>45</v>
      </c>
      <c r="K64" s="59">
        <v>5</v>
      </c>
      <c r="L64" s="59">
        <v>1</v>
      </c>
      <c r="M64" s="59" t="s">
        <v>3790</v>
      </c>
    </row>
    <row r="65" spans="1:13" ht="36" customHeight="1" x14ac:dyDescent="0.35">
      <c r="A65" s="19" t="s">
        <v>3033</v>
      </c>
      <c r="B65" s="19" t="s">
        <v>2616</v>
      </c>
      <c r="C65" s="22">
        <v>0</v>
      </c>
      <c r="D65" s="22">
        <v>0</v>
      </c>
      <c r="E65" s="22">
        <v>0</v>
      </c>
      <c r="F65" s="22">
        <v>0</v>
      </c>
      <c r="G65" s="22">
        <v>0</v>
      </c>
      <c r="H65" s="59">
        <v>3</v>
      </c>
      <c r="I65" s="59">
        <v>2</v>
      </c>
      <c r="J65" s="59">
        <v>1</v>
      </c>
      <c r="K65" s="59">
        <v>0</v>
      </c>
      <c r="L65" s="59">
        <v>0</v>
      </c>
      <c r="M65" s="59" t="s">
        <v>3790</v>
      </c>
    </row>
    <row r="66" spans="1:13" ht="36" customHeight="1" x14ac:dyDescent="0.35">
      <c r="A66" s="32" t="s">
        <v>8035</v>
      </c>
      <c r="B66" s="32" t="s">
        <v>3718</v>
      </c>
      <c r="C66" s="35">
        <v>612180</v>
      </c>
      <c r="D66" s="35">
        <v>0</v>
      </c>
      <c r="E66" s="35">
        <v>382803</v>
      </c>
      <c r="F66" s="35">
        <v>0</v>
      </c>
      <c r="G66" s="35">
        <v>1708870</v>
      </c>
      <c r="H66" s="63">
        <v>3</v>
      </c>
      <c r="I66" s="63">
        <v>0</v>
      </c>
      <c r="J66" s="63">
        <v>3</v>
      </c>
      <c r="K66" s="63">
        <v>4</v>
      </c>
      <c r="L66" s="63">
        <v>0</v>
      </c>
      <c r="M66" s="63" t="s">
        <v>3500</v>
      </c>
    </row>
    <row r="67" spans="1:13" ht="36" customHeight="1" x14ac:dyDescent="0.35">
      <c r="A67" s="19" t="s">
        <v>4366</v>
      </c>
      <c r="B67" s="19" t="s">
        <v>3649</v>
      </c>
      <c r="C67" s="22">
        <v>499270737</v>
      </c>
      <c r="D67" s="22">
        <v>0</v>
      </c>
      <c r="E67" s="22">
        <v>317987025</v>
      </c>
      <c r="F67" s="22">
        <v>0</v>
      </c>
      <c r="G67" s="22">
        <v>497657490</v>
      </c>
      <c r="H67" s="59">
        <v>9</v>
      </c>
      <c r="I67" s="59">
        <v>4</v>
      </c>
      <c r="J67" s="59">
        <v>5</v>
      </c>
      <c r="K67" s="59">
        <v>0</v>
      </c>
      <c r="L67" s="59">
        <v>3</v>
      </c>
      <c r="M67" s="59" t="s">
        <v>8222</v>
      </c>
    </row>
    <row r="68" spans="1:13" ht="36" customHeight="1" x14ac:dyDescent="0.35">
      <c r="A68" s="19" t="s">
        <v>4368</v>
      </c>
      <c r="B68" s="19" t="s">
        <v>2676</v>
      </c>
      <c r="C68" s="22">
        <v>1444900</v>
      </c>
      <c r="D68" s="22">
        <v>0</v>
      </c>
      <c r="E68" s="22">
        <v>0</v>
      </c>
      <c r="F68" s="22">
        <v>0</v>
      </c>
      <c r="G68" s="22">
        <v>781844</v>
      </c>
      <c r="H68" s="59">
        <v>5</v>
      </c>
      <c r="I68" s="59">
        <v>3</v>
      </c>
      <c r="J68" s="59">
        <v>2</v>
      </c>
      <c r="K68" s="59">
        <v>2</v>
      </c>
      <c r="L68" s="59">
        <v>1</v>
      </c>
      <c r="M68" s="59" t="s">
        <v>3500</v>
      </c>
    </row>
    <row r="69" spans="1:13" ht="36" customHeight="1" x14ac:dyDescent="0.35">
      <c r="A69" s="19" t="s">
        <v>4369</v>
      </c>
      <c r="B69" s="19" t="s">
        <v>8313</v>
      </c>
      <c r="C69" s="22">
        <v>186764</v>
      </c>
      <c r="D69" s="22">
        <v>0</v>
      </c>
      <c r="E69" s="22">
        <v>0</v>
      </c>
      <c r="F69" s="22">
        <v>0</v>
      </c>
      <c r="G69" s="22">
        <v>186764</v>
      </c>
      <c r="H69" s="19">
        <v>30</v>
      </c>
      <c r="I69" s="19">
        <v>10</v>
      </c>
      <c r="J69" s="19">
        <v>20</v>
      </c>
      <c r="K69" s="19" t="s">
        <v>9982</v>
      </c>
      <c r="L69" s="19">
        <v>1</v>
      </c>
      <c r="M69" s="20" t="s">
        <v>3500</v>
      </c>
    </row>
    <row r="70" spans="1:13" ht="35.25" customHeight="1" x14ac:dyDescent="0.35">
      <c r="A70" s="19" t="s">
        <v>4370</v>
      </c>
      <c r="B70" s="19" t="s">
        <v>1576</v>
      </c>
      <c r="C70" s="22">
        <v>0</v>
      </c>
      <c r="D70" s="22">
        <v>0</v>
      </c>
      <c r="E70" s="22">
        <v>0</v>
      </c>
      <c r="F70" s="22">
        <v>0</v>
      </c>
      <c r="G70" s="22">
        <v>0</v>
      </c>
      <c r="H70" s="59">
        <v>2</v>
      </c>
      <c r="I70" s="59">
        <v>0</v>
      </c>
      <c r="J70" s="59">
        <v>2</v>
      </c>
      <c r="K70" s="59">
        <v>2</v>
      </c>
      <c r="L70" s="59">
        <v>1</v>
      </c>
      <c r="M70" s="59" t="s">
        <v>3790</v>
      </c>
    </row>
    <row r="71" spans="1:13" ht="35.25" customHeight="1" x14ac:dyDescent="0.35">
      <c r="A71" s="19" t="s">
        <v>3131</v>
      </c>
      <c r="B71" s="19" t="s">
        <v>8502</v>
      </c>
      <c r="C71" s="22">
        <v>86459387.319999993</v>
      </c>
      <c r="D71" s="22">
        <v>0</v>
      </c>
      <c r="E71" s="22">
        <v>67071642.240000002</v>
      </c>
      <c r="F71" s="22">
        <v>0</v>
      </c>
      <c r="G71" s="22">
        <v>54618388</v>
      </c>
      <c r="H71" s="59"/>
      <c r="I71" s="59"/>
      <c r="J71" s="59"/>
      <c r="K71" s="59"/>
      <c r="L71" s="59"/>
      <c r="M71" s="59"/>
    </row>
    <row r="72" spans="1:13" ht="35.25" customHeight="1" x14ac:dyDescent="0.35">
      <c r="A72" s="19" t="s">
        <v>915</v>
      </c>
      <c r="B72" s="19" t="s">
        <v>913</v>
      </c>
      <c r="C72" s="22">
        <v>21675389</v>
      </c>
      <c r="D72" s="22">
        <v>0</v>
      </c>
      <c r="E72" s="22">
        <v>21675389</v>
      </c>
      <c r="F72" s="22">
        <v>0</v>
      </c>
      <c r="G72" s="22">
        <v>30653384</v>
      </c>
      <c r="H72" s="59">
        <v>7</v>
      </c>
      <c r="I72" s="59">
        <v>2</v>
      </c>
      <c r="J72" s="59">
        <v>5</v>
      </c>
      <c r="K72" s="59">
        <v>25</v>
      </c>
      <c r="L72" s="59">
        <v>2</v>
      </c>
      <c r="M72" s="59" t="s">
        <v>8222</v>
      </c>
    </row>
    <row r="73" spans="1:13" ht="35.25" customHeight="1" x14ac:dyDescent="0.35">
      <c r="A73" s="19" t="s">
        <v>3087</v>
      </c>
      <c r="B73" s="19" t="s">
        <v>1213</v>
      </c>
      <c r="C73" s="22">
        <v>300000</v>
      </c>
      <c r="D73" s="22">
        <v>0</v>
      </c>
      <c r="E73" s="22">
        <v>0</v>
      </c>
      <c r="F73" s="22">
        <v>0</v>
      </c>
      <c r="G73" s="22">
        <v>300000</v>
      </c>
      <c r="H73" s="59">
        <v>8</v>
      </c>
      <c r="I73" s="59">
        <v>3</v>
      </c>
      <c r="J73" s="59">
        <v>5</v>
      </c>
      <c r="K73" s="59">
        <v>0</v>
      </c>
      <c r="L73" s="59">
        <v>0</v>
      </c>
      <c r="M73" s="59" t="s">
        <v>3790</v>
      </c>
    </row>
    <row r="74" spans="1:13" ht="36.75" customHeight="1" x14ac:dyDescent="0.35">
      <c r="A74" s="19" t="s">
        <v>8039</v>
      </c>
      <c r="B74" s="19" t="s">
        <v>10006</v>
      </c>
      <c r="C74" s="22">
        <v>0</v>
      </c>
      <c r="D74" s="22">
        <v>0</v>
      </c>
      <c r="E74" s="22">
        <v>0</v>
      </c>
      <c r="F74" s="22">
        <v>0</v>
      </c>
      <c r="G74" s="22">
        <v>0</v>
      </c>
      <c r="H74" s="19">
        <v>4</v>
      </c>
      <c r="I74" s="19">
        <v>3</v>
      </c>
      <c r="J74" s="19">
        <v>1</v>
      </c>
      <c r="K74" s="19">
        <v>0</v>
      </c>
      <c r="L74" s="19">
        <v>0</v>
      </c>
      <c r="M74" s="19" t="s">
        <v>3790</v>
      </c>
    </row>
    <row r="75" spans="1:13" ht="36.75" customHeight="1" x14ac:dyDescent="0.35">
      <c r="A75" s="19" t="s">
        <v>3100</v>
      </c>
      <c r="B75" s="19" t="s">
        <v>8197</v>
      </c>
      <c r="C75" s="22">
        <v>12500</v>
      </c>
      <c r="D75" s="22">
        <v>0</v>
      </c>
      <c r="E75" s="22">
        <v>0</v>
      </c>
      <c r="F75" s="22">
        <v>0</v>
      </c>
      <c r="G75" s="22">
        <v>1328684</v>
      </c>
      <c r="H75" s="59">
        <v>16</v>
      </c>
      <c r="I75" s="59">
        <v>3</v>
      </c>
      <c r="J75" s="59">
        <v>13</v>
      </c>
      <c r="K75" s="59">
        <v>16</v>
      </c>
      <c r="L75" s="59">
        <v>0</v>
      </c>
      <c r="M75" s="59" t="s">
        <v>3790</v>
      </c>
    </row>
    <row r="76" spans="1:13" ht="36.75" customHeight="1" x14ac:dyDescent="0.35">
      <c r="A76" s="19" t="s">
        <v>193</v>
      </c>
      <c r="B76" s="19" t="s">
        <v>191</v>
      </c>
      <c r="C76" s="22">
        <v>849488</v>
      </c>
      <c r="D76" s="22">
        <v>0</v>
      </c>
      <c r="E76" s="22">
        <v>195000</v>
      </c>
      <c r="F76" s="22">
        <v>0</v>
      </c>
      <c r="G76" s="22">
        <v>142804</v>
      </c>
      <c r="H76" s="59">
        <v>92</v>
      </c>
      <c r="I76" s="59">
        <v>19</v>
      </c>
      <c r="J76" s="59">
        <v>73</v>
      </c>
      <c r="K76" s="59">
        <v>0</v>
      </c>
      <c r="L76" s="59">
        <v>0</v>
      </c>
      <c r="M76" s="59" t="s">
        <v>8201</v>
      </c>
    </row>
    <row r="77" spans="1:13" ht="36.75" customHeight="1" x14ac:dyDescent="0.35">
      <c r="A77" s="19" t="s">
        <v>1593</v>
      </c>
      <c r="B77" s="19" t="s">
        <v>9952</v>
      </c>
      <c r="C77" s="22">
        <v>340246.59</v>
      </c>
      <c r="D77" s="22">
        <v>0</v>
      </c>
      <c r="E77" s="22">
        <v>323940.67</v>
      </c>
      <c r="F77" s="22">
        <v>0</v>
      </c>
      <c r="G77" s="22">
        <v>340246.59</v>
      </c>
      <c r="H77" s="59">
        <v>9</v>
      </c>
      <c r="I77" s="59">
        <v>6</v>
      </c>
      <c r="J77" s="59">
        <v>3</v>
      </c>
      <c r="K77" s="59">
        <v>8</v>
      </c>
      <c r="L77" s="59">
        <v>0</v>
      </c>
      <c r="M77" s="59" t="s">
        <v>3790</v>
      </c>
    </row>
    <row r="78" spans="1:13" ht="36.75" customHeight="1" x14ac:dyDescent="0.35">
      <c r="A78" s="19" t="s">
        <v>3118</v>
      </c>
      <c r="B78" s="19" t="s">
        <v>1774</v>
      </c>
      <c r="C78" s="22">
        <v>6083836.79</v>
      </c>
      <c r="D78" s="22">
        <v>0</v>
      </c>
      <c r="E78" s="22">
        <v>6818803.9500000002</v>
      </c>
      <c r="F78" s="22">
        <v>0</v>
      </c>
      <c r="G78" s="22">
        <v>6818803.9500000002</v>
      </c>
      <c r="H78" s="59">
        <v>3500</v>
      </c>
      <c r="I78" s="59">
        <v>1700</v>
      </c>
      <c r="J78" s="59">
        <v>2300</v>
      </c>
      <c r="K78" s="59">
        <v>0</v>
      </c>
      <c r="L78" s="59">
        <v>42</v>
      </c>
      <c r="M78" s="59" t="s">
        <v>8222</v>
      </c>
    </row>
    <row r="79" spans="1:13" ht="36.75" customHeight="1" x14ac:dyDescent="0.35">
      <c r="A79" s="19" t="s">
        <v>336</v>
      </c>
      <c r="B79" s="19" t="s">
        <v>335</v>
      </c>
      <c r="C79" s="22">
        <v>100406478.75</v>
      </c>
      <c r="D79" s="22">
        <v>0</v>
      </c>
      <c r="E79" s="22">
        <v>70174894.560000002</v>
      </c>
      <c r="F79" s="22">
        <v>0</v>
      </c>
      <c r="G79" s="22">
        <v>85674327</v>
      </c>
      <c r="H79" s="59">
        <v>1434</v>
      </c>
      <c r="I79" s="59">
        <v>430</v>
      </c>
      <c r="J79" s="59">
        <v>1004</v>
      </c>
      <c r="K79" s="59">
        <v>785</v>
      </c>
      <c r="L79" s="59">
        <v>13</v>
      </c>
      <c r="M79" s="59" t="s">
        <v>8222</v>
      </c>
    </row>
    <row r="80" spans="1:13" ht="36.75" customHeight="1" x14ac:dyDescent="0.35">
      <c r="A80" s="19" t="s">
        <v>678</v>
      </c>
      <c r="B80" s="19" t="s">
        <v>8627</v>
      </c>
      <c r="C80" s="22">
        <v>0</v>
      </c>
      <c r="D80" s="22">
        <v>0</v>
      </c>
      <c r="E80" s="22">
        <v>0</v>
      </c>
      <c r="F80" s="22">
        <v>0</v>
      </c>
      <c r="G80" s="22">
        <v>9273870</v>
      </c>
      <c r="H80" s="59"/>
      <c r="I80" s="59"/>
      <c r="J80" s="59"/>
      <c r="K80" s="59"/>
      <c r="L80" s="59"/>
      <c r="M80" s="59"/>
    </row>
    <row r="81" spans="1:13" ht="36.75" customHeight="1" x14ac:dyDescent="0.35">
      <c r="A81" s="19" t="s">
        <v>4381</v>
      </c>
      <c r="B81" s="19" t="s">
        <v>2335</v>
      </c>
      <c r="C81" s="22">
        <v>3258000</v>
      </c>
      <c r="D81" s="22">
        <v>0</v>
      </c>
      <c r="E81" s="22">
        <v>3258000</v>
      </c>
      <c r="F81" s="22">
        <v>0</v>
      </c>
      <c r="G81" s="22">
        <v>3258000</v>
      </c>
      <c r="H81" s="59">
        <v>3</v>
      </c>
      <c r="I81" s="59">
        <v>1</v>
      </c>
      <c r="J81" s="59">
        <v>2</v>
      </c>
      <c r="K81" s="59">
        <v>4</v>
      </c>
      <c r="L81" s="59">
        <v>1</v>
      </c>
      <c r="M81" s="59" t="s">
        <v>3790</v>
      </c>
    </row>
    <row r="82" spans="1:13" ht="36.75" customHeight="1" x14ac:dyDescent="0.35">
      <c r="A82" s="19" t="s">
        <v>757</v>
      </c>
      <c r="B82" s="19" t="s">
        <v>8738</v>
      </c>
      <c r="C82" s="22">
        <v>395500</v>
      </c>
      <c r="D82" s="22">
        <v>0</v>
      </c>
      <c r="E82" s="22">
        <v>140400</v>
      </c>
      <c r="F82" s="22">
        <v>0</v>
      </c>
      <c r="G82" s="22">
        <v>140400</v>
      </c>
      <c r="H82" s="59"/>
      <c r="I82" s="59"/>
      <c r="J82" s="59"/>
      <c r="K82" s="59"/>
      <c r="L82" s="59"/>
      <c r="M82" s="59"/>
    </row>
    <row r="83" spans="1:13" ht="36.75" customHeight="1" x14ac:dyDescent="0.35">
      <c r="A83" s="19" t="s">
        <v>4383</v>
      </c>
      <c r="B83" s="19" t="s">
        <v>4023</v>
      </c>
      <c r="C83" s="22">
        <v>0</v>
      </c>
      <c r="D83" s="22">
        <v>0</v>
      </c>
      <c r="E83" s="22">
        <v>0</v>
      </c>
      <c r="F83" s="22">
        <v>0</v>
      </c>
      <c r="G83" s="22">
        <v>0</v>
      </c>
      <c r="H83" s="59">
        <v>2</v>
      </c>
      <c r="I83" s="59">
        <v>1</v>
      </c>
      <c r="J83" s="59">
        <v>1</v>
      </c>
      <c r="K83" s="59">
        <v>0</v>
      </c>
      <c r="L83" s="59">
        <v>1</v>
      </c>
      <c r="M83" s="59" t="s">
        <v>3790</v>
      </c>
    </row>
    <row r="84" spans="1:13" ht="36.75" customHeight="1" x14ac:dyDescent="0.35">
      <c r="A84" s="19" t="s">
        <v>1490</v>
      </c>
      <c r="B84" s="19" t="s">
        <v>3352</v>
      </c>
      <c r="C84" s="22">
        <v>26831582</v>
      </c>
      <c r="D84" s="22">
        <v>0</v>
      </c>
      <c r="E84" s="22">
        <v>16602603</v>
      </c>
      <c r="F84" s="22">
        <v>0</v>
      </c>
      <c r="G84" s="22">
        <v>27108935</v>
      </c>
      <c r="H84" s="59">
        <v>11</v>
      </c>
      <c r="I84" s="59">
        <v>6</v>
      </c>
      <c r="J84" s="59">
        <v>5</v>
      </c>
      <c r="K84" s="59">
        <v>31</v>
      </c>
      <c r="L84" s="59">
        <v>1</v>
      </c>
      <c r="M84" s="59" t="s">
        <v>8222</v>
      </c>
    </row>
    <row r="85" spans="1:13" ht="36.75" customHeight="1" x14ac:dyDescent="0.35">
      <c r="A85" s="19" t="s">
        <v>53</v>
      </c>
      <c r="B85" s="19" t="s">
        <v>4571</v>
      </c>
      <c r="C85" s="22">
        <v>4646830</v>
      </c>
      <c r="D85" s="22">
        <v>0</v>
      </c>
      <c r="E85" s="22">
        <v>1201430</v>
      </c>
      <c r="F85" s="22">
        <v>0</v>
      </c>
      <c r="G85" s="22">
        <v>4189554</v>
      </c>
      <c r="H85" s="59"/>
      <c r="I85" s="59"/>
      <c r="J85" s="59"/>
      <c r="K85" s="59"/>
      <c r="L85" s="59"/>
      <c r="M85" s="59"/>
    </row>
    <row r="86" spans="1:13" ht="63" customHeight="1" x14ac:dyDescent="0.35">
      <c r="A86" s="19" t="s">
        <v>4949</v>
      </c>
      <c r="B86" s="19" t="s">
        <v>3943</v>
      </c>
      <c r="C86" s="22">
        <v>7964616</v>
      </c>
      <c r="D86" s="22">
        <v>0</v>
      </c>
      <c r="E86" s="22">
        <v>1737000</v>
      </c>
      <c r="F86" s="22">
        <v>0</v>
      </c>
      <c r="G86" s="22">
        <v>6672093</v>
      </c>
      <c r="H86" s="59">
        <v>3</v>
      </c>
      <c r="I86" s="59">
        <v>1</v>
      </c>
      <c r="J86" s="59">
        <v>2</v>
      </c>
      <c r="K86" s="59">
        <v>15</v>
      </c>
      <c r="L86" s="59">
        <v>3</v>
      </c>
      <c r="M86" s="59" t="s">
        <v>8201</v>
      </c>
    </row>
    <row r="87" spans="1:13" ht="15.5" x14ac:dyDescent="0.35">
      <c r="A87" s="19" t="s">
        <v>4388</v>
      </c>
      <c r="B87" s="19" t="s">
        <v>8985</v>
      </c>
      <c r="C87" s="22">
        <v>192600</v>
      </c>
      <c r="D87" s="22">
        <v>0</v>
      </c>
      <c r="E87" s="22">
        <v>80500</v>
      </c>
      <c r="F87" s="22">
        <v>0</v>
      </c>
      <c r="G87" s="22">
        <v>192600</v>
      </c>
      <c r="H87" s="59"/>
      <c r="I87" s="59"/>
      <c r="J87" s="59"/>
      <c r="K87" s="59"/>
      <c r="L87" s="59"/>
      <c r="M87" s="59"/>
    </row>
    <row r="88" spans="1:13" ht="30" customHeight="1" x14ac:dyDescent="0.35">
      <c r="A88" s="19" t="s">
        <v>5062</v>
      </c>
      <c r="B88" s="19" t="s">
        <v>8762</v>
      </c>
      <c r="C88" s="22">
        <v>140000</v>
      </c>
      <c r="D88" s="22">
        <v>0</v>
      </c>
      <c r="E88" s="22">
        <v>140000</v>
      </c>
      <c r="F88" s="22">
        <v>0</v>
      </c>
      <c r="G88" s="22">
        <v>5490</v>
      </c>
      <c r="H88" s="19">
        <v>2</v>
      </c>
      <c r="I88" s="19">
        <v>1</v>
      </c>
      <c r="J88" s="19">
        <v>1</v>
      </c>
      <c r="K88" s="19">
        <v>0</v>
      </c>
      <c r="L88" s="19">
        <v>1</v>
      </c>
      <c r="M88" s="19" t="s">
        <v>3790</v>
      </c>
    </row>
    <row r="89" spans="1:13" ht="15.5" x14ac:dyDescent="0.35">
      <c r="A89" s="19" t="s">
        <v>5063</v>
      </c>
      <c r="B89" s="19" t="s">
        <v>10017</v>
      </c>
      <c r="C89" s="22">
        <v>191000</v>
      </c>
      <c r="D89" s="22">
        <v>0</v>
      </c>
      <c r="E89" s="22">
        <v>0</v>
      </c>
      <c r="F89" s="22">
        <v>0</v>
      </c>
      <c r="G89" s="22">
        <v>481730</v>
      </c>
      <c r="H89" s="59">
        <v>60</v>
      </c>
      <c r="I89" s="59">
        <v>12</v>
      </c>
      <c r="J89" s="59">
        <v>48</v>
      </c>
      <c r="K89" s="59">
        <v>0</v>
      </c>
      <c r="L89" s="59">
        <v>1</v>
      </c>
      <c r="M89" s="59" t="s">
        <v>3790</v>
      </c>
    </row>
    <row r="90" spans="1:13" ht="22.5" customHeight="1" x14ac:dyDescent="0.35">
      <c r="A90" s="19" t="s">
        <v>1570</v>
      </c>
      <c r="B90" s="19" t="s">
        <v>3946</v>
      </c>
      <c r="C90" s="22">
        <v>2067462</v>
      </c>
      <c r="D90" s="22">
        <v>0</v>
      </c>
      <c r="E90" s="22">
        <v>2052262</v>
      </c>
      <c r="F90" s="22">
        <v>0</v>
      </c>
      <c r="G90" s="22">
        <v>2052262</v>
      </c>
      <c r="H90" s="59">
        <v>5</v>
      </c>
      <c r="I90" s="59">
        <v>2</v>
      </c>
      <c r="J90" s="59">
        <v>3</v>
      </c>
      <c r="K90" s="59">
        <v>6</v>
      </c>
      <c r="L90" s="59">
        <v>1</v>
      </c>
      <c r="M90" s="59" t="s">
        <v>3790</v>
      </c>
    </row>
    <row r="91" spans="1:13" ht="25.5" customHeight="1" x14ac:dyDescent="0.35">
      <c r="A91" s="19" t="s">
        <v>1461</v>
      </c>
      <c r="B91" s="19" t="s">
        <v>1450</v>
      </c>
      <c r="C91" s="22">
        <v>5341289</v>
      </c>
      <c r="D91" s="22">
        <v>0</v>
      </c>
      <c r="E91" s="22">
        <v>4572378</v>
      </c>
      <c r="F91" s="22">
        <v>0</v>
      </c>
      <c r="G91" s="22">
        <v>-6798208</v>
      </c>
      <c r="H91" s="59">
        <v>5</v>
      </c>
      <c r="I91" s="59">
        <v>5</v>
      </c>
      <c r="J91" s="59">
        <v>0</v>
      </c>
      <c r="K91" s="59">
        <v>200</v>
      </c>
      <c r="L91" s="59">
        <v>3</v>
      </c>
      <c r="M91" s="59" t="s">
        <v>8201</v>
      </c>
    </row>
    <row r="92" spans="1:13" ht="15.5" x14ac:dyDescent="0.35">
      <c r="A92" s="19" t="s">
        <v>3031</v>
      </c>
      <c r="B92" s="19" t="s">
        <v>3744</v>
      </c>
      <c r="C92" s="22">
        <v>0</v>
      </c>
      <c r="D92" s="22">
        <v>0</v>
      </c>
      <c r="E92" s="22">
        <v>0</v>
      </c>
      <c r="F92" s="22">
        <v>0</v>
      </c>
      <c r="G92" s="22">
        <v>0</v>
      </c>
      <c r="H92" s="59">
        <v>35</v>
      </c>
      <c r="I92" s="59">
        <v>6</v>
      </c>
      <c r="J92" s="59">
        <v>29</v>
      </c>
      <c r="K92" s="59">
        <v>35</v>
      </c>
      <c r="L92" s="59">
        <v>1</v>
      </c>
      <c r="M92" s="59" t="s">
        <v>3790</v>
      </c>
    </row>
    <row r="93" spans="1:13" ht="31" x14ac:dyDescent="0.35">
      <c r="A93" s="19" t="s">
        <v>3216</v>
      </c>
      <c r="B93" s="19" t="s">
        <v>1396</v>
      </c>
      <c r="C93" s="22">
        <v>511998.44</v>
      </c>
      <c r="D93" s="22">
        <v>0</v>
      </c>
      <c r="E93" s="22">
        <v>584253.63</v>
      </c>
      <c r="F93" s="22">
        <v>0</v>
      </c>
      <c r="G93" s="22">
        <v>1485437.68</v>
      </c>
      <c r="H93" s="59">
        <v>58</v>
      </c>
      <c r="I93" s="59" t="s">
        <v>1193</v>
      </c>
      <c r="J93" s="59" t="s">
        <v>1193</v>
      </c>
      <c r="K93" s="59">
        <v>58</v>
      </c>
      <c r="L93" s="59">
        <v>0</v>
      </c>
      <c r="M93" s="59" t="s">
        <v>3790</v>
      </c>
    </row>
    <row r="94" spans="1:13" ht="15.5" x14ac:dyDescent="0.35">
      <c r="A94" s="19" t="s">
        <v>3201</v>
      </c>
      <c r="B94" s="19" t="s">
        <v>8247</v>
      </c>
      <c r="C94" s="22">
        <v>7174230</v>
      </c>
      <c r="D94" s="22">
        <v>0</v>
      </c>
      <c r="E94" s="22">
        <v>1110351</v>
      </c>
      <c r="F94" s="22">
        <v>0</v>
      </c>
      <c r="G94" s="22">
        <v>5632643</v>
      </c>
      <c r="H94" s="59"/>
      <c r="I94" s="59"/>
      <c r="J94" s="59"/>
      <c r="K94" s="59"/>
      <c r="L94" s="59"/>
      <c r="M94" s="59"/>
    </row>
    <row r="95" spans="1:13" ht="21.75" customHeight="1" x14ac:dyDescent="0.35">
      <c r="A95" s="19" t="s">
        <v>9888</v>
      </c>
      <c r="B95" s="19" t="s">
        <v>9887</v>
      </c>
      <c r="C95" s="22">
        <v>800000</v>
      </c>
      <c r="D95" s="22">
        <v>0</v>
      </c>
      <c r="E95" s="22">
        <v>272996</v>
      </c>
      <c r="F95" s="22">
        <v>0</v>
      </c>
      <c r="G95" s="22">
        <v>745044</v>
      </c>
      <c r="H95" s="59">
        <v>13</v>
      </c>
      <c r="I95" s="59">
        <v>1</v>
      </c>
      <c r="J95" s="59">
        <v>12</v>
      </c>
      <c r="K95" s="59">
        <v>9</v>
      </c>
      <c r="L95" s="59">
        <v>2</v>
      </c>
      <c r="M95" s="59" t="s">
        <v>3500</v>
      </c>
    </row>
    <row r="96" spans="1:13" ht="21.75" customHeight="1" x14ac:dyDescent="0.35">
      <c r="A96" s="19" t="s">
        <v>4944</v>
      </c>
      <c r="B96" s="19" t="s">
        <v>4232</v>
      </c>
      <c r="C96" s="22">
        <v>1425800</v>
      </c>
      <c r="D96" s="22">
        <v>0</v>
      </c>
      <c r="E96" s="22">
        <v>275000</v>
      </c>
      <c r="F96" s="22">
        <v>0</v>
      </c>
      <c r="G96" s="22">
        <v>378129</v>
      </c>
      <c r="H96" s="59">
        <v>4</v>
      </c>
      <c r="I96" s="59">
        <v>0</v>
      </c>
      <c r="J96" s="59">
        <v>4</v>
      </c>
      <c r="K96" s="59">
        <v>3</v>
      </c>
      <c r="L96" s="59">
        <v>1</v>
      </c>
      <c r="M96" s="59" t="s">
        <v>3790</v>
      </c>
    </row>
    <row r="97" spans="1:13" ht="15.5" x14ac:dyDescent="0.35">
      <c r="A97" s="19" t="s">
        <v>2117</v>
      </c>
      <c r="B97" s="19" t="s">
        <v>2116</v>
      </c>
      <c r="C97" s="22">
        <v>0</v>
      </c>
      <c r="D97" s="22">
        <v>0</v>
      </c>
      <c r="E97" s="22">
        <v>0</v>
      </c>
      <c r="F97" s="22">
        <v>0</v>
      </c>
      <c r="G97" s="22">
        <v>0</v>
      </c>
      <c r="H97" s="59">
        <v>5</v>
      </c>
      <c r="I97" s="59">
        <v>2</v>
      </c>
      <c r="J97" s="59">
        <v>3</v>
      </c>
      <c r="K97" s="59">
        <v>0</v>
      </c>
      <c r="L97" s="59">
        <v>1</v>
      </c>
      <c r="M97" s="59" t="s">
        <v>3790</v>
      </c>
    </row>
    <row r="98" spans="1:13" ht="29.25" customHeight="1" x14ac:dyDescent="0.35">
      <c r="A98" s="19" t="s">
        <v>2589</v>
      </c>
      <c r="B98" s="19" t="s">
        <v>3755</v>
      </c>
      <c r="C98" s="22">
        <v>75201</v>
      </c>
      <c r="D98" s="22">
        <v>0</v>
      </c>
      <c r="E98" s="22">
        <v>98000</v>
      </c>
      <c r="F98" s="22">
        <v>0</v>
      </c>
      <c r="G98" s="22">
        <v>98000</v>
      </c>
      <c r="H98" s="59">
        <v>7</v>
      </c>
      <c r="I98" s="59">
        <v>2</v>
      </c>
      <c r="J98" s="59">
        <v>5</v>
      </c>
      <c r="K98" s="59">
        <v>15</v>
      </c>
      <c r="L98" s="59">
        <v>0</v>
      </c>
      <c r="M98" s="59" t="s">
        <v>3790</v>
      </c>
    </row>
    <row r="99" spans="1:13" ht="26.25" customHeight="1" x14ac:dyDescent="0.35">
      <c r="A99" s="19" t="s">
        <v>9865</v>
      </c>
      <c r="B99" s="19" t="s">
        <v>8574</v>
      </c>
      <c r="C99" s="22">
        <v>0</v>
      </c>
      <c r="D99" s="22">
        <v>0</v>
      </c>
      <c r="E99" s="22">
        <v>0</v>
      </c>
      <c r="F99" s="22">
        <v>0</v>
      </c>
      <c r="G99" s="22">
        <v>0</v>
      </c>
      <c r="H99" s="59">
        <v>5</v>
      </c>
      <c r="I99" s="59">
        <v>0</v>
      </c>
      <c r="J99" s="59">
        <v>5</v>
      </c>
      <c r="K99" s="59">
        <v>0</v>
      </c>
      <c r="L99" s="59">
        <v>1</v>
      </c>
      <c r="M99" s="59" t="s">
        <v>3790</v>
      </c>
    </row>
    <row r="100" spans="1:13" ht="29.25" customHeight="1" x14ac:dyDescent="0.35">
      <c r="A100" s="19" t="s">
        <v>3023</v>
      </c>
      <c r="B100" s="19" t="s">
        <v>3669</v>
      </c>
      <c r="C100" s="22">
        <v>1621817</v>
      </c>
      <c r="D100" s="22">
        <v>0</v>
      </c>
      <c r="E100" s="22">
        <v>352342</v>
      </c>
      <c r="F100" s="22">
        <v>0</v>
      </c>
      <c r="G100" s="22">
        <v>1173830</v>
      </c>
      <c r="H100" s="59">
        <v>122</v>
      </c>
      <c r="I100" s="59">
        <v>42</v>
      </c>
      <c r="J100" s="59">
        <v>80</v>
      </c>
      <c r="K100" s="59">
        <v>22</v>
      </c>
      <c r="L100" s="59">
        <v>4</v>
      </c>
      <c r="M100" s="59" t="s">
        <v>3790</v>
      </c>
    </row>
    <row r="101" spans="1:13" ht="27.75" customHeight="1" x14ac:dyDescent="0.35">
      <c r="A101" s="19" t="s">
        <v>3179</v>
      </c>
      <c r="B101" s="19" t="s">
        <v>3825</v>
      </c>
      <c r="C101" s="22">
        <v>1283810</v>
      </c>
      <c r="D101" s="22">
        <v>0</v>
      </c>
      <c r="E101" s="22">
        <v>1428705</v>
      </c>
      <c r="F101" s="22">
        <v>0</v>
      </c>
      <c r="G101" s="22">
        <v>1428705</v>
      </c>
      <c r="H101" s="59">
        <v>208</v>
      </c>
      <c r="I101" s="59">
        <v>78</v>
      </c>
      <c r="J101" s="59">
        <v>130</v>
      </c>
      <c r="K101" s="59">
        <v>0</v>
      </c>
      <c r="L101" s="59">
        <v>1</v>
      </c>
      <c r="M101" s="59" t="s">
        <v>3790</v>
      </c>
    </row>
    <row r="102" spans="1:13" ht="31.5" customHeight="1" x14ac:dyDescent="0.35">
      <c r="A102" s="19" t="s">
        <v>10141</v>
      </c>
      <c r="B102" s="19" t="s">
        <v>2361</v>
      </c>
      <c r="C102" s="22">
        <v>60007</v>
      </c>
      <c r="D102" s="22">
        <v>0</v>
      </c>
      <c r="E102" s="22">
        <v>-60000</v>
      </c>
      <c r="F102" s="22">
        <v>0</v>
      </c>
      <c r="G102" s="22">
        <v>-60000</v>
      </c>
      <c r="H102" s="59">
        <v>30</v>
      </c>
      <c r="I102" s="59">
        <v>5</v>
      </c>
      <c r="J102" s="59">
        <v>25</v>
      </c>
      <c r="K102" s="59">
        <v>10</v>
      </c>
      <c r="L102" s="59">
        <v>1</v>
      </c>
      <c r="M102" s="59" t="s">
        <v>3790</v>
      </c>
    </row>
    <row r="103" spans="1:13" ht="15.5" x14ac:dyDescent="0.35">
      <c r="A103" s="19" t="s">
        <v>275</v>
      </c>
      <c r="B103" s="19" t="s">
        <v>3581</v>
      </c>
      <c r="C103" s="22">
        <v>1697523</v>
      </c>
      <c r="D103" s="22">
        <v>0</v>
      </c>
      <c r="E103" s="22">
        <v>1053327</v>
      </c>
      <c r="F103" s="22">
        <v>0</v>
      </c>
      <c r="G103" s="22">
        <v>2098739</v>
      </c>
      <c r="H103" s="59">
        <v>3</v>
      </c>
      <c r="I103" s="59">
        <v>1</v>
      </c>
      <c r="J103" s="59">
        <v>2</v>
      </c>
      <c r="K103" s="59">
        <v>3</v>
      </c>
      <c r="L103" s="59">
        <v>0</v>
      </c>
      <c r="M103" s="59" t="s">
        <v>3790</v>
      </c>
    </row>
    <row r="104" spans="1:13" ht="15.5" x14ac:dyDescent="0.35">
      <c r="A104" s="19" t="s">
        <v>2959</v>
      </c>
      <c r="B104" s="19" t="s">
        <v>1945</v>
      </c>
      <c r="C104" s="22">
        <v>0</v>
      </c>
      <c r="D104" s="22">
        <v>0</v>
      </c>
      <c r="E104" s="22">
        <v>0</v>
      </c>
      <c r="F104" s="22">
        <v>0</v>
      </c>
      <c r="G104" s="22">
        <v>0</v>
      </c>
      <c r="H104" s="59">
        <v>3</v>
      </c>
      <c r="I104" s="59">
        <v>1</v>
      </c>
      <c r="J104" s="59">
        <v>2</v>
      </c>
      <c r="K104" s="59">
        <v>5</v>
      </c>
      <c r="L104" s="59">
        <v>0</v>
      </c>
      <c r="M104" s="59" t="s">
        <v>3790</v>
      </c>
    </row>
    <row r="105" spans="1:13" ht="15.5" x14ac:dyDescent="0.35">
      <c r="A105" s="19" t="s">
        <v>1316</v>
      </c>
      <c r="B105" s="19" t="s">
        <v>8261</v>
      </c>
      <c r="C105" s="22">
        <v>0</v>
      </c>
      <c r="D105" s="22">
        <v>0</v>
      </c>
      <c r="E105" s="22">
        <v>0</v>
      </c>
      <c r="F105" s="22">
        <v>0</v>
      </c>
      <c r="G105" s="22">
        <v>0</v>
      </c>
      <c r="H105" s="59"/>
      <c r="I105" s="59"/>
      <c r="J105" s="59"/>
      <c r="K105" s="59"/>
      <c r="L105" s="59"/>
      <c r="M105" s="59"/>
    </row>
    <row r="106" spans="1:13" ht="30.75" customHeight="1" x14ac:dyDescent="0.35">
      <c r="A106" s="19" t="s">
        <v>2602</v>
      </c>
      <c r="B106" s="19" t="s">
        <v>8791</v>
      </c>
      <c r="C106" s="22">
        <v>2809049</v>
      </c>
      <c r="D106" s="22">
        <v>0</v>
      </c>
      <c r="E106" s="22">
        <v>755214</v>
      </c>
      <c r="F106" s="22">
        <v>0</v>
      </c>
      <c r="G106" s="22">
        <v>949729</v>
      </c>
      <c r="H106" s="59"/>
      <c r="I106" s="59"/>
      <c r="J106" s="59"/>
      <c r="K106" s="59"/>
      <c r="L106" s="59"/>
      <c r="M106" s="59"/>
    </row>
    <row r="107" spans="1:13" ht="15.5" x14ac:dyDescent="0.35">
      <c r="A107" s="19" t="s">
        <v>3129</v>
      </c>
      <c r="B107" s="19" t="s">
        <v>8212</v>
      </c>
      <c r="C107" s="22">
        <v>1126150</v>
      </c>
      <c r="D107" s="22">
        <v>0</v>
      </c>
      <c r="E107" s="22">
        <v>93663</v>
      </c>
      <c r="F107" s="22">
        <v>0</v>
      </c>
      <c r="G107" s="22">
        <v>936436</v>
      </c>
      <c r="H107" s="59"/>
      <c r="I107" s="59"/>
      <c r="J107" s="59"/>
      <c r="K107" s="59"/>
      <c r="L107" s="59"/>
      <c r="M107" s="59"/>
    </row>
    <row r="108" spans="1:13" ht="32.25" customHeight="1" x14ac:dyDescent="0.35">
      <c r="A108" s="19" t="s">
        <v>8944</v>
      </c>
      <c r="B108" s="19" t="s">
        <v>9677</v>
      </c>
      <c r="C108" s="22">
        <v>185000</v>
      </c>
      <c r="D108" s="22">
        <v>0</v>
      </c>
      <c r="E108" s="22">
        <v>13867</v>
      </c>
      <c r="F108" s="22">
        <v>0</v>
      </c>
      <c r="G108" s="22">
        <v>158000</v>
      </c>
      <c r="H108" s="59"/>
      <c r="I108" s="59"/>
      <c r="J108" s="59"/>
      <c r="K108" s="59"/>
      <c r="L108" s="59"/>
      <c r="M108" s="59"/>
    </row>
    <row r="109" spans="1:13" ht="15.5" x14ac:dyDescent="0.35">
      <c r="A109" s="19" t="s">
        <v>2961</v>
      </c>
      <c r="B109" s="19" t="s">
        <v>3881</v>
      </c>
      <c r="C109" s="22">
        <v>39861752</v>
      </c>
      <c r="D109" s="22">
        <v>0</v>
      </c>
      <c r="E109" s="22">
        <v>33245321</v>
      </c>
      <c r="F109" s="22">
        <v>0</v>
      </c>
      <c r="G109" s="22">
        <v>16834577</v>
      </c>
      <c r="H109" s="59">
        <v>4</v>
      </c>
      <c r="I109" s="59">
        <v>2</v>
      </c>
      <c r="J109" s="59">
        <v>2</v>
      </c>
      <c r="K109" s="59">
        <v>7</v>
      </c>
      <c r="L109" s="59">
        <v>0</v>
      </c>
      <c r="M109" s="59" t="s">
        <v>8222</v>
      </c>
    </row>
    <row r="110" spans="1:13" ht="15.5" x14ac:dyDescent="0.35">
      <c r="A110" s="19" t="s">
        <v>9881</v>
      </c>
      <c r="B110" s="19" t="s">
        <v>8549</v>
      </c>
      <c r="C110" s="22">
        <v>7876271</v>
      </c>
      <c r="D110" s="22">
        <v>0</v>
      </c>
      <c r="E110" s="22">
        <v>379009</v>
      </c>
      <c r="F110" s="22">
        <v>0</v>
      </c>
      <c r="G110" s="22">
        <v>15666422</v>
      </c>
      <c r="H110" s="59">
        <v>1260</v>
      </c>
      <c r="I110" s="59">
        <v>504</v>
      </c>
      <c r="J110" s="59">
        <v>756</v>
      </c>
      <c r="K110" s="59">
        <v>8</v>
      </c>
      <c r="L110" s="59">
        <v>4</v>
      </c>
      <c r="M110" s="59" t="s">
        <v>8201</v>
      </c>
    </row>
    <row r="111" spans="1:13" ht="15.5" x14ac:dyDescent="0.35">
      <c r="A111" s="19" t="s">
        <v>1004</v>
      </c>
      <c r="B111" s="19" t="s">
        <v>3836</v>
      </c>
      <c r="C111" s="22">
        <v>14298775.810000001</v>
      </c>
      <c r="D111" s="22">
        <v>0</v>
      </c>
      <c r="E111" s="22">
        <v>10915168.220000001</v>
      </c>
      <c r="F111" s="22">
        <v>0</v>
      </c>
      <c r="G111" s="22">
        <v>11876080.109999999</v>
      </c>
      <c r="H111" s="59">
        <v>1</v>
      </c>
      <c r="I111" s="59">
        <v>0</v>
      </c>
      <c r="J111" s="59">
        <v>0</v>
      </c>
      <c r="K111" s="59">
        <v>0</v>
      </c>
      <c r="L111" s="59">
        <v>0</v>
      </c>
      <c r="M111" s="59" t="s">
        <v>8201</v>
      </c>
    </row>
    <row r="112" spans="1:13" ht="15.5" x14ac:dyDescent="0.35">
      <c r="A112" s="19" t="s">
        <v>1489</v>
      </c>
      <c r="B112" s="19" t="s">
        <v>1473</v>
      </c>
      <c r="C112" s="22">
        <v>523000</v>
      </c>
      <c r="D112" s="22">
        <v>0</v>
      </c>
      <c r="E112" s="22">
        <v>438000</v>
      </c>
      <c r="F112" s="22">
        <v>0</v>
      </c>
      <c r="G112" s="22">
        <v>523000</v>
      </c>
      <c r="H112" s="59"/>
      <c r="I112" s="59"/>
      <c r="J112" s="59"/>
      <c r="K112" s="59"/>
      <c r="L112" s="59"/>
      <c r="M112" s="59"/>
    </row>
    <row r="113" spans="1:13" ht="15.5" x14ac:dyDescent="0.35">
      <c r="A113" s="19" t="s">
        <v>319</v>
      </c>
      <c r="B113" s="19" t="s">
        <v>8214</v>
      </c>
      <c r="C113" s="22">
        <v>6214392</v>
      </c>
      <c r="D113" s="22">
        <v>0</v>
      </c>
      <c r="E113" s="22">
        <v>1494757</v>
      </c>
      <c r="F113" s="22">
        <v>0</v>
      </c>
      <c r="G113" s="22">
        <v>10079323</v>
      </c>
      <c r="H113" s="59"/>
      <c r="I113" s="59"/>
      <c r="J113" s="59"/>
      <c r="K113" s="59"/>
      <c r="L113" s="59"/>
      <c r="M113" s="59"/>
    </row>
    <row r="114" spans="1:13" ht="15.5" x14ac:dyDescent="0.35">
      <c r="A114" s="19" t="s">
        <v>973</v>
      </c>
      <c r="B114" s="19" t="s">
        <v>9909</v>
      </c>
      <c r="C114" s="22">
        <v>7545321</v>
      </c>
      <c r="D114" s="22">
        <v>0</v>
      </c>
      <c r="E114" s="22">
        <v>3925661</v>
      </c>
      <c r="F114" s="22">
        <v>0</v>
      </c>
      <c r="G114" s="22">
        <v>3925661</v>
      </c>
      <c r="H114" s="59">
        <v>69</v>
      </c>
      <c r="I114" s="59">
        <v>400</v>
      </c>
      <c r="J114" s="59">
        <v>469</v>
      </c>
      <c r="K114" s="59">
        <v>56</v>
      </c>
      <c r="L114" s="59">
        <v>6</v>
      </c>
      <c r="M114" s="59" t="s">
        <v>8201</v>
      </c>
    </row>
    <row r="115" spans="1:13" ht="30" customHeight="1" x14ac:dyDescent="0.35">
      <c r="A115" s="19" t="s">
        <v>1370</v>
      </c>
      <c r="B115" s="19" t="s">
        <v>8805</v>
      </c>
      <c r="C115" s="22">
        <v>10943824</v>
      </c>
      <c r="D115" s="22">
        <v>0</v>
      </c>
      <c r="E115" s="22">
        <v>917169</v>
      </c>
      <c r="F115" s="22">
        <v>0</v>
      </c>
      <c r="G115" s="22">
        <v>9404033</v>
      </c>
      <c r="H115" s="59"/>
      <c r="I115" s="59"/>
      <c r="J115" s="59"/>
      <c r="K115" s="59"/>
      <c r="L115" s="59"/>
      <c r="M115" s="59"/>
    </row>
    <row r="116" spans="1:13" ht="46.5" x14ac:dyDescent="0.35">
      <c r="A116" s="19" t="s">
        <v>8516</v>
      </c>
      <c r="B116" s="19" t="s">
        <v>8282</v>
      </c>
      <c r="C116" s="22">
        <v>171900</v>
      </c>
      <c r="D116" s="22">
        <v>0</v>
      </c>
      <c r="E116" s="22">
        <v>100000</v>
      </c>
      <c r="F116" s="22">
        <v>0</v>
      </c>
      <c r="G116" s="22">
        <v>220000</v>
      </c>
      <c r="H116" s="59"/>
      <c r="I116" s="59"/>
      <c r="J116" s="59"/>
      <c r="K116" s="59"/>
      <c r="L116" s="59"/>
      <c r="M116" s="59"/>
    </row>
    <row r="117" spans="1:13" ht="15.5" x14ac:dyDescent="0.35">
      <c r="A117" s="19" t="s">
        <v>4962</v>
      </c>
      <c r="B117" s="19" t="s">
        <v>8566</v>
      </c>
      <c r="C117" s="22">
        <v>8304819</v>
      </c>
      <c r="D117" s="22">
        <v>0</v>
      </c>
      <c r="E117" s="22">
        <v>334700</v>
      </c>
      <c r="F117" s="22">
        <v>0</v>
      </c>
      <c r="G117" s="22">
        <v>10805511</v>
      </c>
      <c r="H117" s="59"/>
      <c r="I117" s="59"/>
      <c r="J117" s="59"/>
      <c r="K117" s="59"/>
      <c r="L117" s="59"/>
      <c r="M117" s="59"/>
    </row>
    <row r="118" spans="1:13" ht="31" x14ac:dyDescent="0.35">
      <c r="A118" s="19" t="s">
        <v>825</v>
      </c>
      <c r="B118" s="19" t="s">
        <v>10034</v>
      </c>
      <c r="C118" s="22">
        <v>2385583</v>
      </c>
      <c r="D118" s="22">
        <v>0</v>
      </c>
      <c r="E118" s="22">
        <v>1535000</v>
      </c>
      <c r="F118" s="22">
        <v>0</v>
      </c>
      <c r="G118" s="22">
        <v>1675005</v>
      </c>
      <c r="H118" s="59">
        <v>7</v>
      </c>
      <c r="I118" s="59">
        <v>5</v>
      </c>
      <c r="J118" s="59">
        <v>2</v>
      </c>
      <c r="K118" s="59">
        <v>8</v>
      </c>
      <c r="L118" s="59">
        <v>0</v>
      </c>
      <c r="M118" s="59" t="s">
        <v>3790</v>
      </c>
    </row>
    <row r="119" spans="1:13" ht="36" customHeight="1" x14ac:dyDescent="0.35">
      <c r="A119" s="32" t="s">
        <v>107</v>
      </c>
      <c r="B119" s="32" t="s">
        <v>10109</v>
      </c>
      <c r="C119" s="35">
        <v>333189096</v>
      </c>
      <c r="D119" s="35">
        <v>0</v>
      </c>
      <c r="E119" s="35">
        <v>60814851</v>
      </c>
      <c r="F119" s="35">
        <v>0</v>
      </c>
      <c r="G119" s="35">
        <v>1956590724.3800001</v>
      </c>
      <c r="H119" s="63">
        <v>33</v>
      </c>
      <c r="I119" s="63">
        <v>28</v>
      </c>
      <c r="J119" s="63">
        <v>5</v>
      </c>
      <c r="K119" s="63">
        <v>0</v>
      </c>
      <c r="L119" s="63">
        <v>4</v>
      </c>
      <c r="M119" s="63" t="s">
        <v>8222</v>
      </c>
    </row>
    <row r="120" spans="1:13" ht="53.25" customHeight="1" x14ac:dyDescent="0.35">
      <c r="A120" s="19" t="s">
        <v>8086</v>
      </c>
      <c r="B120" s="20" t="s">
        <v>552</v>
      </c>
      <c r="C120" s="31">
        <v>2333988</v>
      </c>
      <c r="D120" s="31">
        <v>0</v>
      </c>
      <c r="E120" s="31">
        <v>619583</v>
      </c>
      <c r="F120" s="31">
        <v>0</v>
      </c>
      <c r="G120" s="31">
        <v>13061876</v>
      </c>
      <c r="H120" s="59"/>
      <c r="I120" s="59"/>
      <c r="J120" s="59"/>
      <c r="K120" s="59"/>
      <c r="L120" s="59"/>
      <c r="M120" s="59"/>
    </row>
    <row r="121" spans="1:13" ht="43.5" customHeight="1" x14ac:dyDescent="0.35">
      <c r="A121" s="19" t="s">
        <v>870</v>
      </c>
      <c r="B121" s="19" t="s">
        <v>3596</v>
      </c>
      <c r="C121" s="22">
        <v>0</v>
      </c>
      <c r="D121" s="22">
        <v>0</v>
      </c>
      <c r="E121" s="22">
        <v>0</v>
      </c>
      <c r="F121" s="22">
        <v>0</v>
      </c>
      <c r="G121" s="22">
        <v>-120619856</v>
      </c>
      <c r="H121" s="59">
        <v>15</v>
      </c>
      <c r="I121" s="59">
        <v>13</v>
      </c>
      <c r="J121" s="59">
        <v>2</v>
      </c>
      <c r="K121" s="59">
        <v>0</v>
      </c>
      <c r="L121" s="59">
        <v>1</v>
      </c>
      <c r="M121" s="59" t="s">
        <v>3790</v>
      </c>
    </row>
    <row r="122" spans="1:13" ht="40.5" customHeight="1" x14ac:dyDescent="0.35">
      <c r="A122" s="19" t="s">
        <v>2242</v>
      </c>
      <c r="B122" s="19" t="s">
        <v>4190</v>
      </c>
      <c r="C122" s="22">
        <v>17257136</v>
      </c>
      <c r="D122" s="22">
        <v>0</v>
      </c>
      <c r="E122" s="22">
        <v>1739142</v>
      </c>
      <c r="F122" s="22">
        <v>0</v>
      </c>
      <c r="G122" s="22">
        <v>20624286</v>
      </c>
      <c r="H122" s="59"/>
      <c r="I122" s="59"/>
      <c r="J122" s="59"/>
      <c r="K122" s="59"/>
      <c r="L122" s="59"/>
      <c r="M122" s="59"/>
    </row>
    <row r="123" spans="1:13" ht="26.25" customHeight="1" x14ac:dyDescent="0.35">
      <c r="A123" s="19" t="s">
        <v>1639</v>
      </c>
      <c r="B123" s="19" t="s">
        <v>8962</v>
      </c>
      <c r="C123" s="22">
        <v>31395611</v>
      </c>
      <c r="D123" s="22">
        <v>0</v>
      </c>
      <c r="E123" s="22">
        <v>5469924</v>
      </c>
      <c r="F123" s="22">
        <v>0</v>
      </c>
      <c r="G123" s="22">
        <v>36288273</v>
      </c>
      <c r="H123" s="59"/>
      <c r="I123" s="59"/>
      <c r="J123" s="59"/>
      <c r="K123" s="59"/>
      <c r="L123" s="59"/>
      <c r="M123" s="59"/>
    </row>
    <row r="124" spans="1:13" ht="15.5" x14ac:dyDescent="0.35">
      <c r="A124" s="19" t="s">
        <v>2288</v>
      </c>
      <c r="B124" s="19" t="s">
        <v>8291</v>
      </c>
      <c r="C124" s="22">
        <v>0</v>
      </c>
      <c r="D124" s="22">
        <v>0</v>
      </c>
      <c r="E124" s="22">
        <v>0</v>
      </c>
      <c r="F124" s="22">
        <v>0</v>
      </c>
      <c r="G124" s="22">
        <v>5196164</v>
      </c>
      <c r="H124" s="59"/>
      <c r="I124" s="59"/>
      <c r="J124" s="59"/>
      <c r="K124" s="59"/>
      <c r="L124" s="59"/>
      <c r="M124" s="59"/>
    </row>
    <row r="125" spans="1:13" ht="27.75" customHeight="1" x14ac:dyDescent="0.35">
      <c r="A125" s="32" t="s">
        <v>691</v>
      </c>
      <c r="B125" s="32" t="s">
        <v>8660</v>
      </c>
      <c r="C125" s="35">
        <v>288083538</v>
      </c>
      <c r="D125" s="35">
        <v>0</v>
      </c>
      <c r="E125" s="35">
        <v>305265747</v>
      </c>
      <c r="F125" s="35">
        <v>0</v>
      </c>
      <c r="G125" s="35">
        <v>307659592</v>
      </c>
      <c r="H125" s="63"/>
      <c r="I125" s="63"/>
      <c r="J125" s="63"/>
      <c r="K125" s="63"/>
      <c r="L125" s="63"/>
      <c r="M125" s="63"/>
    </row>
    <row r="126" spans="1:13" ht="15.5" x14ac:dyDescent="0.35">
      <c r="A126" s="19" t="s">
        <v>3178</v>
      </c>
      <c r="B126" s="19" t="s">
        <v>3815</v>
      </c>
      <c r="C126" s="22">
        <v>973913</v>
      </c>
      <c r="D126" s="22">
        <v>0</v>
      </c>
      <c r="E126" s="22">
        <v>614327</v>
      </c>
      <c r="F126" s="22">
        <v>0</v>
      </c>
      <c r="G126" s="22">
        <v>614327</v>
      </c>
      <c r="H126" s="59">
        <v>60</v>
      </c>
      <c r="I126" s="59">
        <v>20</v>
      </c>
      <c r="J126" s="59">
        <v>40</v>
      </c>
      <c r="K126" s="59">
        <v>6</v>
      </c>
      <c r="L126" s="59">
        <v>3</v>
      </c>
      <c r="M126" s="59" t="s">
        <v>3790</v>
      </c>
    </row>
    <row r="127" spans="1:13" ht="15.5" x14ac:dyDescent="0.35">
      <c r="A127" s="19" t="s">
        <v>2554</v>
      </c>
      <c r="B127" s="19" t="s">
        <v>8210</v>
      </c>
      <c r="C127" s="22">
        <v>0</v>
      </c>
      <c r="D127" s="22">
        <v>0</v>
      </c>
      <c r="E127" s="22">
        <v>0</v>
      </c>
      <c r="F127" s="22">
        <v>0</v>
      </c>
      <c r="G127" s="22">
        <v>247452</v>
      </c>
      <c r="H127" s="59"/>
      <c r="I127" s="59"/>
      <c r="J127" s="59"/>
      <c r="K127" s="59"/>
      <c r="L127" s="59"/>
      <c r="M127" s="59"/>
    </row>
    <row r="128" spans="1:13" ht="15.5" x14ac:dyDescent="0.35">
      <c r="A128" s="19" t="s">
        <v>4983</v>
      </c>
      <c r="B128" s="19" t="s">
        <v>10073</v>
      </c>
      <c r="C128" s="22">
        <v>709630</v>
      </c>
      <c r="D128" s="22">
        <v>0</v>
      </c>
      <c r="E128" s="22">
        <v>1426252</v>
      </c>
      <c r="F128" s="22">
        <v>0</v>
      </c>
      <c r="G128" s="22">
        <v>162304</v>
      </c>
      <c r="H128" s="59">
        <v>10</v>
      </c>
      <c r="I128" s="59">
        <v>0</v>
      </c>
      <c r="J128" s="59">
        <v>10</v>
      </c>
      <c r="K128" s="59">
        <v>10</v>
      </c>
      <c r="L128" s="59">
        <v>0</v>
      </c>
      <c r="M128" s="59" t="s">
        <v>3790</v>
      </c>
    </row>
    <row r="129" spans="1:13" ht="27.75" customHeight="1" x14ac:dyDescent="0.35">
      <c r="A129" s="19" t="s">
        <v>4986</v>
      </c>
      <c r="B129" s="19" t="s">
        <v>9893</v>
      </c>
      <c r="C129" s="22">
        <v>29177339</v>
      </c>
      <c r="D129" s="22">
        <v>0</v>
      </c>
      <c r="E129" s="22">
        <v>0</v>
      </c>
      <c r="F129" s="22">
        <v>0</v>
      </c>
      <c r="G129" s="22">
        <v>28111913</v>
      </c>
      <c r="H129" s="59">
        <v>5</v>
      </c>
      <c r="I129" s="59">
        <v>4</v>
      </c>
      <c r="J129" s="59">
        <v>1</v>
      </c>
      <c r="K129" s="59">
        <v>8</v>
      </c>
      <c r="L129" s="59">
        <v>0</v>
      </c>
      <c r="M129" s="59" t="s">
        <v>8222</v>
      </c>
    </row>
    <row r="130" spans="1:13" ht="15.5" x14ac:dyDescent="0.35">
      <c r="A130" s="19" t="s">
        <v>3035</v>
      </c>
      <c r="B130" s="19" t="s">
        <v>10004</v>
      </c>
      <c r="C130" s="22">
        <v>351409.04</v>
      </c>
      <c r="D130" s="22">
        <v>0</v>
      </c>
      <c r="E130" s="22">
        <v>0</v>
      </c>
      <c r="F130" s="22">
        <v>0</v>
      </c>
      <c r="G130" s="22">
        <v>351398.71</v>
      </c>
      <c r="H130" s="59">
        <v>5</v>
      </c>
      <c r="I130" s="59">
        <v>0</v>
      </c>
      <c r="J130" s="59">
        <v>5</v>
      </c>
      <c r="K130" s="59">
        <v>9</v>
      </c>
      <c r="L130" s="59">
        <v>1</v>
      </c>
      <c r="M130" s="59" t="s">
        <v>3790</v>
      </c>
    </row>
    <row r="131" spans="1:13" ht="24.75" customHeight="1" x14ac:dyDescent="0.35">
      <c r="A131" s="19" t="s">
        <v>1231</v>
      </c>
      <c r="B131" s="19" t="s">
        <v>9239</v>
      </c>
      <c r="C131" s="22">
        <v>0</v>
      </c>
      <c r="D131" s="22">
        <v>0</v>
      </c>
      <c r="E131" s="22">
        <v>0</v>
      </c>
      <c r="F131" s="22">
        <v>0</v>
      </c>
      <c r="G131" s="22">
        <v>19</v>
      </c>
      <c r="H131" s="59"/>
      <c r="I131" s="59"/>
      <c r="J131" s="59"/>
      <c r="K131" s="59"/>
      <c r="L131" s="59"/>
      <c r="M131" s="59"/>
    </row>
    <row r="132" spans="1:13" ht="15.5" x14ac:dyDescent="0.35">
      <c r="A132" s="19" t="s">
        <v>294</v>
      </c>
      <c r="B132" s="19" t="s">
        <v>8586</v>
      </c>
      <c r="C132" s="22">
        <v>2278611</v>
      </c>
      <c r="D132" s="22">
        <v>0</v>
      </c>
      <c r="E132" s="22">
        <v>0</v>
      </c>
      <c r="F132" s="22">
        <v>0</v>
      </c>
      <c r="G132" s="22">
        <v>1369034</v>
      </c>
      <c r="H132" s="59"/>
      <c r="I132" s="59"/>
      <c r="J132" s="59"/>
      <c r="K132" s="59"/>
      <c r="L132" s="59"/>
      <c r="M132" s="59"/>
    </row>
    <row r="133" spans="1:13" ht="26.25" customHeight="1" x14ac:dyDescent="0.35">
      <c r="A133" s="19" t="s">
        <v>9889</v>
      </c>
      <c r="B133" s="19" t="s">
        <v>3648</v>
      </c>
      <c r="C133" s="22">
        <v>0</v>
      </c>
      <c r="D133" s="22">
        <v>0</v>
      </c>
      <c r="E133" s="22">
        <v>0</v>
      </c>
      <c r="F133" s="22">
        <v>0</v>
      </c>
      <c r="G133" s="22">
        <v>0</v>
      </c>
      <c r="H133" s="59">
        <v>2</v>
      </c>
      <c r="I133" s="59">
        <v>1</v>
      </c>
      <c r="J133" s="59">
        <v>1</v>
      </c>
      <c r="K133" s="59">
        <v>0</v>
      </c>
      <c r="L133" s="59">
        <v>0</v>
      </c>
      <c r="M133" s="59" t="s">
        <v>3500</v>
      </c>
    </row>
    <row r="134" spans="1:13" ht="15.5" x14ac:dyDescent="0.35">
      <c r="A134" s="19" t="s">
        <v>9310</v>
      </c>
      <c r="B134" s="19" t="s">
        <v>8224</v>
      </c>
      <c r="C134" s="22">
        <v>16760285</v>
      </c>
      <c r="D134" s="22">
        <v>0</v>
      </c>
      <c r="E134" s="22">
        <v>1988709</v>
      </c>
      <c r="F134" s="22">
        <v>0</v>
      </c>
      <c r="G134" s="22">
        <v>20147733</v>
      </c>
      <c r="H134" s="59">
        <v>966</v>
      </c>
      <c r="I134" s="59">
        <v>221</v>
      </c>
      <c r="J134" s="59">
        <v>743</v>
      </c>
      <c r="K134" s="59">
        <v>330</v>
      </c>
      <c r="L134" s="59">
        <v>10</v>
      </c>
      <c r="M134" s="59" t="s">
        <v>8222</v>
      </c>
    </row>
    <row r="135" spans="1:13" ht="15.5" x14ac:dyDescent="0.35">
      <c r="A135" s="19" t="s">
        <v>2958</v>
      </c>
      <c r="B135" s="19" t="s">
        <v>3799</v>
      </c>
      <c r="C135" s="22">
        <v>51500</v>
      </c>
      <c r="D135" s="22">
        <v>0</v>
      </c>
      <c r="E135" s="22">
        <v>0</v>
      </c>
      <c r="F135" s="22">
        <v>0</v>
      </c>
      <c r="G135" s="22">
        <v>0</v>
      </c>
      <c r="H135" s="59">
        <v>2</v>
      </c>
      <c r="I135" s="59">
        <v>1</v>
      </c>
      <c r="J135" s="59">
        <v>1</v>
      </c>
      <c r="K135" s="59">
        <v>2</v>
      </c>
      <c r="L135" s="59">
        <v>0</v>
      </c>
      <c r="M135" s="59" t="s">
        <v>3790</v>
      </c>
    </row>
    <row r="136" spans="1:13" ht="15.5" x14ac:dyDescent="0.35">
      <c r="A136" s="19" t="s">
        <v>996</v>
      </c>
      <c r="B136" s="19" t="s">
        <v>10020</v>
      </c>
      <c r="C136" s="22">
        <v>68652</v>
      </c>
      <c r="D136" s="22">
        <v>0</v>
      </c>
      <c r="E136" s="22">
        <v>48652</v>
      </c>
      <c r="F136" s="22">
        <v>0</v>
      </c>
      <c r="G136" s="22">
        <v>68652</v>
      </c>
      <c r="H136" s="59">
        <v>2</v>
      </c>
      <c r="I136" s="59">
        <v>1</v>
      </c>
      <c r="J136" s="59">
        <v>1</v>
      </c>
      <c r="K136" s="59">
        <v>5</v>
      </c>
      <c r="L136" s="59">
        <v>0</v>
      </c>
      <c r="M136" s="59" t="s">
        <v>3790</v>
      </c>
    </row>
    <row r="137" spans="1:13" ht="27" customHeight="1" x14ac:dyDescent="0.35">
      <c r="A137" s="19" t="s">
        <v>3110</v>
      </c>
      <c r="B137" s="19" t="s">
        <v>3580</v>
      </c>
      <c r="C137" s="22">
        <v>3288980.3</v>
      </c>
      <c r="D137" s="22">
        <v>0</v>
      </c>
      <c r="E137" s="22">
        <v>3592845.64</v>
      </c>
      <c r="F137" s="22">
        <v>0</v>
      </c>
      <c r="G137" s="22">
        <v>23804575.510000002</v>
      </c>
      <c r="H137" s="59">
        <v>5</v>
      </c>
      <c r="I137" s="59">
        <v>5</v>
      </c>
      <c r="J137" s="59">
        <v>0</v>
      </c>
      <c r="K137" s="59">
        <v>0</v>
      </c>
      <c r="L137" s="59">
        <v>1</v>
      </c>
      <c r="M137" s="59" t="s">
        <v>3790</v>
      </c>
    </row>
    <row r="138" spans="1:13" ht="27.75" customHeight="1" x14ac:dyDescent="0.35">
      <c r="A138" s="19" t="s">
        <v>3063</v>
      </c>
      <c r="B138" s="19" t="s">
        <v>9084</v>
      </c>
      <c r="C138" s="22">
        <v>24200371</v>
      </c>
      <c r="D138" s="22">
        <v>0</v>
      </c>
      <c r="E138" s="22">
        <v>830437</v>
      </c>
      <c r="F138" s="22">
        <v>0</v>
      </c>
      <c r="G138" s="22">
        <v>28626865</v>
      </c>
      <c r="H138" s="59"/>
      <c r="I138" s="59"/>
      <c r="J138" s="59"/>
      <c r="K138" s="59"/>
      <c r="L138" s="59"/>
      <c r="M138" s="59"/>
    </row>
    <row r="139" spans="1:13" ht="29.25" customHeight="1" x14ac:dyDescent="0.35">
      <c r="A139" s="19" t="s">
        <v>3036</v>
      </c>
      <c r="B139" s="19" t="s">
        <v>8542</v>
      </c>
      <c r="C139" s="22">
        <v>400000</v>
      </c>
      <c r="D139" s="22">
        <v>0</v>
      </c>
      <c r="E139" s="22">
        <v>0</v>
      </c>
      <c r="F139" s="22">
        <v>0</v>
      </c>
      <c r="G139" s="22">
        <v>0</v>
      </c>
      <c r="H139" s="19">
        <v>1</v>
      </c>
      <c r="I139" s="19">
        <v>0</v>
      </c>
      <c r="J139" s="19">
        <v>0</v>
      </c>
      <c r="K139" s="19">
        <v>0</v>
      </c>
      <c r="L139" s="19">
        <v>0</v>
      </c>
      <c r="M139" s="19" t="s">
        <v>3790</v>
      </c>
    </row>
    <row r="140" spans="1:13" ht="15.5" x14ac:dyDescent="0.35">
      <c r="A140" s="19" t="s">
        <v>292</v>
      </c>
      <c r="B140" s="19" t="s">
        <v>8955</v>
      </c>
      <c r="C140" s="22">
        <v>66304498.119999997</v>
      </c>
      <c r="D140" s="22">
        <v>0</v>
      </c>
      <c r="E140" s="22">
        <v>19056794.43</v>
      </c>
      <c r="F140" s="22">
        <v>0</v>
      </c>
      <c r="G140" s="22">
        <v>70133815.819999993</v>
      </c>
      <c r="H140" s="59"/>
      <c r="I140" s="59"/>
      <c r="J140" s="59"/>
      <c r="K140" s="59"/>
      <c r="L140" s="59"/>
      <c r="M140" s="59"/>
    </row>
    <row r="141" spans="1:13" ht="24" customHeight="1" x14ac:dyDescent="0.35">
      <c r="A141" s="19" t="s">
        <v>8427</v>
      </c>
      <c r="B141" s="19" t="s">
        <v>9557</v>
      </c>
      <c r="C141" s="22">
        <v>2013659.85</v>
      </c>
      <c r="D141" s="22">
        <v>0</v>
      </c>
      <c r="E141" s="22">
        <v>1998035</v>
      </c>
      <c r="F141" s="22">
        <v>0</v>
      </c>
      <c r="G141" s="22">
        <v>1998035</v>
      </c>
      <c r="H141" s="59"/>
      <c r="I141" s="59"/>
      <c r="J141" s="59"/>
      <c r="K141" s="59"/>
      <c r="L141" s="59"/>
      <c r="M141" s="59"/>
    </row>
    <row r="142" spans="1:13" ht="15.5" x14ac:dyDescent="0.35">
      <c r="A142" s="19" t="s">
        <v>849</v>
      </c>
      <c r="B142" s="19" t="s">
        <v>9813</v>
      </c>
      <c r="C142" s="22">
        <v>0</v>
      </c>
      <c r="D142" s="22">
        <v>0</v>
      </c>
      <c r="E142" s="22">
        <v>4894349</v>
      </c>
      <c r="F142" s="22">
        <v>0</v>
      </c>
      <c r="G142" s="22">
        <v>5149085</v>
      </c>
      <c r="H142" s="59"/>
      <c r="I142" s="59"/>
      <c r="J142" s="59"/>
      <c r="K142" s="59"/>
      <c r="L142" s="59"/>
      <c r="M142" s="59"/>
    </row>
    <row r="143" spans="1:13" ht="15.5" x14ac:dyDescent="0.35">
      <c r="A143" s="28" t="s">
        <v>8245</v>
      </c>
      <c r="B143" s="28" t="s">
        <v>3992</v>
      </c>
      <c r="C143" s="29">
        <v>0</v>
      </c>
      <c r="D143" s="29">
        <v>0</v>
      </c>
      <c r="E143" s="29">
        <v>257243</v>
      </c>
      <c r="F143" s="29">
        <v>0</v>
      </c>
      <c r="G143" s="29">
        <v>263865</v>
      </c>
      <c r="H143" s="59"/>
      <c r="I143" s="59"/>
      <c r="J143" s="59"/>
      <c r="K143" s="59"/>
      <c r="L143" s="59"/>
      <c r="M143" s="59"/>
    </row>
    <row r="144" spans="1:13" ht="15.5" x14ac:dyDescent="0.35">
      <c r="A144" s="19" t="s">
        <v>3052</v>
      </c>
      <c r="B144" s="19" t="s">
        <v>8768</v>
      </c>
      <c r="C144" s="22">
        <v>2499587</v>
      </c>
      <c r="D144" s="22">
        <v>0</v>
      </c>
      <c r="E144" s="22">
        <v>1526847</v>
      </c>
      <c r="F144" s="22">
        <v>0</v>
      </c>
      <c r="G144" s="22">
        <v>3731847</v>
      </c>
      <c r="H144" s="59"/>
      <c r="I144" s="59"/>
      <c r="J144" s="59"/>
      <c r="K144" s="59"/>
      <c r="L144" s="59"/>
      <c r="M144" s="59"/>
    </row>
    <row r="145" spans="1:13" ht="31.5" customHeight="1" x14ac:dyDescent="0.35">
      <c r="A145" s="19" t="s">
        <v>8454</v>
      </c>
      <c r="B145" s="19" t="s">
        <v>10075</v>
      </c>
      <c r="C145" s="22">
        <v>0</v>
      </c>
      <c r="D145" s="22">
        <v>0</v>
      </c>
      <c r="E145" s="22">
        <v>0</v>
      </c>
      <c r="F145" s="22">
        <v>0</v>
      </c>
      <c r="G145" s="22">
        <v>0</v>
      </c>
      <c r="H145" s="59">
        <v>5</v>
      </c>
      <c r="I145" s="59">
        <v>2</v>
      </c>
      <c r="J145" s="59">
        <v>3</v>
      </c>
      <c r="K145" s="59">
        <v>0</v>
      </c>
      <c r="L145" s="59">
        <v>1</v>
      </c>
      <c r="M145" s="59" t="s">
        <v>3790</v>
      </c>
    </row>
    <row r="146" spans="1:13" ht="33" customHeight="1" x14ac:dyDescent="0.35">
      <c r="A146" s="19" t="s">
        <v>1440</v>
      </c>
      <c r="B146" s="19" t="s">
        <v>9880</v>
      </c>
      <c r="C146" s="37">
        <v>667669</v>
      </c>
      <c r="D146" s="37">
        <v>0</v>
      </c>
      <c r="E146" s="37">
        <v>296047</v>
      </c>
      <c r="F146" s="37">
        <v>0</v>
      </c>
      <c r="G146" s="37">
        <v>323366</v>
      </c>
      <c r="H146" s="59">
        <v>9</v>
      </c>
      <c r="I146" s="59">
        <v>6</v>
      </c>
      <c r="J146" s="59">
        <v>3</v>
      </c>
      <c r="K146" s="59">
        <v>8</v>
      </c>
      <c r="L146" s="59">
        <v>1</v>
      </c>
      <c r="M146" s="59" t="s">
        <v>3790</v>
      </c>
    </row>
    <row r="147" spans="1:13" ht="30" customHeight="1" x14ac:dyDescent="0.35">
      <c r="A147" s="39"/>
      <c r="B147" s="39"/>
      <c r="C147" s="52">
        <f>SUM(C2:C146)</f>
        <v>3223509291.6500001</v>
      </c>
      <c r="D147" s="37">
        <f>SUM(D2:D146)</f>
        <v>102504082515</v>
      </c>
      <c r="E147" s="52">
        <f>SUM(E2:E146)</f>
        <v>1422938842.2700005</v>
      </c>
      <c r="F147" s="37">
        <f>SUM(F2:F146)</f>
        <v>26381575.5</v>
      </c>
      <c r="G147" s="52">
        <f>SUM(G2:G146)</f>
        <v>4926573954.7799997</v>
      </c>
      <c r="H147" s="53"/>
      <c r="I147" s="53"/>
      <c r="J147" s="53"/>
      <c r="K147" s="53"/>
      <c r="L147" s="53"/>
      <c r="M147" s="53"/>
    </row>
  </sheetData>
  <autoFilter ref="A1:A147" xr:uid="{00000000-0009-0000-0000-000017000000}"/>
  <conditionalFormatting sqref="A1">
    <cfRule type="duplicateValues" dxfId="3662" priority="384"/>
    <cfRule type="duplicateValues" dxfId="3661" priority="385"/>
    <cfRule type="duplicateValues" dxfId="3660" priority="386"/>
    <cfRule type="duplicateValues" dxfId="3659" priority="387"/>
  </conditionalFormatting>
  <conditionalFormatting sqref="A3 A22">
    <cfRule type="duplicateValues" dxfId="3658" priority="393"/>
  </conditionalFormatting>
  <conditionalFormatting sqref="A4">
    <cfRule type="duplicateValues" dxfId="3657" priority="122"/>
    <cfRule type="duplicateValues" dxfId="3656" priority="123"/>
    <cfRule type="duplicateValues" dxfId="3655" priority="124"/>
    <cfRule type="duplicateValues" dxfId="3654" priority="125"/>
    <cfRule type="duplicateValues" dxfId="3653" priority="126"/>
  </conditionalFormatting>
  <conditionalFormatting sqref="A5">
    <cfRule type="duplicateValues" dxfId="3652" priority="2"/>
    <cfRule type="duplicateValues" dxfId="3651" priority="3"/>
    <cfRule type="duplicateValues" dxfId="3650" priority="4"/>
    <cfRule type="duplicateValues" dxfId="3649" priority="5"/>
    <cfRule type="duplicateValues" dxfId="3648" priority="6"/>
  </conditionalFormatting>
  <conditionalFormatting sqref="A6">
    <cfRule type="duplicateValues" dxfId="3647" priority="8"/>
    <cfRule type="duplicateValues" dxfId="3646" priority="9"/>
    <cfRule type="duplicateValues" dxfId="3645" priority="10"/>
    <cfRule type="duplicateValues" dxfId="3644" priority="11"/>
    <cfRule type="duplicateValues" dxfId="3643" priority="12"/>
  </conditionalFormatting>
  <conditionalFormatting sqref="A7">
    <cfRule type="duplicateValues" dxfId="3642" priority="14"/>
    <cfRule type="duplicateValues" dxfId="3641" priority="15"/>
    <cfRule type="duplicateValues" dxfId="3640" priority="16"/>
    <cfRule type="duplicateValues" dxfId="3639" priority="17"/>
    <cfRule type="duplicateValues" dxfId="3638" priority="18"/>
  </conditionalFormatting>
  <conditionalFormatting sqref="A8">
    <cfRule type="duplicateValues" dxfId="3637" priority="26"/>
    <cfRule type="duplicateValues" dxfId="3636" priority="27"/>
    <cfRule type="duplicateValues" dxfId="3635" priority="28"/>
    <cfRule type="duplicateValues" dxfId="3634" priority="29"/>
    <cfRule type="duplicateValues" dxfId="3633" priority="30"/>
  </conditionalFormatting>
  <conditionalFormatting sqref="A9">
    <cfRule type="duplicateValues" dxfId="3632" priority="20"/>
    <cfRule type="duplicateValues" dxfId="3631" priority="21"/>
    <cfRule type="duplicateValues" dxfId="3630" priority="22"/>
    <cfRule type="duplicateValues" dxfId="3629" priority="23"/>
    <cfRule type="duplicateValues" dxfId="3628" priority="24"/>
  </conditionalFormatting>
  <conditionalFormatting sqref="A10">
    <cfRule type="duplicateValues" dxfId="3627" priority="44"/>
    <cfRule type="duplicateValues" dxfId="3626" priority="45"/>
    <cfRule type="duplicateValues" dxfId="3625" priority="46"/>
    <cfRule type="duplicateValues" dxfId="3624" priority="47"/>
    <cfRule type="duplicateValues" dxfId="3623" priority="48"/>
  </conditionalFormatting>
  <conditionalFormatting sqref="A11">
    <cfRule type="duplicateValues" dxfId="3622" priority="32"/>
    <cfRule type="duplicateValues" dxfId="3621" priority="33"/>
    <cfRule type="duplicateValues" dxfId="3620" priority="34"/>
    <cfRule type="duplicateValues" dxfId="3619" priority="35"/>
    <cfRule type="duplicateValues" dxfId="3618" priority="36"/>
  </conditionalFormatting>
  <conditionalFormatting sqref="A12">
    <cfRule type="duplicateValues" dxfId="3617" priority="38"/>
    <cfRule type="duplicateValues" dxfId="3616" priority="39"/>
    <cfRule type="duplicateValues" dxfId="3615" priority="40"/>
    <cfRule type="duplicateValues" dxfId="3614" priority="41"/>
    <cfRule type="duplicateValues" dxfId="3613" priority="42"/>
  </conditionalFormatting>
  <conditionalFormatting sqref="A13">
    <cfRule type="duplicateValues" dxfId="3612" priority="50"/>
    <cfRule type="duplicateValues" dxfId="3611" priority="51"/>
    <cfRule type="duplicateValues" dxfId="3610" priority="52"/>
    <cfRule type="duplicateValues" dxfId="3609" priority="53"/>
    <cfRule type="duplicateValues" dxfId="3608" priority="54"/>
  </conditionalFormatting>
  <conditionalFormatting sqref="A14">
    <cfRule type="duplicateValues" dxfId="3607" priority="62"/>
    <cfRule type="duplicateValues" dxfId="3606" priority="63"/>
    <cfRule type="duplicateValues" dxfId="3605" priority="64"/>
    <cfRule type="duplicateValues" dxfId="3604" priority="65"/>
    <cfRule type="duplicateValues" dxfId="3603" priority="66"/>
  </conditionalFormatting>
  <conditionalFormatting sqref="A15">
    <cfRule type="duplicateValues" dxfId="3602" priority="56"/>
    <cfRule type="duplicateValues" dxfId="3601" priority="57"/>
    <cfRule type="duplicateValues" dxfId="3600" priority="58"/>
    <cfRule type="duplicateValues" dxfId="3599" priority="59"/>
    <cfRule type="duplicateValues" dxfId="3598" priority="60"/>
  </conditionalFormatting>
  <conditionalFormatting sqref="A16">
    <cfRule type="duplicateValues" dxfId="3597" priority="68"/>
    <cfRule type="duplicateValues" dxfId="3596" priority="69"/>
    <cfRule type="duplicateValues" dxfId="3595" priority="70"/>
    <cfRule type="duplicateValues" dxfId="3594" priority="71"/>
    <cfRule type="duplicateValues" dxfId="3593" priority="72"/>
  </conditionalFormatting>
  <conditionalFormatting sqref="A17">
    <cfRule type="duplicateValues" dxfId="3592" priority="74"/>
    <cfRule type="duplicateValues" dxfId="3591" priority="75"/>
    <cfRule type="duplicateValues" dxfId="3590" priority="76"/>
    <cfRule type="duplicateValues" dxfId="3589" priority="77"/>
    <cfRule type="duplicateValues" dxfId="3588" priority="78"/>
  </conditionalFormatting>
  <conditionalFormatting sqref="A18">
    <cfRule type="duplicateValues" dxfId="3587" priority="86"/>
    <cfRule type="duplicateValues" dxfId="3586" priority="87"/>
    <cfRule type="duplicateValues" dxfId="3585" priority="88"/>
    <cfRule type="duplicateValues" dxfId="3584" priority="89"/>
    <cfRule type="duplicateValues" dxfId="3583" priority="90"/>
  </conditionalFormatting>
  <conditionalFormatting sqref="A19">
    <cfRule type="duplicateValues" dxfId="3582" priority="80"/>
    <cfRule type="duplicateValues" dxfId="3581" priority="81"/>
    <cfRule type="duplicateValues" dxfId="3580" priority="82"/>
    <cfRule type="duplicateValues" dxfId="3579" priority="83"/>
    <cfRule type="duplicateValues" dxfId="3578" priority="84"/>
  </conditionalFormatting>
  <conditionalFormatting sqref="A20">
    <cfRule type="duplicateValues" dxfId="3577" priority="92"/>
    <cfRule type="duplicateValues" dxfId="3576" priority="93"/>
    <cfRule type="duplicateValues" dxfId="3575" priority="94"/>
    <cfRule type="duplicateValues" dxfId="3574" priority="95"/>
    <cfRule type="duplicateValues" dxfId="3573" priority="96"/>
  </conditionalFormatting>
  <conditionalFormatting sqref="A21">
    <cfRule type="duplicateValues" dxfId="3572" priority="98"/>
    <cfRule type="duplicateValues" dxfId="3571" priority="99"/>
    <cfRule type="duplicateValues" dxfId="3570" priority="100"/>
    <cfRule type="duplicateValues" dxfId="3569" priority="101"/>
    <cfRule type="duplicateValues" dxfId="3568" priority="102"/>
  </conditionalFormatting>
  <conditionalFormatting sqref="A23">
    <cfRule type="duplicateValues" dxfId="3567" priority="104"/>
    <cfRule type="duplicateValues" dxfId="3566" priority="105"/>
    <cfRule type="duplicateValues" dxfId="3565" priority="106"/>
    <cfRule type="duplicateValues" dxfId="3564" priority="107"/>
    <cfRule type="duplicateValues" dxfId="3563" priority="108"/>
  </conditionalFormatting>
  <conditionalFormatting sqref="A24">
    <cfRule type="duplicateValues" dxfId="3562" priority="116"/>
    <cfRule type="duplicateValues" dxfId="3561" priority="117"/>
    <cfRule type="duplicateValues" dxfId="3560" priority="118"/>
    <cfRule type="duplicateValues" dxfId="3559" priority="119"/>
    <cfRule type="duplicateValues" dxfId="3558" priority="120"/>
  </conditionalFormatting>
  <conditionalFormatting sqref="A25">
    <cfRule type="duplicateValues" dxfId="3557" priority="110"/>
    <cfRule type="duplicateValues" dxfId="3556" priority="111"/>
    <cfRule type="duplicateValues" dxfId="3555" priority="112"/>
    <cfRule type="duplicateValues" dxfId="3554" priority="113"/>
    <cfRule type="duplicateValues" dxfId="3553" priority="114"/>
  </conditionalFormatting>
  <conditionalFormatting sqref="A26">
    <cfRule type="duplicateValues" dxfId="3552" priority="128"/>
    <cfRule type="duplicateValues" dxfId="3551" priority="129"/>
    <cfRule type="duplicateValues" dxfId="3550" priority="130"/>
    <cfRule type="duplicateValues" dxfId="3549" priority="131"/>
    <cfRule type="duplicateValues" dxfId="3548" priority="132"/>
  </conditionalFormatting>
  <conditionalFormatting sqref="A27">
    <cfRule type="duplicateValues" dxfId="3547" priority="134"/>
    <cfRule type="duplicateValues" dxfId="3546" priority="135"/>
    <cfRule type="duplicateValues" dxfId="3545" priority="136"/>
    <cfRule type="duplicateValues" dxfId="3544" priority="137"/>
    <cfRule type="duplicateValues" dxfId="3543" priority="138"/>
  </conditionalFormatting>
  <conditionalFormatting sqref="A28 A3 A22">
    <cfRule type="duplicateValues" dxfId="3542" priority="253"/>
    <cfRule type="duplicateValues" dxfId="3541" priority="254"/>
    <cfRule type="duplicateValues" dxfId="3540" priority="255"/>
    <cfRule type="duplicateValues" dxfId="3539" priority="256"/>
  </conditionalFormatting>
  <conditionalFormatting sqref="A29">
    <cfRule type="duplicateValues" dxfId="3538" priority="140"/>
    <cfRule type="duplicateValues" dxfId="3537" priority="141"/>
    <cfRule type="duplicateValues" dxfId="3536" priority="142"/>
    <cfRule type="duplicateValues" dxfId="3535" priority="143"/>
    <cfRule type="duplicateValues" dxfId="3534" priority="144"/>
  </conditionalFormatting>
  <conditionalFormatting sqref="A30">
    <cfRule type="duplicateValues" dxfId="3533" priority="146"/>
    <cfRule type="duplicateValues" dxfId="3532" priority="147"/>
    <cfRule type="duplicateValues" dxfId="3531" priority="148"/>
    <cfRule type="duplicateValues" dxfId="3530" priority="149"/>
    <cfRule type="duplicateValues" dxfId="3529" priority="150"/>
  </conditionalFormatting>
  <conditionalFormatting sqref="A31">
    <cfRule type="duplicateValues" dxfId="3528" priority="157"/>
    <cfRule type="duplicateValues" dxfId="3527" priority="158"/>
    <cfRule type="duplicateValues" dxfId="3526" priority="159"/>
    <cfRule type="duplicateValues" dxfId="3525" priority="160"/>
  </conditionalFormatting>
  <conditionalFormatting sqref="A32">
    <cfRule type="duplicateValues" dxfId="3524" priority="152"/>
    <cfRule type="duplicateValues" dxfId="3523" priority="153"/>
    <cfRule type="duplicateValues" dxfId="3522" priority="154"/>
    <cfRule type="duplicateValues" dxfId="3521" priority="155"/>
    <cfRule type="duplicateValues" dxfId="3520" priority="156"/>
  </conditionalFormatting>
  <conditionalFormatting sqref="A33">
    <cfRule type="duplicateValues" dxfId="3519" priority="163"/>
    <cfRule type="duplicateValues" dxfId="3518" priority="164"/>
    <cfRule type="duplicateValues" dxfId="3517" priority="165"/>
    <cfRule type="duplicateValues" dxfId="3516" priority="166"/>
    <cfRule type="duplicateValues" dxfId="3515" priority="167"/>
  </conditionalFormatting>
  <conditionalFormatting sqref="A34 A44">
    <cfRule type="duplicateValues" dxfId="3514" priority="354"/>
  </conditionalFormatting>
  <conditionalFormatting sqref="A34 A60:A61 A44">
    <cfRule type="duplicateValues" dxfId="3513" priority="350"/>
    <cfRule type="duplicateValues" dxfId="3512" priority="351"/>
    <cfRule type="duplicateValues" dxfId="3511" priority="352"/>
    <cfRule type="duplicateValues" dxfId="3510" priority="353"/>
  </conditionalFormatting>
  <conditionalFormatting sqref="A35">
    <cfRule type="duplicateValues" dxfId="3509" priority="169"/>
    <cfRule type="duplicateValues" dxfId="3508" priority="170"/>
    <cfRule type="duplicateValues" dxfId="3507" priority="171"/>
    <cfRule type="duplicateValues" dxfId="3506" priority="172"/>
    <cfRule type="duplicateValues" dxfId="3505" priority="173"/>
  </conditionalFormatting>
  <conditionalFormatting sqref="A36">
    <cfRule type="duplicateValues" dxfId="3504" priority="175"/>
    <cfRule type="duplicateValues" dxfId="3503" priority="176"/>
    <cfRule type="duplicateValues" dxfId="3502" priority="177"/>
    <cfRule type="duplicateValues" dxfId="3501" priority="178"/>
    <cfRule type="duplicateValues" dxfId="3500" priority="179"/>
  </conditionalFormatting>
  <conditionalFormatting sqref="A37">
    <cfRule type="duplicateValues" dxfId="3499" priority="181"/>
    <cfRule type="duplicateValues" dxfId="3498" priority="182"/>
    <cfRule type="duplicateValues" dxfId="3497" priority="183"/>
    <cfRule type="duplicateValues" dxfId="3496" priority="184"/>
    <cfRule type="duplicateValues" dxfId="3495" priority="185"/>
  </conditionalFormatting>
  <conditionalFormatting sqref="A38">
    <cfRule type="duplicateValues" dxfId="3494" priority="193"/>
    <cfRule type="duplicateValues" dxfId="3493" priority="194"/>
    <cfRule type="duplicateValues" dxfId="3492" priority="195"/>
    <cfRule type="duplicateValues" dxfId="3491" priority="196"/>
    <cfRule type="duplicateValues" dxfId="3490" priority="197"/>
  </conditionalFormatting>
  <conditionalFormatting sqref="A39">
    <cfRule type="duplicateValues" dxfId="3489" priority="187"/>
    <cfRule type="duplicateValues" dxfId="3488" priority="188"/>
    <cfRule type="duplicateValues" dxfId="3487" priority="189"/>
    <cfRule type="duplicateValues" dxfId="3486" priority="190"/>
    <cfRule type="duplicateValues" dxfId="3485" priority="191"/>
  </conditionalFormatting>
  <conditionalFormatting sqref="A40">
    <cfRule type="duplicateValues" dxfId="3484" priority="199"/>
    <cfRule type="duplicateValues" dxfId="3483" priority="200"/>
    <cfRule type="duplicateValues" dxfId="3482" priority="201"/>
    <cfRule type="duplicateValues" dxfId="3481" priority="202"/>
    <cfRule type="duplicateValues" dxfId="3480" priority="203"/>
  </conditionalFormatting>
  <conditionalFormatting sqref="A41">
    <cfRule type="duplicateValues" dxfId="3479" priority="211"/>
    <cfRule type="duplicateValues" dxfId="3478" priority="212"/>
    <cfRule type="duplicateValues" dxfId="3477" priority="213"/>
    <cfRule type="duplicateValues" dxfId="3476" priority="214"/>
    <cfRule type="duplicateValues" dxfId="3475" priority="215"/>
  </conditionalFormatting>
  <conditionalFormatting sqref="A42">
    <cfRule type="duplicateValues" dxfId="3474" priority="205"/>
    <cfRule type="duplicateValues" dxfId="3473" priority="206"/>
    <cfRule type="duplicateValues" dxfId="3472" priority="207"/>
    <cfRule type="duplicateValues" dxfId="3471" priority="208"/>
    <cfRule type="duplicateValues" dxfId="3470" priority="209"/>
  </conditionalFormatting>
  <conditionalFormatting sqref="A43">
    <cfRule type="duplicateValues" dxfId="3469" priority="217"/>
    <cfRule type="duplicateValues" dxfId="3468" priority="218"/>
    <cfRule type="duplicateValues" dxfId="3467" priority="219"/>
    <cfRule type="duplicateValues" dxfId="3466" priority="220"/>
    <cfRule type="duplicateValues" dxfId="3465" priority="221"/>
  </conditionalFormatting>
  <conditionalFormatting sqref="A45">
    <cfRule type="duplicateValues" dxfId="3464" priority="229"/>
    <cfRule type="duplicateValues" dxfId="3463" priority="230"/>
    <cfRule type="duplicateValues" dxfId="3462" priority="231"/>
    <cfRule type="duplicateValues" dxfId="3461" priority="232"/>
    <cfRule type="duplicateValues" dxfId="3460" priority="233"/>
  </conditionalFormatting>
  <conditionalFormatting sqref="A46">
    <cfRule type="duplicateValues" dxfId="3459" priority="235"/>
    <cfRule type="duplicateValues" dxfId="3458" priority="236"/>
    <cfRule type="duplicateValues" dxfId="3457" priority="237"/>
    <cfRule type="duplicateValues" dxfId="3456" priority="238"/>
    <cfRule type="duplicateValues" dxfId="3455" priority="239"/>
  </conditionalFormatting>
  <conditionalFormatting sqref="A47">
    <cfRule type="duplicateValues" dxfId="3454" priority="241"/>
    <cfRule type="duplicateValues" dxfId="3453" priority="242"/>
    <cfRule type="duplicateValues" dxfId="3452" priority="243"/>
    <cfRule type="duplicateValues" dxfId="3451" priority="244"/>
    <cfRule type="duplicateValues" dxfId="3450" priority="245"/>
  </conditionalFormatting>
  <conditionalFormatting sqref="A48 A52">
    <cfRule type="duplicateValues" dxfId="3449" priority="283"/>
    <cfRule type="duplicateValues" dxfId="3448" priority="284"/>
    <cfRule type="duplicateValues" dxfId="3447" priority="285"/>
    <cfRule type="duplicateValues" dxfId="3446" priority="286"/>
  </conditionalFormatting>
  <conditionalFormatting sqref="A48">
    <cfRule type="duplicateValues" dxfId="3445" priority="287"/>
  </conditionalFormatting>
  <conditionalFormatting sqref="A49">
    <cfRule type="duplicateValues" dxfId="3444" priority="247"/>
    <cfRule type="duplicateValues" dxfId="3443" priority="248"/>
    <cfRule type="duplicateValues" dxfId="3442" priority="249"/>
    <cfRule type="duplicateValues" dxfId="3441" priority="250"/>
    <cfRule type="duplicateValues" dxfId="3440" priority="251"/>
  </conditionalFormatting>
  <conditionalFormatting sqref="A50">
    <cfRule type="duplicateValues" dxfId="3439" priority="258"/>
    <cfRule type="duplicateValues" dxfId="3438" priority="259"/>
    <cfRule type="duplicateValues" dxfId="3437" priority="260"/>
    <cfRule type="duplicateValues" dxfId="3436" priority="261"/>
    <cfRule type="duplicateValues" dxfId="3435" priority="262"/>
  </conditionalFormatting>
  <conditionalFormatting sqref="A51">
    <cfRule type="duplicateValues" dxfId="3434" priority="264"/>
    <cfRule type="duplicateValues" dxfId="3433" priority="265"/>
    <cfRule type="duplicateValues" dxfId="3432" priority="266"/>
    <cfRule type="duplicateValues" dxfId="3431" priority="267"/>
    <cfRule type="duplicateValues" dxfId="3430" priority="268"/>
  </conditionalFormatting>
  <conditionalFormatting sqref="A53">
    <cfRule type="duplicateValues" dxfId="3429" priority="271"/>
    <cfRule type="duplicateValues" dxfId="3428" priority="272"/>
    <cfRule type="duplicateValues" dxfId="3427" priority="273"/>
    <cfRule type="duplicateValues" dxfId="3426" priority="274"/>
    <cfRule type="duplicateValues" dxfId="3425" priority="275"/>
  </conditionalFormatting>
  <conditionalFormatting sqref="A54">
    <cfRule type="duplicateValues" dxfId="3424" priority="277"/>
    <cfRule type="duplicateValues" dxfId="3423" priority="278"/>
    <cfRule type="duplicateValues" dxfId="3422" priority="279"/>
    <cfRule type="duplicateValues" dxfId="3421" priority="280"/>
    <cfRule type="duplicateValues" dxfId="3420" priority="281"/>
  </conditionalFormatting>
  <conditionalFormatting sqref="A55:A57 A59">
    <cfRule type="duplicateValues" dxfId="3419" priority="296"/>
    <cfRule type="duplicateValues" dxfId="3418" priority="297"/>
    <cfRule type="duplicateValues" dxfId="3417" priority="298"/>
    <cfRule type="duplicateValues" dxfId="3416" priority="299"/>
  </conditionalFormatting>
  <conditionalFormatting sqref="A55:A57">
    <cfRule type="duplicateValues" dxfId="3415" priority="300"/>
  </conditionalFormatting>
  <conditionalFormatting sqref="A58">
    <cfRule type="duplicateValues" dxfId="3414" priority="290"/>
    <cfRule type="duplicateValues" dxfId="3413" priority="291"/>
    <cfRule type="duplicateValues" dxfId="3412" priority="292"/>
    <cfRule type="duplicateValues" dxfId="3411" priority="293"/>
    <cfRule type="duplicateValues" dxfId="3410" priority="294"/>
  </conditionalFormatting>
  <conditionalFormatting sqref="A62:A63">
    <cfRule type="duplicateValues" dxfId="3409" priority="302"/>
    <cfRule type="duplicateValues" dxfId="3408" priority="303"/>
    <cfRule type="duplicateValues" dxfId="3407" priority="304"/>
    <cfRule type="duplicateValues" dxfId="3406" priority="305"/>
    <cfRule type="duplicateValues" dxfId="3405" priority="306"/>
  </conditionalFormatting>
  <conditionalFormatting sqref="A64">
    <cfRule type="duplicateValues" dxfId="3404" priority="308"/>
    <cfRule type="duplicateValues" dxfId="3403" priority="309"/>
    <cfRule type="duplicateValues" dxfId="3402" priority="310"/>
    <cfRule type="duplicateValues" dxfId="3401" priority="311"/>
    <cfRule type="duplicateValues" dxfId="3400" priority="312"/>
  </conditionalFormatting>
  <conditionalFormatting sqref="A65:A66">
    <cfRule type="duplicateValues" dxfId="3399" priority="326"/>
    <cfRule type="duplicateValues" dxfId="3398" priority="327"/>
    <cfRule type="duplicateValues" dxfId="3397" priority="328"/>
    <cfRule type="duplicateValues" dxfId="3396" priority="329"/>
    <cfRule type="duplicateValues" dxfId="3395" priority="330"/>
  </conditionalFormatting>
  <conditionalFormatting sqref="A67">
    <cfRule type="duplicateValues" dxfId="3394" priority="320"/>
    <cfRule type="duplicateValues" dxfId="3393" priority="321"/>
    <cfRule type="duplicateValues" dxfId="3392" priority="322"/>
    <cfRule type="duplicateValues" dxfId="3391" priority="323"/>
    <cfRule type="duplicateValues" dxfId="3390" priority="324"/>
  </conditionalFormatting>
  <conditionalFormatting sqref="A68">
    <cfRule type="duplicateValues" dxfId="3389" priority="332"/>
    <cfRule type="duplicateValues" dxfId="3388" priority="333"/>
    <cfRule type="duplicateValues" dxfId="3387" priority="334"/>
    <cfRule type="duplicateValues" dxfId="3386" priority="335"/>
    <cfRule type="duplicateValues" dxfId="3385" priority="336"/>
  </conditionalFormatting>
  <conditionalFormatting sqref="A69">
    <cfRule type="duplicateValues" dxfId="3384" priority="338"/>
    <cfRule type="duplicateValues" dxfId="3383" priority="339"/>
    <cfRule type="duplicateValues" dxfId="3382" priority="340"/>
    <cfRule type="duplicateValues" dxfId="3381" priority="341"/>
    <cfRule type="duplicateValues" dxfId="3380" priority="342"/>
  </conditionalFormatting>
  <conditionalFormatting sqref="A71">
    <cfRule type="duplicateValues" dxfId="3379" priority="344"/>
    <cfRule type="duplicateValues" dxfId="3378" priority="345"/>
    <cfRule type="duplicateValues" dxfId="3377" priority="346"/>
    <cfRule type="duplicateValues" dxfId="3376" priority="347"/>
    <cfRule type="duplicateValues" dxfId="3375" priority="348"/>
  </conditionalFormatting>
  <conditionalFormatting sqref="A72">
    <cfRule type="duplicateValues" dxfId="3374" priority="356"/>
    <cfRule type="duplicateValues" dxfId="3373" priority="357"/>
    <cfRule type="duplicateValues" dxfId="3372" priority="358"/>
    <cfRule type="duplicateValues" dxfId="3371" priority="359"/>
    <cfRule type="duplicateValues" dxfId="3370" priority="360"/>
  </conditionalFormatting>
  <conditionalFormatting sqref="A73">
    <cfRule type="duplicateValues" dxfId="3369" priority="362"/>
    <cfRule type="duplicateValues" dxfId="3368" priority="363"/>
    <cfRule type="duplicateValues" dxfId="3367" priority="364"/>
    <cfRule type="duplicateValues" dxfId="3366" priority="365"/>
    <cfRule type="duplicateValues" dxfId="3365" priority="366"/>
  </conditionalFormatting>
  <conditionalFormatting sqref="A75">
    <cfRule type="duplicateValues" dxfId="3364" priority="368"/>
    <cfRule type="duplicateValues" dxfId="3363" priority="369"/>
    <cfRule type="duplicateValues" dxfId="3362" priority="370"/>
    <cfRule type="duplicateValues" dxfId="3361" priority="371"/>
    <cfRule type="duplicateValues" dxfId="3360" priority="372"/>
  </conditionalFormatting>
  <conditionalFormatting sqref="A76:A86 A2 A74 A70">
    <cfRule type="duplicateValues" dxfId="3359" priority="380"/>
    <cfRule type="duplicateValues" dxfId="3358" priority="381"/>
    <cfRule type="duplicateValues" dxfId="3357" priority="382"/>
    <cfRule type="duplicateValues" dxfId="3356" priority="383"/>
  </conditionalFormatting>
  <conditionalFormatting sqref="A76:A97 A2 A74 A70 A99:A146">
    <cfRule type="duplicateValues" dxfId="3355" priority="388"/>
  </conditionalFormatting>
  <conditionalFormatting sqref="A87:A97 A99:A146">
    <cfRule type="duplicateValues" dxfId="3354" priority="389"/>
    <cfRule type="duplicateValues" dxfId="3353" priority="390"/>
    <cfRule type="duplicateValues" dxfId="3352" priority="391"/>
    <cfRule type="duplicateValues" dxfId="3351" priority="392"/>
  </conditionalFormatting>
  <conditionalFormatting sqref="A98">
    <cfRule type="duplicateValues" dxfId="3350" priority="223"/>
    <cfRule type="duplicateValues" dxfId="3349" priority="224"/>
    <cfRule type="duplicateValues" dxfId="3348" priority="225"/>
    <cfRule type="duplicateValues" dxfId="3347" priority="226"/>
    <cfRule type="duplicateValues" dxfId="3346" priority="227"/>
  </conditionalFormatting>
  <conditionalFormatting sqref="B1">
    <cfRule type="duplicateValues" dxfId="3345" priority="379"/>
  </conditionalFormatting>
  <conditionalFormatting sqref="B2">
    <cfRule type="duplicateValues" dxfId="3344" priority="377"/>
  </conditionalFormatting>
  <conditionalFormatting sqref="B4">
    <cfRule type="duplicateValues" dxfId="3343" priority="121"/>
  </conditionalFormatting>
  <conditionalFormatting sqref="B5">
    <cfRule type="duplicateValues" dxfId="3342" priority="1"/>
  </conditionalFormatting>
  <conditionalFormatting sqref="B6">
    <cfRule type="duplicateValues" dxfId="3341" priority="7"/>
  </conditionalFormatting>
  <conditionalFormatting sqref="B7">
    <cfRule type="duplicateValues" dxfId="3340" priority="13"/>
  </conditionalFormatting>
  <conditionalFormatting sqref="B8">
    <cfRule type="duplicateValues" dxfId="3339" priority="25"/>
  </conditionalFormatting>
  <conditionalFormatting sqref="B9">
    <cfRule type="duplicateValues" dxfId="3338" priority="19"/>
  </conditionalFormatting>
  <conditionalFormatting sqref="B10">
    <cfRule type="duplicateValues" dxfId="3337" priority="43"/>
  </conditionalFormatting>
  <conditionalFormatting sqref="B11">
    <cfRule type="duplicateValues" dxfId="3336" priority="31"/>
  </conditionalFormatting>
  <conditionalFormatting sqref="B12">
    <cfRule type="duplicateValues" dxfId="3335" priority="37"/>
  </conditionalFormatting>
  <conditionalFormatting sqref="B13">
    <cfRule type="duplicateValues" dxfId="3334" priority="49"/>
  </conditionalFormatting>
  <conditionalFormatting sqref="B14">
    <cfRule type="duplicateValues" dxfId="3333" priority="61"/>
  </conditionalFormatting>
  <conditionalFormatting sqref="B15">
    <cfRule type="duplicateValues" dxfId="3332" priority="55"/>
  </conditionalFormatting>
  <conditionalFormatting sqref="B16">
    <cfRule type="duplicateValues" dxfId="3331" priority="67"/>
  </conditionalFormatting>
  <conditionalFormatting sqref="B17">
    <cfRule type="duplicateValues" dxfId="3330" priority="73"/>
  </conditionalFormatting>
  <conditionalFormatting sqref="B18">
    <cfRule type="duplicateValues" dxfId="3329" priority="85"/>
  </conditionalFormatting>
  <conditionalFormatting sqref="B19">
    <cfRule type="duplicateValues" dxfId="3328" priority="79"/>
  </conditionalFormatting>
  <conditionalFormatting sqref="B20">
    <cfRule type="duplicateValues" dxfId="3327" priority="91"/>
  </conditionalFormatting>
  <conditionalFormatting sqref="B21">
    <cfRule type="duplicateValues" dxfId="3326" priority="97"/>
  </conditionalFormatting>
  <conditionalFormatting sqref="B23">
    <cfRule type="duplicateValues" dxfId="3325" priority="103"/>
  </conditionalFormatting>
  <conditionalFormatting sqref="B24">
    <cfRule type="duplicateValues" dxfId="3324" priority="115"/>
  </conditionalFormatting>
  <conditionalFormatting sqref="B25">
    <cfRule type="duplicateValues" dxfId="3323" priority="109"/>
  </conditionalFormatting>
  <conditionalFormatting sqref="B26">
    <cfRule type="duplicateValues" dxfId="3322" priority="127"/>
  </conditionalFormatting>
  <conditionalFormatting sqref="B27">
    <cfRule type="duplicateValues" dxfId="3321" priority="133"/>
  </conditionalFormatting>
  <conditionalFormatting sqref="B28 B3 B22">
    <cfRule type="duplicateValues" dxfId="3320" priority="252"/>
  </conditionalFormatting>
  <conditionalFormatting sqref="B29">
    <cfRule type="duplicateValues" dxfId="3319" priority="139"/>
  </conditionalFormatting>
  <conditionalFormatting sqref="B30">
    <cfRule type="duplicateValues" dxfId="3318" priority="145"/>
  </conditionalFormatting>
  <conditionalFormatting sqref="B31">
    <cfRule type="duplicateValues" dxfId="3317" priority="161"/>
  </conditionalFormatting>
  <conditionalFormatting sqref="B32">
    <cfRule type="duplicateValues" dxfId="3316" priority="151"/>
  </conditionalFormatting>
  <conditionalFormatting sqref="B33">
    <cfRule type="duplicateValues" dxfId="3315" priority="162"/>
  </conditionalFormatting>
  <conditionalFormatting sqref="B34 B60:B61 B44">
    <cfRule type="duplicateValues" dxfId="3314" priority="349"/>
  </conditionalFormatting>
  <conditionalFormatting sqref="B35">
    <cfRule type="duplicateValues" dxfId="3313" priority="168"/>
  </conditionalFormatting>
  <conditionalFormatting sqref="B36">
    <cfRule type="duplicateValues" dxfId="3312" priority="174"/>
  </conditionalFormatting>
  <conditionalFormatting sqref="B37">
    <cfRule type="duplicateValues" dxfId="3311" priority="180"/>
  </conditionalFormatting>
  <conditionalFormatting sqref="B38">
    <cfRule type="duplicateValues" dxfId="3310" priority="192"/>
  </conditionalFormatting>
  <conditionalFormatting sqref="B39">
    <cfRule type="duplicateValues" dxfId="3309" priority="186"/>
  </conditionalFormatting>
  <conditionalFormatting sqref="B40">
    <cfRule type="duplicateValues" dxfId="3308" priority="198"/>
  </conditionalFormatting>
  <conditionalFormatting sqref="B41">
    <cfRule type="duplicateValues" dxfId="3307" priority="210"/>
  </conditionalFormatting>
  <conditionalFormatting sqref="B42">
    <cfRule type="duplicateValues" dxfId="3306" priority="204"/>
  </conditionalFormatting>
  <conditionalFormatting sqref="B43">
    <cfRule type="duplicateValues" dxfId="3305" priority="216"/>
  </conditionalFormatting>
  <conditionalFormatting sqref="B45">
    <cfRule type="duplicateValues" dxfId="3304" priority="228"/>
  </conditionalFormatting>
  <conditionalFormatting sqref="B46">
    <cfRule type="duplicateValues" dxfId="3303" priority="234"/>
  </conditionalFormatting>
  <conditionalFormatting sqref="B47">
    <cfRule type="duplicateValues" dxfId="3302" priority="240"/>
  </conditionalFormatting>
  <conditionalFormatting sqref="B48">
    <cfRule type="duplicateValues" dxfId="3301" priority="282"/>
  </conditionalFormatting>
  <conditionalFormatting sqref="B49">
    <cfRule type="duplicateValues" dxfId="3300" priority="246"/>
  </conditionalFormatting>
  <conditionalFormatting sqref="B50">
    <cfRule type="duplicateValues" dxfId="3299" priority="257"/>
  </conditionalFormatting>
  <conditionalFormatting sqref="B51">
    <cfRule type="duplicateValues" dxfId="3298" priority="263"/>
  </conditionalFormatting>
  <conditionalFormatting sqref="B52">
    <cfRule type="duplicateValues" dxfId="3297" priority="269"/>
  </conditionalFormatting>
  <conditionalFormatting sqref="B53">
    <cfRule type="duplicateValues" dxfId="3296" priority="270"/>
  </conditionalFormatting>
  <conditionalFormatting sqref="B54">
    <cfRule type="duplicateValues" dxfId="3295" priority="276"/>
  </conditionalFormatting>
  <conditionalFormatting sqref="B55 B59 B57">
    <cfRule type="duplicateValues" dxfId="3294" priority="295"/>
  </conditionalFormatting>
  <conditionalFormatting sqref="B56">
    <cfRule type="duplicateValues" dxfId="3293" priority="288"/>
  </conditionalFormatting>
  <conditionalFormatting sqref="B58">
    <cfRule type="duplicateValues" dxfId="3292" priority="289"/>
  </conditionalFormatting>
  <conditionalFormatting sqref="B62:B63">
    <cfRule type="duplicateValues" dxfId="3291" priority="301"/>
  </conditionalFormatting>
  <conditionalFormatting sqref="B64">
    <cfRule type="duplicateValues" dxfId="3290" priority="307"/>
  </conditionalFormatting>
  <conditionalFormatting sqref="B65:B66">
    <cfRule type="duplicateValues" dxfId="3289" priority="325"/>
  </conditionalFormatting>
  <conditionalFormatting sqref="B67">
    <cfRule type="duplicateValues" dxfId="3288" priority="319"/>
  </conditionalFormatting>
  <conditionalFormatting sqref="B68">
    <cfRule type="duplicateValues" dxfId="3287" priority="331"/>
  </conditionalFormatting>
  <conditionalFormatting sqref="B69">
    <cfRule type="duplicateValues" dxfId="3286" priority="337"/>
  </conditionalFormatting>
  <conditionalFormatting sqref="B70">
    <cfRule type="duplicateValues" dxfId="3285" priority="376"/>
  </conditionalFormatting>
  <conditionalFormatting sqref="B71">
    <cfRule type="duplicateValues" dxfId="3284" priority="343"/>
  </conditionalFormatting>
  <conditionalFormatting sqref="B72">
    <cfRule type="duplicateValues" dxfId="3283" priority="355"/>
  </conditionalFormatting>
  <conditionalFormatting sqref="B73">
    <cfRule type="duplicateValues" dxfId="3282" priority="361"/>
  </conditionalFormatting>
  <conditionalFormatting sqref="B75">
    <cfRule type="duplicateValues" dxfId="3281" priority="367"/>
  </conditionalFormatting>
  <conditionalFormatting sqref="B92">
    <cfRule type="duplicateValues" dxfId="3280" priority="375"/>
  </conditionalFormatting>
  <conditionalFormatting sqref="B93:B97 B74 B1 B76:B91 B99:B142">
    <cfRule type="duplicateValues" dxfId="3279" priority="378"/>
  </conditionalFormatting>
  <conditionalFormatting sqref="B98">
    <cfRule type="duplicateValues" dxfId="3278" priority="222"/>
  </conditionalFormatting>
  <conditionalFormatting sqref="B143:B146">
    <cfRule type="duplicateValues" dxfId="3277" priority="374"/>
  </conditionalFormatting>
  <conditionalFormatting sqref="C1:G1">
    <cfRule type="duplicateValues" dxfId="3276" priority="373"/>
  </conditionalFormatting>
  <conditionalFormatting sqref="H1:M1">
    <cfRule type="duplicateValues" dxfId="3275" priority="313"/>
  </conditionalFormatting>
  <conditionalFormatting sqref="H2:M2">
    <cfRule type="duplicateValues" dxfId="3274" priority="314"/>
    <cfRule type="duplicateValues" dxfId="3273" priority="315"/>
    <cfRule type="duplicateValues" dxfId="3272" priority="316"/>
    <cfRule type="duplicateValues" dxfId="3271" priority="317"/>
    <cfRule type="duplicateValues" dxfId="3270" priority="318"/>
  </conditionalFormatting>
  <pageMargins left="0.7" right="0.7" top="0.75" bottom="0.75" header="0.3" footer="0.3"/>
  <pageSetup scale="15" orientation="portrait" r:id="rId1"/>
  <customProperties>
    <customPr name="AblebitsBackupSheet"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M147"/>
  <sheetViews>
    <sheetView view="pageBreakPreview" zoomScaleNormal="100" zoomScaleSheetLayoutView="100" workbookViewId="0">
      <pane ySplit="1" topLeftCell="A2" activePane="bottomLeft" state="frozen"/>
      <selection pane="bottomLeft" activeCell="A2" sqref="A2:A146"/>
    </sheetView>
  </sheetViews>
  <sheetFormatPr defaultRowHeight="14.5" x14ac:dyDescent="0.35"/>
  <cols>
    <col min="1" max="1" width="62.453125" customWidth="1"/>
    <col min="2" max="2" width="32.453125" customWidth="1"/>
    <col min="3" max="3" width="27.54296875" customWidth="1"/>
    <col min="4" max="4" width="27.90625" customWidth="1"/>
    <col min="5" max="5" width="29.90625" customWidth="1"/>
    <col min="6" max="6" width="34.54296875" customWidth="1"/>
    <col min="7" max="7" width="35.36328125" customWidth="1"/>
    <col min="8" max="8" width="13.36328125" customWidth="1"/>
    <col min="9" max="9" width="13.453125" customWidth="1"/>
    <col min="10" max="10" width="14.453125" customWidth="1"/>
    <col min="11" max="11" width="12.36328125" customWidth="1"/>
    <col min="12" max="12" width="14.08984375" customWidth="1"/>
    <col min="13" max="13" width="15.6328125" customWidth="1"/>
  </cols>
  <sheetData>
    <row r="1" spans="1:13" ht="81.75" customHeight="1" x14ac:dyDescent="0.35">
      <c r="A1" s="26" t="s">
        <v>2948</v>
      </c>
      <c r="B1" s="26" t="s">
        <v>3646</v>
      </c>
      <c r="C1" s="26" t="s">
        <v>4089</v>
      </c>
      <c r="D1" s="26" t="s">
        <v>4090</v>
      </c>
      <c r="E1" s="26" t="s">
        <v>4091</v>
      </c>
      <c r="F1" s="26" t="s">
        <v>4092</v>
      </c>
      <c r="G1" s="26" t="s">
        <v>4093</v>
      </c>
      <c r="H1" s="26" t="s">
        <v>4074</v>
      </c>
      <c r="I1" s="26" t="s">
        <v>4075</v>
      </c>
      <c r="J1" s="26" t="s">
        <v>4076</v>
      </c>
      <c r="K1" s="26" t="s">
        <v>4077</v>
      </c>
      <c r="L1" s="26" t="s">
        <v>4079</v>
      </c>
      <c r="M1" s="26" t="s">
        <v>3763</v>
      </c>
    </row>
    <row r="2" spans="1:13" ht="36" customHeight="1" x14ac:dyDescent="0.35">
      <c r="A2" s="19" t="s">
        <v>1382</v>
      </c>
      <c r="B2" s="19" t="s">
        <v>1380</v>
      </c>
      <c r="C2" s="22">
        <v>6003424.5700000003</v>
      </c>
      <c r="D2" s="22">
        <v>0</v>
      </c>
      <c r="E2" s="22">
        <v>6015628.25</v>
      </c>
      <c r="F2" s="22">
        <v>0</v>
      </c>
      <c r="G2" s="22">
        <v>6015628.25</v>
      </c>
      <c r="H2" s="19"/>
      <c r="I2" s="19"/>
      <c r="J2" s="19"/>
      <c r="K2" s="19"/>
      <c r="L2" s="19"/>
      <c r="M2" s="19"/>
    </row>
    <row r="3" spans="1:13" ht="36" customHeight="1" x14ac:dyDescent="0.35">
      <c r="A3" s="19" t="s">
        <v>2964</v>
      </c>
      <c r="B3" s="19" t="s">
        <v>8576</v>
      </c>
      <c r="C3" s="22">
        <v>3485873</v>
      </c>
      <c r="D3" s="22">
        <v>0</v>
      </c>
      <c r="E3" s="22">
        <v>642687</v>
      </c>
      <c r="F3" s="22">
        <v>0</v>
      </c>
      <c r="G3" s="22">
        <v>3403797</v>
      </c>
      <c r="H3" s="19"/>
      <c r="I3" s="19"/>
      <c r="J3" s="19"/>
      <c r="K3" s="19"/>
      <c r="L3" s="19"/>
      <c r="M3" s="19"/>
    </row>
    <row r="4" spans="1:13" ht="36" customHeight="1" x14ac:dyDescent="0.35">
      <c r="A4" s="19" t="s">
        <v>7944</v>
      </c>
      <c r="B4" s="19" t="s">
        <v>9917</v>
      </c>
      <c r="C4" s="22">
        <v>97600</v>
      </c>
      <c r="D4" s="22">
        <v>0</v>
      </c>
      <c r="E4" s="22">
        <v>0</v>
      </c>
      <c r="F4" s="22">
        <v>0</v>
      </c>
      <c r="G4" s="22">
        <v>56076</v>
      </c>
      <c r="H4" s="59">
        <v>33</v>
      </c>
      <c r="I4" s="59">
        <v>12</v>
      </c>
      <c r="J4" s="59">
        <v>21</v>
      </c>
      <c r="K4" s="59">
        <v>7</v>
      </c>
      <c r="L4" s="59">
        <v>0</v>
      </c>
      <c r="M4" s="59" t="s">
        <v>3790</v>
      </c>
    </row>
    <row r="5" spans="1:13" ht="36" customHeight="1" x14ac:dyDescent="0.35">
      <c r="A5" s="19" t="s">
        <v>4237</v>
      </c>
      <c r="B5" s="19" t="s">
        <v>3738</v>
      </c>
      <c r="C5" s="22">
        <v>0</v>
      </c>
      <c r="D5" s="22">
        <v>0</v>
      </c>
      <c r="E5" s="22">
        <v>0</v>
      </c>
      <c r="F5" s="22">
        <v>0</v>
      </c>
      <c r="G5" s="22">
        <v>0</v>
      </c>
      <c r="H5" s="59"/>
      <c r="I5" s="59"/>
      <c r="J5" s="59"/>
      <c r="K5" s="59"/>
      <c r="L5" s="59"/>
      <c r="M5" s="59"/>
    </row>
    <row r="6" spans="1:13" ht="36" customHeight="1" x14ac:dyDescent="0.35">
      <c r="A6" s="19" t="s">
        <v>8345</v>
      </c>
      <c r="B6" s="19" t="s">
        <v>8997</v>
      </c>
      <c r="C6" s="22">
        <v>1721159.17</v>
      </c>
      <c r="D6" s="22">
        <v>0</v>
      </c>
      <c r="E6" s="22">
        <v>30329</v>
      </c>
      <c r="F6" s="22">
        <v>0</v>
      </c>
      <c r="G6" s="22">
        <v>1661968</v>
      </c>
      <c r="H6" s="59"/>
      <c r="I6" s="59"/>
      <c r="J6" s="59"/>
      <c r="K6" s="59"/>
      <c r="L6" s="59"/>
      <c r="M6" s="59"/>
    </row>
    <row r="7" spans="1:13" ht="36" customHeight="1" x14ac:dyDescent="0.35">
      <c r="A7" s="19" t="s">
        <v>3103</v>
      </c>
      <c r="B7" s="19" t="s">
        <v>4019</v>
      </c>
      <c r="C7" s="22">
        <v>706924707.45000005</v>
      </c>
      <c r="D7" s="22">
        <v>102504082515</v>
      </c>
      <c r="E7" s="22">
        <v>181941.9</v>
      </c>
      <c r="F7" s="22">
        <v>26381575.5</v>
      </c>
      <c r="G7" s="22">
        <v>749172880.39999998</v>
      </c>
      <c r="H7" s="59"/>
      <c r="I7" s="59"/>
      <c r="J7" s="59"/>
      <c r="K7" s="59"/>
      <c r="L7" s="59"/>
      <c r="M7" s="59"/>
    </row>
    <row r="8" spans="1:13" ht="36" customHeight="1" x14ac:dyDescent="0.35">
      <c r="A8" s="19" t="s">
        <v>4243</v>
      </c>
      <c r="B8" s="19" t="s">
        <v>2118</v>
      </c>
      <c r="C8" s="22">
        <v>7692686</v>
      </c>
      <c r="D8" s="22">
        <v>0</v>
      </c>
      <c r="E8" s="22">
        <v>238415</v>
      </c>
      <c r="F8" s="22">
        <v>0</v>
      </c>
      <c r="G8" s="22">
        <v>6224046</v>
      </c>
      <c r="H8" s="59"/>
      <c r="I8" s="59"/>
      <c r="J8" s="59"/>
      <c r="K8" s="59"/>
      <c r="L8" s="59"/>
      <c r="M8" s="59"/>
    </row>
    <row r="9" spans="1:13" ht="36" customHeight="1" x14ac:dyDescent="0.35">
      <c r="A9" s="19" t="s">
        <v>9265</v>
      </c>
      <c r="B9" s="19" t="s">
        <v>1411</v>
      </c>
      <c r="C9" s="22">
        <v>917121</v>
      </c>
      <c r="D9" s="22">
        <v>0</v>
      </c>
      <c r="E9" s="22">
        <v>513500</v>
      </c>
      <c r="F9" s="22">
        <v>0</v>
      </c>
      <c r="G9" s="22">
        <v>1231851</v>
      </c>
      <c r="H9" s="59"/>
      <c r="I9" s="59"/>
      <c r="J9" s="59"/>
      <c r="K9" s="59"/>
      <c r="L9" s="59"/>
      <c r="M9" s="59"/>
    </row>
    <row r="10" spans="1:13" ht="36" customHeight="1" x14ac:dyDescent="0.35">
      <c r="A10" s="19" t="s">
        <v>787</v>
      </c>
      <c r="B10" s="19" t="s">
        <v>785</v>
      </c>
      <c r="C10" s="22">
        <v>1008298</v>
      </c>
      <c r="D10" s="22">
        <v>0</v>
      </c>
      <c r="E10" s="22">
        <v>42400</v>
      </c>
      <c r="F10" s="22">
        <v>0</v>
      </c>
      <c r="G10" s="22">
        <v>-1399247</v>
      </c>
      <c r="H10" s="59"/>
      <c r="I10" s="59"/>
      <c r="J10" s="59"/>
      <c r="K10" s="59"/>
      <c r="L10" s="59"/>
      <c r="M10" s="59"/>
    </row>
    <row r="11" spans="1:13" ht="36" customHeight="1" x14ac:dyDescent="0.35">
      <c r="A11" s="19" t="s">
        <v>7955</v>
      </c>
      <c r="B11" s="19" t="s">
        <v>4556</v>
      </c>
      <c r="C11" s="22">
        <v>7357539</v>
      </c>
      <c r="D11" s="22">
        <v>0</v>
      </c>
      <c r="E11" s="22">
        <v>1088141</v>
      </c>
      <c r="F11" s="22">
        <v>0</v>
      </c>
      <c r="G11" s="22">
        <v>6398957</v>
      </c>
      <c r="H11" s="59"/>
      <c r="I11" s="59"/>
      <c r="J11" s="59"/>
      <c r="K11" s="59"/>
      <c r="L11" s="59"/>
      <c r="M11" s="59"/>
    </row>
    <row r="12" spans="1:13" ht="36" customHeight="1" x14ac:dyDescent="0.35">
      <c r="A12" s="19" t="s">
        <v>8633</v>
      </c>
      <c r="B12" s="19" t="s">
        <v>4218</v>
      </c>
      <c r="C12" s="22">
        <v>1688502</v>
      </c>
      <c r="D12" s="22">
        <v>0</v>
      </c>
      <c r="E12" s="22">
        <v>847062</v>
      </c>
      <c r="F12" s="22">
        <v>0</v>
      </c>
      <c r="G12" s="22">
        <v>1283025</v>
      </c>
      <c r="H12" s="59"/>
      <c r="I12" s="59"/>
      <c r="J12" s="59"/>
      <c r="K12" s="59"/>
      <c r="L12" s="59"/>
      <c r="M12" s="59"/>
    </row>
    <row r="13" spans="1:13" ht="36" customHeight="1" x14ac:dyDescent="0.35">
      <c r="A13" s="19" t="s">
        <v>8482</v>
      </c>
      <c r="B13" s="19" t="s">
        <v>1612</v>
      </c>
      <c r="C13" s="22">
        <v>0</v>
      </c>
      <c r="D13" s="22">
        <v>0</v>
      </c>
      <c r="E13" s="22">
        <v>0</v>
      </c>
      <c r="F13" s="22">
        <v>0</v>
      </c>
      <c r="G13" s="22">
        <v>0</v>
      </c>
      <c r="H13" s="59"/>
      <c r="I13" s="59"/>
      <c r="J13" s="59"/>
      <c r="K13" s="59"/>
      <c r="L13" s="59"/>
      <c r="M13" s="59"/>
    </row>
    <row r="14" spans="1:13" ht="36" customHeight="1" x14ac:dyDescent="0.35">
      <c r="A14" s="19" t="s">
        <v>7960</v>
      </c>
      <c r="B14" s="19" t="s">
        <v>4565</v>
      </c>
      <c r="C14" s="22">
        <v>32017258</v>
      </c>
      <c r="D14" s="22">
        <v>0</v>
      </c>
      <c r="E14" s="22">
        <v>26658864</v>
      </c>
      <c r="F14" s="22">
        <v>0</v>
      </c>
      <c r="G14" s="22">
        <v>33682546</v>
      </c>
      <c r="H14" s="59"/>
      <c r="I14" s="59"/>
      <c r="J14" s="59"/>
      <c r="K14" s="59"/>
      <c r="L14" s="59"/>
      <c r="M14" s="59"/>
    </row>
    <row r="15" spans="1:13" ht="36" customHeight="1" x14ac:dyDescent="0.35">
      <c r="A15" s="19" t="s">
        <v>8483</v>
      </c>
      <c r="B15" s="19" t="s">
        <v>2143</v>
      </c>
      <c r="C15" s="22">
        <v>7466362</v>
      </c>
      <c r="D15" s="22">
        <v>0</v>
      </c>
      <c r="E15" s="22">
        <v>0</v>
      </c>
      <c r="F15" s="22">
        <v>0</v>
      </c>
      <c r="G15" s="22">
        <v>6003573</v>
      </c>
      <c r="H15" s="59"/>
      <c r="I15" s="59"/>
      <c r="J15" s="59"/>
      <c r="K15" s="59"/>
      <c r="L15" s="59"/>
      <c r="M15" s="59"/>
    </row>
    <row r="16" spans="1:13" ht="36" customHeight="1" x14ac:dyDescent="0.35">
      <c r="A16" s="19" t="s">
        <v>302</v>
      </c>
      <c r="B16" s="19" t="s">
        <v>300</v>
      </c>
      <c r="C16" s="22">
        <v>14254027</v>
      </c>
      <c r="D16" s="22">
        <v>0</v>
      </c>
      <c r="E16" s="22">
        <v>928485</v>
      </c>
      <c r="F16" s="22">
        <v>0</v>
      </c>
      <c r="G16" s="22">
        <v>15956161</v>
      </c>
      <c r="H16" s="59"/>
      <c r="I16" s="59"/>
      <c r="J16" s="59"/>
      <c r="K16" s="59"/>
      <c r="L16" s="59"/>
      <c r="M16" s="59"/>
    </row>
    <row r="17" spans="1:13" ht="36" customHeight="1" x14ac:dyDescent="0.35">
      <c r="A17" s="19" t="s">
        <v>4269</v>
      </c>
      <c r="B17" s="19" t="s">
        <v>4025</v>
      </c>
      <c r="C17" s="22">
        <v>166045248</v>
      </c>
      <c r="D17" s="22">
        <v>0</v>
      </c>
      <c r="E17" s="22">
        <v>21766299</v>
      </c>
      <c r="F17" s="22">
        <v>0</v>
      </c>
      <c r="G17" s="22">
        <v>238229902</v>
      </c>
      <c r="H17" s="59"/>
      <c r="I17" s="59"/>
      <c r="J17" s="59"/>
      <c r="K17" s="59"/>
      <c r="L17" s="59"/>
      <c r="M17" s="59"/>
    </row>
    <row r="18" spans="1:13" ht="36" customHeight="1" x14ac:dyDescent="0.35">
      <c r="A18" s="19" t="s">
        <v>7968</v>
      </c>
      <c r="B18" s="19" t="s">
        <v>4225</v>
      </c>
      <c r="C18" s="23">
        <v>12827478</v>
      </c>
      <c r="D18" s="23">
        <v>0</v>
      </c>
      <c r="E18" s="23">
        <v>170828</v>
      </c>
      <c r="F18" s="23">
        <v>0</v>
      </c>
      <c r="G18" s="23">
        <v>-9052261</v>
      </c>
      <c r="H18" s="59"/>
      <c r="I18" s="59"/>
      <c r="J18" s="59"/>
      <c r="K18" s="59"/>
      <c r="L18" s="59"/>
      <c r="M18" s="59"/>
    </row>
    <row r="19" spans="1:13" ht="36" customHeight="1" x14ac:dyDescent="0.35">
      <c r="A19" s="19" t="s">
        <v>4270</v>
      </c>
      <c r="B19" s="19" t="s">
        <v>3745</v>
      </c>
      <c r="C19" s="22">
        <v>43512</v>
      </c>
      <c r="D19" s="22">
        <v>0</v>
      </c>
      <c r="E19" s="22">
        <v>0</v>
      </c>
      <c r="F19" s="22">
        <v>0</v>
      </c>
      <c r="G19" s="22">
        <v>36900</v>
      </c>
      <c r="H19" s="59"/>
      <c r="I19" s="59"/>
      <c r="J19" s="59"/>
      <c r="K19" s="59"/>
      <c r="L19" s="59"/>
      <c r="M19" s="59"/>
    </row>
    <row r="20" spans="1:13" ht="36" customHeight="1" x14ac:dyDescent="0.35">
      <c r="A20" s="19" t="s">
        <v>4271</v>
      </c>
      <c r="B20" s="19" t="s">
        <v>3823</v>
      </c>
      <c r="C20" s="22">
        <v>42070586</v>
      </c>
      <c r="D20" s="22">
        <v>0</v>
      </c>
      <c r="E20" s="22">
        <v>2771107</v>
      </c>
      <c r="F20" s="22">
        <v>0</v>
      </c>
      <c r="G20" s="22">
        <v>31604717</v>
      </c>
      <c r="H20" s="59"/>
      <c r="I20" s="59"/>
      <c r="J20" s="59"/>
      <c r="K20" s="59"/>
      <c r="L20" s="59"/>
      <c r="M20" s="59"/>
    </row>
    <row r="21" spans="1:13" ht="36" customHeight="1" x14ac:dyDescent="0.35">
      <c r="A21" s="19" t="s">
        <v>1641</v>
      </c>
      <c r="B21" s="19" t="s">
        <v>8550</v>
      </c>
      <c r="C21" s="22">
        <v>0</v>
      </c>
      <c r="D21" s="22">
        <v>0</v>
      </c>
      <c r="E21" s="22">
        <v>0</v>
      </c>
      <c r="F21" s="22">
        <v>0</v>
      </c>
      <c r="G21" s="22">
        <v>0</v>
      </c>
      <c r="H21" s="59"/>
      <c r="I21" s="59"/>
      <c r="J21" s="59"/>
      <c r="K21" s="59"/>
      <c r="L21" s="59"/>
      <c r="M21" s="59"/>
    </row>
    <row r="22" spans="1:13" ht="36" customHeight="1" x14ac:dyDescent="0.35">
      <c r="A22" s="19" t="s">
        <v>10163</v>
      </c>
      <c r="B22" s="19" t="s">
        <v>3818</v>
      </c>
      <c r="C22" s="22">
        <v>15672889.560000001</v>
      </c>
      <c r="D22" s="22">
        <v>0</v>
      </c>
      <c r="E22" s="22">
        <v>21161202.739999998</v>
      </c>
      <c r="F22" s="22">
        <v>0</v>
      </c>
      <c r="G22" s="22">
        <v>2731522.57</v>
      </c>
      <c r="H22" s="59">
        <v>5</v>
      </c>
      <c r="I22" s="59">
        <v>1</v>
      </c>
      <c r="J22" s="59">
        <v>4</v>
      </c>
      <c r="K22" s="59">
        <v>6</v>
      </c>
      <c r="L22" s="59">
        <v>0</v>
      </c>
      <c r="M22" s="59" t="s">
        <v>8222</v>
      </c>
    </row>
    <row r="23" spans="1:13" ht="36" customHeight="1" x14ac:dyDescent="0.35">
      <c r="A23" s="19" t="s">
        <v>4277</v>
      </c>
      <c r="B23" s="19" t="s">
        <v>8304</v>
      </c>
      <c r="C23" s="22">
        <v>4039250</v>
      </c>
      <c r="D23" s="22">
        <v>0</v>
      </c>
      <c r="E23" s="22">
        <v>1339674</v>
      </c>
      <c r="F23" s="22">
        <v>0</v>
      </c>
      <c r="G23" s="22">
        <v>2282723</v>
      </c>
      <c r="H23" s="59"/>
      <c r="I23" s="59"/>
      <c r="J23" s="59"/>
      <c r="K23" s="59"/>
      <c r="L23" s="59"/>
      <c r="M23" s="59"/>
    </row>
    <row r="24" spans="1:13" ht="36" customHeight="1" x14ac:dyDescent="0.35">
      <c r="A24" s="19" t="s">
        <v>4279</v>
      </c>
      <c r="B24" s="19" t="s">
        <v>8618</v>
      </c>
      <c r="C24" s="22">
        <v>0</v>
      </c>
      <c r="D24" s="22">
        <v>0</v>
      </c>
      <c r="E24" s="22">
        <v>0</v>
      </c>
      <c r="F24" s="22">
        <v>0</v>
      </c>
      <c r="G24" s="22">
        <v>0</v>
      </c>
      <c r="H24" s="59"/>
      <c r="I24" s="59"/>
      <c r="J24" s="59"/>
      <c r="K24" s="59"/>
      <c r="L24" s="59"/>
      <c r="M24" s="59"/>
    </row>
    <row r="25" spans="1:13" ht="36" customHeight="1" x14ac:dyDescent="0.35">
      <c r="A25" s="19" t="s">
        <v>7984</v>
      </c>
      <c r="B25" s="19" t="s">
        <v>3662</v>
      </c>
      <c r="C25" s="22">
        <v>50000</v>
      </c>
      <c r="D25" s="22">
        <v>0</v>
      </c>
      <c r="E25" s="22">
        <v>0</v>
      </c>
      <c r="F25" s="22">
        <v>0</v>
      </c>
      <c r="G25" s="22">
        <v>12800</v>
      </c>
      <c r="H25" s="59"/>
      <c r="I25" s="59"/>
      <c r="J25" s="59"/>
      <c r="K25" s="59"/>
      <c r="L25" s="59"/>
      <c r="M25" s="59"/>
    </row>
    <row r="26" spans="1:13" ht="36" customHeight="1" x14ac:dyDescent="0.35">
      <c r="A26" s="19" t="s">
        <v>4283</v>
      </c>
      <c r="B26" s="19" t="s">
        <v>2359</v>
      </c>
      <c r="C26" s="22">
        <v>7184788</v>
      </c>
      <c r="D26" s="22">
        <v>0</v>
      </c>
      <c r="E26" s="22">
        <v>2486281</v>
      </c>
      <c r="F26" s="22">
        <v>0</v>
      </c>
      <c r="G26" s="22">
        <v>4316583</v>
      </c>
      <c r="H26" s="59"/>
      <c r="I26" s="59"/>
      <c r="J26" s="59"/>
      <c r="K26" s="59"/>
      <c r="L26" s="59"/>
      <c r="M26" s="59"/>
    </row>
    <row r="27" spans="1:13" ht="36" customHeight="1" x14ac:dyDescent="0.35">
      <c r="A27" s="19" t="s">
        <v>1319</v>
      </c>
      <c r="B27" s="19" t="s">
        <v>8961</v>
      </c>
      <c r="C27" s="22">
        <v>71200</v>
      </c>
      <c r="D27" s="22">
        <v>0</v>
      </c>
      <c r="E27" s="22">
        <v>46200</v>
      </c>
      <c r="F27" s="22">
        <v>0</v>
      </c>
      <c r="G27" s="22">
        <v>46200</v>
      </c>
      <c r="H27" s="59">
        <v>2</v>
      </c>
      <c r="I27" s="59">
        <v>1</v>
      </c>
      <c r="J27" s="59">
        <v>1</v>
      </c>
      <c r="K27" s="59">
        <v>0</v>
      </c>
      <c r="L27" s="59">
        <v>0</v>
      </c>
      <c r="M27" s="59" t="s">
        <v>3790</v>
      </c>
    </row>
    <row r="28" spans="1:13" ht="36" customHeight="1" x14ac:dyDescent="0.35">
      <c r="A28" s="19" t="s">
        <v>3203</v>
      </c>
      <c r="B28" s="19" t="s">
        <v>10136</v>
      </c>
      <c r="C28" s="22">
        <v>1000027</v>
      </c>
      <c r="D28" s="22">
        <v>0</v>
      </c>
      <c r="E28" s="22">
        <v>133091</v>
      </c>
      <c r="F28" s="22">
        <v>0</v>
      </c>
      <c r="G28" s="22">
        <v>-983871</v>
      </c>
      <c r="H28" s="59">
        <v>35</v>
      </c>
      <c r="I28" s="59">
        <v>13</v>
      </c>
      <c r="J28" s="59">
        <v>22</v>
      </c>
      <c r="K28" s="59">
        <v>0</v>
      </c>
      <c r="L28" s="59">
        <v>1</v>
      </c>
      <c r="M28" s="59" t="s">
        <v>3790</v>
      </c>
    </row>
    <row r="29" spans="1:13" ht="36" customHeight="1" x14ac:dyDescent="0.35">
      <c r="A29" s="19" t="s">
        <v>41</v>
      </c>
      <c r="B29" s="19" t="s">
        <v>8771</v>
      </c>
      <c r="C29" s="22">
        <v>19764148.859999999</v>
      </c>
      <c r="D29" s="22">
        <v>0</v>
      </c>
      <c r="E29" s="22">
        <v>3246312.77</v>
      </c>
      <c r="F29" s="22">
        <v>0</v>
      </c>
      <c r="G29" s="22">
        <v>19128641.699999999</v>
      </c>
      <c r="H29" s="59"/>
      <c r="I29" s="59"/>
      <c r="J29" s="59"/>
      <c r="K29" s="59"/>
      <c r="L29" s="59"/>
      <c r="M29" s="59"/>
    </row>
    <row r="30" spans="1:13" ht="36" customHeight="1" x14ac:dyDescent="0.35">
      <c r="A30" s="19" t="s">
        <v>4293</v>
      </c>
      <c r="B30" s="19" t="s">
        <v>3890</v>
      </c>
      <c r="C30" s="22">
        <v>85760</v>
      </c>
      <c r="D30" s="22">
        <v>0</v>
      </c>
      <c r="E30" s="22">
        <v>85760</v>
      </c>
      <c r="F30" s="22">
        <v>0</v>
      </c>
      <c r="G30" s="22">
        <v>175273</v>
      </c>
      <c r="H30" s="59"/>
      <c r="I30" s="59"/>
      <c r="J30" s="59"/>
      <c r="K30" s="59"/>
      <c r="L30" s="59"/>
      <c r="M30" s="59"/>
    </row>
    <row r="31" spans="1:13" ht="36" customHeight="1" x14ac:dyDescent="0.35">
      <c r="A31" s="19" t="s">
        <v>1444</v>
      </c>
      <c r="B31" s="19" t="s">
        <v>1426</v>
      </c>
      <c r="C31" s="22">
        <v>0</v>
      </c>
      <c r="D31" s="22">
        <v>0</v>
      </c>
      <c r="E31" s="22">
        <v>0</v>
      </c>
      <c r="F31" s="22">
        <v>0</v>
      </c>
      <c r="G31" s="22">
        <v>0</v>
      </c>
      <c r="H31" s="59"/>
      <c r="I31" s="59"/>
      <c r="J31" s="59"/>
      <c r="K31" s="59"/>
      <c r="L31" s="59"/>
      <c r="M31" s="59"/>
    </row>
    <row r="32" spans="1:13" ht="36" customHeight="1" x14ac:dyDescent="0.35">
      <c r="A32" s="19" t="s">
        <v>4936</v>
      </c>
      <c r="B32" s="19" t="s">
        <v>8283</v>
      </c>
      <c r="C32" s="22">
        <v>178637416.03</v>
      </c>
      <c r="D32" s="22">
        <v>0</v>
      </c>
      <c r="E32" s="22">
        <v>267143330.27000001</v>
      </c>
      <c r="F32" s="22">
        <v>0</v>
      </c>
      <c r="G32" s="22">
        <v>317715650.48000002</v>
      </c>
      <c r="H32" s="59"/>
      <c r="I32" s="59"/>
      <c r="J32" s="59"/>
      <c r="K32" s="59"/>
      <c r="L32" s="59"/>
      <c r="M32" s="59"/>
    </row>
    <row r="33" spans="1:13" ht="36" customHeight="1" x14ac:dyDescent="0.35">
      <c r="A33" s="19" t="s">
        <v>4937</v>
      </c>
      <c r="B33" s="19" t="s">
        <v>3681</v>
      </c>
      <c r="C33" s="22">
        <v>60000</v>
      </c>
      <c r="D33" s="22">
        <v>0</v>
      </c>
      <c r="E33" s="22">
        <v>107000</v>
      </c>
      <c r="F33" s="22">
        <v>0</v>
      </c>
      <c r="G33" s="22">
        <v>480000</v>
      </c>
      <c r="H33" s="59"/>
      <c r="I33" s="59"/>
      <c r="J33" s="59"/>
      <c r="K33" s="59"/>
      <c r="L33" s="59"/>
      <c r="M33" s="59"/>
    </row>
    <row r="34" spans="1:13" ht="36" customHeight="1" x14ac:dyDescent="0.35">
      <c r="A34" s="19" t="s">
        <v>9934</v>
      </c>
      <c r="B34" s="19" t="s">
        <v>3947</v>
      </c>
      <c r="C34" s="22">
        <v>543701</v>
      </c>
      <c r="D34" s="22">
        <v>0</v>
      </c>
      <c r="E34" s="22">
        <v>120000</v>
      </c>
      <c r="F34" s="22">
        <v>0</v>
      </c>
      <c r="G34" s="22">
        <v>250640</v>
      </c>
      <c r="H34" s="59">
        <v>20</v>
      </c>
      <c r="I34" s="59">
        <v>4</v>
      </c>
      <c r="J34" s="59">
        <v>16</v>
      </c>
      <c r="K34" s="59">
        <v>20</v>
      </c>
      <c r="L34" s="59">
        <v>1</v>
      </c>
      <c r="M34" s="59" t="s">
        <v>3790</v>
      </c>
    </row>
    <row r="35" spans="1:13" ht="36" customHeight="1" x14ac:dyDescent="0.35">
      <c r="A35" s="19" t="s">
        <v>9745</v>
      </c>
      <c r="B35" s="19" t="s">
        <v>2205</v>
      </c>
      <c r="C35" s="22">
        <v>0</v>
      </c>
      <c r="D35" s="22">
        <v>0</v>
      </c>
      <c r="E35" s="22">
        <v>0</v>
      </c>
      <c r="F35" s="22">
        <v>0</v>
      </c>
      <c r="G35" s="22">
        <v>0</v>
      </c>
      <c r="H35" s="59"/>
      <c r="I35" s="59"/>
      <c r="J35" s="59"/>
      <c r="K35" s="59"/>
      <c r="L35" s="59"/>
      <c r="M35" s="59"/>
    </row>
    <row r="36" spans="1:13" ht="36" customHeight="1" x14ac:dyDescent="0.35">
      <c r="A36" s="19" t="s">
        <v>4305</v>
      </c>
      <c r="B36" s="19" t="s">
        <v>3701</v>
      </c>
      <c r="C36" s="22">
        <v>148348</v>
      </c>
      <c r="D36" s="22">
        <v>0</v>
      </c>
      <c r="E36" s="22">
        <v>0</v>
      </c>
      <c r="F36" s="22">
        <v>0</v>
      </c>
      <c r="G36" s="22">
        <v>110234</v>
      </c>
      <c r="H36" s="59"/>
      <c r="I36" s="59"/>
      <c r="J36" s="59"/>
      <c r="K36" s="59"/>
      <c r="L36" s="59"/>
      <c r="M36" s="59"/>
    </row>
    <row r="37" spans="1:13" ht="36" customHeight="1" x14ac:dyDescent="0.35">
      <c r="A37" s="19" t="s">
        <v>8490</v>
      </c>
      <c r="B37" s="19" t="s">
        <v>166</v>
      </c>
      <c r="C37" s="22">
        <v>0</v>
      </c>
      <c r="D37" s="22">
        <v>0</v>
      </c>
      <c r="E37" s="22">
        <v>0</v>
      </c>
      <c r="F37" s="22">
        <v>0</v>
      </c>
      <c r="G37" s="22">
        <v>50000</v>
      </c>
      <c r="H37" s="59"/>
      <c r="I37" s="59"/>
      <c r="J37" s="59"/>
      <c r="K37" s="59"/>
      <c r="L37" s="59"/>
      <c r="M37" s="59"/>
    </row>
    <row r="38" spans="1:13" ht="36" customHeight="1" x14ac:dyDescent="0.35">
      <c r="A38" s="19" t="s">
        <v>9793</v>
      </c>
      <c r="B38" s="19" t="s">
        <v>93</v>
      </c>
      <c r="C38" s="22">
        <v>1370000</v>
      </c>
      <c r="D38" s="22">
        <v>0</v>
      </c>
      <c r="E38" s="22">
        <v>3010000</v>
      </c>
      <c r="F38" s="22">
        <v>0</v>
      </c>
      <c r="G38" s="22">
        <v>107000</v>
      </c>
      <c r="H38" s="59"/>
      <c r="I38" s="59"/>
      <c r="J38" s="59"/>
      <c r="K38" s="59"/>
      <c r="L38" s="59"/>
      <c r="M38" s="59"/>
    </row>
    <row r="39" spans="1:13" ht="36" customHeight="1" x14ac:dyDescent="0.35">
      <c r="A39" s="19" t="s">
        <v>4312</v>
      </c>
      <c r="B39" s="19" t="s">
        <v>3786</v>
      </c>
      <c r="C39" s="22">
        <v>218700</v>
      </c>
      <c r="D39" s="22">
        <v>0</v>
      </c>
      <c r="E39" s="22">
        <v>125000</v>
      </c>
      <c r="F39" s="22">
        <v>0</v>
      </c>
      <c r="G39" s="22">
        <v>211700</v>
      </c>
      <c r="H39" s="59">
        <v>14</v>
      </c>
      <c r="I39" s="59">
        <v>5</v>
      </c>
      <c r="J39" s="59">
        <v>9</v>
      </c>
      <c r="K39" s="59">
        <v>14</v>
      </c>
      <c r="L39" s="59">
        <v>0</v>
      </c>
      <c r="M39" s="59" t="s">
        <v>3790</v>
      </c>
    </row>
    <row r="40" spans="1:13" ht="36" customHeight="1" x14ac:dyDescent="0.35">
      <c r="A40" s="19" t="s">
        <v>251</v>
      </c>
      <c r="B40" s="20" t="s">
        <v>249</v>
      </c>
      <c r="C40" s="31">
        <v>31497543</v>
      </c>
      <c r="D40" s="31">
        <v>0</v>
      </c>
      <c r="E40" s="31">
        <v>2633164</v>
      </c>
      <c r="F40" s="31">
        <v>0</v>
      </c>
      <c r="G40" s="31">
        <v>29018576</v>
      </c>
      <c r="H40" s="59"/>
      <c r="I40" s="59"/>
      <c r="J40" s="59"/>
      <c r="K40" s="59"/>
      <c r="L40" s="59"/>
      <c r="M40" s="59"/>
    </row>
    <row r="41" spans="1:13" ht="36" customHeight="1" x14ac:dyDescent="0.35">
      <c r="A41" s="19" t="s">
        <v>5035</v>
      </c>
      <c r="B41" s="19" t="s">
        <v>8974</v>
      </c>
      <c r="C41" s="22">
        <v>0</v>
      </c>
      <c r="D41" s="22">
        <v>0</v>
      </c>
      <c r="E41" s="22">
        <v>0</v>
      </c>
      <c r="F41" s="22">
        <v>0</v>
      </c>
      <c r="G41" s="22">
        <v>0</v>
      </c>
      <c r="H41" s="59"/>
      <c r="I41" s="59"/>
      <c r="J41" s="59"/>
      <c r="K41" s="59"/>
      <c r="L41" s="59"/>
      <c r="M41" s="59"/>
    </row>
    <row r="42" spans="1:13" ht="36" customHeight="1" x14ac:dyDescent="0.35">
      <c r="A42" s="19" t="s">
        <v>9782</v>
      </c>
      <c r="B42" s="19" t="s">
        <v>2309</v>
      </c>
      <c r="C42" s="22">
        <v>167000</v>
      </c>
      <c r="D42" s="22">
        <v>0</v>
      </c>
      <c r="E42" s="22">
        <v>167000</v>
      </c>
      <c r="F42" s="22">
        <v>0</v>
      </c>
      <c r="G42" s="22">
        <v>167000</v>
      </c>
      <c r="H42" s="59"/>
      <c r="I42" s="59"/>
      <c r="J42" s="59"/>
      <c r="K42" s="59"/>
      <c r="L42" s="59"/>
      <c r="M42" s="59"/>
    </row>
    <row r="43" spans="1:13" ht="36" customHeight="1" x14ac:dyDescent="0.35">
      <c r="A43" s="19" t="s">
        <v>9766</v>
      </c>
      <c r="B43" s="19" t="s">
        <v>9805</v>
      </c>
      <c r="C43" s="22">
        <v>549000</v>
      </c>
      <c r="D43" s="22">
        <v>0</v>
      </c>
      <c r="E43" s="22">
        <v>549000</v>
      </c>
      <c r="F43" s="22">
        <v>0</v>
      </c>
      <c r="G43" s="22">
        <v>624450</v>
      </c>
      <c r="H43" s="59"/>
      <c r="I43" s="59"/>
      <c r="J43" s="59"/>
      <c r="K43" s="59"/>
      <c r="L43" s="59"/>
      <c r="M43" s="59"/>
    </row>
    <row r="44" spans="1:13" ht="36" customHeight="1" x14ac:dyDescent="0.35">
      <c r="A44" s="19" t="s">
        <v>4327</v>
      </c>
      <c r="B44" s="19" t="s">
        <v>1803</v>
      </c>
      <c r="C44" s="22">
        <v>23736836</v>
      </c>
      <c r="D44" s="22">
        <v>0</v>
      </c>
      <c r="E44" s="22">
        <v>2107414</v>
      </c>
      <c r="F44" s="22">
        <v>0</v>
      </c>
      <c r="G44" s="22">
        <v>18984845</v>
      </c>
      <c r="H44" s="59"/>
      <c r="I44" s="59"/>
      <c r="J44" s="59"/>
      <c r="K44" s="59"/>
      <c r="L44" s="59"/>
      <c r="M44" s="59"/>
    </row>
    <row r="45" spans="1:13" ht="36" customHeight="1" x14ac:dyDescent="0.35">
      <c r="A45" s="19" t="s">
        <v>4328</v>
      </c>
      <c r="B45" s="19" t="s">
        <v>2230</v>
      </c>
      <c r="C45" s="22">
        <v>0</v>
      </c>
      <c r="D45" s="22">
        <v>0</v>
      </c>
      <c r="E45" s="22">
        <v>0</v>
      </c>
      <c r="F45" s="22">
        <v>0</v>
      </c>
      <c r="G45" s="22">
        <v>434546</v>
      </c>
      <c r="H45" s="59"/>
      <c r="I45" s="59"/>
      <c r="J45" s="59"/>
      <c r="K45" s="59"/>
      <c r="L45" s="59"/>
      <c r="M45" s="59"/>
    </row>
    <row r="46" spans="1:13" ht="36" customHeight="1" x14ac:dyDescent="0.35">
      <c r="A46" s="19" t="s">
        <v>9690</v>
      </c>
      <c r="B46" s="19" t="s">
        <v>9688</v>
      </c>
      <c r="C46" s="22">
        <v>80000</v>
      </c>
      <c r="D46" s="22">
        <v>0</v>
      </c>
      <c r="E46" s="22">
        <v>80000</v>
      </c>
      <c r="F46" s="22">
        <v>0</v>
      </c>
      <c r="G46" s="22">
        <v>115000</v>
      </c>
      <c r="H46" s="59"/>
      <c r="I46" s="59"/>
      <c r="J46" s="59"/>
      <c r="K46" s="59"/>
      <c r="L46" s="59"/>
      <c r="M46" s="59"/>
    </row>
    <row r="47" spans="1:13" ht="36" customHeight="1" x14ac:dyDescent="0.35">
      <c r="A47" s="19" t="s">
        <v>4939</v>
      </c>
      <c r="B47" s="19" t="s">
        <v>10085</v>
      </c>
      <c r="C47" s="22">
        <v>725590</v>
      </c>
      <c r="D47" s="22">
        <v>0</v>
      </c>
      <c r="E47" s="22">
        <v>60634</v>
      </c>
      <c r="F47" s="22">
        <v>0</v>
      </c>
      <c r="G47" s="22">
        <v>-736288</v>
      </c>
      <c r="H47" s="59">
        <v>4</v>
      </c>
      <c r="I47" s="59">
        <v>1</v>
      </c>
      <c r="J47" s="59">
        <v>3</v>
      </c>
      <c r="K47" s="59">
        <v>4</v>
      </c>
      <c r="L47" s="59">
        <v>1</v>
      </c>
      <c r="M47" s="59" t="s">
        <v>3790</v>
      </c>
    </row>
    <row r="48" spans="1:13" ht="36" customHeight="1" x14ac:dyDescent="0.35">
      <c r="A48" s="19" t="s">
        <v>4332</v>
      </c>
      <c r="B48" s="19" t="s">
        <v>3677</v>
      </c>
      <c r="C48" s="22">
        <v>0</v>
      </c>
      <c r="D48" s="22">
        <v>0</v>
      </c>
      <c r="E48" s="22">
        <v>19800</v>
      </c>
      <c r="F48" s="22">
        <v>0</v>
      </c>
      <c r="G48" s="22">
        <v>492620</v>
      </c>
      <c r="H48" s="59"/>
      <c r="I48" s="59"/>
      <c r="J48" s="59"/>
      <c r="K48" s="59"/>
      <c r="L48" s="59"/>
      <c r="M48" s="59"/>
    </row>
    <row r="49" spans="1:13" ht="36" customHeight="1" x14ac:dyDescent="0.35">
      <c r="A49" s="19" t="s">
        <v>9885</v>
      </c>
      <c r="B49" s="19" t="s">
        <v>3831</v>
      </c>
      <c r="C49" s="22">
        <v>419389</v>
      </c>
      <c r="D49" s="22">
        <v>0</v>
      </c>
      <c r="E49" s="22">
        <v>313609</v>
      </c>
      <c r="F49" s="22">
        <v>0</v>
      </c>
      <c r="G49" s="22">
        <v>397909</v>
      </c>
      <c r="H49" s="59">
        <v>2</v>
      </c>
      <c r="I49" s="59">
        <v>1</v>
      </c>
      <c r="J49" s="59">
        <v>1</v>
      </c>
      <c r="K49" s="59">
        <v>6</v>
      </c>
      <c r="L49" s="59">
        <v>1</v>
      </c>
      <c r="M49" s="59" t="s">
        <v>3500</v>
      </c>
    </row>
    <row r="50" spans="1:13" ht="36" customHeight="1" x14ac:dyDescent="0.35">
      <c r="A50" s="19" t="s">
        <v>4334</v>
      </c>
      <c r="B50" s="19" t="s">
        <v>4096</v>
      </c>
      <c r="C50" s="22">
        <v>156928541</v>
      </c>
      <c r="D50" s="22">
        <v>0</v>
      </c>
      <c r="E50" s="22">
        <v>67713328</v>
      </c>
      <c r="F50" s="22">
        <v>0</v>
      </c>
      <c r="G50" s="22">
        <v>150377416</v>
      </c>
      <c r="H50" s="59"/>
      <c r="I50" s="59"/>
      <c r="J50" s="59"/>
      <c r="K50" s="59"/>
      <c r="L50" s="59"/>
      <c r="M50" s="59"/>
    </row>
    <row r="51" spans="1:13" ht="36" customHeight="1" x14ac:dyDescent="0.35">
      <c r="A51" s="19" t="s">
        <v>9804</v>
      </c>
      <c r="B51" s="19" t="s">
        <v>2668</v>
      </c>
      <c r="C51" s="22">
        <v>493004</v>
      </c>
      <c r="D51" s="22">
        <v>0</v>
      </c>
      <c r="E51" s="22">
        <v>15000</v>
      </c>
      <c r="F51" s="22">
        <v>0</v>
      </c>
      <c r="G51" s="22">
        <v>392200</v>
      </c>
      <c r="H51" s="59"/>
      <c r="I51" s="59"/>
      <c r="J51" s="59"/>
      <c r="K51" s="59"/>
      <c r="L51" s="59"/>
      <c r="M51" s="59"/>
    </row>
    <row r="52" spans="1:13" ht="36" customHeight="1" x14ac:dyDescent="0.35">
      <c r="A52" s="19" t="s">
        <v>260</v>
      </c>
      <c r="B52" s="19" t="s">
        <v>9882</v>
      </c>
      <c r="C52" s="22">
        <v>5613000</v>
      </c>
      <c r="D52" s="22">
        <v>0</v>
      </c>
      <c r="E52" s="22">
        <v>386000</v>
      </c>
      <c r="F52" s="22">
        <v>0</v>
      </c>
      <c r="G52" s="22">
        <v>4536000</v>
      </c>
      <c r="H52" s="59">
        <v>43</v>
      </c>
      <c r="I52" s="59">
        <v>16</v>
      </c>
      <c r="J52" s="59">
        <v>27</v>
      </c>
      <c r="K52" s="59">
        <v>16</v>
      </c>
      <c r="L52" s="59">
        <v>0</v>
      </c>
      <c r="M52" s="59" t="s">
        <v>8201</v>
      </c>
    </row>
    <row r="53" spans="1:13" ht="36" customHeight="1" x14ac:dyDescent="0.35">
      <c r="A53" s="19" t="s">
        <v>8016</v>
      </c>
      <c r="B53" s="19" t="s">
        <v>4554</v>
      </c>
      <c r="C53" s="22">
        <v>26521253</v>
      </c>
      <c r="D53" s="22">
        <v>0</v>
      </c>
      <c r="E53" s="22">
        <v>0</v>
      </c>
      <c r="F53" s="22">
        <v>0</v>
      </c>
      <c r="G53" s="22">
        <v>27616514</v>
      </c>
      <c r="H53" s="59"/>
      <c r="I53" s="59"/>
      <c r="J53" s="59"/>
      <c r="K53" s="59"/>
      <c r="L53" s="59"/>
      <c r="M53" s="59"/>
    </row>
    <row r="54" spans="1:13" ht="36" customHeight="1" x14ac:dyDescent="0.35">
      <c r="A54" s="19" t="s">
        <v>4345</v>
      </c>
      <c r="B54" s="19" t="s">
        <v>10048</v>
      </c>
      <c r="C54" s="22">
        <v>68000</v>
      </c>
      <c r="D54" s="22">
        <v>0</v>
      </c>
      <c r="E54" s="22">
        <v>12000</v>
      </c>
      <c r="F54" s="22">
        <v>0</v>
      </c>
      <c r="G54" s="22">
        <v>65000</v>
      </c>
      <c r="H54" s="59">
        <v>7</v>
      </c>
      <c r="I54" s="59">
        <v>1</v>
      </c>
      <c r="J54" s="59">
        <v>6</v>
      </c>
      <c r="K54" s="59">
        <v>7</v>
      </c>
      <c r="L54" s="59">
        <v>1</v>
      </c>
      <c r="M54" s="59" t="s">
        <v>3790</v>
      </c>
    </row>
    <row r="55" spans="1:13" ht="36" customHeight="1" x14ac:dyDescent="0.35">
      <c r="A55" s="19" t="s">
        <v>2604</v>
      </c>
      <c r="B55" s="19" t="s">
        <v>3981</v>
      </c>
      <c r="C55" s="22">
        <v>111880</v>
      </c>
      <c r="D55" s="22">
        <v>0</v>
      </c>
      <c r="E55" s="22">
        <v>0</v>
      </c>
      <c r="F55" s="22">
        <v>0</v>
      </c>
      <c r="G55" s="22">
        <v>111880</v>
      </c>
      <c r="H55" s="59"/>
      <c r="I55" s="59"/>
      <c r="J55" s="59"/>
      <c r="K55" s="59"/>
      <c r="L55" s="59"/>
      <c r="M55" s="59"/>
    </row>
    <row r="56" spans="1:13" ht="36" customHeight="1" x14ac:dyDescent="0.35">
      <c r="A56" s="19" t="s">
        <v>1409</v>
      </c>
      <c r="B56" s="19" t="s">
        <v>1407</v>
      </c>
      <c r="C56" s="22">
        <v>15923414</v>
      </c>
      <c r="D56" s="22">
        <v>0</v>
      </c>
      <c r="E56" s="22">
        <v>0</v>
      </c>
      <c r="F56" s="22">
        <v>0</v>
      </c>
      <c r="G56" s="22">
        <v>14607966</v>
      </c>
      <c r="H56" s="59"/>
      <c r="I56" s="59"/>
      <c r="J56" s="59"/>
      <c r="K56" s="59"/>
      <c r="L56" s="59"/>
      <c r="M56" s="59"/>
    </row>
    <row r="57" spans="1:13" ht="36" customHeight="1" x14ac:dyDescent="0.35">
      <c r="A57" s="19" t="s">
        <v>5041</v>
      </c>
      <c r="B57" s="19" t="s">
        <v>2162</v>
      </c>
      <c r="C57" s="22">
        <v>52200</v>
      </c>
      <c r="D57" s="22">
        <v>0</v>
      </c>
      <c r="E57" s="22">
        <v>0</v>
      </c>
      <c r="F57" s="22">
        <v>0</v>
      </c>
      <c r="G57" s="22">
        <v>42000</v>
      </c>
      <c r="H57" s="59"/>
      <c r="I57" s="59"/>
      <c r="J57" s="59"/>
      <c r="K57" s="59"/>
      <c r="L57" s="59"/>
      <c r="M57" s="59"/>
    </row>
    <row r="58" spans="1:13" ht="36" customHeight="1" x14ac:dyDescent="0.35">
      <c r="A58" s="19" t="s">
        <v>4942</v>
      </c>
      <c r="B58" s="19" t="s">
        <v>3697</v>
      </c>
      <c r="C58" s="22">
        <v>0</v>
      </c>
      <c r="D58" s="22">
        <v>0</v>
      </c>
      <c r="E58" s="22">
        <v>0</v>
      </c>
      <c r="F58" s="22">
        <v>0</v>
      </c>
      <c r="G58" s="22">
        <v>0</v>
      </c>
      <c r="H58" s="59"/>
      <c r="I58" s="59"/>
      <c r="J58" s="59"/>
      <c r="K58" s="59"/>
      <c r="L58" s="59"/>
      <c r="M58" s="59"/>
    </row>
    <row r="59" spans="1:13" ht="36" customHeight="1" x14ac:dyDescent="0.35">
      <c r="A59" s="19" t="s">
        <v>8025</v>
      </c>
      <c r="B59" s="19" t="s">
        <v>8546</v>
      </c>
      <c r="C59" s="22">
        <v>2849000</v>
      </c>
      <c r="D59" s="22">
        <v>0</v>
      </c>
      <c r="E59" s="22">
        <v>700000</v>
      </c>
      <c r="F59" s="22">
        <v>0</v>
      </c>
      <c r="G59" s="22">
        <v>2619000</v>
      </c>
      <c r="H59" s="59"/>
      <c r="I59" s="59"/>
      <c r="J59" s="59"/>
      <c r="K59" s="59"/>
      <c r="L59" s="59"/>
      <c r="M59" s="59"/>
    </row>
    <row r="60" spans="1:13" ht="36" customHeight="1" x14ac:dyDescent="0.35">
      <c r="A60" s="19" t="s">
        <v>8361</v>
      </c>
      <c r="B60" s="19" t="s">
        <v>2211</v>
      </c>
      <c r="C60" s="22">
        <v>373000</v>
      </c>
      <c r="D60" s="22">
        <v>0</v>
      </c>
      <c r="E60" s="22">
        <v>0</v>
      </c>
      <c r="F60" s="22">
        <v>0</v>
      </c>
      <c r="G60" s="22">
        <v>330575</v>
      </c>
      <c r="H60" s="59">
        <v>16</v>
      </c>
      <c r="I60" s="59">
        <v>4</v>
      </c>
      <c r="J60" s="59">
        <v>12</v>
      </c>
      <c r="K60" s="59">
        <v>0</v>
      </c>
      <c r="L60" s="59">
        <v>1</v>
      </c>
      <c r="M60" s="59" t="s">
        <v>3790</v>
      </c>
    </row>
    <row r="61" spans="1:13" ht="36" customHeight="1" x14ac:dyDescent="0.35">
      <c r="A61" s="19" t="s">
        <v>4359</v>
      </c>
      <c r="B61" s="19" t="s">
        <v>8223</v>
      </c>
      <c r="C61" s="22">
        <v>0</v>
      </c>
      <c r="D61" s="22">
        <v>0</v>
      </c>
      <c r="E61" s="22">
        <v>0</v>
      </c>
      <c r="F61" s="22">
        <v>0</v>
      </c>
      <c r="G61" s="22">
        <v>11700</v>
      </c>
      <c r="H61" s="59"/>
      <c r="I61" s="59"/>
      <c r="J61" s="59"/>
      <c r="K61" s="59"/>
      <c r="L61" s="59"/>
      <c r="M61" s="59"/>
    </row>
    <row r="62" spans="1:13" ht="36" customHeight="1" x14ac:dyDescent="0.35">
      <c r="A62" s="19" t="s">
        <v>9922</v>
      </c>
      <c r="B62" s="19" t="s">
        <v>2660</v>
      </c>
      <c r="C62" s="22">
        <v>152000</v>
      </c>
      <c r="D62" s="22">
        <v>0</v>
      </c>
      <c r="E62" s="22">
        <v>0</v>
      </c>
      <c r="F62" s="22">
        <v>0</v>
      </c>
      <c r="G62" s="22">
        <v>120629.63</v>
      </c>
      <c r="H62" s="59">
        <v>6</v>
      </c>
      <c r="I62" s="59">
        <v>2</v>
      </c>
      <c r="J62" s="59">
        <v>4</v>
      </c>
      <c r="K62" s="59">
        <v>0</v>
      </c>
      <c r="L62" s="59">
        <v>0</v>
      </c>
      <c r="M62" s="59" t="s">
        <v>3790</v>
      </c>
    </row>
    <row r="63" spans="1:13" ht="36" customHeight="1" x14ac:dyDescent="0.35">
      <c r="A63" s="19" t="s">
        <v>3113</v>
      </c>
      <c r="B63" s="19" t="s">
        <v>1212</v>
      </c>
      <c r="C63" s="22">
        <v>8888119</v>
      </c>
      <c r="D63" s="22">
        <v>0</v>
      </c>
      <c r="E63" s="22">
        <v>3165994</v>
      </c>
      <c r="F63" s="22">
        <v>0</v>
      </c>
      <c r="G63" s="22">
        <v>11447808</v>
      </c>
      <c r="H63" s="59">
        <v>9</v>
      </c>
      <c r="I63" s="59">
        <v>8</v>
      </c>
      <c r="J63" s="59">
        <v>1</v>
      </c>
      <c r="K63" s="59">
        <v>12</v>
      </c>
      <c r="L63" s="59">
        <v>0</v>
      </c>
      <c r="M63" s="59" t="s">
        <v>8201</v>
      </c>
    </row>
    <row r="64" spans="1:13" ht="36" customHeight="1" x14ac:dyDescent="0.35">
      <c r="A64" s="19" t="s">
        <v>1795</v>
      </c>
      <c r="B64" s="19" t="s">
        <v>1787</v>
      </c>
      <c r="C64" s="22">
        <v>320430</v>
      </c>
      <c r="D64" s="22">
        <v>0</v>
      </c>
      <c r="E64" s="22">
        <v>0</v>
      </c>
      <c r="F64" s="22">
        <v>0</v>
      </c>
      <c r="G64" s="22">
        <v>923009</v>
      </c>
      <c r="H64" s="59">
        <v>200</v>
      </c>
      <c r="I64" s="59">
        <v>155</v>
      </c>
      <c r="J64" s="59">
        <v>45</v>
      </c>
      <c r="K64" s="59">
        <v>5</v>
      </c>
      <c r="L64" s="59">
        <v>1</v>
      </c>
      <c r="M64" s="59" t="s">
        <v>3790</v>
      </c>
    </row>
    <row r="65" spans="1:13" ht="36" customHeight="1" x14ac:dyDescent="0.35">
      <c r="A65" s="19" t="s">
        <v>3033</v>
      </c>
      <c r="B65" s="19" t="s">
        <v>2616</v>
      </c>
      <c r="C65" s="22">
        <v>0</v>
      </c>
      <c r="D65" s="22">
        <v>0</v>
      </c>
      <c r="E65" s="22">
        <v>0</v>
      </c>
      <c r="F65" s="22">
        <v>0</v>
      </c>
      <c r="G65" s="22">
        <v>0</v>
      </c>
      <c r="H65" s="59">
        <v>3</v>
      </c>
      <c r="I65" s="59">
        <v>2</v>
      </c>
      <c r="J65" s="59">
        <v>1</v>
      </c>
      <c r="K65" s="59">
        <v>0</v>
      </c>
      <c r="L65" s="59">
        <v>0</v>
      </c>
      <c r="M65" s="59" t="s">
        <v>3790</v>
      </c>
    </row>
    <row r="66" spans="1:13" ht="36" customHeight="1" x14ac:dyDescent="0.35">
      <c r="A66" s="32" t="s">
        <v>8035</v>
      </c>
      <c r="B66" s="32" t="s">
        <v>3718</v>
      </c>
      <c r="C66" s="35">
        <v>612180</v>
      </c>
      <c r="D66" s="35">
        <v>0</v>
      </c>
      <c r="E66" s="35">
        <v>382803</v>
      </c>
      <c r="F66" s="35">
        <v>0</v>
      </c>
      <c r="G66" s="35">
        <v>1708870</v>
      </c>
      <c r="H66" s="63">
        <v>3</v>
      </c>
      <c r="I66" s="63">
        <v>0</v>
      </c>
      <c r="J66" s="63">
        <v>3</v>
      </c>
      <c r="K66" s="63">
        <v>4</v>
      </c>
      <c r="L66" s="63">
        <v>0</v>
      </c>
      <c r="M66" s="63" t="s">
        <v>3500</v>
      </c>
    </row>
    <row r="67" spans="1:13" ht="36" customHeight="1" x14ac:dyDescent="0.35">
      <c r="A67" s="19" t="s">
        <v>4366</v>
      </c>
      <c r="B67" s="19" t="s">
        <v>3649</v>
      </c>
      <c r="C67" s="22">
        <v>499270737</v>
      </c>
      <c r="D67" s="22">
        <v>0</v>
      </c>
      <c r="E67" s="22">
        <v>317987025</v>
      </c>
      <c r="F67" s="22">
        <v>0</v>
      </c>
      <c r="G67" s="22">
        <v>497657490</v>
      </c>
      <c r="H67" s="59">
        <v>9</v>
      </c>
      <c r="I67" s="59">
        <v>4</v>
      </c>
      <c r="J67" s="59">
        <v>5</v>
      </c>
      <c r="K67" s="59">
        <v>0</v>
      </c>
      <c r="L67" s="59">
        <v>3</v>
      </c>
      <c r="M67" s="59" t="s">
        <v>8222</v>
      </c>
    </row>
    <row r="68" spans="1:13" ht="36" customHeight="1" x14ac:dyDescent="0.35">
      <c r="A68" s="19" t="s">
        <v>4368</v>
      </c>
      <c r="B68" s="19" t="s">
        <v>2676</v>
      </c>
      <c r="C68" s="22">
        <v>1444900</v>
      </c>
      <c r="D68" s="22">
        <v>0</v>
      </c>
      <c r="E68" s="22">
        <v>0</v>
      </c>
      <c r="F68" s="22">
        <v>0</v>
      </c>
      <c r="G68" s="22">
        <v>781844</v>
      </c>
      <c r="H68" s="59">
        <v>5</v>
      </c>
      <c r="I68" s="59">
        <v>3</v>
      </c>
      <c r="J68" s="59">
        <v>2</v>
      </c>
      <c r="K68" s="59">
        <v>2</v>
      </c>
      <c r="L68" s="59">
        <v>1</v>
      </c>
      <c r="M68" s="59" t="s">
        <v>3500</v>
      </c>
    </row>
    <row r="69" spans="1:13" ht="36" customHeight="1" x14ac:dyDescent="0.35">
      <c r="A69" s="19" t="s">
        <v>4369</v>
      </c>
      <c r="B69" s="19" t="s">
        <v>8313</v>
      </c>
      <c r="C69" s="22">
        <v>186764</v>
      </c>
      <c r="D69" s="22">
        <v>0</v>
      </c>
      <c r="E69" s="22">
        <v>0</v>
      </c>
      <c r="F69" s="22">
        <v>0</v>
      </c>
      <c r="G69" s="22">
        <v>186764</v>
      </c>
      <c r="H69" s="19">
        <v>30</v>
      </c>
      <c r="I69" s="19">
        <v>10</v>
      </c>
      <c r="J69" s="19">
        <v>20</v>
      </c>
      <c r="K69" s="19" t="s">
        <v>9982</v>
      </c>
      <c r="L69" s="19">
        <v>1</v>
      </c>
      <c r="M69" s="20" t="s">
        <v>3500</v>
      </c>
    </row>
    <row r="70" spans="1:13" ht="35.25" customHeight="1" x14ac:dyDescent="0.35">
      <c r="A70" s="19" t="s">
        <v>4370</v>
      </c>
      <c r="B70" s="19" t="s">
        <v>1576</v>
      </c>
      <c r="C70" s="22">
        <v>0</v>
      </c>
      <c r="D70" s="22">
        <v>0</v>
      </c>
      <c r="E70" s="22">
        <v>0</v>
      </c>
      <c r="F70" s="22">
        <v>0</v>
      </c>
      <c r="G70" s="22">
        <v>0</v>
      </c>
      <c r="H70" s="59">
        <v>2</v>
      </c>
      <c r="I70" s="59">
        <v>0</v>
      </c>
      <c r="J70" s="59">
        <v>2</v>
      </c>
      <c r="K70" s="59">
        <v>2</v>
      </c>
      <c r="L70" s="59">
        <v>1</v>
      </c>
      <c r="M70" s="59" t="s">
        <v>3790</v>
      </c>
    </row>
    <row r="71" spans="1:13" ht="35.25" customHeight="1" x14ac:dyDescent="0.35">
      <c r="A71" s="19" t="s">
        <v>3131</v>
      </c>
      <c r="B71" s="19" t="s">
        <v>8502</v>
      </c>
      <c r="C71" s="22">
        <v>86459387.319999993</v>
      </c>
      <c r="D71" s="22">
        <v>0</v>
      </c>
      <c r="E71" s="22">
        <v>67071642.240000002</v>
      </c>
      <c r="F71" s="22">
        <v>0</v>
      </c>
      <c r="G71" s="22">
        <v>54618388</v>
      </c>
      <c r="H71" s="59"/>
      <c r="I71" s="59"/>
      <c r="J71" s="59"/>
      <c r="K71" s="59"/>
      <c r="L71" s="59"/>
      <c r="M71" s="59"/>
    </row>
    <row r="72" spans="1:13" ht="35.25" customHeight="1" x14ac:dyDescent="0.35">
      <c r="A72" s="19" t="s">
        <v>915</v>
      </c>
      <c r="B72" s="19" t="s">
        <v>913</v>
      </c>
      <c r="C72" s="22">
        <v>21675389</v>
      </c>
      <c r="D72" s="22">
        <v>0</v>
      </c>
      <c r="E72" s="22">
        <v>21675389</v>
      </c>
      <c r="F72" s="22">
        <v>0</v>
      </c>
      <c r="G72" s="22">
        <v>30653384</v>
      </c>
      <c r="H72" s="59">
        <v>7</v>
      </c>
      <c r="I72" s="59">
        <v>2</v>
      </c>
      <c r="J72" s="59">
        <v>5</v>
      </c>
      <c r="K72" s="59">
        <v>25</v>
      </c>
      <c r="L72" s="59">
        <v>2</v>
      </c>
      <c r="M72" s="59" t="s">
        <v>8222</v>
      </c>
    </row>
    <row r="73" spans="1:13" ht="35.25" customHeight="1" x14ac:dyDescent="0.35">
      <c r="A73" s="19" t="s">
        <v>3087</v>
      </c>
      <c r="B73" s="19" t="s">
        <v>1213</v>
      </c>
      <c r="C73" s="22">
        <v>300000</v>
      </c>
      <c r="D73" s="22">
        <v>0</v>
      </c>
      <c r="E73" s="22">
        <v>0</v>
      </c>
      <c r="F73" s="22">
        <v>0</v>
      </c>
      <c r="G73" s="22">
        <v>300000</v>
      </c>
      <c r="H73" s="59">
        <v>8</v>
      </c>
      <c r="I73" s="59">
        <v>3</v>
      </c>
      <c r="J73" s="59">
        <v>5</v>
      </c>
      <c r="K73" s="59">
        <v>0</v>
      </c>
      <c r="L73" s="59">
        <v>0</v>
      </c>
      <c r="M73" s="59" t="s">
        <v>3790</v>
      </c>
    </row>
    <row r="74" spans="1:13" ht="36.75" customHeight="1" x14ac:dyDescent="0.35">
      <c r="A74" s="19" t="s">
        <v>8039</v>
      </c>
      <c r="B74" s="19" t="s">
        <v>10006</v>
      </c>
      <c r="C74" s="22">
        <v>0</v>
      </c>
      <c r="D74" s="22">
        <v>0</v>
      </c>
      <c r="E74" s="22">
        <v>0</v>
      </c>
      <c r="F74" s="22">
        <v>0</v>
      </c>
      <c r="G74" s="22">
        <v>0</v>
      </c>
      <c r="H74" s="19">
        <v>4</v>
      </c>
      <c r="I74" s="19">
        <v>3</v>
      </c>
      <c r="J74" s="19">
        <v>1</v>
      </c>
      <c r="K74" s="19">
        <v>0</v>
      </c>
      <c r="L74" s="19">
        <v>0</v>
      </c>
      <c r="M74" s="19" t="s">
        <v>3790</v>
      </c>
    </row>
    <row r="75" spans="1:13" ht="36.75" customHeight="1" x14ac:dyDescent="0.35">
      <c r="A75" s="19" t="s">
        <v>3100</v>
      </c>
      <c r="B75" s="19" t="s">
        <v>8197</v>
      </c>
      <c r="C75" s="22">
        <v>12500</v>
      </c>
      <c r="D75" s="22">
        <v>0</v>
      </c>
      <c r="E75" s="22">
        <v>0</v>
      </c>
      <c r="F75" s="22">
        <v>0</v>
      </c>
      <c r="G75" s="22">
        <v>1328684</v>
      </c>
      <c r="H75" s="59">
        <v>16</v>
      </c>
      <c r="I75" s="59">
        <v>3</v>
      </c>
      <c r="J75" s="59">
        <v>13</v>
      </c>
      <c r="K75" s="59">
        <v>16</v>
      </c>
      <c r="L75" s="59">
        <v>0</v>
      </c>
      <c r="M75" s="59" t="s">
        <v>3790</v>
      </c>
    </row>
    <row r="76" spans="1:13" ht="36.75" customHeight="1" x14ac:dyDescent="0.35">
      <c r="A76" s="19" t="s">
        <v>193</v>
      </c>
      <c r="B76" s="19" t="s">
        <v>191</v>
      </c>
      <c r="C76" s="22">
        <v>849488</v>
      </c>
      <c r="D76" s="22">
        <v>0</v>
      </c>
      <c r="E76" s="22">
        <v>195000</v>
      </c>
      <c r="F76" s="22">
        <v>0</v>
      </c>
      <c r="G76" s="22">
        <v>142804</v>
      </c>
      <c r="H76" s="59">
        <v>92</v>
      </c>
      <c r="I76" s="59">
        <v>19</v>
      </c>
      <c r="J76" s="59">
        <v>73</v>
      </c>
      <c r="K76" s="59">
        <v>0</v>
      </c>
      <c r="L76" s="59">
        <v>0</v>
      </c>
      <c r="M76" s="59" t="s">
        <v>8201</v>
      </c>
    </row>
    <row r="77" spans="1:13" ht="36.75" customHeight="1" x14ac:dyDescent="0.35">
      <c r="A77" s="19" t="s">
        <v>1593</v>
      </c>
      <c r="B77" s="19" t="s">
        <v>9952</v>
      </c>
      <c r="C77" s="22">
        <v>340246.59</v>
      </c>
      <c r="D77" s="22">
        <v>0</v>
      </c>
      <c r="E77" s="22">
        <v>323940.67</v>
      </c>
      <c r="F77" s="22">
        <v>0</v>
      </c>
      <c r="G77" s="22">
        <v>340246.59</v>
      </c>
      <c r="H77" s="59">
        <v>9</v>
      </c>
      <c r="I77" s="59">
        <v>6</v>
      </c>
      <c r="J77" s="59">
        <v>3</v>
      </c>
      <c r="K77" s="59">
        <v>8</v>
      </c>
      <c r="L77" s="59">
        <v>0</v>
      </c>
      <c r="M77" s="59" t="s">
        <v>3790</v>
      </c>
    </row>
    <row r="78" spans="1:13" ht="36.75" customHeight="1" x14ac:dyDescent="0.35">
      <c r="A78" s="19" t="s">
        <v>3118</v>
      </c>
      <c r="B78" s="19" t="s">
        <v>1774</v>
      </c>
      <c r="C78" s="22">
        <v>6083836.79</v>
      </c>
      <c r="D78" s="22">
        <v>0</v>
      </c>
      <c r="E78" s="22">
        <v>6818803.9500000002</v>
      </c>
      <c r="F78" s="22">
        <v>0</v>
      </c>
      <c r="G78" s="22">
        <v>6818803.9500000002</v>
      </c>
      <c r="H78" s="59">
        <v>3500</v>
      </c>
      <c r="I78" s="59">
        <v>1700</v>
      </c>
      <c r="J78" s="59">
        <v>2300</v>
      </c>
      <c r="K78" s="59">
        <v>0</v>
      </c>
      <c r="L78" s="59">
        <v>42</v>
      </c>
      <c r="M78" s="59" t="s">
        <v>8222</v>
      </c>
    </row>
    <row r="79" spans="1:13" ht="36.75" customHeight="1" x14ac:dyDescent="0.35">
      <c r="A79" s="19" t="s">
        <v>336</v>
      </c>
      <c r="B79" s="19" t="s">
        <v>335</v>
      </c>
      <c r="C79" s="22">
        <v>100406478.75</v>
      </c>
      <c r="D79" s="22">
        <v>0</v>
      </c>
      <c r="E79" s="22">
        <v>70174894.560000002</v>
      </c>
      <c r="F79" s="22">
        <v>0</v>
      </c>
      <c r="G79" s="22">
        <v>85674327</v>
      </c>
      <c r="H79" s="59">
        <v>1434</v>
      </c>
      <c r="I79" s="59">
        <v>430</v>
      </c>
      <c r="J79" s="59">
        <v>1004</v>
      </c>
      <c r="K79" s="59">
        <v>785</v>
      </c>
      <c r="L79" s="59">
        <v>13</v>
      </c>
      <c r="M79" s="59" t="s">
        <v>8222</v>
      </c>
    </row>
    <row r="80" spans="1:13" ht="36.75" customHeight="1" x14ac:dyDescent="0.35">
      <c r="A80" s="19" t="s">
        <v>678</v>
      </c>
      <c r="B80" s="19" t="s">
        <v>8627</v>
      </c>
      <c r="C80" s="22">
        <v>0</v>
      </c>
      <c r="D80" s="22">
        <v>0</v>
      </c>
      <c r="E80" s="22">
        <v>0</v>
      </c>
      <c r="F80" s="22">
        <v>0</v>
      </c>
      <c r="G80" s="22">
        <v>9273870</v>
      </c>
      <c r="H80" s="59"/>
      <c r="I80" s="59"/>
      <c r="J80" s="59"/>
      <c r="K80" s="59"/>
      <c r="L80" s="59"/>
      <c r="M80" s="59"/>
    </row>
    <row r="81" spans="1:13" ht="36.75" customHeight="1" x14ac:dyDescent="0.35">
      <c r="A81" s="19" t="s">
        <v>4381</v>
      </c>
      <c r="B81" s="19" t="s">
        <v>2335</v>
      </c>
      <c r="C81" s="22">
        <v>3258000</v>
      </c>
      <c r="D81" s="22">
        <v>0</v>
      </c>
      <c r="E81" s="22">
        <v>3258000</v>
      </c>
      <c r="F81" s="22">
        <v>0</v>
      </c>
      <c r="G81" s="22">
        <v>3258000</v>
      </c>
      <c r="H81" s="59">
        <v>3</v>
      </c>
      <c r="I81" s="59">
        <v>1</v>
      </c>
      <c r="J81" s="59">
        <v>2</v>
      </c>
      <c r="K81" s="59">
        <v>4</v>
      </c>
      <c r="L81" s="59">
        <v>1</v>
      </c>
      <c r="M81" s="59" t="s">
        <v>3790</v>
      </c>
    </row>
    <row r="82" spans="1:13" ht="36.75" customHeight="1" x14ac:dyDescent="0.35">
      <c r="A82" s="19" t="s">
        <v>757</v>
      </c>
      <c r="B82" s="19" t="s">
        <v>8738</v>
      </c>
      <c r="C82" s="22">
        <v>395500</v>
      </c>
      <c r="D82" s="22">
        <v>0</v>
      </c>
      <c r="E82" s="22">
        <v>140400</v>
      </c>
      <c r="F82" s="22">
        <v>0</v>
      </c>
      <c r="G82" s="22">
        <v>140400</v>
      </c>
      <c r="H82" s="59"/>
      <c r="I82" s="59"/>
      <c r="J82" s="59"/>
      <c r="K82" s="59"/>
      <c r="L82" s="59"/>
      <c r="M82" s="59"/>
    </row>
    <row r="83" spans="1:13" ht="36.75" customHeight="1" x14ac:dyDescent="0.35">
      <c r="A83" s="19" t="s">
        <v>4383</v>
      </c>
      <c r="B83" s="19" t="s">
        <v>4023</v>
      </c>
      <c r="C83" s="22">
        <v>0</v>
      </c>
      <c r="D83" s="22">
        <v>0</v>
      </c>
      <c r="E83" s="22">
        <v>0</v>
      </c>
      <c r="F83" s="22">
        <v>0</v>
      </c>
      <c r="G83" s="22">
        <v>0</v>
      </c>
      <c r="H83" s="59">
        <v>2</v>
      </c>
      <c r="I83" s="59">
        <v>1</v>
      </c>
      <c r="J83" s="59">
        <v>1</v>
      </c>
      <c r="K83" s="59">
        <v>0</v>
      </c>
      <c r="L83" s="59">
        <v>1</v>
      </c>
      <c r="M83" s="59" t="s">
        <v>3790</v>
      </c>
    </row>
    <row r="84" spans="1:13" ht="36.75" customHeight="1" x14ac:dyDescent="0.35">
      <c r="A84" s="19" t="s">
        <v>1490</v>
      </c>
      <c r="B84" s="19" t="s">
        <v>3352</v>
      </c>
      <c r="C84" s="22">
        <v>26831582</v>
      </c>
      <c r="D84" s="22">
        <v>0</v>
      </c>
      <c r="E84" s="22">
        <v>16602603</v>
      </c>
      <c r="F84" s="22">
        <v>0</v>
      </c>
      <c r="G84" s="22">
        <v>27108935</v>
      </c>
      <c r="H84" s="59">
        <v>11</v>
      </c>
      <c r="I84" s="59">
        <v>6</v>
      </c>
      <c r="J84" s="59">
        <v>5</v>
      </c>
      <c r="K84" s="59">
        <v>31</v>
      </c>
      <c r="L84" s="59">
        <v>1</v>
      </c>
      <c r="M84" s="59" t="s">
        <v>8222</v>
      </c>
    </row>
    <row r="85" spans="1:13" ht="36.75" customHeight="1" x14ac:dyDescent="0.35">
      <c r="A85" s="19" t="s">
        <v>53</v>
      </c>
      <c r="B85" s="19" t="s">
        <v>4571</v>
      </c>
      <c r="C85" s="22">
        <v>4646830</v>
      </c>
      <c r="D85" s="22">
        <v>0</v>
      </c>
      <c r="E85" s="22">
        <v>1201430</v>
      </c>
      <c r="F85" s="22">
        <v>0</v>
      </c>
      <c r="G85" s="22">
        <v>4189554</v>
      </c>
      <c r="H85" s="59"/>
      <c r="I85" s="59"/>
      <c r="J85" s="59"/>
      <c r="K85" s="59"/>
      <c r="L85" s="59"/>
      <c r="M85" s="59"/>
    </row>
    <row r="86" spans="1:13" ht="63" customHeight="1" x14ac:dyDescent="0.35">
      <c r="A86" s="19" t="s">
        <v>4949</v>
      </c>
      <c r="B86" s="19" t="s">
        <v>3943</v>
      </c>
      <c r="C86" s="22">
        <v>7964616</v>
      </c>
      <c r="D86" s="22">
        <v>0</v>
      </c>
      <c r="E86" s="22">
        <v>1737000</v>
      </c>
      <c r="F86" s="22">
        <v>0</v>
      </c>
      <c r="G86" s="22">
        <v>6672093</v>
      </c>
      <c r="H86" s="59">
        <v>3</v>
      </c>
      <c r="I86" s="59">
        <v>1</v>
      </c>
      <c r="J86" s="59">
        <v>2</v>
      </c>
      <c r="K86" s="59">
        <v>15</v>
      </c>
      <c r="L86" s="59">
        <v>3</v>
      </c>
      <c r="M86" s="59" t="s">
        <v>8201</v>
      </c>
    </row>
    <row r="87" spans="1:13" ht="15.5" x14ac:dyDescent="0.35">
      <c r="A87" s="19" t="s">
        <v>4388</v>
      </c>
      <c r="B87" s="19" t="s">
        <v>8985</v>
      </c>
      <c r="C87" s="22">
        <v>192600</v>
      </c>
      <c r="D87" s="22">
        <v>0</v>
      </c>
      <c r="E87" s="22">
        <v>80500</v>
      </c>
      <c r="F87" s="22">
        <v>0</v>
      </c>
      <c r="G87" s="22">
        <v>192600</v>
      </c>
      <c r="H87" s="59"/>
      <c r="I87" s="59"/>
      <c r="J87" s="59"/>
      <c r="K87" s="59"/>
      <c r="L87" s="59"/>
      <c r="M87" s="59"/>
    </row>
    <row r="88" spans="1:13" ht="30" customHeight="1" x14ac:dyDescent="0.35">
      <c r="A88" s="19" t="s">
        <v>5062</v>
      </c>
      <c r="B88" s="19" t="s">
        <v>8762</v>
      </c>
      <c r="C88" s="22">
        <v>140000</v>
      </c>
      <c r="D88" s="22">
        <v>0</v>
      </c>
      <c r="E88" s="22">
        <v>140000</v>
      </c>
      <c r="F88" s="22">
        <v>0</v>
      </c>
      <c r="G88" s="22">
        <v>5490</v>
      </c>
      <c r="H88" s="19">
        <v>2</v>
      </c>
      <c r="I88" s="19">
        <v>1</v>
      </c>
      <c r="J88" s="19">
        <v>1</v>
      </c>
      <c r="K88" s="19">
        <v>0</v>
      </c>
      <c r="L88" s="19">
        <v>1</v>
      </c>
      <c r="M88" s="19" t="s">
        <v>3790</v>
      </c>
    </row>
    <row r="89" spans="1:13" ht="15.5" x14ac:dyDescent="0.35">
      <c r="A89" s="19" t="s">
        <v>5063</v>
      </c>
      <c r="B89" s="19" t="s">
        <v>10017</v>
      </c>
      <c r="C89" s="22">
        <v>191000</v>
      </c>
      <c r="D89" s="22">
        <v>0</v>
      </c>
      <c r="E89" s="22">
        <v>0</v>
      </c>
      <c r="F89" s="22">
        <v>0</v>
      </c>
      <c r="G89" s="22">
        <v>481730</v>
      </c>
      <c r="H89" s="59">
        <v>60</v>
      </c>
      <c r="I89" s="59">
        <v>12</v>
      </c>
      <c r="J89" s="59">
        <v>48</v>
      </c>
      <c r="K89" s="59">
        <v>0</v>
      </c>
      <c r="L89" s="59">
        <v>1</v>
      </c>
      <c r="M89" s="59" t="s">
        <v>3790</v>
      </c>
    </row>
    <row r="90" spans="1:13" ht="22.5" customHeight="1" x14ac:dyDescent="0.35">
      <c r="A90" s="19" t="s">
        <v>1570</v>
      </c>
      <c r="B90" s="19" t="s">
        <v>3946</v>
      </c>
      <c r="C90" s="22">
        <v>2067462</v>
      </c>
      <c r="D90" s="22">
        <v>0</v>
      </c>
      <c r="E90" s="22">
        <v>2052262</v>
      </c>
      <c r="F90" s="22">
        <v>0</v>
      </c>
      <c r="G90" s="22">
        <v>2052262</v>
      </c>
      <c r="H90" s="59">
        <v>5</v>
      </c>
      <c r="I90" s="59">
        <v>2</v>
      </c>
      <c r="J90" s="59">
        <v>3</v>
      </c>
      <c r="K90" s="59">
        <v>6</v>
      </c>
      <c r="L90" s="59">
        <v>1</v>
      </c>
      <c r="M90" s="59" t="s">
        <v>3790</v>
      </c>
    </row>
    <row r="91" spans="1:13" ht="25.5" customHeight="1" x14ac:dyDescent="0.35">
      <c r="A91" s="19" t="s">
        <v>1461</v>
      </c>
      <c r="B91" s="19" t="s">
        <v>1450</v>
      </c>
      <c r="C91" s="22">
        <v>5341289</v>
      </c>
      <c r="D91" s="22">
        <v>0</v>
      </c>
      <c r="E91" s="22">
        <v>4572378</v>
      </c>
      <c r="F91" s="22">
        <v>0</v>
      </c>
      <c r="G91" s="22">
        <v>-6798208</v>
      </c>
      <c r="H91" s="59">
        <v>5</v>
      </c>
      <c r="I91" s="59">
        <v>5</v>
      </c>
      <c r="J91" s="59">
        <v>0</v>
      </c>
      <c r="K91" s="59">
        <v>200</v>
      </c>
      <c r="L91" s="59">
        <v>3</v>
      </c>
      <c r="M91" s="59" t="s">
        <v>8201</v>
      </c>
    </row>
    <row r="92" spans="1:13" ht="15.5" x14ac:dyDescent="0.35">
      <c r="A92" s="19" t="s">
        <v>8371</v>
      </c>
      <c r="B92" s="19" t="s">
        <v>3744</v>
      </c>
      <c r="C92" s="22">
        <v>0</v>
      </c>
      <c r="D92" s="22">
        <v>0</v>
      </c>
      <c r="E92" s="22">
        <v>0</v>
      </c>
      <c r="F92" s="22">
        <v>0</v>
      </c>
      <c r="G92" s="22">
        <v>0</v>
      </c>
      <c r="H92" s="59">
        <v>35</v>
      </c>
      <c r="I92" s="59">
        <v>6</v>
      </c>
      <c r="J92" s="59">
        <v>29</v>
      </c>
      <c r="K92" s="59">
        <v>35</v>
      </c>
      <c r="L92" s="59">
        <v>1</v>
      </c>
      <c r="M92" s="59" t="s">
        <v>3790</v>
      </c>
    </row>
    <row r="93" spans="1:13" ht="31" x14ac:dyDescent="0.35">
      <c r="A93" s="19" t="s">
        <v>3216</v>
      </c>
      <c r="B93" s="19" t="s">
        <v>1396</v>
      </c>
      <c r="C93" s="22">
        <v>511998.44</v>
      </c>
      <c r="D93" s="22">
        <v>0</v>
      </c>
      <c r="E93" s="22">
        <v>584253.63</v>
      </c>
      <c r="F93" s="22">
        <v>0</v>
      </c>
      <c r="G93" s="22">
        <v>1485437.68</v>
      </c>
      <c r="H93" s="59">
        <v>58</v>
      </c>
      <c r="I93" s="59" t="s">
        <v>1193</v>
      </c>
      <c r="J93" s="59" t="s">
        <v>1193</v>
      </c>
      <c r="K93" s="59">
        <v>58</v>
      </c>
      <c r="L93" s="59">
        <v>0</v>
      </c>
      <c r="M93" s="59" t="s">
        <v>3790</v>
      </c>
    </row>
    <row r="94" spans="1:13" ht="15.5" x14ac:dyDescent="0.35">
      <c r="A94" s="19" t="s">
        <v>3201</v>
      </c>
      <c r="B94" s="19" t="s">
        <v>8247</v>
      </c>
      <c r="C94" s="22">
        <v>7174230</v>
      </c>
      <c r="D94" s="22">
        <v>0</v>
      </c>
      <c r="E94" s="22">
        <v>1110351</v>
      </c>
      <c r="F94" s="22">
        <v>0</v>
      </c>
      <c r="G94" s="22">
        <v>5632643</v>
      </c>
      <c r="H94" s="59"/>
      <c r="I94" s="59"/>
      <c r="J94" s="59"/>
      <c r="K94" s="59"/>
      <c r="L94" s="59"/>
      <c r="M94" s="59"/>
    </row>
    <row r="95" spans="1:13" ht="21.75" customHeight="1" x14ac:dyDescent="0.35">
      <c r="A95" s="19" t="s">
        <v>9888</v>
      </c>
      <c r="B95" s="19" t="s">
        <v>9887</v>
      </c>
      <c r="C95" s="22">
        <v>800000</v>
      </c>
      <c r="D95" s="22">
        <v>0</v>
      </c>
      <c r="E95" s="22">
        <v>272996</v>
      </c>
      <c r="F95" s="22">
        <v>0</v>
      </c>
      <c r="G95" s="22">
        <v>745044</v>
      </c>
      <c r="H95" s="59">
        <v>13</v>
      </c>
      <c r="I95" s="59">
        <v>1</v>
      </c>
      <c r="J95" s="59">
        <v>12</v>
      </c>
      <c r="K95" s="59">
        <v>9</v>
      </c>
      <c r="L95" s="59">
        <v>2</v>
      </c>
      <c r="M95" s="59" t="s">
        <v>3500</v>
      </c>
    </row>
    <row r="96" spans="1:13" ht="21.75" customHeight="1" x14ac:dyDescent="0.35">
      <c r="A96" s="19" t="s">
        <v>4944</v>
      </c>
      <c r="B96" s="19" t="s">
        <v>4232</v>
      </c>
      <c r="C96" s="22">
        <v>1425800</v>
      </c>
      <c r="D96" s="22">
        <v>0</v>
      </c>
      <c r="E96" s="22">
        <v>275000</v>
      </c>
      <c r="F96" s="22">
        <v>0</v>
      </c>
      <c r="G96" s="22">
        <v>378129</v>
      </c>
      <c r="H96" s="59">
        <v>4</v>
      </c>
      <c r="I96" s="59">
        <v>0</v>
      </c>
      <c r="J96" s="59">
        <v>4</v>
      </c>
      <c r="K96" s="59">
        <v>3</v>
      </c>
      <c r="L96" s="59">
        <v>1</v>
      </c>
      <c r="M96" s="59" t="s">
        <v>3790</v>
      </c>
    </row>
    <row r="97" spans="1:13" ht="15.5" x14ac:dyDescent="0.35">
      <c r="A97" s="19" t="s">
        <v>2117</v>
      </c>
      <c r="B97" s="19" t="s">
        <v>2116</v>
      </c>
      <c r="C97" s="22">
        <v>0</v>
      </c>
      <c r="D97" s="22">
        <v>0</v>
      </c>
      <c r="E97" s="22">
        <v>0</v>
      </c>
      <c r="F97" s="22">
        <v>0</v>
      </c>
      <c r="G97" s="22">
        <v>0</v>
      </c>
      <c r="H97" s="59">
        <v>5</v>
      </c>
      <c r="I97" s="59">
        <v>2</v>
      </c>
      <c r="J97" s="59">
        <v>3</v>
      </c>
      <c r="K97" s="59">
        <v>0</v>
      </c>
      <c r="L97" s="59">
        <v>1</v>
      </c>
      <c r="M97" s="59" t="s">
        <v>3790</v>
      </c>
    </row>
    <row r="98" spans="1:13" ht="29.25" customHeight="1" x14ac:dyDescent="0.35">
      <c r="A98" s="19" t="s">
        <v>2589</v>
      </c>
      <c r="B98" s="19" t="s">
        <v>3755</v>
      </c>
      <c r="C98" s="22">
        <v>75201</v>
      </c>
      <c r="D98" s="22">
        <v>0</v>
      </c>
      <c r="E98" s="22">
        <v>98000</v>
      </c>
      <c r="F98" s="22">
        <v>0</v>
      </c>
      <c r="G98" s="22">
        <v>98000</v>
      </c>
      <c r="H98" s="59">
        <v>7</v>
      </c>
      <c r="I98" s="59">
        <v>2</v>
      </c>
      <c r="J98" s="59">
        <v>5</v>
      </c>
      <c r="K98" s="59">
        <v>15</v>
      </c>
      <c r="L98" s="59">
        <v>0</v>
      </c>
      <c r="M98" s="59" t="s">
        <v>3790</v>
      </c>
    </row>
    <row r="99" spans="1:13" ht="26.25" customHeight="1" x14ac:dyDescent="0.35">
      <c r="A99" s="19" t="s">
        <v>9865</v>
      </c>
      <c r="B99" s="19" t="s">
        <v>8574</v>
      </c>
      <c r="C99" s="22">
        <v>0</v>
      </c>
      <c r="D99" s="22">
        <v>0</v>
      </c>
      <c r="E99" s="22">
        <v>0</v>
      </c>
      <c r="F99" s="22">
        <v>0</v>
      </c>
      <c r="G99" s="22">
        <v>0</v>
      </c>
      <c r="H99" s="59">
        <v>5</v>
      </c>
      <c r="I99" s="59">
        <v>0</v>
      </c>
      <c r="J99" s="59">
        <v>5</v>
      </c>
      <c r="K99" s="59">
        <v>0</v>
      </c>
      <c r="L99" s="59">
        <v>1</v>
      </c>
      <c r="M99" s="59" t="s">
        <v>3790</v>
      </c>
    </row>
    <row r="100" spans="1:13" ht="29.25" customHeight="1" x14ac:dyDescent="0.35">
      <c r="A100" s="19" t="s">
        <v>3023</v>
      </c>
      <c r="B100" s="19" t="s">
        <v>3669</v>
      </c>
      <c r="C100" s="22">
        <v>1621817</v>
      </c>
      <c r="D100" s="22">
        <v>0</v>
      </c>
      <c r="E100" s="22">
        <v>352342</v>
      </c>
      <c r="F100" s="22">
        <v>0</v>
      </c>
      <c r="G100" s="22">
        <v>1173830</v>
      </c>
      <c r="H100" s="59">
        <v>122</v>
      </c>
      <c r="I100" s="59">
        <v>42</v>
      </c>
      <c r="J100" s="59">
        <v>80</v>
      </c>
      <c r="K100" s="59">
        <v>22</v>
      </c>
      <c r="L100" s="59">
        <v>4</v>
      </c>
      <c r="M100" s="59" t="s">
        <v>3790</v>
      </c>
    </row>
    <row r="101" spans="1:13" ht="27.75" customHeight="1" x14ac:dyDescent="0.35">
      <c r="A101" s="19" t="s">
        <v>3179</v>
      </c>
      <c r="B101" s="19" t="s">
        <v>3825</v>
      </c>
      <c r="C101" s="22">
        <v>1283810</v>
      </c>
      <c r="D101" s="22">
        <v>0</v>
      </c>
      <c r="E101" s="22">
        <v>1428705</v>
      </c>
      <c r="F101" s="22">
        <v>0</v>
      </c>
      <c r="G101" s="22">
        <v>1428705</v>
      </c>
      <c r="H101" s="59">
        <v>208</v>
      </c>
      <c r="I101" s="59">
        <v>78</v>
      </c>
      <c r="J101" s="59">
        <v>130</v>
      </c>
      <c r="K101" s="59">
        <v>0</v>
      </c>
      <c r="L101" s="59">
        <v>1</v>
      </c>
      <c r="M101" s="59" t="s">
        <v>3790</v>
      </c>
    </row>
    <row r="102" spans="1:13" ht="31.5" customHeight="1" x14ac:dyDescent="0.35">
      <c r="A102" s="19" t="s">
        <v>10167</v>
      </c>
      <c r="B102" s="19" t="s">
        <v>2361</v>
      </c>
      <c r="C102" s="22">
        <v>60007</v>
      </c>
      <c r="D102" s="22">
        <v>0</v>
      </c>
      <c r="E102" s="22">
        <v>-60000</v>
      </c>
      <c r="F102" s="22">
        <v>0</v>
      </c>
      <c r="G102" s="22">
        <v>-60000</v>
      </c>
      <c r="H102" s="59">
        <v>30</v>
      </c>
      <c r="I102" s="59">
        <v>5</v>
      </c>
      <c r="J102" s="59">
        <v>25</v>
      </c>
      <c r="K102" s="59">
        <v>10</v>
      </c>
      <c r="L102" s="59">
        <v>1</v>
      </c>
      <c r="M102" s="59" t="s">
        <v>3790</v>
      </c>
    </row>
    <row r="103" spans="1:13" ht="15.5" x14ac:dyDescent="0.35">
      <c r="A103" s="19" t="s">
        <v>275</v>
      </c>
      <c r="B103" s="19" t="s">
        <v>3581</v>
      </c>
      <c r="C103" s="22">
        <v>1697523</v>
      </c>
      <c r="D103" s="22">
        <v>0</v>
      </c>
      <c r="E103" s="22">
        <v>1053327</v>
      </c>
      <c r="F103" s="22">
        <v>0</v>
      </c>
      <c r="G103" s="22">
        <v>2098739</v>
      </c>
      <c r="H103" s="59">
        <v>3</v>
      </c>
      <c r="I103" s="59">
        <v>1</v>
      </c>
      <c r="J103" s="59">
        <v>2</v>
      </c>
      <c r="K103" s="59">
        <v>3</v>
      </c>
      <c r="L103" s="59">
        <v>0</v>
      </c>
      <c r="M103" s="59" t="s">
        <v>3790</v>
      </c>
    </row>
    <row r="104" spans="1:13" ht="15.5" x14ac:dyDescent="0.35">
      <c r="A104" s="19" t="s">
        <v>2959</v>
      </c>
      <c r="B104" s="19" t="s">
        <v>1945</v>
      </c>
      <c r="C104" s="22">
        <v>0</v>
      </c>
      <c r="D104" s="22">
        <v>0</v>
      </c>
      <c r="E104" s="22">
        <v>0</v>
      </c>
      <c r="F104" s="22">
        <v>0</v>
      </c>
      <c r="G104" s="22">
        <v>0</v>
      </c>
      <c r="H104" s="59">
        <v>3</v>
      </c>
      <c r="I104" s="59">
        <v>1</v>
      </c>
      <c r="J104" s="59">
        <v>2</v>
      </c>
      <c r="K104" s="59">
        <v>5</v>
      </c>
      <c r="L104" s="59">
        <v>0</v>
      </c>
      <c r="M104" s="59" t="s">
        <v>3790</v>
      </c>
    </row>
    <row r="105" spans="1:13" ht="15.5" x14ac:dyDescent="0.35">
      <c r="A105" s="19" t="s">
        <v>1316</v>
      </c>
      <c r="B105" s="19" t="s">
        <v>8261</v>
      </c>
      <c r="C105" s="22">
        <v>0</v>
      </c>
      <c r="D105" s="22">
        <v>0</v>
      </c>
      <c r="E105" s="22">
        <v>0</v>
      </c>
      <c r="F105" s="22">
        <v>0</v>
      </c>
      <c r="G105" s="22">
        <v>0</v>
      </c>
      <c r="H105" s="59"/>
      <c r="I105" s="59"/>
      <c r="J105" s="59"/>
      <c r="K105" s="59"/>
      <c r="L105" s="59"/>
      <c r="M105" s="59"/>
    </row>
    <row r="106" spans="1:13" ht="30.75" customHeight="1" x14ac:dyDescent="0.35">
      <c r="A106" s="19" t="s">
        <v>2602</v>
      </c>
      <c r="B106" s="19" t="s">
        <v>8791</v>
      </c>
      <c r="C106" s="22">
        <v>2809049</v>
      </c>
      <c r="D106" s="22">
        <v>0</v>
      </c>
      <c r="E106" s="22">
        <v>755214</v>
      </c>
      <c r="F106" s="22">
        <v>0</v>
      </c>
      <c r="G106" s="22">
        <v>949729</v>
      </c>
      <c r="H106" s="59"/>
      <c r="I106" s="59"/>
      <c r="J106" s="59"/>
      <c r="K106" s="59"/>
      <c r="L106" s="59"/>
      <c r="M106" s="59"/>
    </row>
    <row r="107" spans="1:13" ht="15.5" x14ac:dyDescent="0.35">
      <c r="A107" s="19" t="s">
        <v>3129</v>
      </c>
      <c r="B107" s="19" t="s">
        <v>8212</v>
      </c>
      <c r="C107" s="22">
        <v>1126150</v>
      </c>
      <c r="D107" s="22">
        <v>0</v>
      </c>
      <c r="E107" s="22">
        <v>93663</v>
      </c>
      <c r="F107" s="22">
        <v>0</v>
      </c>
      <c r="G107" s="22">
        <v>936436</v>
      </c>
      <c r="H107" s="59"/>
      <c r="I107" s="59"/>
      <c r="J107" s="59"/>
      <c r="K107" s="59"/>
      <c r="L107" s="59"/>
      <c r="M107" s="59"/>
    </row>
    <row r="108" spans="1:13" ht="32.25" customHeight="1" x14ac:dyDescent="0.35">
      <c r="A108" s="19" t="s">
        <v>688</v>
      </c>
      <c r="B108" s="19" t="s">
        <v>9677</v>
      </c>
      <c r="C108" s="22">
        <v>185000</v>
      </c>
      <c r="D108" s="22">
        <v>0</v>
      </c>
      <c r="E108" s="22">
        <v>13867</v>
      </c>
      <c r="F108" s="22">
        <v>0</v>
      </c>
      <c r="G108" s="22">
        <v>158000</v>
      </c>
      <c r="H108" s="59"/>
      <c r="I108" s="59"/>
      <c r="J108" s="59"/>
      <c r="K108" s="59"/>
      <c r="L108" s="59"/>
      <c r="M108" s="59"/>
    </row>
    <row r="109" spans="1:13" ht="15.5" x14ac:dyDescent="0.35">
      <c r="A109" s="19" t="s">
        <v>2961</v>
      </c>
      <c r="B109" s="19" t="s">
        <v>3881</v>
      </c>
      <c r="C109" s="22">
        <v>39861752</v>
      </c>
      <c r="D109" s="22">
        <v>0</v>
      </c>
      <c r="E109" s="22">
        <v>33245321</v>
      </c>
      <c r="F109" s="22">
        <v>0</v>
      </c>
      <c r="G109" s="22">
        <v>16834577</v>
      </c>
      <c r="H109" s="59">
        <v>4</v>
      </c>
      <c r="I109" s="59">
        <v>2</v>
      </c>
      <c r="J109" s="59">
        <v>2</v>
      </c>
      <c r="K109" s="59">
        <v>7</v>
      </c>
      <c r="L109" s="59">
        <v>0</v>
      </c>
      <c r="M109" s="59" t="s">
        <v>8222</v>
      </c>
    </row>
    <row r="110" spans="1:13" ht="15.5" x14ac:dyDescent="0.35">
      <c r="A110" s="19" t="s">
        <v>9881</v>
      </c>
      <c r="B110" s="19" t="s">
        <v>8549</v>
      </c>
      <c r="C110" s="22">
        <v>7876271</v>
      </c>
      <c r="D110" s="22">
        <v>0</v>
      </c>
      <c r="E110" s="22">
        <v>379009</v>
      </c>
      <c r="F110" s="22">
        <v>0</v>
      </c>
      <c r="G110" s="22">
        <v>15666422</v>
      </c>
      <c r="H110" s="59">
        <v>1260</v>
      </c>
      <c r="I110" s="59">
        <v>504</v>
      </c>
      <c r="J110" s="59">
        <v>756</v>
      </c>
      <c r="K110" s="59">
        <v>8</v>
      </c>
      <c r="L110" s="59">
        <v>4</v>
      </c>
      <c r="M110" s="59" t="s">
        <v>8201</v>
      </c>
    </row>
    <row r="111" spans="1:13" ht="15.5" x14ac:dyDescent="0.35">
      <c r="A111" s="19" t="s">
        <v>1004</v>
      </c>
      <c r="B111" s="19" t="s">
        <v>3836</v>
      </c>
      <c r="C111" s="22">
        <v>14298775.810000001</v>
      </c>
      <c r="D111" s="22">
        <v>0</v>
      </c>
      <c r="E111" s="22">
        <v>10915168.220000001</v>
      </c>
      <c r="F111" s="22">
        <v>0</v>
      </c>
      <c r="G111" s="22">
        <v>11876080.109999999</v>
      </c>
      <c r="H111" s="59">
        <v>1</v>
      </c>
      <c r="I111" s="59">
        <v>0</v>
      </c>
      <c r="J111" s="59">
        <v>0</v>
      </c>
      <c r="K111" s="59">
        <v>0</v>
      </c>
      <c r="L111" s="59">
        <v>0</v>
      </c>
      <c r="M111" s="59" t="s">
        <v>8201</v>
      </c>
    </row>
    <row r="112" spans="1:13" ht="15.5" x14ac:dyDescent="0.35">
      <c r="A112" s="19" t="s">
        <v>1489</v>
      </c>
      <c r="B112" s="19" t="s">
        <v>1473</v>
      </c>
      <c r="C112" s="22">
        <v>523000</v>
      </c>
      <c r="D112" s="22">
        <v>0</v>
      </c>
      <c r="E112" s="22">
        <v>438000</v>
      </c>
      <c r="F112" s="22">
        <v>0</v>
      </c>
      <c r="G112" s="22">
        <v>523000</v>
      </c>
      <c r="H112" s="59"/>
      <c r="I112" s="59"/>
      <c r="J112" s="59"/>
      <c r="K112" s="59"/>
      <c r="L112" s="59"/>
      <c r="M112" s="59"/>
    </row>
    <row r="113" spans="1:13" ht="15.5" x14ac:dyDescent="0.35">
      <c r="A113" s="19" t="s">
        <v>319</v>
      </c>
      <c r="B113" s="19" t="s">
        <v>8214</v>
      </c>
      <c r="C113" s="22">
        <v>6214392</v>
      </c>
      <c r="D113" s="22">
        <v>0</v>
      </c>
      <c r="E113" s="22">
        <v>1494757</v>
      </c>
      <c r="F113" s="22">
        <v>0</v>
      </c>
      <c r="G113" s="22">
        <v>10079323</v>
      </c>
      <c r="H113" s="59"/>
      <c r="I113" s="59"/>
      <c r="J113" s="59"/>
      <c r="K113" s="59"/>
      <c r="L113" s="59"/>
      <c r="M113" s="59"/>
    </row>
    <row r="114" spans="1:13" ht="15.5" x14ac:dyDescent="0.35">
      <c r="A114" s="19" t="s">
        <v>973</v>
      </c>
      <c r="B114" s="19" t="s">
        <v>9909</v>
      </c>
      <c r="C114" s="22">
        <v>7545321</v>
      </c>
      <c r="D114" s="22">
        <v>0</v>
      </c>
      <c r="E114" s="22">
        <v>3925661</v>
      </c>
      <c r="F114" s="22">
        <v>0</v>
      </c>
      <c r="G114" s="22">
        <v>3925661</v>
      </c>
      <c r="H114" s="59">
        <v>69</v>
      </c>
      <c r="I114" s="59">
        <v>400</v>
      </c>
      <c r="J114" s="59">
        <v>469</v>
      </c>
      <c r="K114" s="59">
        <v>56</v>
      </c>
      <c r="L114" s="59">
        <v>6</v>
      </c>
      <c r="M114" s="59" t="s">
        <v>8201</v>
      </c>
    </row>
    <row r="115" spans="1:13" ht="30" customHeight="1" x14ac:dyDescent="0.35">
      <c r="A115" s="19" t="s">
        <v>1370</v>
      </c>
      <c r="B115" s="19" t="s">
        <v>8805</v>
      </c>
      <c r="C115" s="22">
        <v>10943824</v>
      </c>
      <c r="D115" s="22">
        <v>0</v>
      </c>
      <c r="E115" s="22">
        <v>917169</v>
      </c>
      <c r="F115" s="22">
        <v>0</v>
      </c>
      <c r="G115" s="22">
        <v>9404033</v>
      </c>
      <c r="H115" s="59"/>
      <c r="I115" s="59"/>
      <c r="J115" s="59"/>
      <c r="K115" s="59"/>
      <c r="L115" s="59"/>
      <c r="M115" s="59"/>
    </row>
    <row r="116" spans="1:13" ht="46.5" x14ac:dyDescent="0.35">
      <c r="A116" s="19" t="s">
        <v>8639</v>
      </c>
      <c r="B116" s="19" t="s">
        <v>8282</v>
      </c>
      <c r="C116" s="22">
        <v>171900</v>
      </c>
      <c r="D116" s="22">
        <v>0</v>
      </c>
      <c r="E116" s="22">
        <v>100000</v>
      </c>
      <c r="F116" s="22">
        <v>0</v>
      </c>
      <c r="G116" s="22">
        <v>220000</v>
      </c>
      <c r="H116" s="59"/>
      <c r="I116" s="59"/>
      <c r="J116" s="59"/>
      <c r="K116" s="59"/>
      <c r="L116" s="59"/>
      <c r="M116" s="59"/>
    </row>
    <row r="117" spans="1:13" ht="15.5" x14ac:dyDescent="0.35">
      <c r="A117" s="19" t="s">
        <v>4962</v>
      </c>
      <c r="B117" s="19" t="s">
        <v>8566</v>
      </c>
      <c r="C117" s="22">
        <v>8304819</v>
      </c>
      <c r="D117" s="22">
        <v>0</v>
      </c>
      <c r="E117" s="22">
        <v>334700</v>
      </c>
      <c r="F117" s="22">
        <v>0</v>
      </c>
      <c r="G117" s="22">
        <v>10805511</v>
      </c>
      <c r="H117" s="59"/>
      <c r="I117" s="59"/>
      <c r="J117" s="59"/>
      <c r="K117" s="59"/>
      <c r="L117" s="59"/>
      <c r="M117" s="59"/>
    </row>
    <row r="118" spans="1:13" ht="31" x14ac:dyDescent="0.35">
      <c r="A118" s="19" t="s">
        <v>825</v>
      </c>
      <c r="B118" s="19" t="s">
        <v>10034</v>
      </c>
      <c r="C118" s="22">
        <v>2385583</v>
      </c>
      <c r="D118" s="22">
        <v>0</v>
      </c>
      <c r="E118" s="22">
        <v>1535000</v>
      </c>
      <c r="F118" s="22">
        <v>0</v>
      </c>
      <c r="G118" s="22">
        <v>1675005</v>
      </c>
      <c r="H118" s="59">
        <v>7</v>
      </c>
      <c r="I118" s="59">
        <v>5</v>
      </c>
      <c r="J118" s="59">
        <v>2</v>
      </c>
      <c r="K118" s="59">
        <v>8</v>
      </c>
      <c r="L118" s="59">
        <v>0</v>
      </c>
      <c r="M118" s="59" t="s">
        <v>3790</v>
      </c>
    </row>
    <row r="119" spans="1:13" ht="36" customHeight="1" x14ac:dyDescent="0.35">
      <c r="A119" s="32" t="s">
        <v>107</v>
      </c>
      <c r="B119" s="32" t="s">
        <v>10109</v>
      </c>
      <c r="C119" s="35">
        <v>333189096</v>
      </c>
      <c r="D119" s="35">
        <v>0</v>
      </c>
      <c r="E119" s="35">
        <v>60814851</v>
      </c>
      <c r="F119" s="35">
        <v>0</v>
      </c>
      <c r="G119" s="35">
        <v>1956590724.3800001</v>
      </c>
      <c r="H119" s="63">
        <v>33</v>
      </c>
      <c r="I119" s="63">
        <v>28</v>
      </c>
      <c r="J119" s="63">
        <v>5</v>
      </c>
      <c r="K119" s="63">
        <v>0</v>
      </c>
      <c r="L119" s="63">
        <v>4</v>
      </c>
      <c r="M119" s="63" t="s">
        <v>8222</v>
      </c>
    </row>
    <row r="120" spans="1:13" ht="53.25" customHeight="1" x14ac:dyDescent="0.35">
      <c r="A120" s="19" t="s">
        <v>8086</v>
      </c>
      <c r="B120" s="20" t="s">
        <v>552</v>
      </c>
      <c r="C120" s="31">
        <v>2333988</v>
      </c>
      <c r="D120" s="31">
        <v>0</v>
      </c>
      <c r="E120" s="31">
        <v>619583</v>
      </c>
      <c r="F120" s="31">
        <v>0</v>
      </c>
      <c r="G120" s="31">
        <v>13061876</v>
      </c>
      <c r="H120" s="59"/>
      <c r="I120" s="59"/>
      <c r="J120" s="59"/>
      <c r="K120" s="59"/>
      <c r="L120" s="59"/>
      <c r="M120" s="59"/>
    </row>
    <row r="121" spans="1:13" ht="43.5" customHeight="1" x14ac:dyDescent="0.35">
      <c r="A121" s="19" t="s">
        <v>870</v>
      </c>
      <c r="B121" s="19" t="s">
        <v>3596</v>
      </c>
      <c r="C121" s="22">
        <v>0</v>
      </c>
      <c r="D121" s="22">
        <v>0</v>
      </c>
      <c r="E121" s="22">
        <v>0</v>
      </c>
      <c r="F121" s="22">
        <v>0</v>
      </c>
      <c r="G121" s="22">
        <v>-120619856</v>
      </c>
      <c r="H121" s="59">
        <v>15</v>
      </c>
      <c r="I121" s="59">
        <v>13</v>
      </c>
      <c r="J121" s="59">
        <v>2</v>
      </c>
      <c r="K121" s="59">
        <v>0</v>
      </c>
      <c r="L121" s="59">
        <v>1</v>
      </c>
      <c r="M121" s="59" t="s">
        <v>3790</v>
      </c>
    </row>
    <row r="122" spans="1:13" ht="40.5" customHeight="1" x14ac:dyDescent="0.35">
      <c r="A122" s="19" t="s">
        <v>2242</v>
      </c>
      <c r="B122" s="19" t="s">
        <v>4190</v>
      </c>
      <c r="C122" s="22">
        <v>17257136</v>
      </c>
      <c r="D122" s="22">
        <v>0</v>
      </c>
      <c r="E122" s="22">
        <v>1739142</v>
      </c>
      <c r="F122" s="22">
        <v>0</v>
      </c>
      <c r="G122" s="22">
        <v>20624286</v>
      </c>
      <c r="H122" s="59"/>
      <c r="I122" s="59"/>
      <c r="J122" s="59"/>
      <c r="K122" s="59"/>
      <c r="L122" s="59"/>
      <c r="M122" s="59"/>
    </row>
    <row r="123" spans="1:13" ht="26.25" customHeight="1" x14ac:dyDescent="0.35">
      <c r="A123" s="19" t="s">
        <v>1639</v>
      </c>
      <c r="B123" s="19" t="s">
        <v>8962</v>
      </c>
      <c r="C123" s="22">
        <v>31395611</v>
      </c>
      <c r="D123" s="22">
        <v>0</v>
      </c>
      <c r="E123" s="22">
        <v>5469924</v>
      </c>
      <c r="F123" s="22">
        <v>0</v>
      </c>
      <c r="G123" s="22">
        <v>36288273</v>
      </c>
      <c r="H123" s="59"/>
      <c r="I123" s="59"/>
      <c r="J123" s="59"/>
      <c r="K123" s="59"/>
      <c r="L123" s="59"/>
      <c r="M123" s="59"/>
    </row>
    <row r="124" spans="1:13" ht="15.5" x14ac:dyDescent="0.35">
      <c r="A124" s="19" t="s">
        <v>2288</v>
      </c>
      <c r="B124" s="19" t="s">
        <v>8291</v>
      </c>
      <c r="C124" s="22">
        <v>0</v>
      </c>
      <c r="D124" s="22">
        <v>0</v>
      </c>
      <c r="E124" s="22">
        <v>0</v>
      </c>
      <c r="F124" s="22">
        <v>0</v>
      </c>
      <c r="G124" s="22">
        <v>5196164</v>
      </c>
      <c r="H124" s="59"/>
      <c r="I124" s="59"/>
      <c r="J124" s="59"/>
      <c r="K124" s="59"/>
      <c r="L124" s="59"/>
      <c r="M124" s="59"/>
    </row>
    <row r="125" spans="1:13" ht="27.75" customHeight="1" x14ac:dyDescent="0.35">
      <c r="A125" s="32" t="s">
        <v>691</v>
      </c>
      <c r="B125" s="32" t="s">
        <v>8660</v>
      </c>
      <c r="C125" s="35">
        <v>288083538</v>
      </c>
      <c r="D125" s="35">
        <v>0</v>
      </c>
      <c r="E125" s="35">
        <v>305265747</v>
      </c>
      <c r="F125" s="35">
        <v>0</v>
      </c>
      <c r="G125" s="35">
        <v>307659592</v>
      </c>
      <c r="H125" s="63"/>
      <c r="I125" s="63"/>
      <c r="J125" s="63"/>
      <c r="K125" s="63"/>
      <c r="L125" s="63"/>
      <c r="M125" s="63"/>
    </row>
    <row r="126" spans="1:13" ht="15.5" x14ac:dyDescent="0.35">
      <c r="A126" s="19" t="s">
        <v>3178</v>
      </c>
      <c r="B126" s="19" t="s">
        <v>3815</v>
      </c>
      <c r="C126" s="22">
        <v>973913</v>
      </c>
      <c r="D126" s="22">
        <v>0</v>
      </c>
      <c r="E126" s="22">
        <v>614327</v>
      </c>
      <c r="F126" s="22">
        <v>0</v>
      </c>
      <c r="G126" s="22">
        <v>614327</v>
      </c>
      <c r="H126" s="59">
        <v>60</v>
      </c>
      <c r="I126" s="59">
        <v>20</v>
      </c>
      <c r="J126" s="59">
        <v>40</v>
      </c>
      <c r="K126" s="59">
        <v>6</v>
      </c>
      <c r="L126" s="59">
        <v>3</v>
      </c>
      <c r="M126" s="59" t="s">
        <v>3790</v>
      </c>
    </row>
    <row r="127" spans="1:13" ht="15.5" x14ac:dyDescent="0.35">
      <c r="A127" s="19" t="s">
        <v>2554</v>
      </c>
      <c r="B127" s="19" t="s">
        <v>8210</v>
      </c>
      <c r="C127" s="22">
        <v>0</v>
      </c>
      <c r="D127" s="22">
        <v>0</v>
      </c>
      <c r="E127" s="22">
        <v>0</v>
      </c>
      <c r="F127" s="22">
        <v>0</v>
      </c>
      <c r="G127" s="22">
        <v>247452</v>
      </c>
      <c r="H127" s="59"/>
      <c r="I127" s="59"/>
      <c r="J127" s="59"/>
      <c r="K127" s="59"/>
      <c r="L127" s="59"/>
      <c r="M127" s="59"/>
    </row>
    <row r="128" spans="1:13" ht="15.5" x14ac:dyDescent="0.35">
      <c r="A128" s="19" t="s">
        <v>4983</v>
      </c>
      <c r="B128" s="19" t="s">
        <v>10073</v>
      </c>
      <c r="C128" s="22">
        <v>709630</v>
      </c>
      <c r="D128" s="22">
        <v>0</v>
      </c>
      <c r="E128" s="22">
        <v>1426252</v>
      </c>
      <c r="F128" s="22">
        <v>0</v>
      </c>
      <c r="G128" s="22">
        <v>162304</v>
      </c>
      <c r="H128" s="59">
        <v>10</v>
      </c>
      <c r="I128" s="59">
        <v>0</v>
      </c>
      <c r="J128" s="59">
        <v>10</v>
      </c>
      <c r="K128" s="59">
        <v>10</v>
      </c>
      <c r="L128" s="59">
        <v>0</v>
      </c>
      <c r="M128" s="59" t="s">
        <v>3790</v>
      </c>
    </row>
    <row r="129" spans="1:13" ht="27.75" customHeight="1" x14ac:dyDescent="0.35">
      <c r="A129" s="19" t="s">
        <v>4986</v>
      </c>
      <c r="B129" s="19" t="s">
        <v>9893</v>
      </c>
      <c r="C129" s="22">
        <v>29177339</v>
      </c>
      <c r="D129" s="22">
        <v>0</v>
      </c>
      <c r="E129" s="22">
        <v>0</v>
      </c>
      <c r="F129" s="22">
        <v>0</v>
      </c>
      <c r="G129" s="22">
        <v>28111913</v>
      </c>
      <c r="H129" s="59">
        <v>5</v>
      </c>
      <c r="I129" s="59">
        <v>4</v>
      </c>
      <c r="J129" s="59">
        <v>1</v>
      </c>
      <c r="K129" s="59">
        <v>8</v>
      </c>
      <c r="L129" s="59">
        <v>0</v>
      </c>
      <c r="M129" s="59" t="s">
        <v>8222</v>
      </c>
    </row>
    <row r="130" spans="1:13" ht="15.5" x14ac:dyDescent="0.35">
      <c r="A130" s="19" t="s">
        <v>3035</v>
      </c>
      <c r="B130" s="19" t="s">
        <v>10004</v>
      </c>
      <c r="C130" s="22">
        <v>351409.04</v>
      </c>
      <c r="D130" s="22">
        <v>0</v>
      </c>
      <c r="E130" s="22">
        <v>0</v>
      </c>
      <c r="F130" s="22">
        <v>0</v>
      </c>
      <c r="G130" s="22">
        <v>351398.71</v>
      </c>
      <c r="H130" s="59">
        <v>5</v>
      </c>
      <c r="I130" s="59">
        <v>0</v>
      </c>
      <c r="J130" s="59">
        <v>5</v>
      </c>
      <c r="K130" s="59">
        <v>9</v>
      </c>
      <c r="L130" s="59">
        <v>1</v>
      </c>
      <c r="M130" s="59" t="s">
        <v>3790</v>
      </c>
    </row>
    <row r="131" spans="1:13" ht="24.75" customHeight="1" x14ac:dyDescent="0.35">
      <c r="A131" s="19" t="s">
        <v>1231</v>
      </c>
      <c r="B131" s="19" t="s">
        <v>9239</v>
      </c>
      <c r="C131" s="22">
        <v>0</v>
      </c>
      <c r="D131" s="22">
        <v>0</v>
      </c>
      <c r="E131" s="22">
        <v>0</v>
      </c>
      <c r="F131" s="22">
        <v>0</v>
      </c>
      <c r="G131" s="22">
        <v>19</v>
      </c>
      <c r="H131" s="59"/>
      <c r="I131" s="59"/>
      <c r="J131" s="59"/>
      <c r="K131" s="59"/>
      <c r="L131" s="59"/>
      <c r="M131" s="59"/>
    </row>
    <row r="132" spans="1:13" ht="15.5" x14ac:dyDescent="0.35">
      <c r="A132" s="19" t="s">
        <v>294</v>
      </c>
      <c r="B132" s="19" t="s">
        <v>8586</v>
      </c>
      <c r="C132" s="22">
        <v>2278611</v>
      </c>
      <c r="D132" s="22">
        <v>0</v>
      </c>
      <c r="E132" s="22">
        <v>0</v>
      </c>
      <c r="F132" s="22">
        <v>0</v>
      </c>
      <c r="G132" s="22">
        <v>1369034</v>
      </c>
      <c r="H132" s="59"/>
      <c r="I132" s="59"/>
      <c r="J132" s="59"/>
      <c r="K132" s="59"/>
      <c r="L132" s="59"/>
      <c r="M132" s="59"/>
    </row>
    <row r="133" spans="1:13" ht="26.25" customHeight="1" x14ac:dyDescent="0.35">
      <c r="A133" s="19" t="s">
        <v>9889</v>
      </c>
      <c r="B133" s="19" t="s">
        <v>3648</v>
      </c>
      <c r="C133" s="22">
        <v>0</v>
      </c>
      <c r="D133" s="22">
        <v>0</v>
      </c>
      <c r="E133" s="22">
        <v>0</v>
      </c>
      <c r="F133" s="22">
        <v>0</v>
      </c>
      <c r="G133" s="22">
        <v>0</v>
      </c>
      <c r="H133" s="59">
        <v>2</v>
      </c>
      <c r="I133" s="59">
        <v>1</v>
      </c>
      <c r="J133" s="59">
        <v>1</v>
      </c>
      <c r="K133" s="59">
        <v>0</v>
      </c>
      <c r="L133" s="59">
        <v>0</v>
      </c>
      <c r="M133" s="59" t="s">
        <v>3500</v>
      </c>
    </row>
    <row r="134" spans="1:13" ht="15.5" x14ac:dyDescent="0.35">
      <c r="A134" s="19" t="s">
        <v>9310</v>
      </c>
      <c r="B134" s="19" t="s">
        <v>8224</v>
      </c>
      <c r="C134" s="22">
        <v>16760285</v>
      </c>
      <c r="D134" s="22">
        <v>0</v>
      </c>
      <c r="E134" s="22">
        <v>1988709</v>
      </c>
      <c r="F134" s="22">
        <v>0</v>
      </c>
      <c r="G134" s="22">
        <v>20147733</v>
      </c>
      <c r="H134" s="59">
        <v>966</v>
      </c>
      <c r="I134" s="59">
        <v>221</v>
      </c>
      <c r="J134" s="59">
        <v>743</v>
      </c>
      <c r="K134" s="59">
        <v>330</v>
      </c>
      <c r="L134" s="59">
        <v>10</v>
      </c>
      <c r="M134" s="59" t="s">
        <v>8222</v>
      </c>
    </row>
    <row r="135" spans="1:13" ht="15.5" x14ac:dyDescent="0.35">
      <c r="A135" s="19" t="s">
        <v>2958</v>
      </c>
      <c r="B135" s="19" t="s">
        <v>3799</v>
      </c>
      <c r="C135" s="22">
        <v>51500</v>
      </c>
      <c r="D135" s="22">
        <v>0</v>
      </c>
      <c r="E135" s="22">
        <v>0</v>
      </c>
      <c r="F135" s="22">
        <v>0</v>
      </c>
      <c r="G135" s="22">
        <v>0</v>
      </c>
      <c r="H135" s="59">
        <v>2</v>
      </c>
      <c r="I135" s="59">
        <v>1</v>
      </c>
      <c r="J135" s="59">
        <v>1</v>
      </c>
      <c r="K135" s="59">
        <v>2</v>
      </c>
      <c r="L135" s="59">
        <v>0</v>
      </c>
      <c r="M135" s="59" t="s">
        <v>3790</v>
      </c>
    </row>
    <row r="136" spans="1:13" ht="15.5" x14ac:dyDescent="0.35">
      <c r="A136" s="19" t="s">
        <v>996</v>
      </c>
      <c r="B136" s="19" t="s">
        <v>10020</v>
      </c>
      <c r="C136" s="22">
        <v>68652</v>
      </c>
      <c r="D136" s="22">
        <v>0</v>
      </c>
      <c r="E136" s="22">
        <v>48652</v>
      </c>
      <c r="F136" s="22">
        <v>0</v>
      </c>
      <c r="G136" s="22">
        <v>68652</v>
      </c>
      <c r="H136" s="59">
        <v>2</v>
      </c>
      <c r="I136" s="59">
        <v>1</v>
      </c>
      <c r="J136" s="59">
        <v>1</v>
      </c>
      <c r="K136" s="59">
        <v>5</v>
      </c>
      <c r="L136" s="59">
        <v>0</v>
      </c>
      <c r="M136" s="59" t="s">
        <v>3790</v>
      </c>
    </row>
    <row r="137" spans="1:13" ht="27" customHeight="1" x14ac:dyDescent="0.35">
      <c r="A137" s="19" t="s">
        <v>3110</v>
      </c>
      <c r="B137" s="19" t="s">
        <v>3580</v>
      </c>
      <c r="C137" s="22">
        <v>3288980.3</v>
      </c>
      <c r="D137" s="22">
        <v>0</v>
      </c>
      <c r="E137" s="22">
        <v>3592845.64</v>
      </c>
      <c r="F137" s="22">
        <v>0</v>
      </c>
      <c r="G137" s="22">
        <v>23804575.510000002</v>
      </c>
      <c r="H137" s="59">
        <v>5</v>
      </c>
      <c r="I137" s="59">
        <v>5</v>
      </c>
      <c r="J137" s="59">
        <v>0</v>
      </c>
      <c r="K137" s="59">
        <v>0</v>
      </c>
      <c r="L137" s="59">
        <v>1</v>
      </c>
      <c r="M137" s="59" t="s">
        <v>3790</v>
      </c>
    </row>
    <row r="138" spans="1:13" ht="27.75" customHeight="1" x14ac:dyDescent="0.35">
      <c r="A138" s="19" t="s">
        <v>3063</v>
      </c>
      <c r="B138" s="19" t="s">
        <v>9084</v>
      </c>
      <c r="C138" s="22">
        <v>24200371</v>
      </c>
      <c r="D138" s="22">
        <v>0</v>
      </c>
      <c r="E138" s="22">
        <v>830437</v>
      </c>
      <c r="F138" s="22">
        <v>0</v>
      </c>
      <c r="G138" s="22">
        <v>28626865</v>
      </c>
      <c r="H138" s="59"/>
      <c r="I138" s="59"/>
      <c r="J138" s="59"/>
      <c r="K138" s="59"/>
      <c r="L138" s="59"/>
      <c r="M138" s="59"/>
    </row>
    <row r="139" spans="1:13" ht="29.25" customHeight="1" x14ac:dyDescent="0.35">
      <c r="A139" s="19" t="s">
        <v>3036</v>
      </c>
      <c r="B139" s="19" t="s">
        <v>8542</v>
      </c>
      <c r="C139" s="22">
        <v>400000</v>
      </c>
      <c r="D139" s="22">
        <v>0</v>
      </c>
      <c r="E139" s="22">
        <v>0</v>
      </c>
      <c r="F139" s="22">
        <v>0</v>
      </c>
      <c r="G139" s="22">
        <v>0</v>
      </c>
      <c r="H139" s="19">
        <v>1</v>
      </c>
      <c r="I139" s="19">
        <v>0</v>
      </c>
      <c r="J139" s="19">
        <v>0</v>
      </c>
      <c r="K139" s="19">
        <v>0</v>
      </c>
      <c r="L139" s="19">
        <v>0</v>
      </c>
      <c r="M139" s="19" t="s">
        <v>3790</v>
      </c>
    </row>
    <row r="140" spans="1:13" ht="15.5" x14ac:dyDescent="0.35">
      <c r="A140" s="19" t="s">
        <v>292</v>
      </c>
      <c r="B140" s="19" t="s">
        <v>8955</v>
      </c>
      <c r="C140" s="22">
        <v>66304498.119999997</v>
      </c>
      <c r="D140" s="22">
        <v>0</v>
      </c>
      <c r="E140" s="22">
        <v>19056794.43</v>
      </c>
      <c r="F140" s="22">
        <v>0</v>
      </c>
      <c r="G140" s="22">
        <v>70133815.819999993</v>
      </c>
      <c r="H140" s="59"/>
      <c r="I140" s="59"/>
      <c r="J140" s="59"/>
      <c r="K140" s="59"/>
      <c r="L140" s="59"/>
      <c r="M140" s="59"/>
    </row>
    <row r="141" spans="1:13" ht="24" customHeight="1" x14ac:dyDescent="0.35">
      <c r="A141" s="19" t="s">
        <v>8427</v>
      </c>
      <c r="B141" s="19" t="s">
        <v>9557</v>
      </c>
      <c r="C141" s="22">
        <v>2013659.85</v>
      </c>
      <c r="D141" s="22">
        <v>0</v>
      </c>
      <c r="E141" s="22">
        <v>1998035</v>
      </c>
      <c r="F141" s="22">
        <v>0</v>
      </c>
      <c r="G141" s="22">
        <v>1998035</v>
      </c>
      <c r="H141" s="59"/>
      <c r="I141" s="59"/>
      <c r="J141" s="59"/>
      <c r="K141" s="59"/>
      <c r="L141" s="59"/>
      <c r="M141" s="59"/>
    </row>
    <row r="142" spans="1:13" ht="15.5" x14ac:dyDescent="0.35">
      <c r="A142" s="19" t="s">
        <v>849</v>
      </c>
      <c r="B142" s="19" t="s">
        <v>9813</v>
      </c>
      <c r="C142" s="22">
        <v>0</v>
      </c>
      <c r="D142" s="22">
        <v>0</v>
      </c>
      <c r="E142" s="22">
        <v>4894349</v>
      </c>
      <c r="F142" s="22">
        <v>0</v>
      </c>
      <c r="G142" s="22">
        <v>5149085</v>
      </c>
      <c r="H142" s="59"/>
      <c r="I142" s="59"/>
      <c r="J142" s="59"/>
      <c r="K142" s="59"/>
      <c r="L142" s="59"/>
      <c r="M142" s="59"/>
    </row>
    <row r="143" spans="1:13" ht="15.5" x14ac:dyDescent="0.35">
      <c r="A143" s="28" t="s">
        <v>8245</v>
      </c>
      <c r="B143" s="28" t="s">
        <v>3992</v>
      </c>
      <c r="C143" s="29">
        <v>0</v>
      </c>
      <c r="D143" s="29">
        <v>0</v>
      </c>
      <c r="E143" s="29">
        <v>257243</v>
      </c>
      <c r="F143" s="29">
        <v>0</v>
      </c>
      <c r="G143" s="29">
        <v>263865</v>
      </c>
      <c r="H143" s="59"/>
      <c r="I143" s="59"/>
      <c r="J143" s="59"/>
      <c r="K143" s="59"/>
      <c r="L143" s="59"/>
      <c r="M143" s="59"/>
    </row>
    <row r="144" spans="1:13" ht="15.5" x14ac:dyDescent="0.35">
      <c r="A144" s="19" t="s">
        <v>3052</v>
      </c>
      <c r="B144" s="19" t="s">
        <v>8768</v>
      </c>
      <c r="C144" s="22">
        <v>2499587</v>
      </c>
      <c r="D144" s="22">
        <v>0</v>
      </c>
      <c r="E144" s="22">
        <v>1526847</v>
      </c>
      <c r="F144" s="22">
        <v>0</v>
      </c>
      <c r="G144" s="22">
        <v>3731847</v>
      </c>
      <c r="H144" s="59"/>
      <c r="I144" s="59"/>
      <c r="J144" s="59"/>
      <c r="K144" s="59"/>
      <c r="L144" s="59"/>
      <c r="M144" s="59"/>
    </row>
    <row r="145" spans="1:13" ht="31.5" customHeight="1" x14ac:dyDescent="0.35">
      <c r="A145" s="19" t="s">
        <v>8454</v>
      </c>
      <c r="B145" s="19" t="s">
        <v>10075</v>
      </c>
      <c r="C145" s="22">
        <v>0</v>
      </c>
      <c r="D145" s="22">
        <v>0</v>
      </c>
      <c r="E145" s="22">
        <v>0</v>
      </c>
      <c r="F145" s="22">
        <v>0</v>
      </c>
      <c r="G145" s="22">
        <v>0</v>
      </c>
      <c r="H145" s="59">
        <v>5</v>
      </c>
      <c r="I145" s="59">
        <v>2</v>
      </c>
      <c r="J145" s="59">
        <v>3</v>
      </c>
      <c r="K145" s="59">
        <v>0</v>
      </c>
      <c r="L145" s="59">
        <v>1</v>
      </c>
      <c r="M145" s="59" t="s">
        <v>3790</v>
      </c>
    </row>
    <row r="146" spans="1:13" ht="33" customHeight="1" x14ac:dyDescent="0.35">
      <c r="A146" s="19" t="s">
        <v>1440</v>
      </c>
      <c r="B146" s="19" t="s">
        <v>9880</v>
      </c>
      <c r="C146" s="37">
        <v>667669</v>
      </c>
      <c r="D146" s="37">
        <v>0</v>
      </c>
      <c r="E146" s="37">
        <v>296047</v>
      </c>
      <c r="F146" s="37">
        <v>0</v>
      </c>
      <c r="G146" s="37">
        <v>323366</v>
      </c>
      <c r="H146" s="59">
        <v>9</v>
      </c>
      <c r="I146" s="59">
        <v>6</v>
      </c>
      <c r="J146" s="59">
        <v>3</v>
      </c>
      <c r="K146" s="59">
        <v>8</v>
      </c>
      <c r="L146" s="59">
        <v>1</v>
      </c>
      <c r="M146" s="59" t="s">
        <v>3790</v>
      </c>
    </row>
    <row r="147" spans="1:13" ht="30" customHeight="1" x14ac:dyDescent="0.35">
      <c r="A147" s="39"/>
      <c r="B147" s="39"/>
      <c r="C147" s="52">
        <f>SUM(C2:C146)</f>
        <v>3223509291.6500001</v>
      </c>
      <c r="D147" s="37">
        <f>SUM(D2:D146)</f>
        <v>102504082515</v>
      </c>
      <c r="E147" s="52">
        <f>SUM(E2:E146)</f>
        <v>1422938842.2700005</v>
      </c>
      <c r="F147" s="37">
        <f>SUM(F2:F146)</f>
        <v>26381575.5</v>
      </c>
      <c r="G147" s="52">
        <f>SUM(G2:G146)</f>
        <v>4926573954.7799997</v>
      </c>
      <c r="H147" s="53"/>
      <c r="I147" s="53"/>
      <c r="J147" s="53"/>
      <c r="K147" s="53"/>
      <c r="L147" s="53"/>
      <c r="M147" s="53"/>
    </row>
  </sheetData>
  <autoFilter ref="A1:A147" xr:uid="{00000000-0009-0000-0000-000018000000}"/>
  <conditionalFormatting sqref="A1">
    <cfRule type="duplicateValues" dxfId="3269" priority="384"/>
    <cfRule type="duplicateValues" dxfId="3268" priority="385"/>
    <cfRule type="duplicateValues" dxfId="3267" priority="386"/>
    <cfRule type="duplicateValues" dxfId="3266" priority="387"/>
  </conditionalFormatting>
  <conditionalFormatting sqref="A3 A22">
    <cfRule type="duplicateValues" dxfId="3265" priority="393"/>
  </conditionalFormatting>
  <conditionalFormatting sqref="A4">
    <cfRule type="duplicateValues" dxfId="3264" priority="122"/>
    <cfRule type="duplicateValues" dxfId="3263" priority="123"/>
    <cfRule type="duplicateValues" dxfId="3262" priority="124"/>
    <cfRule type="duplicateValues" dxfId="3261" priority="125"/>
    <cfRule type="duplicateValues" dxfId="3260" priority="126"/>
  </conditionalFormatting>
  <conditionalFormatting sqref="A5">
    <cfRule type="duplicateValues" dxfId="3259" priority="2"/>
    <cfRule type="duplicateValues" dxfId="3258" priority="3"/>
    <cfRule type="duplicateValues" dxfId="3257" priority="4"/>
    <cfRule type="duplicateValues" dxfId="3256" priority="5"/>
    <cfRule type="duplicateValues" dxfId="3255" priority="6"/>
  </conditionalFormatting>
  <conditionalFormatting sqref="A6">
    <cfRule type="duplicateValues" dxfId="3254" priority="8"/>
    <cfRule type="duplicateValues" dxfId="3253" priority="9"/>
    <cfRule type="duplicateValues" dxfId="3252" priority="10"/>
    <cfRule type="duplicateValues" dxfId="3251" priority="11"/>
    <cfRule type="duplicateValues" dxfId="3250" priority="12"/>
  </conditionalFormatting>
  <conditionalFormatting sqref="A7">
    <cfRule type="duplicateValues" dxfId="3249" priority="14"/>
    <cfRule type="duplicateValues" dxfId="3248" priority="15"/>
    <cfRule type="duplicateValues" dxfId="3247" priority="16"/>
    <cfRule type="duplicateValues" dxfId="3246" priority="17"/>
    <cfRule type="duplicateValues" dxfId="3245" priority="18"/>
  </conditionalFormatting>
  <conditionalFormatting sqref="A8">
    <cfRule type="duplicateValues" dxfId="3244" priority="26"/>
    <cfRule type="duplicateValues" dxfId="3243" priority="27"/>
    <cfRule type="duplicateValues" dxfId="3242" priority="28"/>
    <cfRule type="duplicateValues" dxfId="3241" priority="29"/>
    <cfRule type="duplicateValues" dxfId="3240" priority="30"/>
  </conditionalFormatting>
  <conditionalFormatting sqref="A9">
    <cfRule type="duplicateValues" dxfId="3239" priority="20"/>
    <cfRule type="duplicateValues" dxfId="3238" priority="21"/>
    <cfRule type="duplicateValues" dxfId="3237" priority="22"/>
    <cfRule type="duplicateValues" dxfId="3236" priority="23"/>
    <cfRule type="duplicateValues" dxfId="3235" priority="24"/>
  </conditionalFormatting>
  <conditionalFormatting sqref="A10">
    <cfRule type="duplicateValues" dxfId="3234" priority="44"/>
    <cfRule type="duplicateValues" dxfId="3233" priority="45"/>
    <cfRule type="duplicateValues" dxfId="3232" priority="46"/>
    <cfRule type="duplicateValues" dxfId="3231" priority="47"/>
    <cfRule type="duplicateValues" dxfId="3230" priority="48"/>
  </conditionalFormatting>
  <conditionalFormatting sqref="A11">
    <cfRule type="duplicateValues" dxfId="3229" priority="32"/>
    <cfRule type="duplicateValues" dxfId="3228" priority="33"/>
    <cfRule type="duplicateValues" dxfId="3227" priority="34"/>
    <cfRule type="duplicateValues" dxfId="3226" priority="35"/>
    <cfRule type="duplicateValues" dxfId="3225" priority="36"/>
  </conditionalFormatting>
  <conditionalFormatting sqref="A12">
    <cfRule type="duplicateValues" dxfId="3224" priority="38"/>
    <cfRule type="duplicateValues" dxfId="3223" priority="39"/>
    <cfRule type="duplicateValues" dxfId="3222" priority="40"/>
    <cfRule type="duplicateValues" dxfId="3221" priority="41"/>
    <cfRule type="duplicateValues" dxfId="3220" priority="42"/>
  </conditionalFormatting>
  <conditionalFormatting sqref="A13">
    <cfRule type="duplicateValues" dxfId="3219" priority="50"/>
    <cfRule type="duplicateValues" dxfId="3218" priority="51"/>
    <cfRule type="duplicateValues" dxfId="3217" priority="52"/>
    <cfRule type="duplicateValues" dxfId="3216" priority="53"/>
    <cfRule type="duplicateValues" dxfId="3215" priority="54"/>
  </conditionalFormatting>
  <conditionalFormatting sqref="A14">
    <cfRule type="duplicateValues" dxfId="3214" priority="62"/>
    <cfRule type="duplicateValues" dxfId="3213" priority="63"/>
    <cfRule type="duplicateValues" dxfId="3212" priority="64"/>
    <cfRule type="duplicateValues" dxfId="3211" priority="65"/>
    <cfRule type="duplicateValues" dxfId="3210" priority="66"/>
  </conditionalFormatting>
  <conditionalFormatting sqref="A15">
    <cfRule type="duplicateValues" dxfId="3209" priority="56"/>
    <cfRule type="duplicateValues" dxfId="3208" priority="57"/>
    <cfRule type="duplicateValues" dxfId="3207" priority="58"/>
    <cfRule type="duplicateValues" dxfId="3206" priority="59"/>
    <cfRule type="duplicateValues" dxfId="3205" priority="60"/>
  </conditionalFormatting>
  <conditionalFormatting sqref="A16">
    <cfRule type="duplicateValues" dxfId="3204" priority="68"/>
    <cfRule type="duplicateValues" dxfId="3203" priority="69"/>
    <cfRule type="duplicateValues" dxfId="3202" priority="70"/>
    <cfRule type="duplicateValues" dxfId="3201" priority="71"/>
    <cfRule type="duplicateValues" dxfId="3200" priority="72"/>
  </conditionalFormatting>
  <conditionalFormatting sqref="A17">
    <cfRule type="duplicateValues" dxfId="3199" priority="74"/>
    <cfRule type="duplicateValues" dxfId="3198" priority="75"/>
    <cfRule type="duplicateValues" dxfId="3197" priority="76"/>
    <cfRule type="duplicateValues" dxfId="3196" priority="77"/>
    <cfRule type="duplicateValues" dxfId="3195" priority="78"/>
  </conditionalFormatting>
  <conditionalFormatting sqref="A18">
    <cfRule type="duplicateValues" dxfId="3194" priority="86"/>
    <cfRule type="duplicateValues" dxfId="3193" priority="87"/>
    <cfRule type="duplicateValues" dxfId="3192" priority="88"/>
    <cfRule type="duplicateValues" dxfId="3191" priority="89"/>
    <cfRule type="duplicateValues" dxfId="3190" priority="90"/>
  </conditionalFormatting>
  <conditionalFormatting sqref="A19">
    <cfRule type="duplicateValues" dxfId="3189" priority="80"/>
    <cfRule type="duplicateValues" dxfId="3188" priority="81"/>
    <cfRule type="duplicateValues" dxfId="3187" priority="82"/>
    <cfRule type="duplicateValues" dxfId="3186" priority="83"/>
    <cfRule type="duplicateValues" dxfId="3185" priority="84"/>
  </conditionalFormatting>
  <conditionalFormatting sqref="A20">
    <cfRule type="duplicateValues" dxfId="3184" priority="92"/>
    <cfRule type="duplicateValues" dxfId="3183" priority="93"/>
    <cfRule type="duplicateValues" dxfId="3182" priority="94"/>
    <cfRule type="duplicateValues" dxfId="3181" priority="95"/>
    <cfRule type="duplicateValues" dxfId="3180" priority="96"/>
  </conditionalFormatting>
  <conditionalFormatting sqref="A21">
    <cfRule type="duplicateValues" dxfId="3179" priority="98"/>
    <cfRule type="duplicateValues" dxfId="3178" priority="99"/>
    <cfRule type="duplicateValues" dxfId="3177" priority="100"/>
    <cfRule type="duplicateValues" dxfId="3176" priority="101"/>
    <cfRule type="duplicateValues" dxfId="3175" priority="102"/>
  </conditionalFormatting>
  <conditionalFormatting sqref="A23">
    <cfRule type="duplicateValues" dxfId="3174" priority="104"/>
    <cfRule type="duplicateValues" dxfId="3173" priority="105"/>
    <cfRule type="duplicateValues" dxfId="3172" priority="106"/>
    <cfRule type="duplicateValues" dxfId="3171" priority="107"/>
    <cfRule type="duplicateValues" dxfId="3170" priority="108"/>
  </conditionalFormatting>
  <conditionalFormatting sqref="A24">
    <cfRule type="duplicateValues" dxfId="3169" priority="116"/>
    <cfRule type="duplicateValues" dxfId="3168" priority="117"/>
    <cfRule type="duplicateValues" dxfId="3167" priority="118"/>
    <cfRule type="duplicateValues" dxfId="3166" priority="119"/>
    <cfRule type="duplicateValues" dxfId="3165" priority="120"/>
  </conditionalFormatting>
  <conditionalFormatting sqref="A25">
    <cfRule type="duplicateValues" dxfId="3164" priority="110"/>
    <cfRule type="duplicateValues" dxfId="3163" priority="111"/>
    <cfRule type="duplicateValues" dxfId="3162" priority="112"/>
    <cfRule type="duplicateValues" dxfId="3161" priority="113"/>
    <cfRule type="duplicateValues" dxfId="3160" priority="114"/>
  </conditionalFormatting>
  <conditionalFormatting sqref="A26">
    <cfRule type="duplicateValues" dxfId="3159" priority="128"/>
    <cfRule type="duplicateValues" dxfId="3158" priority="129"/>
    <cfRule type="duplicateValues" dxfId="3157" priority="130"/>
    <cfRule type="duplicateValues" dxfId="3156" priority="131"/>
    <cfRule type="duplicateValues" dxfId="3155" priority="132"/>
  </conditionalFormatting>
  <conditionalFormatting sqref="A27">
    <cfRule type="duplicateValues" dxfId="3154" priority="134"/>
    <cfRule type="duplicateValues" dxfId="3153" priority="135"/>
    <cfRule type="duplicateValues" dxfId="3152" priority="136"/>
    <cfRule type="duplicateValues" dxfId="3151" priority="137"/>
    <cfRule type="duplicateValues" dxfId="3150" priority="138"/>
  </conditionalFormatting>
  <conditionalFormatting sqref="A28 A3 A22">
    <cfRule type="duplicateValues" dxfId="3149" priority="253"/>
    <cfRule type="duplicateValues" dxfId="3148" priority="254"/>
    <cfRule type="duplicateValues" dxfId="3147" priority="255"/>
    <cfRule type="duplicateValues" dxfId="3146" priority="256"/>
  </conditionalFormatting>
  <conditionalFormatting sqref="A29">
    <cfRule type="duplicateValues" dxfId="3145" priority="140"/>
    <cfRule type="duplicateValues" dxfId="3144" priority="141"/>
    <cfRule type="duplicateValues" dxfId="3143" priority="142"/>
    <cfRule type="duplicateValues" dxfId="3142" priority="143"/>
    <cfRule type="duplicateValues" dxfId="3141" priority="144"/>
  </conditionalFormatting>
  <conditionalFormatting sqref="A30">
    <cfRule type="duplicateValues" dxfId="3140" priority="146"/>
    <cfRule type="duplicateValues" dxfId="3139" priority="147"/>
    <cfRule type="duplicateValues" dxfId="3138" priority="148"/>
    <cfRule type="duplicateValues" dxfId="3137" priority="149"/>
    <cfRule type="duplicateValues" dxfId="3136" priority="150"/>
  </conditionalFormatting>
  <conditionalFormatting sqref="A31">
    <cfRule type="duplicateValues" dxfId="3135" priority="157"/>
    <cfRule type="duplicateValues" dxfId="3134" priority="158"/>
    <cfRule type="duplicateValues" dxfId="3133" priority="159"/>
    <cfRule type="duplicateValues" dxfId="3132" priority="160"/>
  </conditionalFormatting>
  <conditionalFormatting sqref="A32">
    <cfRule type="duplicateValues" dxfId="3131" priority="152"/>
    <cfRule type="duplicateValues" dxfId="3130" priority="153"/>
    <cfRule type="duplicateValues" dxfId="3129" priority="154"/>
    <cfRule type="duplicateValues" dxfId="3128" priority="155"/>
    <cfRule type="duplicateValues" dxfId="3127" priority="156"/>
  </conditionalFormatting>
  <conditionalFormatting sqref="A33">
    <cfRule type="duplicateValues" dxfId="3126" priority="163"/>
    <cfRule type="duplicateValues" dxfId="3125" priority="164"/>
    <cfRule type="duplicateValues" dxfId="3124" priority="165"/>
    <cfRule type="duplicateValues" dxfId="3123" priority="166"/>
    <cfRule type="duplicateValues" dxfId="3122" priority="167"/>
  </conditionalFormatting>
  <conditionalFormatting sqref="A34 A44">
    <cfRule type="duplicateValues" dxfId="3121" priority="354"/>
  </conditionalFormatting>
  <conditionalFormatting sqref="A34 A60:A61 A44">
    <cfRule type="duplicateValues" dxfId="3120" priority="350"/>
    <cfRule type="duplicateValues" dxfId="3119" priority="351"/>
    <cfRule type="duplicateValues" dxfId="3118" priority="352"/>
    <cfRule type="duplicateValues" dxfId="3117" priority="353"/>
  </conditionalFormatting>
  <conditionalFormatting sqref="A35">
    <cfRule type="duplicateValues" dxfId="3116" priority="169"/>
    <cfRule type="duplicateValues" dxfId="3115" priority="170"/>
    <cfRule type="duplicateValues" dxfId="3114" priority="171"/>
    <cfRule type="duplicateValues" dxfId="3113" priority="172"/>
    <cfRule type="duplicateValues" dxfId="3112" priority="173"/>
  </conditionalFormatting>
  <conditionalFormatting sqref="A36">
    <cfRule type="duplicateValues" dxfId="3111" priority="175"/>
    <cfRule type="duplicateValues" dxfId="3110" priority="176"/>
    <cfRule type="duplicateValues" dxfId="3109" priority="177"/>
    <cfRule type="duplicateValues" dxfId="3108" priority="178"/>
    <cfRule type="duplicateValues" dxfId="3107" priority="179"/>
  </conditionalFormatting>
  <conditionalFormatting sqref="A37">
    <cfRule type="duplicateValues" dxfId="3106" priority="181"/>
    <cfRule type="duplicateValues" dxfId="3105" priority="182"/>
    <cfRule type="duplicateValues" dxfId="3104" priority="183"/>
    <cfRule type="duplicateValues" dxfId="3103" priority="184"/>
    <cfRule type="duplicateValues" dxfId="3102" priority="185"/>
  </conditionalFormatting>
  <conditionalFormatting sqref="A38">
    <cfRule type="duplicateValues" dxfId="3101" priority="193"/>
    <cfRule type="duplicateValues" dxfId="3100" priority="194"/>
    <cfRule type="duplicateValues" dxfId="3099" priority="195"/>
    <cfRule type="duplicateValues" dxfId="3098" priority="196"/>
    <cfRule type="duplicateValues" dxfId="3097" priority="197"/>
  </conditionalFormatting>
  <conditionalFormatting sqref="A39">
    <cfRule type="duplicateValues" dxfId="3096" priority="187"/>
    <cfRule type="duplicateValues" dxfId="3095" priority="188"/>
    <cfRule type="duplicateValues" dxfId="3094" priority="189"/>
    <cfRule type="duplicateValues" dxfId="3093" priority="190"/>
    <cfRule type="duplicateValues" dxfId="3092" priority="191"/>
  </conditionalFormatting>
  <conditionalFormatting sqref="A40">
    <cfRule type="duplicateValues" dxfId="3091" priority="199"/>
    <cfRule type="duplicateValues" dxfId="3090" priority="200"/>
    <cfRule type="duplicateValues" dxfId="3089" priority="201"/>
    <cfRule type="duplicateValues" dxfId="3088" priority="202"/>
    <cfRule type="duplicateValues" dxfId="3087" priority="203"/>
  </conditionalFormatting>
  <conditionalFormatting sqref="A41">
    <cfRule type="duplicateValues" dxfId="3086" priority="211"/>
    <cfRule type="duplicateValues" dxfId="3085" priority="212"/>
    <cfRule type="duplicateValues" dxfId="3084" priority="213"/>
    <cfRule type="duplicateValues" dxfId="3083" priority="214"/>
    <cfRule type="duplicateValues" dxfId="3082" priority="215"/>
  </conditionalFormatting>
  <conditionalFormatting sqref="A42">
    <cfRule type="duplicateValues" dxfId="3081" priority="205"/>
    <cfRule type="duplicateValues" dxfId="3080" priority="206"/>
    <cfRule type="duplicateValues" dxfId="3079" priority="207"/>
    <cfRule type="duplicateValues" dxfId="3078" priority="208"/>
    <cfRule type="duplicateValues" dxfId="3077" priority="209"/>
  </conditionalFormatting>
  <conditionalFormatting sqref="A43">
    <cfRule type="duplicateValues" dxfId="3076" priority="217"/>
    <cfRule type="duplicateValues" dxfId="3075" priority="218"/>
    <cfRule type="duplicateValues" dxfId="3074" priority="219"/>
    <cfRule type="duplicateValues" dxfId="3073" priority="220"/>
    <cfRule type="duplicateValues" dxfId="3072" priority="221"/>
  </conditionalFormatting>
  <conditionalFormatting sqref="A45">
    <cfRule type="duplicateValues" dxfId="3071" priority="229"/>
    <cfRule type="duplicateValues" dxfId="3070" priority="230"/>
    <cfRule type="duplicateValues" dxfId="3069" priority="231"/>
    <cfRule type="duplicateValues" dxfId="3068" priority="232"/>
    <cfRule type="duplicateValues" dxfId="3067" priority="233"/>
  </conditionalFormatting>
  <conditionalFormatting sqref="A46">
    <cfRule type="duplicateValues" dxfId="3066" priority="235"/>
    <cfRule type="duplicateValues" dxfId="3065" priority="236"/>
    <cfRule type="duplicateValues" dxfId="3064" priority="237"/>
    <cfRule type="duplicateValues" dxfId="3063" priority="238"/>
    <cfRule type="duplicateValues" dxfId="3062" priority="239"/>
  </conditionalFormatting>
  <conditionalFormatting sqref="A47">
    <cfRule type="duplicateValues" dxfId="3061" priority="241"/>
    <cfRule type="duplicateValues" dxfId="3060" priority="242"/>
    <cfRule type="duplicateValues" dxfId="3059" priority="243"/>
    <cfRule type="duplicateValues" dxfId="3058" priority="244"/>
    <cfRule type="duplicateValues" dxfId="3057" priority="245"/>
  </conditionalFormatting>
  <conditionalFormatting sqref="A48 A52">
    <cfRule type="duplicateValues" dxfId="3056" priority="283"/>
    <cfRule type="duplicateValues" dxfId="3055" priority="284"/>
    <cfRule type="duplicateValues" dxfId="3054" priority="285"/>
    <cfRule type="duplicateValues" dxfId="3053" priority="286"/>
  </conditionalFormatting>
  <conditionalFormatting sqref="A48">
    <cfRule type="duplicateValues" dxfId="3052" priority="287"/>
  </conditionalFormatting>
  <conditionalFormatting sqref="A49">
    <cfRule type="duplicateValues" dxfId="3051" priority="247"/>
    <cfRule type="duplicateValues" dxfId="3050" priority="248"/>
    <cfRule type="duplicateValues" dxfId="3049" priority="249"/>
    <cfRule type="duplicateValues" dxfId="3048" priority="250"/>
    <cfRule type="duplicateValues" dxfId="3047" priority="251"/>
  </conditionalFormatting>
  <conditionalFormatting sqref="A50">
    <cfRule type="duplicateValues" dxfId="3046" priority="258"/>
    <cfRule type="duplicateValues" dxfId="3045" priority="259"/>
    <cfRule type="duplicateValues" dxfId="3044" priority="260"/>
    <cfRule type="duplicateValues" dxfId="3043" priority="261"/>
    <cfRule type="duplicateValues" dxfId="3042" priority="262"/>
  </conditionalFormatting>
  <conditionalFormatting sqref="A51">
    <cfRule type="duplicateValues" dxfId="3041" priority="264"/>
    <cfRule type="duplicateValues" dxfId="3040" priority="265"/>
    <cfRule type="duplicateValues" dxfId="3039" priority="266"/>
    <cfRule type="duplicateValues" dxfId="3038" priority="267"/>
    <cfRule type="duplicateValues" dxfId="3037" priority="268"/>
  </conditionalFormatting>
  <conditionalFormatting sqref="A53">
    <cfRule type="duplicateValues" dxfId="3036" priority="271"/>
    <cfRule type="duplicateValues" dxfId="3035" priority="272"/>
    <cfRule type="duplicateValues" dxfId="3034" priority="273"/>
    <cfRule type="duplicateValues" dxfId="3033" priority="274"/>
    <cfRule type="duplicateValues" dxfId="3032" priority="275"/>
  </conditionalFormatting>
  <conditionalFormatting sqref="A54">
    <cfRule type="duplicateValues" dxfId="3031" priority="277"/>
    <cfRule type="duplicateValues" dxfId="3030" priority="278"/>
    <cfRule type="duplicateValues" dxfId="3029" priority="279"/>
    <cfRule type="duplicateValues" dxfId="3028" priority="280"/>
    <cfRule type="duplicateValues" dxfId="3027" priority="281"/>
  </conditionalFormatting>
  <conditionalFormatting sqref="A55:A57 A59">
    <cfRule type="duplicateValues" dxfId="3026" priority="296"/>
    <cfRule type="duplicateValues" dxfId="3025" priority="297"/>
    <cfRule type="duplicateValues" dxfId="3024" priority="298"/>
    <cfRule type="duplicateValues" dxfId="3023" priority="299"/>
  </conditionalFormatting>
  <conditionalFormatting sqref="A55:A57">
    <cfRule type="duplicateValues" dxfId="3022" priority="300"/>
  </conditionalFormatting>
  <conditionalFormatting sqref="A58">
    <cfRule type="duplicateValues" dxfId="3021" priority="290"/>
    <cfRule type="duplicateValues" dxfId="3020" priority="291"/>
    <cfRule type="duplicateValues" dxfId="3019" priority="292"/>
    <cfRule type="duplicateValues" dxfId="3018" priority="293"/>
    <cfRule type="duplicateValues" dxfId="3017" priority="294"/>
  </conditionalFormatting>
  <conditionalFormatting sqref="A62:A63">
    <cfRule type="duplicateValues" dxfId="3016" priority="302"/>
    <cfRule type="duplicateValues" dxfId="3015" priority="303"/>
    <cfRule type="duplicateValues" dxfId="3014" priority="304"/>
    <cfRule type="duplicateValues" dxfId="3013" priority="305"/>
    <cfRule type="duplicateValues" dxfId="3012" priority="306"/>
  </conditionalFormatting>
  <conditionalFormatting sqref="A64">
    <cfRule type="duplicateValues" dxfId="3011" priority="308"/>
    <cfRule type="duplicateValues" dxfId="3010" priority="309"/>
    <cfRule type="duplicateValues" dxfId="3009" priority="310"/>
    <cfRule type="duplicateValues" dxfId="3008" priority="311"/>
    <cfRule type="duplicateValues" dxfId="3007" priority="312"/>
  </conditionalFormatting>
  <conditionalFormatting sqref="A65:A66">
    <cfRule type="duplicateValues" dxfId="3006" priority="326"/>
    <cfRule type="duplicateValues" dxfId="3005" priority="327"/>
    <cfRule type="duplicateValues" dxfId="3004" priority="328"/>
    <cfRule type="duplicateValues" dxfId="3003" priority="329"/>
    <cfRule type="duplicateValues" dxfId="3002" priority="330"/>
  </conditionalFormatting>
  <conditionalFormatting sqref="A67">
    <cfRule type="duplicateValues" dxfId="3001" priority="320"/>
    <cfRule type="duplicateValues" dxfId="3000" priority="321"/>
    <cfRule type="duplicateValues" dxfId="2999" priority="322"/>
    <cfRule type="duplicateValues" dxfId="2998" priority="323"/>
    <cfRule type="duplicateValues" dxfId="2997" priority="324"/>
  </conditionalFormatting>
  <conditionalFormatting sqref="A68">
    <cfRule type="duplicateValues" dxfId="2996" priority="332"/>
    <cfRule type="duplicateValues" dxfId="2995" priority="333"/>
    <cfRule type="duplicateValues" dxfId="2994" priority="334"/>
    <cfRule type="duplicateValues" dxfId="2993" priority="335"/>
    <cfRule type="duplicateValues" dxfId="2992" priority="336"/>
  </conditionalFormatting>
  <conditionalFormatting sqref="A69">
    <cfRule type="duplicateValues" dxfId="2991" priority="338"/>
    <cfRule type="duplicateValues" dxfId="2990" priority="339"/>
    <cfRule type="duplicateValues" dxfId="2989" priority="340"/>
    <cfRule type="duplicateValues" dxfId="2988" priority="341"/>
    <cfRule type="duplicateValues" dxfId="2987" priority="342"/>
  </conditionalFormatting>
  <conditionalFormatting sqref="A71">
    <cfRule type="duplicateValues" dxfId="2986" priority="344"/>
    <cfRule type="duplicateValues" dxfId="2985" priority="345"/>
    <cfRule type="duplicateValues" dxfId="2984" priority="346"/>
    <cfRule type="duplicateValues" dxfId="2983" priority="347"/>
    <cfRule type="duplicateValues" dxfId="2982" priority="348"/>
  </conditionalFormatting>
  <conditionalFormatting sqref="A72">
    <cfRule type="duplicateValues" dxfId="2981" priority="356"/>
    <cfRule type="duplicateValues" dxfId="2980" priority="357"/>
    <cfRule type="duplicateValues" dxfId="2979" priority="358"/>
    <cfRule type="duplicateValues" dxfId="2978" priority="359"/>
    <cfRule type="duplicateValues" dxfId="2977" priority="360"/>
  </conditionalFormatting>
  <conditionalFormatting sqref="A73">
    <cfRule type="duplicateValues" dxfId="2976" priority="362"/>
    <cfRule type="duplicateValues" dxfId="2975" priority="363"/>
    <cfRule type="duplicateValues" dxfId="2974" priority="364"/>
    <cfRule type="duplicateValues" dxfId="2973" priority="365"/>
    <cfRule type="duplicateValues" dxfId="2972" priority="366"/>
  </conditionalFormatting>
  <conditionalFormatting sqref="A75">
    <cfRule type="duplicateValues" dxfId="2971" priority="368"/>
    <cfRule type="duplicateValues" dxfId="2970" priority="369"/>
    <cfRule type="duplicateValues" dxfId="2969" priority="370"/>
    <cfRule type="duplicateValues" dxfId="2968" priority="371"/>
    <cfRule type="duplicateValues" dxfId="2967" priority="372"/>
  </conditionalFormatting>
  <conditionalFormatting sqref="A76:A86 A2 A74 A70">
    <cfRule type="duplicateValues" dxfId="2966" priority="380"/>
    <cfRule type="duplicateValues" dxfId="2965" priority="381"/>
    <cfRule type="duplicateValues" dxfId="2964" priority="382"/>
    <cfRule type="duplicateValues" dxfId="2963" priority="383"/>
  </conditionalFormatting>
  <conditionalFormatting sqref="A76:A97 A2 A74 A70 A99:A146">
    <cfRule type="duplicateValues" dxfId="2962" priority="388"/>
  </conditionalFormatting>
  <conditionalFormatting sqref="A87:A97 A99:A146">
    <cfRule type="duplicateValues" dxfId="2961" priority="389"/>
    <cfRule type="duplicateValues" dxfId="2960" priority="390"/>
    <cfRule type="duplicateValues" dxfId="2959" priority="391"/>
    <cfRule type="duplicateValues" dxfId="2958" priority="392"/>
  </conditionalFormatting>
  <conditionalFormatting sqref="A98">
    <cfRule type="duplicateValues" dxfId="2957" priority="223"/>
    <cfRule type="duplicateValues" dxfId="2956" priority="224"/>
    <cfRule type="duplicateValues" dxfId="2955" priority="225"/>
    <cfRule type="duplicateValues" dxfId="2954" priority="226"/>
    <cfRule type="duplicateValues" dxfId="2953" priority="227"/>
  </conditionalFormatting>
  <conditionalFormatting sqref="B1">
    <cfRule type="duplicateValues" dxfId="2952" priority="379"/>
  </conditionalFormatting>
  <conditionalFormatting sqref="B2">
    <cfRule type="duplicateValues" dxfId="2951" priority="377"/>
  </conditionalFormatting>
  <conditionalFormatting sqref="B4">
    <cfRule type="duplicateValues" dxfId="2950" priority="121"/>
  </conditionalFormatting>
  <conditionalFormatting sqref="B5">
    <cfRule type="duplicateValues" dxfId="2949" priority="1"/>
  </conditionalFormatting>
  <conditionalFormatting sqref="B6">
    <cfRule type="duplicateValues" dxfId="2948" priority="7"/>
  </conditionalFormatting>
  <conditionalFormatting sqref="B7">
    <cfRule type="duplicateValues" dxfId="2947" priority="13"/>
  </conditionalFormatting>
  <conditionalFormatting sqref="B8">
    <cfRule type="duplicateValues" dxfId="2946" priority="25"/>
  </conditionalFormatting>
  <conditionalFormatting sqref="B9">
    <cfRule type="duplicateValues" dxfId="2945" priority="19"/>
  </conditionalFormatting>
  <conditionalFormatting sqref="B10">
    <cfRule type="duplicateValues" dxfId="2944" priority="43"/>
  </conditionalFormatting>
  <conditionalFormatting sqref="B11">
    <cfRule type="duplicateValues" dxfId="2943" priority="31"/>
  </conditionalFormatting>
  <conditionalFormatting sqref="B12">
    <cfRule type="duplicateValues" dxfId="2942" priority="37"/>
  </conditionalFormatting>
  <conditionalFormatting sqref="B13">
    <cfRule type="duplicateValues" dxfId="2941" priority="49"/>
  </conditionalFormatting>
  <conditionalFormatting sqref="B14">
    <cfRule type="duplicateValues" dxfId="2940" priority="61"/>
  </conditionalFormatting>
  <conditionalFormatting sqref="B15">
    <cfRule type="duplicateValues" dxfId="2939" priority="55"/>
  </conditionalFormatting>
  <conditionalFormatting sqref="B16">
    <cfRule type="duplicateValues" dxfId="2938" priority="67"/>
  </conditionalFormatting>
  <conditionalFormatting sqref="B17">
    <cfRule type="duplicateValues" dxfId="2937" priority="73"/>
  </conditionalFormatting>
  <conditionalFormatting sqref="B18">
    <cfRule type="duplicateValues" dxfId="2936" priority="85"/>
  </conditionalFormatting>
  <conditionalFormatting sqref="B19">
    <cfRule type="duplicateValues" dxfId="2935" priority="79"/>
  </conditionalFormatting>
  <conditionalFormatting sqref="B20">
    <cfRule type="duplicateValues" dxfId="2934" priority="91"/>
  </conditionalFormatting>
  <conditionalFormatting sqref="B21">
    <cfRule type="duplicateValues" dxfId="2933" priority="97"/>
  </conditionalFormatting>
  <conditionalFormatting sqref="B23">
    <cfRule type="duplicateValues" dxfId="2932" priority="103"/>
  </conditionalFormatting>
  <conditionalFormatting sqref="B24">
    <cfRule type="duplicateValues" dxfId="2931" priority="115"/>
  </conditionalFormatting>
  <conditionalFormatting sqref="B25">
    <cfRule type="duplicateValues" dxfId="2930" priority="109"/>
  </conditionalFormatting>
  <conditionalFormatting sqref="B26">
    <cfRule type="duplicateValues" dxfId="2929" priority="127"/>
  </conditionalFormatting>
  <conditionalFormatting sqref="B27">
    <cfRule type="duplicateValues" dxfId="2928" priority="133"/>
  </conditionalFormatting>
  <conditionalFormatting sqref="B28 B3 B22">
    <cfRule type="duplicateValues" dxfId="2927" priority="252"/>
  </conditionalFormatting>
  <conditionalFormatting sqref="B29">
    <cfRule type="duplicateValues" dxfId="2926" priority="139"/>
  </conditionalFormatting>
  <conditionalFormatting sqref="B30">
    <cfRule type="duplicateValues" dxfId="2925" priority="145"/>
  </conditionalFormatting>
  <conditionalFormatting sqref="B31">
    <cfRule type="duplicateValues" dxfId="2924" priority="161"/>
  </conditionalFormatting>
  <conditionalFormatting sqref="B32">
    <cfRule type="duplicateValues" dxfId="2923" priority="151"/>
  </conditionalFormatting>
  <conditionalFormatting sqref="B33">
    <cfRule type="duplicateValues" dxfId="2922" priority="162"/>
  </conditionalFormatting>
  <conditionalFormatting sqref="B34 B60:B61 B44">
    <cfRule type="duplicateValues" dxfId="2921" priority="349"/>
  </conditionalFormatting>
  <conditionalFormatting sqref="B35">
    <cfRule type="duplicateValues" dxfId="2920" priority="168"/>
  </conditionalFormatting>
  <conditionalFormatting sqref="B36">
    <cfRule type="duplicateValues" dxfId="2919" priority="174"/>
  </conditionalFormatting>
  <conditionalFormatting sqref="B37">
    <cfRule type="duplicateValues" dxfId="2918" priority="180"/>
  </conditionalFormatting>
  <conditionalFormatting sqref="B38">
    <cfRule type="duplicateValues" dxfId="2917" priority="192"/>
  </conditionalFormatting>
  <conditionalFormatting sqref="B39">
    <cfRule type="duplicateValues" dxfId="2916" priority="186"/>
  </conditionalFormatting>
  <conditionalFormatting sqref="B40">
    <cfRule type="duplicateValues" dxfId="2915" priority="198"/>
  </conditionalFormatting>
  <conditionalFormatting sqref="B41">
    <cfRule type="duplicateValues" dxfId="2914" priority="210"/>
  </conditionalFormatting>
  <conditionalFormatting sqref="B42">
    <cfRule type="duplicateValues" dxfId="2913" priority="204"/>
  </conditionalFormatting>
  <conditionalFormatting sqref="B43">
    <cfRule type="duplicateValues" dxfId="2912" priority="216"/>
  </conditionalFormatting>
  <conditionalFormatting sqref="B45">
    <cfRule type="duplicateValues" dxfId="2911" priority="228"/>
  </conditionalFormatting>
  <conditionalFormatting sqref="B46">
    <cfRule type="duplicateValues" dxfId="2910" priority="234"/>
  </conditionalFormatting>
  <conditionalFormatting sqref="B47">
    <cfRule type="duplicateValues" dxfId="2909" priority="240"/>
  </conditionalFormatting>
  <conditionalFormatting sqref="B48">
    <cfRule type="duplicateValues" dxfId="2908" priority="282"/>
  </conditionalFormatting>
  <conditionalFormatting sqref="B49">
    <cfRule type="duplicateValues" dxfId="2907" priority="246"/>
  </conditionalFormatting>
  <conditionalFormatting sqref="B50">
    <cfRule type="duplicateValues" dxfId="2906" priority="257"/>
  </conditionalFormatting>
  <conditionalFormatting sqref="B51">
    <cfRule type="duplicateValues" dxfId="2905" priority="263"/>
  </conditionalFormatting>
  <conditionalFormatting sqref="B52">
    <cfRule type="duplicateValues" dxfId="2904" priority="269"/>
  </conditionalFormatting>
  <conditionalFormatting sqref="B53">
    <cfRule type="duplicateValues" dxfId="2903" priority="270"/>
  </conditionalFormatting>
  <conditionalFormatting sqref="B54">
    <cfRule type="duplicateValues" dxfId="2902" priority="276"/>
  </conditionalFormatting>
  <conditionalFormatting sqref="B55 B59 B57">
    <cfRule type="duplicateValues" dxfId="2901" priority="295"/>
  </conditionalFormatting>
  <conditionalFormatting sqref="B56">
    <cfRule type="duplicateValues" dxfId="2900" priority="288"/>
  </conditionalFormatting>
  <conditionalFormatting sqref="B58">
    <cfRule type="duplicateValues" dxfId="2899" priority="289"/>
  </conditionalFormatting>
  <conditionalFormatting sqref="B62:B63">
    <cfRule type="duplicateValues" dxfId="2898" priority="301"/>
  </conditionalFormatting>
  <conditionalFormatting sqref="B64">
    <cfRule type="duplicateValues" dxfId="2897" priority="307"/>
  </conditionalFormatting>
  <conditionalFormatting sqref="B65:B66">
    <cfRule type="duplicateValues" dxfId="2896" priority="325"/>
  </conditionalFormatting>
  <conditionalFormatting sqref="B67">
    <cfRule type="duplicateValues" dxfId="2895" priority="319"/>
  </conditionalFormatting>
  <conditionalFormatting sqref="B68">
    <cfRule type="duplicateValues" dxfId="2894" priority="331"/>
  </conditionalFormatting>
  <conditionalFormatting sqref="B69">
    <cfRule type="duplicateValues" dxfId="2893" priority="337"/>
  </conditionalFormatting>
  <conditionalFormatting sqref="B70">
    <cfRule type="duplicateValues" dxfId="2892" priority="376"/>
  </conditionalFormatting>
  <conditionalFormatting sqref="B71">
    <cfRule type="duplicateValues" dxfId="2891" priority="343"/>
  </conditionalFormatting>
  <conditionalFormatting sqref="B72">
    <cfRule type="duplicateValues" dxfId="2890" priority="355"/>
  </conditionalFormatting>
  <conditionalFormatting sqref="B73">
    <cfRule type="duplicateValues" dxfId="2889" priority="361"/>
  </conditionalFormatting>
  <conditionalFormatting sqref="B75">
    <cfRule type="duplicateValues" dxfId="2888" priority="367"/>
  </conditionalFormatting>
  <conditionalFormatting sqref="B92">
    <cfRule type="duplicateValues" dxfId="2887" priority="375"/>
  </conditionalFormatting>
  <conditionalFormatting sqref="B93:B97 B74 B1 B76:B91 B99:B142">
    <cfRule type="duplicateValues" dxfId="2886" priority="378"/>
  </conditionalFormatting>
  <conditionalFormatting sqref="B98">
    <cfRule type="duplicateValues" dxfId="2885" priority="222"/>
  </conditionalFormatting>
  <conditionalFormatting sqref="B143:B146">
    <cfRule type="duplicateValues" dxfId="2884" priority="374"/>
  </conditionalFormatting>
  <conditionalFormatting sqref="C1:G1">
    <cfRule type="duplicateValues" dxfId="2883" priority="373"/>
  </conditionalFormatting>
  <conditionalFormatting sqref="H1:M1">
    <cfRule type="duplicateValues" dxfId="2882" priority="313"/>
  </conditionalFormatting>
  <conditionalFormatting sqref="H2:M2">
    <cfRule type="duplicateValues" dxfId="2881" priority="314"/>
    <cfRule type="duplicateValues" dxfId="2880" priority="315"/>
    <cfRule type="duplicateValues" dxfId="2879" priority="316"/>
    <cfRule type="duplicateValues" dxfId="2878" priority="317"/>
    <cfRule type="duplicateValues" dxfId="2877" priority="318"/>
  </conditionalFormatting>
  <pageMargins left="0.7" right="0.7" top="0.75" bottom="0.75" header="0.3" footer="0.3"/>
  <pageSetup scale="1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sheetPr>
  <dimension ref="A1:N434"/>
  <sheetViews>
    <sheetView view="pageBreakPreview" zoomScale="90" zoomScaleNormal="100" zoomScaleSheetLayoutView="90" workbookViewId="0">
      <pane ySplit="1" topLeftCell="A2" activePane="bottomLeft" state="frozen"/>
      <selection pane="bottomLeft" activeCell="C483" sqref="C483"/>
    </sheetView>
  </sheetViews>
  <sheetFormatPr defaultRowHeight="14.5" x14ac:dyDescent="0.35"/>
  <cols>
    <col min="1" max="1" width="34.54296875" style="433" customWidth="1"/>
    <col min="2" max="2" width="14.90625" style="426" bestFit="1" customWidth="1"/>
    <col min="3" max="6" width="22.453125" style="480" bestFit="1" customWidth="1"/>
    <col min="7" max="7" width="14.81640625" style="480" bestFit="1" customWidth="1"/>
    <col min="8" max="8" width="15.7265625" style="480" bestFit="1" customWidth="1"/>
    <col min="9" max="9" width="13.08984375" style="403" bestFit="1" customWidth="1"/>
    <col min="10" max="10" width="12" style="403" bestFit="1" customWidth="1"/>
    <col min="11" max="11" width="13.81640625" style="403" bestFit="1" customWidth="1"/>
    <col min="12" max="12" width="12.90625" style="403" bestFit="1" customWidth="1"/>
    <col min="13" max="13" width="9.7265625" style="403" bestFit="1" customWidth="1"/>
    <col min="14" max="14" width="20.90625" style="434" customWidth="1"/>
  </cols>
  <sheetData>
    <row r="1" spans="1:14" ht="52" x14ac:dyDescent="0.35">
      <c r="A1" s="473" t="s">
        <v>2948</v>
      </c>
      <c r="B1" s="473" t="s">
        <v>3646</v>
      </c>
      <c r="C1" s="476" t="s">
        <v>4089</v>
      </c>
      <c r="D1" s="476" t="s">
        <v>4090</v>
      </c>
      <c r="E1" s="476" t="s">
        <v>4091</v>
      </c>
      <c r="F1" s="476" t="s">
        <v>4092</v>
      </c>
      <c r="G1" s="476" t="s">
        <v>4093</v>
      </c>
      <c r="H1" s="476" t="s">
        <v>11747</v>
      </c>
      <c r="I1" s="468" t="s">
        <v>4074</v>
      </c>
      <c r="J1" s="468" t="s">
        <v>4075</v>
      </c>
      <c r="K1" s="468" t="s">
        <v>4076</v>
      </c>
      <c r="L1" s="468" t="s">
        <v>4077</v>
      </c>
      <c r="M1" s="468" t="s">
        <v>4079</v>
      </c>
      <c r="N1" s="467" t="s">
        <v>3763</v>
      </c>
    </row>
    <row r="2" spans="1:14" x14ac:dyDescent="0.35">
      <c r="A2" s="474" t="s">
        <v>4973</v>
      </c>
      <c r="B2" s="474" t="s">
        <v>3695</v>
      </c>
      <c r="C2" s="477">
        <v>0</v>
      </c>
      <c r="D2" s="477">
        <v>0</v>
      </c>
      <c r="E2" s="477">
        <v>7555853.8899999997</v>
      </c>
      <c r="F2" s="477">
        <v>0</v>
      </c>
      <c r="G2" s="477">
        <v>0</v>
      </c>
      <c r="H2" s="477">
        <v>0</v>
      </c>
      <c r="I2" s="469">
        <v>2</v>
      </c>
      <c r="J2" s="469">
        <v>1</v>
      </c>
      <c r="K2" s="469">
        <v>1</v>
      </c>
      <c r="L2" s="469">
        <v>0</v>
      </c>
      <c r="M2" s="469">
        <v>1</v>
      </c>
      <c r="N2" s="462" t="s">
        <v>8201</v>
      </c>
    </row>
    <row r="3" spans="1:14" x14ac:dyDescent="0.35">
      <c r="A3" s="474" t="s">
        <v>9096</v>
      </c>
      <c r="B3" s="474" t="s">
        <v>1498</v>
      </c>
      <c r="C3" s="477">
        <v>138760</v>
      </c>
      <c r="D3" s="477">
        <v>0</v>
      </c>
      <c r="E3" s="477">
        <v>67270</v>
      </c>
      <c r="F3" s="477">
        <v>0</v>
      </c>
      <c r="G3" s="477">
        <v>40000</v>
      </c>
      <c r="H3" s="477">
        <v>0</v>
      </c>
      <c r="I3" s="469">
        <v>0</v>
      </c>
      <c r="J3" s="469">
        <v>0</v>
      </c>
      <c r="K3" s="469">
        <v>0</v>
      </c>
      <c r="L3" s="469">
        <v>11</v>
      </c>
      <c r="M3" s="469">
        <v>1</v>
      </c>
      <c r="N3" s="462" t="s">
        <v>3790</v>
      </c>
    </row>
    <row r="4" spans="1:14" x14ac:dyDescent="0.35">
      <c r="A4" s="474" t="s">
        <v>4235</v>
      </c>
      <c r="B4" s="474" t="s">
        <v>3975</v>
      </c>
      <c r="C4" s="477">
        <v>12304465</v>
      </c>
      <c r="D4" s="477">
        <v>0</v>
      </c>
      <c r="E4" s="477">
        <v>5283360</v>
      </c>
      <c r="F4" s="477">
        <v>0</v>
      </c>
      <c r="G4" s="477">
        <v>5493609</v>
      </c>
      <c r="H4" s="477">
        <v>6900856</v>
      </c>
      <c r="I4" s="469">
        <v>3</v>
      </c>
      <c r="J4" s="469">
        <v>2</v>
      </c>
      <c r="K4" s="469">
        <v>1</v>
      </c>
      <c r="L4" s="469">
        <v>2</v>
      </c>
      <c r="M4" s="469">
        <v>0</v>
      </c>
      <c r="N4" s="462" t="s">
        <v>8201</v>
      </c>
    </row>
    <row r="5" spans="1:14" x14ac:dyDescent="0.35">
      <c r="A5" s="474" t="s">
        <v>1382</v>
      </c>
      <c r="B5" s="474" t="s">
        <v>1380</v>
      </c>
      <c r="C5" s="477">
        <v>6003424.5700000003</v>
      </c>
      <c r="D5" s="477">
        <v>0</v>
      </c>
      <c r="E5" s="477">
        <v>6015628.25</v>
      </c>
      <c r="F5" s="477">
        <v>0</v>
      </c>
      <c r="G5" s="477">
        <v>6015628.25</v>
      </c>
      <c r="H5" s="477">
        <v>0</v>
      </c>
      <c r="I5" s="470">
        <v>70</v>
      </c>
      <c r="J5" s="470">
        <v>0</v>
      </c>
      <c r="K5" s="470">
        <v>0</v>
      </c>
      <c r="L5" s="470">
        <v>10</v>
      </c>
      <c r="M5" s="470">
        <v>1</v>
      </c>
      <c r="N5" s="463" t="s">
        <v>8201</v>
      </c>
    </row>
    <row r="6" spans="1:14" ht="26" x14ac:dyDescent="0.35">
      <c r="A6" s="474" t="s">
        <v>2964</v>
      </c>
      <c r="B6" s="474" t="s">
        <v>8576</v>
      </c>
      <c r="C6" s="477">
        <v>3485873</v>
      </c>
      <c r="D6" s="477">
        <v>0</v>
      </c>
      <c r="E6" s="477">
        <v>642687</v>
      </c>
      <c r="F6" s="477">
        <v>0</v>
      </c>
      <c r="G6" s="477">
        <v>3403797</v>
      </c>
      <c r="H6" s="477">
        <v>0</v>
      </c>
      <c r="I6" s="470">
        <v>40</v>
      </c>
      <c r="J6" s="470">
        <v>10</v>
      </c>
      <c r="K6" s="470">
        <v>30</v>
      </c>
      <c r="L6" s="470">
        <v>7</v>
      </c>
      <c r="M6" s="470">
        <v>2</v>
      </c>
      <c r="N6" s="463" t="s">
        <v>8201</v>
      </c>
    </row>
    <row r="7" spans="1:14" x14ac:dyDescent="0.35">
      <c r="A7" s="474" t="s">
        <v>4236</v>
      </c>
      <c r="B7" s="474" t="s">
        <v>3936</v>
      </c>
      <c r="C7" s="477">
        <v>0</v>
      </c>
      <c r="D7" s="477">
        <v>0</v>
      </c>
      <c r="E7" s="477">
        <v>0</v>
      </c>
      <c r="F7" s="477">
        <v>0</v>
      </c>
      <c r="G7" s="477">
        <v>0</v>
      </c>
      <c r="H7" s="477">
        <v>0</v>
      </c>
      <c r="I7" s="470">
        <v>2</v>
      </c>
      <c r="J7" s="470">
        <v>1</v>
      </c>
      <c r="K7" s="470">
        <v>1</v>
      </c>
      <c r="L7" s="470">
        <v>16</v>
      </c>
      <c r="M7" s="470">
        <v>0</v>
      </c>
      <c r="N7" s="463" t="s">
        <v>3790</v>
      </c>
    </row>
    <row r="8" spans="1:14" ht="26" x14ac:dyDescent="0.35">
      <c r="A8" s="474" t="s">
        <v>3187</v>
      </c>
      <c r="B8" s="474" t="s">
        <v>12999</v>
      </c>
      <c r="C8" s="477">
        <v>8369699</v>
      </c>
      <c r="D8" s="477">
        <v>0</v>
      </c>
      <c r="E8" s="477">
        <v>1588822</v>
      </c>
      <c r="F8" s="477">
        <v>0</v>
      </c>
      <c r="G8" s="477">
        <v>8959093</v>
      </c>
      <c r="H8" s="477">
        <v>6641797</v>
      </c>
      <c r="I8" s="469">
        <v>45</v>
      </c>
      <c r="J8" s="469">
        <v>35</v>
      </c>
      <c r="K8" s="469">
        <v>10</v>
      </c>
      <c r="L8" s="469">
        <v>96</v>
      </c>
      <c r="M8" s="469">
        <v>0</v>
      </c>
      <c r="N8" s="462" t="s">
        <v>8201</v>
      </c>
    </row>
    <row r="9" spans="1:14" ht="26" x14ac:dyDescent="0.35">
      <c r="A9" s="474" t="s">
        <v>7944</v>
      </c>
      <c r="B9" s="474" t="s">
        <v>9917</v>
      </c>
      <c r="C9" s="477">
        <v>97600</v>
      </c>
      <c r="D9" s="477">
        <v>0</v>
      </c>
      <c r="E9" s="477">
        <v>0</v>
      </c>
      <c r="F9" s="477">
        <v>0</v>
      </c>
      <c r="G9" s="477">
        <v>56076</v>
      </c>
      <c r="H9" s="477">
        <v>38788</v>
      </c>
      <c r="I9" s="469">
        <v>33</v>
      </c>
      <c r="J9" s="469">
        <v>12</v>
      </c>
      <c r="K9" s="469">
        <v>21</v>
      </c>
      <c r="L9" s="469">
        <v>7</v>
      </c>
      <c r="M9" s="469">
        <v>0</v>
      </c>
      <c r="N9" s="462" t="s">
        <v>3790</v>
      </c>
    </row>
    <row r="10" spans="1:14" x14ac:dyDescent="0.35">
      <c r="A10" s="474" t="s">
        <v>4237</v>
      </c>
      <c r="B10" s="474" t="s">
        <v>3738</v>
      </c>
      <c r="C10" s="477">
        <v>0</v>
      </c>
      <c r="D10" s="477">
        <v>0</v>
      </c>
      <c r="E10" s="477">
        <v>0</v>
      </c>
      <c r="F10" s="477">
        <v>0</v>
      </c>
      <c r="G10" s="477">
        <v>0</v>
      </c>
      <c r="H10" s="477">
        <v>0</v>
      </c>
      <c r="I10" s="469">
        <v>2</v>
      </c>
      <c r="J10" s="469">
        <v>0</v>
      </c>
      <c r="K10" s="469">
        <v>2</v>
      </c>
      <c r="L10" s="469">
        <v>0</v>
      </c>
      <c r="M10" s="469">
        <v>0</v>
      </c>
      <c r="N10" s="462" t="s">
        <v>3790</v>
      </c>
    </row>
    <row r="11" spans="1:14" ht="26" x14ac:dyDescent="0.35">
      <c r="A11" s="474" t="s">
        <v>8345</v>
      </c>
      <c r="B11" s="474" t="s">
        <v>8997</v>
      </c>
      <c r="C11" s="477">
        <v>1721159.17</v>
      </c>
      <c r="D11" s="477">
        <v>0</v>
      </c>
      <c r="E11" s="477">
        <v>30329</v>
      </c>
      <c r="F11" s="477">
        <v>0</v>
      </c>
      <c r="G11" s="477">
        <v>1661968</v>
      </c>
      <c r="H11" s="477">
        <v>0</v>
      </c>
      <c r="I11" s="469">
        <v>3</v>
      </c>
      <c r="J11" s="469">
        <v>1</v>
      </c>
      <c r="K11" s="469">
        <v>2</v>
      </c>
      <c r="L11" s="469">
        <v>2</v>
      </c>
      <c r="M11" s="469">
        <v>1</v>
      </c>
      <c r="N11" s="462" t="s">
        <v>3790</v>
      </c>
    </row>
    <row r="12" spans="1:14" x14ac:dyDescent="0.35">
      <c r="A12" s="474" t="s">
        <v>4238</v>
      </c>
      <c r="B12" s="474" t="s">
        <v>8755</v>
      </c>
      <c r="C12" s="477">
        <v>0</v>
      </c>
      <c r="D12" s="477">
        <v>0</v>
      </c>
      <c r="E12" s="477">
        <v>0</v>
      </c>
      <c r="F12" s="477">
        <v>0</v>
      </c>
      <c r="G12" s="477">
        <v>0</v>
      </c>
      <c r="H12" s="477">
        <v>0</v>
      </c>
      <c r="I12" s="470">
        <v>2</v>
      </c>
      <c r="J12" s="470">
        <v>1</v>
      </c>
      <c r="K12" s="470">
        <v>1</v>
      </c>
      <c r="L12" s="470">
        <v>0</v>
      </c>
      <c r="M12" s="470">
        <v>0</v>
      </c>
      <c r="N12" s="463" t="s">
        <v>3790</v>
      </c>
    </row>
    <row r="13" spans="1:14" x14ac:dyDescent="0.35">
      <c r="A13" s="474" t="s">
        <v>3206</v>
      </c>
      <c r="B13" s="474" t="s">
        <v>4042</v>
      </c>
      <c r="C13" s="477">
        <v>236397247.80000001</v>
      </c>
      <c r="D13" s="477">
        <v>0</v>
      </c>
      <c r="E13" s="477">
        <v>232542885.81</v>
      </c>
      <c r="F13" s="477">
        <v>0</v>
      </c>
      <c r="G13" s="477">
        <v>-238488211</v>
      </c>
      <c r="H13" s="477">
        <v>58943471</v>
      </c>
      <c r="I13" s="470">
        <v>0</v>
      </c>
      <c r="J13" s="470">
        <v>0</v>
      </c>
      <c r="K13" s="470">
        <v>0</v>
      </c>
      <c r="L13" s="470">
        <v>8</v>
      </c>
      <c r="M13" s="470">
        <v>0</v>
      </c>
      <c r="N13" s="463" t="s">
        <v>8222</v>
      </c>
    </row>
    <row r="14" spans="1:14" x14ac:dyDescent="0.35">
      <c r="A14" s="474" t="s">
        <v>8471</v>
      </c>
      <c r="B14" s="474" t="s">
        <v>8259</v>
      </c>
      <c r="C14" s="477">
        <v>37732</v>
      </c>
      <c r="D14" s="477">
        <v>0</v>
      </c>
      <c r="E14" s="477">
        <v>0</v>
      </c>
      <c r="F14" s="477">
        <v>0</v>
      </c>
      <c r="G14" s="477">
        <v>58286</v>
      </c>
      <c r="H14" s="477">
        <v>272920</v>
      </c>
      <c r="I14" s="469">
        <v>3</v>
      </c>
      <c r="J14" s="469">
        <v>1</v>
      </c>
      <c r="K14" s="469">
        <v>2</v>
      </c>
      <c r="L14" s="469">
        <v>6</v>
      </c>
      <c r="M14" s="469">
        <v>1</v>
      </c>
      <c r="N14" s="462" t="s">
        <v>3790</v>
      </c>
    </row>
    <row r="15" spans="1:14" x14ac:dyDescent="0.35">
      <c r="A15" s="474" t="s">
        <v>1855</v>
      </c>
      <c r="B15" s="474" t="s">
        <v>8324</v>
      </c>
      <c r="C15" s="477">
        <v>98125</v>
      </c>
      <c r="D15" s="477">
        <v>0</v>
      </c>
      <c r="E15" s="477">
        <v>371101</v>
      </c>
      <c r="F15" s="477">
        <v>0</v>
      </c>
      <c r="G15" s="477">
        <v>-1254052</v>
      </c>
      <c r="H15" s="477">
        <v>4946533</v>
      </c>
      <c r="I15" s="469">
        <v>2</v>
      </c>
      <c r="J15" s="469">
        <v>1</v>
      </c>
      <c r="K15" s="469">
        <v>1</v>
      </c>
      <c r="L15" s="469">
        <v>0</v>
      </c>
      <c r="M15" s="469">
        <v>1</v>
      </c>
      <c r="N15" s="462" t="s">
        <v>3790</v>
      </c>
    </row>
    <row r="16" spans="1:14" ht="26" x14ac:dyDescent="0.35">
      <c r="A16" s="474" t="s">
        <v>1186</v>
      </c>
      <c r="B16" s="474" t="s">
        <v>3643</v>
      </c>
      <c r="C16" s="477">
        <v>94862004.849999994</v>
      </c>
      <c r="D16" s="477">
        <v>0</v>
      </c>
      <c r="E16" s="477">
        <v>81163924.620000005</v>
      </c>
      <c r="F16" s="477">
        <v>0</v>
      </c>
      <c r="G16" s="477">
        <v>-100645096.37</v>
      </c>
      <c r="H16" s="477">
        <v>1686757</v>
      </c>
      <c r="I16" s="470">
        <v>5</v>
      </c>
      <c r="J16" s="470">
        <v>2</v>
      </c>
      <c r="K16" s="470">
        <v>3</v>
      </c>
      <c r="L16" s="470" t="s">
        <v>14430</v>
      </c>
      <c r="M16" s="470">
        <v>0</v>
      </c>
      <c r="N16" s="463" t="s">
        <v>8222</v>
      </c>
    </row>
    <row r="17" spans="1:14" x14ac:dyDescent="0.35">
      <c r="A17" s="474" t="s">
        <v>1351</v>
      </c>
      <c r="B17" s="474" t="s">
        <v>8773</v>
      </c>
      <c r="C17" s="477">
        <v>42973189</v>
      </c>
      <c r="D17" s="477">
        <v>0</v>
      </c>
      <c r="E17" s="477">
        <v>8352430</v>
      </c>
      <c r="F17" s="477">
        <v>0</v>
      </c>
      <c r="G17" s="477">
        <v>54974083</v>
      </c>
      <c r="H17" s="477">
        <v>39037720</v>
      </c>
      <c r="I17" s="469">
        <v>7</v>
      </c>
      <c r="J17" s="469">
        <v>4</v>
      </c>
      <c r="K17" s="469">
        <v>3</v>
      </c>
      <c r="L17" s="469">
        <v>50</v>
      </c>
      <c r="M17" s="469">
        <v>1</v>
      </c>
      <c r="N17" s="462" t="s">
        <v>8222</v>
      </c>
    </row>
    <row r="18" spans="1:14" ht="26" x14ac:dyDescent="0.35">
      <c r="A18" s="474" t="s">
        <v>3103</v>
      </c>
      <c r="B18" s="474" t="s">
        <v>4019</v>
      </c>
      <c r="C18" s="477">
        <v>0</v>
      </c>
      <c r="D18" s="477">
        <v>706924707.45000005</v>
      </c>
      <c r="E18" s="477">
        <v>0</v>
      </c>
      <c r="F18" s="477">
        <v>181941.9</v>
      </c>
      <c r="G18" s="477">
        <v>749172880.39999998</v>
      </c>
      <c r="H18" s="477"/>
      <c r="I18" s="470">
        <v>274</v>
      </c>
      <c r="J18" s="470">
        <v>140</v>
      </c>
      <c r="K18" s="470">
        <v>134</v>
      </c>
      <c r="L18" s="470">
        <v>12</v>
      </c>
      <c r="M18" s="470">
        <v>1</v>
      </c>
      <c r="N18" s="463" t="s">
        <v>8222</v>
      </c>
    </row>
    <row r="19" spans="1:14" x14ac:dyDescent="0.35">
      <c r="A19" s="474" t="s">
        <v>3101</v>
      </c>
      <c r="B19" s="474" t="s">
        <v>8280</v>
      </c>
      <c r="C19" s="477">
        <v>495573</v>
      </c>
      <c r="D19" s="477">
        <v>0</v>
      </c>
      <c r="E19" s="477">
        <v>0</v>
      </c>
      <c r="F19" s="477">
        <v>0</v>
      </c>
      <c r="G19" s="477">
        <v>-571120</v>
      </c>
      <c r="H19" s="477">
        <v>45078</v>
      </c>
      <c r="I19" s="470">
        <v>4</v>
      </c>
      <c r="J19" s="470">
        <v>0</v>
      </c>
      <c r="K19" s="470">
        <v>4</v>
      </c>
      <c r="L19" s="470">
        <v>4</v>
      </c>
      <c r="M19" s="470">
        <v>0</v>
      </c>
      <c r="N19" s="463" t="s">
        <v>3790</v>
      </c>
    </row>
    <row r="20" spans="1:14" x14ac:dyDescent="0.35">
      <c r="A20" s="474" t="s">
        <v>3094</v>
      </c>
      <c r="B20" s="474" t="s">
        <v>4050</v>
      </c>
      <c r="C20" s="477">
        <v>2035777</v>
      </c>
      <c r="D20" s="477">
        <v>0</v>
      </c>
      <c r="E20" s="477">
        <v>1053237</v>
      </c>
      <c r="F20" s="477">
        <v>0</v>
      </c>
      <c r="G20" s="477">
        <v>1178660</v>
      </c>
      <c r="H20" s="477">
        <v>5693136</v>
      </c>
      <c r="I20" s="469">
        <v>194</v>
      </c>
      <c r="J20" s="469">
        <v>12</v>
      </c>
      <c r="K20" s="469">
        <v>182</v>
      </c>
      <c r="L20" s="469">
        <v>20</v>
      </c>
      <c r="M20" s="469">
        <v>1</v>
      </c>
      <c r="N20" s="462" t="s">
        <v>3790</v>
      </c>
    </row>
    <row r="21" spans="1:14" x14ac:dyDescent="0.35">
      <c r="A21" s="474" t="s">
        <v>4243</v>
      </c>
      <c r="B21" s="474" t="s">
        <v>2118</v>
      </c>
      <c r="C21" s="477">
        <v>7692686</v>
      </c>
      <c r="D21" s="477">
        <v>0</v>
      </c>
      <c r="E21" s="477">
        <v>238415</v>
      </c>
      <c r="F21" s="477">
        <v>0</v>
      </c>
      <c r="G21" s="477">
        <v>6224046</v>
      </c>
      <c r="H21" s="477">
        <v>27318870</v>
      </c>
      <c r="I21" s="469">
        <v>6</v>
      </c>
      <c r="J21" s="469">
        <v>1</v>
      </c>
      <c r="K21" s="469">
        <v>5</v>
      </c>
      <c r="L21" s="469">
        <v>150</v>
      </c>
      <c r="M21" s="469">
        <v>0</v>
      </c>
      <c r="N21" s="462" t="s">
        <v>8201</v>
      </c>
    </row>
    <row r="22" spans="1:14" ht="26" x14ac:dyDescent="0.35">
      <c r="A22" s="474" t="s">
        <v>12217</v>
      </c>
      <c r="B22" s="474" t="s">
        <v>9622</v>
      </c>
      <c r="C22" s="477">
        <v>677687</v>
      </c>
      <c r="D22" s="477">
        <v>0</v>
      </c>
      <c r="E22" s="477">
        <v>53000</v>
      </c>
      <c r="F22" s="477">
        <v>0</v>
      </c>
      <c r="G22" s="477">
        <v>484340</v>
      </c>
      <c r="H22" s="477">
        <v>193347</v>
      </c>
      <c r="I22" s="469">
        <v>50</v>
      </c>
      <c r="J22" s="469">
        <v>14</v>
      </c>
      <c r="K22" s="469">
        <v>36</v>
      </c>
      <c r="L22" s="469">
        <v>0</v>
      </c>
      <c r="M22" s="469">
        <v>1</v>
      </c>
      <c r="N22" s="462" t="s">
        <v>3790</v>
      </c>
    </row>
    <row r="23" spans="1:14" x14ac:dyDescent="0.35">
      <c r="A23" s="474" t="s">
        <v>7946</v>
      </c>
      <c r="B23" s="474" t="s">
        <v>9208</v>
      </c>
      <c r="C23" s="477">
        <v>1045020</v>
      </c>
      <c r="D23" s="477">
        <v>0</v>
      </c>
      <c r="E23" s="477">
        <v>726490</v>
      </c>
      <c r="F23" s="477">
        <v>0</v>
      </c>
      <c r="G23" s="477">
        <v>0</v>
      </c>
      <c r="H23" s="477">
        <v>498062</v>
      </c>
      <c r="I23" s="469">
        <v>2</v>
      </c>
      <c r="J23" s="469">
        <v>1</v>
      </c>
      <c r="K23" s="469">
        <v>1</v>
      </c>
      <c r="L23" s="469">
        <v>0</v>
      </c>
      <c r="M23" s="469">
        <v>0</v>
      </c>
      <c r="N23" s="462" t="s">
        <v>3790</v>
      </c>
    </row>
    <row r="24" spans="1:14" x14ac:dyDescent="0.35">
      <c r="A24" s="474" t="s">
        <v>2468</v>
      </c>
      <c r="B24" s="474" t="s">
        <v>11794</v>
      </c>
      <c r="C24" s="477">
        <v>54295253</v>
      </c>
      <c r="D24" s="477">
        <v>0</v>
      </c>
      <c r="E24" s="477">
        <v>17753725</v>
      </c>
      <c r="F24" s="477">
        <v>0</v>
      </c>
      <c r="G24" s="477">
        <v>110437132</v>
      </c>
      <c r="H24" s="477">
        <v>4136884</v>
      </c>
      <c r="I24" s="470">
        <v>9</v>
      </c>
      <c r="J24" s="470">
        <v>3</v>
      </c>
      <c r="K24" s="470">
        <v>6</v>
      </c>
      <c r="L24" s="470">
        <v>14</v>
      </c>
      <c r="M24" s="470">
        <v>0</v>
      </c>
      <c r="N24" s="463" t="s">
        <v>8222</v>
      </c>
    </row>
    <row r="25" spans="1:14" ht="26" x14ac:dyDescent="0.35">
      <c r="A25" s="474" t="s">
        <v>9682</v>
      </c>
      <c r="B25" s="474" t="s">
        <v>1156</v>
      </c>
      <c r="C25" s="477">
        <v>0</v>
      </c>
      <c r="D25" s="477">
        <v>0</v>
      </c>
      <c r="E25" s="477">
        <v>-36000</v>
      </c>
      <c r="F25" s="477">
        <v>0</v>
      </c>
      <c r="G25" s="477">
        <v>-76249</v>
      </c>
      <c r="H25" s="477">
        <v>2120752</v>
      </c>
      <c r="I25" s="470">
        <v>23</v>
      </c>
      <c r="J25" s="470">
        <v>3</v>
      </c>
      <c r="K25" s="470">
        <v>20</v>
      </c>
      <c r="L25" s="470">
        <v>0</v>
      </c>
      <c r="M25" s="470">
        <v>1</v>
      </c>
      <c r="N25" s="463" t="s">
        <v>3500</v>
      </c>
    </row>
    <row r="26" spans="1:14" ht="26" x14ac:dyDescent="0.35">
      <c r="A26" s="474" t="s">
        <v>9265</v>
      </c>
      <c r="B26" s="474" t="s">
        <v>1411</v>
      </c>
      <c r="C26" s="477">
        <v>917121</v>
      </c>
      <c r="D26" s="477">
        <v>0</v>
      </c>
      <c r="E26" s="477">
        <v>513500</v>
      </c>
      <c r="F26" s="477">
        <v>0</v>
      </c>
      <c r="G26" s="477">
        <v>1231851</v>
      </c>
      <c r="H26" s="477"/>
      <c r="I26" s="469"/>
      <c r="J26" s="469"/>
      <c r="K26" s="469"/>
      <c r="L26" s="469"/>
      <c r="M26" s="469"/>
      <c r="N26" s="462"/>
    </row>
    <row r="27" spans="1:14" x14ac:dyDescent="0.35">
      <c r="A27" s="474" t="s">
        <v>9250</v>
      </c>
      <c r="B27" s="474" t="s">
        <v>14564</v>
      </c>
      <c r="C27" s="477">
        <v>2145067</v>
      </c>
      <c r="D27" s="477">
        <v>0</v>
      </c>
      <c r="E27" s="477">
        <v>1494329</v>
      </c>
      <c r="F27" s="477">
        <v>0</v>
      </c>
      <c r="G27" s="477">
        <v>1494329</v>
      </c>
      <c r="H27" s="477">
        <v>1019570</v>
      </c>
      <c r="I27" s="469">
        <v>9</v>
      </c>
      <c r="J27" s="469">
        <v>3</v>
      </c>
      <c r="K27" s="469">
        <v>6</v>
      </c>
      <c r="L27" s="469">
        <v>9</v>
      </c>
      <c r="M27" s="469">
        <v>0</v>
      </c>
      <c r="N27" s="462" t="s">
        <v>3790</v>
      </c>
    </row>
    <row r="28" spans="1:14" x14ac:dyDescent="0.35">
      <c r="A28" s="474" t="s">
        <v>29</v>
      </c>
      <c r="B28" s="474" t="s">
        <v>27</v>
      </c>
      <c r="C28" s="477">
        <v>9615689</v>
      </c>
      <c r="D28" s="477">
        <v>0</v>
      </c>
      <c r="E28" s="477">
        <v>2619637</v>
      </c>
      <c r="F28" s="477">
        <v>0</v>
      </c>
      <c r="G28" s="477">
        <v>8907852.9199999999</v>
      </c>
      <c r="H28" s="477">
        <v>0</v>
      </c>
      <c r="I28" s="469">
        <v>9</v>
      </c>
      <c r="J28" s="469">
        <v>7</v>
      </c>
      <c r="K28" s="469">
        <v>2</v>
      </c>
      <c r="L28" s="469">
        <v>0</v>
      </c>
      <c r="M28" s="469">
        <v>0</v>
      </c>
      <c r="N28" s="462" t="s">
        <v>8201</v>
      </c>
    </row>
    <row r="29" spans="1:14" x14ac:dyDescent="0.35">
      <c r="A29" s="474" t="s">
        <v>3207</v>
      </c>
      <c r="B29" s="474" t="s">
        <v>104</v>
      </c>
      <c r="C29" s="477">
        <v>18698928</v>
      </c>
      <c r="D29" s="477">
        <v>0</v>
      </c>
      <c r="E29" s="477">
        <v>278000</v>
      </c>
      <c r="F29" s="477">
        <v>0</v>
      </c>
      <c r="G29" s="477">
        <v>31053815</v>
      </c>
      <c r="H29" s="477">
        <v>45248731</v>
      </c>
      <c r="I29" s="469">
        <v>6</v>
      </c>
      <c r="J29" s="469">
        <v>3</v>
      </c>
      <c r="K29" s="469">
        <v>3</v>
      </c>
      <c r="L29" s="469">
        <v>0</v>
      </c>
      <c r="M29" s="469">
        <v>1</v>
      </c>
      <c r="N29" s="462" t="s">
        <v>8201</v>
      </c>
    </row>
    <row r="30" spans="1:14" x14ac:dyDescent="0.35">
      <c r="A30" s="474" t="s">
        <v>4253</v>
      </c>
      <c r="B30" s="474" t="s">
        <v>8385</v>
      </c>
      <c r="C30" s="477">
        <v>255000</v>
      </c>
      <c r="D30" s="477">
        <v>0</v>
      </c>
      <c r="E30" s="477">
        <v>30000</v>
      </c>
      <c r="F30" s="477">
        <v>0</v>
      </c>
      <c r="G30" s="477">
        <v>-292551.05</v>
      </c>
      <c r="H30" s="477">
        <v>30074</v>
      </c>
      <c r="I30" s="470">
        <v>2</v>
      </c>
      <c r="J30" s="470">
        <v>1</v>
      </c>
      <c r="K30" s="470">
        <v>1</v>
      </c>
      <c r="L30" s="470">
        <v>10</v>
      </c>
      <c r="M30" s="470">
        <v>0</v>
      </c>
      <c r="N30" s="463" t="s">
        <v>3790</v>
      </c>
    </row>
    <row r="31" spans="1:14" x14ac:dyDescent="0.35">
      <c r="A31" s="474" t="s">
        <v>1595</v>
      </c>
      <c r="B31" s="474" t="s">
        <v>14815</v>
      </c>
      <c r="C31" s="477">
        <v>1594544</v>
      </c>
      <c r="D31" s="477">
        <v>0</v>
      </c>
      <c r="E31" s="477">
        <v>80812</v>
      </c>
      <c r="F31" s="477">
        <v>0</v>
      </c>
      <c r="G31" s="477">
        <v>993645.62</v>
      </c>
      <c r="H31" s="477">
        <v>8336597</v>
      </c>
      <c r="I31" s="470">
        <v>22</v>
      </c>
      <c r="J31" s="470">
        <v>10</v>
      </c>
      <c r="K31" s="470">
        <v>12</v>
      </c>
      <c r="L31" s="470">
        <v>0</v>
      </c>
      <c r="M31" s="470">
        <v>0</v>
      </c>
      <c r="N31" s="463" t="s">
        <v>3790</v>
      </c>
    </row>
    <row r="32" spans="1:14" x14ac:dyDescent="0.35">
      <c r="A32" s="474" t="s">
        <v>787</v>
      </c>
      <c r="B32" s="474" t="s">
        <v>785</v>
      </c>
      <c r="C32" s="477">
        <v>1008298</v>
      </c>
      <c r="D32" s="477">
        <v>0</v>
      </c>
      <c r="E32" s="477">
        <v>42400</v>
      </c>
      <c r="F32" s="477">
        <v>0</v>
      </c>
      <c r="G32" s="477">
        <v>-1399247</v>
      </c>
      <c r="H32" s="477"/>
      <c r="I32" s="469"/>
      <c r="J32" s="469"/>
      <c r="K32" s="469"/>
      <c r="L32" s="469"/>
      <c r="M32" s="469"/>
      <c r="N32" s="462"/>
    </row>
    <row r="33" spans="1:14" ht="26" x14ac:dyDescent="0.35">
      <c r="A33" s="474" t="s">
        <v>13793</v>
      </c>
      <c r="B33" s="474" t="s">
        <v>3630</v>
      </c>
      <c r="C33" s="477">
        <v>3208681</v>
      </c>
      <c r="D33" s="477">
        <v>0</v>
      </c>
      <c r="E33" s="477">
        <v>492189</v>
      </c>
      <c r="F33" s="477">
        <v>0</v>
      </c>
      <c r="G33" s="477">
        <v>2263458</v>
      </c>
      <c r="H33" s="477">
        <v>3783908</v>
      </c>
      <c r="I33" s="470">
        <v>3</v>
      </c>
      <c r="J33" s="470">
        <v>2</v>
      </c>
      <c r="K33" s="470">
        <v>1</v>
      </c>
      <c r="L33" s="470">
        <v>6</v>
      </c>
      <c r="M33" s="470">
        <v>1</v>
      </c>
      <c r="N33" s="463" t="s">
        <v>3790</v>
      </c>
    </row>
    <row r="34" spans="1:14" ht="26" x14ac:dyDescent="0.35">
      <c r="A34" s="474" t="s">
        <v>4259</v>
      </c>
      <c r="B34" s="474" t="s">
        <v>8292</v>
      </c>
      <c r="C34" s="477">
        <v>2457672</v>
      </c>
      <c r="D34" s="477">
        <v>0</v>
      </c>
      <c r="E34" s="477">
        <v>943777</v>
      </c>
      <c r="F34" s="477">
        <v>0</v>
      </c>
      <c r="G34" s="477">
        <v>791185</v>
      </c>
      <c r="H34" s="477">
        <v>1766487</v>
      </c>
      <c r="I34" s="469">
        <v>4</v>
      </c>
      <c r="J34" s="469">
        <v>1</v>
      </c>
      <c r="K34" s="469">
        <v>3</v>
      </c>
      <c r="L34" s="469">
        <v>2</v>
      </c>
      <c r="M34" s="469">
        <v>1</v>
      </c>
      <c r="N34" s="462" t="s">
        <v>3790</v>
      </c>
    </row>
    <row r="35" spans="1:14" x14ac:dyDescent="0.35">
      <c r="A35" s="474" t="s">
        <v>8479</v>
      </c>
      <c r="B35" s="474" t="s">
        <v>13272</v>
      </c>
      <c r="C35" s="477">
        <v>29527660.859999999</v>
      </c>
      <c r="D35" s="477">
        <v>0</v>
      </c>
      <c r="E35" s="477">
        <v>-37419637.340000004</v>
      </c>
      <c r="F35" s="477">
        <v>0</v>
      </c>
      <c r="G35" s="477">
        <v>-37419637.340000004</v>
      </c>
      <c r="H35" s="477">
        <v>16148142</v>
      </c>
      <c r="I35" s="470">
        <v>7</v>
      </c>
      <c r="J35" s="470">
        <v>6</v>
      </c>
      <c r="K35" s="470">
        <v>1</v>
      </c>
      <c r="L35" s="470">
        <v>0</v>
      </c>
      <c r="M35" s="470">
        <v>0</v>
      </c>
      <c r="N35" s="463" t="s">
        <v>8222</v>
      </c>
    </row>
    <row r="36" spans="1:14" x14ac:dyDescent="0.35">
      <c r="A36" s="474" t="s">
        <v>8346</v>
      </c>
      <c r="B36" s="474" t="s">
        <v>3820</v>
      </c>
      <c r="C36" s="477">
        <v>0</v>
      </c>
      <c r="D36" s="477">
        <v>0</v>
      </c>
      <c r="E36" s="477">
        <v>0</v>
      </c>
      <c r="F36" s="477">
        <v>0</v>
      </c>
      <c r="G36" s="477">
        <v>-6697946</v>
      </c>
      <c r="H36" s="477">
        <v>522546</v>
      </c>
      <c r="I36" s="469">
        <v>2</v>
      </c>
      <c r="J36" s="469">
        <v>1</v>
      </c>
      <c r="K36" s="469">
        <v>1</v>
      </c>
      <c r="L36" s="469">
        <v>7</v>
      </c>
      <c r="M36" s="469">
        <v>0</v>
      </c>
      <c r="N36" s="462" t="s">
        <v>3790</v>
      </c>
    </row>
    <row r="37" spans="1:14" x14ac:dyDescent="0.35">
      <c r="A37" s="474" t="s">
        <v>7955</v>
      </c>
      <c r="B37" s="474" t="s">
        <v>4556</v>
      </c>
      <c r="C37" s="477">
        <v>7357539</v>
      </c>
      <c r="D37" s="477">
        <v>0</v>
      </c>
      <c r="E37" s="477">
        <v>1088141</v>
      </c>
      <c r="F37" s="477">
        <v>0</v>
      </c>
      <c r="G37" s="477">
        <v>6398957</v>
      </c>
      <c r="H37" s="477"/>
      <c r="I37" s="469"/>
      <c r="J37" s="469"/>
      <c r="K37" s="469"/>
      <c r="L37" s="469"/>
      <c r="M37" s="469"/>
      <c r="N37" s="462"/>
    </row>
    <row r="38" spans="1:14" ht="26" x14ac:dyDescent="0.35">
      <c r="A38" s="474" t="s">
        <v>8633</v>
      </c>
      <c r="B38" s="474" t="s">
        <v>4218</v>
      </c>
      <c r="C38" s="477">
        <v>1688502</v>
      </c>
      <c r="D38" s="477">
        <v>0</v>
      </c>
      <c r="E38" s="477">
        <v>847062</v>
      </c>
      <c r="F38" s="477">
        <v>0</v>
      </c>
      <c r="G38" s="477">
        <v>1283025</v>
      </c>
      <c r="H38" s="477"/>
      <c r="I38" s="469"/>
      <c r="J38" s="469"/>
      <c r="K38" s="469"/>
      <c r="L38" s="469"/>
      <c r="M38" s="469"/>
      <c r="N38" s="462"/>
    </row>
    <row r="39" spans="1:14" x14ac:dyDescent="0.35">
      <c r="A39" s="474" t="s">
        <v>1074</v>
      </c>
      <c r="B39" s="474" t="s">
        <v>16263</v>
      </c>
      <c r="C39" s="477">
        <v>0</v>
      </c>
      <c r="D39" s="477">
        <v>0</v>
      </c>
      <c r="E39" s="477">
        <v>0</v>
      </c>
      <c r="F39" s="477">
        <v>0</v>
      </c>
      <c r="G39" s="477">
        <v>0</v>
      </c>
      <c r="H39" s="477">
        <v>0</v>
      </c>
      <c r="I39" s="469">
        <v>2</v>
      </c>
      <c r="J39" s="469">
        <v>0</v>
      </c>
      <c r="K39" s="469">
        <v>2</v>
      </c>
      <c r="L39" s="469">
        <v>0</v>
      </c>
      <c r="M39" s="469">
        <v>1</v>
      </c>
      <c r="N39" s="462" t="s">
        <v>3790</v>
      </c>
    </row>
    <row r="40" spans="1:14" x14ac:dyDescent="0.35">
      <c r="A40" s="474" t="s">
        <v>4262</v>
      </c>
      <c r="B40" s="474" t="s">
        <v>4021</v>
      </c>
      <c r="C40" s="477">
        <v>3038100</v>
      </c>
      <c r="D40" s="477">
        <v>0</v>
      </c>
      <c r="E40" s="477">
        <v>0</v>
      </c>
      <c r="F40" s="477">
        <v>0</v>
      </c>
      <c r="G40" s="477">
        <v>841075</v>
      </c>
      <c r="H40" s="477">
        <v>1216204</v>
      </c>
      <c r="I40" s="469">
        <v>4</v>
      </c>
      <c r="J40" s="469">
        <v>3</v>
      </c>
      <c r="K40" s="469">
        <v>1</v>
      </c>
      <c r="L40" s="469">
        <v>8</v>
      </c>
      <c r="M40" s="469">
        <v>0</v>
      </c>
      <c r="N40" s="462" t="s">
        <v>3790</v>
      </c>
    </row>
    <row r="41" spans="1:14" ht="26" x14ac:dyDescent="0.35">
      <c r="A41" s="474" t="s">
        <v>8482</v>
      </c>
      <c r="B41" s="474" t="s">
        <v>1612</v>
      </c>
      <c r="C41" s="477">
        <v>0</v>
      </c>
      <c r="D41" s="477">
        <v>0</v>
      </c>
      <c r="E41" s="477">
        <v>0</v>
      </c>
      <c r="F41" s="477">
        <v>0</v>
      </c>
      <c r="G41" s="477">
        <v>0</v>
      </c>
      <c r="H41" s="477"/>
      <c r="I41" s="469"/>
      <c r="J41" s="469"/>
      <c r="K41" s="469"/>
      <c r="L41" s="469"/>
      <c r="M41" s="469"/>
      <c r="N41" s="462"/>
    </row>
    <row r="42" spans="1:14" x14ac:dyDescent="0.35">
      <c r="A42" s="474" t="s">
        <v>1785</v>
      </c>
      <c r="B42" s="474" t="s">
        <v>3585</v>
      </c>
      <c r="C42" s="477">
        <v>92653547</v>
      </c>
      <c r="D42" s="477">
        <v>0</v>
      </c>
      <c r="E42" s="477">
        <v>548005</v>
      </c>
      <c r="F42" s="477">
        <v>0</v>
      </c>
      <c r="G42" s="477">
        <v>92105544</v>
      </c>
      <c r="H42" s="477">
        <v>377203869</v>
      </c>
      <c r="I42" s="469">
        <v>12</v>
      </c>
      <c r="J42" s="469">
        <v>5</v>
      </c>
      <c r="K42" s="469">
        <v>7</v>
      </c>
      <c r="L42" s="469">
        <v>4</v>
      </c>
      <c r="M42" s="469">
        <v>4</v>
      </c>
      <c r="N42" s="462" t="s">
        <v>8222</v>
      </c>
    </row>
    <row r="43" spans="1:14" ht="26" x14ac:dyDescent="0.35">
      <c r="A43" s="474" t="s">
        <v>7960</v>
      </c>
      <c r="B43" s="474" t="s">
        <v>4565</v>
      </c>
      <c r="C43" s="477">
        <v>32017258</v>
      </c>
      <c r="D43" s="477">
        <v>0</v>
      </c>
      <c r="E43" s="477">
        <v>26658864</v>
      </c>
      <c r="F43" s="477">
        <v>0</v>
      </c>
      <c r="G43" s="477">
        <v>33682546</v>
      </c>
      <c r="H43" s="477"/>
      <c r="I43" s="469"/>
      <c r="J43" s="469"/>
      <c r="K43" s="469"/>
      <c r="L43" s="469"/>
      <c r="M43" s="469"/>
      <c r="N43" s="462"/>
    </row>
    <row r="44" spans="1:14" ht="26" x14ac:dyDescent="0.35">
      <c r="A44" s="474" t="s">
        <v>8483</v>
      </c>
      <c r="B44" s="474" t="s">
        <v>2143</v>
      </c>
      <c r="C44" s="477">
        <v>7466362</v>
      </c>
      <c r="D44" s="477">
        <v>0</v>
      </c>
      <c r="E44" s="477">
        <v>0</v>
      </c>
      <c r="F44" s="477">
        <v>0</v>
      </c>
      <c r="G44" s="477">
        <v>6003573</v>
      </c>
      <c r="H44" s="477"/>
      <c r="I44" s="469"/>
      <c r="J44" s="469"/>
      <c r="K44" s="469"/>
      <c r="L44" s="469"/>
      <c r="M44" s="469"/>
      <c r="N44" s="462"/>
    </row>
    <row r="45" spans="1:14" x14ac:dyDescent="0.35">
      <c r="A45" s="474" t="s">
        <v>302</v>
      </c>
      <c r="B45" s="474" t="s">
        <v>11976</v>
      </c>
      <c r="C45" s="477">
        <v>14254027</v>
      </c>
      <c r="D45" s="477">
        <v>0</v>
      </c>
      <c r="E45" s="477">
        <v>928485</v>
      </c>
      <c r="F45" s="477">
        <v>0</v>
      </c>
      <c r="G45" s="477">
        <v>15956161</v>
      </c>
      <c r="H45" s="477">
        <v>22754964</v>
      </c>
      <c r="I45" s="470">
        <v>300</v>
      </c>
      <c r="J45" s="470">
        <v>60</v>
      </c>
      <c r="K45" s="470">
        <v>240</v>
      </c>
      <c r="L45" s="470" t="s">
        <v>9636</v>
      </c>
      <c r="M45" s="470">
        <v>7</v>
      </c>
      <c r="N45" s="463" t="s">
        <v>4568</v>
      </c>
    </row>
    <row r="46" spans="1:14" x14ac:dyDescent="0.35">
      <c r="A46" s="474" t="s">
        <v>1537</v>
      </c>
      <c r="B46" s="474" t="s">
        <v>1513</v>
      </c>
      <c r="C46" s="477">
        <v>859450</v>
      </c>
      <c r="D46" s="477">
        <v>0</v>
      </c>
      <c r="E46" s="477">
        <v>869300</v>
      </c>
      <c r="F46" s="477">
        <v>0</v>
      </c>
      <c r="G46" s="477">
        <v>869300</v>
      </c>
      <c r="H46" s="477">
        <v>0</v>
      </c>
      <c r="I46" s="469">
        <v>4</v>
      </c>
      <c r="J46" s="469">
        <v>3</v>
      </c>
      <c r="K46" s="469">
        <v>1</v>
      </c>
      <c r="L46" s="469">
        <v>10</v>
      </c>
      <c r="M46" s="469">
        <v>0</v>
      </c>
      <c r="N46" s="462" t="s">
        <v>3790</v>
      </c>
    </row>
    <row r="47" spans="1:14" x14ac:dyDescent="0.35">
      <c r="A47" s="474" t="s">
        <v>936</v>
      </c>
      <c r="B47" s="474" t="s">
        <v>3861</v>
      </c>
      <c r="C47" s="477">
        <v>55474789</v>
      </c>
      <c r="D47" s="477">
        <v>0</v>
      </c>
      <c r="E47" s="477">
        <v>58652757</v>
      </c>
      <c r="F47" s="477">
        <v>0</v>
      </c>
      <c r="G47" s="477">
        <v>60419036</v>
      </c>
      <c r="H47" s="477">
        <v>119389183</v>
      </c>
      <c r="I47" s="470">
        <v>10</v>
      </c>
      <c r="J47" s="470">
        <v>8</v>
      </c>
      <c r="K47" s="470">
        <v>2</v>
      </c>
      <c r="L47" s="470">
        <v>0</v>
      </c>
      <c r="M47" s="470">
        <v>0</v>
      </c>
      <c r="N47" s="463" t="s">
        <v>8222</v>
      </c>
    </row>
    <row r="48" spans="1:14" x14ac:dyDescent="0.35">
      <c r="A48" s="474" t="s">
        <v>12208</v>
      </c>
      <c r="B48" s="474" t="s">
        <v>3822</v>
      </c>
      <c r="C48" s="477">
        <v>315600</v>
      </c>
      <c r="D48" s="477">
        <v>0</v>
      </c>
      <c r="E48" s="477">
        <v>24000</v>
      </c>
      <c r="F48" s="477">
        <v>0</v>
      </c>
      <c r="G48" s="477">
        <v>24000</v>
      </c>
      <c r="H48" s="477" t="s">
        <v>1193</v>
      </c>
      <c r="I48" s="469">
        <v>6</v>
      </c>
      <c r="J48" s="469">
        <v>3</v>
      </c>
      <c r="K48" s="469">
        <v>3</v>
      </c>
      <c r="L48" s="469">
        <v>0</v>
      </c>
      <c r="M48" s="469">
        <v>2</v>
      </c>
      <c r="N48" s="462" t="s">
        <v>3790</v>
      </c>
    </row>
    <row r="49" spans="1:14" x14ac:dyDescent="0.35">
      <c r="A49" s="475" t="s">
        <v>1289</v>
      </c>
      <c r="B49" s="475" t="s">
        <v>8268</v>
      </c>
      <c r="C49" s="478">
        <v>35785020</v>
      </c>
      <c r="D49" s="478">
        <v>0</v>
      </c>
      <c r="E49" s="478">
        <v>7602614</v>
      </c>
      <c r="F49" s="478">
        <v>0</v>
      </c>
      <c r="G49" s="478">
        <v>24321113</v>
      </c>
      <c r="H49" s="478">
        <v>157408422</v>
      </c>
      <c r="I49" s="471">
        <v>360</v>
      </c>
      <c r="J49" s="471">
        <v>160</v>
      </c>
      <c r="K49" s="471">
        <v>200</v>
      </c>
      <c r="L49" s="471">
        <v>3</v>
      </c>
      <c r="M49" s="471">
        <v>1</v>
      </c>
      <c r="N49" s="466" t="s">
        <v>8222</v>
      </c>
    </row>
    <row r="50" spans="1:14" x14ac:dyDescent="0.35">
      <c r="A50" s="474" t="s">
        <v>13610</v>
      </c>
      <c r="B50" s="474" t="s">
        <v>13605</v>
      </c>
      <c r="C50" s="477">
        <v>11002597</v>
      </c>
      <c r="D50" s="477">
        <v>0</v>
      </c>
      <c r="E50" s="477">
        <v>0</v>
      </c>
      <c r="F50" s="477">
        <v>0</v>
      </c>
      <c r="G50" s="477">
        <v>8987345.1899999995</v>
      </c>
      <c r="H50" s="477">
        <v>0</v>
      </c>
      <c r="I50" s="470">
        <v>2</v>
      </c>
      <c r="J50" s="470">
        <v>0</v>
      </c>
      <c r="K50" s="470">
        <v>2</v>
      </c>
      <c r="L50" s="470">
        <v>9</v>
      </c>
      <c r="M50" s="470">
        <v>1</v>
      </c>
      <c r="N50" s="463" t="s">
        <v>8201</v>
      </c>
    </row>
    <row r="51" spans="1:14" x14ac:dyDescent="0.35">
      <c r="A51" s="474" t="s">
        <v>1565</v>
      </c>
      <c r="B51" s="474" t="s">
        <v>3887</v>
      </c>
      <c r="C51" s="477">
        <v>1350000</v>
      </c>
      <c r="D51" s="477">
        <v>0</v>
      </c>
      <c r="E51" s="477">
        <v>1350000</v>
      </c>
      <c r="F51" s="477">
        <v>0</v>
      </c>
      <c r="G51" s="477">
        <v>-12484158</v>
      </c>
      <c r="H51" s="477">
        <v>4590210</v>
      </c>
      <c r="I51" s="470">
        <v>10</v>
      </c>
      <c r="J51" s="470">
        <v>6</v>
      </c>
      <c r="K51" s="470">
        <v>4</v>
      </c>
      <c r="L51" s="470">
        <v>30</v>
      </c>
      <c r="M51" s="470">
        <v>0</v>
      </c>
      <c r="N51" s="463" t="s">
        <v>3790</v>
      </c>
    </row>
    <row r="52" spans="1:14" x14ac:dyDescent="0.35">
      <c r="A52" s="474" t="s">
        <v>1023</v>
      </c>
      <c r="B52" s="474" t="s">
        <v>4060</v>
      </c>
      <c r="C52" s="477">
        <v>6853422</v>
      </c>
      <c r="D52" s="477">
        <v>0</v>
      </c>
      <c r="E52" s="477">
        <v>455500</v>
      </c>
      <c r="F52" s="477">
        <v>0</v>
      </c>
      <c r="G52" s="477">
        <v>-6864527</v>
      </c>
      <c r="H52" s="477">
        <v>727545</v>
      </c>
      <c r="I52" s="470">
        <v>34</v>
      </c>
      <c r="J52" s="470">
        <v>11</v>
      </c>
      <c r="K52" s="470">
        <v>23</v>
      </c>
      <c r="L52" s="470">
        <v>27</v>
      </c>
      <c r="M52" s="470">
        <v>1</v>
      </c>
      <c r="N52" s="463" t="s">
        <v>8201</v>
      </c>
    </row>
    <row r="53" spans="1:14" x14ac:dyDescent="0.35">
      <c r="A53" s="474" t="s">
        <v>4268</v>
      </c>
      <c r="B53" s="474" t="s">
        <v>3921</v>
      </c>
      <c r="C53" s="477">
        <v>637100059</v>
      </c>
      <c r="D53" s="477">
        <v>0</v>
      </c>
      <c r="E53" s="477">
        <v>76318277</v>
      </c>
      <c r="F53" s="477">
        <v>0</v>
      </c>
      <c r="G53" s="477">
        <v>657200797</v>
      </c>
      <c r="H53" s="477">
        <v>898645953</v>
      </c>
      <c r="I53" s="470">
        <v>1</v>
      </c>
      <c r="J53" s="470">
        <v>1</v>
      </c>
      <c r="K53" s="470">
        <v>0</v>
      </c>
      <c r="L53" s="470">
        <v>0</v>
      </c>
      <c r="M53" s="470">
        <v>0</v>
      </c>
      <c r="N53" s="463" t="s">
        <v>8222</v>
      </c>
    </row>
    <row r="54" spans="1:14" ht="26" x14ac:dyDescent="0.35">
      <c r="A54" s="474" t="s">
        <v>4269</v>
      </c>
      <c r="B54" s="474" t="s">
        <v>4025</v>
      </c>
      <c r="C54" s="477">
        <v>166045248</v>
      </c>
      <c r="D54" s="477">
        <v>0</v>
      </c>
      <c r="E54" s="477">
        <v>21766299</v>
      </c>
      <c r="F54" s="477">
        <v>0</v>
      </c>
      <c r="G54" s="477">
        <v>238229902</v>
      </c>
      <c r="H54" s="477"/>
      <c r="I54" s="469"/>
      <c r="J54" s="469"/>
      <c r="K54" s="469"/>
      <c r="L54" s="469"/>
      <c r="M54" s="469"/>
      <c r="N54" s="462"/>
    </row>
    <row r="55" spans="1:14" x14ac:dyDescent="0.35">
      <c r="A55" s="474" t="s">
        <v>7968</v>
      </c>
      <c r="B55" s="474" t="s">
        <v>4225</v>
      </c>
      <c r="C55" s="477">
        <v>12827478</v>
      </c>
      <c r="D55" s="477">
        <v>0</v>
      </c>
      <c r="E55" s="477">
        <v>170828</v>
      </c>
      <c r="F55" s="477">
        <v>0</v>
      </c>
      <c r="G55" s="477">
        <v>-9052261</v>
      </c>
      <c r="H55" s="477"/>
      <c r="I55" s="469"/>
      <c r="J55" s="469"/>
      <c r="K55" s="469"/>
      <c r="L55" s="469"/>
      <c r="M55" s="469"/>
      <c r="N55" s="462"/>
    </row>
    <row r="56" spans="1:14" ht="26" x14ac:dyDescent="0.35">
      <c r="A56" s="474" t="s">
        <v>4270</v>
      </c>
      <c r="B56" s="474" t="s">
        <v>3745</v>
      </c>
      <c r="C56" s="477">
        <v>43512</v>
      </c>
      <c r="D56" s="477">
        <v>0</v>
      </c>
      <c r="E56" s="477">
        <v>0</v>
      </c>
      <c r="F56" s="477">
        <v>0</v>
      </c>
      <c r="G56" s="477">
        <v>36900</v>
      </c>
      <c r="H56" s="477"/>
      <c r="I56" s="469"/>
      <c r="J56" s="469"/>
      <c r="K56" s="469"/>
      <c r="L56" s="469"/>
      <c r="M56" s="469"/>
      <c r="N56" s="462"/>
    </row>
    <row r="57" spans="1:14" x14ac:dyDescent="0.35">
      <c r="A57" s="474" t="s">
        <v>4271</v>
      </c>
      <c r="B57" s="474" t="s">
        <v>3823</v>
      </c>
      <c r="C57" s="477">
        <v>42070586</v>
      </c>
      <c r="D57" s="477">
        <v>0</v>
      </c>
      <c r="E57" s="477">
        <v>2771107</v>
      </c>
      <c r="F57" s="477">
        <v>0</v>
      </c>
      <c r="G57" s="477">
        <v>31604717</v>
      </c>
      <c r="H57" s="477"/>
      <c r="I57" s="469"/>
      <c r="J57" s="469"/>
      <c r="K57" s="469"/>
      <c r="L57" s="469"/>
      <c r="M57" s="469"/>
      <c r="N57" s="462"/>
    </row>
    <row r="58" spans="1:14" ht="27.5" x14ac:dyDescent="0.35">
      <c r="A58" s="474" t="s">
        <v>16754</v>
      </c>
      <c r="B58" s="474" t="s">
        <v>12187</v>
      </c>
      <c r="C58" s="477">
        <v>100703394.92</v>
      </c>
      <c r="D58" s="477">
        <v>0</v>
      </c>
      <c r="E58" s="477">
        <v>39896952.299999997</v>
      </c>
      <c r="F58" s="477">
        <v>0</v>
      </c>
      <c r="G58" s="477">
        <v>-123937538</v>
      </c>
      <c r="H58" s="477">
        <v>257498764</v>
      </c>
      <c r="I58" s="469">
        <v>800</v>
      </c>
      <c r="J58" s="469" t="s">
        <v>1193</v>
      </c>
      <c r="K58" s="469" t="s">
        <v>1193</v>
      </c>
      <c r="L58" s="469">
        <v>68</v>
      </c>
      <c r="M58" s="469">
        <v>2</v>
      </c>
      <c r="N58" s="462" t="s">
        <v>8222</v>
      </c>
    </row>
    <row r="59" spans="1:14" x14ac:dyDescent="0.35">
      <c r="A59" s="474" t="s">
        <v>2995</v>
      </c>
      <c r="B59" s="474" t="s">
        <v>8256</v>
      </c>
      <c r="C59" s="477">
        <v>11081237</v>
      </c>
      <c r="D59" s="477">
        <v>0</v>
      </c>
      <c r="E59" s="477">
        <v>347200</v>
      </c>
      <c r="F59" s="477">
        <v>0</v>
      </c>
      <c r="G59" s="477">
        <v>3982600</v>
      </c>
      <c r="H59" s="477">
        <v>11487472</v>
      </c>
      <c r="I59" s="469">
        <v>17</v>
      </c>
      <c r="J59" s="469">
        <v>0</v>
      </c>
      <c r="K59" s="469">
        <v>0</v>
      </c>
      <c r="L59" s="469">
        <v>1</v>
      </c>
      <c r="M59" s="469">
        <v>0</v>
      </c>
      <c r="N59" s="462" t="s">
        <v>8201</v>
      </c>
    </row>
    <row r="60" spans="1:14" x14ac:dyDescent="0.35">
      <c r="A60" s="475" t="s">
        <v>2444</v>
      </c>
      <c r="B60" s="475" t="s">
        <v>3933</v>
      </c>
      <c r="C60" s="478">
        <v>9340536</v>
      </c>
      <c r="D60" s="478">
        <v>0</v>
      </c>
      <c r="E60" s="478">
        <v>1306372</v>
      </c>
      <c r="F60" s="478">
        <v>0</v>
      </c>
      <c r="G60" s="478">
        <v>6420436</v>
      </c>
      <c r="H60" s="478">
        <v>3024016</v>
      </c>
      <c r="I60" s="471">
        <v>4</v>
      </c>
      <c r="J60" s="471">
        <v>2</v>
      </c>
      <c r="K60" s="471">
        <v>2</v>
      </c>
      <c r="L60" s="471">
        <v>5</v>
      </c>
      <c r="M60" s="471">
        <v>1</v>
      </c>
      <c r="N60" s="466" t="s">
        <v>8201</v>
      </c>
    </row>
    <row r="61" spans="1:14" x14ac:dyDescent="0.35">
      <c r="A61" s="474" t="s">
        <v>4274</v>
      </c>
      <c r="B61" s="474" t="s">
        <v>3972</v>
      </c>
      <c r="C61" s="477">
        <v>756061</v>
      </c>
      <c r="D61" s="477">
        <v>0</v>
      </c>
      <c r="E61" s="477">
        <v>30130</v>
      </c>
      <c r="F61" s="477">
        <v>0</v>
      </c>
      <c r="G61" s="477">
        <v>379858</v>
      </c>
      <c r="H61" s="477">
        <v>1767798</v>
      </c>
      <c r="I61" s="469">
        <v>0</v>
      </c>
      <c r="J61" s="469">
        <v>0</v>
      </c>
      <c r="K61" s="469">
        <v>0</v>
      </c>
      <c r="L61" s="469">
        <v>6</v>
      </c>
      <c r="M61" s="469">
        <v>1</v>
      </c>
      <c r="N61" s="462" t="s">
        <v>3790</v>
      </c>
    </row>
    <row r="62" spans="1:14" ht="26" x14ac:dyDescent="0.35">
      <c r="A62" s="474" t="s">
        <v>3212</v>
      </c>
      <c r="B62" s="474" t="s">
        <v>11955</v>
      </c>
      <c r="C62" s="477">
        <v>327230</v>
      </c>
      <c r="D62" s="477">
        <v>0</v>
      </c>
      <c r="E62" s="477">
        <v>57544</v>
      </c>
      <c r="F62" s="477">
        <v>0</v>
      </c>
      <c r="G62" s="477">
        <v>516276</v>
      </c>
      <c r="H62" s="477">
        <v>745203</v>
      </c>
      <c r="I62" s="469">
        <v>2</v>
      </c>
      <c r="J62" s="469">
        <v>0</v>
      </c>
      <c r="K62" s="469">
        <v>2</v>
      </c>
      <c r="L62" s="469">
        <v>2</v>
      </c>
      <c r="M62" s="469">
        <v>0</v>
      </c>
      <c r="N62" s="462" t="s">
        <v>3790</v>
      </c>
    </row>
    <row r="63" spans="1:14" x14ac:dyDescent="0.35">
      <c r="A63" s="474" t="s">
        <v>1641</v>
      </c>
      <c r="B63" s="474" t="s">
        <v>8550</v>
      </c>
      <c r="C63" s="477">
        <v>0</v>
      </c>
      <c r="D63" s="477">
        <v>0</v>
      </c>
      <c r="E63" s="477">
        <v>0</v>
      </c>
      <c r="F63" s="477">
        <v>0</v>
      </c>
      <c r="G63" s="477">
        <v>0</v>
      </c>
      <c r="H63" s="477"/>
      <c r="I63" s="469"/>
      <c r="J63" s="469"/>
      <c r="K63" s="469"/>
      <c r="L63" s="469"/>
      <c r="M63" s="469"/>
      <c r="N63" s="462"/>
    </row>
    <row r="64" spans="1:14" x14ac:dyDescent="0.35">
      <c r="A64" s="474" t="s">
        <v>148</v>
      </c>
      <c r="B64" s="474" t="s">
        <v>3854</v>
      </c>
      <c r="C64" s="477">
        <v>29066425</v>
      </c>
      <c r="D64" s="477">
        <v>0</v>
      </c>
      <c r="E64" s="477">
        <v>1313425</v>
      </c>
      <c r="F64" s="477">
        <v>0</v>
      </c>
      <c r="G64" s="477">
        <v>31170739</v>
      </c>
      <c r="H64" s="477">
        <v>13627028</v>
      </c>
      <c r="I64" s="469">
        <v>5</v>
      </c>
      <c r="J64" s="469">
        <v>3</v>
      </c>
      <c r="K64" s="469">
        <v>2</v>
      </c>
      <c r="L64" s="469">
        <v>4</v>
      </c>
      <c r="M64" s="469">
        <v>1</v>
      </c>
      <c r="N64" s="462" t="s">
        <v>8222</v>
      </c>
    </row>
    <row r="65" spans="1:14" x14ac:dyDescent="0.35">
      <c r="A65" s="474" t="s">
        <v>3117</v>
      </c>
      <c r="B65" s="474" t="s">
        <v>3987</v>
      </c>
      <c r="C65" s="477">
        <v>8666808</v>
      </c>
      <c r="D65" s="477">
        <v>0</v>
      </c>
      <c r="E65" s="477">
        <v>297333</v>
      </c>
      <c r="F65" s="477">
        <v>0</v>
      </c>
      <c r="G65" s="477">
        <v>3932462</v>
      </c>
      <c r="H65" s="477">
        <v>54762362</v>
      </c>
      <c r="I65" s="470">
        <v>192</v>
      </c>
      <c r="J65" s="470">
        <v>63</v>
      </c>
      <c r="K65" s="470">
        <v>129</v>
      </c>
      <c r="L65" s="470">
        <v>3</v>
      </c>
      <c r="M65" s="470">
        <v>1</v>
      </c>
      <c r="N65" s="463" t="s">
        <v>8201</v>
      </c>
    </row>
    <row r="66" spans="1:14" ht="26" x14ac:dyDescent="0.35">
      <c r="A66" s="474" t="s">
        <v>4934</v>
      </c>
      <c r="B66" s="474" t="s">
        <v>3818</v>
      </c>
      <c r="C66" s="477">
        <v>15672889.560000001</v>
      </c>
      <c r="D66" s="477">
        <v>0</v>
      </c>
      <c r="E66" s="477">
        <v>21161202.739999998</v>
      </c>
      <c r="F66" s="477">
        <v>0</v>
      </c>
      <c r="G66" s="477">
        <v>2731522.57</v>
      </c>
      <c r="H66" s="477"/>
      <c r="I66" s="469">
        <v>5</v>
      </c>
      <c r="J66" s="469">
        <v>1</v>
      </c>
      <c r="K66" s="469">
        <v>4</v>
      </c>
      <c r="L66" s="469">
        <v>6</v>
      </c>
      <c r="M66" s="469">
        <v>0</v>
      </c>
      <c r="N66" s="462" t="s">
        <v>8222</v>
      </c>
    </row>
    <row r="67" spans="1:14" ht="26" x14ac:dyDescent="0.35">
      <c r="A67" s="474" t="s">
        <v>10164</v>
      </c>
      <c r="B67" s="474" t="s">
        <v>3821</v>
      </c>
      <c r="C67" s="477">
        <v>1927711000</v>
      </c>
      <c r="D67" s="477">
        <v>0</v>
      </c>
      <c r="E67" s="477">
        <v>1343747104</v>
      </c>
      <c r="F67" s="477">
        <v>0</v>
      </c>
      <c r="G67" s="477">
        <v>1501126797</v>
      </c>
      <c r="H67" s="477"/>
      <c r="I67" s="469">
        <v>12</v>
      </c>
      <c r="J67" s="469">
        <v>9</v>
      </c>
      <c r="K67" s="469">
        <v>3</v>
      </c>
      <c r="L67" s="469">
        <v>0</v>
      </c>
      <c r="M67" s="469">
        <v>1</v>
      </c>
      <c r="N67" s="462" t="s">
        <v>8222</v>
      </c>
    </row>
    <row r="68" spans="1:14" ht="26" x14ac:dyDescent="0.35">
      <c r="A68" s="474" t="s">
        <v>4277</v>
      </c>
      <c r="B68" s="474" t="s">
        <v>8304</v>
      </c>
      <c r="C68" s="477">
        <v>4039250</v>
      </c>
      <c r="D68" s="477">
        <v>0</v>
      </c>
      <c r="E68" s="477">
        <v>1339674</v>
      </c>
      <c r="F68" s="477">
        <v>0</v>
      </c>
      <c r="G68" s="477">
        <v>2282723</v>
      </c>
      <c r="H68" s="477"/>
      <c r="I68" s="469"/>
      <c r="J68" s="469"/>
      <c r="K68" s="469"/>
      <c r="L68" s="469"/>
      <c r="M68" s="469"/>
      <c r="N68" s="462"/>
    </row>
    <row r="69" spans="1:14" x14ac:dyDescent="0.35">
      <c r="A69" s="474" t="s">
        <v>4279</v>
      </c>
      <c r="B69" s="474" t="s">
        <v>8618</v>
      </c>
      <c r="C69" s="477">
        <v>0</v>
      </c>
      <c r="D69" s="477">
        <v>0</v>
      </c>
      <c r="E69" s="477">
        <v>0</v>
      </c>
      <c r="F69" s="477">
        <v>0</v>
      </c>
      <c r="G69" s="477">
        <v>0</v>
      </c>
      <c r="H69" s="477"/>
      <c r="I69" s="469"/>
      <c r="J69" s="469"/>
      <c r="K69" s="469"/>
      <c r="L69" s="469"/>
      <c r="M69" s="469"/>
      <c r="N69" s="462"/>
    </row>
    <row r="70" spans="1:14" x14ac:dyDescent="0.35">
      <c r="A70" s="474" t="s">
        <v>742</v>
      </c>
      <c r="B70" s="474" t="s">
        <v>13673</v>
      </c>
      <c r="C70" s="477">
        <v>44275529</v>
      </c>
      <c r="D70" s="477">
        <v>0</v>
      </c>
      <c r="E70" s="477">
        <v>36010200</v>
      </c>
      <c r="F70" s="477">
        <v>0</v>
      </c>
      <c r="G70" s="477">
        <v>-58082141</v>
      </c>
      <c r="H70" s="477">
        <v>35311091</v>
      </c>
      <c r="I70" s="470">
        <v>7</v>
      </c>
      <c r="J70" s="470">
        <v>4</v>
      </c>
      <c r="K70" s="470">
        <v>3</v>
      </c>
      <c r="L70" s="470">
        <v>250</v>
      </c>
      <c r="M70" s="470">
        <v>0</v>
      </c>
      <c r="N70" s="463" t="s">
        <v>8222</v>
      </c>
    </row>
    <row r="71" spans="1:14" x14ac:dyDescent="0.35">
      <c r="A71" s="474" t="s">
        <v>7984</v>
      </c>
      <c r="B71" s="474" t="s">
        <v>3662</v>
      </c>
      <c r="C71" s="477">
        <v>50000</v>
      </c>
      <c r="D71" s="477">
        <v>0</v>
      </c>
      <c r="E71" s="477">
        <v>0</v>
      </c>
      <c r="F71" s="477">
        <v>0</v>
      </c>
      <c r="G71" s="477">
        <v>12800</v>
      </c>
      <c r="H71" s="477"/>
      <c r="I71" s="469"/>
      <c r="J71" s="469"/>
      <c r="K71" s="469"/>
      <c r="L71" s="469"/>
      <c r="M71" s="469"/>
      <c r="N71" s="462"/>
    </row>
    <row r="72" spans="1:14" x14ac:dyDescent="0.35">
      <c r="A72" s="474" t="s">
        <v>1720</v>
      </c>
      <c r="B72" s="474" t="s">
        <v>15917</v>
      </c>
      <c r="C72" s="477">
        <v>441039</v>
      </c>
      <c r="D72" s="477">
        <v>0</v>
      </c>
      <c r="E72" s="477">
        <v>291500</v>
      </c>
      <c r="F72" s="477">
        <v>0</v>
      </c>
      <c r="G72" s="477">
        <v>616603</v>
      </c>
      <c r="H72" s="477">
        <v>0</v>
      </c>
      <c r="I72" s="469">
        <v>30</v>
      </c>
      <c r="J72" s="469">
        <v>10</v>
      </c>
      <c r="K72" s="469">
        <v>20</v>
      </c>
      <c r="L72" s="469">
        <v>23</v>
      </c>
      <c r="M72" s="469">
        <v>1</v>
      </c>
      <c r="N72" s="462" t="s">
        <v>3790</v>
      </c>
    </row>
    <row r="73" spans="1:14" x14ac:dyDescent="0.35">
      <c r="A73" s="474" t="s">
        <v>4283</v>
      </c>
      <c r="B73" s="474" t="s">
        <v>11795</v>
      </c>
      <c r="C73" s="477">
        <v>7184788</v>
      </c>
      <c r="D73" s="477">
        <v>0</v>
      </c>
      <c r="E73" s="477">
        <v>2486281</v>
      </c>
      <c r="F73" s="477">
        <v>0</v>
      </c>
      <c r="G73" s="477">
        <v>4316583</v>
      </c>
      <c r="H73" s="477">
        <v>4398235</v>
      </c>
      <c r="I73" s="469">
        <v>5</v>
      </c>
      <c r="J73" s="469">
        <v>3</v>
      </c>
      <c r="K73" s="469">
        <v>2</v>
      </c>
      <c r="L73" s="469">
        <v>13</v>
      </c>
      <c r="M73" s="469">
        <v>0</v>
      </c>
      <c r="N73" s="462" t="s">
        <v>8201</v>
      </c>
    </row>
    <row r="74" spans="1:14" ht="26" x14ac:dyDescent="0.35">
      <c r="A74" s="474" t="s">
        <v>1319</v>
      </c>
      <c r="B74" s="474" t="s">
        <v>8961</v>
      </c>
      <c r="C74" s="477">
        <v>71200</v>
      </c>
      <c r="D74" s="477">
        <v>0</v>
      </c>
      <c r="E74" s="477">
        <v>46200</v>
      </c>
      <c r="F74" s="477">
        <v>0</v>
      </c>
      <c r="G74" s="477">
        <v>46200</v>
      </c>
      <c r="H74" s="477"/>
      <c r="I74" s="469">
        <v>2</v>
      </c>
      <c r="J74" s="469">
        <v>1</v>
      </c>
      <c r="K74" s="469">
        <v>1</v>
      </c>
      <c r="L74" s="469">
        <v>0</v>
      </c>
      <c r="M74" s="469">
        <v>0</v>
      </c>
      <c r="N74" s="462" t="s">
        <v>3790</v>
      </c>
    </row>
    <row r="75" spans="1:14" x14ac:dyDescent="0.35">
      <c r="A75" s="474" t="s">
        <v>1724</v>
      </c>
      <c r="B75" s="474" t="s">
        <v>3930</v>
      </c>
      <c r="C75" s="477">
        <v>453450</v>
      </c>
      <c r="D75" s="477">
        <v>0</v>
      </c>
      <c r="E75" s="477">
        <v>428000</v>
      </c>
      <c r="F75" s="477">
        <v>0</v>
      </c>
      <c r="G75" s="477">
        <v>453471</v>
      </c>
      <c r="H75" s="477">
        <v>2234188</v>
      </c>
      <c r="I75" s="470">
        <v>4</v>
      </c>
      <c r="J75" s="470">
        <v>2</v>
      </c>
      <c r="K75" s="470">
        <v>2</v>
      </c>
      <c r="L75" s="470">
        <v>4</v>
      </c>
      <c r="M75" s="470">
        <v>1</v>
      </c>
      <c r="N75" s="463" t="s">
        <v>3790</v>
      </c>
    </row>
    <row r="76" spans="1:14" x14ac:dyDescent="0.35">
      <c r="A76" s="474" t="s">
        <v>3064</v>
      </c>
      <c r="B76" s="474" t="s">
        <v>3978</v>
      </c>
      <c r="C76" s="477">
        <v>386754</v>
      </c>
      <c r="D76" s="477">
        <v>0</v>
      </c>
      <c r="E76" s="477">
        <v>290000</v>
      </c>
      <c r="F76" s="477">
        <v>0</v>
      </c>
      <c r="G76" s="477">
        <v>-548843</v>
      </c>
      <c r="H76" s="477">
        <v>627261</v>
      </c>
      <c r="I76" s="469">
        <v>5</v>
      </c>
      <c r="J76" s="469">
        <v>0</v>
      </c>
      <c r="K76" s="469">
        <v>5</v>
      </c>
      <c r="L76" s="469">
        <v>15</v>
      </c>
      <c r="M76" s="469">
        <v>1</v>
      </c>
      <c r="N76" s="462" t="s">
        <v>3790</v>
      </c>
    </row>
    <row r="77" spans="1:14" x14ac:dyDescent="0.35">
      <c r="A77" s="474" t="s">
        <v>4287</v>
      </c>
      <c r="B77" s="474" t="s">
        <v>12497</v>
      </c>
      <c r="C77" s="477">
        <v>50000</v>
      </c>
      <c r="D77" s="477">
        <v>0</v>
      </c>
      <c r="E77" s="477">
        <v>-69600</v>
      </c>
      <c r="F77" s="477">
        <v>0</v>
      </c>
      <c r="G77" s="477">
        <v>-124900</v>
      </c>
      <c r="H77" s="477">
        <v>8227</v>
      </c>
      <c r="I77" s="469">
        <v>8</v>
      </c>
      <c r="J77" s="469">
        <v>4</v>
      </c>
      <c r="K77" s="469">
        <v>4</v>
      </c>
      <c r="L77" s="469">
        <v>8</v>
      </c>
      <c r="M77" s="469">
        <v>1</v>
      </c>
      <c r="N77" s="462" t="s">
        <v>3790</v>
      </c>
    </row>
    <row r="78" spans="1:14" ht="26" x14ac:dyDescent="0.35">
      <c r="A78" s="474" t="s">
        <v>4288</v>
      </c>
      <c r="B78" s="474" t="s">
        <v>15384</v>
      </c>
      <c r="C78" s="477">
        <v>2928156</v>
      </c>
      <c r="D78" s="477">
        <v>0</v>
      </c>
      <c r="E78" s="477">
        <v>0</v>
      </c>
      <c r="F78" s="477">
        <v>0</v>
      </c>
      <c r="G78" s="477">
        <v>946754</v>
      </c>
      <c r="H78" s="477">
        <v>1981402</v>
      </c>
      <c r="I78" s="469">
        <v>10</v>
      </c>
      <c r="J78" s="469">
        <v>0</v>
      </c>
      <c r="K78" s="469">
        <v>10</v>
      </c>
      <c r="L78" s="469">
        <v>5</v>
      </c>
      <c r="M78" s="469">
        <v>1</v>
      </c>
      <c r="N78" s="462" t="s">
        <v>3500</v>
      </c>
    </row>
    <row r="79" spans="1:14" ht="26" x14ac:dyDescent="0.35">
      <c r="A79" s="474" t="s">
        <v>12653</v>
      </c>
      <c r="B79" s="474" t="s">
        <v>3918</v>
      </c>
      <c r="C79" s="477">
        <v>5914616</v>
      </c>
      <c r="D79" s="477">
        <v>0</v>
      </c>
      <c r="E79" s="477">
        <v>5914616</v>
      </c>
      <c r="F79" s="477">
        <v>0</v>
      </c>
      <c r="G79" s="477">
        <v>6041879</v>
      </c>
      <c r="H79" s="477">
        <v>9417416</v>
      </c>
      <c r="I79" s="469">
        <v>20</v>
      </c>
      <c r="J79" s="469">
        <v>7</v>
      </c>
      <c r="K79" s="469">
        <v>13</v>
      </c>
      <c r="L79" s="469">
        <v>0</v>
      </c>
      <c r="M79" s="469">
        <v>1</v>
      </c>
      <c r="N79" s="462" t="s">
        <v>8201</v>
      </c>
    </row>
    <row r="80" spans="1:14" x14ac:dyDescent="0.35">
      <c r="A80" s="474" t="s">
        <v>3203</v>
      </c>
      <c r="B80" s="474" t="s">
        <v>10136</v>
      </c>
      <c r="C80" s="477">
        <v>1000027</v>
      </c>
      <c r="D80" s="477">
        <v>0</v>
      </c>
      <c r="E80" s="477">
        <v>133091</v>
      </c>
      <c r="F80" s="477">
        <v>0</v>
      </c>
      <c r="G80" s="477">
        <v>-983871</v>
      </c>
      <c r="H80" s="477">
        <v>708590</v>
      </c>
      <c r="I80" s="469">
        <v>35</v>
      </c>
      <c r="J80" s="469">
        <v>13</v>
      </c>
      <c r="K80" s="469">
        <v>22</v>
      </c>
      <c r="L80" s="469">
        <v>0</v>
      </c>
      <c r="M80" s="469">
        <v>1</v>
      </c>
      <c r="N80" s="462" t="s">
        <v>3790</v>
      </c>
    </row>
    <row r="81" spans="1:14" x14ac:dyDescent="0.35">
      <c r="A81" s="474" t="s">
        <v>1838</v>
      </c>
      <c r="B81" s="474" t="s">
        <v>3909</v>
      </c>
      <c r="C81" s="477">
        <v>6646202</v>
      </c>
      <c r="D81" s="477">
        <v>0</v>
      </c>
      <c r="E81" s="477">
        <v>661842</v>
      </c>
      <c r="F81" s="477">
        <v>0</v>
      </c>
      <c r="G81" s="477">
        <v>5102128</v>
      </c>
      <c r="H81" s="477">
        <v>6380881</v>
      </c>
      <c r="I81" s="469">
        <v>3</v>
      </c>
      <c r="J81" s="469">
        <v>2</v>
      </c>
      <c r="K81" s="469">
        <v>1</v>
      </c>
      <c r="L81" s="469">
        <v>16</v>
      </c>
      <c r="M81" s="469">
        <v>0</v>
      </c>
      <c r="N81" s="462" t="s">
        <v>8201</v>
      </c>
    </row>
    <row r="82" spans="1:14" ht="39" x14ac:dyDescent="0.35">
      <c r="A82" s="474" t="s">
        <v>13500</v>
      </c>
      <c r="B82" s="474" t="s">
        <v>3953</v>
      </c>
      <c r="C82" s="477">
        <v>2277972.1</v>
      </c>
      <c r="D82" s="477">
        <v>0</v>
      </c>
      <c r="E82" s="477">
        <v>152904.56</v>
      </c>
      <c r="F82" s="477">
        <v>0</v>
      </c>
      <c r="G82" s="477">
        <v>1857519.69</v>
      </c>
      <c r="H82" s="477">
        <v>879917</v>
      </c>
      <c r="I82" s="470">
        <v>113</v>
      </c>
      <c r="J82" s="470">
        <v>44</v>
      </c>
      <c r="K82" s="470">
        <v>69</v>
      </c>
      <c r="L82" s="470" t="s">
        <v>13501</v>
      </c>
      <c r="M82" s="470">
        <v>2</v>
      </c>
      <c r="N82" s="463" t="s">
        <v>3790</v>
      </c>
    </row>
    <row r="83" spans="1:14" x14ac:dyDescent="0.35">
      <c r="A83" s="474" t="s">
        <v>41</v>
      </c>
      <c r="B83" s="474" t="s">
        <v>8771</v>
      </c>
      <c r="C83" s="477">
        <v>19764148.859999999</v>
      </c>
      <c r="D83" s="477">
        <v>0</v>
      </c>
      <c r="E83" s="477">
        <v>3246312.77</v>
      </c>
      <c r="F83" s="477">
        <v>0</v>
      </c>
      <c r="G83" s="477">
        <v>19128641.699999999</v>
      </c>
      <c r="H83" s="477">
        <v>0</v>
      </c>
      <c r="I83" s="469">
        <v>91</v>
      </c>
      <c r="J83" s="469">
        <v>28</v>
      </c>
      <c r="K83" s="469">
        <v>63</v>
      </c>
      <c r="L83" s="469">
        <v>38</v>
      </c>
      <c r="M83" s="469">
        <v>1</v>
      </c>
      <c r="N83" s="462" t="s">
        <v>8222</v>
      </c>
    </row>
    <row r="84" spans="1:14" ht="26" x14ac:dyDescent="0.35">
      <c r="A84" s="474" t="s">
        <v>4292</v>
      </c>
      <c r="B84" s="474" t="s">
        <v>4059</v>
      </c>
      <c r="C84" s="477">
        <v>13472</v>
      </c>
      <c r="D84" s="477">
        <v>0</v>
      </c>
      <c r="E84" s="477">
        <v>0</v>
      </c>
      <c r="F84" s="477">
        <v>0</v>
      </c>
      <c r="G84" s="477">
        <v>-13472</v>
      </c>
      <c r="H84" s="477">
        <v>0</v>
      </c>
      <c r="I84" s="470">
        <v>4</v>
      </c>
      <c r="J84" s="470">
        <v>2</v>
      </c>
      <c r="K84" s="470">
        <v>2</v>
      </c>
      <c r="L84" s="470">
        <v>4</v>
      </c>
      <c r="M84" s="470">
        <v>1</v>
      </c>
      <c r="N84" s="463" t="s">
        <v>3790</v>
      </c>
    </row>
    <row r="85" spans="1:14" x14ac:dyDescent="0.35">
      <c r="A85" s="474" t="s">
        <v>4293</v>
      </c>
      <c r="B85" s="474" t="s">
        <v>3890</v>
      </c>
      <c r="C85" s="477">
        <v>85760</v>
      </c>
      <c r="D85" s="477">
        <v>0</v>
      </c>
      <c r="E85" s="477">
        <v>85760</v>
      </c>
      <c r="F85" s="477">
        <v>0</v>
      </c>
      <c r="G85" s="477">
        <v>175273</v>
      </c>
      <c r="H85" s="477">
        <v>12980</v>
      </c>
      <c r="I85" s="470">
        <v>83</v>
      </c>
      <c r="J85" s="470">
        <v>35</v>
      </c>
      <c r="K85" s="470">
        <v>48</v>
      </c>
      <c r="L85" s="470">
        <v>7</v>
      </c>
      <c r="M85" s="470">
        <v>0</v>
      </c>
      <c r="N85" s="463" t="s">
        <v>3500</v>
      </c>
    </row>
    <row r="86" spans="1:14" ht="26" x14ac:dyDescent="0.35">
      <c r="A86" s="474" t="s">
        <v>1444</v>
      </c>
      <c r="B86" s="474" t="s">
        <v>1426</v>
      </c>
      <c r="C86" s="477">
        <v>0</v>
      </c>
      <c r="D86" s="477">
        <v>0</v>
      </c>
      <c r="E86" s="477">
        <v>0</v>
      </c>
      <c r="F86" s="477">
        <v>0</v>
      </c>
      <c r="G86" s="477">
        <v>0</v>
      </c>
      <c r="H86" s="477"/>
      <c r="I86" s="469"/>
      <c r="J86" s="469"/>
      <c r="K86" s="469"/>
      <c r="L86" s="469"/>
      <c r="M86" s="469"/>
      <c r="N86" s="462"/>
    </row>
    <row r="87" spans="1:14" ht="26" x14ac:dyDescent="0.35">
      <c r="A87" s="474" t="s">
        <v>4936</v>
      </c>
      <c r="B87" s="474" t="s">
        <v>8283</v>
      </c>
      <c r="C87" s="477">
        <v>178637416.03</v>
      </c>
      <c r="D87" s="477">
        <v>0</v>
      </c>
      <c r="E87" s="477">
        <v>267143330.27000001</v>
      </c>
      <c r="F87" s="477">
        <v>0</v>
      </c>
      <c r="G87" s="477">
        <v>317715650.48000002</v>
      </c>
      <c r="H87" s="477"/>
      <c r="I87" s="469"/>
      <c r="J87" s="469"/>
      <c r="K87" s="469"/>
      <c r="L87" s="469"/>
      <c r="M87" s="469"/>
      <c r="N87" s="462"/>
    </row>
    <row r="88" spans="1:14" x14ac:dyDescent="0.35">
      <c r="A88" s="474" t="s">
        <v>4294</v>
      </c>
      <c r="B88" s="474" t="s">
        <v>4020</v>
      </c>
      <c r="C88" s="477">
        <v>1788520</v>
      </c>
      <c r="D88" s="477">
        <v>0</v>
      </c>
      <c r="E88" s="477">
        <v>1372800</v>
      </c>
      <c r="F88" s="477">
        <v>0</v>
      </c>
      <c r="G88" s="477">
        <v>1487862</v>
      </c>
      <c r="H88" s="477">
        <v>235658</v>
      </c>
      <c r="I88" s="469">
        <v>4</v>
      </c>
      <c r="J88" s="469">
        <v>3</v>
      </c>
      <c r="K88" s="469">
        <v>1</v>
      </c>
      <c r="L88" s="469">
        <v>6</v>
      </c>
      <c r="M88" s="469">
        <v>0</v>
      </c>
      <c r="N88" s="462" t="s">
        <v>3790</v>
      </c>
    </row>
    <row r="89" spans="1:14" x14ac:dyDescent="0.35">
      <c r="A89" s="474" t="s">
        <v>4298</v>
      </c>
      <c r="B89" s="474" t="s">
        <v>3999</v>
      </c>
      <c r="C89" s="477">
        <v>2000</v>
      </c>
      <c r="D89" s="477">
        <v>0</v>
      </c>
      <c r="E89" s="477">
        <v>2000</v>
      </c>
      <c r="F89" s="477">
        <v>0</v>
      </c>
      <c r="G89" s="477">
        <v>2000</v>
      </c>
      <c r="H89" s="477">
        <v>0</v>
      </c>
      <c r="I89" s="469">
        <v>6</v>
      </c>
      <c r="J89" s="469">
        <v>2</v>
      </c>
      <c r="K89" s="469">
        <v>4</v>
      </c>
      <c r="L89" s="469">
        <v>5</v>
      </c>
      <c r="M89" s="469">
        <v>0</v>
      </c>
      <c r="N89" s="462" t="s">
        <v>3790</v>
      </c>
    </row>
    <row r="90" spans="1:14" x14ac:dyDescent="0.35">
      <c r="A90" s="474" t="s">
        <v>4937</v>
      </c>
      <c r="B90" s="474" t="s">
        <v>3681</v>
      </c>
      <c r="C90" s="477">
        <v>60000</v>
      </c>
      <c r="D90" s="477">
        <v>0</v>
      </c>
      <c r="E90" s="477">
        <v>107000</v>
      </c>
      <c r="F90" s="477">
        <v>0</v>
      </c>
      <c r="G90" s="477">
        <v>480000</v>
      </c>
      <c r="H90" s="477"/>
      <c r="I90" s="469"/>
      <c r="J90" s="469"/>
      <c r="K90" s="469"/>
      <c r="L90" s="469"/>
      <c r="M90" s="469"/>
      <c r="N90" s="462"/>
    </row>
    <row r="91" spans="1:14" x14ac:dyDescent="0.35">
      <c r="A91" s="474" t="s">
        <v>4299</v>
      </c>
      <c r="B91" s="474" t="s">
        <v>3829</v>
      </c>
      <c r="C91" s="477">
        <v>125000</v>
      </c>
      <c r="D91" s="477">
        <v>0</v>
      </c>
      <c r="E91" s="477">
        <v>77500</v>
      </c>
      <c r="F91" s="477">
        <v>0</v>
      </c>
      <c r="G91" s="477">
        <v>158850</v>
      </c>
      <c r="H91" s="477">
        <v>446637</v>
      </c>
      <c r="I91" s="469">
        <v>14</v>
      </c>
      <c r="J91" s="469">
        <v>3</v>
      </c>
      <c r="K91" s="469">
        <v>11</v>
      </c>
      <c r="L91" s="469">
        <v>3</v>
      </c>
      <c r="M91" s="469">
        <v>1</v>
      </c>
      <c r="N91" s="462" t="s">
        <v>3790</v>
      </c>
    </row>
    <row r="92" spans="1:14" x14ac:dyDescent="0.35">
      <c r="A92" s="474" t="s">
        <v>1485</v>
      </c>
      <c r="B92" s="474" t="s">
        <v>13177</v>
      </c>
      <c r="C92" s="477">
        <v>9180399</v>
      </c>
      <c r="D92" s="477">
        <v>0</v>
      </c>
      <c r="E92" s="477">
        <v>1967553</v>
      </c>
      <c r="F92" s="477">
        <v>0</v>
      </c>
      <c r="G92" s="477">
        <v>8550070</v>
      </c>
      <c r="H92" s="477">
        <v>0</v>
      </c>
      <c r="I92" s="470">
        <v>132</v>
      </c>
      <c r="J92" s="470">
        <v>42</v>
      </c>
      <c r="K92" s="470">
        <v>90</v>
      </c>
      <c r="L92" s="470">
        <v>132</v>
      </c>
      <c r="M92" s="470">
        <v>0</v>
      </c>
      <c r="N92" s="463" t="s">
        <v>8201</v>
      </c>
    </row>
    <row r="93" spans="1:14" x14ac:dyDescent="0.35">
      <c r="A93" s="474" t="s">
        <v>9934</v>
      </c>
      <c r="B93" s="474" t="s">
        <v>3947</v>
      </c>
      <c r="C93" s="477">
        <v>543701</v>
      </c>
      <c r="D93" s="477">
        <v>0</v>
      </c>
      <c r="E93" s="477">
        <v>120000</v>
      </c>
      <c r="F93" s="477">
        <v>0</v>
      </c>
      <c r="G93" s="477">
        <v>250640</v>
      </c>
      <c r="H93" s="477"/>
      <c r="I93" s="469">
        <v>20</v>
      </c>
      <c r="J93" s="469">
        <v>4</v>
      </c>
      <c r="K93" s="469">
        <v>16</v>
      </c>
      <c r="L93" s="469">
        <v>20</v>
      </c>
      <c r="M93" s="469">
        <v>1</v>
      </c>
      <c r="N93" s="462" t="s">
        <v>3790</v>
      </c>
    </row>
    <row r="94" spans="1:14" ht="26" x14ac:dyDescent="0.35">
      <c r="A94" s="474" t="s">
        <v>11718</v>
      </c>
      <c r="B94" s="474" t="s">
        <v>2205</v>
      </c>
      <c r="C94" s="477">
        <v>0</v>
      </c>
      <c r="D94" s="477">
        <v>0</v>
      </c>
      <c r="E94" s="477">
        <v>0</v>
      </c>
      <c r="F94" s="477">
        <v>0</v>
      </c>
      <c r="G94" s="477">
        <v>0</v>
      </c>
      <c r="H94" s="477"/>
      <c r="I94" s="469"/>
      <c r="J94" s="469"/>
      <c r="K94" s="469"/>
      <c r="L94" s="469"/>
      <c r="M94" s="469"/>
      <c r="N94" s="462"/>
    </row>
    <row r="95" spans="1:14" x14ac:dyDescent="0.35">
      <c r="A95" s="474" t="s">
        <v>4305</v>
      </c>
      <c r="B95" s="474" t="s">
        <v>3701</v>
      </c>
      <c r="C95" s="477">
        <v>148348</v>
      </c>
      <c r="D95" s="477">
        <v>0</v>
      </c>
      <c r="E95" s="477">
        <v>0</v>
      </c>
      <c r="F95" s="477">
        <v>0</v>
      </c>
      <c r="G95" s="477">
        <v>110234</v>
      </c>
      <c r="H95" s="477"/>
      <c r="I95" s="469"/>
      <c r="J95" s="469"/>
      <c r="K95" s="469"/>
      <c r="L95" s="469"/>
      <c r="M95" s="469"/>
      <c r="N95" s="462"/>
    </row>
    <row r="96" spans="1:14" x14ac:dyDescent="0.35">
      <c r="A96" s="474" t="s">
        <v>1029</v>
      </c>
      <c r="B96" s="474" t="s">
        <v>3867</v>
      </c>
      <c r="C96" s="477">
        <v>3536261.39</v>
      </c>
      <c r="D96" s="477">
        <v>0</v>
      </c>
      <c r="E96" s="477">
        <v>0</v>
      </c>
      <c r="F96" s="477">
        <v>0</v>
      </c>
      <c r="G96" s="477">
        <v>46682843.799999997</v>
      </c>
      <c r="H96" s="477">
        <v>33768656</v>
      </c>
      <c r="I96" s="470">
        <v>17</v>
      </c>
      <c r="J96" s="470">
        <v>8</v>
      </c>
      <c r="K96" s="470">
        <v>9</v>
      </c>
      <c r="L96" s="470">
        <v>0</v>
      </c>
      <c r="M96" s="470">
        <v>1</v>
      </c>
      <c r="N96" s="463" t="s">
        <v>3790</v>
      </c>
    </row>
    <row r="97" spans="1:14" ht="26" x14ac:dyDescent="0.35">
      <c r="A97" s="474" t="s">
        <v>8490</v>
      </c>
      <c r="B97" s="474" t="s">
        <v>166</v>
      </c>
      <c r="C97" s="477">
        <v>0</v>
      </c>
      <c r="D97" s="477">
        <v>0</v>
      </c>
      <c r="E97" s="477">
        <v>0</v>
      </c>
      <c r="F97" s="477">
        <v>0</v>
      </c>
      <c r="G97" s="477">
        <v>50000</v>
      </c>
      <c r="H97" s="477"/>
      <c r="I97" s="469"/>
      <c r="J97" s="469"/>
      <c r="K97" s="469"/>
      <c r="L97" s="469"/>
      <c r="M97" s="469"/>
      <c r="N97" s="462"/>
    </row>
    <row r="98" spans="1:14" x14ac:dyDescent="0.35">
      <c r="A98" s="474" t="s">
        <v>3147</v>
      </c>
      <c r="B98" s="474" t="s">
        <v>11749</v>
      </c>
      <c r="C98" s="477">
        <v>1370000</v>
      </c>
      <c r="D98" s="477">
        <v>0</v>
      </c>
      <c r="E98" s="477">
        <v>-3010000</v>
      </c>
      <c r="F98" s="477">
        <v>0</v>
      </c>
      <c r="G98" s="477">
        <v>107000</v>
      </c>
      <c r="H98" s="477">
        <v>2694776</v>
      </c>
      <c r="I98" s="469">
        <v>6</v>
      </c>
      <c r="J98" s="469">
        <v>3</v>
      </c>
      <c r="K98" s="469">
        <v>3</v>
      </c>
      <c r="L98" s="469">
        <v>5</v>
      </c>
      <c r="M98" s="469">
        <v>0</v>
      </c>
      <c r="N98" s="462" t="s">
        <v>3790</v>
      </c>
    </row>
    <row r="99" spans="1:14" x14ac:dyDescent="0.35">
      <c r="A99" s="474" t="s">
        <v>14563</v>
      </c>
      <c r="B99" s="474" t="s">
        <v>14559</v>
      </c>
      <c r="C99" s="477">
        <v>38000</v>
      </c>
      <c r="D99" s="477">
        <v>0</v>
      </c>
      <c r="E99" s="477">
        <v>7000</v>
      </c>
      <c r="F99" s="477">
        <v>0</v>
      </c>
      <c r="G99" s="477">
        <v>-167763</v>
      </c>
      <c r="H99" s="477">
        <v>22087</v>
      </c>
      <c r="I99" s="469">
        <v>2</v>
      </c>
      <c r="J99" s="469">
        <v>0</v>
      </c>
      <c r="K99" s="469">
        <v>2</v>
      </c>
      <c r="L99" s="469">
        <v>2</v>
      </c>
      <c r="M99" s="469">
        <v>1</v>
      </c>
      <c r="N99" s="462" t="s">
        <v>3790</v>
      </c>
    </row>
    <row r="100" spans="1:14" x14ac:dyDescent="0.35">
      <c r="A100" s="474" t="s">
        <v>4308</v>
      </c>
      <c r="B100" s="474" t="s">
        <v>9000</v>
      </c>
      <c r="C100" s="477">
        <v>2072506</v>
      </c>
      <c r="D100" s="477">
        <v>0</v>
      </c>
      <c r="E100" s="477">
        <v>1332349</v>
      </c>
      <c r="F100" s="477">
        <v>0</v>
      </c>
      <c r="G100" s="477">
        <v>2072506</v>
      </c>
      <c r="H100" s="477">
        <v>0</v>
      </c>
      <c r="I100" s="470">
        <v>6</v>
      </c>
      <c r="J100" s="470">
        <v>1</v>
      </c>
      <c r="K100" s="470">
        <v>5</v>
      </c>
      <c r="L100" s="470">
        <v>6</v>
      </c>
      <c r="M100" s="470">
        <v>1</v>
      </c>
      <c r="N100" s="463" t="s">
        <v>3790</v>
      </c>
    </row>
    <row r="101" spans="1:14" x14ac:dyDescent="0.35">
      <c r="A101" s="474" t="s">
        <v>3143</v>
      </c>
      <c r="B101" s="474" t="s">
        <v>4004</v>
      </c>
      <c r="C101" s="477">
        <v>847504856</v>
      </c>
      <c r="D101" s="477">
        <v>0</v>
      </c>
      <c r="E101" s="477">
        <v>711811431</v>
      </c>
      <c r="F101" s="477">
        <v>0</v>
      </c>
      <c r="G101" s="477">
        <v>869908476</v>
      </c>
      <c r="H101" s="477">
        <v>1892953</v>
      </c>
      <c r="I101" s="470">
        <v>0</v>
      </c>
      <c r="J101" s="470">
        <v>0</v>
      </c>
      <c r="K101" s="470">
        <v>0</v>
      </c>
      <c r="L101" s="470">
        <v>7</v>
      </c>
      <c r="M101" s="470">
        <v>0</v>
      </c>
      <c r="N101" s="463" t="s">
        <v>8222</v>
      </c>
    </row>
    <row r="102" spans="1:14" ht="26" x14ac:dyDescent="0.35">
      <c r="A102" s="474" t="s">
        <v>8354</v>
      </c>
      <c r="B102" s="474" t="s">
        <v>3842</v>
      </c>
      <c r="C102" s="477">
        <v>5408180</v>
      </c>
      <c r="D102" s="477">
        <v>0</v>
      </c>
      <c r="E102" s="477">
        <v>0</v>
      </c>
      <c r="F102" s="477">
        <v>0</v>
      </c>
      <c r="G102" s="477">
        <v>54056495</v>
      </c>
      <c r="H102" s="477">
        <v>50891834</v>
      </c>
      <c r="I102" s="469">
        <v>18</v>
      </c>
      <c r="J102" s="469">
        <v>6</v>
      </c>
      <c r="K102" s="469">
        <v>12</v>
      </c>
      <c r="L102" s="469">
        <v>0</v>
      </c>
      <c r="M102" s="469">
        <v>0</v>
      </c>
      <c r="N102" s="462" t="s">
        <v>3790</v>
      </c>
    </row>
    <row r="103" spans="1:14" ht="26" x14ac:dyDescent="0.35">
      <c r="A103" s="474" t="s">
        <v>4312</v>
      </c>
      <c r="B103" s="474" t="s">
        <v>3786</v>
      </c>
      <c r="C103" s="477">
        <v>218700</v>
      </c>
      <c r="D103" s="477">
        <v>0</v>
      </c>
      <c r="E103" s="477">
        <v>125000</v>
      </c>
      <c r="F103" s="477">
        <v>0</v>
      </c>
      <c r="G103" s="477">
        <v>211700</v>
      </c>
      <c r="H103" s="477"/>
      <c r="I103" s="469">
        <v>14</v>
      </c>
      <c r="J103" s="469">
        <v>5</v>
      </c>
      <c r="K103" s="469">
        <v>9</v>
      </c>
      <c r="L103" s="469">
        <v>14</v>
      </c>
      <c r="M103" s="469">
        <v>0</v>
      </c>
      <c r="N103" s="462" t="s">
        <v>3790</v>
      </c>
    </row>
    <row r="104" spans="1:14" x14ac:dyDescent="0.35">
      <c r="A104" s="474" t="s">
        <v>251</v>
      </c>
      <c r="B104" s="474" t="s">
        <v>249</v>
      </c>
      <c r="C104" s="479">
        <v>31497543</v>
      </c>
      <c r="D104" s="479">
        <v>0</v>
      </c>
      <c r="E104" s="479">
        <v>2633164</v>
      </c>
      <c r="F104" s="479">
        <v>0</v>
      </c>
      <c r="G104" s="479">
        <v>29018576</v>
      </c>
      <c r="H104" s="479"/>
      <c r="I104" s="469"/>
      <c r="J104" s="469"/>
      <c r="K104" s="469"/>
      <c r="L104" s="469"/>
      <c r="M104" s="469"/>
      <c r="N104" s="462"/>
    </row>
    <row r="105" spans="1:14" x14ac:dyDescent="0.35">
      <c r="A105" s="474" t="s">
        <v>8355</v>
      </c>
      <c r="B105" s="474" t="s">
        <v>9019</v>
      </c>
      <c r="C105" s="477">
        <v>7339362</v>
      </c>
      <c r="D105" s="477">
        <v>0</v>
      </c>
      <c r="E105" s="477">
        <v>4119825</v>
      </c>
      <c r="F105" s="477">
        <v>0</v>
      </c>
      <c r="G105" s="477">
        <v>9827783</v>
      </c>
      <c r="H105" s="477">
        <v>0</v>
      </c>
      <c r="I105" s="469">
        <v>4</v>
      </c>
      <c r="J105" s="469">
        <v>1</v>
      </c>
      <c r="K105" s="469">
        <v>3</v>
      </c>
      <c r="L105" s="469">
        <v>50</v>
      </c>
      <c r="M105" s="469">
        <v>1</v>
      </c>
      <c r="N105" s="462" t="s">
        <v>8201</v>
      </c>
    </row>
    <row r="106" spans="1:14" x14ac:dyDescent="0.35">
      <c r="A106" s="474" t="s">
        <v>4313</v>
      </c>
      <c r="B106" s="474" t="s">
        <v>15302</v>
      </c>
      <c r="C106" s="477">
        <v>169605</v>
      </c>
      <c r="D106" s="477">
        <v>0</v>
      </c>
      <c r="E106" s="477">
        <v>148660</v>
      </c>
      <c r="F106" s="477">
        <v>0</v>
      </c>
      <c r="G106" s="477">
        <v>159799</v>
      </c>
      <c r="H106" s="477">
        <v>195045</v>
      </c>
      <c r="I106" s="470">
        <v>40</v>
      </c>
      <c r="J106" s="470">
        <v>17</v>
      </c>
      <c r="K106" s="470">
        <v>23</v>
      </c>
      <c r="L106" s="470">
        <v>40</v>
      </c>
      <c r="M106" s="470">
        <v>1</v>
      </c>
      <c r="N106" s="463" t="s">
        <v>3790</v>
      </c>
    </row>
    <row r="107" spans="1:14" x14ac:dyDescent="0.35">
      <c r="A107" s="474" t="s">
        <v>4316</v>
      </c>
      <c r="B107" s="474" t="s">
        <v>3935</v>
      </c>
      <c r="C107" s="477">
        <v>279000</v>
      </c>
      <c r="D107" s="477">
        <v>0</v>
      </c>
      <c r="E107" s="477">
        <v>319022</v>
      </c>
      <c r="F107" s="477">
        <v>0</v>
      </c>
      <c r="G107" s="477">
        <v>406738</v>
      </c>
      <c r="H107" s="477">
        <v>1988618</v>
      </c>
      <c r="I107" s="470">
        <v>7</v>
      </c>
      <c r="J107" s="470">
        <v>0</v>
      </c>
      <c r="K107" s="470">
        <v>7</v>
      </c>
      <c r="L107" s="470">
        <v>0</v>
      </c>
      <c r="M107" s="470">
        <v>0</v>
      </c>
      <c r="N107" s="463" t="s">
        <v>3790</v>
      </c>
    </row>
    <row r="108" spans="1:14" x14ac:dyDescent="0.35">
      <c r="A108" s="474" t="s">
        <v>14153</v>
      </c>
      <c r="B108" s="474" t="s">
        <v>116</v>
      </c>
      <c r="C108" s="477">
        <v>458915</v>
      </c>
      <c r="D108" s="477">
        <v>0</v>
      </c>
      <c r="E108" s="477">
        <v>-1166607.06</v>
      </c>
      <c r="F108" s="477">
        <v>0</v>
      </c>
      <c r="G108" s="477">
        <v>-1166607.06</v>
      </c>
      <c r="H108" s="477">
        <v>1210096</v>
      </c>
      <c r="I108" s="469">
        <v>4</v>
      </c>
      <c r="J108" s="469">
        <v>0</v>
      </c>
      <c r="K108" s="469">
        <v>4</v>
      </c>
      <c r="L108" s="469">
        <v>4</v>
      </c>
      <c r="M108" s="469">
        <v>0</v>
      </c>
      <c r="N108" s="462" t="s">
        <v>3790</v>
      </c>
    </row>
    <row r="109" spans="1:14" x14ac:dyDescent="0.35">
      <c r="A109" s="474" t="s">
        <v>4317</v>
      </c>
      <c r="B109" s="474" t="s">
        <v>8288</v>
      </c>
      <c r="C109" s="477">
        <v>122244</v>
      </c>
      <c r="D109" s="477">
        <v>0</v>
      </c>
      <c r="E109" s="477">
        <v>0</v>
      </c>
      <c r="F109" s="477">
        <v>0</v>
      </c>
      <c r="G109" s="477">
        <v>510863</v>
      </c>
      <c r="H109" s="477">
        <v>525017</v>
      </c>
      <c r="I109" s="469">
        <v>7</v>
      </c>
      <c r="J109" s="469">
        <v>0</v>
      </c>
      <c r="K109" s="469">
        <v>7</v>
      </c>
      <c r="L109" s="469">
        <v>4</v>
      </c>
      <c r="M109" s="469">
        <v>1</v>
      </c>
      <c r="N109" s="462" t="s">
        <v>3790</v>
      </c>
    </row>
    <row r="110" spans="1:14" x14ac:dyDescent="0.35">
      <c r="A110" s="474" t="s">
        <v>1783</v>
      </c>
      <c r="B110" s="474" t="s">
        <v>12851</v>
      </c>
      <c r="C110" s="477">
        <v>0</v>
      </c>
      <c r="D110" s="477">
        <v>0</v>
      </c>
      <c r="E110" s="477">
        <v>0</v>
      </c>
      <c r="F110" s="477">
        <v>0</v>
      </c>
      <c r="G110" s="477">
        <v>-86723</v>
      </c>
      <c r="H110" s="477">
        <v>2300</v>
      </c>
      <c r="I110" s="469">
        <v>2</v>
      </c>
      <c r="J110" s="469">
        <v>1</v>
      </c>
      <c r="K110" s="469">
        <v>1</v>
      </c>
      <c r="L110" s="469">
        <v>0</v>
      </c>
      <c r="M110" s="469">
        <v>1</v>
      </c>
      <c r="N110" s="462" t="s">
        <v>3790</v>
      </c>
    </row>
    <row r="111" spans="1:14" x14ac:dyDescent="0.35">
      <c r="A111" s="474" t="s">
        <v>5035</v>
      </c>
      <c r="B111" s="474" t="s">
        <v>8974</v>
      </c>
      <c r="C111" s="477">
        <v>0</v>
      </c>
      <c r="D111" s="477">
        <v>0</v>
      </c>
      <c r="E111" s="477">
        <v>0</v>
      </c>
      <c r="F111" s="477">
        <v>0</v>
      </c>
      <c r="G111" s="477">
        <v>0</v>
      </c>
      <c r="H111" s="477"/>
      <c r="I111" s="469"/>
      <c r="J111" s="469"/>
      <c r="K111" s="469"/>
      <c r="L111" s="469"/>
      <c r="M111" s="469"/>
      <c r="N111" s="462"/>
    </row>
    <row r="112" spans="1:14" ht="27.5" x14ac:dyDescent="0.35">
      <c r="A112" s="474" t="s">
        <v>16756</v>
      </c>
      <c r="B112" s="474" t="s">
        <v>13734</v>
      </c>
      <c r="C112" s="477">
        <v>264830</v>
      </c>
      <c r="D112" s="477">
        <v>0</v>
      </c>
      <c r="E112" s="477">
        <v>236191</v>
      </c>
      <c r="F112" s="477">
        <v>0</v>
      </c>
      <c r="G112" s="477">
        <v>246713</v>
      </c>
      <c r="H112" s="477">
        <v>260902</v>
      </c>
      <c r="I112" s="469">
        <v>16</v>
      </c>
      <c r="J112" s="469">
        <v>6</v>
      </c>
      <c r="K112" s="469">
        <v>10</v>
      </c>
      <c r="L112" s="469">
        <v>0</v>
      </c>
      <c r="M112" s="469">
        <v>1</v>
      </c>
      <c r="N112" s="462" t="s">
        <v>3790</v>
      </c>
    </row>
    <row r="113" spans="1:14" x14ac:dyDescent="0.35">
      <c r="A113" s="474" t="s">
        <v>8005</v>
      </c>
      <c r="B113" s="474" t="s">
        <v>13248</v>
      </c>
      <c r="C113" s="477">
        <v>0</v>
      </c>
      <c r="D113" s="477">
        <v>0</v>
      </c>
      <c r="E113" s="477">
        <v>-2237500</v>
      </c>
      <c r="F113" s="477">
        <v>0</v>
      </c>
      <c r="G113" s="477">
        <v>-2317319</v>
      </c>
      <c r="H113" s="477">
        <v>32356121</v>
      </c>
      <c r="I113" s="470">
        <v>9</v>
      </c>
      <c r="J113" s="470">
        <v>5</v>
      </c>
      <c r="K113" s="470">
        <v>4</v>
      </c>
      <c r="L113" s="470">
        <v>9</v>
      </c>
      <c r="M113" s="470">
        <v>0</v>
      </c>
      <c r="N113" s="463" t="s">
        <v>3790</v>
      </c>
    </row>
    <row r="114" spans="1:14" ht="26" x14ac:dyDescent="0.35">
      <c r="A114" s="474" t="s">
        <v>9782</v>
      </c>
      <c r="B114" s="474" t="s">
        <v>2309</v>
      </c>
      <c r="C114" s="477">
        <v>167000</v>
      </c>
      <c r="D114" s="477">
        <v>0</v>
      </c>
      <c r="E114" s="477">
        <v>167000</v>
      </c>
      <c r="F114" s="477">
        <v>0</v>
      </c>
      <c r="G114" s="477">
        <v>167000</v>
      </c>
      <c r="H114" s="477"/>
      <c r="I114" s="469"/>
      <c r="J114" s="469"/>
      <c r="K114" s="469"/>
      <c r="L114" s="469"/>
      <c r="M114" s="469"/>
      <c r="N114" s="462"/>
    </row>
    <row r="115" spans="1:14" ht="26" x14ac:dyDescent="0.35">
      <c r="A115" s="474" t="s">
        <v>9766</v>
      </c>
      <c r="B115" s="474" t="s">
        <v>9805</v>
      </c>
      <c r="C115" s="477">
        <v>549000</v>
      </c>
      <c r="D115" s="477">
        <v>0</v>
      </c>
      <c r="E115" s="477">
        <v>549000</v>
      </c>
      <c r="F115" s="477">
        <v>0</v>
      </c>
      <c r="G115" s="477">
        <v>624450</v>
      </c>
      <c r="H115" s="477">
        <v>135100</v>
      </c>
      <c r="I115" s="470">
        <v>9</v>
      </c>
      <c r="J115" s="470">
        <v>2</v>
      </c>
      <c r="K115" s="470">
        <v>7</v>
      </c>
      <c r="L115" s="470">
        <v>2</v>
      </c>
      <c r="M115" s="470">
        <v>1</v>
      </c>
      <c r="N115" s="463" t="s">
        <v>3790</v>
      </c>
    </row>
    <row r="116" spans="1:14" x14ac:dyDescent="0.35">
      <c r="A116" s="474" t="s">
        <v>3220</v>
      </c>
      <c r="B116" s="474" t="s">
        <v>8854</v>
      </c>
      <c r="C116" s="477">
        <v>16831016</v>
      </c>
      <c r="D116" s="477">
        <v>0</v>
      </c>
      <c r="E116" s="477">
        <v>10630548</v>
      </c>
      <c r="F116" s="477">
        <v>0</v>
      </c>
      <c r="G116" s="477">
        <v>17031116</v>
      </c>
      <c r="H116" s="477">
        <v>19413485</v>
      </c>
      <c r="I116" s="469">
        <v>13</v>
      </c>
      <c r="J116" s="469">
        <v>8</v>
      </c>
      <c r="K116" s="469">
        <v>5</v>
      </c>
      <c r="L116" s="469">
        <v>12</v>
      </c>
      <c r="M116" s="469">
        <v>0</v>
      </c>
      <c r="N116" s="462" t="s">
        <v>8222</v>
      </c>
    </row>
    <row r="117" spans="1:14" x14ac:dyDescent="0.35">
      <c r="A117" s="474" t="s">
        <v>4324</v>
      </c>
      <c r="B117" s="474" t="s">
        <v>8326</v>
      </c>
      <c r="C117" s="477">
        <v>924702</v>
      </c>
      <c r="D117" s="477">
        <v>0</v>
      </c>
      <c r="E117" s="477">
        <v>717928</v>
      </c>
      <c r="F117" s="477">
        <v>0</v>
      </c>
      <c r="G117" s="477">
        <v>787201</v>
      </c>
      <c r="H117" s="477">
        <v>137752</v>
      </c>
      <c r="I117" s="469">
        <v>3</v>
      </c>
      <c r="J117" s="469">
        <v>2</v>
      </c>
      <c r="K117" s="469">
        <v>1</v>
      </c>
      <c r="L117" s="469">
        <v>0</v>
      </c>
      <c r="M117" s="469">
        <v>0</v>
      </c>
      <c r="N117" s="462" t="s">
        <v>3790</v>
      </c>
    </row>
    <row r="118" spans="1:14" x14ac:dyDescent="0.35">
      <c r="A118" s="474" t="s">
        <v>4327</v>
      </c>
      <c r="B118" s="474" t="s">
        <v>1803</v>
      </c>
      <c r="C118" s="477">
        <v>23736836</v>
      </c>
      <c r="D118" s="477">
        <v>0</v>
      </c>
      <c r="E118" s="477">
        <v>2107414</v>
      </c>
      <c r="F118" s="477">
        <v>0</v>
      </c>
      <c r="G118" s="477">
        <v>18984845</v>
      </c>
      <c r="H118" s="477"/>
      <c r="I118" s="469"/>
      <c r="J118" s="469"/>
      <c r="K118" s="469"/>
      <c r="L118" s="469"/>
      <c r="M118" s="469"/>
      <c r="N118" s="462"/>
    </row>
    <row r="119" spans="1:14" x14ac:dyDescent="0.35">
      <c r="A119" s="474" t="s">
        <v>2137</v>
      </c>
      <c r="B119" s="474" t="s">
        <v>13520</v>
      </c>
      <c r="C119" s="477">
        <v>189661</v>
      </c>
      <c r="D119" s="477">
        <v>0</v>
      </c>
      <c r="E119" s="477">
        <v>680225</v>
      </c>
      <c r="F119" s="477">
        <v>0</v>
      </c>
      <c r="G119" s="477">
        <v>742250</v>
      </c>
      <c r="H119" s="477">
        <v>0</v>
      </c>
      <c r="I119" s="470">
        <v>5</v>
      </c>
      <c r="J119" s="470">
        <v>2</v>
      </c>
      <c r="K119" s="470">
        <v>3</v>
      </c>
      <c r="L119" s="470">
        <v>5</v>
      </c>
      <c r="M119" s="470">
        <v>0</v>
      </c>
      <c r="N119" s="463" t="s">
        <v>3790</v>
      </c>
    </row>
    <row r="120" spans="1:14" x14ac:dyDescent="0.35">
      <c r="A120" s="474" t="s">
        <v>4328</v>
      </c>
      <c r="B120" s="474" t="s">
        <v>2230</v>
      </c>
      <c r="C120" s="477">
        <v>0</v>
      </c>
      <c r="D120" s="477">
        <v>0</v>
      </c>
      <c r="E120" s="477">
        <v>0</v>
      </c>
      <c r="F120" s="477">
        <v>0</v>
      </c>
      <c r="G120" s="477">
        <v>434546</v>
      </c>
      <c r="H120" s="477"/>
      <c r="I120" s="469"/>
      <c r="J120" s="469"/>
      <c r="K120" s="469"/>
      <c r="L120" s="469"/>
      <c r="M120" s="469"/>
      <c r="N120" s="462"/>
    </row>
    <row r="121" spans="1:14" x14ac:dyDescent="0.35">
      <c r="A121" s="474" t="s">
        <v>8008</v>
      </c>
      <c r="B121" s="474" t="s">
        <v>3766</v>
      </c>
      <c r="C121" s="477">
        <v>337456</v>
      </c>
      <c r="D121" s="477">
        <v>0</v>
      </c>
      <c r="E121" s="477">
        <v>216456</v>
      </c>
      <c r="F121" s="477">
        <v>0</v>
      </c>
      <c r="G121" s="477">
        <v>367456</v>
      </c>
      <c r="H121" s="477">
        <v>1118705</v>
      </c>
      <c r="I121" s="470">
        <v>2</v>
      </c>
      <c r="J121" s="470">
        <v>0</v>
      </c>
      <c r="K121" s="470">
        <v>2</v>
      </c>
      <c r="L121" s="470">
        <v>2</v>
      </c>
      <c r="M121" s="470">
        <v>0</v>
      </c>
      <c r="N121" s="487" t="s">
        <v>3500</v>
      </c>
    </row>
    <row r="122" spans="1:14" x14ac:dyDescent="0.35">
      <c r="A122" s="474" t="s">
        <v>13526</v>
      </c>
      <c r="B122" s="474" t="s">
        <v>4022</v>
      </c>
      <c r="C122" s="477">
        <v>24493373.609999999</v>
      </c>
      <c r="D122" s="477">
        <v>0</v>
      </c>
      <c r="E122" s="477">
        <v>2478155</v>
      </c>
      <c r="F122" s="477">
        <v>0</v>
      </c>
      <c r="G122" s="477">
        <v>16262651</v>
      </c>
      <c r="H122" s="477">
        <v>51030656</v>
      </c>
      <c r="I122" s="469">
        <v>2</v>
      </c>
      <c r="J122" s="469">
        <v>1</v>
      </c>
      <c r="K122" s="469">
        <v>1</v>
      </c>
      <c r="L122" s="469">
        <v>0</v>
      </c>
      <c r="M122" s="469">
        <v>3</v>
      </c>
      <c r="N122" s="462" t="s">
        <v>8222</v>
      </c>
    </row>
    <row r="123" spans="1:14" x14ac:dyDescent="0.35">
      <c r="A123" s="474" t="s">
        <v>9690</v>
      </c>
      <c r="B123" s="474" t="s">
        <v>9688</v>
      </c>
      <c r="C123" s="477">
        <v>80000</v>
      </c>
      <c r="D123" s="477">
        <v>0</v>
      </c>
      <c r="E123" s="477">
        <v>80000</v>
      </c>
      <c r="F123" s="477">
        <v>0</v>
      </c>
      <c r="G123" s="477">
        <v>115000</v>
      </c>
      <c r="H123" s="477"/>
      <c r="I123" s="469"/>
      <c r="J123" s="469"/>
      <c r="K123" s="469"/>
      <c r="L123" s="469"/>
      <c r="M123" s="469"/>
      <c r="N123" s="462"/>
    </row>
    <row r="124" spans="1:14" ht="39" x14ac:dyDescent="0.35">
      <c r="A124" s="474" t="s">
        <v>4939</v>
      </c>
      <c r="B124" s="474" t="s">
        <v>10085</v>
      </c>
      <c r="C124" s="477">
        <v>725590</v>
      </c>
      <c r="D124" s="477">
        <v>0</v>
      </c>
      <c r="E124" s="477">
        <v>60634</v>
      </c>
      <c r="F124" s="477">
        <v>0</v>
      </c>
      <c r="G124" s="477">
        <v>-736288</v>
      </c>
      <c r="H124" s="477"/>
      <c r="I124" s="469">
        <v>4</v>
      </c>
      <c r="J124" s="469">
        <v>1</v>
      </c>
      <c r="K124" s="469">
        <v>3</v>
      </c>
      <c r="L124" s="469">
        <v>4</v>
      </c>
      <c r="M124" s="469">
        <v>1</v>
      </c>
      <c r="N124" s="462" t="s">
        <v>3790</v>
      </c>
    </row>
    <row r="125" spans="1:14" ht="26" x14ac:dyDescent="0.35">
      <c r="A125" s="474" t="s">
        <v>8671</v>
      </c>
      <c r="B125" s="474" t="s">
        <v>3885</v>
      </c>
      <c r="C125" s="477">
        <v>116479769</v>
      </c>
      <c r="D125" s="477">
        <v>0</v>
      </c>
      <c r="E125" s="477">
        <v>46247210</v>
      </c>
      <c r="F125" s="477">
        <v>0</v>
      </c>
      <c r="G125" s="477">
        <v>112751317</v>
      </c>
      <c r="H125" s="477">
        <v>59405000</v>
      </c>
      <c r="I125" s="469">
        <v>3</v>
      </c>
      <c r="J125" s="469">
        <v>1</v>
      </c>
      <c r="K125" s="469">
        <v>2</v>
      </c>
      <c r="L125" s="469">
        <v>200</v>
      </c>
      <c r="M125" s="469">
        <v>0</v>
      </c>
      <c r="N125" s="462" t="s">
        <v>8222</v>
      </c>
    </row>
    <row r="126" spans="1:14" x14ac:dyDescent="0.35">
      <c r="A126" s="474" t="s">
        <v>4332</v>
      </c>
      <c r="B126" s="474" t="s">
        <v>3677</v>
      </c>
      <c r="C126" s="477">
        <v>0</v>
      </c>
      <c r="D126" s="477">
        <v>0</v>
      </c>
      <c r="E126" s="477">
        <v>19800</v>
      </c>
      <c r="F126" s="477">
        <v>0</v>
      </c>
      <c r="G126" s="477">
        <v>492620</v>
      </c>
      <c r="H126" s="477"/>
      <c r="I126" s="469"/>
      <c r="J126" s="469"/>
      <c r="K126" s="469"/>
      <c r="L126" s="469"/>
      <c r="M126" s="469"/>
      <c r="N126" s="462"/>
    </row>
    <row r="127" spans="1:14" x14ac:dyDescent="0.35">
      <c r="A127" s="474" t="s">
        <v>4333</v>
      </c>
      <c r="B127" s="474" t="s">
        <v>3791</v>
      </c>
      <c r="C127" s="477">
        <v>9210920</v>
      </c>
      <c r="D127" s="477">
        <v>0</v>
      </c>
      <c r="E127" s="477">
        <v>173081</v>
      </c>
      <c r="F127" s="477">
        <v>0</v>
      </c>
      <c r="G127" s="477">
        <v>8168245</v>
      </c>
      <c r="H127" s="477">
        <v>7457178</v>
      </c>
      <c r="I127" s="469">
        <v>3</v>
      </c>
      <c r="J127" s="469">
        <v>3</v>
      </c>
      <c r="K127" s="469">
        <v>0</v>
      </c>
      <c r="L127" s="469">
        <v>41</v>
      </c>
      <c r="M127" s="469">
        <v>1</v>
      </c>
      <c r="N127" s="462" t="s">
        <v>8201</v>
      </c>
    </row>
    <row r="128" spans="1:14" x14ac:dyDescent="0.35">
      <c r="A128" s="474" t="s">
        <v>11719</v>
      </c>
      <c r="B128" s="474" t="s">
        <v>3831</v>
      </c>
      <c r="C128" s="477">
        <v>419389</v>
      </c>
      <c r="D128" s="477">
        <v>0</v>
      </c>
      <c r="E128" s="477">
        <v>313609</v>
      </c>
      <c r="F128" s="477">
        <v>0</v>
      </c>
      <c r="G128" s="477">
        <v>397909</v>
      </c>
      <c r="H128" s="477"/>
      <c r="I128" s="469">
        <v>2</v>
      </c>
      <c r="J128" s="469">
        <v>1</v>
      </c>
      <c r="K128" s="469">
        <v>1</v>
      </c>
      <c r="L128" s="469">
        <v>6</v>
      </c>
      <c r="M128" s="469">
        <v>1</v>
      </c>
      <c r="N128" s="462" t="s">
        <v>3500</v>
      </c>
    </row>
    <row r="129" spans="1:14" x14ac:dyDescent="0.35">
      <c r="A129" s="474" t="s">
        <v>8012</v>
      </c>
      <c r="B129" s="474" t="s">
        <v>4100</v>
      </c>
      <c r="C129" s="477">
        <v>63848740</v>
      </c>
      <c r="D129" s="477">
        <v>0</v>
      </c>
      <c r="E129" s="477">
        <v>40255391</v>
      </c>
      <c r="F129" s="477">
        <v>0</v>
      </c>
      <c r="G129" s="477">
        <v>104112913</v>
      </c>
      <c r="H129" s="477">
        <v>1340004000</v>
      </c>
      <c r="I129" s="469">
        <v>8</v>
      </c>
      <c r="J129" s="469">
        <v>6</v>
      </c>
      <c r="K129" s="469">
        <v>2</v>
      </c>
      <c r="L129" s="469">
        <v>0</v>
      </c>
      <c r="M129" s="469">
        <v>1</v>
      </c>
      <c r="N129" s="462" t="s">
        <v>8222</v>
      </c>
    </row>
    <row r="130" spans="1:14" x14ac:dyDescent="0.35">
      <c r="A130" s="474" t="s">
        <v>4334</v>
      </c>
      <c r="B130" s="474" t="s">
        <v>4096</v>
      </c>
      <c r="C130" s="477">
        <v>156928541</v>
      </c>
      <c r="D130" s="477">
        <v>0</v>
      </c>
      <c r="E130" s="477">
        <v>67713328</v>
      </c>
      <c r="F130" s="477">
        <v>0</v>
      </c>
      <c r="G130" s="477">
        <v>150377416</v>
      </c>
      <c r="H130" s="477">
        <v>418377482</v>
      </c>
      <c r="I130" s="469">
        <v>2450</v>
      </c>
      <c r="J130" s="469">
        <v>950</v>
      </c>
      <c r="K130" s="469">
        <v>1500</v>
      </c>
      <c r="L130" s="469">
        <v>280</v>
      </c>
      <c r="M130" s="469">
        <v>0</v>
      </c>
      <c r="N130" s="462" t="s">
        <v>8222</v>
      </c>
    </row>
    <row r="131" spans="1:14" ht="26" x14ac:dyDescent="0.35">
      <c r="A131" s="474" t="s">
        <v>9804</v>
      </c>
      <c r="B131" s="474" t="s">
        <v>2668</v>
      </c>
      <c r="C131" s="477">
        <v>493004</v>
      </c>
      <c r="D131" s="477">
        <v>0</v>
      </c>
      <c r="E131" s="477">
        <v>15000</v>
      </c>
      <c r="F131" s="477">
        <v>0</v>
      </c>
      <c r="G131" s="477">
        <v>392200</v>
      </c>
      <c r="H131" s="477"/>
      <c r="I131" s="469"/>
      <c r="J131" s="469"/>
      <c r="K131" s="469"/>
      <c r="L131" s="469"/>
      <c r="M131" s="469"/>
      <c r="N131" s="462"/>
    </row>
    <row r="132" spans="1:14" x14ac:dyDescent="0.35">
      <c r="A132" s="474" t="s">
        <v>2611</v>
      </c>
      <c r="B132" s="474" t="s">
        <v>9274</v>
      </c>
      <c r="C132" s="477">
        <v>0</v>
      </c>
      <c r="D132" s="477">
        <v>0</v>
      </c>
      <c r="E132" s="477">
        <v>0</v>
      </c>
      <c r="F132" s="477">
        <v>0</v>
      </c>
      <c r="G132" s="477">
        <v>-125800</v>
      </c>
      <c r="H132" s="477">
        <v>-430000</v>
      </c>
      <c r="I132" s="469">
        <v>3</v>
      </c>
      <c r="J132" s="469">
        <v>2</v>
      </c>
      <c r="K132" s="469">
        <v>1</v>
      </c>
      <c r="L132" s="469">
        <v>5</v>
      </c>
      <c r="M132" s="469">
        <v>0</v>
      </c>
      <c r="N132" s="462" t="s">
        <v>3790</v>
      </c>
    </row>
    <row r="133" spans="1:14" x14ac:dyDescent="0.35">
      <c r="A133" s="474" t="s">
        <v>260</v>
      </c>
      <c r="B133" s="474" t="s">
        <v>9882</v>
      </c>
      <c r="C133" s="477">
        <v>5613000</v>
      </c>
      <c r="D133" s="477">
        <v>0</v>
      </c>
      <c r="E133" s="477">
        <v>386000</v>
      </c>
      <c r="F133" s="477">
        <v>0</v>
      </c>
      <c r="G133" s="477">
        <v>4536000</v>
      </c>
      <c r="H133" s="477"/>
      <c r="I133" s="469">
        <v>43</v>
      </c>
      <c r="J133" s="469">
        <v>16</v>
      </c>
      <c r="K133" s="469">
        <v>27</v>
      </c>
      <c r="L133" s="469">
        <v>16</v>
      </c>
      <c r="M133" s="469">
        <v>0</v>
      </c>
      <c r="N133" s="462" t="s">
        <v>8201</v>
      </c>
    </row>
    <row r="134" spans="1:14" x14ac:dyDescent="0.35">
      <c r="A134" s="474" t="s">
        <v>8016</v>
      </c>
      <c r="B134" s="474" t="s">
        <v>4554</v>
      </c>
      <c r="C134" s="477">
        <v>26521253</v>
      </c>
      <c r="D134" s="477">
        <v>0</v>
      </c>
      <c r="E134" s="477">
        <v>0</v>
      </c>
      <c r="F134" s="477">
        <v>0</v>
      </c>
      <c r="G134" s="477">
        <v>27616514</v>
      </c>
      <c r="H134" s="477"/>
      <c r="I134" s="469"/>
      <c r="J134" s="469"/>
      <c r="K134" s="469"/>
      <c r="L134" s="469"/>
      <c r="M134" s="469"/>
      <c r="N134" s="462"/>
    </row>
    <row r="135" spans="1:14" ht="26" x14ac:dyDescent="0.35">
      <c r="A135" s="474" t="s">
        <v>1121</v>
      </c>
      <c r="B135" s="474" t="s">
        <v>3777</v>
      </c>
      <c r="C135" s="477">
        <v>344029</v>
      </c>
      <c r="D135" s="477">
        <v>0</v>
      </c>
      <c r="E135" s="477">
        <v>214841</v>
      </c>
      <c r="F135" s="477">
        <v>0</v>
      </c>
      <c r="G135" s="477">
        <v>233541</v>
      </c>
      <c r="H135" s="477">
        <v>113622</v>
      </c>
      <c r="I135" s="469">
        <v>12</v>
      </c>
      <c r="J135" s="469">
        <v>3</v>
      </c>
      <c r="K135" s="469">
        <v>9</v>
      </c>
      <c r="L135" s="469">
        <v>18</v>
      </c>
      <c r="M135" s="469">
        <v>1</v>
      </c>
      <c r="N135" s="462" t="s">
        <v>3790</v>
      </c>
    </row>
    <row r="136" spans="1:14" x14ac:dyDescent="0.35">
      <c r="A136" s="474" t="s">
        <v>4345</v>
      </c>
      <c r="B136" s="474" t="s">
        <v>10048</v>
      </c>
      <c r="C136" s="477">
        <v>68000</v>
      </c>
      <c r="D136" s="477">
        <v>0</v>
      </c>
      <c r="E136" s="477">
        <v>12000</v>
      </c>
      <c r="F136" s="477">
        <v>0</v>
      </c>
      <c r="G136" s="477">
        <v>65000</v>
      </c>
      <c r="H136" s="477"/>
      <c r="I136" s="469">
        <v>7</v>
      </c>
      <c r="J136" s="469">
        <v>1</v>
      </c>
      <c r="K136" s="469">
        <v>6</v>
      </c>
      <c r="L136" s="469">
        <v>7</v>
      </c>
      <c r="M136" s="469">
        <v>1</v>
      </c>
      <c r="N136" s="462" t="s">
        <v>3790</v>
      </c>
    </row>
    <row r="137" spans="1:14" x14ac:dyDescent="0.35">
      <c r="A137" s="474" t="s">
        <v>2604</v>
      </c>
      <c r="B137" s="474" t="s">
        <v>3981</v>
      </c>
      <c r="C137" s="477">
        <v>111880</v>
      </c>
      <c r="D137" s="477">
        <v>0</v>
      </c>
      <c r="E137" s="477">
        <v>0</v>
      </c>
      <c r="F137" s="477">
        <v>0</v>
      </c>
      <c r="G137" s="477">
        <v>111880</v>
      </c>
      <c r="H137" s="477"/>
      <c r="I137" s="469"/>
      <c r="J137" s="469"/>
      <c r="K137" s="469"/>
      <c r="L137" s="469"/>
      <c r="M137" s="469"/>
      <c r="N137" s="462"/>
    </row>
    <row r="138" spans="1:14" x14ac:dyDescent="0.35">
      <c r="A138" s="474" t="s">
        <v>1409</v>
      </c>
      <c r="B138" s="474" t="s">
        <v>1407</v>
      </c>
      <c r="C138" s="477">
        <v>15923414</v>
      </c>
      <c r="D138" s="477">
        <v>0</v>
      </c>
      <c r="E138" s="477">
        <v>0</v>
      </c>
      <c r="F138" s="477">
        <v>0</v>
      </c>
      <c r="G138" s="477">
        <v>14607966</v>
      </c>
      <c r="H138" s="477"/>
      <c r="I138" s="469"/>
      <c r="J138" s="469"/>
      <c r="K138" s="469"/>
      <c r="L138" s="469"/>
      <c r="M138" s="469"/>
      <c r="N138" s="462"/>
    </row>
    <row r="139" spans="1:14" ht="26" x14ac:dyDescent="0.35">
      <c r="A139" s="474" t="s">
        <v>1672</v>
      </c>
      <c r="B139" s="474" t="s">
        <v>3993</v>
      </c>
      <c r="C139" s="477">
        <v>170603</v>
      </c>
      <c r="D139" s="477">
        <v>0</v>
      </c>
      <c r="E139" s="477">
        <v>55700</v>
      </c>
      <c r="F139" s="477">
        <v>0</v>
      </c>
      <c r="G139" s="477">
        <v>166800</v>
      </c>
      <c r="H139" s="477">
        <v>45289</v>
      </c>
      <c r="I139" s="470">
        <v>2</v>
      </c>
      <c r="J139" s="470">
        <v>1</v>
      </c>
      <c r="K139" s="470">
        <v>1</v>
      </c>
      <c r="L139" s="470">
        <v>0</v>
      </c>
      <c r="M139" s="470">
        <v>0</v>
      </c>
      <c r="N139" s="463" t="s">
        <v>3790</v>
      </c>
    </row>
    <row r="140" spans="1:14" x14ac:dyDescent="0.35">
      <c r="A140" s="474" t="s">
        <v>4352</v>
      </c>
      <c r="B140" s="474" t="s">
        <v>3850</v>
      </c>
      <c r="C140" s="477">
        <v>80326</v>
      </c>
      <c r="D140" s="477">
        <v>0</v>
      </c>
      <c r="E140" s="477">
        <v>0</v>
      </c>
      <c r="F140" s="477">
        <v>0</v>
      </c>
      <c r="G140" s="477">
        <v>55116</v>
      </c>
      <c r="H140" s="477">
        <v>360606</v>
      </c>
      <c r="I140" s="470">
        <v>22</v>
      </c>
      <c r="J140" s="470">
        <v>7</v>
      </c>
      <c r="K140" s="470">
        <v>15</v>
      </c>
      <c r="L140" s="470">
        <v>0</v>
      </c>
      <c r="M140" s="470">
        <v>1</v>
      </c>
      <c r="N140" s="463" t="s">
        <v>3790</v>
      </c>
    </row>
    <row r="141" spans="1:14" ht="26" x14ac:dyDescent="0.35">
      <c r="A141" s="474" t="s">
        <v>5041</v>
      </c>
      <c r="B141" s="474" t="s">
        <v>2162</v>
      </c>
      <c r="C141" s="477">
        <v>52200</v>
      </c>
      <c r="D141" s="477">
        <v>0</v>
      </c>
      <c r="E141" s="477">
        <v>0</v>
      </c>
      <c r="F141" s="477">
        <v>0</v>
      </c>
      <c r="G141" s="477">
        <v>42000</v>
      </c>
      <c r="H141" s="477"/>
      <c r="I141" s="469"/>
      <c r="J141" s="469"/>
      <c r="K141" s="469"/>
      <c r="L141" s="469"/>
      <c r="M141" s="469"/>
      <c r="N141" s="462"/>
    </row>
    <row r="142" spans="1:14" ht="26" x14ac:dyDescent="0.35">
      <c r="A142" s="474" t="s">
        <v>4942</v>
      </c>
      <c r="B142" s="474" t="s">
        <v>3697</v>
      </c>
      <c r="C142" s="477">
        <v>0</v>
      </c>
      <c r="D142" s="477">
        <v>0</v>
      </c>
      <c r="E142" s="477">
        <v>0</v>
      </c>
      <c r="F142" s="477">
        <v>0</v>
      </c>
      <c r="G142" s="477">
        <v>0</v>
      </c>
      <c r="H142" s="477"/>
      <c r="I142" s="469"/>
      <c r="J142" s="469"/>
      <c r="K142" s="469"/>
      <c r="L142" s="469"/>
      <c r="M142" s="469"/>
      <c r="N142" s="462"/>
    </row>
    <row r="143" spans="1:14" x14ac:dyDescent="0.35">
      <c r="A143" s="474" t="s">
        <v>31</v>
      </c>
      <c r="B143" s="474" t="s">
        <v>11801</v>
      </c>
      <c r="C143" s="477">
        <v>191819474</v>
      </c>
      <c r="D143" s="477">
        <v>0</v>
      </c>
      <c r="E143" s="477">
        <v>47506492</v>
      </c>
      <c r="F143" s="477">
        <v>0</v>
      </c>
      <c r="G143" s="477">
        <v>182867568</v>
      </c>
      <c r="H143" s="477">
        <v>144663593</v>
      </c>
      <c r="I143" s="469">
        <v>8</v>
      </c>
      <c r="J143" s="469">
        <v>3</v>
      </c>
      <c r="K143" s="469">
        <v>5</v>
      </c>
      <c r="L143" s="469">
        <v>50</v>
      </c>
      <c r="M143" s="469">
        <v>1</v>
      </c>
      <c r="N143" s="462" t="s">
        <v>8222</v>
      </c>
    </row>
    <row r="144" spans="1:14" ht="26" x14ac:dyDescent="0.35">
      <c r="A144" s="474" t="s">
        <v>8025</v>
      </c>
      <c r="B144" s="474" t="s">
        <v>8546</v>
      </c>
      <c r="C144" s="477">
        <v>2849000</v>
      </c>
      <c r="D144" s="477">
        <v>0</v>
      </c>
      <c r="E144" s="477">
        <v>700000</v>
      </c>
      <c r="F144" s="477">
        <v>0</v>
      </c>
      <c r="G144" s="477">
        <v>2619000</v>
      </c>
      <c r="H144" s="477"/>
      <c r="I144" s="469"/>
      <c r="J144" s="469"/>
      <c r="K144" s="469"/>
      <c r="L144" s="469"/>
      <c r="M144" s="469"/>
      <c r="N144" s="462"/>
    </row>
    <row r="145" spans="1:14" x14ac:dyDescent="0.35">
      <c r="A145" s="474" t="s">
        <v>8361</v>
      </c>
      <c r="B145" s="474" t="s">
        <v>2211</v>
      </c>
      <c r="C145" s="477">
        <v>373000</v>
      </c>
      <c r="D145" s="477">
        <v>0</v>
      </c>
      <c r="E145" s="477">
        <v>0</v>
      </c>
      <c r="F145" s="477">
        <v>0</v>
      </c>
      <c r="G145" s="477">
        <v>330575</v>
      </c>
      <c r="H145" s="477"/>
      <c r="I145" s="469">
        <v>16</v>
      </c>
      <c r="J145" s="469">
        <v>4</v>
      </c>
      <c r="K145" s="469">
        <v>12</v>
      </c>
      <c r="L145" s="469">
        <v>0</v>
      </c>
      <c r="M145" s="469">
        <v>1</v>
      </c>
      <c r="N145" s="462" t="s">
        <v>3790</v>
      </c>
    </row>
    <row r="146" spans="1:14" x14ac:dyDescent="0.35">
      <c r="A146" s="474" t="s">
        <v>4359</v>
      </c>
      <c r="B146" s="474" t="s">
        <v>8223</v>
      </c>
      <c r="C146" s="477">
        <v>0</v>
      </c>
      <c r="D146" s="477">
        <v>0</v>
      </c>
      <c r="E146" s="477">
        <v>0</v>
      </c>
      <c r="F146" s="477">
        <v>0</v>
      </c>
      <c r="G146" s="477">
        <v>-11700</v>
      </c>
      <c r="H146" s="477">
        <v>89650</v>
      </c>
      <c r="I146" s="469">
        <v>6</v>
      </c>
      <c r="J146" s="469">
        <v>2</v>
      </c>
      <c r="K146" s="469">
        <v>4</v>
      </c>
      <c r="L146" s="469">
        <v>5</v>
      </c>
      <c r="M146" s="469">
        <v>0</v>
      </c>
      <c r="N146" s="462" t="s">
        <v>3790</v>
      </c>
    </row>
    <row r="147" spans="1:14" x14ac:dyDescent="0.35">
      <c r="A147" s="474" t="s">
        <v>13859</v>
      </c>
      <c r="B147" s="474" t="s">
        <v>3998</v>
      </c>
      <c r="C147" s="477">
        <v>1081477</v>
      </c>
      <c r="D147" s="477">
        <v>0</v>
      </c>
      <c r="E147" s="477">
        <v>0</v>
      </c>
      <c r="F147" s="477">
        <v>0</v>
      </c>
      <c r="G147" s="477">
        <v>622350</v>
      </c>
      <c r="H147" s="477">
        <v>491284</v>
      </c>
      <c r="I147" s="470">
        <v>7</v>
      </c>
      <c r="J147" s="470">
        <v>2</v>
      </c>
      <c r="K147" s="470">
        <v>5</v>
      </c>
      <c r="L147" s="470">
        <v>45</v>
      </c>
      <c r="M147" s="470">
        <v>1</v>
      </c>
      <c r="N147" s="463" t="s">
        <v>3790</v>
      </c>
    </row>
    <row r="148" spans="1:14" x14ac:dyDescent="0.35">
      <c r="A148" s="474" t="s">
        <v>927</v>
      </c>
      <c r="B148" s="474" t="s">
        <v>12976</v>
      </c>
      <c r="C148" s="477">
        <v>795785</v>
      </c>
      <c r="D148" s="477">
        <v>0</v>
      </c>
      <c r="E148" s="477">
        <v>725934</v>
      </c>
      <c r="F148" s="477">
        <v>0</v>
      </c>
      <c r="G148" s="477">
        <v>725934</v>
      </c>
      <c r="H148" s="477">
        <v>434643</v>
      </c>
      <c r="I148" s="469">
        <v>30</v>
      </c>
      <c r="J148" s="469">
        <v>5</v>
      </c>
      <c r="K148" s="469">
        <v>25</v>
      </c>
      <c r="L148" s="469">
        <v>10</v>
      </c>
      <c r="M148" s="469">
        <v>1</v>
      </c>
      <c r="N148" s="462" t="s">
        <v>3790</v>
      </c>
    </row>
    <row r="149" spans="1:14" ht="39" x14ac:dyDescent="0.35">
      <c r="A149" s="474" t="s">
        <v>3202</v>
      </c>
      <c r="B149" s="474" t="s">
        <v>2660</v>
      </c>
      <c r="C149" s="477">
        <v>152000</v>
      </c>
      <c r="D149" s="477">
        <v>0</v>
      </c>
      <c r="E149" s="477">
        <v>0</v>
      </c>
      <c r="F149" s="477">
        <v>0</v>
      </c>
      <c r="G149" s="477">
        <v>120629.63</v>
      </c>
      <c r="H149" s="477"/>
      <c r="I149" s="469">
        <v>6</v>
      </c>
      <c r="J149" s="469">
        <v>2</v>
      </c>
      <c r="K149" s="469">
        <v>4</v>
      </c>
      <c r="L149" s="469">
        <v>0</v>
      </c>
      <c r="M149" s="469">
        <v>0</v>
      </c>
      <c r="N149" s="462" t="s">
        <v>3790</v>
      </c>
    </row>
    <row r="150" spans="1:14" ht="26" x14ac:dyDescent="0.35">
      <c r="A150" s="474" t="s">
        <v>3113</v>
      </c>
      <c r="B150" s="474" t="s">
        <v>1212</v>
      </c>
      <c r="C150" s="477">
        <v>8888119</v>
      </c>
      <c r="D150" s="477">
        <v>0</v>
      </c>
      <c r="E150" s="477">
        <v>3165994</v>
      </c>
      <c r="F150" s="477">
        <v>0</v>
      </c>
      <c r="G150" s="477">
        <v>11447808</v>
      </c>
      <c r="H150" s="477"/>
      <c r="I150" s="469">
        <v>9</v>
      </c>
      <c r="J150" s="469">
        <v>8</v>
      </c>
      <c r="K150" s="469">
        <v>1</v>
      </c>
      <c r="L150" s="469">
        <v>12</v>
      </c>
      <c r="M150" s="469">
        <v>0</v>
      </c>
      <c r="N150" s="462" t="s">
        <v>8201</v>
      </c>
    </row>
    <row r="151" spans="1:14" x14ac:dyDescent="0.35">
      <c r="A151" s="474" t="s">
        <v>8928</v>
      </c>
      <c r="B151" s="474" t="s">
        <v>3349</v>
      </c>
      <c r="C151" s="477">
        <v>29736132</v>
      </c>
      <c r="D151" s="477">
        <v>0</v>
      </c>
      <c r="E151" s="477">
        <v>17341274</v>
      </c>
      <c r="F151" s="477">
        <v>0</v>
      </c>
      <c r="G151" s="477">
        <v>23421341</v>
      </c>
      <c r="H151" s="477">
        <v>6501857</v>
      </c>
      <c r="I151" s="469">
        <v>2</v>
      </c>
      <c r="J151" s="469">
        <v>0</v>
      </c>
      <c r="K151" s="469">
        <v>2</v>
      </c>
      <c r="L151" s="469">
        <v>2</v>
      </c>
      <c r="M151" s="469">
        <v>0</v>
      </c>
      <c r="N151" s="462" t="s">
        <v>8222</v>
      </c>
    </row>
    <row r="152" spans="1:14" ht="26" x14ac:dyDescent="0.35">
      <c r="A152" s="474" t="s">
        <v>1795</v>
      </c>
      <c r="B152" s="474" t="s">
        <v>1787</v>
      </c>
      <c r="C152" s="477">
        <v>320430</v>
      </c>
      <c r="D152" s="477">
        <v>0</v>
      </c>
      <c r="E152" s="477">
        <v>0</v>
      </c>
      <c r="F152" s="477">
        <v>0</v>
      </c>
      <c r="G152" s="477">
        <v>923009</v>
      </c>
      <c r="H152" s="477"/>
      <c r="I152" s="469">
        <v>200</v>
      </c>
      <c r="J152" s="469">
        <v>155</v>
      </c>
      <c r="K152" s="469">
        <v>45</v>
      </c>
      <c r="L152" s="469">
        <v>5</v>
      </c>
      <c r="M152" s="469">
        <v>1</v>
      </c>
      <c r="N152" s="462" t="s">
        <v>3790</v>
      </c>
    </row>
    <row r="153" spans="1:14" x14ac:dyDescent="0.35">
      <c r="A153" s="474" t="s">
        <v>3033</v>
      </c>
      <c r="B153" s="474" t="s">
        <v>2616</v>
      </c>
      <c r="C153" s="477">
        <v>0</v>
      </c>
      <c r="D153" s="477">
        <v>0</v>
      </c>
      <c r="E153" s="477">
        <v>0</v>
      </c>
      <c r="F153" s="477">
        <v>0</v>
      </c>
      <c r="G153" s="477">
        <v>0</v>
      </c>
      <c r="H153" s="477"/>
      <c r="I153" s="469">
        <v>3</v>
      </c>
      <c r="J153" s="469">
        <v>2</v>
      </c>
      <c r="K153" s="469">
        <v>1</v>
      </c>
      <c r="L153" s="469">
        <v>0</v>
      </c>
      <c r="M153" s="469">
        <v>0</v>
      </c>
      <c r="N153" s="462" t="s">
        <v>3790</v>
      </c>
    </row>
    <row r="154" spans="1:14" x14ac:dyDescent="0.35">
      <c r="A154" s="474" t="s">
        <v>14641</v>
      </c>
      <c r="B154" s="474" t="s">
        <v>8659</v>
      </c>
      <c r="C154" s="477">
        <v>5960200</v>
      </c>
      <c r="D154" s="477">
        <v>0</v>
      </c>
      <c r="E154" s="477">
        <v>46300</v>
      </c>
      <c r="F154" s="477">
        <v>0</v>
      </c>
      <c r="G154" s="477">
        <v>-6768900</v>
      </c>
      <c r="H154" s="477">
        <v>2995600</v>
      </c>
      <c r="I154" s="469">
        <v>360</v>
      </c>
      <c r="J154" s="469">
        <v>122</v>
      </c>
      <c r="K154" s="469">
        <v>238</v>
      </c>
      <c r="L154" s="469">
        <v>150</v>
      </c>
      <c r="M154" s="469">
        <v>3</v>
      </c>
      <c r="N154" s="462" t="s">
        <v>8201</v>
      </c>
    </row>
    <row r="155" spans="1:14" x14ac:dyDescent="0.35">
      <c r="A155" s="474" t="s">
        <v>8035</v>
      </c>
      <c r="B155" s="474" t="s">
        <v>3718</v>
      </c>
      <c r="C155" s="477">
        <v>612180</v>
      </c>
      <c r="D155" s="477">
        <v>0</v>
      </c>
      <c r="E155" s="477">
        <v>382803</v>
      </c>
      <c r="F155" s="477">
        <v>0</v>
      </c>
      <c r="G155" s="477">
        <v>1708870</v>
      </c>
      <c r="H155" s="477">
        <v>194001</v>
      </c>
      <c r="I155" s="469">
        <v>3</v>
      </c>
      <c r="J155" s="469">
        <v>0</v>
      </c>
      <c r="K155" s="469">
        <v>3</v>
      </c>
      <c r="L155" s="469">
        <v>4</v>
      </c>
      <c r="M155" s="469">
        <v>0</v>
      </c>
      <c r="N155" s="462" t="s">
        <v>3500</v>
      </c>
    </row>
    <row r="156" spans="1:14" x14ac:dyDescent="0.35">
      <c r="A156" s="474" t="s">
        <v>4364</v>
      </c>
      <c r="B156" s="474" t="s">
        <v>3974</v>
      </c>
      <c r="C156" s="477">
        <v>9347762</v>
      </c>
      <c r="D156" s="477">
        <v>0</v>
      </c>
      <c r="E156" s="477">
        <v>2871169</v>
      </c>
      <c r="F156" s="477">
        <v>0</v>
      </c>
      <c r="G156" s="477">
        <v>3087393</v>
      </c>
      <c r="H156" s="477">
        <v>6446660</v>
      </c>
      <c r="I156" s="469">
        <v>4</v>
      </c>
      <c r="J156" s="469">
        <v>4</v>
      </c>
      <c r="K156" s="469">
        <v>0</v>
      </c>
      <c r="L156" s="469">
        <v>2</v>
      </c>
      <c r="M156" s="469">
        <v>1</v>
      </c>
      <c r="N156" s="462" t="s">
        <v>8201</v>
      </c>
    </row>
    <row r="157" spans="1:14" x14ac:dyDescent="0.35">
      <c r="A157" s="474" t="s">
        <v>4366</v>
      </c>
      <c r="B157" s="474" t="s">
        <v>3649</v>
      </c>
      <c r="C157" s="477">
        <v>499270737</v>
      </c>
      <c r="D157" s="477">
        <v>0</v>
      </c>
      <c r="E157" s="477">
        <v>317987025</v>
      </c>
      <c r="F157" s="477">
        <v>0</v>
      </c>
      <c r="G157" s="477">
        <v>497657490</v>
      </c>
      <c r="H157" s="477"/>
      <c r="I157" s="469">
        <v>9</v>
      </c>
      <c r="J157" s="469">
        <v>4</v>
      </c>
      <c r="K157" s="469">
        <v>5</v>
      </c>
      <c r="L157" s="469">
        <v>0</v>
      </c>
      <c r="M157" s="469">
        <v>3</v>
      </c>
      <c r="N157" s="462" t="s">
        <v>8222</v>
      </c>
    </row>
    <row r="158" spans="1:14" x14ac:dyDescent="0.35">
      <c r="A158" s="474" t="s">
        <v>431</v>
      </c>
      <c r="B158" s="474" t="s">
        <v>11717</v>
      </c>
      <c r="C158" s="477">
        <v>248687680</v>
      </c>
      <c r="D158" s="477">
        <v>0</v>
      </c>
      <c r="E158" s="477">
        <v>17757201</v>
      </c>
      <c r="F158" s="477">
        <v>0</v>
      </c>
      <c r="G158" s="477">
        <v>-251558999</v>
      </c>
      <c r="H158" s="477">
        <v>150097673</v>
      </c>
      <c r="I158" s="469">
        <v>40000</v>
      </c>
      <c r="J158" s="469">
        <v>11211</v>
      </c>
      <c r="K158" s="469">
        <v>28789</v>
      </c>
      <c r="L158" s="469">
        <v>36</v>
      </c>
      <c r="M158" s="469">
        <v>340</v>
      </c>
      <c r="N158" s="462" t="s">
        <v>8222</v>
      </c>
    </row>
    <row r="159" spans="1:14" ht="26" x14ac:dyDescent="0.35">
      <c r="A159" s="474" t="s">
        <v>4368</v>
      </c>
      <c r="B159" s="474" t="s">
        <v>2676</v>
      </c>
      <c r="C159" s="477">
        <v>1444900</v>
      </c>
      <c r="D159" s="477">
        <v>0</v>
      </c>
      <c r="E159" s="477">
        <v>0</v>
      </c>
      <c r="F159" s="477">
        <v>0</v>
      </c>
      <c r="G159" s="477">
        <v>781844</v>
      </c>
      <c r="H159" s="477"/>
      <c r="I159" s="469">
        <v>5</v>
      </c>
      <c r="J159" s="469">
        <v>3</v>
      </c>
      <c r="K159" s="469">
        <v>2</v>
      </c>
      <c r="L159" s="469">
        <v>2</v>
      </c>
      <c r="M159" s="469">
        <v>1</v>
      </c>
      <c r="N159" s="462" t="s">
        <v>3500</v>
      </c>
    </row>
    <row r="160" spans="1:14" x14ac:dyDescent="0.35">
      <c r="A160" s="474" t="s">
        <v>45</v>
      </c>
      <c r="B160" s="474" t="s">
        <v>13280</v>
      </c>
      <c r="C160" s="477">
        <v>20051174</v>
      </c>
      <c r="D160" s="477">
        <v>0</v>
      </c>
      <c r="E160" s="477">
        <v>11654715</v>
      </c>
      <c r="F160" s="477">
        <v>0</v>
      </c>
      <c r="G160" s="477">
        <v>81162037</v>
      </c>
      <c r="H160" s="477">
        <v>74557694</v>
      </c>
      <c r="I160" s="469">
        <v>522</v>
      </c>
      <c r="J160" s="469">
        <v>142</v>
      </c>
      <c r="K160" s="469">
        <v>380</v>
      </c>
      <c r="L160" s="469">
        <v>250</v>
      </c>
      <c r="M160" s="469">
        <v>2</v>
      </c>
      <c r="N160" s="462" t="s">
        <v>8222</v>
      </c>
    </row>
    <row r="161" spans="1:14" ht="39" x14ac:dyDescent="0.35">
      <c r="A161" s="474" t="s">
        <v>4369</v>
      </c>
      <c r="B161" s="474" t="s">
        <v>8313</v>
      </c>
      <c r="C161" s="477">
        <v>186764</v>
      </c>
      <c r="D161" s="477">
        <v>0</v>
      </c>
      <c r="E161" s="477">
        <v>0</v>
      </c>
      <c r="F161" s="477">
        <v>0</v>
      </c>
      <c r="G161" s="477">
        <v>186764</v>
      </c>
      <c r="H161" s="477"/>
      <c r="I161" s="470">
        <v>30</v>
      </c>
      <c r="J161" s="470">
        <v>10</v>
      </c>
      <c r="K161" s="470">
        <v>20</v>
      </c>
      <c r="L161" s="470" t="s">
        <v>9982</v>
      </c>
      <c r="M161" s="470">
        <v>1</v>
      </c>
      <c r="N161" s="463" t="s">
        <v>3500</v>
      </c>
    </row>
    <row r="162" spans="1:14" ht="26" x14ac:dyDescent="0.35">
      <c r="A162" s="474" t="s">
        <v>4370</v>
      </c>
      <c r="B162" s="474" t="s">
        <v>1576</v>
      </c>
      <c r="C162" s="477">
        <v>0</v>
      </c>
      <c r="D162" s="477">
        <v>0</v>
      </c>
      <c r="E162" s="477">
        <v>0</v>
      </c>
      <c r="F162" s="477">
        <v>0</v>
      </c>
      <c r="G162" s="477">
        <v>0</v>
      </c>
      <c r="H162" s="477"/>
      <c r="I162" s="469">
        <v>2</v>
      </c>
      <c r="J162" s="469">
        <v>0</v>
      </c>
      <c r="K162" s="469">
        <v>2</v>
      </c>
      <c r="L162" s="469">
        <v>2</v>
      </c>
      <c r="M162" s="469">
        <v>1</v>
      </c>
      <c r="N162" s="462" t="s">
        <v>3790</v>
      </c>
    </row>
    <row r="163" spans="1:14" ht="26" x14ac:dyDescent="0.35">
      <c r="A163" s="474" t="s">
        <v>10165</v>
      </c>
      <c r="B163" s="474" t="s">
        <v>3826</v>
      </c>
      <c r="C163" s="477">
        <v>6779601</v>
      </c>
      <c r="D163" s="477">
        <v>0</v>
      </c>
      <c r="E163" s="477">
        <v>5507096</v>
      </c>
      <c r="F163" s="477">
        <v>0</v>
      </c>
      <c r="G163" s="477">
        <v>-7639745</v>
      </c>
      <c r="H163" s="477">
        <v>3367850</v>
      </c>
      <c r="I163" s="469">
        <v>213</v>
      </c>
      <c r="J163" s="469">
        <v>0</v>
      </c>
      <c r="K163" s="469">
        <v>213</v>
      </c>
      <c r="L163" s="469">
        <v>2</v>
      </c>
      <c r="M163" s="469">
        <v>1</v>
      </c>
      <c r="N163" s="462" t="s">
        <v>8201</v>
      </c>
    </row>
    <row r="164" spans="1:14" ht="26" x14ac:dyDescent="0.35">
      <c r="A164" s="474" t="s">
        <v>3131</v>
      </c>
      <c r="B164" s="474" t="s">
        <v>8502</v>
      </c>
      <c r="C164" s="477">
        <v>86459387.319999993</v>
      </c>
      <c r="D164" s="477">
        <v>0</v>
      </c>
      <c r="E164" s="477">
        <v>67071642.240000002</v>
      </c>
      <c r="F164" s="477">
        <v>0</v>
      </c>
      <c r="G164" s="477">
        <v>54618388</v>
      </c>
      <c r="H164" s="477"/>
      <c r="I164" s="469"/>
      <c r="J164" s="469"/>
      <c r="K164" s="469"/>
      <c r="L164" s="469"/>
      <c r="M164" s="469"/>
      <c r="N164" s="462"/>
    </row>
    <row r="165" spans="1:14" ht="26" x14ac:dyDescent="0.35">
      <c r="A165" s="474" t="s">
        <v>4947</v>
      </c>
      <c r="B165" s="474" t="s">
        <v>4070</v>
      </c>
      <c r="C165" s="477">
        <v>935329</v>
      </c>
      <c r="D165" s="477">
        <v>0</v>
      </c>
      <c r="E165" s="477">
        <v>68167</v>
      </c>
      <c r="F165" s="477">
        <v>0</v>
      </c>
      <c r="G165" s="477">
        <v>1373014</v>
      </c>
      <c r="H165" s="477">
        <v>779511</v>
      </c>
      <c r="I165" s="469">
        <v>5</v>
      </c>
      <c r="J165" s="469">
        <v>2</v>
      </c>
      <c r="K165" s="469">
        <v>3</v>
      </c>
      <c r="L165" s="469">
        <v>0</v>
      </c>
      <c r="M165" s="469">
        <v>0</v>
      </c>
      <c r="N165" s="462" t="s">
        <v>3790</v>
      </c>
    </row>
    <row r="166" spans="1:14" x14ac:dyDescent="0.35">
      <c r="A166" s="474" t="s">
        <v>915</v>
      </c>
      <c r="B166" s="474" t="s">
        <v>913</v>
      </c>
      <c r="C166" s="477">
        <v>21675389</v>
      </c>
      <c r="D166" s="477">
        <v>0</v>
      </c>
      <c r="E166" s="477">
        <v>21675389</v>
      </c>
      <c r="F166" s="477">
        <v>0</v>
      </c>
      <c r="G166" s="477">
        <v>30653384</v>
      </c>
      <c r="H166" s="477"/>
      <c r="I166" s="469">
        <v>7</v>
      </c>
      <c r="J166" s="469">
        <v>2</v>
      </c>
      <c r="K166" s="469">
        <v>5</v>
      </c>
      <c r="L166" s="469">
        <v>25</v>
      </c>
      <c r="M166" s="469">
        <v>2</v>
      </c>
      <c r="N166" s="462" t="s">
        <v>8222</v>
      </c>
    </row>
    <row r="167" spans="1:14" ht="26" x14ac:dyDescent="0.35">
      <c r="A167" s="474" t="s">
        <v>3087</v>
      </c>
      <c r="B167" s="474" t="s">
        <v>1213</v>
      </c>
      <c r="C167" s="477">
        <v>300000</v>
      </c>
      <c r="D167" s="477">
        <v>0</v>
      </c>
      <c r="E167" s="477">
        <v>0</v>
      </c>
      <c r="F167" s="477">
        <v>0</v>
      </c>
      <c r="G167" s="477">
        <v>300000</v>
      </c>
      <c r="H167" s="477"/>
      <c r="I167" s="469">
        <v>8</v>
      </c>
      <c r="J167" s="469">
        <v>3</v>
      </c>
      <c r="K167" s="469">
        <v>5</v>
      </c>
      <c r="L167" s="469">
        <v>0</v>
      </c>
      <c r="M167" s="469">
        <v>0</v>
      </c>
      <c r="N167" s="462" t="s">
        <v>3790</v>
      </c>
    </row>
    <row r="168" spans="1:14" x14ac:dyDescent="0.35">
      <c r="A168" s="474" t="s">
        <v>3184</v>
      </c>
      <c r="B168" s="474" t="s">
        <v>8517</v>
      </c>
      <c r="C168" s="477">
        <v>2633522</v>
      </c>
      <c r="D168" s="477">
        <v>0</v>
      </c>
      <c r="E168" s="477">
        <v>2147361</v>
      </c>
      <c r="F168" s="477">
        <v>0</v>
      </c>
      <c r="G168" s="477">
        <v>2512690</v>
      </c>
      <c r="H168" s="477">
        <v>862947</v>
      </c>
      <c r="I168" s="469">
        <v>6</v>
      </c>
      <c r="J168" s="469">
        <v>3</v>
      </c>
      <c r="K168" s="469">
        <v>3</v>
      </c>
      <c r="L168" s="469">
        <v>15</v>
      </c>
      <c r="M168" s="469">
        <v>1</v>
      </c>
      <c r="N168" s="462" t="s">
        <v>3790</v>
      </c>
    </row>
    <row r="169" spans="1:14" x14ac:dyDescent="0.35">
      <c r="A169" s="474" t="s">
        <v>8039</v>
      </c>
      <c r="B169" s="474" t="s">
        <v>10006</v>
      </c>
      <c r="C169" s="477">
        <v>0</v>
      </c>
      <c r="D169" s="477">
        <v>0</v>
      </c>
      <c r="E169" s="477">
        <v>0</v>
      </c>
      <c r="F169" s="477">
        <v>0</v>
      </c>
      <c r="G169" s="477">
        <v>0</v>
      </c>
      <c r="H169" s="477"/>
      <c r="I169" s="470">
        <v>4</v>
      </c>
      <c r="J169" s="470">
        <v>3</v>
      </c>
      <c r="K169" s="470">
        <v>1</v>
      </c>
      <c r="L169" s="470">
        <v>0</v>
      </c>
      <c r="M169" s="470">
        <v>0</v>
      </c>
      <c r="N169" s="463" t="s">
        <v>3790</v>
      </c>
    </row>
    <row r="170" spans="1:14" x14ac:dyDescent="0.35">
      <c r="A170" s="474" t="s">
        <v>3224</v>
      </c>
      <c r="B170" s="474" t="s">
        <v>4028</v>
      </c>
      <c r="C170" s="477">
        <v>12927395</v>
      </c>
      <c r="D170" s="477">
        <v>0</v>
      </c>
      <c r="E170" s="477">
        <v>156609</v>
      </c>
      <c r="F170" s="477">
        <v>0</v>
      </c>
      <c r="G170" s="477">
        <v>11646683</v>
      </c>
      <c r="H170" s="477">
        <v>8306980</v>
      </c>
      <c r="I170" s="469">
        <v>14</v>
      </c>
      <c r="J170" s="469">
        <v>6</v>
      </c>
      <c r="K170" s="469">
        <v>8</v>
      </c>
      <c r="L170" s="469">
        <v>5</v>
      </c>
      <c r="M170" s="469">
        <v>1</v>
      </c>
      <c r="N170" s="462" t="s">
        <v>8222</v>
      </c>
    </row>
    <row r="171" spans="1:14" x14ac:dyDescent="0.35">
      <c r="A171" s="474" t="s">
        <v>3100</v>
      </c>
      <c r="B171" s="474" t="s">
        <v>8197</v>
      </c>
      <c r="C171" s="477">
        <v>12500</v>
      </c>
      <c r="D171" s="477">
        <v>0</v>
      </c>
      <c r="E171" s="477">
        <v>0</v>
      </c>
      <c r="F171" s="477">
        <v>0</v>
      </c>
      <c r="G171" s="477">
        <v>1328684</v>
      </c>
      <c r="H171" s="477"/>
      <c r="I171" s="469">
        <v>16</v>
      </c>
      <c r="J171" s="469">
        <v>3</v>
      </c>
      <c r="K171" s="469">
        <v>13</v>
      </c>
      <c r="L171" s="469">
        <v>16</v>
      </c>
      <c r="M171" s="469">
        <v>0</v>
      </c>
      <c r="N171" s="462" t="s">
        <v>3790</v>
      </c>
    </row>
    <row r="172" spans="1:14" x14ac:dyDescent="0.35">
      <c r="A172" s="474" t="s">
        <v>193</v>
      </c>
      <c r="B172" s="474" t="s">
        <v>191</v>
      </c>
      <c r="C172" s="477">
        <v>849488</v>
      </c>
      <c r="D172" s="477">
        <v>0</v>
      </c>
      <c r="E172" s="477">
        <v>195000</v>
      </c>
      <c r="F172" s="477">
        <v>0</v>
      </c>
      <c r="G172" s="477">
        <v>142804</v>
      </c>
      <c r="H172" s="477"/>
      <c r="I172" s="469">
        <v>92</v>
      </c>
      <c r="J172" s="469">
        <v>19</v>
      </c>
      <c r="K172" s="469">
        <v>73</v>
      </c>
      <c r="L172" s="469">
        <v>0</v>
      </c>
      <c r="M172" s="469">
        <v>0</v>
      </c>
      <c r="N172" s="462" t="s">
        <v>8201</v>
      </c>
    </row>
    <row r="173" spans="1:14" x14ac:dyDescent="0.35">
      <c r="A173" s="474" t="s">
        <v>9733</v>
      </c>
      <c r="B173" s="474" t="s">
        <v>9734</v>
      </c>
      <c r="C173" s="477">
        <v>33674345.399999999</v>
      </c>
      <c r="D173" s="477">
        <v>0</v>
      </c>
      <c r="E173" s="477">
        <v>33256786.850000001</v>
      </c>
      <c r="F173" s="477">
        <v>0</v>
      </c>
      <c r="G173" s="477">
        <v>38677038.479999997</v>
      </c>
      <c r="H173" s="477">
        <v>0</v>
      </c>
      <c r="I173" s="469">
        <v>10</v>
      </c>
      <c r="J173" s="469">
        <v>4</v>
      </c>
      <c r="K173" s="469">
        <v>6</v>
      </c>
      <c r="L173" s="469">
        <v>0</v>
      </c>
      <c r="M173" s="469">
        <v>1</v>
      </c>
      <c r="N173" s="462" t="s">
        <v>8222</v>
      </c>
    </row>
    <row r="174" spans="1:14" x14ac:dyDescent="0.35">
      <c r="A174" s="474" t="s">
        <v>1593</v>
      </c>
      <c r="B174" s="474" t="s">
        <v>9952</v>
      </c>
      <c r="C174" s="477">
        <v>340246.59</v>
      </c>
      <c r="D174" s="477">
        <v>0</v>
      </c>
      <c r="E174" s="477">
        <v>323940.67</v>
      </c>
      <c r="F174" s="477">
        <v>0</v>
      </c>
      <c r="G174" s="477">
        <v>340246.59</v>
      </c>
      <c r="H174" s="477">
        <v>0</v>
      </c>
      <c r="I174" s="469">
        <v>9</v>
      </c>
      <c r="J174" s="469">
        <v>6</v>
      </c>
      <c r="K174" s="469">
        <v>3</v>
      </c>
      <c r="L174" s="469">
        <v>8</v>
      </c>
      <c r="M174" s="469">
        <v>0</v>
      </c>
      <c r="N174" s="462" t="s">
        <v>3790</v>
      </c>
    </row>
    <row r="175" spans="1:14" ht="26" x14ac:dyDescent="0.35">
      <c r="A175" s="474" t="s">
        <v>3118</v>
      </c>
      <c r="B175" s="474" t="s">
        <v>1774</v>
      </c>
      <c r="C175" s="477">
        <v>6083836.79</v>
      </c>
      <c r="D175" s="477">
        <v>0</v>
      </c>
      <c r="E175" s="477">
        <v>6818803.9500000002</v>
      </c>
      <c r="F175" s="477">
        <v>0</v>
      </c>
      <c r="G175" s="477">
        <v>6818803.9500000002</v>
      </c>
      <c r="H175" s="477"/>
      <c r="I175" s="469">
        <v>3500</v>
      </c>
      <c r="J175" s="469">
        <v>1700</v>
      </c>
      <c r="K175" s="469">
        <v>2300</v>
      </c>
      <c r="L175" s="469">
        <v>0</v>
      </c>
      <c r="M175" s="469">
        <v>42</v>
      </c>
      <c r="N175" s="462" t="s">
        <v>8222</v>
      </c>
    </row>
    <row r="176" spans="1:14" x14ac:dyDescent="0.35">
      <c r="A176" s="474" t="s">
        <v>581</v>
      </c>
      <c r="B176" s="474" t="s">
        <v>8290</v>
      </c>
      <c r="C176" s="477">
        <v>52737221</v>
      </c>
      <c r="D176" s="477">
        <v>0</v>
      </c>
      <c r="E176" s="477">
        <v>34731780</v>
      </c>
      <c r="F176" s="477">
        <v>0</v>
      </c>
      <c r="G176" s="477">
        <v>47641555</v>
      </c>
      <c r="H176" s="477">
        <v>754692000</v>
      </c>
      <c r="I176" s="469">
        <v>12</v>
      </c>
      <c r="J176" s="469">
        <v>6</v>
      </c>
      <c r="K176" s="469">
        <v>6</v>
      </c>
      <c r="L176" s="469">
        <v>6</v>
      </c>
      <c r="M176" s="469">
        <v>0</v>
      </c>
      <c r="N176" s="462" t="s">
        <v>8222</v>
      </c>
    </row>
    <row r="177" spans="1:14" x14ac:dyDescent="0.35">
      <c r="A177" s="474" t="s">
        <v>336</v>
      </c>
      <c r="B177" s="474" t="s">
        <v>335</v>
      </c>
      <c r="C177" s="477">
        <v>100406478.75</v>
      </c>
      <c r="D177" s="477">
        <v>0</v>
      </c>
      <c r="E177" s="477">
        <v>70174894.560000002</v>
      </c>
      <c r="F177" s="477">
        <v>0</v>
      </c>
      <c r="G177" s="477">
        <v>85674327</v>
      </c>
      <c r="H177" s="477"/>
      <c r="I177" s="469">
        <v>1434</v>
      </c>
      <c r="J177" s="469">
        <v>430</v>
      </c>
      <c r="K177" s="469">
        <v>1004</v>
      </c>
      <c r="L177" s="469">
        <v>785</v>
      </c>
      <c r="M177" s="469">
        <v>13</v>
      </c>
      <c r="N177" s="462" t="s">
        <v>8222</v>
      </c>
    </row>
    <row r="178" spans="1:14" x14ac:dyDescent="0.35">
      <c r="A178" s="474" t="s">
        <v>678</v>
      </c>
      <c r="B178" s="474" t="s">
        <v>8627</v>
      </c>
      <c r="C178" s="477">
        <v>0</v>
      </c>
      <c r="D178" s="477">
        <v>0</v>
      </c>
      <c r="E178" s="477">
        <v>0</v>
      </c>
      <c r="F178" s="477">
        <v>0</v>
      </c>
      <c r="G178" s="477">
        <v>-9273870</v>
      </c>
      <c r="H178" s="477">
        <v>73863300</v>
      </c>
      <c r="I178" s="469">
        <v>255</v>
      </c>
      <c r="J178" s="469">
        <v>231</v>
      </c>
      <c r="K178" s="469">
        <v>24</v>
      </c>
      <c r="L178" s="469">
        <v>4</v>
      </c>
      <c r="M178" s="469">
        <v>0</v>
      </c>
      <c r="N178" s="462" t="s">
        <v>3790</v>
      </c>
    </row>
    <row r="179" spans="1:14" x14ac:dyDescent="0.35">
      <c r="A179" s="474" t="s">
        <v>3107</v>
      </c>
      <c r="B179" s="474" t="s">
        <v>3990</v>
      </c>
      <c r="C179" s="477">
        <v>87118873</v>
      </c>
      <c r="D179" s="477">
        <v>0</v>
      </c>
      <c r="E179" s="477">
        <v>47306459</v>
      </c>
      <c r="F179" s="477">
        <v>0</v>
      </c>
      <c r="G179" s="477">
        <v>54692007</v>
      </c>
      <c r="H179" s="477"/>
      <c r="I179" s="469">
        <v>811</v>
      </c>
      <c r="J179" s="469">
        <v>329</v>
      </c>
      <c r="K179" s="469">
        <v>482</v>
      </c>
      <c r="L179" s="469">
        <v>11</v>
      </c>
      <c r="M179" s="469">
        <v>1</v>
      </c>
      <c r="N179" s="462" t="s">
        <v>8222</v>
      </c>
    </row>
    <row r="180" spans="1:14" x14ac:dyDescent="0.35">
      <c r="A180" s="474" t="s">
        <v>4381</v>
      </c>
      <c r="B180" s="474" t="s">
        <v>2335</v>
      </c>
      <c r="C180" s="477">
        <v>3258000</v>
      </c>
      <c r="D180" s="477">
        <v>0</v>
      </c>
      <c r="E180" s="477">
        <v>3258000</v>
      </c>
      <c r="F180" s="477">
        <v>0</v>
      </c>
      <c r="G180" s="477">
        <v>3258000</v>
      </c>
      <c r="H180" s="477"/>
      <c r="I180" s="469">
        <v>3</v>
      </c>
      <c r="J180" s="469">
        <v>1</v>
      </c>
      <c r="K180" s="469">
        <v>2</v>
      </c>
      <c r="L180" s="469">
        <v>4</v>
      </c>
      <c r="M180" s="469">
        <v>1</v>
      </c>
      <c r="N180" s="462" t="s">
        <v>3790</v>
      </c>
    </row>
    <row r="181" spans="1:14" x14ac:dyDescent="0.35">
      <c r="A181" s="474" t="s">
        <v>1124</v>
      </c>
      <c r="B181" s="474" t="s">
        <v>8994</v>
      </c>
      <c r="C181" s="477">
        <v>205000</v>
      </c>
      <c r="D181" s="477">
        <v>0</v>
      </c>
      <c r="E181" s="477">
        <v>0</v>
      </c>
      <c r="F181" s="477">
        <v>0</v>
      </c>
      <c r="G181" s="477">
        <v>9048</v>
      </c>
      <c r="H181" s="477">
        <v>467992</v>
      </c>
      <c r="I181" s="470">
        <v>2</v>
      </c>
      <c r="J181" s="470">
        <v>2</v>
      </c>
      <c r="K181" s="470">
        <v>0</v>
      </c>
      <c r="L181" s="470">
        <v>1</v>
      </c>
      <c r="M181" s="470">
        <v>0</v>
      </c>
      <c r="N181" s="463" t="s">
        <v>3790</v>
      </c>
    </row>
    <row r="182" spans="1:14" x14ac:dyDescent="0.35">
      <c r="A182" s="474" t="s">
        <v>757</v>
      </c>
      <c r="B182" s="474" t="s">
        <v>8738</v>
      </c>
      <c r="C182" s="477">
        <v>395500</v>
      </c>
      <c r="D182" s="477">
        <v>0</v>
      </c>
      <c r="E182" s="477">
        <v>140400</v>
      </c>
      <c r="F182" s="477">
        <v>0</v>
      </c>
      <c r="G182" s="477">
        <v>140400</v>
      </c>
      <c r="H182" s="477">
        <v>0</v>
      </c>
      <c r="I182" s="469">
        <v>9</v>
      </c>
      <c r="J182" s="469">
        <v>6</v>
      </c>
      <c r="K182" s="469">
        <v>3</v>
      </c>
      <c r="L182" s="469">
        <v>3</v>
      </c>
      <c r="M182" s="469">
        <v>0</v>
      </c>
      <c r="N182" s="462" t="s">
        <v>3790</v>
      </c>
    </row>
    <row r="183" spans="1:14" ht="26" x14ac:dyDescent="0.35">
      <c r="A183" s="474" t="s">
        <v>4383</v>
      </c>
      <c r="B183" s="474" t="s">
        <v>4023</v>
      </c>
      <c r="C183" s="477">
        <v>0</v>
      </c>
      <c r="D183" s="477">
        <v>0</v>
      </c>
      <c r="E183" s="477">
        <v>0</v>
      </c>
      <c r="F183" s="477">
        <v>0</v>
      </c>
      <c r="G183" s="477">
        <v>0</v>
      </c>
      <c r="H183" s="477">
        <v>0</v>
      </c>
      <c r="I183" s="469">
        <v>2</v>
      </c>
      <c r="J183" s="469">
        <v>1</v>
      </c>
      <c r="K183" s="469">
        <v>1</v>
      </c>
      <c r="L183" s="469">
        <v>0</v>
      </c>
      <c r="M183" s="469">
        <v>1</v>
      </c>
      <c r="N183" s="462" t="s">
        <v>3790</v>
      </c>
    </row>
    <row r="184" spans="1:14" ht="26" x14ac:dyDescent="0.35">
      <c r="A184" s="474" t="s">
        <v>1490</v>
      </c>
      <c r="B184" s="474" t="s">
        <v>3352</v>
      </c>
      <c r="C184" s="477">
        <v>26831582</v>
      </c>
      <c r="D184" s="477">
        <v>0</v>
      </c>
      <c r="E184" s="477">
        <v>16602603</v>
      </c>
      <c r="F184" s="477">
        <v>0</v>
      </c>
      <c r="G184" s="477">
        <v>27108935</v>
      </c>
      <c r="H184" s="477"/>
      <c r="I184" s="469">
        <v>11</v>
      </c>
      <c r="J184" s="469">
        <v>6</v>
      </c>
      <c r="K184" s="469">
        <v>5</v>
      </c>
      <c r="L184" s="469">
        <v>31</v>
      </c>
      <c r="M184" s="469">
        <v>1</v>
      </c>
      <c r="N184" s="462" t="s">
        <v>8222</v>
      </c>
    </row>
    <row r="185" spans="1:14" x14ac:dyDescent="0.35">
      <c r="A185" s="474" t="s">
        <v>53</v>
      </c>
      <c r="B185" s="474" t="s">
        <v>4571</v>
      </c>
      <c r="C185" s="477">
        <v>464683</v>
      </c>
      <c r="D185" s="477">
        <v>0</v>
      </c>
      <c r="E185" s="477">
        <v>1201430</v>
      </c>
      <c r="F185" s="477"/>
      <c r="G185" s="477">
        <v>4189554</v>
      </c>
      <c r="H185" s="477"/>
      <c r="I185" s="469">
        <v>130</v>
      </c>
      <c r="J185" s="469">
        <v>20</v>
      </c>
      <c r="K185" s="469">
        <v>110</v>
      </c>
      <c r="L185" s="469">
        <v>130</v>
      </c>
      <c r="M185" s="469">
        <v>1</v>
      </c>
      <c r="N185" s="462" t="s">
        <v>8201</v>
      </c>
    </row>
    <row r="186" spans="1:14" x14ac:dyDescent="0.35">
      <c r="A186" s="474" t="s">
        <v>4949</v>
      </c>
      <c r="B186" s="474" t="s">
        <v>3943</v>
      </c>
      <c r="C186" s="477">
        <v>7964616</v>
      </c>
      <c r="D186" s="477">
        <v>0</v>
      </c>
      <c r="E186" s="477">
        <v>1737000</v>
      </c>
      <c r="F186" s="477">
        <v>0</v>
      </c>
      <c r="G186" s="477">
        <v>6672093</v>
      </c>
      <c r="H186" s="477"/>
      <c r="I186" s="469">
        <v>3</v>
      </c>
      <c r="J186" s="469">
        <v>1</v>
      </c>
      <c r="K186" s="469">
        <v>2</v>
      </c>
      <c r="L186" s="469">
        <v>15</v>
      </c>
      <c r="M186" s="469">
        <v>3</v>
      </c>
      <c r="N186" s="462" t="s">
        <v>8201</v>
      </c>
    </row>
    <row r="187" spans="1:14" ht="26" x14ac:dyDescent="0.35">
      <c r="A187" s="474" t="s">
        <v>14549</v>
      </c>
      <c r="B187" s="474" t="s">
        <v>8657</v>
      </c>
      <c r="C187" s="477">
        <v>150943000</v>
      </c>
      <c r="D187" s="477">
        <v>0</v>
      </c>
      <c r="E187" s="477">
        <v>2119000</v>
      </c>
      <c r="F187" s="477">
        <v>0</v>
      </c>
      <c r="G187" s="477">
        <v>2245000</v>
      </c>
      <c r="H187" s="477">
        <v>67345000</v>
      </c>
      <c r="I187" s="470">
        <v>0</v>
      </c>
      <c r="J187" s="470">
        <v>0</v>
      </c>
      <c r="K187" s="470">
        <v>0</v>
      </c>
      <c r="L187" s="470">
        <v>141</v>
      </c>
      <c r="M187" s="470">
        <v>0</v>
      </c>
      <c r="N187" s="463" t="s">
        <v>8222</v>
      </c>
    </row>
    <row r="188" spans="1:14" ht="26" x14ac:dyDescent="0.35">
      <c r="A188" s="474" t="s">
        <v>4388</v>
      </c>
      <c r="B188" s="474" t="s">
        <v>8985</v>
      </c>
      <c r="C188" s="477">
        <v>192600</v>
      </c>
      <c r="D188" s="477">
        <v>0</v>
      </c>
      <c r="E188" s="477">
        <v>80500</v>
      </c>
      <c r="F188" s="477">
        <v>0</v>
      </c>
      <c r="G188" s="477">
        <v>192600</v>
      </c>
      <c r="H188" s="477"/>
      <c r="I188" s="469"/>
      <c r="J188" s="469"/>
      <c r="K188" s="469"/>
      <c r="L188" s="469"/>
      <c r="M188" s="469"/>
      <c r="N188" s="462"/>
    </row>
    <row r="189" spans="1:14" x14ac:dyDescent="0.35">
      <c r="A189" s="474" t="s">
        <v>5062</v>
      </c>
      <c r="B189" s="474" t="s">
        <v>8762</v>
      </c>
      <c r="C189" s="477">
        <v>140000</v>
      </c>
      <c r="D189" s="477">
        <v>0</v>
      </c>
      <c r="E189" s="477">
        <v>140000</v>
      </c>
      <c r="F189" s="477">
        <v>0</v>
      </c>
      <c r="G189" s="477">
        <v>5490</v>
      </c>
      <c r="H189" s="477"/>
      <c r="I189" s="470">
        <v>2</v>
      </c>
      <c r="J189" s="470">
        <v>1</v>
      </c>
      <c r="K189" s="470">
        <v>1</v>
      </c>
      <c r="L189" s="470">
        <v>0</v>
      </c>
      <c r="M189" s="470">
        <v>1</v>
      </c>
      <c r="N189" s="463" t="s">
        <v>3790</v>
      </c>
    </row>
    <row r="190" spans="1:14" x14ac:dyDescent="0.35">
      <c r="A190" s="474" t="s">
        <v>5063</v>
      </c>
      <c r="B190" s="474" t="s">
        <v>10017</v>
      </c>
      <c r="C190" s="477">
        <v>191000</v>
      </c>
      <c r="D190" s="477">
        <v>0</v>
      </c>
      <c r="E190" s="477">
        <v>0</v>
      </c>
      <c r="F190" s="477">
        <v>0</v>
      </c>
      <c r="G190" s="477">
        <v>481730</v>
      </c>
      <c r="H190" s="477"/>
      <c r="I190" s="469">
        <v>60</v>
      </c>
      <c r="J190" s="469">
        <v>12</v>
      </c>
      <c r="K190" s="469">
        <v>48</v>
      </c>
      <c r="L190" s="469">
        <v>0</v>
      </c>
      <c r="M190" s="469">
        <v>1</v>
      </c>
      <c r="N190" s="462" t="s">
        <v>3790</v>
      </c>
    </row>
    <row r="191" spans="1:14" x14ac:dyDescent="0.35">
      <c r="A191" s="474" t="s">
        <v>1570</v>
      </c>
      <c r="B191" s="474" t="s">
        <v>3946</v>
      </c>
      <c r="C191" s="477">
        <v>2067462</v>
      </c>
      <c r="D191" s="477">
        <v>0</v>
      </c>
      <c r="E191" s="477">
        <v>2052262</v>
      </c>
      <c r="F191" s="477">
        <v>0</v>
      </c>
      <c r="G191" s="477">
        <v>2052262</v>
      </c>
      <c r="H191" s="477"/>
      <c r="I191" s="469">
        <v>5</v>
      </c>
      <c r="J191" s="469">
        <v>2</v>
      </c>
      <c r="K191" s="469">
        <v>3</v>
      </c>
      <c r="L191" s="469">
        <v>6</v>
      </c>
      <c r="M191" s="469">
        <v>1</v>
      </c>
      <c r="N191" s="462" t="s">
        <v>3790</v>
      </c>
    </row>
    <row r="192" spans="1:14" x14ac:dyDescent="0.35">
      <c r="A192" s="474" t="s">
        <v>1461</v>
      </c>
      <c r="B192" s="474" t="s">
        <v>1450</v>
      </c>
      <c r="C192" s="477">
        <v>5341289</v>
      </c>
      <c r="D192" s="477">
        <v>0</v>
      </c>
      <c r="E192" s="477">
        <v>4572378</v>
      </c>
      <c r="F192" s="477">
        <v>0</v>
      </c>
      <c r="G192" s="477">
        <v>-6798208</v>
      </c>
      <c r="H192" s="477"/>
      <c r="I192" s="469">
        <v>5</v>
      </c>
      <c r="J192" s="469">
        <v>5</v>
      </c>
      <c r="K192" s="469">
        <v>0</v>
      </c>
      <c r="L192" s="469">
        <v>200</v>
      </c>
      <c r="M192" s="469">
        <v>3</v>
      </c>
      <c r="N192" s="462" t="s">
        <v>8201</v>
      </c>
    </row>
    <row r="193" spans="1:14" ht="26" x14ac:dyDescent="0.35">
      <c r="A193" s="474" t="s">
        <v>8371</v>
      </c>
      <c r="B193" s="474" t="s">
        <v>3744</v>
      </c>
      <c r="C193" s="477">
        <v>0</v>
      </c>
      <c r="D193" s="477">
        <v>0</v>
      </c>
      <c r="E193" s="477">
        <v>0</v>
      </c>
      <c r="F193" s="477">
        <v>0</v>
      </c>
      <c r="G193" s="477">
        <v>0</v>
      </c>
      <c r="H193" s="477"/>
      <c r="I193" s="469">
        <v>35</v>
      </c>
      <c r="J193" s="469">
        <v>6</v>
      </c>
      <c r="K193" s="469">
        <v>29</v>
      </c>
      <c r="L193" s="469">
        <v>35</v>
      </c>
      <c r="M193" s="469">
        <v>1</v>
      </c>
      <c r="N193" s="462" t="s">
        <v>3790</v>
      </c>
    </row>
    <row r="194" spans="1:14" ht="26" x14ac:dyDescent="0.35">
      <c r="A194" s="474" t="s">
        <v>3216</v>
      </c>
      <c r="B194" s="474" t="s">
        <v>1396</v>
      </c>
      <c r="C194" s="477">
        <v>511998.44</v>
      </c>
      <c r="D194" s="477">
        <v>0</v>
      </c>
      <c r="E194" s="477">
        <v>584253.63</v>
      </c>
      <c r="F194" s="477">
        <v>0</v>
      </c>
      <c r="G194" s="477">
        <v>1485437.68</v>
      </c>
      <c r="H194" s="477"/>
      <c r="I194" s="469">
        <v>58</v>
      </c>
      <c r="J194" s="469" t="s">
        <v>1193</v>
      </c>
      <c r="K194" s="469" t="s">
        <v>1193</v>
      </c>
      <c r="L194" s="469">
        <v>58</v>
      </c>
      <c r="M194" s="469">
        <v>0</v>
      </c>
      <c r="N194" s="462" t="s">
        <v>3790</v>
      </c>
    </row>
    <row r="195" spans="1:14" x14ac:dyDescent="0.35">
      <c r="A195" s="474" t="s">
        <v>1643</v>
      </c>
      <c r="B195" s="474" t="s">
        <v>3944</v>
      </c>
      <c r="C195" s="477">
        <v>94000000</v>
      </c>
      <c r="D195" s="477">
        <v>0</v>
      </c>
      <c r="E195" s="477">
        <v>69900000</v>
      </c>
      <c r="F195" s="477">
        <v>0</v>
      </c>
      <c r="G195" s="477">
        <v>93000000</v>
      </c>
      <c r="H195" s="477">
        <v>12702686</v>
      </c>
      <c r="I195" s="470">
        <v>2</v>
      </c>
      <c r="J195" s="470">
        <v>2</v>
      </c>
      <c r="K195" s="470">
        <v>0</v>
      </c>
      <c r="L195" s="470">
        <v>0</v>
      </c>
      <c r="M195" s="470">
        <v>1</v>
      </c>
      <c r="N195" s="463" t="s">
        <v>8222</v>
      </c>
    </row>
    <row r="196" spans="1:14" x14ac:dyDescent="0.35">
      <c r="A196" s="474" t="s">
        <v>1982</v>
      </c>
      <c r="B196" s="474" t="s">
        <v>4033</v>
      </c>
      <c r="C196" s="479">
        <v>80000</v>
      </c>
      <c r="D196" s="477">
        <v>0</v>
      </c>
      <c r="E196" s="477">
        <v>80000</v>
      </c>
      <c r="F196" s="477">
        <v>0</v>
      </c>
      <c r="G196" s="477">
        <v>-146747</v>
      </c>
      <c r="H196" s="477">
        <v>0</v>
      </c>
      <c r="I196" s="469">
        <v>2</v>
      </c>
      <c r="J196" s="469">
        <v>1</v>
      </c>
      <c r="K196" s="469">
        <v>1</v>
      </c>
      <c r="L196" s="469">
        <v>2</v>
      </c>
      <c r="M196" s="469">
        <v>0</v>
      </c>
      <c r="N196" s="462" t="s">
        <v>3790</v>
      </c>
    </row>
    <row r="197" spans="1:14" x14ac:dyDescent="0.35">
      <c r="A197" s="474" t="s">
        <v>3201</v>
      </c>
      <c r="B197" s="474" t="s">
        <v>8247</v>
      </c>
      <c r="C197" s="477">
        <v>7174230</v>
      </c>
      <c r="D197" s="477">
        <v>0</v>
      </c>
      <c r="E197" s="477">
        <v>1179035</v>
      </c>
      <c r="F197" s="477">
        <v>0</v>
      </c>
      <c r="G197" s="477">
        <v>4641608</v>
      </c>
      <c r="H197" s="477">
        <v>7440841</v>
      </c>
      <c r="I197" s="469">
        <v>275</v>
      </c>
      <c r="J197" s="469">
        <v>100</v>
      </c>
      <c r="K197" s="469">
        <v>175</v>
      </c>
      <c r="L197" s="469">
        <v>19</v>
      </c>
      <c r="M197" s="469">
        <v>0</v>
      </c>
      <c r="N197" s="462" t="s">
        <v>8201</v>
      </c>
    </row>
    <row r="198" spans="1:14" x14ac:dyDescent="0.35">
      <c r="A198" s="474" t="s">
        <v>9888</v>
      </c>
      <c r="B198" s="474" t="s">
        <v>9887</v>
      </c>
      <c r="C198" s="477">
        <v>800000</v>
      </c>
      <c r="D198" s="477">
        <v>0</v>
      </c>
      <c r="E198" s="477">
        <v>272996</v>
      </c>
      <c r="F198" s="477">
        <v>0</v>
      </c>
      <c r="G198" s="477">
        <v>745044</v>
      </c>
      <c r="H198" s="477"/>
      <c r="I198" s="469">
        <v>13</v>
      </c>
      <c r="J198" s="469">
        <v>1</v>
      </c>
      <c r="K198" s="469">
        <v>12</v>
      </c>
      <c r="L198" s="469">
        <v>9</v>
      </c>
      <c r="M198" s="469">
        <v>2</v>
      </c>
      <c r="N198" s="462" t="s">
        <v>3500</v>
      </c>
    </row>
    <row r="199" spans="1:14" x14ac:dyDescent="0.35">
      <c r="A199" s="474" t="s">
        <v>4944</v>
      </c>
      <c r="B199" s="474" t="s">
        <v>4232</v>
      </c>
      <c r="C199" s="477">
        <v>1425800</v>
      </c>
      <c r="D199" s="477">
        <v>0</v>
      </c>
      <c r="E199" s="477">
        <v>275000</v>
      </c>
      <c r="F199" s="477">
        <v>0</v>
      </c>
      <c r="G199" s="477">
        <v>378129</v>
      </c>
      <c r="H199" s="477"/>
      <c r="I199" s="469">
        <v>4</v>
      </c>
      <c r="J199" s="469">
        <v>0</v>
      </c>
      <c r="K199" s="469">
        <v>4</v>
      </c>
      <c r="L199" s="469">
        <v>3</v>
      </c>
      <c r="M199" s="469">
        <v>1</v>
      </c>
      <c r="N199" s="462" t="s">
        <v>3790</v>
      </c>
    </row>
    <row r="200" spans="1:14" x14ac:dyDescent="0.35">
      <c r="A200" s="474" t="s">
        <v>2440</v>
      </c>
      <c r="B200" s="474" t="s">
        <v>8322</v>
      </c>
      <c r="C200" s="477">
        <v>0</v>
      </c>
      <c r="D200" s="477">
        <v>0</v>
      </c>
      <c r="E200" s="477">
        <v>0</v>
      </c>
      <c r="F200" s="477">
        <v>0</v>
      </c>
      <c r="G200" s="477">
        <v>-252015</v>
      </c>
      <c r="H200" s="477">
        <v>306419</v>
      </c>
      <c r="I200" s="469">
        <v>10</v>
      </c>
      <c r="J200" s="469">
        <v>7</v>
      </c>
      <c r="K200" s="469">
        <v>3</v>
      </c>
      <c r="L200" s="469">
        <v>12</v>
      </c>
      <c r="M200" s="469">
        <v>1</v>
      </c>
      <c r="N200" s="462" t="s">
        <v>3790</v>
      </c>
    </row>
    <row r="201" spans="1:14" x14ac:dyDescent="0.35">
      <c r="A201" s="474" t="s">
        <v>2117</v>
      </c>
      <c r="B201" s="474" t="s">
        <v>2116</v>
      </c>
      <c r="C201" s="477">
        <v>0</v>
      </c>
      <c r="D201" s="477">
        <v>0</v>
      </c>
      <c r="E201" s="477">
        <v>0</v>
      </c>
      <c r="F201" s="477">
        <v>0</v>
      </c>
      <c r="G201" s="477">
        <v>0</v>
      </c>
      <c r="H201" s="477"/>
      <c r="I201" s="469">
        <v>5</v>
      </c>
      <c r="J201" s="469">
        <v>2</v>
      </c>
      <c r="K201" s="469">
        <v>3</v>
      </c>
      <c r="L201" s="469">
        <v>0</v>
      </c>
      <c r="M201" s="469">
        <v>1</v>
      </c>
      <c r="N201" s="462" t="s">
        <v>3790</v>
      </c>
    </row>
    <row r="202" spans="1:14" x14ac:dyDescent="0.35">
      <c r="A202" s="474" t="s">
        <v>2589</v>
      </c>
      <c r="B202" s="474" t="s">
        <v>3755</v>
      </c>
      <c r="C202" s="477">
        <v>75201</v>
      </c>
      <c r="D202" s="477">
        <v>0</v>
      </c>
      <c r="E202" s="477">
        <v>98000</v>
      </c>
      <c r="F202" s="477">
        <v>0</v>
      </c>
      <c r="G202" s="477">
        <v>98000</v>
      </c>
      <c r="H202" s="477">
        <v>153073</v>
      </c>
      <c r="I202" s="469">
        <v>7</v>
      </c>
      <c r="J202" s="469">
        <v>2</v>
      </c>
      <c r="K202" s="469">
        <v>5</v>
      </c>
      <c r="L202" s="469">
        <v>15</v>
      </c>
      <c r="M202" s="469">
        <v>0</v>
      </c>
      <c r="N202" s="462" t="s">
        <v>3790</v>
      </c>
    </row>
    <row r="203" spans="1:14" ht="26" x14ac:dyDescent="0.35">
      <c r="A203" s="474" t="s">
        <v>320</v>
      </c>
      <c r="B203" s="474" t="s">
        <v>4043</v>
      </c>
      <c r="C203" s="477">
        <v>1050544</v>
      </c>
      <c r="D203" s="477">
        <v>0</v>
      </c>
      <c r="E203" s="477">
        <v>195126</v>
      </c>
      <c r="F203" s="477">
        <v>0</v>
      </c>
      <c r="G203" s="477">
        <v>436629</v>
      </c>
      <c r="H203" s="477">
        <v>4493933</v>
      </c>
      <c r="I203" s="470">
        <v>34</v>
      </c>
      <c r="J203" s="470">
        <v>10</v>
      </c>
      <c r="K203" s="470">
        <v>24</v>
      </c>
      <c r="L203" s="470">
        <v>10</v>
      </c>
      <c r="M203" s="470">
        <v>1</v>
      </c>
      <c r="N203" s="463" t="s">
        <v>3790</v>
      </c>
    </row>
    <row r="204" spans="1:14" x14ac:dyDescent="0.35">
      <c r="A204" s="474" t="s">
        <v>11670</v>
      </c>
      <c r="B204" s="474" t="s">
        <v>8574</v>
      </c>
      <c r="C204" s="477">
        <v>0</v>
      </c>
      <c r="D204" s="477">
        <v>0</v>
      </c>
      <c r="E204" s="477">
        <v>0</v>
      </c>
      <c r="F204" s="477">
        <v>0</v>
      </c>
      <c r="G204" s="477">
        <v>0</v>
      </c>
      <c r="H204" s="477"/>
      <c r="I204" s="469">
        <v>5</v>
      </c>
      <c r="J204" s="469">
        <v>0</v>
      </c>
      <c r="K204" s="469">
        <v>5</v>
      </c>
      <c r="L204" s="469">
        <v>0</v>
      </c>
      <c r="M204" s="469">
        <v>1</v>
      </c>
      <c r="N204" s="462" t="s">
        <v>3790</v>
      </c>
    </row>
    <row r="205" spans="1:14" ht="26" x14ac:dyDescent="0.35">
      <c r="A205" s="474" t="s">
        <v>3023</v>
      </c>
      <c r="B205" s="474" t="s">
        <v>3669</v>
      </c>
      <c r="C205" s="477">
        <v>1621817</v>
      </c>
      <c r="D205" s="477">
        <v>0</v>
      </c>
      <c r="E205" s="477">
        <v>352342</v>
      </c>
      <c r="F205" s="477">
        <v>0</v>
      </c>
      <c r="G205" s="477">
        <v>1173830</v>
      </c>
      <c r="H205" s="477"/>
      <c r="I205" s="469">
        <v>122</v>
      </c>
      <c r="J205" s="469">
        <v>42</v>
      </c>
      <c r="K205" s="469">
        <v>80</v>
      </c>
      <c r="L205" s="469">
        <v>22</v>
      </c>
      <c r="M205" s="469">
        <v>4</v>
      </c>
      <c r="N205" s="462" t="s">
        <v>3790</v>
      </c>
    </row>
    <row r="206" spans="1:14" ht="26" x14ac:dyDescent="0.35">
      <c r="A206" s="474" t="s">
        <v>3179</v>
      </c>
      <c r="B206" s="474" t="s">
        <v>3825</v>
      </c>
      <c r="C206" s="477">
        <v>1283810</v>
      </c>
      <c r="D206" s="477">
        <v>0</v>
      </c>
      <c r="E206" s="477">
        <v>1428705</v>
      </c>
      <c r="F206" s="477">
        <v>0</v>
      </c>
      <c r="G206" s="477">
        <v>1428705</v>
      </c>
      <c r="H206" s="477">
        <v>210447</v>
      </c>
      <c r="I206" s="469">
        <v>208</v>
      </c>
      <c r="J206" s="469">
        <v>78</v>
      </c>
      <c r="K206" s="469">
        <v>130</v>
      </c>
      <c r="L206" s="469">
        <v>0</v>
      </c>
      <c r="M206" s="469">
        <v>1</v>
      </c>
      <c r="N206" s="462" t="s">
        <v>8201</v>
      </c>
    </row>
    <row r="207" spans="1:14" ht="26" x14ac:dyDescent="0.35">
      <c r="A207" s="474" t="s">
        <v>8372</v>
      </c>
      <c r="B207" s="474" t="s">
        <v>2361</v>
      </c>
      <c r="C207" s="477">
        <v>60007</v>
      </c>
      <c r="D207" s="477">
        <v>0</v>
      </c>
      <c r="E207" s="477">
        <v>-60000</v>
      </c>
      <c r="F207" s="477">
        <v>0</v>
      </c>
      <c r="G207" s="477">
        <v>-60000</v>
      </c>
      <c r="H207" s="477"/>
      <c r="I207" s="469">
        <v>30</v>
      </c>
      <c r="J207" s="469">
        <v>5</v>
      </c>
      <c r="K207" s="469">
        <v>25</v>
      </c>
      <c r="L207" s="469">
        <v>10</v>
      </c>
      <c r="M207" s="469">
        <v>1</v>
      </c>
      <c r="N207" s="462" t="s">
        <v>3790</v>
      </c>
    </row>
    <row r="208" spans="1:14" x14ac:dyDescent="0.35">
      <c r="A208" s="474" t="s">
        <v>275</v>
      </c>
      <c r="B208" s="474" t="s">
        <v>3581</v>
      </c>
      <c r="C208" s="477">
        <v>1697523</v>
      </c>
      <c r="D208" s="477">
        <v>0</v>
      </c>
      <c r="E208" s="477">
        <v>1053327</v>
      </c>
      <c r="F208" s="477">
        <v>0</v>
      </c>
      <c r="G208" s="477">
        <v>2098739</v>
      </c>
      <c r="H208" s="477"/>
      <c r="I208" s="469">
        <v>3</v>
      </c>
      <c r="J208" s="469">
        <v>1</v>
      </c>
      <c r="K208" s="469">
        <v>2</v>
      </c>
      <c r="L208" s="469">
        <v>3</v>
      </c>
      <c r="M208" s="469">
        <v>0</v>
      </c>
      <c r="N208" s="462" t="s">
        <v>3790</v>
      </c>
    </row>
    <row r="209" spans="1:14" x14ac:dyDescent="0.35">
      <c r="A209" s="474" t="s">
        <v>2959</v>
      </c>
      <c r="B209" s="474" t="s">
        <v>1945</v>
      </c>
      <c r="C209" s="477">
        <v>0</v>
      </c>
      <c r="D209" s="477">
        <v>0</v>
      </c>
      <c r="E209" s="477">
        <v>0</v>
      </c>
      <c r="F209" s="477">
        <v>0</v>
      </c>
      <c r="G209" s="477">
        <v>0</v>
      </c>
      <c r="H209" s="477"/>
      <c r="I209" s="469">
        <v>3</v>
      </c>
      <c r="J209" s="469">
        <v>1</v>
      </c>
      <c r="K209" s="469">
        <v>2</v>
      </c>
      <c r="L209" s="469">
        <v>5</v>
      </c>
      <c r="M209" s="469">
        <v>0</v>
      </c>
      <c r="N209" s="462" t="s">
        <v>3790</v>
      </c>
    </row>
    <row r="210" spans="1:14" x14ac:dyDescent="0.35">
      <c r="A210" s="474" t="s">
        <v>1316</v>
      </c>
      <c r="B210" s="474" t="s">
        <v>8261</v>
      </c>
      <c r="C210" s="477">
        <v>0</v>
      </c>
      <c r="D210" s="477">
        <v>0</v>
      </c>
      <c r="E210" s="477">
        <v>0</v>
      </c>
      <c r="F210" s="477">
        <v>0</v>
      </c>
      <c r="G210" s="477">
        <v>0</v>
      </c>
      <c r="H210" s="477">
        <v>0</v>
      </c>
      <c r="I210" s="469">
        <v>2</v>
      </c>
      <c r="J210" s="469">
        <v>1</v>
      </c>
      <c r="K210" s="469">
        <v>1</v>
      </c>
      <c r="L210" s="469">
        <v>0</v>
      </c>
      <c r="M210" s="469">
        <v>1</v>
      </c>
      <c r="N210" s="462" t="s">
        <v>3790</v>
      </c>
    </row>
    <row r="211" spans="1:14" ht="26" x14ac:dyDescent="0.35">
      <c r="A211" s="474" t="s">
        <v>2602</v>
      </c>
      <c r="B211" s="474" t="s">
        <v>8791</v>
      </c>
      <c r="C211" s="477">
        <v>2809049</v>
      </c>
      <c r="D211" s="477">
        <v>0</v>
      </c>
      <c r="E211" s="477">
        <v>755214</v>
      </c>
      <c r="F211" s="477">
        <v>0</v>
      </c>
      <c r="G211" s="477">
        <v>949729</v>
      </c>
      <c r="H211" s="477">
        <v>1859319</v>
      </c>
      <c r="I211" s="469">
        <v>3</v>
      </c>
      <c r="J211" s="469">
        <v>1</v>
      </c>
      <c r="K211" s="469">
        <v>2</v>
      </c>
      <c r="L211" s="469">
        <v>10</v>
      </c>
      <c r="M211" s="469">
        <v>0</v>
      </c>
      <c r="N211" s="462" t="s">
        <v>3500</v>
      </c>
    </row>
    <row r="212" spans="1:14" x14ac:dyDescent="0.35">
      <c r="A212" s="474" t="s">
        <v>3129</v>
      </c>
      <c r="B212" s="474" t="s">
        <v>8212</v>
      </c>
      <c r="C212" s="477">
        <v>1126150</v>
      </c>
      <c r="D212" s="477">
        <v>0</v>
      </c>
      <c r="E212" s="477">
        <v>936436</v>
      </c>
      <c r="F212" s="477">
        <v>0</v>
      </c>
      <c r="G212" s="477">
        <v>936436</v>
      </c>
      <c r="H212" s="477">
        <v>205937</v>
      </c>
      <c r="I212" s="469">
        <v>19</v>
      </c>
      <c r="J212" s="469">
        <v>9</v>
      </c>
      <c r="K212" s="469">
        <v>10</v>
      </c>
      <c r="L212" s="469">
        <v>19</v>
      </c>
      <c r="M212" s="469">
        <v>1</v>
      </c>
      <c r="N212" s="462" t="s">
        <v>3790</v>
      </c>
    </row>
    <row r="213" spans="1:14" x14ac:dyDescent="0.35">
      <c r="A213" s="474" t="s">
        <v>3097</v>
      </c>
      <c r="B213" s="474" t="s">
        <v>4082</v>
      </c>
      <c r="C213" s="477">
        <v>2356246</v>
      </c>
      <c r="D213" s="477">
        <v>0</v>
      </c>
      <c r="E213" s="477">
        <v>690206</v>
      </c>
      <c r="F213" s="477">
        <v>0</v>
      </c>
      <c r="G213" s="477">
        <v>9499046</v>
      </c>
      <c r="H213" s="477">
        <v>5116057.17</v>
      </c>
      <c r="I213" s="469">
        <v>304</v>
      </c>
      <c r="J213" s="469" t="s">
        <v>1193</v>
      </c>
      <c r="K213" s="469" t="s">
        <v>1193</v>
      </c>
      <c r="L213" s="469">
        <v>9</v>
      </c>
      <c r="M213" s="469">
        <v>0</v>
      </c>
      <c r="N213" s="462" t="s">
        <v>3790</v>
      </c>
    </row>
    <row r="214" spans="1:14" ht="26" x14ac:dyDescent="0.35">
      <c r="A214" s="474" t="s">
        <v>688</v>
      </c>
      <c r="B214" s="474" t="s">
        <v>9677</v>
      </c>
      <c r="C214" s="477">
        <v>185000</v>
      </c>
      <c r="D214" s="477">
        <v>0</v>
      </c>
      <c r="E214" s="477">
        <v>13867</v>
      </c>
      <c r="F214" s="477">
        <v>0</v>
      </c>
      <c r="G214" s="477">
        <v>158000</v>
      </c>
      <c r="H214" s="477"/>
      <c r="I214" s="469"/>
      <c r="J214" s="469"/>
      <c r="K214" s="469"/>
      <c r="L214" s="469"/>
      <c r="M214" s="469"/>
      <c r="N214" s="462"/>
    </row>
    <row r="215" spans="1:14" x14ac:dyDescent="0.35">
      <c r="A215" s="474" t="s">
        <v>2970</v>
      </c>
      <c r="B215" s="474" t="s">
        <v>2316</v>
      </c>
      <c r="C215" s="477">
        <v>0</v>
      </c>
      <c r="D215" s="477">
        <v>0</v>
      </c>
      <c r="E215" s="477">
        <v>0</v>
      </c>
      <c r="F215" s="477">
        <v>0</v>
      </c>
      <c r="G215" s="477">
        <v>0</v>
      </c>
      <c r="H215" s="477">
        <v>0</v>
      </c>
      <c r="I215" s="469">
        <v>3</v>
      </c>
      <c r="J215" s="469">
        <v>1</v>
      </c>
      <c r="K215" s="469">
        <v>2</v>
      </c>
      <c r="L215" s="469">
        <v>0</v>
      </c>
      <c r="M215" s="469">
        <v>0</v>
      </c>
      <c r="N215" s="462" t="s">
        <v>3790</v>
      </c>
    </row>
    <row r="216" spans="1:14" x14ac:dyDescent="0.35">
      <c r="A216" s="474" t="s">
        <v>2961</v>
      </c>
      <c r="B216" s="474" t="s">
        <v>3881</v>
      </c>
      <c r="C216" s="477">
        <v>39861752</v>
      </c>
      <c r="D216" s="477">
        <v>0</v>
      </c>
      <c r="E216" s="477">
        <v>33245321</v>
      </c>
      <c r="F216" s="477">
        <v>0</v>
      </c>
      <c r="G216" s="477">
        <v>16834577</v>
      </c>
      <c r="H216" s="477"/>
      <c r="I216" s="469">
        <v>4</v>
      </c>
      <c r="J216" s="469">
        <v>2</v>
      </c>
      <c r="K216" s="469">
        <v>2</v>
      </c>
      <c r="L216" s="469">
        <v>7</v>
      </c>
      <c r="M216" s="469">
        <v>0</v>
      </c>
      <c r="N216" s="462" t="s">
        <v>8222</v>
      </c>
    </row>
    <row r="217" spans="1:14" x14ac:dyDescent="0.35">
      <c r="A217" s="474" t="s">
        <v>11671</v>
      </c>
      <c r="B217" s="474" t="s">
        <v>8549</v>
      </c>
      <c r="C217" s="477">
        <v>7876271</v>
      </c>
      <c r="D217" s="477">
        <v>0</v>
      </c>
      <c r="E217" s="477">
        <v>379009</v>
      </c>
      <c r="F217" s="477">
        <v>0</v>
      </c>
      <c r="G217" s="477">
        <v>15666422</v>
      </c>
      <c r="H217" s="477"/>
      <c r="I217" s="469">
        <v>1260</v>
      </c>
      <c r="J217" s="469">
        <v>504</v>
      </c>
      <c r="K217" s="469">
        <v>756</v>
      </c>
      <c r="L217" s="469">
        <v>8</v>
      </c>
      <c r="M217" s="469">
        <v>4</v>
      </c>
      <c r="N217" s="462" t="s">
        <v>8201</v>
      </c>
    </row>
    <row r="218" spans="1:14" x14ac:dyDescent="0.35">
      <c r="A218" s="474" t="s">
        <v>2454</v>
      </c>
      <c r="B218" s="474" t="s">
        <v>3717</v>
      </c>
      <c r="C218" s="477">
        <v>18317</v>
      </c>
      <c r="D218" s="477">
        <v>0</v>
      </c>
      <c r="E218" s="477">
        <v>30000</v>
      </c>
      <c r="F218" s="477">
        <v>0</v>
      </c>
      <c r="G218" s="477">
        <v>73156</v>
      </c>
      <c r="H218" s="477">
        <v>103171</v>
      </c>
      <c r="I218" s="469">
        <v>18</v>
      </c>
      <c r="J218" s="469">
        <v>6</v>
      </c>
      <c r="K218" s="469">
        <v>12</v>
      </c>
      <c r="L218" s="469">
        <v>18</v>
      </c>
      <c r="M218" s="469">
        <v>0</v>
      </c>
      <c r="N218" s="462" t="s">
        <v>3790</v>
      </c>
    </row>
    <row r="219" spans="1:14" x14ac:dyDescent="0.35">
      <c r="A219" s="474" t="s">
        <v>3082</v>
      </c>
      <c r="B219" s="474" t="s">
        <v>8216</v>
      </c>
      <c r="C219" s="477">
        <v>1110127</v>
      </c>
      <c r="D219" s="477">
        <v>0</v>
      </c>
      <c r="E219" s="477">
        <v>339550</v>
      </c>
      <c r="F219" s="477">
        <v>0</v>
      </c>
      <c r="G219" s="477">
        <v>663445</v>
      </c>
      <c r="H219" s="477">
        <v>851130</v>
      </c>
      <c r="I219" s="469">
        <v>7</v>
      </c>
      <c r="J219" s="469">
        <v>7</v>
      </c>
      <c r="K219" s="469">
        <v>0</v>
      </c>
      <c r="L219" s="469">
        <v>20</v>
      </c>
      <c r="M219" s="469">
        <v>0</v>
      </c>
      <c r="N219" s="462" t="s">
        <v>3790</v>
      </c>
    </row>
    <row r="220" spans="1:14" x14ac:dyDescent="0.35">
      <c r="A220" s="475" t="s">
        <v>3211</v>
      </c>
      <c r="B220" s="475" t="s">
        <v>3963</v>
      </c>
      <c r="C220" s="478">
        <v>198378904</v>
      </c>
      <c r="D220" s="478">
        <v>0</v>
      </c>
      <c r="E220" s="478">
        <v>83153250</v>
      </c>
      <c r="F220" s="478">
        <v>0</v>
      </c>
      <c r="G220" s="478">
        <v>252989315</v>
      </c>
      <c r="H220" s="478">
        <v>265112180</v>
      </c>
      <c r="I220" s="471">
        <v>186</v>
      </c>
      <c r="J220" s="471">
        <v>171</v>
      </c>
      <c r="K220" s="471">
        <v>15</v>
      </c>
      <c r="L220" s="471">
        <v>99</v>
      </c>
      <c r="M220" s="471">
        <v>16</v>
      </c>
      <c r="N220" s="466" t="s">
        <v>8222</v>
      </c>
    </row>
    <row r="221" spans="1:14" x14ac:dyDescent="0.35">
      <c r="A221" s="474" t="s">
        <v>5072</v>
      </c>
      <c r="B221" s="474" t="s">
        <v>4454</v>
      </c>
      <c r="C221" s="477">
        <v>11306556</v>
      </c>
      <c r="D221" s="477">
        <v>0</v>
      </c>
      <c r="E221" s="477">
        <v>0</v>
      </c>
      <c r="F221" s="477">
        <v>0</v>
      </c>
      <c r="G221" s="477">
        <v>6111911.6500000004</v>
      </c>
      <c r="H221" s="477">
        <v>0</v>
      </c>
      <c r="I221" s="469">
        <v>12</v>
      </c>
      <c r="J221" s="469">
        <v>1</v>
      </c>
      <c r="K221" s="469">
        <v>11</v>
      </c>
      <c r="L221" s="469">
        <v>17</v>
      </c>
      <c r="M221" s="469">
        <v>0</v>
      </c>
      <c r="N221" s="462" t="s">
        <v>8201</v>
      </c>
    </row>
    <row r="222" spans="1:14" x14ac:dyDescent="0.35">
      <c r="A222" s="474" t="s">
        <v>1004</v>
      </c>
      <c r="B222" s="474" t="s">
        <v>3836</v>
      </c>
      <c r="C222" s="477">
        <v>14298775.810000001</v>
      </c>
      <c r="D222" s="477">
        <v>0</v>
      </c>
      <c r="E222" s="477">
        <v>10915168.220000001</v>
      </c>
      <c r="F222" s="477">
        <v>0</v>
      </c>
      <c r="G222" s="477">
        <v>11876080.109999999</v>
      </c>
      <c r="H222" s="477"/>
      <c r="I222" s="469">
        <v>1</v>
      </c>
      <c r="J222" s="469">
        <v>0</v>
      </c>
      <c r="K222" s="469">
        <v>0</v>
      </c>
      <c r="L222" s="469">
        <v>0</v>
      </c>
      <c r="M222" s="469">
        <v>0</v>
      </c>
      <c r="N222" s="462" t="s">
        <v>8201</v>
      </c>
    </row>
    <row r="223" spans="1:14" x14ac:dyDescent="0.35">
      <c r="A223" s="474" t="s">
        <v>1765</v>
      </c>
      <c r="B223" s="474" t="s">
        <v>3929</v>
      </c>
      <c r="C223" s="477">
        <v>1886786</v>
      </c>
      <c r="D223" s="477">
        <v>0</v>
      </c>
      <c r="E223" s="477">
        <v>186230</v>
      </c>
      <c r="F223" s="477">
        <v>0</v>
      </c>
      <c r="G223" s="477">
        <v>16957308.77</v>
      </c>
      <c r="H223" s="477">
        <v>39201578</v>
      </c>
      <c r="I223" s="470">
        <v>15</v>
      </c>
      <c r="J223" s="470">
        <v>9</v>
      </c>
      <c r="K223" s="470">
        <v>6</v>
      </c>
      <c r="L223" s="470">
        <v>150</v>
      </c>
      <c r="M223" s="470">
        <v>0</v>
      </c>
      <c r="N223" s="463" t="s">
        <v>3790</v>
      </c>
    </row>
    <row r="224" spans="1:14" x14ac:dyDescent="0.35">
      <c r="A224" s="474" t="s">
        <v>1566</v>
      </c>
      <c r="B224" s="474" t="s">
        <v>1543</v>
      </c>
      <c r="C224" s="477">
        <v>71815</v>
      </c>
      <c r="D224" s="477">
        <v>0</v>
      </c>
      <c r="E224" s="477">
        <v>0</v>
      </c>
      <c r="F224" s="477">
        <v>0</v>
      </c>
      <c r="G224" s="477">
        <v>131889</v>
      </c>
      <c r="H224" s="477">
        <v>134433</v>
      </c>
      <c r="I224" s="469">
        <v>23</v>
      </c>
      <c r="J224" s="469">
        <v>11</v>
      </c>
      <c r="K224" s="469">
        <v>12</v>
      </c>
      <c r="L224" s="469">
        <v>6</v>
      </c>
      <c r="M224" s="469">
        <v>2</v>
      </c>
      <c r="N224" s="462" t="s">
        <v>3790</v>
      </c>
    </row>
    <row r="225" spans="1:14" ht="26" x14ac:dyDescent="0.35">
      <c r="A225" s="474" t="s">
        <v>1489</v>
      </c>
      <c r="B225" s="474" t="s">
        <v>1473</v>
      </c>
      <c r="C225" s="477">
        <v>523000</v>
      </c>
      <c r="D225" s="477">
        <v>0</v>
      </c>
      <c r="E225" s="477">
        <v>438000</v>
      </c>
      <c r="F225" s="477">
        <v>0</v>
      </c>
      <c r="G225" s="477">
        <v>523000</v>
      </c>
      <c r="H225" s="477"/>
      <c r="I225" s="469"/>
      <c r="J225" s="469"/>
      <c r="K225" s="469"/>
      <c r="L225" s="469"/>
      <c r="M225" s="469"/>
      <c r="N225" s="462"/>
    </row>
    <row r="226" spans="1:14" ht="26" x14ac:dyDescent="0.35">
      <c r="A226" s="474" t="s">
        <v>3194</v>
      </c>
      <c r="B226" s="474" t="s">
        <v>3859</v>
      </c>
      <c r="C226" s="477">
        <v>389000</v>
      </c>
      <c r="D226" s="477">
        <v>0</v>
      </c>
      <c r="E226" s="477">
        <v>11000</v>
      </c>
      <c r="F226" s="477">
        <v>0</v>
      </c>
      <c r="G226" s="477">
        <v>167000</v>
      </c>
      <c r="H226" s="477">
        <v>1280000</v>
      </c>
      <c r="I226" s="470">
        <v>52</v>
      </c>
      <c r="J226" s="470">
        <v>21</v>
      </c>
      <c r="K226" s="470">
        <v>31</v>
      </c>
      <c r="L226" s="470">
        <v>0</v>
      </c>
      <c r="M226" s="470">
        <v>0</v>
      </c>
      <c r="N226" s="463" t="s">
        <v>3790</v>
      </c>
    </row>
    <row r="227" spans="1:14" x14ac:dyDescent="0.35">
      <c r="A227" s="474" t="s">
        <v>210</v>
      </c>
      <c r="B227" s="474" t="s">
        <v>12198</v>
      </c>
      <c r="C227" s="477">
        <v>42884774</v>
      </c>
      <c r="D227" s="477">
        <v>0</v>
      </c>
      <c r="E227" s="477">
        <v>3103321</v>
      </c>
      <c r="F227" s="477">
        <v>0</v>
      </c>
      <c r="G227" s="477">
        <v>27455901</v>
      </c>
      <c r="H227" s="477">
        <v>391157758</v>
      </c>
      <c r="I227" s="469">
        <v>3</v>
      </c>
      <c r="J227" s="469">
        <v>3</v>
      </c>
      <c r="K227" s="469">
        <v>0</v>
      </c>
      <c r="L227" s="469">
        <v>0</v>
      </c>
      <c r="M227" s="469">
        <v>0</v>
      </c>
      <c r="N227" s="462" t="s">
        <v>8222</v>
      </c>
    </row>
    <row r="228" spans="1:14" x14ac:dyDescent="0.35">
      <c r="A228" s="474" t="s">
        <v>1035</v>
      </c>
      <c r="B228" s="474" t="s">
        <v>1033</v>
      </c>
      <c r="C228" s="477">
        <v>0</v>
      </c>
      <c r="D228" s="477">
        <v>0</v>
      </c>
      <c r="E228" s="477">
        <v>0</v>
      </c>
      <c r="F228" s="477">
        <v>0</v>
      </c>
      <c r="G228" s="477">
        <v>-104673</v>
      </c>
      <c r="H228" s="477">
        <v>61740</v>
      </c>
      <c r="I228" s="469">
        <v>2</v>
      </c>
      <c r="J228" s="469">
        <v>0</v>
      </c>
      <c r="K228" s="469">
        <v>2</v>
      </c>
      <c r="L228" s="469">
        <v>0</v>
      </c>
      <c r="M228" s="469">
        <v>1</v>
      </c>
      <c r="N228" s="462" t="s">
        <v>3790</v>
      </c>
    </row>
    <row r="229" spans="1:14" x14ac:dyDescent="0.35">
      <c r="A229" s="474" t="s">
        <v>808</v>
      </c>
      <c r="B229" s="474" t="s">
        <v>3598</v>
      </c>
      <c r="C229" s="477">
        <v>25161884</v>
      </c>
      <c r="D229" s="477">
        <v>0</v>
      </c>
      <c r="E229" s="477">
        <v>24101407</v>
      </c>
      <c r="F229" s="477">
        <v>0</v>
      </c>
      <c r="G229" s="477">
        <v>24193136</v>
      </c>
      <c r="H229" s="477">
        <v>18977239</v>
      </c>
      <c r="I229" s="470">
        <v>3</v>
      </c>
      <c r="J229" s="470">
        <v>2</v>
      </c>
      <c r="K229" s="470">
        <v>1</v>
      </c>
      <c r="L229" s="470">
        <v>0</v>
      </c>
      <c r="M229" s="470">
        <v>1</v>
      </c>
      <c r="N229" s="463" t="s">
        <v>8222</v>
      </c>
    </row>
    <row r="230" spans="1:14" x14ac:dyDescent="0.35">
      <c r="A230" s="474" t="s">
        <v>319</v>
      </c>
      <c r="B230" s="474" t="s">
        <v>8214</v>
      </c>
      <c r="C230" s="477">
        <v>6214392</v>
      </c>
      <c r="D230" s="477">
        <v>0</v>
      </c>
      <c r="E230" s="477">
        <v>1494757</v>
      </c>
      <c r="F230" s="477">
        <v>0</v>
      </c>
      <c r="G230" s="477">
        <v>10079323</v>
      </c>
      <c r="H230" s="477"/>
      <c r="I230" s="469"/>
      <c r="J230" s="469"/>
      <c r="K230" s="469"/>
      <c r="L230" s="469"/>
      <c r="M230" s="469"/>
      <c r="N230" s="462"/>
    </row>
    <row r="231" spans="1:14" x14ac:dyDescent="0.35">
      <c r="A231" s="474" t="s">
        <v>3043</v>
      </c>
      <c r="B231" s="474" t="s">
        <v>2670</v>
      </c>
      <c r="C231" s="477">
        <v>1897898.03</v>
      </c>
      <c r="D231" s="477">
        <v>0</v>
      </c>
      <c r="E231" s="477">
        <v>371507.16</v>
      </c>
      <c r="F231" s="477">
        <v>0</v>
      </c>
      <c r="G231" s="477">
        <v>1839025.75</v>
      </c>
      <c r="H231" s="477">
        <v>0</v>
      </c>
      <c r="I231" s="470">
        <v>68</v>
      </c>
      <c r="J231" s="470">
        <v>21</v>
      </c>
      <c r="K231" s="470">
        <v>47</v>
      </c>
      <c r="L231" s="470">
        <v>21</v>
      </c>
      <c r="M231" s="470">
        <v>0</v>
      </c>
      <c r="N231" s="463" t="s">
        <v>3500</v>
      </c>
    </row>
    <row r="232" spans="1:14" x14ac:dyDescent="0.35">
      <c r="A232" s="474" t="s">
        <v>5075</v>
      </c>
      <c r="B232" s="474" t="s">
        <v>14760</v>
      </c>
      <c r="C232" s="477">
        <v>0</v>
      </c>
      <c r="D232" s="477">
        <v>0</v>
      </c>
      <c r="E232" s="477">
        <v>0</v>
      </c>
      <c r="F232" s="477">
        <v>0</v>
      </c>
      <c r="G232" s="477">
        <v>0</v>
      </c>
      <c r="H232" s="477">
        <v>0</v>
      </c>
      <c r="I232" s="470">
        <v>3</v>
      </c>
      <c r="J232" s="470">
        <v>2</v>
      </c>
      <c r="K232" s="470">
        <v>1</v>
      </c>
      <c r="L232" s="470">
        <v>1</v>
      </c>
      <c r="M232" s="470">
        <v>1</v>
      </c>
      <c r="N232" s="463" t="s">
        <v>3790</v>
      </c>
    </row>
    <row r="233" spans="1:14" x14ac:dyDescent="0.35">
      <c r="A233" s="474" t="s">
        <v>973</v>
      </c>
      <c r="B233" s="474" t="s">
        <v>9909</v>
      </c>
      <c r="C233" s="477">
        <v>7545321</v>
      </c>
      <c r="D233" s="477">
        <v>0</v>
      </c>
      <c r="E233" s="477">
        <v>3925661</v>
      </c>
      <c r="F233" s="477">
        <v>0</v>
      </c>
      <c r="G233" s="477">
        <v>3925661</v>
      </c>
      <c r="H233" s="477">
        <v>13780826</v>
      </c>
      <c r="I233" s="469">
        <v>69</v>
      </c>
      <c r="J233" s="469">
        <v>400</v>
      </c>
      <c r="K233" s="469">
        <v>469</v>
      </c>
      <c r="L233" s="469">
        <v>56</v>
      </c>
      <c r="M233" s="469">
        <v>6</v>
      </c>
      <c r="N233" s="462" t="s">
        <v>8201</v>
      </c>
    </row>
    <row r="234" spans="1:14" ht="26" x14ac:dyDescent="0.35">
      <c r="A234" s="474" t="s">
        <v>8513</v>
      </c>
      <c r="B234" s="474" t="s">
        <v>8511</v>
      </c>
      <c r="C234" s="477">
        <v>3300549</v>
      </c>
      <c r="D234" s="477">
        <v>0</v>
      </c>
      <c r="E234" s="477">
        <v>0</v>
      </c>
      <c r="F234" s="477">
        <v>0</v>
      </c>
      <c r="G234" s="477">
        <v>-1788317</v>
      </c>
      <c r="H234" s="477">
        <v>2621618</v>
      </c>
      <c r="I234" s="469">
        <v>2</v>
      </c>
      <c r="J234" s="469">
        <v>1</v>
      </c>
      <c r="K234" s="469">
        <v>1</v>
      </c>
      <c r="L234" s="469">
        <v>0</v>
      </c>
      <c r="M234" s="469">
        <v>0</v>
      </c>
      <c r="N234" s="462" t="s">
        <v>3500</v>
      </c>
    </row>
    <row r="235" spans="1:14" x14ac:dyDescent="0.35">
      <c r="A235" s="474" t="s">
        <v>1370</v>
      </c>
      <c r="B235" s="474" t="s">
        <v>8805</v>
      </c>
      <c r="C235" s="477">
        <v>10943824</v>
      </c>
      <c r="D235" s="477">
        <v>0</v>
      </c>
      <c r="E235" s="477">
        <v>917169</v>
      </c>
      <c r="F235" s="477">
        <v>0</v>
      </c>
      <c r="G235" s="477">
        <v>9404033</v>
      </c>
      <c r="H235" s="477"/>
      <c r="I235" s="469"/>
      <c r="J235" s="469"/>
      <c r="K235" s="469"/>
      <c r="L235" s="469"/>
      <c r="M235" s="469"/>
      <c r="N235" s="462"/>
    </row>
    <row r="236" spans="1:14" ht="52" x14ac:dyDescent="0.35">
      <c r="A236" s="474" t="s">
        <v>8639</v>
      </c>
      <c r="B236" s="474" t="s">
        <v>8282</v>
      </c>
      <c r="C236" s="477">
        <v>171900</v>
      </c>
      <c r="D236" s="477">
        <v>0</v>
      </c>
      <c r="E236" s="477">
        <v>100000</v>
      </c>
      <c r="F236" s="477">
        <v>0</v>
      </c>
      <c r="G236" s="477">
        <v>220000</v>
      </c>
      <c r="H236" s="477"/>
      <c r="I236" s="469"/>
      <c r="J236" s="469"/>
      <c r="K236" s="469"/>
      <c r="L236" s="469"/>
      <c r="M236" s="469"/>
      <c r="N236" s="462"/>
    </row>
    <row r="237" spans="1:14" x14ac:dyDescent="0.35">
      <c r="A237" s="474" t="s">
        <v>14307</v>
      </c>
      <c r="B237" s="474" t="s">
        <v>8248</v>
      </c>
      <c r="C237" s="477">
        <v>4106683</v>
      </c>
      <c r="D237" s="477">
        <v>0</v>
      </c>
      <c r="E237" s="477">
        <v>95843</v>
      </c>
      <c r="F237" s="477">
        <v>0</v>
      </c>
      <c r="G237" s="477">
        <v>5894215</v>
      </c>
      <c r="H237" s="477">
        <v>28723419</v>
      </c>
      <c r="I237" s="469">
        <v>10</v>
      </c>
      <c r="J237" s="469">
        <v>3</v>
      </c>
      <c r="K237" s="469">
        <v>7</v>
      </c>
      <c r="L237" s="469">
        <v>10</v>
      </c>
      <c r="M237" s="469">
        <v>0</v>
      </c>
      <c r="N237" s="462" t="s">
        <v>3790</v>
      </c>
    </row>
    <row r="238" spans="1:14" ht="26" x14ac:dyDescent="0.35">
      <c r="A238" s="474" t="s">
        <v>3151</v>
      </c>
      <c r="B238" s="474" t="s">
        <v>796</v>
      </c>
      <c r="C238" s="477">
        <v>2666748</v>
      </c>
      <c r="D238" s="477">
        <v>0</v>
      </c>
      <c r="E238" s="477">
        <v>767500</v>
      </c>
      <c r="F238" s="477">
        <v>0</v>
      </c>
      <c r="G238" s="477">
        <v>-2845553</v>
      </c>
      <c r="H238" s="477">
        <v>195265</v>
      </c>
      <c r="I238" s="469">
        <v>6</v>
      </c>
      <c r="J238" s="469">
        <v>2</v>
      </c>
      <c r="K238" s="469">
        <v>4</v>
      </c>
      <c r="L238" s="469">
        <v>0</v>
      </c>
      <c r="M238" s="469">
        <v>0</v>
      </c>
      <c r="N238" s="462" t="s">
        <v>3767</v>
      </c>
    </row>
    <row r="239" spans="1:14" ht="55" x14ac:dyDescent="0.35">
      <c r="A239" s="474" t="s">
        <v>16759</v>
      </c>
      <c r="B239" s="474" t="s">
        <v>12932</v>
      </c>
      <c r="C239" s="477">
        <v>205700</v>
      </c>
      <c r="D239" s="477">
        <v>0</v>
      </c>
      <c r="E239" s="477">
        <v>63300</v>
      </c>
      <c r="F239" s="477">
        <v>0</v>
      </c>
      <c r="G239" s="477">
        <v>-268500</v>
      </c>
      <c r="H239" s="477">
        <v>0</v>
      </c>
      <c r="I239" s="469">
        <v>3</v>
      </c>
      <c r="J239" s="469">
        <v>1</v>
      </c>
      <c r="K239" s="469">
        <v>2</v>
      </c>
      <c r="L239" s="469">
        <v>0</v>
      </c>
      <c r="M239" s="469">
        <v>0</v>
      </c>
      <c r="N239" s="462" t="s">
        <v>3790</v>
      </c>
    </row>
    <row r="240" spans="1:14" ht="26" x14ac:dyDescent="0.35">
      <c r="A240" s="474" t="s">
        <v>3112</v>
      </c>
      <c r="B240" s="474" t="s">
        <v>3964</v>
      </c>
      <c r="C240" s="477">
        <v>2636746</v>
      </c>
      <c r="D240" s="477">
        <v>0</v>
      </c>
      <c r="E240" s="477">
        <v>496400</v>
      </c>
      <c r="F240" s="477">
        <v>0</v>
      </c>
      <c r="G240" s="477">
        <v>2371149</v>
      </c>
      <c r="H240" s="477">
        <v>2228794</v>
      </c>
      <c r="I240" s="470">
        <v>3</v>
      </c>
      <c r="J240" s="470">
        <v>1</v>
      </c>
      <c r="K240" s="470">
        <v>2</v>
      </c>
      <c r="L240" s="470">
        <v>10</v>
      </c>
      <c r="M240" s="470">
        <v>0</v>
      </c>
      <c r="N240" s="463" t="s">
        <v>3790</v>
      </c>
    </row>
    <row r="241" spans="1:14" ht="26" x14ac:dyDescent="0.35">
      <c r="A241" s="474" t="s">
        <v>4962</v>
      </c>
      <c r="B241" s="474" t="s">
        <v>8566</v>
      </c>
      <c r="C241" s="477">
        <v>8304819</v>
      </c>
      <c r="D241" s="477">
        <v>0</v>
      </c>
      <c r="E241" s="477">
        <v>334700</v>
      </c>
      <c r="F241" s="477">
        <v>0</v>
      </c>
      <c r="G241" s="477">
        <v>10805511</v>
      </c>
      <c r="H241" s="477"/>
      <c r="I241" s="469"/>
      <c r="J241" s="469"/>
      <c r="K241" s="469"/>
      <c r="L241" s="469"/>
      <c r="M241" s="469"/>
      <c r="N241" s="462"/>
    </row>
    <row r="242" spans="1:14" x14ac:dyDescent="0.35">
      <c r="A242" s="474" t="s">
        <v>4963</v>
      </c>
      <c r="B242" s="474" t="s">
        <v>3939</v>
      </c>
      <c r="C242" s="477">
        <v>609426</v>
      </c>
      <c r="D242" s="477">
        <v>0</v>
      </c>
      <c r="E242" s="477">
        <v>172000</v>
      </c>
      <c r="F242" s="477">
        <v>0</v>
      </c>
      <c r="G242" s="477">
        <v>644426</v>
      </c>
      <c r="H242" s="477">
        <v>5000</v>
      </c>
      <c r="I242" s="470">
        <v>2</v>
      </c>
      <c r="J242" s="470">
        <v>0</v>
      </c>
      <c r="K242" s="470">
        <v>2</v>
      </c>
      <c r="L242" s="470">
        <v>6</v>
      </c>
      <c r="M242" s="470">
        <v>1</v>
      </c>
      <c r="N242" s="463" t="s">
        <v>3790</v>
      </c>
    </row>
    <row r="243" spans="1:14" ht="26" x14ac:dyDescent="0.35">
      <c r="A243" s="474" t="s">
        <v>825</v>
      </c>
      <c r="B243" s="474" t="s">
        <v>10034</v>
      </c>
      <c r="C243" s="477">
        <v>2385583</v>
      </c>
      <c r="D243" s="477">
        <v>0</v>
      </c>
      <c r="E243" s="477">
        <v>1535000</v>
      </c>
      <c r="F243" s="477">
        <v>0</v>
      </c>
      <c r="G243" s="477">
        <v>1675005</v>
      </c>
      <c r="H243" s="477"/>
      <c r="I243" s="469">
        <v>7</v>
      </c>
      <c r="J243" s="469">
        <v>5</v>
      </c>
      <c r="K243" s="469">
        <v>2</v>
      </c>
      <c r="L243" s="469">
        <v>8</v>
      </c>
      <c r="M243" s="469">
        <v>0</v>
      </c>
      <c r="N243" s="462" t="s">
        <v>3790</v>
      </c>
    </row>
    <row r="244" spans="1:14" x14ac:dyDescent="0.35">
      <c r="A244" s="475" t="s">
        <v>107</v>
      </c>
      <c r="B244" s="475" t="s">
        <v>10109</v>
      </c>
      <c r="C244" s="478">
        <v>333189096</v>
      </c>
      <c r="D244" s="478">
        <v>0</v>
      </c>
      <c r="E244" s="478">
        <v>60814851</v>
      </c>
      <c r="F244" s="478">
        <v>0</v>
      </c>
      <c r="G244" s="478">
        <v>1956590724.3800001</v>
      </c>
      <c r="H244" s="478">
        <v>2187921922</v>
      </c>
      <c r="I244" s="471">
        <v>33</v>
      </c>
      <c r="J244" s="471">
        <v>28</v>
      </c>
      <c r="K244" s="471">
        <v>5</v>
      </c>
      <c r="L244" s="471">
        <v>0</v>
      </c>
      <c r="M244" s="471">
        <v>4</v>
      </c>
      <c r="N244" s="466" t="s">
        <v>8222</v>
      </c>
    </row>
    <row r="245" spans="1:14" ht="26" x14ac:dyDescent="0.35">
      <c r="A245" s="474" t="s">
        <v>8086</v>
      </c>
      <c r="B245" s="474" t="s">
        <v>552</v>
      </c>
      <c r="C245" s="479">
        <v>2333988</v>
      </c>
      <c r="D245" s="479">
        <v>0</v>
      </c>
      <c r="E245" s="479">
        <v>619583</v>
      </c>
      <c r="F245" s="479">
        <v>0</v>
      </c>
      <c r="G245" s="479">
        <v>13061876</v>
      </c>
      <c r="H245" s="479"/>
      <c r="I245" s="469"/>
      <c r="J245" s="469"/>
      <c r="K245" s="469"/>
      <c r="L245" s="469"/>
      <c r="M245" s="469"/>
      <c r="N245" s="462"/>
    </row>
    <row r="246" spans="1:14" x14ac:dyDescent="0.35">
      <c r="A246" s="474" t="s">
        <v>870</v>
      </c>
      <c r="B246" s="474" t="s">
        <v>3596</v>
      </c>
      <c r="C246" s="477">
        <v>0</v>
      </c>
      <c r="D246" s="477">
        <v>0</v>
      </c>
      <c r="E246" s="477">
        <v>0</v>
      </c>
      <c r="F246" s="477">
        <v>0</v>
      </c>
      <c r="G246" s="477">
        <v>-120619856</v>
      </c>
      <c r="H246" s="477"/>
      <c r="I246" s="469">
        <v>15</v>
      </c>
      <c r="J246" s="469">
        <v>13</v>
      </c>
      <c r="K246" s="469">
        <v>2</v>
      </c>
      <c r="L246" s="469">
        <v>0</v>
      </c>
      <c r="M246" s="469">
        <v>1</v>
      </c>
      <c r="N246" s="462" t="s">
        <v>3790</v>
      </c>
    </row>
    <row r="247" spans="1:14" x14ac:dyDescent="0.35">
      <c r="A247" s="474" t="s">
        <v>3197</v>
      </c>
      <c r="B247" s="474" t="s">
        <v>3961</v>
      </c>
      <c r="C247" s="477">
        <v>11134390</v>
      </c>
      <c r="D247" s="477">
        <v>0</v>
      </c>
      <c r="E247" s="477">
        <v>7230450</v>
      </c>
      <c r="F247" s="477">
        <v>0</v>
      </c>
      <c r="G247" s="477">
        <v>9260806</v>
      </c>
      <c r="H247" s="477">
        <v>6452550</v>
      </c>
      <c r="I247" s="470">
        <v>4</v>
      </c>
      <c r="J247" s="470">
        <v>2</v>
      </c>
      <c r="K247" s="470">
        <v>2</v>
      </c>
      <c r="L247" s="470">
        <v>4</v>
      </c>
      <c r="M247" s="470">
        <v>1</v>
      </c>
      <c r="N247" s="463" t="s">
        <v>3790</v>
      </c>
    </row>
    <row r="248" spans="1:14" x14ac:dyDescent="0.35">
      <c r="A248" s="474" t="s">
        <v>1384</v>
      </c>
      <c r="B248" s="474" t="s">
        <v>3806</v>
      </c>
      <c r="C248" s="477">
        <v>4767279</v>
      </c>
      <c r="D248" s="477">
        <v>0</v>
      </c>
      <c r="E248" s="477">
        <v>341337</v>
      </c>
      <c r="F248" s="477">
        <v>0</v>
      </c>
      <c r="G248" s="477">
        <v>4690590</v>
      </c>
      <c r="H248" s="477">
        <v>4184930</v>
      </c>
      <c r="I248" s="469">
        <v>7</v>
      </c>
      <c r="J248" s="469">
        <v>5</v>
      </c>
      <c r="K248" s="469">
        <v>2</v>
      </c>
      <c r="L248" s="469">
        <v>17</v>
      </c>
      <c r="M248" s="469">
        <v>0</v>
      </c>
      <c r="N248" s="462" t="s">
        <v>3790</v>
      </c>
    </row>
    <row r="249" spans="1:14" ht="65" x14ac:dyDescent="0.35">
      <c r="A249" s="474" t="s">
        <v>832</v>
      </c>
      <c r="B249" s="474" t="s">
        <v>13188</v>
      </c>
      <c r="C249" s="477">
        <v>4838245</v>
      </c>
      <c r="D249" s="477">
        <v>0</v>
      </c>
      <c r="E249" s="477">
        <v>-4838374</v>
      </c>
      <c r="F249" s="477">
        <v>0</v>
      </c>
      <c r="G249" s="477">
        <v>-4846108</v>
      </c>
      <c r="H249" s="477">
        <v>0</v>
      </c>
      <c r="I249" s="470">
        <v>15</v>
      </c>
      <c r="J249" s="470">
        <v>7</v>
      </c>
      <c r="K249" s="470">
        <v>8</v>
      </c>
      <c r="L249" s="470" t="s">
        <v>13195</v>
      </c>
      <c r="M249" s="470">
        <v>0</v>
      </c>
      <c r="N249" s="463" t="s">
        <v>8201</v>
      </c>
    </row>
    <row r="250" spans="1:14" ht="26" x14ac:dyDescent="0.35">
      <c r="A250" s="474" t="s">
        <v>2242</v>
      </c>
      <c r="B250" s="474" t="s">
        <v>4190</v>
      </c>
      <c r="C250" s="477">
        <v>17257136</v>
      </c>
      <c r="D250" s="477">
        <v>0</v>
      </c>
      <c r="E250" s="477">
        <v>1739142</v>
      </c>
      <c r="F250" s="477">
        <v>0</v>
      </c>
      <c r="G250" s="477">
        <v>20624286</v>
      </c>
      <c r="H250" s="477">
        <v>11516530</v>
      </c>
      <c r="I250" s="470">
        <v>2</v>
      </c>
      <c r="J250" s="470">
        <v>0</v>
      </c>
      <c r="K250" s="470">
        <v>2</v>
      </c>
      <c r="L250" s="470">
        <v>6</v>
      </c>
      <c r="M250" s="470">
        <v>0</v>
      </c>
      <c r="N250" s="463" t="s">
        <v>4568</v>
      </c>
    </row>
    <row r="251" spans="1:14" x14ac:dyDescent="0.35">
      <c r="A251" s="474" t="s">
        <v>3006</v>
      </c>
      <c r="B251" s="474" t="s">
        <v>3851</v>
      </c>
      <c r="C251" s="477">
        <v>1101655</v>
      </c>
      <c r="D251" s="477">
        <v>0</v>
      </c>
      <c r="E251" s="477">
        <v>155590</v>
      </c>
      <c r="F251" s="477">
        <v>0</v>
      </c>
      <c r="G251" s="477">
        <v>-1196605</v>
      </c>
      <c r="H251" s="477">
        <v>-1699074</v>
      </c>
      <c r="I251" s="470">
        <v>15</v>
      </c>
      <c r="J251" s="470">
        <v>5</v>
      </c>
      <c r="K251" s="470">
        <v>10</v>
      </c>
      <c r="L251" s="470">
        <v>28</v>
      </c>
      <c r="M251" s="470">
        <v>1</v>
      </c>
      <c r="N251" s="463" t="s">
        <v>3790</v>
      </c>
    </row>
    <row r="252" spans="1:14" ht="39" x14ac:dyDescent="0.35">
      <c r="A252" s="474" t="s">
        <v>1639</v>
      </c>
      <c r="B252" s="474" t="s">
        <v>8962</v>
      </c>
      <c r="C252" s="477">
        <v>31395611</v>
      </c>
      <c r="D252" s="477">
        <v>0</v>
      </c>
      <c r="E252" s="477">
        <v>5469924</v>
      </c>
      <c r="F252" s="477">
        <v>0</v>
      </c>
      <c r="G252" s="477">
        <v>36288273</v>
      </c>
      <c r="H252" s="477">
        <v>312238913</v>
      </c>
      <c r="I252" s="469">
        <v>300</v>
      </c>
      <c r="J252" s="469">
        <v>80</v>
      </c>
      <c r="K252" s="469">
        <v>220</v>
      </c>
      <c r="L252" s="469" t="s">
        <v>12215</v>
      </c>
      <c r="M252" s="469">
        <v>2</v>
      </c>
      <c r="N252" s="462" t="s">
        <v>8222</v>
      </c>
    </row>
    <row r="253" spans="1:14" ht="26" x14ac:dyDescent="0.35">
      <c r="A253" s="474" t="s">
        <v>2436</v>
      </c>
      <c r="B253" s="474" t="s">
        <v>8279</v>
      </c>
      <c r="C253" s="477">
        <v>0</v>
      </c>
      <c r="D253" s="477">
        <v>0</v>
      </c>
      <c r="E253" s="477">
        <v>0</v>
      </c>
      <c r="F253" s="477">
        <v>0</v>
      </c>
      <c r="G253" s="477">
        <v>0</v>
      </c>
      <c r="H253" s="477">
        <v>0</v>
      </c>
      <c r="I253" s="470">
        <v>2</v>
      </c>
      <c r="J253" s="470">
        <v>0</v>
      </c>
      <c r="K253" s="470">
        <v>2</v>
      </c>
      <c r="L253" s="470">
        <v>0</v>
      </c>
      <c r="M253" s="470">
        <v>0</v>
      </c>
      <c r="N253" s="463" t="s">
        <v>3790</v>
      </c>
    </row>
    <row r="254" spans="1:14" x14ac:dyDescent="0.35">
      <c r="A254" s="474" t="s">
        <v>426</v>
      </c>
      <c r="B254" s="474" t="s">
        <v>15439</v>
      </c>
      <c r="C254" s="477">
        <v>0</v>
      </c>
      <c r="D254" s="477">
        <v>0</v>
      </c>
      <c r="E254" s="477">
        <v>-680635</v>
      </c>
      <c r="F254" s="477">
        <v>0</v>
      </c>
      <c r="G254" s="477">
        <v>-518671</v>
      </c>
      <c r="H254" s="477">
        <v>0</v>
      </c>
      <c r="I254" s="469">
        <v>8</v>
      </c>
      <c r="J254" s="469">
        <v>1</v>
      </c>
      <c r="K254" s="469">
        <v>7</v>
      </c>
      <c r="L254" s="469">
        <v>8</v>
      </c>
      <c r="M254" s="469">
        <v>0</v>
      </c>
      <c r="N254" s="462" t="s">
        <v>3790</v>
      </c>
    </row>
    <row r="255" spans="1:14" ht="26" x14ac:dyDescent="0.35">
      <c r="A255" s="474" t="s">
        <v>4967</v>
      </c>
      <c r="B255" s="474" t="s">
        <v>4062</v>
      </c>
      <c r="C255" s="477">
        <v>1030000</v>
      </c>
      <c r="D255" s="477">
        <v>0</v>
      </c>
      <c r="E255" s="477">
        <v>162302</v>
      </c>
      <c r="F255" s="477">
        <v>0</v>
      </c>
      <c r="G255" s="477">
        <v>190552</v>
      </c>
      <c r="H255" s="477">
        <v>403520</v>
      </c>
      <c r="I255" s="469">
        <v>58</v>
      </c>
      <c r="J255" s="469">
        <v>35</v>
      </c>
      <c r="K255" s="469">
        <v>23</v>
      </c>
      <c r="L255" s="469">
        <v>58</v>
      </c>
      <c r="M255" s="469">
        <v>1</v>
      </c>
      <c r="N255" s="462" t="s">
        <v>3790</v>
      </c>
    </row>
    <row r="256" spans="1:14" x14ac:dyDescent="0.35">
      <c r="A256" s="474" t="s">
        <v>2030</v>
      </c>
      <c r="B256" s="474" t="s">
        <v>12409</v>
      </c>
      <c r="C256" s="477">
        <v>1540648</v>
      </c>
      <c r="D256" s="477">
        <v>0</v>
      </c>
      <c r="E256" s="477">
        <v>1125482</v>
      </c>
      <c r="F256" s="477">
        <v>0</v>
      </c>
      <c r="G256" s="477">
        <v>1125482</v>
      </c>
      <c r="H256" s="477">
        <v>548166</v>
      </c>
      <c r="I256" s="469">
        <v>5</v>
      </c>
      <c r="J256" s="469">
        <v>1</v>
      </c>
      <c r="K256" s="469">
        <v>4</v>
      </c>
      <c r="L256" s="469">
        <v>0</v>
      </c>
      <c r="M256" s="469">
        <v>1</v>
      </c>
      <c r="N256" s="462" t="s">
        <v>3790</v>
      </c>
    </row>
    <row r="257" spans="1:14" x14ac:dyDescent="0.35">
      <c r="A257" s="474" t="s">
        <v>4969</v>
      </c>
      <c r="B257" s="474" t="s">
        <v>3686</v>
      </c>
      <c r="C257" s="477">
        <v>259881</v>
      </c>
      <c r="D257" s="477">
        <v>0</v>
      </c>
      <c r="E257" s="477">
        <v>111771</v>
      </c>
      <c r="F257" s="477">
        <v>0</v>
      </c>
      <c r="G257" s="477">
        <v>111771</v>
      </c>
      <c r="H257" s="477">
        <v>166110.54999999999</v>
      </c>
      <c r="I257" s="470">
        <v>50</v>
      </c>
      <c r="J257" s="470">
        <v>15</v>
      </c>
      <c r="K257" s="470">
        <v>35</v>
      </c>
      <c r="L257" s="470">
        <v>10</v>
      </c>
      <c r="M257" s="470">
        <v>0</v>
      </c>
      <c r="N257" s="463" t="s">
        <v>3790</v>
      </c>
    </row>
    <row r="258" spans="1:14" x14ac:dyDescent="0.35">
      <c r="A258" s="474" t="s">
        <v>1824</v>
      </c>
      <c r="B258" s="474" t="s">
        <v>8499</v>
      </c>
      <c r="C258" s="477">
        <v>24190500</v>
      </c>
      <c r="D258" s="477">
        <v>0</v>
      </c>
      <c r="E258" s="477">
        <v>-40811647</v>
      </c>
      <c r="F258" s="477">
        <v>0</v>
      </c>
      <c r="G258" s="477">
        <v>-40811647</v>
      </c>
      <c r="H258" s="477">
        <v>25234140</v>
      </c>
      <c r="I258" s="469">
        <v>0</v>
      </c>
      <c r="J258" s="469">
        <v>0</v>
      </c>
      <c r="K258" s="469">
        <v>0</v>
      </c>
      <c r="L258" s="469">
        <v>10</v>
      </c>
      <c r="M258" s="469">
        <v>1</v>
      </c>
      <c r="N258" s="462" t="s">
        <v>8222</v>
      </c>
    </row>
    <row r="259" spans="1:14" x14ac:dyDescent="0.35">
      <c r="A259" s="474" t="s">
        <v>2549</v>
      </c>
      <c r="B259" s="474" t="s">
        <v>4051</v>
      </c>
      <c r="C259" s="477">
        <v>0</v>
      </c>
      <c r="D259" s="477">
        <v>0</v>
      </c>
      <c r="E259" s="477">
        <v>0</v>
      </c>
      <c r="F259" s="477">
        <v>0</v>
      </c>
      <c r="G259" s="477">
        <v>0</v>
      </c>
      <c r="H259" s="477">
        <v>0</v>
      </c>
      <c r="I259" s="470">
        <v>20</v>
      </c>
      <c r="J259" s="470">
        <v>8</v>
      </c>
      <c r="K259" s="470">
        <v>12</v>
      </c>
      <c r="L259" s="470">
        <v>10</v>
      </c>
      <c r="M259" s="470">
        <v>1</v>
      </c>
      <c r="N259" s="463" t="s">
        <v>3790</v>
      </c>
    </row>
    <row r="260" spans="1:14" ht="26" x14ac:dyDescent="0.35">
      <c r="A260" s="474" t="s">
        <v>43</v>
      </c>
      <c r="B260" s="474" t="s">
        <v>3982</v>
      </c>
      <c r="C260" s="477">
        <v>5142217</v>
      </c>
      <c r="D260" s="477">
        <v>0</v>
      </c>
      <c r="E260" s="477">
        <v>209360</v>
      </c>
      <c r="F260" s="477">
        <v>0</v>
      </c>
      <c r="G260" s="477">
        <v>4783205</v>
      </c>
      <c r="H260" s="477">
        <v>10789143</v>
      </c>
      <c r="I260" s="470">
        <v>47</v>
      </c>
      <c r="J260" s="470">
        <v>12</v>
      </c>
      <c r="K260" s="470">
        <v>35</v>
      </c>
      <c r="L260" s="470">
        <v>10</v>
      </c>
      <c r="M260" s="470">
        <v>0</v>
      </c>
      <c r="N260" s="463" t="s">
        <v>8201</v>
      </c>
    </row>
    <row r="261" spans="1:14" ht="26" x14ac:dyDescent="0.35">
      <c r="A261" s="474" t="s">
        <v>2557</v>
      </c>
      <c r="B261" s="474" t="s">
        <v>3733</v>
      </c>
      <c r="C261" s="477">
        <v>0</v>
      </c>
      <c r="D261" s="477">
        <v>0</v>
      </c>
      <c r="E261" s="477">
        <v>-25000</v>
      </c>
      <c r="F261" s="477">
        <v>0</v>
      </c>
      <c r="G261" s="477">
        <v>-617888</v>
      </c>
      <c r="H261" s="477">
        <v>0</v>
      </c>
      <c r="I261" s="470">
        <v>5</v>
      </c>
      <c r="J261" s="470">
        <v>3</v>
      </c>
      <c r="K261" s="470">
        <v>2</v>
      </c>
      <c r="L261" s="470">
        <v>7</v>
      </c>
      <c r="M261" s="470">
        <v>0</v>
      </c>
      <c r="N261" s="463" t="s">
        <v>3500</v>
      </c>
    </row>
    <row r="262" spans="1:14" x14ac:dyDescent="0.35">
      <c r="A262" s="474" t="s">
        <v>2363</v>
      </c>
      <c r="B262" s="474" t="s">
        <v>3942</v>
      </c>
      <c r="C262" s="477">
        <v>2747691</v>
      </c>
      <c r="D262" s="477">
        <v>0</v>
      </c>
      <c r="E262" s="477">
        <v>1179573</v>
      </c>
      <c r="F262" s="477">
        <v>0</v>
      </c>
      <c r="G262" s="477">
        <v>2184557</v>
      </c>
      <c r="H262" s="477">
        <v>2007240</v>
      </c>
      <c r="I262" s="469">
        <v>2</v>
      </c>
      <c r="J262" s="469">
        <v>1</v>
      </c>
      <c r="K262" s="469">
        <v>1</v>
      </c>
      <c r="L262" s="469">
        <v>0</v>
      </c>
      <c r="M262" s="469">
        <v>1</v>
      </c>
      <c r="N262" s="462" t="s">
        <v>3790</v>
      </c>
    </row>
    <row r="263" spans="1:14" ht="26" x14ac:dyDescent="0.35">
      <c r="A263" s="474" t="s">
        <v>8376</v>
      </c>
      <c r="B263" s="474" t="s">
        <v>3843</v>
      </c>
      <c r="C263" s="477">
        <v>394416</v>
      </c>
      <c r="D263" s="477">
        <v>0</v>
      </c>
      <c r="E263" s="477">
        <v>298531.87</v>
      </c>
      <c r="F263" s="477">
        <v>0</v>
      </c>
      <c r="G263" s="477">
        <v>375438</v>
      </c>
      <c r="H263" s="477">
        <v>0</v>
      </c>
      <c r="I263" s="469">
        <v>12</v>
      </c>
      <c r="J263" s="469">
        <v>3</v>
      </c>
      <c r="K263" s="469">
        <v>9</v>
      </c>
      <c r="L263" s="469">
        <v>2</v>
      </c>
      <c r="M263" s="469">
        <v>1</v>
      </c>
      <c r="N263" s="462" t="s">
        <v>3790</v>
      </c>
    </row>
    <row r="264" spans="1:14" x14ac:dyDescent="0.35">
      <c r="A264" s="474" t="s">
        <v>8101</v>
      </c>
      <c r="B264" s="474" t="s">
        <v>4086</v>
      </c>
      <c r="C264" s="477">
        <v>3000</v>
      </c>
      <c r="D264" s="477">
        <v>0</v>
      </c>
      <c r="E264" s="477">
        <v>154146</v>
      </c>
      <c r="F264" s="477">
        <v>0</v>
      </c>
      <c r="G264" s="477">
        <v>182146</v>
      </c>
      <c r="H264" s="477">
        <v>-182579</v>
      </c>
      <c r="I264" s="470">
        <v>14</v>
      </c>
      <c r="J264" s="470">
        <v>2</v>
      </c>
      <c r="K264" s="470">
        <v>12</v>
      </c>
      <c r="L264" s="470">
        <v>7</v>
      </c>
      <c r="M264" s="470">
        <v>2</v>
      </c>
      <c r="N264" s="463" t="s">
        <v>3790</v>
      </c>
    </row>
    <row r="265" spans="1:14" ht="26" x14ac:dyDescent="0.35">
      <c r="A265" s="474" t="s">
        <v>3152</v>
      </c>
      <c r="B265" s="474" t="s">
        <v>8802</v>
      </c>
      <c r="C265" s="477">
        <v>21000000</v>
      </c>
      <c r="D265" s="477">
        <v>0</v>
      </c>
      <c r="E265" s="477">
        <v>-19145936</v>
      </c>
      <c r="F265" s="477">
        <v>0</v>
      </c>
      <c r="G265" s="477">
        <v>-19339266</v>
      </c>
      <c r="H265" s="477">
        <v>2029797</v>
      </c>
      <c r="I265" s="470">
        <v>5</v>
      </c>
      <c r="J265" s="470">
        <v>5</v>
      </c>
      <c r="K265" s="470">
        <v>0</v>
      </c>
      <c r="L265" s="470">
        <v>0</v>
      </c>
      <c r="M265" s="470">
        <v>0</v>
      </c>
      <c r="N265" s="463" t="s">
        <v>8222</v>
      </c>
    </row>
    <row r="266" spans="1:14" x14ac:dyDescent="0.35">
      <c r="A266" s="474" t="s">
        <v>1439</v>
      </c>
      <c r="B266" s="474" t="s">
        <v>9732</v>
      </c>
      <c r="C266" s="477">
        <v>14894147</v>
      </c>
      <c r="D266" s="477">
        <v>0</v>
      </c>
      <c r="E266" s="477">
        <v>3710760</v>
      </c>
      <c r="F266" s="477">
        <v>0</v>
      </c>
      <c r="G266" s="477">
        <v>13985569</v>
      </c>
      <c r="H266" s="477">
        <v>9396783</v>
      </c>
      <c r="I266" s="469">
        <v>3</v>
      </c>
      <c r="J266" s="469">
        <v>1</v>
      </c>
      <c r="K266" s="469">
        <v>2</v>
      </c>
      <c r="L266" s="469">
        <v>11</v>
      </c>
      <c r="M266" s="469">
        <v>0</v>
      </c>
      <c r="N266" s="462" t="s">
        <v>8222</v>
      </c>
    </row>
    <row r="267" spans="1:14" x14ac:dyDescent="0.35">
      <c r="A267" s="474" t="s">
        <v>270</v>
      </c>
      <c r="B267" s="474" t="s">
        <v>8315</v>
      </c>
      <c r="C267" s="477">
        <v>0</v>
      </c>
      <c r="D267" s="477">
        <v>0</v>
      </c>
      <c r="E267" s="477">
        <v>-42388</v>
      </c>
      <c r="F267" s="477">
        <v>0</v>
      </c>
      <c r="G267" s="477">
        <v>-2177700</v>
      </c>
      <c r="H267" s="477">
        <v>774346</v>
      </c>
      <c r="I267" s="470">
        <v>44</v>
      </c>
      <c r="J267" s="470">
        <v>17</v>
      </c>
      <c r="K267" s="470">
        <v>27</v>
      </c>
      <c r="L267" s="470">
        <v>0</v>
      </c>
      <c r="M267" s="470">
        <v>0</v>
      </c>
      <c r="N267" s="463" t="s">
        <v>3790</v>
      </c>
    </row>
    <row r="268" spans="1:14" x14ac:dyDescent="0.35">
      <c r="A268" s="474" t="s">
        <v>3026</v>
      </c>
      <c r="B268" s="474" t="s">
        <v>8302</v>
      </c>
      <c r="C268" s="477">
        <v>60712</v>
      </c>
      <c r="D268" s="477">
        <v>0</v>
      </c>
      <c r="E268" s="477">
        <v>0</v>
      </c>
      <c r="F268" s="477">
        <v>0</v>
      </c>
      <c r="G268" s="477">
        <v>-71262</v>
      </c>
      <c r="H268" s="477">
        <v>51505</v>
      </c>
      <c r="I268" s="469">
        <v>2</v>
      </c>
      <c r="J268" s="469">
        <v>1</v>
      </c>
      <c r="K268" s="469">
        <v>1</v>
      </c>
      <c r="L268" s="469">
        <v>0</v>
      </c>
      <c r="M268" s="469">
        <v>0</v>
      </c>
      <c r="N268" s="462" t="s">
        <v>3790</v>
      </c>
    </row>
    <row r="269" spans="1:14" x14ac:dyDescent="0.35">
      <c r="A269" s="474" t="s">
        <v>8105</v>
      </c>
      <c r="B269" s="474" t="s">
        <v>12744</v>
      </c>
      <c r="C269" s="477">
        <v>1614361.81</v>
      </c>
      <c r="D269" s="477">
        <v>0</v>
      </c>
      <c r="E269" s="477">
        <v>1446771.55</v>
      </c>
      <c r="F269" s="477">
        <v>0</v>
      </c>
      <c r="G269" s="477">
        <v>1559727.81</v>
      </c>
      <c r="H269" s="477">
        <v>251792.16</v>
      </c>
      <c r="I269" s="469">
        <v>6</v>
      </c>
      <c r="J269" s="469">
        <v>2</v>
      </c>
      <c r="K269" s="469">
        <v>4</v>
      </c>
      <c r="L269" s="469">
        <v>6</v>
      </c>
      <c r="M269" s="469">
        <v>0</v>
      </c>
      <c r="N269" s="462" t="s">
        <v>3790</v>
      </c>
    </row>
    <row r="270" spans="1:14" x14ac:dyDescent="0.35">
      <c r="A270" s="474" t="s">
        <v>3019</v>
      </c>
      <c r="B270" s="474" t="s">
        <v>12418</v>
      </c>
      <c r="C270" s="477">
        <v>12600100</v>
      </c>
      <c r="D270" s="477">
        <v>0</v>
      </c>
      <c r="E270" s="477">
        <v>702230</v>
      </c>
      <c r="F270" s="477">
        <v>0</v>
      </c>
      <c r="G270" s="477">
        <v>9291823</v>
      </c>
      <c r="H270" s="477">
        <v>3815710</v>
      </c>
      <c r="I270" s="469">
        <v>4</v>
      </c>
      <c r="J270" s="469">
        <v>3</v>
      </c>
      <c r="K270" s="469">
        <v>1</v>
      </c>
      <c r="L270" s="469">
        <v>4</v>
      </c>
      <c r="M270" s="469">
        <v>1</v>
      </c>
      <c r="N270" s="462" t="s">
        <v>8201</v>
      </c>
    </row>
    <row r="271" spans="1:14" ht="26" x14ac:dyDescent="0.35">
      <c r="A271" s="474" t="s">
        <v>3020</v>
      </c>
      <c r="B271" s="474" t="s">
        <v>13035</v>
      </c>
      <c r="C271" s="477">
        <v>4595142</v>
      </c>
      <c r="D271" s="477">
        <v>0</v>
      </c>
      <c r="E271" s="477">
        <v>2837428</v>
      </c>
      <c r="F271" s="477">
        <v>0</v>
      </c>
      <c r="G271" s="477">
        <v>3962353</v>
      </c>
      <c r="H271" s="477">
        <v>2133639</v>
      </c>
      <c r="I271" s="469">
        <v>3</v>
      </c>
      <c r="J271" s="469">
        <v>1</v>
      </c>
      <c r="K271" s="469">
        <v>2</v>
      </c>
      <c r="L271" s="469">
        <v>0</v>
      </c>
      <c r="M271" s="469">
        <v>0</v>
      </c>
      <c r="N271" s="462" t="s">
        <v>3790</v>
      </c>
    </row>
    <row r="272" spans="1:14" x14ac:dyDescent="0.35">
      <c r="A272" s="474" t="s">
        <v>1970</v>
      </c>
      <c r="B272" s="474" t="s">
        <v>4193</v>
      </c>
      <c r="C272" s="477">
        <v>19408930.109999999</v>
      </c>
      <c r="D272" s="477">
        <v>0</v>
      </c>
      <c r="E272" s="477">
        <v>5954685.2999999998</v>
      </c>
      <c r="F272" s="477">
        <v>0</v>
      </c>
      <c r="G272" s="477">
        <v>13814018.09</v>
      </c>
      <c r="H272" s="477">
        <v>6597449</v>
      </c>
      <c r="I272" s="469">
        <v>0</v>
      </c>
      <c r="J272" s="469">
        <v>0</v>
      </c>
      <c r="K272" s="469">
        <v>0</v>
      </c>
      <c r="L272" s="469">
        <v>0</v>
      </c>
      <c r="M272" s="469">
        <v>0</v>
      </c>
      <c r="N272" s="462" t="s">
        <v>8222</v>
      </c>
    </row>
    <row r="273" spans="1:14" ht="26" x14ac:dyDescent="0.35">
      <c r="A273" s="474" t="s">
        <v>2577</v>
      </c>
      <c r="B273" s="474" t="s">
        <v>8537</v>
      </c>
      <c r="C273" s="477">
        <v>1405000</v>
      </c>
      <c r="D273" s="477">
        <v>0</v>
      </c>
      <c r="E273" s="477">
        <v>224000</v>
      </c>
      <c r="F273" s="477">
        <v>0</v>
      </c>
      <c r="G273" s="477">
        <v>642934</v>
      </c>
      <c r="H273" s="477">
        <v>0</v>
      </c>
      <c r="I273" s="469">
        <v>65</v>
      </c>
      <c r="J273" s="469">
        <v>20</v>
      </c>
      <c r="K273" s="469">
        <v>45</v>
      </c>
      <c r="L273" s="469">
        <v>2</v>
      </c>
      <c r="M273" s="469">
        <v>0</v>
      </c>
      <c r="N273" s="462" t="s">
        <v>3790</v>
      </c>
    </row>
    <row r="274" spans="1:14" ht="26" x14ac:dyDescent="0.35">
      <c r="A274" s="474" t="s">
        <v>1082</v>
      </c>
      <c r="B274" s="474" t="s">
        <v>3897</v>
      </c>
      <c r="C274" s="477">
        <v>1918000</v>
      </c>
      <c r="D274" s="477">
        <v>0</v>
      </c>
      <c r="E274" s="477">
        <v>1256280</v>
      </c>
      <c r="F274" s="477">
        <v>0</v>
      </c>
      <c r="G274" s="477">
        <v>1917261</v>
      </c>
      <c r="H274" s="477">
        <v>66327</v>
      </c>
      <c r="I274" s="470">
        <v>3</v>
      </c>
      <c r="J274" s="470">
        <v>1</v>
      </c>
      <c r="K274" s="470">
        <v>2</v>
      </c>
      <c r="L274" s="470">
        <v>10</v>
      </c>
      <c r="M274" s="470">
        <v>0</v>
      </c>
      <c r="N274" s="463" t="s">
        <v>3790</v>
      </c>
    </row>
    <row r="275" spans="1:14" ht="26" x14ac:dyDescent="0.35">
      <c r="A275" s="474" t="s">
        <v>8106</v>
      </c>
      <c r="B275" s="474" t="s">
        <v>3875</v>
      </c>
      <c r="C275" s="477">
        <v>40000</v>
      </c>
      <c r="D275" s="477">
        <v>0</v>
      </c>
      <c r="E275" s="477">
        <v>0</v>
      </c>
      <c r="F275" s="477">
        <v>0</v>
      </c>
      <c r="G275" s="477">
        <v>10000</v>
      </c>
      <c r="H275" s="477">
        <v>116718</v>
      </c>
      <c r="I275" s="470">
        <v>37</v>
      </c>
      <c r="J275" s="470">
        <v>11</v>
      </c>
      <c r="K275" s="470">
        <v>26</v>
      </c>
      <c r="L275" s="470">
        <v>0</v>
      </c>
      <c r="M275" s="470">
        <v>1</v>
      </c>
      <c r="N275" s="463" t="s">
        <v>3790</v>
      </c>
    </row>
    <row r="276" spans="1:14" ht="26" x14ac:dyDescent="0.35">
      <c r="A276" s="474" t="s">
        <v>3759</v>
      </c>
      <c r="B276" s="474" t="s">
        <v>3985</v>
      </c>
      <c r="C276" s="477">
        <v>372982</v>
      </c>
      <c r="D276" s="477">
        <v>0</v>
      </c>
      <c r="E276" s="477">
        <v>153251</v>
      </c>
      <c r="F276" s="477">
        <v>0</v>
      </c>
      <c r="G276" s="477">
        <v>220635</v>
      </c>
      <c r="H276" s="477">
        <v>225846</v>
      </c>
      <c r="I276" s="470">
        <v>3</v>
      </c>
      <c r="J276" s="470">
        <v>2</v>
      </c>
      <c r="K276" s="470">
        <v>1</v>
      </c>
      <c r="L276" s="470">
        <v>3</v>
      </c>
      <c r="M276" s="470">
        <v>1</v>
      </c>
      <c r="N276" s="463" t="s">
        <v>3790</v>
      </c>
    </row>
    <row r="277" spans="1:14" x14ac:dyDescent="0.35">
      <c r="A277" s="474" t="s">
        <v>5087</v>
      </c>
      <c r="B277" s="474" t="s">
        <v>8244</v>
      </c>
      <c r="C277" s="477">
        <v>4515974</v>
      </c>
      <c r="D277" s="477">
        <v>0</v>
      </c>
      <c r="E277" s="477">
        <v>14056434</v>
      </c>
      <c r="F277" s="477">
        <v>0</v>
      </c>
      <c r="G277" s="477">
        <v>14225770</v>
      </c>
      <c r="H277" s="477">
        <v>4257895</v>
      </c>
      <c r="I277" s="470">
        <v>3</v>
      </c>
      <c r="J277" s="470">
        <v>1</v>
      </c>
      <c r="K277" s="470">
        <v>2</v>
      </c>
      <c r="L277" s="470">
        <v>10</v>
      </c>
      <c r="M277" s="470">
        <v>0</v>
      </c>
      <c r="N277" s="463" t="s">
        <v>8201</v>
      </c>
    </row>
    <row r="278" spans="1:14" x14ac:dyDescent="0.35">
      <c r="A278" s="474" t="s">
        <v>127</v>
      </c>
      <c r="B278" s="474" t="s">
        <v>8501</v>
      </c>
      <c r="C278" s="477">
        <v>113944315</v>
      </c>
      <c r="D278" s="477">
        <v>0</v>
      </c>
      <c r="E278" s="477">
        <v>70425966</v>
      </c>
      <c r="F278" s="477">
        <v>0</v>
      </c>
      <c r="G278" s="477">
        <v>-130690970</v>
      </c>
      <c r="H278" s="477">
        <v>58445216</v>
      </c>
      <c r="I278" s="469">
        <v>9</v>
      </c>
      <c r="J278" s="469">
        <v>2</v>
      </c>
      <c r="K278" s="469">
        <v>7</v>
      </c>
      <c r="L278" s="469">
        <v>5</v>
      </c>
      <c r="M278" s="469">
        <v>0</v>
      </c>
      <c r="N278" s="462" t="s">
        <v>8222</v>
      </c>
    </row>
    <row r="279" spans="1:14" x14ac:dyDescent="0.35">
      <c r="A279" s="474" t="s">
        <v>1086</v>
      </c>
      <c r="B279" s="474" t="s">
        <v>9735</v>
      </c>
      <c r="C279" s="477">
        <v>2737314</v>
      </c>
      <c r="D279" s="477">
        <v>0</v>
      </c>
      <c r="E279" s="477">
        <v>0</v>
      </c>
      <c r="F279" s="477">
        <v>0</v>
      </c>
      <c r="G279" s="477">
        <v>8189737</v>
      </c>
      <c r="H279" s="477">
        <v>27649759</v>
      </c>
      <c r="I279" s="470">
        <v>5</v>
      </c>
      <c r="J279" s="470">
        <v>0</v>
      </c>
      <c r="K279" s="470">
        <v>5</v>
      </c>
      <c r="L279" s="470">
        <v>0</v>
      </c>
      <c r="M279" s="470">
        <v>0</v>
      </c>
      <c r="N279" s="463" t="s">
        <v>3790</v>
      </c>
    </row>
    <row r="280" spans="1:14" ht="42" x14ac:dyDescent="0.35">
      <c r="A280" s="474" t="s">
        <v>16757</v>
      </c>
      <c r="B280" s="474" t="s">
        <v>12911</v>
      </c>
      <c r="C280" s="477">
        <v>120352759.73999999</v>
      </c>
      <c r="D280" s="477">
        <v>0</v>
      </c>
      <c r="E280" s="477">
        <v>120352759.73999999</v>
      </c>
      <c r="F280" s="477">
        <v>0</v>
      </c>
      <c r="G280" s="477">
        <v>-132327765.23</v>
      </c>
      <c r="H280" s="477">
        <v>1361180825</v>
      </c>
      <c r="I280" s="469">
        <v>0</v>
      </c>
      <c r="J280" s="469">
        <v>0</v>
      </c>
      <c r="K280" s="469">
        <v>0</v>
      </c>
      <c r="L280" s="469">
        <v>0</v>
      </c>
      <c r="M280" s="469">
        <v>26</v>
      </c>
      <c r="N280" s="462" t="s">
        <v>8222</v>
      </c>
    </row>
    <row r="281" spans="1:14" ht="26" x14ac:dyDescent="0.35">
      <c r="A281" s="474" t="s">
        <v>3496</v>
      </c>
      <c r="B281" s="474" t="s">
        <v>12813</v>
      </c>
      <c r="C281" s="479">
        <v>23590</v>
      </c>
      <c r="D281" s="479">
        <v>0</v>
      </c>
      <c r="E281" s="479">
        <v>250000</v>
      </c>
      <c r="F281" s="479">
        <v>0</v>
      </c>
      <c r="G281" s="479">
        <v>283599</v>
      </c>
      <c r="H281" s="479">
        <v>210432</v>
      </c>
      <c r="I281" s="469">
        <v>3</v>
      </c>
      <c r="J281" s="469">
        <v>0</v>
      </c>
      <c r="K281" s="469">
        <v>3</v>
      </c>
      <c r="L281" s="469">
        <v>4</v>
      </c>
      <c r="M281" s="469">
        <v>1</v>
      </c>
      <c r="N281" s="462" t="s">
        <v>3790</v>
      </c>
    </row>
    <row r="282" spans="1:14" x14ac:dyDescent="0.35">
      <c r="A282" s="474" t="s">
        <v>5089</v>
      </c>
      <c r="B282" s="474" t="s">
        <v>13075</v>
      </c>
      <c r="C282" s="477">
        <v>25458466.100000001</v>
      </c>
      <c r="D282" s="477">
        <v>0</v>
      </c>
      <c r="E282" s="477">
        <v>25001769.32</v>
      </c>
      <c r="F282" s="477">
        <v>0</v>
      </c>
      <c r="G282" s="477">
        <v>-28858660.620000001</v>
      </c>
      <c r="H282" s="477">
        <v>0</v>
      </c>
      <c r="I282" s="470">
        <v>68</v>
      </c>
      <c r="J282" s="470">
        <v>46</v>
      </c>
      <c r="K282" s="470">
        <v>22</v>
      </c>
      <c r="L282" s="470">
        <v>68</v>
      </c>
      <c r="M282" s="470">
        <v>0</v>
      </c>
      <c r="N282" s="463" t="s">
        <v>8222</v>
      </c>
    </row>
    <row r="283" spans="1:14" x14ac:dyDescent="0.35">
      <c r="A283" s="474" t="s">
        <v>3081</v>
      </c>
      <c r="B283" s="474" t="s">
        <v>3893</v>
      </c>
      <c r="C283" s="477">
        <v>2541683</v>
      </c>
      <c r="D283" s="477">
        <v>0</v>
      </c>
      <c r="E283" s="477">
        <v>2146650</v>
      </c>
      <c r="F283" s="477">
        <v>0</v>
      </c>
      <c r="G283" s="477">
        <v>2146650</v>
      </c>
      <c r="H283" s="477">
        <v>543500</v>
      </c>
      <c r="I283" s="469">
        <v>16</v>
      </c>
      <c r="J283" s="469">
        <v>7</v>
      </c>
      <c r="K283" s="469">
        <v>9</v>
      </c>
      <c r="L283" s="469">
        <v>16</v>
      </c>
      <c r="M283" s="469">
        <v>0</v>
      </c>
      <c r="N283" s="462" t="s">
        <v>3790</v>
      </c>
    </row>
    <row r="284" spans="1:14" ht="26" x14ac:dyDescent="0.35">
      <c r="A284" s="474" t="s">
        <v>3234</v>
      </c>
      <c r="B284" s="474" t="s">
        <v>4045</v>
      </c>
      <c r="C284" s="477">
        <v>857720</v>
      </c>
      <c r="D284" s="477">
        <v>0</v>
      </c>
      <c r="E284" s="477">
        <v>270000</v>
      </c>
      <c r="F284" s="477">
        <v>0</v>
      </c>
      <c r="G284" s="477">
        <v>496999</v>
      </c>
      <c r="H284" s="477">
        <v>2364499</v>
      </c>
      <c r="I284" s="469">
        <v>7</v>
      </c>
      <c r="J284" s="469">
        <v>7</v>
      </c>
      <c r="K284" s="469">
        <v>0</v>
      </c>
      <c r="L284" s="469">
        <v>4</v>
      </c>
      <c r="M284" s="469">
        <v>0</v>
      </c>
      <c r="N284" s="462" t="s">
        <v>3790</v>
      </c>
    </row>
    <row r="285" spans="1:14" x14ac:dyDescent="0.35">
      <c r="A285" s="475" t="s">
        <v>1161</v>
      </c>
      <c r="B285" s="475" t="s">
        <v>8242</v>
      </c>
      <c r="C285" s="478">
        <v>4653956</v>
      </c>
      <c r="D285" s="478">
        <v>0</v>
      </c>
      <c r="E285" s="478">
        <v>3798075</v>
      </c>
      <c r="F285" s="478">
        <v>0</v>
      </c>
      <c r="G285" s="478">
        <v>3878796</v>
      </c>
      <c r="H285" s="478">
        <v>-50388212</v>
      </c>
      <c r="I285" s="488">
        <v>0</v>
      </c>
      <c r="J285" s="488">
        <v>0</v>
      </c>
      <c r="K285" s="488">
        <v>0</v>
      </c>
      <c r="L285" s="488">
        <v>31</v>
      </c>
      <c r="M285" s="488">
        <v>1</v>
      </c>
      <c r="N285" s="486" t="s">
        <v>3790</v>
      </c>
    </row>
    <row r="286" spans="1:14" x14ac:dyDescent="0.35">
      <c r="A286" s="474" t="s">
        <v>1046</v>
      </c>
      <c r="B286" s="474" t="s">
        <v>3907</v>
      </c>
      <c r="C286" s="477">
        <v>205796000</v>
      </c>
      <c r="D286" s="477">
        <v>0</v>
      </c>
      <c r="E286" s="477">
        <v>153089000</v>
      </c>
      <c r="F286" s="477">
        <v>0</v>
      </c>
      <c r="G286" s="477">
        <v>153089000</v>
      </c>
      <c r="H286" s="477">
        <v>126176000</v>
      </c>
      <c r="I286" s="469">
        <v>0</v>
      </c>
      <c r="J286" s="469">
        <v>0</v>
      </c>
      <c r="K286" s="469">
        <v>0</v>
      </c>
      <c r="L286" s="469" t="s">
        <v>11844</v>
      </c>
      <c r="M286" s="469">
        <v>0</v>
      </c>
      <c r="N286" s="462" t="s">
        <v>8222</v>
      </c>
    </row>
    <row r="287" spans="1:14" x14ac:dyDescent="0.35">
      <c r="A287" s="474" t="s">
        <v>2288</v>
      </c>
      <c r="B287" s="474" t="s">
        <v>8291</v>
      </c>
      <c r="C287" s="477">
        <v>0</v>
      </c>
      <c r="D287" s="477">
        <v>0</v>
      </c>
      <c r="E287" s="477">
        <v>0</v>
      </c>
      <c r="F287" s="477">
        <v>0</v>
      </c>
      <c r="G287" s="477">
        <v>5196164</v>
      </c>
      <c r="H287" s="477">
        <v>2489390</v>
      </c>
      <c r="I287" s="469">
        <v>3</v>
      </c>
      <c r="J287" s="469">
        <v>1</v>
      </c>
      <c r="K287" s="469">
        <v>2</v>
      </c>
      <c r="L287" s="469">
        <v>0</v>
      </c>
      <c r="M287" s="469">
        <v>0</v>
      </c>
      <c r="N287" s="462" t="s">
        <v>3790</v>
      </c>
    </row>
    <row r="288" spans="1:14" x14ac:dyDescent="0.35">
      <c r="A288" s="475" t="s">
        <v>691</v>
      </c>
      <c r="B288" s="475" t="s">
        <v>8660</v>
      </c>
      <c r="C288" s="478">
        <v>288083538</v>
      </c>
      <c r="D288" s="478">
        <v>0</v>
      </c>
      <c r="E288" s="478">
        <v>305265747</v>
      </c>
      <c r="F288" s="478">
        <v>0</v>
      </c>
      <c r="G288" s="478">
        <v>307659592</v>
      </c>
      <c r="H288" s="478">
        <v>154493571</v>
      </c>
      <c r="I288" s="471">
        <v>10</v>
      </c>
      <c r="J288" s="471">
        <v>7</v>
      </c>
      <c r="K288" s="471">
        <v>3</v>
      </c>
      <c r="L288" s="471">
        <v>264</v>
      </c>
      <c r="M288" s="471">
        <v>0</v>
      </c>
      <c r="N288" s="466" t="s">
        <v>8222</v>
      </c>
    </row>
    <row r="289" spans="1:14" x14ac:dyDescent="0.35">
      <c r="A289" s="474" t="s">
        <v>1230</v>
      </c>
      <c r="B289" s="474" t="s">
        <v>15240</v>
      </c>
      <c r="C289" s="477">
        <v>1668379</v>
      </c>
      <c r="D289" s="477">
        <v>0</v>
      </c>
      <c r="E289" s="477">
        <v>690000</v>
      </c>
      <c r="F289" s="477">
        <v>0</v>
      </c>
      <c r="G289" s="477">
        <v>-1897589</v>
      </c>
      <c r="H289" s="477">
        <v>1335814</v>
      </c>
      <c r="I289" s="470">
        <v>2</v>
      </c>
      <c r="J289" s="470">
        <v>2</v>
      </c>
      <c r="K289" s="470">
        <v>0</v>
      </c>
      <c r="L289" s="470">
        <v>16</v>
      </c>
      <c r="M289" s="470">
        <v>0</v>
      </c>
      <c r="N289" s="463" t="s">
        <v>3790</v>
      </c>
    </row>
    <row r="290" spans="1:14" ht="26" x14ac:dyDescent="0.35">
      <c r="A290" s="474" t="s">
        <v>3214</v>
      </c>
      <c r="B290" s="474" t="s">
        <v>3937</v>
      </c>
      <c r="C290" s="477">
        <v>21859220</v>
      </c>
      <c r="D290" s="477">
        <v>0</v>
      </c>
      <c r="E290" s="477">
        <v>8415468</v>
      </c>
      <c r="F290" s="477">
        <v>0</v>
      </c>
      <c r="G290" s="477">
        <v>29494941</v>
      </c>
      <c r="H290" s="477">
        <v>2537797</v>
      </c>
      <c r="I290" s="470">
        <v>2</v>
      </c>
      <c r="J290" s="470">
        <v>0</v>
      </c>
      <c r="K290" s="470">
        <v>2</v>
      </c>
      <c r="L290" s="470">
        <v>4</v>
      </c>
      <c r="M290" s="470">
        <v>0</v>
      </c>
      <c r="N290" s="463" t="s">
        <v>3790</v>
      </c>
    </row>
    <row r="291" spans="1:14" x14ac:dyDescent="0.35">
      <c r="A291" s="474" t="s">
        <v>3158</v>
      </c>
      <c r="B291" s="474" t="s">
        <v>4000</v>
      </c>
      <c r="C291" s="477">
        <v>2431899</v>
      </c>
      <c r="D291" s="477">
        <v>0</v>
      </c>
      <c r="E291" s="477">
        <v>188880</v>
      </c>
      <c r="F291" s="477">
        <v>0</v>
      </c>
      <c r="G291" s="477">
        <v>1921987</v>
      </c>
      <c r="H291" s="477">
        <v>4833528</v>
      </c>
      <c r="I291" s="469">
        <v>78</v>
      </c>
      <c r="J291" s="469">
        <v>15</v>
      </c>
      <c r="K291" s="469">
        <v>63</v>
      </c>
      <c r="L291" s="469">
        <v>3</v>
      </c>
      <c r="M291" s="469">
        <v>0</v>
      </c>
      <c r="N291" s="462" t="s">
        <v>3790</v>
      </c>
    </row>
    <row r="292" spans="1:14" x14ac:dyDescent="0.35">
      <c r="A292" s="474" t="s">
        <v>3178</v>
      </c>
      <c r="B292" s="474" t="s">
        <v>3815</v>
      </c>
      <c r="C292" s="477">
        <v>973913</v>
      </c>
      <c r="D292" s="477">
        <v>0</v>
      </c>
      <c r="E292" s="477">
        <v>614327</v>
      </c>
      <c r="F292" s="477">
        <v>0</v>
      </c>
      <c r="G292" s="477">
        <v>614327</v>
      </c>
      <c r="H292" s="477">
        <v>849741</v>
      </c>
      <c r="I292" s="469">
        <v>60</v>
      </c>
      <c r="J292" s="469">
        <v>20</v>
      </c>
      <c r="K292" s="469">
        <v>40</v>
      </c>
      <c r="L292" s="469">
        <v>6</v>
      </c>
      <c r="M292" s="469">
        <v>3</v>
      </c>
      <c r="N292" s="462" t="s">
        <v>3790</v>
      </c>
    </row>
    <row r="293" spans="1:14" x14ac:dyDescent="0.35">
      <c r="A293" s="474" t="s">
        <v>8118</v>
      </c>
      <c r="B293" s="474" t="s">
        <v>8585</v>
      </c>
      <c r="C293" s="477">
        <v>50000</v>
      </c>
      <c r="D293" s="477">
        <v>0</v>
      </c>
      <c r="E293" s="477">
        <v>0</v>
      </c>
      <c r="F293" s="477">
        <v>0</v>
      </c>
      <c r="G293" s="477">
        <v>15000</v>
      </c>
      <c r="H293" s="477">
        <v>35000</v>
      </c>
      <c r="I293" s="469">
        <v>5</v>
      </c>
      <c r="J293" s="469">
        <v>3</v>
      </c>
      <c r="K293" s="469">
        <v>2</v>
      </c>
      <c r="L293" s="469">
        <v>0</v>
      </c>
      <c r="M293" s="469">
        <v>0</v>
      </c>
      <c r="N293" s="462" t="s">
        <v>3790</v>
      </c>
    </row>
    <row r="294" spans="1:14" ht="26" x14ac:dyDescent="0.35">
      <c r="A294" s="474" t="s">
        <v>4979</v>
      </c>
      <c r="B294" s="474" t="s">
        <v>2662</v>
      </c>
      <c r="C294" s="477">
        <v>215900</v>
      </c>
      <c r="D294" s="477">
        <v>0</v>
      </c>
      <c r="E294" s="477">
        <v>92100</v>
      </c>
      <c r="F294" s="477">
        <v>0</v>
      </c>
      <c r="G294" s="477">
        <v>208600</v>
      </c>
      <c r="H294" s="477">
        <v>27327</v>
      </c>
      <c r="I294" s="470">
        <v>35</v>
      </c>
      <c r="J294" s="470">
        <v>17</v>
      </c>
      <c r="K294" s="470">
        <v>18</v>
      </c>
      <c r="L294" s="470">
        <v>15</v>
      </c>
      <c r="M294" s="470">
        <v>1</v>
      </c>
      <c r="N294" s="463" t="s">
        <v>3500</v>
      </c>
    </row>
    <row r="295" spans="1:14" x14ac:dyDescent="0.35">
      <c r="A295" s="474" t="s">
        <v>3185</v>
      </c>
      <c r="B295" s="474" t="s">
        <v>8857</v>
      </c>
      <c r="C295" s="477">
        <v>8964102</v>
      </c>
      <c r="D295" s="477">
        <v>0</v>
      </c>
      <c r="E295" s="477">
        <v>7534040</v>
      </c>
      <c r="F295" s="477">
        <v>0</v>
      </c>
      <c r="G295" s="477">
        <v>-9365121</v>
      </c>
      <c r="H295" s="477">
        <v>1464868</v>
      </c>
      <c r="I295" s="470">
        <v>3</v>
      </c>
      <c r="J295" s="470">
        <v>2</v>
      </c>
      <c r="K295" s="470">
        <v>1</v>
      </c>
      <c r="L295" s="470">
        <v>45</v>
      </c>
      <c r="M295" s="470">
        <v>1</v>
      </c>
      <c r="N295" s="463" t="s">
        <v>3517</v>
      </c>
    </row>
    <row r="296" spans="1:14" x14ac:dyDescent="0.35">
      <c r="A296" s="474" t="s">
        <v>8414</v>
      </c>
      <c r="B296" s="474" t="s">
        <v>8200</v>
      </c>
      <c r="C296" s="477">
        <v>620008</v>
      </c>
      <c r="D296" s="477">
        <v>0</v>
      </c>
      <c r="E296" s="477">
        <v>620008</v>
      </c>
      <c r="F296" s="477">
        <v>0</v>
      </c>
      <c r="G296" s="477">
        <v>620008</v>
      </c>
      <c r="H296" s="477">
        <v>0</v>
      </c>
      <c r="I296" s="469">
        <v>5</v>
      </c>
      <c r="J296" s="469">
        <v>2</v>
      </c>
      <c r="K296" s="469">
        <v>3</v>
      </c>
      <c r="L296" s="469">
        <v>30</v>
      </c>
      <c r="M296" s="469">
        <v>0</v>
      </c>
      <c r="N296" s="462" t="s">
        <v>3790</v>
      </c>
    </row>
    <row r="297" spans="1:14" x14ac:dyDescent="0.35">
      <c r="A297" s="474" t="s">
        <v>1668</v>
      </c>
      <c r="B297" s="474" t="s">
        <v>3839</v>
      </c>
      <c r="C297" s="477">
        <v>32525078</v>
      </c>
      <c r="D297" s="477">
        <v>0</v>
      </c>
      <c r="E297" s="477">
        <v>579129</v>
      </c>
      <c r="F297" s="477">
        <v>0</v>
      </c>
      <c r="G297" s="477">
        <v>11272547</v>
      </c>
      <c r="H297" s="477">
        <v>5227915</v>
      </c>
      <c r="I297" s="469">
        <v>24</v>
      </c>
      <c r="J297" s="469">
        <v>8</v>
      </c>
      <c r="K297" s="469">
        <v>16</v>
      </c>
      <c r="L297" s="469">
        <v>0</v>
      </c>
      <c r="M297" s="469">
        <v>0</v>
      </c>
      <c r="N297" s="462" t="s">
        <v>8222</v>
      </c>
    </row>
    <row r="298" spans="1:14" x14ac:dyDescent="0.35">
      <c r="A298" s="474" t="s">
        <v>55</v>
      </c>
      <c r="B298" s="474" t="s">
        <v>4087</v>
      </c>
      <c r="C298" s="477">
        <v>43122000</v>
      </c>
      <c r="D298" s="477">
        <v>0</v>
      </c>
      <c r="E298" s="477">
        <v>42782000</v>
      </c>
      <c r="F298" s="477">
        <v>0</v>
      </c>
      <c r="G298" s="477">
        <v>45317000</v>
      </c>
      <c r="H298" s="477">
        <v>21446000</v>
      </c>
      <c r="I298" s="469">
        <v>7</v>
      </c>
      <c r="J298" s="469">
        <v>6</v>
      </c>
      <c r="K298" s="469">
        <v>1</v>
      </c>
      <c r="L298" s="469">
        <v>0</v>
      </c>
      <c r="M298" s="469">
        <v>0</v>
      </c>
      <c r="N298" s="462" t="s">
        <v>8222</v>
      </c>
    </row>
    <row r="299" spans="1:14" ht="26" x14ac:dyDescent="0.35">
      <c r="A299" s="474" t="s">
        <v>8122</v>
      </c>
      <c r="B299" s="474" t="s">
        <v>3849</v>
      </c>
      <c r="C299" s="477">
        <v>165350</v>
      </c>
      <c r="D299" s="477">
        <v>0</v>
      </c>
      <c r="E299" s="477">
        <v>14376</v>
      </c>
      <c r="F299" s="477">
        <v>0</v>
      </c>
      <c r="G299" s="477">
        <v>317690</v>
      </c>
      <c r="H299" s="477">
        <v>30252</v>
      </c>
      <c r="I299" s="470">
        <v>13</v>
      </c>
      <c r="J299" s="470">
        <v>3</v>
      </c>
      <c r="K299" s="470">
        <v>10</v>
      </c>
      <c r="L299" s="470">
        <v>22</v>
      </c>
      <c r="M299" s="470">
        <v>0</v>
      </c>
      <c r="N299" s="463" t="s">
        <v>3790</v>
      </c>
    </row>
    <row r="300" spans="1:14" ht="26" x14ac:dyDescent="0.35">
      <c r="A300" s="474" t="s">
        <v>8124</v>
      </c>
      <c r="B300" s="474" t="s">
        <v>3928</v>
      </c>
      <c r="C300" s="477">
        <v>594146</v>
      </c>
      <c r="D300" s="477">
        <v>0</v>
      </c>
      <c r="E300" s="477">
        <v>12957</v>
      </c>
      <c r="F300" s="477">
        <v>0</v>
      </c>
      <c r="G300" s="477">
        <v>574322</v>
      </c>
      <c r="H300" s="477">
        <v>406706</v>
      </c>
      <c r="I300" s="469">
        <v>3</v>
      </c>
      <c r="J300" s="469">
        <v>2</v>
      </c>
      <c r="K300" s="469">
        <v>1</v>
      </c>
      <c r="L300" s="469">
        <v>0</v>
      </c>
      <c r="M300" s="469">
        <v>0</v>
      </c>
      <c r="N300" s="462" t="s">
        <v>3790</v>
      </c>
    </row>
    <row r="301" spans="1:14" ht="26" x14ac:dyDescent="0.35">
      <c r="A301" s="474" t="s">
        <v>2554</v>
      </c>
      <c r="B301" s="474" t="s">
        <v>8210</v>
      </c>
      <c r="C301" s="477">
        <v>0</v>
      </c>
      <c r="D301" s="477">
        <v>0</v>
      </c>
      <c r="E301" s="477">
        <v>0</v>
      </c>
      <c r="F301" s="477">
        <v>0</v>
      </c>
      <c r="G301" s="477">
        <v>247452</v>
      </c>
      <c r="H301" s="477">
        <v>129317137</v>
      </c>
      <c r="I301" s="470">
        <v>2</v>
      </c>
      <c r="J301" s="470">
        <v>1</v>
      </c>
      <c r="K301" s="470">
        <v>1</v>
      </c>
      <c r="L301" s="470">
        <v>2</v>
      </c>
      <c r="M301" s="470">
        <v>0</v>
      </c>
      <c r="N301" s="463" t="s">
        <v>3500</v>
      </c>
    </row>
    <row r="302" spans="1:14" x14ac:dyDescent="0.35">
      <c r="A302" s="474" t="s">
        <v>14919</v>
      </c>
      <c r="B302" s="474" t="s">
        <v>14918</v>
      </c>
      <c r="C302" s="477">
        <v>0</v>
      </c>
      <c r="D302" s="477">
        <v>0</v>
      </c>
      <c r="E302" s="477">
        <v>0</v>
      </c>
      <c r="F302" s="477">
        <v>0</v>
      </c>
      <c r="G302" s="477">
        <v>-227209</v>
      </c>
      <c r="H302" s="477">
        <v>126678</v>
      </c>
      <c r="I302" s="470">
        <v>4</v>
      </c>
      <c r="J302" s="470">
        <v>1</v>
      </c>
      <c r="K302" s="470">
        <v>3</v>
      </c>
      <c r="L302" s="470">
        <v>5</v>
      </c>
      <c r="M302" s="470">
        <v>1</v>
      </c>
      <c r="N302" s="463" t="s">
        <v>3790</v>
      </c>
    </row>
    <row r="303" spans="1:14" ht="26" x14ac:dyDescent="0.35">
      <c r="A303" s="474" t="s">
        <v>1442</v>
      </c>
      <c r="B303" s="474" t="s">
        <v>1424</v>
      </c>
      <c r="C303" s="477">
        <v>1737000</v>
      </c>
      <c r="D303" s="477">
        <v>0</v>
      </c>
      <c r="E303" s="477">
        <v>1961000</v>
      </c>
      <c r="F303" s="477">
        <v>0</v>
      </c>
      <c r="G303" s="477">
        <v>2520700</v>
      </c>
      <c r="H303" s="477">
        <v>2031200</v>
      </c>
      <c r="I303" s="470">
        <v>6</v>
      </c>
      <c r="J303" s="470">
        <v>3</v>
      </c>
      <c r="K303" s="470">
        <v>3</v>
      </c>
      <c r="L303" s="470">
        <v>0</v>
      </c>
      <c r="M303" s="470">
        <v>0</v>
      </c>
      <c r="N303" s="463" t="s">
        <v>3790</v>
      </c>
    </row>
    <row r="304" spans="1:14" ht="26" x14ac:dyDescent="0.35">
      <c r="A304" s="474" t="s">
        <v>8681</v>
      </c>
      <c r="B304" s="474" t="s">
        <v>3960</v>
      </c>
      <c r="C304" s="477">
        <v>27072111</v>
      </c>
      <c r="D304" s="477">
        <v>0</v>
      </c>
      <c r="E304" s="477">
        <v>8383315</v>
      </c>
      <c r="F304" s="477">
        <v>0</v>
      </c>
      <c r="G304" s="477">
        <v>24624574</v>
      </c>
      <c r="H304" s="477">
        <v>173362836</v>
      </c>
      <c r="I304" s="469">
        <v>600</v>
      </c>
      <c r="J304" s="469">
        <v>120</v>
      </c>
      <c r="K304" s="469">
        <v>480</v>
      </c>
      <c r="L304" s="469">
        <v>21</v>
      </c>
      <c r="M304" s="469">
        <v>16</v>
      </c>
      <c r="N304" s="462" t="s">
        <v>8222</v>
      </c>
    </row>
    <row r="305" spans="1:14" x14ac:dyDescent="0.35">
      <c r="A305" s="474" t="s">
        <v>13370</v>
      </c>
      <c r="B305" s="474" t="s">
        <v>13369</v>
      </c>
      <c r="C305" s="477">
        <v>0</v>
      </c>
      <c r="D305" s="477">
        <v>0</v>
      </c>
      <c r="E305" s="477">
        <v>0</v>
      </c>
      <c r="F305" s="477">
        <v>0</v>
      </c>
      <c r="G305" s="477">
        <v>0</v>
      </c>
      <c r="H305" s="477">
        <v>0</v>
      </c>
      <c r="I305" s="470">
        <v>7</v>
      </c>
      <c r="J305" s="470">
        <v>0</v>
      </c>
      <c r="K305" s="470">
        <v>7</v>
      </c>
      <c r="L305" s="470">
        <v>7</v>
      </c>
      <c r="M305" s="470">
        <v>0</v>
      </c>
      <c r="N305" s="463" t="s">
        <v>3790</v>
      </c>
    </row>
    <row r="306" spans="1:14" x14ac:dyDescent="0.35">
      <c r="A306" s="474" t="s">
        <v>1539</v>
      </c>
      <c r="B306" s="474" t="s">
        <v>8294</v>
      </c>
      <c r="C306" s="477">
        <v>0</v>
      </c>
      <c r="D306" s="477">
        <v>0</v>
      </c>
      <c r="E306" s="477">
        <v>0</v>
      </c>
      <c r="F306" s="477">
        <v>0</v>
      </c>
      <c r="G306" s="477">
        <v>0</v>
      </c>
      <c r="H306" s="477">
        <v>465566</v>
      </c>
      <c r="I306" s="469">
        <v>10</v>
      </c>
      <c r="J306" s="469">
        <v>5</v>
      </c>
      <c r="K306" s="469">
        <v>5</v>
      </c>
      <c r="L306" s="469">
        <v>0</v>
      </c>
      <c r="M306" s="469">
        <v>0</v>
      </c>
      <c r="N306" s="462" t="s">
        <v>3790</v>
      </c>
    </row>
    <row r="307" spans="1:14" ht="26" x14ac:dyDescent="0.35">
      <c r="A307" s="474" t="s">
        <v>2994</v>
      </c>
      <c r="B307" s="474" t="s">
        <v>3852</v>
      </c>
      <c r="C307" s="477">
        <v>681923</v>
      </c>
      <c r="D307" s="477">
        <v>0</v>
      </c>
      <c r="E307" s="477">
        <v>1071987</v>
      </c>
      <c r="F307" s="477">
        <v>0</v>
      </c>
      <c r="G307" s="477">
        <v>328974</v>
      </c>
      <c r="H307" s="477">
        <v>0</v>
      </c>
      <c r="I307" s="469">
        <v>6</v>
      </c>
      <c r="J307" s="469">
        <v>0</v>
      </c>
      <c r="K307" s="469">
        <v>6</v>
      </c>
      <c r="L307" s="469">
        <v>0</v>
      </c>
      <c r="M307" s="469">
        <v>0</v>
      </c>
      <c r="N307" s="462" t="s">
        <v>3790</v>
      </c>
    </row>
    <row r="308" spans="1:14" x14ac:dyDescent="0.35">
      <c r="A308" s="474" t="s">
        <v>2141</v>
      </c>
      <c r="B308" s="474" t="s">
        <v>2140</v>
      </c>
      <c r="C308" s="477">
        <v>5941933.2999999998</v>
      </c>
      <c r="D308" s="477">
        <v>0</v>
      </c>
      <c r="E308" s="477">
        <v>1281496</v>
      </c>
      <c r="F308" s="477">
        <v>0</v>
      </c>
      <c r="G308" s="477">
        <v>9902192.2799999993</v>
      </c>
      <c r="H308" s="477">
        <v>4768058.54</v>
      </c>
      <c r="I308" s="470">
        <v>9</v>
      </c>
      <c r="J308" s="470">
        <v>3</v>
      </c>
      <c r="K308" s="470">
        <v>6</v>
      </c>
      <c r="L308" s="470">
        <v>3</v>
      </c>
      <c r="M308" s="470">
        <v>0</v>
      </c>
      <c r="N308" s="463" t="s">
        <v>8201</v>
      </c>
    </row>
    <row r="309" spans="1:14" x14ac:dyDescent="0.35">
      <c r="A309" s="474" t="s">
        <v>1315</v>
      </c>
      <c r="B309" s="474" t="s">
        <v>1292</v>
      </c>
      <c r="C309" s="477">
        <v>0</v>
      </c>
      <c r="D309" s="477">
        <v>0</v>
      </c>
      <c r="E309" s="477">
        <v>0</v>
      </c>
      <c r="F309" s="477">
        <v>-6765</v>
      </c>
      <c r="G309" s="477">
        <v>0</v>
      </c>
      <c r="H309" s="477">
        <v>7960</v>
      </c>
      <c r="I309" s="470">
        <v>3</v>
      </c>
      <c r="J309" s="470">
        <v>3</v>
      </c>
      <c r="K309" s="470">
        <v>0</v>
      </c>
      <c r="L309" s="470">
        <v>0</v>
      </c>
      <c r="M309" s="470">
        <v>1</v>
      </c>
      <c r="N309" s="463" t="s">
        <v>3790</v>
      </c>
    </row>
    <row r="310" spans="1:14" x14ac:dyDescent="0.35">
      <c r="A310" s="474" t="s">
        <v>12033</v>
      </c>
      <c r="B310" s="474" t="s">
        <v>3862</v>
      </c>
      <c r="C310" s="477">
        <v>24515765</v>
      </c>
      <c r="D310" s="477">
        <v>0</v>
      </c>
      <c r="E310" s="477">
        <v>8074740</v>
      </c>
      <c r="F310" s="477">
        <v>0</v>
      </c>
      <c r="G310" s="477">
        <v>21747251</v>
      </c>
      <c r="H310" s="477">
        <v>27314289</v>
      </c>
      <c r="I310" s="469">
        <v>5</v>
      </c>
      <c r="J310" s="469">
        <v>3</v>
      </c>
      <c r="K310" s="469">
        <v>2</v>
      </c>
      <c r="L310" s="469">
        <v>5</v>
      </c>
      <c r="M310" s="469">
        <v>0</v>
      </c>
      <c r="N310" s="462" t="s">
        <v>8222</v>
      </c>
    </row>
    <row r="311" spans="1:14" x14ac:dyDescent="0.35">
      <c r="A311" s="474" t="s">
        <v>370</v>
      </c>
      <c r="B311" s="474" t="s">
        <v>3784</v>
      </c>
      <c r="C311" s="477">
        <v>7193614</v>
      </c>
      <c r="D311" s="477">
        <v>0</v>
      </c>
      <c r="E311" s="477">
        <v>5702120</v>
      </c>
      <c r="F311" s="477">
        <v>0</v>
      </c>
      <c r="G311" s="477">
        <v>1504444</v>
      </c>
      <c r="H311" s="477">
        <v>14665241</v>
      </c>
      <c r="I311" s="469">
        <v>7</v>
      </c>
      <c r="J311" s="469">
        <v>2</v>
      </c>
      <c r="K311" s="469">
        <v>5</v>
      </c>
      <c r="L311" s="469">
        <v>15</v>
      </c>
      <c r="M311" s="469">
        <v>0</v>
      </c>
      <c r="N311" s="462" t="s">
        <v>8201</v>
      </c>
    </row>
    <row r="312" spans="1:14" x14ac:dyDescent="0.35">
      <c r="A312" s="474" t="s">
        <v>4981</v>
      </c>
      <c r="B312" s="474" t="s">
        <v>1018</v>
      </c>
      <c r="C312" s="477">
        <v>0</v>
      </c>
      <c r="D312" s="477">
        <v>0</v>
      </c>
      <c r="E312" s="477">
        <v>0</v>
      </c>
      <c r="F312" s="477">
        <v>0</v>
      </c>
      <c r="G312" s="477">
        <v>0</v>
      </c>
      <c r="H312" s="477">
        <v>0</v>
      </c>
      <c r="I312" s="470">
        <v>20</v>
      </c>
      <c r="J312" s="470">
        <v>6</v>
      </c>
      <c r="K312" s="470">
        <v>14</v>
      </c>
      <c r="L312" s="470">
        <v>30</v>
      </c>
      <c r="M312" s="470">
        <v>1</v>
      </c>
      <c r="N312" s="463" t="s">
        <v>3790</v>
      </c>
    </row>
    <row r="313" spans="1:14" x14ac:dyDescent="0.35">
      <c r="A313" s="474" t="s">
        <v>4983</v>
      </c>
      <c r="B313" s="474" t="s">
        <v>10073</v>
      </c>
      <c r="C313" s="477">
        <v>709630</v>
      </c>
      <c r="D313" s="477">
        <v>0</v>
      </c>
      <c r="E313" s="477">
        <v>1426252</v>
      </c>
      <c r="F313" s="477">
        <v>0</v>
      </c>
      <c r="G313" s="477">
        <v>162304</v>
      </c>
      <c r="H313" s="477">
        <v>13873538</v>
      </c>
      <c r="I313" s="469">
        <v>10</v>
      </c>
      <c r="J313" s="469">
        <v>0</v>
      </c>
      <c r="K313" s="469">
        <v>10</v>
      </c>
      <c r="L313" s="469">
        <v>10</v>
      </c>
      <c r="M313" s="469">
        <v>0</v>
      </c>
      <c r="N313" s="462" t="s">
        <v>3790</v>
      </c>
    </row>
    <row r="314" spans="1:14" x14ac:dyDescent="0.35">
      <c r="A314" s="474" t="s">
        <v>8138</v>
      </c>
      <c r="B314" s="474" t="s">
        <v>4223</v>
      </c>
      <c r="C314" s="477">
        <v>78497206</v>
      </c>
      <c r="D314" s="477">
        <v>0</v>
      </c>
      <c r="E314" s="477">
        <v>78497206</v>
      </c>
      <c r="F314" s="477">
        <v>0</v>
      </c>
      <c r="G314" s="477">
        <v>-111283897</v>
      </c>
      <c r="H314" s="477">
        <v>38758493</v>
      </c>
      <c r="I314" s="469">
        <v>3</v>
      </c>
      <c r="J314" s="469">
        <v>0</v>
      </c>
      <c r="K314" s="469">
        <v>3</v>
      </c>
      <c r="L314" s="469">
        <v>0</v>
      </c>
      <c r="M314" s="469">
        <v>1</v>
      </c>
      <c r="N314" s="462" t="s">
        <v>8222</v>
      </c>
    </row>
    <row r="315" spans="1:14" x14ac:dyDescent="0.35">
      <c r="A315" s="474" t="s">
        <v>4970</v>
      </c>
      <c r="B315" s="474" t="s">
        <v>410</v>
      </c>
      <c r="C315" s="477">
        <v>12546313</v>
      </c>
      <c r="D315" s="477">
        <v>0</v>
      </c>
      <c r="E315" s="477">
        <v>8133738</v>
      </c>
      <c r="F315" s="477">
        <v>0</v>
      </c>
      <c r="G315" s="477">
        <v>8133738</v>
      </c>
      <c r="H315" s="477">
        <v>47946299</v>
      </c>
      <c r="I315" s="470">
        <v>2</v>
      </c>
      <c r="J315" s="470">
        <v>0</v>
      </c>
      <c r="K315" s="470">
        <v>2</v>
      </c>
      <c r="L315" s="470">
        <v>0</v>
      </c>
      <c r="M315" s="470">
        <v>0</v>
      </c>
      <c r="N315" s="463" t="s">
        <v>8222</v>
      </c>
    </row>
    <row r="316" spans="1:14" x14ac:dyDescent="0.35">
      <c r="A316" s="474" t="s">
        <v>4971</v>
      </c>
      <c r="B316" s="474" t="s">
        <v>791</v>
      </c>
      <c r="C316" s="477">
        <v>539495</v>
      </c>
      <c r="D316" s="477">
        <v>0</v>
      </c>
      <c r="E316" s="477">
        <v>248270</v>
      </c>
      <c r="F316" s="477">
        <v>0</v>
      </c>
      <c r="G316" s="477">
        <v>-94856988.349999994</v>
      </c>
      <c r="H316" s="477">
        <v>289306867</v>
      </c>
      <c r="I316" s="469">
        <v>2</v>
      </c>
      <c r="J316" s="469">
        <v>0</v>
      </c>
      <c r="K316" s="469">
        <v>2</v>
      </c>
      <c r="L316" s="469">
        <v>2</v>
      </c>
      <c r="M316" s="469">
        <v>1</v>
      </c>
      <c r="N316" s="462" t="s">
        <v>8222</v>
      </c>
    </row>
    <row r="317" spans="1:14" x14ac:dyDescent="0.35">
      <c r="A317" s="474" t="s">
        <v>3042</v>
      </c>
      <c r="B317" s="474" t="s">
        <v>2666</v>
      </c>
      <c r="C317" s="477">
        <v>0</v>
      </c>
      <c r="D317" s="477">
        <v>0</v>
      </c>
      <c r="E317" s="477">
        <v>0</v>
      </c>
      <c r="F317" s="477">
        <v>0</v>
      </c>
      <c r="G317" s="477">
        <v>0</v>
      </c>
      <c r="H317" s="477">
        <v>0</v>
      </c>
      <c r="I317" s="469">
        <v>6</v>
      </c>
      <c r="J317" s="469">
        <v>1</v>
      </c>
      <c r="K317" s="469">
        <v>5</v>
      </c>
      <c r="L317" s="469">
        <v>0</v>
      </c>
      <c r="M317" s="469">
        <v>1</v>
      </c>
      <c r="N317" s="462" t="s">
        <v>3790</v>
      </c>
    </row>
    <row r="318" spans="1:14" ht="26" x14ac:dyDescent="0.35">
      <c r="A318" s="474" t="s">
        <v>2394</v>
      </c>
      <c r="B318" s="474" t="s">
        <v>3690</v>
      </c>
      <c r="C318" s="477">
        <v>0</v>
      </c>
      <c r="D318" s="477">
        <v>0</v>
      </c>
      <c r="E318" s="477">
        <v>0</v>
      </c>
      <c r="F318" s="477">
        <v>0</v>
      </c>
      <c r="G318" s="477">
        <v>0</v>
      </c>
      <c r="H318" s="477">
        <v>0</v>
      </c>
      <c r="I318" s="469">
        <v>8</v>
      </c>
      <c r="J318" s="469">
        <v>2</v>
      </c>
      <c r="K318" s="469">
        <v>6</v>
      </c>
      <c r="L318" s="469">
        <v>0</v>
      </c>
      <c r="M318" s="469">
        <v>1</v>
      </c>
      <c r="N318" s="462" t="s">
        <v>3790</v>
      </c>
    </row>
    <row r="319" spans="1:14" x14ac:dyDescent="0.35">
      <c r="A319" s="474" t="s">
        <v>4984</v>
      </c>
      <c r="B319" s="474" t="s">
        <v>8908</v>
      </c>
      <c r="C319" s="477">
        <v>36041946</v>
      </c>
      <c r="D319" s="477">
        <v>0</v>
      </c>
      <c r="E319" s="477">
        <v>735052</v>
      </c>
      <c r="F319" s="477">
        <v>0</v>
      </c>
      <c r="G319" s="477">
        <v>-73610517</v>
      </c>
      <c r="H319" s="477">
        <v>130853492</v>
      </c>
      <c r="I319" s="469">
        <v>8</v>
      </c>
      <c r="J319" s="469">
        <v>5</v>
      </c>
      <c r="K319" s="469">
        <v>3</v>
      </c>
      <c r="L319" s="469">
        <v>16</v>
      </c>
      <c r="M319" s="469">
        <v>4</v>
      </c>
      <c r="N319" s="462" t="s">
        <v>8222</v>
      </c>
    </row>
    <row r="320" spans="1:14" x14ac:dyDescent="0.35">
      <c r="A320" s="474" t="s">
        <v>2579</v>
      </c>
      <c r="B320" s="474" t="s">
        <v>8799</v>
      </c>
      <c r="C320" s="477">
        <v>13308767.5</v>
      </c>
      <c r="D320" s="477">
        <v>0</v>
      </c>
      <c r="E320" s="477">
        <v>13308767.5</v>
      </c>
      <c r="F320" s="477">
        <v>0</v>
      </c>
      <c r="G320" s="477">
        <v>13308767.5</v>
      </c>
      <c r="H320" s="477">
        <v>1986891</v>
      </c>
      <c r="I320" s="469">
        <v>2</v>
      </c>
      <c r="J320" s="469">
        <v>1</v>
      </c>
      <c r="K320" s="469">
        <v>1</v>
      </c>
      <c r="L320" s="469">
        <v>1</v>
      </c>
      <c r="M320" s="469">
        <v>1</v>
      </c>
      <c r="N320" s="462" t="s">
        <v>8201</v>
      </c>
    </row>
    <row r="321" spans="1:14" x14ac:dyDescent="0.35">
      <c r="A321" s="474" t="s">
        <v>4986</v>
      </c>
      <c r="B321" s="474" t="s">
        <v>9893</v>
      </c>
      <c r="C321" s="477">
        <v>29177339</v>
      </c>
      <c r="D321" s="477">
        <v>0</v>
      </c>
      <c r="E321" s="477">
        <v>0</v>
      </c>
      <c r="F321" s="477">
        <v>0</v>
      </c>
      <c r="G321" s="477">
        <v>28111913</v>
      </c>
      <c r="H321" s="477"/>
      <c r="I321" s="469">
        <v>5</v>
      </c>
      <c r="J321" s="469">
        <v>4</v>
      </c>
      <c r="K321" s="469">
        <v>1</v>
      </c>
      <c r="L321" s="469">
        <v>8</v>
      </c>
      <c r="M321" s="469">
        <v>0</v>
      </c>
      <c r="N321" s="462" t="s">
        <v>8222</v>
      </c>
    </row>
    <row r="322" spans="1:14" x14ac:dyDescent="0.35">
      <c r="A322" s="474" t="s">
        <v>1163</v>
      </c>
      <c r="B322" s="474" t="s">
        <v>3965</v>
      </c>
      <c r="C322" s="477">
        <v>20000</v>
      </c>
      <c r="D322" s="477">
        <v>0</v>
      </c>
      <c r="E322" s="477">
        <v>20000</v>
      </c>
      <c r="F322" s="477">
        <v>0</v>
      </c>
      <c r="G322" s="477">
        <v>20000</v>
      </c>
      <c r="H322" s="477">
        <v>0</v>
      </c>
      <c r="I322" s="470">
        <v>2</v>
      </c>
      <c r="J322" s="470">
        <v>1</v>
      </c>
      <c r="K322" s="470">
        <v>1</v>
      </c>
      <c r="L322" s="470">
        <v>0</v>
      </c>
      <c r="M322" s="470">
        <v>1</v>
      </c>
      <c r="N322" s="463" t="s">
        <v>3790</v>
      </c>
    </row>
    <row r="323" spans="1:14" x14ac:dyDescent="0.35">
      <c r="A323" s="474" t="s">
        <v>98</v>
      </c>
      <c r="B323" s="474" t="s">
        <v>4029</v>
      </c>
      <c r="C323" s="477">
        <v>163769825</v>
      </c>
      <c r="D323" s="477">
        <v>0</v>
      </c>
      <c r="E323" s="477">
        <v>46022914</v>
      </c>
      <c r="F323" s="477">
        <v>0</v>
      </c>
      <c r="G323" s="477">
        <v>96979068</v>
      </c>
      <c r="H323" s="477">
        <v>219354086</v>
      </c>
      <c r="I323" s="469">
        <v>3</v>
      </c>
      <c r="J323" s="469">
        <v>2</v>
      </c>
      <c r="K323" s="469">
        <v>1</v>
      </c>
      <c r="L323" s="469">
        <v>0</v>
      </c>
      <c r="M323" s="469">
        <v>1</v>
      </c>
      <c r="N323" s="462" t="s">
        <v>8222</v>
      </c>
    </row>
    <row r="324" spans="1:14" x14ac:dyDescent="0.35">
      <c r="A324" s="474" t="s">
        <v>2150</v>
      </c>
      <c r="B324" s="474" t="s">
        <v>8960</v>
      </c>
      <c r="C324" s="477">
        <v>65939.399999999994</v>
      </c>
      <c r="D324" s="477">
        <v>0</v>
      </c>
      <c r="E324" s="477">
        <v>434766.15</v>
      </c>
      <c r="F324" s="477">
        <v>0</v>
      </c>
      <c r="G324" s="477">
        <v>434766.15</v>
      </c>
      <c r="H324" s="477">
        <v>1090157.3999999999</v>
      </c>
      <c r="I324" s="469">
        <v>18</v>
      </c>
      <c r="J324" s="469">
        <v>13</v>
      </c>
      <c r="K324" s="469">
        <v>5</v>
      </c>
      <c r="L324" s="469">
        <v>24</v>
      </c>
      <c r="M324" s="469">
        <v>2</v>
      </c>
      <c r="N324" s="462" t="s">
        <v>8222</v>
      </c>
    </row>
    <row r="325" spans="1:14" x14ac:dyDescent="0.35">
      <c r="A325" s="474" t="s">
        <v>991</v>
      </c>
      <c r="B325" s="474" t="s">
        <v>3817</v>
      </c>
      <c r="C325" s="477">
        <v>155724632.96000001</v>
      </c>
      <c r="D325" s="477">
        <v>0</v>
      </c>
      <c r="E325" s="477">
        <v>121393407.93000001</v>
      </c>
      <c r="F325" s="477">
        <v>0</v>
      </c>
      <c r="G325" s="477">
        <v>215831109.22</v>
      </c>
      <c r="H325" s="477">
        <v>445269971</v>
      </c>
      <c r="I325" s="469">
        <v>10</v>
      </c>
      <c r="J325" s="469">
        <v>8</v>
      </c>
      <c r="K325" s="469">
        <v>2</v>
      </c>
      <c r="L325" s="469">
        <v>472</v>
      </c>
      <c r="M325" s="469">
        <v>1</v>
      </c>
      <c r="N325" s="462" t="s">
        <v>8222</v>
      </c>
    </row>
    <row r="326" spans="1:14" x14ac:dyDescent="0.35">
      <c r="A326" s="474" t="s">
        <v>8144</v>
      </c>
      <c r="B326" s="474" t="s">
        <v>3827</v>
      </c>
      <c r="C326" s="477">
        <v>0</v>
      </c>
      <c r="D326" s="477">
        <v>0</v>
      </c>
      <c r="E326" s="477">
        <v>0</v>
      </c>
      <c r="F326" s="477">
        <v>0</v>
      </c>
      <c r="G326" s="477">
        <v>0</v>
      </c>
      <c r="H326" s="477">
        <v>230673</v>
      </c>
      <c r="I326" s="469">
        <v>2</v>
      </c>
      <c r="J326" s="469">
        <v>2</v>
      </c>
      <c r="K326" s="469">
        <v>0</v>
      </c>
      <c r="L326" s="469">
        <v>0</v>
      </c>
      <c r="M326" s="469">
        <v>1</v>
      </c>
      <c r="N326" s="462" t="s">
        <v>3790</v>
      </c>
    </row>
    <row r="327" spans="1:14" x14ac:dyDescent="0.35">
      <c r="A327" s="474" t="s">
        <v>1179</v>
      </c>
      <c r="B327" s="474" t="s">
        <v>4014</v>
      </c>
      <c r="C327" s="477">
        <v>0</v>
      </c>
      <c r="D327" s="477">
        <v>0</v>
      </c>
      <c r="E327" s="477">
        <v>0</v>
      </c>
      <c r="F327" s="477">
        <v>0</v>
      </c>
      <c r="G327" s="477">
        <v>0</v>
      </c>
      <c r="H327" s="477">
        <v>2</v>
      </c>
      <c r="I327" s="469">
        <v>116</v>
      </c>
      <c r="J327" s="469">
        <v>77</v>
      </c>
      <c r="K327" s="469">
        <v>39</v>
      </c>
      <c r="L327" s="469">
        <v>0</v>
      </c>
      <c r="M327" s="469">
        <v>1</v>
      </c>
      <c r="N327" s="462" t="s">
        <v>3790</v>
      </c>
    </row>
    <row r="328" spans="1:14" x14ac:dyDescent="0.35">
      <c r="A328" s="474" t="s">
        <v>378</v>
      </c>
      <c r="B328" s="474" t="s">
        <v>12093</v>
      </c>
      <c r="C328" s="477">
        <v>1260000</v>
      </c>
      <c r="D328" s="477">
        <v>0</v>
      </c>
      <c r="E328" s="477">
        <v>828862</v>
      </c>
      <c r="F328" s="477">
        <v>0</v>
      </c>
      <c r="G328" s="477">
        <v>831128</v>
      </c>
      <c r="H328" s="477">
        <v>647927</v>
      </c>
      <c r="I328" s="470">
        <v>4</v>
      </c>
      <c r="J328" s="470">
        <v>1</v>
      </c>
      <c r="K328" s="470">
        <v>3</v>
      </c>
      <c r="L328" s="470">
        <v>0</v>
      </c>
      <c r="M328" s="470">
        <v>0</v>
      </c>
      <c r="N328" s="463" t="s">
        <v>3790</v>
      </c>
    </row>
    <row r="329" spans="1:14" x14ac:dyDescent="0.35">
      <c r="A329" s="474" t="s">
        <v>8147</v>
      </c>
      <c r="B329" s="474" t="s">
        <v>4052</v>
      </c>
      <c r="C329" s="477">
        <v>486826</v>
      </c>
      <c r="D329" s="477">
        <v>0</v>
      </c>
      <c r="E329" s="477">
        <v>408183</v>
      </c>
      <c r="F329" s="477">
        <v>0</v>
      </c>
      <c r="G329" s="477">
        <v>492608</v>
      </c>
      <c r="H329" s="477">
        <v>481801</v>
      </c>
      <c r="I329" s="469">
        <v>4</v>
      </c>
      <c r="J329" s="469">
        <v>3</v>
      </c>
      <c r="K329" s="469">
        <v>1</v>
      </c>
      <c r="L329" s="469">
        <v>4</v>
      </c>
      <c r="M329" s="469">
        <v>0</v>
      </c>
      <c r="N329" s="462" t="s">
        <v>3790</v>
      </c>
    </row>
    <row r="330" spans="1:14" ht="39" x14ac:dyDescent="0.35">
      <c r="A330" s="474" t="s">
        <v>5002</v>
      </c>
      <c r="B330" s="474" t="s">
        <v>2352</v>
      </c>
      <c r="C330" s="477">
        <v>2259191.9</v>
      </c>
      <c r="D330" s="477">
        <v>0</v>
      </c>
      <c r="E330" s="477">
        <v>2055095.2</v>
      </c>
      <c r="F330" s="477">
        <v>0</v>
      </c>
      <c r="G330" s="477">
        <v>2244206</v>
      </c>
      <c r="H330" s="477">
        <v>0</v>
      </c>
      <c r="I330" s="469">
        <v>30</v>
      </c>
      <c r="J330" s="469">
        <v>5</v>
      </c>
      <c r="K330" s="469">
        <v>25</v>
      </c>
      <c r="L330" s="469" t="s">
        <v>12246</v>
      </c>
      <c r="M330" s="469">
        <v>1</v>
      </c>
      <c r="N330" s="463" t="s">
        <v>3500</v>
      </c>
    </row>
    <row r="331" spans="1:14" ht="65" x14ac:dyDescent="0.35">
      <c r="A331" s="474" t="s">
        <v>15095</v>
      </c>
      <c r="B331" s="474" t="s">
        <v>3579</v>
      </c>
      <c r="C331" s="477">
        <v>0</v>
      </c>
      <c r="D331" s="477">
        <v>0</v>
      </c>
      <c r="E331" s="477">
        <v>0</v>
      </c>
      <c r="F331" s="477">
        <v>0</v>
      </c>
      <c r="G331" s="477">
        <v>0</v>
      </c>
      <c r="H331" s="477">
        <v>9936855</v>
      </c>
      <c r="I331" s="469">
        <v>257</v>
      </c>
      <c r="J331" s="469">
        <v>58</v>
      </c>
      <c r="K331" s="469">
        <v>199</v>
      </c>
      <c r="L331" s="469">
        <v>24</v>
      </c>
      <c r="M331" s="469">
        <v>1</v>
      </c>
      <c r="N331" s="462" t="s">
        <v>3790</v>
      </c>
    </row>
    <row r="332" spans="1:14" x14ac:dyDescent="0.35">
      <c r="A332" s="474" t="s">
        <v>136</v>
      </c>
      <c r="B332" s="474" t="s">
        <v>140</v>
      </c>
      <c r="C332" s="477">
        <v>11096117.52</v>
      </c>
      <c r="D332" s="477">
        <v>0</v>
      </c>
      <c r="E332" s="477">
        <v>8785130</v>
      </c>
      <c r="F332" s="477">
        <v>0</v>
      </c>
      <c r="G332" s="477">
        <v>11390828</v>
      </c>
      <c r="H332" s="477">
        <v>21851602</v>
      </c>
      <c r="I332" s="469">
        <v>311</v>
      </c>
      <c r="J332" s="469">
        <v>259</v>
      </c>
      <c r="K332" s="469">
        <v>52</v>
      </c>
      <c r="L332" s="469">
        <v>1</v>
      </c>
      <c r="M332" s="469">
        <v>1</v>
      </c>
      <c r="N332" s="462" t="s">
        <v>8201</v>
      </c>
    </row>
    <row r="333" spans="1:14" x14ac:dyDescent="0.35">
      <c r="A333" s="474" t="s">
        <v>3035</v>
      </c>
      <c r="B333" s="474" t="s">
        <v>10004</v>
      </c>
      <c r="C333" s="477">
        <v>351409.04</v>
      </c>
      <c r="D333" s="477">
        <v>0</v>
      </c>
      <c r="E333" s="477">
        <v>250089.67</v>
      </c>
      <c r="F333" s="477">
        <v>0</v>
      </c>
      <c r="G333" s="477">
        <v>351398.71</v>
      </c>
      <c r="H333" s="477">
        <v>10.33</v>
      </c>
      <c r="I333" s="469">
        <v>5</v>
      </c>
      <c r="J333" s="469">
        <v>0</v>
      </c>
      <c r="K333" s="469">
        <v>5</v>
      </c>
      <c r="L333" s="469">
        <v>9</v>
      </c>
      <c r="M333" s="469">
        <v>1</v>
      </c>
      <c r="N333" s="462" t="s">
        <v>3790</v>
      </c>
    </row>
    <row r="334" spans="1:14" x14ac:dyDescent="0.35">
      <c r="A334" s="474" t="s">
        <v>3098</v>
      </c>
      <c r="B334" s="474" t="s">
        <v>13978</v>
      </c>
      <c r="C334" s="477">
        <v>15772477</v>
      </c>
      <c r="D334" s="477">
        <v>0</v>
      </c>
      <c r="E334" s="477">
        <v>1190624</v>
      </c>
      <c r="F334" s="477">
        <v>0</v>
      </c>
      <c r="G334" s="477">
        <v>-19291022</v>
      </c>
      <c r="H334" s="477">
        <v>66669747</v>
      </c>
      <c r="I334" s="470">
        <v>1100</v>
      </c>
      <c r="J334" s="470">
        <v>300</v>
      </c>
      <c r="K334" s="470">
        <v>800</v>
      </c>
      <c r="L334" s="470">
        <v>10</v>
      </c>
      <c r="M334" s="470">
        <v>21</v>
      </c>
      <c r="N334" s="463" t="s">
        <v>8222</v>
      </c>
    </row>
    <row r="335" spans="1:14" ht="26" x14ac:dyDescent="0.35">
      <c r="A335" s="474" t="s">
        <v>3233</v>
      </c>
      <c r="B335" s="474" t="s">
        <v>3997</v>
      </c>
      <c r="C335" s="477">
        <v>3018800</v>
      </c>
      <c r="D335" s="477">
        <v>0</v>
      </c>
      <c r="E335" s="477">
        <v>1058660</v>
      </c>
      <c r="F335" s="477">
        <v>0</v>
      </c>
      <c r="G335" s="477">
        <v>2667295</v>
      </c>
      <c r="H335" s="477">
        <v>7802608</v>
      </c>
      <c r="I335" s="469">
        <v>8</v>
      </c>
      <c r="J335" s="469">
        <v>2</v>
      </c>
      <c r="K335" s="469">
        <v>6</v>
      </c>
      <c r="L335" s="469">
        <v>10</v>
      </c>
      <c r="M335" s="469">
        <v>0</v>
      </c>
      <c r="N335" s="462" t="s">
        <v>3790</v>
      </c>
    </row>
    <row r="336" spans="1:14" x14ac:dyDescent="0.35">
      <c r="A336" s="474" t="s">
        <v>1320</v>
      </c>
      <c r="B336" s="474" t="s">
        <v>8959</v>
      </c>
      <c r="C336" s="477">
        <v>208500</v>
      </c>
      <c r="D336" s="477">
        <v>0</v>
      </c>
      <c r="E336" s="477">
        <v>178469</v>
      </c>
      <c r="F336" s="477">
        <v>0</v>
      </c>
      <c r="G336" s="477">
        <v>178469</v>
      </c>
      <c r="H336" s="477">
        <v>303471</v>
      </c>
      <c r="I336" s="470">
        <v>3</v>
      </c>
      <c r="J336" s="470">
        <v>0</v>
      </c>
      <c r="K336" s="470">
        <v>3</v>
      </c>
      <c r="L336" s="470">
        <v>6</v>
      </c>
      <c r="M336" s="470">
        <v>0</v>
      </c>
      <c r="N336" s="463" t="s">
        <v>3790</v>
      </c>
    </row>
    <row r="337" spans="1:14" x14ac:dyDescent="0.35">
      <c r="A337" s="474" t="s">
        <v>3024</v>
      </c>
      <c r="B337" s="474" t="s">
        <v>3848</v>
      </c>
      <c r="C337" s="477">
        <v>3493000</v>
      </c>
      <c r="D337" s="477">
        <v>0</v>
      </c>
      <c r="E337" s="477">
        <v>466755</v>
      </c>
      <c r="F337" s="477">
        <v>0</v>
      </c>
      <c r="G337" s="477">
        <v>120959</v>
      </c>
      <c r="H337" s="477">
        <v>2986579</v>
      </c>
      <c r="I337" s="469">
        <v>3</v>
      </c>
      <c r="J337" s="469">
        <v>1</v>
      </c>
      <c r="K337" s="469">
        <v>2</v>
      </c>
      <c r="L337" s="469">
        <v>0</v>
      </c>
      <c r="M337" s="469">
        <v>0</v>
      </c>
      <c r="N337" s="462" t="s">
        <v>3790</v>
      </c>
    </row>
    <row r="338" spans="1:14" ht="39" x14ac:dyDescent="0.35">
      <c r="A338" s="474" t="s">
        <v>9685</v>
      </c>
      <c r="B338" s="474" t="s">
        <v>3597</v>
      </c>
      <c r="C338" s="477">
        <v>1379470</v>
      </c>
      <c r="D338" s="477">
        <v>0</v>
      </c>
      <c r="E338" s="477">
        <v>365205</v>
      </c>
      <c r="F338" s="477">
        <v>0</v>
      </c>
      <c r="G338" s="477">
        <v>1198253</v>
      </c>
      <c r="H338" s="477">
        <v>475269</v>
      </c>
      <c r="I338" s="469">
        <v>52</v>
      </c>
      <c r="J338" s="469">
        <v>14</v>
      </c>
      <c r="K338" s="469">
        <v>38</v>
      </c>
      <c r="L338" s="469">
        <v>4</v>
      </c>
      <c r="M338" s="469">
        <v>3</v>
      </c>
      <c r="N338" s="462" t="s">
        <v>3790</v>
      </c>
    </row>
    <row r="339" spans="1:14" x14ac:dyDescent="0.35">
      <c r="A339" s="474" t="s">
        <v>815</v>
      </c>
      <c r="B339" s="474" t="s">
        <v>4031</v>
      </c>
      <c r="C339" s="477">
        <v>10300000</v>
      </c>
      <c r="D339" s="477">
        <v>0</v>
      </c>
      <c r="E339" s="477">
        <v>2000000</v>
      </c>
      <c r="F339" s="477">
        <v>0</v>
      </c>
      <c r="G339" s="477">
        <v>9800000</v>
      </c>
      <c r="H339" s="477">
        <v>97377361</v>
      </c>
      <c r="I339" s="469">
        <v>0</v>
      </c>
      <c r="J339" s="469">
        <v>0</v>
      </c>
      <c r="K339" s="469">
        <v>0</v>
      </c>
      <c r="L339" s="469">
        <v>10</v>
      </c>
      <c r="M339" s="469">
        <v>0</v>
      </c>
      <c r="N339" s="462" t="s">
        <v>8222</v>
      </c>
    </row>
    <row r="340" spans="1:14" ht="26" x14ac:dyDescent="0.35">
      <c r="A340" s="474" t="s">
        <v>3177</v>
      </c>
      <c r="B340" s="474" t="s">
        <v>8850</v>
      </c>
      <c r="C340" s="477">
        <v>2278611</v>
      </c>
      <c r="D340" s="477">
        <v>0</v>
      </c>
      <c r="E340" s="477">
        <v>0</v>
      </c>
      <c r="F340" s="477">
        <v>0</v>
      </c>
      <c r="G340" s="477">
        <v>1369034</v>
      </c>
      <c r="H340" s="477">
        <v>15086365</v>
      </c>
      <c r="I340" s="469">
        <v>44</v>
      </c>
      <c r="J340" s="469">
        <v>40</v>
      </c>
      <c r="K340" s="469">
        <v>4</v>
      </c>
      <c r="L340" s="469">
        <v>8</v>
      </c>
      <c r="M340" s="469">
        <v>0</v>
      </c>
      <c r="N340" s="462" t="s">
        <v>8201</v>
      </c>
    </row>
    <row r="341" spans="1:14" x14ac:dyDescent="0.35">
      <c r="A341" s="474" t="s">
        <v>587</v>
      </c>
      <c r="B341" s="474" t="s">
        <v>3638</v>
      </c>
      <c r="C341" s="477">
        <v>0</v>
      </c>
      <c r="D341" s="477">
        <v>0</v>
      </c>
      <c r="E341" s="477">
        <v>-168000</v>
      </c>
      <c r="F341" s="477">
        <v>0</v>
      </c>
      <c r="G341" s="477">
        <v>-168000</v>
      </c>
      <c r="H341" s="477">
        <v>4033041</v>
      </c>
      <c r="I341" s="469">
        <v>2</v>
      </c>
      <c r="J341" s="469">
        <v>2</v>
      </c>
      <c r="K341" s="469">
        <v>0</v>
      </c>
      <c r="L341" s="469">
        <v>2</v>
      </c>
      <c r="M341" s="469">
        <v>1</v>
      </c>
      <c r="N341" s="462" t="s">
        <v>3790</v>
      </c>
    </row>
    <row r="342" spans="1:14" ht="26" x14ac:dyDescent="0.35">
      <c r="A342" s="474" t="s">
        <v>3126</v>
      </c>
      <c r="B342" s="474" t="s">
        <v>13000</v>
      </c>
      <c r="C342" s="477"/>
      <c r="D342" s="477"/>
      <c r="E342" s="477"/>
      <c r="F342" s="477"/>
      <c r="G342" s="477"/>
      <c r="H342" s="477"/>
      <c r="I342" s="470"/>
      <c r="J342" s="470"/>
      <c r="K342" s="470"/>
      <c r="L342" s="470"/>
      <c r="M342" s="470"/>
      <c r="N342" s="463"/>
    </row>
    <row r="343" spans="1:14" x14ac:dyDescent="0.35">
      <c r="A343" s="474" t="s">
        <v>373</v>
      </c>
      <c r="B343" s="474" t="s">
        <v>14511</v>
      </c>
      <c r="C343" s="477">
        <v>135191000</v>
      </c>
      <c r="D343" s="477">
        <v>0</v>
      </c>
      <c r="E343" s="477">
        <v>73307000</v>
      </c>
      <c r="F343" s="477">
        <v>0</v>
      </c>
      <c r="G343" s="477">
        <v>81739000</v>
      </c>
      <c r="H343" s="477">
        <v>1541292</v>
      </c>
      <c r="I343" s="469">
        <v>8</v>
      </c>
      <c r="J343" s="469">
        <v>3</v>
      </c>
      <c r="K343" s="469">
        <v>5</v>
      </c>
      <c r="L343" s="469">
        <v>0</v>
      </c>
      <c r="M343" s="469">
        <v>0</v>
      </c>
      <c r="N343" s="462" t="s">
        <v>8222</v>
      </c>
    </row>
    <row r="344" spans="1:14" x14ac:dyDescent="0.35">
      <c r="A344" s="474" t="s">
        <v>939</v>
      </c>
      <c r="B344" s="474" t="s">
        <v>937</v>
      </c>
      <c r="C344" s="477">
        <v>11350422.890000001</v>
      </c>
      <c r="D344" s="477">
        <v>0</v>
      </c>
      <c r="E344" s="477">
        <v>508000</v>
      </c>
      <c r="F344" s="477">
        <v>0</v>
      </c>
      <c r="G344" s="477">
        <v>8398095.1799999997</v>
      </c>
      <c r="H344" s="477">
        <v>0</v>
      </c>
      <c r="I344" s="469">
        <v>130</v>
      </c>
      <c r="J344" s="469">
        <v>34</v>
      </c>
      <c r="K344" s="469">
        <v>96</v>
      </c>
      <c r="L344" s="469">
        <v>0</v>
      </c>
      <c r="M344" s="469">
        <v>1</v>
      </c>
      <c r="N344" s="462" t="s">
        <v>8222</v>
      </c>
    </row>
    <row r="345" spans="1:14" ht="26" x14ac:dyDescent="0.35">
      <c r="A345" s="474" t="s">
        <v>12834</v>
      </c>
      <c r="B345" s="474" t="s">
        <v>8272</v>
      </c>
      <c r="C345" s="477">
        <v>2876245</v>
      </c>
      <c r="D345" s="477">
        <v>0</v>
      </c>
      <c r="E345" s="477">
        <v>1186882</v>
      </c>
      <c r="F345" s="477">
        <v>0</v>
      </c>
      <c r="G345" s="477">
        <v>8742207</v>
      </c>
      <c r="H345" s="477">
        <v>28093100</v>
      </c>
      <c r="I345" s="469">
        <v>21</v>
      </c>
      <c r="J345" s="469">
        <v>19</v>
      </c>
      <c r="K345" s="469">
        <v>3</v>
      </c>
      <c r="L345" s="469">
        <v>6</v>
      </c>
      <c r="M345" s="469">
        <v>0</v>
      </c>
      <c r="N345" s="462" t="s">
        <v>3500</v>
      </c>
    </row>
    <row r="346" spans="1:14" x14ac:dyDescent="0.35">
      <c r="A346" s="474" t="s">
        <v>2023</v>
      </c>
      <c r="B346" s="474" t="s">
        <v>2021</v>
      </c>
      <c r="C346" s="477">
        <v>0</v>
      </c>
      <c r="D346" s="477">
        <v>0</v>
      </c>
      <c r="E346" s="477">
        <v>0</v>
      </c>
      <c r="F346" s="477">
        <v>0</v>
      </c>
      <c r="G346" s="477">
        <v>-23418.45</v>
      </c>
      <c r="H346" s="477">
        <v>61165</v>
      </c>
      <c r="I346" s="469">
        <v>15</v>
      </c>
      <c r="J346" s="469">
        <v>3</v>
      </c>
      <c r="K346" s="469">
        <v>12</v>
      </c>
      <c r="L346" s="469">
        <v>5</v>
      </c>
      <c r="M346" s="469">
        <v>1</v>
      </c>
      <c r="N346" s="462" t="s">
        <v>3790</v>
      </c>
    </row>
    <row r="347" spans="1:14" x14ac:dyDescent="0.35">
      <c r="A347" s="474" t="s">
        <v>8416</v>
      </c>
      <c r="B347" s="474" t="s">
        <v>3660</v>
      </c>
      <c r="C347" s="477">
        <v>255000</v>
      </c>
      <c r="D347" s="477">
        <v>0</v>
      </c>
      <c r="E347" s="477">
        <v>0</v>
      </c>
      <c r="F347" s="477">
        <v>0</v>
      </c>
      <c r="G347" s="477">
        <v>-277682.90999999997</v>
      </c>
      <c r="H347" s="477">
        <v>0</v>
      </c>
      <c r="I347" s="469">
        <v>20</v>
      </c>
      <c r="J347" s="469">
        <v>6</v>
      </c>
      <c r="K347" s="469">
        <v>14</v>
      </c>
      <c r="L347" s="469">
        <v>0</v>
      </c>
      <c r="M347" s="469">
        <v>0</v>
      </c>
      <c r="N347" s="462" t="s">
        <v>3790</v>
      </c>
    </row>
    <row r="348" spans="1:14" x14ac:dyDescent="0.35">
      <c r="A348" s="474" t="s">
        <v>2521</v>
      </c>
      <c r="B348" s="474" t="s">
        <v>12828</v>
      </c>
      <c r="C348" s="477">
        <v>0</v>
      </c>
      <c r="D348" s="477">
        <v>0</v>
      </c>
      <c r="E348" s="477">
        <v>0</v>
      </c>
      <c r="F348" s="477">
        <v>0</v>
      </c>
      <c r="G348" s="477">
        <v>0</v>
      </c>
      <c r="H348" s="477">
        <v>0</v>
      </c>
      <c r="I348" s="469">
        <v>4</v>
      </c>
      <c r="J348" s="469">
        <v>3</v>
      </c>
      <c r="K348" s="469">
        <v>1</v>
      </c>
      <c r="L348" s="469">
        <v>0</v>
      </c>
      <c r="M348" s="469">
        <v>0</v>
      </c>
      <c r="N348" s="462" t="s">
        <v>3790</v>
      </c>
    </row>
    <row r="349" spans="1:14" ht="26" x14ac:dyDescent="0.35">
      <c r="A349" s="474" t="s">
        <v>3190</v>
      </c>
      <c r="B349" s="474" t="s">
        <v>916</v>
      </c>
      <c r="C349" s="477">
        <v>2071785.99</v>
      </c>
      <c r="D349" s="477">
        <v>0</v>
      </c>
      <c r="E349" s="477">
        <v>3484275.7</v>
      </c>
      <c r="F349" s="477">
        <v>0</v>
      </c>
      <c r="G349" s="477">
        <v>-42049815.32</v>
      </c>
      <c r="H349" s="477">
        <v>0</v>
      </c>
      <c r="I349" s="469">
        <v>489</v>
      </c>
      <c r="J349" s="469">
        <v>163</v>
      </c>
      <c r="K349" s="469">
        <v>326</v>
      </c>
      <c r="L349" s="469" t="s">
        <v>12347</v>
      </c>
      <c r="M349" s="469">
        <v>0</v>
      </c>
      <c r="N349" s="462" t="s">
        <v>8222</v>
      </c>
    </row>
    <row r="350" spans="1:14" x14ac:dyDescent="0.35">
      <c r="A350" s="474" t="s">
        <v>1231</v>
      </c>
      <c r="B350" s="474" t="s">
        <v>9239</v>
      </c>
      <c r="C350" s="477">
        <v>56</v>
      </c>
      <c r="D350" s="477">
        <v>0</v>
      </c>
      <c r="E350" s="477">
        <v>19</v>
      </c>
      <c r="F350" s="477">
        <v>0</v>
      </c>
      <c r="G350" s="477">
        <v>19</v>
      </c>
      <c r="H350" s="477">
        <v>81390</v>
      </c>
      <c r="I350" s="470">
        <v>11</v>
      </c>
      <c r="J350" s="470">
        <v>11</v>
      </c>
      <c r="K350" s="470">
        <v>0</v>
      </c>
      <c r="L350" s="470">
        <v>7</v>
      </c>
      <c r="M350" s="470">
        <v>1</v>
      </c>
      <c r="N350" s="463" t="s">
        <v>3500</v>
      </c>
    </row>
    <row r="351" spans="1:14" ht="26" x14ac:dyDescent="0.35">
      <c r="A351" s="474" t="s">
        <v>1670</v>
      </c>
      <c r="B351" s="474" t="s">
        <v>3976</v>
      </c>
      <c r="C351" s="477">
        <v>765671</v>
      </c>
      <c r="D351" s="477">
        <v>0</v>
      </c>
      <c r="E351" s="477">
        <v>304008</v>
      </c>
      <c r="F351" s="477">
        <v>0</v>
      </c>
      <c r="G351" s="477">
        <v>367651</v>
      </c>
      <c r="H351" s="477">
        <v>462684</v>
      </c>
      <c r="I351" s="470">
        <v>7</v>
      </c>
      <c r="J351" s="470">
        <v>1</v>
      </c>
      <c r="K351" s="470">
        <v>6</v>
      </c>
      <c r="L351" s="470">
        <v>9</v>
      </c>
      <c r="M351" s="470">
        <v>1</v>
      </c>
      <c r="N351" s="463" t="s">
        <v>3790</v>
      </c>
    </row>
    <row r="352" spans="1:14" ht="26" x14ac:dyDescent="0.35">
      <c r="A352" s="474" t="s">
        <v>3193</v>
      </c>
      <c r="B352" s="474" t="s">
        <v>3996</v>
      </c>
      <c r="C352" s="477">
        <v>1094699</v>
      </c>
      <c r="D352" s="477">
        <v>0</v>
      </c>
      <c r="E352" s="477">
        <v>98450</v>
      </c>
      <c r="F352" s="477">
        <v>0</v>
      </c>
      <c r="G352" s="477">
        <v>793500</v>
      </c>
      <c r="H352" s="477">
        <v>1157492</v>
      </c>
      <c r="I352" s="469">
        <v>5</v>
      </c>
      <c r="J352" s="469">
        <v>3</v>
      </c>
      <c r="K352" s="469">
        <v>2</v>
      </c>
      <c r="L352" s="469">
        <v>5</v>
      </c>
      <c r="M352" s="469">
        <v>0</v>
      </c>
      <c r="N352" s="462" t="s">
        <v>3790</v>
      </c>
    </row>
    <row r="353" spans="1:14" x14ac:dyDescent="0.35">
      <c r="A353" s="474" t="s">
        <v>328</v>
      </c>
      <c r="B353" s="474" t="s">
        <v>8249</v>
      </c>
      <c r="C353" s="477">
        <v>2736523</v>
      </c>
      <c r="D353" s="477">
        <v>0</v>
      </c>
      <c r="E353" s="477">
        <v>896046</v>
      </c>
      <c r="F353" s="477">
        <v>0</v>
      </c>
      <c r="G353" s="477">
        <v>2619547</v>
      </c>
      <c r="H353" s="477">
        <v>0</v>
      </c>
      <c r="I353" s="469">
        <v>6</v>
      </c>
      <c r="J353" s="469">
        <v>1</v>
      </c>
      <c r="K353" s="469">
        <v>5</v>
      </c>
      <c r="L353" s="469">
        <v>7</v>
      </c>
      <c r="M353" s="469">
        <v>1</v>
      </c>
      <c r="N353" s="462" t="s">
        <v>3790</v>
      </c>
    </row>
    <row r="354" spans="1:14" ht="26" x14ac:dyDescent="0.35">
      <c r="A354" s="474" t="s">
        <v>2981</v>
      </c>
      <c r="B354" s="474" t="s">
        <v>3922</v>
      </c>
      <c r="C354" s="477">
        <v>467774343.56</v>
      </c>
      <c r="D354" s="477">
        <v>0</v>
      </c>
      <c r="E354" s="477">
        <v>0</v>
      </c>
      <c r="F354" s="477">
        <v>0</v>
      </c>
      <c r="G354" s="477">
        <v>0</v>
      </c>
      <c r="H354" s="477">
        <v>0</v>
      </c>
      <c r="I354" s="469">
        <v>5</v>
      </c>
      <c r="J354" s="469">
        <v>3</v>
      </c>
      <c r="K354" s="469">
        <v>2</v>
      </c>
      <c r="L354" s="469">
        <v>0</v>
      </c>
      <c r="M354" s="469">
        <v>0</v>
      </c>
      <c r="N354" s="462" t="s">
        <v>4568</v>
      </c>
    </row>
    <row r="355" spans="1:14" x14ac:dyDescent="0.35">
      <c r="A355" s="474" t="s">
        <v>3069</v>
      </c>
      <c r="B355" s="474" t="s">
        <v>4018</v>
      </c>
      <c r="C355" s="477">
        <v>3746952</v>
      </c>
      <c r="D355" s="477">
        <v>0</v>
      </c>
      <c r="E355" s="477">
        <v>0</v>
      </c>
      <c r="F355" s="477">
        <v>0</v>
      </c>
      <c r="G355" s="477">
        <v>-230895383</v>
      </c>
      <c r="H355" s="477">
        <v>183384060</v>
      </c>
      <c r="I355" s="469">
        <v>1943</v>
      </c>
      <c r="J355" s="469">
        <v>648</v>
      </c>
      <c r="K355" s="469">
        <v>1295</v>
      </c>
      <c r="L355" s="469">
        <v>0</v>
      </c>
      <c r="M355" s="469">
        <v>1</v>
      </c>
      <c r="N355" s="462" t="s">
        <v>8222</v>
      </c>
    </row>
    <row r="356" spans="1:14" ht="26" x14ac:dyDescent="0.35">
      <c r="A356" s="474" t="s">
        <v>3166</v>
      </c>
      <c r="B356" s="474" t="s">
        <v>4032</v>
      </c>
      <c r="C356" s="477">
        <v>2165428</v>
      </c>
      <c r="D356" s="477">
        <v>0</v>
      </c>
      <c r="E356" s="477">
        <v>9634837</v>
      </c>
      <c r="F356" s="477">
        <v>0</v>
      </c>
      <c r="G356" s="477">
        <v>2326530</v>
      </c>
      <c r="H356" s="477">
        <v>8896339</v>
      </c>
      <c r="I356" s="470">
        <v>4</v>
      </c>
      <c r="J356" s="470">
        <v>3</v>
      </c>
      <c r="K356" s="470">
        <v>1</v>
      </c>
      <c r="L356" s="470">
        <v>25</v>
      </c>
      <c r="M356" s="470">
        <v>4</v>
      </c>
      <c r="N356" s="463" t="s">
        <v>3790</v>
      </c>
    </row>
    <row r="357" spans="1:14" x14ac:dyDescent="0.35">
      <c r="A357" s="475" t="s">
        <v>3099</v>
      </c>
      <c r="B357" s="475" t="s">
        <v>13970</v>
      </c>
      <c r="C357" s="478">
        <v>29751000</v>
      </c>
      <c r="D357" s="478">
        <v>0</v>
      </c>
      <c r="E357" s="478">
        <v>33389000</v>
      </c>
      <c r="F357" s="478">
        <v>0</v>
      </c>
      <c r="G357" s="478">
        <v>3000</v>
      </c>
      <c r="H357" s="478">
        <v>1041291</v>
      </c>
      <c r="I357" s="488" t="s">
        <v>13973</v>
      </c>
      <c r="J357" s="488">
        <v>26</v>
      </c>
      <c r="K357" s="488">
        <v>11</v>
      </c>
      <c r="L357" s="488">
        <v>0</v>
      </c>
      <c r="M357" s="488">
        <v>0</v>
      </c>
      <c r="N357" s="486" t="s">
        <v>8222</v>
      </c>
    </row>
    <row r="358" spans="1:14" ht="26" x14ac:dyDescent="0.35">
      <c r="A358" s="474" t="s">
        <v>9093</v>
      </c>
      <c r="B358" s="474" t="s">
        <v>3901</v>
      </c>
      <c r="C358" s="477">
        <v>13570518.23</v>
      </c>
      <c r="D358" s="477">
        <v>0</v>
      </c>
      <c r="E358" s="477">
        <v>0</v>
      </c>
      <c r="F358" s="477">
        <v>0</v>
      </c>
      <c r="G358" s="477">
        <v>13903512</v>
      </c>
      <c r="H358" s="477">
        <v>26479135</v>
      </c>
      <c r="I358" s="470">
        <v>250</v>
      </c>
      <c r="J358" s="470">
        <v>30</v>
      </c>
      <c r="K358" s="470">
        <v>220</v>
      </c>
      <c r="L358" s="470">
        <v>20</v>
      </c>
      <c r="M358" s="470">
        <v>0</v>
      </c>
      <c r="N358" s="463" t="s">
        <v>8201</v>
      </c>
    </row>
    <row r="359" spans="1:14" ht="26" x14ac:dyDescent="0.35">
      <c r="A359" s="474" t="s">
        <v>3083</v>
      </c>
      <c r="B359" s="474" t="s">
        <v>1219</v>
      </c>
      <c r="C359" s="477">
        <v>1385452</v>
      </c>
      <c r="D359" s="477">
        <v>0</v>
      </c>
      <c r="E359" s="477">
        <v>381986</v>
      </c>
      <c r="F359" s="477">
        <v>0</v>
      </c>
      <c r="G359" s="477">
        <v>1253352</v>
      </c>
      <c r="H359" s="477">
        <v>814051</v>
      </c>
      <c r="I359" s="469">
        <v>10</v>
      </c>
      <c r="J359" s="469">
        <v>7</v>
      </c>
      <c r="K359" s="469">
        <v>3</v>
      </c>
      <c r="L359" s="469">
        <v>14</v>
      </c>
      <c r="M359" s="469">
        <v>0</v>
      </c>
      <c r="N359" s="462" t="s">
        <v>3790</v>
      </c>
    </row>
    <row r="360" spans="1:14" ht="26" x14ac:dyDescent="0.35">
      <c r="A360" s="474" t="s">
        <v>8157</v>
      </c>
      <c r="B360" s="474" t="s">
        <v>3345</v>
      </c>
      <c r="C360" s="477">
        <v>165300</v>
      </c>
      <c r="D360" s="477">
        <v>0</v>
      </c>
      <c r="E360" s="477">
        <v>72192.25</v>
      </c>
      <c r="F360" s="477">
        <v>0</v>
      </c>
      <c r="G360" s="477">
        <v>-110526.87</v>
      </c>
      <c r="H360" s="477">
        <v>-70756.87</v>
      </c>
      <c r="I360" s="469">
        <v>7</v>
      </c>
      <c r="J360" s="469">
        <v>2</v>
      </c>
      <c r="K360" s="469">
        <v>5</v>
      </c>
      <c r="L360" s="469">
        <v>0</v>
      </c>
      <c r="M360" s="469">
        <v>1</v>
      </c>
      <c r="N360" s="462" t="s">
        <v>3790</v>
      </c>
    </row>
    <row r="361" spans="1:14" ht="26" x14ac:dyDescent="0.35">
      <c r="A361" s="474" t="s">
        <v>3135</v>
      </c>
      <c r="B361" s="474" t="s">
        <v>8305</v>
      </c>
      <c r="C361" s="477">
        <v>0</v>
      </c>
      <c r="D361" s="477">
        <v>0</v>
      </c>
      <c r="E361" s="477">
        <v>0</v>
      </c>
      <c r="F361" s="477">
        <v>0</v>
      </c>
      <c r="G361" s="477">
        <v>0</v>
      </c>
      <c r="H361" s="477">
        <v>0</v>
      </c>
      <c r="I361" s="469">
        <v>500</v>
      </c>
      <c r="J361" s="469">
        <v>150</v>
      </c>
      <c r="K361" s="469">
        <v>350</v>
      </c>
      <c r="L361" s="469">
        <v>12</v>
      </c>
      <c r="M361" s="469">
        <v>16</v>
      </c>
      <c r="N361" s="462" t="s">
        <v>3790</v>
      </c>
    </row>
    <row r="362" spans="1:14" x14ac:dyDescent="0.35">
      <c r="A362" s="474" t="s">
        <v>3761</v>
      </c>
      <c r="B362" s="474" t="s">
        <v>8909</v>
      </c>
      <c r="C362" s="477">
        <v>3722375</v>
      </c>
      <c r="D362" s="477">
        <v>0</v>
      </c>
      <c r="E362" s="477">
        <v>1907352</v>
      </c>
      <c r="F362" s="477">
        <v>0</v>
      </c>
      <c r="G362" s="477">
        <v>2256793</v>
      </c>
      <c r="H362" s="477">
        <v>6987714</v>
      </c>
      <c r="I362" s="469">
        <v>33</v>
      </c>
      <c r="J362" s="469">
        <v>0</v>
      </c>
      <c r="K362" s="469">
        <v>33</v>
      </c>
      <c r="L362" s="469">
        <v>33</v>
      </c>
      <c r="M362" s="469">
        <v>1</v>
      </c>
      <c r="N362" s="462" t="s">
        <v>3790</v>
      </c>
    </row>
    <row r="363" spans="1:14" ht="26" x14ac:dyDescent="0.35">
      <c r="A363" s="474" t="s">
        <v>3138</v>
      </c>
      <c r="B363" s="474" t="s">
        <v>8535</v>
      </c>
      <c r="C363" s="477">
        <v>4290463</v>
      </c>
      <c r="D363" s="477">
        <v>0</v>
      </c>
      <c r="E363" s="477">
        <v>942636</v>
      </c>
      <c r="F363" s="477">
        <v>0</v>
      </c>
      <c r="G363" s="477">
        <v>-6586246</v>
      </c>
      <c r="H363" s="477">
        <v>69607348</v>
      </c>
      <c r="I363" s="469">
        <v>488</v>
      </c>
      <c r="J363" s="469">
        <v>98</v>
      </c>
      <c r="K363" s="469">
        <v>390</v>
      </c>
      <c r="L363" s="469">
        <v>220</v>
      </c>
      <c r="M363" s="469">
        <v>9</v>
      </c>
      <c r="N363" s="462" t="s">
        <v>3790</v>
      </c>
    </row>
    <row r="364" spans="1:14" ht="26" x14ac:dyDescent="0.35">
      <c r="A364" s="474" t="s">
        <v>2267</v>
      </c>
      <c r="B364" s="474" t="s">
        <v>12397</v>
      </c>
      <c r="C364" s="477">
        <v>19824628.449999999</v>
      </c>
      <c r="D364" s="477">
        <v>0</v>
      </c>
      <c r="E364" s="477">
        <v>16954450</v>
      </c>
      <c r="F364" s="477">
        <v>0</v>
      </c>
      <c r="G364" s="477">
        <v>16954450</v>
      </c>
      <c r="H364" s="477">
        <v>15095132</v>
      </c>
      <c r="I364" s="469">
        <v>13</v>
      </c>
      <c r="J364" s="469">
        <v>1</v>
      </c>
      <c r="K364" s="469">
        <v>12</v>
      </c>
      <c r="L364" s="469">
        <v>600</v>
      </c>
      <c r="M364" s="469">
        <v>8</v>
      </c>
      <c r="N364" s="462" t="s">
        <v>8222</v>
      </c>
    </row>
    <row r="365" spans="1:14" x14ac:dyDescent="0.35">
      <c r="A365" s="474" t="s">
        <v>715</v>
      </c>
      <c r="B365" s="474" t="s">
        <v>8559</v>
      </c>
      <c r="C365" s="477">
        <v>25783437</v>
      </c>
      <c r="D365" s="477">
        <v>0</v>
      </c>
      <c r="E365" s="477">
        <v>4207727</v>
      </c>
      <c r="F365" s="477">
        <v>0</v>
      </c>
      <c r="G365" s="477">
        <v>62767608</v>
      </c>
      <c r="H365" s="477">
        <v>1647835839</v>
      </c>
      <c r="I365" s="469">
        <v>10705</v>
      </c>
      <c r="J365" s="469">
        <v>2770</v>
      </c>
      <c r="K365" s="469">
        <v>7935</v>
      </c>
      <c r="L365" s="469">
        <v>649</v>
      </c>
      <c r="M365" s="469">
        <v>27</v>
      </c>
      <c r="N365" s="462" t="s">
        <v>8222</v>
      </c>
    </row>
    <row r="366" spans="1:14" ht="26" x14ac:dyDescent="0.35">
      <c r="A366" s="474" t="s">
        <v>2035</v>
      </c>
      <c r="B366" s="474" t="s">
        <v>2033</v>
      </c>
      <c r="C366" s="477">
        <v>396473</v>
      </c>
      <c r="D366" s="477">
        <v>0</v>
      </c>
      <c r="E366" s="477">
        <v>14474</v>
      </c>
      <c r="F366" s="477">
        <v>0</v>
      </c>
      <c r="G366" s="477">
        <v>1441678</v>
      </c>
      <c r="H366" s="477">
        <v>1890002</v>
      </c>
      <c r="I366" s="469">
        <v>3</v>
      </c>
      <c r="J366" s="469">
        <v>2</v>
      </c>
      <c r="K366" s="469">
        <v>1</v>
      </c>
      <c r="L366" s="469">
        <v>3</v>
      </c>
      <c r="M366" s="469">
        <v>1</v>
      </c>
      <c r="N366" s="462" t="s">
        <v>3790</v>
      </c>
    </row>
    <row r="367" spans="1:14" x14ac:dyDescent="0.35">
      <c r="A367" s="474" t="s">
        <v>3186</v>
      </c>
      <c r="B367" s="474" t="s">
        <v>4053</v>
      </c>
      <c r="C367" s="477">
        <v>14569611</v>
      </c>
      <c r="D367" s="477">
        <v>0</v>
      </c>
      <c r="E367" s="477">
        <v>13377723</v>
      </c>
      <c r="F367" s="477">
        <v>0</v>
      </c>
      <c r="G367" s="477">
        <v>-30769770</v>
      </c>
      <c r="H367" s="477">
        <v>53714196</v>
      </c>
      <c r="I367" s="469">
        <v>97</v>
      </c>
      <c r="J367" s="469">
        <v>54</v>
      </c>
      <c r="K367" s="469">
        <v>43</v>
      </c>
      <c r="L367" s="469">
        <v>73</v>
      </c>
      <c r="M367" s="469">
        <v>0</v>
      </c>
      <c r="N367" s="462" t="s">
        <v>8201</v>
      </c>
    </row>
    <row r="368" spans="1:14" ht="26" x14ac:dyDescent="0.35">
      <c r="A368" s="474" t="s">
        <v>8158</v>
      </c>
      <c r="B368" s="474" t="s">
        <v>3321</v>
      </c>
      <c r="C368" s="477">
        <v>1118529</v>
      </c>
      <c r="D368" s="477">
        <v>0</v>
      </c>
      <c r="E368" s="477">
        <v>283500</v>
      </c>
      <c r="F368" s="477">
        <v>0</v>
      </c>
      <c r="G368" s="477">
        <v>-1272471.47</v>
      </c>
      <c r="H368" s="477">
        <v>0</v>
      </c>
      <c r="I368" s="469">
        <v>7</v>
      </c>
      <c r="J368" s="469">
        <v>3</v>
      </c>
      <c r="K368" s="469">
        <v>4</v>
      </c>
      <c r="L368" s="469">
        <v>7</v>
      </c>
      <c r="M368" s="469">
        <v>0</v>
      </c>
      <c r="N368" s="462" t="s">
        <v>3790</v>
      </c>
    </row>
    <row r="369" spans="1:14" x14ac:dyDescent="0.35">
      <c r="A369" s="474" t="s">
        <v>783</v>
      </c>
      <c r="B369" s="474" t="s">
        <v>781</v>
      </c>
      <c r="C369" s="477">
        <v>3702341</v>
      </c>
      <c r="D369" s="477">
        <v>0</v>
      </c>
      <c r="E369" s="477">
        <v>2312321</v>
      </c>
      <c r="F369" s="477">
        <v>0</v>
      </c>
      <c r="G369" s="477">
        <v>-3851480</v>
      </c>
      <c r="H369" s="477">
        <v>3677677</v>
      </c>
      <c r="I369" s="470">
        <v>174</v>
      </c>
      <c r="J369" s="470">
        <v>96</v>
      </c>
      <c r="K369" s="470">
        <v>78</v>
      </c>
      <c r="L369" s="470">
        <v>35</v>
      </c>
      <c r="M369" s="470">
        <v>1</v>
      </c>
      <c r="N369" s="463" t="s">
        <v>3790</v>
      </c>
    </row>
    <row r="370" spans="1:14" x14ac:dyDescent="0.35">
      <c r="A370" s="474" t="s">
        <v>13493</v>
      </c>
      <c r="B370" s="474" t="s">
        <v>15743</v>
      </c>
      <c r="C370" s="477">
        <v>14944450</v>
      </c>
      <c r="D370" s="477">
        <v>0</v>
      </c>
      <c r="E370" s="477">
        <v>13853052</v>
      </c>
      <c r="F370" s="477">
        <v>0</v>
      </c>
      <c r="G370" s="477">
        <v>-16268684</v>
      </c>
      <c r="H370" s="477">
        <v>0</v>
      </c>
      <c r="I370" s="469">
        <v>4</v>
      </c>
      <c r="J370" s="469">
        <v>3</v>
      </c>
      <c r="K370" s="469">
        <v>1</v>
      </c>
      <c r="L370" s="469">
        <v>4</v>
      </c>
      <c r="M370" s="469">
        <v>0</v>
      </c>
      <c r="N370" s="462" t="s">
        <v>8222</v>
      </c>
    </row>
    <row r="371" spans="1:14" ht="26" x14ac:dyDescent="0.35">
      <c r="A371" s="474" t="s">
        <v>294</v>
      </c>
      <c r="B371" s="474" t="s">
        <v>8586</v>
      </c>
      <c r="C371" s="477">
        <v>36320144</v>
      </c>
      <c r="D371" s="477">
        <v>0</v>
      </c>
      <c r="E371" s="477">
        <v>8155474</v>
      </c>
      <c r="F371" s="477">
        <v>0</v>
      </c>
      <c r="G371" s="477">
        <v>1646169</v>
      </c>
      <c r="H371" s="477">
        <v>156822823</v>
      </c>
      <c r="I371" s="469">
        <v>14</v>
      </c>
      <c r="J371" s="469">
        <v>14</v>
      </c>
      <c r="K371" s="469">
        <v>0</v>
      </c>
      <c r="L371" s="469">
        <v>12</v>
      </c>
      <c r="M371" s="469">
        <v>0</v>
      </c>
      <c r="N371" s="462" t="s">
        <v>8222</v>
      </c>
    </row>
    <row r="372" spans="1:14" x14ac:dyDescent="0.35">
      <c r="A372" s="474" t="s">
        <v>2286</v>
      </c>
      <c r="B372" s="474" t="s">
        <v>2354</v>
      </c>
      <c r="C372" s="477">
        <v>246722</v>
      </c>
      <c r="D372" s="477">
        <v>0</v>
      </c>
      <c r="E372" s="477">
        <v>246722</v>
      </c>
      <c r="F372" s="477">
        <v>0</v>
      </c>
      <c r="G372" s="477">
        <v>246722</v>
      </c>
      <c r="H372" s="477">
        <v>0</v>
      </c>
      <c r="I372" s="469">
        <v>13</v>
      </c>
      <c r="J372" s="469">
        <v>10</v>
      </c>
      <c r="K372" s="469">
        <v>3</v>
      </c>
      <c r="L372" s="469">
        <v>3</v>
      </c>
      <c r="M372" s="469">
        <v>1</v>
      </c>
      <c r="N372" s="462" t="s">
        <v>3790</v>
      </c>
    </row>
    <row r="373" spans="1:14" x14ac:dyDescent="0.35">
      <c r="A373" s="474" t="s">
        <v>3090</v>
      </c>
      <c r="B373" s="474" t="s">
        <v>3633</v>
      </c>
      <c r="C373" s="477">
        <v>21255954</v>
      </c>
      <c r="D373" s="477">
        <v>0</v>
      </c>
      <c r="E373" s="477">
        <v>246650</v>
      </c>
      <c r="F373" s="477">
        <v>0</v>
      </c>
      <c r="G373" s="477">
        <v>932333</v>
      </c>
      <c r="H373" s="477">
        <v>32975880</v>
      </c>
      <c r="I373" s="469">
        <v>95</v>
      </c>
      <c r="J373" s="469">
        <v>0</v>
      </c>
      <c r="K373" s="469">
        <v>0</v>
      </c>
      <c r="L373" s="469">
        <v>3105</v>
      </c>
      <c r="M373" s="469">
        <v>0</v>
      </c>
      <c r="N373" s="462" t="s">
        <v>8222</v>
      </c>
    </row>
    <row r="374" spans="1:14" x14ac:dyDescent="0.35">
      <c r="A374" s="474" t="s">
        <v>9889</v>
      </c>
      <c r="B374" s="474" t="s">
        <v>3648</v>
      </c>
      <c r="C374" s="477">
        <v>0</v>
      </c>
      <c r="D374" s="477">
        <v>0</v>
      </c>
      <c r="E374" s="477">
        <v>0</v>
      </c>
      <c r="F374" s="477">
        <v>0</v>
      </c>
      <c r="G374" s="477">
        <v>0</v>
      </c>
      <c r="H374" s="477"/>
      <c r="I374" s="469">
        <v>2</v>
      </c>
      <c r="J374" s="469">
        <v>1</v>
      </c>
      <c r="K374" s="469">
        <v>1</v>
      </c>
      <c r="L374" s="469">
        <v>0</v>
      </c>
      <c r="M374" s="469">
        <v>0</v>
      </c>
      <c r="N374" s="462" t="s">
        <v>3500</v>
      </c>
    </row>
    <row r="375" spans="1:14" x14ac:dyDescent="0.35">
      <c r="A375" s="474" t="s">
        <v>13413</v>
      </c>
      <c r="B375" s="474" t="s">
        <v>13411</v>
      </c>
      <c r="C375" s="477">
        <v>4111897</v>
      </c>
      <c r="D375" s="477">
        <v>0</v>
      </c>
      <c r="E375" s="477">
        <v>1500000</v>
      </c>
      <c r="F375" s="477">
        <v>0</v>
      </c>
      <c r="G375" s="477">
        <v>1899354</v>
      </c>
      <c r="H375" s="477">
        <v>165943427</v>
      </c>
      <c r="I375" s="470">
        <v>10</v>
      </c>
      <c r="J375" s="470">
        <v>10</v>
      </c>
      <c r="K375" s="470">
        <v>0</v>
      </c>
      <c r="L375" s="470">
        <v>0</v>
      </c>
      <c r="M375" s="470">
        <v>0</v>
      </c>
      <c r="N375" s="463" t="s">
        <v>8201</v>
      </c>
    </row>
    <row r="376" spans="1:14" x14ac:dyDescent="0.35">
      <c r="A376" s="474" t="s">
        <v>13472</v>
      </c>
      <c r="B376" s="474" t="s">
        <v>2194</v>
      </c>
      <c r="C376" s="477">
        <v>12086344.48</v>
      </c>
      <c r="D376" s="477">
        <v>0</v>
      </c>
      <c r="E376" s="477">
        <v>11127714.43</v>
      </c>
      <c r="F376" s="477">
        <v>0</v>
      </c>
      <c r="G376" s="477">
        <v>-118197242.77</v>
      </c>
      <c r="H376" s="477">
        <v>946119000</v>
      </c>
      <c r="I376" s="470">
        <v>30</v>
      </c>
      <c r="J376" s="470">
        <v>21</v>
      </c>
      <c r="K376" s="470">
        <v>9</v>
      </c>
      <c r="L376" s="470">
        <v>0</v>
      </c>
      <c r="M376" s="470">
        <v>1</v>
      </c>
      <c r="N376" s="463" t="s">
        <v>8201</v>
      </c>
    </row>
    <row r="377" spans="1:14" ht="26" x14ac:dyDescent="0.35">
      <c r="A377" s="474" t="s">
        <v>3757</v>
      </c>
      <c r="B377" s="474" t="s">
        <v>3785</v>
      </c>
      <c r="C377" s="477">
        <v>64200</v>
      </c>
      <c r="D377" s="477">
        <v>0</v>
      </c>
      <c r="E377" s="477">
        <v>17200</v>
      </c>
      <c r="F377" s="477">
        <v>0</v>
      </c>
      <c r="G377" s="477">
        <v>-78900</v>
      </c>
      <c r="H377" s="477">
        <v>161100</v>
      </c>
      <c r="I377" s="470">
        <v>2</v>
      </c>
      <c r="J377" s="470">
        <v>1</v>
      </c>
      <c r="K377" s="470">
        <v>1</v>
      </c>
      <c r="L377" s="470">
        <v>25</v>
      </c>
      <c r="M377" s="470">
        <v>1</v>
      </c>
      <c r="N377" s="463" t="s">
        <v>3790</v>
      </c>
    </row>
    <row r="378" spans="1:14" ht="42" x14ac:dyDescent="0.35">
      <c r="A378" s="474" t="s">
        <v>16758</v>
      </c>
      <c r="B378" s="474" t="s">
        <v>686</v>
      </c>
      <c r="C378" s="477">
        <v>13810497</v>
      </c>
      <c r="D378" s="477">
        <v>0</v>
      </c>
      <c r="E378" s="477">
        <v>3948435</v>
      </c>
      <c r="F378" s="477">
        <v>0</v>
      </c>
      <c r="G378" s="477">
        <v>-19303882</v>
      </c>
      <c r="H378" s="477">
        <v>0</v>
      </c>
      <c r="I378" s="470">
        <v>4607</v>
      </c>
      <c r="J378" s="470">
        <v>1382</v>
      </c>
      <c r="K378" s="470">
        <v>3225</v>
      </c>
      <c r="L378" s="470">
        <v>9</v>
      </c>
      <c r="M378" s="470" t="s">
        <v>13468</v>
      </c>
      <c r="N378" s="463" t="s">
        <v>8222</v>
      </c>
    </row>
    <row r="379" spans="1:14" x14ac:dyDescent="0.35">
      <c r="A379" s="474" t="s">
        <v>92</v>
      </c>
      <c r="B379" s="474" t="s">
        <v>13887</v>
      </c>
      <c r="C379" s="477">
        <v>11750000</v>
      </c>
      <c r="D379" s="477">
        <v>0</v>
      </c>
      <c r="E379" s="477">
        <v>9341000</v>
      </c>
      <c r="F379" s="477">
        <v>0</v>
      </c>
      <c r="G379" s="477">
        <v>-13235000</v>
      </c>
      <c r="H379" s="477">
        <v>6204401</v>
      </c>
      <c r="I379" s="470">
        <v>4</v>
      </c>
      <c r="J379" s="470">
        <v>0</v>
      </c>
      <c r="K379" s="470">
        <v>4</v>
      </c>
      <c r="L379" s="470">
        <v>20</v>
      </c>
      <c r="M379" s="470">
        <v>0</v>
      </c>
      <c r="N379" s="463" t="s">
        <v>8201</v>
      </c>
    </row>
    <row r="380" spans="1:14" x14ac:dyDescent="0.35">
      <c r="A380" s="474" t="s">
        <v>14551</v>
      </c>
      <c r="B380" s="474" t="s">
        <v>9434</v>
      </c>
      <c r="C380" s="477">
        <v>322372</v>
      </c>
      <c r="D380" s="477">
        <v>0</v>
      </c>
      <c r="E380" s="477">
        <v>251902</v>
      </c>
      <c r="F380" s="477">
        <v>0</v>
      </c>
      <c r="G380" s="477">
        <v>267896</v>
      </c>
      <c r="H380" s="477">
        <v>0</v>
      </c>
      <c r="I380" s="469">
        <v>17</v>
      </c>
      <c r="J380" s="469">
        <v>8</v>
      </c>
      <c r="K380" s="469">
        <v>9</v>
      </c>
      <c r="L380" s="469">
        <v>6</v>
      </c>
      <c r="M380" s="469">
        <v>1</v>
      </c>
      <c r="N380" s="462" t="s">
        <v>3790</v>
      </c>
    </row>
    <row r="381" spans="1:14" x14ac:dyDescent="0.35">
      <c r="A381" s="474" t="s">
        <v>1638</v>
      </c>
      <c r="B381" s="474" t="s">
        <v>3840</v>
      </c>
      <c r="C381" s="477">
        <v>8104313</v>
      </c>
      <c r="D381" s="477">
        <v>0</v>
      </c>
      <c r="E381" s="477">
        <v>11757256</v>
      </c>
      <c r="F381" s="477">
        <v>0</v>
      </c>
      <c r="G381" s="477">
        <v>-16719123</v>
      </c>
      <c r="H381" s="477">
        <v>16345199</v>
      </c>
      <c r="I381" s="470">
        <v>7</v>
      </c>
      <c r="J381" s="470">
        <v>6</v>
      </c>
      <c r="K381" s="470">
        <v>1</v>
      </c>
      <c r="L381" s="470">
        <v>40</v>
      </c>
      <c r="M381" s="470">
        <v>1</v>
      </c>
      <c r="N381" s="463" t="s">
        <v>8201</v>
      </c>
    </row>
    <row r="382" spans="1:14" x14ac:dyDescent="0.35">
      <c r="A382" s="474" t="s">
        <v>3270</v>
      </c>
      <c r="B382" s="474" t="s">
        <v>8390</v>
      </c>
      <c r="C382" s="477">
        <v>6255641</v>
      </c>
      <c r="D382" s="477">
        <v>0</v>
      </c>
      <c r="E382" s="477">
        <v>6310838</v>
      </c>
      <c r="F382" s="477">
        <v>0</v>
      </c>
      <c r="G382" s="477">
        <v>6116541</v>
      </c>
      <c r="H382" s="477">
        <v>-55013</v>
      </c>
      <c r="I382" s="469">
        <v>5</v>
      </c>
      <c r="J382" s="469">
        <v>2</v>
      </c>
      <c r="K382" s="469">
        <v>3</v>
      </c>
      <c r="L382" s="469">
        <v>10</v>
      </c>
      <c r="M382" s="469">
        <v>0</v>
      </c>
      <c r="N382" s="462" t="s">
        <v>8201</v>
      </c>
    </row>
    <row r="383" spans="1:14" ht="26" x14ac:dyDescent="0.35">
      <c r="A383" s="474" t="s">
        <v>3204</v>
      </c>
      <c r="B383" s="474" t="s">
        <v>8205</v>
      </c>
      <c r="C383" s="477">
        <v>0</v>
      </c>
      <c r="D383" s="477">
        <v>0</v>
      </c>
      <c r="E383" s="477">
        <v>1724720</v>
      </c>
      <c r="F383" s="477">
        <v>0</v>
      </c>
      <c r="G383" s="477">
        <v>1887622</v>
      </c>
      <c r="H383" s="477">
        <v>69679386</v>
      </c>
      <c r="I383" s="470">
        <v>5</v>
      </c>
      <c r="J383" s="470">
        <v>1</v>
      </c>
      <c r="K383" s="470">
        <v>4</v>
      </c>
      <c r="L383" s="470">
        <v>7</v>
      </c>
      <c r="M383" s="470">
        <v>0</v>
      </c>
      <c r="N383" s="463" t="s">
        <v>3790</v>
      </c>
    </row>
    <row r="384" spans="1:14" x14ac:dyDescent="0.35">
      <c r="A384" s="474" t="s">
        <v>9310</v>
      </c>
      <c r="B384" s="474" t="s">
        <v>8224</v>
      </c>
      <c r="C384" s="477">
        <v>16760285</v>
      </c>
      <c r="D384" s="477">
        <v>0</v>
      </c>
      <c r="E384" s="477">
        <v>1988709</v>
      </c>
      <c r="F384" s="477">
        <v>0</v>
      </c>
      <c r="G384" s="477">
        <v>20147733</v>
      </c>
      <c r="H384" s="477"/>
      <c r="I384" s="469">
        <v>966</v>
      </c>
      <c r="J384" s="469">
        <v>221</v>
      </c>
      <c r="K384" s="469">
        <v>743</v>
      </c>
      <c r="L384" s="469">
        <v>330</v>
      </c>
      <c r="M384" s="469">
        <v>10</v>
      </c>
      <c r="N384" s="462" t="s">
        <v>8222</v>
      </c>
    </row>
    <row r="385" spans="1:14" ht="26" x14ac:dyDescent="0.35">
      <c r="A385" s="474" t="s">
        <v>8163</v>
      </c>
      <c r="B385" s="474" t="s">
        <v>12966</v>
      </c>
      <c r="C385" s="477">
        <v>920479</v>
      </c>
      <c r="D385" s="477">
        <v>0</v>
      </c>
      <c r="E385" s="477">
        <v>648512</v>
      </c>
      <c r="F385" s="477">
        <v>0</v>
      </c>
      <c r="G385" s="477">
        <v>742823</v>
      </c>
      <c r="H385" s="477">
        <v>180534</v>
      </c>
      <c r="I385" s="470">
        <v>8</v>
      </c>
      <c r="J385" s="470">
        <v>2</v>
      </c>
      <c r="K385" s="470">
        <v>6</v>
      </c>
      <c r="L385" s="470">
        <v>3</v>
      </c>
      <c r="M385" s="470">
        <v>1</v>
      </c>
      <c r="N385" s="463" t="s">
        <v>3790</v>
      </c>
    </row>
    <row r="386" spans="1:14" ht="26" x14ac:dyDescent="0.35">
      <c r="A386" s="474" t="s">
        <v>2958</v>
      </c>
      <c r="B386" s="474" t="s">
        <v>3799</v>
      </c>
      <c r="C386" s="477">
        <v>51500</v>
      </c>
      <c r="D386" s="477">
        <v>0</v>
      </c>
      <c r="E386" s="477">
        <v>0</v>
      </c>
      <c r="F386" s="477">
        <v>0</v>
      </c>
      <c r="G386" s="477">
        <v>0</v>
      </c>
      <c r="H386" s="477">
        <v>84500</v>
      </c>
      <c r="I386" s="469">
        <v>2</v>
      </c>
      <c r="J386" s="469">
        <v>1</v>
      </c>
      <c r="K386" s="469">
        <v>1</v>
      </c>
      <c r="L386" s="469">
        <v>2</v>
      </c>
      <c r="M386" s="469">
        <v>0</v>
      </c>
      <c r="N386" s="462" t="s">
        <v>3790</v>
      </c>
    </row>
    <row r="387" spans="1:14" x14ac:dyDescent="0.35">
      <c r="A387" s="474" t="s">
        <v>2976</v>
      </c>
      <c r="B387" s="474" t="s">
        <v>3618</v>
      </c>
      <c r="C387" s="477">
        <v>354170</v>
      </c>
      <c r="D387" s="477">
        <v>0</v>
      </c>
      <c r="E387" s="477">
        <v>0</v>
      </c>
      <c r="F387" s="477">
        <v>0</v>
      </c>
      <c r="G387" s="477">
        <v>-355078</v>
      </c>
      <c r="H387" s="477">
        <v>0</v>
      </c>
      <c r="I387" s="469">
        <v>35</v>
      </c>
      <c r="J387" s="469">
        <v>10</v>
      </c>
      <c r="K387" s="469">
        <v>25</v>
      </c>
      <c r="L387" s="469">
        <v>5</v>
      </c>
      <c r="M387" s="469">
        <v>1</v>
      </c>
      <c r="N387" s="462" t="s">
        <v>3790</v>
      </c>
    </row>
    <row r="388" spans="1:14" ht="26" x14ac:dyDescent="0.35">
      <c r="A388" s="474" t="s">
        <v>3025</v>
      </c>
      <c r="B388" s="474" t="s">
        <v>4055</v>
      </c>
      <c r="C388" s="477">
        <v>1598881</v>
      </c>
      <c r="D388" s="477">
        <v>0</v>
      </c>
      <c r="E388" s="477">
        <v>780000</v>
      </c>
      <c r="F388" s="477">
        <v>0</v>
      </c>
      <c r="G388" s="477">
        <v>1528209</v>
      </c>
      <c r="H388" s="477">
        <v>112672</v>
      </c>
      <c r="I388" s="470">
        <v>4</v>
      </c>
      <c r="J388" s="470">
        <v>0</v>
      </c>
      <c r="K388" s="470">
        <v>4</v>
      </c>
      <c r="L388" s="470">
        <v>12</v>
      </c>
      <c r="M388" s="470">
        <v>1</v>
      </c>
      <c r="N388" s="463" t="s">
        <v>3790</v>
      </c>
    </row>
    <row r="389" spans="1:14" x14ac:dyDescent="0.35">
      <c r="A389" s="474" t="s">
        <v>996</v>
      </c>
      <c r="B389" s="474" t="s">
        <v>10020</v>
      </c>
      <c r="C389" s="477">
        <v>68652</v>
      </c>
      <c r="D389" s="477">
        <v>0</v>
      </c>
      <c r="E389" s="477">
        <v>48652</v>
      </c>
      <c r="F389" s="477">
        <v>0</v>
      </c>
      <c r="G389" s="477">
        <v>68652</v>
      </c>
      <c r="H389" s="477"/>
      <c r="I389" s="469">
        <v>2</v>
      </c>
      <c r="J389" s="469">
        <v>1</v>
      </c>
      <c r="K389" s="469">
        <v>1</v>
      </c>
      <c r="L389" s="469">
        <v>5</v>
      </c>
      <c r="M389" s="469">
        <v>0</v>
      </c>
      <c r="N389" s="462" t="s">
        <v>3790</v>
      </c>
    </row>
    <row r="390" spans="1:14" x14ac:dyDescent="0.35">
      <c r="A390" s="474" t="s">
        <v>2996</v>
      </c>
      <c r="B390" s="474" t="s">
        <v>2360</v>
      </c>
      <c r="C390" s="477">
        <v>100000</v>
      </c>
      <c r="D390" s="477">
        <v>0</v>
      </c>
      <c r="E390" s="477">
        <v>-193983.88</v>
      </c>
      <c r="F390" s="477">
        <v>0</v>
      </c>
      <c r="G390" s="477">
        <v>-1384443.3</v>
      </c>
      <c r="H390" s="477">
        <v>538633.38</v>
      </c>
      <c r="I390" s="469">
        <v>4</v>
      </c>
      <c r="J390" s="469">
        <v>3</v>
      </c>
      <c r="K390" s="469">
        <v>1</v>
      </c>
      <c r="L390" s="469">
        <v>0</v>
      </c>
      <c r="M390" s="469">
        <v>0</v>
      </c>
      <c r="N390" s="462" t="s">
        <v>3790</v>
      </c>
    </row>
    <row r="391" spans="1:14" x14ac:dyDescent="0.35">
      <c r="A391" s="474" t="s">
        <v>13440</v>
      </c>
      <c r="B391" s="474" t="s">
        <v>1799</v>
      </c>
      <c r="C391" s="477">
        <v>11150051</v>
      </c>
      <c r="D391" s="477">
        <v>0</v>
      </c>
      <c r="E391" s="477">
        <v>10931140</v>
      </c>
      <c r="F391" s="477">
        <v>0</v>
      </c>
      <c r="G391" s="477">
        <v>10969343</v>
      </c>
      <c r="H391" s="477">
        <v>95632983</v>
      </c>
      <c r="I391" s="470">
        <v>7</v>
      </c>
      <c r="J391" s="470">
        <v>6</v>
      </c>
      <c r="K391" s="470">
        <v>1</v>
      </c>
      <c r="L391" s="470">
        <v>7</v>
      </c>
      <c r="M391" s="470">
        <v>0</v>
      </c>
      <c r="N391" s="463" t="s">
        <v>8201</v>
      </c>
    </row>
    <row r="392" spans="1:14" x14ac:dyDescent="0.35">
      <c r="A392" s="474" t="s">
        <v>3110</v>
      </c>
      <c r="B392" s="474" t="s">
        <v>3580</v>
      </c>
      <c r="C392" s="477">
        <v>7992692</v>
      </c>
      <c r="D392" s="477">
        <v>0</v>
      </c>
      <c r="E392" s="477">
        <v>3847000</v>
      </c>
      <c r="F392" s="477">
        <v>0</v>
      </c>
      <c r="G392" s="477">
        <v>-38285998</v>
      </c>
      <c r="H392" s="477">
        <v>334236893</v>
      </c>
      <c r="I392" s="470">
        <v>5</v>
      </c>
      <c r="J392" s="470">
        <v>5</v>
      </c>
      <c r="K392" s="470">
        <v>0</v>
      </c>
      <c r="L392" s="470">
        <v>0</v>
      </c>
      <c r="M392" s="470">
        <v>1</v>
      </c>
      <c r="N392" s="463" t="s">
        <v>8201</v>
      </c>
    </row>
    <row r="393" spans="1:14" ht="26" x14ac:dyDescent="0.35">
      <c r="A393" s="474" t="s">
        <v>3063</v>
      </c>
      <c r="B393" s="474" t="s">
        <v>9084</v>
      </c>
      <c r="C393" s="477">
        <v>24200371</v>
      </c>
      <c r="D393" s="477">
        <v>0</v>
      </c>
      <c r="E393" s="477">
        <v>830437</v>
      </c>
      <c r="F393" s="477">
        <v>0</v>
      </c>
      <c r="G393" s="477">
        <v>28626865</v>
      </c>
      <c r="H393" s="477"/>
      <c r="I393" s="469"/>
      <c r="J393" s="469"/>
      <c r="K393" s="469"/>
      <c r="L393" s="469"/>
      <c r="M393" s="469"/>
      <c r="N393" s="462"/>
    </row>
    <row r="394" spans="1:14" ht="26" x14ac:dyDescent="0.35">
      <c r="A394" s="474" t="s">
        <v>3157</v>
      </c>
      <c r="B394" s="474" t="s">
        <v>795</v>
      </c>
      <c r="C394" s="477">
        <v>0</v>
      </c>
      <c r="D394" s="477">
        <v>0</v>
      </c>
      <c r="E394" s="477">
        <v>0</v>
      </c>
      <c r="F394" s="477">
        <v>0</v>
      </c>
      <c r="G394" s="477">
        <v>-9565063</v>
      </c>
      <c r="H394" s="477">
        <v>22528508.399999999</v>
      </c>
      <c r="I394" s="470">
        <v>8</v>
      </c>
      <c r="J394" s="470">
        <v>7</v>
      </c>
      <c r="K394" s="470">
        <v>1</v>
      </c>
      <c r="L394" s="470">
        <v>25</v>
      </c>
      <c r="M394" s="470">
        <v>0</v>
      </c>
      <c r="N394" s="463" t="s">
        <v>8201</v>
      </c>
    </row>
    <row r="395" spans="1:14" ht="26" x14ac:dyDescent="0.35">
      <c r="A395" s="474" t="s">
        <v>12152</v>
      </c>
      <c r="B395" s="474" t="s">
        <v>4001</v>
      </c>
      <c r="C395" s="477">
        <v>75000</v>
      </c>
      <c r="D395" s="477">
        <v>0</v>
      </c>
      <c r="E395" s="477">
        <v>44400</v>
      </c>
      <c r="F395" s="477">
        <v>0</v>
      </c>
      <c r="G395" s="477">
        <v>44400</v>
      </c>
      <c r="H395" s="477">
        <v>45118</v>
      </c>
      <c r="I395" s="469">
        <v>45</v>
      </c>
      <c r="J395" s="469">
        <v>25</v>
      </c>
      <c r="K395" s="469">
        <v>20</v>
      </c>
      <c r="L395" s="469">
        <v>5</v>
      </c>
      <c r="M395" s="469">
        <v>1</v>
      </c>
      <c r="N395" s="462" t="s">
        <v>3790</v>
      </c>
    </row>
    <row r="396" spans="1:14" ht="26" x14ac:dyDescent="0.35">
      <c r="A396" s="474" t="s">
        <v>3176</v>
      </c>
      <c r="B396" s="474" t="s">
        <v>4066</v>
      </c>
      <c r="C396" s="477">
        <v>27702449</v>
      </c>
      <c r="D396" s="477">
        <v>0</v>
      </c>
      <c r="E396" s="477">
        <v>3834342</v>
      </c>
      <c r="F396" s="477">
        <v>0</v>
      </c>
      <c r="G396" s="477">
        <v>27404673</v>
      </c>
      <c r="H396" s="477">
        <v>57431953</v>
      </c>
      <c r="I396" s="470">
        <v>243</v>
      </c>
      <c r="J396" s="470">
        <v>57</v>
      </c>
      <c r="K396" s="470">
        <v>86</v>
      </c>
      <c r="L396" s="470">
        <v>10</v>
      </c>
      <c r="M396" s="470">
        <v>1</v>
      </c>
      <c r="N396" s="463" t="s">
        <v>8222</v>
      </c>
    </row>
    <row r="397" spans="1:14" ht="26" x14ac:dyDescent="0.35">
      <c r="A397" s="474" t="s">
        <v>3200</v>
      </c>
      <c r="B397" s="474" t="s">
        <v>3968</v>
      </c>
      <c r="C397" s="477">
        <v>259354514</v>
      </c>
      <c r="D397" s="477">
        <v>0</v>
      </c>
      <c r="E397" s="477">
        <v>233296569</v>
      </c>
      <c r="F397" s="477">
        <v>0</v>
      </c>
      <c r="G397" s="477">
        <v>222531887</v>
      </c>
      <c r="H397" s="477">
        <v>20496882</v>
      </c>
      <c r="I397" s="470">
        <v>3000</v>
      </c>
      <c r="J397" s="470">
        <v>940</v>
      </c>
      <c r="K397" s="470">
        <v>2060</v>
      </c>
      <c r="L397" s="470">
        <v>7</v>
      </c>
      <c r="M397" s="470">
        <v>23</v>
      </c>
      <c r="N397" s="463" t="s">
        <v>4568</v>
      </c>
    </row>
    <row r="398" spans="1:14" x14ac:dyDescent="0.35">
      <c r="A398" s="474" t="s">
        <v>3036</v>
      </c>
      <c r="B398" s="474" t="s">
        <v>8542</v>
      </c>
      <c r="C398" s="477">
        <v>400000</v>
      </c>
      <c r="D398" s="477">
        <v>0</v>
      </c>
      <c r="E398" s="477">
        <v>0</v>
      </c>
      <c r="F398" s="477">
        <v>0</v>
      </c>
      <c r="G398" s="477">
        <v>0</v>
      </c>
      <c r="H398" s="477"/>
      <c r="I398" s="470">
        <v>1</v>
      </c>
      <c r="J398" s="470">
        <v>0</v>
      </c>
      <c r="K398" s="470">
        <v>0</v>
      </c>
      <c r="L398" s="470">
        <v>0</v>
      </c>
      <c r="M398" s="470">
        <v>0</v>
      </c>
      <c r="N398" s="463" t="s">
        <v>3790</v>
      </c>
    </row>
    <row r="399" spans="1:14" ht="26" x14ac:dyDescent="0.35">
      <c r="A399" s="474" t="s">
        <v>2512</v>
      </c>
      <c r="B399" s="474" t="s">
        <v>12971</v>
      </c>
      <c r="C399" s="477">
        <v>17862532</v>
      </c>
      <c r="D399" s="477">
        <v>0</v>
      </c>
      <c r="E399" s="477">
        <v>12932643</v>
      </c>
      <c r="F399" s="477">
        <v>0</v>
      </c>
      <c r="G399" s="477">
        <v>12980646</v>
      </c>
      <c r="H399" s="477">
        <v>4753040</v>
      </c>
      <c r="I399" s="470">
        <v>10</v>
      </c>
      <c r="J399" s="470">
        <v>5</v>
      </c>
      <c r="K399" s="470">
        <v>5</v>
      </c>
      <c r="L399" s="470">
        <v>14</v>
      </c>
      <c r="M399" s="470">
        <v>0</v>
      </c>
      <c r="N399" s="463" t="s">
        <v>8222</v>
      </c>
    </row>
    <row r="400" spans="1:14" ht="26" x14ac:dyDescent="0.35">
      <c r="A400" s="474" t="s">
        <v>16644</v>
      </c>
      <c r="B400" s="474" t="s">
        <v>1732</v>
      </c>
      <c r="C400" s="477">
        <v>77239.58</v>
      </c>
      <c r="D400" s="477">
        <v>0</v>
      </c>
      <c r="E400" s="477">
        <v>0</v>
      </c>
      <c r="F400" s="477">
        <v>0</v>
      </c>
      <c r="G400" s="477">
        <v>33000</v>
      </c>
      <c r="H400" s="477">
        <v>0</v>
      </c>
      <c r="I400" s="470">
        <v>60</v>
      </c>
      <c r="J400" s="470">
        <v>43</v>
      </c>
      <c r="K400" s="470">
        <v>17</v>
      </c>
      <c r="L400" s="470">
        <v>10</v>
      </c>
      <c r="M400" s="470">
        <v>0</v>
      </c>
      <c r="N400" s="463" t="s">
        <v>8222</v>
      </c>
    </row>
    <row r="401" spans="1:14" x14ac:dyDescent="0.35">
      <c r="A401" s="474" t="s">
        <v>199</v>
      </c>
      <c r="B401" s="474" t="s">
        <v>8195</v>
      </c>
      <c r="C401" s="477">
        <v>1880840</v>
      </c>
      <c r="D401" s="477">
        <v>0</v>
      </c>
      <c r="E401" s="477">
        <v>1492618</v>
      </c>
      <c r="F401" s="477">
        <v>0</v>
      </c>
      <c r="G401" s="477">
        <v>1633747</v>
      </c>
      <c r="H401" s="477">
        <v>20240521</v>
      </c>
      <c r="I401" s="469">
        <v>7</v>
      </c>
      <c r="J401" s="469">
        <v>1</v>
      </c>
      <c r="K401" s="469">
        <v>6</v>
      </c>
      <c r="L401" s="469">
        <v>3</v>
      </c>
      <c r="M401" s="469">
        <v>0</v>
      </c>
      <c r="N401" s="462" t="s">
        <v>3790</v>
      </c>
    </row>
    <row r="402" spans="1:14" x14ac:dyDescent="0.35">
      <c r="A402" s="474" t="s">
        <v>953</v>
      </c>
      <c r="B402" s="474" t="s">
        <v>3816</v>
      </c>
      <c r="C402" s="477">
        <v>183192943</v>
      </c>
      <c r="D402" s="477">
        <v>0</v>
      </c>
      <c r="E402" s="477">
        <v>65439363</v>
      </c>
      <c r="F402" s="477">
        <v>0</v>
      </c>
      <c r="G402" s="477">
        <v>168114339</v>
      </c>
      <c r="H402" s="477">
        <v>170527636</v>
      </c>
      <c r="I402" s="469">
        <v>7</v>
      </c>
      <c r="J402" s="469">
        <v>4</v>
      </c>
      <c r="K402" s="469">
        <v>3</v>
      </c>
      <c r="L402" s="469">
        <v>250</v>
      </c>
      <c r="M402" s="469">
        <v>0</v>
      </c>
      <c r="N402" s="462" t="s">
        <v>8222</v>
      </c>
    </row>
    <row r="403" spans="1:14" x14ac:dyDescent="0.35">
      <c r="A403" s="474" t="s">
        <v>1106</v>
      </c>
      <c r="B403" s="474" t="s">
        <v>13268</v>
      </c>
      <c r="C403" s="477">
        <v>1973700</v>
      </c>
      <c r="D403" s="477">
        <v>0</v>
      </c>
      <c r="E403" s="477">
        <v>603000</v>
      </c>
      <c r="F403" s="477">
        <v>0</v>
      </c>
      <c r="G403" s="477">
        <v>-2086551</v>
      </c>
      <c r="H403" s="477">
        <v>3753156</v>
      </c>
      <c r="I403" s="470">
        <v>10</v>
      </c>
      <c r="J403" s="470">
        <v>7</v>
      </c>
      <c r="K403" s="470">
        <v>3</v>
      </c>
      <c r="L403" s="470">
        <v>3</v>
      </c>
      <c r="M403" s="470">
        <v>0</v>
      </c>
      <c r="N403" s="463" t="s">
        <v>3790</v>
      </c>
    </row>
    <row r="404" spans="1:14" x14ac:dyDescent="0.35">
      <c r="A404" s="474" t="s">
        <v>1821</v>
      </c>
      <c r="B404" s="474" t="s">
        <v>1800</v>
      </c>
      <c r="C404" s="477">
        <v>16205560</v>
      </c>
      <c r="D404" s="477">
        <v>0</v>
      </c>
      <c r="E404" s="477">
        <v>272114</v>
      </c>
      <c r="F404" s="477">
        <v>0</v>
      </c>
      <c r="G404" s="477">
        <v>15794884</v>
      </c>
      <c r="H404" s="477">
        <v>36462514</v>
      </c>
      <c r="I404" s="470">
        <v>9</v>
      </c>
      <c r="J404" s="470">
        <v>6</v>
      </c>
      <c r="K404" s="470">
        <v>3</v>
      </c>
      <c r="L404" s="470">
        <v>6</v>
      </c>
      <c r="M404" s="470">
        <v>0</v>
      </c>
      <c r="N404" s="463" t="s">
        <v>8201</v>
      </c>
    </row>
    <row r="405" spans="1:14" ht="26" x14ac:dyDescent="0.35">
      <c r="A405" s="474" t="s">
        <v>1646</v>
      </c>
      <c r="B405" s="474" t="s">
        <v>3984</v>
      </c>
      <c r="C405" s="477">
        <v>1876143</v>
      </c>
      <c r="D405" s="477">
        <v>0</v>
      </c>
      <c r="E405" s="477">
        <v>758247.9</v>
      </c>
      <c r="F405" s="477">
        <v>0</v>
      </c>
      <c r="G405" s="477">
        <v>2657015.06</v>
      </c>
      <c r="H405" s="477">
        <v>12043290</v>
      </c>
      <c r="I405" s="470">
        <v>51</v>
      </c>
      <c r="J405" s="470">
        <v>18</v>
      </c>
      <c r="K405" s="470">
        <v>33</v>
      </c>
      <c r="L405" s="470">
        <v>4</v>
      </c>
      <c r="M405" s="470">
        <v>0</v>
      </c>
      <c r="N405" s="463" t="s">
        <v>3790</v>
      </c>
    </row>
    <row r="406" spans="1:14" x14ac:dyDescent="0.35">
      <c r="A406" s="474" t="s">
        <v>9088</v>
      </c>
      <c r="B406" s="474" t="s">
        <v>12111</v>
      </c>
      <c r="C406" s="477">
        <v>1608934</v>
      </c>
      <c r="D406" s="477">
        <v>0</v>
      </c>
      <c r="E406" s="477">
        <v>1220556</v>
      </c>
      <c r="F406" s="477">
        <v>0</v>
      </c>
      <c r="G406" s="477">
        <v>1600850</v>
      </c>
      <c r="H406" s="477">
        <v>113477</v>
      </c>
      <c r="I406" s="469">
        <v>20</v>
      </c>
      <c r="J406" s="469">
        <v>3</v>
      </c>
      <c r="K406" s="469">
        <v>17</v>
      </c>
      <c r="L406" s="469">
        <v>10</v>
      </c>
      <c r="M406" s="469">
        <v>3</v>
      </c>
      <c r="N406" s="462" t="s">
        <v>3790</v>
      </c>
    </row>
    <row r="407" spans="1:14" x14ac:dyDescent="0.35">
      <c r="A407" s="474" t="s">
        <v>292</v>
      </c>
      <c r="B407" s="474" t="s">
        <v>8955</v>
      </c>
      <c r="C407" s="477">
        <v>66304498.119999997</v>
      </c>
      <c r="D407" s="477">
        <v>0</v>
      </c>
      <c r="E407" s="477">
        <v>19056794.43</v>
      </c>
      <c r="F407" s="477">
        <v>0</v>
      </c>
      <c r="G407" s="477">
        <v>70133815.819999993</v>
      </c>
      <c r="H407" s="477"/>
      <c r="I407" s="469"/>
      <c r="J407" s="469"/>
      <c r="K407" s="469"/>
      <c r="L407" s="469"/>
      <c r="M407" s="469"/>
      <c r="N407" s="462"/>
    </row>
    <row r="408" spans="1:14" x14ac:dyDescent="0.35">
      <c r="A408" s="474" t="s">
        <v>8427</v>
      </c>
      <c r="B408" s="474" t="s">
        <v>9557</v>
      </c>
      <c r="C408" s="477">
        <v>2013659.85</v>
      </c>
      <c r="D408" s="477">
        <v>0</v>
      </c>
      <c r="E408" s="477">
        <v>1998035</v>
      </c>
      <c r="F408" s="477">
        <v>0</v>
      </c>
      <c r="G408" s="477">
        <v>1998035</v>
      </c>
      <c r="H408" s="477"/>
      <c r="I408" s="469"/>
      <c r="J408" s="469"/>
      <c r="K408" s="469"/>
      <c r="L408" s="469"/>
      <c r="M408" s="469"/>
      <c r="N408" s="462"/>
    </row>
    <row r="409" spans="1:14" x14ac:dyDescent="0.35">
      <c r="A409" s="474" t="s">
        <v>14496</v>
      </c>
      <c r="B409" s="474" t="s">
        <v>3923</v>
      </c>
      <c r="C409" s="477">
        <v>4305525</v>
      </c>
      <c r="D409" s="477">
        <v>0</v>
      </c>
      <c r="E409" s="477">
        <v>1725691</v>
      </c>
      <c r="F409" s="477">
        <v>0</v>
      </c>
      <c r="G409" s="477">
        <v>-5953162</v>
      </c>
      <c r="H409" s="477">
        <v>15903129</v>
      </c>
      <c r="I409" s="469">
        <v>13</v>
      </c>
      <c r="J409" s="469">
        <v>6</v>
      </c>
      <c r="K409" s="469">
        <v>7</v>
      </c>
      <c r="L409" s="469">
        <v>5</v>
      </c>
      <c r="M409" s="469">
        <v>1</v>
      </c>
      <c r="N409" s="462" t="s">
        <v>3790</v>
      </c>
    </row>
    <row r="410" spans="1:14" x14ac:dyDescent="0.35">
      <c r="A410" s="474" t="s">
        <v>3104</v>
      </c>
      <c r="B410" s="474" t="s">
        <v>8620</v>
      </c>
      <c r="C410" s="477">
        <v>451664</v>
      </c>
      <c r="D410" s="477">
        <v>0</v>
      </c>
      <c r="E410" s="477">
        <v>50000</v>
      </c>
      <c r="F410" s="477">
        <v>0</v>
      </c>
      <c r="G410" s="477">
        <v>842359</v>
      </c>
      <c r="H410" s="477">
        <v>21313155</v>
      </c>
      <c r="I410" s="470">
        <v>45</v>
      </c>
      <c r="J410" s="470">
        <v>32</v>
      </c>
      <c r="K410" s="470">
        <v>13</v>
      </c>
      <c r="L410" s="470">
        <v>10</v>
      </c>
      <c r="M410" s="470">
        <v>1</v>
      </c>
      <c r="N410" s="463" t="s">
        <v>3790</v>
      </c>
    </row>
    <row r="411" spans="1:14" ht="26" x14ac:dyDescent="0.35">
      <c r="A411" s="474" t="s">
        <v>14973</v>
      </c>
      <c r="B411" s="474" t="s">
        <v>14965</v>
      </c>
      <c r="C411" s="477">
        <v>8000000</v>
      </c>
      <c r="D411" s="477">
        <v>0</v>
      </c>
      <c r="E411" s="477">
        <v>6711843</v>
      </c>
      <c r="F411" s="477">
        <v>0</v>
      </c>
      <c r="G411" s="477">
        <v>-8655988</v>
      </c>
      <c r="H411" s="477">
        <v>0</v>
      </c>
      <c r="I411" s="470">
        <v>6</v>
      </c>
      <c r="J411" s="470">
        <v>3</v>
      </c>
      <c r="K411" s="470">
        <v>3</v>
      </c>
      <c r="L411" s="470">
        <v>0</v>
      </c>
      <c r="M411" s="470">
        <v>1</v>
      </c>
      <c r="N411" s="463" t="s">
        <v>8201</v>
      </c>
    </row>
    <row r="412" spans="1:14" x14ac:dyDescent="0.35">
      <c r="A412" s="474" t="s">
        <v>8434</v>
      </c>
      <c r="B412" s="474" t="s">
        <v>3926</v>
      </c>
      <c r="C412" s="477">
        <v>12367624</v>
      </c>
      <c r="D412" s="477">
        <v>0</v>
      </c>
      <c r="E412" s="477">
        <v>0</v>
      </c>
      <c r="F412" s="477">
        <v>0</v>
      </c>
      <c r="G412" s="477">
        <v>9940367</v>
      </c>
      <c r="H412" s="477">
        <v>2600867</v>
      </c>
      <c r="I412" s="470">
        <v>7</v>
      </c>
      <c r="J412" s="470">
        <v>2</v>
      </c>
      <c r="K412" s="470">
        <v>5</v>
      </c>
      <c r="L412" s="470">
        <v>0</v>
      </c>
      <c r="M412" s="470">
        <v>0</v>
      </c>
      <c r="N412" s="463" t="s">
        <v>3517</v>
      </c>
    </row>
    <row r="413" spans="1:14" x14ac:dyDescent="0.35">
      <c r="A413" s="474" t="s">
        <v>849</v>
      </c>
      <c r="B413" s="474" t="s">
        <v>9813</v>
      </c>
      <c r="C413" s="477">
        <v>0</v>
      </c>
      <c r="D413" s="477">
        <v>0</v>
      </c>
      <c r="E413" s="477">
        <v>-4894349</v>
      </c>
      <c r="F413" s="477">
        <v>0</v>
      </c>
      <c r="G413" s="477">
        <v>-5149085</v>
      </c>
      <c r="H413" s="477">
        <v>123641829</v>
      </c>
      <c r="I413" s="469">
        <v>9</v>
      </c>
      <c r="J413" s="469">
        <v>5</v>
      </c>
      <c r="K413" s="469">
        <v>4</v>
      </c>
      <c r="L413" s="469">
        <v>3</v>
      </c>
      <c r="M413" s="469">
        <v>1</v>
      </c>
      <c r="N413" s="462" t="s">
        <v>3790</v>
      </c>
    </row>
    <row r="414" spans="1:14" x14ac:dyDescent="0.35">
      <c r="A414" s="474" t="s">
        <v>3146</v>
      </c>
      <c r="B414" s="474" t="s">
        <v>4013</v>
      </c>
      <c r="C414" s="477">
        <v>0</v>
      </c>
      <c r="D414" s="477">
        <v>0</v>
      </c>
      <c r="E414" s="477">
        <v>-9949210</v>
      </c>
      <c r="F414" s="477">
        <v>0</v>
      </c>
      <c r="G414" s="477">
        <v>-10942042</v>
      </c>
      <c r="H414" s="477">
        <v>338883796</v>
      </c>
      <c r="I414" s="469">
        <v>10</v>
      </c>
      <c r="J414" s="469">
        <v>9</v>
      </c>
      <c r="K414" s="469">
        <v>1</v>
      </c>
      <c r="L414" s="469">
        <v>8</v>
      </c>
      <c r="M414" s="469">
        <v>1</v>
      </c>
      <c r="N414" s="462" t="s">
        <v>3790</v>
      </c>
    </row>
    <row r="415" spans="1:14" x14ac:dyDescent="0.35">
      <c r="A415" s="475" t="s">
        <v>3758</v>
      </c>
      <c r="B415" s="475" t="s">
        <v>3898</v>
      </c>
      <c r="C415" s="478">
        <v>0</v>
      </c>
      <c r="D415" s="478">
        <v>0</v>
      </c>
      <c r="E415" s="478">
        <v>-7392491</v>
      </c>
      <c r="F415" s="478">
        <v>0</v>
      </c>
      <c r="G415" s="478">
        <v>-8333151</v>
      </c>
      <c r="H415" s="478">
        <v>1163164731</v>
      </c>
      <c r="I415" s="488">
        <v>13</v>
      </c>
      <c r="J415" s="488">
        <v>7</v>
      </c>
      <c r="K415" s="488">
        <v>6</v>
      </c>
      <c r="L415" s="488">
        <v>14</v>
      </c>
      <c r="M415" s="488">
        <v>0</v>
      </c>
      <c r="N415" s="486" t="s">
        <v>3790</v>
      </c>
    </row>
    <row r="416" spans="1:14" ht="26" x14ac:dyDescent="0.35">
      <c r="A416" s="474" t="s">
        <v>9091</v>
      </c>
      <c r="B416" s="474" t="s">
        <v>810</v>
      </c>
      <c r="C416" s="477">
        <v>23242612</v>
      </c>
      <c r="D416" s="477">
        <v>0</v>
      </c>
      <c r="E416" s="477">
        <v>25677595</v>
      </c>
      <c r="F416" s="477">
        <v>0</v>
      </c>
      <c r="G416" s="477">
        <v>30025836</v>
      </c>
      <c r="H416" s="477">
        <v>338892779</v>
      </c>
      <c r="I416" s="470">
        <v>11</v>
      </c>
      <c r="J416" s="470">
        <v>11</v>
      </c>
      <c r="K416" s="470">
        <v>0</v>
      </c>
      <c r="L416" s="470">
        <v>8</v>
      </c>
      <c r="M416" s="470">
        <v>1</v>
      </c>
      <c r="N416" s="463" t="s">
        <v>8222</v>
      </c>
    </row>
    <row r="417" spans="1:14" x14ac:dyDescent="0.35">
      <c r="A417" s="474" t="s">
        <v>8245</v>
      </c>
      <c r="B417" s="474" t="s">
        <v>3992</v>
      </c>
      <c r="C417" s="477">
        <v>0</v>
      </c>
      <c r="D417" s="477">
        <v>0</v>
      </c>
      <c r="E417" s="477">
        <v>-250926.65</v>
      </c>
      <c r="F417" s="477">
        <v>0</v>
      </c>
      <c r="G417" s="477">
        <v>-263864.65999999997</v>
      </c>
      <c r="H417" s="477">
        <v>0</v>
      </c>
      <c r="I417" s="469">
        <v>3</v>
      </c>
      <c r="J417" s="469">
        <v>0</v>
      </c>
      <c r="K417" s="469">
        <v>3</v>
      </c>
      <c r="L417" s="469">
        <v>0</v>
      </c>
      <c r="M417" s="469">
        <v>0</v>
      </c>
      <c r="N417" s="462" t="s">
        <v>3790</v>
      </c>
    </row>
    <row r="418" spans="1:14" x14ac:dyDescent="0.35">
      <c r="A418" s="474" t="s">
        <v>5116</v>
      </c>
      <c r="B418" s="474" t="s">
        <v>4194</v>
      </c>
      <c r="C418" s="477">
        <v>45020769</v>
      </c>
      <c r="D418" s="477">
        <v>0</v>
      </c>
      <c r="E418" s="477">
        <v>3024289</v>
      </c>
      <c r="F418" s="477">
        <v>0</v>
      </c>
      <c r="G418" s="477">
        <v>44049816</v>
      </c>
      <c r="H418" s="477">
        <v>6779979</v>
      </c>
      <c r="I418" s="470">
        <v>0</v>
      </c>
      <c r="J418" s="470">
        <v>0</v>
      </c>
      <c r="K418" s="470">
        <v>0</v>
      </c>
      <c r="L418" s="470">
        <v>92</v>
      </c>
      <c r="M418" s="470">
        <v>0</v>
      </c>
      <c r="N418" s="463" t="s">
        <v>8222</v>
      </c>
    </row>
    <row r="419" spans="1:14" x14ac:dyDescent="0.35">
      <c r="A419" s="474" t="s">
        <v>868</v>
      </c>
      <c r="B419" s="474" t="s">
        <v>3838</v>
      </c>
      <c r="C419" s="477">
        <v>163371718</v>
      </c>
      <c r="D419" s="477">
        <v>0</v>
      </c>
      <c r="E419" s="477">
        <v>0</v>
      </c>
      <c r="F419" s="477">
        <v>0</v>
      </c>
      <c r="G419" s="477">
        <v>150776146</v>
      </c>
      <c r="H419" s="477">
        <v>36613903</v>
      </c>
      <c r="I419" s="469">
        <v>20</v>
      </c>
      <c r="J419" s="469">
        <v>8</v>
      </c>
      <c r="K419" s="469">
        <v>12</v>
      </c>
      <c r="L419" s="469">
        <v>3</v>
      </c>
      <c r="M419" s="469">
        <v>1</v>
      </c>
      <c r="N419" s="462" t="s">
        <v>8222</v>
      </c>
    </row>
    <row r="420" spans="1:14" x14ac:dyDescent="0.35">
      <c r="A420" s="474" t="s">
        <v>3052</v>
      </c>
      <c r="B420" s="474" t="s">
        <v>8768</v>
      </c>
      <c r="C420" s="477">
        <v>2499587</v>
      </c>
      <c r="D420" s="477">
        <v>0</v>
      </c>
      <c r="E420" s="477">
        <v>1526847</v>
      </c>
      <c r="F420" s="477">
        <v>0</v>
      </c>
      <c r="G420" s="477">
        <v>3731847</v>
      </c>
      <c r="H420" s="477"/>
      <c r="I420" s="469"/>
      <c r="J420" s="469"/>
      <c r="K420" s="469"/>
      <c r="L420" s="469"/>
      <c r="M420" s="469"/>
      <c r="N420" s="462"/>
    </row>
    <row r="421" spans="1:14" x14ac:dyDescent="0.35">
      <c r="A421" s="474" t="s">
        <v>1417</v>
      </c>
      <c r="B421" s="474" t="s">
        <v>12982</v>
      </c>
      <c r="C421" s="477">
        <v>3270130</v>
      </c>
      <c r="D421" s="477">
        <v>0</v>
      </c>
      <c r="E421" s="477">
        <v>0</v>
      </c>
      <c r="F421" s="477">
        <v>0</v>
      </c>
      <c r="G421" s="477">
        <v>6464599.8499999996</v>
      </c>
      <c r="H421" s="477">
        <v>7246158</v>
      </c>
      <c r="I421" s="469">
        <v>140</v>
      </c>
      <c r="J421" s="469">
        <v>45</v>
      </c>
      <c r="K421" s="469">
        <v>95</v>
      </c>
      <c r="L421" s="469">
        <v>4</v>
      </c>
      <c r="M421" s="469">
        <v>1</v>
      </c>
      <c r="N421" s="462" t="s">
        <v>3790</v>
      </c>
    </row>
    <row r="422" spans="1:14" x14ac:dyDescent="0.35">
      <c r="A422" s="474" t="s">
        <v>593</v>
      </c>
      <c r="B422" s="474" t="s">
        <v>4563</v>
      </c>
      <c r="C422" s="477">
        <v>0</v>
      </c>
      <c r="D422" s="477">
        <v>0</v>
      </c>
      <c r="E422" s="477">
        <v>-152524</v>
      </c>
      <c r="F422" s="477">
        <v>0</v>
      </c>
      <c r="G422" s="477">
        <v>-338389</v>
      </c>
      <c r="H422" s="477">
        <v>6344658</v>
      </c>
      <c r="I422" s="469">
        <v>1</v>
      </c>
      <c r="J422" s="469">
        <v>1</v>
      </c>
      <c r="K422" s="469">
        <v>0</v>
      </c>
      <c r="L422" s="469">
        <v>0</v>
      </c>
      <c r="M422" s="469">
        <v>0</v>
      </c>
      <c r="N422" s="462" t="s">
        <v>3790</v>
      </c>
    </row>
    <row r="423" spans="1:14" ht="26" x14ac:dyDescent="0.35">
      <c r="A423" s="474" t="s">
        <v>984</v>
      </c>
      <c r="B423" s="474" t="s">
        <v>12823</v>
      </c>
      <c r="C423" s="477">
        <v>255269</v>
      </c>
      <c r="D423" s="477">
        <v>0</v>
      </c>
      <c r="E423" s="477">
        <v>780784</v>
      </c>
      <c r="F423" s="477">
        <v>0</v>
      </c>
      <c r="G423" s="477">
        <v>798744</v>
      </c>
      <c r="H423" s="477">
        <v>0</v>
      </c>
      <c r="I423" s="469">
        <v>2</v>
      </c>
      <c r="J423" s="469">
        <v>2</v>
      </c>
      <c r="K423" s="469">
        <v>0</v>
      </c>
      <c r="L423" s="469">
        <v>0</v>
      </c>
      <c r="M423" s="469">
        <v>1</v>
      </c>
      <c r="N423" s="462" t="s">
        <v>3790</v>
      </c>
    </row>
    <row r="424" spans="1:14" x14ac:dyDescent="0.35">
      <c r="A424" s="474" t="s">
        <v>8446</v>
      </c>
      <c r="B424" s="474" t="s">
        <v>12143</v>
      </c>
      <c r="C424" s="477">
        <v>18850</v>
      </c>
      <c r="D424" s="477">
        <v>0</v>
      </c>
      <c r="E424" s="477">
        <v>17000</v>
      </c>
      <c r="F424" s="477">
        <v>0</v>
      </c>
      <c r="G424" s="477">
        <v>1288459</v>
      </c>
      <c r="H424" s="477">
        <v>737552</v>
      </c>
      <c r="I424" s="469">
        <v>30</v>
      </c>
      <c r="J424" s="469">
        <v>0</v>
      </c>
      <c r="K424" s="469">
        <v>30</v>
      </c>
      <c r="L424" s="469">
        <v>0</v>
      </c>
      <c r="M424" s="469">
        <v>1</v>
      </c>
      <c r="N424" s="462" t="s">
        <v>3790</v>
      </c>
    </row>
    <row r="425" spans="1:14" x14ac:dyDescent="0.35">
      <c r="A425" s="474" t="s">
        <v>8447</v>
      </c>
      <c r="B425" s="474" t="s">
        <v>3916</v>
      </c>
      <c r="C425" s="477">
        <v>13006372</v>
      </c>
      <c r="D425" s="477">
        <v>0</v>
      </c>
      <c r="E425" s="477">
        <v>7294741</v>
      </c>
      <c r="F425" s="477">
        <v>0</v>
      </c>
      <c r="G425" s="477">
        <v>11773117</v>
      </c>
      <c r="H425" s="477">
        <v>23774624</v>
      </c>
      <c r="I425" s="469">
        <v>5</v>
      </c>
      <c r="J425" s="469">
        <v>2</v>
      </c>
      <c r="K425" s="469">
        <v>3</v>
      </c>
      <c r="L425" s="469">
        <v>2</v>
      </c>
      <c r="M425" s="469">
        <v>0</v>
      </c>
      <c r="N425" s="462" t="s">
        <v>8222</v>
      </c>
    </row>
    <row r="426" spans="1:14" ht="26" x14ac:dyDescent="0.35">
      <c r="A426" s="475" t="s">
        <v>3121</v>
      </c>
      <c r="B426" s="475" t="s">
        <v>3586</v>
      </c>
      <c r="C426" s="478">
        <v>61914183</v>
      </c>
      <c r="D426" s="478">
        <v>0</v>
      </c>
      <c r="E426" s="478">
        <v>21201928</v>
      </c>
      <c r="F426" s="478">
        <v>0</v>
      </c>
      <c r="G426" s="478">
        <v>-65221225</v>
      </c>
      <c r="H426" s="478">
        <v>3526699</v>
      </c>
      <c r="I426" s="471">
        <v>5</v>
      </c>
      <c r="J426" s="471">
        <v>0</v>
      </c>
      <c r="K426" s="471">
        <v>5</v>
      </c>
      <c r="L426" s="471">
        <v>0</v>
      </c>
      <c r="M426" s="471">
        <v>0</v>
      </c>
      <c r="N426" s="466" t="s">
        <v>8222</v>
      </c>
    </row>
    <row r="427" spans="1:14" x14ac:dyDescent="0.35">
      <c r="A427" s="474" t="s">
        <v>8453</v>
      </c>
      <c r="B427" s="474" t="s">
        <v>4088</v>
      </c>
      <c r="C427" s="477">
        <v>1127200.6000000001</v>
      </c>
      <c r="D427" s="477">
        <v>0</v>
      </c>
      <c r="E427" s="477">
        <v>633014.17000000004</v>
      </c>
      <c r="F427" s="477">
        <v>0</v>
      </c>
      <c r="G427" s="477">
        <v>1134396</v>
      </c>
      <c r="H427" s="477">
        <v>135945</v>
      </c>
      <c r="I427" s="470">
        <v>502</v>
      </c>
      <c r="J427" s="470">
        <v>20</v>
      </c>
      <c r="K427" s="470">
        <v>482</v>
      </c>
      <c r="L427" s="470">
        <v>502</v>
      </c>
      <c r="M427" s="470">
        <v>0</v>
      </c>
      <c r="N427" s="463" t="s">
        <v>3790</v>
      </c>
    </row>
    <row r="428" spans="1:14" x14ac:dyDescent="0.35">
      <c r="A428" s="474" t="s">
        <v>8454</v>
      </c>
      <c r="B428" s="474" t="s">
        <v>10075</v>
      </c>
      <c r="C428" s="477">
        <v>0</v>
      </c>
      <c r="D428" s="477">
        <v>0</v>
      </c>
      <c r="E428" s="477">
        <v>0</v>
      </c>
      <c r="F428" s="477">
        <v>0</v>
      </c>
      <c r="G428" s="477">
        <v>0</v>
      </c>
      <c r="H428" s="477"/>
      <c r="I428" s="469">
        <v>5</v>
      </c>
      <c r="J428" s="469">
        <v>2</v>
      </c>
      <c r="K428" s="469">
        <v>3</v>
      </c>
      <c r="L428" s="469">
        <v>0</v>
      </c>
      <c r="M428" s="469">
        <v>1</v>
      </c>
      <c r="N428" s="462" t="s">
        <v>3790</v>
      </c>
    </row>
    <row r="429" spans="1:14" ht="26" x14ac:dyDescent="0.35">
      <c r="A429" s="474" t="s">
        <v>3159</v>
      </c>
      <c r="B429" s="474" t="s">
        <v>8654</v>
      </c>
      <c r="C429" s="477">
        <v>1906133</v>
      </c>
      <c r="D429" s="477">
        <v>0</v>
      </c>
      <c r="E429" s="477">
        <v>1724209</v>
      </c>
      <c r="F429" s="477">
        <v>0</v>
      </c>
      <c r="G429" s="477">
        <v>-2053509</v>
      </c>
      <c r="H429" s="477">
        <v>399790</v>
      </c>
      <c r="I429" s="469">
        <v>8</v>
      </c>
      <c r="J429" s="469">
        <v>6</v>
      </c>
      <c r="K429" s="469">
        <v>2</v>
      </c>
      <c r="L429" s="469">
        <v>1</v>
      </c>
      <c r="M429" s="469">
        <v>0</v>
      </c>
      <c r="N429" s="462" t="s">
        <v>3790</v>
      </c>
    </row>
    <row r="430" spans="1:14" x14ac:dyDescent="0.35">
      <c r="A430" s="474" t="s">
        <v>8646</v>
      </c>
      <c r="B430" s="474" t="s">
        <v>3687</v>
      </c>
      <c r="C430" s="477">
        <v>234114.64</v>
      </c>
      <c r="D430" s="477">
        <v>127.79</v>
      </c>
      <c r="E430" s="477">
        <v>0</v>
      </c>
      <c r="F430" s="477">
        <v>0</v>
      </c>
      <c r="G430" s="477">
        <v>90007.87</v>
      </c>
      <c r="H430" s="477">
        <v>0</v>
      </c>
      <c r="I430" s="469">
        <v>141</v>
      </c>
      <c r="J430" s="469">
        <v>55</v>
      </c>
      <c r="K430" s="469">
        <v>86</v>
      </c>
      <c r="L430" s="469">
        <v>141</v>
      </c>
      <c r="M430" s="469">
        <v>1</v>
      </c>
      <c r="N430" s="462" t="s">
        <v>3790</v>
      </c>
    </row>
    <row r="431" spans="1:14" ht="26" x14ac:dyDescent="0.35">
      <c r="A431" s="474" t="s">
        <v>8460</v>
      </c>
      <c r="B431" s="474" t="s">
        <v>3882</v>
      </c>
      <c r="C431" s="477">
        <v>700000</v>
      </c>
      <c r="D431" s="477">
        <v>0</v>
      </c>
      <c r="E431" s="477">
        <v>-700000</v>
      </c>
      <c r="F431" s="477">
        <v>0</v>
      </c>
      <c r="G431" s="477">
        <v>-700000</v>
      </c>
      <c r="H431" s="477">
        <v>5000</v>
      </c>
      <c r="I431" s="470">
        <v>2</v>
      </c>
      <c r="J431" s="470">
        <v>1</v>
      </c>
      <c r="K431" s="470">
        <v>1</v>
      </c>
      <c r="L431" s="470">
        <v>0</v>
      </c>
      <c r="M431" s="470">
        <v>0</v>
      </c>
      <c r="N431" s="463" t="s">
        <v>3790</v>
      </c>
    </row>
    <row r="432" spans="1:14" x14ac:dyDescent="0.35">
      <c r="A432" s="474" t="s">
        <v>1440</v>
      </c>
      <c r="B432" s="474" t="s">
        <v>9880</v>
      </c>
      <c r="C432" s="477">
        <v>667669</v>
      </c>
      <c r="D432" s="477">
        <v>0</v>
      </c>
      <c r="E432" s="477">
        <v>296047</v>
      </c>
      <c r="F432" s="477">
        <v>0</v>
      </c>
      <c r="G432" s="477">
        <v>323366</v>
      </c>
      <c r="H432" s="477"/>
      <c r="I432" s="469">
        <v>9</v>
      </c>
      <c r="J432" s="469">
        <v>6</v>
      </c>
      <c r="K432" s="469">
        <v>3</v>
      </c>
      <c r="L432" s="469">
        <v>8</v>
      </c>
      <c r="M432" s="469">
        <v>1</v>
      </c>
      <c r="N432" s="462" t="s">
        <v>3790</v>
      </c>
    </row>
    <row r="433" spans="1:14" ht="15" thickBot="1" x14ac:dyDescent="0.4">
      <c r="A433" s="474"/>
      <c r="B433" s="474"/>
      <c r="C433" s="477"/>
      <c r="D433" s="477"/>
      <c r="E433" s="477"/>
      <c r="F433" s="477"/>
      <c r="G433" s="477"/>
      <c r="H433" s="477"/>
      <c r="I433" s="469"/>
      <c r="J433" s="469"/>
      <c r="K433" s="469"/>
      <c r="L433" s="469"/>
      <c r="M433" s="469"/>
      <c r="N433" s="462"/>
    </row>
    <row r="434" spans="1:14" x14ac:dyDescent="0.35">
      <c r="A434" s="492"/>
      <c r="B434" s="493"/>
      <c r="C434" s="494">
        <f t="shared" ref="C434:H434" si="0">SUM(C2:C433)</f>
        <v>11442359735.619999</v>
      </c>
      <c r="D434" s="494">
        <f t="shared" si="0"/>
        <v>706924835.24000001</v>
      </c>
      <c r="E434" s="494">
        <f t="shared" si="0"/>
        <v>5874877234.6699991</v>
      </c>
      <c r="F434" s="494">
        <f t="shared" si="0"/>
        <v>175176.9</v>
      </c>
      <c r="G434" s="494">
        <f t="shared" si="0"/>
        <v>9170682196.3799992</v>
      </c>
      <c r="H434" s="494">
        <f t="shared" si="0"/>
        <v>18732014456.059998</v>
      </c>
      <c r="I434" s="484"/>
      <c r="J434" s="484"/>
      <c r="K434" s="484"/>
      <c r="L434" s="484"/>
      <c r="M434" s="484"/>
      <c r="N434" s="485"/>
    </row>
  </sheetData>
  <sortState xmlns:xlrd2="http://schemas.microsoft.com/office/spreadsheetml/2017/richdata2" ref="A2:N433">
    <sortCondition ref="A2:A433"/>
  </sortState>
  <conditionalFormatting sqref="G2:G432">
    <cfRule type="cellIs" dxfId="2876" priority="1" operator="lessThan">
      <formula>0</formula>
    </cfRule>
  </conditionalFormatting>
  <pageMargins left="0.7" right="0.7" top="0.75" bottom="0.75" header="0.3" footer="0.3"/>
  <pageSetup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249977111117893"/>
  </sheetPr>
  <dimension ref="A1:N633"/>
  <sheetViews>
    <sheetView view="pageBreakPreview" zoomScale="90" zoomScaleNormal="100" zoomScaleSheetLayoutView="90" workbookViewId="0">
      <pane ySplit="1" topLeftCell="A2" activePane="bottomLeft" state="frozen"/>
      <selection pane="bottomLeft" activeCell="C636" sqref="C636"/>
    </sheetView>
  </sheetViews>
  <sheetFormatPr defaultRowHeight="14.5" x14ac:dyDescent="0.35"/>
  <cols>
    <col min="1" max="1" width="34.54296875" style="433" customWidth="1"/>
    <col min="2" max="2" width="14.90625" style="426" bestFit="1" customWidth="1"/>
    <col min="3" max="6" width="22.453125" style="480" bestFit="1" customWidth="1"/>
    <col min="7" max="8" width="15.7265625" style="480" bestFit="1" customWidth="1"/>
    <col min="9" max="9" width="11.1796875" style="403" bestFit="1" customWidth="1"/>
    <col min="10" max="10" width="13.36328125" style="403" bestFit="1" customWidth="1"/>
    <col min="11" max="11" width="13.81640625" style="403" bestFit="1" customWidth="1"/>
    <col min="12" max="12" width="14" style="403" bestFit="1" customWidth="1"/>
    <col min="13" max="13" width="11" style="403" bestFit="1" customWidth="1"/>
    <col min="14" max="14" width="20.90625" style="434" customWidth="1"/>
  </cols>
  <sheetData>
    <row r="1" spans="1:14" ht="52" x14ac:dyDescent="0.35">
      <c r="A1" s="473" t="s">
        <v>2948</v>
      </c>
      <c r="B1" s="473" t="s">
        <v>3646</v>
      </c>
      <c r="C1" s="476" t="s">
        <v>4089</v>
      </c>
      <c r="D1" s="476" t="s">
        <v>4090</v>
      </c>
      <c r="E1" s="476" t="s">
        <v>4091</v>
      </c>
      <c r="F1" s="476" t="s">
        <v>4092</v>
      </c>
      <c r="G1" s="476" t="s">
        <v>4093</v>
      </c>
      <c r="H1" s="476" t="s">
        <v>11747</v>
      </c>
      <c r="I1" s="468" t="s">
        <v>4074</v>
      </c>
      <c r="J1" s="468" t="s">
        <v>4075</v>
      </c>
      <c r="K1" s="468" t="s">
        <v>4076</v>
      </c>
      <c r="L1" s="468" t="s">
        <v>4077</v>
      </c>
      <c r="M1" s="468" t="s">
        <v>4079</v>
      </c>
      <c r="N1" s="467" t="s">
        <v>3763</v>
      </c>
    </row>
    <row r="2" spans="1:14" x14ac:dyDescent="0.35">
      <c r="A2" s="507" t="s">
        <v>3240</v>
      </c>
      <c r="B2" s="507" t="s">
        <v>9616</v>
      </c>
      <c r="C2" s="514">
        <v>1093000</v>
      </c>
      <c r="D2" s="514">
        <v>0</v>
      </c>
      <c r="E2" s="514">
        <v>156000</v>
      </c>
      <c r="F2" s="514">
        <v>0</v>
      </c>
      <c r="G2" s="514">
        <v>866000</v>
      </c>
      <c r="H2" s="514">
        <v>227543</v>
      </c>
      <c r="I2" s="502">
        <v>2</v>
      </c>
      <c r="J2" s="502">
        <v>0</v>
      </c>
      <c r="K2" s="502">
        <v>2</v>
      </c>
      <c r="L2" s="502">
        <v>7</v>
      </c>
      <c r="M2" s="502">
        <v>1</v>
      </c>
      <c r="N2" s="495" t="s">
        <v>3790</v>
      </c>
    </row>
    <row r="3" spans="1:14" x14ac:dyDescent="0.35">
      <c r="A3" s="507" t="s">
        <v>4235</v>
      </c>
      <c r="B3" s="507" t="s">
        <v>3975</v>
      </c>
      <c r="C3" s="514">
        <v>144893</v>
      </c>
      <c r="D3" s="514">
        <v>0</v>
      </c>
      <c r="E3" s="514">
        <v>5466000</v>
      </c>
      <c r="F3" s="514">
        <v>0</v>
      </c>
      <c r="G3" s="514">
        <v>5917692</v>
      </c>
      <c r="H3" s="514">
        <v>1218057</v>
      </c>
      <c r="I3" s="502">
        <v>1</v>
      </c>
      <c r="J3" s="502">
        <v>2</v>
      </c>
      <c r="K3" s="502">
        <v>1</v>
      </c>
      <c r="L3" s="502">
        <v>2</v>
      </c>
      <c r="M3" s="502">
        <v>0</v>
      </c>
      <c r="N3" s="495" t="s">
        <v>3790</v>
      </c>
    </row>
    <row r="4" spans="1:14" ht="26" x14ac:dyDescent="0.35">
      <c r="A4" s="507" t="s">
        <v>9358</v>
      </c>
      <c r="B4" s="507" t="s">
        <v>2097</v>
      </c>
      <c r="C4" s="514">
        <v>4314975</v>
      </c>
      <c r="D4" s="514">
        <v>0</v>
      </c>
      <c r="E4" s="514">
        <v>704600</v>
      </c>
      <c r="F4" s="514">
        <v>0</v>
      </c>
      <c r="G4" s="514">
        <v>4194325</v>
      </c>
      <c r="H4" s="514">
        <v>1778664</v>
      </c>
      <c r="I4" s="502">
        <v>40</v>
      </c>
      <c r="J4" s="502">
        <v>10</v>
      </c>
      <c r="K4" s="502">
        <v>30</v>
      </c>
      <c r="L4" s="502">
        <v>7</v>
      </c>
      <c r="M4" s="502">
        <v>2</v>
      </c>
      <c r="N4" s="495" t="s">
        <v>3790</v>
      </c>
    </row>
    <row r="5" spans="1:14" x14ac:dyDescent="0.35">
      <c r="A5" s="507" t="s">
        <v>4236</v>
      </c>
      <c r="B5" s="507" t="s">
        <v>3936</v>
      </c>
      <c r="C5" s="514">
        <v>0</v>
      </c>
      <c r="D5" s="514">
        <v>0</v>
      </c>
      <c r="E5" s="514">
        <v>0</v>
      </c>
      <c r="F5" s="514">
        <v>0</v>
      </c>
      <c r="G5" s="514">
        <v>0</v>
      </c>
      <c r="H5" s="514">
        <v>0</v>
      </c>
      <c r="I5" s="502">
        <v>2</v>
      </c>
      <c r="J5" s="502">
        <v>1</v>
      </c>
      <c r="K5" s="502">
        <v>1</v>
      </c>
      <c r="L5" s="502">
        <v>14</v>
      </c>
      <c r="M5" s="502">
        <v>0</v>
      </c>
      <c r="N5" s="495" t="s">
        <v>3790</v>
      </c>
    </row>
    <row r="6" spans="1:14" ht="26" x14ac:dyDescent="0.35">
      <c r="A6" s="507" t="s">
        <v>3187</v>
      </c>
      <c r="B6" s="507" t="s">
        <v>12999</v>
      </c>
      <c r="C6" s="514">
        <v>11045565</v>
      </c>
      <c r="D6" s="514">
        <v>0</v>
      </c>
      <c r="E6" s="514">
        <v>2842815</v>
      </c>
      <c r="F6" s="514">
        <v>0</v>
      </c>
      <c r="G6" s="514">
        <v>10508492</v>
      </c>
      <c r="H6" s="514">
        <v>7501544</v>
      </c>
      <c r="I6" s="502">
        <v>45</v>
      </c>
      <c r="J6" s="502">
        <v>35</v>
      </c>
      <c r="K6" s="502">
        <v>10</v>
      </c>
      <c r="L6" s="502">
        <v>96</v>
      </c>
      <c r="M6" s="502">
        <v>0</v>
      </c>
      <c r="N6" s="495" t="s">
        <v>8201</v>
      </c>
    </row>
    <row r="7" spans="1:14" ht="26" x14ac:dyDescent="0.35">
      <c r="A7" s="507" t="s">
        <v>7944</v>
      </c>
      <c r="B7" s="507" t="s">
        <v>3312</v>
      </c>
      <c r="C7" s="514">
        <v>52100</v>
      </c>
      <c r="D7" s="514">
        <v>0</v>
      </c>
      <c r="E7" s="514">
        <v>62960</v>
      </c>
      <c r="F7" s="514">
        <v>0</v>
      </c>
      <c r="G7" s="514">
        <v>65860</v>
      </c>
      <c r="H7" s="514">
        <v>25030</v>
      </c>
      <c r="I7" s="502">
        <v>33</v>
      </c>
      <c r="J7" s="502">
        <v>12</v>
      </c>
      <c r="K7" s="502">
        <v>21</v>
      </c>
      <c r="L7" s="502">
        <v>7</v>
      </c>
      <c r="M7" s="502">
        <v>0</v>
      </c>
      <c r="N7" s="495" t="s">
        <v>3790</v>
      </c>
    </row>
    <row r="8" spans="1:14" x14ac:dyDescent="0.35">
      <c r="A8" s="507" t="s">
        <v>4237</v>
      </c>
      <c r="B8" s="507" t="s">
        <v>3738</v>
      </c>
      <c r="C8" s="514">
        <v>80000</v>
      </c>
      <c r="D8" s="514">
        <v>0</v>
      </c>
      <c r="E8" s="514">
        <v>-80000</v>
      </c>
      <c r="F8" s="514">
        <v>0</v>
      </c>
      <c r="G8" s="514">
        <v>-80000</v>
      </c>
      <c r="H8" s="514">
        <v>0</v>
      </c>
      <c r="I8" s="502">
        <v>2</v>
      </c>
      <c r="J8" s="502">
        <v>0</v>
      </c>
      <c r="K8" s="502">
        <v>2</v>
      </c>
      <c r="L8" s="502">
        <v>4</v>
      </c>
      <c r="M8" s="502">
        <v>0</v>
      </c>
      <c r="N8" s="495" t="s">
        <v>3790</v>
      </c>
    </row>
    <row r="9" spans="1:14" ht="26" x14ac:dyDescent="0.35">
      <c r="A9" s="507" t="s">
        <v>9597</v>
      </c>
      <c r="B9" s="507" t="s">
        <v>8997</v>
      </c>
      <c r="C9" s="514">
        <v>1175844.43</v>
      </c>
      <c r="D9" s="514">
        <v>0</v>
      </c>
      <c r="E9" s="514">
        <v>15000</v>
      </c>
      <c r="F9" s="514">
        <v>0</v>
      </c>
      <c r="G9" s="514">
        <v>1123219.27</v>
      </c>
      <c r="H9" s="514">
        <v>0</v>
      </c>
      <c r="I9" s="503">
        <v>3</v>
      </c>
      <c r="J9" s="503">
        <v>1</v>
      </c>
      <c r="K9" s="503">
        <v>2</v>
      </c>
      <c r="L9" s="503">
        <v>2</v>
      </c>
      <c r="M9" s="503">
        <v>1</v>
      </c>
      <c r="N9" s="496" t="s">
        <v>3500</v>
      </c>
    </row>
    <row r="10" spans="1:14" x14ac:dyDescent="0.35">
      <c r="A10" s="507" t="s">
        <v>4238</v>
      </c>
      <c r="B10" s="507" t="s">
        <v>8755</v>
      </c>
      <c r="C10" s="514">
        <v>1014294</v>
      </c>
      <c r="D10" s="514">
        <v>0</v>
      </c>
      <c r="E10" s="514">
        <v>0</v>
      </c>
      <c r="F10" s="514">
        <v>0</v>
      </c>
      <c r="G10" s="514">
        <v>131610</v>
      </c>
      <c r="H10" s="514">
        <v>882684</v>
      </c>
      <c r="I10" s="502">
        <v>2</v>
      </c>
      <c r="J10" s="502">
        <v>1</v>
      </c>
      <c r="K10" s="502">
        <v>1</v>
      </c>
      <c r="L10" s="502">
        <v>0</v>
      </c>
      <c r="M10" s="502">
        <v>0</v>
      </c>
      <c r="N10" s="495" t="s">
        <v>3790</v>
      </c>
    </row>
    <row r="11" spans="1:14" x14ac:dyDescent="0.35">
      <c r="A11" s="507" t="s">
        <v>3206</v>
      </c>
      <c r="B11" s="507" t="s">
        <v>4042</v>
      </c>
      <c r="C11" s="514">
        <v>262351554</v>
      </c>
      <c r="D11" s="514">
        <v>0</v>
      </c>
      <c r="E11" s="514">
        <v>260029245</v>
      </c>
      <c r="F11" s="514">
        <v>0</v>
      </c>
      <c r="G11" s="514">
        <v>267976593</v>
      </c>
      <c r="H11" s="514">
        <v>54319918</v>
      </c>
      <c r="I11" s="502">
        <v>0</v>
      </c>
      <c r="J11" s="502">
        <v>0</v>
      </c>
      <c r="K11" s="502">
        <v>0</v>
      </c>
      <c r="L11" s="502">
        <v>8</v>
      </c>
      <c r="M11" s="502">
        <v>0</v>
      </c>
      <c r="N11" s="495" t="s">
        <v>8222</v>
      </c>
    </row>
    <row r="12" spans="1:14" x14ac:dyDescent="0.35">
      <c r="A12" s="507" t="s">
        <v>8471</v>
      </c>
      <c r="B12" s="507" t="s">
        <v>2049</v>
      </c>
      <c r="C12" s="514">
        <v>1700157</v>
      </c>
      <c r="D12" s="514">
        <v>0</v>
      </c>
      <c r="E12" s="514">
        <v>1596995</v>
      </c>
      <c r="F12" s="514">
        <v>0</v>
      </c>
      <c r="G12" s="514">
        <v>1687881</v>
      </c>
      <c r="H12" s="514">
        <v>335196</v>
      </c>
      <c r="I12" s="502">
        <v>3</v>
      </c>
      <c r="J12" s="502">
        <v>1</v>
      </c>
      <c r="K12" s="502">
        <v>2</v>
      </c>
      <c r="L12" s="502"/>
      <c r="M12" s="502"/>
      <c r="N12" s="495"/>
    </row>
    <row r="13" spans="1:14" x14ac:dyDescent="0.35">
      <c r="A13" s="507" t="s">
        <v>1855</v>
      </c>
      <c r="B13" s="507" t="s">
        <v>8324</v>
      </c>
      <c r="C13" s="514">
        <v>55126</v>
      </c>
      <c r="D13" s="514">
        <v>0</v>
      </c>
      <c r="E13" s="514">
        <v>-712919</v>
      </c>
      <c r="F13" s="514">
        <v>0</v>
      </c>
      <c r="G13" s="514">
        <v>-1895175</v>
      </c>
      <c r="H13" s="514">
        <v>3736459</v>
      </c>
      <c r="I13" s="502">
        <v>2</v>
      </c>
      <c r="J13" s="502">
        <v>1</v>
      </c>
      <c r="K13" s="502">
        <v>1</v>
      </c>
      <c r="L13" s="502">
        <v>0</v>
      </c>
      <c r="M13" s="502">
        <v>1</v>
      </c>
      <c r="N13" s="495" t="s">
        <v>3790</v>
      </c>
    </row>
    <row r="14" spans="1:14" x14ac:dyDescent="0.35">
      <c r="A14" s="507" t="s">
        <v>9555</v>
      </c>
      <c r="B14" s="507" t="s">
        <v>1334</v>
      </c>
      <c r="C14" s="514">
        <v>33830342.18</v>
      </c>
      <c r="D14" s="514">
        <v>0</v>
      </c>
      <c r="E14" s="514">
        <v>7272826.9900000002</v>
      </c>
      <c r="F14" s="514">
        <v>0</v>
      </c>
      <c r="G14" s="514">
        <v>-45050647.170000002</v>
      </c>
      <c r="H14" s="514">
        <v>28990626</v>
      </c>
      <c r="I14" s="502">
        <v>13</v>
      </c>
      <c r="J14" s="502">
        <v>9</v>
      </c>
      <c r="K14" s="502">
        <v>4</v>
      </c>
      <c r="L14" s="502">
        <v>50</v>
      </c>
      <c r="M14" s="502">
        <v>0</v>
      </c>
      <c r="N14" s="495" t="s">
        <v>8222</v>
      </c>
    </row>
    <row r="15" spans="1:14" x14ac:dyDescent="0.35">
      <c r="A15" s="507" t="s">
        <v>9377</v>
      </c>
      <c r="B15" s="507" t="s">
        <v>384</v>
      </c>
      <c r="C15" s="514">
        <v>70285393</v>
      </c>
      <c r="D15" s="514">
        <v>0</v>
      </c>
      <c r="E15" s="514">
        <v>70285393</v>
      </c>
      <c r="F15" s="514">
        <v>0</v>
      </c>
      <c r="G15" s="514">
        <v>8822865</v>
      </c>
      <c r="H15" s="514"/>
      <c r="I15" s="502"/>
      <c r="J15" s="502"/>
      <c r="K15" s="502"/>
      <c r="L15" s="502"/>
      <c r="M15" s="502"/>
      <c r="N15" s="495"/>
    </row>
    <row r="16" spans="1:14" x14ac:dyDescent="0.35">
      <c r="A16" s="507" t="s">
        <v>891</v>
      </c>
      <c r="B16" s="507" t="s">
        <v>889</v>
      </c>
      <c r="C16" s="514">
        <v>300000</v>
      </c>
      <c r="D16" s="514">
        <v>0</v>
      </c>
      <c r="E16" s="514">
        <v>127811.25</v>
      </c>
      <c r="F16" s="514">
        <v>0</v>
      </c>
      <c r="G16" s="514">
        <v>44456430.43</v>
      </c>
      <c r="H16" s="514"/>
      <c r="I16" s="502"/>
      <c r="J16" s="502"/>
      <c r="K16" s="502"/>
      <c r="L16" s="502"/>
      <c r="M16" s="502"/>
      <c r="N16" s="495"/>
    </row>
    <row r="17" spans="1:14" x14ac:dyDescent="0.35">
      <c r="A17" s="507" t="s">
        <v>1935</v>
      </c>
      <c r="B17" s="507" t="s">
        <v>4564</v>
      </c>
      <c r="C17" s="514">
        <v>89822892</v>
      </c>
      <c r="D17" s="514">
        <v>0</v>
      </c>
      <c r="E17" s="514">
        <v>2673980</v>
      </c>
      <c r="F17" s="514">
        <v>0</v>
      </c>
      <c r="G17" s="514">
        <v>23021801</v>
      </c>
      <c r="H17" s="514">
        <v>144319766</v>
      </c>
      <c r="I17" s="502">
        <v>3</v>
      </c>
      <c r="J17" s="502">
        <v>2</v>
      </c>
      <c r="K17" s="502">
        <v>1</v>
      </c>
      <c r="L17" s="502">
        <v>0</v>
      </c>
      <c r="M17" s="502">
        <v>0</v>
      </c>
      <c r="N17" s="495" t="s">
        <v>8222</v>
      </c>
    </row>
    <row r="18" spans="1:14" x14ac:dyDescent="0.35">
      <c r="A18" s="507" t="s">
        <v>3101</v>
      </c>
      <c r="B18" s="507" t="s">
        <v>8280</v>
      </c>
      <c r="C18" s="514">
        <v>306336</v>
      </c>
      <c r="D18" s="514">
        <v>0</v>
      </c>
      <c r="E18" s="514">
        <v>0</v>
      </c>
      <c r="F18" s="514">
        <v>0</v>
      </c>
      <c r="G18" s="514">
        <v>328758</v>
      </c>
      <c r="H18" s="514">
        <v>37697</v>
      </c>
      <c r="I18" s="502">
        <v>4</v>
      </c>
      <c r="J18" s="502">
        <v>0</v>
      </c>
      <c r="K18" s="502">
        <v>4</v>
      </c>
      <c r="L18" s="502">
        <v>4</v>
      </c>
      <c r="M18" s="502">
        <v>0</v>
      </c>
      <c r="N18" s="495" t="s">
        <v>3790</v>
      </c>
    </row>
    <row r="19" spans="1:14" x14ac:dyDescent="0.35">
      <c r="A19" s="507" t="s">
        <v>3094</v>
      </c>
      <c r="B19" s="507" t="s">
        <v>4050</v>
      </c>
      <c r="C19" s="514">
        <v>1477638</v>
      </c>
      <c r="D19" s="514">
        <v>0</v>
      </c>
      <c r="E19" s="514">
        <v>769641</v>
      </c>
      <c r="F19" s="514">
        <v>0</v>
      </c>
      <c r="G19" s="514">
        <v>1200103</v>
      </c>
      <c r="H19" s="514">
        <v>6022107</v>
      </c>
      <c r="I19" s="502">
        <v>194</v>
      </c>
      <c r="J19" s="502">
        <v>12</v>
      </c>
      <c r="K19" s="502">
        <v>182</v>
      </c>
      <c r="L19" s="502">
        <v>20</v>
      </c>
      <c r="M19" s="502">
        <v>1</v>
      </c>
      <c r="N19" s="495" t="s">
        <v>3790</v>
      </c>
    </row>
    <row r="20" spans="1:14" x14ac:dyDescent="0.35">
      <c r="A20" s="507" t="s">
        <v>4243</v>
      </c>
      <c r="B20" s="507" t="s">
        <v>2118</v>
      </c>
      <c r="C20" s="514">
        <v>5935225</v>
      </c>
      <c r="D20" s="514">
        <v>0</v>
      </c>
      <c r="E20" s="514">
        <v>145039</v>
      </c>
      <c r="F20" s="514">
        <v>0</v>
      </c>
      <c r="G20" s="514">
        <v>5269668</v>
      </c>
      <c r="H20" s="514">
        <v>26361024</v>
      </c>
      <c r="I20" s="502">
        <v>7</v>
      </c>
      <c r="J20" s="502">
        <v>2</v>
      </c>
      <c r="K20" s="502">
        <v>5</v>
      </c>
      <c r="L20" s="502">
        <v>7</v>
      </c>
      <c r="M20" s="502">
        <v>0</v>
      </c>
      <c r="N20" s="495" t="s">
        <v>8201</v>
      </c>
    </row>
    <row r="21" spans="1:14" ht="26" x14ac:dyDescent="0.35">
      <c r="A21" s="507" t="s">
        <v>12217</v>
      </c>
      <c r="B21" s="507" t="s">
        <v>9622</v>
      </c>
      <c r="C21" s="514">
        <v>2147075</v>
      </c>
      <c r="D21" s="514">
        <v>0</v>
      </c>
      <c r="E21" s="514">
        <v>193700</v>
      </c>
      <c r="F21" s="514">
        <v>0</v>
      </c>
      <c r="G21" s="514">
        <v>1380750</v>
      </c>
      <c r="H21" s="514">
        <v>1059672</v>
      </c>
      <c r="I21" s="502">
        <v>50</v>
      </c>
      <c r="J21" s="502">
        <v>14</v>
      </c>
      <c r="K21" s="502">
        <v>36</v>
      </c>
      <c r="L21" s="502">
        <v>0</v>
      </c>
      <c r="M21" s="502">
        <v>1</v>
      </c>
      <c r="N21" s="495" t="s">
        <v>3790</v>
      </c>
    </row>
    <row r="22" spans="1:14" x14ac:dyDescent="0.35">
      <c r="A22" s="507" t="s">
        <v>1823</v>
      </c>
      <c r="B22" s="507" t="s">
        <v>1802</v>
      </c>
      <c r="C22" s="514">
        <v>2568129</v>
      </c>
      <c r="D22" s="514">
        <v>0</v>
      </c>
      <c r="E22" s="514">
        <v>285000</v>
      </c>
      <c r="F22" s="514">
        <v>0</v>
      </c>
      <c r="G22" s="514">
        <v>2189683</v>
      </c>
      <c r="H22" s="514">
        <v>0</v>
      </c>
      <c r="I22" s="502">
        <v>28</v>
      </c>
      <c r="J22" s="502">
        <v>9</v>
      </c>
      <c r="K22" s="502">
        <v>19</v>
      </c>
      <c r="L22" s="502">
        <v>20</v>
      </c>
      <c r="M22" s="502">
        <v>1</v>
      </c>
      <c r="N22" s="495" t="s">
        <v>3790</v>
      </c>
    </row>
    <row r="23" spans="1:14" x14ac:dyDescent="0.35">
      <c r="A23" s="507" t="s">
        <v>7946</v>
      </c>
      <c r="B23" s="507" t="s">
        <v>9208</v>
      </c>
      <c r="C23" s="514">
        <v>1785684</v>
      </c>
      <c r="D23" s="514">
        <v>0</v>
      </c>
      <c r="E23" s="514">
        <v>918046</v>
      </c>
      <c r="F23" s="514">
        <v>0</v>
      </c>
      <c r="G23" s="514">
        <v>-1925925</v>
      </c>
      <c r="H23" s="514">
        <v>1425125</v>
      </c>
      <c r="I23" s="502">
        <v>2</v>
      </c>
      <c r="J23" s="502">
        <v>1</v>
      </c>
      <c r="K23" s="502">
        <v>1</v>
      </c>
      <c r="L23" s="502">
        <v>0</v>
      </c>
      <c r="M23" s="502">
        <v>0</v>
      </c>
      <c r="N23" s="495" t="s">
        <v>3790</v>
      </c>
    </row>
    <row r="24" spans="1:14" x14ac:dyDescent="0.35">
      <c r="A24" s="507" t="s">
        <v>215</v>
      </c>
      <c r="B24" s="507" t="s">
        <v>213</v>
      </c>
      <c r="C24" s="514">
        <v>20352886.300000001</v>
      </c>
      <c r="D24" s="514">
        <v>0</v>
      </c>
      <c r="E24" s="514">
        <v>22431769.57</v>
      </c>
      <c r="F24" s="514">
        <v>0</v>
      </c>
      <c r="G24" s="514">
        <v>25038087.25</v>
      </c>
      <c r="H24" s="514"/>
      <c r="I24" s="502"/>
      <c r="J24" s="502"/>
      <c r="K24" s="502"/>
      <c r="L24" s="502"/>
      <c r="M24" s="502"/>
      <c r="N24" s="495"/>
    </row>
    <row r="25" spans="1:14" x14ac:dyDescent="0.35">
      <c r="A25" s="507" t="s">
        <v>2468</v>
      </c>
      <c r="B25" s="507" t="s">
        <v>11794</v>
      </c>
      <c r="C25" s="514">
        <v>119481029</v>
      </c>
      <c r="D25" s="514">
        <v>0</v>
      </c>
      <c r="E25" s="514">
        <v>142883913</v>
      </c>
      <c r="F25" s="514">
        <v>0</v>
      </c>
      <c r="G25" s="514">
        <v>143813702</v>
      </c>
      <c r="H25" s="514">
        <v>10584687</v>
      </c>
      <c r="I25" s="502">
        <v>9</v>
      </c>
      <c r="J25" s="502">
        <v>3</v>
      </c>
      <c r="K25" s="502">
        <v>6</v>
      </c>
      <c r="L25" s="502">
        <v>14</v>
      </c>
      <c r="M25" s="502">
        <v>0</v>
      </c>
      <c r="N25" s="495" t="s">
        <v>8222</v>
      </c>
    </row>
    <row r="26" spans="1:14" x14ac:dyDescent="0.35">
      <c r="A26" s="507" t="s">
        <v>9314</v>
      </c>
      <c r="B26" s="507" t="s">
        <v>1335</v>
      </c>
      <c r="C26" s="514">
        <v>367000</v>
      </c>
      <c r="D26" s="514">
        <v>0</v>
      </c>
      <c r="E26" s="514">
        <v>260211</v>
      </c>
      <c r="F26" s="514">
        <v>0</v>
      </c>
      <c r="G26" s="514">
        <v>341386</v>
      </c>
      <c r="H26" s="514"/>
      <c r="I26" s="502"/>
      <c r="J26" s="502"/>
      <c r="K26" s="502"/>
      <c r="L26" s="502"/>
      <c r="M26" s="502"/>
      <c r="N26" s="495"/>
    </row>
    <row r="27" spans="1:14" ht="26" x14ac:dyDescent="0.35">
      <c r="A27" s="507" t="s">
        <v>9506</v>
      </c>
      <c r="B27" s="507" t="s">
        <v>3587</v>
      </c>
      <c r="C27" s="514">
        <v>171155</v>
      </c>
      <c r="D27" s="514">
        <v>0</v>
      </c>
      <c r="E27" s="514">
        <v>60330</v>
      </c>
      <c r="F27" s="514">
        <v>0</v>
      </c>
      <c r="G27" s="514">
        <v>602370</v>
      </c>
      <c r="H27" s="514">
        <v>12123098</v>
      </c>
      <c r="I27" s="503">
        <v>85</v>
      </c>
      <c r="J27" s="503">
        <v>14</v>
      </c>
      <c r="K27" s="503">
        <v>61</v>
      </c>
      <c r="L27" s="503">
        <v>6</v>
      </c>
      <c r="M27" s="503">
        <v>3</v>
      </c>
      <c r="N27" s="496" t="s">
        <v>3500</v>
      </c>
    </row>
    <row r="28" spans="1:14" ht="26" x14ac:dyDescent="0.35">
      <c r="A28" s="507" t="s">
        <v>9682</v>
      </c>
      <c r="B28" s="507" t="s">
        <v>1156</v>
      </c>
      <c r="C28" s="514">
        <v>335100</v>
      </c>
      <c r="D28" s="514">
        <v>0</v>
      </c>
      <c r="E28" s="514">
        <v>173125</v>
      </c>
      <c r="F28" s="514">
        <v>0</v>
      </c>
      <c r="G28" s="514">
        <v>2223434</v>
      </c>
      <c r="H28" s="514">
        <v>2263509</v>
      </c>
      <c r="I28" s="503">
        <v>23</v>
      </c>
      <c r="J28" s="503">
        <v>3</v>
      </c>
      <c r="K28" s="503">
        <v>20</v>
      </c>
      <c r="L28" s="503">
        <v>0</v>
      </c>
      <c r="M28" s="503">
        <v>1</v>
      </c>
      <c r="N28" s="496" t="s">
        <v>3500</v>
      </c>
    </row>
    <row r="29" spans="1:14" ht="26" x14ac:dyDescent="0.35">
      <c r="A29" s="507" t="s">
        <v>8923</v>
      </c>
      <c r="B29" s="507" t="s">
        <v>8921</v>
      </c>
      <c r="C29" s="514">
        <v>525190</v>
      </c>
      <c r="D29" s="514">
        <v>0</v>
      </c>
      <c r="E29" s="514">
        <v>164252</v>
      </c>
      <c r="F29" s="514">
        <v>0</v>
      </c>
      <c r="G29" s="514">
        <v>-466898</v>
      </c>
      <c r="H29" s="514"/>
      <c r="I29" s="502"/>
      <c r="J29" s="502"/>
      <c r="K29" s="502"/>
      <c r="L29" s="502"/>
      <c r="M29" s="502"/>
      <c r="N29" s="495"/>
    </row>
    <row r="30" spans="1:14" x14ac:dyDescent="0.35">
      <c r="A30" s="508" t="s">
        <v>9604</v>
      </c>
      <c r="B30" s="507" t="s">
        <v>1886</v>
      </c>
      <c r="C30" s="514">
        <v>161000</v>
      </c>
      <c r="D30" s="514">
        <v>0</v>
      </c>
      <c r="E30" s="514">
        <v>0</v>
      </c>
      <c r="F30" s="514">
        <v>0</v>
      </c>
      <c r="G30" s="514">
        <v>415097.55</v>
      </c>
      <c r="H30" s="514"/>
      <c r="I30" s="502"/>
      <c r="J30" s="502"/>
      <c r="K30" s="502"/>
      <c r="L30" s="502"/>
      <c r="M30" s="502"/>
      <c r="N30" s="495"/>
    </row>
    <row r="31" spans="1:14" ht="26" x14ac:dyDescent="0.35">
      <c r="A31" s="507" t="s">
        <v>9610</v>
      </c>
      <c r="B31" s="507" t="s">
        <v>684</v>
      </c>
      <c r="C31" s="514">
        <v>6099511</v>
      </c>
      <c r="D31" s="514">
        <v>0</v>
      </c>
      <c r="E31" s="514">
        <v>0</v>
      </c>
      <c r="F31" s="514">
        <v>0</v>
      </c>
      <c r="G31" s="514">
        <v>12136108</v>
      </c>
      <c r="H31" s="514"/>
      <c r="I31" s="502"/>
      <c r="J31" s="502"/>
      <c r="K31" s="502"/>
      <c r="L31" s="502"/>
      <c r="M31" s="502"/>
      <c r="N31" s="495"/>
    </row>
    <row r="32" spans="1:14" x14ac:dyDescent="0.35">
      <c r="A32" s="507" t="s">
        <v>9250</v>
      </c>
      <c r="B32" s="507" t="s">
        <v>2643</v>
      </c>
      <c r="C32" s="514">
        <v>1927452</v>
      </c>
      <c r="D32" s="514">
        <v>0</v>
      </c>
      <c r="E32" s="514">
        <v>1433421</v>
      </c>
      <c r="F32" s="514">
        <v>0</v>
      </c>
      <c r="G32" s="514">
        <v>1433421</v>
      </c>
      <c r="H32" s="514">
        <v>1144769</v>
      </c>
      <c r="I32" s="502">
        <v>9</v>
      </c>
      <c r="J32" s="502">
        <v>3</v>
      </c>
      <c r="K32" s="502">
        <v>6</v>
      </c>
      <c r="L32" s="502">
        <v>9</v>
      </c>
      <c r="M32" s="502">
        <v>0</v>
      </c>
      <c r="N32" s="495" t="s">
        <v>3790</v>
      </c>
    </row>
    <row r="33" spans="1:14" x14ac:dyDescent="0.35">
      <c r="A33" s="507" t="s">
        <v>400</v>
      </c>
      <c r="B33" s="507" t="s">
        <v>9430</v>
      </c>
      <c r="C33" s="514">
        <f>6278184+2985000</f>
        <v>9263184</v>
      </c>
      <c r="D33" s="514">
        <v>0</v>
      </c>
      <c r="E33" s="514">
        <f>916306+21695+129403+346010+174334+399021</f>
        <v>1986769</v>
      </c>
      <c r="F33" s="514">
        <v>0</v>
      </c>
      <c r="G33" s="514">
        <v>33061349</v>
      </c>
      <c r="H33" s="514"/>
      <c r="I33" s="502"/>
      <c r="J33" s="502"/>
      <c r="K33" s="502"/>
      <c r="L33" s="502"/>
      <c r="M33" s="502"/>
      <c r="N33" s="495"/>
    </row>
    <row r="34" spans="1:14" x14ac:dyDescent="0.35">
      <c r="A34" s="507" t="s">
        <v>29</v>
      </c>
      <c r="B34" s="507" t="s">
        <v>27</v>
      </c>
      <c r="C34" s="514">
        <v>9838507.9000000004</v>
      </c>
      <c r="D34" s="514">
        <v>0</v>
      </c>
      <c r="E34" s="514">
        <v>2234638</v>
      </c>
      <c r="F34" s="514">
        <v>0</v>
      </c>
      <c r="G34" s="514">
        <v>9202527.8800000008</v>
      </c>
      <c r="H34" s="514">
        <v>0</v>
      </c>
      <c r="I34" s="502">
        <v>9</v>
      </c>
      <c r="J34" s="502">
        <v>7</v>
      </c>
      <c r="K34" s="502">
        <v>2</v>
      </c>
      <c r="L34" s="502">
        <v>0</v>
      </c>
      <c r="M34" s="502">
        <v>0</v>
      </c>
      <c r="N34" s="495" t="s">
        <v>8201</v>
      </c>
    </row>
    <row r="35" spans="1:14" x14ac:dyDescent="0.35">
      <c r="A35" s="507" t="s">
        <v>2470</v>
      </c>
      <c r="B35" s="507" t="s">
        <v>9507</v>
      </c>
      <c r="C35" s="514">
        <v>0</v>
      </c>
      <c r="D35" s="514">
        <v>0</v>
      </c>
      <c r="E35" s="514">
        <v>0</v>
      </c>
      <c r="F35" s="514">
        <v>0</v>
      </c>
      <c r="G35" s="514">
        <v>0</v>
      </c>
      <c r="H35" s="514"/>
      <c r="I35" s="502"/>
      <c r="J35" s="502"/>
      <c r="K35" s="502"/>
      <c r="L35" s="502"/>
      <c r="M35" s="502"/>
      <c r="N35" s="495"/>
    </row>
    <row r="36" spans="1:14" x14ac:dyDescent="0.35">
      <c r="A36" s="507" t="s">
        <v>9517</v>
      </c>
      <c r="B36" s="507" t="s">
        <v>2348</v>
      </c>
      <c r="C36" s="514">
        <v>20000</v>
      </c>
      <c r="D36" s="514">
        <v>0</v>
      </c>
      <c r="E36" s="514">
        <v>0</v>
      </c>
      <c r="F36" s="514">
        <v>0</v>
      </c>
      <c r="G36" s="514">
        <v>7425.99</v>
      </c>
      <c r="H36" s="514">
        <v>42653</v>
      </c>
      <c r="I36" s="502">
        <v>2</v>
      </c>
      <c r="J36" s="502">
        <v>1</v>
      </c>
      <c r="K36" s="502">
        <v>1</v>
      </c>
      <c r="L36" s="502">
        <v>2</v>
      </c>
      <c r="M36" s="502">
        <v>0</v>
      </c>
      <c r="N36" s="495" t="s">
        <v>3790</v>
      </c>
    </row>
    <row r="37" spans="1:14" x14ac:dyDescent="0.35">
      <c r="A37" s="507" t="s">
        <v>9528</v>
      </c>
      <c r="B37" s="507" t="s">
        <v>417</v>
      </c>
      <c r="C37" s="514">
        <v>81361810</v>
      </c>
      <c r="D37" s="514">
        <v>0</v>
      </c>
      <c r="E37" s="514">
        <v>53898589</v>
      </c>
      <c r="F37" s="514">
        <v>0</v>
      </c>
      <c r="G37" s="514">
        <v>57582921</v>
      </c>
      <c r="H37" s="514"/>
      <c r="I37" s="502"/>
      <c r="J37" s="502"/>
      <c r="K37" s="502"/>
      <c r="L37" s="502"/>
      <c r="M37" s="502"/>
      <c r="N37" s="495"/>
    </row>
    <row r="38" spans="1:14" x14ac:dyDescent="0.35">
      <c r="A38" s="507" t="s">
        <v>1595</v>
      </c>
      <c r="B38" s="507" t="s">
        <v>14815</v>
      </c>
      <c r="C38" s="514">
        <v>1365988.56</v>
      </c>
      <c r="D38" s="514">
        <v>0</v>
      </c>
      <c r="E38" s="514">
        <v>104218.75</v>
      </c>
      <c r="F38" s="514">
        <v>0</v>
      </c>
      <c r="G38" s="514">
        <v>1662499.13</v>
      </c>
      <c r="H38" s="514">
        <v>7651052</v>
      </c>
      <c r="I38" s="502">
        <v>26</v>
      </c>
      <c r="J38" s="502">
        <v>10</v>
      </c>
      <c r="K38" s="502">
        <v>16</v>
      </c>
      <c r="L38" s="502">
        <v>0</v>
      </c>
      <c r="M38" s="502">
        <v>0</v>
      </c>
      <c r="N38" s="495" t="s">
        <v>3790</v>
      </c>
    </row>
    <row r="39" spans="1:14" x14ac:dyDescent="0.35">
      <c r="A39" s="507" t="s">
        <v>4256</v>
      </c>
      <c r="B39" s="507" t="s">
        <v>2614</v>
      </c>
      <c r="C39" s="514">
        <v>320955.37</v>
      </c>
      <c r="D39" s="514">
        <v>0</v>
      </c>
      <c r="E39" s="514">
        <v>138954</v>
      </c>
      <c r="F39" s="514">
        <v>0</v>
      </c>
      <c r="G39" s="514">
        <v>320955.37</v>
      </c>
      <c r="H39" s="514"/>
      <c r="I39" s="502"/>
      <c r="J39" s="502"/>
      <c r="K39" s="502"/>
      <c r="L39" s="502"/>
      <c r="M39" s="502"/>
      <c r="N39" s="495"/>
    </row>
    <row r="40" spans="1:14" ht="26" x14ac:dyDescent="0.35">
      <c r="A40" s="507" t="s">
        <v>3070</v>
      </c>
      <c r="B40" s="507" t="s">
        <v>604</v>
      </c>
      <c r="C40" s="514">
        <v>362356</v>
      </c>
      <c r="D40" s="514">
        <v>0</v>
      </c>
      <c r="E40" s="514">
        <v>200000</v>
      </c>
      <c r="F40" s="514">
        <v>0</v>
      </c>
      <c r="G40" s="514">
        <v>240923</v>
      </c>
      <c r="H40" s="514"/>
      <c r="I40" s="502"/>
      <c r="J40" s="502"/>
      <c r="K40" s="502"/>
      <c r="L40" s="502"/>
      <c r="M40" s="502"/>
      <c r="N40" s="495"/>
    </row>
    <row r="41" spans="1:14" ht="26" x14ac:dyDescent="0.35">
      <c r="A41" s="507" t="s">
        <v>13793</v>
      </c>
      <c r="B41" s="507" t="s">
        <v>3630</v>
      </c>
      <c r="C41" s="514">
        <v>2099723</v>
      </c>
      <c r="D41" s="514">
        <v>0</v>
      </c>
      <c r="E41" s="514">
        <v>820361</v>
      </c>
      <c r="F41" s="514">
        <v>0</v>
      </c>
      <c r="G41" s="514">
        <v>1639341</v>
      </c>
      <c r="H41" s="514">
        <v>4244290</v>
      </c>
      <c r="I41" s="502">
        <v>3</v>
      </c>
      <c r="J41" s="502">
        <v>2</v>
      </c>
      <c r="K41" s="502">
        <v>1</v>
      </c>
      <c r="L41" s="502">
        <v>6</v>
      </c>
      <c r="M41" s="502">
        <v>1</v>
      </c>
      <c r="N41" s="495" t="s">
        <v>3790</v>
      </c>
    </row>
    <row r="42" spans="1:14" ht="26" x14ac:dyDescent="0.35">
      <c r="A42" s="507" t="s">
        <v>4259</v>
      </c>
      <c r="B42" s="507" t="s">
        <v>3706</v>
      </c>
      <c r="C42" s="514">
        <v>0</v>
      </c>
      <c r="D42" s="514">
        <v>0</v>
      </c>
      <c r="E42" s="514">
        <v>0</v>
      </c>
      <c r="F42" s="514">
        <v>0</v>
      </c>
      <c r="G42" s="514">
        <v>465442</v>
      </c>
      <c r="H42" s="514"/>
      <c r="I42" s="502"/>
      <c r="J42" s="502"/>
      <c r="K42" s="502"/>
      <c r="L42" s="502"/>
      <c r="M42" s="502"/>
      <c r="N42" s="495"/>
    </row>
    <row r="43" spans="1:14" x14ac:dyDescent="0.35">
      <c r="A43" s="507" t="s">
        <v>8883</v>
      </c>
      <c r="B43" s="507" t="s">
        <v>3904</v>
      </c>
      <c r="C43" s="514">
        <v>84500</v>
      </c>
      <c r="D43" s="514">
        <v>0</v>
      </c>
      <c r="E43" s="514">
        <v>84500</v>
      </c>
      <c r="F43" s="514">
        <v>0</v>
      </c>
      <c r="G43" s="514">
        <v>84500</v>
      </c>
      <c r="H43" s="514"/>
      <c r="I43" s="502"/>
      <c r="J43" s="502"/>
      <c r="K43" s="502"/>
      <c r="L43" s="502"/>
      <c r="M43" s="502"/>
      <c r="N43" s="495"/>
    </row>
    <row r="44" spans="1:14" x14ac:dyDescent="0.35">
      <c r="A44" s="507" t="s">
        <v>8479</v>
      </c>
      <c r="B44" s="507" t="s">
        <v>13272</v>
      </c>
      <c r="C44" s="514">
        <v>11838615</v>
      </c>
      <c r="D44" s="514">
        <v>0</v>
      </c>
      <c r="E44" s="514">
        <v>-16778312</v>
      </c>
      <c r="F44" s="514">
        <v>0</v>
      </c>
      <c r="G44" s="514">
        <v>-18404581</v>
      </c>
      <c r="H44" s="514">
        <v>8893087</v>
      </c>
      <c r="I44" s="502">
        <v>7</v>
      </c>
      <c r="J44" s="502">
        <v>6</v>
      </c>
      <c r="K44" s="502">
        <v>1</v>
      </c>
      <c r="L44" s="502">
        <v>0</v>
      </c>
      <c r="M44" s="502">
        <v>0</v>
      </c>
      <c r="N44" s="495" t="s">
        <v>8222</v>
      </c>
    </row>
    <row r="45" spans="1:14" x14ac:dyDescent="0.35">
      <c r="A45" s="507" t="s">
        <v>8346</v>
      </c>
      <c r="B45" s="507" t="s">
        <v>3820</v>
      </c>
      <c r="C45" s="514">
        <v>970000</v>
      </c>
      <c r="D45" s="514">
        <v>0</v>
      </c>
      <c r="E45" s="514">
        <v>6803589</v>
      </c>
      <c r="F45" s="514">
        <v>0</v>
      </c>
      <c r="G45" s="514">
        <v>6803589</v>
      </c>
      <c r="H45" s="514">
        <v>5311044</v>
      </c>
      <c r="I45" s="502">
        <v>2</v>
      </c>
      <c r="J45" s="502">
        <v>1</v>
      </c>
      <c r="K45" s="502">
        <v>1</v>
      </c>
      <c r="L45" s="502">
        <v>7</v>
      </c>
      <c r="M45" s="502">
        <v>0</v>
      </c>
      <c r="N45" s="495" t="s">
        <v>8201</v>
      </c>
    </row>
    <row r="46" spans="1:14" x14ac:dyDescent="0.35">
      <c r="A46" s="507" t="s">
        <v>7955</v>
      </c>
      <c r="B46" s="507" t="s">
        <v>9424</v>
      </c>
      <c r="C46" s="514">
        <v>7604155</v>
      </c>
      <c r="D46" s="514">
        <v>0</v>
      </c>
      <c r="E46" s="514">
        <v>1047630</v>
      </c>
      <c r="F46" s="514">
        <v>0</v>
      </c>
      <c r="G46" s="514">
        <v>5067644.12</v>
      </c>
      <c r="H46" s="514"/>
      <c r="I46" s="502"/>
      <c r="J46" s="502"/>
      <c r="K46" s="502"/>
      <c r="L46" s="502"/>
      <c r="M46" s="502"/>
      <c r="N46" s="495"/>
    </row>
    <row r="47" spans="1:14" x14ac:dyDescent="0.35">
      <c r="A47" s="507" t="s">
        <v>7956</v>
      </c>
      <c r="B47" s="507" t="s">
        <v>4071</v>
      </c>
      <c r="C47" s="514">
        <v>31018</v>
      </c>
      <c r="D47" s="514">
        <v>0</v>
      </c>
      <c r="E47" s="514">
        <v>31018</v>
      </c>
      <c r="F47" s="514">
        <v>0</v>
      </c>
      <c r="G47" s="514">
        <v>31018</v>
      </c>
      <c r="H47" s="514"/>
      <c r="I47" s="502"/>
      <c r="J47" s="502"/>
      <c r="K47" s="502"/>
      <c r="L47" s="502"/>
      <c r="M47" s="502"/>
      <c r="N47" s="495"/>
    </row>
    <row r="48" spans="1:14" ht="26" x14ac:dyDescent="0.35">
      <c r="A48" s="507" t="s">
        <v>8633</v>
      </c>
      <c r="B48" s="507" t="s">
        <v>9390</v>
      </c>
      <c r="C48" s="514">
        <v>1323110</v>
      </c>
      <c r="D48" s="514">
        <v>0</v>
      </c>
      <c r="E48" s="514">
        <v>1169500</v>
      </c>
      <c r="F48" s="514">
        <v>0</v>
      </c>
      <c r="G48" s="514">
        <v>1787845</v>
      </c>
      <c r="H48" s="514"/>
      <c r="I48" s="502"/>
      <c r="J48" s="502"/>
      <c r="K48" s="502"/>
      <c r="L48" s="502"/>
      <c r="M48" s="502"/>
      <c r="N48" s="495"/>
    </row>
    <row r="49" spans="1:14" x14ac:dyDescent="0.35">
      <c r="A49" s="507" t="s">
        <v>1074</v>
      </c>
      <c r="B49" s="507" t="s">
        <v>16263</v>
      </c>
      <c r="C49" s="514">
        <v>0</v>
      </c>
      <c r="D49" s="514">
        <v>0</v>
      </c>
      <c r="E49" s="514">
        <v>0</v>
      </c>
      <c r="F49" s="514">
        <v>0</v>
      </c>
      <c r="G49" s="514">
        <v>0</v>
      </c>
      <c r="H49" s="514">
        <v>0</v>
      </c>
      <c r="I49" s="502">
        <v>2</v>
      </c>
      <c r="J49" s="502">
        <v>0</v>
      </c>
      <c r="K49" s="502">
        <v>2</v>
      </c>
      <c r="L49" s="502">
        <v>0</v>
      </c>
      <c r="M49" s="502">
        <v>1</v>
      </c>
      <c r="N49" s="495" t="s">
        <v>3790</v>
      </c>
    </row>
    <row r="50" spans="1:14" x14ac:dyDescent="0.35">
      <c r="A50" s="507" t="s">
        <v>8484</v>
      </c>
      <c r="B50" s="507" t="s">
        <v>8863</v>
      </c>
      <c r="C50" s="514">
        <v>4930361</v>
      </c>
      <c r="D50" s="514">
        <v>0</v>
      </c>
      <c r="E50" s="514">
        <v>5122804</v>
      </c>
      <c r="F50" s="514">
        <v>0</v>
      </c>
      <c r="G50" s="514">
        <v>5251204</v>
      </c>
      <c r="H50" s="514"/>
      <c r="I50" s="502"/>
      <c r="J50" s="502"/>
      <c r="K50" s="502"/>
      <c r="L50" s="502"/>
      <c r="M50" s="502"/>
      <c r="N50" s="495"/>
    </row>
    <row r="51" spans="1:14" x14ac:dyDescent="0.35">
      <c r="A51" s="507" t="s">
        <v>3053</v>
      </c>
      <c r="B51" s="507" t="s">
        <v>9331</v>
      </c>
      <c r="C51" s="514">
        <v>57567</v>
      </c>
      <c r="D51" s="514">
        <v>0</v>
      </c>
      <c r="E51" s="514">
        <v>0</v>
      </c>
      <c r="F51" s="514">
        <v>0</v>
      </c>
      <c r="G51" s="514">
        <v>51161</v>
      </c>
      <c r="H51" s="514"/>
      <c r="I51" s="502"/>
      <c r="J51" s="502"/>
      <c r="K51" s="502"/>
      <c r="L51" s="502"/>
      <c r="M51" s="502"/>
      <c r="N51" s="495"/>
    </row>
    <row r="52" spans="1:14" ht="26" x14ac:dyDescent="0.35">
      <c r="A52" s="508" t="s">
        <v>3209</v>
      </c>
      <c r="B52" s="507" t="s">
        <v>8661</v>
      </c>
      <c r="C52" s="514">
        <v>14292000</v>
      </c>
      <c r="D52" s="514">
        <v>0</v>
      </c>
      <c r="E52" s="514">
        <v>6657223</v>
      </c>
      <c r="F52" s="514">
        <v>0</v>
      </c>
      <c r="G52" s="514">
        <v>18059924</v>
      </c>
      <c r="H52" s="514"/>
      <c r="I52" s="502"/>
      <c r="J52" s="502"/>
      <c r="K52" s="502"/>
      <c r="L52" s="502"/>
      <c r="M52" s="502"/>
      <c r="N52" s="495"/>
    </row>
    <row r="53" spans="1:14" x14ac:dyDescent="0.35">
      <c r="A53" s="508" t="s">
        <v>302</v>
      </c>
      <c r="B53" s="507" t="s">
        <v>11976</v>
      </c>
      <c r="C53" s="514">
        <v>15164028</v>
      </c>
      <c r="D53" s="514">
        <v>0</v>
      </c>
      <c r="E53" s="514">
        <v>716000</v>
      </c>
      <c r="F53" s="514">
        <v>0</v>
      </c>
      <c r="G53" s="514">
        <v>16838249</v>
      </c>
      <c r="H53" s="514">
        <v>22545212</v>
      </c>
      <c r="I53" s="502">
        <v>250</v>
      </c>
      <c r="J53" s="502">
        <v>50</v>
      </c>
      <c r="K53" s="502">
        <v>200</v>
      </c>
      <c r="L53" s="502" t="s">
        <v>11982</v>
      </c>
      <c r="M53" s="502">
        <v>8</v>
      </c>
      <c r="N53" s="495" t="s">
        <v>8222</v>
      </c>
    </row>
    <row r="54" spans="1:14" x14ac:dyDescent="0.35">
      <c r="A54" s="507" t="s">
        <v>9637</v>
      </c>
      <c r="B54" s="507" t="s">
        <v>2338</v>
      </c>
      <c r="C54" s="514">
        <v>260000</v>
      </c>
      <c r="D54" s="514">
        <v>0</v>
      </c>
      <c r="E54" s="514">
        <v>210000</v>
      </c>
      <c r="F54" s="514">
        <v>0</v>
      </c>
      <c r="G54" s="514">
        <v>210000</v>
      </c>
      <c r="H54" s="514"/>
      <c r="I54" s="502"/>
      <c r="J54" s="502"/>
      <c r="K54" s="502"/>
      <c r="L54" s="502"/>
      <c r="M54" s="502"/>
      <c r="N54" s="495"/>
    </row>
    <row r="55" spans="1:14" x14ac:dyDescent="0.35">
      <c r="A55" s="508" t="s">
        <v>5015</v>
      </c>
      <c r="B55" s="507" t="s">
        <v>3571</v>
      </c>
      <c r="C55" s="514">
        <v>2529931</v>
      </c>
      <c r="D55" s="514">
        <v>0</v>
      </c>
      <c r="E55" s="514">
        <v>892500</v>
      </c>
      <c r="F55" s="514">
        <v>0</v>
      </c>
      <c r="G55" s="514">
        <v>1984828.15</v>
      </c>
      <c r="H55" s="514"/>
      <c r="I55" s="502"/>
      <c r="J55" s="502"/>
      <c r="K55" s="502"/>
      <c r="L55" s="502"/>
      <c r="M55" s="502"/>
      <c r="N55" s="495"/>
    </row>
    <row r="56" spans="1:14" x14ac:dyDescent="0.35">
      <c r="A56" s="508" t="s">
        <v>936</v>
      </c>
      <c r="B56" s="507" t="s">
        <v>3861</v>
      </c>
      <c r="C56" s="514">
        <v>73000000</v>
      </c>
      <c r="D56" s="514">
        <v>0</v>
      </c>
      <c r="E56" s="514">
        <v>77000000</v>
      </c>
      <c r="F56" s="514">
        <v>0</v>
      </c>
      <c r="G56" s="514">
        <v>99000000</v>
      </c>
      <c r="H56" s="514">
        <v>99424000</v>
      </c>
      <c r="I56" s="502">
        <v>7</v>
      </c>
      <c r="J56" s="502">
        <v>6</v>
      </c>
      <c r="K56" s="502">
        <v>1</v>
      </c>
      <c r="L56" s="502">
        <v>0</v>
      </c>
      <c r="M56" s="502">
        <v>0</v>
      </c>
      <c r="N56" s="495" t="s">
        <v>8222</v>
      </c>
    </row>
    <row r="57" spans="1:14" ht="26" x14ac:dyDescent="0.35">
      <c r="A57" s="508" t="s">
        <v>9308</v>
      </c>
      <c r="B57" s="507" t="s">
        <v>8834</v>
      </c>
      <c r="C57" s="514">
        <v>45037015.530000001</v>
      </c>
      <c r="D57" s="514">
        <v>0</v>
      </c>
      <c r="E57" s="514">
        <v>0</v>
      </c>
      <c r="F57" s="514">
        <v>0</v>
      </c>
      <c r="G57" s="514">
        <v>45037015.530000001</v>
      </c>
      <c r="H57" s="514">
        <v>26267099.440000001</v>
      </c>
      <c r="I57" s="502">
        <v>16</v>
      </c>
      <c r="J57" s="502">
        <v>4</v>
      </c>
      <c r="K57" s="502">
        <v>12</v>
      </c>
      <c r="L57" s="502">
        <v>0</v>
      </c>
      <c r="M57" s="502">
        <v>0</v>
      </c>
      <c r="N57" s="495" t="s">
        <v>8222</v>
      </c>
    </row>
    <row r="58" spans="1:14" x14ac:dyDescent="0.35">
      <c r="A58" s="508" t="s">
        <v>173</v>
      </c>
      <c r="B58" s="507" t="s">
        <v>8564</v>
      </c>
      <c r="C58" s="514">
        <v>372075622</v>
      </c>
      <c r="D58" s="514">
        <v>0</v>
      </c>
      <c r="E58" s="514">
        <v>359761368</v>
      </c>
      <c r="F58" s="514">
        <v>0</v>
      </c>
      <c r="G58" s="514">
        <v>360872723</v>
      </c>
      <c r="H58" s="514">
        <v>190648624</v>
      </c>
      <c r="I58" s="502">
        <v>10</v>
      </c>
      <c r="J58" s="502">
        <v>0</v>
      </c>
      <c r="K58" s="502">
        <v>4</v>
      </c>
      <c r="L58" s="502">
        <v>0</v>
      </c>
      <c r="M58" s="502">
        <v>0</v>
      </c>
      <c r="N58" s="495" t="s">
        <v>8222</v>
      </c>
    </row>
    <row r="59" spans="1:14" x14ac:dyDescent="0.35">
      <c r="A59" s="508" t="s">
        <v>7958</v>
      </c>
      <c r="B59" s="507" t="s">
        <v>403</v>
      </c>
      <c r="C59" s="514">
        <v>4930000</v>
      </c>
      <c r="D59" s="514">
        <v>0</v>
      </c>
      <c r="E59" s="514">
        <v>5120000</v>
      </c>
      <c r="F59" s="514">
        <v>0</v>
      </c>
      <c r="G59" s="514">
        <v>5120000</v>
      </c>
      <c r="H59" s="514"/>
      <c r="I59" s="502"/>
      <c r="J59" s="502"/>
      <c r="K59" s="502"/>
      <c r="L59" s="502"/>
      <c r="M59" s="502"/>
      <c r="N59" s="495"/>
    </row>
    <row r="60" spans="1:14" x14ac:dyDescent="0.35">
      <c r="A60" s="508" t="s">
        <v>12208</v>
      </c>
      <c r="B60" s="507" t="s">
        <v>3822</v>
      </c>
      <c r="C60" s="514">
        <v>2009284</v>
      </c>
      <c r="D60" s="514">
        <v>0</v>
      </c>
      <c r="E60" s="514">
        <v>2009284</v>
      </c>
      <c r="F60" s="514">
        <v>0</v>
      </c>
      <c r="G60" s="514">
        <v>2009284</v>
      </c>
      <c r="H60" s="514">
        <v>302139</v>
      </c>
      <c r="I60" s="502">
        <v>6</v>
      </c>
      <c r="J60" s="502">
        <v>3</v>
      </c>
      <c r="K60" s="502">
        <v>3</v>
      </c>
      <c r="L60" s="502">
        <v>20</v>
      </c>
      <c r="M60" s="502">
        <v>2</v>
      </c>
      <c r="N60" s="495" t="s">
        <v>8201</v>
      </c>
    </row>
    <row r="61" spans="1:14" x14ac:dyDescent="0.35">
      <c r="A61" s="509" t="s">
        <v>1289</v>
      </c>
      <c r="B61" s="445" t="s">
        <v>8268</v>
      </c>
      <c r="C61" s="450">
        <v>59782630</v>
      </c>
      <c r="D61" s="450">
        <v>0</v>
      </c>
      <c r="E61" s="450">
        <v>3643155</v>
      </c>
      <c r="F61" s="450">
        <v>0</v>
      </c>
      <c r="G61" s="450">
        <v>25602666</v>
      </c>
      <c r="H61" s="450">
        <v>215194933</v>
      </c>
      <c r="I61" s="504">
        <v>360</v>
      </c>
      <c r="J61" s="504">
        <v>160</v>
      </c>
      <c r="K61" s="504">
        <v>200</v>
      </c>
      <c r="L61" s="504">
        <v>3</v>
      </c>
      <c r="M61" s="504">
        <v>1</v>
      </c>
      <c r="N61" s="497" t="s">
        <v>8222</v>
      </c>
    </row>
    <row r="62" spans="1:14" ht="26" x14ac:dyDescent="0.35">
      <c r="A62" s="508" t="s">
        <v>3223</v>
      </c>
      <c r="B62" s="507" t="s">
        <v>13605</v>
      </c>
      <c r="C62" s="514">
        <v>8108598.79</v>
      </c>
      <c r="D62" s="514">
        <v>0</v>
      </c>
      <c r="E62" s="514">
        <v>979645.27</v>
      </c>
      <c r="F62" s="514">
        <v>0</v>
      </c>
      <c r="G62" s="514">
        <v>-8223262.25</v>
      </c>
      <c r="H62" s="514">
        <v>0</v>
      </c>
      <c r="I62" s="502">
        <v>2</v>
      </c>
      <c r="J62" s="502">
        <v>0</v>
      </c>
      <c r="K62" s="502" t="s">
        <v>13606</v>
      </c>
      <c r="L62" s="502" t="s">
        <v>13607</v>
      </c>
      <c r="M62" s="502">
        <v>1</v>
      </c>
      <c r="N62" s="495" t="s">
        <v>8201</v>
      </c>
    </row>
    <row r="63" spans="1:14" x14ac:dyDescent="0.35">
      <c r="A63" s="508" t="s">
        <v>7963</v>
      </c>
      <c r="B63" s="507" t="s">
        <v>3800</v>
      </c>
      <c r="C63" s="514">
        <v>1043000</v>
      </c>
      <c r="D63" s="514">
        <v>0</v>
      </c>
      <c r="E63" s="514">
        <v>0</v>
      </c>
      <c r="F63" s="514">
        <v>0</v>
      </c>
      <c r="G63" s="514">
        <v>1964</v>
      </c>
      <c r="H63" s="514">
        <v>1041928</v>
      </c>
      <c r="I63" s="502">
        <v>2</v>
      </c>
      <c r="J63" s="502">
        <v>1</v>
      </c>
      <c r="K63" s="502">
        <v>1</v>
      </c>
      <c r="L63" s="502">
        <v>0</v>
      </c>
      <c r="M63" s="502">
        <v>1</v>
      </c>
      <c r="N63" s="495" t="s">
        <v>3790</v>
      </c>
    </row>
    <row r="64" spans="1:14" x14ac:dyDescent="0.35">
      <c r="A64" s="508" t="s">
        <v>12362</v>
      </c>
      <c r="B64" s="507" t="s">
        <v>3828</v>
      </c>
      <c r="C64" s="514">
        <v>2474166</v>
      </c>
      <c r="D64" s="514">
        <v>0</v>
      </c>
      <c r="E64" s="514">
        <v>1247535</v>
      </c>
      <c r="F64" s="514">
        <v>0</v>
      </c>
      <c r="G64" s="514">
        <v>1828797.95</v>
      </c>
      <c r="H64" s="514">
        <v>696050</v>
      </c>
      <c r="I64" s="503">
        <v>5</v>
      </c>
      <c r="J64" s="503">
        <v>3</v>
      </c>
      <c r="K64" s="503">
        <v>2</v>
      </c>
      <c r="L64" s="503">
        <v>3</v>
      </c>
      <c r="M64" s="503">
        <v>0</v>
      </c>
      <c r="N64" s="498" t="s">
        <v>3500</v>
      </c>
    </row>
    <row r="65" spans="1:14" ht="26" x14ac:dyDescent="0.35">
      <c r="A65" s="508" t="s">
        <v>4266</v>
      </c>
      <c r="B65" s="507" t="s">
        <v>8983</v>
      </c>
      <c r="C65" s="514">
        <v>718140.26</v>
      </c>
      <c r="D65" s="514">
        <v>0</v>
      </c>
      <c r="E65" s="514">
        <v>1829756</v>
      </c>
      <c r="F65" s="514">
        <v>0</v>
      </c>
      <c r="G65" s="514">
        <v>4528135</v>
      </c>
      <c r="H65" s="514"/>
      <c r="I65" s="502"/>
      <c r="J65" s="502"/>
      <c r="K65" s="502"/>
      <c r="L65" s="502"/>
      <c r="M65" s="502"/>
      <c r="N65" s="495"/>
    </row>
    <row r="66" spans="1:14" x14ac:dyDescent="0.35">
      <c r="A66" s="508" t="s">
        <v>805</v>
      </c>
      <c r="B66" s="507" t="s">
        <v>803</v>
      </c>
      <c r="C66" s="514">
        <v>130819769</v>
      </c>
      <c r="D66" s="514">
        <v>0</v>
      </c>
      <c r="E66" s="514">
        <v>121732406</v>
      </c>
      <c r="F66" s="514">
        <v>0</v>
      </c>
      <c r="G66" s="514">
        <v>126090331</v>
      </c>
      <c r="H66" s="514"/>
      <c r="I66" s="502"/>
      <c r="J66" s="502"/>
      <c r="K66" s="502"/>
      <c r="L66" s="502"/>
      <c r="M66" s="502"/>
      <c r="N66" s="495"/>
    </row>
    <row r="67" spans="1:14" x14ac:dyDescent="0.35">
      <c r="A67" s="508" t="s">
        <v>1565</v>
      </c>
      <c r="B67" s="507" t="s">
        <v>3887</v>
      </c>
      <c r="C67" s="514">
        <v>1960750</v>
      </c>
      <c r="D67" s="514">
        <v>0</v>
      </c>
      <c r="E67" s="514">
        <v>322615</v>
      </c>
      <c r="F67" s="514">
        <v>0</v>
      </c>
      <c r="G67" s="514">
        <v>-19778367</v>
      </c>
      <c r="H67" s="514">
        <v>14140221</v>
      </c>
      <c r="I67" s="502">
        <v>10</v>
      </c>
      <c r="J67" s="502">
        <v>6</v>
      </c>
      <c r="K67" s="502">
        <v>4</v>
      </c>
      <c r="L67" s="502">
        <v>30</v>
      </c>
      <c r="M67" s="502">
        <v>0</v>
      </c>
      <c r="N67" s="495" t="s">
        <v>3790</v>
      </c>
    </row>
    <row r="68" spans="1:14" x14ac:dyDescent="0.35">
      <c r="A68" s="508" t="s">
        <v>1023</v>
      </c>
      <c r="B68" s="507" t="s">
        <v>4060</v>
      </c>
      <c r="C68" s="514">
        <v>8235968</v>
      </c>
      <c r="D68" s="514">
        <v>0</v>
      </c>
      <c r="E68" s="514">
        <v>7553040</v>
      </c>
      <c r="F68" s="514">
        <v>0</v>
      </c>
      <c r="G68" s="514">
        <v>7553040</v>
      </c>
      <c r="H68" s="514">
        <v>1443551</v>
      </c>
      <c r="I68" s="502">
        <v>34</v>
      </c>
      <c r="J68" s="502">
        <v>11</v>
      </c>
      <c r="K68" s="502">
        <v>34</v>
      </c>
      <c r="L68" s="502">
        <v>27</v>
      </c>
      <c r="M68" s="502">
        <v>1</v>
      </c>
      <c r="N68" s="495" t="s">
        <v>8201</v>
      </c>
    </row>
    <row r="69" spans="1:14" ht="26" x14ac:dyDescent="0.35">
      <c r="A69" s="508" t="s">
        <v>9294</v>
      </c>
      <c r="B69" s="507" t="s">
        <v>3750</v>
      </c>
      <c r="C69" s="514">
        <v>0</v>
      </c>
      <c r="D69" s="514">
        <v>0</v>
      </c>
      <c r="E69" s="514">
        <v>0</v>
      </c>
      <c r="F69" s="514">
        <v>0</v>
      </c>
      <c r="G69" s="514">
        <v>25500</v>
      </c>
      <c r="H69" s="514"/>
      <c r="I69" s="502"/>
      <c r="J69" s="502"/>
      <c r="K69" s="502"/>
      <c r="L69" s="502"/>
      <c r="M69" s="502"/>
      <c r="N69" s="495"/>
    </row>
    <row r="70" spans="1:14" x14ac:dyDescent="0.35">
      <c r="A70" s="508" t="s">
        <v>4268</v>
      </c>
      <c r="B70" s="507" t="s">
        <v>3921</v>
      </c>
      <c r="C70" s="514">
        <v>306454344</v>
      </c>
      <c r="D70" s="514">
        <v>0</v>
      </c>
      <c r="E70" s="514">
        <v>245131476</v>
      </c>
      <c r="F70" s="514">
        <v>0</v>
      </c>
      <c r="G70" s="514">
        <v>245131476</v>
      </c>
      <c r="H70" s="514">
        <v>894452592</v>
      </c>
      <c r="I70" s="502">
        <v>1</v>
      </c>
      <c r="J70" s="502">
        <v>1</v>
      </c>
      <c r="K70" s="502">
        <v>0</v>
      </c>
      <c r="L70" s="502">
        <v>4</v>
      </c>
      <c r="M70" s="502">
        <v>1</v>
      </c>
      <c r="N70" s="495" t="s">
        <v>8222</v>
      </c>
    </row>
    <row r="71" spans="1:14" x14ac:dyDescent="0.35">
      <c r="A71" s="508" t="s">
        <v>9511</v>
      </c>
      <c r="B71" s="507" t="s">
        <v>1012</v>
      </c>
      <c r="C71" s="514">
        <v>0</v>
      </c>
      <c r="D71" s="514">
        <v>0</v>
      </c>
      <c r="E71" s="514">
        <v>0</v>
      </c>
      <c r="F71" s="514">
        <v>0</v>
      </c>
      <c r="G71" s="514">
        <v>7000</v>
      </c>
      <c r="H71" s="514"/>
      <c r="I71" s="502"/>
      <c r="J71" s="502"/>
      <c r="K71" s="502"/>
      <c r="L71" s="502"/>
      <c r="M71" s="502"/>
      <c r="N71" s="495"/>
    </row>
    <row r="72" spans="1:14" x14ac:dyDescent="0.35">
      <c r="A72" s="508" t="s">
        <v>9485</v>
      </c>
      <c r="B72" s="507" t="s">
        <v>1090</v>
      </c>
      <c r="C72" s="514">
        <v>929690</v>
      </c>
      <c r="D72" s="514">
        <v>0</v>
      </c>
      <c r="E72" s="514">
        <f>12400+278000</f>
        <v>290400</v>
      </c>
      <c r="F72" s="514">
        <v>0</v>
      </c>
      <c r="G72" s="514">
        <v>929690</v>
      </c>
      <c r="H72" s="514"/>
      <c r="I72" s="502"/>
      <c r="J72" s="502"/>
      <c r="K72" s="502"/>
      <c r="L72" s="502"/>
      <c r="M72" s="502"/>
      <c r="N72" s="495"/>
    </row>
    <row r="73" spans="1:14" x14ac:dyDescent="0.35">
      <c r="A73" s="508" t="s">
        <v>383</v>
      </c>
      <c r="B73" s="507" t="s">
        <v>706</v>
      </c>
      <c r="C73" s="514">
        <v>18481235</v>
      </c>
      <c r="D73" s="514">
        <v>0</v>
      </c>
      <c r="E73" s="514">
        <v>7242281</v>
      </c>
      <c r="F73" s="514">
        <v>0</v>
      </c>
      <c r="G73" s="514">
        <v>19960761</v>
      </c>
      <c r="H73" s="514"/>
      <c r="I73" s="502"/>
      <c r="J73" s="502"/>
      <c r="K73" s="502"/>
      <c r="L73" s="502"/>
      <c r="M73" s="502"/>
      <c r="N73" s="495"/>
    </row>
    <row r="74" spans="1:14" x14ac:dyDescent="0.35">
      <c r="A74" s="508" t="s">
        <v>828</v>
      </c>
      <c r="B74" s="507" t="s">
        <v>826</v>
      </c>
      <c r="C74" s="514">
        <v>24475346</v>
      </c>
      <c r="D74" s="514">
        <v>0</v>
      </c>
      <c r="E74" s="514">
        <v>11820429</v>
      </c>
      <c r="F74" s="514">
        <v>0</v>
      </c>
      <c r="G74" s="514">
        <v>23238953</v>
      </c>
      <c r="H74" s="514"/>
      <c r="I74" s="502"/>
      <c r="J74" s="502"/>
      <c r="K74" s="502"/>
      <c r="L74" s="502"/>
      <c r="M74" s="502"/>
      <c r="N74" s="495"/>
    </row>
    <row r="75" spans="1:14" x14ac:dyDescent="0.35">
      <c r="A75" s="508" t="s">
        <v>4271</v>
      </c>
      <c r="B75" s="507" t="s">
        <v>3823</v>
      </c>
      <c r="C75" s="514">
        <v>43809716</v>
      </c>
      <c r="D75" s="514">
        <v>0</v>
      </c>
      <c r="E75" s="514">
        <v>1964779</v>
      </c>
      <c r="F75" s="514">
        <v>0</v>
      </c>
      <c r="G75" s="514">
        <v>35571299</v>
      </c>
      <c r="H75" s="514"/>
      <c r="I75" s="502">
        <v>2500</v>
      </c>
      <c r="J75" s="502">
        <v>500</v>
      </c>
      <c r="K75" s="502">
        <v>2000</v>
      </c>
      <c r="L75" s="502">
        <v>10</v>
      </c>
      <c r="M75" s="502">
        <v>40</v>
      </c>
      <c r="N75" s="495" t="s">
        <v>8222</v>
      </c>
    </row>
    <row r="76" spans="1:14" x14ac:dyDescent="0.35">
      <c r="A76" s="508" t="s">
        <v>9486</v>
      </c>
      <c r="B76" s="507" t="s">
        <v>9487</v>
      </c>
      <c r="C76" s="514">
        <v>98849380.379999995</v>
      </c>
      <c r="D76" s="514">
        <v>0</v>
      </c>
      <c r="E76" s="514">
        <v>35751515.630000003</v>
      </c>
      <c r="F76" s="514">
        <v>0</v>
      </c>
      <c r="G76" s="514">
        <v>124016836</v>
      </c>
      <c r="H76" s="514"/>
      <c r="I76" s="502"/>
      <c r="J76" s="502"/>
      <c r="K76" s="502"/>
      <c r="L76" s="502"/>
      <c r="M76" s="502"/>
      <c r="N76" s="495"/>
    </row>
    <row r="77" spans="1:14" ht="26" x14ac:dyDescent="0.35">
      <c r="A77" s="508" t="s">
        <v>15089</v>
      </c>
      <c r="B77" s="507" t="s">
        <v>12187</v>
      </c>
      <c r="C77" s="514">
        <v>98849380.379999995</v>
      </c>
      <c r="D77" s="514">
        <v>0</v>
      </c>
      <c r="E77" s="514">
        <v>35751515.630000003</v>
      </c>
      <c r="F77" s="514">
        <v>0</v>
      </c>
      <c r="G77" s="514">
        <v>-124016836</v>
      </c>
      <c r="H77" s="514">
        <v>268217742</v>
      </c>
      <c r="I77" s="502">
        <v>800</v>
      </c>
      <c r="J77" s="502" t="s">
        <v>1193</v>
      </c>
      <c r="K77" s="502" t="s">
        <v>1193</v>
      </c>
      <c r="L77" s="502">
        <v>66</v>
      </c>
      <c r="M77" s="502">
        <v>2</v>
      </c>
      <c r="N77" s="495" t="s">
        <v>8222</v>
      </c>
    </row>
    <row r="78" spans="1:14" x14ac:dyDescent="0.35">
      <c r="A78" s="508" t="s">
        <v>2995</v>
      </c>
      <c r="B78" s="507" t="s">
        <v>8256</v>
      </c>
      <c r="C78" s="514">
        <v>20557212</v>
      </c>
      <c r="D78" s="514">
        <v>0</v>
      </c>
      <c r="E78" s="514">
        <v>0</v>
      </c>
      <c r="F78" s="514">
        <v>0</v>
      </c>
      <c r="G78" s="514">
        <v>4018344</v>
      </c>
      <c r="H78" s="514">
        <v>30446450</v>
      </c>
      <c r="I78" s="502">
        <v>17</v>
      </c>
      <c r="J78" s="502">
        <v>0</v>
      </c>
      <c r="K78" s="502">
        <v>0</v>
      </c>
      <c r="L78" s="502">
        <v>0</v>
      </c>
      <c r="M78" s="502">
        <v>0</v>
      </c>
      <c r="N78" s="495" t="s">
        <v>8201</v>
      </c>
    </row>
    <row r="79" spans="1:14" x14ac:dyDescent="0.35">
      <c r="A79" s="509" t="s">
        <v>2444</v>
      </c>
      <c r="B79" s="445" t="s">
        <v>3933</v>
      </c>
      <c r="C79" s="450">
        <v>2766407</v>
      </c>
      <c r="D79" s="450">
        <v>0</v>
      </c>
      <c r="E79" s="450">
        <v>1412268</v>
      </c>
      <c r="F79" s="450">
        <v>0</v>
      </c>
      <c r="G79" s="450">
        <v>4325538</v>
      </c>
      <c r="H79" s="450">
        <v>1485364</v>
      </c>
      <c r="I79" s="504">
        <v>4</v>
      </c>
      <c r="J79" s="504">
        <v>2</v>
      </c>
      <c r="K79" s="504">
        <v>2</v>
      </c>
      <c r="L79" s="504">
        <v>5</v>
      </c>
      <c r="M79" s="504">
        <v>1</v>
      </c>
      <c r="N79" s="497" t="s">
        <v>3500</v>
      </c>
    </row>
    <row r="80" spans="1:14" x14ac:dyDescent="0.35">
      <c r="A80" s="508" t="s">
        <v>4274</v>
      </c>
      <c r="B80" s="507" t="s">
        <v>3972</v>
      </c>
      <c r="C80" s="514">
        <v>801270</v>
      </c>
      <c r="D80" s="514">
        <v>0</v>
      </c>
      <c r="E80" s="514">
        <v>67215</v>
      </c>
      <c r="F80" s="514">
        <v>0</v>
      </c>
      <c r="G80" s="514">
        <v>916336</v>
      </c>
      <c r="H80" s="514">
        <v>1642732</v>
      </c>
      <c r="I80" s="502">
        <v>41</v>
      </c>
      <c r="J80" s="502">
        <v>10</v>
      </c>
      <c r="K80" s="502">
        <v>31</v>
      </c>
      <c r="L80" s="502">
        <v>5</v>
      </c>
      <c r="M80" s="502">
        <v>1</v>
      </c>
      <c r="N80" s="495" t="s">
        <v>3790</v>
      </c>
    </row>
    <row r="81" spans="1:14" ht="26" x14ac:dyDescent="0.35">
      <c r="A81" s="508" t="s">
        <v>3212</v>
      </c>
      <c r="B81" s="507" t="s">
        <v>11955</v>
      </c>
      <c r="C81" s="514">
        <v>286600</v>
      </c>
      <c r="D81" s="514">
        <v>0</v>
      </c>
      <c r="E81" s="514">
        <v>21033</v>
      </c>
      <c r="F81" s="514">
        <v>0</v>
      </c>
      <c r="G81" s="514">
        <v>446696</v>
      </c>
      <c r="H81" s="514">
        <v>438359</v>
      </c>
      <c r="I81" s="502">
        <v>2</v>
      </c>
      <c r="J81" s="502">
        <v>0</v>
      </c>
      <c r="K81" s="502">
        <v>2</v>
      </c>
      <c r="L81" s="502">
        <v>2</v>
      </c>
      <c r="M81" s="502">
        <v>0</v>
      </c>
      <c r="N81" s="495" t="s">
        <v>3790</v>
      </c>
    </row>
    <row r="82" spans="1:14" x14ac:dyDescent="0.35">
      <c r="A82" s="508" t="s">
        <v>1641</v>
      </c>
      <c r="B82" s="507" t="s">
        <v>1606</v>
      </c>
      <c r="C82" s="514">
        <v>145679</v>
      </c>
      <c r="D82" s="514">
        <v>0</v>
      </c>
      <c r="E82" s="514">
        <v>171625</v>
      </c>
      <c r="F82" s="514">
        <v>0</v>
      </c>
      <c r="G82" s="514">
        <v>177625</v>
      </c>
      <c r="H82" s="514"/>
      <c r="I82" s="502"/>
      <c r="J82" s="502"/>
      <c r="K82" s="502"/>
      <c r="L82" s="502"/>
      <c r="M82" s="502"/>
      <c r="N82" s="495"/>
    </row>
    <row r="83" spans="1:14" ht="26" x14ac:dyDescent="0.35">
      <c r="A83" s="508" t="s">
        <v>9502</v>
      </c>
      <c r="B83" s="507" t="s">
        <v>1546</v>
      </c>
      <c r="C83" s="514">
        <v>5361588</v>
      </c>
      <c r="D83" s="514">
        <v>0</v>
      </c>
      <c r="E83" s="514">
        <v>306729</v>
      </c>
      <c r="F83" s="514">
        <v>0</v>
      </c>
      <c r="G83" s="514">
        <v>2094971</v>
      </c>
      <c r="H83" s="514"/>
      <c r="I83" s="502"/>
      <c r="J83" s="502"/>
      <c r="K83" s="502"/>
      <c r="L83" s="502"/>
      <c r="M83" s="502"/>
      <c r="N83" s="495"/>
    </row>
    <row r="84" spans="1:14" x14ac:dyDescent="0.35">
      <c r="A84" s="508" t="s">
        <v>148</v>
      </c>
      <c r="B84" s="507" t="s">
        <v>3854</v>
      </c>
      <c r="C84" s="514">
        <v>30682540</v>
      </c>
      <c r="D84" s="514">
        <v>0</v>
      </c>
      <c r="E84" s="514">
        <v>1651617</v>
      </c>
      <c r="F84" s="514">
        <v>0</v>
      </c>
      <c r="G84" s="514">
        <v>31292180</v>
      </c>
      <c r="H84" s="514">
        <v>13300148</v>
      </c>
      <c r="I84" s="502">
        <v>5</v>
      </c>
      <c r="J84" s="502">
        <v>3</v>
      </c>
      <c r="K84" s="502">
        <v>2</v>
      </c>
      <c r="L84" s="502">
        <v>4</v>
      </c>
      <c r="M84" s="502">
        <v>1</v>
      </c>
      <c r="N84" s="495" t="s">
        <v>8222</v>
      </c>
    </row>
    <row r="85" spans="1:14" x14ac:dyDescent="0.35">
      <c r="A85" s="508" t="s">
        <v>9540</v>
      </c>
      <c r="B85" s="507" t="s">
        <v>163</v>
      </c>
      <c r="C85" s="514">
        <v>16030000</v>
      </c>
      <c r="D85" s="514">
        <v>0</v>
      </c>
      <c r="E85" s="514">
        <v>16030000</v>
      </c>
      <c r="F85" s="514">
        <v>0</v>
      </c>
      <c r="G85" s="514">
        <v>19900000</v>
      </c>
      <c r="H85" s="514"/>
      <c r="I85" s="502"/>
      <c r="J85" s="502"/>
      <c r="K85" s="502"/>
      <c r="L85" s="502"/>
      <c r="M85" s="502"/>
      <c r="N85" s="495"/>
    </row>
    <row r="86" spans="1:14" x14ac:dyDescent="0.35">
      <c r="A86" s="508" t="s">
        <v>3117</v>
      </c>
      <c r="B86" s="507" t="s">
        <v>3987</v>
      </c>
      <c r="C86" s="514">
        <v>6232813</v>
      </c>
      <c r="D86" s="514">
        <v>0</v>
      </c>
      <c r="E86" s="514">
        <v>0</v>
      </c>
      <c r="F86" s="514">
        <v>0</v>
      </c>
      <c r="G86" s="514">
        <v>2692343</v>
      </c>
      <c r="H86" s="514">
        <v>53945937</v>
      </c>
      <c r="I86" s="502">
        <v>187</v>
      </c>
      <c r="J86" s="502">
        <v>75</v>
      </c>
      <c r="K86" s="502">
        <v>112</v>
      </c>
      <c r="L86" s="502">
        <v>4</v>
      </c>
      <c r="M86" s="502">
        <v>1</v>
      </c>
      <c r="N86" s="495" t="s">
        <v>8201</v>
      </c>
    </row>
    <row r="87" spans="1:14" x14ac:dyDescent="0.35">
      <c r="A87" s="508" t="s">
        <v>263</v>
      </c>
      <c r="B87" s="507" t="s">
        <v>261</v>
      </c>
      <c r="C87" s="514">
        <v>34574951</v>
      </c>
      <c r="D87" s="514">
        <v>0</v>
      </c>
      <c r="E87" s="514">
        <v>6862470</v>
      </c>
      <c r="F87" s="514">
        <v>0</v>
      </c>
      <c r="G87" s="514">
        <v>28910935</v>
      </c>
      <c r="H87" s="514"/>
      <c r="I87" s="502"/>
      <c r="J87" s="502"/>
      <c r="K87" s="502"/>
      <c r="L87" s="502"/>
      <c r="M87" s="502"/>
      <c r="N87" s="495"/>
    </row>
    <row r="88" spans="1:14" ht="26" x14ac:dyDescent="0.35">
      <c r="A88" s="508" t="s">
        <v>4934</v>
      </c>
      <c r="B88" s="507" t="s">
        <v>3818</v>
      </c>
      <c r="C88" s="514">
        <v>14151697.630000001</v>
      </c>
      <c r="D88" s="514">
        <v>0</v>
      </c>
      <c r="E88" s="514">
        <v>12475714.560000001</v>
      </c>
      <c r="F88" s="514">
        <v>0</v>
      </c>
      <c r="G88" s="514">
        <v>16803965.960000001</v>
      </c>
      <c r="H88" s="514"/>
      <c r="I88" s="502">
        <v>6</v>
      </c>
      <c r="J88" s="502">
        <v>1</v>
      </c>
      <c r="K88" s="502">
        <v>5</v>
      </c>
      <c r="L88" s="502">
        <v>12</v>
      </c>
      <c r="M88" s="502">
        <v>0</v>
      </c>
      <c r="N88" s="495" t="s">
        <v>8222</v>
      </c>
    </row>
    <row r="89" spans="1:14" ht="26" x14ac:dyDescent="0.35">
      <c r="A89" s="508" t="s">
        <v>11720</v>
      </c>
      <c r="B89" s="507" t="s">
        <v>218</v>
      </c>
      <c r="C89" s="514">
        <v>422125</v>
      </c>
      <c r="D89" s="514">
        <v>0</v>
      </c>
      <c r="E89" s="514">
        <v>199000</v>
      </c>
      <c r="F89" s="514">
        <v>0</v>
      </c>
      <c r="G89" s="514">
        <v>366685</v>
      </c>
      <c r="H89" s="514"/>
      <c r="I89" s="502"/>
      <c r="J89" s="502"/>
      <c r="K89" s="502"/>
      <c r="L89" s="502"/>
      <c r="M89" s="502"/>
      <c r="N89" s="495"/>
    </row>
    <row r="90" spans="1:14" x14ac:dyDescent="0.35">
      <c r="A90" s="508" t="s">
        <v>7979</v>
      </c>
      <c r="B90" s="507" t="s">
        <v>3871</v>
      </c>
      <c r="C90" s="514">
        <v>76200</v>
      </c>
      <c r="D90" s="514">
        <v>0</v>
      </c>
      <c r="E90" s="514">
        <v>0</v>
      </c>
      <c r="F90" s="514">
        <v>0</v>
      </c>
      <c r="G90" s="514">
        <v>37187</v>
      </c>
      <c r="H90" s="514"/>
      <c r="I90" s="502"/>
      <c r="J90" s="502"/>
      <c r="K90" s="502"/>
      <c r="L90" s="502"/>
      <c r="M90" s="502"/>
      <c r="N90" s="495"/>
    </row>
    <row r="91" spans="1:14" ht="26" x14ac:dyDescent="0.35">
      <c r="A91" s="508" t="s">
        <v>10164</v>
      </c>
      <c r="B91" s="507" t="s">
        <v>3821</v>
      </c>
      <c r="C91" s="514">
        <v>1598904187</v>
      </c>
      <c r="D91" s="514">
        <v>0</v>
      </c>
      <c r="E91" s="514">
        <v>1646735</v>
      </c>
      <c r="F91" s="514">
        <v>0</v>
      </c>
      <c r="G91" s="514">
        <v>1794338</v>
      </c>
      <c r="H91" s="514"/>
      <c r="I91" s="502">
        <v>12</v>
      </c>
      <c r="J91" s="502">
        <v>8</v>
      </c>
      <c r="K91" s="502">
        <v>4</v>
      </c>
      <c r="L91" s="502">
        <v>0</v>
      </c>
      <c r="M91" s="502">
        <v>1</v>
      </c>
      <c r="N91" s="495" t="s">
        <v>8222</v>
      </c>
    </row>
    <row r="92" spans="1:14" x14ac:dyDescent="0.35">
      <c r="A92" s="507" t="s">
        <v>7981</v>
      </c>
      <c r="B92" s="507" t="s">
        <v>3814</v>
      </c>
      <c r="C92" s="514">
        <v>1815000</v>
      </c>
      <c r="D92" s="514">
        <v>0</v>
      </c>
      <c r="E92" s="514">
        <v>1815000</v>
      </c>
      <c r="F92" s="514">
        <v>0</v>
      </c>
      <c r="G92" s="514">
        <v>2022561</v>
      </c>
      <c r="H92" s="514">
        <v>1744414</v>
      </c>
      <c r="I92" s="503">
        <v>3</v>
      </c>
      <c r="J92" s="503">
        <v>1</v>
      </c>
      <c r="K92" s="503">
        <v>2</v>
      </c>
      <c r="L92" s="503">
        <v>4</v>
      </c>
      <c r="M92" s="503">
        <v>1</v>
      </c>
      <c r="N92" s="498" t="s">
        <v>3500</v>
      </c>
    </row>
    <row r="93" spans="1:14" x14ac:dyDescent="0.35">
      <c r="A93" s="508" t="s">
        <v>9469</v>
      </c>
      <c r="B93" s="507" t="s">
        <v>2478</v>
      </c>
      <c r="C93" s="514">
        <v>2671978</v>
      </c>
      <c r="D93" s="514">
        <v>0</v>
      </c>
      <c r="E93" s="514">
        <f>35000+350705+164500</f>
        <v>550205</v>
      </c>
      <c r="F93" s="514">
        <v>0</v>
      </c>
      <c r="G93" s="514">
        <v>2638913</v>
      </c>
      <c r="H93" s="514"/>
      <c r="I93" s="502"/>
      <c r="J93" s="502"/>
      <c r="K93" s="502"/>
      <c r="L93" s="502"/>
      <c r="M93" s="502"/>
      <c r="N93" s="495"/>
    </row>
    <row r="94" spans="1:14" ht="26" x14ac:dyDescent="0.35">
      <c r="A94" s="508" t="s">
        <v>9466</v>
      </c>
      <c r="B94" s="507" t="s">
        <v>2075</v>
      </c>
      <c r="C94" s="514">
        <v>2122651</v>
      </c>
      <c r="D94" s="514">
        <v>0</v>
      </c>
      <c r="E94" s="514">
        <v>804341</v>
      </c>
      <c r="F94" s="514">
        <v>0</v>
      </c>
      <c r="G94" s="514">
        <v>2641362</v>
      </c>
      <c r="H94" s="514"/>
      <c r="I94" s="502"/>
      <c r="J94" s="502"/>
      <c r="K94" s="502"/>
      <c r="L94" s="502"/>
      <c r="M94" s="502"/>
      <c r="N94" s="495"/>
    </row>
    <row r="95" spans="1:14" x14ac:dyDescent="0.35">
      <c r="A95" s="508" t="s">
        <v>7982</v>
      </c>
      <c r="B95" s="507" t="s">
        <v>3841</v>
      </c>
      <c r="C95" s="514">
        <v>0</v>
      </c>
      <c r="D95" s="514">
        <v>0</v>
      </c>
      <c r="E95" s="514">
        <v>0</v>
      </c>
      <c r="F95" s="514">
        <v>0</v>
      </c>
      <c r="G95" s="514">
        <v>0</v>
      </c>
      <c r="H95" s="514">
        <v>0</v>
      </c>
      <c r="I95" s="502">
        <v>2</v>
      </c>
      <c r="J95" s="502">
        <v>1</v>
      </c>
      <c r="K95" s="502">
        <v>1</v>
      </c>
      <c r="L95" s="502">
        <v>0</v>
      </c>
      <c r="M95" s="502">
        <v>0</v>
      </c>
      <c r="N95" s="495" t="s">
        <v>3790</v>
      </c>
    </row>
    <row r="96" spans="1:14" x14ac:dyDescent="0.35">
      <c r="A96" s="508" t="s">
        <v>4279</v>
      </c>
      <c r="B96" s="507" t="s">
        <v>8618</v>
      </c>
      <c r="C96" s="514">
        <v>0</v>
      </c>
      <c r="D96" s="514">
        <v>0</v>
      </c>
      <c r="E96" s="514">
        <v>0</v>
      </c>
      <c r="F96" s="514">
        <v>0</v>
      </c>
      <c r="G96" s="514">
        <v>0</v>
      </c>
      <c r="H96" s="514">
        <v>0</v>
      </c>
      <c r="I96" s="502">
        <v>3</v>
      </c>
      <c r="J96" s="502">
        <v>1</v>
      </c>
      <c r="K96" s="502">
        <v>2</v>
      </c>
      <c r="L96" s="502">
        <v>3</v>
      </c>
      <c r="M96" s="502">
        <v>1</v>
      </c>
      <c r="N96" s="495" t="s">
        <v>3790</v>
      </c>
    </row>
    <row r="97" spans="1:14" x14ac:dyDescent="0.35">
      <c r="A97" s="508" t="s">
        <v>742</v>
      </c>
      <c r="B97" s="507" t="s">
        <v>13673</v>
      </c>
      <c r="C97" s="514">
        <v>59134690</v>
      </c>
      <c r="D97" s="514">
        <v>0</v>
      </c>
      <c r="E97" s="514">
        <v>33338675</v>
      </c>
      <c r="F97" s="514">
        <v>0</v>
      </c>
      <c r="G97" s="514">
        <v>50005690</v>
      </c>
      <c r="H97" s="514">
        <v>44974499</v>
      </c>
      <c r="I97" s="502">
        <v>7</v>
      </c>
      <c r="J97" s="502">
        <v>4</v>
      </c>
      <c r="K97" s="502">
        <v>3</v>
      </c>
      <c r="L97" s="502">
        <v>250</v>
      </c>
      <c r="M97" s="502">
        <v>0</v>
      </c>
      <c r="N97" s="495" t="s">
        <v>8222</v>
      </c>
    </row>
    <row r="98" spans="1:14" x14ac:dyDescent="0.35">
      <c r="A98" s="508" t="s">
        <v>7984</v>
      </c>
      <c r="B98" s="507" t="s">
        <v>3662</v>
      </c>
      <c r="C98" s="514">
        <v>0</v>
      </c>
      <c r="D98" s="514">
        <v>0</v>
      </c>
      <c r="E98" s="514">
        <v>0</v>
      </c>
      <c r="F98" s="514">
        <v>0</v>
      </c>
      <c r="G98" s="514">
        <v>0</v>
      </c>
      <c r="H98" s="514"/>
      <c r="I98" s="502"/>
      <c r="J98" s="502"/>
      <c r="K98" s="502"/>
      <c r="L98" s="502"/>
      <c r="M98" s="502"/>
      <c r="N98" s="495"/>
    </row>
    <row r="99" spans="1:14" x14ac:dyDescent="0.35">
      <c r="A99" s="508" t="s">
        <v>4281</v>
      </c>
      <c r="B99" s="507" t="s">
        <v>3336</v>
      </c>
      <c r="C99" s="514">
        <v>339029633.17000002</v>
      </c>
      <c r="D99" s="514">
        <v>0</v>
      </c>
      <c r="E99" s="514">
        <v>240690890.53</v>
      </c>
      <c r="F99" s="514">
        <v>0</v>
      </c>
      <c r="G99" s="514">
        <v>279853640.39999998</v>
      </c>
      <c r="H99" s="514"/>
      <c r="I99" s="502"/>
      <c r="J99" s="502"/>
      <c r="K99" s="502"/>
      <c r="L99" s="502"/>
      <c r="M99" s="502"/>
      <c r="N99" s="495"/>
    </row>
    <row r="100" spans="1:14" x14ac:dyDescent="0.35">
      <c r="A100" s="508" t="s">
        <v>4283</v>
      </c>
      <c r="B100" s="507" t="s">
        <v>11795</v>
      </c>
      <c r="C100" s="514">
        <v>4401525</v>
      </c>
      <c r="D100" s="514">
        <v>0</v>
      </c>
      <c r="E100" s="514">
        <v>197000</v>
      </c>
      <c r="F100" s="514">
        <v>0</v>
      </c>
      <c r="G100" s="514">
        <v>6445689</v>
      </c>
      <c r="H100" s="514">
        <v>2354071</v>
      </c>
      <c r="I100" s="502">
        <v>5</v>
      </c>
      <c r="J100" s="502">
        <v>3</v>
      </c>
      <c r="K100" s="502">
        <v>2</v>
      </c>
      <c r="L100" s="502">
        <v>13</v>
      </c>
      <c r="M100" s="502">
        <v>0</v>
      </c>
      <c r="N100" s="495" t="s">
        <v>3790</v>
      </c>
    </row>
    <row r="101" spans="1:14" ht="26" x14ac:dyDescent="0.35">
      <c r="A101" s="508" t="s">
        <v>8349</v>
      </c>
      <c r="B101" s="507" t="s">
        <v>3880</v>
      </c>
      <c r="C101" s="514">
        <v>50000</v>
      </c>
      <c r="D101" s="514">
        <v>0</v>
      </c>
      <c r="E101" s="514">
        <v>0</v>
      </c>
      <c r="F101" s="514">
        <v>0</v>
      </c>
      <c r="G101" s="514">
        <v>0</v>
      </c>
      <c r="H101" s="514"/>
      <c r="I101" s="502"/>
      <c r="J101" s="502"/>
      <c r="K101" s="502"/>
      <c r="L101" s="502"/>
      <c r="M101" s="502"/>
      <c r="N101" s="495"/>
    </row>
    <row r="102" spans="1:14" ht="26" x14ac:dyDescent="0.35">
      <c r="A102" s="508" t="s">
        <v>1319</v>
      </c>
      <c r="B102" s="507" t="s">
        <v>8961</v>
      </c>
      <c r="C102" s="514">
        <v>0</v>
      </c>
      <c r="D102" s="514">
        <v>0</v>
      </c>
      <c r="E102" s="514">
        <v>0</v>
      </c>
      <c r="F102" s="514">
        <v>0</v>
      </c>
      <c r="G102" s="514">
        <v>0</v>
      </c>
      <c r="H102" s="514"/>
      <c r="I102" s="502">
        <v>3</v>
      </c>
      <c r="J102" s="502">
        <v>1</v>
      </c>
      <c r="K102" s="502">
        <v>2</v>
      </c>
      <c r="L102" s="502">
        <v>6</v>
      </c>
      <c r="M102" s="502">
        <v>1</v>
      </c>
      <c r="N102" s="495" t="s">
        <v>3790</v>
      </c>
    </row>
    <row r="103" spans="1:14" x14ac:dyDescent="0.35">
      <c r="A103" s="508" t="s">
        <v>1724</v>
      </c>
      <c r="B103" s="507" t="s">
        <v>3930</v>
      </c>
      <c r="C103" s="514">
        <v>252880</v>
      </c>
      <c r="D103" s="514">
        <v>0</v>
      </c>
      <c r="E103" s="514">
        <v>156000</v>
      </c>
      <c r="F103" s="514">
        <v>0</v>
      </c>
      <c r="G103" s="514">
        <v>243197</v>
      </c>
      <c r="H103" s="514">
        <v>451578</v>
      </c>
      <c r="I103" s="502">
        <v>4</v>
      </c>
      <c r="J103" s="502">
        <v>2</v>
      </c>
      <c r="K103" s="502">
        <v>2</v>
      </c>
      <c r="L103" s="502">
        <v>4</v>
      </c>
      <c r="M103" s="502">
        <v>1</v>
      </c>
      <c r="N103" s="495" t="s">
        <v>3790</v>
      </c>
    </row>
    <row r="104" spans="1:14" x14ac:dyDescent="0.35">
      <c r="A104" s="508" t="s">
        <v>7987</v>
      </c>
      <c r="B104" s="507" t="s">
        <v>3835</v>
      </c>
      <c r="C104" s="514">
        <v>108222.92</v>
      </c>
      <c r="D104" s="514">
        <v>0</v>
      </c>
      <c r="E104" s="514">
        <v>43922.92</v>
      </c>
      <c r="F104" s="514">
        <v>0</v>
      </c>
      <c r="G104" s="514">
        <v>108222.92</v>
      </c>
      <c r="H104" s="514">
        <v>0</v>
      </c>
      <c r="I104" s="503">
        <v>4</v>
      </c>
      <c r="J104" s="503">
        <v>1</v>
      </c>
      <c r="K104" s="503">
        <v>3</v>
      </c>
      <c r="L104" s="503">
        <v>1</v>
      </c>
      <c r="M104" s="503">
        <v>1</v>
      </c>
      <c r="N104" s="498" t="s">
        <v>3500</v>
      </c>
    </row>
    <row r="105" spans="1:14" x14ac:dyDescent="0.35">
      <c r="A105" s="508" t="s">
        <v>4286</v>
      </c>
      <c r="B105" s="507" t="s">
        <v>9159</v>
      </c>
      <c r="C105" s="514">
        <v>831901</v>
      </c>
      <c r="D105" s="514">
        <v>0</v>
      </c>
      <c r="E105" s="514">
        <v>500000</v>
      </c>
      <c r="F105" s="514">
        <v>0</v>
      </c>
      <c r="G105" s="514">
        <v>666397</v>
      </c>
      <c r="H105" s="514"/>
      <c r="I105" s="502"/>
      <c r="J105" s="502"/>
      <c r="K105" s="502"/>
      <c r="L105" s="502"/>
      <c r="M105" s="502"/>
      <c r="N105" s="495"/>
    </row>
    <row r="106" spans="1:14" x14ac:dyDescent="0.35">
      <c r="A106" s="508" t="s">
        <v>3064</v>
      </c>
      <c r="B106" s="507" t="s">
        <v>3978</v>
      </c>
      <c r="C106" s="514">
        <v>9893</v>
      </c>
      <c r="D106" s="514">
        <v>0</v>
      </c>
      <c r="E106" s="514">
        <v>-240000</v>
      </c>
      <c r="F106" s="514">
        <v>0</v>
      </c>
      <c r="G106" s="514">
        <v>-469194</v>
      </c>
      <c r="H106" s="514">
        <v>312735</v>
      </c>
      <c r="I106" s="502">
        <v>5</v>
      </c>
      <c r="J106" s="502">
        <v>0</v>
      </c>
      <c r="K106" s="502">
        <v>5</v>
      </c>
      <c r="L106" s="502">
        <v>20</v>
      </c>
      <c r="M106" s="502">
        <v>1</v>
      </c>
      <c r="N106" s="495" t="s">
        <v>3790</v>
      </c>
    </row>
    <row r="107" spans="1:14" ht="26" x14ac:dyDescent="0.35">
      <c r="A107" s="508" t="s">
        <v>4288</v>
      </c>
      <c r="B107" s="507" t="s">
        <v>15384</v>
      </c>
      <c r="C107" s="514">
        <v>11726373</v>
      </c>
      <c r="D107" s="514">
        <v>0</v>
      </c>
      <c r="E107" s="514">
        <v>907434</v>
      </c>
      <c r="F107" s="514">
        <v>0</v>
      </c>
      <c r="G107" s="514">
        <v>4015779</v>
      </c>
      <c r="H107" s="514">
        <v>0</v>
      </c>
      <c r="I107" s="502">
        <v>15</v>
      </c>
      <c r="J107" s="502">
        <v>0</v>
      </c>
      <c r="K107" s="502">
        <v>15</v>
      </c>
      <c r="L107" s="502">
        <v>5</v>
      </c>
      <c r="M107" s="502">
        <v>1</v>
      </c>
      <c r="N107" s="495" t="s">
        <v>8201</v>
      </c>
    </row>
    <row r="108" spans="1:14" ht="26" x14ac:dyDescent="0.35">
      <c r="A108" s="508" t="s">
        <v>1797</v>
      </c>
      <c r="B108" s="507" t="s">
        <v>9380</v>
      </c>
      <c r="C108" s="514">
        <v>2771057</v>
      </c>
      <c r="D108" s="514">
        <v>0</v>
      </c>
      <c r="E108" s="514">
        <v>1330200</v>
      </c>
      <c r="F108" s="514">
        <v>0</v>
      </c>
      <c r="G108" s="514">
        <v>2205500</v>
      </c>
      <c r="H108" s="514"/>
      <c r="I108" s="502"/>
      <c r="J108" s="502"/>
      <c r="K108" s="502"/>
      <c r="L108" s="502"/>
      <c r="M108" s="502"/>
      <c r="N108" s="495"/>
    </row>
    <row r="109" spans="1:14" ht="26" x14ac:dyDescent="0.35">
      <c r="A109" s="508" t="s">
        <v>12653</v>
      </c>
      <c r="B109" s="507" t="s">
        <v>3918</v>
      </c>
      <c r="C109" s="514">
        <v>5443853</v>
      </c>
      <c r="D109" s="514">
        <v>0</v>
      </c>
      <c r="E109" s="514">
        <v>5042884</v>
      </c>
      <c r="F109" s="514">
        <v>0</v>
      </c>
      <c r="G109" s="514">
        <v>5042884</v>
      </c>
      <c r="H109" s="514">
        <v>10169146</v>
      </c>
      <c r="I109" s="502">
        <v>20</v>
      </c>
      <c r="J109" s="502">
        <v>7</v>
      </c>
      <c r="K109" s="502">
        <v>13</v>
      </c>
      <c r="L109" s="502">
        <v>0</v>
      </c>
      <c r="M109" s="502">
        <v>1</v>
      </c>
      <c r="N109" s="495" t="s">
        <v>8201</v>
      </c>
    </row>
    <row r="110" spans="1:14" x14ac:dyDescent="0.35">
      <c r="A110" s="508" t="s">
        <v>3203</v>
      </c>
      <c r="B110" s="507" t="s">
        <v>10136</v>
      </c>
      <c r="C110" s="514">
        <v>1266172</v>
      </c>
      <c r="D110" s="514">
        <v>0</v>
      </c>
      <c r="E110" s="514">
        <v>236860</v>
      </c>
      <c r="F110" s="514">
        <v>0</v>
      </c>
      <c r="G110" s="514">
        <v>-1237118</v>
      </c>
      <c r="H110" s="514">
        <v>737644</v>
      </c>
      <c r="I110" s="502">
        <v>3</v>
      </c>
      <c r="J110" s="502">
        <v>2</v>
      </c>
      <c r="K110" s="502">
        <v>1</v>
      </c>
      <c r="L110" s="502">
        <v>0</v>
      </c>
      <c r="M110" s="502">
        <v>1</v>
      </c>
      <c r="N110" s="495" t="s">
        <v>3790</v>
      </c>
    </row>
    <row r="111" spans="1:14" x14ac:dyDescent="0.35">
      <c r="A111" s="508" t="s">
        <v>1838</v>
      </c>
      <c r="B111" s="507" t="s">
        <v>3909</v>
      </c>
      <c r="C111" s="514">
        <v>9889155</v>
      </c>
      <c r="D111" s="514">
        <v>0</v>
      </c>
      <c r="E111" s="514">
        <v>1089681</v>
      </c>
      <c r="F111" s="514">
        <v>0</v>
      </c>
      <c r="G111" s="514">
        <v>7768595</v>
      </c>
      <c r="H111" s="514">
        <v>8192034</v>
      </c>
      <c r="I111" s="502">
        <v>5</v>
      </c>
      <c r="J111" s="502">
        <v>3</v>
      </c>
      <c r="K111" s="502">
        <v>2</v>
      </c>
      <c r="L111" s="502">
        <v>16</v>
      </c>
      <c r="M111" s="502">
        <v>0</v>
      </c>
      <c r="N111" s="495" t="s">
        <v>8201</v>
      </c>
    </row>
    <row r="112" spans="1:14" ht="39" x14ac:dyDescent="0.35">
      <c r="A112" s="508" t="s">
        <v>13500</v>
      </c>
      <c r="B112" s="507" t="s">
        <v>3953</v>
      </c>
      <c r="C112" s="514">
        <v>2809712.16</v>
      </c>
      <c r="D112" s="514">
        <v>0</v>
      </c>
      <c r="E112" s="514">
        <v>150898</v>
      </c>
      <c r="F112" s="514">
        <v>0</v>
      </c>
      <c r="G112" s="514">
        <v>1640097.48</v>
      </c>
      <c r="H112" s="514">
        <v>2024186</v>
      </c>
      <c r="I112" s="502">
        <v>77</v>
      </c>
      <c r="J112" s="502">
        <v>30</v>
      </c>
      <c r="K112" s="502">
        <v>47</v>
      </c>
      <c r="L112" s="502" t="s">
        <v>13502</v>
      </c>
      <c r="M112" s="502">
        <v>1</v>
      </c>
      <c r="N112" s="495" t="s">
        <v>3790</v>
      </c>
    </row>
    <row r="113" spans="1:14" x14ac:dyDescent="0.35">
      <c r="A113" s="508" t="s">
        <v>41</v>
      </c>
      <c r="B113" s="507" t="s">
        <v>8771</v>
      </c>
      <c r="C113" s="514">
        <v>4930361</v>
      </c>
      <c r="D113" s="514">
        <v>0</v>
      </c>
      <c r="E113" s="514">
        <v>5122804</v>
      </c>
      <c r="F113" s="514">
        <v>0</v>
      </c>
      <c r="G113" s="514">
        <v>5251204</v>
      </c>
      <c r="H113" s="514">
        <v>260733604.84</v>
      </c>
      <c r="I113" s="502">
        <v>112</v>
      </c>
      <c r="J113" s="502">
        <v>38</v>
      </c>
      <c r="K113" s="502">
        <v>74</v>
      </c>
      <c r="L113" s="502">
        <v>30</v>
      </c>
      <c r="M113" s="502">
        <v>1</v>
      </c>
      <c r="N113" s="495" t="s">
        <v>8222</v>
      </c>
    </row>
    <row r="114" spans="1:14" ht="26" x14ac:dyDescent="0.35">
      <c r="A114" s="508" t="s">
        <v>4292</v>
      </c>
      <c r="B114" s="507" t="s">
        <v>4059</v>
      </c>
      <c r="C114" s="514">
        <v>700000</v>
      </c>
      <c r="D114" s="514">
        <v>0</v>
      </c>
      <c r="E114" s="514">
        <v>0</v>
      </c>
      <c r="F114" s="514">
        <v>0</v>
      </c>
      <c r="G114" s="514">
        <v>-71387</v>
      </c>
      <c r="H114" s="514">
        <v>628613</v>
      </c>
      <c r="I114" s="502">
        <v>4</v>
      </c>
      <c r="J114" s="502">
        <v>2</v>
      </c>
      <c r="K114" s="502">
        <v>2</v>
      </c>
      <c r="L114" s="502">
        <v>4</v>
      </c>
      <c r="M114" s="502">
        <v>1</v>
      </c>
      <c r="N114" s="495" t="s">
        <v>3790</v>
      </c>
    </row>
    <row r="115" spans="1:14" x14ac:dyDescent="0.35">
      <c r="A115" s="508" t="s">
        <v>14205</v>
      </c>
      <c r="B115" s="507" t="s">
        <v>3890</v>
      </c>
      <c r="C115" s="514">
        <v>213444</v>
      </c>
      <c r="D115" s="514">
        <v>0</v>
      </c>
      <c r="E115" s="514">
        <v>213444</v>
      </c>
      <c r="F115" s="514">
        <v>0</v>
      </c>
      <c r="G115" s="514">
        <v>213444</v>
      </c>
      <c r="H115" s="514">
        <v>7233</v>
      </c>
      <c r="I115" s="502">
        <v>46</v>
      </c>
      <c r="J115" s="502">
        <v>8</v>
      </c>
      <c r="K115" s="502">
        <v>38</v>
      </c>
      <c r="L115" s="502">
        <v>5</v>
      </c>
      <c r="M115" s="502">
        <v>0</v>
      </c>
      <c r="N115" s="495" t="s">
        <v>3790</v>
      </c>
    </row>
    <row r="116" spans="1:14" x14ac:dyDescent="0.35">
      <c r="A116" s="508" t="s">
        <v>9474</v>
      </c>
      <c r="B116" s="507" t="s">
        <v>225</v>
      </c>
      <c r="C116" s="514">
        <v>147931353.62</v>
      </c>
      <c r="D116" s="514">
        <v>0</v>
      </c>
      <c r="E116" s="514">
        <v>87303905.140000001</v>
      </c>
      <c r="F116" s="514">
        <v>0</v>
      </c>
      <c r="G116" s="514">
        <v>55419032.630000003</v>
      </c>
      <c r="H116" s="514"/>
      <c r="I116" s="502"/>
      <c r="J116" s="502"/>
      <c r="K116" s="502"/>
      <c r="L116" s="502"/>
      <c r="M116" s="502"/>
      <c r="N116" s="495"/>
    </row>
    <row r="117" spans="1:14" x14ac:dyDescent="0.35">
      <c r="A117" s="508" t="s">
        <v>589</v>
      </c>
      <c r="B117" s="507" t="s">
        <v>588</v>
      </c>
      <c r="C117" s="514">
        <v>0</v>
      </c>
      <c r="D117" s="514">
        <v>0</v>
      </c>
      <c r="E117" s="514">
        <v>36000000</v>
      </c>
      <c r="F117" s="514">
        <v>0</v>
      </c>
      <c r="G117" s="514">
        <v>129687000</v>
      </c>
      <c r="H117" s="514"/>
      <c r="I117" s="502"/>
      <c r="J117" s="502"/>
      <c r="K117" s="502"/>
      <c r="L117" s="502"/>
      <c r="M117" s="502"/>
      <c r="N117" s="495"/>
    </row>
    <row r="118" spans="1:14" x14ac:dyDescent="0.35">
      <c r="A118" s="508" t="s">
        <v>4294</v>
      </c>
      <c r="B118" s="507" t="s">
        <v>4020</v>
      </c>
      <c r="C118" s="514">
        <v>2421248</v>
      </c>
      <c r="D118" s="514">
        <v>0</v>
      </c>
      <c r="E118" s="514">
        <v>2161248</v>
      </c>
      <c r="F118" s="514">
        <v>0</v>
      </c>
      <c r="G118" s="514">
        <v>-2441248</v>
      </c>
      <c r="H118" s="514">
        <v>215658</v>
      </c>
      <c r="I118" s="502">
        <v>4</v>
      </c>
      <c r="J118" s="502">
        <v>3</v>
      </c>
      <c r="K118" s="502">
        <v>1</v>
      </c>
      <c r="L118" s="502">
        <v>6</v>
      </c>
      <c r="M118" s="502">
        <v>0</v>
      </c>
      <c r="N118" s="495" t="s">
        <v>3790</v>
      </c>
    </row>
    <row r="119" spans="1:14" ht="26" x14ac:dyDescent="0.35">
      <c r="A119" s="508" t="s">
        <v>9472</v>
      </c>
      <c r="B119" s="507" t="s">
        <v>9473</v>
      </c>
      <c r="C119" s="514">
        <v>45725</v>
      </c>
      <c r="D119" s="514">
        <v>0</v>
      </c>
      <c r="E119" s="514">
        <v>0</v>
      </c>
      <c r="F119" s="514">
        <v>0</v>
      </c>
      <c r="G119" s="514">
        <v>80725</v>
      </c>
      <c r="H119" s="514"/>
      <c r="I119" s="502"/>
      <c r="J119" s="502"/>
      <c r="K119" s="502"/>
      <c r="L119" s="502"/>
      <c r="M119" s="502"/>
      <c r="N119" s="495"/>
    </row>
    <row r="120" spans="1:14" x14ac:dyDescent="0.35">
      <c r="A120" s="508" t="s">
        <v>3106</v>
      </c>
      <c r="B120" s="507" t="s">
        <v>3773</v>
      </c>
      <c r="C120" s="514">
        <v>3620874</v>
      </c>
      <c r="D120" s="514">
        <v>0</v>
      </c>
      <c r="E120" s="514">
        <v>1668212</v>
      </c>
      <c r="F120" s="514">
        <v>0</v>
      </c>
      <c r="G120" s="514">
        <v>2314735</v>
      </c>
      <c r="H120" s="514"/>
      <c r="I120" s="502"/>
      <c r="J120" s="502"/>
      <c r="K120" s="502"/>
      <c r="L120" s="502"/>
      <c r="M120" s="502"/>
      <c r="N120" s="495"/>
    </row>
    <row r="121" spans="1:14" x14ac:dyDescent="0.35">
      <c r="A121" s="508" t="s">
        <v>4295</v>
      </c>
      <c r="B121" s="507" t="s">
        <v>3703</v>
      </c>
      <c r="C121" s="514">
        <v>0</v>
      </c>
      <c r="D121" s="514">
        <v>0</v>
      </c>
      <c r="E121" s="514">
        <v>0</v>
      </c>
      <c r="F121" s="514">
        <v>0</v>
      </c>
      <c r="G121" s="514">
        <v>10000</v>
      </c>
      <c r="H121" s="514"/>
      <c r="I121" s="502"/>
      <c r="J121" s="502"/>
      <c r="K121" s="502"/>
      <c r="L121" s="502"/>
      <c r="M121" s="502"/>
      <c r="N121" s="495"/>
    </row>
    <row r="122" spans="1:14" x14ac:dyDescent="0.35">
      <c r="A122" s="508" t="s">
        <v>334</v>
      </c>
      <c r="B122" s="507" t="s">
        <v>332</v>
      </c>
      <c r="C122" s="514">
        <v>0</v>
      </c>
      <c r="D122" s="514">
        <v>0</v>
      </c>
      <c r="E122" s="514">
        <v>13692400</v>
      </c>
      <c r="F122" s="514">
        <v>0</v>
      </c>
      <c r="G122" s="514">
        <v>28272434</v>
      </c>
      <c r="H122" s="514"/>
      <c r="I122" s="502"/>
      <c r="J122" s="502"/>
      <c r="K122" s="502"/>
      <c r="L122" s="502"/>
      <c r="M122" s="502"/>
      <c r="N122" s="495"/>
    </row>
    <row r="123" spans="1:14" x14ac:dyDescent="0.35">
      <c r="A123" s="508" t="s">
        <v>817</v>
      </c>
      <c r="B123" s="507" t="s">
        <v>3575</v>
      </c>
      <c r="C123" s="514">
        <v>53929528.850000001</v>
      </c>
      <c r="D123" s="514">
        <v>0</v>
      </c>
      <c r="E123" s="514">
        <v>37732044.899999999</v>
      </c>
      <c r="F123" s="514">
        <v>0</v>
      </c>
      <c r="G123" s="514">
        <v>64814387.189999998</v>
      </c>
      <c r="H123" s="514"/>
      <c r="I123" s="502"/>
      <c r="J123" s="502"/>
      <c r="K123" s="502"/>
      <c r="L123" s="502"/>
      <c r="M123" s="502"/>
      <c r="N123" s="495"/>
    </row>
    <row r="124" spans="1:14" x14ac:dyDescent="0.35">
      <c r="A124" s="508" t="s">
        <v>9341</v>
      </c>
      <c r="B124" s="507" t="s">
        <v>8797</v>
      </c>
      <c r="C124" s="514">
        <v>3184905.03</v>
      </c>
      <c r="D124" s="514">
        <v>0</v>
      </c>
      <c r="E124" s="514">
        <v>1742270.77</v>
      </c>
      <c r="F124" s="514">
        <v>0</v>
      </c>
      <c r="G124" s="514">
        <v>2958297.89</v>
      </c>
      <c r="H124" s="514">
        <v>947981</v>
      </c>
      <c r="I124" s="502">
        <v>37</v>
      </c>
      <c r="J124" s="502">
        <v>8</v>
      </c>
      <c r="K124" s="502">
        <v>29</v>
      </c>
      <c r="L124" s="502">
        <v>26</v>
      </c>
      <c r="M124" s="502">
        <v>1</v>
      </c>
      <c r="N124" s="495" t="s">
        <v>3500</v>
      </c>
    </row>
    <row r="125" spans="1:14" x14ac:dyDescent="0.35">
      <c r="A125" s="508" t="s">
        <v>4298</v>
      </c>
      <c r="B125" s="507" t="s">
        <v>3999</v>
      </c>
      <c r="C125" s="514">
        <v>26450</v>
      </c>
      <c r="D125" s="514">
        <v>0</v>
      </c>
      <c r="E125" s="514">
        <v>-26450</v>
      </c>
      <c r="F125" s="514">
        <v>0</v>
      </c>
      <c r="G125" s="514">
        <v>-26450</v>
      </c>
      <c r="H125" s="514">
        <v>0</v>
      </c>
      <c r="I125" s="502">
        <v>6</v>
      </c>
      <c r="J125" s="502">
        <v>2</v>
      </c>
      <c r="K125" s="502">
        <v>4</v>
      </c>
      <c r="L125" s="502">
        <v>5</v>
      </c>
      <c r="M125" s="502">
        <v>0</v>
      </c>
      <c r="N125" s="495" t="s">
        <v>3790</v>
      </c>
    </row>
    <row r="126" spans="1:14" x14ac:dyDescent="0.35">
      <c r="A126" s="508" t="s">
        <v>4299</v>
      </c>
      <c r="B126" s="507" t="s">
        <v>3829</v>
      </c>
      <c r="C126" s="514">
        <v>115000</v>
      </c>
      <c r="D126" s="514">
        <v>0</v>
      </c>
      <c r="E126" s="514">
        <v>144000</v>
      </c>
      <c r="F126" s="514">
        <v>0</v>
      </c>
      <c r="G126" s="514">
        <v>144000</v>
      </c>
      <c r="H126" s="514">
        <v>436000</v>
      </c>
      <c r="I126" s="502">
        <v>16</v>
      </c>
      <c r="J126" s="502">
        <v>3</v>
      </c>
      <c r="K126" s="502">
        <v>13</v>
      </c>
      <c r="L126" s="502">
        <v>3</v>
      </c>
      <c r="M126" s="502">
        <v>1</v>
      </c>
      <c r="N126" s="495" t="s">
        <v>3790</v>
      </c>
    </row>
    <row r="127" spans="1:14" x14ac:dyDescent="0.35">
      <c r="A127" s="508" t="s">
        <v>1485</v>
      </c>
      <c r="B127" s="507" t="s">
        <v>13177</v>
      </c>
      <c r="C127" s="514">
        <v>9478710</v>
      </c>
      <c r="D127" s="514">
        <v>0</v>
      </c>
      <c r="E127" s="514">
        <v>1923135</v>
      </c>
      <c r="F127" s="514">
        <v>0</v>
      </c>
      <c r="G127" s="514">
        <v>8314770</v>
      </c>
      <c r="H127" s="514">
        <v>0</v>
      </c>
      <c r="I127" s="502">
        <v>132</v>
      </c>
      <c r="J127" s="502">
        <v>42</v>
      </c>
      <c r="K127" s="502">
        <v>90</v>
      </c>
      <c r="L127" s="502">
        <v>132</v>
      </c>
      <c r="M127" s="502">
        <v>0</v>
      </c>
      <c r="N127" s="495" t="s">
        <v>8201</v>
      </c>
    </row>
    <row r="128" spans="1:14" x14ac:dyDescent="0.35">
      <c r="A128" s="508" t="s">
        <v>9509</v>
      </c>
      <c r="B128" s="507" t="s">
        <v>3947</v>
      </c>
      <c r="C128" s="514">
        <v>828550</v>
      </c>
      <c r="D128" s="514">
        <v>0</v>
      </c>
      <c r="E128" s="514">
        <v>0</v>
      </c>
      <c r="F128" s="514">
        <v>0</v>
      </c>
      <c r="G128" s="514">
        <v>1012961</v>
      </c>
      <c r="H128" s="514"/>
      <c r="I128" s="502">
        <v>25</v>
      </c>
      <c r="J128" s="502">
        <v>5</v>
      </c>
      <c r="K128" s="502">
        <v>20</v>
      </c>
      <c r="L128" s="502">
        <v>5</v>
      </c>
      <c r="M128" s="502">
        <v>0</v>
      </c>
      <c r="N128" s="495" t="s">
        <v>3500</v>
      </c>
    </row>
    <row r="129" spans="1:14" x14ac:dyDescent="0.35">
      <c r="A129" s="508" t="s">
        <v>2275</v>
      </c>
      <c r="B129" s="507" t="s">
        <v>2349</v>
      </c>
      <c r="C129" s="514">
        <v>710485</v>
      </c>
      <c r="D129" s="514">
        <v>0</v>
      </c>
      <c r="E129" s="514">
        <v>76400</v>
      </c>
      <c r="F129" s="514">
        <v>0</v>
      </c>
      <c r="G129" s="514">
        <v>416229</v>
      </c>
      <c r="H129" s="514">
        <v>3080514</v>
      </c>
      <c r="I129" s="502"/>
      <c r="J129" s="502"/>
      <c r="K129" s="502"/>
      <c r="L129" s="502"/>
      <c r="M129" s="502"/>
      <c r="N129" s="495" t="s">
        <v>3790</v>
      </c>
    </row>
    <row r="130" spans="1:14" ht="26" x14ac:dyDescent="0.35">
      <c r="A130" s="508" t="s">
        <v>11722</v>
      </c>
      <c r="B130" s="507" t="s">
        <v>9807</v>
      </c>
      <c r="C130" s="514">
        <v>0</v>
      </c>
      <c r="D130" s="514">
        <v>0</v>
      </c>
      <c r="E130" s="514">
        <v>0</v>
      </c>
      <c r="F130" s="514">
        <v>0</v>
      </c>
      <c r="G130" s="514">
        <v>0</v>
      </c>
      <c r="H130" s="514"/>
      <c r="I130" s="502"/>
      <c r="J130" s="502"/>
      <c r="K130" s="502"/>
      <c r="L130" s="502"/>
      <c r="M130" s="502"/>
      <c r="N130" s="495"/>
    </row>
    <row r="131" spans="1:14" x14ac:dyDescent="0.35">
      <c r="A131" s="508" t="s">
        <v>7998</v>
      </c>
      <c r="B131" s="507" t="s">
        <v>3798</v>
      </c>
      <c r="C131" s="514">
        <v>1705081</v>
      </c>
      <c r="D131" s="514">
        <v>0</v>
      </c>
      <c r="E131" s="514">
        <v>14500</v>
      </c>
      <c r="F131" s="514">
        <v>0</v>
      </c>
      <c r="G131" s="514">
        <v>785264</v>
      </c>
      <c r="H131" s="514"/>
      <c r="I131" s="502"/>
      <c r="J131" s="502"/>
      <c r="K131" s="502"/>
      <c r="L131" s="502"/>
      <c r="M131" s="502"/>
      <c r="N131" s="495"/>
    </row>
    <row r="132" spans="1:14" x14ac:dyDescent="0.35">
      <c r="A132" s="508" t="s">
        <v>9480</v>
      </c>
      <c r="B132" s="507" t="s">
        <v>2684</v>
      </c>
      <c r="C132" s="514">
        <v>560420</v>
      </c>
      <c r="D132" s="514">
        <v>0</v>
      </c>
      <c r="E132" s="514">
        <f>288000+20000</f>
        <v>308000</v>
      </c>
      <c r="F132" s="514">
        <v>0</v>
      </c>
      <c r="G132" s="514">
        <v>545504</v>
      </c>
      <c r="H132" s="514"/>
      <c r="I132" s="502"/>
      <c r="J132" s="502"/>
      <c r="K132" s="502"/>
      <c r="L132" s="502"/>
      <c r="M132" s="502"/>
      <c r="N132" s="495"/>
    </row>
    <row r="133" spans="1:14" ht="26" x14ac:dyDescent="0.35">
      <c r="A133" s="508" t="s">
        <v>1572</v>
      </c>
      <c r="B133" s="507" t="s">
        <v>1550</v>
      </c>
      <c r="C133" s="514">
        <v>13977889</v>
      </c>
      <c r="D133" s="514">
        <v>0</v>
      </c>
      <c r="E133" s="514">
        <v>5927764.5700000003</v>
      </c>
      <c r="F133" s="514">
        <v>0</v>
      </c>
      <c r="G133" s="514">
        <v>16267089.98</v>
      </c>
      <c r="H133" s="514"/>
      <c r="I133" s="502"/>
      <c r="J133" s="502"/>
      <c r="K133" s="502"/>
      <c r="L133" s="502"/>
      <c r="M133" s="502"/>
      <c r="N133" s="495"/>
    </row>
    <row r="134" spans="1:14" x14ac:dyDescent="0.35">
      <c r="A134" s="508" t="s">
        <v>1029</v>
      </c>
      <c r="B134" s="507" t="s">
        <v>3867</v>
      </c>
      <c r="C134" s="514">
        <v>2661783.16</v>
      </c>
      <c r="D134" s="514">
        <v>0</v>
      </c>
      <c r="E134" s="514">
        <v>0</v>
      </c>
      <c r="F134" s="514">
        <v>0</v>
      </c>
      <c r="G134" s="514">
        <v>50619138.100000001</v>
      </c>
      <c r="H134" s="514">
        <v>35112001</v>
      </c>
      <c r="I134" s="502">
        <v>15</v>
      </c>
      <c r="J134" s="502">
        <v>8</v>
      </c>
      <c r="K134" s="502">
        <v>7</v>
      </c>
      <c r="L134" s="502">
        <v>0</v>
      </c>
      <c r="M134" s="502">
        <v>1</v>
      </c>
      <c r="N134" s="495" t="s">
        <v>3790</v>
      </c>
    </row>
    <row r="135" spans="1:14" ht="26" x14ac:dyDescent="0.35">
      <c r="A135" s="508" t="s">
        <v>3077</v>
      </c>
      <c r="B135" s="507" t="s">
        <v>166</v>
      </c>
      <c r="C135" s="514">
        <v>0</v>
      </c>
      <c r="D135" s="514">
        <v>0</v>
      </c>
      <c r="E135" s="514">
        <v>55087</v>
      </c>
      <c r="F135" s="514">
        <v>0</v>
      </c>
      <c r="G135" s="514">
        <v>55087</v>
      </c>
      <c r="H135" s="514"/>
      <c r="I135" s="502"/>
      <c r="J135" s="502"/>
      <c r="K135" s="502"/>
      <c r="L135" s="502"/>
      <c r="M135" s="502"/>
      <c r="N135" s="495"/>
    </row>
    <row r="136" spans="1:14" x14ac:dyDescent="0.35">
      <c r="A136" s="508" t="s">
        <v>14563</v>
      </c>
      <c r="B136" s="507" t="s">
        <v>14559</v>
      </c>
      <c r="C136" s="514">
        <v>41000</v>
      </c>
      <c r="D136" s="514">
        <v>0</v>
      </c>
      <c r="E136" s="514">
        <v>6750</v>
      </c>
      <c r="F136" s="514">
        <v>0</v>
      </c>
      <c r="G136" s="514">
        <v>3750</v>
      </c>
      <c r="H136" s="514">
        <v>44337</v>
      </c>
      <c r="I136" s="502">
        <v>2</v>
      </c>
      <c r="J136" s="502">
        <v>0</v>
      </c>
      <c r="K136" s="502">
        <v>2</v>
      </c>
      <c r="L136" s="502">
        <v>2</v>
      </c>
      <c r="M136" s="502">
        <v>1</v>
      </c>
      <c r="N136" s="495" t="s">
        <v>3790</v>
      </c>
    </row>
    <row r="137" spans="1:14" x14ac:dyDescent="0.35">
      <c r="A137" s="508" t="s">
        <v>8353</v>
      </c>
      <c r="B137" s="507" t="s">
        <v>8769</v>
      </c>
      <c r="C137" s="514">
        <v>30373169.59</v>
      </c>
      <c r="D137" s="514">
        <v>0</v>
      </c>
      <c r="E137" s="514">
        <v>32379890.239999998</v>
      </c>
      <c r="F137" s="514">
        <v>0</v>
      </c>
      <c r="G137" s="514">
        <v>54873907.420000002</v>
      </c>
      <c r="H137" s="514"/>
      <c r="I137" s="502"/>
      <c r="J137" s="502"/>
      <c r="K137" s="502"/>
      <c r="L137" s="502"/>
      <c r="M137" s="502"/>
      <c r="N137" s="495"/>
    </row>
    <row r="138" spans="1:14" x14ac:dyDescent="0.35">
      <c r="A138" s="508" t="s">
        <v>8001</v>
      </c>
      <c r="B138" s="507" t="s">
        <v>3619</v>
      </c>
      <c r="C138" s="514">
        <v>31862764</v>
      </c>
      <c r="D138" s="514">
        <v>0</v>
      </c>
      <c r="E138" s="514">
        <v>9890878</v>
      </c>
      <c r="F138" s="514">
        <v>0</v>
      </c>
      <c r="G138" s="514">
        <v>24813949</v>
      </c>
      <c r="H138" s="514">
        <v>7148815</v>
      </c>
      <c r="I138" s="503">
        <v>3</v>
      </c>
      <c r="J138" s="503">
        <v>2</v>
      </c>
      <c r="K138" s="503">
        <v>1</v>
      </c>
      <c r="L138" s="503">
        <v>22</v>
      </c>
      <c r="M138" s="503">
        <v>1</v>
      </c>
      <c r="N138" s="496" t="s">
        <v>4568</v>
      </c>
    </row>
    <row r="139" spans="1:14" x14ac:dyDescent="0.35">
      <c r="A139" s="508" t="s">
        <v>3143</v>
      </c>
      <c r="B139" s="507" t="s">
        <v>4004</v>
      </c>
      <c r="C139" s="514">
        <v>994869234</v>
      </c>
      <c r="D139" s="514">
        <v>0</v>
      </c>
      <c r="E139" s="514">
        <v>840080032</v>
      </c>
      <c r="F139" s="514">
        <v>0</v>
      </c>
      <c r="G139" s="514">
        <v>1007420568</v>
      </c>
      <c r="H139" s="514">
        <v>2147113</v>
      </c>
      <c r="I139" s="502">
        <v>0</v>
      </c>
      <c r="J139" s="502">
        <v>0</v>
      </c>
      <c r="K139" s="502">
        <v>0</v>
      </c>
      <c r="L139" s="502">
        <v>7</v>
      </c>
      <c r="M139" s="502">
        <v>0</v>
      </c>
      <c r="N139" s="495" t="s">
        <v>8222</v>
      </c>
    </row>
    <row r="140" spans="1:14" ht="26" x14ac:dyDescent="0.35">
      <c r="A140" s="508" t="s">
        <v>8354</v>
      </c>
      <c r="B140" s="507" t="s">
        <v>3842</v>
      </c>
      <c r="C140" s="514">
        <v>4794043</v>
      </c>
      <c r="D140" s="514">
        <v>0</v>
      </c>
      <c r="E140" s="514">
        <v>0</v>
      </c>
      <c r="F140" s="514">
        <v>0</v>
      </c>
      <c r="G140" s="514">
        <v>90567294</v>
      </c>
      <c r="H140" s="514">
        <v>53942133</v>
      </c>
      <c r="I140" s="502">
        <v>17</v>
      </c>
      <c r="J140" s="502">
        <v>5</v>
      </c>
      <c r="K140" s="502">
        <v>12</v>
      </c>
      <c r="L140" s="502">
        <v>10</v>
      </c>
      <c r="M140" s="502">
        <v>0</v>
      </c>
      <c r="N140" s="495" t="s">
        <v>3790</v>
      </c>
    </row>
    <row r="141" spans="1:14" x14ac:dyDescent="0.35">
      <c r="A141" s="508" t="s">
        <v>338</v>
      </c>
      <c r="B141" s="507" t="s">
        <v>3781</v>
      </c>
      <c r="C141" s="514">
        <v>3744126</v>
      </c>
      <c r="D141" s="514">
        <v>0</v>
      </c>
      <c r="E141" s="514">
        <v>249778</v>
      </c>
      <c r="F141" s="514">
        <v>0</v>
      </c>
      <c r="G141" s="514">
        <v>3591656</v>
      </c>
      <c r="H141" s="514"/>
      <c r="I141" s="502"/>
      <c r="J141" s="502"/>
      <c r="K141" s="502"/>
      <c r="L141" s="502"/>
      <c r="M141" s="502"/>
      <c r="N141" s="495"/>
    </row>
    <row r="142" spans="1:14" x14ac:dyDescent="0.35">
      <c r="A142" s="508" t="s">
        <v>9359</v>
      </c>
      <c r="B142" s="507" t="s">
        <v>9360</v>
      </c>
      <c r="C142" s="514">
        <v>3744126</v>
      </c>
      <c r="D142" s="514">
        <v>0</v>
      </c>
      <c r="E142" s="514">
        <v>249778</v>
      </c>
      <c r="F142" s="514">
        <v>0</v>
      </c>
      <c r="G142" s="514">
        <v>3591656</v>
      </c>
      <c r="H142" s="514"/>
      <c r="I142" s="502"/>
      <c r="J142" s="502"/>
      <c r="K142" s="502"/>
      <c r="L142" s="502"/>
      <c r="M142" s="502"/>
      <c r="N142" s="495"/>
    </row>
    <row r="143" spans="1:14" ht="26" x14ac:dyDescent="0.35">
      <c r="A143" s="508" t="s">
        <v>4312</v>
      </c>
      <c r="B143" s="507" t="s">
        <v>3786</v>
      </c>
      <c r="C143" s="514">
        <v>507989</v>
      </c>
      <c r="D143" s="514">
        <v>0</v>
      </c>
      <c r="E143" s="514">
        <v>1350000</v>
      </c>
      <c r="F143" s="514">
        <v>0</v>
      </c>
      <c r="G143" s="514">
        <v>441784</v>
      </c>
      <c r="H143" s="514"/>
      <c r="I143" s="502">
        <v>14</v>
      </c>
      <c r="J143" s="502">
        <v>5</v>
      </c>
      <c r="K143" s="502">
        <v>9</v>
      </c>
      <c r="L143" s="502">
        <v>14</v>
      </c>
      <c r="M143" s="502">
        <v>0</v>
      </c>
      <c r="N143" s="495" t="s">
        <v>3790</v>
      </c>
    </row>
    <row r="144" spans="1:14" x14ac:dyDescent="0.35">
      <c r="A144" s="508" t="s">
        <v>1025</v>
      </c>
      <c r="B144" s="507" t="s">
        <v>1024</v>
      </c>
      <c r="C144" s="514">
        <v>0</v>
      </c>
      <c r="D144" s="514">
        <v>0</v>
      </c>
      <c r="E144" s="514">
        <v>166000</v>
      </c>
      <c r="F144" s="514">
        <v>0</v>
      </c>
      <c r="G144" s="514">
        <v>53929000</v>
      </c>
      <c r="H144" s="514"/>
      <c r="I144" s="502"/>
      <c r="J144" s="502"/>
      <c r="K144" s="502"/>
      <c r="L144" s="502"/>
      <c r="M144" s="502"/>
      <c r="N144" s="495"/>
    </row>
    <row r="145" spans="1:14" x14ac:dyDescent="0.35">
      <c r="A145" s="508" t="s">
        <v>70</v>
      </c>
      <c r="B145" s="507" t="s">
        <v>9316</v>
      </c>
      <c r="C145" s="514">
        <v>2774306</v>
      </c>
      <c r="D145" s="514">
        <v>0</v>
      </c>
      <c r="E145" s="514">
        <v>2870175</v>
      </c>
      <c r="F145" s="514">
        <v>0</v>
      </c>
      <c r="G145" s="514">
        <v>2870175</v>
      </c>
      <c r="H145" s="514"/>
      <c r="I145" s="502"/>
      <c r="J145" s="502"/>
      <c r="K145" s="502"/>
      <c r="L145" s="502"/>
      <c r="M145" s="502"/>
      <c r="N145" s="495"/>
    </row>
    <row r="146" spans="1:14" x14ac:dyDescent="0.35">
      <c r="A146" s="508" t="s">
        <v>9508</v>
      </c>
      <c r="B146" s="507" t="s">
        <v>249</v>
      </c>
      <c r="C146" s="514">
        <v>33466788</v>
      </c>
      <c r="D146" s="514">
        <v>0</v>
      </c>
      <c r="E146" s="514">
        <v>2992022</v>
      </c>
      <c r="F146" s="514">
        <v>0</v>
      </c>
      <c r="G146" s="514">
        <v>33640029</v>
      </c>
      <c r="H146" s="514"/>
      <c r="I146" s="502"/>
      <c r="J146" s="502"/>
      <c r="K146" s="502"/>
      <c r="L146" s="502"/>
      <c r="M146" s="502"/>
      <c r="N146" s="495"/>
    </row>
    <row r="147" spans="1:14" x14ac:dyDescent="0.35">
      <c r="A147" s="508" t="s">
        <v>8355</v>
      </c>
      <c r="B147" s="507" t="s">
        <v>9019</v>
      </c>
      <c r="C147" s="514">
        <v>9212185</v>
      </c>
      <c r="D147" s="514">
        <v>0</v>
      </c>
      <c r="E147" s="514">
        <v>6029152</v>
      </c>
      <c r="F147" s="514">
        <v>0</v>
      </c>
      <c r="G147" s="514">
        <v>11093441</v>
      </c>
      <c r="H147" s="514">
        <v>0</v>
      </c>
      <c r="I147" s="502">
        <v>4</v>
      </c>
      <c r="J147" s="502">
        <v>1</v>
      </c>
      <c r="K147" s="502">
        <v>3</v>
      </c>
      <c r="L147" s="502">
        <v>50</v>
      </c>
      <c r="M147" s="502">
        <v>1</v>
      </c>
      <c r="N147" s="495" t="s">
        <v>8201</v>
      </c>
    </row>
    <row r="148" spans="1:14" x14ac:dyDescent="0.35">
      <c r="A148" s="508" t="s">
        <v>4313</v>
      </c>
      <c r="B148" s="507" t="s">
        <v>15302</v>
      </c>
      <c r="C148" s="514">
        <v>585160</v>
      </c>
      <c r="D148" s="514">
        <v>0</v>
      </c>
      <c r="E148" s="514">
        <v>413975</v>
      </c>
      <c r="F148" s="514">
        <v>0</v>
      </c>
      <c r="G148" s="514">
        <v>442817</v>
      </c>
      <c r="H148" s="514">
        <v>253288</v>
      </c>
      <c r="I148" s="503">
        <v>45</v>
      </c>
      <c r="J148" s="503">
        <v>17</v>
      </c>
      <c r="K148" s="503">
        <v>28</v>
      </c>
      <c r="L148" s="503">
        <v>45</v>
      </c>
      <c r="M148" s="503">
        <v>1</v>
      </c>
      <c r="N148" s="496" t="s">
        <v>3790</v>
      </c>
    </row>
    <row r="149" spans="1:14" x14ac:dyDescent="0.35">
      <c r="A149" s="508" t="s">
        <v>4316</v>
      </c>
      <c r="B149" s="507" t="s">
        <v>3935</v>
      </c>
      <c r="C149" s="514">
        <v>205000</v>
      </c>
      <c r="D149" s="514">
        <v>0</v>
      </c>
      <c r="E149" s="514">
        <v>41444</v>
      </c>
      <c r="F149" s="514">
        <v>0</v>
      </c>
      <c r="G149" s="514">
        <v>121562</v>
      </c>
      <c r="H149" s="514">
        <v>2205943</v>
      </c>
      <c r="I149" s="502">
        <v>7</v>
      </c>
      <c r="J149" s="502">
        <v>0</v>
      </c>
      <c r="K149" s="502">
        <v>7</v>
      </c>
      <c r="L149" s="502">
        <v>0</v>
      </c>
      <c r="M149" s="502">
        <v>0</v>
      </c>
      <c r="N149" s="495" t="s">
        <v>3790</v>
      </c>
    </row>
    <row r="150" spans="1:14" x14ac:dyDescent="0.35">
      <c r="A150" s="508" t="s">
        <v>14152</v>
      </c>
      <c r="B150" s="507" t="s">
        <v>116</v>
      </c>
      <c r="C150" s="514">
        <v>26000</v>
      </c>
      <c r="D150" s="514">
        <v>0</v>
      </c>
      <c r="E150" s="514">
        <v>0</v>
      </c>
      <c r="F150" s="514">
        <v>0</v>
      </c>
      <c r="G150" s="514">
        <v>-479072</v>
      </c>
      <c r="H150" s="514">
        <v>756694</v>
      </c>
      <c r="I150" s="502">
        <v>4</v>
      </c>
      <c r="J150" s="502">
        <v>0</v>
      </c>
      <c r="K150" s="502">
        <v>4</v>
      </c>
      <c r="L150" s="502">
        <v>4</v>
      </c>
      <c r="M150" s="502">
        <v>0</v>
      </c>
      <c r="N150" s="495" t="s">
        <v>3790</v>
      </c>
    </row>
    <row r="151" spans="1:14" x14ac:dyDescent="0.35">
      <c r="A151" s="508" t="s">
        <v>4317</v>
      </c>
      <c r="B151" s="507" t="s">
        <v>8288</v>
      </c>
      <c r="C151" s="514">
        <v>5500</v>
      </c>
      <c r="D151" s="514">
        <v>0</v>
      </c>
      <c r="E151" s="514">
        <v>0</v>
      </c>
      <c r="F151" s="514">
        <v>0</v>
      </c>
      <c r="G151" s="514">
        <v>111004</v>
      </c>
      <c r="H151" s="514">
        <v>440979</v>
      </c>
      <c r="I151" s="502">
        <v>7</v>
      </c>
      <c r="J151" s="502">
        <v>0</v>
      </c>
      <c r="K151" s="502">
        <v>7</v>
      </c>
      <c r="L151" s="502">
        <v>4</v>
      </c>
      <c r="M151" s="502">
        <v>1</v>
      </c>
      <c r="N151" s="495" t="s">
        <v>3790</v>
      </c>
    </row>
    <row r="152" spans="1:14" x14ac:dyDescent="0.35">
      <c r="A152" s="508" t="s">
        <v>1783</v>
      </c>
      <c r="B152" s="507" t="s">
        <v>12851</v>
      </c>
      <c r="C152" s="514">
        <v>94495</v>
      </c>
      <c r="D152" s="514">
        <v>0</v>
      </c>
      <c r="E152" s="514">
        <v>70690</v>
      </c>
      <c r="F152" s="514">
        <v>0</v>
      </c>
      <c r="G152" s="514">
        <v>85690</v>
      </c>
      <c r="H152" s="514">
        <v>11105</v>
      </c>
      <c r="I152" s="502">
        <v>2</v>
      </c>
      <c r="J152" s="502">
        <v>1</v>
      </c>
      <c r="K152" s="502">
        <v>1</v>
      </c>
      <c r="L152" s="502">
        <v>0</v>
      </c>
      <c r="M152" s="502">
        <v>1</v>
      </c>
      <c r="N152" s="495" t="s">
        <v>3790</v>
      </c>
    </row>
    <row r="153" spans="1:14" ht="26" x14ac:dyDescent="0.35">
      <c r="A153" s="508" t="s">
        <v>15092</v>
      </c>
      <c r="B153" s="507" t="s">
        <v>13734</v>
      </c>
      <c r="C153" s="514">
        <v>652412</v>
      </c>
      <c r="D153" s="514">
        <v>0</v>
      </c>
      <c r="E153" s="514">
        <v>547236</v>
      </c>
      <c r="F153" s="514">
        <v>0</v>
      </c>
      <c r="G153" s="514">
        <v>558049</v>
      </c>
      <c r="H153" s="514">
        <v>360196</v>
      </c>
      <c r="I153" s="502">
        <v>16</v>
      </c>
      <c r="J153" s="502">
        <v>6</v>
      </c>
      <c r="K153" s="502">
        <v>10</v>
      </c>
      <c r="L153" s="502">
        <v>0</v>
      </c>
      <c r="M153" s="502">
        <v>1</v>
      </c>
      <c r="N153" s="495" t="s">
        <v>3790</v>
      </c>
    </row>
    <row r="154" spans="1:14" x14ac:dyDescent="0.35">
      <c r="A154" s="508" t="s">
        <v>4319</v>
      </c>
      <c r="B154" s="507" t="s">
        <v>2036</v>
      </c>
      <c r="C154" s="514">
        <v>3942940</v>
      </c>
      <c r="D154" s="514">
        <v>0</v>
      </c>
      <c r="E154" s="514">
        <v>513719</v>
      </c>
      <c r="F154" s="514">
        <v>0</v>
      </c>
      <c r="G154" s="514">
        <v>43382430</v>
      </c>
      <c r="H154" s="514"/>
      <c r="I154" s="502"/>
      <c r="J154" s="502"/>
      <c r="K154" s="502"/>
      <c r="L154" s="502"/>
      <c r="M154" s="502"/>
      <c r="N154" s="495"/>
    </row>
    <row r="155" spans="1:14" x14ac:dyDescent="0.35">
      <c r="A155" s="508" t="s">
        <v>8005</v>
      </c>
      <c r="B155" s="507" t="s">
        <v>13248</v>
      </c>
      <c r="C155" s="514">
        <v>0</v>
      </c>
      <c r="D155" s="514">
        <v>0</v>
      </c>
      <c r="E155" s="514">
        <v>-3681850</v>
      </c>
      <c r="F155" s="514">
        <v>0</v>
      </c>
      <c r="G155" s="514">
        <v>-3759930</v>
      </c>
      <c r="H155" s="514">
        <v>33527914</v>
      </c>
      <c r="I155" s="502">
        <v>9</v>
      </c>
      <c r="J155" s="502">
        <v>5</v>
      </c>
      <c r="K155" s="502">
        <v>4</v>
      </c>
      <c r="L155" s="502">
        <v>9</v>
      </c>
      <c r="M155" s="502">
        <v>0</v>
      </c>
      <c r="N155" s="495" t="s">
        <v>3790</v>
      </c>
    </row>
    <row r="156" spans="1:14" x14ac:dyDescent="0.35">
      <c r="A156" s="508" t="s">
        <v>3762</v>
      </c>
      <c r="B156" s="507" t="s">
        <v>3641</v>
      </c>
      <c r="C156" s="514">
        <v>306680</v>
      </c>
      <c r="D156" s="514">
        <v>0</v>
      </c>
      <c r="E156" s="514">
        <v>0</v>
      </c>
      <c r="F156" s="514">
        <v>0</v>
      </c>
      <c r="G156" s="514">
        <v>2000</v>
      </c>
      <c r="H156" s="514">
        <v>470661</v>
      </c>
      <c r="I156" s="502">
        <v>3</v>
      </c>
      <c r="J156" s="502">
        <v>1</v>
      </c>
      <c r="K156" s="502">
        <v>2</v>
      </c>
      <c r="L156" s="502">
        <v>3</v>
      </c>
      <c r="M156" s="502">
        <v>0</v>
      </c>
      <c r="N156" s="495" t="s">
        <v>3500</v>
      </c>
    </row>
    <row r="157" spans="1:14" ht="26" x14ac:dyDescent="0.35">
      <c r="A157" s="508" t="s">
        <v>9766</v>
      </c>
      <c r="B157" s="507" t="s">
        <v>4027</v>
      </c>
      <c r="C157" s="514">
        <v>570000</v>
      </c>
      <c r="D157" s="514">
        <v>0</v>
      </c>
      <c r="E157" s="514">
        <v>272300</v>
      </c>
      <c r="F157" s="514">
        <v>0</v>
      </c>
      <c r="G157" s="514">
        <v>692245</v>
      </c>
      <c r="H157" s="514">
        <v>129150</v>
      </c>
      <c r="I157" s="502">
        <v>4</v>
      </c>
      <c r="J157" s="502">
        <v>2</v>
      </c>
      <c r="K157" s="502">
        <v>2</v>
      </c>
      <c r="L157" s="502">
        <v>6</v>
      </c>
      <c r="M157" s="502">
        <v>1</v>
      </c>
      <c r="N157" s="495" t="s">
        <v>3790</v>
      </c>
    </row>
    <row r="158" spans="1:14" x14ac:dyDescent="0.35">
      <c r="A158" s="508" t="s">
        <v>9590</v>
      </c>
      <c r="B158" s="507" t="s">
        <v>1545</v>
      </c>
      <c r="C158" s="514">
        <v>3860086</v>
      </c>
      <c r="D158" s="514">
        <v>0</v>
      </c>
      <c r="E158" s="514">
        <v>466514</v>
      </c>
      <c r="F158" s="514">
        <v>0</v>
      </c>
      <c r="G158" s="514">
        <v>991473</v>
      </c>
      <c r="H158" s="514">
        <v>23049998</v>
      </c>
      <c r="I158" s="503">
        <v>14</v>
      </c>
      <c r="J158" s="503">
        <v>9</v>
      </c>
      <c r="K158" s="503">
        <v>5</v>
      </c>
      <c r="L158" s="503">
        <v>15</v>
      </c>
      <c r="M158" s="503">
        <v>0</v>
      </c>
      <c r="N158" s="496" t="s">
        <v>4568</v>
      </c>
    </row>
    <row r="159" spans="1:14" x14ac:dyDescent="0.35">
      <c r="A159" s="508" t="s">
        <v>9454</v>
      </c>
      <c r="B159" s="507" t="s">
        <v>8326</v>
      </c>
      <c r="C159" s="514">
        <v>864581</v>
      </c>
      <c r="D159" s="514">
        <v>0</v>
      </c>
      <c r="E159" s="514">
        <v>729581</v>
      </c>
      <c r="F159" s="514">
        <v>0</v>
      </c>
      <c r="G159" s="514">
        <v>883298</v>
      </c>
      <c r="H159" s="514">
        <v>119035</v>
      </c>
      <c r="I159" s="502">
        <v>3</v>
      </c>
      <c r="J159" s="502">
        <v>2</v>
      </c>
      <c r="K159" s="502">
        <v>1</v>
      </c>
      <c r="L159" s="502">
        <v>0</v>
      </c>
      <c r="M159" s="502">
        <v>0</v>
      </c>
      <c r="N159" s="495" t="s">
        <v>3790</v>
      </c>
    </row>
    <row r="160" spans="1:14" x14ac:dyDescent="0.35">
      <c r="A160" s="508" t="s">
        <v>2137</v>
      </c>
      <c r="B160" s="507" t="s">
        <v>13520</v>
      </c>
      <c r="C160" s="514">
        <v>72500</v>
      </c>
      <c r="D160" s="514">
        <v>0</v>
      </c>
      <c r="E160" s="514">
        <v>67600</v>
      </c>
      <c r="F160" s="514">
        <v>0</v>
      </c>
      <c r="G160" s="514">
        <v>99371</v>
      </c>
      <c r="H160" s="514">
        <v>0</v>
      </c>
      <c r="I160" s="502">
        <v>5</v>
      </c>
      <c r="J160" s="502">
        <v>2</v>
      </c>
      <c r="K160" s="502">
        <v>3</v>
      </c>
      <c r="L160" s="502">
        <v>5</v>
      </c>
      <c r="M160" s="502">
        <v>0</v>
      </c>
      <c r="N160" s="495" t="s">
        <v>3790</v>
      </c>
    </row>
    <row r="161" spans="1:14" x14ac:dyDescent="0.35">
      <c r="A161" s="508" t="s">
        <v>8008</v>
      </c>
      <c r="B161" s="507" t="s">
        <v>3766</v>
      </c>
      <c r="C161" s="514">
        <v>612005</v>
      </c>
      <c r="D161" s="514">
        <v>0</v>
      </c>
      <c r="E161" s="514">
        <v>488505</v>
      </c>
      <c r="F161" s="514">
        <v>0</v>
      </c>
      <c r="G161" s="514">
        <v>-612005</v>
      </c>
      <c r="H161" s="514">
        <v>1906790</v>
      </c>
      <c r="I161" s="502">
        <v>2</v>
      </c>
      <c r="J161" s="502">
        <v>0</v>
      </c>
      <c r="K161" s="502">
        <v>2</v>
      </c>
      <c r="L161" s="502">
        <v>2</v>
      </c>
      <c r="M161" s="502">
        <v>0</v>
      </c>
      <c r="N161" s="495" t="s">
        <v>3790</v>
      </c>
    </row>
    <row r="162" spans="1:14" x14ac:dyDescent="0.35">
      <c r="A162" s="508" t="s">
        <v>13526</v>
      </c>
      <c r="B162" s="507" t="s">
        <v>4022</v>
      </c>
      <c r="C162" s="514">
        <v>26745120</v>
      </c>
      <c r="D162" s="514">
        <v>0</v>
      </c>
      <c r="E162" s="514">
        <v>2508102</v>
      </c>
      <c r="F162" s="514">
        <v>0</v>
      </c>
      <c r="G162" s="514">
        <v>20729216</v>
      </c>
      <c r="H162" s="514">
        <v>51030656</v>
      </c>
      <c r="I162" s="502">
        <v>2</v>
      </c>
      <c r="J162" s="502">
        <v>1</v>
      </c>
      <c r="K162" s="502">
        <v>1</v>
      </c>
      <c r="L162" s="502">
        <v>3</v>
      </c>
      <c r="M162" s="502">
        <v>3</v>
      </c>
      <c r="N162" s="495" t="s">
        <v>8222</v>
      </c>
    </row>
    <row r="163" spans="1:14" x14ac:dyDescent="0.35">
      <c r="A163" s="508" t="s">
        <v>9292</v>
      </c>
      <c r="B163" s="507" t="s">
        <v>9293</v>
      </c>
      <c r="C163" s="514">
        <v>26745120</v>
      </c>
      <c r="D163" s="514">
        <v>0</v>
      </c>
      <c r="E163" s="514">
        <v>2508102</v>
      </c>
      <c r="F163" s="514">
        <v>0</v>
      </c>
      <c r="G163" s="514">
        <v>20729216</v>
      </c>
      <c r="H163" s="514"/>
      <c r="I163" s="502"/>
      <c r="J163" s="502"/>
      <c r="K163" s="502"/>
      <c r="L163" s="502"/>
      <c r="M163" s="502"/>
      <c r="N163" s="495"/>
    </row>
    <row r="164" spans="1:14" ht="26" x14ac:dyDescent="0.35">
      <c r="A164" s="508" t="s">
        <v>8010</v>
      </c>
      <c r="B164" s="507" t="s">
        <v>3951</v>
      </c>
      <c r="C164" s="514">
        <v>185700</v>
      </c>
      <c r="D164" s="514">
        <v>0</v>
      </c>
      <c r="E164" s="514">
        <v>16118</v>
      </c>
      <c r="F164" s="514">
        <v>0</v>
      </c>
      <c r="G164" s="514">
        <v>-210400</v>
      </c>
      <c r="H164" s="514">
        <v>1104308</v>
      </c>
      <c r="I164" s="502">
        <v>248</v>
      </c>
      <c r="J164" s="502">
        <v>30</v>
      </c>
      <c r="K164" s="502">
        <v>218</v>
      </c>
      <c r="L164" s="502">
        <v>20</v>
      </c>
      <c r="M164" s="502">
        <v>3</v>
      </c>
      <c r="N164" s="495" t="s">
        <v>3790</v>
      </c>
    </row>
    <row r="165" spans="1:14" ht="26" x14ac:dyDescent="0.35">
      <c r="A165" s="508" t="s">
        <v>9547</v>
      </c>
      <c r="B165" s="507" t="s">
        <v>3787</v>
      </c>
      <c r="C165" s="514">
        <v>328522</v>
      </c>
      <c r="D165" s="514">
        <v>0</v>
      </c>
      <c r="E165" s="514">
        <v>193707</v>
      </c>
      <c r="F165" s="514">
        <v>0</v>
      </c>
      <c r="G165" s="514">
        <v>348622</v>
      </c>
      <c r="H165" s="514"/>
      <c r="I165" s="502"/>
      <c r="J165" s="502"/>
      <c r="K165" s="502"/>
      <c r="L165" s="502"/>
      <c r="M165" s="502"/>
      <c r="N165" s="495"/>
    </row>
    <row r="166" spans="1:14" ht="26" x14ac:dyDescent="0.35">
      <c r="A166" s="508" t="s">
        <v>11723</v>
      </c>
      <c r="B166" s="507" t="s">
        <v>10085</v>
      </c>
      <c r="C166" s="514">
        <v>739172</v>
      </c>
      <c r="D166" s="514">
        <v>0</v>
      </c>
      <c r="E166" s="514">
        <v>-1051230</v>
      </c>
      <c r="F166" s="514">
        <v>0</v>
      </c>
      <c r="G166" s="514">
        <v>681747</v>
      </c>
      <c r="H166" s="514"/>
      <c r="I166" s="502">
        <v>4</v>
      </c>
      <c r="J166" s="502">
        <v>1</v>
      </c>
      <c r="K166" s="502">
        <v>3</v>
      </c>
      <c r="L166" s="502">
        <v>4</v>
      </c>
      <c r="M166" s="502">
        <v>1</v>
      </c>
      <c r="N166" s="495" t="s">
        <v>3790</v>
      </c>
    </row>
    <row r="167" spans="1:14" x14ac:dyDescent="0.35">
      <c r="A167" s="508" t="s">
        <v>423</v>
      </c>
      <c r="B167" s="507" t="s">
        <v>422</v>
      </c>
      <c r="C167" s="514">
        <v>826250</v>
      </c>
      <c r="D167" s="514">
        <v>0</v>
      </c>
      <c r="E167" s="514">
        <v>94850</v>
      </c>
      <c r="F167" s="514">
        <v>0</v>
      </c>
      <c r="G167" s="514">
        <v>485320.65</v>
      </c>
      <c r="H167" s="514"/>
      <c r="I167" s="502"/>
      <c r="J167" s="502"/>
      <c r="K167" s="502"/>
      <c r="L167" s="502"/>
      <c r="M167" s="502"/>
      <c r="N167" s="495"/>
    </row>
    <row r="168" spans="1:14" ht="26" x14ac:dyDescent="0.35">
      <c r="A168" s="508" t="s">
        <v>8671</v>
      </c>
      <c r="B168" s="507" t="s">
        <v>3885</v>
      </c>
      <c r="C168" s="514">
        <v>113405350</v>
      </c>
      <c r="D168" s="514">
        <v>0</v>
      </c>
      <c r="E168" s="514">
        <v>46542661</v>
      </c>
      <c r="F168" s="514">
        <v>0</v>
      </c>
      <c r="G168" s="514">
        <v>-115112710</v>
      </c>
      <c r="H168" s="514">
        <v>67767000</v>
      </c>
      <c r="I168" s="502">
        <v>13</v>
      </c>
      <c r="J168" s="502">
        <v>6</v>
      </c>
      <c r="K168" s="502">
        <v>7</v>
      </c>
      <c r="L168" s="502">
        <v>200</v>
      </c>
      <c r="M168" s="502">
        <v>0</v>
      </c>
      <c r="N168" s="495" t="s">
        <v>8222</v>
      </c>
    </row>
    <row r="169" spans="1:14" ht="26" x14ac:dyDescent="0.35">
      <c r="A169" s="508" t="s">
        <v>4426</v>
      </c>
      <c r="B169" s="507" t="s">
        <v>8902</v>
      </c>
      <c r="C169" s="514">
        <v>3908378</v>
      </c>
      <c r="D169" s="514">
        <v>0</v>
      </c>
      <c r="E169" s="514">
        <v>1484000</v>
      </c>
      <c r="F169" s="514">
        <v>0</v>
      </c>
      <c r="G169" s="514">
        <v>4055535</v>
      </c>
      <c r="H169" s="514"/>
      <c r="I169" s="502"/>
      <c r="J169" s="502"/>
      <c r="K169" s="502"/>
      <c r="L169" s="502"/>
      <c r="M169" s="502"/>
      <c r="N169" s="495"/>
    </row>
    <row r="170" spans="1:14" x14ac:dyDescent="0.35">
      <c r="A170" s="508" t="s">
        <v>4333</v>
      </c>
      <c r="B170" s="507" t="s">
        <v>9432</v>
      </c>
      <c r="C170" s="514">
        <v>9274596</v>
      </c>
      <c r="D170" s="514">
        <v>0</v>
      </c>
      <c r="E170" s="514">
        <v>597498</v>
      </c>
      <c r="F170" s="514">
        <v>0</v>
      </c>
      <c r="G170" s="514">
        <v>12017750</v>
      </c>
      <c r="H170" s="514">
        <v>4775269</v>
      </c>
      <c r="I170" s="502">
        <v>3</v>
      </c>
      <c r="J170" s="502">
        <v>3</v>
      </c>
      <c r="K170" s="502">
        <v>0</v>
      </c>
      <c r="L170" s="502">
        <v>41</v>
      </c>
      <c r="M170" s="502">
        <v>1</v>
      </c>
      <c r="N170" s="495" t="s">
        <v>8201</v>
      </c>
    </row>
    <row r="171" spans="1:14" x14ac:dyDescent="0.35">
      <c r="A171" s="508" t="s">
        <v>11724</v>
      </c>
      <c r="B171" s="507" t="s">
        <v>3831</v>
      </c>
      <c r="C171" s="514">
        <v>390349</v>
      </c>
      <c r="D171" s="514">
        <v>0</v>
      </c>
      <c r="E171" s="514">
        <v>190149</v>
      </c>
      <c r="F171" s="514">
        <v>0</v>
      </c>
      <c r="G171" s="514">
        <v>413349</v>
      </c>
      <c r="H171" s="514"/>
      <c r="I171" s="502">
        <v>2</v>
      </c>
      <c r="J171" s="502">
        <v>1</v>
      </c>
      <c r="K171" s="502">
        <v>1</v>
      </c>
      <c r="L171" s="502">
        <v>2</v>
      </c>
      <c r="M171" s="502">
        <v>1</v>
      </c>
      <c r="N171" s="495" t="s">
        <v>3500</v>
      </c>
    </row>
    <row r="172" spans="1:14" x14ac:dyDescent="0.35">
      <c r="A172" s="508" t="s">
        <v>8012</v>
      </c>
      <c r="B172" s="507" t="s">
        <v>4100</v>
      </c>
      <c r="C172" s="514">
        <v>69479397</v>
      </c>
      <c r="D172" s="514">
        <v>0</v>
      </c>
      <c r="E172" s="514">
        <v>59668594</v>
      </c>
      <c r="F172" s="514">
        <v>0</v>
      </c>
      <c r="G172" s="514">
        <v>117223645</v>
      </c>
      <c r="H172" s="514">
        <v>1893170000</v>
      </c>
      <c r="I172" s="502">
        <v>8</v>
      </c>
      <c r="J172" s="502">
        <v>6</v>
      </c>
      <c r="K172" s="502">
        <v>2</v>
      </c>
      <c r="L172" s="502">
        <v>0</v>
      </c>
      <c r="M172" s="502">
        <v>1</v>
      </c>
      <c r="N172" s="495" t="s">
        <v>8222</v>
      </c>
    </row>
    <row r="173" spans="1:14" x14ac:dyDescent="0.35">
      <c r="A173" s="508" t="s">
        <v>4334</v>
      </c>
      <c r="B173" s="507" t="s">
        <v>9562</v>
      </c>
      <c r="C173" s="514">
        <v>146900000</v>
      </c>
      <c r="D173" s="514">
        <v>0</v>
      </c>
      <c r="E173" s="514">
        <v>69200000</v>
      </c>
      <c r="F173" s="514">
        <v>0</v>
      </c>
      <c r="G173" s="514">
        <v>159300000</v>
      </c>
      <c r="H173" s="514">
        <v>414634031</v>
      </c>
      <c r="I173" s="502">
        <v>2450</v>
      </c>
      <c r="J173" s="502">
        <v>950</v>
      </c>
      <c r="K173" s="502">
        <v>1500</v>
      </c>
      <c r="L173" s="502">
        <v>280</v>
      </c>
      <c r="M173" s="502">
        <v>0</v>
      </c>
      <c r="N173" s="495" t="s">
        <v>8222</v>
      </c>
    </row>
    <row r="174" spans="1:14" ht="26" x14ac:dyDescent="0.35">
      <c r="A174" s="508" t="s">
        <v>9806</v>
      </c>
      <c r="B174" s="507" t="s">
        <v>2668</v>
      </c>
      <c r="C174" s="514">
        <v>196000</v>
      </c>
      <c r="D174" s="514">
        <v>0</v>
      </c>
      <c r="E174" s="514">
        <v>7000</v>
      </c>
      <c r="F174" s="514">
        <v>0</v>
      </c>
      <c r="G174" s="514">
        <v>172035</v>
      </c>
      <c r="H174" s="514"/>
      <c r="I174" s="502"/>
      <c r="J174" s="502"/>
      <c r="K174" s="502"/>
      <c r="L174" s="502"/>
      <c r="M174" s="502"/>
      <c r="N174" s="495"/>
    </row>
    <row r="175" spans="1:14" ht="26" x14ac:dyDescent="0.35">
      <c r="A175" s="508" t="s">
        <v>4337</v>
      </c>
      <c r="B175" s="507" t="s">
        <v>2172</v>
      </c>
      <c r="C175" s="514">
        <v>114400</v>
      </c>
      <c r="D175" s="514">
        <v>800</v>
      </c>
      <c r="E175" s="514">
        <v>85800</v>
      </c>
      <c r="F175" s="514">
        <v>600</v>
      </c>
      <c r="G175" s="514">
        <v>114400</v>
      </c>
      <c r="H175" s="514"/>
      <c r="I175" s="502"/>
      <c r="J175" s="502"/>
      <c r="K175" s="502"/>
      <c r="L175" s="502"/>
      <c r="M175" s="502"/>
      <c r="N175" s="495"/>
    </row>
    <row r="176" spans="1:14" x14ac:dyDescent="0.35">
      <c r="A176" s="508" t="s">
        <v>9544</v>
      </c>
      <c r="B176" s="507" t="s">
        <v>1366</v>
      </c>
      <c r="C176" s="514">
        <v>49368208</v>
      </c>
      <c r="D176" s="514">
        <v>0</v>
      </c>
      <c r="E176" s="514">
        <v>21796282</v>
      </c>
      <c r="F176" s="514">
        <v>0</v>
      </c>
      <c r="G176" s="514">
        <v>21945938</v>
      </c>
      <c r="H176" s="514"/>
      <c r="I176" s="502"/>
      <c r="J176" s="502"/>
      <c r="K176" s="502"/>
      <c r="L176" s="502"/>
      <c r="M176" s="502"/>
      <c r="N176" s="495"/>
    </row>
    <row r="177" spans="1:14" x14ac:dyDescent="0.35">
      <c r="A177" s="510" t="s">
        <v>8357</v>
      </c>
      <c r="B177" s="511" t="s">
        <v>15818</v>
      </c>
      <c r="C177" s="514">
        <v>1840703</v>
      </c>
      <c r="D177" s="514">
        <v>0</v>
      </c>
      <c r="E177" s="514">
        <v>1738353</v>
      </c>
      <c r="F177" s="514">
        <v>0</v>
      </c>
      <c r="G177" s="514">
        <v>1834371</v>
      </c>
      <c r="H177" s="514">
        <v>0</v>
      </c>
      <c r="I177" s="502">
        <v>5</v>
      </c>
      <c r="J177" s="502">
        <v>3</v>
      </c>
      <c r="K177" s="502">
        <v>2</v>
      </c>
      <c r="L177" s="502">
        <v>0</v>
      </c>
      <c r="M177" s="502">
        <v>0</v>
      </c>
      <c r="N177" s="495" t="s">
        <v>3790</v>
      </c>
    </row>
    <row r="178" spans="1:14" x14ac:dyDescent="0.35">
      <c r="A178" s="509" t="s">
        <v>9581</v>
      </c>
      <c r="B178" s="445" t="s">
        <v>9582</v>
      </c>
      <c r="C178" s="450">
        <v>2496709</v>
      </c>
      <c r="D178" s="450">
        <v>0</v>
      </c>
      <c r="E178" s="450">
        <v>1200147</v>
      </c>
      <c r="F178" s="450">
        <v>0</v>
      </c>
      <c r="G178" s="450">
        <v>2147442</v>
      </c>
      <c r="H178" s="450"/>
      <c r="I178" s="502"/>
      <c r="J178" s="502"/>
      <c r="K178" s="502"/>
      <c r="L178" s="502"/>
      <c r="M178" s="502"/>
      <c r="N178" s="495"/>
    </row>
    <row r="179" spans="1:14" x14ac:dyDescent="0.35">
      <c r="A179" s="512" t="s">
        <v>4339</v>
      </c>
      <c r="B179" s="513" t="s">
        <v>15980</v>
      </c>
      <c r="C179" s="515">
        <v>2496709</v>
      </c>
      <c r="D179" s="515">
        <v>0</v>
      </c>
      <c r="E179" s="515">
        <v>1956082</v>
      </c>
      <c r="F179" s="515">
        <v>0</v>
      </c>
      <c r="G179" s="515">
        <v>2147442</v>
      </c>
      <c r="H179" s="515">
        <v>0</v>
      </c>
      <c r="I179" s="505">
        <v>2</v>
      </c>
      <c r="J179" s="505">
        <v>1</v>
      </c>
      <c r="K179" s="505">
        <v>1</v>
      </c>
      <c r="L179" s="505">
        <v>12</v>
      </c>
      <c r="M179" s="505">
        <v>1</v>
      </c>
      <c r="N179" s="499" t="s">
        <v>3790</v>
      </c>
    </row>
    <row r="180" spans="1:14" x14ac:dyDescent="0.35">
      <c r="A180" s="508" t="s">
        <v>1992</v>
      </c>
      <c r="B180" s="507" t="s">
        <v>8202</v>
      </c>
      <c r="C180" s="514">
        <v>57836</v>
      </c>
      <c r="D180" s="514">
        <v>0</v>
      </c>
      <c r="E180" s="514">
        <v>57836</v>
      </c>
      <c r="F180" s="514">
        <v>0</v>
      </c>
      <c r="G180" s="514">
        <v>451378</v>
      </c>
      <c r="H180" s="514"/>
      <c r="I180" s="502"/>
      <c r="J180" s="502"/>
      <c r="K180" s="502"/>
      <c r="L180" s="502"/>
      <c r="M180" s="502"/>
      <c r="N180" s="495"/>
    </row>
    <row r="181" spans="1:14" x14ac:dyDescent="0.35">
      <c r="A181" s="508" t="s">
        <v>2611</v>
      </c>
      <c r="B181" s="507" t="s">
        <v>9274</v>
      </c>
      <c r="C181" s="514">
        <v>519755</v>
      </c>
      <c r="D181" s="514">
        <v>0</v>
      </c>
      <c r="E181" s="514">
        <v>194978</v>
      </c>
      <c r="F181" s="514">
        <v>0</v>
      </c>
      <c r="G181" s="514">
        <v>383478</v>
      </c>
      <c r="H181" s="514">
        <v>151277</v>
      </c>
      <c r="I181" s="502">
        <v>3</v>
      </c>
      <c r="J181" s="502">
        <v>2</v>
      </c>
      <c r="K181" s="502">
        <v>1</v>
      </c>
      <c r="L181" s="502">
        <v>5</v>
      </c>
      <c r="M181" s="502">
        <v>0</v>
      </c>
      <c r="N181" s="495" t="s">
        <v>3790</v>
      </c>
    </row>
    <row r="182" spans="1:14" x14ac:dyDescent="0.35">
      <c r="A182" s="508" t="s">
        <v>4941</v>
      </c>
      <c r="B182" s="507" t="s">
        <v>3940</v>
      </c>
      <c r="C182" s="514">
        <v>371000</v>
      </c>
      <c r="D182" s="514">
        <v>0</v>
      </c>
      <c r="E182" s="514">
        <v>270000</v>
      </c>
      <c r="F182" s="514">
        <v>0</v>
      </c>
      <c r="G182" s="514">
        <v>1177875</v>
      </c>
      <c r="H182" s="514"/>
      <c r="I182" s="502"/>
      <c r="J182" s="502"/>
      <c r="K182" s="502"/>
      <c r="L182" s="502"/>
      <c r="M182" s="502"/>
      <c r="N182" s="495"/>
    </row>
    <row r="183" spans="1:14" x14ac:dyDescent="0.35">
      <c r="A183" s="508" t="s">
        <v>260</v>
      </c>
      <c r="B183" s="507" t="s">
        <v>9882</v>
      </c>
      <c r="C183" s="514">
        <v>6557000</v>
      </c>
      <c r="D183" s="514">
        <v>0</v>
      </c>
      <c r="E183" s="514">
        <v>485000</v>
      </c>
      <c r="F183" s="514">
        <v>0</v>
      </c>
      <c r="G183" s="514">
        <v>5355000</v>
      </c>
      <c r="H183" s="514"/>
      <c r="I183" s="502">
        <v>44</v>
      </c>
      <c r="J183" s="502">
        <v>16</v>
      </c>
      <c r="K183" s="502">
        <v>28</v>
      </c>
      <c r="L183" s="502">
        <v>16</v>
      </c>
      <c r="M183" s="502">
        <v>0</v>
      </c>
      <c r="N183" s="495" t="s">
        <v>8201</v>
      </c>
    </row>
    <row r="184" spans="1:14" x14ac:dyDescent="0.35">
      <c r="A184" s="508" t="s">
        <v>9449</v>
      </c>
      <c r="B184" s="507" t="s">
        <v>8822</v>
      </c>
      <c r="C184" s="514">
        <v>247387</v>
      </c>
      <c r="D184" s="514">
        <v>0</v>
      </c>
      <c r="E184" s="514">
        <v>247387</v>
      </c>
      <c r="F184" s="514">
        <v>0</v>
      </c>
      <c r="G184" s="514">
        <v>312387</v>
      </c>
      <c r="H184" s="514"/>
      <c r="I184" s="502"/>
      <c r="J184" s="502"/>
      <c r="K184" s="502"/>
      <c r="L184" s="502"/>
      <c r="M184" s="502"/>
      <c r="N184" s="495"/>
    </row>
    <row r="185" spans="1:14" x14ac:dyDescent="0.35">
      <c r="A185" s="508" t="s">
        <v>9385</v>
      </c>
      <c r="B185" s="507" t="s">
        <v>1856</v>
      </c>
      <c r="C185" s="514">
        <v>578880.99</v>
      </c>
      <c r="D185" s="514">
        <v>0</v>
      </c>
      <c r="E185" s="514">
        <v>0</v>
      </c>
      <c r="F185" s="514">
        <v>0</v>
      </c>
      <c r="G185" s="514">
        <v>1009617.39</v>
      </c>
      <c r="H185" s="514"/>
      <c r="I185" s="502"/>
      <c r="J185" s="502"/>
      <c r="K185" s="502"/>
      <c r="L185" s="502"/>
      <c r="M185" s="502"/>
      <c r="N185" s="495"/>
    </row>
    <row r="186" spans="1:14" ht="26" x14ac:dyDescent="0.35">
      <c r="A186" s="508" t="s">
        <v>1121</v>
      </c>
      <c r="B186" s="507" t="s">
        <v>3777</v>
      </c>
      <c r="C186" s="514">
        <v>407106</v>
      </c>
      <c r="D186" s="514">
        <v>0</v>
      </c>
      <c r="E186" s="514">
        <v>429154</v>
      </c>
      <c r="F186" s="514">
        <v>0</v>
      </c>
      <c r="G186" s="514">
        <v>494049</v>
      </c>
      <c r="H186" s="514">
        <v>26979</v>
      </c>
      <c r="I186" s="502">
        <v>12</v>
      </c>
      <c r="J186" s="502">
        <v>3</v>
      </c>
      <c r="K186" s="502">
        <v>9</v>
      </c>
      <c r="L186" s="502">
        <v>5</v>
      </c>
      <c r="M186" s="502">
        <v>1</v>
      </c>
      <c r="N186" s="495" t="s">
        <v>3790</v>
      </c>
    </row>
    <row r="187" spans="1:14" x14ac:dyDescent="0.35">
      <c r="A187" s="508" t="s">
        <v>9348</v>
      </c>
      <c r="B187" s="507" t="s">
        <v>10048</v>
      </c>
      <c r="C187" s="514">
        <v>27944</v>
      </c>
      <c r="D187" s="514">
        <v>0</v>
      </c>
      <c r="E187" s="514">
        <v>27944</v>
      </c>
      <c r="F187" s="514">
        <v>0</v>
      </c>
      <c r="G187" s="514">
        <v>27944</v>
      </c>
      <c r="H187" s="514"/>
      <c r="I187" s="502">
        <v>5</v>
      </c>
      <c r="J187" s="502">
        <v>1</v>
      </c>
      <c r="K187" s="502">
        <v>4</v>
      </c>
      <c r="L187" s="502">
        <v>5</v>
      </c>
      <c r="M187" s="502">
        <v>1</v>
      </c>
      <c r="N187" s="495" t="s">
        <v>3500</v>
      </c>
    </row>
    <row r="188" spans="1:14" x14ac:dyDescent="0.35">
      <c r="A188" s="508" t="s">
        <v>9495</v>
      </c>
      <c r="B188" s="507" t="s">
        <v>9496</v>
      </c>
      <c r="C188" s="514">
        <v>73000</v>
      </c>
      <c r="D188" s="514">
        <v>0</v>
      </c>
      <c r="E188" s="514">
        <v>0</v>
      </c>
      <c r="F188" s="514">
        <v>0</v>
      </c>
      <c r="G188" s="514">
        <v>73000</v>
      </c>
      <c r="H188" s="514"/>
      <c r="I188" s="502"/>
      <c r="J188" s="502"/>
      <c r="K188" s="502"/>
      <c r="L188" s="502"/>
      <c r="M188" s="502"/>
      <c r="N188" s="495"/>
    </row>
    <row r="189" spans="1:14" ht="26" x14ac:dyDescent="0.35">
      <c r="A189" s="508" t="s">
        <v>9342</v>
      </c>
      <c r="B189" s="507" t="s">
        <v>3958</v>
      </c>
      <c r="C189" s="514">
        <v>3885246</v>
      </c>
      <c r="D189" s="514">
        <v>0</v>
      </c>
      <c r="E189" s="514">
        <f>975302+1025381+1205306</f>
        <v>3205989</v>
      </c>
      <c r="F189" s="514">
        <v>0</v>
      </c>
      <c r="G189" s="514">
        <v>4161773</v>
      </c>
      <c r="H189" s="514"/>
      <c r="I189" s="502"/>
      <c r="J189" s="502"/>
      <c r="K189" s="502"/>
      <c r="L189" s="502"/>
      <c r="M189" s="502"/>
      <c r="N189" s="495"/>
    </row>
    <row r="190" spans="1:14" x14ac:dyDescent="0.35">
      <c r="A190" s="508" t="s">
        <v>1409</v>
      </c>
      <c r="B190" s="507" t="s">
        <v>1407</v>
      </c>
      <c r="C190" s="514">
        <v>17689207</v>
      </c>
      <c r="D190" s="514">
        <v>0</v>
      </c>
      <c r="E190" s="514">
        <v>0</v>
      </c>
      <c r="F190" s="514">
        <v>0</v>
      </c>
      <c r="G190" s="514">
        <v>14500943</v>
      </c>
      <c r="H190" s="514"/>
      <c r="I190" s="502"/>
      <c r="J190" s="502"/>
      <c r="K190" s="502"/>
      <c r="L190" s="502"/>
      <c r="M190" s="502"/>
      <c r="N190" s="495"/>
    </row>
    <row r="191" spans="1:14" ht="26" x14ac:dyDescent="0.35">
      <c r="A191" s="508" t="s">
        <v>9475</v>
      </c>
      <c r="B191" s="507" t="s">
        <v>3700</v>
      </c>
      <c r="C191" s="514">
        <v>568920</v>
      </c>
      <c r="D191" s="514">
        <v>0</v>
      </c>
      <c r="E191" s="514">
        <v>659750</v>
      </c>
      <c r="F191" s="514">
        <v>0</v>
      </c>
      <c r="G191" s="514">
        <v>772142</v>
      </c>
      <c r="H191" s="514"/>
      <c r="I191" s="502"/>
      <c r="J191" s="502"/>
      <c r="K191" s="502"/>
      <c r="L191" s="502"/>
      <c r="M191" s="502"/>
      <c r="N191" s="495"/>
    </row>
    <row r="192" spans="1:14" ht="26" x14ac:dyDescent="0.35">
      <c r="A192" s="508" t="s">
        <v>9304</v>
      </c>
      <c r="B192" s="507" t="s">
        <v>9305</v>
      </c>
      <c r="C192" s="514">
        <v>169820</v>
      </c>
      <c r="D192" s="514">
        <v>0</v>
      </c>
      <c r="E192" s="514">
        <v>5000</v>
      </c>
      <c r="F192" s="514">
        <v>0</v>
      </c>
      <c r="G192" s="514">
        <v>176200</v>
      </c>
      <c r="H192" s="514">
        <v>230702</v>
      </c>
      <c r="I192" s="502">
        <v>2</v>
      </c>
      <c r="J192" s="502">
        <v>1</v>
      </c>
      <c r="K192" s="502">
        <v>1</v>
      </c>
      <c r="L192" s="502">
        <v>0</v>
      </c>
      <c r="M192" s="502">
        <v>0</v>
      </c>
      <c r="N192" s="495" t="s">
        <v>3790</v>
      </c>
    </row>
    <row r="193" spans="1:14" x14ac:dyDescent="0.35">
      <c r="A193" s="508" t="s">
        <v>4352</v>
      </c>
      <c r="B193" s="507" t="s">
        <v>3850</v>
      </c>
      <c r="C193" s="514">
        <v>36540</v>
      </c>
      <c r="D193" s="514">
        <v>0</v>
      </c>
      <c r="E193" s="514">
        <v>0</v>
      </c>
      <c r="F193" s="514">
        <v>0</v>
      </c>
      <c r="G193" s="514">
        <v>79446</v>
      </c>
      <c r="H193" s="514">
        <v>318700</v>
      </c>
      <c r="I193" s="503">
        <v>22</v>
      </c>
      <c r="J193" s="503">
        <v>7</v>
      </c>
      <c r="K193" s="503">
        <v>15</v>
      </c>
      <c r="L193" s="503">
        <v>0</v>
      </c>
      <c r="M193" s="503">
        <v>1</v>
      </c>
      <c r="N193" s="496" t="s">
        <v>3790</v>
      </c>
    </row>
    <row r="194" spans="1:14" x14ac:dyDescent="0.35">
      <c r="A194" s="508" t="s">
        <v>3065</v>
      </c>
      <c r="B194" s="507" t="s">
        <v>9354</v>
      </c>
      <c r="C194" s="514">
        <v>0</v>
      </c>
      <c r="D194" s="514">
        <v>0</v>
      </c>
      <c r="E194" s="514">
        <v>10000</v>
      </c>
      <c r="F194" s="514">
        <v>0</v>
      </c>
      <c r="G194" s="514">
        <v>56336</v>
      </c>
      <c r="H194" s="514"/>
      <c r="I194" s="502"/>
      <c r="J194" s="502"/>
      <c r="K194" s="502"/>
      <c r="L194" s="502"/>
      <c r="M194" s="502"/>
      <c r="N194" s="495"/>
    </row>
    <row r="195" spans="1:14" x14ac:dyDescent="0.35">
      <c r="A195" s="508" t="s">
        <v>31</v>
      </c>
      <c r="B195" s="507" t="s">
        <v>11801</v>
      </c>
      <c r="C195" s="514">
        <v>99372467</v>
      </c>
      <c r="D195" s="514">
        <v>0</v>
      </c>
      <c r="E195" s="514">
        <v>178055</v>
      </c>
      <c r="F195" s="514">
        <v>0</v>
      </c>
      <c r="G195" s="514">
        <v>-173882981</v>
      </c>
      <c r="H195" s="514">
        <v>17385011</v>
      </c>
      <c r="I195" s="502">
        <v>8</v>
      </c>
      <c r="J195" s="502">
        <v>3</v>
      </c>
      <c r="K195" s="502">
        <v>5</v>
      </c>
      <c r="L195" s="502">
        <v>55</v>
      </c>
      <c r="M195" s="502">
        <v>1</v>
      </c>
      <c r="N195" s="495" t="s">
        <v>8222</v>
      </c>
    </row>
    <row r="196" spans="1:14" x14ac:dyDescent="0.35">
      <c r="A196" s="508" t="s">
        <v>9578</v>
      </c>
      <c r="B196" s="507" t="s">
        <v>2092</v>
      </c>
      <c r="C196" s="514">
        <v>1636</v>
      </c>
      <c r="D196" s="514">
        <v>0</v>
      </c>
      <c r="E196" s="514">
        <v>1636</v>
      </c>
      <c r="F196" s="514">
        <v>0</v>
      </c>
      <c r="G196" s="514">
        <v>1636</v>
      </c>
      <c r="H196" s="514"/>
      <c r="I196" s="502"/>
      <c r="J196" s="502"/>
      <c r="K196" s="502"/>
      <c r="L196" s="502"/>
      <c r="M196" s="502"/>
      <c r="N196" s="495"/>
    </row>
    <row r="197" spans="1:14" ht="26" x14ac:dyDescent="0.35">
      <c r="A197" s="508" t="s">
        <v>9440</v>
      </c>
      <c r="B197" s="507" t="s">
        <v>1656</v>
      </c>
      <c r="C197" s="514">
        <v>2849100</v>
      </c>
      <c r="D197" s="514">
        <v>0</v>
      </c>
      <c r="E197" s="514">
        <f>670400+252200+147000</f>
        <v>1069600</v>
      </c>
      <c r="F197" s="514">
        <v>0</v>
      </c>
      <c r="G197" s="514">
        <v>2619600</v>
      </c>
      <c r="H197" s="514"/>
      <c r="I197" s="502"/>
      <c r="J197" s="502"/>
      <c r="K197" s="502"/>
      <c r="L197" s="502"/>
      <c r="M197" s="502"/>
      <c r="N197" s="495"/>
    </row>
    <row r="198" spans="1:14" ht="26" x14ac:dyDescent="0.35">
      <c r="A198" s="508" t="s">
        <v>8026</v>
      </c>
      <c r="B198" s="507" t="s">
        <v>3809</v>
      </c>
      <c r="C198" s="514">
        <v>492640.24</v>
      </c>
      <c r="D198" s="514">
        <v>0</v>
      </c>
      <c r="E198" s="514">
        <v>426134.49</v>
      </c>
      <c r="F198" s="514">
        <v>0</v>
      </c>
      <c r="G198" s="514">
        <v>0</v>
      </c>
      <c r="H198" s="514"/>
      <c r="I198" s="502"/>
      <c r="J198" s="502"/>
      <c r="K198" s="502"/>
      <c r="L198" s="502"/>
      <c r="M198" s="502"/>
      <c r="N198" s="495"/>
    </row>
    <row r="199" spans="1:14" x14ac:dyDescent="0.35">
      <c r="A199" s="508" t="s">
        <v>4359</v>
      </c>
      <c r="B199" s="507" t="s">
        <v>8223</v>
      </c>
      <c r="C199" s="514">
        <v>0</v>
      </c>
      <c r="D199" s="514">
        <v>0</v>
      </c>
      <c r="E199" s="514">
        <v>0</v>
      </c>
      <c r="F199" s="514">
        <v>0</v>
      </c>
      <c r="G199" s="514">
        <v>0</v>
      </c>
      <c r="H199" s="514">
        <v>99715</v>
      </c>
      <c r="I199" s="502">
        <v>6</v>
      </c>
      <c r="J199" s="502">
        <v>2</v>
      </c>
      <c r="K199" s="502">
        <v>4</v>
      </c>
      <c r="L199" s="502">
        <v>5</v>
      </c>
      <c r="M199" s="502">
        <v>0</v>
      </c>
      <c r="N199" s="495" t="s">
        <v>3790</v>
      </c>
    </row>
    <row r="200" spans="1:14" x14ac:dyDescent="0.35">
      <c r="A200" s="508" t="s">
        <v>13859</v>
      </c>
      <c r="B200" s="507" t="s">
        <v>3998</v>
      </c>
      <c r="C200" s="514">
        <v>1093630</v>
      </c>
      <c r="D200" s="514">
        <v>0</v>
      </c>
      <c r="E200" s="514">
        <v>1066141</v>
      </c>
      <c r="F200" s="514">
        <v>0</v>
      </c>
      <c r="G200" s="514">
        <v>-1332005</v>
      </c>
      <c r="H200" s="514">
        <v>471799</v>
      </c>
      <c r="I200" s="502">
        <v>7</v>
      </c>
      <c r="J200" s="502">
        <v>2</v>
      </c>
      <c r="K200" s="502">
        <v>5</v>
      </c>
      <c r="L200" s="502">
        <v>45</v>
      </c>
      <c r="M200" s="502">
        <v>1</v>
      </c>
      <c r="N200" s="495" t="s">
        <v>3790</v>
      </c>
    </row>
    <row r="201" spans="1:14" x14ac:dyDescent="0.35">
      <c r="A201" s="508" t="s">
        <v>3165</v>
      </c>
      <c r="B201" s="507" t="s">
        <v>252</v>
      </c>
      <c r="C201" s="514">
        <v>9136539</v>
      </c>
      <c r="D201" s="514">
        <v>0</v>
      </c>
      <c r="E201" s="514">
        <v>6983400</v>
      </c>
      <c r="F201" s="514">
        <v>0</v>
      </c>
      <c r="G201" s="514">
        <v>8064611</v>
      </c>
      <c r="H201" s="514"/>
      <c r="I201" s="502"/>
      <c r="J201" s="502"/>
      <c r="K201" s="502"/>
      <c r="L201" s="502"/>
      <c r="M201" s="502"/>
      <c r="N201" s="495"/>
    </row>
    <row r="202" spans="1:14" ht="26" x14ac:dyDescent="0.35">
      <c r="A202" s="508" t="s">
        <v>9420</v>
      </c>
      <c r="B202" s="507" t="s">
        <v>3654</v>
      </c>
      <c r="C202" s="514">
        <v>4284409.2300000004</v>
      </c>
      <c r="D202" s="514">
        <v>0</v>
      </c>
      <c r="E202" s="514">
        <v>2295268.5699999998</v>
      </c>
      <c r="F202" s="514">
        <v>0</v>
      </c>
      <c r="G202" s="514">
        <v>2939224</v>
      </c>
      <c r="H202" s="514"/>
      <c r="I202" s="502"/>
      <c r="J202" s="502"/>
      <c r="K202" s="502"/>
      <c r="L202" s="502"/>
      <c r="M202" s="502"/>
      <c r="N202" s="495"/>
    </row>
    <row r="203" spans="1:14" x14ac:dyDescent="0.35">
      <c r="A203" s="508" t="s">
        <v>9344</v>
      </c>
      <c r="B203" s="507" t="s">
        <v>9345</v>
      </c>
      <c r="C203" s="514">
        <v>0</v>
      </c>
      <c r="D203" s="514">
        <v>0</v>
      </c>
      <c r="E203" s="514">
        <v>0</v>
      </c>
      <c r="F203" s="514">
        <v>0</v>
      </c>
      <c r="G203" s="514">
        <v>0</v>
      </c>
      <c r="H203" s="514"/>
      <c r="I203" s="502"/>
      <c r="J203" s="502"/>
      <c r="K203" s="502"/>
      <c r="L203" s="502"/>
      <c r="M203" s="502"/>
      <c r="N203" s="495"/>
    </row>
    <row r="204" spans="1:14" x14ac:dyDescent="0.35">
      <c r="A204" s="508" t="s">
        <v>9571</v>
      </c>
      <c r="B204" s="507" t="s">
        <v>716</v>
      </c>
      <c r="C204" s="514">
        <v>30403713.93</v>
      </c>
      <c r="D204" s="514">
        <v>0</v>
      </c>
      <c r="E204" s="514">
        <v>0</v>
      </c>
      <c r="F204" s="514">
        <v>0</v>
      </c>
      <c r="G204" s="514">
        <v>30840696</v>
      </c>
      <c r="H204" s="514"/>
      <c r="I204" s="502"/>
      <c r="J204" s="502"/>
      <c r="K204" s="502"/>
      <c r="L204" s="502"/>
      <c r="M204" s="502"/>
      <c r="N204" s="495"/>
    </row>
    <row r="205" spans="1:14" x14ac:dyDescent="0.35">
      <c r="A205" s="508" t="s">
        <v>12841</v>
      </c>
      <c r="B205" s="507" t="s">
        <v>3896</v>
      </c>
      <c r="C205" s="514">
        <v>2700000</v>
      </c>
      <c r="D205" s="514">
        <v>0</v>
      </c>
      <c r="E205" s="514">
        <v>761774</v>
      </c>
      <c r="F205" s="514">
        <v>0</v>
      </c>
      <c r="G205" s="514">
        <v>-7795480</v>
      </c>
      <c r="H205" s="514">
        <v>9358290</v>
      </c>
      <c r="I205" s="503">
        <v>5</v>
      </c>
      <c r="J205" s="503">
        <v>3</v>
      </c>
      <c r="K205" s="503">
        <v>2</v>
      </c>
      <c r="L205" s="503">
        <v>6</v>
      </c>
      <c r="M205" s="503">
        <v>0</v>
      </c>
      <c r="N205" s="498" t="s">
        <v>3500</v>
      </c>
    </row>
    <row r="206" spans="1:14" x14ac:dyDescent="0.35">
      <c r="A206" s="508" t="s">
        <v>927</v>
      </c>
      <c r="B206" s="507" t="s">
        <v>12976</v>
      </c>
      <c r="C206" s="514">
        <v>1136020</v>
      </c>
      <c r="D206" s="514">
        <v>0</v>
      </c>
      <c r="E206" s="514">
        <v>438580</v>
      </c>
      <c r="F206" s="514">
        <v>0</v>
      </c>
      <c r="G206" s="514">
        <v>1040818.15</v>
      </c>
      <c r="H206" s="514">
        <v>366550.29</v>
      </c>
      <c r="I206" s="502">
        <v>14</v>
      </c>
      <c r="J206" s="502">
        <v>3</v>
      </c>
      <c r="K206" s="502">
        <v>11</v>
      </c>
      <c r="L206" s="502">
        <v>8</v>
      </c>
      <c r="M206" s="502">
        <v>0</v>
      </c>
      <c r="N206" s="495" t="s">
        <v>3790</v>
      </c>
    </row>
    <row r="207" spans="1:14" x14ac:dyDescent="0.35">
      <c r="A207" s="508" t="s">
        <v>9457</v>
      </c>
      <c r="B207" s="507" t="s">
        <v>3732</v>
      </c>
      <c r="C207" s="514">
        <v>7670210</v>
      </c>
      <c r="D207" s="514">
        <v>0</v>
      </c>
      <c r="E207" s="514">
        <v>94000</v>
      </c>
      <c r="F207" s="514">
        <v>0</v>
      </c>
      <c r="G207" s="514">
        <v>8662482</v>
      </c>
      <c r="H207" s="514"/>
      <c r="I207" s="502"/>
      <c r="J207" s="502"/>
      <c r="K207" s="502"/>
      <c r="L207" s="502"/>
      <c r="M207" s="502"/>
      <c r="N207" s="495"/>
    </row>
    <row r="208" spans="1:14" x14ac:dyDescent="0.35">
      <c r="A208" s="508" t="s">
        <v>1318</v>
      </c>
      <c r="B208" s="507" t="s">
        <v>1296</v>
      </c>
      <c r="C208" s="514">
        <v>6507510</v>
      </c>
      <c r="D208" s="514">
        <v>0</v>
      </c>
      <c r="E208" s="514">
        <v>447818</v>
      </c>
      <c r="F208" s="514">
        <v>0</v>
      </c>
      <c r="G208" s="514">
        <v>5246445</v>
      </c>
      <c r="H208" s="514"/>
      <c r="I208" s="502"/>
      <c r="J208" s="502"/>
      <c r="K208" s="502"/>
      <c r="L208" s="502"/>
      <c r="M208" s="502"/>
      <c r="N208" s="495"/>
    </row>
    <row r="209" spans="1:14" x14ac:dyDescent="0.35">
      <c r="A209" s="508" t="s">
        <v>9567</v>
      </c>
      <c r="B209" s="507" t="s">
        <v>1936</v>
      </c>
      <c r="C209" s="514">
        <v>1874726</v>
      </c>
      <c r="D209" s="514">
        <v>0</v>
      </c>
      <c r="E209" s="514">
        <v>2490665</v>
      </c>
      <c r="F209" s="514">
        <v>0</v>
      </c>
      <c r="G209" s="514">
        <v>2616311</v>
      </c>
      <c r="H209" s="514"/>
      <c r="I209" s="502"/>
      <c r="J209" s="502"/>
      <c r="K209" s="502"/>
      <c r="L209" s="502"/>
      <c r="M209" s="502"/>
      <c r="N209" s="495"/>
    </row>
    <row r="210" spans="1:14" x14ac:dyDescent="0.35">
      <c r="A210" s="508" t="s">
        <v>8928</v>
      </c>
      <c r="B210" s="507" t="s">
        <v>3349</v>
      </c>
      <c r="C210" s="514">
        <v>41180380</v>
      </c>
      <c r="D210" s="514">
        <v>0</v>
      </c>
      <c r="E210" s="514">
        <v>29963143</v>
      </c>
      <c r="F210" s="514">
        <v>0</v>
      </c>
      <c r="G210" s="514">
        <v>45729171</v>
      </c>
      <c r="H210" s="514">
        <v>4735520</v>
      </c>
      <c r="I210" s="503">
        <v>4</v>
      </c>
      <c r="J210" s="503">
        <v>0</v>
      </c>
      <c r="K210" s="503">
        <v>4</v>
      </c>
      <c r="L210" s="503">
        <v>2</v>
      </c>
      <c r="M210" s="503">
        <v>0</v>
      </c>
      <c r="N210" s="496" t="s">
        <v>4568</v>
      </c>
    </row>
    <row r="211" spans="1:14" ht="26" x14ac:dyDescent="0.35">
      <c r="A211" s="508" t="s">
        <v>9536</v>
      </c>
      <c r="B211" s="507" t="s">
        <v>2082</v>
      </c>
      <c r="C211" s="514">
        <v>2506830</v>
      </c>
      <c r="D211" s="514">
        <v>0</v>
      </c>
      <c r="E211" s="514">
        <v>630975</v>
      </c>
      <c r="F211" s="514">
        <v>0</v>
      </c>
      <c r="G211" s="514">
        <v>632003</v>
      </c>
      <c r="H211" s="514"/>
      <c r="I211" s="502"/>
      <c r="J211" s="502"/>
      <c r="K211" s="502"/>
      <c r="L211" s="502"/>
      <c r="M211" s="502"/>
      <c r="N211" s="495"/>
    </row>
    <row r="212" spans="1:14" x14ac:dyDescent="0.35">
      <c r="A212" s="508" t="s">
        <v>9542</v>
      </c>
      <c r="B212" s="507" t="s">
        <v>235</v>
      </c>
      <c r="C212" s="514">
        <v>900000</v>
      </c>
      <c r="D212" s="514">
        <v>0</v>
      </c>
      <c r="E212" s="514">
        <v>698826</v>
      </c>
      <c r="F212" s="514">
        <v>0</v>
      </c>
      <c r="G212" s="514">
        <v>695826</v>
      </c>
      <c r="H212" s="514"/>
      <c r="I212" s="502"/>
      <c r="J212" s="502"/>
      <c r="K212" s="502"/>
      <c r="L212" s="502"/>
      <c r="M212" s="502"/>
      <c r="N212" s="495"/>
    </row>
    <row r="213" spans="1:14" x14ac:dyDescent="0.35">
      <c r="A213" s="508" t="s">
        <v>9443</v>
      </c>
      <c r="B213" s="507" t="s">
        <v>2310</v>
      </c>
      <c r="C213" s="514">
        <v>888616</v>
      </c>
      <c r="D213" s="514">
        <v>0</v>
      </c>
      <c r="E213" s="514">
        <v>0</v>
      </c>
      <c r="F213" s="514">
        <v>0</v>
      </c>
      <c r="G213" s="514">
        <v>20000</v>
      </c>
      <c r="H213" s="514"/>
      <c r="I213" s="502"/>
      <c r="J213" s="502"/>
      <c r="K213" s="502"/>
      <c r="L213" s="502"/>
      <c r="M213" s="502"/>
      <c r="N213" s="495"/>
    </row>
    <row r="214" spans="1:14" x14ac:dyDescent="0.35">
      <c r="A214" s="508" t="s">
        <v>3192</v>
      </c>
      <c r="B214" s="507" t="s">
        <v>8659</v>
      </c>
      <c r="C214" s="514">
        <v>4853000</v>
      </c>
      <c r="D214" s="514">
        <v>0</v>
      </c>
      <c r="E214" s="514">
        <v>402000</v>
      </c>
      <c r="F214" s="514">
        <v>0</v>
      </c>
      <c r="G214" s="514">
        <v>4654000</v>
      </c>
      <c r="H214" s="514">
        <v>3249000</v>
      </c>
      <c r="I214" s="502">
        <v>360</v>
      </c>
      <c r="J214" s="502">
        <v>122</v>
      </c>
      <c r="K214" s="502">
        <v>238</v>
      </c>
      <c r="L214" s="502">
        <v>150</v>
      </c>
      <c r="M214" s="502">
        <v>3</v>
      </c>
      <c r="N214" s="495" t="s">
        <v>3790</v>
      </c>
    </row>
    <row r="215" spans="1:14" x14ac:dyDescent="0.35">
      <c r="A215" s="508" t="s">
        <v>9460</v>
      </c>
      <c r="B215" s="507" t="s">
        <v>9461</v>
      </c>
      <c r="C215" s="514">
        <v>498138</v>
      </c>
      <c r="D215" s="514">
        <v>0</v>
      </c>
      <c r="E215" s="514">
        <v>0</v>
      </c>
      <c r="F215" s="514">
        <v>0</v>
      </c>
      <c r="G215" s="514">
        <v>364676</v>
      </c>
      <c r="H215" s="514"/>
      <c r="I215" s="502"/>
      <c r="J215" s="502"/>
      <c r="K215" s="502"/>
      <c r="L215" s="502"/>
      <c r="M215" s="502"/>
      <c r="N215" s="495"/>
    </row>
    <row r="216" spans="1:14" x14ac:dyDescent="0.35">
      <c r="A216" s="508" t="s">
        <v>8035</v>
      </c>
      <c r="B216" s="507" t="s">
        <v>3718</v>
      </c>
      <c r="C216" s="514">
        <v>1365972</v>
      </c>
      <c r="D216" s="514">
        <v>0</v>
      </c>
      <c r="E216" s="514">
        <v>716032</v>
      </c>
      <c r="F216" s="514">
        <v>0</v>
      </c>
      <c r="G216" s="514">
        <v>1364971</v>
      </c>
      <c r="H216" s="514">
        <v>190007</v>
      </c>
      <c r="I216" s="502">
        <v>3</v>
      </c>
      <c r="J216" s="502">
        <v>0</v>
      </c>
      <c r="K216" s="502">
        <v>3</v>
      </c>
      <c r="L216" s="502">
        <v>4</v>
      </c>
      <c r="M216" s="502">
        <v>0</v>
      </c>
      <c r="N216" s="495" t="s">
        <v>3790</v>
      </c>
    </row>
    <row r="217" spans="1:14" x14ac:dyDescent="0.35">
      <c r="A217" s="508" t="s">
        <v>9550</v>
      </c>
      <c r="B217" s="507" t="s">
        <v>9551</v>
      </c>
      <c r="C217" s="514">
        <v>34209712</v>
      </c>
      <c r="D217" s="514">
        <v>0</v>
      </c>
      <c r="E217" s="514">
        <v>21930661</v>
      </c>
      <c r="F217" s="514">
        <v>0</v>
      </c>
      <c r="G217" s="514">
        <v>23796257</v>
      </c>
      <c r="H217" s="514"/>
      <c r="I217" s="502"/>
      <c r="J217" s="502"/>
      <c r="K217" s="502"/>
      <c r="L217" s="502"/>
      <c r="M217" s="502"/>
      <c r="N217" s="495"/>
    </row>
    <row r="218" spans="1:14" x14ac:dyDescent="0.35">
      <c r="A218" s="508" t="s">
        <v>4364</v>
      </c>
      <c r="B218" s="507" t="s">
        <v>3974</v>
      </c>
      <c r="C218" s="514">
        <v>34209712</v>
      </c>
      <c r="D218" s="514">
        <v>0</v>
      </c>
      <c r="E218" s="514">
        <v>21930661</v>
      </c>
      <c r="F218" s="514">
        <v>0</v>
      </c>
      <c r="G218" s="514">
        <v>23796257</v>
      </c>
      <c r="H218" s="514"/>
      <c r="I218" s="502"/>
      <c r="J218" s="502"/>
      <c r="K218" s="502"/>
      <c r="L218" s="502"/>
      <c r="M218" s="502"/>
      <c r="N218" s="495"/>
    </row>
    <row r="219" spans="1:14" x14ac:dyDescent="0.35">
      <c r="A219" s="508" t="s">
        <v>4366</v>
      </c>
      <c r="B219" s="507" t="s">
        <v>3649</v>
      </c>
      <c r="C219" s="514">
        <v>610054801</v>
      </c>
      <c r="D219" s="514">
        <v>0</v>
      </c>
      <c r="E219" s="514">
        <v>0</v>
      </c>
      <c r="F219" s="514">
        <v>0</v>
      </c>
      <c r="G219" s="514">
        <v>581455225</v>
      </c>
      <c r="H219" s="514">
        <v>0</v>
      </c>
      <c r="I219" s="502">
        <v>11</v>
      </c>
      <c r="J219" s="502">
        <v>6</v>
      </c>
      <c r="K219" s="502">
        <v>5</v>
      </c>
      <c r="L219" s="502">
        <v>0</v>
      </c>
      <c r="M219" s="502">
        <v>3</v>
      </c>
      <c r="N219" s="495" t="s">
        <v>8222</v>
      </c>
    </row>
    <row r="220" spans="1:14" x14ac:dyDescent="0.35">
      <c r="A220" s="508" t="s">
        <v>4367</v>
      </c>
      <c r="B220" s="507" t="s">
        <v>9611</v>
      </c>
      <c r="C220" s="514">
        <v>43300049</v>
      </c>
      <c r="D220" s="514">
        <v>0</v>
      </c>
      <c r="E220" s="514">
        <v>42244788</v>
      </c>
      <c r="F220" s="514">
        <v>0</v>
      </c>
      <c r="G220" s="514">
        <v>48597312</v>
      </c>
      <c r="H220" s="514"/>
      <c r="I220" s="502"/>
      <c r="J220" s="502"/>
      <c r="K220" s="502"/>
      <c r="L220" s="502"/>
      <c r="M220" s="502"/>
      <c r="N220" s="495"/>
    </row>
    <row r="221" spans="1:14" x14ac:dyDescent="0.35">
      <c r="A221" s="508" t="s">
        <v>368</v>
      </c>
      <c r="B221" s="507" t="s">
        <v>367</v>
      </c>
      <c r="C221" s="514">
        <v>100000</v>
      </c>
      <c r="D221" s="514">
        <v>0</v>
      </c>
      <c r="E221" s="514">
        <f>51525+125391</f>
        <v>176916</v>
      </c>
      <c r="F221" s="514">
        <v>0</v>
      </c>
      <c r="G221" s="514">
        <f>321430+5094</f>
        <v>326524</v>
      </c>
      <c r="H221" s="514"/>
      <c r="I221" s="502"/>
      <c r="J221" s="502"/>
      <c r="K221" s="502"/>
      <c r="L221" s="502"/>
      <c r="M221" s="502"/>
      <c r="N221" s="495"/>
    </row>
    <row r="222" spans="1:14" x14ac:dyDescent="0.35">
      <c r="A222" s="507" t="s">
        <v>431</v>
      </c>
      <c r="B222" s="507" t="s">
        <v>11717</v>
      </c>
      <c r="C222" s="514">
        <v>254065756</v>
      </c>
      <c r="D222" s="514">
        <v>0</v>
      </c>
      <c r="E222" s="514">
        <v>17094568</v>
      </c>
      <c r="F222" s="514">
        <v>0</v>
      </c>
      <c r="G222" s="514">
        <v>-289758605</v>
      </c>
      <c r="H222" s="514">
        <v>147875256</v>
      </c>
      <c r="I222" s="502">
        <v>40000</v>
      </c>
      <c r="J222" s="502">
        <v>11211</v>
      </c>
      <c r="K222" s="502">
        <v>28789</v>
      </c>
      <c r="L222" s="502">
        <v>36</v>
      </c>
      <c r="M222" s="502">
        <v>340</v>
      </c>
      <c r="N222" s="495" t="s">
        <v>8222</v>
      </c>
    </row>
    <row r="223" spans="1:14" x14ac:dyDescent="0.35">
      <c r="A223" s="508" t="s">
        <v>9398</v>
      </c>
      <c r="B223" s="507" t="s">
        <v>9399</v>
      </c>
      <c r="C223" s="514">
        <v>104128153</v>
      </c>
      <c r="D223" s="514">
        <v>0</v>
      </c>
      <c r="E223" s="514">
        <v>80998046.439999998</v>
      </c>
      <c r="F223" s="514">
        <v>0</v>
      </c>
      <c r="G223" s="514">
        <v>95904075.730000004</v>
      </c>
      <c r="H223" s="514"/>
      <c r="I223" s="502"/>
      <c r="J223" s="502"/>
      <c r="K223" s="502"/>
      <c r="L223" s="502"/>
      <c r="M223" s="502"/>
      <c r="N223" s="495"/>
    </row>
    <row r="224" spans="1:14" ht="26" x14ac:dyDescent="0.35">
      <c r="A224" s="508" t="s">
        <v>4368</v>
      </c>
      <c r="B224" s="507" t="s">
        <v>2676</v>
      </c>
      <c r="C224" s="514">
        <v>11513233</v>
      </c>
      <c r="D224" s="514">
        <v>0</v>
      </c>
      <c r="E224" s="514">
        <v>0</v>
      </c>
      <c r="F224" s="514">
        <v>0</v>
      </c>
      <c r="G224" s="514">
        <v>6483777</v>
      </c>
      <c r="H224" s="514"/>
      <c r="I224" s="502">
        <v>5</v>
      </c>
      <c r="J224" s="502">
        <v>2</v>
      </c>
      <c r="K224" s="502">
        <v>3</v>
      </c>
      <c r="L224" s="502">
        <v>2</v>
      </c>
      <c r="M224" s="502">
        <v>1</v>
      </c>
      <c r="N224" s="495" t="s">
        <v>3790</v>
      </c>
    </row>
    <row r="225" spans="1:14" x14ac:dyDescent="0.35">
      <c r="A225" s="508" t="s">
        <v>45</v>
      </c>
      <c r="B225" s="507" t="s">
        <v>13280</v>
      </c>
      <c r="C225" s="514">
        <v>18002295</v>
      </c>
      <c r="D225" s="514">
        <v>0</v>
      </c>
      <c r="E225" s="514">
        <v>10389181</v>
      </c>
      <c r="F225" s="514">
        <v>0</v>
      </c>
      <c r="G225" s="514">
        <v>-78866775</v>
      </c>
      <c r="H225" s="514">
        <v>0</v>
      </c>
      <c r="I225" s="502">
        <v>466</v>
      </c>
      <c r="J225" s="502">
        <v>86</v>
      </c>
      <c r="K225" s="502">
        <v>380</v>
      </c>
      <c r="L225" s="502">
        <v>250</v>
      </c>
      <c r="M225" s="502">
        <v>2</v>
      </c>
      <c r="N225" s="495" t="s">
        <v>8222</v>
      </c>
    </row>
    <row r="226" spans="1:14" ht="39" x14ac:dyDescent="0.35">
      <c r="A226" s="508" t="s">
        <v>4369</v>
      </c>
      <c r="B226" s="507" t="s">
        <v>8313</v>
      </c>
      <c r="C226" s="514">
        <v>1130512</v>
      </c>
      <c r="D226" s="514">
        <v>0</v>
      </c>
      <c r="E226" s="514">
        <v>1126500</v>
      </c>
      <c r="F226" s="514">
        <v>0</v>
      </c>
      <c r="G226" s="514">
        <v>11305512</v>
      </c>
      <c r="H226" s="514"/>
      <c r="I226" s="502">
        <v>50</v>
      </c>
      <c r="J226" s="502">
        <v>20</v>
      </c>
      <c r="K226" s="502">
        <v>30</v>
      </c>
      <c r="L226" s="502" t="s">
        <v>9983</v>
      </c>
      <c r="M226" s="502">
        <v>1</v>
      </c>
      <c r="N226" s="495" t="s">
        <v>3790</v>
      </c>
    </row>
    <row r="227" spans="1:14" x14ac:dyDescent="0.35">
      <c r="A227" s="508" t="s">
        <v>9442</v>
      </c>
      <c r="B227" s="507" t="s">
        <v>227</v>
      </c>
      <c r="C227" s="514">
        <v>36894447</v>
      </c>
      <c r="D227" s="514">
        <v>0</v>
      </c>
      <c r="E227" s="514">
        <v>30301640</v>
      </c>
      <c r="F227" s="514">
        <v>0</v>
      </c>
      <c r="G227" s="514">
        <v>33138700</v>
      </c>
      <c r="H227" s="514"/>
      <c r="I227" s="502"/>
      <c r="J227" s="502"/>
      <c r="K227" s="502"/>
      <c r="L227" s="502"/>
      <c r="M227" s="502"/>
      <c r="N227" s="495"/>
    </row>
    <row r="228" spans="1:14" x14ac:dyDescent="0.35">
      <c r="A228" s="508" t="s">
        <v>607</v>
      </c>
      <c r="B228" s="507" t="s">
        <v>605</v>
      </c>
      <c r="C228" s="514">
        <v>0</v>
      </c>
      <c r="D228" s="514">
        <v>0</v>
      </c>
      <c r="E228" s="514">
        <v>11052080</v>
      </c>
      <c r="F228" s="514">
        <v>0</v>
      </c>
      <c r="G228" s="514">
        <v>11741663</v>
      </c>
      <c r="H228" s="514"/>
      <c r="I228" s="502"/>
      <c r="J228" s="502"/>
      <c r="K228" s="502"/>
      <c r="L228" s="502"/>
      <c r="M228" s="502"/>
      <c r="N228" s="495"/>
    </row>
    <row r="229" spans="1:14" ht="26" x14ac:dyDescent="0.35">
      <c r="A229" s="508" t="s">
        <v>4370</v>
      </c>
      <c r="B229" s="507" t="s">
        <v>1576</v>
      </c>
      <c r="C229" s="514">
        <v>0</v>
      </c>
      <c r="D229" s="514">
        <v>0</v>
      </c>
      <c r="E229" s="514">
        <v>0</v>
      </c>
      <c r="F229" s="514">
        <v>0</v>
      </c>
      <c r="G229" s="514">
        <v>0</v>
      </c>
      <c r="H229" s="514"/>
      <c r="I229" s="502">
        <v>2</v>
      </c>
      <c r="J229" s="502">
        <v>0</v>
      </c>
      <c r="K229" s="502">
        <v>2</v>
      </c>
      <c r="L229" s="502">
        <v>2</v>
      </c>
      <c r="M229" s="502">
        <v>1</v>
      </c>
      <c r="N229" s="495" t="s">
        <v>3790</v>
      </c>
    </row>
    <row r="230" spans="1:14" ht="26" x14ac:dyDescent="0.35">
      <c r="A230" s="508" t="s">
        <v>8367</v>
      </c>
      <c r="B230" s="507" t="s">
        <v>3826</v>
      </c>
      <c r="C230" s="514">
        <v>14874671</v>
      </c>
      <c r="D230" s="514">
        <v>0</v>
      </c>
      <c r="E230" s="514">
        <v>10260545</v>
      </c>
      <c r="F230" s="514">
        <v>0</v>
      </c>
      <c r="G230" s="514">
        <v>10302423</v>
      </c>
      <c r="H230" s="514">
        <v>1907731</v>
      </c>
      <c r="I230" s="502">
        <v>213</v>
      </c>
      <c r="J230" s="502">
        <v>0</v>
      </c>
      <c r="K230" s="502">
        <v>213</v>
      </c>
      <c r="L230" s="502">
        <v>2</v>
      </c>
      <c r="M230" s="502">
        <v>1</v>
      </c>
      <c r="N230" s="495" t="s">
        <v>8201</v>
      </c>
    </row>
    <row r="231" spans="1:14" ht="26" x14ac:dyDescent="0.35">
      <c r="A231" s="508" t="s">
        <v>9514</v>
      </c>
      <c r="B231" s="507" t="s">
        <v>99</v>
      </c>
      <c r="C231" s="514">
        <v>77019669.959999993</v>
      </c>
      <c r="D231" s="514">
        <v>0</v>
      </c>
      <c r="E231" s="514">
        <v>42858662.119999997</v>
      </c>
      <c r="F231" s="514">
        <v>0</v>
      </c>
      <c r="G231" s="514">
        <v>82038244.180000007</v>
      </c>
      <c r="H231" s="514"/>
      <c r="I231" s="502"/>
      <c r="J231" s="502"/>
      <c r="K231" s="502"/>
      <c r="L231" s="502"/>
      <c r="M231" s="502"/>
      <c r="N231" s="495"/>
    </row>
    <row r="232" spans="1:14" x14ac:dyDescent="0.35">
      <c r="A232" s="508" t="s">
        <v>9322</v>
      </c>
      <c r="B232" s="507" t="s">
        <v>2212</v>
      </c>
      <c r="C232" s="514">
        <v>16750426</v>
      </c>
      <c r="D232" s="514">
        <v>0</v>
      </c>
      <c r="E232" s="514">
        <v>720149</v>
      </c>
      <c r="F232" s="514">
        <v>0</v>
      </c>
      <c r="G232" s="514">
        <v>5686574</v>
      </c>
      <c r="H232" s="514"/>
      <c r="I232" s="502"/>
      <c r="J232" s="502"/>
      <c r="K232" s="502"/>
      <c r="L232" s="502"/>
      <c r="M232" s="502"/>
      <c r="N232" s="495"/>
    </row>
    <row r="233" spans="1:14" ht="39" x14ac:dyDescent="0.35">
      <c r="A233" s="508" t="s">
        <v>8038</v>
      </c>
      <c r="B233" s="507" t="s">
        <v>3895</v>
      </c>
      <c r="C233" s="514">
        <v>0</v>
      </c>
      <c r="D233" s="514">
        <v>0</v>
      </c>
      <c r="E233" s="514">
        <v>0</v>
      </c>
      <c r="F233" s="514">
        <v>0</v>
      </c>
      <c r="G233" s="514">
        <v>-2701707</v>
      </c>
      <c r="H233" s="514">
        <v>0</v>
      </c>
      <c r="I233" s="502">
        <v>5</v>
      </c>
      <c r="J233" s="502">
        <v>4</v>
      </c>
      <c r="K233" s="502">
        <v>1</v>
      </c>
      <c r="L233" s="502" t="s">
        <v>13091</v>
      </c>
      <c r="M233" s="502">
        <v>0</v>
      </c>
      <c r="N233" s="495" t="s">
        <v>3790</v>
      </c>
    </row>
    <row r="234" spans="1:14" ht="26" x14ac:dyDescent="0.35">
      <c r="A234" s="508" t="s">
        <v>4947</v>
      </c>
      <c r="B234" s="507" t="s">
        <v>4070</v>
      </c>
      <c r="C234" s="514">
        <v>1630000</v>
      </c>
      <c r="D234" s="514">
        <v>0</v>
      </c>
      <c r="E234" s="514">
        <v>798000</v>
      </c>
      <c r="F234" s="514">
        <v>0</v>
      </c>
      <c r="G234" s="514">
        <v>1567919</v>
      </c>
      <c r="H234" s="514">
        <v>917938</v>
      </c>
      <c r="I234" s="502">
        <v>5</v>
      </c>
      <c r="J234" s="502">
        <v>2</v>
      </c>
      <c r="K234" s="502">
        <v>3</v>
      </c>
      <c r="L234" s="502">
        <v>0</v>
      </c>
      <c r="M234" s="502">
        <v>0</v>
      </c>
      <c r="N234" s="495" t="s">
        <v>3790</v>
      </c>
    </row>
    <row r="235" spans="1:14" x14ac:dyDescent="0.35">
      <c r="A235" s="508" t="s">
        <v>120</v>
      </c>
      <c r="B235" s="507" t="s">
        <v>9484</v>
      </c>
      <c r="C235" s="514">
        <v>26330969.25</v>
      </c>
      <c r="D235" s="514">
        <v>0</v>
      </c>
      <c r="E235" s="514">
        <v>21361929.449999999</v>
      </c>
      <c r="F235" s="514">
        <v>0</v>
      </c>
      <c r="G235" s="514">
        <v>34612650.43</v>
      </c>
      <c r="H235" s="514"/>
      <c r="I235" s="502"/>
      <c r="J235" s="502"/>
      <c r="K235" s="502"/>
      <c r="L235" s="502"/>
      <c r="M235" s="502"/>
      <c r="N235" s="495"/>
    </row>
    <row r="236" spans="1:14" x14ac:dyDescent="0.35">
      <c r="A236" s="508" t="s">
        <v>390</v>
      </c>
      <c r="B236" s="507" t="s">
        <v>388</v>
      </c>
      <c r="C236" s="514">
        <v>0</v>
      </c>
      <c r="D236" s="514">
        <v>0</v>
      </c>
      <c r="E236" s="514">
        <v>0</v>
      </c>
      <c r="F236" s="514">
        <v>0</v>
      </c>
      <c r="G236" s="514">
        <v>304007</v>
      </c>
      <c r="H236" s="514"/>
      <c r="I236" s="502"/>
      <c r="J236" s="502"/>
      <c r="K236" s="502"/>
      <c r="L236" s="502"/>
      <c r="M236" s="502"/>
      <c r="N236" s="495"/>
    </row>
    <row r="237" spans="1:14" x14ac:dyDescent="0.35">
      <c r="A237" s="508" t="s">
        <v>3184</v>
      </c>
      <c r="B237" s="507" t="s">
        <v>8517</v>
      </c>
      <c r="C237" s="514">
        <v>5719187</v>
      </c>
      <c r="D237" s="514">
        <v>0</v>
      </c>
      <c r="E237" s="514">
        <v>2551773</v>
      </c>
      <c r="F237" s="514">
        <v>0</v>
      </c>
      <c r="G237" s="514">
        <v>3654066</v>
      </c>
      <c r="H237" s="514">
        <v>2928900</v>
      </c>
      <c r="I237" s="502">
        <v>6</v>
      </c>
      <c r="J237" s="502">
        <v>3</v>
      </c>
      <c r="K237" s="502">
        <v>3</v>
      </c>
      <c r="L237" s="502">
        <v>15</v>
      </c>
      <c r="M237" s="502">
        <v>1</v>
      </c>
      <c r="N237" s="495" t="s">
        <v>8201</v>
      </c>
    </row>
    <row r="238" spans="1:14" x14ac:dyDescent="0.35">
      <c r="A238" s="508" t="s">
        <v>9395</v>
      </c>
      <c r="B238" s="507" t="s">
        <v>10006</v>
      </c>
      <c r="C238" s="514">
        <v>274000</v>
      </c>
      <c r="D238" s="514">
        <v>0</v>
      </c>
      <c r="E238" s="514">
        <v>35500</v>
      </c>
      <c r="F238" s="514">
        <v>0</v>
      </c>
      <c r="G238" s="514">
        <v>284505</v>
      </c>
      <c r="H238" s="514">
        <v>24495</v>
      </c>
      <c r="I238" s="502">
        <v>4</v>
      </c>
      <c r="J238" s="502">
        <v>3</v>
      </c>
      <c r="K238" s="502">
        <v>1</v>
      </c>
      <c r="L238" s="502">
        <v>0</v>
      </c>
      <c r="M238" s="502">
        <v>0</v>
      </c>
      <c r="N238" s="495" t="s">
        <v>3790</v>
      </c>
    </row>
    <row r="239" spans="1:14" x14ac:dyDescent="0.35">
      <c r="A239" s="508" t="s">
        <v>3224</v>
      </c>
      <c r="B239" s="507" t="s">
        <v>4028</v>
      </c>
      <c r="C239" s="514">
        <v>12780533</v>
      </c>
      <c r="D239" s="514">
        <v>0</v>
      </c>
      <c r="E239" s="514">
        <v>360123</v>
      </c>
      <c r="F239" s="514">
        <v>0</v>
      </c>
      <c r="G239" s="514">
        <v>12643977</v>
      </c>
      <c r="H239" s="514">
        <v>8443536</v>
      </c>
      <c r="I239" s="502">
        <v>7</v>
      </c>
      <c r="J239" s="502">
        <v>3</v>
      </c>
      <c r="K239" s="502">
        <v>4</v>
      </c>
      <c r="L239" s="502">
        <v>13</v>
      </c>
      <c r="M239" s="502">
        <v>1</v>
      </c>
      <c r="N239" s="495" t="s">
        <v>8222</v>
      </c>
    </row>
    <row r="240" spans="1:14" x14ac:dyDescent="0.35">
      <c r="A240" s="508" t="s">
        <v>9325</v>
      </c>
      <c r="B240" s="507" t="s">
        <v>9326</v>
      </c>
      <c r="C240" s="514">
        <v>12780533</v>
      </c>
      <c r="D240" s="514">
        <v>0</v>
      </c>
      <c r="E240" s="514">
        <v>360123</v>
      </c>
      <c r="F240" s="514">
        <v>0</v>
      </c>
      <c r="G240" s="514">
        <v>12643977</v>
      </c>
      <c r="H240" s="514"/>
      <c r="I240" s="502"/>
      <c r="J240" s="502"/>
      <c r="K240" s="502"/>
      <c r="L240" s="502"/>
      <c r="M240" s="502"/>
      <c r="N240" s="495"/>
    </row>
    <row r="241" spans="1:14" x14ac:dyDescent="0.35">
      <c r="A241" s="508" t="s">
        <v>3100</v>
      </c>
      <c r="B241" s="507" t="s">
        <v>1516</v>
      </c>
      <c r="C241" s="514">
        <v>329900</v>
      </c>
      <c r="D241" s="514"/>
      <c r="E241" s="514">
        <v>1000</v>
      </c>
      <c r="F241" s="514">
        <v>0</v>
      </c>
      <c r="G241" s="514">
        <v>613439</v>
      </c>
      <c r="H241" s="514"/>
      <c r="I241" s="502">
        <v>17</v>
      </c>
      <c r="J241" s="502">
        <v>3</v>
      </c>
      <c r="K241" s="502">
        <v>14</v>
      </c>
      <c r="L241" s="502">
        <v>15</v>
      </c>
      <c r="M241" s="502">
        <v>0</v>
      </c>
      <c r="N241" s="495" t="s">
        <v>3790</v>
      </c>
    </row>
    <row r="242" spans="1:14" x14ac:dyDescent="0.35">
      <c r="A242" s="508" t="s">
        <v>284</v>
      </c>
      <c r="B242" s="507" t="s">
        <v>282</v>
      </c>
      <c r="C242" s="514">
        <v>16182170</v>
      </c>
      <c r="D242" s="514">
        <v>0</v>
      </c>
      <c r="E242" s="514">
        <v>12469093</v>
      </c>
      <c r="F242" s="514">
        <v>0</v>
      </c>
      <c r="G242" s="514">
        <v>14329021</v>
      </c>
      <c r="H242" s="514"/>
      <c r="I242" s="502"/>
      <c r="J242" s="502"/>
      <c r="K242" s="502"/>
      <c r="L242" s="502"/>
      <c r="M242" s="502"/>
      <c r="N242" s="495"/>
    </row>
    <row r="243" spans="1:14" x14ac:dyDescent="0.35">
      <c r="A243" s="508" t="s">
        <v>248</v>
      </c>
      <c r="B243" s="507" t="s">
        <v>246</v>
      </c>
      <c r="C243" s="514">
        <v>1591500</v>
      </c>
      <c r="D243" s="514">
        <v>0</v>
      </c>
      <c r="E243" s="514">
        <v>300000</v>
      </c>
      <c r="F243" s="514">
        <v>0</v>
      </c>
      <c r="G243" s="514">
        <v>2183373</v>
      </c>
      <c r="H243" s="514"/>
      <c r="I243" s="502"/>
      <c r="J243" s="502"/>
      <c r="K243" s="502"/>
      <c r="L243" s="502"/>
      <c r="M243" s="502"/>
      <c r="N243" s="495"/>
    </row>
    <row r="244" spans="1:14" ht="26" x14ac:dyDescent="0.35">
      <c r="A244" s="508" t="s">
        <v>1445</v>
      </c>
      <c r="B244" s="507" t="s">
        <v>8266</v>
      </c>
      <c r="C244" s="514">
        <v>12591770</v>
      </c>
      <c r="D244" s="514">
        <v>0</v>
      </c>
      <c r="E244" s="514">
        <v>0</v>
      </c>
      <c r="F244" s="514">
        <v>0</v>
      </c>
      <c r="G244" s="514">
        <v>10770438</v>
      </c>
      <c r="H244" s="514">
        <v>0</v>
      </c>
      <c r="I244" s="502">
        <v>4</v>
      </c>
      <c r="J244" s="502">
        <v>0</v>
      </c>
      <c r="K244" s="502">
        <v>4</v>
      </c>
      <c r="L244" s="502">
        <v>8</v>
      </c>
      <c r="M244" s="502">
        <v>1</v>
      </c>
      <c r="N244" s="495" t="s">
        <v>8222</v>
      </c>
    </row>
    <row r="245" spans="1:14" x14ac:dyDescent="0.35">
      <c r="A245" s="508" t="s">
        <v>9520</v>
      </c>
      <c r="B245" s="507" t="s">
        <v>713</v>
      </c>
      <c r="C245" s="514">
        <v>29043309</v>
      </c>
      <c r="D245" s="514">
        <v>0</v>
      </c>
      <c r="E245" s="514">
        <v>2017412</v>
      </c>
      <c r="F245" s="514">
        <v>0</v>
      </c>
      <c r="G245" s="514">
        <v>65779490</v>
      </c>
      <c r="H245" s="514"/>
      <c r="I245" s="502"/>
      <c r="J245" s="502"/>
      <c r="K245" s="502"/>
      <c r="L245" s="502"/>
      <c r="M245" s="502"/>
      <c r="N245" s="495">
        <v>1</v>
      </c>
    </row>
    <row r="246" spans="1:14" x14ac:dyDescent="0.35">
      <c r="A246" s="508" t="s">
        <v>9405</v>
      </c>
      <c r="B246" s="507" t="s">
        <v>157</v>
      </c>
      <c r="C246" s="514">
        <v>99878603</v>
      </c>
      <c r="D246" s="514">
        <v>0</v>
      </c>
      <c r="E246" s="514">
        <v>59083498</v>
      </c>
      <c r="F246" s="514">
        <v>0</v>
      </c>
      <c r="G246" s="514">
        <v>136716805</v>
      </c>
      <c r="H246" s="514"/>
      <c r="I246" s="502"/>
      <c r="J246" s="502"/>
      <c r="K246" s="502"/>
      <c r="L246" s="502"/>
      <c r="M246" s="502"/>
      <c r="N246" s="495"/>
    </row>
    <row r="247" spans="1:14" x14ac:dyDescent="0.35">
      <c r="A247" s="508" t="s">
        <v>9733</v>
      </c>
      <c r="B247" s="507" t="s">
        <v>9734</v>
      </c>
      <c r="C247" s="514">
        <v>27972430.379999999</v>
      </c>
      <c r="D247" s="514">
        <v>0</v>
      </c>
      <c r="E247" s="514">
        <v>33038604.57</v>
      </c>
      <c r="F247" s="514">
        <v>0</v>
      </c>
      <c r="G247" s="514">
        <v>41037836.579999998</v>
      </c>
      <c r="H247" s="514">
        <v>0</v>
      </c>
      <c r="I247" s="502">
        <v>10</v>
      </c>
      <c r="J247" s="502">
        <v>4</v>
      </c>
      <c r="K247" s="502">
        <v>6</v>
      </c>
      <c r="L247" s="502">
        <v>0</v>
      </c>
      <c r="M247" s="502">
        <v>1</v>
      </c>
      <c r="N247" s="495" t="s">
        <v>8222</v>
      </c>
    </row>
    <row r="248" spans="1:14" ht="52" x14ac:dyDescent="0.35">
      <c r="A248" s="508" t="s">
        <v>212</v>
      </c>
      <c r="B248" s="507" t="s">
        <v>3631</v>
      </c>
      <c r="C248" s="514">
        <v>261752859</v>
      </c>
      <c r="D248" s="514">
        <v>0</v>
      </c>
      <c r="E248" s="514">
        <v>158758810</v>
      </c>
      <c r="F248" s="514">
        <v>0</v>
      </c>
      <c r="G248" s="514">
        <v>321346681</v>
      </c>
      <c r="H248" s="514">
        <v>0</v>
      </c>
      <c r="I248" s="502" t="s">
        <v>13615</v>
      </c>
      <c r="J248" s="502">
        <v>0</v>
      </c>
      <c r="K248" s="502">
        <v>0</v>
      </c>
      <c r="L248" s="502">
        <v>0</v>
      </c>
      <c r="M248" s="502">
        <v>0</v>
      </c>
      <c r="N248" s="495" t="s">
        <v>8222</v>
      </c>
    </row>
    <row r="249" spans="1:14" x14ac:dyDescent="0.35">
      <c r="A249" s="508" t="s">
        <v>1593</v>
      </c>
      <c r="B249" s="507" t="s">
        <v>3813</v>
      </c>
      <c r="C249" s="514">
        <v>7647191.2300000004</v>
      </c>
      <c r="D249" s="514">
        <v>0</v>
      </c>
      <c r="E249" s="514">
        <v>7647191.2300000004</v>
      </c>
      <c r="F249" s="514">
        <v>0</v>
      </c>
      <c r="G249" s="514">
        <v>7647191.2300000004</v>
      </c>
      <c r="H249" s="514">
        <v>0</v>
      </c>
      <c r="I249" s="502">
        <v>7</v>
      </c>
      <c r="J249" s="502">
        <v>4</v>
      </c>
      <c r="K249" s="502">
        <v>3</v>
      </c>
      <c r="L249" s="502">
        <v>8</v>
      </c>
      <c r="M249" s="502">
        <v>0</v>
      </c>
      <c r="N249" s="495" t="s">
        <v>3790</v>
      </c>
    </row>
    <row r="250" spans="1:14" x14ac:dyDescent="0.35">
      <c r="A250" s="508" t="s">
        <v>581</v>
      </c>
      <c r="B250" s="507" t="s">
        <v>580</v>
      </c>
      <c r="C250" s="514">
        <v>24823762</v>
      </c>
      <c r="D250" s="514">
        <v>0</v>
      </c>
      <c r="E250" s="514">
        <v>40020834</v>
      </c>
      <c r="F250" s="514">
        <v>0</v>
      </c>
      <c r="G250" s="514">
        <v>46209717</v>
      </c>
      <c r="H250" s="514">
        <v>702303113</v>
      </c>
      <c r="I250" s="502">
        <v>6</v>
      </c>
      <c r="J250" s="502">
        <v>6</v>
      </c>
      <c r="K250" s="502">
        <v>0</v>
      </c>
      <c r="L250" s="502">
        <v>8</v>
      </c>
      <c r="M250" s="502">
        <v>0</v>
      </c>
      <c r="N250" s="495" t="s">
        <v>4568</v>
      </c>
    </row>
    <row r="251" spans="1:14" x14ac:dyDescent="0.35">
      <c r="A251" s="508" t="s">
        <v>8042</v>
      </c>
      <c r="B251" s="507" t="s">
        <v>3858</v>
      </c>
      <c r="C251" s="514">
        <v>6729184</v>
      </c>
      <c r="D251" s="514">
        <v>0</v>
      </c>
      <c r="E251" s="514">
        <v>1393406</v>
      </c>
      <c r="F251" s="514">
        <v>0</v>
      </c>
      <c r="G251" s="514">
        <v>2084325</v>
      </c>
      <c r="H251" s="514"/>
      <c r="I251" s="502">
        <v>4</v>
      </c>
      <c r="J251" s="502">
        <v>1</v>
      </c>
      <c r="K251" s="502">
        <v>3</v>
      </c>
      <c r="L251" s="502">
        <v>170</v>
      </c>
      <c r="M251" s="502">
        <v>1</v>
      </c>
      <c r="N251" s="495" t="s">
        <v>3790</v>
      </c>
    </row>
    <row r="252" spans="1:14" x14ac:dyDescent="0.35">
      <c r="A252" s="508" t="s">
        <v>4377</v>
      </c>
      <c r="B252" s="507" t="s">
        <v>2358</v>
      </c>
      <c r="C252" s="514">
        <v>0</v>
      </c>
      <c r="D252" s="514">
        <v>0</v>
      </c>
      <c r="E252" s="514">
        <v>414000</v>
      </c>
      <c r="F252" s="514">
        <v>0</v>
      </c>
      <c r="G252" s="514">
        <v>28641228</v>
      </c>
      <c r="H252" s="514"/>
      <c r="I252" s="502"/>
      <c r="J252" s="502"/>
      <c r="K252" s="502"/>
      <c r="L252" s="502"/>
      <c r="M252" s="502"/>
      <c r="N252" s="495"/>
    </row>
    <row r="253" spans="1:14" x14ac:dyDescent="0.35">
      <c r="A253" s="508" t="s">
        <v>3154</v>
      </c>
      <c r="B253" s="507" t="s">
        <v>9172</v>
      </c>
      <c r="C253" s="514">
        <v>846000</v>
      </c>
      <c r="D253" s="514">
        <v>0</v>
      </c>
      <c r="E253" s="514">
        <v>0</v>
      </c>
      <c r="F253" s="514">
        <v>0</v>
      </c>
      <c r="G253" s="514">
        <v>12937046</v>
      </c>
      <c r="H253" s="514"/>
      <c r="I253" s="502"/>
      <c r="J253" s="502"/>
      <c r="K253" s="502"/>
      <c r="L253" s="502"/>
      <c r="M253" s="502"/>
      <c r="N253" s="495"/>
    </row>
    <row r="254" spans="1:14" x14ac:dyDescent="0.35">
      <c r="A254" s="508" t="s">
        <v>8043</v>
      </c>
      <c r="B254" s="507" t="s">
        <v>3891</v>
      </c>
      <c r="C254" s="514">
        <v>6941396.3200000003</v>
      </c>
      <c r="D254" s="514">
        <v>0</v>
      </c>
      <c r="E254" s="514">
        <v>9941396.3200000003</v>
      </c>
      <c r="F254" s="514">
        <v>0</v>
      </c>
      <c r="G254" s="514">
        <v>6784566</v>
      </c>
      <c r="H254" s="514">
        <v>156832</v>
      </c>
      <c r="I254" s="503">
        <v>3</v>
      </c>
      <c r="J254" s="503">
        <v>1</v>
      </c>
      <c r="K254" s="503">
        <v>2</v>
      </c>
      <c r="L254" s="503">
        <v>0</v>
      </c>
      <c r="M254" s="503">
        <v>1</v>
      </c>
      <c r="N254" s="498" t="s">
        <v>3500</v>
      </c>
    </row>
    <row r="255" spans="1:14" x14ac:dyDescent="0.35">
      <c r="A255" s="508" t="s">
        <v>9563</v>
      </c>
      <c r="B255" s="507" t="s">
        <v>677</v>
      </c>
      <c r="C255" s="514">
        <v>4260800</v>
      </c>
      <c r="D255" s="514">
        <v>0</v>
      </c>
      <c r="E255" s="514">
        <v>657949</v>
      </c>
      <c r="F255" s="514">
        <v>0</v>
      </c>
      <c r="G255" s="514">
        <v>52300207</v>
      </c>
      <c r="H255" s="514"/>
      <c r="I255" s="502"/>
      <c r="J255" s="502"/>
      <c r="K255" s="502"/>
      <c r="L255" s="502"/>
      <c r="M255" s="502"/>
      <c r="N255" s="495"/>
    </row>
    <row r="256" spans="1:14" x14ac:dyDescent="0.35">
      <c r="A256" s="508" t="s">
        <v>678</v>
      </c>
      <c r="B256" s="507" t="s">
        <v>8627</v>
      </c>
      <c r="C256" s="514">
        <v>0</v>
      </c>
      <c r="D256" s="514">
        <v>0</v>
      </c>
      <c r="E256" s="514">
        <v>0</v>
      </c>
      <c r="F256" s="514">
        <v>0</v>
      </c>
      <c r="G256" s="514">
        <v>-52300207</v>
      </c>
      <c r="H256" s="514">
        <v>59233633</v>
      </c>
      <c r="I256" s="502">
        <v>203</v>
      </c>
      <c r="J256" s="502">
        <v>183</v>
      </c>
      <c r="K256" s="502">
        <v>20</v>
      </c>
      <c r="L256" s="502">
        <v>4</v>
      </c>
      <c r="M256" s="502">
        <v>0</v>
      </c>
      <c r="N256" s="495" t="s">
        <v>3790</v>
      </c>
    </row>
    <row r="257" spans="1:14" x14ac:dyDescent="0.35">
      <c r="A257" s="508" t="s">
        <v>9317</v>
      </c>
      <c r="B257" s="507" t="s">
        <v>9318</v>
      </c>
      <c r="C257" s="514">
        <v>20680989</v>
      </c>
      <c r="D257" s="514">
        <v>0</v>
      </c>
      <c r="E257" s="514">
        <v>16158991</v>
      </c>
      <c r="F257" s="514">
        <v>0</v>
      </c>
      <c r="G257" s="514">
        <v>31634670</v>
      </c>
      <c r="H257" s="514">
        <v>369171</v>
      </c>
      <c r="I257" s="502">
        <v>152</v>
      </c>
      <c r="J257" s="502">
        <v>88</v>
      </c>
      <c r="K257" s="502">
        <v>64</v>
      </c>
      <c r="L257" s="502">
        <v>60</v>
      </c>
      <c r="M257" s="502">
        <v>0</v>
      </c>
      <c r="N257" s="495" t="s">
        <v>8222</v>
      </c>
    </row>
    <row r="258" spans="1:14" x14ac:dyDescent="0.35">
      <c r="A258" s="508" t="s">
        <v>112</v>
      </c>
      <c r="B258" s="507" t="s">
        <v>110</v>
      </c>
      <c r="C258" s="514">
        <v>135490658</v>
      </c>
      <c r="D258" s="514">
        <v>0</v>
      </c>
      <c r="E258" s="514">
        <v>95641864</v>
      </c>
      <c r="F258" s="514">
        <v>0</v>
      </c>
      <c r="G258" s="514">
        <v>124531696</v>
      </c>
      <c r="H258" s="514"/>
      <c r="I258" s="502"/>
      <c r="J258" s="502"/>
      <c r="K258" s="502"/>
      <c r="L258" s="502"/>
      <c r="M258" s="502"/>
      <c r="N258" s="495"/>
    </row>
    <row r="259" spans="1:14" x14ac:dyDescent="0.35">
      <c r="A259" s="508" t="s">
        <v>3107</v>
      </c>
      <c r="B259" s="507" t="s">
        <v>9414</v>
      </c>
      <c r="C259" s="514">
        <v>39011971.270000003</v>
      </c>
      <c r="D259" s="514">
        <v>0</v>
      </c>
      <c r="E259" s="514">
        <v>34641543.780000001</v>
      </c>
      <c r="F259" s="514">
        <v>0</v>
      </c>
      <c r="G259" s="514">
        <v>37070466.890000001</v>
      </c>
      <c r="H259" s="514">
        <v>43799551</v>
      </c>
      <c r="I259" s="502">
        <v>811</v>
      </c>
      <c r="J259" s="502">
        <v>329</v>
      </c>
      <c r="K259" s="502">
        <v>482</v>
      </c>
      <c r="L259" s="502">
        <v>3</v>
      </c>
      <c r="M259" s="502">
        <v>1</v>
      </c>
      <c r="N259" s="495" t="s">
        <v>4568</v>
      </c>
    </row>
    <row r="260" spans="1:14" x14ac:dyDescent="0.35">
      <c r="A260" s="508" t="s">
        <v>8046</v>
      </c>
      <c r="B260" s="507" t="s">
        <v>13421</v>
      </c>
      <c r="C260" s="514">
        <v>44600</v>
      </c>
      <c r="D260" s="514">
        <v>0</v>
      </c>
      <c r="E260" s="514">
        <v>-44600</v>
      </c>
      <c r="F260" s="514">
        <v>0</v>
      </c>
      <c r="G260" s="514">
        <v>-44600</v>
      </c>
      <c r="H260" s="514">
        <v>0</v>
      </c>
      <c r="I260" s="503">
        <v>9</v>
      </c>
      <c r="J260" s="503">
        <v>7</v>
      </c>
      <c r="K260" s="503">
        <v>2</v>
      </c>
      <c r="L260" s="503">
        <v>9</v>
      </c>
      <c r="M260" s="503">
        <v>1</v>
      </c>
      <c r="N260" s="496" t="s">
        <v>3500</v>
      </c>
    </row>
    <row r="261" spans="1:14" x14ac:dyDescent="0.35">
      <c r="A261" s="508" t="s">
        <v>1124</v>
      </c>
      <c r="B261" s="507" t="s">
        <v>8994</v>
      </c>
      <c r="C261" s="514">
        <v>0</v>
      </c>
      <c r="D261" s="514">
        <v>0</v>
      </c>
      <c r="E261" s="514">
        <v>-200000</v>
      </c>
      <c r="F261" s="514">
        <v>0</v>
      </c>
      <c r="G261" s="514">
        <v>-242175</v>
      </c>
      <c r="H261" s="514">
        <v>225817</v>
      </c>
      <c r="I261" s="502">
        <v>2</v>
      </c>
      <c r="J261" s="502">
        <v>2</v>
      </c>
      <c r="K261" s="502">
        <v>0</v>
      </c>
      <c r="L261" s="502">
        <v>1</v>
      </c>
      <c r="M261" s="502">
        <v>0</v>
      </c>
      <c r="N261" s="495" t="s">
        <v>3790</v>
      </c>
    </row>
    <row r="262" spans="1:14" x14ac:dyDescent="0.35">
      <c r="A262" s="508" t="s">
        <v>757</v>
      </c>
      <c r="B262" s="507" t="s">
        <v>755</v>
      </c>
      <c r="C262" s="514">
        <v>400577.38</v>
      </c>
      <c r="D262" s="514">
        <v>0</v>
      </c>
      <c r="E262" s="514">
        <f>15000+69803</f>
        <v>84803</v>
      </c>
      <c r="F262" s="514">
        <v>0</v>
      </c>
      <c r="G262" s="514">
        <v>150000</v>
      </c>
      <c r="H262" s="514"/>
      <c r="I262" s="502"/>
      <c r="J262" s="502"/>
      <c r="K262" s="502"/>
      <c r="L262" s="502"/>
      <c r="M262" s="502"/>
      <c r="N262" s="495"/>
    </row>
    <row r="263" spans="1:14" x14ac:dyDescent="0.35">
      <c r="A263" s="508" t="s">
        <v>8368</v>
      </c>
      <c r="B263" s="507" t="s">
        <v>9530</v>
      </c>
      <c r="C263" s="514">
        <v>114617774</v>
      </c>
      <c r="D263" s="514">
        <v>0</v>
      </c>
      <c r="E263" s="514">
        <v>90405598</v>
      </c>
      <c r="F263" s="514">
        <v>0</v>
      </c>
      <c r="G263" s="514">
        <v>111844864</v>
      </c>
      <c r="H263" s="514"/>
      <c r="I263" s="502"/>
      <c r="J263" s="502"/>
      <c r="K263" s="502"/>
      <c r="L263" s="502"/>
      <c r="M263" s="502"/>
      <c r="N263" s="495"/>
    </row>
    <row r="264" spans="1:14" ht="26" x14ac:dyDescent="0.35">
      <c r="A264" s="508" t="s">
        <v>4383</v>
      </c>
      <c r="B264" s="507" t="s">
        <v>4023</v>
      </c>
      <c r="C264" s="514">
        <v>218050</v>
      </c>
      <c r="D264" s="514">
        <v>0</v>
      </c>
      <c r="E264" s="514">
        <v>0</v>
      </c>
      <c r="F264" s="514">
        <v>0</v>
      </c>
      <c r="G264" s="514">
        <v>-354442</v>
      </c>
      <c r="H264" s="514">
        <v>182608</v>
      </c>
      <c r="I264" s="502">
        <v>2</v>
      </c>
      <c r="J264" s="502">
        <v>1</v>
      </c>
      <c r="K264" s="502">
        <v>1</v>
      </c>
      <c r="L264" s="502">
        <v>0</v>
      </c>
      <c r="M264" s="502">
        <v>0</v>
      </c>
      <c r="N264" s="495" t="s">
        <v>3790</v>
      </c>
    </row>
    <row r="265" spans="1:14" ht="26" x14ac:dyDescent="0.35">
      <c r="A265" s="508" t="s">
        <v>1490</v>
      </c>
      <c r="B265" s="507" t="s">
        <v>9323</v>
      </c>
      <c r="C265" s="514">
        <v>41714147</v>
      </c>
      <c r="D265" s="514">
        <v>0</v>
      </c>
      <c r="E265" s="514">
        <v>23123147</v>
      </c>
      <c r="F265" s="514">
        <v>0</v>
      </c>
      <c r="G265" s="514">
        <v>29920539</v>
      </c>
      <c r="H265" s="514"/>
      <c r="I265" s="502">
        <v>11</v>
      </c>
      <c r="J265" s="502">
        <v>6</v>
      </c>
      <c r="K265" s="502">
        <v>5</v>
      </c>
      <c r="L265" s="502">
        <v>11</v>
      </c>
      <c r="M265" s="502">
        <v>1</v>
      </c>
      <c r="N265" s="495" t="s">
        <v>8222</v>
      </c>
    </row>
    <row r="266" spans="1:14" x14ac:dyDescent="0.35">
      <c r="A266" s="508" t="s">
        <v>53</v>
      </c>
      <c r="B266" s="507" t="s">
        <v>4571</v>
      </c>
      <c r="C266" s="514">
        <v>4997160</v>
      </c>
      <c r="D266" s="514">
        <v>0</v>
      </c>
      <c r="E266" s="514">
        <v>0</v>
      </c>
      <c r="F266" s="514">
        <v>0</v>
      </c>
      <c r="G266" s="514">
        <v>5843816</v>
      </c>
      <c r="H266" s="514">
        <v>0</v>
      </c>
      <c r="I266" s="502">
        <v>130</v>
      </c>
      <c r="J266" s="502">
        <v>20</v>
      </c>
      <c r="K266" s="502">
        <v>110</v>
      </c>
      <c r="L266" s="502">
        <v>130</v>
      </c>
      <c r="M266" s="502">
        <v>1</v>
      </c>
      <c r="N266" s="495" t="s">
        <v>8201</v>
      </c>
    </row>
    <row r="267" spans="1:14" ht="26" x14ac:dyDescent="0.35">
      <c r="A267" s="508" t="s">
        <v>9386</v>
      </c>
      <c r="B267" s="507" t="s">
        <v>9387</v>
      </c>
      <c r="C267" s="514">
        <f>4153237+776130+40900</f>
        <v>4970267</v>
      </c>
      <c r="D267" s="514">
        <v>0</v>
      </c>
      <c r="E267" s="514">
        <f>35127+339075+473486</f>
        <v>847688</v>
      </c>
      <c r="F267" s="514">
        <v>0</v>
      </c>
      <c r="G267" s="514">
        <v>5022993</v>
      </c>
      <c r="H267" s="514"/>
      <c r="I267" s="502"/>
      <c r="J267" s="502"/>
      <c r="K267" s="502"/>
      <c r="L267" s="502"/>
      <c r="M267" s="502"/>
      <c r="N267" s="495"/>
    </row>
    <row r="268" spans="1:14" x14ac:dyDescent="0.35">
      <c r="A268" s="508" t="s">
        <v>51</v>
      </c>
      <c r="B268" s="507" t="s">
        <v>9299</v>
      </c>
      <c r="C268" s="514">
        <v>47986819</v>
      </c>
      <c r="D268" s="514">
        <v>0</v>
      </c>
      <c r="E268" s="514">
        <v>7200298</v>
      </c>
      <c r="F268" s="514">
        <v>0</v>
      </c>
      <c r="G268" s="514">
        <v>4081159179</v>
      </c>
      <c r="H268" s="514">
        <v>66398592.299999997</v>
      </c>
      <c r="I268" s="502">
        <v>6</v>
      </c>
      <c r="J268" s="502">
        <v>3</v>
      </c>
      <c r="K268" s="502">
        <v>3</v>
      </c>
      <c r="L268" s="502">
        <v>2</v>
      </c>
      <c r="M268" s="502">
        <v>0</v>
      </c>
      <c r="N268" s="495" t="s">
        <v>8222</v>
      </c>
    </row>
    <row r="269" spans="1:14" ht="26" x14ac:dyDescent="0.35">
      <c r="A269" s="508" t="s">
        <v>8369</v>
      </c>
      <c r="B269" s="507" t="s">
        <v>3804</v>
      </c>
      <c r="C269" s="514">
        <v>0</v>
      </c>
      <c r="D269" s="514">
        <v>0</v>
      </c>
      <c r="E269" s="514">
        <v>0</v>
      </c>
      <c r="F269" s="514">
        <v>0</v>
      </c>
      <c r="G269" s="514">
        <v>0</v>
      </c>
      <c r="H269" s="514">
        <v>0</v>
      </c>
      <c r="I269" s="506">
        <v>5</v>
      </c>
      <c r="J269" s="506">
        <v>3</v>
      </c>
      <c r="K269" s="506">
        <v>2</v>
      </c>
      <c r="L269" s="506">
        <v>2</v>
      </c>
      <c r="M269" s="506">
        <v>1</v>
      </c>
      <c r="N269" s="500" t="s">
        <v>3500</v>
      </c>
    </row>
    <row r="270" spans="1:14" x14ac:dyDescent="0.35">
      <c r="A270" s="508" t="s">
        <v>9479</v>
      </c>
      <c r="B270" s="507" t="s">
        <v>8657</v>
      </c>
      <c r="C270" s="514">
        <v>167059000</v>
      </c>
      <c r="D270" s="514">
        <v>0</v>
      </c>
      <c r="E270" s="514">
        <v>83770000</v>
      </c>
      <c r="F270" s="514">
        <v>0</v>
      </c>
      <c r="G270" s="514">
        <v>94927000</v>
      </c>
      <c r="H270" s="514">
        <v>162272000</v>
      </c>
      <c r="I270" s="502">
        <v>0</v>
      </c>
      <c r="J270" s="502">
        <v>0</v>
      </c>
      <c r="K270" s="502">
        <v>0</v>
      </c>
      <c r="L270" s="502">
        <v>24</v>
      </c>
      <c r="M270" s="502">
        <v>0</v>
      </c>
      <c r="N270" s="495" t="s">
        <v>8222</v>
      </c>
    </row>
    <row r="271" spans="1:14" x14ac:dyDescent="0.35">
      <c r="A271" s="508" t="s">
        <v>9478</v>
      </c>
      <c r="B271" s="507" t="s">
        <v>3680</v>
      </c>
      <c r="C271" s="514">
        <v>0</v>
      </c>
      <c r="D271" s="514">
        <v>0</v>
      </c>
      <c r="E271" s="514">
        <v>104380</v>
      </c>
      <c r="F271" s="514">
        <v>0</v>
      </c>
      <c r="G271" s="514">
        <v>145628</v>
      </c>
      <c r="H271" s="514"/>
      <c r="I271" s="502"/>
      <c r="J271" s="502"/>
      <c r="K271" s="502"/>
      <c r="L271" s="502"/>
      <c r="M271" s="502"/>
      <c r="N271" s="495"/>
    </row>
    <row r="272" spans="1:14" x14ac:dyDescent="0.35">
      <c r="A272" s="508" t="s">
        <v>9591</v>
      </c>
      <c r="B272" s="507" t="s">
        <v>2722</v>
      </c>
      <c r="C272" s="514">
        <v>527831.92000000004</v>
      </c>
      <c r="D272" s="514">
        <v>0</v>
      </c>
      <c r="E272" s="514">
        <v>452831</v>
      </c>
      <c r="F272" s="514">
        <v>0</v>
      </c>
      <c r="G272" s="514">
        <v>527831.92000000004</v>
      </c>
      <c r="H272" s="514"/>
      <c r="I272" s="502"/>
      <c r="J272" s="502"/>
      <c r="K272" s="502"/>
      <c r="L272" s="502"/>
      <c r="M272" s="502"/>
      <c r="N272" s="495"/>
    </row>
    <row r="273" spans="1:14" ht="26" x14ac:dyDescent="0.35">
      <c r="A273" s="508" t="s">
        <v>8050</v>
      </c>
      <c r="B273" s="507" t="s">
        <v>9477</v>
      </c>
      <c r="C273" s="514">
        <v>0</v>
      </c>
      <c r="D273" s="514">
        <v>0</v>
      </c>
      <c r="E273" s="514">
        <v>0</v>
      </c>
      <c r="F273" s="514">
        <v>0</v>
      </c>
      <c r="G273" s="514">
        <v>0</v>
      </c>
      <c r="H273" s="514"/>
      <c r="I273" s="502"/>
      <c r="J273" s="502"/>
      <c r="K273" s="502"/>
      <c r="L273" s="502"/>
      <c r="M273" s="502"/>
      <c r="N273" s="495"/>
    </row>
    <row r="274" spans="1:14" ht="26" x14ac:dyDescent="0.35">
      <c r="A274" s="508" t="s">
        <v>8051</v>
      </c>
      <c r="B274" s="507" t="s">
        <v>3290</v>
      </c>
      <c r="C274" s="514">
        <v>2000000</v>
      </c>
      <c r="D274" s="514">
        <v>0</v>
      </c>
      <c r="E274" s="514">
        <v>0</v>
      </c>
      <c r="F274" s="514">
        <v>0</v>
      </c>
      <c r="G274" s="514">
        <v>595</v>
      </c>
      <c r="H274" s="514"/>
      <c r="I274" s="502">
        <v>4</v>
      </c>
      <c r="J274" s="502">
        <v>2</v>
      </c>
      <c r="K274" s="502">
        <v>2</v>
      </c>
      <c r="L274" s="502">
        <v>0</v>
      </c>
      <c r="M274" s="502">
        <v>0</v>
      </c>
      <c r="N274" s="495" t="s">
        <v>3790</v>
      </c>
    </row>
    <row r="275" spans="1:14" x14ac:dyDescent="0.35">
      <c r="A275" s="508" t="s">
        <v>9619</v>
      </c>
      <c r="B275" s="507" t="s">
        <v>3915</v>
      </c>
      <c r="C275" s="514">
        <v>49009</v>
      </c>
      <c r="D275" s="514">
        <v>0</v>
      </c>
      <c r="E275" s="514">
        <v>49009</v>
      </c>
      <c r="F275" s="514">
        <v>0</v>
      </c>
      <c r="G275" s="514">
        <v>99520</v>
      </c>
      <c r="H275" s="514"/>
      <c r="I275" s="502"/>
      <c r="J275" s="502"/>
      <c r="K275" s="502"/>
      <c r="L275" s="502"/>
      <c r="M275" s="502"/>
      <c r="N275" s="495"/>
    </row>
    <row r="276" spans="1:14" x14ac:dyDescent="0.35">
      <c r="A276" s="508" t="s">
        <v>5062</v>
      </c>
      <c r="B276" s="507" t="s">
        <v>8762</v>
      </c>
      <c r="C276" s="514">
        <v>0</v>
      </c>
      <c r="D276" s="514">
        <v>0</v>
      </c>
      <c r="E276" s="514">
        <v>0</v>
      </c>
      <c r="F276" s="514">
        <v>0</v>
      </c>
      <c r="G276" s="514">
        <v>483368</v>
      </c>
      <c r="H276" s="514"/>
      <c r="I276" s="502">
        <v>2</v>
      </c>
      <c r="J276" s="502">
        <v>1</v>
      </c>
      <c r="K276" s="502">
        <v>1</v>
      </c>
      <c r="L276" s="502">
        <v>0</v>
      </c>
      <c r="M276" s="502">
        <v>1</v>
      </c>
      <c r="N276" s="495" t="s">
        <v>3790</v>
      </c>
    </row>
    <row r="277" spans="1:14" x14ac:dyDescent="0.35">
      <c r="A277" s="508" t="s">
        <v>5063</v>
      </c>
      <c r="B277" s="507" t="s">
        <v>10017</v>
      </c>
      <c r="C277" s="514">
        <v>0</v>
      </c>
      <c r="D277" s="514">
        <v>0</v>
      </c>
      <c r="E277" s="514">
        <v>0</v>
      </c>
      <c r="F277" s="514">
        <v>0</v>
      </c>
      <c r="G277" s="514">
        <v>0</v>
      </c>
      <c r="H277" s="514"/>
      <c r="I277" s="502">
        <v>60</v>
      </c>
      <c r="J277" s="502">
        <v>12</v>
      </c>
      <c r="K277" s="502">
        <v>48</v>
      </c>
      <c r="L277" s="502">
        <v>0</v>
      </c>
      <c r="M277" s="502">
        <v>1</v>
      </c>
      <c r="N277" s="495" t="s">
        <v>3790</v>
      </c>
    </row>
    <row r="278" spans="1:14" x14ac:dyDescent="0.35">
      <c r="A278" s="508" t="s">
        <v>9334</v>
      </c>
      <c r="B278" s="507" t="s">
        <v>9335</v>
      </c>
      <c r="C278" s="514">
        <v>3570000</v>
      </c>
      <c r="D278" s="514">
        <v>0</v>
      </c>
      <c r="E278" s="514">
        <v>2035809</v>
      </c>
      <c r="F278" s="514">
        <v>0</v>
      </c>
      <c r="G278" s="514">
        <v>2035809</v>
      </c>
      <c r="H278" s="514"/>
      <c r="I278" s="502">
        <v>5</v>
      </c>
      <c r="J278" s="502">
        <v>2</v>
      </c>
      <c r="K278" s="502">
        <v>3</v>
      </c>
      <c r="L278" s="502">
        <v>6</v>
      </c>
      <c r="M278" s="502">
        <v>1</v>
      </c>
      <c r="N278" s="495" t="s">
        <v>3790</v>
      </c>
    </row>
    <row r="279" spans="1:14" x14ac:dyDescent="0.35">
      <c r="A279" s="508" t="s">
        <v>3149</v>
      </c>
      <c r="B279" s="507" t="s">
        <v>9367</v>
      </c>
      <c r="C279" s="514">
        <f>35568100+5345163+11460000+3000+5516878</f>
        <v>57893141</v>
      </c>
      <c r="D279" s="514">
        <v>0</v>
      </c>
      <c r="E279" s="514">
        <f>11712823+539809</f>
        <v>12252632</v>
      </c>
      <c r="F279" s="514">
        <v>0</v>
      </c>
      <c r="G279" s="514">
        <v>64179556</v>
      </c>
      <c r="H279" s="514"/>
      <c r="I279" s="502"/>
      <c r="J279" s="502"/>
      <c r="K279" s="502"/>
      <c r="L279" s="502"/>
      <c r="M279" s="502"/>
      <c r="N279" s="495"/>
    </row>
    <row r="280" spans="1:14" x14ac:dyDescent="0.35">
      <c r="A280" s="508" t="s">
        <v>8053</v>
      </c>
      <c r="B280" s="507" t="s">
        <v>3878</v>
      </c>
      <c r="C280" s="514">
        <v>74101080</v>
      </c>
      <c r="D280" s="514">
        <v>0</v>
      </c>
      <c r="E280" s="514">
        <v>35112726</v>
      </c>
      <c r="F280" s="514">
        <v>0</v>
      </c>
      <c r="G280" s="514">
        <v>38727397</v>
      </c>
      <c r="H280" s="514">
        <v>45557572</v>
      </c>
      <c r="I280" s="502">
        <v>0</v>
      </c>
      <c r="J280" s="502">
        <v>0</v>
      </c>
      <c r="K280" s="502">
        <v>0</v>
      </c>
      <c r="L280" s="502">
        <v>115</v>
      </c>
      <c r="M280" s="502">
        <v>0</v>
      </c>
      <c r="N280" s="495" t="s">
        <v>8222</v>
      </c>
    </row>
    <row r="281" spans="1:14" x14ac:dyDescent="0.35">
      <c r="A281" s="508" t="s">
        <v>9451</v>
      </c>
      <c r="B281" s="507" t="s">
        <v>315</v>
      </c>
      <c r="C281" s="514">
        <v>1598904187</v>
      </c>
      <c r="D281" s="514">
        <v>0</v>
      </c>
      <c r="E281" s="514">
        <v>1646735</v>
      </c>
      <c r="F281" s="514">
        <v>0</v>
      </c>
      <c r="G281" s="514">
        <v>1794338</v>
      </c>
      <c r="H281" s="514"/>
      <c r="I281" s="502"/>
      <c r="J281" s="502"/>
      <c r="K281" s="502"/>
      <c r="L281" s="502"/>
      <c r="M281" s="502"/>
      <c r="N281" s="495"/>
    </row>
    <row r="282" spans="1:14" x14ac:dyDescent="0.35">
      <c r="A282" s="508" t="s">
        <v>9583</v>
      </c>
      <c r="B282" s="507" t="s">
        <v>3744</v>
      </c>
      <c r="C282" s="514">
        <v>0</v>
      </c>
      <c r="D282" s="514">
        <v>0</v>
      </c>
      <c r="E282" s="514">
        <v>0</v>
      </c>
      <c r="F282" s="514">
        <v>0</v>
      </c>
      <c r="G282" s="514">
        <v>0</v>
      </c>
      <c r="H282" s="514"/>
      <c r="I282" s="502">
        <v>35</v>
      </c>
      <c r="J282" s="502">
        <v>6</v>
      </c>
      <c r="K282" s="502">
        <v>29</v>
      </c>
      <c r="L282" s="502">
        <v>35</v>
      </c>
      <c r="M282" s="502">
        <v>1</v>
      </c>
      <c r="N282" s="495" t="s">
        <v>3790</v>
      </c>
    </row>
    <row r="283" spans="1:14" x14ac:dyDescent="0.35">
      <c r="A283" s="508" t="s">
        <v>9462</v>
      </c>
      <c r="B283" s="507" t="s">
        <v>9463</v>
      </c>
      <c r="C283" s="514">
        <v>283100</v>
      </c>
      <c r="D283" s="514">
        <v>0</v>
      </c>
      <c r="E283" s="514">
        <v>0</v>
      </c>
      <c r="F283" s="514">
        <v>0</v>
      </c>
      <c r="G283" s="514">
        <v>631473</v>
      </c>
      <c r="H283" s="514"/>
      <c r="I283" s="502"/>
      <c r="J283" s="502"/>
      <c r="K283" s="502"/>
      <c r="L283" s="502"/>
      <c r="M283" s="502"/>
      <c r="N283" s="495"/>
    </row>
    <row r="284" spans="1:14" x14ac:dyDescent="0.35">
      <c r="A284" s="508" t="s">
        <v>1643</v>
      </c>
      <c r="B284" s="507" t="s">
        <v>3944</v>
      </c>
      <c r="C284" s="514">
        <v>70222329</v>
      </c>
      <c r="D284" s="514">
        <v>0</v>
      </c>
      <c r="E284" s="514">
        <v>39324520</v>
      </c>
      <c r="F284" s="514">
        <v>0</v>
      </c>
      <c r="G284" s="514">
        <v>-64174877</v>
      </c>
      <c r="H284" s="514">
        <v>23752702</v>
      </c>
      <c r="I284" s="502">
        <v>2</v>
      </c>
      <c r="J284" s="502">
        <v>2</v>
      </c>
      <c r="K284" s="502">
        <v>0</v>
      </c>
      <c r="L284" s="502">
        <v>0</v>
      </c>
      <c r="M284" s="502">
        <v>1</v>
      </c>
      <c r="N284" s="495" t="s">
        <v>8222</v>
      </c>
    </row>
    <row r="285" spans="1:14" x14ac:dyDescent="0.35">
      <c r="A285" s="508" t="s">
        <v>1982</v>
      </c>
      <c r="B285" s="507" t="s">
        <v>4033</v>
      </c>
      <c r="C285" s="514">
        <v>212000</v>
      </c>
      <c r="D285" s="514">
        <v>0</v>
      </c>
      <c r="E285" s="514">
        <v>98500</v>
      </c>
      <c r="F285" s="514">
        <v>0</v>
      </c>
      <c r="G285" s="514">
        <v>-210491</v>
      </c>
      <c r="H285" s="514">
        <v>0</v>
      </c>
      <c r="I285" s="502">
        <v>2</v>
      </c>
      <c r="J285" s="502">
        <v>1</v>
      </c>
      <c r="K285" s="502">
        <v>1</v>
      </c>
      <c r="L285" s="502">
        <v>2</v>
      </c>
      <c r="M285" s="502">
        <v>0</v>
      </c>
      <c r="N285" s="495" t="s">
        <v>3790</v>
      </c>
    </row>
    <row r="286" spans="1:14" x14ac:dyDescent="0.35">
      <c r="A286" s="508" t="s">
        <v>5065</v>
      </c>
      <c r="B286" s="507" t="s">
        <v>4038</v>
      </c>
      <c r="C286" s="514">
        <v>12082194</v>
      </c>
      <c r="D286" s="514">
        <v>0</v>
      </c>
      <c r="E286" s="514">
        <v>22166221</v>
      </c>
      <c r="F286" s="514">
        <v>0</v>
      </c>
      <c r="G286" s="514">
        <v>26752448</v>
      </c>
      <c r="H286" s="514"/>
      <c r="I286" s="502">
        <v>8</v>
      </c>
      <c r="J286" s="502">
        <v>5</v>
      </c>
      <c r="K286" s="502">
        <v>3</v>
      </c>
      <c r="L286" s="502">
        <v>0</v>
      </c>
      <c r="M286" s="502">
        <v>0</v>
      </c>
      <c r="N286" s="495" t="s">
        <v>8201</v>
      </c>
    </row>
    <row r="287" spans="1:14" x14ac:dyDescent="0.35">
      <c r="A287" s="508" t="s">
        <v>9370</v>
      </c>
      <c r="B287" s="507" t="s">
        <v>8768</v>
      </c>
      <c r="C287" s="514">
        <v>227000</v>
      </c>
      <c r="D287" s="514">
        <v>0</v>
      </c>
      <c r="E287" s="514">
        <v>221238</v>
      </c>
      <c r="F287" s="514">
        <v>0</v>
      </c>
      <c r="G287" s="514">
        <v>484938</v>
      </c>
      <c r="H287" s="514"/>
      <c r="I287" s="502"/>
      <c r="J287" s="502"/>
      <c r="K287" s="502"/>
      <c r="L287" s="502"/>
      <c r="M287" s="502"/>
      <c r="N287" s="495"/>
    </row>
    <row r="288" spans="1:14" x14ac:dyDescent="0.35">
      <c r="A288" s="508" t="s">
        <v>345</v>
      </c>
      <c r="B288" s="507" t="s">
        <v>9411</v>
      </c>
      <c r="C288" s="514">
        <v>9672000</v>
      </c>
      <c r="D288" s="514">
        <v>0</v>
      </c>
      <c r="E288" s="514">
        <v>6070000</v>
      </c>
      <c r="F288" s="514">
        <v>0</v>
      </c>
      <c r="G288" s="514">
        <v>94767000</v>
      </c>
      <c r="H288" s="514"/>
      <c r="I288" s="502"/>
      <c r="J288" s="502"/>
      <c r="K288" s="502"/>
      <c r="L288" s="502"/>
      <c r="M288" s="502"/>
      <c r="N288" s="495"/>
    </row>
    <row r="289" spans="1:14" x14ac:dyDescent="0.35">
      <c r="A289" s="508" t="s">
        <v>9448</v>
      </c>
      <c r="B289" s="507" t="s">
        <v>3709</v>
      </c>
      <c r="C289" s="514">
        <v>15451880</v>
      </c>
      <c r="D289" s="514">
        <v>0</v>
      </c>
      <c r="E289" s="514">
        <v>0</v>
      </c>
      <c r="F289" s="514">
        <v>0</v>
      </c>
      <c r="G289" s="514">
        <v>15186699</v>
      </c>
      <c r="H289" s="514"/>
      <c r="I289" s="502"/>
      <c r="J289" s="502"/>
      <c r="K289" s="502"/>
      <c r="L289" s="502"/>
      <c r="M289" s="502"/>
      <c r="N289" s="495"/>
    </row>
    <row r="290" spans="1:14" x14ac:dyDescent="0.35">
      <c r="A290" s="508" t="s">
        <v>9888</v>
      </c>
      <c r="B290" s="507" t="s">
        <v>4443</v>
      </c>
      <c r="C290" s="514">
        <v>200000</v>
      </c>
      <c r="D290" s="514">
        <v>0</v>
      </c>
      <c r="E290" s="514">
        <v>38613</v>
      </c>
      <c r="F290" s="514">
        <v>0</v>
      </c>
      <c r="G290" s="514">
        <v>105380</v>
      </c>
      <c r="H290" s="514"/>
      <c r="I290" s="502">
        <v>13</v>
      </c>
      <c r="J290" s="502">
        <v>1</v>
      </c>
      <c r="K290" s="502">
        <v>12</v>
      </c>
      <c r="L290" s="502">
        <v>9</v>
      </c>
      <c r="M290" s="502">
        <v>2</v>
      </c>
      <c r="N290" s="495" t="s">
        <v>3500</v>
      </c>
    </row>
    <row r="291" spans="1:14" ht="26" x14ac:dyDescent="0.35">
      <c r="A291" s="508" t="s">
        <v>9602</v>
      </c>
      <c r="B291" s="507" t="s">
        <v>3356</v>
      </c>
      <c r="C291" s="514">
        <v>1347609</v>
      </c>
      <c r="D291" s="514">
        <v>0</v>
      </c>
      <c r="E291" s="514">
        <v>72688</v>
      </c>
      <c r="F291" s="514">
        <v>0</v>
      </c>
      <c r="G291" s="514">
        <v>908377</v>
      </c>
      <c r="H291" s="514"/>
      <c r="I291" s="502">
        <v>3</v>
      </c>
      <c r="J291" s="502">
        <v>2</v>
      </c>
      <c r="K291" s="502">
        <v>1</v>
      </c>
      <c r="L291" s="502">
        <v>8</v>
      </c>
      <c r="M291" s="502">
        <v>0</v>
      </c>
      <c r="N291" s="495" t="s">
        <v>3790</v>
      </c>
    </row>
    <row r="292" spans="1:14" x14ac:dyDescent="0.35">
      <c r="A292" s="508" t="s">
        <v>4944</v>
      </c>
      <c r="B292" s="507" t="s">
        <v>4232</v>
      </c>
      <c r="C292" s="514">
        <v>0</v>
      </c>
      <c r="D292" s="514">
        <v>0</v>
      </c>
      <c r="E292" s="514">
        <v>119546</v>
      </c>
      <c r="F292" s="514">
        <v>0</v>
      </c>
      <c r="G292" s="514">
        <v>270796</v>
      </c>
      <c r="H292" s="514"/>
      <c r="I292" s="502">
        <v>4</v>
      </c>
      <c r="J292" s="502">
        <v>0</v>
      </c>
      <c r="K292" s="502">
        <v>4</v>
      </c>
      <c r="L292" s="502">
        <v>3</v>
      </c>
      <c r="M292" s="502">
        <v>1</v>
      </c>
      <c r="N292" s="495" t="s">
        <v>3790</v>
      </c>
    </row>
    <row r="293" spans="1:14" x14ac:dyDescent="0.35">
      <c r="A293" s="508" t="s">
        <v>3191</v>
      </c>
      <c r="B293" s="507" t="s">
        <v>8306</v>
      </c>
      <c r="C293" s="514">
        <v>0</v>
      </c>
      <c r="D293" s="514">
        <v>0</v>
      </c>
      <c r="E293" s="514">
        <v>0</v>
      </c>
      <c r="F293" s="514">
        <v>0</v>
      </c>
      <c r="G293" s="514">
        <v>-125838</v>
      </c>
      <c r="H293" s="514">
        <v>0</v>
      </c>
      <c r="I293" s="502">
        <v>2</v>
      </c>
      <c r="J293" s="502">
        <v>1</v>
      </c>
      <c r="K293" s="502">
        <v>1</v>
      </c>
      <c r="L293" s="502">
        <v>10</v>
      </c>
      <c r="M293" s="502">
        <v>1</v>
      </c>
      <c r="N293" s="495" t="s">
        <v>3790</v>
      </c>
    </row>
    <row r="294" spans="1:14" x14ac:dyDescent="0.35">
      <c r="A294" s="508" t="s">
        <v>9523</v>
      </c>
      <c r="B294" s="507" t="s">
        <v>3713</v>
      </c>
      <c r="C294" s="514">
        <v>0</v>
      </c>
      <c r="D294" s="514">
        <v>0</v>
      </c>
      <c r="E294" s="514">
        <v>0</v>
      </c>
      <c r="F294" s="514">
        <v>0</v>
      </c>
      <c r="G294" s="514">
        <v>-149606</v>
      </c>
      <c r="H294" s="514">
        <v>279369</v>
      </c>
      <c r="I294" s="502">
        <v>10</v>
      </c>
      <c r="J294" s="502">
        <v>7</v>
      </c>
      <c r="K294" s="502">
        <v>3</v>
      </c>
      <c r="L294" s="502">
        <v>12</v>
      </c>
      <c r="M294" s="502">
        <v>1</v>
      </c>
      <c r="N294" s="495" t="s">
        <v>3790</v>
      </c>
    </row>
    <row r="295" spans="1:14" x14ac:dyDescent="0.35">
      <c r="A295" s="508" t="s">
        <v>2117</v>
      </c>
      <c r="B295" s="507" t="s">
        <v>2116</v>
      </c>
      <c r="C295" s="514">
        <v>0</v>
      </c>
      <c r="D295" s="514">
        <v>0</v>
      </c>
      <c r="E295" s="514">
        <v>0</v>
      </c>
      <c r="F295" s="514">
        <v>0</v>
      </c>
      <c r="G295" s="514">
        <v>0</v>
      </c>
      <c r="H295" s="514"/>
      <c r="I295" s="502">
        <v>5</v>
      </c>
      <c r="J295" s="502">
        <v>2</v>
      </c>
      <c r="K295" s="502">
        <v>3</v>
      </c>
      <c r="L295" s="502">
        <v>0</v>
      </c>
      <c r="M295" s="502">
        <v>1</v>
      </c>
      <c r="N295" s="495" t="s">
        <v>3790</v>
      </c>
    </row>
    <row r="296" spans="1:14" x14ac:dyDescent="0.35">
      <c r="A296" s="508" t="s">
        <v>9332</v>
      </c>
      <c r="B296" s="507" t="s">
        <v>3625</v>
      </c>
      <c r="C296" s="514">
        <v>277559</v>
      </c>
      <c r="D296" s="514">
        <v>0</v>
      </c>
      <c r="E296" s="514">
        <v>144925</v>
      </c>
      <c r="F296" s="514">
        <v>0</v>
      </c>
      <c r="G296" s="514">
        <v>211364</v>
      </c>
      <c r="H296" s="514"/>
      <c r="I296" s="502"/>
      <c r="J296" s="502"/>
      <c r="K296" s="502"/>
      <c r="L296" s="502"/>
      <c r="M296" s="502"/>
      <c r="N296" s="495"/>
    </row>
    <row r="297" spans="1:14" x14ac:dyDescent="0.35">
      <c r="A297" s="508" t="s">
        <v>2589</v>
      </c>
      <c r="B297" s="507" t="s">
        <v>13184</v>
      </c>
      <c r="C297" s="514">
        <v>86970</v>
      </c>
      <c r="D297" s="514">
        <v>0</v>
      </c>
      <c r="E297" s="514">
        <v>-121497</v>
      </c>
      <c r="F297" s="514">
        <v>0</v>
      </c>
      <c r="G297" s="514">
        <v>-121497</v>
      </c>
      <c r="H297" s="514">
        <v>118546</v>
      </c>
      <c r="I297" s="502">
        <v>7</v>
      </c>
      <c r="J297" s="502">
        <v>2</v>
      </c>
      <c r="K297" s="502">
        <v>5</v>
      </c>
      <c r="L297" s="502">
        <v>15</v>
      </c>
      <c r="M297" s="502">
        <v>0</v>
      </c>
      <c r="N297" s="495" t="s">
        <v>3790</v>
      </c>
    </row>
    <row r="298" spans="1:14" x14ac:dyDescent="0.35">
      <c r="A298" s="508" t="s">
        <v>9351</v>
      </c>
      <c r="B298" s="507" t="s">
        <v>9352</v>
      </c>
      <c r="C298" s="514">
        <v>555760</v>
      </c>
      <c r="D298" s="514">
        <v>0</v>
      </c>
      <c r="E298" s="514">
        <v>87544</v>
      </c>
      <c r="F298" s="514">
        <v>0</v>
      </c>
      <c r="G298" s="514">
        <v>280384</v>
      </c>
      <c r="H298" s="514"/>
      <c r="I298" s="502"/>
      <c r="J298" s="502"/>
      <c r="K298" s="502"/>
      <c r="L298" s="502"/>
      <c r="M298" s="502"/>
      <c r="N298" s="495"/>
    </row>
    <row r="299" spans="1:14" ht="26" x14ac:dyDescent="0.35">
      <c r="A299" s="508" t="s">
        <v>320</v>
      </c>
      <c r="B299" s="507" t="s">
        <v>4043</v>
      </c>
      <c r="C299" s="514">
        <v>555760</v>
      </c>
      <c r="D299" s="514">
        <v>0</v>
      </c>
      <c r="E299" s="514">
        <v>87544</v>
      </c>
      <c r="F299" s="514">
        <v>0</v>
      </c>
      <c r="G299" s="514">
        <v>280384</v>
      </c>
      <c r="H299" s="514">
        <v>4754810</v>
      </c>
      <c r="I299" s="502">
        <v>38</v>
      </c>
      <c r="J299" s="502">
        <v>10</v>
      </c>
      <c r="K299" s="502">
        <v>28</v>
      </c>
      <c r="L299" s="502">
        <v>10</v>
      </c>
      <c r="M299" s="502">
        <v>1</v>
      </c>
      <c r="N299" s="495" t="s">
        <v>3790</v>
      </c>
    </row>
    <row r="300" spans="1:14" x14ac:dyDescent="0.35">
      <c r="A300" s="508" t="s">
        <v>11725</v>
      </c>
      <c r="B300" s="507" t="s">
        <v>8574</v>
      </c>
      <c r="C300" s="514">
        <v>38850</v>
      </c>
      <c r="D300" s="514">
        <v>0</v>
      </c>
      <c r="E300" s="514">
        <v>0</v>
      </c>
      <c r="F300" s="514">
        <v>0</v>
      </c>
      <c r="G300" s="514">
        <v>0</v>
      </c>
      <c r="H300" s="514"/>
      <c r="I300" s="502">
        <v>5</v>
      </c>
      <c r="J300" s="502">
        <v>0</v>
      </c>
      <c r="K300" s="502">
        <v>5</v>
      </c>
      <c r="L300" s="502">
        <v>1</v>
      </c>
      <c r="M300" s="502">
        <v>0</v>
      </c>
      <c r="N300" s="495" t="s">
        <v>3500</v>
      </c>
    </row>
    <row r="301" spans="1:14" ht="26" x14ac:dyDescent="0.35">
      <c r="A301" s="508" t="s">
        <v>8679</v>
      </c>
      <c r="B301" s="507" t="s">
        <v>1253</v>
      </c>
      <c r="C301" s="514">
        <v>0</v>
      </c>
      <c r="D301" s="514">
        <v>0</v>
      </c>
      <c r="E301" s="514">
        <v>13450</v>
      </c>
      <c r="F301" s="514">
        <v>0</v>
      </c>
      <c r="G301" s="514">
        <v>13450</v>
      </c>
      <c r="H301" s="514"/>
      <c r="I301" s="502"/>
      <c r="J301" s="502"/>
      <c r="K301" s="502"/>
      <c r="L301" s="502"/>
      <c r="M301" s="502"/>
      <c r="N301" s="495"/>
    </row>
    <row r="302" spans="1:14" ht="26" x14ac:dyDescent="0.35">
      <c r="A302" s="508" t="s">
        <v>3179</v>
      </c>
      <c r="B302" s="507" t="s">
        <v>3825</v>
      </c>
      <c r="C302" s="514">
        <v>1415750</v>
      </c>
      <c r="D302" s="514">
        <v>0</v>
      </c>
      <c r="E302" s="514">
        <v>0</v>
      </c>
      <c r="F302" s="514">
        <v>0</v>
      </c>
      <c r="G302" s="514">
        <v>-1540450</v>
      </c>
      <c r="H302" s="514">
        <v>103247</v>
      </c>
      <c r="I302" s="502">
        <v>203</v>
      </c>
      <c r="J302" s="502">
        <v>75</v>
      </c>
      <c r="K302" s="502">
        <v>128</v>
      </c>
      <c r="L302" s="502">
        <v>0</v>
      </c>
      <c r="M302" s="502">
        <v>1</v>
      </c>
      <c r="N302" s="495" t="s">
        <v>8201</v>
      </c>
    </row>
    <row r="303" spans="1:14" x14ac:dyDescent="0.35">
      <c r="A303" s="508" t="s">
        <v>9468</v>
      </c>
      <c r="B303" s="507" t="s">
        <v>3730</v>
      </c>
      <c r="C303" s="514">
        <v>781715</v>
      </c>
      <c r="D303" s="514">
        <v>0</v>
      </c>
      <c r="E303" s="514">
        <v>0</v>
      </c>
      <c r="F303" s="514">
        <v>0</v>
      </c>
      <c r="G303" s="514">
        <v>785016</v>
      </c>
      <c r="H303" s="514"/>
      <c r="I303" s="502"/>
      <c r="J303" s="502"/>
      <c r="K303" s="502"/>
      <c r="L303" s="502"/>
      <c r="M303" s="502"/>
      <c r="N303" s="495"/>
    </row>
    <row r="304" spans="1:14" x14ac:dyDescent="0.35">
      <c r="A304" s="508" t="s">
        <v>9500</v>
      </c>
      <c r="B304" s="507" t="s">
        <v>1294</v>
      </c>
      <c r="C304" s="514">
        <v>0</v>
      </c>
      <c r="D304" s="514">
        <v>0</v>
      </c>
      <c r="E304" s="514">
        <v>0</v>
      </c>
      <c r="F304" s="514">
        <v>0</v>
      </c>
      <c r="G304" s="514">
        <v>0</v>
      </c>
      <c r="H304" s="514"/>
      <c r="I304" s="502"/>
      <c r="J304" s="502"/>
      <c r="K304" s="502"/>
      <c r="L304" s="502"/>
      <c r="M304" s="502"/>
      <c r="N304" s="495"/>
    </row>
    <row r="305" spans="1:14" x14ac:dyDescent="0.35">
      <c r="A305" s="508" t="s">
        <v>1316</v>
      </c>
      <c r="B305" s="507" t="s">
        <v>8261</v>
      </c>
      <c r="C305" s="514">
        <v>0</v>
      </c>
      <c r="D305" s="514">
        <v>0</v>
      </c>
      <c r="E305" s="514">
        <v>0</v>
      </c>
      <c r="F305" s="514">
        <v>0</v>
      </c>
      <c r="G305" s="514">
        <v>0</v>
      </c>
      <c r="H305" s="514">
        <v>0</v>
      </c>
      <c r="I305" s="502">
        <v>2</v>
      </c>
      <c r="J305" s="502">
        <v>1</v>
      </c>
      <c r="K305" s="502">
        <v>1</v>
      </c>
      <c r="L305" s="502">
        <v>2</v>
      </c>
      <c r="M305" s="502">
        <v>1</v>
      </c>
      <c r="N305" s="495" t="s">
        <v>3790</v>
      </c>
    </row>
    <row r="306" spans="1:14" x14ac:dyDescent="0.35">
      <c r="A306" s="508" t="s">
        <v>9499</v>
      </c>
      <c r="B306" s="507" t="s">
        <v>3747</v>
      </c>
      <c r="C306" s="514">
        <v>821906</v>
      </c>
      <c r="D306" s="514">
        <v>0</v>
      </c>
      <c r="E306" s="514">
        <v>1200193</v>
      </c>
      <c r="F306" s="514">
        <v>0</v>
      </c>
      <c r="G306" s="514">
        <v>1367693</v>
      </c>
      <c r="H306" s="514">
        <v>1348532</v>
      </c>
      <c r="I306" s="502">
        <v>3</v>
      </c>
      <c r="J306" s="502">
        <v>1</v>
      </c>
      <c r="K306" s="502">
        <v>2</v>
      </c>
      <c r="L306" s="502">
        <v>10</v>
      </c>
      <c r="M306" s="502">
        <v>0</v>
      </c>
      <c r="N306" s="495" t="s">
        <v>3500</v>
      </c>
    </row>
    <row r="307" spans="1:14" x14ac:dyDescent="0.35">
      <c r="A307" s="508" t="s">
        <v>3129</v>
      </c>
      <c r="B307" s="507" t="s">
        <v>8212</v>
      </c>
      <c r="C307" s="514">
        <v>841914</v>
      </c>
      <c r="D307" s="514">
        <v>0</v>
      </c>
      <c r="E307" s="514">
        <v>-940465</v>
      </c>
      <c r="F307" s="514">
        <v>0</v>
      </c>
      <c r="G307" s="514">
        <v>1021987</v>
      </c>
      <c r="H307" s="514">
        <v>156214</v>
      </c>
      <c r="I307" s="502">
        <v>19</v>
      </c>
      <c r="J307" s="502">
        <v>9</v>
      </c>
      <c r="K307" s="502">
        <v>10</v>
      </c>
      <c r="L307" s="502">
        <v>19</v>
      </c>
      <c r="M307" s="502">
        <v>1</v>
      </c>
      <c r="N307" s="495" t="s">
        <v>3790</v>
      </c>
    </row>
    <row r="308" spans="1:14" x14ac:dyDescent="0.35">
      <c r="A308" s="508" t="s">
        <v>3097</v>
      </c>
      <c r="B308" s="507" t="s">
        <v>4082</v>
      </c>
      <c r="C308" s="514">
        <v>1763792.86</v>
      </c>
      <c r="D308" s="514">
        <v>0</v>
      </c>
      <c r="E308" s="514">
        <v>0</v>
      </c>
      <c r="F308" s="514">
        <v>0</v>
      </c>
      <c r="G308" s="514">
        <v>-3385552.44</v>
      </c>
      <c r="H308" s="514">
        <v>5448039</v>
      </c>
      <c r="I308" s="502">
        <v>70</v>
      </c>
      <c r="J308" s="502">
        <v>5</v>
      </c>
      <c r="K308" s="502">
        <v>65</v>
      </c>
      <c r="L308" s="502">
        <v>79</v>
      </c>
      <c r="M308" s="502">
        <v>0</v>
      </c>
      <c r="N308" s="495" t="s">
        <v>3790</v>
      </c>
    </row>
    <row r="309" spans="1:14" x14ac:dyDescent="0.35">
      <c r="A309" s="508" t="s">
        <v>9459</v>
      </c>
      <c r="B309" s="507" t="s">
        <v>3705</v>
      </c>
      <c r="C309" s="514">
        <v>0</v>
      </c>
      <c r="D309" s="514">
        <v>0</v>
      </c>
      <c r="E309" s="514">
        <v>0</v>
      </c>
      <c r="F309" s="514">
        <v>0</v>
      </c>
      <c r="G309" s="514">
        <v>0</v>
      </c>
      <c r="H309" s="514"/>
      <c r="I309" s="502"/>
      <c r="J309" s="502"/>
      <c r="K309" s="502"/>
      <c r="L309" s="502"/>
      <c r="M309" s="502"/>
      <c r="N309" s="495"/>
    </row>
    <row r="310" spans="1:14" x14ac:dyDescent="0.35">
      <c r="A310" s="508" t="s">
        <v>113</v>
      </c>
      <c r="B310" s="507" t="s">
        <v>114</v>
      </c>
      <c r="C310" s="514">
        <v>2448924</v>
      </c>
      <c r="D310" s="514">
        <v>0</v>
      </c>
      <c r="E310" s="514">
        <v>55300</v>
      </c>
      <c r="F310" s="514">
        <v>0</v>
      </c>
      <c r="G310" s="514">
        <v>3186696</v>
      </c>
      <c r="H310" s="514"/>
      <c r="I310" s="502"/>
      <c r="J310" s="502"/>
      <c r="K310" s="502"/>
      <c r="L310" s="502"/>
      <c r="M310" s="502"/>
      <c r="N310" s="495"/>
    </row>
    <row r="311" spans="1:14" x14ac:dyDescent="0.35">
      <c r="A311" s="508" t="s">
        <v>9320</v>
      </c>
      <c r="B311" s="507" t="s">
        <v>9321</v>
      </c>
      <c r="C311" s="514">
        <v>50512128</v>
      </c>
      <c r="D311" s="514">
        <v>0</v>
      </c>
      <c r="E311" s="514">
        <v>42716903</v>
      </c>
      <c r="F311" s="514">
        <v>0</v>
      </c>
      <c r="G311" s="514">
        <v>62418751</v>
      </c>
      <c r="H311" s="514"/>
      <c r="I311" s="502">
        <v>4</v>
      </c>
      <c r="J311" s="502">
        <v>2</v>
      </c>
      <c r="K311" s="502">
        <v>2</v>
      </c>
      <c r="L311" s="502">
        <v>7</v>
      </c>
      <c r="M311" s="502">
        <v>0</v>
      </c>
      <c r="N311" s="495" t="s">
        <v>8222</v>
      </c>
    </row>
    <row r="312" spans="1:14" x14ac:dyDescent="0.35">
      <c r="A312" s="508" t="s">
        <v>8066</v>
      </c>
      <c r="B312" s="507" t="s">
        <v>8549</v>
      </c>
      <c r="C312" s="514">
        <v>8963720</v>
      </c>
      <c r="D312" s="514">
        <v>0</v>
      </c>
      <c r="E312" s="514">
        <v>29741</v>
      </c>
      <c r="F312" s="514">
        <v>0</v>
      </c>
      <c r="G312" s="514">
        <v>14620254</v>
      </c>
      <c r="H312" s="514"/>
      <c r="I312" s="502">
        <v>1260</v>
      </c>
      <c r="J312" s="502">
        <v>504</v>
      </c>
      <c r="K312" s="502">
        <v>756</v>
      </c>
      <c r="L312" s="502">
        <v>8</v>
      </c>
      <c r="M312" s="502">
        <v>4</v>
      </c>
      <c r="N312" s="495" t="s">
        <v>8201</v>
      </c>
    </row>
    <row r="313" spans="1:14" x14ac:dyDescent="0.35">
      <c r="A313" s="508" t="s">
        <v>2454</v>
      </c>
      <c r="B313" s="507" t="s">
        <v>3717</v>
      </c>
      <c r="C313" s="514">
        <v>57000</v>
      </c>
      <c r="D313" s="514">
        <v>0</v>
      </c>
      <c r="E313" s="514">
        <v>0</v>
      </c>
      <c r="F313" s="514">
        <v>0</v>
      </c>
      <c r="G313" s="514">
        <v>49952</v>
      </c>
      <c r="H313" s="514">
        <v>109724</v>
      </c>
      <c r="I313" s="503">
        <v>18</v>
      </c>
      <c r="J313" s="503">
        <v>6</v>
      </c>
      <c r="K313" s="503">
        <v>12</v>
      </c>
      <c r="L313" s="503">
        <v>18</v>
      </c>
      <c r="M313" s="503">
        <v>0</v>
      </c>
      <c r="N313" s="496" t="s">
        <v>3500</v>
      </c>
    </row>
    <row r="314" spans="1:14" x14ac:dyDescent="0.35">
      <c r="A314" s="508" t="s">
        <v>8979</v>
      </c>
      <c r="B314" s="507" t="s">
        <v>8977</v>
      </c>
      <c r="C314" s="514">
        <v>7060882.5300000003</v>
      </c>
      <c r="D314" s="514">
        <v>0</v>
      </c>
      <c r="E314" s="514">
        <v>0</v>
      </c>
      <c r="F314" s="514">
        <v>0</v>
      </c>
      <c r="G314" s="514">
        <v>-16461467.050000001</v>
      </c>
      <c r="H314" s="514">
        <v>0</v>
      </c>
      <c r="I314" s="503">
        <v>13</v>
      </c>
      <c r="J314" s="503">
        <v>8</v>
      </c>
      <c r="K314" s="503">
        <v>5</v>
      </c>
      <c r="L314" s="503">
        <v>0</v>
      </c>
      <c r="M314" s="503">
        <v>0</v>
      </c>
      <c r="N314" s="496" t="s">
        <v>3500</v>
      </c>
    </row>
    <row r="315" spans="1:14" x14ac:dyDescent="0.35">
      <c r="A315" s="508" t="s">
        <v>9537</v>
      </c>
      <c r="B315" s="507" t="s">
        <v>385</v>
      </c>
      <c r="C315" s="514">
        <v>17000</v>
      </c>
      <c r="D315" s="514">
        <v>0</v>
      </c>
      <c r="E315" s="514">
        <v>614120</v>
      </c>
      <c r="F315" s="514">
        <v>0</v>
      </c>
      <c r="G315" s="514">
        <v>700585</v>
      </c>
      <c r="H315" s="514"/>
      <c r="I315" s="502"/>
      <c r="J315" s="502"/>
      <c r="K315" s="502"/>
      <c r="L315" s="502"/>
      <c r="M315" s="502"/>
      <c r="N315" s="495"/>
    </row>
    <row r="316" spans="1:14" x14ac:dyDescent="0.35">
      <c r="A316" s="508" t="s">
        <v>9612</v>
      </c>
      <c r="B316" s="507" t="s">
        <v>3805</v>
      </c>
      <c r="C316" s="514">
        <v>60750</v>
      </c>
      <c r="D316" s="514">
        <v>0</v>
      </c>
      <c r="E316" s="514">
        <v>-60750</v>
      </c>
      <c r="F316" s="514">
        <v>0</v>
      </c>
      <c r="G316" s="514">
        <v>-95750</v>
      </c>
      <c r="H316" s="514">
        <v>-35000</v>
      </c>
      <c r="I316" s="502">
        <v>2</v>
      </c>
      <c r="J316" s="502">
        <v>2</v>
      </c>
      <c r="K316" s="502">
        <v>0</v>
      </c>
      <c r="L316" s="502">
        <v>5</v>
      </c>
      <c r="M316" s="502">
        <v>1</v>
      </c>
      <c r="N316" s="495" t="s">
        <v>3790</v>
      </c>
    </row>
    <row r="317" spans="1:14" x14ac:dyDescent="0.35">
      <c r="A317" s="508" t="s">
        <v>3082</v>
      </c>
      <c r="B317" s="507" t="s">
        <v>8216</v>
      </c>
      <c r="C317" s="514">
        <v>314139</v>
      </c>
      <c r="D317" s="514">
        <v>0</v>
      </c>
      <c r="E317" s="514">
        <v>257949</v>
      </c>
      <c r="F317" s="514">
        <v>0</v>
      </c>
      <c r="G317" s="514">
        <v>640058</v>
      </c>
      <c r="H317" s="514">
        <v>525211</v>
      </c>
      <c r="I317" s="502">
        <v>7</v>
      </c>
      <c r="J317" s="502">
        <v>7</v>
      </c>
      <c r="K317" s="502">
        <v>0</v>
      </c>
      <c r="L317" s="502">
        <v>20</v>
      </c>
      <c r="M317" s="502">
        <v>0</v>
      </c>
      <c r="N317" s="495" t="s">
        <v>3790</v>
      </c>
    </row>
    <row r="318" spans="1:14" ht="26" x14ac:dyDescent="0.35">
      <c r="A318" s="508" t="s">
        <v>9363</v>
      </c>
      <c r="B318" s="507" t="s">
        <v>9364</v>
      </c>
      <c r="C318" s="514">
        <f>12530700+487400</f>
        <v>13018100</v>
      </c>
      <c r="D318" s="514">
        <v>0</v>
      </c>
      <c r="E318" s="514">
        <f>1861601+281800+638167+70919+1193486</f>
        <v>4045973</v>
      </c>
      <c r="F318" s="514">
        <v>0</v>
      </c>
      <c r="G318" s="514">
        <v>14315502</v>
      </c>
      <c r="H318" s="514"/>
      <c r="I318" s="502"/>
      <c r="J318" s="502"/>
      <c r="K318" s="502"/>
      <c r="L318" s="502"/>
      <c r="M318" s="502"/>
      <c r="N318" s="495"/>
    </row>
    <row r="319" spans="1:14" x14ac:dyDescent="0.35">
      <c r="A319" s="509" t="s">
        <v>3211</v>
      </c>
      <c r="B319" s="445" t="s">
        <v>3963</v>
      </c>
      <c r="C319" s="450">
        <v>312955227</v>
      </c>
      <c r="D319" s="450">
        <v>0</v>
      </c>
      <c r="E319" s="450">
        <v>1250490</v>
      </c>
      <c r="F319" s="450">
        <v>0</v>
      </c>
      <c r="G319" s="450">
        <v>262905658</v>
      </c>
      <c r="H319" s="450">
        <v>321613921</v>
      </c>
      <c r="I319" s="504">
        <v>186</v>
      </c>
      <c r="J319" s="504">
        <v>171</v>
      </c>
      <c r="K319" s="504">
        <v>15</v>
      </c>
      <c r="L319" s="504">
        <v>99</v>
      </c>
      <c r="M319" s="504">
        <v>16</v>
      </c>
      <c r="N319" s="497" t="s">
        <v>8222</v>
      </c>
    </row>
    <row r="320" spans="1:14" x14ac:dyDescent="0.35">
      <c r="A320" s="508" t="s">
        <v>9584</v>
      </c>
      <c r="B320" s="507" t="s">
        <v>9585</v>
      </c>
      <c r="C320" s="514">
        <v>1608065</v>
      </c>
      <c r="D320" s="514">
        <v>0</v>
      </c>
      <c r="E320" s="514">
        <v>13931678.85</v>
      </c>
      <c r="F320" s="514">
        <v>0</v>
      </c>
      <c r="G320" s="514">
        <v>774931220.46000004</v>
      </c>
      <c r="H320" s="514"/>
      <c r="I320" s="502"/>
      <c r="J320" s="502"/>
      <c r="K320" s="502"/>
      <c r="L320" s="502"/>
      <c r="M320" s="502"/>
      <c r="N320" s="495"/>
    </row>
    <row r="321" spans="1:14" x14ac:dyDescent="0.35">
      <c r="A321" s="508" t="s">
        <v>5072</v>
      </c>
      <c r="B321" s="507" t="s">
        <v>4454</v>
      </c>
      <c r="C321" s="514">
        <v>13218453</v>
      </c>
      <c r="D321" s="514">
        <v>0</v>
      </c>
      <c r="E321" s="514">
        <v>0</v>
      </c>
      <c r="F321" s="514">
        <v>0</v>
      </c>
      <c r="G321" s="514">
        <v>9974436.2699999996</v>
      </c>
      <c r="H321" s="514">
        <v>0</v>
      </c>
      <c r="I321" s="502">
        <v>12</v>
      </c>
      <c r="J321" s="502">
        <v>1</v>
      </c>
      <c r="K321" s="502">
        <v>11</v>
      </c>
      <c r="L321" s="502">
        <v>17</v>
      </c>
      <c r="M321" s="502">
        <v>0</v>
      </c>
      <c r="N321" s="495" t="s">
        <v>8201</v>
      </c>
    </row>
    <row r="322" spans="1:14" x14ac:dyDescent="0.35">
      <c r="A322" s="508" t="s">
        <v>1004</v>
      </c>
      <c r="B322" s="507" t="s">
        <v>3836</v>
      </c>
      <c r="C322" s="514">
        <v>13048274</v>
      </c>
      <c r="D322" s="514">
        <v>0</v>
      </c>
      <c r="E322" s="514">
        <v>11006098.640000001</v>
      </c>
      <c r="F322" s="514">
        <v>0</v>
      </c>
      <c r="G322" s="514">
        <v>12967589.529999999</v>
      </c>
      <c r="H322" s="514"/>
      <c r="I322" s="502">
        <v>1</v>
      </c>
      <c r="J322" s="502">
        <v>0</v>
      </c>
      <c r="K322" s="502">
        <v>0</v>
      </c>
      <c r="L322" s="502">
        <v>0</v>
      </c>
      <c r="M322" s="502">
        <v>0</v>
      </c>
      <c r="N322" s="495" t="s">
        <v>8201</v>
      </c>
    </row>
    <row r="323" spans="1:14" x14ac:dyDescent="0.35">
      <c r="A323" s="508" t="s">
        <v>1765</v>
      </c>
      <c r="B323" s="507" t="s">
        <v>9580</v>
      </c>
      <c r="C323" s="514">
        <v>23184520</v>
      </c>
      <c r="D323" s="514">
        <v>0</v>
      </c>
      <c r="E323" s="514">
        <v>72350</v>
      </c>
      <c r="F323" s="514">
        <v>0</v>
      </c>
      <c r="G323" s="514">
        <v>18830765</v>
      </c>
      <c r="H323" s="514">
        <v>46229687</v>
      </c>
      <c r="I323" s="502">
        <v>15</v>
      </c>
      <c r="J323" s="502">
        <v>9</v>
      </c>
      <c r="K323" s="502">
        <v>6</v>
      </c>
      <c r="L323" s="502">
        <v>150</v>
      </c>
      <c r="M323" s="502">
        <v>0</v>
      </c>
      <c r="N323" s="495" t="s">
        <v>8222</v>
      </c>
    </row>
    <row r="324" spans="1:14" ht="26" x14ac:dyDescent="0.35">
      <c r="A324" s="508" t="s">
        <v>9504</v>
      </c>
      <c r="B324" s="507" t="s">
        <v>1543</v>
      </c>
      <c r="C324" s="514">
        <v>0</v>
      </c>
      <c r="D324" s="514">
        <v>0</v>
      </c>
      <c r="E324" s="514">
        <v>0</v>
      </c>
      <c r="F324" s="514">
        <v>0</v>
      </c>
      <c r="G324" s="514">
        <v>0</v>
      </c>
      <c r="H324" s="514">
        <v>0</v>
      </c>
      <c r="I324" s="502">
        <v>23</v>
      </c>
      <c r="J324" s="502">
        <v>11</v>
      </c>
      <c r="K324" s="502">
        <v>12</v>
      </c>
      <c r="L324" s="502">
        <v>6</v>
      </c>
      <c r="M324" s="502">
        <v>2</v>
      </c>
      <c r="N324" s="495" t="s">
        <v>3790</v>
      </c>
    </row>
    <row r="325" spans="1:14" x14ac:dyDescent="0.35">
      <c r="A325" s="508" t="s">
        <v>9574</v>
      </c>
      <c r="B325" s="507" t="s">
        <v>9575</v>
      </c>
      <c r="C325" s="514">
        <v>496500</v>
      </c>
      <c r="D325" s="514">
        <v>0</v>
      </c>
      <c r="E325" s="514">
        <v>411500</v>
      </c>
      <c r="F325" s="514">
        <v>0</v>
      </c>
      <c r="G325" s="514">
        <v>496500</v>
      </c>
      <c r="H325" s="514"/>
      <c r="I325" s="502"/>
      <c r="J325" s="502"/>
      <c r="K325" s="502"/>
      <c r="L325" s="502"/>
      <c r="M325" s="502"/>
      <c r="N325" s="495"/>
    </row>
    <row r="326" spans="1:14" ht="26" x14ac:dyDescent="0.35">
      <c r="A326" s="508" t="s">
        <v>11726</v>
      </c>
      <c r="B326" s="507" t="s">
        <v>8892</v>
      </c>
      <c r="C326" s="514">
        <v>1030000</v>
      </c>
      <c r="D326" s="514">
        <v>0</v>
      </c>
      <c r="E326" s="514">
        <v>0</v>
      </c>
      <c r="F326" s="514">
        <v>0</v>
      </c>
      <c r="G326" s="514">
        <v>812000</v>
      </c>
      <c r="H326" s="514"/>
      <c r="I326" s="502"/>
      <c r="J326" s="502"/>
      <c r="K326" s="502"/>
      <c r="L326" s="502"/>
      <c r="M326" s="502"/>
      <c r="N326" s="495"/>
    </row>
    <row r="327" spans="1:14" ht="26" x14ac:dyDescent="0.35">
      <c r="A327" s="508" t="s">
        <v>3194</v>
      </c>
      <c r="B327" s="507" t="s">
        <v>3859</v>
      </c>
      <c r="C327" s="514">
        <v>481100</v>
      </c>
      <c r="D327" s="514">
        <v>0</v>
      </c>
      <c r="E327" s="514">
        <v>17100</v>
      </c>
      <c r="F327" s="514">
        <v>0</v>
      </c>
      <c r="G327" s="514">
        <v>-589000</v>
      </c>
      <c r="H327" s="514">
        <v>1249500</v>
      </c>
      <c r="I327" s="502">
        <v>5</v>
      </c>
      <c r="J327" s="502">
        <v>0</v>
      </c>
      <c r="K327" s="502">
        <v>5</v>
      </c>
      <c r="L327" s="502">
        <v>0</v>
      </c>
      <c r="M327" s="502">
        <v>0</v>
      </c>
      <c r="N327" s="495" t="s">
        <v>3790</v>
      </c>
    </row>
    <row r="328" spans="1:14" x14ac:dyDescent="0.35">
      <c r="A328" s="508" t="s">
        <v>9464</v>
      </c>
      <c r="B328" s="507" t="s">
        <v>9465</v>
      </c>
      <c r="C328" s="514">
        <v>245000</v>
      </c>
      <c r="D328" s="514">
        <v>0</v>
      </c>
      <c r="E328" s="514">
        <v>157000</v>
      </c>
      <c r="F328" s="514">
        <v>0</v>
      </c>
      <c r="G328" s="514">
        <v>244869</v>
      </c>
      <c r="H328" s="514"/>
      <c r="I328" s="502"/>
      <c r="J328" s="502"/>
      <c r="K328" s="502"/>
      <c r="L328" s="502"/>
      <c r="M328" s="502"/>
      <c r="N328" s="495"/>
    </row>
    <row r="329" spans="1:14" x14ac:dyDescent="0.35">
      <c r="A329" s="508" t="s">
        <v>311</v>
      </c>
      <c r="B329" s="507" t="s">
        <v>309</v>
      </c>
      <c r="C329" s="514">
        <v>671535762</v>
      </c>
      <c r="D329" s="514">
        <v>0</v>
      </c>
      <c r="E329" s="514">
        <v>118790138</v>
      </c>
      <c r="F329" s="514">
        <v>0</v>
      </c>
      <c r="G329" s="514">
        <v>749255749</v>
      </c>
      <c r="H329" s="514"/>
      <c r="I329" s="502"/>
      <c r="J329" s="502"/>
      <c r="K329" s="502"/>
      <c r="L329" s="502"/>
      <c r="M329" s="502"/>
      <c r="N329" s="495"/>
    </row>
    <row r="330" spans="1:14" x14ac:dyDescent="0.35">
      <c r="A330" s="508" t="s">
        <v>210</v>
      </c>
      <c r="B330" s="507" t="s">
        <v>12198</v>
      </c>
      <c r="C330" s="514">
        <v>143934280</v>
      </c>
      <c r="D330" s="514">
        <v>0</v>
      </c>
      <c r="E330" s="514">
        <v>0</v>
      </c>
      <c r="F330" s="514">
        <v>0</v>
      </c>
      <c r="G330" s="514">
        <v>1140979</v>
      </c>
      <c r="H330" s="514">
        <v>518986141</v>
      </c>
      <c r="I330" s="502">
        <v>3</v>
      </c>
      <c r="J330" s="502">
        <v>3</v>
      </c>
      <c r="K330" s="502">
        <v>0</v>
      </c>
      <c r="L330" s="502">
        <v>0</v>
      </c>
      <c r="M330" s="502">
        <v>0</v>
      </c>
      <c r="N330" s="495" t="s">
        <v>8222</v>
      </c>
    </row>
    <row r="331" spans="1:14" x14ac:dyDescent="0.35">
      <c r="A331" s="508" t="s">
        <v>808</v>
      </c>
      <c r="B331" s="507" t="s">
        <v>3598</v>
      </c>
      <c r="C331" s="514">
        <v>18370204</v>
      </c>
      <c r="D331" s="514">
        <v>0</v>
      </c>
      <c r="E331" s="514">
        <v>18921214</v>
      </c>
      <c r="F331" s="514">
        <v>0</v>
      </c>
      <c r="G331" s="514">
        <v>-19374099</v>
      </c>
      <c r="H331" s="514">
        <v>12269325</v>
      </c>
      <c r="I331" s="502">
        <v>3</v>
      </c>
      <c r="J331" s="502">
        <v>2</v>
      </c>
      <c r="K331" s="502">
        <v>1</v>
      </c>
      <c r="L331" s="502">
        <v>0</v>
      </c>
      <c r="M331" s="502">
        <v>1</v>
      </c>
      <c r="N331" s="495" t="s">
        <v>8222</v>
      </c>
    </row>
    <row r="332" spans="1:14" ht="26" x14ac:dyDescent="0.35">
      <c r="A332" s="508" t="s">
        <v>9338</v>
      </c>
      <c r="B332" s="507" t="s">
        <v>9339</v>
      </c>
      <c r="C332" s="514">
        <v>18041721.920000002</v>
      </c>
      <c r="D332" s="514">
        <v>0</v>
      </c>
      <c r="E332" s="514">
        <v>6537786.3499999996</v>
      </c>
      <c r="F332" s="514">
        <v>0</v>
      </c>
      <c r="G332" s="514">
        <v>18228174.350000001</v>
      </c>
      <c r="H332" s="514"/>
      <c r="I332" s="502"/>
      <c r="J332" s="502"/>
      <c r="K332" s="502"/>
      <c r="L332" s="502"/>
      <c r="M332" s="502"/>
      <c r="N332" s="495"/>
    </row>
    <row r="333" spans="1:14" x14ac:dyDescent="0.35">
      <c r="A333" s="508" t="s">
        <v>319</v>
      </c>
      <c r="B333" s="507" t="s">
        <v>317</v>
      </c>
      <c r="C333" s="514">
        <v>30848835</v>
      </c>
      <c r="D333" s="514">
        <v>0</v>
      </c>
      <c r="E333" s="514">
        <v>21929192</v>
      </c>
      <c r="F333" s="514">
        <v>0</v>
      </c>
      <c r="G333" s="514">
        <v>7746795</v>
      </c>
      <c r="H333" s="514"/>
      <c r="I333" s="502"/>
      <c r="J333" s="502"/>
      <c r="K333" s="502"/>
      <c r="L333" s="502"/>
      <c r="M333" s="502"/>
      <c r="N333" s="495"/>
    </row>
    <row r="334" spans="1:14" x14ac:dyDescent="0.35">
      <c r="A334" s="508" t="s">
        <v>9438</v>
      </c>
      <c r="B334" s="507" t="s">
        <v>576</v>
      </c>
      <c r="C334" s="514">
        <v>46952135.759999998</v>
      </c>
      <c r="D334" s="514">
        <v>0</v>
      </c>
      <c r="E334" s="514">
        <v>76013317.049999997</v>
      </c>
      <c r="F334" s="514">
        <v>0</v>
      </c>
      <c r="G334" s="514">
        <v>231308347.88999999</v>
      </c>
      <c r="H334" s="514"/>
      <c r="I334" s="502"/>
      <c r="J334" s="502"/>
      <c r="K334" s="502"/>
      <c r="L334" s="502"/>
      <c r="M334" s="502"/>
      <c r="N334" s="495"/>
    </row>
    <row r="335" spans="1:14" ht="26" x14ac:dyDescent="0.35">
      <c r="A335" s="508" t="s">
        <v>9297</v>
      </c>
      <c r="B335" s="507" t="s">
        <v>602</v>
      </c>
      <c r="C335" s="514">
        <v>1944592</v>
      </c>
      <c r="D335" s="514">
        <v>0</v>
      </c>
      <c r="E335" s="514">
        <v>260000</v>
      </c>
      <c r="F335" s="514">
        <v>0</v>
      </c>
      <c r="G335" s="514">
        <v>2682000</v>
      </c>
      <c r="H335" s="514"/>
      <c r="I335" s="502"/>
      <c r="J335" s="502"/>
      <c r="K335" s="502"/>
      <c r="L335" s="502"/>
      <c r="M335" s="502"/>
      <c r="N335" s="495"/>
    </row>
    <row r="336" spans="1:14" x14ac:dyDescent="0.35">
      <c r="A336" s="508" t="s">
        <v>9491</v>
      </c>
      <c r="B336" s="507" t="s">
        <v>4080</v>
      </c>
      <c r="C336" s="514">
        <v>1525879</v>
      </c>
      <c r="D336" s="514">
        <v>0</v>
      </c>
      <c r="E336" s="514">
        <v>1422384</v>
      </c>
      <c r="F336" s="514">
        <v>0</v>
      </c>
      <c r="G336" s="514">
        <v>1675879</v>
      </c>
      <c r="H336" s="514"/>
      <c r="I336" s="502"/>
      <c r="J336" s="502"/>
      <c r="K336" s="502"/>
      <c r="L336" s="502"/>
      <c r="M336" s="502"/>
      <c r="N336" s="495"/>
    </row>
    <row r="337" spans="1:14" x14ac:dyDescent="0.35">
      <c r="A337" s="508" t="s">
        <v>9572</v>
      </c>
      <c r="B337" s="507" t="s">
        <v>9573</v>
      </c>
      <c r="C337" s="514">
        <v>64000</v>
      </c>
      <c r="D337" s="514">
        <v>0</v>
      </c>
      <c r="E337" s="514">
        <v>0</v>
      </c>
      <c r="F337" s="514">
        <v>0</v>
      </c>
      <c r="G337" s="514">
        <v>109000</v>
      </c>
      <c r="H337" s="514"/>
      <c r="I337" s="502"/>
      <c r="J337" s="502"/>
      <c r="K337" s="502"/>
      <c r="L337" s="502"/>
      <c r="M337" s="502"/>
      <c r="N337" s="495"/>
    </row>
    <row r="338" spans="1:14" x14ac:dyDescent="0.35">
      <c r="A338" s="508" t="s">
        <v>8079</v>
      </c>
      <c r="B338" s="507" t="s">
        <v>386</v>
      </c>
      <c r="C338" s="514">
        <v>142267000</v>
      </c>
      <c r="D338" s="514">
        <v>0</v>
      </c>
      <c r="E338" s="514">
        <v>213243640.81999999</v>
      </c>
      <c r="F338" s="514">
        <v>0</v>
      </c>
      <c r="G338" s="514">
        <v>254575055.93000001</v>
      </c>
      <c r="H338" s="514"/>
      <c r="I338" s="502"/>
      <c r="J338" s="502"/>
      <c r="K338" s="502"/>
      <c r="L338" s="502"/>
      <c r="M338" s="502"/>
      <c r="N338" s="495"/>
    </row>
    <row r="339" spans="1:14" x14ac:dyDescent="0.35">
      <c r="A339" s="508" t="s">
        <v>3043</v>
      </c>
      <c r="B339" s="507" t="s">
        <v>2670</v>
      </c>
      <c r="C339" s="514">
        <v>6708065.5999999996</v>
      </c>
      <c r="D339" s="514">
        <v>0</v>
      </c>
      <c r="E339" s="514">
        <v>946023.73</v>
      </c>
      <c r="F339" s="514">
        <v>0</v>
      </c>
      <c r="G339" s="514">
        <v>7473770.7699999996</v>
      </c>
      <c r="H339" s="514">
        <v>989211</v>
      </c>
      <c r="I339" s="502">
        <v>61</v>
      </c>
      <c r="J339" s="502">
        <v>20</v>
      </c>
      <c r="K339" s="502">
        <v>41</v>
      </c>
      <c r="L339" s="502">
        <v>34</v>
      </c>
      <c r="M339" s="502">
        <v>0</v>
      </c>
      <c r="N339" s="495" t="s">
        <v>8201</v>
      </c>
    </row>
    <row r="340" spans="1:14" x14ac:dyDescent="0.35">
      <c r="A340" s="508" t="s">
        <v>5075</v>
      </c>
      <c r="B340" s="507" t="s">
        <v>14760</v>
      </c>
      <c r="C340" s="514">
        <v>5000</v>
      </c>
      <c r="D340" s="514">
        <v>0</v>
      </c>
      <c r="E340" s="514">
        <v>5000</v>
      </c>
      <c r="F340" s="514">
        <v>0</v>
      </c>
      <c r="G340" s="514">
        <v>59053</v>
      </c>
      <c r="H340" s="514">
        <v>-3320</v>
      </c>
      <c r="I340" s="502">
        <v>3</v>
      </c>
      <c r="J340" s="502">
        <v>2</v>
      </c>
      <c r="K340" s="502">
        <v>1</v>
      </c>
      <c r="L340" s="502">
        <v>0</v>
      </c>
      <c r="M340" s="502">
        <v>1</v>
      </c>
      <c r="N340" s="495" t="s">
        <v>3790</v>
      </c>
    </row>
    <row r="341" spans="1:14" x14ac:dyDescent="0.35">
      <c r="A341" s="508" t="s">
        <v>973</v>
      </c>
      <c r="B341" s="507" t="s">
        <v>9909</v>
      </c>
      <c r="C341" s="514">
        <v>6481412</v>
      </c>
      <c r="D341" s="514">
        <v>0</v>
      </c>
      <c r="E341" s="514">
        <v>2123048</v>
      </c>
      <c r="F341" s="514">
        <v>0</v>
      </c>
      <c r="G341" s="514">
        <v>2123048</v>
      </c>
      <c r="H341" s="514">
        <v>17999762</v>
      </c>
      <c r="I341" s="502">
        <v>869</v>
      </c>
      <c r="J341" s="502">
        <v>400</v>
      </c>
      <c r="K341" s="502">
        <v>869</v>
      </c>
      <c r="L341" s="502">
        <v>56</v>
      </c>
      <c r="M341" s="502">
        <v>6</v>
      </c>
      <c r="N341" s="495" t="s">
        <v>8201</v>
      </c>
    </row>
    <row r="342" spans="1:14" ht="26" x14ac:dyDescent="0.35">
      <c r="A342" s="508" t="s">
        <v>8513</v>
      </c>
      <c r="B342" s="507" t="s">
        <v>8511</v>
      </c>
      <c r="C342" s="514">
        <v>5341174</v>
      </c>
      <c r="D342" s="514">
        <v>0</v>
      </c>
      <c r="E342" s="514">
        <v>0</v>
      </c>
      <c r="F342" s="514">
        <v>0</v>
      </c>
      <c r="G342" s="514">
        <v>3714755</v>
      </c>
      <c r="H342" s="514">
        <v>4242438</v>
      </c>
      <c r="I342" s="502">
        <v>2</v>
      </c>
      <c r="J342" s="502">
        <v>1</v>
      </c>
      <c r="K342" s="502">
        <v>1</v>
      </c>
      <c r="L342" s="502">
        <v>0</v>
      </c>
      <c r="M342" s="502">
        <v>0</v>
      </c>
      <c r="N342" s="495" t="s">
        <v>3790</v>
      </c>
    </row>
    <row r="343" spans="1:14" x14ac:dyDescent="0.35">
      <c r="A343" s="508" t="s">
        <v>3473</v>
      </c>
      <c r="B343" s="507" t="s">
        <v>2308</v>
      </c>
      <c r="C343" s="514">
        <v>74731336</v>
      </c>
      <c r="D343" s="514">
        <v>0</v>
      </c>
      <c r="E343" s="514">
        <v>61479695</v>
      </c>
      <c r="F343" s="514">
        <v>0</v>
      </c>
      <c r="G343" s="514">
        <v>64786760</v>
      </c>
      <c r="H343" s="514"/>
      <c r="I343" s="502"/>
      <c r="J343" s="502"/>
      <c r="K343" s="502"/>
      <c r="L343" s="502"/>
      <c r="M343" s="502"/>
      <c r="N343" s="495"/>
    </row>
    <row r="344" spans="1:14" x14ac:dyDescent="0.35">
      <c r="A344" s="508" t="s">
        <v>1370</v>
      </c>
      <c r="B344" s="507" t="s">
        <v>1371</v>
      </c>
      <c r="C344" s="514">
        <v>10891119</v>
      </c>
      <c r="D344" s="514">
        <v>0</v>
      </c>
      <c r="E344" s="514">
        <v>1248564</v>
      </c>
      <c r="F344" s="514">
        <v>0</v>
      </c>
      <c r="G344" s="514">
        <v>8237882</v>
      </c>
      <c r="H344" s="514"/>
      <c r="I344" s="502"/>
      <c r="J344" s="502"/>
      <c r="K344" s="502"/>
      <c r="L344" s="502"/>
      <c r="M344" s="502"/>
      <c r="N344" s="495"/>
    </row>
    <row r="345" spans="1:14" ht="26" x14ac:dyDescent="0.35">
      <c r="A345" s="508" t="s">
        <v>9471</v>
      </c>
      <c r="B345" s="507" t="s">
        <v>3331</v>
      </c>
      <c r="C345" s="514">
        <v>35700</v>
      </c>
      <c r="D345" s="514">
        <v>0</v>
      </c>
      <c r="E345" s="514">
        <v>0</v>
      </c>
      <c r="F345" s="514">
        <v>0</v>
      </c>
      <c r="G345" s="514">
        <v>26500</v>
      </c>
      <c r="H345" s="514"/>
      <c r="I345" s="502"/>
      <c r="J345" s="502"/>
      <c r="K345" s="502"/>
      <c r="L345" s="502"/>
      <c r="M345" s="502"/>
      <c r="N345" s="495"/>
    </row>
    <row r="346" spans="1:14" x14ac:dyDescent="0.35">
      <c r="A346" s="508" t="s">
        <v>9415</v>
      </c>
      <c r="B346" s="507" t="s">
        <v>8248</v>
      </c>
      <c r="C346" s="514">
        <v>6931828</v>
      </c>
      <c r="D346" s="514">
        <v>0</v>
      </c>
      <c r="E346" s="514">
        <v>29907</v>
      </c>
      <c r="F346" s="514">
        <v>0</v>
      </c>
      <c r="G346" s="514">
        <v>6377820</v>
      </c>
      <c r="H346" s="514">
        <v>28217310</v>
      </c>
      <c r="I346" s="502">
        <v>10</v>
      </c>
      <c r="J346" s="502">
        <v>3</v>
      </c>
      <c r="K346" s="502">
        <v>7</v>
      </c>
      <c r="L346" s="502">
        <v>11</v>
      </c>
      <c r="M346" s="502">
        <v>0</v>
      </c>
      <c r="N346" s="495" t="s">
        <v>3790</v>
      </c>
    </row>
    <row r="347" spans="1:14" ht="26" x14ac:dyDescent="0.35">
      <c r="A347" s="508" t="s">
        <v>3151</v>
      </c>
      <c r="B347" s="507" t="s">
        <v>796</v>
      </c>
      <c r="C347" s="514">
        <v>919200</v>
      </c>
      <c r="D347" s="514">
        <v>0</v>
      </c>
      <c r="E347" s="514">
        <v>64000</v>
      </c>
      <c r="F347" s="514">
        <v>0</v>
      </c>
      <c r="G347" s="514">
        <v>957541</v>
      </c>
      <c r="H347" s="514">
        <v>156924</v>
      </c>
      <c r="I347" s="502">
        <v>6</v>
      </c>
      <c r="J347" s="502">
        <v>2</v>
      </c>
      <c r="K347" s="502">
        <v>4</v>
      </c>
      <c r="L347" s="502">
        <v>0</v>
      </c>
      <c r="M347" s="502">
        <v>0</v>
      </c>
      <c r="N347" s="495" t="s">
        <v>3790</v>
      </c>
    </row>
    <row r="348" spans="1:14" ht="26" x14ac:dyDescent="0.35">
      <c r="A348" s="508" t="s">
        <v>8081</v>
      </c>
      <c r="B348" s="507" t="s">
        <v>4063</v>
      </c>
      <c r="C348" s="514">
        <v>0</v>
      </c>
      <c r="D348" s="514">
        <v>0</v>
      </c>
      <c r="E348" s="514">
        <v>0</v>
      </c>
      <c r="F348" s="514">
        <v>0</v>
      </c>
      <c r="G348" s="514">
        <v>-37150</v>
      </c>
      <c r="H348" s="514">
        <v>0</v>
      </c>
      <c r="I348" s="502">
        <v>2</v>
      </c>
      <c r="J348" s="502">
        <v>1</v>
      </c>
      <c r="K348" s="502">
        <v>1</v>
      </c>
      <c r="L348" s="502">
        <v>0</v>
      </c>
      <c r="M348" s="502">
        <v>0</v>
      </c>
      <c r="N348" s="495" t="s">
        <v>3790</v>
      </c>
    </row>
    <row r="349" spans="1:14" ht="52" x14ac:dyDescent="0.35">
      <c r="A349" s="508" t="s">
        <v>15094</v>
      </c>
      <c r="B349" s="507" t="s">
        <v>12932</v>
      </c>
      <c r="C349" s="514">
        <v>325700</v>
      </c>
      <c r="D349" s="514">
        <v>0</v>
      </c>
      <c r="E349" s="514">
        <v>149800</v>
      </c>
      <c r="F349" s="514">
        <v>0</v>
      </c>
      <c r="G349" s="514">
        <v>376000</v>
      </c>
      <c r="H349" s="514">
        <v>0</v>
      </c>
      <c r="I349" s="502">
        <v>3</v>
      </c>
      <c r="J349" s="502">
        <v>1</v>
      </c>
      <c r="K349" s="502">
        <v>2</v>
      </c>
      <c r="L349" s="502">
        <v>0</v>
      </c>
      <c r="M349" s="502">
        <v>0</v>
      </c>
      <c r="N349" s="495" t="s">
        <v>3790</v>
      </c>
    </row>
    <row r="350" spans="1:14" x14ac:dyDescent="0.35">
      <c r="A350" s="508" t="s">
        <v>3079</v>
      </c>
      <c r="B350" s="507" t="s">
        <v>4560</v>
      </c>
      <c r="C350" s="514">
        <v>258571329.56</v>
      </c>
      <c r="D350" s="514">
        <v>0</v>
      </c>
      <c r="E350" s="514">
        <v>157505208.24000001</v>
      </c>
      <c r="F350" s="514">
        <v>0</v>
      </c>
      <c r="G350" s="514">
        <v>-311594533.56</v>
      </c>
      <c r="H350" s="514">
        <v>2590660594</v>
      </c>
      <c r="I350" s="502">
        <v>116668</v>
      </c>
      <c r="J350" s="502">
        <v>0</v>
      </c>
      <c r="K350" s="502">
        <v>0</v>
      </c>
      <c r="L350" s="502">
        <v>116668</v>
      </c>
      <c r="M350" s="502">
        <v>356</v>
      </c>
      <c r="N350" s="495" t="s">
        <v>8222</v>
      </c>
    </row>
    <row r="351" spans="1:14" ht="26" x14ac:dyDescent="0.35">
      <c r="A351" s="508" t="s">
        <v>3112</v>
      </c>
      <c r="B351" s="507" t="s">
        <v>3964</v>
      </c>
      <c r="C351" s="514">
        <v>4114942</v>
      </c>
      <c r="D351" s="514">
        <v>0</v>
      </c>
      <c r="E351" s="514">
        <v>152652</v>
      </c>
      <c r="F351" s="514">
        <v>0</v>
      </c>
      <c r="G351" s="514">
        <v>3919918</v>
      </c>
      <c r="H351" s="514">
        <v>2003784</v>
      </c>
      <c r="I351" s="502">
        <v>3</v>
      </c>
      <c r="J351" s="502">
        <v>1</v>
      </c>
      <c r="K351" s="502">
        <v>2</v>
      </c>
      <c r="L351" s="502">
        <v>10</v>
      </c>
      <c r="M351" s="502">
        <v>0</v>
      </c>
      <c r="N351" s="495" t="s">
        <v>3790</v>
      </c>
    </row>
    <row r="352" spans="1:14" x14ac:dyDescent="0.35">
      <c r="A352" s="508" t="s">
        <v>9481</v>
      </c>
      <c r="B352" s="507" t="s">
        <v>1387</v>
      </c>
      <c r="C352" s="514">
        <v>16028965</v>
      </c>
      <c r="D352" s="514">
        <v>0</v>
      </c>
      <c r="E352" s="514">
        <v>1293014</v>
      </c>
      <c r="F352" s="514">
        <v>0</v>
      </c>
      <c r="G352" s="514">
        <v>17861309</v>
      </c>
      <c r="H352" s="514"/>
      <c r="I352" s="502"/>
      <c r="J352" s="502"/>
      <c r="K352" s="502"/>
      <c r="L352" s="502"/>
      <c r="M352" s="502"/>
      <c r="N352" s="495"/>
    </row>
    <row r="353" spans="1:14" x14ac:dyDescent="0.35">
      <c r="A353" s="508" t="s">
        <v>4963</v>
      </c>
      <c r="B353" s="507" t="s">
        <v>3939</v>
      </c>
      <c r="C353" s="514">
        <v>591576</v>
      </c>
      <c r="D353" s="514">
        <v>0</v>
      </c>
      <c r="E353" s="514">
        <v>553576</v>
      </c>
      <c r="F353" s="514">
        <v>0</v>
      </c>
      <c r="G353" s="514">
        <v>591576</v>
      </c>
      <c r="H353" s="514">
        <v>5000</v>
      </c>
      <c r="I353" s="502">
        <v>2</v>
      </c>
      <c r="J353" s="502">
        <v>0</v>
      </c>
      <c r="K353" s="502">
        <v>2</v>
      </c>
      <c r="L353" s="502">
        <v>6</v>
      </c>
      <c r="M353" s="502">
        <v>1</v>
      </c>
      <c r="N353" s="495" t="s">
        <v>3790</v>
      </c>
    </row>
    <row r="354" spans="1:14" x14ac:dyDescent="0.35">
      <c r="A354" s="508" t="s">
        <v>8084</v>
      </c>
      <c r="B354" s="507" t="s">
        <v>3577</v>
      </c>
      <c r="C354" s="514">
        <v>73250</v>
      </c>
      <c r="D354" s="514">
        <v>0</v>
      </c>
      <c r="E354" s="514">
        <v>0</v>
      </c>
      <c r="F354" s="514">
        <v>0</v>
      </c>
      <c r="G354" s="514">
        <v>-528</v>
      </c>
      <c r="H354" s="514">
        <v>72722</v>
      </c>
      <c r="I354" s="503">
        <v>2</v>
      </c>
      <c r="J354" s="503">
        <v>0</v>
      </c>
      <c r="K354" s="503">
        <v>2</v>
      </c>
      <c r="L354" s="503">
        <v>0</v>
      </c>
      <c r="M354" s="503">
        <v>1</v>
      </c>
      <c r="N354" s="496" t="s">
        <v>3500</v>
      </c>
    </row>
    <row r="355" spans="1:14" ht="26" x14ac:dyDescent="0.35">
      <c r="A355" s="508" t="s">
        <v>825</v>
      </c>
      <c r="B355" s="507" t="s">
        <v>10034</v>
      </c>
      <c r="C355" s="514">
        <v>2843388</v>
      </c>
      <c r="D355" s="514">
        <v>0</v>
      </c>
      <c r="E355" s="514">
        <v>2442668</v>
      </c>
      <c r="F355" s="514">
        <v>0</v>
      </c>
      <c r="G355" s="514">
        <v>2576398</v>
      </c>
      <c r="H355" s="514"/>
      <c r="I355" s="502">
        <v>6</v>
      </c>
      <c r="J355" s="502">
        <v>3</v>
      </c>
      <c r="K355" s="502">
        <v>3</v>
      </c>
      <c r="L355" s="502">
        <v>8</v>
      </c>
      <c r="M355" s="502">
        <v>0</v>
      </c>
      <c r="N355" s="495" t="s">
        <v>3790</v>
      </c>
    </row>
    <row r="356" spans="1:14" x14ac:dyDescent="0.35">
      <c r="A356" s="509" t="s">
        <v>107</v>
      </c>
      <c r="B356" s="445" t="s">
        <v>10109</v>
      </c>
      <c r="C356" s="450">
        <v>367345053</v>
      </c>
      <c r="D356" s="450">
        <v>0</v>
      </c>
      <c r="E356" s="450">
        <v>16583333</v>
      </c>
      <c r="F356" s="450">
        <v>0</v>
      </c>
      <c r="G356" s="450">
        <v>1815571665.1700001</v>
      </c>
      <c r="H356" s="450">
        <v>0</v>
      </c>
      <c r="I356" s="504">
        <v>33</v>
      </c>
      <c r="J356" s="504">
        <v>28</v>
      </c>
      <c r="K356" s="504">
        <v>5</v>
      </c>
      <c r="L356" s="504">
        <v>0</v>
      </c>
      <c r="M356" s="504">
        <v>4</v>
      </c>
      <c r="N356" s="497" t="s">
        <v>8222</v>
      </c>
    </row>
    <row r="357" spans="1:14" x14ac:dyDescent="0.35">
      <c r="A357" s="508" t="s">
        <v>9439</v>
      </c>
      <c r="B357" s="507" t="s">
        <v>3734</v>
      </c>
      <c r="C357" s="514">
        <v>0</v>
      </c>
      <c r="D357" s="514">
        <v>0</v>
      </c>
      <c r="E357" s="514">
        <v>0</v>
      </c>
      <c r="F357" s="514">
        <v>0</v>
      </c>
      <c r="G357" s="514">
        <v>0</v>
      </c>
      <c r="H357" s="514"/>
      <c r="I357" s="502"/>
      <c r="J357" s="502"/>
      <c r="K357" s="502"/>
      <c r="L357" s="502"/>
      <c r="M357" s="502"/>
      <c r="N357" s="495"/>
    </row>
    <row r="358" spans="1:14" x14ac:dyDescent="0.35">
      <c r="A358" s="508" t="s">
        <v>870</v>
      </c>
      <c r="B358" s="507" t="s">
        <v>3596</v>
      </c>
      <c r="C358" s="514">
        <v>0</v>
      </c>
      <c r="D358" s="514">
        <v>0</v>
      </c>
      <c r="E358" s="514">
        <v>0</v>
      </c>
      <c r="F358" s="514">
        <v>0</v>
      </c>
      <c r="G358" s="514">
        <v>-113152008</v>
      </c>
      <c r="H358" s="514"/>
      <c r="I358" s="502">
        <v>14</v>
      </c>
      <c r="J358" s="502">
        <v>11</v>
      </c>
      <c r="K358" s="502">
        <v>3</v>
      </c>
      <c r="L358" s="502">
        <v>0</v>
      </c>
      <c r="M358" s="502">
        <v>1</v>
      </c>
      <c r="N358" s="495" t="s">
        <v>3790</v>
      </c>
    </row>
    <row r="359" spans="1:14" x14ac:dyDescent="0.35">
      <c r="A359" s="508" t="s">
        <v>3197</v>
      </c>
      <c r="B359" s="507" t="s">
        <v>3961</v>
      </c>
      <c r="C359" s="514">
        <v>5108425</v>
      </c>
      <c r="D359" s="514">
        <v>0</v>
      </c>
      <c r="E359" s="514">
        <v>2524191</v>
      </c>
      <c r="F359" s="514">
        <v>0</v>
      </c>
      <c r="G359" s="514">
        <v>4103282</v>
      </c>
      <c r="H359" s="514">
        <v>7372248</v>
      </c>
      <c r="I359" s="502">
        <v>6</v>
      </c>
      <c r="J359" s="502">
        <v>3</v>
      </c>
      <c r="K359" s="502">
        <v>3</v>
      </c>
      <c r="L359" s="502">
        <v>2</v>
      </c>
      <c r="M359" s="502">
        <v>0</v>
      </c>
      <c r="N359" s="495" t="s">
        <v>3790</v>
      </c>
    </row>
    <row r="360" spans="1:14" x14ac:dyDescent="0.35">
      <c r="A360" s="508" t="s">
        <v>11715</v>
      </c>
      <c r="B360" s="507" t="s">
        <v>8741</v>
      </c>
      <c r="C360" s="514">
        <v>12488134</v>
      </c>
      <c r="D360" s="514">
        <v>0</v>
      </c>
      <c r="E360" s="514">
        <v>0</v>
      </c>
      <c r="F360" s="514">
        <v>0</v>
      </c>
      <c r="G360" s="514">
        <v>10916953</v>
      </c>
      <c r="H360" s="514"/>
      <c r="I360" s="502"/>
      <c r="J360" s="502"/>
      <c r="K360" s="502"/>
      <c r="L360" s="502"/>
      <c r="M360" s="502"/>
      <c r="N360" s="495"/>
    </row>
    <row r="361" spans="1:14" x14ac:dyDescent="0.35">
      <c r="A361" s="508" t="s">
        <v>1384</v>
      </c>
      <c r="B361" s="507" t="s">
        <v>3806</v>
      </c>
      <c r="C361" s="514">
        <v>3970832</v>
      </c>
      <c r="D361" s="514">
        <v>0</v>
      </c>
      <c r="E361" s="514">
        <v>771953</v>
      </c>
      <c r="F361" s="514">
        <v>0</v>
      </c>
      <c r="G361" s="514">
        <v>-4210084</v>
      </c>
      <c r="H361" s="514">
        <v>3339398</v>
      </c>
      <c r="I361" s="502">
        <v>7</v>
      </c>
      <c r="J361" s="502">
        <v>5</v>
      </c>
      <c r="K361" s="502">
        <v>2</v>
      </c>
      <c r="L361" s="502">
        <v>0</v>
      </c>
      <c r="M361" s="502">
        <v>0</v>
      </c>
      <c r="N361" s="495" t="s">
        <v>3790</v>
      </c>
    </row>
    <row r="362" spans="1:14" x14ac:dyDescent="0.35">
      <c r="A362" s="508" t="s">
        <v>9396</v>
      </c>
      <c r="B362" s="507" t="s">
        <v>9397</v>
      </c>
      <c r="C362" s="514">
        <v>23214502</v>
      </c>
      <c r="D362" s="514">
        <v>0</v>
      </c>
      <c r="E362" s="514">
        <v>5344797</v>
      </c>
      <c r="F362" s="514">
        <v>0</v>
      </c>
      <c r="G362" s="514">
        <v>17672888</v>
      </c>
      <c r="H362" s="514"/>
      <c r="I362" s="502"/>
      <c r="J362" s="502"/>
      <c r="K362" s="502"/>
      <c r="L362" s="502"/>
      <c r="M362" s="502"/>
      <c r="N362" s="495"/>
    </row>
    <row r="363" spans="1:14" x14ac:dyDescent="0.35">
      <c r="A363" s="508" t="s">
        <v>832</v>
      </c>
      <c r="B363" s="507" t="s">
        <v>13188</v>
      </c>
      <c r="C363" s="514">
        <v>9259690</v>
      </c>
      <c r="D363" s="514">
        <v>0</v>
      </c>
      <c r="E363" s="514">
        <v>7713598</v>
      </c>
      <c r="F363" s="514">
        <v>0</v>
      </c>
      <c r="G363" s="514">
        <v>-9479241</v>
      </c>
      <c r="H363" s="514">
        <v>0</v>
      </c>
      <c r="I363" s="502">
        <v>15</v>
      </c>
      <c r="J363" s="502">
        <v>7</v>
      </c>
      <c r="K363" s="502">
        <v>8</v>
      </c>
      <c r="L363" s="502">
        <v>50</v>
      </c>
      <c r="M363" s="502">
        <v>0</v>
      </c>
      <c r="N363" s="495" t="s">
        <v>8201</v>
      </c>
    </row>
    <row r="364" spans="1:14" ht="26" x14ac:dyDescent="0.35">
      <c r="A364" s="508" t="s">
        <v>9384</v>
      </c>
      <c r="B364" s="507" t="s">
        <v>3779</v>
      </c>
      <c r="C364" s="514">
        <v>2225259</v>
      </c>
      <c r="D364" s="514">
        <v>0</v>
      </c>
      <c r="E364" s="514">
        <f>800280+34140</f>
        <v>834420</v>
      </c>
      <c r="F364" s="514">
        <v>0</v>
      </c>
      <c r="G364" s="514">
        <v>12615130</v>
      </c>
      <c r="H364" s="514"/>
      <c r="I364" s="502"/>
      <c r="J364" s="502"/>
      <c r="K364" s="502"/>
      <c r="L364" s="502"/>
      <c r="M364" s="502"/>
      <c r="N364" s="495"/>
    </row>
    <row r="365" spans="1:14" ht="26" x14ac:dyDescent="0.35">
      <c r="A365" s="508" t="s">
        <v>9603</v>
      </c>
      <c r="B365" s="507" t="s">
        <v>1983</v>
      </c>
      <c r="C365" s="514">
        <v>0</v>
      </c>
      <c r="D365" s="514">
        <v>0</v>
      </c>
      <c r="E365" s="514">
        <v>0</v>
      </c>
      <c r="F365" s="514">
        <v>0</v>
      </c>
      <c r="G365" s="514">
        <v>0</v>
      </c>
      <c r="H365" s="514"/>
      <c r="I365" s="502"/>
      <c r="J365" s="502"/>
      <c r="K365" s="502"/>
      <c r="L365" s="502"/>
      <c r="M365" s="502"/>
      <c r="N365" s="495"/>
    </row>
    <row r="366" spans="1:14" ht="26" x14ac:dyDescent="0.35">
      <c r="A366" s="508" t="s">
        <v>2242</v>
      </c>
      <c r="B366" s="507" t="s">
        <v>4190</v>
      </c>
      <c r="C366" s="514">
        <v>23658434</v>
      </c>
      <c r="D366" s="514">
        <v>0</v>
      </c>
      <c r="E366" s="514">
        <v>2592153</v>
      </c>
      <c r="F366" s="514">
        <v>0</v>
      </c>
      <c r="G366" s="514">
        <v>-24558532</v>
      </c>
      <c r="H366" s="514">
        <v>0</v>
      </c>
      <c r="I366" s="502">
        <v>2</v>
      </c>
      <c r="J366" s="502">
        <v>0</v>
      </c>
      <c r="K366" s="502">
        <v>2</v>
      </c>
      <c r="L366" s="502">
        <v>7</v>
      </c>
      <c r="M366" s="502">
        <v>0</v>
      </c>
      <c r="N366" s="495" t="s">
        <v>8222</v>
      </c>
    </row>
    <row r="367" spans="1:14" x14ac:dyDescent="0.35">
      <c r="A367" s="508" t="s">
        <v>3006</v>
      </c>
      <c r="B367" s="507" t="s">
        <v>3851</v>
      </c>
      <c r="C367" s="514">
        <v>1148912</v>
      </c>
      <c r="D367" s="514">
        <v>0</v>
      </c>
      <c r="E367" s="514">
        <v>136835</v>
      </c>
      <c r="F367" s="514">
        <v>0</v>
      </c>
      <c r="G367" s="514">
        <v>-1340914</v>
      </c>
      <c r="H367" s="514">
        <v>-1480065</v>
      </c>
      <c r="I367" s="502">
        <v>15</v>
      </c>
      <c r="J367" s="502">
        <v>5</v>
      </c>
      <c r="K367" s="502">
        <v>10</v>
      </c>
      <c r="L367" s="502">
        <v>28</v>
      </c>
      <c r="M367" s="502">
        <v>1</v>
      </c>
      <c r="N367" s="495" t="s">
        <v>3790</v>
      </c>
    </row>
    <row r="368" spans="1:14" x14ac:dyDescent="0.35">
      <c r="A368" s="508" t="s">
        <v>8090</v>
      </c>
      <c r="B368" s="507" t="s">
        <v>3268</v>
      </c>
      <c r="C368" s="514">
        <v>4620000</v>
      </c>
      <c r="D368" s="514">
        <v>0</v>
      </c>
      <c r="E368" s="514">
        <v>2900000</v>
      </c>
      <c r="F368" s="514">
        <v>0</v>
      </c>
      <c r="G368" s="514">
        <v>3522750</v>
      </c>
      <c r="H368" s="514">
        <v>25067.33</v>
      </c>
      <c r="I368" s="502">
        <v>7</v>
      </c>
      <c r="J368" s="502">
        <v>3</v>
      </c>
      <c r="K368" s="502">
        <v>4</v>
      </c>
      <c r="L368" s="502">
        <v>5</v>
      </c>
      <c r="M368" s="502">
        <v>0</v>
      </c>
      <c r="N368" s="495" t="s">
        <v>3790</v>
      </c>
    </row>
    <row r="369" spans="1:14" x14ac:dyDescent="0.35">
      <c r="A369" s="508" t="s">
        <v>9552</v>
      </c>
      <c r="B369" s="507" t="s">
        <v>3647</v>
      </c>
      <c r="C369" s="514">
        <v>776005</v>
      </c>
      <c r="D369" s="514">
        <v>0</v>
      </c>
      <c r="E369" s="514">
        <v>15630</v>
      </c>
      <c r="F369" s="514">
        <v>0</v>
      </c>
      <c r="G369" s="514">
        <v>586762</v>
      </c>
      <c r="H369" s="514"/>
      <c r="I369" s="502"/>
      <c r="J369" s="502"/>
      <c r="K369" s="502"/>
      <c r="L369" s="502"/>
      <c r="M369" s="502"/>
      <c r="N369" s="495"/>
    </row>
    <row r="370" spans="1:14" ht="39" x14ac:dyDescent="0.35">
      <c r="A370" s="508" t="s">
        <v>1639</v>
      </c>
      <c r="B370" s="507" t="s">
        <v>8962</v>
      </c>
      <c r="C370" s="514">
        <v>30227961</v>
      </c>
      <c r="D370" s="514">
        <v>0</v>
      </c>
      <c r="E370" s="514">
        <v>1845826</v>
      </c>
      <c r="F370" s="514">
        <v>0</v>
      </c>
      <c r="G370" s="514">
        <v>31018512</v>
      </c>
      <c r="H370" s="514">
        <v>356812184</v>
      </c>
      <c r="I370" s="502">
        <v>300</v>
      </c>
      <c r="J370" s="502">
        <v>80</v>
      </c>
      <c r="K370" s="502">
        <v>220</v>
      </c>
      <c r="L370" s="502" t="s">
        <v>12216</v>
      </c>
      <c r="M370" s="502">
        <v>2</v>
      </c>
      <c r="N370" s="495" t="s">
        <v>8222</v>
      </c>
    </row>
    <row r="371" spans="1:14" x14ac:dyDescent="0.35">
      <c r="A371" s="508" t="s">
        <v>8093</v>
      </c>
      <c r="B371" s="507" t="s">
        <v>3857</v>
      </c>
      <c r="C371" s="514">
        <v>420318</v>
      </c>
      <c r="D371" s="514">
        <v>0</v>
      </c>
      <c r="E371" s="514">
        <v>284125.37</v>
      </c>
      <c r="F371" s="514">
        <v>0</v>
      </c>
      <c r="G371" s="514">
        <v>288075.25</v>
      </c>
      <c r="H371" s="514">
        <v>848314</v>
      </c>
      <c r="I371" s="503">
        <v>4</v>
      </c>
      <c r="J371" s="503">
        <v>4</v>
      </c>
      <c r="K371" s="503">
        <v>0</v>
      </c>
      <c r="L371" s="503">
        <v>0</v>
      </c>
      <c r="M371" s="503">
        <v>1</v>
      </c>
      <c r="N371" s="498" t="s">
        <v>3500</v>
      </c>
    </row>
    <row r="372" spans="1:14" ht="26" x14ac:dyDescent="0.35">
      <c r="A372" s="508" t="s">
        <v>2436</v>
      </c>
      <c r="B372" s="507" t="s">
        <v>8279</v>
      </c>
      <c r="C372" s="514">
        <v>0</v>
      </c>
      <c r="D372" s="514">
        <v>0</v>
      </c>
      <c r="E372" s="514">
        <v>0</v>
      </c>
      <c r="F372" s="514">
        <v>0</v>
      </c>
      <c r="G372" s="514">
        <v>0</v>
      </c>
      <c r="H372" s="514">
        <v>0</v>
      </c>
      <c r="I372" s="502">
        <v>2</v>
      </c>
      <c r="J372" s="502">
        <v>0</v>
      </c>
      <c r="K372" s="502">
        <v>2</v>
      </c>
      <c r="L372" s="502">
        <v>0</v>
      </c>
      <c r="M372" s="502">
        <v>0</v>
      </c>
      <c r="N372" s="495" t="s">
        <v>3790</v>
      </c>
    </row>
    <row r="373" spans="1:14" x14ac:dyDescent="0.35">
      <c r="A373" s="508" t="s">
        <v>426</v>
      </c>
      <c r="B373" s="507" t="s">
        <v>15439</v>
      </c>
      <c r="C373" s="514">
        <v>587000</v>
      </c>
      <c r="D373" s="514">
        <v>0</v>
      </c>
      <c r="E373" s="514">
        <v>630574</v>
      </c>
      <c r="F373" s="514">
        <v>0</v>
      </c>
      <c r="G373" s="514">
        <v>465044</v>
      </c>
      <c r="H373" s="514">
        <v>0</v>
      </c>
      <c r="I373" s="502">
        <v>8</v>
      </c>
      <c r="J373" s="502">
        <v>1</v>
      </c>
      <c r="K373" s="502">
        <v>7</v>
      </c>
      <c r="L373" s="502">
        <v>8</v>
      </c>
      <c r="M373" s="502">
        <v>0</v>
      </c>
      <c r="N373" s="495" t="s">
        <v>3790</v>
      </c>
    </row>
    <row r="374" spans="1:14" x14ac:dyDescent="0.35">
      <c r="A374" s="508" t="s">
        <v>9444</v>
      </c>
      <c r="B374" s="507" t="s">
        <v>9445</v>
      </c>
      <c r="C374" s="514">
        <v>1250000</v>
      </c>
      <c r="D374" s="514">
        <v>0</v>
      </c>
      <c r="E374" s="514">
        <v>0</v>
      </c>
      <c r="F374" s="514">
        <v>0</v>
      </c>
      <c r="G374" s="514">
        <v>2087773</v>
      </c>
      <c r="H374" s="514"/>
      <c r="I374" s="502"/>
      <c r="J374" s="502"/>
      <c r="K374" s="502"/>
      <c r="L374" s="502"/>
      <c r="M374" s="502"/>
      <c r="N374" s="495"/>
    </row>
    <row r="375" spans="1:14" ht="26" x14ac:dyDescent="0.35">
      <c r="A375" s="508" t="s">
        <v>4967</v>
      </c>
      <c r="B375" s="507" t="s">
        <v>4062</v>
      </c>
      <c r="C375" s="514">
        <v>1250000</v>
      </c>
      <c r="D375" s="514">
        <v>0</v>
      </c>
      <c r="E375" s="514">
        <v>0</v>
      </c>
      <c r="F375" s="514">
        <v>0</v>
      </c>
      <c r="G375" s="514">
        <v>2087773</v>
      </c>
      <c r="H375" s="514">
        <v>2513465</v>
      </c>
      <c r="I375" s="502">
        <v>54</v>
      </c>
      <c r="J375" s="502">
        <v>30</v>
      </c>
      <c r="K375" s="502">
        <v>24</v>
      </c>
      <c r="L375" s="502">
        <v>54</v>
      </c>
      <c r="M375" s="502">
        <v>1</v>
      </c>
      <c r="N375" s="495" t="s">
        <v>3790</v>
      </c>
    </row>
    <row r="376" spans="1:14" ht="26" x14ac:dyDescent="0.35">
      <c r="A376" s="508" t="s">
        <v>9512</v>
      </c>
      <c r="B376" s="507" t="s">
        <v>2638</v>
      </c>
      <c r="C376" s="514">
        <v>1556260</v>
      </c>
      <c r="D376" s="514">
        <v>0</v>
      </c>
      <c r="E376" s="514">
        <v>2031127</v>
      </c>
      <c r="F376" s="514">
        <v>0</v>
      </c>
      <c r="G376" s="514">
        <v>2031127</v>
      </c>
      <c r="H376" s="514"/>
      <c r="I376" s="502"/>
      <c r="J376" s="502"/>
      <c r="K376" s="502"/>
      <c r="L376" s="502"/>
      <c r="M376" s="502"/>
      <c r="N376" s="495"/>
    </row>
    <row r="377" spans="1:14" ht="26" x14ac:dyDescent="0.35">
      <c r="A377" s="508" t="s">
        <v>3164</v>
      </c>
      <c r="B377" s="507" t="s">
        <v>8740</v>
      </c>
      <c r="C377" s="514">
        <v>1556260</v>
      </c>
      <c r="D377" s="514">
        <v>0</v>
      </c>
      <c r="E377" s="514">
        <v>96050</v>
      </c>
      <c r="F377" s="514">
        <v>0</v>
      </c>
      <c r="G377" s="514">
        <v>-2031127</v>
      </c>
      <c r="H377" s="514">
        <v>9143376</v>
      </c>
      <c r="I377" s="502">
        <v>40</v>
      </c>
      <c r="J377" s="502">
        <v>7</v>
      </c>
      <c r="K377" s="502">
        <v>33</v>
      </c>
      <c r="L377" s="502">
        <v>0</v>
      </c>
      <c r="M377" s="502">
        <v>2</v>
      </c>
      <c r="N377" s="495" t="s">
        <v>3790</v>
      </c>
    </row>
    <row r="378" spans="1:14" x14ac:dyDescent="0.35">
      <c r="A378" s="508" t="s">
        <v>2030</v>
      </c>
      <c r="B378" s="507" t="s">
        <v>12409</v>
      </c>
      <c r="C378" s="514">
        <v>0</v>
      </c>
      <c r="D378" s="514">
        <v>0</v>
      </c>
      <c r="E378" s="514">
        <v>-382000</v>
      </c>
      <c r="F378" s="514">
        <v>0</v>
      </c>
      <c r="G378" s="514">
        <v>-470673</v>
      </c>
      <c r="H378" s="514">
        <v>97493</v>
      </c>
      <c r="I378" s="502">
        <v>4</v>
      </c>
      <c r="J378" s="502">
        <v>1</v>
      </c>
      <c r="K378" s="502">
        <v>3</v>
      </c>
      <c r="L378" s="502">
        <v>4</v>
      </c>
      <c r="M378" s="502">
        <v>1</v>
      </c>
      <c r="N378" s="495" t="s">
        <v>3790</v>
      </c>
    </row>
    <row r="379" spans="1:14" ht="26" x14ac:dyDescent="0.35">
      <c r="A379" s="508" t="s">
        <v>9404</v>
      </c>
      <c r="B379" s="507" t="s">
        <v>8793</v>
      </c>
      <c r="C379" s="514">
        <v>17528602</v>
      </c>
      <c r="D379" s="514">
        <v>0</v>
      </c>
      <c r="E379" s="514">
        <v>7034200</v>
      </c>
      <c r="F379" s="514">
        <v>0</v>
      </c>
      <c r="G379" s="514">
        <v>17430345</v>
      </c>
      <c r="H379" s="514"/>
      <c r="I379" s="502"/>
      <c r="J379" s="502"/>
      <c r="K379" s="502"/>
      <c r="L379" s="502"/>
      <c r="M379" s="502"/>
      <c r="N379" s="495"/>
    </row>
    <row r="380" spans="1:14" x14ac:dyDescent="0.35">
      <c r="A380" s="508" t="s">
        <v>9568</v>
      </c>
      <c r="B380" s="507" t="s">
        <v>1805</v>
      </c>
      <c r="C380" s="514">
        <v>38800196</v>
      </c>
      <c r="D380" s="514">
        <v>0</v>
      </c>
      <c r="E380" s="514">
        <v>37618243</v>
      </c>
      <c r="F380" s="514">
        <v>0</v>
      </c>
      <c r="G380" s="514">
        <v>37618243</v>
      </c>
      <c r="H380" s="514">
        <v>25710300</v>
      </c>
      <c r="I380" s="502">
        <v>0</v>
      </c>
      <c r="J380" s="502">
        <v>0</v>
      </c>
      <c r="K380" s="502">
        <v>0</v>
      </c>
      <c r="L380" s="502">
        <v>10</v>
      </c>
      <c r="M380" s="502">
        <v>1</v>
      </c>
      <c r="N380" s="495" t="s">
        <v>8222</v>
      </c>
    </row>
    <row r="381" spans="1:14" x14ac:dyDescent="0.35">
      <c r="A381" s="508" t="s">
        <v>2549</v>
      </c>
      <c r="B381" s="507" t="s">
        <v>4051</v>
      </c>
      <c r="C381" s="514">
        <v>1087886</v>
      </c>
      <c r="D381" s="514">
        <v>0</v>
      </c>
      <c r="E381" s="514">
        <v>125960</v>
      </c>
      <c r="F381" s="514">
        <v>0</v>
      </c>
      <c r="G381" s="514">
        <v>9558460</v>
      </c>
      <c r="H381" s="514">
        <v>970686</v>
      </c>
      <c r="I381" s="502">
        <v>20</v>
      </c>
      <c r="J381" s="502">
        <v>8</v>
      </c>
      <c r="K381" s="502">
        <v>12</v>
      </c>
      <c r="L381" s="502">
        <v>10</v>
      </c>
      <c r="M381" s="502">
        <v>1</v>
      </c>
      <c r="N381" s="495" t="s">
        <v>3790</v>
      </c>
    </row>
    <row r="382" spans="1:14" ht="26" x14ac:dyDescent="0.35">
      <c r="A382" s="508" t="s">
        <v>43</v>
      </c>
      <c r="B382" s="507" t="s">
        <v>3982</v>
      </c>
      <c r="C382" s="514">
        <v>6734263</v>
      </c>
      <c r="D382" s="514">
        <v>0</v>
      </c>
      <c r="E382" s="514">
        <v>258522</v>
      </c>
      <c r="F382" s="514">
        <v>0</v>
      </c>
      <c r="G382" s="514">
        <v>3364457</v>
      </c>
      <c r="H382" s="514">
        <v>11260291</v>
      </c>
      <c r="I382" s="502">
        <v>44</v>
      </c>
      <c r="J382" s="502">
        <v>10</v>
      </c>
      <c r="K382" s="502">
        <v>34</v>
      </c>
      <c r="L382" s="502">
        <v>9</v>
      </c>
      <c r="M382" s="502">
        <v>0</v>
      </c>
      <c r="N382" s="495" t="s">
        <v>8201</v>
      </c>
    </row>
    <row r="383" spans="1:14" ht="26" x14ac:dyDescent="0.35">
      <c r="A383" s="508" t="s">
        <v>2557</v>
      </c>
      <c r="B383" s="507" t="s">
        <v>3733</v>
      </c>
      <c r="C383" s="514">
        <v>3044786</v>
      </c>
      <c r="D383" s="514">
        <v>0</v>
      </c>
      <c r="E383" s="514">
        <v>1272400</v>
      </c>
      <c r="F383" s="514">
        <v>0</v>
      </c>
      <c r="G383" s="514">
        <v>1744232</v>
      </c>
      <c r="H383" s="514">
        <v>5952733</v>
      </c>
      <c r="I383" s="502">
        <v>5</v>
      </c>
      <c r="J383" s="502">
        <v>3</v>
      </c>
      <c r="K383" s="502">
        <v>2</v>
      </c>
      <c r="L383" s="502">
        <v>8</v>
      </c>
      <c r="M383" s="502">
        <v>0</v>
      </c>
      <c r="N383" s="495" t="s">
        <v>3790</v>
      </c>
    </row>
    <row r="384" spans="1:14" x14ac:dyDescent="0.35">
      <c r="A384" s="508" t="s">
        <v>2363</v>
      </c>
      <c r="B384" s="507" t="s">
        <v>3942</v>
      </c>
      <c r="C384" s="514">
        <v>7309363</v>
      </c>
      <c r="D384" s="514">
        <v>0</v>
      </c>
      <c r="E384" s="514">
        <v>5695000</v>
      </c>
      <c r="F384" s="514">
        <v>0</v>
      </c>
      <c r="G384" s="514">
        <v>6741173</v>
      </c>
      <c r="H384" s="514">
        <v>1701357</v>
      </c>
      <c r="I384" s="502">
        <v>2</v>
      </c>
      <c r="J384" s="502">
        <v>1</v>
      </c>
      <c r="K384" s="502">
        <v>1</v>
      </c>
      <c r="L384" s="502">
        <v>2</v>
      </c>
      <c r="M384" s="502">
        <v>0</v>
      </c>
      <c r="N384" s="495" t="s">
        <v>3790</v>
      </c>
    </row>
    <row r="385" spans="1:14" x14ac:dyDescent="0.35">
      <c r="A385" s="508" t="s">
        <v>8581</v>
      </c>
      <c r="B385" s="507" t="s">
        <v>2077</v>
      </c>
      <c r="C385" s="514">
        <v>3323646</v>
      </c>
      <c r="D385" s="514">
        <v>0</v>
      </c>
      <c r="E385" s="514">
        <v>3323646</v>
      </c>
      <c r="F385" s="514">
        <v>0</v>
      </c>
      <c r="G385" s="514">
        <v>3620061</v>
      </c>
      <c r="H385" s="514"/>
      <c r="I385" s="502"/>
      <c r="J385" s="502"/>
      <c r="K385" s="502"/>
      <c r="L385" s="502"/>
      <c r="M385" s="502"/>
      <c r="N385" s="495"/>
    </row>
    <row r="386" spans="1:14" x14ac:dyDescent="0.35">
      <c r="A386" s="508" t="s">
        <v>9446</v>
      </c>
      <c r="B386" s="507" t="s">
        <v>3868</v>
      </c>
      <c r="C386" s="514">
        <v>0</v>
      </c>
      <c r="D386" s="514">
        <v>0</v>
      </c>
      <c r="E386" s="514">
        <v>319983</v>
      </c>
      <c r="F386" s="514">
        <v>0</v>
      </c>
      <c r="G386" s="514">
        <v>437930</v>
      </c>
      <c r="H386" s="514"/>
      <c r="I386" s="502"/>
      <c r="J386" s="502"/>
      <c r="K386" s="502"/>
      <c r="L386" s="502"/>
      <c r="M386" s="502"/>
      <c r="N386" s="495"/>
    </row>
    <row r="387" spans="1:14" x14ac:dyDescent="0.35">
      <c r="A387" s="508" t="s">
        <v>9515</v>
      </c>
      <c r="B387" s="507" t="s">
        <v>9516</v>
      </c>
      <c r="C387" s="514">
        <v>0</v>
      </c>
      <c r="D387" s="514">
        <v>0</v>
      </c>
      <c r="E387" s="514">
        <f>213000+3897</f>
        <v>216897</v>
      </c>
      <c r="F387" s="514">
        <v>0</v>
      </c>
      <c r="G387" s="514">
        <v>244897</v>
      </c>
      <c r="H387" s="514"/>
      <c r="I387" s="502"/>
      <c r="J387" s="502"/>
      <c r="K387" s="502"/>
      <c r="L387" s="502"/>
      <c r="M387" s="502"/>
      <c r="N387" s="495"/>
    </row>
    <row r="388" spans="1:14" x14ac:dyDescent="0.35">
      <c r="A388" s="508" t="s">
        <v>8101</v>
      </c>
      <c r="B388" s="507" t="s">
        <v>4086</v>
      </c>
      <c r="C388" s="514">
        <v>18000</v>
      </c>
      <c r="D388" s="514">
        <v>0</v>
      </c>
      <c r="E388" s="514">
        <v>213000</v>
      </c>
      <c r="F388" s="514">
        <v>0</v>
      </c>
      <c r="G388" s="514">
        <v>346891.96</v>
      </c>
      <c r="H388" s="514">
        <v>-409452</v>
      </c>
      <c r="I388" s="502">
        <v>14</v>
      </c>
      <c r="J388" s="502">
        <v>2</v>
      </c>
      <c r="K388" s="502">
        <v>12</v>
      </c>
      <c r="L388" s="502">
        <v>7</v>
      </c>
      <c r="M388" s="502">
        <v>2</v>
      </c>
      <c r="N388" s="495" t="s">
        <v>3790</v>
      </c>
    </row>
    <row r="389" spans="1:14" x14ac:dyDescent="0.35">
      <c r="A389" s="508" t="s">
        <v>9295</v>
      </c>
      <c r="B389" s="507" t="s">
        <v>9296</v>
      </c>
      <c r="C389" s="514">
        <v>0</v>
      </c>
      <c r="D389" s="514">
        <v>0</v>
      </c>
      <c r="E389" s="514">
        <v>0</v>
      </c>
      <c r="F389" s="514">
        <v>0</v>
      </c>
      <c r="G389" s="514">
        <v>8206202.5499999998</v>
      </c>
      <c r="H389" s="514"/>
      <c r="I389" s="502"/>
      <c r="J389" s="502"/>
      <c r="K389" s="502"/>
      <c r="L389" s="502"/>
      <c r="M389" s="502"/>
      <c r="N389" s="495"/>
    </row>
    <row r="390" spans="1:14" ht="26" x14ac:dyDescent="0.35">
      <c r="A390" s="508" t="s">
        <v>3152</v>
      </c>
      <c r="B390" s="507" t="s">
        <v>8802</v>
      </c>
      <c r="C390" s="514">
        <v>18000000</v>
      </c>
      <c r="D390" s="514">
        <v>0</v>
      </c>
      <c r="E390" s="514">
        <v>13012190</v>
      </c>
      <c r="F390" s="514">
        <v>0</v>
      </c>
      <c r="G390" s="514">
        <v>13456357.42</v>
      </c>
      <c r="H390" s="514">
        <v>6552788</v>
      </c>
      <c r="I390" s="502">
        <v>5</v>
      </c>
      <c r="J390" s="502">
        <v>5</v>
      </c>
      <c r="K390" s="502">
        <v>0</v>
      </c>
      <c r="L390" s="502">
        <v>0</v>
      </c>
      <c r="M390" s="502">
        <v>0</v>
      </c>
      <c r="N390" s="495" t="s">
        <v>8222</v>
      </c>
    </row>
    <row r="391" spans="1:14" x14ac:dyDescent="0.35">
      <c r="A391" s="508" t="s">
        <v>8102</v>
      </c>
      <c r="B391" s="507" t="s">
        <v>3343</v>
      </c>
      <c r="C391" s="514">
        <v>1064412</v>
      </c>
      <c r="D391" s="514">
        <v>0</v>
      </c>
      <c r="E391" s="514">
        <v>1046635</v>
      </c>
      <c r="F391" s="514">
        <v>0</v>
      </c>
      <c r="G391" s="514">
        <v>1046635</v>
      </c>
      <c r="H391" s="514">
        <v>17777</v>
      </c>
      <c r="I391" s="502">
        <v>8</v>
      </c>
      <c r="J391" s="502">
        <v>2</v>
      </c>
      <c r="K391" s="502">
        <v>6</v>
      </c>
      <c r="L391" s="502">
        <v>3</v>
      </c>
      <c r="M391" s="502">
        <v>1</v>
      </c>
      <c r="N391" s="495" t="s">
        <v>3790</v>
      </c>
    </row>
    <row r="392" spans="1:14" x14ac:dyDescent="0.35">
      <c r="A392" s="508" t="s">
        <v>1439</v>
      </c>
      <c r="B392" s="507" t="s">
        <v>9732</v>
      </c>
      <c r="C392" s="514">
        <v>15434723.58</v>
      </c>
      <c r="D392" s="514">
        <v>0</v>
      </c>
      <c r="E392" s="514">
        <v>4613443</v>
      </c>
      <c r="F392" s="514">
        <v>0</v>
      </c>
      <c r="G392" s="514">
        <v>14892699.220000001</v>
      </c>
      <c r="H392" s="514">
        <v>8729269</v>
      </c>
      <c r="I392" s="502">
        <v>3</v>
      </c>
      <c r="J392" s="502">
        <v>1</v>
      </c>
      <c r="K392" s="502">
        <v>2</v>
      </c>
      <c r="L392" s="502">
        <v>11</v>
      </c>
      <c r="M392" s="502">
        <v>0</v>
      </c>
      <c r="N392" s="495" t="s">
        <v>8222</v>
      </c>
    </row>
    <row r="393" spans="1:14" x14ac:dyDescent="0.35">
      <c r="A393" s="508" t="s">
        <v>9447</v>
      </c>
      <c r="B393" s="507" t="s">
        <v>14778</v>
      </c>
      <c r="C393" s="514">
        <v>3829778</v>
      </c>
      <c r="D393" s="514">
        <v>0</v>
      </c>
      <c r="E393" s="514">
        <v>967367</v>
      </c>
      <c r="F393" s="514">
        <v>0</v>
      </c>
      <c r="G393" s="514">
        <v>3053121</v>
      </c>
      <c r="H393" s="514"/>
      <c r="I393" s="502"/>
      <c r="J393" s="502"/>
      <c r="K393" s="502"/>
      <c r="L393" s="502"/>
      <c r="M393" s="502"/>
      <c r="N393" s="495"/>
    </row>
    <row r="394" spans="1:14" x14ac:dyDescent="0.35">
      <c r="A394" s="508" t="s">
        <v>270</v>
      </c>
      <c r="B394" s="507" t="s">
        <v>8315</v>
      </c>
      <c r="C394" s="514">
        <v>400000</v>
      </c>
      <c r="D394" s="514">
        <v>0</v>
      </c>
      <c r="E394" s="514">
        <v>400000</v>
      </c>
      <c r="F394" s="514">
        <v>0</v>
      </c>
      <c r="G394" s="514">
        <v>-788715</v>
      </c>
      <c r="H394" s="514">
        <v>405950</v>
      </c>
      <c r="I394" s="502">
        <v>44</v>
      </c>
      <c r="J394" s="502">
        <v>17</v>
      </c>
      <c r="K394" s="502">
        <v>27</v>
      </c>
      <c r="L394" s="502">
        <v>0</v>
      </c>
      <c r="M394" s="502">
        <v>0</v>
      </c>
      <c r="N394" s="495" t="s">
        <v>3790</v>
      </c>
    </row>
    <row r="395" spans="1:14" x14ac:dyDescent="0.35">
      <c r="A395" s="508" t="s">
        <v>3026</v>
      </c>
      <c r="B395" s="507" t="s">
        <v>8302</v>
      </c>
      <c r="C395" s="514">
        <v>895778.97</v>
      </c>
      <c r="D395" s="514">
        <v>0</v>
      </c>
      <c r="E395" s="514">
        <v>0</v>
      </c>
      <c r="F395" s="514">
        <v>0</v>
      </c>
      <c r="G395" s="514">
        <v>776227</v>
      </c>
      <c r="H395" s="514">
        <v>234012</v>
      </c>
      <c r="I395" s="502">
        <v>2</v>
      </c>
      <c r="J395" s="502">
        <v>1</v>
      </c>
      <c r="K395" s="502">
        <v>1</v>
      </c>
      <c r="L395" s="502">
        <v>0</v>
      </c>
      <c r="M395" s="502">
        <v>0</v>
      </c>
      <c r="N395" s="495" t="s">
        <v>3790</v>
      </c>
    </row>
    <row r="396" spans="1:14" x14ac:dyDescent="0.35">
      <c r="A396" s="508" t="s">
        <v>11727</v>
      </c>
      <c r="B396" s="507" t="s">
        <v>3995</v>
      </c>
      <c r="C396" s="514">
        <v>845280044</v>
      </c>
      <c r="D396" s="514">
        <v>0</v>
      </c>
      <c r="E396" s="514">
        <v>10044025</v>
      </c>
      <c r="F396" s="514">
        <v>0</v>
      </c>
      <c r="G396" s="514">
        <v>410880339</v>
      </c>
      <c r="H396" s="514"/>
      <c r="I396" s="502"/>
      <c r="J396" s="502"/>
      <c r="K396" s="502"/>
      <c r="L396" s="502"/>
      <c r="M396" s="502"/>
      <c r="N396" s="495"/>
    </row>
    <row r="397" spans="1:14" x14ac:dyDescent="0.35">
      <c r="A397" s="508" t="s">
        <v>8105</v>
      </c>
      <c r="B397" s="507" t="s">
        <v>12744</v>
      </c>
      <c r="C397" s="514">
        <v>1285323.82</v>
      </c>
      <c r="D397" s="514">
        <v>0</v>
      </c>
      <c r="E397" s="514">
        <v>1196660.49</v>
      </c>
      <c r="F397" s="514">
        <v>0</v>
      </c>
      <c r="G397" s="514">
        <v>1318784.74</v>
      </c>
      <c r="H397" s="514">
        <v>218331.24</v>
      </c>
      <c r="I397" s="502">
        <v>6</v>
      </c>
      <c r="J397" s="502">
        <v>2</v>
      </c>
      <c r="K397" s="502">
        <v>4</v>
      </c>
      <c r="L397" s="502">
        <v>6</v>
      </c>
      <c r="M397" s="502">
        <v>0</v>
      </c>
      <c r="N397" s="495" t="s">
        <v>3790</v>
      </c>
    </row>
    <row r="398" spans="1:14" x14ac:dyDescent="0.35">
      <c r="A398" s="508" t="s">
        <v>9546</v>
      </c>
      <c r="B398" s="507" t="s">
        <v>3667</v>
      </c>
      <c r="C398" s="514">
        <v>4660432</v>
      </c>
      <c r="D398" s="514">
        <v>0</v>
      </c>
      <c r="E398" s="514">
        <v>574700</v>
      </c>
      <c r="F398" s="514">
        <v>0</v>
      </c>
      <c r="G398" s="514">
        <v>7077748</v>
      </c>
      <c r="H398" s="514"/>
      <c r="I398" s="502"/>
      <c r="J398" s="502"/>
      <c r="K398" s="502"/>
      <c r="L398" s="502"/>
      <c r="M398" s="502"/>
      <c r="N398" s="495"/>
    </row>
    <row r="399" spans="1:14" x14ac:dyDescent="0.35">
      <c r="A399" s="508" t="s">
        <v>3019</v>
      </c>
      <c r="B399" s="507" t="s">
        <v>12418</v>
      </c>
      <c r="C399" s="514">
        <v>4660432</v>
      </c>
      <c r="D399" s="514">
        <v>0</v>
      </c>
      <c r="E399" s="514">
        <v>574700</v>
      </c>
      <c r="F399" s="514">
        <v>0</v>
      </c>
      <c r="G399" s="514">
        <v>7077748</v>
      </c>
      <c r="H399" s="514">
        <v>1394694</v>
      </c>
      <c r="I399" s="502">
        <v>4</v>
      </c>
      <c r="J399" s="502">
        <v>3</v>
      </c>
      <c r="K399" s="502">
        <v>1</v>
      </c>
      <c r="L399" s="502">
        <v>4</v>
      </c>
      <c r="M399" s="502">
        <v>1</v>
      </c>
      <c r="N399" s="495" t="s">
        <v>8201</v>
      </c>
    </row>
    <row r="400" spans="1:14" x14ac:dyDescent="0.35">
      <c r="A400" s="508" t="s">
        <v>9378</v>
      </c>
      <c r="B400" s="507" t="s">
        <v>9379</v>
      </c>
      <c r="C400" s="514">
        <f>2425000+4807080+4229115.69</f>
        <v>11461195.690000001</v>
      </c>
      <c r="D400" s="514">
        <v>0</v>
      </c>
      <c r="E400" s="514">
        <v>6646845.2199999997</v>
      </c>
      <c r="F400" s="514">
        <v>0</v>
      </c>
      <c r="G400" s="514">
        <v>13317554.119999999</v>
      </c>
      <c r="H400" s="514"/>
      <c r="I400" s="502"/>
      <c r="J400" s="502"/>
      <c r="K400" s="502"/>
      <c r="L400" s="502"/>
      <c r="M400" s="502"/>
      <c r="N400" s="495"/>
    </row>
    <row r="401" spans="1:14" x14ac:dyDescent="0.35">
      <c r="A401" s="508" t="s">
        <v>1970</v>
      </c>
      <c r="B401" s="507" t="s">
        <v>4193</v>
      </c>
      <c r="C401" s="514">
        <v>11461195.689999999</v>
      </c>
      <c r="D401" s="514">
        <v>0</v>
      </c>
      <c r="E401" s="514">
        <v>6646845.2199999997</v>
      </c>
      <c r="F401" s="514">
        <v>0</v>
      </c>
      <c r="G401" s="514">
        <v>-13317554.119999999</v>
      </c>
      <c r="H401" s="514">
        <v>8290132</v>
      </c>
      <c r="I401" s="502">
        <v>0</v>
      </c>
      <c r="J401" s="502">
        <v>0</v>
      </c>
      <c r="K401" s="502">
        <v>0</v>
      </c>
      <c r="L401" s="502">
        <v>0</v>
      </c>
      <c r="M401" s="502">
        <v>0</v>
      </c>
      <c r="N401" s="495" t="s">
        <v>8201</v>
      </c>
    </row>
    <row r="402" spans="1:14" x14ac:dyDescent="0.35">
      <c r="A402" s="508" t="s">
        <v>9527</v>
      </c>
      <c r="B402" s="507" t="s">
        <v>3735</v>
      </c>
      <c r="C402" s="514">
        <v>1832000</v>
      </c>
      <c r="D402" s="514">
        <v>0</v>
      </c>
      <c r="E402" s="514">
        <v>321300</v>
      </c>
      <c r="F402" s="514">
        <v>0</v>
      </c>
      <c r="G402" s="514">
        <v>1927321</v>
      </c>
      <c r="H402" s="514">
        <v>0</v>
      </c>
      <c r="I402" s="502">
        <v>65</v>
      </c>
      <c r="J402" s="502">
        <v>20</v>
      </c>
      <c r="K402" s="502">
        <v>45</v>
      </c>
      <c r="L402" s="502">
        <v>2</v>
      </c>
      <c r="M402" s="502">
        <v>0</v>
      </c>
      <c r="N402" s="495" t="s">
        <v>3790</v>
      </c>
    </row>
    <row r="403" spans="1:14" ht="26" x14ac:dyDescent="0.35">
      <c r="A403" s="508" t="s">
        <v>1082</v>
      </c>
      <c r="B403" s="507" t="s">
        <v>3897</v>
      </c>
      <c r="C403" s="514">
        <v>2935349</v>
      </c>
      <c r="D403" s="514">
        <v>0</v>
      </c>
      <c r="E403" s="514">
        <v>1461250</v>
      </c>
      <c r="F403" s="514">
        <v>0</v>
      </c>
      <c r="G403" s="514">
        <v>2892349</v>
      </c>
      <c r="H403" s="514">
        <v>402486</v>
      </c>
      <c r="I403" s="502">
        <v>3</v>
      </c>
      <c r="J403" s="502">
        <v>1</v>
      </c>
      <c r="K403" s="502">
        <v>2</v>
      </c>
      <c r="L403" s="502">
        <v>3</v>
      </c>
      <c r="M403" s="502">
        <v>0</v>
      </c>
      <c r="N403" s="495" t="s">
        <v>3790</v>
      </c>
    </row>
    <row r="404" spans="1:14" ht="26" x14ac:dyDescent="0.35">
      <c r="A404" s="508" t="s">
        <v>8106</v>
      </c>
      <c r="B404" s="507" t="s">
        <v>3875</v>
      </c>
      <c r="C404" s="514">
        <v>778085</v>
      </c>
      <c r="D404" s="514">
        <v>0</v>
      </c>
      <c r="E404" s="514">
        <v>741037</v>
      </c>
      <c r="F404" s="514">
        <v>0</v>
      </c>
      <c r="G404" s="514">
        <v>741037</v>
      </c>
      <c r="H404" s="514">
        <v>153766</v>
      </c>
      <c r="I404" s="502">
        <v>30</v>
      </c>
      <c r="J404" s="502">
        <v>12</v>
      </c>
      <c r="K404" s="502">
        <v>18</v>
      </c>
      <c r="L404" s="502">
        <v>14</v>
      </c>
      <c r="M404" s="502">
        <v>1</v>
      </c>
      <c r="N404" s="495" t="s">
        <v>3790</v>
      </c>
    </row>
    <row r="405" spans="1:14" x14ac:dyDescent="0.35">
      <c r="A405" s="508" t="s">
        <v>8107</v>
      </c>
      <c r="B405" s="507" t="s">
        <v>3314</v>
      </c>
      <c r="C405" s="514">
        <v>5353699</v>
      </c>
      <c r="D405" s="514">
        <v>0</v>
      </c>
      <c r="E405" s="514">
        <v>745370</v>
      </c>
      <c r="F405" s="514">
        <v>0</v>
      </c>
      <c r="G405" s="514">
        <v>6067713</v>
      </c>
      <c r="H405" s="514"/>
      <c r="I405" s="502"/>
      <c r="J405" s="502"/>
      <c r="K405" s="502"/>
      <c r="L405" s="502"/>
      <c r="M405" s="502"/>
      <c r="N405" s="495"/>
    </row>
    <row r="406" spans="1:14" ht="26" x14ac:dyDescent="0.35">
      <c r="A406" s="508" t="s">
        <v>3759</v>
      </c>
      <c r="B406" s="507" t="s">
        <v>3985</v>
      </c>
      <c r="C406" s="514">
        <v>378085</v>
      </c>
      <c r="D406" s="514">
        <v>0</v>
      </c>
      <c r="E406" s="514">
        <v>319806</v>
      </c>
      <c r="F406" s="514">
        <v>0</v>
      </c>
      <c r="G406" s="514">
        <v>319806</v>
      </c>
      <c r="H406" s="514">
        <v>2089494</v>
      </c>
      <c r="I406" s="502">
        <v>3</v>
      </c>
      <c r="J406" s="502">
        <v>2</v>
      </c>
      <c r="K406" s="502">
        <v>1</v>
      </c>
      <c r="L406" s="502">
        <v>3</v>
      </c>
      <c r="M406" s="502">
        <v>1</v>
      </c>
      <c r="N406" s="495" t="s">
        <v>3790</v>
      </c>
    </row>
    <row r="407" spans="1:14" x14ac:dyDescent="0.35">
      <c r="A407" s="508" t="s">
        <v>9470</v>
      </c>
      <c r="B407" s="507" t="s">
        <v>3273</v>
      </c>
      <c r="C407" s="514">
        <v>390126</v>
      </c>
      <c r="D407" s="514">
        <v>0</v>
      </c>
      <c r="E407" s="514">
        <v>158121</v>
      </c>
      <c r="F407" s="514">
        <v>0</v>
      </c>
      <c r="G407" s="514">
        <v>283131</v>
      </c>
      <c r="H407" s="514">
        <v>142124</v>
      </c>
      <c r="I407" s="503">
        <v>1</v>
      </c>
      <c r="J407" s="503">
        <v>0</v>
      </c>
      <c r="K407" s="503">
        <v>1</v>
      </c>
      <c r="L407" s="503">
        <v>4</v>
      </c>
      <c r="M407" s="503">
        <v>0</v>
      </c>
      <c r="N407" s="496" t="s">
        <v>3500</v>
      </c>
    </row>
    <row r="408" spans="1:14" x14ac:dyDescent="0.35">
      <c r="A408" s="508" t="s">
        <v>5087</v>
      </c>
      <c r="B408" s="507" t="s">
        <v>8244</v>
      </c>
      <c r="C408" s="514">
        <v>2039</v>
      </c>
      <c r="D408" s="514">
        <v>0</v>
      </c>
      <c r="E408" s="514">
        <v>1540619</v>
      </c>
      <c r="F408" s="514">
        <v>0</v>
      </c>
      <c r="G408" s="514">
        <v>1679480</v>
      </c>
      <c r="H408" s="514">
        <v>2869030</v>
      </c>
      <c r="I408" s="502">
        <v>3</v>
      </c>
      <c r="J408" s="502">
        <v>1</v>
      </c>
      <c r="K408" s="502">
        <v>2</v>
      </c>
      <c r="L408" s="502">
        <v>10</v>
      </c>
      <c r="M408" s="502">
        <v>0</v>
      </c>
      <c r="N408" s="495" t="s">
        <v>3790</v>
      </c>
    </row>
    <row r="409" spans="1:14" x14ac:dyDescent="0.35">
      <c r="A409" s="508" t="s">
        <v>127</v>
      </c>
      <c r="B409" s="507" t="s">
        <v>125</v>
      </c>
      <c r="C409" s="514">
        <v>147991252</v>
      </c>
      <c r="D409" s="514">
        <v>0</v>
      </c>
      <c r="E409" s="514">
        <v>88259478</v>
      </c>
      <c r="F409" s="514">
        <v>0</v>
      </c>
      <c r="G409" s="514">
        <v>150873213</v>
      </c>
      <c r="H409" s="514">
        <v>133576223</v>
      </c>
      <c r="I409" s="502">
        <v>6</v>
      </c>
      <c r="J409" s="502">
        <v>1</v>
      </c>
      <c r="K409" s="502">
        <v>5</v>
      </c>
      <c r="L409" s="502">
        <v>4</v>
      </c>
      <c r="M409" s="502">
        <v>0</v>
      </c>
      <c r="N409" s="495" t="s">
        <v>8222</v>
      </c>
    </row>
    <row r="410" spans="1:14" x14ac:dyDescent="0.35">
      <c r="A410" s="508" t="s">
        <v>1086</v>
      </c>
      <c r="B410" s="507" t="s">
        <v>9735</v>
      </c>
      <c r="C410" s="514">
        <v>359893</v>
      </c>
      <c r="D410" s="514">
        <v>0</v>
      </c>
      <c r="E410" s="514">
        <v>0</v>
      </c>
      <c r="F410" s="514">
        <v>0</v>
      </c>
      <c r="G410" s="514">
        <v>495663</v>
      </c>
      <c r="H410" s="514">
        <v>27613989</v>
      </c>
      <c r="I410" s="502">
        <v>5</v>
      </c>
      <c r="J410" s="502">
        <v>0</v>
      </c>
      <c r="K410" s="502">
        <v>5</v>
      </c>
      <c r="L410" s="502">
        <v>0</v>
      </c>
      <c r="M410" s="502">
        <v>0</v>
      </c>
      <c r="N410" s="495" t="s">
        <v>3790</v>
      </c>
    </row>
    <row r="411" spans="1:14" ht="26" x14ac:dyDescent="0.35">
      <c r="A411" s="508" t="s">
        <v>3210</v>
      </c>
      <c r="B411" s="507" t="s">
        <v>3983</v>
      </c>
      <c r="C411" s="514">
        <v>1511353</v>
      </c>
      <c r="D411" s="514">
        <v>0</v>
      </c>
      <c r="E411" s="514">
        <v>1511353</v>
      </c>
      <c r="F411" s="514">
        <v>0</v>
      </c>
      <c r="G411" s="514">
        <v>-138467483</v>
      </c>
      <c r="H411" s="514">
        <v>681109518</v>
      </c>
      <c r="I411" s="502">
        <v>56000</v>
      </c>
      <c r="J411" s="502">
        <v>16000</v>
      </c>
      <c r="K411" s="502">
        <v>40000</v>
      </c>
      <c r="L411" s="502" t="s">
        <v>13728</v>
      </c>
      <c r="M411" s="502">
        <v>48</v>
      </c>
      <c r="N411" s="495" t="s">
        <v>8222</v>
      </c>
    </row>
    <row r="412" spans="1:14" ht="42" x14ac:dyDescent="0.35">
      <c r="A412" s="508" t="s">
        <v>16752</v>
      </c>
      <c r="B412" s="507" t="s">
        <v>12911</v>
      </c>
      <c r="C412" s="514">
        <v>75577329</v>
      </c>
      <c r="D412" s="514">
        <v>0</v>
      </c>
      <c r="E412" s="514">
        <v>42710641</v>
      </c>
      <c r="F412" s="514">
        <v>0</v>
      </c>
      <c r="G412" s="514">
        <v>-123667251</v>
      </c>
      <c r="H412" s="514">
        <v>1322205901</v>
      </c>
      <c r="I412" s="502">
        <v>0</v>
      </c>
      <c r="J412" s="502">
        <v>0</v>
      </c>
      <c r="K412" s="502">
        <v>0</v>
      </c>
      <c r="L412" s="502">
        <v>61</v>
      </c>
      <c r="M412" s="502">
        <v>26</v>
      </c>
      <c r="N412" s="495" t="s">
        <v>8222</v>
      </c>
    </row>
    <row r="413" spans="1:14" ht="26" x14ac:dyDescent="0.35">
      <c r="A413" s="508" t="s">
        <v>3496</v>
      </c>
      <c r="B413" s="507" t="s">
        <v>12813</v>
      </c>
      <c r="C413" s="514">
        <v>162875</v>
      </c>
      <c r="D413" s="514">
        <v>0</v>
      </c>
      <c r="E413" s="514">
        <v>0</v>
      </c>
      <c r="F413" s="514">
        <v>0</v>
      </c>
      <c r="G413" s="514">
        <v>17858</v>
      </c>
      <c r="H413" s="514">
        <v>391413</v>
      </c>
      <c r="I413" s="502">
        <v>9</v>
      </c>
      <c r="J413" s="502">
        <v>3</v>
      </c>
      <c r="K413" s="502">
        <v>6</v>
      </c>
      <c r="L413" s="502">
        <v>5</v>
      </c>
      <c r="M413" s="502">
        <v>0</v>
      </c>
      <c r="N413" s="495" t="s">
        <v>3790</v>
      </c>
    </row>
    <row r="414" spans="1:14" x14ac:dyDescent="0.35">
      <c r="A414" s="508" t="s">
        <v>9599</v>
      </c>
      <c r="B414" s="507" t="s">
        <v>2122</v>
      </c>
      <c r="C414" s="514">
        <v>35453861</v>
      </c>
      <c r="D414" s="514">
        <v>0</v>
      </c>
      <c r="E414" s="514">
        <v>20246939</v>
      </c>
      <c r="F414" s="514">
        <v>0</v>
      </c>
      <c r="G414" s="514">
        <v>34579926</v>
      </c>
      <c r="H414" s="514"/>
      <c r="I414" s="502"/>
      <c r="J414" s="502"/>
      <c r="K414" s="502"/>
      <c r="L414" s="502"/>
      <c r="M414" s="502"/>
      <c r="N414" s="495"/>
    </row>
    <row r="415" spans="1:14" ht="26" x14ac:dyDescent="0.35">
      <c r="A415" s="508" t="s">
        <v>9306</v>
      </c>
      <c r="B415" s="507" t="s">
        <v>9307</v>
      </c>
      <c r="C415" s="514">
        <v>1761877</v>
      </c>
      <c r="D415" s="514">
        <v>0</v>
      </c>
      <c r="E415" s="514">
        <v>1500000</v>
      </c>
      <c r="F415" s="514">
        <v>0</v>
      </c>
      <c r="G415" s="514">
        <v>1635000</v>
      </c>
      <c r="H415" s="514"/>
      <c r="I415" s="502"/>
      <c r="J415" s="502"/>
      <c r="K415" s="502"/>
      <c r="L415" s="502"/>
      <c r="M415" s="502"/>
      <c r="N415" s="495"/>
    </row>
    <row r="416" spans="1:14" x14ac:dyDescent="0.35">
      <c r="A416" s="508" t="s">
        <v>4977</v>
      </c>
      <c r="B416" s="507" t="s">
        <v>3910</v>
      </c>
      <c r="C416" s="514">
        <v>18874444</v>
      </c>
      <c r="D416" s="514">
        <v>0</v>
      </c>
      <c r="E416" s="514">
        <v>1575874</v>
      </c>
      <c r="F416" s="514">
        <v>0</v>
      </c>
      <c r="G416" s="514">
        <v>1872444</v>
      </c>
      <c r="H416" s="514">
        <v>98949</v>
      </c>
      <c r="I416" s="502">
        <v>2</v>
      </c>
      <c r="J416" s="502">
        <v>1</v>
      </c>
      <c r="K416" s="502">
        <v>1</v>
      </c>
      <c r="L416" s="502">
        <v>4</v>
      </c>
      <c r="M416" s="502">
        <v>0</v>
      </c>
      <c r="N416" s="495" t="s">
        <v>3790</v>
      </c>
    </row>
    <row r="417" spans="1:14" x14ac:dyDescent="0.35">
      <c r="A417" s="508" t="s">
        <v>3081</v>
      </c>
      <c r="B417" s="507" t="s">
        <v>3893</v>
      </c>
      <c r="C417" s="514">
        <v>3154835</v>
      </c>
      <c r="D417" s="514">
        <v>0</v>
      </c>
      <c r="E417" s="514">
        <v>2645320</v>
      </c>
      <c r="F417" s="514">
        <v>0</v>
      </c>
      <c r="G417" s="514">
        <v>2345320</v>
      </c>
      <c r="H417" s="514">
        <v>2109570</v>
      </c>
      <c r="I417" s="502">
        <v>17</v>
      </c>
      <c r="J417" s="502">
        <v>9</v>
      </c>
      <c r="K417" s="502">
        <v>8</v>
      </c>
      <c r="L417" s="502">
        <v>17</v>
      </c>
      <c r="M417" s="502">
        <v>0</v>
      </c>
      <c r="N417" s="495" t="s">
        <v>3790</v>
      </c>
    </row>
    <row r="418" spans="1:14" ht="26" x14ac:dyDescent="0.35">
      <c r="A418" s="508" t="s">
        <v>3234</v>
      </c>
      <c r="B418" s="507" t="s">
        <v>4045</v>
      </c>
      <c r="C418" s="514">
        <v>53227</v>
      </c>
      <c r="D418" s="514">
        <v>0</v>
      </c>
      <c r="E418" s="514">
        <v>245000</v>
      </c>
      <c r="F418" s="514">
        <v>0</v>
      </c>
      <c r="G418" s="514">
        <v>-275757</v>
      </c>
      <c r="H418" s="514">
        <v>2141969</v>
      </c>
      <c r="I418" s="502">
        <v>7</v>
      </c>
      <c r="J418" s="502">
        <v>7</v>
      </c>
      <c r="K418" s="502">
        <v>0</v>
      </c>
      <c r="L418" s="502">
        <v>4</v>
      </c>
      <c r="M418" s="502">
        <v>0</v>
      </c>
      <c r="N418" s="495" t="s">
        <v>3790</v>
      </c>
    </row>
    <row r="419" spans="1:14" x14ac:dyDescent="0.35">
      <c r="A419" s="508" t="s">
        <v>2401</v>
      </c>
      <c r="B419" s="507" t="s">
        <v>9640</v>
      </c>
      <c r="C419" s="514">
        <v>0</v>
      </c>
      <c r="D419" s="514">
        <v>0</v>
      </c>
      <c r="E419" s="514">
        <v>0</v>
      </c>
      <c r="F419" s="514">
        <v>0</v>
      </c>
      <c r="G419" s="514">
        <v>0</v>
      </c>
      <c r="H419" s="514"/>
      <c r="I419" s="502"/>
      <c r="J419" s="502"/>
      <c r="K419" s="502"/>
      <c r="L419" s="502"/>
      <c r="M419" s="502"/>
      <c r="N419" s="495"/>
    </row>
    <row r="420" spans="1:14" x14ac:dyDescent="0.35">
      <c r="A420" s="509" t="s">
        <v>1161</v>
      </c>
      <c r="B420" s="445" t="s">
        <v>8242</v>
      </c>
      <c r="C420" s="450">
        <v>5056709</v>
      </c>
      <c r="D420" s="450">
        <v>0</v>
      </c>
      <c r="E420" s="450">
        <v>5056709</v>
      </c>
      <c r="F420" s="450">
        <v>0</v>
      </c>
      <c r="G420" s="450">
        <v>5056709</v>
      </c>
      <c r="H420" s="450">
        <v>-46527</v>
      </c>
      <c r="I420" s="504">
        <v>7</v>
      </c>
      <c r="J420" s="504">
        <v>2</v>
      </c>
      <c r="K420" s="504">
        <v>5</v>
      </c>
      <c r="L420" s="504">
        <v>31</v>
      </c>
      <c r="M420" s="504">
        <v>1</v>
      </c>
      <c r="N420" s="497" t="s">
        <v>8201</v>
      </c>
    </row>
    <row r="421" spans="1:14" x14ac:dyDescent="0.35">
      <c r="A421" s="508" t="s">
        <v>9501</v>
      </c>
      <c r="B421" s="507" t="s">
        <v>1904</v>
      </c>
      <c r="C421" s="514">
        <v>8186066</v>
      </c>
      <c r="D421" s="514">
        <v>0</v>
      </c>
      <c r="E421" s="514">
        <v>2064817</v>
      </c>
      <c r="F421" s="514">
        <v>0</v>
      </c>
      <c r="G421" s="514">
        <v>8781556</v>
      </c>
      <c r="H421" s="514"/>
      <c r="I421" s="502"/>
      <c r="J421" s="502"/>
      <c r="K421" s="502"/>
      <c r="L421" s="502"/>
      <c r="M421" s="502"/>
      <c r="N421" s="495"/>
    </row>
    <row r="422" spans="1:14" x14ac:dyDescent="0.35">
      <c r="A422" s="508" t="s">
        <v>1046</v>
      </c>
      <c r="B422" s="507" t="s">
        <v>3907</v>
      </c>
      <c r="C422" s="514">
        <v>197649000</v>
      </c>
      <c r="D422" s="514">
        <v>0</v>
      </c>
      <c r="E422" s="514">
        <v>168218000</v>
      </c>
      <c r="F422" s="514">
        <v>0</v>
      </c>
      <c r="G422" s="514">
        <v>168218000</v>
      </c>
      <c r="H422" s="514">
        <v>172283000</v>
      </c>
      <c r="I422" s="502">
        <v>0</v>
      </c>
      <c r="J422" s="502">
        <v>0</v>
      </c>
      <c r="K422" s="502">
        <v>0</v>
      </c>
      <c r="L422" s="502" t="s">
        <v>11845</v>
      </c>
      <c r="M422" s="502">
        <v>0</v>
      </c>
      <c r="N422" s="495" t="s">
        <v>8222</v>
      </c>
    </row>
    <row r="423" spans="1:14" x14ac:dyDescent="0.35">
      <c r="A423" s="508" t="s">
        <v>9490</v>
      </c>
      <c r="B423" s="507" t="s">
        <v>2345</v>
      </c>
      <c r="C423" s="514">
        <v>0</v>
      </c>
      <c r="D423" s="514">
        <v>0</v>
      </c>
      <c r="E423" s="514">
        <v>0</v>
      </c>
      <c r="F423" s="514">
        <v>0</v>
      </c>
      <c r="G423" s="514">
        <v>6628506</v>
      </c>
      <c r="H423" s="514"/>
      <c r="I423" s="502"/>
      <c r="J423" s="502"/>
      <c r="K423" s="502"/>
      <c r="L423" s="502"/>
      <c r="M423" s="502"/>
      <c r="N423" s="495"/>
    </row>
    <row r="424" spans="1:14" x14ac:dyDescent="0.35">
      <c r="A424" s="508" t="s">
        <v>2288</v>
      </c>
      <c r="B424" s="507" t="s">
        <v>8291</v>
      </c>
      <c r="C424" s="514">
        <v>0</v>
      </c>
      <c r="D424" s="514">
        <v>0</v>
      </c>
      <c r="E424" s="514">
        <v>0</v>
      </c>
      <c r="F424" s="514">
        <v>0</v>
      </c>
      <c r="G424" s="514">
        <v>6628506</v>
      </c>
      <c r="H424" s="514">
        <v>2106824</v>
      </c>
      <c r="I424" s="502">
        <v>3</v>
      </c>
      <c r="J424" s="502">
        <v>1</v>
      </c>
      <c r="K424" s="502">
        <v>2</v>
      </c>
      <c r="L424" s="502">
        <v>0</v>
      </c>
      <c r="M424" s="502">
        <v>0</v>
      </c>
      <c r="N424" s="495" t="s">
        <v>3790</v>
      </c>
    </row>
    <row r="425" spans="1:14" x14ac:dyDescent="0.35">
      <c r="A425" s="509" t="s">
        <v>691</v>
      </c>
      <c r="B425" s="445" t="s">
        <v>8660</v>
      </c>
      <c r="C425" s="450">
        <v>786085</v>
      </c>
      <c r="D425" s="450">
        <v>0</v>
      </c>
      <c r="E425" s="450">
        <v>153293640</v>
      </c>
      <c r="F425" s="450">
        <v>0</v>
      </c>
      <c r="G425" s="450">
        <v>155164652</v>
      </c>
      <c r="H425" s="450">
        <v>136855615</v>
      </c>
      <c r="I425" s="504">
        <v>10</v>
      </c>
      <c r="J425" s="504">
        <v>7</v>
      </c>
      <c r="K425" s="504">
        <v>3</v>
      </c>
      <c r="L425" s="504">
        <v>238</v>
      </c>
      <c r="M425" s="504">
        <v>0</v>
      </c>
      <c r="N425" s="497" t="s">
        <v>8222</v>
      </c>
    </row>
    <row r="426" spans="1:14" x14ac:dyDescent="0.35">
      <c r="A426" s="508" t="s">
        <v>1230</v>
      </c>
      <c r="B426" s="507" t="s">
        <v>15240</v>
      </c>
      <c r="C426" s="514">
        <v>3392383</v>
      </c>
      <c r="D426" s="514">
        <v>0</v>
      </c>
      <c r="E426" s="514">
        <v>1739000</v>
      </c>
      <c r="F426" s="514">
        <v>0</v>
      </c>
      <c r="G426" s="514">
        <v>-3416801</v>
      </c>
      <c r="H426" s="514">
        <v>1357538</v>
      </c>
      <c r="I426" s="502">
        <v>2</v>
      </c>
      <c r="J426" s="502">
        <v>2</v>
      </c>
      <c r="K426" s="502">
        <v>0</v>
      </c>
      <c r="L426" s="502">
        <v>16</v>
      </c>
      <c r="M426" s="502">
        <v>0</v>
      </c>
      <c r="N426" s="495" t="s">
        <v>8201</v>
      </c>
    </row>
    <row r="427" spans="1:14" ht="26" x14ac:dyDescent="0.35">
      <c r="A427" s="508" t="s">
        <v>3214</v>
      </c>
      <c r="B427" s="507" t="s">
        <v>3937</v>
      </c>
      <c r="C427" s="514">
        <v>3327196</v>
      </c>
      <c r="D427" s="514">
        <v>0</v>
      </c>
      <c r="E427" s="514">
        <v>1022715</v>
      </c>
      <c r="F427" s="514">
        <v>0</v>
      </c>
      <c r="G427" s="514">
        <v>1225923</v>
      </c>
      <c r="H427" s="514">
        <v>9258951</v>
      </c>
      <c r="I427" s="502">
        <v>2</v>
      </c>
      <c r="J427" s="502">
        <v>0</v>
      </c>
      <c r="K427" s="502">
        <v>2</v>
      </c>
      <c r="L427" s="502">
        <v>15</v>
      </c>
      <c r="M427" s="502">
        <v>1</v>
      </c>
      <c r="N427" s="495" t="s">
        <v>3790</v>
      </c>
    </row>
    <row r="428" spans="1:14" x14ac:dyDescent="0.35">
      <c r="A428" s="508" t="s">
        <v>2551</v>
      </c>
      <c r="B428" s="507" t="s">
        <v>8862</v>
      </c>
      <c r="C428" s="514">
        <v>0</v>
      </c>
      <c r="D428" s="514">
        <v>0</v>
      </c>
      <c r="E428" s="514">
        <v>0</v>
      </c>
      <c r="F428" s="514">
        <v>0</v>
      </c>
      <c r="G428" s="514">
        <v>0</v>
      </c>
      <c r="H428" s="514"/>
      <c r="I428" s="502"/>
      <c r="J428" s="502"/>
      <c r="K428" s="502"/>
      <c r="L428" s="502"/>
      <c r="M428" s="502"/>
      <c r="N428" s="495"/>
    </row>
    <row r="429" spans="1:14" x14ac:dyDescent="0.35">
      <c r="A429" s="508" t="s">
        <v>9548</v>
      </c>
      <c r="B429" s="507" t="s">
        <v>2120</v>
      </c>
      <c r="C429" s="514">
        <v>0</v>
      </c>
      <c r="D429" s="514">
        <v>0</v>
      </c>
      <c r="E429" s="514">
        <v>0</v>
      </c>
      <c r="F429" s="514">
        <v>0</v>
      </c>
      <c r="G429" s="514">
        <v>0</v>
      </c>
      <c r="H429" s="514"/>
      <c r="I429" s="502"/>
      <c r="J429" s="502"/>
      <c r="K429" s="502"/>
      <c r="L429" s="502"/>
      <c r="M429" s="502"/>
      <c r="N429" s="495"/>
    </row>
    <row r="430" spans="1:14" x14ac:dyDescent="0.35">
      <c r="A430" s="508" t="s">
        <v>9553</v>
      </c>
      <c r="B430" s="507" t="s">
        <v>9554</v>
      </c>
      <c r="C430" s="514">
        <v>2566614</v>
      </c>
      <c r="D430" s="514">
        <v>0</v>
      </c>
      <c r="E430" s="514">
        <v>244424</v>
      </c>
      <c r="F430" s="514">
        <v>0</v>
      </c>
      <c r="G430" s="514">
        <v>1964778</v>
      </c>
      <c r="H430" s="514"/>
      <c r="I430" s="502"/>
      <c r="J430" s="502"/>
      <c r="K430" s="502"/>
      <c r="L430" s="502"/>
      <c r="M430" s="502"/>
      <c r="N430" s="495"/>
    </row>
    <row r="431" spans="1:14" x14ac:dyDescent="0.35">
      <c r="A431" s="508" t="s">
        <v>3158</v>
      </c>
      <c r="B431" s="507" t="s">
        <v>4000</v>
      </c>
      <c r="C431" s="514">
        <v>2566614</v>
      </c>
      <c r="D431" s="514">
        <v>0</v>
      </c>
      <c r="E431" s="514">
        <v>244424</v>
      </c>
      <c r="F431" s="514">
        <v>0</v>
      </c>
      <c r="G431" s="514">
        <v>1964778</v>
      </c>
      <c r="H431" s="514">
        <v>5179404</v>
      </c>
      <c r="I431" s="502">
        <v>78</v>
      </c>
      <c r="J431" s="502">
        <v>15</v>
      </c>
      <c r="K431" s="502">
        <v>63</v>
      </c>
      <c r="L431" s="502">
        <v>3</v>
      </c>
      <c r="M431" s="502">
        <v>0</v>
      </c>
      <c r="N431" s="495" t="s">
        <v>3790</v>
      </c>
    </row>
    <row r="432" spans="1:14" x14ac:dyDescent="0.35">
      <c r="A432" s="508" t="s">
        <v>3178</v>
      </c>
      <c r="B432" s="507" t="s">
        <v>3815</v>
      </c>
      <c r="C432" s="514">
        <v>874710</v>
      </c>
      <c r="D432" s="514">
        <v>0</v>
      </c>
      <c r="E432" s="514">
        <v>0</v>
      </c>
      <c r="F432" s="514">
        <v>0</v>
      </c>
      <c r="G432" s="514">
        <v>-539387</v>
      </c>
      <c r="H432" s="514">
        <v>1190064</v>
      </c>
      <c r="I432" s="502">
        <v>60</v>
      </c>
      <c r="J432" s="502">
        <v>20</v>
      </c>
      <c r="K432" s="502">
        <v>40</v>
      </c>
      <c r="L432" s="502">
        <v>6</v>
      </c>
      <c r="M432" s="502">
        <v>3</v>
      </c>
      <c r="N432" s="495" t="s">
        <v>3500</v>
      </c>
    </row>
    <row r="433" spans="1:14" x14ac:dyDescent="0.35">
      <c r="A433" s="508" t="s">
        <v>8118</v>
      </c>
      <c r="B433" s="507" t="s">
        <v>8585</v>
      </c>
      <c r="C433" s="514">
        <v>364356.21</v>
      </c>
      <c r="D433" s="514">
        <v>0</v>
      </c>
      <c r="E433" s="514">
        <v>235992.95999999999</v>
      </c>
      <c r="F433" s="514">
        <v>0</v>
      </c>
      <c r="G433" s="514">
        <v>235992.95999999999</v>
      </c>
      <c r="H433" s="514">
        <v>156433</v>
      </c>
      <c r="I433" s="502">
        <v>5</v>
      </c>
      <c r="J433" s="502">
        <v>3</v>
      </c>
      <c r="K433" s="502">
        <v>2</v>
      </c>
      <c r="L433" s="502">
        <v>15</v>
      </c>
      <c r="M433" s="502">
        <v>0</v>
      </c>
      <c r="N433" s="495" t="s">
        <v>3790</v>
      </c>
    </row>
    <row r="434" spans="1:14" x14ac:dyDescent="0.35">
      <c r="A434" s="508" t="s">
        <v>893</v>
      </c>
      <c r="B434" s="507" t="s">
        <v>9524</v>
      </c>
      <c r="C434" s="514">
        <v>3506000</v>
      </c>
      <c r="D434" s="514">
        <v>0</v>
      </c>
      <c r="E434" s="514">
        <v>24507000</v>
      </c>
      <c r="F434" s="514">
        <v>0</v>
      </c>
      <c r="G434" s="514">
        <v>25513000</v>
      </c>
      <c r="H434" s="514"/>
      <c r="I434" s="502"/>
      <c r="J434" s="502"/>
      <c r="K434" s="502"/>
      <c r="L434" s="502"/>
      <c r="M434" s="502"/>
      <c r="N434" s="495"/>
    </row>
    <row r="435" spans="1:14" ht="26" x14ac:dyDescent="0.35">
      <c r="A435" s="508" t="s">
        <v>4979</v>
      </c>
      <c r="B435" s="507" t="s">
        <v>14513</v>
      </c>
      <c r="C435" s="514">
        <v>357050</v>
      </c>
      <c r="D435" s="514">
        <v>0</v>
      </c>
      <c r="E435" s="514">
        <v>188186</v>
      </c>
      <c r="F435" s="514">
        <v>0</v>
      </c>
      <c r="G435" s="514">
        <v>230950</v>
      </c>
      <c r="H435" s="514">
        <v>230320</v>
      </c>
      <c r="I435" s="502">
        <v>35</v>
      </c>
      <c r="J435" s="502">
        <v>17</v>
      </c>
      <c r="K435" s="502">
        <v>18</v>
      </c>
      <c r="L435" s="502">
        <v>15</v>
      </c>
      <c r="M435" s="502">
        <v>1</v>
      </c>
      <c r="N435" s="495" t="s">
        <v>3790</v>
      </c>
    </row>
    <row r="436" spans="1:14" x14ac:dyDescent="0.35">
      <c r="A436" s="508" t="s">
        <v>9429</v>
      </c>
      <c r="B436" s="507" t="s">
        <v>8857</v>
      </c>
      <c r="C436" s="514">
        <v>8765965</v>
      </c>
      <c r="D436" s="514">
        <v>0</v>
      </c>
      <c r="E436" s="514">
        <v>7996840</v>
      </c>
      <c r="F436" s="514">
        <v>0</v>
      </c>
      <c r="G436" s="514">
        <v>-9186806</v>
      </c>
      <c r="H436" s="514">
        <v>1044027</v>
      </c>
      <c r="I436" s="502">
        <v>3</v>
      </c>
      <c r="J436" s="502">
        <v>2</v>
      </c>
      <c r="K436" s="502">
        <v>1</v>
      </c>
      <c r="L436" s="502">
        <v>45</v>
      </c>
      <c r="M436" s="502">
        <v>1</v>
      </c>
      <c r="N436" s="495" t="s">
        <v>8201</v>
      </c>
    </row>
    <row r="437" spans="1:14" x14ac:dyDescent="0.35">
      <c r="A437" s="508" t="s">
        <v>9483</v>
      </c>
      <c r="B437" s="507" t="s">
        <v>3847</v>
      </c>
      <c r="C437" s="514">
        <v>841100</v>
      </c>
      <c r="D437" s="514">
        <v>0</v>
      </c>
      <c r="E437" s="514">
        <v>498450</v>
      </c>
      <c r="F437" s="514">
        <v>0</v>
      </c>
      <c r="G437" s="514">
        <v>747320</v>
      </c>
      <c r="H437" s="514"/>
      <c r="I437" s="502"/>
      <c r="J437" s="502"/>
      <c r="K437" s="502"/>
      <c r="L437" s="502"/>
      <c r="M437" s="502"/>
      <c r="N437" s="495"/>
    </row>
    <row r="438" spans="1:14" x14ac:dyDescent="0.35">
      <c r="A438" s="508" t="s">
        <v>8414</v>
      </c>
      <c r="B438" s="507" t="s">
        <v>8200</v>
      </c>
      <c r="C438" s="514">
        <v>7060501</v>
      </c>
      <c r="D438" s="514">
        <v>0</v>
      </c>
      <c r="E438" s="514">
        <v>0</v>
      </c>
      <c r="F438" s="514">
        <v>0</v>
      </c>
      <c r="G438" s="514">
        <v>0</v>
      </c>
      <c r="H438" s="514"/>
      <c r="I438" s="502"/>
      <c r="J438" s="502"/>
      <c r="K438" s="502"/>
      <c r="L438" s="502"/>
      <c r="M438" s="502"/>
      <c r="N438" s="495"/>
    </row>
    <row r="439" spans="1:14" x14ac:dyDescent="0.35">
      <c r="A439" s="508" t="s">
        <v>1668</v>
      </c>
      <c r="B439" s="507" t="s">
        <v>3839</v>
      </c>
      <c r="C439" s="514">
        <v>44664185</v>
      </c>
      <c r="D439" s="514">
        <v>0</v>
      </c>
      <c r="E439" s="514">
        <v>2895629</v>
      </c>
      <c r="F439" s="514">
        <v>0</v>
      </c>
      <c r="G439" s="514">
        <v>20890933</v>
      </c>
      <c r="H439" s="514">
        <v>24287855</v>
      </c>
      <c r="I439" s="502">
        <v>31</v>
      </c>
      <c r="J439" s="502">
        <v>11</v>
      </c>
      <c r="K439" s="502">
        <v>20</v>
      </c>
      <c r="L439" s="502">
        <v>0</v>
      </c>
      <c r="M439" s="502">
        <v>0</v>
      </c>
      <c r="N439" s="495" t="s">
        <v>8222</v>
      </c>
    </row>
    <row r="440" spans="1:14" x14ac:dyDescent="0.35">
      <c r="A440" s="508" t="s">
        <v>55</v>
      </c>
      <c r="B440" s="507" t="s">
        <v>4087</v>
      </c>
      <c r="C440" s="514">
        <v>40622000</v>
      </c>
      <c r="D440" s="514">
        <v>0</v>
      </c>
      <c r="E440" s="514">
        <v>42806000</v>
      </c>
      <c r="F440" s="514">
        <v>0</v>
      </c>
      <c r="G440" s="514">
        <v>21020266</v>
      </c>
      <c r="H440" s="514">
        <v>0</v>
      </c>
      <c r="I440" s="502">
        <v>7</v>
      </c>
      <c r="J440" s="502">
        <v>6</v>
      </c>
      <c r="K440" s="502">
        <v>1</v>
      </c>
      <c r="L440" s="502">
        <v>0</v>
      </c>
      <c r="M440" s="502">
        <v>0</v>
      </c>
      <c r="N440" s="495" t="s">
        <v>8222</v>
      </c>
    </row>
    <row r="441" spans="1:14" x14ac:dyDescent="0.35">
      <c r="A441" s="508" t="s">
        <v>9600</v>
      </c>
      <c r="B441" s="507" t="s">
        <v>3849</v>
      </c>
      <c r="C441" s="514">
        <v>384170</v>
      </c>
      <c r="D441" s="514">
        <v>0</v>
      </c>
      <c r="E441" s="514">
        <v>291251</v>
      </c>
      <c r="F441" s="514">
        <v>0</v>
      </c>
      <c r="G441" s="514">
        <v>322561</v>
      </c>
      <c r="H441" s="514">
        <v>60337</v>
      </c>
      <c r="I441" s="502">
        <v>13</v>
      </c>
      <c r="J441" s="502">
        <v>3</v>
      </c>
      <c r="K441" s="502">
        <v>10</v>
      </c>
      <c r="L441" s="502">
        <v>22</v>
      </c>
      <c r="M441" s="502">
        <v>0</v>
      </c>
      <c r="N441" s="495" t="s">
        <v>3790</v>
      </c>
    </row>
    <row r="442" spans="1:14" ht="26" x14ac:dyDescent="0.35">
      <c r="A442" s="508" t="s">
        <v>9435</v>
      </c>
      <c r="B442" s="507" t="s">
        <v>1277</v>
      </c>
      <c r="C442" s="514">
        <v>9177426</v>
      </c>
      <c r="D442" s="514">
        <v>0</v>
      </c>
      <c r="E442" s="514">
        <v>2033922</v>
      </c>
      <c r="F442" s="514">
        <v>0</v>
      </c>
      <c r="G442" s="514">
        <v>11217289</v>
      </c>
      <c r="H442" s="514">
        <v>50409732</v>
      </c>
      <c r="I442" s="502">
        <v>207</v>
      </c>
      <c r="J442" s="502">
        <v>102</v>
      </c>
      <c r="K442" s="502">
        <v>105</v>
      </c>
      <c r="L442" s="502">
        <v>25</v>
      </c>
      <c r="M442" s="502">
        <v>4</v>
      </c>
      <c r="N442" s="495" t="s">
        <v>8201</v>
      </c>
    </row>
    <row r="443" spans="1:14" ht="26" x14ac:dyDescent="0.35">
      <c r="A443" s="508" t="s">
        <v>8124</v>
      </c>
      <c r="B443" s="507" t="s">
        <v>3928</v>
      </c>
      <c r="C443" s="514">
        <v>881000</v>
      </c>
      <c r="D443" s="514">
        <v>0</v>
      </c>
      <c r="E443" s="514">
        <v>468400</v>
      </c>
      <c r="F443" s="514">
        <v>0</v>
      </c>
      <c r="G443" s="514">
        <v>-1008472</v>
      </c>
      <c r="H443" s="514">
        <v>381669</v>
      </c>
      <c r="I443" s="502">
        <v>3</v>
      </c>
      <c r="J443" s="502">
        <v>2</v>
      </c>
      <c r="K443" s="502">
        <v>1</v>
      </c>
      <c r="L443" s="502">
        <v>0</v>
      </c>
      <c r="M443" s="502">
        <v>0</v>
      </c>
      <c r="N443" s="495" t="s">
        <v>3790</v>
      </c>
    </row>
    <row r="444" spans="1:14" ht="26" x14ac:dyDescent="0.35">
      <c r="A444" s="508" t="s">
        <v>8125</v>
      </c>
      <c r="B444" s="507" t="s">
        <v>3932</v>
      </c>
      <c r="C444" s="514">
        <v>1840417</v>
      </c>
      <c r="D444" s="514">
        <v>0</v>
      </c>
      <c r="E444" s="514">
        <v>135000</v>
      </c>
      <c r="F444" s="514">
        <v>0</v>
      </c>
      <c r="G444" s="514">
        <v>918698</v>
      </c>
      <c r="H444" s="514">
        <v>921720</v>
      </c>
      <c r="I444" s="502">
        <v>3</v>
      </c>
      <c r="J444" s="502">
        <v>0</v>
      </c>
      <c r="K444" s="502">
        <v>3</v>
      </c>
      <c r="L444" s="502">
        <v>0</v>
      </c>
      <c r="M444" s="502">
        <v>0</v>
      </c>
      <c r="N444" s="495" t="s">
        <v>3790</v>
      </c>
    </row>
    <row r="445" spans="1:14" ht="26" x14ac:dyDescent="0.35">
      <c r="A445" s="508" t="s">
        <v>2554</v>
      </c>
      <c r="B445" s="507" t="s">
        <v>8210</v>
      </c>
      <c r="C445" s="514">
        <v>11501067</v>
      </c>
      <c r="D445" s="514">
        <v>0</v>
      </c>
      <c r="E445" s="514">
        <v>0</v>
      </c>
      <c r="F445" s="514">
        <v>0</v>
      </c>
      <c r="G445" s="514">
        <v>147339</v>
      </c>
      <c r="H445" s="514">
        <v>140811867</v>
      </c>
      <c r="I445" s="502">
        <v>2</v>
      </c>
      <c r="J445" s="502">
        <v>1</v>
      </c>
      <c r="K445" s="502">
        <v>1</v>
      </c>
      <c r="L445" s="502">
        <v>5</v>
      </c>
      <c r="M445" s="502">
        <v>0</v>
      </c>
      <c r="N445" s="495" t="s">
        <v>8201</v>
      </c>
    </row>
    <row r="446" spans="1:14" ht="26" x14ac:dyDescent="0.35">
      <c r="A446" s="508" t="s">
        <v>8126</v>
      </c>
      <c r="B446" s="507" t="s">
        <v>3294</v>
      </c>
      <c r="C446" s="514">
        <v>0</v>
      </c>
      <c r="D446" s="514">
        <v>0</v>
      </c>
      <c r="E446" s="514">
        <v>0</v>
      </c>
      <c r="F446" s="514">
        <v>0</v>
      </c>
      <c r="G446" s="514">
        <v>0</v>
      </c>
      <c r="H446" s="514">
        <v>381592.06</v>
      </c>
      <c r="I446" s="502">
        <v>3</v>
      </c>
      <c r="J446" s="502">
        <v>1</v>
      </c>
      <c r="K446" s="502">
        <v>2</v>
      </c>
      <c r="L446" s="502">
        <v>2</v>
      </c>
      <c r="M446" s="502">
        <v>1</v>
      </c>
      <c r="N446" s="495" t="s">
        <v>3790</v>
      </c>
    </row>
    <row r="447" spans="1:14" x14ac:dyDescent="0.35">
      <c r="A447" s="508" t="s">
        <v>14919</v>
      </c>
      <c r="B447" s="507" t="s">
        <v>14918</v>
      </c>
      <c r="C447" s="514">
        <v>0</v>
      </c>
      <c r="D447" s="514">
        <v>0</v>
      </c>
      <c r="E447" s="514">
        <v>0</v>
      </c>
      <c r="F447" s="514">
        <v>0</v>
      </c>
      <c r="G447" s="514">
        <v>-155388</v>
      </c>
      <c r="H447" s="514">
        <v>126773</v>
      </c>
      <c r="I447" s="502">
        <v>4</v>
      </c>
      <c r="J447" s="502">
        <v>1</v>
      </c>
      <c r="K447" s="502">
        <v>3</v>
      </c>
      <c r="L447" s="502">
        <v>5</v>
      </c>
      <c r="M447" s="502">
        <v>1</v>
      </c>
      <c r="N447" s="495" t="s">
        <v>3790</v>
      </c>
    </row>
    <row r="448" spans="1:14" ht="26" x14ac:dyDescent="0.35">
      <c r="A448" s="508" t="s">
        <v>1442</v>
      </c>
      <c r="B448" s="507" t="s">
        <v>1424</v>
      </c>
      <c r="C448" s="514">
        <v>1109200</v>
      </c>
      <c r="D448" s="514">
        <v>0</v>
      </c>
      <c r="E448" s="514">
        <v>126000</v>
      </c>
      <c r="F448" s="514">
        <v>0</v>
      </c>
      <c r="G448" s="514">
        <v>-1212000</v>
      </c>
      <c r="H448" s="514">
        <v>669900</v>
      </c>
      <c r="I448" s="502">
        <v>5</v>
      </c>
      <c r="J448" s="502">
        <v>3</v>
      </c>
      <c r="K448" s="502">
        <v>2</v>
      </c>
      <c r="L448" s="502">
        <v>6</v>
      </c>
      <c r="M448" s="502">
        <v>1</v>
      </c>
      <c r="N448" s="495" t="s">
        <v>3790</v>
      </c>
    </row>
    <row r="449" spans="1:14" ht="26" x14ac:dyDescent="0.35">
      <c r="A449" s="508" t="s">
        <v>8681</v>
      </c>
      <c r="B449" s="507" t="s">
        <v>3960</v>
      </c>
      <c r="C449" s="514">
        <v>20278601</v>
      </c>
      <c r="D449" s="514">
        <v>0</v>
      </c>
      <c r="E449" s="514">
        <v>6211209</v>
      </c>
      <c r="F449" s="514">
        <v>0</v>
      </c>
      <c r="G449" s="514">
        <v>26549344</v>
      </c>
      <c r="H449" s="514">
        <v>167092093</v>
      </c>
      <c r="I449" s="502">
        <v>600</v>
      </c>
      <c r="J449" s="502">
        <v>120</v>
      </c>
      <c r="K449" s="502">
        <v>480</v>
      </c>
      <c r="L449" s="502">
        <v>21</v>
      </c>
      <c r="M449" s="502">
        <v>16</v>
      </c>
      <c r="N449" s="495" t="s">
        <v>8222</v>
      </c>
    </row>
    <row r="450" spans="1:14" x14ac:dyDescent="0.35">
      <c r="A450" s="508" t="s">
        <v>13370</v>
      </c>
      <c r="B450" s="507" t="s">
        <v>13369</v>
      </c>
      <c r="C450" s="514">
        <v>0</v>
      </c>
      <c r="D450" s="514">
        <v>0</v>
      </c>
      <c r="E450" s="514">
        <v>0</v>
      </c>
      <c r="F450" s="514">
        <v>0</v>
      </c>
      <c r="G450" s="514">
        <v>0</v>
      </c>
      <c r="H450" s="514">
        <v>0</v>
      </c>
      <c r="I450" s="502">
        <v>2</v>
      </c>
      <c r="J450" s="502">
        <v>0</v>
      </c>
      <c r="K450" s="502">
        <v>2</v>
      </c>
      <c r="L450" s="502">
        <v>7</v>
      </c>
      <c r="M450" s="502">
        <v>0</v>
      </c>
      <c r="N450" s="495" t="s">
        <v>3790</v>
      </c>
    </row>
    <row r="451" spans="1:14" x14ac:dyDescent="0.35">
      <c r="A451" s="508" t="s">
        <v>3140</v>
      </c>
      <c r="B451" s="507" t="s">
        <v>296</v>
      </c>
      <c r="C451" s="514">
        <v>28798894.370000001</v>
      </c>
      <c r="D451" s="514">
        <v>0</v>
      </c>
      <c r="E451" s="514">
        <v>32947229.98</v>
      </c>
      <c r="F451" s="514">
        <v>0</v>
      </c>
      <c r="G451" s="514">
        <v>272088715.10000002</v>
      </c>
      <c r="H451" s="514"/>
      <c r="I451" s="502"/>
      <c r="J451" s="502"/>
      <c r="K451" s="502"/>
      <c r="L451" s="502"/>
      <c r="M451" s="502"/>
      <c r="N451" s="495"/>
    </row>
    <row r="452" spans="1:14" x14ac:dyDescent="0.35">
      <c r="A452" s="508" t="s">
        <v>1539</v>
      </c>
      <c r="B452" s="507" t="s">
        <v>8294</v>
      </c>
      <c r="C452" s="514">
        <v>0</v>
      </c>
      <c r="D452" s="514">
        <v>0</v>
      </c>
      <c r="E452" s="514">
        <v>0</v>
      </c>
      <c r="F452" s="514">
        <v>0</v>
      </c>
      <c r="G452" s="514">
        <v>0</v>
      </c>
      <c r="H452" s="514">
        <v>476655</v>
      </c>
      <c r="I452" s="502">
        <v>10</v>
      </c>
      <c r="J452" s="502">
        <v>5</v>
      </c>
      <c r="K452" s="502">
        <v>5</v>
      </c>
      <c r="L452" s="502">
        <v>0</v>
      </c>
      <c r="M452" s="502">
        <v>0</v>
      </c>
      <c r="N452" s="495" t="s">
        <v>3790</v>
      </c>
    </row>
    <row r="453" spans="1:14" ht="26" x14ac:dyDescent="0.35">
      <c r="A453" s="508" t="s">
        <v>9493</v>
      </c>
      <c r="B453" s="507" t="s">
        <v>9494</v>
      </c>
      <c r="C453" s="514">
        <v>1218164</v>
      </c>
      <c r="D453" s="514">
        <v>0</v>
      </c>
      <c r="E453" s="514">
        <v>1138023</v>
      </c>
      <c r="F453" s="514">
        <v>0</v>
      </c>
      <c r="G453" s="514">
        <v>1876040</v>
      </c>
      <c r="H453" s="514"/>
      <c r="I453" s="502"/>
      <c r="J453" s="502"/>
      <c r="K453" s="502"/>
      <c r="L453" s="502"/>
      <c r="M453" s="502"/>
      <c r="N453" s="495"/>
    </row>
    <row r="454" spans="1:14" x14ac:dyDescent="0.35">
      <c r="A454" s="508" t="s">
        <v>2141</v>
      </c>
      <c r="B454" s="507" t="s">
        <v>2140</v>
      </c>
      <c r="C454" s="514">
        <v>403702</v>
      </c>
      <c r="D454" s="514">
        <v>0</v>
      </c>
      <c r="E454" s="514">
        <v>0</v>
      </c>
      <c r="F454" s="514">
        <v>0</v>
      </c>
      <c r="G454" s="514">
        <v>424465.86</v>
      </c>
      <c r="H454" s="514">
        <v>741577</v>
      </c>
      <c r="I454" s="502">
        <v>9</v>
      </c>
      <c r="J454" s="502">
        <v>3</v>
      </c>
      <c r="K454" s="502">
        <v>6</v>
      </c>
      <c r="L454" s="502">
        <v>3</v>
      </c>
      <c r="M454" s="502">
        <v>0</v>
      </c>
      <c r="N454" s="495" t="s">
        <v>3790</v>
      </c>
    </row>
    <row r="455" spans="1:14" x14ac:dyDescent="0.35">
      <c r="A455" s="508" t="s">
        <v>1315</v>
      </c>
      <c r="B455" s="507" t="s">
        <v>1292</v>
      </c>
      <c r="C455" s="514">
        <v>0</v>
      </c>
      <c r="D455" s="514">
        <v>0</v>
      </c>
      <c r="E455" s="514">
        <v>0</v>
      </c>
      <c r="F455" s="514">
        <v>0</v>
      </c>
      <c r="G455" s="514">
        <v>0</v>
      </c>
      <c r="H455" s="514">
        <v>1087</v>
      </c>
      <c r="I455" s="502">
        <v>3</v>
      </c>
      <c r="J455" s="502">
        <v>3</v>
      </c>
      <c r="K455" s="502">
        <v>0</v>
      </c>
      <c r="L455" s="502">
        <v>0</v>
      </c>
      <c r="M455" s="502">
        <v>1</v>
      </c>
      <c r="N455" s="495" t="s">
        <v>3790</v>
      </c>
    </row>
    <row r="456" spans="1:14" x14ac:dyDescent="0.35">
      <c r="A456" s="508" t="s">
        <v>1048</v>
      </c>
      <c r="B456" s="507" t="s">
        <v>9586</v>
      </c>
      <c r="C456" s="514">
        <v>19308050</v>
      </c>
      <c r="D456" s="514">
        <v>0</v>
      </c>
      <c r="E456" s="514">
        <v>6032231</v>
      </c>
      <c r="F456" s="514">
        <v>0</v>
      </c>
      <c r="G456" s="514">
        <v>19717121</v>
      </c>
      <c r="H456" s="514">
        <v>25469856</v>
      </c>
      <c r="I456" s="502">
        <v>5</v>
      </c>
      <c r="J456" s="502">
        <v>3</v>
      </c>
      <c r="K456" s="502">
        <v>2</v>
      </c>
      <c r="L456" s="502">
        <v>5</v>
      </c>
      <c r="M456" s="502">
        <v>0</v>
      </c>
      <c r="N456" s="495" t="s">
        <v>8222</v>
      </c>
    </row>
    <row r="457" spans="1:14" x14ac:dyDescent="0.35">
      <c r="A457" s="508" t="s">
        <v>9409</v>
      </c>
      <c r="B457" s="507" t="s">
        <v>9410</v>
      </c>
      <c r="C457" s="514">
        <v>566370000</v>
      </c>
      <c r="D457" s="514">
        <v>0</v>
      </c>
      <c r="E457" s="514">
        <v>447118000</v>
      </c>
      <c r="F457" s="514">
        <v>0</v>
      </c>
      <c r="G457" s="514">
        <f>447118000+113943000</f>
        <v>561061000</v>
      </c>
      <c r="H457" s="514"/>
      <c r="I457" s="502"/>
      <c r="J457" s="502"/>
      <c r="K457" s="502"/>
      <c r="L457" s="502"/>
      <c r="M457" s="502"/>
      <c r="N457" s="495"/>
    </row>
    <row r="458" spans="1:14" ht="26" x14ac:dyDescent="0.35">
      <c r="A458" s="508" t="s">
        <v>8135</v>
      </c>
      <c r="B458" s="507" t="s">
        <v>3589</v>
      </c>
      <c r="C458" s="514">
        <v>0</v>
      </c>
      <c r="D458" s="514">
        <v>0</v>
      </c>
      <c r="E458" s="514">
        <v>0</v>
      </c>
      <c r="F458" s="514">
        <v>0</v>
      </c>
      <c r="G458" s="514">
        <v>0</v>
      </c>
      <c r="H458" s="514">
        <v>0</v>
      </c>
      <c r="I458" s="502">
        <v>3</v>
      </c>
      <c r="J458" s="502">
        <v>1</v>
      </c>
      <c r="K458" s="502">
        <v>2</v>
      </c>
      <c r="L458" s="502">
        <v>0</v>
      </c>
      <c r="M458" s="502">
        <v>0</v>
      </c>
      <c r="N458" s="495" t="s">
        <v>3790</v>
      </c>
    </row>
    <row r="459" spans="1:14" ht="26" x14ac:dyDescent="0.35">
      <c r="A459" s="508" t="s">
        <v>9558</v>
      </c>
      <c r="B459" s="507" t="s">
        <v>1337</v>
      </c>
      <c r="C459" s="514">
        <v>48758193.079999998</v>
      </c>
      <c r="D459" s="514">
        <v>0</v>
      </c>
      <c r="E459" s="514">
        <v>48758193.079999998</v>
      </c>
      <c r="F459" s="514">
        <v>0</v>
      </c>
      <c r="G459" s="514">
        <v>62805362.189999998</v>
      </c>
      <c r="H459" s="514"/>
      <c r="I459" s="502"/>
      <c r="J459" s="502"/>
      <c r="K459" s="502"/>
      <c r="L459" s="502"/>
      <c r="M459" s="502"/>
      <c r="N459" s="495"/>
    </row>
    <row r="460" spans="1:14" x14ac:dyDescent="0.35">
      <c r="A460" s="508" t="s">
        <v>9333</v>
      </c>
      <c r="B460" s="507" t="s">
        <v>427</v>
      </c>
      <c r="C460" s="514">
        <v>8708195.7899999991</v>
      </c>
      <c r="D460" s="514">
        <v>0</v>
      </c>
      <c r="E460" s="514">
        <v>7683408.2599999998</v>
      </c>
      <c r="F460" s="514">
        <v>0</v>
      </c>
      <c r="G460" s="514">
        <v>8987351.7300000004</v>
      </c>
      <c r="H460" s="514"/>
      <c r="I460" s="502"/>
      <c r="J460" s="502"/>
      <c r="K460" s="502"/>
      <c r="L460" s="502"/>
      <c r="M460" s="502"/>
      <c r="N460" s="495"/>
    </row>
    <row r="461" spans="1:14" x14ac:dyDescent="0.35">
      <c r="A461" s="508" t="s">
        <v>9566</v>
      </c>
      <c r="B461" s="507" t="s">
        <v>130</v>
      </c>
      <c r="C461" s="514">
        <v>57955204</v>
      </c>
      <c r="D461" s="514">
        <v>0</v>
      </c>
      <c r="E461" s="514">
        <v>559330</v>
      </c>
      <c r="F461" s="514">
        <v>0</v>
      </c>
      <c r="G461" s="514">
        <v>69293677</v>
      </c>
      <c r="H461" s="514"/>
      <c r="I461" s="502"/>
      <c r="J461" s="502"/>
      <c r="K461" s="502"/>
      <c r="L461" s="502"/>
      <c r="M461" s="502"/>
      <c r="N461" s="495"/>
    </row>
    <row r="462" spans="1:14" x14ac:dyDescent="0.35">
      <c r="A462" s="508" t="s">
        <v>370</v>
      </c>
      <c r="B462" s="507" t="s">
        <v>3784</v>
      </c>
      <c r="C462" s="514">
        <v>12932207</v>
      </c>
      <c r="D462" s="514">
        <v>0</v>
      </c>
      <c r="E462" s="514">
        <v>6239595</v>
      </c>
      <c r="F462" s="514">
        <v>0</v>
      </c>
      <c r="G462" s="514">
        <v>1587494</v>
      </c>
      <c r="H462" s="514">
        <v>20742212</v>
      </c>
      <c r="I462" s="502">
        <v>7</v>
      </c>
      <c r="J462" s="502">
        <v>2</v>
      </c>
      <c r="K462" s="502">
        <v>5</v>
      </c>
      <c r="L462" s="502">
        <v>15</v>
      </c>
      <c r="M462" s="502">
        <v>0</v>
      </c>
      <c r="N462" s="495" t="s">
        <v>8201</v>
      </c>
    </row>
    <row r="463" spans="1:14" x14ac:dyDescent="0.35">
      <c r="A463" s="508" t="s">
        <v>4981</v>
      </c>
      <c r="B463" s="507" t="s">
        <v>1018</v>
      </c>
      <c r="C463" s="514">
        <v>0</v>
      </c>
      <c r="D463" s="514">
        <v>0</v>
      </c>
      <c r="E463" s="514">
        <v>0</v>
      </c>
      <c r="F463" s="514">
        <v>0</v>
      </c>
      <c r="G463" s="514">
        <v>0</v>
      </c>
      <c r="H463" s="514">
        <v>0</v>
      </c>
      <c r="I463" s="502">
        <v>20</v>
      </c>
      <c r="J463" s="502">
        <v>6</v>
      </c>
      <c r="K463" s="502">
        <v>14</v>
      </c>
      <c r="L463" s="502">
        <v>30</v>
      </c>
      <c r="M463" s="502">
        <v>1</v>
      </c>
      <c r="N463" s="495" t="s">
        <v>3790</v>
      </c>
    </row>
    <row r="464" spans="1:14" x14ac:dyDescent="0.35">
      <c r="A464" s="508" t="s">
        <v>4983</v>
      </c>
      <c r="B464" s="507" t="s">
        <v>10073</v>
      </c>
      <c r="C464" s="514">
        <v>1315923</v>
      </c>
      <c r="D464" s="514">
        <v>0</v>
      </c>
      <c r="E464" s="514">
        <v>1239272</v>
      </c>
      <c r="F464" s="514">
        <v>0</v>
      </c>
      <c r="G464" s="514">
        <v>146812</v>
      </c>
      <c r="H464" s="514">
        <v>14529144</v>
      </c>
      <c r="I464" s="502">
        <v>8</v>
      </c>
      <c r="J464" s="502">
        <v>0</v>
      </c>
      <c r="K464" s="502">
        <v>8</v>
      </c>
      <c r="L464" s="502">
        <v>8</v>
      </c>
      <c r="M464" s="502">
        <v>0</v>
      </c>
      <c r="N464" s="495" t="s">
        <v>3790</v>
      </c>
    </row>
    <row r="465" spans="1:14" x14ac:dyDescent="0.35">
      <c r="A465" s="508" t="s">
        <v>3042</v>
      </c>
      <c r="B465" s="507" t="s">
        <v>2666</v>
      </c>
      <c r="C465" s="514">
        <v>2271709</v>
      </c>
      <c r="D465" s="514">
        <v>0</v>
      </c>
      <c r="E465" s="514">
        <v>2050000</v>
      </c>
      <c r="F465" s="514">
        <v>0</v>
      </c>
      <c r="G465" s="514">
        <v>143937</v>
      </c>
      <c r="H465" s="514">
        <v>0</v>
      </c>
      <c r="I465" s="502">
        <v>6</v>
      </c>
      <c r="J465" s="502">
        <v>1</v>
      </c>
      <c r="K465" s="502">
        <v>5</v>
      </c>
      <c r="L465" s="502">
        <v>3</v>
      </c>
      <c r="M465" s="502">
        <v>1</v>
      </c>
      <c r="N465" s="495" t="s">
        <v>3790</v>
      </c>
    </row>
    <row r="466" spans="1:14" ht="26" x14ac:dyDescent="0.35">
      <c r="A466" s="508" t="s">
        <v>2394</v>
      </c>
      <c r="B466" s="507" t="s">
        <v>3690</v>
      </c>
      <c r="C466" s="514">
        <v>0</v>
      </c>
      <c r="D466" s="514">
        <v>0</v>
      </c>
      <c r="E466" s="514">
        <v>0</v>
      </c>
      <c r="F466" s="514">
        <v>0</v>
      </c>
      <c r="G466" s="514">
        <v>0</v>
      </c>
      <c r="H466" s="514">
        <v>0</v>
      </c>
      <c r="I466" s="502">
        <v>8</v>
      </c>
      <c r="J466" s="502">
        <v>2</v>
      </c>
      <c r="K466" s="502">
        <v>6</v>
      </c>
      <c r="L466" s="502">
        <v>0</v>
      </c>
      <c r="M466" s="502">
        <v>1</v>
      </c>
      <c r="N466" s="495" t="s">
        <v>3790</v>
      </c>
    </row>
    <row r="467" spans="1:14" x14ac:dyDescent="0.35">
      <c r="A467" s="508" t="s">
        <v>4984</v>
      </c>
      <c r="B467" s="507" t="s">
        <v>8908</v>
      </c>
      <c r="C467" s="514">
        <v>57955204</v>
      </c>
      <c r="D467" s="514">
        <v>0</v>
      </c>
      <c r="E467" s="514">
        <v>559330</v>
      </c>
      <c r="F467" s="514">
        <v>0</v>
      </c>
      <c r="G467" s="514">
        <v>-69293677</v>
      </c>
      <c r="H467" s="514">
        <v>132277357</v>
      </c>
      <c r="I467" s="502">
        <v>8</v>
      </c>
      <c r="J467" s="502">
        <v>5</v>
      </c>
      <c r="K467" s="502">
        <v>3</v>
      </c>
      <c r="L467" s="502">
        <v>16</v>
      </c>
      <c r="M467" s="502">
        <v>4</v>
      </c>
      <c r="N467" s="495" t="s">
        <v>8222</v>
      </c>
    </row>
    <row r="468" spans="1:14" x14ac:dyDescent="0.35">
      <c r="A468" s="508" t="s">
        <v>9309</v>
      </c>
      <c r="B468" s="507" t="s">
        <v>3696</v>
      </c>
      <c r="C468" s="514">
        <v>3487525</v>
      </c>
      <c r="D468" s="514">
        <v>0</v>
      </c>
      <c r="E468" s="514">
        <v>3487525</v>
      </c>
      <c r="F468" s="514">
        <v>0</v>
      </c>
      <c r="G468" s="514">
        <v>4000000</v>
      </c>
      <c r="H468" s="514"/>
      <c r="I468" s="502"/>
      <c r="J468" s="502"/>
      <c r="K468" s="502"/>
      <c r="L468" s="502"/>
      <c r="M468" s="502"/>
      <c r="N468" s="495"/>
    </row>
    <row r="469" spans="1:14" ht="26" x14ac:dyDescent="0.35">
      <c r="A469" s="508" t="s">
        <v>2579</v>
      </c>
      <c r="B469" s="507" t="s">
        <v>8799</v>
      </c>
      <c r="C469" s="514">
        <v>3487525</v>
      </c>
      <c r="D469" s="514">
        <v>0</v>
      </c>
      <c r="E469" s="514">
        <v>3487525</v>
      </c>
      <c r="F469" s="514">
        <v>0</v>
      </c>
      <c r="G469" s="514" t="s">
        <v>8801</v>
      </c>
      <c r="H469" s="514">
        <v>6763973</v>
      </c>
      <c r="I469" s="502">
        <v>2</v>
      </c>
      <c r="J469" s="502">
        <v>1</v>
      </c>
      <c r="K469" s="502">
        <v>1</v>
      </c>
      <c r="L469" s="502">
        <v>1</v>
      </c>
      <c r="M469" s="502">
        <v>1</v>
      </c>
      <c r="N469" s="495" t="s">
        <v>8201</v>
      </c>
    </row>
    <row r="470" spans="1:14" x14ac:dyDescent="0.35">
      <c r="A470" s="508" t="s">
        <v>9503</v>
      </c>
      <c r="B470" s="507" t="s">
        <v>2171</v>
      </c>
      <c r="C470" s="514">
        <v>27622999</v>
      </c>
      <c r="D470" s="514">
        <v>0</v>
      </c>
      <c r="E470" s="514">
        <v>6831097</v>
      </c>
      <c r="F470" s="514">
        <v>0</v>
      </c>
      <c r="G470" s="514">
        <v>27566065</v>
      </c>
      <c r="H470" s="514"/>
      <c r="I470" s="502">
        <v>6</v>
      </c>
      <c r="J470" s="502">
        <v>4</v>
      </c>
      <c r="K470" s="502">
        <v>2</v>
      </c>
      <c r="L470" s="502">
        <v>5</v>
      </c>
      <c r="M470" s="502">
        <v>0</v>
      </c>
      <c r="N470" s="495" t="s">
        <v>8222</v>
      </c>
    </row>
    <row r="471" spans="1:14" x14ac:dyDescent="0.35">
      <c r="A471" s="508" t="s">
        <v>1163</v>
      </c>
      <c r="B471" s="507" t="s">
        <v>3965</v>
      </c>
      <c r="C471" s="514">
        <v>45000</v>
      </c>
      <c r="D471" s="514">
        <v>0</v>
      </c>
      <c r="E471" s="514">
        <v>45000</v>
      </c>
      <c r="F471" s="514">
        <v>0</v>
      </c>
      <c r="G471" s="514">
        <v>45000</v>
      </c>
      <c r="H471" s="514">
        <v>0</v>
      </c>
      <c r="I471" s="502">
        <v>3</v>
      </c>
      <c r="J471" s="502">
        <v>1</v>
      </c>
      <c r="K471" s="502">
        <v>2</v>
      </c>
      <c r="L471" s="502">
        <v>1</v>
      </c>
      <c r="M471" s="502">
        <v>1</v>
      </c>
      <c r="N471" s="495" t="s">
        <v>3790</v>
      </c>
    </row>
    <row r="472" spans="1:14" x14ac:dyDescent="0.35">
      <c r="A472" s="508" t="s">
        <v>98</v>
      </c>
      <c r="B472" s="507" t="s">
        <v>4029</v>
      </c>
      <c r="C472" s="514">
        <v>154093032</v>
      </c>
      <c r="D472" s="514">
        <v>0</v>
      </c>
      <c r="E472" s="514">
        <v>77089650</v>
      </c>
      <c r="F472" s="514">
        <v>0</v>
      </c>
      <c r="G472" s="514">
        <v>109570736</v>
      </c>
      <c r="H472" s="514">
        <v>258849256</v>
      </c>
      <c r="I472" s="502">
        <v>3</v>
      </c>
      <c r="J472" s="502">
        <v>2</v>
      </c>
      <c r="K472" s="502">
        <v>1</v>
      </c>
      <c r="L472" s="502">
        <v>0</v>
      </c>
      <c r="M472" s="502">
        <v>1</v>
      </c>
      <c r="N472" s="495" t="s">
        <v>8222</v>
      </c>
    </row>
    <row r="473" spans="1:14" x14ac:dyDescent="0.35">
      <c r="A473" s="508" t="s">
        <v>9319</v>
      </c>
      <c r="B473" s="507" t="s">
        <v>2148</v>
      </c>
      <c r="C473" s="514">
        <v>285365</v>
      </c>
      <c r="D473" s="514">
        <v>0</v>
      </c>
      <c r="E473" s="514">
        <v>401951</v>
      </c>
      <c r="F473" s="514">
        <v>0</v>
      </c>
      <c r="G473" s="514">
        <v>70738</v>
      </c>
      <c r="H473" s="514">
        <v>1160970</v>
      </c>
      <c r="I473" s="502">
        <v>18</v>
      </c>
      <c r="J473" s="502">
        <v>13</v>
      </c>
      <c r="K473" s="502">
        <v>5</v>
      </c>
      <c r="L473" s="502">
        <v>24</v>
      </c>
      <c r="M473" s="502">
        <v>2</v>
      </c>
      <c r="N473" s="495" t="s">
        <v>8222</v>
      </c>
    </row>
    <row r="474" spans="1:14" x14ac:dyDescent="0.35">
      <c r="A474" s="508" t="s">
        <v>991</v>
      </c>
      <c r="B474" s="507" t="s">
        <v>3817</v>
      </c>
      <c r="C474" s="514">
        <v>164610989</v>
      </c>
      <c r="D474" s="514">
        <v>0</v>
      </c>
      <c r="E474" s="514">
        <v>58410143.530000001</v>
      </c>
      <c r="F474" s="514">
        <v>0</v>
      </c>
      <c r="G474" s="514">
        <v>171981811</v>
      </c>
      <c r="H474" s="514">
        <v>451332534</v>
      </c>
      <c r="I474" s="502">
        <v>10</v>
      </c>
      <c r="J474" s="502">
        <v>8</v>
      </c>
      <c r="K474" s="502">
        <v>2</v>
      </c>
      <c r="L474" s="502">
        <v>500</v>
      </c>
      <c r="M474" s="502">
        <v>1</v>
      </c>
      <c r="N474" s="495" t="s">
        <v>8222</v>
      </c>
    </row>
    <row r="475" spans="1:14" x14ac:dyDescent="0.35">
      <c r="A475" s="508" t="s">
        <v>255</v>
      </c>
      <c r="B475" s="507" t="s">
        <v>8198</v>
      </c>
      <c r="C475" s="514">
        <v>4624805.18</v>
      </c>
      <c r="D475" s="514">
        <v>0</v>
      </c>
      <c r="E475" s="514">
        <v>472037.2</v>
      </c>
      <c r="F475" s="514">
        <v>0</v>
      </c>
      <c r="G475" s="514">
        <v>11686088.18</v>
      </c>
      <c r="H475" s="514"/>
      <c r="I475" s="502"/>
      <c r="J475" s="502"/>
      <c r="K475" s="502"/>
      <c r="L475" s="502"/>
      <c r="M475" s="502"/>
      <c r="N475" s="495"/>
    </row>
    <row r="476" spans="1:14" x14ac:dyDescent="0.35">
      <c r="A476" s="508" t="s">
        <v>8144</v>
      </c>
      <c r="B476" s="507" t="s">
        <v>3827</v>
      </c>
      <c r="C476" s="514">
        <v>0</v>
      </c>
      <c r="D476" s="514">
        <v>0</v>
      </c>
      <c r="E476" s="514">
        <v>0</v>
      </c>
      <c r="F476" s="514">
        <v>0</v>
      </c>
      <c r="G476" s="514">
        <v>0</v>
      </c>
      <c r="H476" s="514">
        <v>0</v>
      </c>
      <c r="I476" s="502">
        <v>2</v>
      </c>
      <c r="J476" s="502">
        <v>2</v>
      </c>
      <c r="K476" s="502">
        <v>0</v>
      </c>
      <c r="L476" s="502">
        <v>0</v>
      </c>
      <c r="M476" s="502">
        <v>1</v>
      </c>
      <c r="N476" s="495" t="s">
        <v>3790</v>
      </c>
    </row>
    <row r="477" spans="1:14" x14ac:dyDescent="0.35">
      <c r="A477" s="508" t="s">
        <v>1179</v>
      </c>
      <c r="B477" s="507" t="s">
        <v>9301</v>
      </c>
      <c r="C477" s="514">
        <v>0</v>
      </c>
      <c r="D477" s="514">
        <v>0</v>
      </c>
      <c r="E477" s="514">
        <v>0</v>
      </c>
      <c r="F477" s="514">
        <v>0</v>
      </c>
      <c r="G477" s="514">
        <v>0</v>
      </c>
      <c r="H477" s="514">
        <v>2</v>
      </c>
      <c r="I477" s="502">
        <v>116</v>
      </c>
      <c r="J477" s="502">
        <v>77</v>
      </c>
      <c r="K477" s="502">
        <v>39</v>
      </c>
      <c r="L477" s="502">
        <v>0</v>
      </c>
      <c r="M477" s="502">
        <v>1</v>
      </c>
      <c r="N477" s="495" t="s">
        <v>3790</v>
      </c>
    </row>
    <row r="478" spans="1:14" x14ac:dyDescent="0.35">
      <c r="A478" s="508" t="s">
        <v>378</v>
      </c>
      <c r="B478" s="507" t="s">
        <v>12093</v>
      </c>
      <c r="C478" s="514">
        <v>0</v>
      </c>
      <c r="D478" s="514">
        <v>0</v>
      </c>
      <c r="E478" s="514">
        <v>0</v>
      </c>
      <c r="F478" s="514">
        <v>0</v>
      </c>
      <c r="G478" s="514">
        <v>-131372</v>
      </c>
      <c r="H478" s="514">
        <v>558303</v>
      </c>
      <c r="I478" s="502">
        <v>4</v>
      </c>
      <c r="J478" s="502">
        <v>1</v>
      </c>
      <c r="K478" s="502">
        <v>3</v>
      </c>
      <c r="L478" s="502">
        <v>0</v>
      </c>
      <c r="M478" s="502">
        <v>0</v>
      </c>
      <c r="N478" s="495" t="s">
        <v>3790</v>
      </c>
    </row>
    <row r="479" spans="1:14" x14ac:dyDescent="0.35">
      <c r="A479" s="508" t="s">
        <v>8147</v>
      </c>
      <c r="B479" s="507" t="s">
        <v>4052</v>
      </c>
      <c r="C479" s="514">
        <v>8088390</v>
      </c>
      <c r="D479" s="514">
        <v>0</v>
      </c>
      <c r="E479" s="514">
        <v>5987321</v>
      </c>
      <c r="F479" s="514">
        <v>0</v>
      </c>
      <c r="G479" s="514">
        <v>8088390</v>
      </c>
      <c r="H479" s="514">
        <v>0</v>
      </c>
      <c r="I479" s="502">
        <v>4</v>
      </c>
      <c r="J479" s="502">
        <v>3</v>
      </c>
      <c r="K479" s="502">
        <v>1</v>
      </c>
      <c r="L479" s="502">
        <v>4</v>
      </c>
      <c r="M479" s="502">
        <v>0</v>
      </c>
      <c r="N479" s="495" t="s">
        <v>3790</v>
      </c>
    </row>
    <row r="480" spans="1:14" ht="26" x14ac:dyDescent="0.35">
      <c r="A480" s="508" t="s">
        <v>9532</v>
      </c>
      <c r="B480" s="507" t="s">
        <v>2649</v>
      </c>
      <c r="C480" s="514">
        <v>75000</v>
      </c>
      <c r="D480" s="514">
        <v>0</v>
      </c>
      <c r="E480" s="514">
        <v>45000</v>
      </c>
      <c r="F480" s="514">
        <v>0</v>
      </c>
      <c r="G480" s="514">
        <v>75000</v>
      </c>
      <c r="H480" s="514"/>
      <c r="I480" s="502"/>
      <c r="J480" s="502"/>
      <c r="K480" s="502"/>
      <c r="L480" s="502"/>
      <c r="M480" s="502"/>
      <c r="N480" s="495"/>
    </row>
    <row r="481" spans="1:14" x14ac:dyDescent="0.35">
      <c r="A481" s="508" t="s">
        <v>9564</v>
      </c>
      <c r="B481" s="507" t="s">
        <v>9565</v>
      </c>
      <c r="C481" s="514">
        <v>8088390</v>
      </c>
      <c r="D481" s="514">
        <v>0</v>
      </c>
      <c r="E481" s="514">
        <v>5987321</v>
      </c>
      <c r="F481" s="514">
        <v>0</v>
      </c>
      <c r="G481" s="514">
        <v>8088390</v>
      </c>
      <c r="H481" s="514"/>
      <c r="I481" s="502"/>
      <c r="J481" s="502"/>
      <c r="K481" s="502"/>
      <c r="L481" s="502"/>
      <c r="M481" s="502"/>
      <c r="N481" s="495"/>
    </row>
    <row r="482" spans="1:14" x14ac:dyDescent="0.35">
      <c r="A482" s="508" t="s">
        <v>325</v>
      </c>
      <c r="B482" s="507" t="s">
        <v>324</v>
      </c>
      <c r="C482" s="516">
        <v>19575803</v>
      </c>
      <c r="D482" s="516">
        <v>0</v>
      </c>
      <c r="E482" s="516">
        <v>20103634</v>
      </c>
      <c r="F482" s="516">
        <v>0</v>
      </c>
      <c r="G482" s="516">
        <v>20287568</v>
      </c>
      <c r="H482" s="516">
        <v>76169144</v>
      </c>
      <c r="I482" s="503">
        <v>30</v>
      </c>
      <c r="J482" s="503">
        <v>30</v>
      </c>
      <c r="K482" s="503">
        <v>0</v>
      </c>
      <c r="L482" s="503">
        <v>3</v>
      </c>
      <c r="M482" s="503">
        <v>1</v>
      </c>
      <c r="N482" s="496" t="s">
        <v>4568</v>
      </c>
    </row>
    <row r="483" spans="1:14" x14ac:dyDescent="0.35">
      <c r="A483" s="508" t="s">
        <v>9302</v>
      </c>
      <c r="B483" s="507" t="s">
        <v>9303</v>
      </c>
      <c r="C483" s="514">
        <v>134825.68</v>
      </c>
      <c r="D483" s="514">
        <v>0</v>
      </c>
      <c r="E483" s="514">
        <v>1540</v>
      </c>
      <c r="F483" s="514">
        <v>0</v>
      </c>
      <c r="G483" s="514">
        <v>42531.040000000001</v>
      </c>
      <c r="H483" s="514"/>
      <c r="I483" s="502"/>
      <c r="J483" s="502"/>
      <c r="K483" s="502"/>
      <c r="L483" s="502"/>
      <c r="M483" s="502"/>
      <c r="N483" s="495"/>
    </row>
    <row r="484" spans="1:14" ht="65" x14ac:dyDescent="0.35">
      <c r="A484" s="508" t="s">
        <v>15095</v>
      </c>
      <c r="B484" s="507" t="s">
        <v>3579</v>
      </c>
      <c r="C484" s="514">
        <v>7552711.3399999999</v>
      </c>
      <c r="D484" s="514">
        <v>0</v>
      </c>
      <c r="E484" s="514">
        <v>8168440</v>
      </c>
      <c r="F484" s="514">
        <v>0</v>
      </c>
      <c r="G484" s="514">
        <v>8895322.9299999997</v>
      </c>
      <c r="H484" s="514">
        <v>8378314</v>
      </c>
      <c r="I484" s="502">
        <v>257</v>
      </c>
      <c r="J484" s="502">
        <v>58</v>
      </c>
      <c r="K484" s="502">
        <v>199</v>
      </c>
      <c r="L484" s="502">
        <v>15</v>
      </c>
      <c r="M484" s="502">
        <v>1</v>
      </c>
      <c r="N484" s="495" t="s">
        <v>3790</v>
      </c>
    </row>
    <row r="485" spans="1:14" x14ac:dyDescent="0.35">
      <c r="A485" s="508" t="s">
        <v>136</v>
      </c>
      <c r="B485" s="507" t="s">
        <v>140</v>
      </c>
      <c r="C485" s="514"/>
      <c r="D485" s="514"/>
      <c r="E485" s="514"/>
      <c r="F485" s="514"/>
      <c r="G485" s="514"/>
      <c r="H485" s="514"/>
      <c r="I485" s="502"/>
      <c r="J485" s="502"/>
      <c r="K485" s="502"/>
      <c r="L485" s="502"/>
      <c r="M485" s="502"/>
      <c r="N485" s="495"/>
    </row>
    <row r="486" spans="1:14" x14ac:dyDescent="0.35">
      <c r="A486" s="508" t="s">
        <v>3035</v>
      </c>
      <c r="B486" s="507" t="s">
        <v>10004</v>
      </c>
      <c r="C486" s="514">
        <v>358751.55</v>
      </c>
      <c r="D486" s="514">
        <v>0</v>
      </c>
      <c r="E486" s="514">
        <v>0</v>
      </c>
      <c r="F486" s="514">
        <v>0</v>
      </c>
      <c r="G486" s="514">
        <v>359579.97</v>
      </c>
      <c r="H486" s="514"/>
      <c r="I486" s="502">
        <v>5</v>
      </c>
      <c r="J486" s="502">
        <v>0</v>
      </c>
      <c r="K486" s="502">
        <v>5</v>
      </c>
      <c r="L486" s="502">
        <v>7</v>
      </c>
      <c r="M486" s="502">
        <v>1</v>
      </c>
      <c r="N486" s="495" t="s">
        <v>3790</v>
      </c>
    </row>
    <row r="487" spans="1:14" x14ac:dyDescent="0.35">
      <c r="A487" s="508" t="s">
        <v>3098</v>
      </c>
      <c r="B487" s="507" t="s">
        <v>13978</v>
      </c>
      <c r="C487" s="514">
        <v>16145423</v>
      </c>
      <c r="D487" s="514">
        <v>0</v>
      </c>
      <c r="E487" s="514">
        <v>308470</v>
      </c>
      <c r="F487" s="514">
        <v>0</v>
      </c>
      <c r="G487" s="514">
        <v>19315793</v>
      </c>
      <c r="H487" s="514"/>
      <c r="I487" s="502"/>
      <c r="J487" s="502"/>
      <c r="K487" s="502"/>
      <c r="L487" s="502"/>
      <c r="M487" s="502"/>
      <c r="N487" s="495"/>
    </row>
    <row r="488" spans="1:14" ht="26" x14ac:dyDescent="0.35">
      <c r="A488" s="508" t="s">
        <v>3233</v>
      </c>
      <c r="B488" s="507" t="s">
        <v>3997</v>
      </c>
      <c r="C488" s="514">
        <v>50000</v>
      </c>
      <c r="D488" s="514">
        <v>0</v>
      </c>
      <c r="E488" s="514">
        <v>275000</v>
      </c>
      <c r="F488" s="514">
        <v>0</v>
      </c>
      <c r="G488" s="514">
        <v>286863</v>
      </c>
      <c r="H488" s="514">
        <v>7813365</v>
      </c>
      <c r="I488" s="502">
        <v>3</v>
      </c>
      <c r="J488" s="502">
        <v>0</v>
      </c>
      <c r="K488" s="502">
        <v>3</v>
      </c>
      <c r="L488" s="502">
        <v>10</v>
      </c>
      <c r="M488" s="502">
        <v>0</v>
      </c>
      <c r="N488" s="495" t="s">
        <v>3790</v>
      </c>
    </row>
    <row r="489" spans="1:14" x14ac:dyDescent="0.35">
      <c r="A489" s="508" t="s">
        <v>9400</v>
      </c>
      <c r="B489" s="507" t="s">
        <v>773</v>
      </c>
      <c r="C489" s="514">
        <v>111791260.41</v>
      </c>
      <c r="D489" s="514">
        <v>0</v>
      </c>
      <c r="E489" s="514">
        <v>71235729.439999998</v>
      </c>
      <c r="F489" s="514">
        <v>0</v>
      </c>
      <c r="G489" s="514">
        <v>128893412.09</v>
      </c>
      <c r="H489" s="514"/>
      <c r="I489" s="502"/>
      <c r="J489" s="502"/>
      <c r="K489" s="502"/>
      <c r="L489" s="502"/>
      <c r="M489" s="502"/>
      <c r="N489" s="495"/>
    </row>
    <row r="490" spans="1:14" x14ac:dyDescent="0.35">
      <c r="A490" s="508" t="s">
        <v>1320</v>
      </c>
      <c r="B490" s="507" t="s">
        <v>8959</v>
      </c>
      <c r="C490" s="514">
        <v>785000</v>
      </c>
      <c r="D490" s="514">
        <v>0</v>
      </c>
      <c r="E490" s="514">
        <v>50000</v>
      </c>
      <c r="F490" s="514">
        <v>0</v>
      </c>
      <c r="G490" s="514">
        <v>88619</v>
      </c>
      <c r="H490" s="514">
        <v>1038311</v>
      </c>
      <c r="I490" s="502">
        <v>3</v>
      </c>
      <c r="J490" s="502">
        <v>0</v>
      </c>
      <c r="K490" s="502">
        <v>3</v>
      </c>
      <c r="L490" s="502">
        <v>0</v>
      </c>
      <c r="M490" s="502">
        <v>0</v>
      </c>
      <c r="N490" s="495" t="s">
        <v>3790</v>
      </c>
    </row>
    <row r="491" spans="1:14" x14ac:dyDescent="0.35">
      <c r="A491" s="508" t="s">
        <v>9453</v>
      </c>
      <c r="B491" s="507" t="s">
        <v>609</v>
      </c>
      <c r="C491" s="514">
        <v>39409988</v>
      </c>
      <c r="D491" s="514">
        <v>0</v>
      </c>
      <c r="E491" s="514">
        <v>5179151</v>
      </c>
      <c r="F491" s="514">
        <v>0</v>
      </c>
      <c r="G491" s="514">
        <v>24390774</v>
      </c>
      <c r="H491" s="514"/>
      <c r="I491" s="502"/>
      <c r="J491" s="502"/>
      <c r="K491" s="502"/>
      <c r="L491" s="502"/>
      <c r="M491" s="502"/>
      <c r="N491" s="495"/>
    </row>
    <row r="492" spans="1:14" x14ac:dyDescent="0.35">
      <c r="A492" s="508" t="s">
        <v>9455</v>
      </c>
      <c r="B492" s="507" t="s">
        <v>9456</v>
      </c>
      <c r="C492" s="514">
        <v>0</v>
      </c>
      <c r="D492" s="514">
        <v>0</v>
      </c>
      <c r="E492" s="514">
        <v>1630142</v>
      </c>
      <c r="F492" s="514">
        <v>0</v>
      </c>
      <c r="G492" s="514">
        <v>1752057</v>
      </c>
      <c r="H492" s="514"/>
      <c r="I492" s="502"/>
      <c r="J492" s="502"/>
      <c r="K492" s="502"/>
      <c r="L492" s="502"/>
      <c r="M492" s="502"/>
      <c r="N492" s="495"/>
    </row>
    <row r="493" spans="1:14" x14ac:dyDescent="0.35">
      <c r="A493" s="508" t="s">
        <v>3024</v>
      </c>
      <c r="B493" s="507" t="s">
        <v>3848</v>
      </c>
      <c r="C493" s="514">
        <v>0</v>
      </c>
      <c r="D493" s="514">
        <v>0</v>
      </c>
      <c r="E493" s="514">
        <v>1630142</v>
      </c>
      <c r="F493" s="514">
        <v>0</v>
      </c>
      <c r="G493" s="514">
        <v>1752058</v>
      </c>
      <c r="H493" s="514">
        <v>1321054</v>
      </c>
      <c r="I493" s="502">
        <v>3</v>
      </c>
      <c r="J493" s="502">
        <v>1</v>
      </c>
      <c r="K493" s="502">
        <v>2</v>
      </c>
      <c r="L493" s="502">
        <v>0</v>
      </c>
      <c r="M493" s="502">
        <v>0</v>
      </c>
      <c r="N493" s="495" t="s">
        <v>3790</v>
      </c>
    </row>
    <row r="494" spans="1:14" x14ac:dyDescent="0.35">
      <c r="A494" s="508" t="s">
        <v>815</v>
      </c>
      <c r="B494" s="507" t="s">
        <v>4031</v>
      </c>
      <c r="C494" s="514">
        <v>11060604</v>
      </c>
      <c r="D494" s="514">
        <v>0</v>
      </c>
      <c r="E494" s="514">
        <v>7748867</v>
      </c>
      <c r="F494" s="514">
        <v>0</v>
      </c>
      <c r="G494" s="514">
        <v>9781382</v>
      </c>
      <c r="H494" s="514">
        <v>0</v>
      </c>
      <c r="I494" s="502">
        <v>0</v>
      </c>
      <c r="J494" s="502">
        <v>0</v>
      </c>
      <c r="K494" s="502">
        <v>0</v>
      </c>
      <c r="L494" s="502">
        <v>10</v>
      </c>
      <c r="M494" s="502">
        <v>0</v>
      </c>
      <c r="N494" s="495" t="s">
        <v>8222</v>
      </c>
    </row>
    <row r="495" spans="1:14" ht="26" x14ac:dyDescent="0.35">
      <c r="A495" s="508" t="s">
        <v>3177</v>
      </c>
      <c r="B495" s="507" t="s">
        <v>8850</v>
      </c>
      <c r="C495" s="514">
        <v>1336250</v>
      </c>
      <c r="D495" s="514">
        <v>0</v>
      </c>
      <c r="E495" s="514">
        <v>0</v>
      </c>
      <c r="F495" s="514">
        <v>0</v>
      </c>
      <c r="G495" s="514">
        <v>1220265</v>
      </c>
      <c r="H495" s="514">
        <v>13741335</v>
      </c>
      <c r="I495" s="502">
        <v>51</v>
      </c>
      <c r="J495" s="502">
        <v>46</v>
      </c>
      <c r="K495" s="502">
        <v>5</v>
      </c>
      <c r="L495" s="502">
        <v>8</v>
      </c>
      <c r="M495" s="502">
        <v>0</v>
      </c>
      <c r="N495" s="495" t="s">
        <v>3790</v>
      </c>
    </row>
    <row r="496" spans="1:14" x14ac:dyDescent="0.35">
      <c r="A496" s="508" t="s">
        <v>587</v>
      </c>
      <c r="B496" s="507" t="s">
        <v>3638</v>
      </c>
      <c r="C496" s="514">
        <v>0</v>
      </c>
      <c r="D496" s="514">
        <v>0</v>
      </c>
      <c r="E496" s="514">
        <v>-255000</v>
      </c>
      <c r="F496" s="514">
        <v>0</v>
      </c>
      <c r="G496" s="514">
        <v>-255000</v>
      </c>
      <c r="H496" s="514">
        <v>4558704</v>
      </c>
      <c r="I496" s="502">
        <v>2</v>
      </c>
      <c r="J496" s="502">
        <v>2</v>
      </c>
      <c r="K496" s="502">
        <v>0</v>
      </c>
      <c r="L496" s="502">
        <v>2</v>
      </c>
      <c r="M496" s="502">
        <v>1</v>
      </c>
      <c r="N496" s="495" t="s">
        <v>3790</v>
      </c>
    </row>
    <row r="497" spans="1:14" ht="26" x14ac:dyDescent="0.35">
      <c r="A497" s="508" t="s">
        <v>3126</v>
      </c>
      <c r="B497" s="507" t="s">
        <v>13000</v>
      </c>
      <c r="C497" s="514">
        <v>21000</v>
      </c>
      <c r="D497" s="514">
        <v>0</v>
      </c>
      <c r="E497" s="514">
        <v>12000</v>
      </c>
      <c r="F497" s="514">
        <v>0</v>
      </c>
      <c r="G497" s="514">
        <v>21171</v>
      </c>
      <c r="H497" s="514">
        <v>139569</v>
      </c>
      <c r="I497" s="502">
        <v>7</v>
      </c>
      <c r="J497" s="502">
        <v>3</v>
      </c>
      <c r="K497" s="502">
        <v>4</v>
      </c>
      <c r="L497" s="502">
        <v>9</v>
      </c>
      <c r="M497" s="502">
        <v>0</v>
      </c>
      <c r="N497" s="495" t="s">
        <v>3790</v>
      </c>
    </row>
    <row r="498" spans="1:14" x14ac:dyDescent="0.35">
      <c r="A498" s="508" t="s">
        <v>373</v>
      </c>
      <c r="B498" s="507" t="s">
        <v>14511</v>
      </c>
      <c r="C498" s="514">
        <v>63641000</v>
      </c>
      <c r="D498" s="514">
        <v>0</v>
      </c>
      <c r="E498" s="514">
        <v>54554000</v>
      </c>
      <c r="F498" s="514">
        <v>0</v>
      </c>
      <c r="G498" s="514">
        <v>56557000</v>
      </c>
      <c r="H498" s="514">
        <v>1590576</v>
      </c>
      <c r="I498" s="502">
        <v>7</v>
      </c>
      <c r="J498" s="502">
        <v>2</v>
      </c>
      <c r="K498" s="502">
        <v>5</v>
      </c>
      <c r="L498" s="502">
        <v>0</v>
      </c>
      <c r="M498" s="502">
        <v>0</v>
      </c>
      <c r="N498" s="495" t="s">
        <v>8222</v>
      </c>
    </row>
    <row r="499" spans="1:14" ht="26" x14ac:dyDescent="0.35">
      <c r="A499" s="508" t="s">
        <v>9613</v>
      </c>
      <c r="B499" s="507" t="s">
        <v>9614</v>
      </c>
      <c r="C499" s="514">
        <v>679364</v>
      </c>
      <c r="D499" s="514">
        <v>0</v>
      </c>
      <c r="E499" s="514">
        <v>450000</v>
      </c>
      <c r="F499" s="514">
        <v>0</v>
      </c>
      <c r="G499" s="514">
        <v>492107.86</v>
      </c>
      <c r="H499" s="514"/>
      <c r="I499" s="502"/>
      <c r="J499" s="502"/>
      <c r="K499" s="502"/>
      <c r="L499" s="502"/>
      <c r="M499" s="502"/>
      <c r="N499" s="495"/>
    </row>
    <row r="500" spans="1:14" ht="26" x14ac:dyDescent="0.35">
      <c r="A500" s="508" t="s">
        <v>9594</v>
      </c>
      <c r="B500" s="507" t="s">
        <v>9595</v>
      </c>
      <c r="C500" s="514">
        <v>0</v>
      </c>
      <c r="D500" s="514">
        <v>0</v>
      </c>
      <c r="E500" s="514">
        <v>0</v>
      </c>
      <c r="F500" s="514">
        <v>0</v>
      </c>
      <c r="G500" s="514">
        <v>242500</v>
      </c>
      <c r="H500" s="514"/>
      <c r="I500" s="502"/>
      <c r="J500" s="502"/>
      <c r="K500" s="502"/>
      <c r="L500" s="502"/>
      <c r="M500" s="502"/>
      <c r="N500" s="495"/>
    </row>
    <row r="501" spans="1:14" ht="26" x14ac:dyDescent="0.35">
      <c r="A501" s="508" t="s">
        <v>554</v>
      </c>
      <c r="B501" s="507" t="s">
        <v>553</v>
      </c>
      <c r="C501" s="514">
        <v>197224</v>
      </c>
      <c r="D501" s="514">
        <v>0</v>
      </c>
      <c r="E501" s="514">
        <v>12100</v>
      </c>
      <c r="F501" s="514">
        <v>0</v>
      </c>
      <c r="G501" s="514">
        <v>27369326</v>
      </c>
      <c r="H501" s="514"/>
      <c r="I501" s="502"/>
      <c r="J501" s="502"/>
      <c r="K501" s="502"/>
      <c r="L501" s="502"/>
      <c r="M501" s="502"/>
      <c r="N501" s="495"/>
    </row>
    <row r="502" spans="1:14" x14ac:dyDescent="0.35">
      <c r="A502" s="508" t="s">
        <v>939</v>
      </c>
      <c r="B502" s="507" t="s">
        <v>937</v>
      </c>
      <c r="C502" s="514">
        <v>10779511.529999999</v>
      </c>
      <c r="D502" s="514">
        <v>0</v>
      </c>
      <c r="E502" s="514">
        <v>315200</v>
      </c>
      <c r="F502" s="514">
        <v>0</v>
      </c>
      <c r="G502" s="514">
        <v>10117443.619999999</v>
      </c>
      <c r="H502" s="514">
        <v>0</v>
      </c>
      <c r="I502" s="502">
        <v>127</v>
      </c>
      <c r="J502" s="502">
        <v>30</v>
      </c>
      <c r="K502" s="502">
        <v>97</v>
      </c>
      <c r="L502" s="502">
        <v>0</v>
      </c>
      <c r="M502" s="502">
        <v>1</v>
      </c>
      <c r="N502" s="495" t="s">
        <v>8222</v>
      </c>
    </row>
    <row r="503" spans="1:14" ht="26" x14ac:dyDescent="0.35">
      <c r="A503" s="508" t="s">
        <v>12834</v>
      </c>
      <c r="B503" s="507" t="s">
        <v>8272</v>
      </c>
      <c r="C503" s="514">
        <v>4516790</v>
      </c>
      <c r="D503" s="514">
        <v>0</v>
      </c>
      <c r="E503" s="514">
        <v>1347852</v>
      </c>
      <c r="F503" s="514">
        <v>0</v>
      </c>
      <c r="G503" s="514">
        <v>8814681</v>
      </c>
      <c r="H503" s="514">
        <v>29237094</v>
      </c>
      <c r="I503" s="502">
        <v>21</v>
      </c>
      <c r="J503" s="502">
        <v>19</v>
      </c>
      <c r="K503" s="502">
        <v>3</v>
      </c>
      <c r="L503" s="502">
        <v>6</v>
      </c>
      <c r="M503" s="502">
        <v>0</v>
      </c>
      <c r="N503" s="495" t="s">
        <v>3790</v>
      </c>
    </row>
    <row r="504" spans="1:14" ht="26" x14ac:dyDescent="0.35">
      <c r="A504" s="508" t="s">
        <v>9407</v>
      </c>
      <c r="B504" s="507" t="s">
        <v>743</v>
      </c>
      <c r="C504" s="514">
        <v>37792500</v>
      </c>
      <c r="D504" s="514">
        <v>0</v>
      </c>
      <c r="E504" s="514">
        <v>29816662</v>
      </c>
      <c r="F504" s="514">
        <v>0</v>
      </c>
      <c r="G504" s="514">
        <v>264953</v>
      </c>
      <c r="H504" s="514"/>
      <c r="I504" s="502"/>
      <c r="J504" s="502"/>
      <c r="K504" s="502"/>
      <c r="L504" s="502"/>
      <c r="M504" s="502"/>
      <c r="N504" s="495"/>
    </row>
    <row r="505" spans="1:14" x14ac:dyDescent="0.35">
      <c r="A505" s="508" t="s">
        <v>8415</v>
      </c>
      <c r="B505" s="507" t="s">
        <v>9337</v>
      </c>
      <c r="C505" s="514">
        <v>556612</v>
      </c>
      <c r="D505" s="514">
        <v>0</v>
      </c>
      <c r="E505" s="514">
        <v>663628</v>
      </c>
      <c r="F505" s="514">
        <v>0</v>
      </c>
      <c r="G505" s="514">
        <v>447332</v>
      </c>
      <c r="H505" s="514"/>
      <c r="I505" s="502"/>
      <c r="J505" s="502"/>
      <c r="K505" s="502"/>
      <c r="L505" s="502"/>
      <c r="M505" s="502"/>
      <c r="N505" s="495"/>
    </row>
    <row r="506" spans="1:14" x14ac:dyDescent="0.35">
      <c r="A506" s="508" t="s">
        <v>8416</v>
      </c>
      <c r="B506" s="507" t="s">
        <v>3660</v>
      </c>
      <c r="C506" s="514">
        <v>70794</v>
      </c>
      <c r="D506" s="514">
        <v>0</v>
      </c>
      <c r="E506" s="514">
        <v>0</v>
      </c>
      <c r="F506" s="514">
        <v>0</v>
      </c>
      <c r="G506" s="514">
        <v>-60369.87</v>
      </c>
      <c r="H506" s="514">
        <v>0</v>
      </c>
      <c r="I506" s="502">
        <v>20</v>
      </c>
      <c r="J506" s="502">
        <v>6</v>
      </c>
      <c r="K506" s="502">
        <v>14</v>
      </c>
      <c r="L506" s="502">
        <v>0</v>
      </c>
      <c r="M506" s="502">
        <v>0</v>
      </c>
      <c r="N506" s="495" t="s">
        <v>3790</v>
      </c>
    </row>
    <row r="507" spans="1:14" x14ac:dyDescent="0.35">
      <c r="A507" s="508" t="s">
        <v>2521</v>
      </c>
      <c r="B507" s="507" t="s">
        <v>12828</v>
      </c>
      <c r="C507" s="514">
        <v>0</v>
      </c>
      <c r="D507" s="514">
        <v>0</v>
      </c>
      <c r="E507" s="514">
        <v>0</v>
      </c>
      <c r="F507" s="514">
        <v>0</v>
      </c>
      <c r="G507" s="514">
        <v>0</v>
      </c>
      <c r="H507" s="514">
        <v>0</v>
      </c>
      <c r="I507" s="502">
        <v>4</v>
      </c>
      <c r="J507" s="502">
        <v>3</v>
      </c>
      <c r="K507" s="502">
        <v>1</v>
      </c>
      <c r="L507" s="502">
        <v>0</v>
      </c>
      <c r="M507" s="502">
        <v>0</v>
      </c>
      <c r="N507" s="495" t="s">
        <v>3790</v>
      </c>
    </row>
    <row r="508" spans="1:14" x14ac:dyDescent="0.35">
      <c r="A508" s="508" t="s">
        <v>1231</v>
      </c>
      <c r="B508" s="507" t="s">
        <v>9239</v>
      </c>
      <c r="C508" s="514">
        <v>248000</v>
      </c>
      <c r="D508" s="514">
        <v>0</v>
      </c>
      <c r="E508" s="514">
        <v>165</v>
      </c>
      <c r="F508" s="514">
        <v>0</v>
      </c>
      <c r="G508" s="514">
        <v>165</v>
      </c>
      <c r="H508" s="514">
        <v>329427</v>
      </c>
      <c r="I508" s="502">
        <v>11</v>
      </c>
      <c r="J508" s="502">
        <v>11</v>
      </c>
      <c r="K508" s="502">
        <v>0</v>
      </c>
      <c r="L508" s="502">
        <v>7</v>
      </c>
      <c r="M508" s="502">
        <v>1</v>
      </c>
      <c r="N508" s="495" t="s">
        <v>3790</v>
      </c>
    </row>
    <row r="509" spans="1:14" ht="26" x14ac:dyDescent="0.35">
      <c r="A509" s="508" t="s">
        <v>1670</v>
      </c>
      <c r="B509" s="507" t="s">
        <v>3976</v>
      </c>
      <c r="C509" s="514">
        <v>702450</v>
      </c>
      <c r="D509" s="514">
        <v>0</v>
      </c>
      <c r="E509" s="514">
        <v>529420</v>
      </c>
      <c r="F509" s="514">
        <v>0</v>
      </c>
      <c r="G509" s="514">
        <v>887625</v>
      </c>
      <c r="H509" s="514">
        <v>352264</v>
      </c>
      <c r="I509" s="502">
        <v>6</v>
      </c>
      <c r="J509" s="502">
        <v>1</v>
      </c>
      <c r="K509" s="502">
        <v>5</v>
      </c>
      <c r="L509" s="502">
        <v>9</v>
      </c>
      <c r="M509" s="502">
        <v>0</v>
      </c>
      <c r="N509" s="495" t="s">
        <v>3790</v>
      </c>
    </row>
    <row r="510" spans="1:14" ht="26" x14ac:dyDescent="0.35">
      <c r="A510" s="508" t="s">
        <v>3193</v>
      </c>
      <c r="B510" s="507" t="s">
        <v>3996</v>
      </c>
      <c r="C510" s="514">
        <v>1138460</v>
      </c>
      <c r="D510" s="514">
        <v>0</v>
      </c>
      <c r="E510" s="514">
        <v>880000</v>
      </c>
      <c r="F510" s="514">
        <v>0</v>
      </c>
      <c r="G510" s="514">
        <v>443828</v>
      </c>
      <c r="H510" s="514">
        <v>1902493</v>
      </c>
      <c r="I510" s="502">
        <v>5</v>
      </c>
      <c r="J510" s="502">
        <v>3</v>
      </c>
      <c r="K510" s="502">
        <v>2</v>
      </c>
      <c r="L510" s="502">
        <v>5</v>
      </c>
      <c r="M510" s="502">
        <v>0</v>
      </c>
      <c r="N510" s="495" t="s">
        <v>3790</v>
      </c>
    </row>
    <row r="511" spans="1:14" x14ac:dyDescent="0.35">
      <c r="A511" s="508" t="s">
        <v>9587</v>
      </c>
      <c r="B511" s="507" t="s">
        <v>3877</v>
      </c>
      <c r="C511" s="514">
        <v>38717235</v>
      </c>
      <c r="D511" s="514">
        <v>0</v>
      </c>
      <c r="E511" s="514">
        <v>4373098</v>
      </c>
      <c r="F511" s="514">
        <v>0</v>
      </c>
      <c r="G511" s="514">
        <v>39112513</v>
      </c>
      <c r="H511" s="514"/>
      <c r="I511" s="502"/>
      <c r="J511" s="502"/>
      <c r="K511" s="502"/>
      <c r="L511" s="502"/>
      <c r="M511" s="502"/>
      <c r="N511" s="495"/>
    </row>
    <row r="512" spans="1:14" x14ac:dyDescent="0.35">
      <c r="A512" s="508" t="s">
        <v>9408</v>
      </c>
      <c r="B512" s="507" t="s">
        <v>574</v>
      </c>
      <c r="C512" s="514">
        <v>51175558</v>
      </c>
      <c r="D512" s="514">
        <v>0</v>
      </c>
      <c r="E512" s="514">
        <v>1371139</v>
      </c>
      <c r="F512" s="514">
        <v>0</v>
      </c>
      <c r="G512" s="514">
        <v>51374541</v>
      </c>
      <c r="H512" s="514"/>
      <c r="I512" s="502"/>
      <c r="J512" s="502"/>
      <c r="K512" s="502"/>
      <c r="L512" s="502"/>
      <c r="M512" s="502"/>
      <c r="N512" s="495"/>
    </row>
    <row r="513" spans="1:14" x14ac:dyDescent="0.35">
      <c r="A513" s="508" t="s">
        <v>9361</v>
      </c>
      <c r="B513" s="507" t="s">
        <v>3832</v>
      </c>
      <c r="C513" s="514">
        <v>1847117</v>
      </c>
      <c r="D513" s="514">
        <v>0</v>
      </c>
      <c r="E513" s="514">
        <f>1894150+868000</f>
        <v>2762150</v>
      </c>
      <c r="F513" s="514">
        <v>0</v>
      </c>
      <c r="G513" s="514">
        <v>3620424</v>
      </c>
      <c r="H513" s="514">
        <v>290340</v>
      </c>
      <c r="I513" s="502">
        <v>11</v>
      </c>
      <c r="J513" s="502">
        <v>6</v>
      </c>
      <c r="K513" s="502">
        <v>5</v>
      </c>
      <c r="L513" s="502">
        <v>11</v>
      </c>
      <c r="M513" s="502">
        <v>0</v>
      </c>
      <c r="N513" s="495" t="s">
        <v>3790</v>
      </c>
    </row>
    <row r="514" spans="1:14" x14ac:dyDescent="0.35">
      <c r="A514" s="508" t="s">
        <v>9513</v>
      </c>
      <c r="B514" s="507" t="s">
        <v>326</v>
      </c>
      <c r="C514" s="514">
        <v>3000880</v>
      </c>
      <c r="D514" s="514">
        <v>0</v>
      </c>
      <c r="E514" s="514">
        <v>1883730</v>
      </c>
      <c r="F514" s="514">
        <v>0</v>
      </c>
      <c r="G514" s="514">
        <v>2999460</v>
      </c>
      <c r="H514" s="514"/>
      <c r="I514" s="502"/>
      <c r="J514" s="502"/>
      <c r="K514" s="502"/>
      <c r="L514" s="502"/>
      <c r="M514" s="502"/>
      <c r="N514" s="495"/>
    </row>
    <row r="515" spans="1:14" x14ac:dyDescent="0.35">
      <c r="A515" s="508" t="s">
        <v>328</v>
      </c>
      <c r="B515" s="507" t="s">
        <v>8249</v>
      </c>
      <c r="C515" s="514">
        <v>3000880</v>
      </c>
      <c r="D515" s="514">
        <v>0</v>
      </c>
      <c r="E515" s="514">
        <v>1883730</v>
      </c>
      <c r="F515" s="514">
        <v>0</v>
      </c>
      <c r="G515" s="514">
        <v>2999460</v>
      </c>
      <c r="H515" s="514">
        <v>0</v>
      </c>
      <c r="I515" s="502">
        <v>6</v>
      </c>
      <c r="J515" s="502">
        <v>1</v>
      </c>
      <c r="K515" s="502">
        <v>5</v>
      </c>
      <c r="L515" s="502">
        <v>9</v>
      </c>
      <c r="M515" s="502">
        <v>1</v>
      </c>
      <c r="N515" s="495" t="s">
        <v>3790</v>
      </c>
    </row>
    <row r="516" spans="1:14" ht="26" x14ac:dyDescent="0.35">
      <c r="A516" s="508" t="s">
        <v>2981</v>
      </c>
      <c r="B516" s="507" t="s">
        <v>3922</v>
      </c>
      <c r="C516" s="514">
        <v>8055385.7000000002</v>
      </c>
      <c r="D516" s="514">
        <v>0</v>
      </c>
      <c r="E516" s="514">
        <v>0</v>
      </c>
      <c r="F516" s="514">
        <v>0</v>
      </c>
      <c r="G516" s="514">
        <v>0</v>
      </c>
      <c r="H516" s="514">
        <v>0</v>
      </c>
      <c r="I516" s="502">
        <v>5</v>
      </c>
      <c r="J516" s="502">
        <v>3</v>
      </c>
      <c r="K516" s="502">
        <v>2</v>
      </c>
      <c r="L516" s="502">
        <v>0</v>
      </c>
      <c r="M516" s="502">
        <v>1</v>
      </c>
      <c r="N516" s="495" t="s">
        <v>8222</v>
      </c>
    </row>
    <row r="517" spans="1:14" x14ac:dyDescent="0.35">
      <c r="A517" s="508" t="s">
        <v>3069</v>
      </c>
      <c r="B517" s="507" t="s">
        <v>9315</v>
      </c>
      <c r="C517" s="514">
        <v>4761495</v>
      </c>
      <c r="D517" s="514">
        <v>0</v>
      </c>
      <c r="E517" s="514">
        <v>0</v>
      </c>
      <c r="F517" s="514">
        <v>0</v>
      </c>
      <c r="G517" s="514">
        <v>273719351.18000001</v>
      </c>
      <c r="H517" s="514">
        <v>164694232</v>
      </c>
      <c r="I517" s="502">
        <v>1976</v>
      </c>
      <c r="J517" s="502">
        <v>659</v>
      </c>
      <c r="K517" s="502">
        <v>1317</v>
      </c>
      <c r="L517" s="502">
        <v>0</v>
      </c>
      <c r="M517" s="502">
        <v>1</v>
      </c>
      <c r="N517" s="495" t="s">
        <v>8222</v>
      </c>
    </row>
    <row r="518" spans="1:14" ht="26" x14ac:dyDescent="0.35">
      <c r="A518" s="508" t="s">
        <v>3166</v>
      </c>
      <c r="B518" s="507" t="s">
        <v>4032</v>
      </c>
      <c r="C518" s="514">
        <v>0</v>
      </c>
      <c r="D518" s="514">
        <v>0</v>
      </c>
      <c r="E518" s="514">
        <v>-36395804</v>
      </c>
      <c r="F518" s="514">
        <v>0</v>
      </c>
      <c r="G518" s="514">
        <v>-1889142</v>
      </c>
      <c r="H518" s="514">
        <v>7232291</v>
      </c>
      <c r="I518" s="502">
        <v>4</v>
      </c>
      <c r="J518" s="502">
        <v>3</v>
      </c>
      <c r="K518" s="502">
        <v>1</v>
      </c>
      <c r="L518" s="502">
        <v>25</v>
      </c>
      <c r="M518" s="502">
        <v>4</v>
      </c>
      <c r="N518" s="495" t="s">
        <v>8222</v>
      </c>
    </row>
    <row r="519" spans="1:14" x14ac:dyDescent="0.35">
      <c r="A519" s="509" t="s">
        <v>3099</v>
      </c>
      <c r="B519" s="445" t="s">
        <v>128</v>
      </c>
      <c r="C519" s="450">
        <v>0</v>
      </c>
      <c r="D519" s="450">
        <v>0</v>
      </c>
      <c r="E519" s="450">
        <v>-16175000</v>
      </c>
      <c r="F519" s="450">
        <v>0</v>
      </c>
      <c r="G519" s="450">
        <v>-16178000</v>
      </c>
      <c r="H519" s="450">
        <v>35357</v>
      </c>
      <c r="I519" s="504" t="s">
        <v>13332</v>
      </c>
      <c r="J519" s="504" t="s">
        <v>13334</v>
      </c>
      <c r="K519" s="504" t="s">
        <v>13335</v>
      </c>
      <c r="L519" s="504">
        <v>0</v>
      </c>
      <c r="M519" s="504" t="s">
        <v>13333</v>
      </c>
      <c r="N519" s="501" t="s">
        <v>4568</v>
      </c>
    </row>
    <row r="520" spans="1:14" ht="26" x14ac:dyDescent="0.35">
      <c r="A520" s="508" t="s">
        <v>9093</v>
      </c>
      <c r="B520" s="507" t="s">
        <v>3901</v>
      </c>
      <c r="C520" s="514">
        <v>1482325</v>
      </c>
      <c r="D520" s="514">
        <v>0</v>
      </c>
      <c r="E520" s="514">
        <v>0</v>
      </c>
      <c r="F520" s="514">
        <v>0</v>
      </c>
      <c r="G520" s="514">
        <v>12960062</v>
      </c>
      <c r="H520" s="514">
        <v>30098375</v>
      </c>
      <c r="I520" s="502">
        <v>94</v>
      </c>
      <c r="J520" s="502">
        <v>32</v>
      </c>
      <c r="K520" s="502">
        <v>62</v>
      </c>
      <c r="L520" s="502">
        <v>12</v>
      </c>
      <c r="M520" s="502">
        <v>0</v>
      </c>
      <c r="N520" s="495" t="s">
        <v>8201</v>
      </c>
    </row>
    <row r="521" spans="1:14" ht="26" x14ac:dyDescent="0.35">
      <c r="A521" s="508" t="s">
        <v>3083</v>
      </c>
      <c r="B521" s="507" t="s">
        <v>1219</v>
      </c>
      <c r="C521" s="514">
        <v>1472875</v>
      </c>
      <c r="D521" s="514">
        <v>0</v>
      </c>
      <c r="E521" s="514">
        <v>379415</v>
      </c>
      <c r="F521" s="514">
        <v>0</v>
      </c>
      <c r="G521" s="514">
        <v>1284402</v>
      </c>
      <c r="H521" s="514">
        <v>858246</v>
      </c>
      <c r="I521" s="502">
        <v>11</v>
      </c>
      <c r="J521" s="502">
        <v>7</v>
      </c>
      <c r="K521" s="502">
        <v>4</v>
      </c>
      <c r="L521" s="502">
        <v>20</v>
      </c>
      <c r="M521" s="502">
        <v>0</v>
      </c>
      <c r="N521" s="495" t="s">
        <v>3790</v>
      </c>
    </row>
    <row r="522" spans="1:14" ht="39" x14ac:dyDescent="0.35">
      <c r="A522" s="508" t="s">
        <v>9510</v>
      </c>
      <c r="B522" s="507" t="s">
        <v>693</v>
      </c>
      <c r="C522" s="514">
        <v>172382700</v>
      </c>
      <c r="D522" s="514">
        <v>0</v>
      </c>
      <c r="E522" s="514">
        <v>43704859</v>
      </c>
      <c r="F522" s="514">
        <v>0</v>
      </c>
      <c r="G522" s="514">
        <v>213690485</v>
      </c>
      <c r="H522" s="514">
        <v>3594074532</v>
      </c>
      <c r="I522" s="502">
        <v>28500</v>
      </c>
      <c r="J522" s="502">
        <v>4800</v>
      </c>
      <c r="K522" s="502">
        <v>23700</v>
      </c>
      <c r="L522" s="502">
        <v>1550</v>
      </c>
      <c r="M522" s="502">
        <v>0</v>
      </c>
      <c r="N522" s="495" t="s">
        <v>8222</v>
      </c>
    </row>
    <row r="523" spans="1:14" ht="26" x14ac:dyDescent="0.35">
      <c r="A523" s="508" t="s">
        <v>8157</v>
      </c>
      <c r="B523" s="507" t="s">
        <v>3345</v>
      </c>
      <c r="C523" s="514">
        <v>0</v>
      </c>
      <c r="D523" s="514">
        <v>0</v>
      </c>
      <c r="E523" s="514">
        <v>0</v>
      </c>
      <c r="F523" s="514">
        <v>0</v>
      </c>
      <c r="G523" s="514">
        <v>0</v>
      </c>
      <c r="H523" s="514">
        <v>0</v>
      </c>
      <c r="I523" s="502">
        <v>7</v>
      </c>
      <c r="J523" s="502">
        <v>2</v>
      </c>
      <c r="K523" s="502">
        <v>5</v>
      </c>
      <c r="L523" s="502">
        <v>0</v>
      </c>
      <c r="M523" s="502">
        <v>1</v>
      </c>
      <c r="N523" s="495" t="s">
        <v>3790</v>
      </c>
    </row>
    <row r="524" spans="1:14" ht="26" x14ac:dyDescent="0.35">
      <c r="A524" s="508" t="s">
        <v>3135</v>
      </c>
      <c r="B524" s="507" t="s">
        <v>8305</v>
      </c>
      <c r="C524" s="514">
        <v>0</v>
      </c>
      <c r="D524" s="514">
        <v>0</v>
      </c>
      <c r="E524" s="514">
        <v>0</v>
      </c>
      <c r="F524" s="514">
        <v>0</v>
      </c>
      <c r="G524" s="514">
        <v>0</v>
      </c>
      <c r="H524" s="514">
        <v>0</v>
      </c>
      <c r="I524" s="502">
        <v>500</v>
      </c>
      <c r="J524" s="502">
        <v>150</v>
      </c>
      <c r="K524" s="502">
        <v>350</v>
      </c>
      <c r="L524" s="502">
        <v>12</v>
      </c>
      <c r="M524" s="502">
        <v>16</v>
      </c>
      <c r="N524" s="495" t="s">
        <v>3790</v>
      </c>
    </row>
    <row r="525" spans="1:14" x14ac:dyDescent="0.35">
      <c r="A525" s="508" t="s">
        <v>3761</v>
      </c>
      <c r="B525" s="507" t="s">
        <v>8909</v>
      </c>
      <c r="C525" s="514">
        <v>1874726</v>
      </c>
      <c r="D525" s="514">
        <v>0</v>
      </c>
      <c r="E525" s="514">
        <v>2490665</v>
      </c>
      <c r="F525" s="514">
        <v>0</v>
      </c>
      <c r="G525" s="514">
        <v>2616311</v>
      </c>
      <c r="H525" s="514">
        <v>0</v>
      </c>
      <c r="I525" s="502">
        <v>33</v>
      </c>
      <c r="J525" s="502">
        <v>0</v>
      </c>
      <c r="K525" s="502">
        <v>33</v>
      </c>
      <c r="L525" s="502">
        <v>33</v>
      </c>
      <c r="M525" s="502">
        <v>1</v>
      </c>
      <c r="N525" s="495" t="s">
        <v>3790</v>
      </c>
    </row>
    <row r="526" spans="1:14" ht="26" x14ac:dyDescent="0.35">
      <c r="A526" s="508" t="s">
        <v>3138</v>
      </c>
      <c r="B526" s="507" t="s">
        <v>8535</v>
      </c>
      <c r="C526" s="514">
        <v>4461193</v>
      </c>
      <c r="D526" s="514">
        <v>0</v>
      </c>
      <c r="E526" s="514">
        <v>270860</v>
      </c>
      <c r="F526" s="514">
        <v>0</v>
      </c>
      <c r="G526" s="514">
        <v>6426741</v>
      </c>
      <c r="H526" s="514">
        <v>70151240</v>
      </c>
      <c r="I526" s="502">
        <v>468</v>
      </c>
      <c r="J526" s="502">
        <v>94</v>
      </c>
      <c r="K526" s="502">
        <v>374</v>
      </c>
      <c r="L526" s="502">
        <v>210</v>
      </c>
      <c r="M526" s="502">
        <v>9</v>
      </c>
      <c r="N526" s="495" t="s">
        <v>3790</v>
      </c>
    </row>
    <row r="527" spans="1:14" ht="26" x14ac:dyDescent="0.35">
      <c r="A527" s="508" t="s">
        <v>9441</v>
      </c>
      <c r="B527" s="507" t="s">
        <v>12397</v>
      </c>
      <c r="C527" s="514">
        <v>18666373.98</v>
      </c>
      <c r="D527" s="514">
        <v>0</v>
      </c>
      <c r="E527" s="514">
        <v>16279026.18</v>
      </c>
      <c r="F527" s="514">
        <v>0</v>
      </c>
      <c r="G527" s="514">
        <v>16279026.18</v>
      </c>
      <c r="H527" s="514">
        <v>17743278</v>
      </c>
      <c r="I527" s="502">
        <v>13</v>
      </c>
      <c r="J527" s="502">
        <v>1</v>
      </c>
      <c r="K527" s="502">
        <v>12</v>
      </c>
      <c r="L527" s="502">
        <v>600</v>
      </c>
      <c r="M527" s="502">
        <v>8</v>
      </c>
      <c r="N527" s="495" t="s">
        <v>8222</v>
      </c>
    </row>
    <row r="528" spans="1:14" x14ac:dyDescent="0.35">
      <c r="A528" s="508" t="s">
        <v>715</v>
      </c>
      <c r="B528" s="507" t="s">
        <v>8559</v>
      </c>
      <c r="C528" s="514">
        <v>4773220</v>
      </c>
      <c r="D528" s="514">
        <v>0</v>
      </c>
      <c r="E528" s="514">
        <v>2017412</v>
      </c>
      <c r="F528" s="514">
        <v>0</v>
      </c>
      <c r="G528" s="514">
        <v>65779490</v>
      </c>
      <c r="H528" s="514">
        <v>1647835839</v>
      </c>
      <c r="I528" s="502">
        <v>10705</v>
      </c>
      <c r="J528" s="502">
        <v>2770</v>
      </c>
      <c r="K528" s="502">
        <v>7935</v>
      </c>
      <c r="L528" s="502">
        <v>337</v>
      </c>
      <c r="M528" s="502">
        <v>27</v>
      </c>
      <c r="N528" s="495" t="s">
        <v>4568</v>
      </c>
    </row>
    <row r="529" spans="1:14" ht="26" x14ac:dyDescent="0.35">
      <c r="A529" s="508" t="s">
        <v>2035</v>
      </c>
      <c r="B529" s="507" t="s">
        <v>2033</v>
      </c>
      <c r="C529" s="514">
        <v>1074944</v>
      </c>
      <c r="D529" s="514">
        <v>0</v>
      </c>
      <c r="E529" s="514">
        <v>757682</v>
      </c>
      <c r="F529" s="514">
        <v>0</v>
      </c>
      <c r="G529" s="514">
        <v>1956061</v>
      </c>
      <c r="H529" s="514">
        <v>1812759</v>
      </c>
      <c r="I529" s="502">
        <v>3</v>
      </c>
      <c r="J529" s="502">
        <v>2</v>
      </c>
      <c r="K529" s="502">
        <v>1</v>
      </c>
      <c r="L529" s="502">
        <v>3</v>
      </c>
      <c r="M529" s="502">
        <v>1</v>
      </c>
      <c r="N529" s="495" t="s">
        <v>3790</v>
      </c>
    </row>
    <row r="530" spans="1:14" x14ac:dyDescent="0.35">
      <c r="A530" s="508" t="s">
        <v>13493</v>
      </c>
      <c r="B530" s="507" t="s">
        <v>15743</v>
      </c>
      <c r="C530" s="514">
        <v>63220823</v>
      </c>
      <c r="D530" s="514">
        <v>0</v>
      </c>
      <c r="E530" s="514">
        <v>4652610</v>
      </c>
      <c r="F530" s="514">
        <v>0</v>
      </c>
      <c r="G530" s="514">
        <v>27552624</v>
      </c>
      <c r="H530" s="514">
        <v>0</v>
      </c>
      <c r="I530" s="503">
        <v>4</v>
      </c>
      <c r="J530" s="503">
        <v>3</v>
      </c>
      <c r="K530" s="503">
        <v>1</v>
      </c>
      <c r="L530" s="503">
        <v>4</v>
      </c>
      <c r="M530" s="503">
        <v>0</v>
      </c>
      <c r="N530" s="496" t="s">
        <v>8222</v>
      </c>
    </row>
    <row r="531" spans="1:14" ht="26" x14ac:dyDescent="0.35">
      <c r="A531" s="508" t="s">
        <v>294</v>
      </c>
      <c r="B531" s="507" t="s">
        <v>8586</v>
      </c>
      <c r="C531" s="514">
        <v>1007025</v>
      </c>
      <c r="D531" s="514">
        <v>0</v>
      </c>
      <c r="E531" s="514">
        <v>-16148833</v>
      </c>
      <c r="F531" s="514">
        <v>0</v>
      </c>
      <c r="G531" s="514">
        <v>-18270691</v>
      </c>
      <c r="H531" s="514">
        <v>142254551</v>
      </c>
      <c r="I531" s="502">
        <v>14</v>
      </c>
      <c r="J531" s="502">
        <v>14</v>
      </c>
      <c r="K531" s="502">
        <v>0</v>
      </c>
      <c r="L531" s="502">
        <v>12</v>
      </c>
      <c r="M531" s="502">
        <v>0</v>
      </c>
      <c r="N531" s="495" t="s">
        <v>3790</v>
      </c>
    </row>
    <row r="532" spans="1:14" x14ac:dyDescent="0.35">
      <c r="A532" s="508" t="s">
        <v>2106</v>
      </c>
      <c r="B532" s="507" t="s">
        <v>8558</v>
      </c>
      <c r="C532" s="514">
        <v>1216927</v>
      </c>
      <c r="D532" s="514">
        <v>0</v>
      </c>
      <c r="E532" s="514">
        <v>477000</v>
      </c>
      <c r="F532" s="514">
        <v>0</v>
      </c>
      <c r="G532" s="514">
        <v>-1489277</v>
      </c>
      <c r="H532" s="514">
        <v>3448506</v>
      </c>
      <c r="I532" s="502">
        <v>10</v>
      </c>
      <c r="J532" s="502">
        <v>7</v>
      </c>
      <c r="K532" s="502">
        <v>3</v>
      </c>
      <c r="L532" s="502">
        <v>3</v>
      </c>
      <c r="M532" s="502">
        <v>0</v>
      </c>
      <c r="N532" s="495" t="s">
        <v>3790</v>
      </c>
    </row>
    <row r="533" spans="1:14" x14ac:dyDescent="0.35">
      <c r="A533" s="508" t="s">
        <v>3090</v>
      </c>
      <c r="B533" s="507" t="s">
        <v>3633</v>
      </c>
      <c r="C533" s="514">
        <v>283100</v>
      </c>
      <c r="D533" s="514">
        <v>0</v>
      </c>
      <c r="E533" s="514">
        <v>0</v>
      </c>
      <c r="F533" s="514">
        <v>0</v>
      </c>
      <c r="G533" s="514">
        <v>631473</v>
      </c>
      <c r="H533" s="514">
        <v>34403867</v>
      </c>
      <c r="I533" s="502">
        <v>95</v>
      </c>
      <c r="J533" s="502">
        <v>0</v>
      </c>
      <c r="K533" s="502">
        <v>0</v>
      </c>
      <c r="L533" s="502">
        <v>3105</v>
      </c>
      <c r="M533" s="502">
        <v>0</v>
      </c>
      <c r="N533" s="495" t="s">
        <v>3790</v>
      </c>
    </row>
    <row r="534" spans="1:14" x14ac:dyDescent="0.35">
      <c r="A534" s="508" t="s">
        <v>9349</v>
      </c>
      <c r="B534" s="507" t="s">
        <v>9350</v>
      </c>
      <c r="C534" s="514">
        <v>12082194</v>
      </c>
      <c r="D534" s="514">
        <v>0</v>
      </c>
      <c r="E534" s="514">
        <v>22166221</v>
      </c>
      <c r="F534" s="514">
        <v>0</v>
      </c>
      <c r="G534" s="514">
        <v>26782448</v>
      </c>
      <c r="H534" s="514"/>
      <c r="I534" s="502"/>
      <c r="J534" s="502"/>
      <c r="K534" s="502"/>
      <c r="L534" s="502"/>
      <c r="M534" s="502"/>
      <c r="N534" s="495"/>
    </row>
    <row r="535" spans="1:14" x14ac:dyDescent="0.35">
      <c r="A535" s="508" t="s">
        <v>9889</v>
      </c>
      <c r="B535" s="507" t="s">
        <v>3648</v>
      </c>
      <c r="C535" s="514">
        <v>227000</v>
      </c>
      <c r="D535" s="514">
        <v>0</v>
      </c>
      <c r="E535" s="514">
        <v>221238</v>
      </c>
      <c r="F535" s="514">
        <v>0</v>
      </c>
      <c r="G535" s="514">
        <v>484938</v>
      </c>
      <c r="H535" s="514">
        <v>5762</v>
      </c>
      <c r="I535" s="502">
        <v>2</v>
      </c>
      <c r="J535" s="502">
        <v>1</v>
      </c>
      <c r="K535" s="502">
        <v>1</v>
      </c>
      <c r="L535" s="502">
        <v>0</v>
      </c>
      <c r="M535" s="502">
        <v>0</v>
      </c>
      <c r="N535" s="495" t="s">
        <v>3500</v>
      </c>
    </row>
    <row r="536" spans="1:14" x14ac:dyDescent="0.35">
      <c r="A536" s="508" t="s">
        <v>8159</v>
      </c>
      <c r="B536" s="507" t="s">
        <v>3627</v>
      </c>
      <c r="C536" s="514">
        <v>1110427</v>
      </c>
      <c r="D536" s="514">
        <v>0</v>
      </c>
      <c r="E536" s="514">
        <v>1012306</v>
      </c>
      <c r="F536" s="514">
        <v>0</v>
      </c>
      <c r="G536" s="514">
        <v>1012306</v>
      </c>
      <c r="H536" s="514">
        <v>98121</v>
      </c>
      <c r="I536" s="502">
        <v>9</v>
      </c>
      <c r="J536" s="502">
        <v>5</v>
      </c>
      <c r="K536" s="502">
        <v>4</v>
      </c>
      <c r="L536" s="502">
        <v>7</v>
      </c>
      <c r="M536" s="502">
        <v>0</v>
      </c>
      <c r="N536" s="495" t="s">
        <v>3790</v>
      </c>
    </row>
    <row r="537" spans="1:14" ht="26" x14ac:dyDescent="0.35">
      <c r="A537" s="508" t="s">
        <v>9365</v>
      </c>
      <c r="B537" s="507" t="s">
        <v>9366</v>
      </c>
      <c r="C537" s="514">
        <v>0</v>
      </c>
      <c r="D537" s="514">
        <v>0</v>
      </c>
      <c r="E537" s="514">
        <v>164331</v>
      </c>
      <c r="F537" s="514">
        <v>0</v>
      </c>
      <c r="G537" s="514">
        <v>8680955</v>
      </c>
      <c r="H537" s="514"/>
      <c r="I537" s="502"/>
      <c r="J537" s="502"/>
      <c r="K537" s="502"/>
      <c r="L537" s="502"/>
      <c r="M537" s="502"/>
      <c r="N537" s="495"/>
    </row>
    <row r="538" spans="1:14" x14ac:dyDescent="0.35">
      <c r="A538" s="508" t="s">
        <v>13413</v>
      </c>
      <c r="B538" s="507" t="s">
        <v>13411</v>
      </c>
      <c r="C538" s="514">
        <v>8266978</v>
      </c>
      <c r="D538" s="514">
        <v>0</v>
      </c>
      <c r="E538" s="514">
        <v>1500000</v>
      </c>
      <c r="F538" s="514">
        <v>0</v>
      </c>
      <c r="G538" s="514">
        <v>1909096</v>
      </c>
      <c r="H538" s="514">
        <v>188476129</v>
      </c>
      <c r="I538" s="502">
        <v>10</v>
      </c>
      <c r="J538" s="502">
        <v>10</v>
      </c>
      <c r="K538" s="502">
        <v>0</v>
      </c>
      <c r="L538" s="502">
        <v>0</v>
      </c>
      <c r="M538" s="502">
        <v>0</v>
      </c>
      <c r="N538" s="495" t="s">
        <v>8201</v>
      </c>
    </row>
    <row r="539" spans="1:14" x14ac:dyDescent="0.35">
      <c r="A539" s="508" t="s">
        <v>2195</v>
      </c>
      <c r="B539" s="507" t="s">
        <v>2194</v>
      </c>
      <c r="C539" s="514">
        <v>8569000</v>
      </c>
      <c r="D539" s="514">
        <v>0</v>
      </c>
      <c r="E539" s="514">
        <v>8569000</v>
      </c>
      <c r="F539" s="514">
        <v>0</v>
      </c>
      <c r="G539" s="514">
        <v>-48105765</v>
      </c>
      <c r="H539" s="514">
        <v>937136000</v>
      </c>
      <c r="I539" s="502">
        <v>30</v>
      </c>
      <c r="J539" s="502">
        <v>20</v>
      </c>
      <c r="K539" s="502">
        <v>10</v>
      </c>
      <c r="L539" s="502">
        <v>0</v>
      </c>
      <c r="M539" s="502">
        <v>2</v>
      </c>
      <c r="N539" s="495" t="s">
        <v>8201</v>
      </c>
    </row>
    <row r="540" spans="1:14" ht="26" x14ac:dyDescent="0.35">
      <c r="A540" s="508" t="s">
        <v>3757</v>
      </c>
      <c r="B540" s="507" t="s">
        <v>3785</v>
      </c>
      <c r="C540" s="514">
        <v>1507500</v>
      </c>
      <c r="D540" s="514">
        <v>0</v>
      </c>
      <c r="E540" s="514">
        <v>1040200</v>
      </c>
      <c r="F540" s="514">
        <v>0</v>
      </c>
      <c r="G540" s="514">
        <v>-1526300</v>
      </c>
      <c r="H540" s="514">
        <v>142800</v>
      </c>
      <c r="I540" s="502">
        <v>2</v>
      </c>
      <c r="J540" s="502">
        <v>1</v>
      </c>
      <c r="K540" s="502">
        <v>1</v>
      </c>
      <c r="L540" s="502">
        <v>10</v>
      </c>
      <c r="M540" s="502">
        <v>1</v>
      </c>
      <c r="N540" s="495" t="s">
        <v>3790</v>
      </c>
    </row>
    <row r="541" spans="1:14" x14ac:dyDescent="0.35">
      <c r="A541" s="508" t="s">
        <v>9545</v>
      </c>
      <c r="B541" s="507" t="s">
        <v>2205</v>
      </c>
      <c r="C541" s="514">
        <v>1507500</v>
      </c>
      <c r="D541" s="514">
        <v>0</v>
      </c>
      <c r="E541" s="514">
        <v>1040200</v>
      </c>
      <c r="F541" s="514">
        <v>0</v>
      </c>
      <c r="G541" s="514">
        <v>1507500</v>
      </c>
      <c r="H541" s="514"/>
      <c r="I541" s="502"/>
      <c r="J541" s="502"/>
      <c r="K541" s="502"/>
      <c r="L541" s="502"/>
      <c r="M541" s="502"/>
      <c r="N541" s="495"/>
    </row>
    <row r="542" spans="1:14" ht="39" x14ac:dyDescent="0.35">
      <c r="A542" s="508" t="s">
        <v>15097</v>
      </c>
      <c r="B542" s="507" t="s">
        <v>686</v>
      </c>
      <c r="C542" s="514">
        <v>8974403.1099999994</v>
      </c>
      <c r="D542" s="514">
        <v>0</v>
      </c>
      <c r="E542" s="514">
        <v>4634163.4800000004</v>
      </c>
      <c r="F542" s="514">
        <v>0</v>
      </c>
      <c r="G542" s="514">
        <v>-17271130.109999999</v>
      </c>
      <c r="H542" s="514">
        <v>204822673.41999999</v>
      </c>
      <c r="I542" s="502">
        <v>4568</v>
      </c>
      <c r="J542" s="502">
        <v>1370</v>
      </c>
      <c r="K542" s="502">
        <v>3198</v>
      </c>
      <c r="L542" s="502">
        <v>9</v>
      </c>
      <c r="M542" s="502">
        <v>43</v>
      </c>
      <c r="N542" s="495" t="s">
        <v>8222</v>
      </c>
    </row>
    <row r="543" spans="1:14" x14ac:dyDescent="0.35">
      <c r="A543" s="508" t="s">
        <v>5001</v>
      </c>
      <c r="B543" s="507" t="s">
        <v>100</v>
      </c>
      <c r="C543" s="514">
        <v>56334412</v>
      </c>
      <c r="D543" s="514">
        <v>0</v>
      </c>
      <c r="E543" s="514">
        <v>47159138</v>
      </c>
      <c r="F543" s="514">
        <v>0</v>
      </c>
      <c r="G543" s="514">
        <v>47159138</v>
      </c>
      <c r="H543" s="514"/>
      <c r="I543" s="502"/>
      <c r="J543" s="502"/>
      <c r="K543" s="502"/>
      <c r="L543" s="502"/>
      <c r="M543" s="502"/>
      <c r="N543" s="495"/>
    </row>
    <row r="544" spans="1:14" x14ac:dyDescent="0.35">
      <c r="A544" s="508" t="s">
        <v>92</v>
      </c>
      <c r="B544" s="507" t="s">
        <v>13887</v>
      </c>
      <c r="C544" s="514">
        <v>27244700</v>
      </c>
      <c r="D544" s="514">
        <v>0</v>
      </c>
      <c r="E544" s="514">
        <v>23187258.84</v>
      </c>
      <c r="F544" s="514">
        <v>0</v>
      </c>
      <c r="G544" s="514">
        <v>5205458.59</v>
      </c>
      <c r="H544" s="514">
        <v>5120141</v>
      </c>
      <c r="I544" s="502">
        <v>4</v>
      </c>
      <c r="J544" s="502">
        <v>0</v>
      </c>
      <c r="K544" s="502">
        <v>4</v>
      </c>
      <c r="L544" s="502">
        <v>20</v>
      </c>
      <c r="M544" s="502">
        <v>0</v>
      </c>
      <c r="N544" s="495" t="s">
        <v>8222</v>
      </c>
    </row>
    <row r="545" spans="1:14" ht="26" x14ac:dyDescent="0.35">
      <c r="A545" s="508" t="s">
        <v>8160</v>
      </c>
      <c r="B545" s="507" t="s">
        <v>3776</v>
      </c>
      <c r="C545" s="514">
        <v>652136</v>
      </c>
      <c r="D545" s="514">
        <v>0</v>
      </c>
      <c r="E545" s="514">
        <v>0</v>
      </c>
      <c r="F545" s="514">
        <v>0</v>
      </c>
      <c r="G545" s="514">
        <v>-308218</v>
      </c>
      <c r="H545" s="514">
        <v>432053</v>
      </c>
      <c r="I545" s="502">
        <v>99</v>
      </c>
      <c r="J545" s="502">
        <v>74</v>
      </c>
      <c r="K545" s="502">
        <v>25</v>
      </c>
      <c r="L545" s="502">
        <v>99</v>
      </c>
      <c r="M545" s="502">
        <v>1</v>
      </c>
      <c r="N545" s="495" t="s">
        <v>3790</v>
      </c>
    </row>
    <row r="546" spans="1:14" x14ac:dyDescent="0.35">
      <c r="A546" s="508" t="s">
        <v>9433</v>
      </c>
      <c r="B546" s="507" t="s">
        <v>9434</v>
      </c>
      <c r="C546" s="514">
        <v>701505</v>
      </c>
      <c r="D546" s="514">
        <v>0</v>
      </c>
      <c r="E546" s="514">
        <v>598700</v>
      </c>
      <c r="F546" s="514">
        <v>0</v>
      </c>
      <c r="G546" s="514">
        <v>669820</v>
      </c>
      <c r="H546" s="514">
        <v>104162</v>
      </c>
      <c r="I546" s="502">
        <v>17</v>
      </c>
      <c r="J546" s="502">
        <v>8</v>
      </c>
      <c r="K546" s="502">
        <v>9</v>
      </c>
      <c r="L546" s="502">
        <v>6</v>
      </c>
      <c r="M546" s="502">
        <v>1</v>
      </c>
      <c r="N546" s="495" t="s">
        <v>3790</v>
      </c>
    </row>
    <row r="547" spans="1:14" x14ac:dyDescent="0.35">
      <c r="A547" s="508" t="s">
        <v>1638</v>
      </c>
      <c r="B547" s="507" t="s">
        <v>3840</v>
      </c>
      <c r="C547" s="514">
        <v>20767222</v>
      </c>
      <c r="D547" s="514">
        <v>0</v>
      </c>
      <c r="E547" s="514">
        <v>18682146</v>
      </c>
      <c r="F547" s="514">
        <v>0</v>
      </c>
      <c r="G547" s="514">
        <v>20667027</v>
      </c>
      <c r="H547" s="514">
        <v>18116656</v>
      </c>
      <c r="I547" s="502">
        <v>7</v>
      </c>
      <c r="J547" s="502">
        <v>6</v>
      </c>
      <c r="K547" s="502">
        <v>1</v>
      </c>
      <c r="L547" s="502">
        <v>105</v>
      </c>
      <c r="M547" s="502">
        <v>1</v>
      </c>
      <c r="N547" s="495" t="s">
        <v>8222</v>
      </c>
    </row>
    <row r="548" spans="1:14" ht="26" x14ac:dyDescent="0.35">
      <c r="A548" s="508" t="s">
        <v>9518</v>
      </c>
      <c r="B548" s="507" t="s">
        <v>9519</v>
      </c>
      <c r="C548" s="514">
        <v>3915510</v>
      </c>
      <c r="D548" s="514">
        <v>0</v>
      </c>
      <c r="E548" s="514">
        <v>1234134</v>
      </c>
      <c r="F548" s="514">
        <v>0</v>
      </c>
      <c r="G548" s="514">
        <v>4223674</v>
      </c>
      <c r="H548" s="514">
        <v>-110459</v>
      </c>
      <c r="I548" s="502">
        <v>5</v>
      </c>
      <c r="J548" s="502">
        <v>2</v>
      </c>
      <c r="K548" s="502">
        <v>3</v>
      </c>
      <c r="L548" s="502">
        <v>10</v>
      </c>
      <c r="M548" s="502">
        <v>0</v>
      </c>
      <c r="N548" s="495" t="s">
        <v>8201</v>
      </c>
    </row>
    <row r="549" spans="1:14" ht="26" x14ac:dyDescent="0.35">
      <c r="A549" s="508" t="s">
        <v>9452</v>
      </c>
      <c r="B549" s="507" t="s">
        <v>219</v>
      </c>
      <c r="C549" s="514">
        <v>0</v>
      </c>
      <c r="D549" s="514">
        <v>0</v>
      </c>
      <c r="E549" s="514">
        <v>1727500</v>
      </c>
      <c r="F549" s="514">
        <v>0</v>
      </c>
      <c r="G549" s="514">
        <v>19994938</v>
      </c>
      <c r="H549" s="514">
        <v>72184969</v>
      </c>
      <c r="I549" s="502">
        <v>5</v>
      </c>
      <c r="J549" s="502">
        <v>1</v>
      </c>
      <c r="K549" s="502">
        <v>4</v>
      </c>
      <c r="L549" s="502">
        <v>7</v>
      </c>
      <c r="M549" s="502">
        <v>0</v>
      </c>
      <c r="N549" s="495" t="s">
        <v>3790</v>
      </c>
    </row>
    <row r="550" spans="1:14" ht="26" x14ac:dyDescent="0.35">
      <c r="A550" s="508" t="s">
        <v>9609</v>
      </c>
      <c r="B550" s="507" t="s">
        <v>3613</v>
      </c>
      <c r="C550" s="514">
        <v>0</v>
      </c>
      <c r="D550" s="514">
        <v>0</v>
      </c>
      <c r="E550" s="514">
        <v>0</v>
      </c>
      <c r="F550" s="514">
        <v>0</v>
      </c>
      <c r="G550" s="514">
        <v>0</v>
      </c>
      <c r="H550" s="514"/>
      <c r="I550" s="502"/>
      <c r="J550" s="502"/>
      <c r="K550" s="502"/>
      <c r="L550" s="502"/>
      <c r="M550" s="502"/>
      <c r="N550" s="495"/>
    </row>
    <row r="551" spans="1:14" ht="26" x14ac:dyDescent="0.35">
      <c r="A551" s="508" t="s">
        <v>9539</v>
      </c>
      <c r="B551" s="507" t="s">
        <v>142</v>
      </c>
      <c r="C551" s="514">
        <v>42424875.840000004</v>
      </c>
      <c r="D551" s="514">
        <v>0</v>
      </c>
      <c r="E551" s="514">
        <v>25653050.219999999</v>
      </c>
      <c r="F551" s="514">
        <v>0</v>
      </c>
      <c r="G551" s="514">
        <v>36373260.079999998</v>
      </c>
      <c r="H551" s="514"/>
      <c r="I551" s="502"/>
      <c r="J551" s="502"/>
      <c r="K551" s="502"/>
      <c r="L551" s="502"/>
      <c r="M551" s="502"/>
      <c r="N551" s="495"/>
    </row>
    <row r="552" spans="1:14" x14ac:dyDescent="0.35">
      <c r="A552" s="508" t="s">
        <v>9497</v>
      </c>
      <c r="B552" s="507" t="s">
        <v>2618</v>
      </c>
      <c r="C552" s="514">
        <v>568979</v>
      </c>
      <c r="D552" s="514">
        <v>0</v>
      </c>
      <c r="E552" s="514">
        <v>403478</v>
      </c>
      <c r="F552" s="514">
        <v>0</v>
      </c>
      <c r="G552" s="514">
        <v>160618</v>
      </c>
      <c r="H552" s="514"/>
      <c r="I552" s="502"/>
      <c r="J552" s="502"/>
      <c r="K552" s="502"/>
      <c r="L552" s="502"/>
      <c r="M552" s="502"/>
      <c r="N552" s="495"/>
    </row>
    <row r="553" spans="1:14" x14ac:dyDescent="0.35">
      <c r="A553" s="508" t="s">
        <v>9310</v>
      </c>
      <c r="B553" s="507" t="s">
        <v>8224</v>
      </c>
      <c r="C553" s="514">
        <v>17063372</v>
      </c>
      <c r="D553" s="514">
        <v>0</v>
      </c>
      <c r="E553" s="514">
        <v>2417601</v>
      </c>
      <c r="F553" s="514">
        <v>0</v>
      </c>
      <c r="G553" s="514">
        <v>19307718</v>
      </c>
      <c r="H553" s="514"/>
      <c r="I553" s="502">
        <v>963</v>
      </c>
      <c r="J553" s="502">
        <v>221</v>
      </c>
      <c r="K553" s="502">
        <v>740</v>
      </c>
      <c r="L553" s="502">
        <v>327</v>
      </c>
      <c r="M553" s="502">
        <v>10</v>
      </c>
      <c r="N553" s="495" t="s">
        <v>8222</v>
      </c>
    </row>
    <row r="554" spans="1:14" ht="26" x14ac:dyDescent="0.35">
      <c r="A554" s="508" t="s">
        <v>8163</v>
      </c>
      <c r="B554" s="507" t="s">
        <v>12966</v>
      </c>
      <c r="C554" s="514">
        <v>776600</v>
      </c>
      <c r="D554" s="514">
        <v>0</v>
      </c>
      <c r="E554" s="514">
        <v>424777</v>
      </c>
      <c r="F554" s="514">
        <v>0</v>
      </c>
      <c r="G554" s="514">
        <v>514661</v>
      </c>
      <c r="H554" s="514">
        <v>189534</v>
      </c>
      <c r="I554" s="502">
        <v>8</v>
      </c>
      <c r="J554" s="502">
        <v>2</v>
      </c>
      <c r="K554" s="502">
        <v>6</v>
      </c>
      <c r="L554" s="502">
        <v>6</v>
      </c>
      <c r="M554" s="502">
        <v>1</v>
      </c>
      <c r="N554" s="495" t="s">
        <v>3790</v>
      </c>
    </row>
    <row r="555" spans="1:14" ht="26" x14ac:dyDescent="0.35">
      <c r="A555" s="508" t="s">
        <v>2958</v>
      </c>
      <c r="B555" s="507" t="s">
        <v>3799</v>
      </c>
      <c r="C555" s="514">
        <v>3174616</v>
      </c>
      <c r="D555" s="514">
        <v>0</v>
      </c>
      <c r="E555" s="514">
        <v>1501223</v>
      </c>
      <c r="F555" s="514">
        <v>0</v>
      </c>
      <c r="G555" s="514">
        <v>364493</v>
      </c>
      <c r="H555" s="514">
        <v>1466900</v>
      </c>
      <c r="I555" s="502">
        <v>2</v>
      </c>
      <c r="J555" s="502">
        <v>1</v>
      </c>
      <c r="K555" s="502">
        <v>1</v>
      </c>
      <c r="L555" s="502">
        <v>2</v>
      </c>
      <c r="M555" s="502">
        <v>0</v>
      </c>
      <c r="N555" s="495" t="s">
        <v>3790</v>
      </c>
    </row>
    <row r="556" spans="1:14" ht="26" x14ac:dyDescent="0.35">
      <c r="A556" s="508" t="s">
        <v>3025</v>
      </c>
      <c r="B556" s="507" t="s">
        <v>4055</v>
      </c>
      <c r="C556" s="514">
        <v>2099181</v>
      </c>
      <c r="D556" s="514">
        <v>0</v>
      </c>
      <c r="E556" s="514">
        <v>1355263</v>
      </c>
      <c r="F556" s="514">
        <v>0</v>
      </c>
      <c r="G556" s="514">
        <v>2066738</v>
      </c>
      <c r="H556" s="514">
        <v>145115</v>
      </c>
      <c r="I556" s="502">
        <v>4</v>
      </c>
      <c r="J556" s="502">
        <v>0</v>
      </c>
      <c r="K556" s="502">
        <v>4</v>
      </c>
      <c r="L556" s="502">
        <v>12</v>
      </c>
      <c r="M556" s="502">
        <v>0</v>
      </c>
      <c r="N556" s="495" t="s">
        <v>3790</v>
      </c>
    </row>
    <row r="557" spans="1:14" x14ac:dyDescent="0.35">
      <c r="A557" s="508" t="s">
        <v>996</v>
      </c>
      <c r="B557" s="507" t="s">
        <v>10020</v>
      </c>
      <c r="C557" s="514">
        <v>0</v>
      </c>
      <c r="D557" s="514">
        <v>0</v>
      </c>
      <c r="E557" s="514">
        <v>0</v>
      </c>
      <c r="F557" s="514">
        <v>0</v>
      </c>
      <c r="G557" s="514">
        <v>0</v>
      </c>
      <c r="H557" s="514"/>
      <c r="I557" s="502">
        <v>2</v>
      </c>
      <c r="J557" s="502">
        <v>1</v>
      </c>
      <c r="K557" s="502">
        <v>1</v>
      </c>
      <c r="L557" s="502">
        <v>2</v>
      </c>
      <c r="M557" s="502">
        <v>0</v>
      </c>
      <c r="N557" s="495" t="s">
        <v>3790</v>
      </c>
    </row>
    <row r="558" spans="1:14" x14ac:dyDescent="0.35">
      <c r="A558" s="508" t="s">
        <v>873</v>
      </c>
      <c r="B558" s="507" t="s">
        <v>9482</v>
      </c>
      <c r="C558" s="514">
        <v>776662</v>
      </c>
      <c r="D558" s="514">
        <v>0</v>
      </c>
      <c r="E558" s="514">
        <v>939103</v>
      </c>
      <c r="F558" s="514">
        <v>0</v>
      </c>
      <c r="G558" s="514">
        <v>1027868</v>
      </c>
      <c r="H558" s="514"/>
      <c r="I558" s="502"/>
      <c r="J558" s="502"/>
      <c r="K558" s="502"/>
      <c r="L558" s="502"/>
      <c r="M558" s="502"/>
      <c r="N558" s="495"/>
    </row>
    <row r="559" spans="1:14" x14ac:dyDescent="0.35">
      <c r="A559" s="508" t="s">
        <v>2996</v>
      </c>
      <c r="B559" s="507" t="s">
        <v>2360</v>
      </c>
      <c r="C559" s="514">
        <v>588100</v>
      </c>
      <c r="D559" s="514">
        <v>0</v>
      </c>
      <c r="E559" s="514">
        <v>377913.18</v>
      </c>
      <c r="F559" s="514">
        <v>0</v>
      </c>
      <c r="G559" s="514">
        <v>-940852.01</v>
      </c>
      <c r="H559" s="514">
        <v>850007.87</v>
      </c>
      <c r="I559" s="502">
        <v>3</v>
      </c>
      <c r="J559" s="502">
        <v>2</v>
      </c>
      <c r="K559" s="502">
        <v>1</v>
      </c>
      <c r="L559" s="502">
        <v>0</v>
      </c>
      <c r="M559" s="502">
        <v>0</v>
      </c>
      <c r="N559" s="495" t="s">
        <v>3790</v>
      </c>
    </row>
    <row r="560" spans="1:14" x14ac:dyDescent="0.35">
      <c r="A560" s="508" t="s">
        <v>13440</v>
      </c>
      <c r="B560" s="507" t="s">
        <v>1799</v>
      </c>
      <c r="C560" s="514">
        <v>11064930.35</v>
      </c>
      <c r="D560" s="514">
        <v>0</v>
      </c>
      <c r="E560" s="514">
        <v>0</v>
      </c>
      <c r="F560" s="514">
        <v>0</v>
      </c>
      <c r="G560" s="514">
        <v>-11107917.02</v>
      </c>
      <c r="H560" s="514">
        <v>95724385</v>
      </c>
      <c r="I560" s="502">
        <v>7</v>
      </c>
      <c r="J560" s="502">
        <v>6</v>
      </c>
      <c r="K560" s="502">
        <v>1</v>
      </c>
      <c r="L560" s="502">
        <v>7</v>
      </c>
      <c r="M560" s="502">
        <v>0</v>
      </c>
      <c r="N560" s="495" t="s">
        <v>8201</v>
      </c>
    </row>
    <row r="561" spans="1:14" x14ac:dyDescent="0.35">
      <c r="A561" s="508" t="s">
        <v>8238</v>
      </c>
      <c r="B561" s="507" t="s">
        <v>9431</v>
      </c>
      <c r="C561" s="514">
        <v>146953314</v>
      </c>
      <c r="D561" s="514">
        <v>0</v>
      </c>
      <c r="E561" s="514">
        <v>39664707</v>
      </c>
      <c r="F561" s="514">
        <v>0</v>
      </c>
      <c r="G561" s="514">
        <v>564130060</v>
      </c>
      <c r="H561" s="514"/>
      <c r="I561" s="502"/>
      <c r="J561" s="502"/>
      <c r="K561" s="502"/>
      <c r="L561" s="502"/>
      <c r="M561" s="502"/>
      <c r="N561" s="495"/>
    </row>
    <row r="562" spans="1:14" x14ac:dyDescent="0.35">
      <c r="A562" s="508" t="s">
        <v>3110</v>
      </c>
      <c r="B562" s="507" t="s">
        <v>3580</v>
      </c>
      <c r="C562" s="514">
        <v>1614291.38</v>
      </c>
      <c r="D562" s="514">
        <v>0</v>
      </c>
      <c r="E562" s="514">
        <v>0</v>
      </c>
      <c r="F562" s="514">
        <v>0</v>
      </c>
      <c r="G562" s="514">
        <v>-12404160.57</v>
      </c>
      <c r="H562" s="514">
        <v>426050296</v>
      </c>
      <c r="I562" s="502">
        <v>5</v>
      </c>
      <c r="J562" s="502">
        <v>5</v>
      </c>
      <c r="K562" s="502">
        <v>0</v>
      </c>
      <c r="L562" s="502">
        <v>0</v>
      </c>
      <c r="M562" s="502">
        <v>1</v>
      </c>
      <c r="N562" s="495" t="s">
        <v>3790</v>
      </c>
    </row>
    <row r="563" spans="1:14" ht="26" x14ac:dyDescent="0.35">
      <c r="A563" s="508" t="s">
        <v>3063</v>
      </c>
      <c r="B563" s="507" t="s">
        <v>841</v>
      </c>
      <c r="C563" s="514">
        <v>24231118</v>
      </c>
      <c r="D563" s="514">
        <v>0</v>
      </c>
      <c r="E563" s="514">
        <v>839206</v>
      </c>
      <c r="F563" s="514">
        <v>0</v>
      </c>
      <c r="G563" s="514">
        <v>51642324</v>
      </c>
      <c r="H563" s="514"/>
      <c r="I563" s="502"/>
      <c r="J563" s="502"/>
      <c r="K563" s="502"/>
      <c r="L563" s="502"/>
      <c r="M563" s="502"/>
      <c r="N563" s="495"/>
    </row>
    <row r="564" spans="1:14" x14ac:dyDescent="0.35">
      <c r="A564" s="508" t="s">
        <v>179</v>
      </c>
      <c r="B564" s="507" t="s">
        <v>177</v>
      </c>
      <c r="C564" s="514">
        <v>15491016</v>
      </c>
      <c r="D564" s="514">
        <v>0</v>
      </c>
      <c r="E564" s="514">
        <v>6325501</v>
      </c>
      <c r="F564" s="514">
        <v>0</v>
      </c>
      <c r="G564" s="514">
        <v>12098378</v>
      </c>
      <c r="H564" s="514"/>
      <c r="I564" s="502"/>
      <c r="J564" s="502"/>
      <c r="K564" s="502"/>
      <c r="L564" s="502"/>
      <c r="M564" s="502"/>
      <c r="N564" s="495"/>
    </row>
    <row r="565" spans="1:14" ht="26" x14ac:dyDescent="0.35">
      <c r="A565" s="508" t="s">
        <v>9592</v>
      </c>
      <c r="B565" s="507" t="s">
        <v>8243</v>
      </c>
      <c r="C565" s="514">
        <v>2263067</v>
      </c>
      <c r="D565" s="514">
        <v>0</v>
      </c>
      <c r="E565" s="514">
        <v>1383402</v>
      </c>
      <c r="F565" s="514">
        <v>0</v>
      </c>
      <c r="G565" s="514">
        <v>208480423</v>
      </c>
      <c r="H565" s="514"/>
      <c r="I565" s="502"/>
      <c r="J565" s="502"/>
      <c r="K565" s="502"/>
      <c r="L565" s="502"/>
      <c r="M565" s="502"/>
      <c r="N565" s="495"/>
    </row>
    <row r="566" spans="1:14" ht="26" x14ac:dyDescent="0.35">
      <c r="A566" s="508" t="s">
        <v>12152</v>
      </c>
      <c r="B566" s="507" t="s">
        <v>4001</v>
      </c>
      <c r="C566" s="514">
        <v>350000</v>
      </c>
      <c r="D566" s="514">
        <v>0</v>
      </c>
      <c r="E566" s="514">
        <v>350000</v>
      </c>
      <c r="F566" s="514">
        <v>0</v>
      </c>
      <c r="G566" s="514">
        <v>350000</v>
      </c>
      <c r="H566" s="514">
        <v>45118</v>
      </c>
      <c r="I566" s="502">
        <v>45</v>
      </c>
      <c r="J566" s="502">
        <v>25</v>
      </c>
      <c r="K566" s="502">
        <v>20</v>
      </c>
      <c r="L566" s="502">
        <v>10</v>
      </c>
      <c r="M566" s="502">
        <v>1</v>
      </c>
      <c r="N566" s="495" t="s">
        <v>3790</v>
      </c>
    </row>
    <row r="567" spans="1:14" ht="26" x14ac:dyDescent="0.35">
      <c r="A567" s="508" t="s">
        <v>3176</v>
      </c>
      <c r="B567" s="507" t="s">
        <v>4066</v>
      </c>
      <c r="C567" s="514">
        <v>29775132</v>
      </c>
      <c r="D567" s="514">
        <v>0</v>
      </c>
      <c r="E567" s="514">
        <v>4911529</v>
      </c>
      <c r="F567" s="514">
        <v>0</v>
      </c>
      <c r="G567" s="514">
        <v>-30851632</v>
      </c>
      <c r="H567" s="514">
        <v>60525224</v>
      </c>
      <c r="I567" s="502">
        <v>243</v>
      </c>
      <c r="J567" s="502">
        <v>57</v>
      </c>
      <c r="K567" s="502">
        <v>186</v>
      </c>
      <c r="L567" s="502">
        <v>10</v>
      </c>
      <c r="M567" s="502">
        <v>1</v>
      </c>
      <c r="N567" s="495" t="s">
        <v>8222</v>
      </c>
    </row>
    <row r="568" spans="1:14" ht="26" x14ac:dyDescent="0.35">
      <c r="A568" s="508" t="s">
        <v>9393</v>
      </c>
      <c r="B568" s="507" t="s">
        <v>9394</v>
      </c>
      <c r="C568" s="514">
        <v>261262344</v>
      </c>
      <c r="D568" s="514">
        <v>0</v>
      </c>
      <c r="E568" s="514">
        <v>258160732</v>
      </c>
      <c r="F568" s="514">
        <v>0</v>
      </c>
      <c r="G568" s="514">
        <v>253040199</v>
      </c>
      <c r="H568" s="514">
        <v>2029447282</v>
      </c>
      <c r="I568" s="503">
        <v>1800</v>
      </c>
      <c r="J568" s="503">
        <v>500</v>
      </c>
      <c r="K568" s="503">
        <v>1300</v>
      </c>
      <c r="L568" s="503">
        <v>7</v>
      </c>
      <c r="M568" s="503">
        <v>23</v>
      </c>
      <c r="N568" s="496" t="s">
        <v>4568</v>
      </c>
    </row>
    <row r="569" spans="1:14" x14ac:dyDescent="0.35">
      <c r="A569" s="508" t="s">
        <v>3148</v>
      </c>
      <c r="B569" s="507" t="s">
        <v>402</v>
      </c>
      <c r="C569" s="514">
        <v>2998381</v>
      </c>
      <c r="D569" s="514">
        <v>0</v>
      </c>
      <c r="E569" s="514">
        <v>2998381</v>
      </c>
      <c r="F569" s="514">
        <v>0</v>
      </c>
      <c r="G569" s="514">
        <v>64137002</v>
      </c>
      <c r="H569" s="514"/>
      <c r="I569" s="502"/>
      <c r="J569" s="502"/>
      <c r="K569" s="502"/>
      <c r="L569" s="502"/>
      <c r="M569" s="502"/>
      <c r="N569" s="495"/>
    </row>
    <row r="570" spans="1:14" x14ac:dyDescent="0.35">
      <c r="A570" s="508" t="s">
        <v>3091</v>
      </c>
      <c r="B570" s="507" t="s">
        <v>9525</v>
      </c>
      <c r="C570" s="514">
        <v>44342432</v>
      </c>
      <c r="D570" s="514">
        <v>0</v>
      </c>
      <c r="E570" s="514">
        <v>4205547</v>
      </c>
      <c r="F570" s="514">
        <v>0</v>
      </c>
      <c r="G570" s="514">
        <v>3792999</v>
      </c>
      <c r="H570" s="514"/>
      <c r="I570" s="502"/>
      <c r="J570" s="502"/>
      <c r="K570" s="502"/>
      <c r="L570" s="502"/>
      <c r="M570" s="502"/>
      <c r="N570" s="495"/>
    </row>
    <row r="571" spans="1:14" x14ac:dyDescent="0.35">
      <c r="A571" s="508" t="s">
        <v>9467</v>
      </c>
      <c r="B571" s="507" t="s">
        <v>2630</v>
      </c>
      <c r="C571" s="514">
        <v>1200000</v>
      </c>
      <c r="D571" s="514">
        <v>0</v>
      </c>
      <c r="E571" s="514">
        <v>1678580.09</v>
      </c>
      <c r="F571" s="514">
        <v>0</v>
      </c>
      <c r="G571" s="514">
        <v>1678580.09</v>
      </c>
      <c r="H571" s="514"/>
      <c r="I571" s="502">
        <v>1</v>
      </c>
      <c r="J571" s="502">
        <v>0</v>
      </c>
      <c r="K571" s="502">
        <v>0</v>
      </c>
      <c r="L571" s="502">
        <v>0</v>
      </c>
      <c r="M571" s="502">
        <v>0</v>
      </c>
      <c r="N571" s="495" t="s">
        <v>3790</v>
      </c>
    </row>
    <row r="572" spans="1:14" x14ac:dyDescent="0.35">
      <c r="A572" s="508" t="s">
        <v>8168</v>
      </c>
      <c r="B572" s="507" t="s">
        <v>9621</v>
      </c>
      <c r="C572" s="514">
        <v>680767</v>
      </c>
      <c r="D572" s="514">
        <v>0</v>
      </c>
      <c r="E572" s="514">
        <v>3585594.2</v>
      </c>
      <c r="F572" s="514">
        <v>0</v>
      </c>
      <c r="G572" s="514">
        <v>-3812534.77</v>
      </c>
      <c r="H572" s="514">
        <v>3898940</v>
      </c>
      <c r="I572" s="503">
        <v>6</v>
      </c>
      <c r="J572" s="503">
        <v>2</v>
      </c>
      <c r="K572" s="503">
        <v>6</v>
      </c>
      <c r="L572" s="503">
        <v>17</v>
      </c>
      <c r="M572" s="503">
        <v>0</v>
      </c>
      <c r="N572" s="496" t="s">
        <v>3500</v>
      </c>
    </row>
    <row r="573" spans="1:14" ht="26" x14ac:dyDescent="0.35">
      <c r="A573" s="508" t="s">
        <v>2512</v>
      </c>
      <c r="B573" s="507" t="s">
        <v>12971</v>
      </c>
      <c r="C573" s="514">
        <v>3739774</v>
      </c>
      <c r="D573" s="514">
        <v>0</v>
      </c>
      <c r="E573" s="514">
        <v>4337645</v>
      </c>
      <c r="F573" s="514">
        <v>0</v>
      </c>
      <c r="G573" s="514">
        <v>-4432686</v>
      </c>
      <c r="H573" s="514">
        <v>4045448</v>
      </c>
      <c r="I573" s="502">
        <v>10</v>
      </c>
      <c r="J573" s="502">
        <v>5</v>
      </c>
      <c r="K573" s="502">
        <v>5</v>
      </c>
      <c r="L573" s="502">
        <v>14</v>
      </c>
      <c r="M573" s="502">
        <v>0</v>
      </c>
      <c r="N573" s="495" t="s">
        <v>3790</v>
      </c>
    </row>
    <row r="574" spans="1:14" ht="26" x14ac:dyDescent="0.35">
      <c r="A574" s="508" t="s">
        <v>9488</v>
      </c>
      <c r="B574" s="507" t="s">
        <v>3743</v>
      </c>
      <c r="C574" s="514">
        <v>0</v>
      </c>
      <c r="D574" s="514">
        <v>0</v>
      </c>
      <c r="E574" s="514">
        <v>0</v>
      </c>
      <c r="F574" s="514">
        <v>0</v>
      </c>
      <c r="G574" s="514">
        <v>0</v>
      </c>
      <c r="H574" s="514"/>
      <c r="I574" s="502"/>
      <c r="J574" s="502"/>
      <c r="K574" s="502"/>
      <c r="L574" s="502"/>
      <c r="M574" s="502"/>
      <c r="N574" s="495"/>
    </row>
    <row r="575" spans="1:14" ht="26" x14ac:dyDescent="0.35">
      <c r="A575" s="508" t="s">
        <v>5109</v>
      </c>
      <c r="B575" s="507" t="s">
        <v>3911</v>
      </c>
      <c r="C575" s="514">
        <v>4938000</v>
      </c>
      <c r="D575" s="514">
        <v>0</v>
      </c>
      <c r="E575" s="514">
        <v>5685877</v>
      </c>
      <c r="F575" s="514">
        <v>0</v>
      </c>
      <c r="G575" s="514">
        <v>5853393</v>
      </c>
      <c r="H575" s="514"/>
      <c r="I575" s="502"/>
      <c r="J575" s="502"/>
      <c r="K575" s="502"/>
      <c r="L575" s="502"/>
      <c r="M575" s="502"/>
      <c r="N575" s="495"/>
    </row>
    <row r="576" spans="1:14" ht="26" x14ac:dyDescent="0.35">
      <c r="A576" s="508" t="s">
        <v>9596</v>
      </c>
      <c r="B576" s="507" t="s">
        <v>1732</v>
      </c>
      <c r="C576" s="514">
        <v>0</v>
      </c>
      <c r="D576" s="514">
        <v>0</v>
      </c>
      <c r="E576" s="514">
        <v>0</v>
      </c>
      <c r="F576" s="514">
        <v>0</v>
      </c>
      <c r="G576" s="514">
        <v>5000</v>
      </c>
      <c r="H576" s="514"/>
      <c r="I576" s="502"/>
      <c r="J576" s="502"/>
      <c r="K576" s="502"/>
      <c r="L576" s="502"/>
      <c r="M576" s="502"/>
      <c r="N576" s="495"/>
    </row>
    <row r="577" spans="1:14" x14ac:dyDescent="0.35">
      <c r="A577" s="508" t="s">
        <v>199</v>
      </c>
      <c r="B577" s="507" t="s">
        <v>8195</v>
      </c>
      <c r="C577" s="514">
        <v>1555655</v>
      </c>
      <c r="D577" s="514">
        <v>0</v>
      </c>
      <c r="E577" s="514">
        <v>1574094</v>
      </c>
      <c r="F577" s="514">
        <v>0</v>
      </c>
      <c r="G577" s="514">
        <v>1710280</v>
      </c>
      <c r="H577" s="514">
        <v>23443092</v>
      </c>
      <c r="I577" s="502">
        <v>7</v>
      </c>
      <c r="J577" s="502">
        <v>1</v>
      </c>
      <c r="K577" s="502">
        <v>6</v>
      </c>
      <c r="L577" s="502">
        <v>3</v>
      </c>
      <c r="M577" s="502">
        <v>0</v>
      </c>
      <c r="N577" s="495" t="s">
        <v>3790</v>
      </c>
    </row>
    <row r="578" spans="1:14" x14ac:dyDescent="0.35">
      <c r="A578" s="508" t="s">
        <v>953</v>
      </c>
      <c r="B578" s="507" t="s">
        <v>3816</v>
      </c>
      <c r="C578" s="514">
        <v>188140421.63999999</v>
      </c>
      <c r="D578" s="514">
        <v>0</v>
      </c>
      <c r="E578" s="514">
        <v>53041441.810000002</v>
      </c>
      <c r="F578" s="514">
        <v>0</v>
      </c>
      <c r="G578" s="514">
        <v>117675657.84</v>
      </c>
      <c r="H578" s="514">
        <v>466549517</v>
      </c>
      <c r="I578" s="502">
        <v>5</v>
      </c>
      <c r="J578" s="502">
        <v>2</v>
      </c>
      <c r="K578" s="502">
        <v>3</v>
      </c>
      <c r="L578" s="502">
        <v>325</v>
      </c>
      <c r="M578" s="502">
        <v>0</v>
      </c>
      <c r="N578" s="495" t="s">
        <v>8222</v>
      </c>
    </row>
    <row r="579" spans="1:14" ht="26" x14ac:dyDescent="0.35">
      <c r="A579" s="508" t="s">
        <v>9560</v>
      </c>
      <c r="B579" s="507" t="s">
        <v>9561</v>
      </c>
      <c r="C579" s="514">
        <v>850814</v>
      </c>
      <c r="D579" s="514">
        <v>0</v>
      </c>
      <c r="E579" s="514">
        <v>0</v>
      </c>
      <c r="F579" s="514">
        <v>0</v>
      </c>
      <c r="G579" s="514">
        <v>796873</v>
      </c>
      <c r="H579" s="514"/>
      <c r="I579" s="502"/>
      <c r="J579" s="502"/>
      <c r="K579" s="502"/>
      <c r="L579" s="502"/>
      <c r="M579" s="502"/>
      <c r="N579" s="495"/>
    </row>
    <row r="580" spans="1:14" x14ac:dyDescent="0.35">
      <c r="A580" s="508" t="s">
        <v>1106</v>
      </c>
      <c r="B580" s="507" t="s">
        <v>13268</v>
      </c>
      <c r="C580" s="514">
        <v>1216927</v>
      </c>
      <c r="D580" s="514">
        <v>0</v>
      </c>
      <c r="E580" s="514">
        <v>477000</v>
      </c>
      <c r="F580" s="514">
        <v>0</v>
      </c>
      <c r="G580" s="514">
        <v>1489277</v>
      </c>
      <c r="H580" s="514">
        <v>3448506</v>
      </c>
      <c r="I580" s="502">
        <v>10</v>
      </c>
      <c r="J580" s="502">
        <v>7</v>
      </c>
      <c r="K580" s="502">
        <v>3</v>
      </c>
      <c r="L580" s="502">
        <v>3</v>
      </c>
      <c r="M580" s="502">
        <v>0</v>
      </c>
      <c r="N580" s="495" t="s">
        <v>3790</v>
      </c>
    </row>
    <row r="581" spans="1:14" x14ac:dyDescent="0.35">
      <c r="A581" s="508" t="s">
        <v>8420</v>
      </c>
      <c r="B581" s="507" t="s">
        <v>9124</v>
      </c>
      <c r="C581" s="514">
        <v>493835</v>
      </c>
      <c r="D581" s="514">
        <v>0</v>
      </c>
      <c r="E581" s="514">
        <v>150110</v>
      </c>
      <c r="F581" s="514">
        <v>0</v>
      </c>
      <c r="G581" s="514">
        <v>658896</v>
      </c>
      <c r="H581" s="514"/>
      <c r="I581" s="502"/>
      <c r="J581" s="502"/>
      <c r="K581" s="502"/>
      <c r="L581" s="502"/>
      <c r="M581" s="502"/>
      <c r="N581" s="495"/>
    </row>
    <row r="582" spans="1:14" x14ac:dyDescent="0.35">
      <c r="A582" s="508" t="s">
        <v>1821</v>
      </c>
      <c r="B582" s="507" t="s">
        <v>1800</v>
      </c>
      <c r="C582" s="514">
        <v>15690642</v>
      </c>
      <c r="D582" s="514">
        <v>0</v>
      </c>
      <c r="E582" s="514">
        <v>5040000</v>
      </c>
      <c r="F582" s="514">
        <v>0</v>
      </c>
      <c r="G582" s="514">
        <v>10846177</v>
      </c>
      <c r="H582" s="514">
        <v>42094946</v>
      </c>
      <c r="I582" s="502">
        <v>9</v>
      </c>
      <c r="J582" s="502">
        <v>6</v>
      </c>
      <c r="K582" s="502">
        <v>3</v>
      </c>
      <c r="L582" s="502">
        <v>9</v>
      </c>
      <c r="M582" s="502">
        <v>0</v>
      </c>
      <c r="N582" s="495" t="s">
        <v>8201</v>
      </c>
    </row>
    <row r="583" spans="1:14" ht="26" x14ac:dyDescent="0.35">
      <c r="A583" s="508" t="s">
        <v>1646</v>
      </c>
      <c r="B583" s="507" t="s">
        <v>3984</v>
      </c>
      <c r="C583" s="514">
        <v>2128361</v>
      </c>
      <c r="D583" s="514">
        <v>0</v>
      </c>
      <c r="E583" s="514">
        <v>249293.3</v>
      </c>
      <c r="F583" s="514">
        <v>0</v>
      </c>
      <c r="G583" s="514">
        <v>-2744675.88</v>
      </c>
      <c r="H583" s="514">
        <v>11167799</v>
      </c>
      <c r="I583" s="502">
        <v>51</v>
      </c>
      <c r="J583" s="502">
        <v>18</v>
      </c>
      <c r="K583" s="502">
        <v>33</v>
      </c>
      <c r="L583" s="502">
        <v>4</v>
      </c>
      <c r="M583" s="502">
        <v>0</v>
      </c>
      <c r="N583" s="495" t="s">
        <v>3790</v>
      </c>
    </row>
    <row r="584" spans="1:14" x14ac:dyDescent="0.35">
      <c r="A584" s="508" t="s">
        <v>10069</v>
      </c>
      <c r="B584" s="507" t="s">
        <v>10067</v>
      </c>
      <c r="C584" s="514">
        <v>2508720</v>
      </c>
      <c r="D584" s="514">
        <v>0</v>
      </c>
      <c r="E584" s="514">
        <v>140000</v>
      </c>
      <c r="F584" s="514">
        <v>0</v>
      </c>
      <c r="G584" s="514">
        <v>2430862</v>
      </c>
      <c r="H584" s="514"/>
      <c r="I584" s="502">
        <v>3</v>
      </c>
      <c r="J584" s="502">
        <v>1</v>
      </c>
      <c r="K584" s="502">
        <v>2</v>
      </c>
      <c r="L584" s="502">
        <v>0</v>
      </c>
      <c r="M584" s="502">
        <v>0</v>
      </c>
      <c r="N584" s="495" t="s">
        <v>3790</v>
      </c>
    </row>
    <row r="585" spans="1:14" ht="26" x14ac:dyDescent="0.35">
      <c r="A585" s="508" t="s">
        <v>8423</v>
      </c>
      <c r="B585" s="507" t="s">
        <v>3863</v>
      </c>
      <c r="C585" s="514">
        <v>398377</v>
      </c>
      <c r="D585" s="514">
        <v>0</v>
      </c>
      <c r="E585" s="514">
        <v>4000</v>
      </c>
      <c r="F585" s="514">
        <v>0</v>
      </c>
      <c r="G585" s="514">
        <v>253736</v>
      </c>
      <c r="H585" s="514">
        <v>174641</v>
      </c>
      <c r="I585" s="502">
        <v>3</v>
      </c>
      <c r="J585" s="502">
        <v>1</v>
      </c>
      <c r="K585" s="502">
        <v>2</v>
      </c>
      <c r="L585" s="502">
        <v>4</v>
      </c>
      <c r="M585" s="502">
        <v>0</v>
      </c>
      <c r="N585" s="495" t="s">
        <v>3790</v>
      </c>
    </row>
    <row r="586" spans="1:14" x14ac:dyDescent="0.35">
      <c r="A586" s="508" t="s">
        <v>9088</v>
      </c>
      <c r="B586" s="507" t="s">
        <v>12111</v>
      </c>
      <c r="C586" s="514">
        <v>2374457</v>
      </c>
      <c r="D586" s="514">
        <v>0</v>
      </c>
      <c r="E586" s="514">
        <v>2057405</v>
      </c>
      <c r="F586" s="514">
        <v>0</v>
      </c>
      <c r="G586" s="514">
        <v>2400927</v>
      </c>
      <c r="H586" s="514">
        <v>87014</v>
      </c>
      <c r="I586" s="502">
        <v>20</v>
      </c>
      <c r="J586" s="502">
        <v>3</v>
      </c>
      <c r="K586" s="502">
        <v>17</v>
      </c>
      <c r="L586" s="502">
        <v>10</v>
      </c>
      <c r="M586" s="502">
        <v>3</v>
      </c>
      <c r="N586" s="495" t="s">
        <v>3790</v>
      </c>
    </row>
    <row r="587" spans="1:14" x14ac:dyDescent="0.35">
      <c r="A587" s="508" t="s">
        <v>9368</v>
      </c>
      <c r="B587" s="507" t="s">
        <v>9369</v>
      </c>
      <c r="C587" s="514">
        <v>2374457</v>
      </c>
      <c r="D587" s="514">
        <v>0</v>
      </c>
      <c r="E587" s="514">
        <f>1004214+43500+111000+24500+17575+107250+93826+8100+535450+6000+35000+71000</f>
        <v>2057415</v>
      </c>
      <c r="F587" s="514">
        <v>0</v>
      </c>
      <c r="G587" s="514">
        <v>2400927</v>
      </c>
      <c r="H587" s="514"/>
      <c r="I587" s="502"/>
      <c r="J587" s="502"/>
      <c r="K587" s="502"/>
      <c r="L587" s="502"/>
      <c r="M587" s="502"/>
      <c r="N587" s="495"/>
    </row>
    <row r="588" spans="1:14" x14ac:dyDescent="0.35">
      <c r="A588" s="508" t="s">
        <v>9605</v>
      </c>
      <c r="B588" s="507" t="s">
        <v>290</v>
      </c>
      <c r="C588" s="514">
        <v>60135170.641999997</v>
      </c>
      <c r="D588" s="514">
        <v>0</v>
      </c>
      <c r="E588" s="514">
        <v>473000</v>
      </c>
      <c r="F588" s="514">
        <v>0</v>
      </c>
      <c r="G588" s="514">
        <v>60477917.159999996</v>
      </c>
      <c r="H588" s="514"/>
      <c r="I588" s="502"/>
      <c r="J588" s="502"/>
      <c r="K588" s="502"/>
      <c r="L588" s="502"/>
      <c r="M588" s="502"/>
      <c r="N588" s="495"/>
    </row>
    <row r="589" spans="1:14" x14ac:dyDescent="0.35">
      <c r="A589" s="508" t="s">
        <v>9556</v>
      </c>
      <c r="B589" s="507" t="s">
        <v>9557</v>
      </c>
      <c r="C589" s="514">
        <v>4399794.8099999996</v>
      </c>
      <c r="D589" s="514">
        <v>0</v>
      </c>
      <c r="E589" s="514">
        <v>3324338.38</v>
      </c>
      <c r="F589" s="514">
        <v>0</v>
      </c>
      <c r="G589" s="514">
        <v>4163428.61</v>
      </c>
      <c r="H589" s="514"/>
      <c r="I589" s="502"/>
      <c r="J589" s="502"/>
      <c r="K589" s="502"/>
      <c r="L589" s="502"/>
      <c r="M589" s="502"/>
      <c r="N589" s="495"/>
    </row>
    <row r="590" spans="1:14" x14ac:dyDescent="0.35">
      <c r="A590" s="508" t="s">
        <v>14496</v>
      </c>
      <c r="B590" s="507" t="s">
        <v>3923</v>
      </c>
      <c r="C590" s="514">
        <v>6786894</v>
      </c>
      <c r="D590" s="514">
        <v>0</v>
      </c>
      <c r="E590" s="514">
        <v>977885</v>
      </c>
      <c r="F590" s="514">
        <v>0</v>
      </c>
      <c r="G590" s="514">
        <v>5600236</v>
      </c>
      <c r="H590" s="514">
        <v>1786747</v>
      </c>
      <c r="I590" s="502">
        <v>13</v>
      </c>
      <c r="J590" s="502">
        <v>6</v>
      </c>
      <c r="K590" s="502">
        <v>7</v>
      </c>
      <c r="L590" s="502">
        <v>5</v>
      </c>
      <c r="M590" s="502">
        <v>1</v>
      </c>
      <c r="N590" s="495" t="s">
        <v>8201</v>
      </c>
    </row>
    <row r="591" spans="1:14" x14ac:dyDescent="0.35">
      <c r="A591" s="508" t="s">
        <v>3104</v>
      </c>
      <c r="B591" s="507" t="s">
        <v>8620</v>
      </c>
      <c r="C591" s="514">
        <v>569382</v>
      </c>
      <c r="D591" s="514">
        <v>0</v>
      </c>
      <c r="E591" s="514">
        <v>324518</v>
      </c>
      <c r="F591" s="514">
        <v>0</v>
      </c>
      <c r="G591" s="514">
        <v>47095</v>
      </c>
      <c r="H591" s="514">
        <v>21253925</v>
      </c>
      <c r="I591" s="502">
        <v>45</v>
      </c>
      <c r="J591" s="502">
        <v>32</v>
      </c>
      <c r="K591" s="502">
        <v>13</v>
      </c>
      <c r="L591" s="502">
        <v>10</v>
      </c>
      <c r="M591" s="502">
        <v>1</v>
      </c>
      <c r="N591" s="495" t="s">
        <v>3790</v>
      </c>
    </row>
    <row r="592" spans="1:14" x14ac:dyDescent="0.35">
      <c r="A592" s="508" t="s">
        <v>8429</v>
      </c>
      <c r="B592" s="507" t="s">
        <v>2119</v>
      </c>
      <c r="C592" s="514">
        <v>1570036.31</v>
      </c>
      <c r="D592" s="514">
        <v>0</v>
      </c>
      <c r="E592" s="514">
        <v>587500</v>
      </c>
      <c r="F592" s="514">
        <v>0</v>
      </c>
      <c r="G592" s="514">
        <v>16109929.210000001</v>
      </c>
      <c r="H592" s="514"/>
      <c r="I592" s="502"/>
      <c r="J592" s="502"/>
      <c r="K592" s="502"/>
      <c r="L592" s="502"/>
      <c r="M592" s="502"/>
      <c r="N592" s="495"/>
    </row>
    <row r="593" spans="1:14" x14ac:dyDescent="0.35">
      <c r="A593" s="508" t="s">
        <v>8430</v>
      </c>
      <c r="B593" s="507" t="s">
        <v>9450</v>
      </c>
      <c r="C593" s="514">
        <v>11933693</v>
      </c>
      <c r="D593" s="514">
        <v>0</v>
      </c>
      <c r="E593" s="514">
        <v>127813</v>
      </c>
      <c r="F593" s="514">
        <v>0</v>
      </c>
      <c r="G593" s="514">
        <v>415866</v>
      </c>
      <c r="H593" s="514">
        <v>11684116</v>
      </c>
      <c r="I593" s="503">
        <v>8</v>
      </c>
      <c r="J593" s="503">
        <v>4</v>
      </c>
      <c r="K593" s="503">
        <v>4</v>
      </c>
      <c r="L593" s="503">
        <v>8</v>
      </c>
      <c r="M593" s="503">
        <v>0</v>
      </c>
      <c r="N593" s="496" t="s">
        <v>3500</v>
      </c>
    </row>
    <row r="594" spans="1:14" x14ac:dyDescent="0.35">
      <c r="A594" s="508" t="s">
        <v>3133</v>
      </c>
      <c r="B594" s="507" t="s">
        <v>3632</v>
      </c>
      <c r="C594" s="514">
        <v>4873000</v>
      </c>
      <c r="D594" s="514">
        <v>0</v>
      </c>
      <c r="E594" s="514">
        <v>5512944</v>
      </c>
      <c r="F594" s="514">
        <v>0</v>
      </c>
      <c r="G594" s="514">
        <v>5512944</v>
      </c>
      <c r="H594" s="514"/>
      <c r="I594" s="502"/>
      <c r="J594" s="502"/>
      <c r="K594" s="502"/>
      <c r="L594" s="502"/>
      <c r="M594" s="502"/>
      <c r="N594" s="495"/>
    </row>
    <row r="595" spans="1:14" x14ac:dyDescent="0.35">
      <c r="A595" s="508" t="s">
        <v>8431</v>
      </c>
      <c r="B595" s="507" t="s">
        <v>8196</v>
      </c>
      <c r="C595" s="514">
        <v>716500</v>
      </c>
      <c r="D595" s="514">
        <v>0</v>
      </c>
      <c r="E595" s="514">
        <v>-1816371</v>
      </c>
      <c r="F595" s="514">
        <v>0</v>
      </c>
      <c r="G595" s="514">
        <v>-1957637</v>
      </c>
      <c r="H595" s="514">
        <v>1992555</v>
      </c>
      <c r="I595" s="502">
        <v>36</v>
      </c>
      <c r="J595" s="502">
        <v>0</v>
      </c>
      <c r="K595" s="502">
        <v>36</v>
      </c>
      <c r="L595" s="502">
        <v>6</v>
      </c>
      <c r="M595" s="502">
        <v>0</v>
      </c>
      <c r="N595" s="495" t="s">
        <v>3790</v>
      </c>
    </row>
    <row r="596" spans="1:14" x14ac:dyDescent="0.35">
      <c r="A596" s="508" t="s">
        <v>3198</v>
      </c>
      <c r="B596" s="507" t="s">
        <v>4073</v>
      </c>
      <c r="C596" s="514">
        <v>37752469</v>
      </c>
      <c r="D596" s="514">
        <v>0</v>
      </c>
      <c r="E596" s="514">
        <v>5475886</v>
      </c>
      <c r="F596" s="514">
        <v>0</v>
      </c>
      <c r="G596" s="514">
        <v>38141897</v>
      </c>
      <c r="H596" s="514"/>
      <c r="I596" s="502"/>
      <c r="J596" s="502"/>
      <c r="K596" s="502"/>
      <c r="L596" s="502"/>
      <c r="M596" s="502"/>
      <c r="N596" s="495"/>
    </row>
    <row r="597" spans="1:14" x14ac:dyDescent="0.35">
      <c r="A597" s="508" t="s">
        <v>9427</v>
      </c>
      <c r="B597" s="507" t="s">
        <v>8312</v>
      </c>
      <c r="C597" s="514">
        <v>102887967</v>
      </c>
      <c r="D597" s="514">
        <v>0</v>
      </c>
      <c r="E597" s="514">
        <v>93625104</v>
      </c>
      <c r="F597" s="514">
        <v>0</v>
      </c>
      <c r="G597" s="514">
        <v>132023248</v>
      </c>
      <c r="H597" s="514">
        <v>328021362</v>
      </c>
      <c r="I597" s="502">
        <v>28</v>
      </c>
      <c r="J597" s="502">
        <v>11</v>
      </c>
      <c r="K597" s="502">
        <v>17</v>
      </c>
      <c r="L597" s="502">
        <v>350</v>
      </c>
      <c r="M597" s="502">
        <v>1</v>
      </c>
      <c r="N597" s="495" t="s">
        <v>8222</v>
      </c>
    </row>
    <row r="598" spans="1:14" ht="26" x14ac:dyDescent="0.35">
      <c r="A598" s="508" t="s">
        <v>9346</v>
      </c>
      <c r="B598" s="507" t="s">
        <v>9347</v>
      </c>
      <c r="C598" s="514">
        <v>0</v>
      </c>
      <c r="D598" s="514">
        <v>0</v>
      </c>
      <c r="E598" s="514">
        <v>6447123.7599999998</v>
      </c>
      <c r="F598" s="514">
        <v>0</v>
      </c>
      <c r="G598" s="514">
        <v>1159650435.8599999</v>
      </c>
      <c r="H598" s="514"/>
      <c r="I598" s="502"/>
      <c r="J598" s="502"/>
      <c r="K598" s="502"/>
      <c r="L598" s="502"/>
      <c r="M598" s="502"/>
      <c r="N598" s="495"/>
    </row>
    <row r="599" spans="1:14" ht="26" x14ac:dyDescent="0.35">
      <c r="A599" s="508" t="s">
        <v>14972</v>
      </c>
      <c r="B599" s="507" t="s">
        <v>14965</v>
      </c>
      <c r="C599" s="514">
        <v>17431960</v>
      </c>
      <c r="D599" s="514">
        <v>0</v>
      </c>
      <c r="E599" s="514">
        <v>16113042</v>
      </c>
      <c r="F599" s="514">
        <v>0</v>
      </c>
      <c r="G599" s="514">
        <v>17260600</v>
      </c>
      <c r="H599" s="514">
        <v>0</v>
      </c>
      <c r="I599" s="502">
        <v>6</v>
      </c>
      <c r="J599" s="502">
        <v>3</v>
      </c>
      <c r="K599" s="502">
        <v>3</v>
      </c>
      <c r="L599" s="502">
        <v>0</v>
      </c>
      <c r="M599" s="502">
        <v>1</v>
      </c>
      <c r="N599" s="495" t="s">
        <v>8222</v>
      </c>
    </row>
    <row r="600" spans="1:14" x14ac:dyDescent="0.35">
      <c r="A600" s="508" t="s">
        <v>8434</v>
      </c>
      <c r="B600" s="507" t="s">
        <v>3926</v>
      </c>
      <c r="C600" s="514">
        <v>10792482</v>
      </c>
      <c r="D600" s="514">
        <v>0</v>
      </c>
      <c r="E600" s="514">
        <v>2509309</v>
      </c>
      <c r="F600" s="514">
        <v>0</v>
      </c>
      <c r="G600" s="514">
        <v>9806651</v>
      </c>
      <c r="H600" s="514">
        <v>3448967</v>
      </c>
      <c r="I600" s="502">
        <v>7</v>
      </c>
      <c r="J600" s="502">
        <v>5</v>
      </c>
      <c r="K600" s="502">
        <v>2</v>
      </c>
      <c r="L600" s="502">
        <v>7</v>
      </c>
      <c r="M600" s="502">
        <v>0</v>
      </c>
      <c r="N600" s="495" t="s">
        <v>8201</v>
      </c>
    </row>
    <row r="601" spans="1:14" x14ac:dyDescent="0.35">
      <c r="A601" s="508" t="s">
        <v>9357</v>
      </c>
      <c r="B601" s="507" t="s">
        <v>9813</v>
      </c>
      <c r="C601" s="514">
        <v>19420975</v>
      </c>
      <c r="D601" s="514">
        <v>0</v>
      </c>
      <c r="E601" s="514">
        <v>18507387</v>
      </c>
      <c r="F601" s="514">
        <v>0</v>
      </c>
      <c r="G601" s="514">
        <v>18870979</v>
      </c>
      <c r="H601" s="514">
        <v>132148213</v>
      </c>
      <c r="I601" s="502">
        <v>9</v>
      </c>
      <c r="J601" s="502">
        <v>5</v>
      </c>
      <c r="K601" s="502">
        <v>4</v>
      </c>
      <c r="L601" s="502">
        <v>3</v>
      </c>
      <c r="M601" s="502">
        <v>1</v>
      </c>
      <c r="N601" s="495" t="s">
        <v>8222</v>
      </c>
    </row>
    <row r="602" spans="1:14" x14ac:dyDescent="0.35">
      <c r="A602" s="508" t="s">
        <v>3146</v>
      </c>
      <c r="B602" s="507" t="s">
        <v>4013</v>
      </c>
      <c r="C602" s="514">
        <v>0</v>
      </c>
      <c r="D602" s="514">
        <v>0</v>
      </c>
      <c r="E602" s="514">
        <v>-4273800</v>
      </c>
      <c r="F602" s="514">
        <v>0</v>
      </c>
      <c r="G602" s="514">
        <v>-1956033</v>
      </c>
      <c r="H602" s="514">
        <v>345899540</v>
      </c>
      <c r="I602" s="502">
        <v>10</v>
      </c>
      <c r="J602" s="502">
        <v>9</v>
      </c>
      <c r="K602" s="502">
        <v>1</v>
      </c>
      <c r="L602" s="502">
        <v>8</v>
      </c>
      <c r="M602" s="502">
        <v>1</v>
      </c>
      <c r="N602" s="495" t="s">
        <v>3790</v>
      </c>
    </row>
    <row r="603" spans="1:14" x14ac:dyDescent="0.35">
      <c r="A603" s="508" t="s">
        <v>9090</v>
      </c>
      <c r="B603" s="507" t="s">
        <v>14583</v>
      </c>
      <c r="C603" s="514">
        <v>5132605</v>
      </c>
      <c r="D603" s="514">
        <v>0</v>
      </c>
      <c r="E603" s="514">
        <v>-5909268</v>
      </c>
      <c r="F603" s="514">
        <v>0</v>
      </c>
      <c r="G603" s="514">
        <v>-35816952</v>
      </c>
      <c r="H603" s="514">
        <v>0</v>
      </c>
      <c r="I603" s="502">
        <v>7</v>
      </c>
      <c r="J603" s="502">
        <v>7</v>
      </c>
      <c r="K603" s="502">
        <v>0</v>
      </c>
      <c r="L603" s="502">
        <v>0</v>
      </c>
      <c r="M603" s="502">
        <v>1</v>
      </c>
      <c r="N603" s="495" t="s">
        <v>8201</v>
      </c>
    </row>
    <row r="604" spans="1:14" x14ac:dyDescent="0.35">
      <c r="A604" s="509" t="s">
        <v>3758</v>
      </c>
      <c r="B604" s="445" t="s">
        <v>3898</v>
      </c>
      <c r="C604" s="450">
        <v>53590579</v>
      </c>
      <c r="D604" s="450">
        <v>0</v>
      </c>
      <c r="E604" s="450">
        <v>12345518</v>
      </c>
      <c r="F604" s="450">
        <v>0</v>
      </c>
      <c r="G604" s="450">
        <v>13387413</v>
      </c>
      <c r="H604" s="450">
        <v>0</v>
      </c>
      <c r="I604" s="504">
        <v>13</v>
      </c>
      <c r="J604" s="504">
        <v>7</v>
      </c>
      <c r="K604" s="504">
        <v>6</v>
      </c>
      <c r="L604" s="504">
        <v>13</v>
      </c>
      <c r="M604" s="504">
        <v>1</v>
      </c>
      <c r="N604" s="497" t="s">
        <v>3790</v>
      </c>
    </row>
    <row r="605" spans="1:14" ht="26" x14ac:dyDescent="0.35">
      <c r="A605" s="508" t="s">
        <v>9091</v>
      </c>
      <c r="B605" s="507" t="s">
        <v>810</v>
      </c>
      <c r="C605" s="514">
        <v>33256686</v>
      </c>
      <c r="D605" s="514">
        <v>0</v>
      </c>
      <c r="E605" s="514">
        <v>12950191</v>
      </c>
      <c r="F605" s="514">
        <v>0</v>
      </c>
      <c r="G605" s="514">
        <v>17944298</v>
      </c>
      <c r="H605" s="514">
        <v>314736201</v>
      </c>
      <c r="I605" s="502">
        <v>11</v>
      </c>
      <c r="J605" s="502">
        <v>11</v>
      </c>
      <c r="K605" s="502">
        <v>0</v>
      </c>
      <c r="L605" s="502">
        <v>0</v>
      </c>
      <c r="M605" s="502">
        <v>1</v>
      </c>
      <c r="N605" s="495" t="s">
        <v>8222</v>
      </c>
    </row>
    <row r="606" spans="1:14" x14ac:dyDescent="0.35">
      <c r="A606" s="508" t="s">
        <v>8245</v>
      </c>
      <c r="B606" s="507" t="s">
        <v>3992</v>
      </c>
      <c r="C606" s="514">
        <v>123331</v>
      </c>
      <c r="D606" s="514">
        <v>0</v>
      </c>
      <c r="E606" s="514">
        <v>-240702</v>
      </c>
      <c r="F606" s="514">
        <v>0</v>
      </c>
      <c r="G606" s="514">
        <v>-260452</v>
      </c>
      <c r="H606" s="514">
        <v>0</v>
      </c>
      <c r="I606" s="502">
        <v>3</v>
      </c>
      <c r="J606" s="502">
        <v>0</v>
      </c>
      <c r="K606" s="502">
        <v>3</v>
      </c>
      <c r="L606" s="502">
        <v>0</v>
      </c>
      <c r="M606" s="502">
        <v>0</v>
      </c>
      <c r="N606" s="495" t="s">
        <v>3790</v>
      </c>
    </row>
    <row r="607" spans="1:14" x14ac:dyDescent="0.35">
      <c r="A607" s="508" t="s">
        <v>5116</v>
      </c>
      <c r="B607" s="507" t="s">
        <v>4194</v>
      </c>
      <c r="C607" s="514">
        <v>64664243</v>
      </c>
      <c r="D607" s="514">
        <v>0</v>
      </c>
      <c r="E607" s="514">
        <v>42863321</v>
      </c>
      <c r="F607" s="514">
        <v>0</v>
      </c>
      <c r="G607" s="514">
        <v>63865932</v>
      </c>
      <c r="H607" s="514">
        <v>20373265</v>
      </c>
      <c r="I607" s="502">
        <v>9</v>
      </c>
      <c r="J607" s="502">
        <v>5</v>
      </c>
      <c r="K607" s="502">
        <v>4</v>
      </c>
      <c r="L607" s="502">
        <v>44</v>
      </c>
      <c r="M607" s="502">
        <v>0</v>
      </c>
      <c r="N607" s="495" t="s">
        <v>8222</v>
      </c>
    </row>
    <row r="608" spans="1:14" x14ac:dyDescent="0.35">
      <c r="A608" s="508" t="s">
        <v>8176</v>
      </c>
      <c r="B608" s="507" t="s">
        <v>3552</v>
      </c>
      <c r="C608" s="514">
        <v>20258808</v>
      </c>
      <c r="D608" s="514">
        <v>0</v>
      </c>
      <c r="E608" s="514">
        <v>1694378</v>
      </c>
      <c r="F608" s="514">
        <v>0</v>
      </c>
      <c r="G608" s="514">
        <v>20316253</v>
      </c>
      <c r="H608" s="514"/>
      <c r="I608" s="502"/>
      <c r="J608" s="502"/>
      <c r="K608" s="502"/>
      <c r="L608" s="502"/>
      <c r="M608" s="502"/>
      <c r="N608" s="495" t="s">
        <v>8222</v>
      </c>
    </row>
    <row r="609" spans="1:14" x14ac:dyDescent="0.35">
      <c r="A609" s="508" t="s">
        <v>868</v>
      </c>
      <c r="B609" s="507" t="s">
        <v>3838</v>
      </c>
      <c r="C609" s="514">
        <v>93234000</v>
      </c>
      <c r="D609" s="514">
        <v>0</v>
      </c>
      <c r="E609" s="514">
        <v>75760406</v>
      </c>
      <c r="F609" s="514">
        <v>0</v>
      </c>
      <c r="G609" s="514">
        <v>842987390</v>
      </c>
      <c r="H609" s="514">
        <v>38808174</v>
      </c>
      <c r="I609" s="502">
        <v>20</v>
      </c>
      <c r="J609" s="502">
        <v>8</v>
      </c>
      <c r="K609" s="502">
        <v>12</v>
      </c>
      <c r="L609" s="502">
        <v>1</v>
      </c>
      <c r="M609" s="502">
        <v>1</v>
      </c>
      <c r="N609" s="495" t="s">
        <v>8222</v>
      </c>
    </row>
    <row r="610" spans="1:14" x14ac:dyDescent="0.35">
      <c r="A610" s="508" t="s">
        <v>9543</v>
      </c>
      <c r="B610" s="507" t="s">
        <v>404</v>
      </c>
      <c r="C610" s="514">
        <v>2484050</v>
      </c>
      <c r="D610" s="514">
        <v>0</v>
      </c>
      <c r="E610" s="514">
        <v>2924138</v>
      </c>
      <c r="F610" s="514">
        <v>0</v>
      </c>
      <c r="G610" s="514">
        <v>4007004</v>
      </c>
      <c r="H610" s="514"/>
      <c r="I610" s="502"/>
      <c r="J610" s="502"/>
      <c r="K610" s="502"/>
      <c r="L610" s="502"/>
      <c r="M610" s="502"/>
      <c r="N610" s="495"/>
    </row>
    <row r="611" spans="1:14" x14ac:dyDescent="0.35">
      <c r="A611" s="508" t="s">
        <v>1417</v>
      </c>
      <c r="B611" s="507" t="s">
        <v>12982</v>
      </c>
      <c r="C611" s="514">
        <v>5566667</v>
      </c>
      <c r="D611" s="514">
        <v>0</v>
      </c>
      <c r="E611" s="514">
        <v>127384</v>
      </c>
      <c r="F611" s="514">
        <v>0</v>
      </c>
      <c r="G611" s="514">
        <v>5571385</v>
      </c>
      <c r="H611" s="514">
        <v>6925642</v>
      </c>
      <c r="I611" s="502">
        <v>240</v>
      </c>
      <c r="J611" s="502">
        <v>100</v>
      </c>
      <c r="K611" s="502">
        <v>140</v>
      </c>
      <c r="L611" s="502">
        <v>0</v>
      </c>
      <c r="M611" s="502">
        <v>0</v>
      </c>
      <c r="N611" s="495" t="s">
        <v>3790</v>
      </c>
    </row>
    <row r="612" spans="1:14" x14ac:dyDescent="0.35">
      <c r="A612" s="508" t="s">
        <v>593</v>
      </c>
      <c r="B612" s="507" t="s">
        <v>9328</v>
      </c>
      <c r="C612" s="514">
        <v>0</v>
      </c>
      <c r="D612" s="514">
        <v>0</v>
      </c>
      <c r="E612" s="514">
        <v>91173</v>
      </c>
      <c r="F612" s="514">
        <v>0</v>
      </c>
      <c r="G612" s="514">
        <v>131013</v>
      </c>
      <c r="H612" s="514"/>
      <c r="I612" s="502"/>
      <c r="J612" s="502"/>
      <c r="K612" s="502"/>
      <c r="L612" s="502"/>
      <c r="M612" s="502"/>
      <c r="N612" s="495"/>
    </row>
    <row r="613" spans="1:14" x14ac:dyDescent="0.35">
      <c r="A613" s="508" t="s">
        <v>8439</v>
      </c>
      <c r="B613" s="507" t="s">
        <v>3636</v>
      </c>
      <c r="C613" s="514">
        <v>2357627</v>
      </c>
      <c r="D613" s="514">
        <v>0</v>
      </c>
      <c r="E613" s="514">
        <v>1269138</v>
      </c>
      <c r="F613" s="514">
        <v>0</v>
      </c>
      <c r="G613" s="514">
        <v>2141314</v>
      </c>
      <c r="H613" s="514"/>
      <c r="I613" s="502"/>
      <c r="J613" s="502"/>
      <c r="K613" s="502"/>
      <c r="L613" s="502"/>
      <c r="M613" s="502"/>
      <c r="N613" s="495"/>
    </row>
    <row r="614" spans="1:14" x14ac:dyDescent="0.35">
      <c r="A614" s="508" t="s">
        <v>8440</v>
      </c>
      <c r="B614" s="507" t="s">
        <v>3811</v>
      </c>
      <c r="C614" s="514">
        <v>0</v>
      </c>
      <c r="D614" s="514">
        <v>0</v>
      </c>
      <c r="E614" s="514">
        <v>0</v>
      </c>
      <c r="F614" s="514">
        <v>0</v>
      </c>
      <c r="G614" s="514">
        <v>0</v>
      </c>
      <c r="H614" s="514">
        <v>0</v>
      </c>
      <c r="I614" s="502">
        <v>2</v>
      </c>
      <c r="J614" s="502">
        <v>1</v>
      </c>
      <c r="K614" s="502">
        <v>1</v>
      </c>
      <c r="L614" s="502">
        <v>0</v>
      </c>
      <c r="M614" s="502">
        <v>0</v>
      </c>
      <c r="N614" s="495" t="s">
        <v>3790</v>
      </c>
    </row>
    <row r="615" spans="1:14" ht="26" x14ac:dyDescent="0.35">
      <c r="A615" s="508" t="s">
        <v>984</v>
      </c>
      <c r="B615" s="507" t="s">
        <v>12823</v>
      </c>
      <c r="C615" s="514">
        <v>1521685</v>
      </c>
      <c r="D615" s="514">
        <v>0</v>
      </c>
      <c r="E615" s="514">
        <v>880710</v>
      </c>
      <c r="F615" s="514">
        <v>0</v>
      </c>
      <c r="G615" s="514">
        <v>1521685</v>
      </c>
      <c r="H615" s="514">
        <v>0</v>
      </c>
      <c r="I615" s="502">
        <v>4</v>
      </c>
      <c r="J615" s="502">
        <v>2</v>
      </c>
      <c r="K615" s="502">
        <v>2</v>
      </c>
      <c r="L615" s="502">
        <v>4</v>
      </c>
      <c r="M615" s="502">
        <v>0</v>
      </c>
      <c r="N615" s="495" t="s">
        <v>3790</v>
      </c>
    </row>
    <row r="616" spans="1:14" x14ac:dyDescent="0.35">
      <c r="A616" s="508" t="s">
        <v>9406</v>
      </c>
      <c r="B616" s="507" t="s">
        <v>3754</v>
      </c>
      <c r="C616" s="514">
        <v>5675353</v>
      </c>
      <c r="D616" s="514"/>
      <c r="E616" s="514">
        <v>0</v>
      </c>
      <c r="F616" s="514">
        <v>0</v>
      </c>
      <c r="G616" s="514">
        <v>1230539</v>
      </c>
      <c r="H616" s="514"/>
      <c r="I616" s="502"/>
      <c r="J616" s="502"/>
      <c r="K616" s="502"/>
      <c r="L616" s="502"/>
      <c r="M616" s="502"/>
      <c r="N616" s="495"/>
    </row>
    <row r="617" spans="1:14" x14ac:dyDescent="0.35">
      <c r="A617" s="508" t="s">
        <v>8446</v>
      </c>
      <c r="B617" s="507" t="s">
        <v>12143</v>
      </c>
      <c r="C617" s="514">
        <v>6685089</v>
      </c>
      <c r="D617" s="514">
        <v>0</v>
      </c>
      <c r="E617" s="514">
        <v>1230539</v>
      </c>
      <c r="F617" s="514">
        <v>0</v>
      </c>
      <c r="G617" s="514">
        <v>1230539</v>
      </c>
      <c r="H617" s="514">
        <v>6192103</v>
      </c>
      <c r="I617" s="502">
        <v>50</v>
      </c>
      <c r="J617" s="502">
        <v>0</v>
      </c>
      <c r="K617" s="502">
        <v>50</v>
      </c>
      <c r="L617" s="502">
        <v>7</v>
      </c>
      <c r="M617" s="502">
        <v>1</v>
      </c>
      <c r="N617" s="495" t="s">
        <v>3790</v>
      </c>
    </row>
    <row r="618" spans="1:14" x14ac:dyDescent="0.35">
      <c r="A618" s="508" t="s">
        <v>8447</v>
      </c>
      <c r="B618" s="507" t="s">
        <v>9421</v>
      </c>
      <c r="C618" s="514">
        <f>3295478+10208279</f>
        <v>13503757</v>
      </c>
      <c r="D618" s="514">
        <v>0</v>
      </c>
      <c r="E618" s="514">
        <v>0</v>
      </c>
      <c r="F618" s="514">
        <v>0</v>
      </c>
      <c r="G618" s="514">
        <f>8236278+5641978</f>
        <v>13878256</v>
      </c>
      <c r="H618" s="514">
        <v>23953587</v>
      </c>
      <c r="I618" s="502">
        <v>5</v>
      </c>
      <c r="J618" s="502">
        <v>2</v>
      </c>
      <c r="K618" s="502">
        <v>3</v>
      </c>
      <c r="L618" s="502">
        <v>2</v>
      </c>
      <c r="M618" s="502">
        <v>0</v>
      </c>
      <c r="N618" s="495" t="s">
        <v>8222</v>
      </c>
    </row>
    <row r="619" spans="1:14" ht="26" x14ac:dyDescent="0.35">
      <c r="A619" s="509" t="s">
        <v>9381</v>
      </c>
      <c r="B619" s="445" t="s">
        <v>3586</v>
      </c>
      <c r="C619" s="450">
        <v>82280203</v>
      </c>
      <c r="D619" s="450">
        <v>0</v>
      </c>
      <c r="E619" s="450">
        <v>29279316</v>
      </c>
      <c r="F619" s="450">
        <v>0</v>
      </c>
      <c r="G619" s="450">
        <v>81636995</v>
      </c>
      <c r="H619" s="450">
        <v>4514057</v>
      </c>
      <c r="I619" s="504">
        <v>5</v>
      </c>
      <c r="J619" s="504">
        <v>0</v>
      </c>
      <c r="K619" s="504">
        <v>5</v>
      </c>
      <c r="L619" s="504">
        <v>0</v>
      </c>
      <c r="M619" s="504">
        <v>0</v>
      </c>
      <c r="N619" s="497" t="s">
        <v>8222</v>
      </c>
    </row>
    <row r="620" spans="1:14" x14ac:dyDescent="0.35">
      <c r="A620" s="508" t="s">
        <v>9436</v>
      </c>
      <c r="B620" s="507" t="s">
        <v>9437</v>
      </c>
      <c r="C620" s="514">
        <v>209288</v>
      </c>
      <c r="D620" s="514">
        <v>0</v>
      </c>
      <c r="E620" s="514">
        <v>0</v>
      </c>
      <c r="F620" s="514">
        <v>0</v>
      </c>
      <c r="G620" s="514">
        <v>162246</v>
      </c>
      <c r="H620" s="514"/>
      <c r="I620" s="502"/>
      <c r="J620" s="502"/>
      <c r="K620" s="502"/>
      <c r="L620" s="502"/>
      <c r="M620" s="502"/>
      <c r="N620" s="495"/>
    </row>
    <row r="621" spans="1:14" ht="26" x14ac:dyDescent="0.35">
      <c r="A621" s="508" t="s">
        <v>9355</v>
      </c>
      <c r="B621" s="507" t="s">
        <v>9356</v>
      </c>
      <c r="C621" s="514">
        <v>1109997.47</v>
      </c>
      <c r="D621" s="514">
        <v>0</v>
      </c>
      <c r="E621" s="514">
        <v>0</v>
      </c>
      <c r="F621" s="514">
        <v>0</v>
      </c>
      <c r="G621" s="514">
        <v>82023.179999999993</v>
      </c>
      <c r="H621" s="514"/>
      <c r="I621" s="502"/>
      <c r="J621" s="502"/>
      <c r="K621" s="502"/>
      <c r="L621" s="502"/>
      <c r="M621" s="502"/>
      <c r="N621" s="495"/>
    </row>
    <row r="622" spans="1:14" ht="26" x14ac:dyDescent="0.35">
      <c r="A622" s="508" t="s">
        <v>8452</v>
      </c>
      <c r="B622" s="507" t="s">
        <v>8757</v>
      </c>
      <c r="C622" s="514">
        <v>541108</v>
      </c>
      <c r="D622" s="514">
        <v>0</v>
      </c>
      <c r="E622" s="514">
        <f>135000+114600+30400+51110</f>
        <v>331110</v>
      </c>
      <c r="F622" s="514">
        <v>0</v>
      </c>
      <c r="G622" s="514">
        <v>982724</v>
      </c>
      <c r="H622" s="514">
        <v>-35000</v>
      </c>
      <c r="I622" s="502">
        <v>2</v>
      </c>
      <c r="J622" s="502">
        <v>0</v>
      </c>
      <c r="K622" s="502">
        <v>2</v>
      </c>
      <c r="L622" s="502">
        <v>2</v>
      </c>
      <c r="M622" s="502">
        <v>0</v>
      </c>
      <c r="N622" s="495" t="s">
        <v>3790</v>
      </c>
    </row>
    <row r="623" spans="1:14" x14ac:dyDescent="0.35">
      <c r="A623" s="508" t="s">
        <v>8453</v>
      </c>
      <c r="B623" s="507" t="s">
        <v>4088</v>
      </c>
      <c r="C623" s="514">
        <v>1223040</v>
      </c>
      <c r="D623" s="514">
        <v>0</v>
      </c>
      <c r="E623" s="514">
        <v>643650</v>
      </c>
      <c r="F623" s="514">
        <v>0</v>
      </c>
      <c r="G623" s="514">
        <v>1138605</v>
      </c>
      <c r="H623" s="514">
        <v>296134.24</v>
      </c>
      <c r="I623" s="502">
        <v>502</v>
      </c>
      <c r="J623" s="502">
        <v>20</v>
      </c>
      <c r="K623" s="502">
        <v>482</v>
      </c>
      <c r="L623" s="502">
        <v>502</v>
      </c>
      <c r="M623" s="502">
        <v>0</v>
      </c>
      <c r="N623" s="495" t="s">
        <v>3790</v>
      </c>
    </row>
    <row r="624" spans="1:14" x14ac:dyDescent="0.35">
      <c r="A624" s="508" t="s">
        <v>3215</v>
      </c>
      <c r="B624" s="507" t="s">
        <v>3562</v>
      </c>
      <c r="C624" s="514">
        <v>59453612</v>
      </c>
      <c r="D624" s="514">
        <v>0</v>
      </c>
      <c r="E624" s="514">
        <v>54881491</v>
      </c>
      <c r="F624" s="514">
        <v>0</v>
      </c>
      <c r="G624" s="514">
        <v>59453612</v>
      </c>
      <c r="H624" s="514">
        <v>31287329</v>
      </c>
      <c r="I624" s="503">
        <v>12</v>
      </c>
      <c r="J624" s="503">
        <v>8</v>
      </c>
      <c r="K624" s="503">
        <v>4</v>
      </c>
      <c r="L624" s="503">
        <v>163</v>
      </c>
      <c r="M624" s="503">
        <v>1</v>
      </c>
      <c r="N624" s="496" t="s">
        <v>4568</v>
      </c>
    </row>
    <row r="625" spans="1:14" x14ac:dyDescent="0.35">
      <c r="A625" s="508" t="s">
        <v>8454</v>
      </c>
      <c r="B625" s="507" t="s">
        <v>10075</v>
      </c>
      <c r="C625" s="514">
        <v>0</v>
      </c>
      <c r="D625" s="514">
        <v>0</v>
      </c>
      <c r="E625" s="514">
        <v>0</v>
      </c>
      <c r="F625" s="514">
        <v>0</v>
      </c>
      <c r="G625" s="514">
        <v>0</v>
      </c>
      <c r="H625" s="514"/>
      <c r="I625" s="502">
        <v>5</v>
      </c>
      <c r="J625" s="502">
        <v>2</v>
      </c>
      <c r="K625" s="502">
        <v>3</v>
      </c>
      <c r="L625" s="502">
        <v>0</v>
      </c>
      <c r="M625" s="502">
        <v>1</v>
      </c>
      <c r="N625" s="495" t="s">
        <v>3790</v>
      </c>
    </row>
    <row r="626" spans="1:14" ht="26" x14ac:dyDescent="0.35">
      <c r="A626" s="508" t="s">
        <v>3159</v>
      </c>
      <c r="B626" s="507" t="s">
        <v>8654</v>
      </c>
      <c r="C626" s="514">
        <v>2369000</v>
      </c>
      <c r="D626" s="514">
        <v>0</v>
      </c>
      <c r="E626" s="514">
        <v>2068252</v>
      </c>
      <c r="F626" s="514">
        <v>0</v>
      </c>
      <c r="G626" s="514">
        <v>2328134</v>
      </c>
      <c r="H626" s="514">
        <v>518904</v>
      </c>
      <c r="I626" s="502">
        <v>7</v>
      </c>
      <c r="J626" s="502">
        <v>5</v>
      </c>
      <c r="K626" s="502">
        <v>2</v>
      </c>
      <c r="L626" s="502">
        <v>1</v>
      </c>
      <c r="M626" s="502">
        <v>0</v>
      </c>
      <c r="N626" s="495" t="s">
        <v>3790</v>
      </c>
    </row>
    <row r="627" spans="1:14" ht="26" x14ac:dyDescent="0.35">
      <c r="A627" s="508" t="s">
        <v>8460</v>
      </c>
      <c r="B627" s="507" t="s">
        <v>3882</v>
      </c>
      <c r="C627" s="514">
        <v>800000</v>
      </c>
      <c r="D627" s="514">
        <v>0</v>
      </c>
      <c r="E627" s="514">
        <v>550000</v>
      </c>
      <c r="F627" s="514">
        <v>0</v>
      </c>
      <c r="G627" s="514">
        <v>770000</v>
      </c>
      <c r="H627" s="514">
        <v>55000</v>
      </c>
      <c r="I627" s="502">
        <v>2</v>
      </c>
      <c r="J627" s="502">
        <v>1</v>
      </c>
      <c r="K627" s="502">
        <v>1</v>
      </c>
      <c r="L627" s="502">
        <v>20</v>
      </c>
      <c r="M627" s="502">
        <v>1</v>
      </c>
      <c r="N627" s="495" t="s">
        <v>3790</v>
      </c>
    </row>
    <row r="628" spans="1:14" ht="26" x14ac:dyDescent="0.35">
      <c r="A628" s="508" t="s">
        <v>9324</v>
      </c>
      <c r="B628" s="507" t="s">
        <v>1397</v>
      </c>
      <c r="C628" s="514">
        <v>2369000</v>
      </c>
      <c r="D628" s="514">
        <v>0</v>
      </c>
      <c r="E628" s="514">
        <v>2068252</v>
      </c>
      <c r="F628" s="514">
        <v>0</v>
      </c>
      <c r="G628" s="514">
        <v>2328134</v>
      </c>
      <c r="H628" s="514"/>
      <c r="I628" s="502"/>
      <c r="J628" s="502"/>
      <c r="K628" s="502"/>
      <c r="L628" s="502"/>
      <c r="M628" s="502"/>
      <c r="N628" s="495"/>
    </row>
    <row r="629" spans="1:14" x14ac:dyDescent="0.35">
      <c r="A629" s="508" t="s">
        <v>8856</v>
      </c>
      <c r="B629" s="507" t="s">
        <v>9373</v>
      </c>
      <c r="C629" s="514">
        <v>5792214.4900000002</v>
      </c>
      <c r="D629" s="514">
        <v>0</v>
      </c>
      <c r="E629" s="514">
        <v>6882194.3200000003</v>
      </c>
      <c r="F629" s="514">
        <v>0</v>
      </c>
      <c r="G629" s="514">
        <v>6882194.3200000003</v>
      </c>
      <c r="H629" s="514"/>
      <c r="I629" s="502"/>
      <c r="J629" s="502"/>
      <c r="K629" s="502"/>
      <c r="L629" s="502"/>
      <c r="M629" s="502"/>
      <c r="N629" s="495"/>
    </row>
    <row r="630" spans="1:14" x14ac:dyDescent="0.35">
      <c r="A630" s="508" t="s">
        <v>146</v>
      </c>
      <c r="B630" s="507" t="s">
        <v>4024</v>
      </c>
      <c r="C630" s="514">
        <v>16963285.84</v>
      </c>
      <c r="D630" s="514">
        <v>0</v>
      </c>
      <c r="E630" s="514">
        <v>16447454.18</v>
      </c>
      <c r="F630" s="514">
        <v>0</v>
      </c>
      <c r="G630" s="514">
        <v>25091935.050000001</v>
      </c>
      <c r="H630" s="514">
        <v>24261764</v>
      </c>
      <c r="I630" s="502">
        <v>10</v>
      </c>
      <c r="J630" s="502">
        <v>7</v>
      </c>
      <c r="K630" s="502">
        <v>3</v>
      </c>
      <c r="L630" s="502">
        <v>1</v>
      </c>
      <c r="M630" s="502">
        <v>1</v>
      </c>
      <c r="N630" s="495" t="s">
        <v>8222</v>
      </c>
    </row>
    <row r="631" spans="1:14" x14ac:dyDescent="0.35">
      <c r="A631" s="508" t="s">
        <v>8182</v>
      </c>
      <c r="B631" s="507" t="s">
        <v>156</v>
      </c>
      <c r="C631" s="514">
        <v>11243843</v>
      </c>
      <c r="D631" s="514">
        <v>0</v>
      </c>
      <c r="E631" s="514">
        <v>4730460</v>
      </c>
      <c r="F631" s="514">
        <v>0</v>
      </c>
      <c r="G631" s="514">
        <v>25040190</v>
      </c>
      <c r="H631" s="514"/>
      <c r="I631" s="502"/>
      <c r="J631" s="502"/>
      <c r="K631" s="502"/>
      <c r="L631" s="502"/>
      <c r="M631" s="502"/>
      <c r="N631" s="495"/>
    </row>
    <row r="632" spans="1:14" ht="15" thickBot="1" x14ac:dyDescent="0.4">
      <c r="A632" s="508" t="s">
        <v>1440</v>
      </c>
      <c r="B632" s="507" t="s">
        <v>8915</v>
      </c>
      <c r="C632" s="514">
        <v>100000</v>
      </c>
      <c r="D632" s="514">
        <v>0</v>
      </c>
      <c r="E632" s="514">
        <v>196554</v>
      </c>
      <c r="F632" s="514">
        <v>0</v>
      </c>
      <c r="G632" s="514">
        <v>443028</v>
      </c>
      <c r="H632" s="514"/>
      <c r="I632" s="502">
        <v>9</v>
      </c>
      <c r="J632" s="502">
        <v>6</v>
      </c>
      <c r="K632" s="502">
        <v>3</v>
      </c>
      <c r="L632" s="502">
        <v>2</v>
      </c>
      <c r="M632" s="502">
        <v>1</v>
      </c>
      <c r="N632" s="495" t="s">
        <v>3790</v>
      </c>
    </row>
    <row r="633" spans="1:14" ht="15" thickBot="1" x14ac:dyDescent="0.4">
      <c r="A633" s="517"/>
      <c r="B633" s="518"/>
      <c r="C633" s="519">
        <f>SUM(C3:C626)</f>
        <v>18300987755.662003</v>
      </c>
      <c r="D633" s="519">
        <f>SUM(D3:D626)</f>
        <v>800</v>
      </c>
      <c r="E633" s="519">
        <f>SUM(E3:E626)</f>
        <v>7670803252.5600014</v>
      </c>
      <c r="F633" s="519">
        <f>SUM(F3:F627)</f>
        <v>600</v>
      </c>
      <c r="G633" s="519">
        <f>SUM(G3:G626)</f>
        <v>21153908859.060005</v>
      </c>
      <c r="H633" s="519">
        <f>SUM(H3:H632)</f>
        <v>25985234169.029999</v>
      </c>
      <c r="I633" s="520"/>
      <c r="J633" s="520"/>
      <c r="K633" s="520"/>
      <c r="L633" s="520"/>
      <c r="M633" s="520"/>
      <c r="N633" s="521"/>
    </row>
  </sheetData>
  <sortState xmlns:xlrd2="http://schemas.microsoft.com/office/spreadsheetml/2017/richdata2" caseSensitive="1" ref="A2:O632">
    <sortCondition ref="A2:A632"/>
  </sortState>
  <conditionalFormatting sqref="G2:G632">
    <cfRule type="cellIs" dxfId="2875" priority="15495" operator="lessThan">
      <formula>0</formula>
    </cfRule>
  </conditionalFormatting>
  <conditionalFormatting sqref="P286:XFD286">
    <cfRule type="duplicateValues" dxfId="2874" priority="15488"/>
    <cfRule type="duplicateValues" dxfId="2873" priority="15489"/>
    <cfRule type="duplicateValues" dxfId="2872" priority="15490"/>
    <cfRule type="duplicateValues" dxfId="2871" priority="15494"/>
  </conditionalFormatting>
  <conditionalFormatting sqref="P287:XFD287">
    <cfRule type="duplicateValues" dxfId="2870" priority="15484"/>
    <cfRule type="duplicateValues" dxfId="2869" priority="15485"/>
    <cfRule type="duplicateValues" dxfId="2868" priority="15486"/>
    <cfRule type="duplicateValues" dxfId="2867" priority="15487"/>
  </conditionalFormatting>
  <pageMargins left="0.25" right="0.25" top="0.75" bottom="0.75" header="0.3" footer="0.3"/>
  <pageSetup paperSize="5" scale="10" fitToHeight="0" orientation="landscape" horizontalDpi="300" verticalDpi="300" r:id="rId1"/>
  <rowBreaks count="2" manualBreakCount="2">
    <brk id="485" max="16383" man="1"/>
    <brk id="57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249977111117893"/>
  </sheetPr>
  <dimension ref="A1:WUB464"/>
  <sheetViews>
    <sheetView view="pageBreakPreview" zoomScaleNormal="100" zoomScaleSheetLayoutView="100" workbookViewId="0">
      <pane ySplit="1" topLeftCell="A2" activePane="bottomLeft" state="frozen"/>
      <selection pane="bottomLeft" activeCell="A2" sqref="A2:A461"/>
    </sheetView>
  </sheetViews>
  <sheetFormatPr defaultRowHeight="14.5" x14ac:dyDescent="0.35"/>
  <cols>
    <col min="1" max="1" width="49.453125" customWidth="1"/>
    <col min="2" max="2" width="24.6328125" customWidth="1"/>
    <col min="3" max="3" width="27" customWidth="1"/>
    <col min="4" max="4" width="28.36328125" customWidth="1"/>
    <col min="5" max="5" width="26" customWidth="1"/>
    <col min="6" max="6" width="29.6328125" customWidth="1"/>
    <col min="7" max="7" width="30.08984375" customWidth="1"/>
    <col min="8" max="8" width="13.6328125" customWidth="1"/>
    <col min="9" max="9" width="14.453125" customWidth="1"/>
    <col min="10" max="10" width="14.6328125" customWidth="1"/>
    <col min="11" max="11" width="15" customWidth="1"/>
    <col min="12" max="12" width="13.6328125" customWidth="1"/>
    <col min="13" max="13" width="17.453125" customWidth="1"/>
  </cols>
  <sheetData>
    <row r="1" spans="1:13" ht="80.25" customHeight="1" x14ac:dyDescent="0.35">
      <c r="A1" s="26" t="s">
        <v>2948</v>
      </c>
      <c r="B1" s="26" t="s">
        <v>3646</v>
      </c>
      <c r="C1" s="26" t="s">
        <v>9287</v>
      </c>
      <c r="D1" s="26" t="s">
        <v>9288</v>
      </c>
      <c r="E1" s="26" t="s">
        <v>9289</v>
      </c>
      <c r="F1" s="26" t="s">
        <v>9629</v>
      </c>
      <c r="G1" s="26" t="s">
        <v>9290</v>
      </c>
      <c r="H1" s="26" t="s">
        <v>4074</v>
      </c>
      <c r="I1" s="26" t="s">
        <v>4075</v>
      </c>
      <c r="J1" s="26" t="s">
        <v>4076</v>
      </c>
      <c r="K1" s="26" t="s">
        <v>4077</v>
      </c>
      <c r="L1" s="26" t="s">
        <v>4079</v>
      </c>
      <c r="M1" s="26" t="s">
        <v>3763</v>
      </c>
    </row>
    <row r="2" spans="1:13" ht="39.75" customHeight="1" x14ac:dyDescent="0.35">
      <c r="A2" s="19" t="s">
        <v>4973</v>
      </c>
      <c r="B2" s="19" t="s">
        <v>3695</v>
      </c>
      <c r="C2" s="22">
        <v>5321880</v>
      </c>
      <c r="D2" s="22">
        <v>0</v>
      </c>
      <c r="E2" s="22">
        <v>5321880</v>
      </c>
      <c r="F2" s="22">
        <v>0</v>
      </c>
      <c r="G2" s="48">
        <v>0</v>
      </c>
      <c r="H2" s="62"/>
      <c r="I2" s="62"/>
      <c r="J2" s="62"/>
      <c r="K2" s="62"/>
      <c r="L2" s="62"/>
      <c r="M2" s="62"/>
    </row>
    <row r="3" spans="1:13" ht="39.75" customHeight="1" x14ac:dyDescent="0.35">
      <c r="A3" s="19" t="s">
        <v>3240</v>
      </c>
      <c r="B3" s="19" t="s">
        <v>9616</v>
      </c>
      <c r="C3" s="22">
        <v>1093000</v>
      </c>
      <c r="D3" s="22">
        <v>0</v>
      </c>
      <c r="E3" s="22">
        <v>156000</v>
      </c>
      <c r="F3" s="22">
        <v>0</v>
      </c>
      <c r="G3" s="48">
        <v>866000</v>
      </c>
      <c r="H3" s="62"/>
      <c r="I3" s="62"/>
      <c r="J3" s="62"/>
      <c r="K3" s="62"/>
      <c r="L3" s="62"/>
      <c r="M3" s="62"/>
    </row>
    <row r="4" spans="1:13" ht="39.75" customHeight="1" x14ac:dyDescent="0.35">
      <c r="A4" s="19" t="s">
        <v>9358</v>
      </c>
      <c r="B4" s="19" t="s">
        <v>2097</v>
      </c>
      <c r="C4" s="22">
        <v>4314975</v>
      </c>
      <c r="D4" s="22">
        <v>0</v>
      </c>
      <c r="E4" s="22">
        <v>704600</v>
      </c>
      <c r="F4" s="22">
        <v>0</v>
      </c>
      <c r="G4" s="48">
        <v>4194325</v>
      </c>
      <c r="H4" s="62"/>
      <c r="I4" s="62"/>
      <c r="J4" s="62"/>
      <c r="K4" s="62"/>
      <c r="L4" s="62"/>
      <c r="M4" s="62"/>
    </row>
    <row r="5" spans="1:13" ht="39.75" customHeight="1" x14ac:dyDescent="0.35">
      <c r="A5" s="19" t="s">
        <v>3187</v>
      </c>
      <c r="B5" s="19" t="s">
        <v>357</v>
      </c>
      <c r="C5" s="22">
        <v>11045564</v>
      </c>
      <c r="D5" s="22">
        <v>0</v>
      </c>
      <c r="E5" s="22">
        <v>2842815</v>
      </c>
      <c r="F5" s="22">
        <v>0</v>
      </c>
      <c r="G5" s="48">
        <v>10508492</v>
      </c>
      <c r="H5" s="62"/>
      <c r="I5" s="62"/>
      <c r="J5" s="62"/>
      <c r="K5" s="62"/>
      <c r="L5" s="62"/>
      <c r="M5" s="62"/>
    </row>
    <row r="6" spans="1:13" ht="39.75" customHeight="1" x14ac:dyDescent="0.35">
      <c r="A6" s="19" t="s">
        <v>7944</v>
      </c>
      <c r="B6" s="19" t="s">
        <v>3312</v>
      </c>
      <c r="C6" s="22">
        <v>52100</v>
      </c>
      <c r="D6" s="22">
        <v>0</v>
      </c>
      <c r="E6" s="22">
        <v>62960</v>
      </c>
      <c r="F6" s="22">
        <v>0</v>
      </c>
      <c r="G6" s="48">
        <v>65860</v>
      </c>
      <c r="H6" s="62">
        <v>33</v>
      </c>
      <c r="I6" s="62">
        <v>12</v>
      </c>
      <c r="J6" s="62">
        <v>21</v>
      </c>
      <c r="K6" s="62">
        <v>7</v>
      </c>
      <c r="L6" s="62">
        <v>0</v>
      </c>
      <c r="M6" s="62" t="s">
        <v>3790</v>
      </c>
    </row>
    <row r="7" spans="1:13" ht="39.75" customHeight="1" x14ac:dyDescent="0.35">
      <c r="A7" s="19" t="s">
        <v>9597</v>
      </c>
      <c r="B7" s="19" t="s">
        <v>8997</v>
      </c>
      <c r="C7" s="22">
        <v>1175844.43</v>
      </c>
      <c r="D7" s="22">
        <v>0</v>
      </c>
      <c r="E7" s="22">
        <v>15000</v>
      </c>
      <c r="F7" s="22">
        <v>0</v>
      </c>
      <c r="G7" s="48">
        <v>1123219.27</v>
      </c>
      <c r="H7" s="62"/>
      <c r="I7" s="62"/>
      <c r="J7" s="62"/>
      <c r="K7" s="62"/>
      <c r="L7" s="62"/>
      <c r="M7" s="62"/>
    </row>
    <row r="8" spans="1:13" ht="39.75" customHeight="1" x14ac:dyDescent="0.35">
      <c r="A8" s="19" t="s">
        <v>4238</v>
      </c>
      <c r="B8" s="19" t="s">
        <v>3691</v>
      </c>
      <c r="C8" s="22">
        <v>1014294</v>
      </c>
      <c r="D8" s="22">
        <v>0</v>
      </c>
      <c r="E8" s="22">
        <v>0</v>
      </c>
      <c r="F8" s="22">
        <v>0</v>
      </c>
      <c r="G8" s="48">
        <v>131610</v>
      </c>
      <c r="H8" s="62"/>
      <c r="I8" s="62"/>
      <c r="J8" s="62"/>
      <c r="K8" s="62"/>
      <c r="L8" s="62"/>
      <c r="M8" s="62"/>
    </row>
    <row r="9" spans="1:13" ht="39.75" customHeight="1" x14ac:dyDescent="0.35">
      <c r="A9" s="19" t="s">
        <v>3206</v>
      </c>
      <c r="B9" s="19" t="s">
        <v>9313</v>
      </c>
      <c r="C9" s="22">
        <v>262351554</v>
      </c>
      <c r="D9" s="22">
        <v>0</v>
      </c>
      <c r="E9" s="22">
        <v>260029245</v>
      </c>
      <c r="F9" s="22">
        <v>0</v>
      </c>
      <c r="G9" s="48">
        <v>262351554</v>
      </c>
      <c r="H9" s="62"/>
      <c r="I9" s="62"/>
      <c r="J9" s="62"/>
      <c r="K9" s="62"/>
      <c r="L9" s="62"/>
      <c r="M9" s="62"/>
    </row>
    <row r="10" spans="1:13" ht="39.75" customHeight="1" x14ac:dyDescent="0.35">
      <c r="A10" s="19" t="s">
        <v>8471</v>
      </c>
      <c r="B10" s="19" t="s">
        <v>2049</v>
      </c>
      <c r="C10" s="22">
        <v>1700157</v>
      </c>
      <c r="D10" s="22">
        <v>0</v>
      </c>
      <c r="E10" s="22">
        <v>1596995</v>
      </c>
      <c r="F10" s="22">
        <v>0</v>
      </c>
      <c r="G10" s="48">
        <v>1687881</v>
      </c>
      <c r="H10" s="62"/>
      <c r="I10" s="62"/>
      <c r="J10" s="62"/>
      <c r="K10" s="62"/>
      <c r="L10" s="62"/>
      <c r="M10" s="62"/>
    </row>
    <row r="11" spans="1:13" ht="39.75" customHeight="1" x14ac:dyDescent="0.35">
      <c r="A11" s="19" t="s">
        <v>9555</v>
      </c>
      <c r="B11" s="19" t="s">
        <v>1334</v>
      </c>
      <c r="C11" s="22">
        <v>34266844</v>
      </c>
      <c r="D11" s="22">
        <v>0</v>
      </c>
      <c r="E11" s="22">
        <v>8587454</v>
      </c>
      <c r="F11" s="22">
        <v>0</v>
      </c>
      <c r="G11" s="48">
        <v>45050647</v>
      </c>
      <c r="H11" s="62"/>
      <c r="I11" s="62"/>
      <c r="J11" s="62"/>
      <c r="K11" s="62"/>
      <c r="L11" s="62"/>
      <c r="M11" s="62"/>
    </row>
    <row r="12" spans="1:13" ht="39.75" customHeight="1" x14ac:dyDescent="0.35">
      <c r="A12" s="19" t="s">
        <v>9377</v>
      </c>
      <c r="B12" s="19" t="s">
        <v>384</v>
      </c>
      <c r="C12" s="22">
        <v>70285393</v>
      </c>
      <c r="D12" s="22">
        <v>0</v>
      </c>
      <c r="E12" s="22">
        <v>70285393</v>
      </c>
      <c r="F12" s="22">
        <v>0</v>
      </c>
      <c r="G12" s="48">
        <v>8822865</v>
      </c>
      <c r="H12" s="62"/>
      <c r="I12" s="62"/>
      <c r="J12" s="62"/>
      <c r="K12" s="62"/>
      <c r="L12" s="62"/>
      <c r="M12" s="62"/>
    </row>
    <row r="13" spans="1:13" ht="30" customHeight="1" x14ac:dyDescent="0.35">
      <c r="A13" s="19" t="s">
        <v>891</v>
      </c>
      <c r="B13" s="19" t="s">
        <v>889</v>
      </c>
      <c r="C13" s="22">
        <v>300000</v>
      </c>
      <c r="D13" s="22">
        <v>0</v>
      </c>
      <c r="E13" s="22">
        <v>127811.25</v>
      </c>
      <c r="F13" s="22">
        <v>0</v>
      </c>
      <c r="G13" s="48">
        <v>44456430.43</v>
      </c>
      <c r="H13" s="62"/>
      <c r="I13" s="62"/>
      <c r="J13" s="62"/>
      <c r="K13" s="62"/>
      <c r="L13" s="62"/>
      <c r="M13" s="62"/>
    </row>
    <row r="14" spans="1:13" ht="30" customHeight="1" x14ac:dyDescent="0.35">
      <c r="A14" s="19" t="s">
        <v>9371</v>
      </c>
      <c r="B14" s="19" t="s">
        <v>9372</v>
      </c>
      <c r="C14" s="22">
        <v>1477638</v>
      </c>
      <c r="D14" s="22">
        <v>0</v>
      </c>
      <c r="E14" s="22">
        <f>215132+479455+75054</f>
        <v>769641</v>
      </c>
      <c r="F14" s="22">
        <v>0</v>
      </c>
      <c r="G14" s="48">
        <v>1200103</v>
      </c>
      <c r="H14" s="62"/>
      <c r="I14" s="62"/>
      <c r="J14" s="62"/>
      <c r="K14" s="62"/>
      <c r="L14" s="62"/>
      <c r="M14" s="62"/>
    </row>
    <row r="15" spans="1:13" ht="30" customHeight="1" x14ac:dyDescent="0.35">
      <c r="A15" s="19" t="s">
        <v>3101</v>
      </c>
      <c r="B15" s="19" t="s">
        <v>8280</v>
      </c>
      <c r="C15" s="22">
        <v>306336</v>
      </c>
      <c r="D15" s="22">
        <v>0</v>
      </c>
      <c r="E15" s="22">
        <v>0</v>
      </c>
      <c r="F15" s="22">
        <v>0</v>
      </c>
      <c r="G15" s="48">
        <v>328758</v>
      </c>
      <c r="H15" s="62"/>
      <c r="I15" s="62"/>
      <c r="J15" s="62"/>
      <c r="K15" s="62"/>
      <c r="L15" s="62"/>
      <c r="M15" s="62"/>
    </row>
    <row r="16" spans="1:13" ht="30" customHeight="1" x14ac:dyDescent="0.35">
      <c r="A16" s="19" t="s">
        <v>9598</v>
      </c>
      <c r="B16" s="19" t="s">
        <v>9622</v>
      </c>
      <c r="C16" s="22">
        <v>2147075</v>
      </c>
      <c r="D16" s="22">
        <v>0</v>
      </c>
      <c r="E16" s="22">
        <v>173700</v>
      </c>
      <c r="F16" s="22">
        <v>0</v>
      </c>
      <c r="G16" s="48">
        <v>1380750</v>
      </c>
      <c r="H16" s="62"/>
      <c r="I16" s="62"/>
      <c r="J16" s="62"/>
      <c r="K16" s="62"/>
      <c r="L16" s="62"/>
      <c r="M16" s="62"/>
    </row>
    <row r="17" spans="1:13" ht="30" customHeight="1" x14ac:dyDescent="0.35">
      <c r="A17" s="19" t="s">
        <v>9375</v>
      </c>
      <c r="B17" s="19" t="s">
        <v>3824</v>
      </c>
      <c r="C17" s="22">
        <v>1785684</v>
      </c>
      <c r="D17" s="22">
        <v>0</v>
      </c>
      <c r="E17" s="22">
        <v>918046</v>
      </c>
      <c r="F17" s="22">
        <v>0</v>
      </c>
      <c r="G17" s="48">
        <v>1925925</v>
      </c>
      <c r="H17" s="62"/>
      <c r="I17" s="62"/>
      <c r="J17" s="62"/>
      <c r="K17" s="62"/>
      <c r="L17" s="62"/>
      <c r="M17" s="62"/>
    </row>
    <row r="18" spans="1:13" ht="30" customHeight="1" x14ac:dyDescent="0.35">
      <c r="A18" s="19" t="s">
        <v>215</v>
      </c>
      <c r="B18" s="19" t="s">
        <v>213</v>
      </c>
      <c r="C18" s="22">
        <v>20352886.300000001</v>
      </c>
      <c r="D18" s="22">
        <v>0</v>
      </c>
      <c r="E18" s="22">
        <v>22431769.57</v>
      </c>
      <c r="F18" s="22">
        <v>0</v>
      </c>
      <c r="G18" s="48">
        <v>25038087.25</v>
      </c>
      <c r="H18" s="62"/>
      <c r="I18" s="62"/>
      <c r="J18" s="62"/>
      <c r="K18" s="62"/>
      <c r="L18" s="62"/>
      <c r="M18" s="62"/>
    </row>
    <row r="19" spans="1:13" ht="30" customHeight="1" x14ac:dyDescent="0.35">
      <c r="A19" s="19" t="s">
        <v>9314</v>
      </c>
      <c r="B19" s="19" t="s">
        <v>1335</v>
      </c>
      <c r="C19" s="22">
        <v>367000</v>
      </c>
      <c r="D19" s="22">
        <v>0</v>
      </c>
      <c r="E19" s="22">
        <v>260211</v>
      </c>
      <c r="F19" s="22">
        <v>0</v>
      </c>
      <c r="G19" s="48">
        <v>341386</v>
      </c>
      <c r="H19" s="62"/>
      <c r="I19" s="62"/>
      <c r="J19" s="62"/>
      <c r="K19" s="62"/>
      <c r="L19" s="62"/>
      <c r="M19" s="62"/>
    </row>
    <row r="20" spans="1:13" ht="30" customHeight="1" x14ac:dyDescent="0.35">
      <c r="A20" s="19" t="s">
        <v>9506</v>
      </c>
      <c r="B20" s="19" t="s">
        <v>3587</v>
      </c>
      <c r="C20" s="22">
        <v>171155</v>
      </c>
      <c r="D20" s="22">
        <v>0</v>
      </c>
      <c r="E20" s="22">
        <v>60330</v>
      </c>
      <c r="F20" s="22">
        <v>0</v>
      </c>
      <c r="G20" s="48">
        <v>602370</v>
      </c>
      <c r="H20" s="62"/>
      <c r="I20" s="62"/>
      <c r="J20" s="62"/>
      <c r="K20" s="62"/>
      <c r="L20" s="62"/>
      <c r="M20" s="62"/>
    </row>
    <row r="21" spans="1:13" ht="30" customHeight="1" x14ac:dyDescent="0.35">
      <c r="A21" s="19" t="s">
        <v>8923</v>
      </c>
      <c r="B21" s="19" t="s">
        <v>8921</v>
      </c>
      <c r="C21" s="22">
        <v>525190</v>
      </c>
      <c r="D21" s="22">
        <v>0</v>
      </c>
      <c r="E21" s="22">
        <v>164252</v>
      </c>
      <c r="F21" s="22">
        <v>0</v>
      </c>
      <c r="G21" s="48">
        <v>-466898</v>
      </c>
      <c r="H21" s="62"/>
      <c r="I21" s="62"/>
      <c r="J21" s="62"/>
      <c r="K21" s="62"/>
      <c r="L21" s="62"/>
      <c r="M21" s="62"/>
    </row>
    <row r="22" spans="1:13" ht="30" customHeight="1" x14ac:dyDescent="0.35">
      <c r="A22" s="19" t="s">
        <v>9604</v>
      </c>
      <c r="B22" s="19" t="s">
        <v>1886</v>
      </c>
      <c r="C22" s="22">
        <v>161000</v>
      </c>
      <c r="D22" s="22">
        <v>0</v>
      </c>
      <c r="E22" s="22">
        <v>0</v>
      </c>
      <c r="F22" s="22">
        <v>0</v>
      </c>
      <c r="G22" s="48">
        <v>415097.55</v>
      </c>
      <c r="H22" s="62"/>
      <c r="I22" s="62"/>
      <c r="J22" s="62"/>
      <c r="K22" s="62"/>
      <c r="L22" s="62"/>
      <c r="M22" s="62"/>
    </row>
    <row r="23" spans="1:13" ht="30" customHeight="1" x14ac:dyDescent="0.35">
      <c r="A23" s="19" t="s">
        <v>9610</v>
      </c>
      <c r="B23" s="19" t="s">
        <v>684</v>
      </c>
      <c r="C23" s="22">
        <v>6099511</v>
      </c>
      <c r="D23" s="22">
        <v>0</v>
      </c>
      <c r="E23" s="22">
        <v>0</v>
      </c>
      <c r="F23" s="22">
        <v>0</v>
      </c>
      <c r="G23" s="48">
        <v>12136108</v>
      </c>
      <c r="H23" s="62"/>
      <c r="I23" s="62"/>
      <c r="J23" s="62"/>
      <c r="K23" s="62"/>
      <c r="L23" s="62"/>
      <c r="M23" s="62"/>
    </row>
    <row r="24" spans="1:13" ht="30" customHeight="1" x14ac:dyDescent="0.35">
      <c r="A24" s="19" t="s">
        <v>9250</v>
      </c>
      <c r="B24" s="19" t="s">
        <v>2643</v>
      </c>
      <c r="C24" s="22">
        <v>792554</v>
      </c>
      <c r="D24" s="22">
        <v>0</v>
      </c>
      <c r="E24" s="22">
        <v>853420.43</v>
      </c>
      <c r="F24" s="22">
        <v>0</v>
      </c>
      <c r="G24" s="48">
        <v>853420.43</v>
      </c>
      <c r="H24" s="62"/>
      <c r="I24" s="62"/>
      <c r="J24" s="62"/>
      <c r="K24" s="62"/>
      <c r="L24" s="62"/>
      <c r="M24" s="62"/>
    </row>
    <row r="25" spans="1:13" ht="30" customHeight="1" x14ac:dyDescent="0.35">
      <c r="A25" s="19" t="s">
        <v>400</v>
      </c>
      <c r="B25" s="19" t="s">
        <v>9430</v>
      </c>
      <c r="C25" s="22">
        <f>6278184+2985000</f>
        <v>9263184</v>
      </c>
      <c r="D25" s="22">
        <v>0</v>
      </c>
      <c r="E25" s="22">
        <f>916306+21695+129403+346010+174334+399021</f>
        <v>1986769</v>
      </c>
      <c r="F25" s="22">
        <v>0</v>
      </c>
      <c r="G25" s="48">
        <v>33061349</v>
      </c>
      <c r="H25" s="62"/>
      <c r="I25" s="62"/>
      <c r="J25" s="62"/>
      <c r="K25" s="62"/>
      <c r="L25" s="62"/>
      <c r="M25" s="62"/>
    </row>
    <row r="26" spans="1:13" ht="30" customHeight="1" x14ac:dyDescent="0.35">
      <c r="A26" s="19" t="s">
        <v>2470</v>
      </c>
      <c r="B26" s="19" t="s">
        <v>9507</v>
      </c>
      <c r="C26" s="22">
        <v>0</v>
      </c>
      <c r="D26" s="22">
        <v>0</v>
      </c>
      <c r="E26" s="22">
        <v>0</v>
      </c>
      <c r="F26" s="22">
        <v>0</v>
      </c>
      <c r="G26" s="48">
        <v>0</v>
      </c>
      <c r="H26" s="62"/>
      <c r="I26" s="62"/>
      <c r="J26" s="62"/>
      <c r="K26" s="62"/>
      <c r="L26" s="62"/>
      <c r="M26" s="62"/>
    </row>
    <row r="27" spans="1:13" ht="30" customHeight="1" x14ac:dyDescent="0.35">
      <c r="A27" s="19" t="s">
        <v>9517</v>
      </c>
      <c r="B27" s="19" t="s">
        <v>2348</v>
      </c>
      <c r="C27" s="22">
        <v>20000</v>
      </c>
      <c r="D27" s="22">
        <v>0</v>
      </c>
      <c r="E27" s="22">
        <v>0</v>
      </c>
      <c r="F27" s="22">
        <v>0</v>
      </c>
      <c r="G27" s="48">
        <v>7425.99</v>
      </c>
      <c r="H27" s="62"/>
      <c r="I27" s="62"/>
      <c r="J27" s="62"/>
      <c r="K27" s="62"/>
      <c r="L27" s="62"/>
      <c r="M27" s="62"/>
    </row>
    <row r="28" spans="1:13" ht="30" customHeight="1" x14ac:dyDescent="0.35">
      <c r="A28" s="19" t="s">
        <v>9528</v>
      </c>
      <c r="B28" s="19" t="s">
        <v>417</v>
      </c>
      <c r="C28" s="22">
        <v>81361810</v>
      </c>
      <c r="D28" s="22">
        <v>0</v>
      </c>
      <c r="E28" s="22">
        <v>53898589</v>
      </c>
      <c r="F28" s="22">
        <v>0</v>
      </c>
      <c r="G28" s="48">
        <v>57582921</v>
      </c>
      <c r="H28" s="62"/>
      <c r="I28" s="62"/>
      <c r="J28" s="62"/>
      <c r="K28" s="62"/>
      <c r="L28" s="62"/>
      <c r="M28" s="62"/>
    </row>
    <row r="29" spans="1:13" ht="30" customHeight="1" x14ac:dyDescent="0.35">
      <c r="A29" s="19" t="s">
        <v>4256</v>
      </c>
      <c r="B29" s="19" t="s">
        <v>2614</v>
      </c>
      <c r="C29" s="22">
        <v>320955.37</v>
      </c>
      <c r="D29" s="22">
        <v>0</v>
      </c>
      <c r="E29" s="22">
        <v>138954</v>
      </c>
      <c r="F29" s="22">
        <v>0</v>
      </c>
      <c r="G29" s="48">
        <v>320955.37</v>
      </c>
      <c r="H29" s="62"/>
      <c r="I29" s="62"/>
      <c r="J29" s="62"/>
      <c r="K29" s="62"/>
      <c r="L29" s="62"/>
      <c r="M29" s="62"/>
    </row>
    <row r="30" spans="1:13" ht="30" customHeight="1" x14ac:dyDescent="0.35">
      <c r="A30" s="19" t="s">
        <v>3070</v>
      </c>
      <c r="B30" s="19" t="s">
        <v>604</v>
      </c>
      <c r="C30" s="22">
        <v>362356</v>
      </c>
      <c r="D30" s="22">
        <v>0</v>
      </c>
      <c r="E30" s="22">
        <v>200000</v>
      </c>
      <c r="F30" s="22">
        <v>0</v>
      </c>
      <c r="G30" s="48">
        <v>240923</v>
      </c>
      <c r="H30" s="62"/>
      <c r="I30" s="62"/>
      <c r="J30" s="62"/>
      <c r="K30" s="62"/>
      <c r="L30" s="62"/>
      <c r="M30" s="62"/>
    </row>
    <row r="31" spans="1:13" ht="30" customHeight="1" x14ac:dyDescent="0.35">
      <c r="A31" s="19" t="s">
        <v>4259</v>
      </c>
      <c r="B31" s="19" t="s">
        <v>3706</v>
      </c>
      <c r="C31" s="22">
        <v>0</v>
      </c>
      <c r="D31" s="22">
        <v>0</v>
      </c>
      <c r="E31" s="22">
        <v>0</v>
      </c>
      <c r="F31" s="22">
        <v>0</v>
      </c>
      <c r="G31" s="48">
        <v>465442</v>
      </c>
      <c r="H31" s="62"/>
      <c r="I31" s="62"/>
      <c r="J31" s="62"/>
      <c r="K31" s="62"/>
      <c r="L31" s="62"/>
      <c r="M31" s="62"/>
    </row>
    <row r="32" spans="1:13" ht="30" customHeight="1" x14ac:dyDescent="0.35">
      <c r="A32" s="19" t="s">
        <v>8883</v>
      </c>
      <c r="B32" s="19" t="s">
        <v>3904</v>
      </c>
      <c r="C32" s="22">
        <v>84500</v>
      </c>
      <c r="D32" s="22">
        <v>0</v>
      </c>
      <c r="E32" s="22">
        <v>84500</v>
      </c>
      <c r="F32" s="22">
        <v>0</v>
      </c>
      <c r="G32" s="48">
        <v>84500</v>
      </c>
      <c r="H32" s="62"/>
      <c r="I32" s="62"/>
      <c r="J32" s="62"/>
      <c r="K32" s="62"/>
      <c r="L32" s="62"/>
      <c r="M32" s="62"/>
    </row>
    <row r="33" spans="1:16096" ht="30" customHeight="1" x14ac:dyDescent="0.35">
      <c r="A33" s="19" t="s">
        <v>8479</v>
      </c>
      <c r="B33" s="19" t="s">
        <v>2130</v>
      </c>
      <c r="C33" s="22">
        <v>11838615</v>
      </c>
      <c r="D33" s="22">
        <v>0</v>
      </c>
      <c r="E33" s="22">
        <v>5313692</v>
      </c>
      <c r="F33" s="22">
        <v>0</v>
      </c>
      <c r="G33" s="48">
        <v>18702581</v>
      </c>
      <c r="H33" s="62"/>
      <c r="I33" s="62"/>
      <c r="J33" s="62"/>
      <c r="K33" s="62"/>
      <c r="L33" s="62"/>
      <c r="M33" s="62"/>
    </row>
    <row r="34" spans="1:16096" ht="30" customHeight="1" x14ac:dyDescent="0.35">
      <c r="A34" s="19" t="s">
        <v>9412</v>
      </c>
      <c r="B34" s="19" t="s">
        <v>9413</v>
      </c>
      <c r="C34" s="22">
        <v>84500</v>
      </c>
      <c r="D34" s="22"/>
      <c r="E34" s="22">
        <v>84500</v>
      </c>
      <c r="F34" s="22">
        <v>0</v>
      </c>
      <c r="G34" s="48">
        <v>84500</v>
      </c>
      <c r="H34" s="62"/>
      <c r="I34" s="62"/>
      <c r="J34" s="62"/>
      <c r="K34" s="62"/>
      <c r="L34" s="62"/>
      <c r="M34" s="62"/>
    </row>
    <row r="35" spans="1:16096" ht="30" customHeight="1" x14ac:dyDescent="0.35">
      <c r="A35" s="19" t="s">
        <v>9505</v>
      </c>
      <c r="B35" s="19" t="s">
        <v>3820</v>
      </c>
      <c r="C35" s="22">
        <v>970000</v>
      </c>
      <c r="D35" s="22">
        <v>0</v>
      </c>
      <c r="E35" s="22">
        <v>6803589</v>
      </c>
      <c r="F35" s="22">
        <v>0</v>
      </c>
      <c r="G35" s="48">
        <v>6803589</v>
      </c>
      <c r="H35" s="62"/>
      <c r="I35" s="62"/>
      <c r="J35" s="62"/>
      <c r="K35" s="62"/>
      <c r="L35" s="62"/>
      <c r="M35" s="62"/>
    </row>
    <row r="36" spans="1:16096" ht="30" customHeight="1" x14ac:dyDescent="0.35">
      <c r="A36" s="19" t="s">
        <v>7955</v>
      </c>
      <c r="B36" s="19" t="s">
        <v>9424</v>
      </c>
      <c r="C36" s="22">
        <v>7604155</v>
      </c>
      <c r="D36" s="22">
        <v>0</v>
      </c>
      <c r="E36" s="22">
        <v>1047630</v>
      </c>
      <c r="F36" s="22">
        <v>0</v>
      </c>
      <c r="G36" s="48">
        <v>5067644.12</v>
      </c>
      <c r="H36" s="62"/>
      <c r="I36" s="62"/>
      <c r="J36" s="62"/>
      <c r="K36" s="62"/>
      <c r="L36" s="62"/>
      <c r="M36" s="62"/>
    </row>
    <row r="37" spans="1:16096" ht="30" customHeight="1" x14ac:dyDescent="0.35">
      <c r="A37" s="19" t="s">
        <v>7956</v>
      </c>
      <c r="B37" s="19" t="s">
        <v>4071</v>
      </c>
      <c r="C37" s="22">
        <v>31018</v>
      </c>
      <c r="D37" s="22">
        <v>0</v>
      </c>
      <c r="E37" s="22">
        <v>31018</v>
      </c>
      <c r="F37" s="22">
        <v>0</v>
      </c>
      <c r="G37" s="48">
        <v>31018</v>
      </c>
      <c r="H37" s="62"/>
      <c r="I37" s="62"/>
      <c r="J37" s="62"/>
      <c r="K37" s="62"/>
      <c r="L37" s="62"/>
      <c r="M37" s="62"/>
    </row>
    <row r="38" spans="1:16096" ht="30" customHeight="1" x14ac:dyDescent="0.35">
      <c r="A38" s="19" t="s">
        <v>8633</v>
      </c>
      <c r="B38" s="19" t="s">
        <v>9390</v>
      </c>
      <c r="C38" s="22">
        <v>1323110</v>
      </c>
      <c r="D38" s="22">
        <v>0</v>
      </c>
      <c r="E38" s="22">
        <v>1169500</v>
      </c>
      <c r="F38" s="22">
        <v>0</v>
      </c>
      <c r="G38" s="48">
        <v>1787845</v>
      </c>
      <c r="H38" s="62"/>
      <c r="I38" s="62"/>
      <c r="J38" s="62"/>
      <c r="K38" s="62"/>
      <c r="L38" s="62"/>
      <c r="M38" s="62"/>
    </row>
    <row r="39" spans="1:16096" ht="30" customHeight="1" x14ac:dyDescent="0.35">
      <c r="A39" s="19" t="s">
        <v>8484</v>
      </c>
      <c r="B39" s="19" t="s">
        <v>8863</v>
      </c>
      <c r="C39" s="22">
        <v>4930361</v>
      </c>
      <c r="D39" s="22">
        <v>0</v>
      </c>
      <c r="E39" s="22">
        <v>5122804</v>
      </c>
      <c r="F39" s="22">
        <v>0</v>
      </c>
      <c r="G39" s="48">
        <v>5251204</v>
      </c>
      <c r="H39" s="62"/>
      <c r="I39" s="62"/>
      <c r="J39" s="62"/>
      <c r="K39" s="62"/>
      <c r="L39" s="62"/>
      <c r="M39" s="62"/>
    </row>
    <row r="40" spans="1:16096" ht="30" customHeight="1" x14ac:dyDescent="0.35">
      <c r="A40" s="19" t="s">
        <v>3053</v>
      </c>
      <c r="B40" s="19" t="s">
        <v>9331</v>
      </c>
      <c r="C40" s="22">
        <v>57567</v>
      </c>
      <c r="D40" s="22">
        <v>0</v>
      </c>
      <c r="E40" s="22">
        <v>0</v>
      </c>
      <c r="F40" s="22">
        <v>0</v>
      </c>
      <c r="G40" s="48">
        <v>51161</v>
      </c>
      <c r="H40" s="62"/>
      <c r="I40" s="62"/>
      <c r="J40" s="62"/>
      <c r="K40" s="62"/>
      <c r="L40" s="62"/>
      <c r="M40" s="62"/>
    </row>
    <row r="41" spans="1:16096" ht="30" customHeight="1" x14ac:dyDescent="0.35">
      <c r="A41" s="19" t="s">
        <v>3209</v>
      </c>
      <c r="B41" s="19" t="s">
        <v>8661</v>
      </c>
      <c r="C41" s="22">
        <v>14292000</v>
      </c>
      <c r="D41" s="22">
        <v>0</v>
      </c>
      <c r="E41" s="22">
        <v>6657223</v>
      </c>
      <c r="F41" s="22">
        <v>0</v>
      </c>
      <c r="G41" s="48">
        <v>18059924</v>
      </c>
      <c r="H41" s="62"/>
      <c r="I41" s="62"/>
      <c r="J41" s="62"/>
      <c r="K41" s="62"/>
      <c r="L41" s="62"/>
      <c r="M41" s="62"/>
    </row>
    <row r="42" spans="1:16096" ht="30" customHeight="1" x14ac:dyDescent="0.35">
      <c r="A42" s="19" t="s">
        <v>302</v>
      </c>
      <c r="B42" s="19" t="s">
        <v>300</v>
      </c>
      <c r="C42" s="22">
        <f>4517988+501020+8819200+1401482+150565</f>
        <v>15390255</v>
      </c>
      <c r="D42" s="22">
        <v>0</v>
      </c>
      <c r="E42" s="22">
        <f>50000+2754415+921702+1000+80000+585000</f>
        <v>4392117</v>
      </c>
      <c r="F42" s="22">
        <v>0</v>
      </c>
      <c r="G42" s="48">
        <v>16838249</v>
      </c>
      <c r="H42" s="62"/>
      <c r="I42" s="62"/>
      <c r="J42" s="62"/>
      <c r="K42" s="62"/>
      <c r="L42" s="62"/>
      <c r="M42" s="62"/>
    </row>
    <row r="43" spans="1:16096" ht="30" customHeight="1" x14ac:dyDescent="0.35">
      <c r="A43" s="19" t="s">
        <v>9637</v>
      </c>
      <c r="B43" s="19" t="s">
        <v>2338</v>
      </c>
      <c r="C43" s="22">
        <v>260000</v>
      </c>
      <c r="D43" s="22">
        <v>0</v>
      </c>
      <c r="E43" s="22">
        <v>210000</v>
      </c>
      <c r="F43" s="22">
        <v>0</v>
      </c>
      <c r="G43" s="48">
        <v>210000</v>
      </c>
      <c r="H43" s="62"/>
      <c r="I43" s="62"/>
      <c r="J43" s="62"/>
      <c r="K43" s="62"/>
      <c r="L43" s="62"/>
      <c r="M43" s="62"/>
    </row>
    <row r="44" spans="1:16096" ht="30" customHeight="1" x14ac:dyDescent="0.35">
      <c r="A44" s="19" t="s">
        <v>5015</v>
      </c>
      <c r="B44" s="19" t="s">
        <v>3571</v>
      </c>
      <c r="C44" s="22">
        <v>2529931</v>
      </c>
      <c r="D44" s="22">
        <v>0</v>
      </c>
      <c r="E44" s="22">
        <v>892500</v>
      </c>
      <c r="F44" s="22">
        <v>0</v>
      </c>
      <c r="G44" s="48">
        <v>1984828.15</v>
      </c>
      <c r="H44" s="62"/>
      <c r="I44" s="62"/>
      <c r="J44" s="62"/>
      <c r="K44" s="62"/>
      <c r="L44" s="62"/>
      <c r="M44" s="62"/>
    </row>
    <row r="45" spans="1:16096" ht="30" customHeight="1" x14ac:dyDescent="0.35">
      <c r="A45" s="19" t="s">
        <v>9308</v>
      </c>
      <c r="B45" s="19" t="s">
        <v>2682</v>
      </c>
      <c r="C45" s="22">
        <v>232054747.06</v>
      </c>
      <c r="D45" s="22">
        <v>0</v>
      </c>
      <c r="E45" s="22">
        <v>0</v>
      </c>
      <c r="F45" s="22">
        <v>0</v>
      </c>
      <c r="G45" s="48">
        <v>231618381.93000001</v>
      </c>
      <c r="H45" s="62"/>
      <c r="I45" s="62"/>
      <c r="J45" s="62"/>
      <c r="K45" s="62"/>
      <c r="L45" s="62"/>
      <c r="M45" s="62"/>
    </row>
    <row r="46" spans="1:16096" ht="30" customHeight="1" x14ac:dyDescent="0.35">
      <c r="A46" s="19" t="s">
        <v>173</v>
      </c>
      <c r="B46" s="19" t="s">
        <v>171</v>
      </c>
      <c r="C46" s="22">
        <v>350288142</v>
      </c>
      <c r="D46" s="22">
        <v>0</v>
      </c>
      <c r="E46" s="22">
        <v>350533513</v>
      </c>
      <c r="F46" s="22">
        <v>0</v>
      </c>
      <c r="G46" s="48">
        <v>351644868</v>
      </c>
      <c r="H46" s="62"/>
      <c r="I46" s="62"/>
      <c r="J46" s="62"/>
      <c r="K46" s="62"/>
      <c r="L46" s="62"/>
      <c r="M46" s="62"/>
    </row>
    <row r="47" spans="1:16096" ht="30" customHeight="1" x14ac:dyDescent="0.35">
      <c r="A47" s="19" t="s">
        <v>7958</v>
      </c>
      <c r="B47" s="19" t="s">
        <v>403</v>
      </c>
      <c r="C47" s="22">
        <v>4930000</v>
      </c>
      <c r="D47" s="22">
        <v>0</v>
      </c>
      <c r="E47" s="22">
        <v>5120000</v>
      </c>
      <c r="F47" s="22">
        <v>0</v>
      </c>
      <c r="G47" s="48">
        <v>5120000</v>
      </c>
      <c r="H47" s="62"/>
      <c r="I47" s="62"/>
      <c r="J47" s="62"/>
      <c r="K47" s="62"/>
      <c r="L47" s="62"/>
      <c r="M47" s="62"/>
    </row>
    <row r="48" spans="1:16096" ht="30" customHeight="1" x14ac:dyDescent="0.35">
      <c r="A48" s="19" t="s">
        <v>7964</v>
      </c>
      <c r="B48" s="19" t="s">
        <v>3828</v>
      </c>
      <c r="C48" s="22">
        <v>2474166</v>
      </c>
      <c r="D48" s="22">
        <v>0</v>
      </c>
      <c r="E48" s="22">
        <v>1247535</v>
      </c>
      <c r="F48" s="22">
        <v>0</v>
      </c>
      <c r="G48" s="48">
        <v>1828797.95</v>
      </c>
      <c r="H48" s="62"/>
      <c r="I48" s="62"/>
      <c r="J48" s="62"/>
      <c r="K48" s="62"/>
      <c r="L48" s="62"/>
      <c r="M48" s="62"/>
      <c r="N48" s="45"/>
      <c r="O48" s="45"/>
      <c r="P48" s="45" t="s">
        <v>1440</v>
      </c>
      <c r="Q48" s="45" t="s">
        <v>1440</v>
      </c>
      <c r="R48" s="45" t="s">
        <v>1440</v>
      </c>
      <c r="S48" s="49" t="s">
        <v>1440</v>
      </c>
      <c r="T48" s="19" t="s">
        <v>1440</v>
      </c>
      <c r="U48" s="19" t="s">
        <v>1440</v>
      </c>
      <c r="V48" s="19" t="s">
        <v>1440</v>
      </c>
      <c r="W48" s="19" t="s">
        <v>1440</v>
      </c>
      <c r="X48" s="19" t="s">
        <v>1440</v>
      </c>
      <c r="Y48" s="19" t="s">
        <v>1440</v>
      </c>
      <c r="Z48" s="19" t="s">
        <v>1440</v>
      </c>
      <c r="AA48" s="19" t="s">
        <v>1440</v>
      </c>
      <c r="AB48" s="19" t="s">
        <v>1440</v>
      </c>
      <c r="AC48" s="19" t="s">
        <v>1440</v>
      </c>
      <c r="AD48" s="19" t="s">
        <v>1440</v>
      </c>
      <c r="AE48" s="19" t="s">
        <v>1440</v>
      </c>
      <c r="AF48" s="19" t="s">
        <v>1440</v>
      </c>
      <c r="AG48" s="19" t="s">
        <v>1440</v>
      </c>
      <c r="AH48" s="19" t="s">
        <v>1440</v>
      </c>
      <c r="AI48" s="19" t="s">
        <v>1440</v>
      </c>
      <c r="AJ48" s="19" t="s">
        <v>1440</v>
      </c>
      <c r="AK48" s="19" t="s">
        <v>1440</v>
      </c>
      <c r="AL48" s="19" t="s">
        <v>1440</v>
      </c>
      <c r="AM48" s="19" t="s">
        <v>1440</v>
      </c>
      <c r="AN48" s="19" t="s">
        <v>1440</v>
      </c>
      <c r="AO48" s="19" t="s">
        <v>1440</v>
      </c>
      <c r="AP48" s="19" t="s">
        <v>1440</v>
      </c>
      <c r="AQ48" s="19" t="s">
        <v>1440</v>
      </c>
      <c r="AR48" s="19" t="s">
        <v>1440</v>
      </c>
      <c r="AS48" s="19" t="s">
        <v>1440</v>
      </c>
      <c r="AT48" s="19" t="s">
        <v>1440</v>
      </c>
      <c r="AU48" s="19" t="s">
        <v>1440</v>
      </c>
      <c r="AV48" s="19" t="s">
        <v>1440</v>
      </c>
      <c r="AW48" s="19" t="s">
        <v>1440</v>
      </c>
      <c r="AX48" s="19" t="s">
        <v>1440</v>
      </c>
      <c r="AY48" s="19" t="s">
        <v>1440</v>
      </c>
      <c r="AZ48" s="19" t="s">
        <v>1440</v>
      </c>
      <c r="BA48" s="19" t="s">
        <v>1440</v>
      </c>
      <c r="BB48" s="19" t="s">
        <v>1440</v>
      </c>
      <c r="BC48" s="19" t="s">
        <v>1440</v>
      </c>
      <c r="BD48" s="19" t="s">
        <v>1440</v>
      </c>
      <c r="BE48" s="19" t="s">
        <v>1440</v>
      </c>
      <c r="BF48" s="19" t="s">
        <v>1440</v>
      </c>
      <c r="BG48" s="19" t="s">
        <v>1440</v>
      </c>
      <c r="BH48" s="19" t="s">
        <v>1440</v>
      </c>
      <c r="BI48" s="19" t="s">
        <v>1440</v>
      </c>
      <c r="BJ48" s="19" t="s">
        <v>1440</v>
      </c>
      <c r="BK48" s="19" t="s">
        <v>1440</v>
      </c>
      <c r="BL48" s="19" t="s">
        <v>1440</v>
      </c>
      <c r="BM48" s="19" t="s">
        <v>1440</v>
      </c>
      <c r="BN48" s="19" t="s">
        <v>1440</v>
      </c>
      <c r="BO48" s="19" t="s">
        <v>1440</v>
      </c>
      <c r="BP48" s="19" t="s">
        <v>1440</v>
      </c>
      <c r="BQ48" s="19" t="s">
        <v>1440</v>
      </c>
      <c r="BR48" s="19" t="s">
        <v>1440</v>
      </c>
      <c r="BS48" s="19" t="s">
        <v>1440</v>
      </c>
      <c r="BT48" s="19" t="s">
        <v>1440</v>
      </c>
      <c r="BU48" s="19" t="s">
        <v>1440</v>
      </c>
      <c r="BV48" s="19" t="s">
        <v>1440</v>
      </c>
      <c r="BW48" s="19" t="s">
        <v>1440</v>
      </c>
      <c r="BX48" s="19" t="s">
        <v>1440</v>
      </c>
      <c r="BY48" s="19" t="s">
        <v>1440</v>
      </c>
      <c r="BZ48" s="19" t="s">
        <v>1440</v>
      </c>
      <c r="CA48" s="19" t="s">
        <v>1440</v>
      </c>
      <c r="CB48" s="19" t="s">
        <v>1440</v>
      </c>
      <c r="CC48" s="19" t="s">
        <v>1440</v>
      </c>
      <c r="CD48" s="19" t="s">
        <v>1440</v>
      </c>
      <c r="CE48" s="19" t="s">
        <v>1440</v>
      </c>
      <c r="CF48" s="19" t="s">
        <v>1440</v>
      </c>
      <c r="CG48" s="19" t="s">
        <v>1440</v>
      </c>
      <c r="CH48" s="19" t="s">
        <v>1440</v>
      </c>
      <c r="CI48" s="19" t="s">
        <v>1440</v>
      </c>
      <c r="CJ48" s="19" t="s">
        <v>1440</v>
      </c>
      <c r="CK48" s="19" t="s">
        <v>1440</v>
      </c>
      <c r="CL48" s="19" t="s">
        <v>1440</v>
      </c>
      <c r="CM48" s="19" t="s">
        <v>1440</v>
      </c>
      <c r="CN48" s="19" t="s">
        <v>1440</v>
      </c>
      <c r="CO48" s="19" t="s">
        <v>1440</v>
      </c>
      <c r="CP48" s="19" t="s">
        <v>1440</v>
      </c>
      <c r="CQ48" s="19" t="s">
        <v>1440</v>
      </c>
      <c r="CR48" s="19" t="s">
        <v>1440</v>
      </c>
      <c r="CS48" s="19" t="s">
        <v>1440</v>
      </c>
      <c r="CT48" s="19" t="s">
        <v>1440</v>
      </c>
      <c r="CU48" s="19" t="s">
        <v>1440</v>
      </c>
      <c r="CV48" s="19" t="s">
        <v>1440</v>
      </c>
      <c r="CW48" s="19" t="s">
        <v>1440</v>
      </c>
      <c r="CX48" s="19" t="s">
        <v>1440</v>
      </c>
      <c r="CY48" s="19" t="s">
        <v>1440</v>
      </c>
      <c r="CZ48" s="19" t="s">
        <v>1440</v>
      </c>
      <c r="DA48" s="19" t="s">
        <v>1440</v>
      </c>
      <c r="DB48" s="19" t="s">
        <v>1440</v>
      </c>
      <c r="DC48" s="19" t="s">
        <v>1440</v>
      </c>
      <c r="DD48" s="19" t="s">
        <v>1440</v>
      </c>
      <c r="DE48" s="19" t="s">
        <v>1440</v>
      </c>
      <c r="DF48" s="19" t="s">
        <v>1440</v>
      </c>
      <c r="DG48" s="19" t="s">
        <v>1440</v>
      </c>
      <c r="DH48" s="19" t="s">
        <v>1440</v>
      </c>
      <c r="DI48" s="19" t="s">
        <v>1440</v>
      </c>
      <c r="DJ48" s="19" t="s">
        <v>1440</v>
      </c>
      <c r="DK48" s="19" t="s">
        <v>1440</v>
      </c>
      <c r="DL48" s="19" t="s">
        <v>1440</v>
      </c>
      <c r="DM48" s="19" t="s">
        <v>1440</v>
      </c>
      <c r="DN48" s="19" t="s">
        <v>1440</v>
      </c>
      <c r="DO48" s="19" t="s">
        <v>1440</v>
      </c>
      <c r="DP48" s="19" t="s">
        <v>1440</v>
      </c>
      <c r="DQ48" s="19" t="s">
        <v>1440</v>
      </c>
      <c r="DR48" s="19" t="s">
        <v>1440</v>
      </c>
      <c r="DS48" s="19" t="s">
        <v>1440</v>
      </c>
      <c r="DT48" s="19" t="s">
        <v>1440</v>
      </c>
      <c r="DU48" s="19" t="s">
        <v>1440</v>
      </c>
      <c r="DV48" s="19" t="s">
        <v>1440</v>
      </c>
      <c r="DW48" s="19" t="s">
        <v>1440</v>
      </c>
      <c r="DX48" s="19" t="s">
        <v>1440</v>
      </c>
      <c r="DY48" s="19" t="s">
        <v>1440</v>
      </c>
      <c r="DZ48" s="19" t="s">
        <v>1440</v>
      </c>
      <c r="EA48" s="19" t="s">
        <v>1440</v>
      </c>
      <c r="EB48" s="19" t="s">
        <v>1440</v>
      </c>
      <c r="EC48" s="19" t="s">
        <v>1440</v>
      </c>
      <c r="ED48" s="19" t="s">
        <v>1440</v>
      </c>
      <c r="EE48" s="19" t="s">
        <v>1440</v>
      </c>
      <c r="EF48" s="19" t="s">
        <v>1440</v>
      </c>
      <c r="EG48" s="19" t="s">
        <v>1440</v>
      </c>
      <c r="EH48" s="19" t="s">
        <v>1440</v>
      </c>
      <c r="EI48" s="19" t="s">
        <v>1440</v>
      </c>
      <c r="EJ48" s="19" t="s">
        <v>1440</v>
      </c>
      <c r="EK48" s="19" t="s">
        <v>1440</v>
      </c>
      <c r="EL48" s="19" t="s">
        <v>1440</v>
      </c>
      <c r="EM48" s="19" t="s">
        <v>1440</v>
      </c>
      <c r="EN48" s="19" t="s">
        <v>1440</v>
      </c>
      <c r="EO48" s="19" t="s">
        <v>1440</v>
      </c>
      <c r="EP48" s="19" t="s">
        <v>1440</v>
      </c>
      <c r="EQ48" s="19" t="s">
        <v>1440</v>
      </c>
      <c r="ER48" s="19" t="s">
        <v>1440</v>
      </c>
      <c r="ES48" s="19" t="s">
        <v>1440</v>
      </c>
      <c r="ET48" s="19" t="s">
        <v>1440</v>
      </c>
      <c r="EU48" s="19" t="s">
        <v>1440</v>
      </c>
      <c r="EV48" s="19" t="s">
        <v>1440</v>
      </c>
      <c r="EW48" s="19" t="s">
        <v>1440</v>
      </c>
      <c r="EX48" s="19" t="s">
        <v>1440</v>
      </c>
      <c r="EY48" s="19" t="s">
        <v>1440</v>
      </c>
      <c r="EZ48" s="19" t="s">
        <v>1440</v>
      </c>
      <c r="FA48" s="19" t="s">
        <v>1440</v>
      </c>
      <c r="FB48" s="19" t="s">
        <v>1440</v>
      </c>
      <c r="FC48" s="19" t="s">
        <v>1440</v>
      </c>
      <c r="FD48" s="19" t="s">
        <v>1440</v>
      </c>
      <c r="FE48" s="19" t="s">
        <v>1440</v>
      </c>
      <c r="FF48" s="19" t="s">
        <v>1440</v>
      </c>
      <c r="FG48" s="19" t="s">
        <v>1440</v>
      </c>
      <c r="FH48" s="19" t="s">
        <v>1440</v>
      </c>
      <c r="FI48" s="19" t="s">
        <v>1440</v>
      </c>
      <c r="FJ48" s="19" t="s">
        <v>1440</v>
      </c>
      <c r="FK48" s="19" t="s">
        <v>1440</v>
      </c>
      <c r="FL48" s="19" t="s">
        <v>1440</v>
      </c>
      <c r="FM48" s="19" t="s">
        <v>1440</v>
      </c>
      <c r="FN48" s="19" t="s">
        <v>1440</v>
      </c>
      <c r="FO48" s="19" t="s">
        <v>1440</v>
      </c>
      <c r="FP48" s="19" t="s">
        <v>1440</v>
      </c>
      <c r="FQ48" s="19" t="s">
        <v>1440</v>
      </c>
      <c r="FR48" s="19" t="s">
        <v>1440</v>
      </c>
      <c r="FS48" s="19" t="s">
        <v>1440</v>
      </c>
      <c r="FT48" s="19" t="s">
        <v>1440</v>
      </c>
      <c r="FU48" s="19" t="s">
        <v>1440</v>
      </c>
      <c r="FV48" s="19" t="s">
        <v>1440</v>
      </c>
      <c r="FW48" s="19" t="s">
        <v>1440</v>
      </c>
      <c r="FX48" s="19" t="s">
        <v>1440</v>
      </c>
      <c r="FY48" s="19" t="s">
        <v>1440</v>
      </c>
      <c r="FZ48" s="19" t="s">
        <v>1440</v>
      </c>
      <c r="GA48" s="19" t="s">
        <v>1440</v>
      </c>
      <c r="GB48" s="19" t="s">
        <v>1440</v>
      </c>
      <c r="GC48" s="19" t="s">
        <v>1440</v>
      </c>
      <c r="GD48" s="19" t="s">
        <v>1440</v>
      </c>
      <c r="GE48" s="19" t="s">
        <v>1440</v>
      </c>
      <c r="GF48" s="19" t="s">
        <v>1440</v>
      </c>
      <c r="GG48" s="19" t="s">
        <v>1440</v>
      </c>
      <c r="GH48" s="19" t="s">
        <v>1440</v>
      </c>
      <c r="GI48" s="19" t="s">
        <v>1440</v>
      </c>
      <c r="GJ48" s="19" t="s">
        <v>1440</v>
      </c>
      <c r="GK48" s="19" t="s">
        <v>1440</v>
      </c>
      <c r="GL48" s="19" t="s">
        <v>1440</v>
      </c>
      <c r="GM48" s="19" t="s">
        <v>1440</v>
      </c>
      <c r="GN48" s="19" t="s">
        <v>1440</v>
      </c>
      <c r="GO48" s="19" t="s">
        <v>1440</v>
      </c>
      <c r="GP48" s="19" t="s">
        <v>1440</v>
      </c>
      <c r="GQ48" s="19" t="s">
        <v>1440</v>
      </c>
      <c r="GR48" s="19" t="s">
        <v>1440</v>
      </c>
      <c r="GS48" s="19" t="s">
        <v>1440</v>
      </c>
      <c r="GT48" s="19" t="s">
        <v>1440</v>
      </c>
      <c r="GU48" s="19" t="s">
        <v>1440</v>
      </c>
      <c r="GV48" s="19" t="s">
        <v>1440</v>
      </c>
      <c r="GW48" s="19" t="s">
        <v>1440</v>
      </c>
      <c r="GX48" s="19" t="s">
        <v>1440</v>
      </c>
      <c r="GY48" s="19" t="s">
        <v>1440</v>
      </c>
      <c r="GZ48" s="19" t="s">
        <v>1440</v>
      </c>
      <c r="HA48" s="19" t="s">
        <v>1440</v>
      </c>
      <c r="HB48" s="19" t="s">
        <v>1440</v>
      </c>
      <c r="HC48" s="19" t="s">
        <v>1440</v>
      </c>
      <c r="HD48" s="19" t="s">
        <v>1440</v>
      </c>
      <c r="HE48" s="19" t="s">
        <v>1440</v>
      </c>
      <c r="HF48" s="19" t="s">
        <v>1440</v>
      </c>
      <c r="HG48" s="19" t="s">
        <v>1440</v>
      </c>
      <c r="HH48" s="19" t="s">
        <v>1440</v>
      </c>
      <c r="HI48" s="19" t="s">
        <v>1440</v>
      </c>
      <c r="HJ48" s="19" t="s">
        <v>1440</v>
      </c>
      <c r="HK48" s="19" t="s">
        <v>1440</v>
      </c>
      <c r="HL48" s="19" t="s">
        <v>1440</v>
      </c>
      <c r="HM48" s="19" t="s">
        <v>1440</v>
      </c>
      <c r="HN48" s="19" t="s">
        <v>1440</v>
      </c>
      <c r="HO48" s="19" t="s">
        <v>1440</v>
      </c>
      <c r="HP48" s="19" t="s">
        <v>1440</v>
      </c>
      <c r="HQ48" s="19" t="s">
        <v>1440</v>
      </c>
      <c r="HR48" s="19" t="s">
        <v>1440</v>
      </c>
      <c r="HS48" s="19" t="s">
        <v>1440</v>
      </c>
      <c r="HT48" s="19" t="s">
        <v>1440</v>
      </c>
      <c r="HU48" s="19" t="s">
        <v>1440</v>
      </c>
      <c r="HV48" s="19" t="s">
        <v>1440</v>
      </c>
      <c r="HW48" s="19" t="s">
        <v>1440</v>
      </c>
      <c r="HX48" s="19" t="s">
        <v>1440</v>
      </c>
      <c r="HY48" s="19" t="s">
        <v>1440</v>
      </c>
      <c r="HZ48" s="19" t="s">
        <v>1440</v>
      </c>
      <c r="IA48" s="19" t="s">
        <v>1440</v>
      </c>
      <c r="IB48" s="19" t="s">
        <v>1440</v>
      </c>
      <c r="IC48" s="19" t="s">
        <v>1440</v>
      </c>
      <c r="ID48" s="19" t="s">
        <v>1440</v>
      </c>
      <c r="IE48" s="19" t="s">
        <v>1440</v>
      </c>
      <c r="IF48" s="19" t="s">
        <v>1440</v>
      </c>
      <c r="IG48" s="19" t="s">
        <v>1440</v>
      </c>
      <c r="IH48" s="19" t="s">
        <v>1440</v>
      </c>
      <c r="II48" s="19" t="s">
        <v>1440</v>
      </c>
      <c r="IJ48" s="19" t="s">
        <v>1440</v>
      </c>
      <c r="IK48" s="19" t="s">
        <v>1440</v>
      </c>
      <c r="IL48" s="19" t="s">
        <v>1440</v>
      </c>
      <c r="IM48" s="19" t="s">
        <v>1440</v>
      </c>
      <c r="IN48" s="19" t="s">
        <v>1440</v>
      </c>
      <c r="IO48" s="19" t="s">
        <v>1440</v>
      </c>
      <c r="IP48" s="19" t="s">
        <v>1440</v>
      </c>
      <c r="IQ48" s="19" t="s">
        <v>1440</v>
      </c>
      <c r="IR48" s="19" t="s">
        <v>1440</v>
      </c>
      <c r="IS48" s="19" t="s">
        <v>1440</v>
      </c>
      <c r="IT48" s="19" t="s">
        <v>1440</v>
      </c>
      <c r="IU48" s="19" t="s">
        <v>1440</v>
      </c>
      <c r="IV48" s="19" t="s">
        <v>1440</v>
      </c>
      <c r="IW48" s="19" t="s">
        <v>1440</v>
      </c>
      <c r="IX48" s="19" t="s">
        <v>1440</v>
      </c>
      <c r="IY48" s="19" t="s">
        <v>1440</v>
      </c>
      <c r="IZ48" s="19" t="s">
        <v>1440</v>
      </c>
      <c r="JA48" s="19" t="s">
        <v>1440</v>
      </c>
      <c r="JB48" s="19" t="s">
        <v>1440</v>
      </c>
      <c r="JC48" s="19" t="s">
        <v>1440</v>
      </c>
      <c r="JD48" s="19" t="s">
        <v>1440</v>
      </c>
      <c r="JE48" s="19" t="s">
        <v>1440</v>
      </c>
      <c r="JF48" s="19" t="s">
        <v>1440</v>
      </c>
      <c r="JG48" s="19" t="s">
        <v>1440</v>
      </c>
      <c r="JH48" s="19" t="s">
        <v>1440</v>
      </c>
      <c r="JI48" s="19" t="s">
        <v>1440</v>
      </c>
      <c r="JJ48" s="19" t="s">
        <v>1440</v>
      </c>
      <c r="JK48" s="19" t="s">
        <v>1440</v>
      </c>
      <c r="JL48" s="19" t="s">
        <v>1440</v>
      </c>
      <c r="JM48" s="19" t="s">
        <v>1440</v>
      </c>
      <c r="JN48" s="19" t="s">
        <v>1440</v>
      </c>
      <c r="JO48" s="19" t="s">
        <v>1440</v>
      </c>
      <c r="JP48" s="19" t="s">
        <v>1440</v>
      </c>
      <c r="JQ48" s="19" t="s">
        <v>1440</v>
      </c>
      <c r="JR48" s="19" t="s">
        <v>1440</v>
      </c>
      <c r="JS48" s="19" t="s">
        <v>1440</v>
      </c>
      <c r="JT48" s="19" t="s">
        <v>1440</v>
      </c>
      <c r="JU48" s="19" t="s">
        <v>1440</v>
      </c>
      <c r="JV48" s="19" t="s">
        <v>1440</v>
      </c>
      <c r="JW48" s="19" t="s">
        <v>1440</v>
      </c>
      <c r="JX48" s="19" t="s">
        <v>1440</v>
      </c>
      <c r="JY48" s="19" t="s">
        <v>1440</v>
      </c>
      <c r="JZ48" s="19" t="s">
        <v>1440</v>
      </c>
      <c r="KA48" s="19" t="s">
        <v>1440</v>
      </c>
      <c r="KB48" s="19" t="s">
        <v>1440</v>
      </c>
      <c r="KC48" s="19" t="s">
        <v>1440</v>
      </c>
      <c r="KD48" s="19" t="s">
        <v>1440</v>
      </c>
      <c r="KE48" s="19" t="s">
        <v>1440</v>
      </c>
      <c r="KF48" s="19" t="s">
        <v>1440</v>
      </c>
      <c r="KG48" s="19" t="s">
        <v>1440</v>
      </c>
      <c r="KH48" s="19" t="s">
        <v>1440</v>
      </c>
      <c r="KI48" s="19" t="s">
        <v>1440</v>
      </c>
      <c r="KJ48" s="19" t="s">
        <v>1440</v>
      </c>
      <c r="KK48" s="19" t="s">
        <v>1440</v>
      </c>
      <c r="KL48" s="19" t="s">
        <v>1440</v>
      </c>
      <c r="KM48" s="19" t="s">
        <v>1440</v>
      </c>
      <c r="KN48" s="19" t="s">
        <v>1440</v>
      </c>
      <c r="KO48" s="19" t="s">
        <v>1440</v>
      </c>
      <c r="KP48" s="19" t="s">
        <v>1440</v>
      </c>
      <c r="KQ48" s="19" t="s">
        <v>1440</v>
      </c>
      <c r="KR48" s="19" t="s">
        <v>1440</v>
      </c>
      <c r="KS48" s="19" t="s">
        <v>1440</v>
      </c>
      <c r="KT48" s="19" t="s">
        <v>1440</v>
      </c>
      <c r="KU48" s="19" t="s">
        <v>1440</v>
      </c>
      <c r="KV48" s="19" t="s">
        <v>1440</v>
      </c>
      <c r="KW48" s="19" t="s">
        <v>1440</v>
      </c>
      <c r="KX48" s="19" t="s">
        <v>1440</v>
      </c>
      <c r="KY48" s="19" t="s">
        <v>1440</v>
      </c>
      <c r="KZ48" s="19" t="s">
        <v>1440</v>
      </c>
      <c r="LA48" s="19" t="s">
        <v>1440</v>
      </c>
      <c r="LB48" s="19" t="s">
        <v>1440</v>
      </c>
      <c r="LC48" s="19" t="s">
        <v>1440</v>
      </c>
      <c r="LD48" s="19" t="s">
        <v>1440</v>
      </c>
      <c r="LE48" s="19" t="s">
        <v>1440</v>
      </c>
      <c r="LF48" s="19" t="s">
        <v>1440</v>
      </c>
      <c r="LG48" s="19" t="s">
        <v>1440</v>
      </c>
      <c r="LH48" s="19" t="s">
        <v>1440</v>
      </c>
      <c r="LI48" s="19" t="s">
        <v>1440</v>
      </c>
      <c r="LJ48" s="19" t="s">
        <v>1440</v>
      </c>
      <c r="LK48" s="19" t="s">
        <v>1440</v>
      </c>
      <c r="LL48" s="19" t="s">
        <v>1440</v>
      </c>
      <c r="LM48" s="19" t="s">
        <v>1440</v>
      </c>
      <c r="LN48" s="19" t="s">
        <v>1440</v>
      </c>
      <c r="LO48" s="19" t="s">
        <v>1440</v>
      </c>
      <c r="LP48" s="19" t="s">
        <v>1440</v>
      </c>
      <c r="LQ48" s="19" t="s">
        <v>1440</v>
      </c>
      <c r="LR48" s="19" t="s">
        <v>1440</v>
      </c>
      <c r="LS48" s="19" t="s">
        <v>1440</v>
      </c>
      <c r="LT48" s="19" t="s">
        <v>1440</v>
      </c>
      <c r="LU48" s="19" t="s">
        <v>1440</v>
      </c>
      <c r="LV48" s="19" t="s">
        <v>1440</v>
      </c>
      <c r="LW48" s="19" t="s">
        <v>1440</v>
      </c>
      <c r="LX48" s="19" t="s">
        <v>1440</v>
      </c>
      <c r="LY48" s="19" t="s">
        <v>1440</v>
      </c>
      <c r="LZ48" s="19" t="s">
        <v>1440</v>
      </c>
      <c r="MA48" s="19" t="s">
        <v>1440</v>
      </c>
      <c r="MB48" s="19" t="s">
        <v>1440</v>
      </c>
      <c r="MC48" s="19" t="s">
        <v>1440</v>
      </c>
      <c r="MD48" s="19" t="s">
        <v>1440</v>
      </c>
      <c r="ME48" s="19" t="s">
        <v>1440</v>
      </c>
      <c r="MF48" s="19" t="s">
        <v>1440</v>
      </c>
      <c r="MG48" s="19" t="s">
        <v>1440</v>
      </c>
      <c r="MH48" s="19" t="s">
        <v>1440</v>
      </c>
      <c r="MI48" s="19" t="s">
        <v>1440</v>
      </c>
      <c r="MJ48" s="19" t="s">
        <v>1440</v>
      </c>
      <c r="MK48" s="19" t="s">
        <v>1440</v>
      </c>
      <c r="ML48" s="19" t="s">
        <v>1440</v>
      </c>
      <c r="MM48" s="19" t="s">
        <v>1440</v>
      </c>
      <c r="MN48" s="19" t="s">
        <v>1440</v>
      </c>
      <c r="MO48" s="19" t="s">
        <v>1440</v>
      </c>
      <c r="MP48" s="19" t="s">
        <v>1440</v>
      </c>
      <c r="MQ48" s="19" t="s">
        <v>1440</v>
      </c>
      <c r="MR48" s="19" t="s">
        <v>1440</v>
      </c>
      <c r="MS48" s="19" t="s">
        <v>1440</v>
      </c>
      <c r="MT48" s="19" t="s">
        <v>1440</v>
      </c>
      <c r="MU48" s="19" t="s">
        <v>1440</v>
      </c>
      <c r="MV48" s="19" t="s">
        <v>1440</v>
      </c>
      <c r="MW48" s="19" t="s">
        <v>1440</v>
      </c>
      <c r="MX48" s="19" t="s">
        <v>1440</v>
      </c>
      <c r="MY48" s="19" t="s">
        <v>1440</v>
      </c>
      <c r="MZ48" s="19" t="s">
        <v>1440</v>
      </c>
      <c r="NA48" s="19" t="s">
        <v>1440</v>
      </c>
      <c r="NB48" s="19" t="s">
        <v>1440</v>
      </c>
      <c r="NC48" s="19" t="s">
        <v>1440</v>
      </c>
      <c r="ND48" s="19" t="s">
        <v>1440</v>
      </c>
      <c r="NE48" s="19" t="s">
        <v>1440</v>
      </c>
      <c r="NF48" s="19" t="s">
        <v>1440</v>
      </c>
      <c r="NG48" s="19" t="s">
        <v>1440</v>
      </c>
      <c r="NH48" s="19" t="s">
        <v>1440</v>
      </c>
      <c r="NI48" s="19" t="s">
        <v>1440</v>
      </c>
      <c r="NJ48" s="19" t="s">
        <v>1440</v>
      </c>
      <c r="NK48" s="19" t="s">
        <v>1440</v>
      </c>
      <c r="NL48" s="19" t="s">
        <v>1440</v>
      </c>
      <c r="NM48" s="19" t="s">
        <v>1440</v>
      </c>
      <c r="NN48" s="19" t="s">
        <v>1440</v>
      </c>
      <c r="NO48" s="19" t="s">
        <v>1440</v>
      </c>
      <c r="NP48" s="19" t="s">
        <v>1440</v>
      </c>
      <c r="NQ48" s="19" t="s">
        <v>1440</v>
      </c>
      <c r="NR48" s="19" t="s">
        <v>1440</v>
      </c>
      <c r="NS48" s="19" t="s">
        <v>1440</v>
      </c>
      <c r="NT48" s="19" t="s">
        <v>1440</v>
      </c>
      <c r="NU48" s="19" t="s">
        <v>1440</v>
      </c>
      <c r="NV48" s="19" t="s">
        <v>1440</v>
      </c>
      <c r="NW48" s="19" t="s">
        <v>1440</v>
      </c>
      <c r="NX48" s="19" t="s">
        <v>1440</v>
      </c>
      <c r="NY48" s="19" t="s">
        <v>1440</v>
      </c>
      <c r="NZ48" s="19" t="s">
        <v>1440</v>
      </c>
      <c r="OA48" s="19" t="s">
        <v>1440</v>
      </c>
      <c r="OB48" s="19" t="s">
        <v>1440</v>
      </c>
      <c r="OC48" s="19" t="s">
        <v>1440</v>
      </c>
      <c r="OD48" s="19" t="s">
        <v>1440</v>
      </c>
      <c r="OE48" s="19" t="s">
        <v>1440</v>
      </c>
      <c r="OF48" s="19" t="s">
        <v>1440</v>
      </c>
      <c r="OG48" s="19" t="s">
        <v>1440</v>
      </c>
      <c r="OH48" s="19" t="s">
        <v>1440</v>
      </c>
      <c r="OI48" s="19" t="s">
        <v>1440</v>
      </c>
      <c r="OJ48" s="19" t="s">
        <v>1440</v>
      </c>
      <c r="OK48" s="19" t="s">
        <v>1440</v>
      </c>
      <c r="OL48" s="19" t="s">
        <v>1440</v>
      </c>
      <c r="OM48" s="19" t="s">
        <v>1440</v>
      </c>
      <c r="ON48" s="19" t="s">
        <v>1440</v>
      </c>
      <c r="OO48" s="19" t="s">
        <v>1440</v>
      </c>
      <c r="OP48" s="19" t="s">
        <v>1440</v>
      </c>
      <c r="OQ48" s="19" t="s">
        <v>1440</v>
      </c>
      <c r="OR48" s="19" t="s">
        <v>1440</v>
      </c>
      <c r="OS48" s="19" t="s">
        <v>1440</v>
      </c>
      <c r="OT48" s="19" t="s">
        <v>1440</v>
      </c>
      <c r="OU48" s="19" t="s">
        <v>1440</v>
      </c>
      <c r="OV48" s="19" t="s">
        <v>1440</v>
      </c>
      <c r="OW48" s="19" t="s">
        <v>1440</v>
      </c>
      <c r="OX48" s="19" t="s">
        <v>1440</v>
      </c>
      <c r="OY48" s="19" t="s">
        <v>1440</v>
      </c>
      <c r="OZ48" s="19" t="s">
        <v>1440</v>
      </c>
      <c r="PA48" s="19" t="s">
        <v>1440</v>
      </c>
      <c r="PB48" s="19" t="s">
        <v>1440</v>
      </c>
      <c r="PC48" s="19" t="s">
        <v>1440</v>
      </c>
      <c r="PD48" s="19" t="s">
        <v>1440</v>
      </c>
      <c r="PE48" s="19" t="s">
        <v>1440</v>
      </c>
      <c r="PF48" s="19" t="s">
        <v>1440</v>
      </c>
      <c r="PG48" s="19" t="s">
        <v>1440</v>
      </c>
      <c r="PH48" s="19" t="s">
        <v>1440</v>
      </c>
      <c r="PI48" s="19" t="s">
        <v>1440</v>
      </c>
      <c r="PJ48" s="19" t="s">
        <v>1440</v>
      </c>
      <c r="PK48" s="19" t="s">
        <v>1440</v>
      </c>
      <c r="PL48" s="19" t="s">
        <v>1440</v>
      </c>
      <c r="PM48" s="19" t="s">
        <v>1440</v>
      </c>
      <c r="PN48" s="19" t="s">
        <v>1440</v>
      </c>
      <c r="PO48" s="19" t="s">
        <v>1440</v>
      </c>
      <c r="PP48" s="19" t="s">
        <v>1440</v>
      </c>
      <c r="PQ48" s="19" t="s">
        <v>1440</v>
      </c>
      <c r="PR48" s="19" t="s">
        <v>1440</v>
      </c>
      <c r="PS48" s="19" t="s">
        <v>1440</v>
      </c>
      <c r="PT48" s="19" t="s">
        <v>1440</v>
      </c>
      <c r="PU48" s="19" t="s">
        <v>1440</v>
      </c>
      <c r="PV48" s="19" t="s">
        <v>1440</v>
      </c>
      <c r="PW48" s="19" t="s">
        <v>1440</v>
      </c>
      <c r="PX48" s="19" t="s">
        <v>1440</v>
      </c>
      <c r="PY48" s="19" t="s">
        <v>1440</v>
      </c>
      <c r="PZ48" s="19" t="s">
        <v>1440</v>
      </c>
      <c r="QA48" s="19" t="s">
        <v>1440</v>
      </c>
      <c r="QB48" s="19" t="s">
        <v>1440</v>
      </c>
      <c r="QC48" s="19" t="s">
        <v>1440</v>
      </c>
      <c r="QD48" s="19" t="s">
        <v>1440</v>
      </c>
      <c r="QE48" s="19" t="s">
        <v>1440</v>
      </c>
      <c r="QF48" s="19" t="s">
        <v>1440</v>
      </c>
      <c r="QG48" s="19" t="s">
        <v>1440</v>
      </c>
      <c r="QH48" s="19" t="s">
        <v>1440</v>
      </c>
      <c r="QI48" s="19" t="s">
        <v>1440</v>
      </c>
      <c r="QJ48" s="19" t="s">
        <v>1440</v>
      </c>
      <c r="QK48" s="19" t="s">
        <v>1440</v>
      </c>
      <c r="QL48" s="19" t="s">
        <v>1440</v>
      </c>
      <c r="QM48" s="19" t="s">
        <v>1440</v>
      </c>
      <c r="QN48" s="19" t="s">
        <v>1440</v>
      </c>
      <c r="QO48" s="19" t="s">
        <v>1440</v>
      </c>
      <c r="QP48" s="19" t="s">
        <v>1440</v>
      </c>
      <c r="QQ48" s="19" t="s">
        <v>1440</v>
      </c>
      <c r="QR48" s="19" t="s">
        <v>1440</v>
      </c>
      <c r="QS48" s="19" t="s">
        <v>1440</v>
      </c>
      <c r="QT48" s="19" t="s">
        <v>1440</v>
      </c>
      <c r="QU48" s="19" t="s">
        <v>1440</v>
      </c>
      <c r="QV48" s="19" t="s">
        <v>1440</v>
      </c>
      <c r="QW48" s="19" t="s">
        <v>1440</v>
      </c>
      <c r="QX48" s="19" t="s">
        <v>1440</v>
      </c>
      <c r="QY48" s="19" t="s">
        <v>1440</v>
      </c>
      <c r="QZ48" s="19" t="s">
        <v>1440</v>
      </c>
      <c r="RA48" s="19" t="s">
        <v>1440</v>
      </c>
      <c r="RB48" s="19" t="s">
        <v>1440</v>
      </c>
      <c r="RC48" s="19" t="s">
        <v>1440</v>
      </c>
      <c r="RD48" s="19" t="s">
        <v>1440</v>
      </c>
      <c r="RE48" s="19" t="s">
        <v>1440</v>
      </c>
      <c r="RF48" s="19" t="s">
        <v>1440</v>
      </c>
      <c r="RG48" s="19" t="s">
        <v>1440</v>
      </c>
      <c r="RH48" s="19" t="s">
        <v>1440</v>
      </c>
      <c r="RI48" s="19" t="s">
        <v>1440</v>
      </c>
      <c r="RJ48" s="19" t="s">
        <v>1440</v>
      </c>
      <c r="RK48" s="19" t="s">
        <v>1440</v>
      </c>
      <c r="RL48" s="19" t="s">
        <v>1440</v>
      </c>
      <c r="RM48" s="19" t="s">
        <v>1440</v>
      </c>
      <c r="RN48" s="19" t="s">
        <v>1440</v>
      </c>
      <c r="RO48" s="19" t="s">
        <v>1440</v>
      </c>
      <c r="RP48" s="19" t="s">
        <v>1440</v>
      </c>
      <c r="RQ48" s="19" t="s">
        <v>1440</v>
      </c>
      <c r="RR48" s="19" t="s">
        <v>1440</v>
      </c>
      <c r="RS48" s="19" t="s">
        <v>1440</v>
      </c>
      <c r="RT48" s="19" t="s">
        <v>1440</v>
      </c>
      <c r="RU48" s="19" t="s">
        <v>1440</v>
      </c>
      <c r="RV48" s="19" t="s">
        <v>1440</v>
      </c>
      <c r="RW48" s="19" t="s">
        <v>1440</v>
      </c>
      <c r="RX48" s="19" t="s">
        <v>1440</v>
      </c>
      <c r="RY48" s="19" t="s">
        <v>1440</v>
      </c>
      <c r="RZ48" s="19" t="s">
        <v>1440</v>
      </c>
      <c r="SA48" s="19" t="s">
        <v>1440</v>
      </c>
      <c r="SB48" s="19" t="s">
        <v>1440</v>
      </c>
      <c r="SC48" s="19" t="s">
        <v>1440</v>
      </c>
      <c r="SD48" s="19" t="s">
        <v>1440</v>
      </c>
      <c r="SE48" s="19" t="s">
        <v>1440</v>
      </c>
      <c r="SF48" s="19" t="s">
        <v>1440</v>
      </c>
      <c r="SG48" s="19" t="s">
        <v>1440</v>
      </c>
      <c r="SH48" s="19" t="s">
        <v>1440</v>
      </c>
      <c r="SI48" s="19" t="s">
        <v>1440</v>
      </c>
      <c r="SJ48" s="19" t="s">
        <v>1440</v>
      </c>
      <c r="SK48" s="19" t="s">
        <v>1440</v>
      </c>
      <c r="SL48" s="19" t="s">
        <v>1440</v>
      </c>
      <c r="SM48" s="19" t="s">
        <v>1440</v>
      </c>
      <c r="SN48" s="19" t="s">
        <v>1440</v>
      </c>
      <c r="SO48" s="19" t="s">
        <v>1440</v>
      </c>
      <c r="SP48" s="19" t="s">
        <v>1440</v>
      </c>
      <c r="SQ48" s="19" t="s">
        <v>1440</v>
      </c>
      <c r="SR48" s="19" t="s">
        <v>1440</v>
      </c>
      <c r="SS48" s="19" t="s">
        <v>1440</v>
      </c>
      <c r="ST48" s="19" t="s">
        <v>1440</v>
      </c>
      <c r="SU48" s="19" t="s">
        <v>1440</v>
      </c>
      <c r="SV48" s="19" t="s">
        <v>1440</v>
      </c>
      <c r="SW48" s="19" t="s">
        <v>1440</v>
      </c>
      <c r="SX48" s="19" t="s">
        <v>1440</v>
      </c>
      <c r="SY48" s="19" t="s">
        <v>1440</v>
      </c>
      <c r="SZ48" s="19" t="s">
        <v>1440</v>
      </c>
      <c r="TA48" s="19" t="s">
        <v>1440</v>
      </c>
      <c r="TB48" s="19" t="s">
        <v>1440</v>
      </c>
      <c r="TC48" s="19" t="s">
        <v>1440</v>
      </c>
      <c r="TD48" s="19" t="s">
        <v>1440</v>
      </c>
      <c r="TE48" s="19" t="s">
        <v>1440</v>
      </c>
      <c r="TF48" s="19" t="s">
        <v>1440</v>
      </c>
      <c r="TG48" s="19" t="s">
        <v>1440</v>
      </c>
      <c r="TH48" s="19" t="s">
        <v>1440</v>
      </c>
      <c r="TI48" s="19" t="s">
        <v>1440</v>
      </c>
      <c r="TJ48" s="19" t="s">
        <v>1440</v>
      </c>
      <c r="TK48" s="19" t="s">
        <v>1440</v>
      </c>
      <c r="TL48" s="19" t="s">
        <v>1440</v>
      </c>
      <c r="TM48" s="19" t="s">
        <v>1440</v>
      </c>
      <c r="TN48" s="19" t="s">
        <v>1440</v>
      </c>
      <c r="TO48" s="19" t="s">
        <v>1440</v>
      </c>
      <c r="TP48" s="19" t="s">
        <v>1440</v>
      </c>
      <c r="TQ48" s="19" t="s">
        <v>1440</v>
      </c>
      <c r="TR48" s="19" t="s">
        <v>1440</v>
      </c>
      <c r="TS48" s="19" t="s">
        <v>1440</v>
      </c>
      <c r="TT48" s="19" t="s">
        <v>1440</v>
      </c>
      <c r="TU48" s="19" t="s">
        <v>1440</v>
      </c>
      <c r="TV48" s="19" t="s">
        <v>1440</v>
      </c>
      <c r="TW48" s="19" t="s">
        <v>1440</v>
      </c>
      <c r="TX48" s="19" t="s">
        <v>1440</v>
      </c>
      <c r="TY48" s="19" t="s">
        <v>1440</v>
      </c>
      <c r="TZ48" s="19" t="s">
        <v>1440</v>
      </c>
      <c r="UA48" s="19" t="s">
        <v>1440</v>
      </c>
      <c r="UB48" s="19" t="s">
        <v>1440</v>
      </c>
      <c r="UC48" s="19" t="s">
        <v>1440</v>
      </c>
      <c r="UD48" s="19" t="s">
        <v>1440</v>
      </c>
      <c r="UE48" s="19" t="s">
        <v>1440</v>
      </c>
      <c r="UF48" s="19" t="s">
        <v>1440</v>
      </c>
      <c r="UG48" s="19" t="s">
        <v>1440</v>
      </c>
      <c r="UH48" s="19" t="s">
        <v>1440</v>
      </c>
      <c r="UI48" s="19" t="s">
        <v>1440</v>
      </c>
      <c r="UJ48" s="19" t="s">
        <v>1440</v>
      </c>
      <c r="UK48" s="19" t="s">
        <v>1440</v>
      </c>
      <c r="UL48" s="19" t="s">
        <v>1440</v>
      </c>
      <c r="UM48" s="19" t="s">
        <v>1440</v>
      </c>
      <c r="UN48" s="19" t="s">
        <v>1440</v>
      </c>
      <c r="UO48" s="19" t="s">
        <v>1440</v>
      </c>
      <c r="UP48" s="19" t="s">
        <v>1440</v>
      </c>
      <c r="UQ48" s="19" t="s">
        <v>1440</v>
      </c>
      <c r="UR48" s="19" t="s">
        <v>1440</v>
      </c>
      <c r="US48" s="19" t="s">
        <v>1440</v>
      </c>
      <c r="UT48" s="19" t="s">
        <v>1440</v>
      </c>
      <c r="UU48" s="19" t="s">
        <v>1440</v>
      </c>
      <c r="UV48" s="19" t="s">
        <v>1440</v>
      </c>
      <c r="UW48" s="19" t="s">
        <v>1440</v>
      </c>
      <c r="UX48" s="19" t="s">
        <v>1440</v>
      </c>
      <c r="UY48" s="19" t="s">
        <v>1440</v>
      </c>
      <c r="UZ48" s="19" t="s">
        <v>1440</v>
      </c>
      <c r="VA48" s="19" t="s">
        <v>1440</v>
      </c>
      <c r="VB48" s="19" t="s">
        <v>1440</v>
      </c>
      <c r="VC48" s="19" t="s">
        <v>1440</v>
      </c>
      <c r="VD48" s="19" t="s">
        <v>1440</v>
      </c>
      <c r="VE48" s="19" t="s">
        <v>1440</v>
      </c>
      <c r="VF48" s="19" t="s">
        <v>1440</v>
      </c>
      <c r="VG48" s="19" t="s">
        <v>1440</v>
      </c>
      <c r="VH48" s="19" t="s">
        <v>1440</v>
      </c>
      <c r="VI48" s="19" t="s">
        <v>1440</v>
      </c>
      <c r="VJ48" s="19" t="s">
        <v>1440</v>
      </c>
      <c r="VK48" s="19" t="s">
        <v>1440</v>
      </c>
      <c r="VL48" s="19" t="s">
        <v>1440</v>
      </c>
      <c r="VM48" s="19" t="s">
        <v>1440</v>
      </c>
      <c r="VN48" s="19" t="s">
        <v>1440</v>
      </c>
      <c r="VO48" s="19" t="s">
        <v>1440</v>
      </c>
      <c r="VP48" s="19" t="s">
        <v>1440</v>
      </c>
      <c r="VQ48" s="19" t="s">
        <v>1440</v>
      </c>
      <c r="VR48" s="19" t="s">
        <v>1440</v>
      </c>
      <c r="VS48" s="19" t="s">
        <v>1440</v>
      </c>
      <c r="VT48" s="19" t="s">
        <v>1440</v>
      </c>
      <c r="VU48" s="19" t="s">
        <v>1440</v>
      </c>
      <c r="VV48" s="19" t="s">
        <v>1440</v>
      </c>
      <c r="VW48" s="19" t="s">
        <v>1440</v>
      </c>
      <c r="VX48" s="19" t="s">
        <v>1440</v>
      </c>
      <c r="VY48" s="19" t="s">
        <v>1440</v>
      </c>
      <c r="VZ48" s="19" t="s">
        <v>1440</v>
      </c>
      <c r="WA48" s="19" t="s">
        <v>1440</v>
      </c>
      <c r="WB48" s="19" t="s">
        <v>1440</v>
      </c>
      <c r="WC48" s="19" t="s">
        <v>1440</v>
      </c>
      <c r="WD48" s="19" t="s">
        <v>1440</v>
      </c>
      <c r="WE48" s="19" t="s">
        <v>1440</v>
      </c>
      <c r="WF48" s="19" t="s">
        <v>1440</v>
      </c>
      <c r="WG48" s="19" t="s">
        <v>1440</v>
      </c>
      <c r="WH48" s="19" t="s">
        <v>1440</v>
      </c>
      <c r="WI48" s="19" t="s">
        <v>1440</v>
      </c>
      <c r="WJ48" s="19" t="s">
        <v>1440</v>
      </c>
      <c r="WK48" s="19" t="s">
        <v>1440</v>
      </c>
      <c r="WL48" s="19" t="s">
        <v>1440</v>
      </c>
      <c r="WM48" s="19" t="s">
        <v>1440</v>
      </c>
      <c r="WN48" s="19" t="s">
        <v>1440</v>
      </c>
      <c r="WO48" s="19" t="s">
        <v>1440</v>
      </c>
      <c r="WP48" s="19" t="s">
        <v>1440</v>
      </c>
      <c r="WQ48" s="19" t="s">
        <v>1440</v>
      </c>
      <c r="WR48" s="19" t="s">
        <v>1440</v>
      </c>
      <c r="WS48" s="19" t="s">
        <v>1440</v>
      </c>
      <c r="WT48" s="19" t="s">
        <v>1440</v>
      </c>
      <c r="WU48" s="19" t="s">
        <v>1440</v>
      </c>
      <c r="WV48" s="19" t="s">
        <v>1440</v>
      </c>
      <c r="WW48" s="19" t="s">
        <v>1440</v>
      </c>
      <c r="WX48" s="19" t="s">
        <v>1440</v>
      </c>
      <c r="WY48" s="19" t="s">
        <v>1440</v>
      </c>
      <c r="WZ48" s="19" t="s">
        <v>1440</v>
      </c>
      <c r="XA48" s="19" t="s">
        <v>1440</v>
      </c>
      <c r="XB48" s="19" t="s">
        <v>1440</v>
      </c>
      <c r="XC48" s="19" t="s">
        <v>1440</v>
      </c>
      <c r="XD48" s="19" t="s">
        <v>1440</v>
      </c>
      <c r="XE48" s="19" t="s">
        <v>1440</v>
      </c>
      <c r="XF48" s="19" t="s">
        <v>1440</v>
      </c>
      <c r="XG48" s="19" t="s">
        <v>1440</v>
      </c>
      <c r="XH48" s="19" t="s">
        <v>1440</v>
      </c>
      <c r="XI48" s="19" t="s">
        <v>1440</v>
      </c>
      <c r="XJ48" s="19" t="s">
        <v>1440</v>
      </c>
      <c r="XK48" s="19" t="s">
        <v>1440</v>
      </c>
      <c r="XL48" s="19" t="s">
        <v>1440</v>
      </c>
      <c r="XM48" s="19" t="s">
        <v>1440</v>
      </c>
      <c r="XN48" s="19" t="s">
        <v>1440</v>
      </c>
      <c r="XO48" s="19" t="s">
        <v>1440</v>
      </c>
      <c r="XP48" s="19" t="s">
        <v>1440</v>
      </c>
      <c r="XQ48" s="19" t="s">
        <v>1440</v>
      </c>
      <c r="XR48" s="19" t="s">
        <v>1440</v>
      </c>
      <c r="XS48" s="19" t="s">
        <v>1440</v>
      </c>
      <c r="XT48" s="19" t="s">
        <v>1440</v>
      </c>
      <c r="XU48" s="19" t="s">
        <v>1440</v>
      </c>
      <c r="XV48" s="19" t="s">
        <v>1440</v>
      </c>
      <c r="XW48" s="19" t="s">
        <v>1440</v>
      </c>
      <c r="XX48" s="19" t="s">
        <v>1440</v>
      </c>
      <c r="XY48" s="19" t="s">
        <v>1440</v>
      </c>
      <c r="XZ48" s="19" t="s">
        <v>1440</v>
      </c>
      <c r="YA48" s="19" t="s">
        <v>1440</v>
      </c>
      <c r="YB48" s="19" t="s">
        <v>1440</v>
      </c>
      <c r="YC48" s="19" t="s">
        <v>1440</v>
      </c>
      <c r="YD48" s="19" t="s">
        <v>1440</v>
      </c>
      <c r="YE48" s="19" t="s">
        <v>1440</v>
      </c>
      <c r="YF48" s="19" t="s">
        <v>1440</v>
      </c>
      <c r="YG48" s="19" t="s">
        <v>1440</v>
      </c>
      <c r="YH48" s="19" t="s">
        <v>1440</v>
      </c>
      <c r="YI48" s="19" t="s">
        <v>1440</v>
      </c>
      <c r="YJ48" s="19" t="s">
        <v>1440</v>
      </c>
      <c r="YK48" s="19" t="s">
        <v>1440</v>
      </c>
      <c r="YL48" s="19" t="s">
        <v>1440</v>
      </c>
      <c r="YM48" s="19" t="s">
        <v>1440</v>
      </c>
      <c r="YN48" s="19" t="s">
        <v>1440</v>
      </c>
      <c r="YO48" s="19" t="s">
        <v>1440</v>
      </c>
      <c r="YP48" s="19" t="s">
        <v>1440</v>
      </c>
      <c r="YQ48" s="19" t="s">
        <v>1440</v>
      </c>
      <c r="YR48" s="19" t="s">
        <v>1440</v>
      </c>
      <c r="YS48" s="19" t="s">
        <v>1440</v>
      </c>
      <c r="YT48" s="19" t="s">
        <v>1440</v>
      </c>
      <c r="YU48" s="19" t="s">
        <v>1440</v>
      </c>
      <c r="YV48" s="19" t="s">
        <v>1440</v>
      </c>
      <c r="YW48" s="19" t="s">
        <v>1440</v>
      </c>
      <c r="YX48" s="19" t="s">
        <v>1440</v>
      </c>
      <c r="YY48" s="19" t="s">
        <v>1440</v>
      </c>
      <c r="YZ48" s="19" t="s">
        <v>1440</v>
      </c>
      <c r="ZA48" s="19" t="s">
        <v>1440</v>
      </c>
      <c r="ZB48" s="19" t="s">
        <v>1440</v>
      </c>
      <c r="ZC48" s="19" t="s">
        <v>1440</v>
      </c>
      <c r="ZD48" s="19" t="s">
        <v>1440</v>
      </c>
      <c r="ZE48" s="19" t="s">
        <v>1440</v>
      </c>
      <c r="ZF48" s="19" t="s">
        <v>1440</v>
      </c>
      <c r="ZG48" s="19" t="s">
        <v>1440</v>
      </c>
      <c r="ZH48" s="19" t="s">
        <v>1440</v>
      </c>
      <c r="ZI48" s="19" t="s">
        <v>1440</v>
      </c>
      <c r="ZJ48" s="19" t="s">
        <v>1440</v>
      </c>
      <c r="ZK48" s="19" t="s">
        <v>1440</v>
      </c>
      <c r="ZL48" s="19" t="s">
        <v>1440</v>
      </c>
      <c r="ZM48" s="19" t="s">
        <v>1440</v>
      </c>
      <c r="ZN48" s="19" t="s">
        <v>1440</v>
      </c>
      <c r="ZO48" s="19" t="s">
        <v>1440</v>
      </c>
      <c r="ZP48" s="19" t="s">
        <v>1440</v>
      </c>
      <c r="ZQ48" s="19" t="s">
        <v>1440</v>
      </c>
      <c r="ZR48" s="19" t="s">
        <v>1440</v>
      </c>
      <c r="ZS48" s="19" t="s">
        <v>1440</v>
      </c>
      <c r="ZT48" s="19" t="s">
        <v>1440</v>
      </c>
      <c r="ZU48" s="19" t="s">
        <v>1440</v>
      </c>
      <c r="ZV48" s="19" t="s">
        <v>1440</v>
      </c>
      <c r="ZW48" s="19" t="s">
        <v>1440</v>
      </c>
      <c r="ZX48" s="19" t="s">
        <v>1440</v>
      </c>
      <c r="ZY48" s="19" t="s">
        <v>1440</v>
      </c>
      <c r="ZZ48" s="19" t="s">
        <v>1440</v>
      </c>
      <c r="AAA48" s="19" t="s">
        <v>1440</v>
      </c>
      <c r="AAB48" s="19" t="s">
        <v>1440</v>
      </c>
      <c r="AAC48" s="19" t="s">
        <v>1440</v>
      </c>
      <c r="AAD48" s="19" t="s">
        <v>1440</v>
      </c>
      <c r="AAE48" s="19" t="s">
        <v>1440</v>
      </c>
      <c r="AAF48" s="19" t="s">
        <v>1440</v>
      </c>
      <c r="AAG48" s="19" t="s">
        <v>1440</v>
      </c>
      <c r="AAH48" s="19" t="s">
        <v>1440</v>
      </c>
      <c r="AAI48" s="19" t="s">
        <v>1440</v>
      </c>
      <c r="AAJ48" s="19" t="s">
        <v>1440</v>
      </c>
      <c r="AAK48" s="19" t="s">
        <v>1440</v>
      </c>
      <c r="AAL48" s="19" t="s">
        <v>1440</v>
      </c>
      <c r="AAM48" s="19" t="s">
        <v>1440</v>
      </c>
      <c r="AAN48" s="19" t="s">
        <v>1440</v>
      </c>
      <c r="AAO48" s="19" t="s">
        <v>1440</v>
      </c>
      <c r="AAP48" s="19" t="s">
        <v>1440</v>
      </c>
      <c r="AAQ48" s="19" t="s">
        <v>1440</v>
      </c>
      <c r="AAR48" s="19" t="s">
        <v>1440</v>
      </c>
      <c r="AAS48" s="19" t="s">
        <v>1440</v>
      </c>
      <c r="AAT48" s="19" t="s">
        <v>1440</v>
      </c>
      <c r="AAU48" s="19" t="s">
        <v>1440</v>
      </c>
      <c r="AAV48" s="19" t="s">
        <v>1440</v>
      </c>
      <c r="AAW48" s="19" t="s">
        <v>1440</v>
      </c>
      <c r="AAX48" s="19" t="s">
        <v>1440</v>
      </c>
      <c r="AAY48" s="19" t="s">
        <v>1440</v>
      </c>
      <c r="AAZ48" s="19" t="s">
        <v>1440</v>
      </c>
      <c r="ABA48" s="19" t="s">
        <v>1440</v>
      </c>
      <c r="ABB48" s="19" t="s">
        <v>1440</v>
      </c>
      <c r="ABC48" s="19" t="s">
        <v>1440</v>
      </c>
      <c r="ABD48" s="19" t="s">
        <v>1440</v>
      </c>
      <c r="ABE48" s="19" t="s">
        <v>1440</v>
      </c>
      <c r="ABF48" s="19" t="s">
        <v>1440</v>
      </c>
      <c r="ABG48" s="19" t="s">
        <v>1440</v>
      </c>
      <c r="ABH48" s="19" t="s">
        <v>1440</v>
      </c>
      <c r="ABI48" s="19" t="s">
        <v>1440</v>
      </c>
      <c r="ABJ48" s="19" t="s">
        <v>1440</v>
      </c>
      <c r="ABK48" s="19" t="s">
        <v>1440</v>
      </c>
      <c r="ABL48" s="19" t="s">
        <v>1440</v>
      </c>
      <c r="ABM48" s="19" t="s">
        <v>1440</v>
      </c>
      <c r="ABN48" s="19" t="s">
        <v>1440</v>
      </c>
      <c r="ABO48" s="19" t="s">
        <v>1440</v>
      </c>
      <c r="ABP48" s="19" t="s">
        <v>1440</v>
      </c>
      <c r="ABQ48" s="19" t="s">
        <v>1440</v>
      </c>
      <c r="ABR48" s="19" t="s">
        <v>1440</v>
      </c>
      <c r="ABS48" s="19" t="s">
        <v>1440</v>
      </c>
      <c r="ABT48" s="19" t="s">
        <v>1440</v>
      </c>
      <c r="ABU48" s="19" t="s">
        <v>1440</v>
      </c>
      <c r="ABV48" s="19" t="s">
        <v>1440</v>
      </c>
      <c r="ABW48" s="19" t="s">
        <v>1440</v>
      </c>
      <c r="ABX48" s="19" t="s">
        <v>1440</v>
      </c>
      <c r="ABY48" s="19" t="s">
        <v>1440</v>
      </c>
      <c r="ABZ48" s="19" t="s">
        <v>1440</v>
      </c>
      <c r="ACA48" s="19" t="s">
        <v>1440</v>
      </c>
      <c r="ACB48" s="19" t="s">
        <v>1440</v>
      </c>
      <c r="ACC48" s="19" t="s">
        <v>1440</v>
      </c>
      <c r="ACD48" s="19" t="s">
        <v>1440</v>
      </c>
      <c r="ACE48" s="19" t="s">
        <v>1440</v>
      </c>
      <c r="ACF48" s="19" t="s">
        <v>1440</v>
      </c>
      <c r="ACG48" s="19" t="s">
        <v>1440</v>
      </c>
      <c r="ACH48" s="19" t="s">
        <v>1440</v>
      </c>
      <c r="ACI48" s="19" t="s">
        <v>1440</v>
      </c>
      <c r="ACJ48" s="19" t="s">
        <v>1440</v>
      </c>
      <c r="ACK48" s="19" t="s">
        <v>1440</v>
      </c>
      <c r="ACL48" s="19" t="s">
        <v>1440</v>
      </c>
      <c r="ACM48" s="19" t="s">
        <v>1440</v>
      </c>
      <c r="ACN48" s="19" t="s">
        <v>1440</v>
      </c>
      <c r="ACO48" s="19" t="s">
        <v>1440</v>
      </c>
      <c r="ACP48" s="19" t="s">
        <v>1440</v>
      </c>
      <c r="ACQ48" s="19" t="s">
        <v>1440</v>
      </c>
      <c r="ACR48" s="19" t="s">
        <v>1440</v>
      </c>
      <c r="ACS48" s="19" t="s">
        <v>1440</v>
      </c>
      <c r="ACT48" s="19" t="s">
        <v>1440</v>
      </c>
      <c r="ACU48" s="19" t="s">
        <v>1440</v>
      </c>
      <c r="ACV48" s="19" t="s">
        <v>1440</v>
      </c>
      <c r="ACW48" s="19" t="s">
        <v>1440</v>
      </c>
      <c r="ACX48" s="19" t="s">
        <v>1440</v>
      </c>
      <c r="ACY48" s="19" t="s">
        <v>1440</v>
      </c>
      <c r="ACZ48" s="19" t="s">
        <v>1440</v>
      </c>
      <c r="ADA48" s="19" t="s">
        <v>1440</v>
      </c>
      <c r="ADB48" s="19" t="s">
        <v>1440</v>
      </c>
      <c r="ADC48" s="19" t="s">
        <v>1440</v>
      </c>
      <c r="ADD48" s="19" t="s">
        <v>1440</v>
      </c>
      <c r="ADE48" s="19" t="s">
        <v>1440</v>
      </c>
      <c r="ADF48" s="19" t="s">
        <v>1440</v>
      </c>
      <c r="ADG48" s="19" t="s">
        <v>1440</v>
      </c>
      <c r="ADH48" s="19" t="s">
        <v>1440</v>
      </c>
      <c r="ADI48" s="19" t="s">
        <v>1440</v>
      </c>
      <c r="ADJ48" s="19" t="s">
        <v>1440</v>
      </c>
      <c r="ADK48" s="19" t="s">
        <v>1440</v>
      </c>
      <c r="ADL48" s="19" t="s">
        <v>1440</v>
      </c>
      <c r="ADM48" s="19" t="s">
        <v>1440</v>
      </c>
      <c r="ADN48" s="19" t="s">
        <v>1440</v>
      </c>
      <c r="ADO48" s="19" t="s">
        <v>1440</v>
      </c>
      <c r="ADP48" s="19" t="s">
        <v>1440</v>
      </c>
      <c r="ADQ48" s="19" t="s">
        <v>1440</v>
      </c>
      <c r="ADR48" s="19" t="s">
        <v>1440</v>
      </c>
      <c r="ADS48" s="19" t="s">
        <v>1440</v>
      </c>
      <c r="ADT48" s="19" t="s">
        <v>1440</v>
      </c>
      <c r="ADU48" s="19" t="s">
        <v>1440</v>
      </c>
      <c r="ADV48" s="19" t="s">
        <v>1440</v>
      </c>
      <c r="ADW48" s="19" t="s">
        <v>1440</v>
      </c>
      <c r="ADX48" s="19" t="s">
        <v>1440</v>
      </c>
      <c r="ADY48" s="19" t="s">
        <v>1440</v>
      </c>
      <c r="ADZ48" s="19" t="s">
        <v>1440</v>
      </c>
      <c r="AEA48" s="19" t="s">
        <v>1440</v>
      </c>
      <c r="AEB48" s="19" t="s">
        <v>1440</v>
      </c>
      <c r="AEC48" s="19" t="s">
        <v>1440</v>
      </c>
      <c r="AED48" s="19" t="s">
        <v>1440</v>
      </c>
      <c r="AEE48" s="19" t="s">
        <v>1440</v>
      </c>
      <c r="AEF48" s="19" t="s">
        <v>1440</v>
      </c>
      <c r="AEG48" s="19" t="s">
        <v>1440</v>
      </c>
      <c r="AEH48" s="19" t="s">
        <v>1440</v>
      </c>
      <c r="AEI48" s="19" t="s">
        <v>1440</v>
      </c>
      <c r="AEJ48" s="19" t="s">
        <v>1440</v>
      </c>
      <c r="AEK48" s="19" t="s">
        <v>1440</v>
      </c>
      <c r="AEL48" s="19" t="s">
        <v>1440</v>
      </c>
      <c r="AEM48" s="19" t="s">
        <v>1440</v>
      </c>
      <c r="AEN48" s="19" t="s">
        <v>1440</v>
      </c>
      <c r="AEO48" s="19" t="s">
        <v>1440</v>
      </c>
      <c r="AEP48" s="19" t="s">
        <v>1440</v>
      </c>
      <c r="AEQ48" s="19" t="s">
        <v>1440</v>
      </c>
      <c r="AER48" s="19" t="s">
        <v>1440</v>
      </c>
      <c r="AES48" s="19" t="s">
        <v>1440</v>
      </c>
      <c r="AET48" s="19" t="s">
        <v>1440</v>
      </c>
      <c r="AEU48" s="19" t="s">
        <v>1440</v>
      </c>
      <c r="AEV48" s="19" t="s">
        <v>1440</v>
      </c>
      <c r="AEW48" s="19" t="s">
        <v>1440</v>
      </c>
      <c r="AEX48" s="19" t="s">
        <v>1440</v>
      </c>
      <c r="AEY48" s="19" t="s">
        <v>1440</v>
      </c>
      <c r="AEZ48" s="19" t="s">
        <v>1440</v>
      </c>
      <c r="AFA48" s="19" t="s">
        <v>1440</v>
      </c>
      <c r="AFB48" s="19" t="s">
        <v>1440</v>
      </c>
      <c r="AFC48" s="19" t="s">
        <v>1440</v>
      </c>
      <c r="AFD48" s="19" t="s">
        <v>1440</v>
      </c>
      <c r="AFE48" s="19" t="s">
        <v>1440</v>
      </c>
      <c r="AFF48" s="19" t="s">
        <v>1440</v>
      </c>
      <c r="AFG48" s="19" t="s">
        <v>1440</v>
      </c>
      <c r="AFH48" s="19" t="s">
        <v>1440</v>
      </c>
      <c r="AFI48" s="19" t="s">
        <v>1440</v>
      </c>
      <c r="AFJ48" s="19" t="s">
        <v>1440</v>
      </c>
      <c r="AFK48" s="19" t="s">
        <v>1440</v>
      </c>
      <c r="AFL48" s="19" t="s">
        <v>1440</v>
      </c>
      <c r="AFM48" s="19" t="s">
        <v>1440</v>
      </c>
      <c r="AFN48" s="19" t="s">
        <v>1440</v>
      </c>
      <c r="AFO48" s="19" t="s">
        <v>1440</v>
      </c>
      <c r="AFP48" s="19" t="s">
        <v>1440</v>
      </c>
      <c r="AFQ48" s="19" t="s">
        <v>1440</v>
      </c>
      <c r="AFR48" s="19" t="s">
        <v>1440</v>
      </c>
      <c r="AFS48" s="19" t="s">
        <v>1440</v>
      </c>
      <c r="AFT48" s="19" t="s">
        <v>1440</v>
      </c>
      <c r="AFU48" s="19" t="s">
        <v>1440</v>
      </c>
      <c r="AFV48" s="19" t="s">
        <v>1440</v>
      </c>
      <c r="AFW48" s="19" t="s">
        <v>1440</v>
      </c>
      <c r="AFX48" s="19" t="s">
        <v>1440</v>
      </c>
      <c r="AFY48" s="19" t="s">
        <v>1440</v>
      </c>
      <c r="AFZ48" s="19" t="s">
        <v>1440</v>
      </c>
      <c r="AGA48" s="19" t="s">
        <v>1440</v>
      </c>
      <c r="AGB48" s="19" t="s">
        <v>1440</v>
      </c>
      <c r="AGC48" s="19" t="s">
        <v>1440</v>
      </c>
      <c r="AGD48" s="19" t="s">
        <v>1440</v>
      </c>
      <c r="AGE48" s="19" t="s">
        <v>1440</v>
      </c>
      <c r="AGF48" s="19" t="s">
        <v>1440</v>
      </c>
      <c r="AGG48" s="19" t="s">
        <v>1440</v>
      </c>
      <c r="AGH48" s="19" t="s">
        <v>1440</v>
      </c>
      <c r="AGI48" s="19" t="s">
        <v>1440</v>
      </c>
      <c r="AGJ48" s="19" t="s">
        <v>1440</v>
      </c>
      <c r="AGK48" s="19" t="s">
        <v>1440</v>
      </c>
      <c r="AGL48" s="19" t="s">
        <v>1440</v>
      </c>
      <c r="AGM48" s="19" t="s">
        <v>1440</v>
      </c>
      <c r="AGN48" s="19" t="s">
        <v>1440</v>
      </c>
      <c r="AGO48" s="19" t="s">
        <v>1440</v>
      </c>
      <c r="AGP48" s="19" t="s">
        <v>1440</v>
      </c>
      <c r="AGQ48" s="19" t="s">
        <v>1440</v>
      </c>
      <c r="AGR48" s="19" t="s">
        <v>1440</v>
      </c>
      <c r="AGS48" s="19" t="s">
        <v>1440</v>
      </c>
      <c r="AGT48" s="19" t="s">
        <v>1440</v>
      </c>
      <c r="AGU48" s="19" t="s">
        <v>1440</v>
      </c>
      <c r="AGV48" s="19" t="s">
        <v>1440</v>
      </c>
      <c r="AGW48" s="19" t="s">
        <v>1440</v>
      </c>
      <c r="AGX48" s="19" t="s">
        <v>1440</v>
      </c>
      <c r="AGY48" s="19" t="s">
        <v>1440</v>
      </c>
      <c r="AGZ48" s="19" t="s">
        <v>1440</v>
      </c>
      <c r="AHA48" s="19" t="s">
        <v>1440</v>
      </c>
      <c r="AHB48" s="19" t="s">
        <v>1440</v>
      </c>
      <c r="AHC48" s="19" t="s">
        <v>1440</v>
      </c>
      <c r="AHD48" s="19" t="s">
        <v>1440</v>
      </c>
      <c r="AHE48" s="19" t="s">
        <v>1440</v>
      </c>
      <c r="AHF48" s="19" t="s">
        <v>1440</v>
      </c>
      <c r="AHG48" s="19" t="s">
        <v>1440</v>
      </c>
      <c r="AHH48" s="19" t="s">
        <v>1440</v>
      </c>
      <c r="AHI48" s="19" t="s">
        <v>1440</v>
      </c>
      <c r="AHJ48" s="19" t="s">
        <v>1440</v>
      </c>
      <c r="AHK48" s="19" t="s">
        <v>1440</v>
      </c>
      <c r="AHL48" s="19" t="s">
        <v>1440</v>
      </c>
      <c r="AHM48" s="19" t="s">
        <v>1440</v>
      </c>
      <c r="AHN48" s="19" t="s">
        <v>1440</v>
      </c>
      <c r="AHO48" s="19" t="s">
        <v>1440</v>
      </c>
      <c r="AHP48" s="19" t="s">
        <v>1440</v>
      </c>
      <c r="AHQ48" s="19" t="s">
        <v>1440</v>
      </c>
      <c r="AHR48" s="19" t="s">
        <v>1440</v>
      </c>
      <c r="AHS48" s="19" t="s">
        <v>1440</v>
      </c>
      <c r="AHT48" s="19" t="s">
        <v>1440</v>
      </c>
      <c r="AHU48" s="19" t="s">
        <v>1440</v>
      </c>
      <c r="AHV48" s="19" t="s">
        <v>1440</v>
      </c>
      <c r="AHW48" s="19" t="s">
        <v>1440</v>
      </c>
      <c r="AHX48" s="19" t="s">
        <v>1440</v>
      </c>
      <c r="AHY48" s="19" t="s">
        <v>1440</v>
      </c>
      <c r="AHZ48" s="19" t="s">
        <v>1440</v>
      </c>
      <c r="AIA48" s="19" t="s">
        <v>1440</v>
      </c>
      <c r="AIB48" s="19" t="s">
        <v>1440</v>
      </c>
      <c r="AIC48" s="19" t="s">
        <v>1440</v>
      </c>
      <c r="AID48" s="19" t="s">
        <v>1440</v>
      </c>
      <c r="AIE48" s="19" t="s">
        <v>1440</v>
      </c>
      <c r="AIF48" s="19" t="s">
        <v>1440</v>
      </c>
      <c r="AIG48" s="19" t="s">
        <v>1440</v>
      </c>
      <c r="AIH48" s="19" t="s">
        <v>1440</v>
      </c>
      <c r="AII48" s="19" t="s">
        <v>1440</v>
      </c>
      <c r="AIJ48" s="19" t="s">
        <v>1440</v>
      </c>
      <c r="AIK48" s="19" t="s">
        <v>1440</v>
      </c>
      <c r="AIL48" s="19" t="s">
        <v>1440</v>
      </c>
      <c r="AIM48" s="19" t="s">
        <v>1440</v>
      </c>
      <c r="AIN48" s="19" t="s">
        <v>1440</v>
      </c>
      <c r="AIO48" s="19" t="s">
        <v>1440</v>
      </c>
      <c r="AIP48" s="19" t="s">
        <v>1440</v>
      </c>
      <c r="AIQ48" s="19" t="s">
        <v>1440</v>
      </c>
      <c r="AIR48" s="19" t="s">
        <v>1440</v>
      </c>
      <c r="AIS48" s="19" t="s">
        <v>1440</v>
      </c>
      <c r="AIT48" s="19" t="s">
        <v>1440</v>
      </c>
      <c r="AIU48" s="19" t="s">
        <v>1440</v>
      </c>
      <c r="AIV48" s="19" t="s">
        <v>1440</v>
      </c>
      <c r="AIW48" s="19" t="s">
        <v>1440</v>
      </c>
      <c r="AIX48" s="19" t="s">
        <v>1440</v>
      </c>
      <c r="AIY48" s="19" t="s">
        <v>1440</v>
      </c>
      <c r="AIZ48" s="19" t="s">
        <v>1440</v>
      </c>
      <c r="AJA48" s="19" t="s">
        <v>1440</v>
      </c>
      <c r="AJB48" s="19" t="s">
        <v>1440</v>
      </c>
      <c r="AJC48" s="19" t="s">
        <v>1440</v>
      </c>
      <c r="AJD48" s="19" t="s">
        <v>1440</v>
      </c>
      <c r="AJE48" s="19" t="s">
        <v>1440</v>
      </c>
      <c r="AJF48" s="19" t="s">
        <v>1440</v>
      </c>
      <c r="AJG48" s="19" t="s">
        <v>1440</v>
      </c>
      <c r="AJH48" s="19" t="s">
        <v>1440</v>
      </c>
      <c r="AJI48" s="19" t="s">
        <v>1440</v>
      </c>
      <c r="AJJ48" s="19" t="s">
        <v>1440</v>
      </c>
      <c r="AJK48" s="19" t="s">
        <v>1440</v>
      </c>
      <c r="AJL48" s="19" t="s">
        <v>1440</v>
      </c>
      <c r="AJM48" s="19" t="s">
        <v>1440</v>
      </c>
      <c r="AJN48" s="19" t="s">
        <v>1440</v>
      </c>
      <c r="AJO48" s="19" t="s">
        <v>1440</v>
      </c>
      <c r="AJP48" s="19" t="s">
        <v>1440</v>
      </c>
      <c r="AJQ48" s="19" t="s">
        <v>1440</v>
      </c>
      <c r="AJR48" s="19" t="s">
        <v>1440</v>
      </c>
      <c r="AJS48" s="19" t="s">
        <v>1440</v>
      </c>
      <c r="AJT48" s="19" t="s">
        <v>1440</v>
      </c>
      <c r="AJU48" s="19" t="s">
        <v>1440</v>
      </c>
      <c r="AJV48" s="19" t="s">
        <v>1440</v>
      </c>
      <c r="AJW48" s="19" t="s">
        <v>1440</v>
      </c>
      <c r="AJX48" s="19" t="s">
        <v>1440</v>
      </c>
      <c r="AJY48" s="19" t="s">
        <v>1440</v>
      </c>
      <c r="AJZ48" s="19" t="s">
        <v>1440</v>
      </c>
      <c r="AKA48" s="19" t="s">
        <v>1440</v>
      </c>
      <c r="AKB48" s="19" t="s">
        <v>1440</v>
      </c>
      <c r="AKC48" s="19" t="s">
        <v>1440</v>
      </c>
      <c r="AKD48" s="19" t="s">
        <v>1440</v>
      </c>
      <c r="AKE48" s="19" t="s">
        <v>1440</v>
      </c>
      <c r="AKF48" s="19" t="s">
        <v>1440</v>
      </c>
      <c r="AKG48" s="19" t="s">
        <v>1440</v>
      </c>
      <c r="AKH48" s="19" t="s">
        <v>1440</v>
      </c>
      <c r="AKI48" s="19" t="s">
        <v>1440</v>
      </c>
      <c r="AKJ48" s="19" t="s">
        <v>1440</v>
      </c>
      <c r="AKK48" s="19" t="s">
        <v>1440</v>
      </c>
      <c r="AKL48" s="19" t="s">
        <v>1440</v>
      </c>
      <c r="AKM48" s="19" t="s">
        <v>1440</v>
      </c>
      <c r="AKN48" s="19" t="s">
        <v>1440</v>
      </c>
      <c r="AKO48" s="19" t="s">
        <v>1440</v>
      </c>
      <c r="AKP48" s="19" t="s">
        <v>1440</v>
      </c>
      <c r="AKQ48" s="19" t="s">
        <v>1440</v>
      </c>
      <c r="AKR48" s="19" t="s">
        <v>1440</v>
      </c>
      <c r="AKS48" s="19" t="s">
        <v>1440</v>
      </c>
      <c r="AKT48" s="19" t="s">
        <v>1440</v>
      </c>
      <c r="AKU48" s="19" t="s">
        <v>1440</v>
      </c>
      <c r="AKV48" s="19" t="s">
        <v>1440</v>
      </c>
      <c r="AKW48" s="19" t="s">
        <v>1440</v>
      </c>
      <c r="AKX48" s="19" t="s">
        <v>1440</v>
      </c>
      <c r="AKY48" s="19" t="s">
        <v>1440</v>
      </c>
      <c r="AKZ48" s="19" t="s">
        <v>1440</v>
      </c>
      <c r="ALA48" s="19" t="s">
        <v>1440</v>
      </c>
      <c r="ALB48" s="19" t="s">
        <v>1440</v>
      </c>
      <c r="ALC48" s="19" t="s">
        <v>1440</v>
      </c>
      <c r="ALD48" s="19" t="s">
        <v>1440</v>
      </c>
      <c r="ALE48" s="19" t="s">
        <v>1440</v>
      </c>
      <c r="ALF48" s="19" t="s">
        <v>1440</v>
      </c>
      <c r="ALG48" s="19" t="s">
        <v>1440</v>
      </c>
      <c r="ALH48" s="19" t="s">
        <v>1440</v>
      </c>
      <c r="ALI48" s="19" t="s">
        <v>1440</v>
      </c>
      <c r="ALJ48" s="19" t="s">
        <v>1440</v>
      </c>
      <c r="ALK48" s="19" t="s">
        <v>1440</v>
      </c>
      <c r="ALL48" s="19" t="s">
        <v>1440</v>
      </c>
      <c r="ALM48" s="19" t="s">
        <v>1440</v>
      </c>
      <c r="ALN48" s="19" t="s">
        <v>1440</v>
      </c>
      <c r="ALO48" s="19" t="s">
        <v>1440</v>
      </c>
      <c r="ALP48" s="19" t="s">
        <v>1440</v>
      </c>
      <c r="ALQ48" s="19" t="s">
        <v>1440</v>
      </c>
      <c r="ALR48" s="19" t="s">
        <v>1440</v>
      </c>
      <c r="ALS48" s="19" t="s">
        <v>1440</v>
      </c>
      <c r="ALT48" s="19" t="s">
        <v>1440</v>
      </c>
      <c r="ALU48" s="19" t="s">
        <v>1440</v>
      </c>
      <c r="ALV48" s="19" t="s">
        <v>1440</v>
      </c>
      <c r="ALW48" s="19" t="s">
        <v>1440</v>
      </c>
      <c r="ALX48" s="19" t="s">
        <v>1440</v>
      </c>
      <c r="ALY48" s="19" t="s">
        <v>1440</v>
      </c>
      <c r="ALZ48" s="19" t="s">
        <v>1440</v>
      </c>
      <c r="AMA48" s="19" t="s">
        <v>1440</v>
      </c>
      <c r="AMB48" s="19" t="s">
        <v>1440</v>
      </c>
      <c r="AMC48" s="19" t="s">
        <v>1440</v>
      </c>
      <c r="AMD48" s="19" t="s">
        <v>1440</v>
      </c>
      <c r="AME48" s="19" t="s">
        <v>1440</v>
      </c>
      <c r="AMF48" s="19" t="s">
        <v>1440</v>
      </c>
      <c r="AMG48" s="19" t="s">
        <v>1440</v>
      </c>
      <c r="AMH48" s="19" t="s">
        <v>1440</v>
      </c>
      <c r="AMI48" s="19" t="s">
        <v>1440</v>
      </c>
      <c r="AMJ48" s="19" t="s">
        <v>1440</v>
      </c>
      <c r="AMK48" s="19" t="s">
        <v>1440</v>
      </c>
      <c r="AML48" s="19" t="s">
        <v>1440</v>
      </c>
      <c r="AMM48" s="19" t="s">
        <v>1440</v>
      </c>
      <c r="AMN48" s="19" t="s">
        <v>1440</v>
      </c>
      <c r="AMO48" s="19" t="s">
        <v>1440</v>
      </c>
      <c r="AMP48" s="19" t="s">
        <v>1440</v>
      </c>
      <c r="AMQ48" s="19" t="s">
        <v>1440</v>
      </c>
      <c r="AMR48" s="19" t="s">
        <v>1440</v>
      </c>
      <c r="AMS48" s="19" t="s">
        <v>1440</v>
      </c>
      <c r="AMT48" s="19" t="s">
        <v>1440</v>
      </c>
      <c r="AMU48" s="19" t="s">
        <v>1440</v>
      </c>
      <c r="AMV48" s="19" t="s">
        <v>1440</v>
      </c>
      <c r="AMW48" s="19" t="s">
        <v>1440</v>
      </c>
      <c r="AMX48" s="19" t="s">
        <v>1440</v>
      </c>
      <c r="AMY48" s="19" t="s">
        <v>1440</v>
      </c>
      <c r="AMZ48" s="19" t="s">
        <v>1440</v>
      </c>
      <c r="ANA48" s="19" t="s">
        <v>1440</v>
      </c>
      <c r="ANB48" s="19" t="s">
        <v>1440</v>
      </c>
      <c r="ANC48" s="19" t="s">
        <v>1440</v>
      </c>
      <c r="AND48" s="19" t="s">
        <v>1440</v>
      </c>
      <c r="ANE48" s="19" t="s">
        <v>1440</v>
      </c>
      <c r="ANF48" s="19" t="s">
        <v>1440</v>
      </c>
      <c r="ANG48" s="19" t="s">
        <v>1440</v>
      </c>
      <c r="ANH48" s="19" t="s">
        <v>1440</v>
      </c>
      <c r="ANI48" s="19" t="s">
        <v>1440</v>
      </c>
      <c r="ANJ48" s="19" t="s">
        <v>1440</v>
      </c>
      <c r="ANK48" s="19" t="s">
        <v>1440</v>
      </c>
      <c r="ANL48" s="19" t="s">
        <v>1440</v>
      </c>
      <c r="ANM48" s="19" t="s">
        <v>1440</v>
      </c>
      <c r="ANN48" s="19" t="s">
        <v>1440</v>
      </c>
      <c r="ANO48" s="19" t="s">
        <v>1440</v>
      </c>
      <c r="ANP48" s="19" t="s">
        <v>1440</v>
      </c>
      <c r="ANQ48" s="19" t="s">
        <v>1440</v>
      </c>
      <c r="ANR48" s="19" t="s">
        <v>1440</v>
      </c>
      <c r="ANS48" s="19" t="s">
        <v>1440</v>
      </c>
      <c r="ANT48" s="19" t="s">
        <v>1440</v>
      </c>
      <c r="ANU48" s="19" t="s">
        <v>1440</v>
      </c>
      <c r="ANV48" s="19" t="s">
        <v>1440</v>
      </c>
      <c r="ANW48" s="19" t="s">
        <v>1440</v>
      </c>
      <c r="ANX48" s="19" t="s">
        <v>1440</v>
      </c>
      <c r="ANY48" s="19" t="s">
        <v>1440</v>
      </c>
      <c r="ANZ48" s="19" t="s">
        <v>1440</v>
      </c>
      <c r="AOA48" s="19" t="s">
        <v>1440</v>
      </c>
      <c r="AOB48" s="19" t="s">
        <v>1440</v>
      </c>
      <c r="AOC48" s="19" t="s">
        <v>1440</v>
      </c>
      <c r="AOD48" s="19" t="s">
        <v>1440</v>
      </c>
      <c r="AOE48" s="19" t="s">
        <v>1440</v>
      </c>
      <c r="AOF48" s="19" t="s">
        <v>1440</v>
      </c>
      <c r="AOG48" s="19" t="s">
        <v>1440</v>
      </c>
      <c r="AOH48" s="19" t="s">
        <v>1440</v>
      </c>
      <c r="AOI48" s="19" t="s">
        <v>1440</v>
      </c>
      <c r="AOJ48" s="19" t="s">
        <v>1440</v>
      </c>
      <c r="AOK48" s="19" t="s">
        <v>1440</v>
      </c>
      <c r="AOL48" s="19" t="s">
        <v>1440</v>
      </c>
      <c r="AOM48" s="19" t="s">
        <v>1440</v>
      </c>
      <c r="AON48" s="19" t="s">
        <v>1440</v>
      </c>
      <c r="AOO48" s="19" t="s">
        <v>1440</v>
      </c>
      <c r="AOP48" s="19" t="s">
        <v>1440</v>
      </c>
      <c r="AOQ48" s="19" t="s">
        <v>1440</v>
      </c>
      <c r="AOR48" s="19" t="s">
        <v>1440</v>
      </c>
      <c r="AOS48" s="19" t="s">
        <v>1440</v>
      </c>
      <c r="AOT48" s="19" t="s">
        <v>1440</v>
      </c>
      <c r="AOU48" s="19" t="s">
        <v>1440</v>
      </c>
      <c r="AOV48" s="19" t="s">
        <v>1440</v>
      </c>
      <c r="AOW48" s="19" t="s">
        <v>1440</v>
      </c>
      <c r="AOX48" s="19" t="s">
        <v>1440</v>
      </c>
      <c r="AOY48" s="19" t="s">
        <v>1440</v>
      </c>
      <c r="AOZ48" s="19" t="s">
        <v>1440</v>
      </c>
      <c r="APA48" s="19" t="s">
        <v>1440</v>
      </c>
      <c r="APB48" s="19" t="s">
        <v>1440</v>
      </c>
      <c r="APC48" s="19" t="s">
        <v>1440</v>
      </c>
      <c r="APD48" s="19" t="s">
        <v>1440</v>
      </c>
      <c r="APE48" s="19" t="s">
        <v>1440</v>
      </c>
      <c r="APF48" s="19" t="s">
        <v>1440</v>
      </c>
      <c r="APG48" s="19" t="s">
        <v>1440</v>
      </c>
      <c r="APH48" s="19" t="s">
        <v>1440</v>
      </c>
      <c r="API48" s="19" t="s">
        <v>1440</v>
      </c>
      <c r="APJ48" s="19" t="s">
        <v>1440</v>
      </c>
      <c r="APK48" s="19" t="s">
        <v>1440</v>
      </c>
      <c r="APL48" s="19" t="s">
        <v>1440</v>
      </c>
      <c r="APM48" s="19" t="s">
        <v>1440</v>
      </c>
      <c r="APN48" s="19" t="s">
        <v>1440</v>
      </c>
      <c r="APO48" s="19" t="s">
        <v>1440</v>
      </c>
      <c r="APP48" s="19" t="s">
        <v>1440</v>
      </c>
      <c r="APQ48" s="19" t="s">
        <v>1440</v>
      </c>
      <c r="APR48" s="19" t="s">
        <v>1440</v>
      </c>
      <c r="APS48" s="19" t="s">
        <v>1440</v>
      </c>
      <c r="APT48" s="19" t="s">
        <v>1440</v>
      </c>
      <c r="APU48" s="19" t="s">
        <v>1440</v>
      </c>
      <c r="APV48" s="19" t="s">
        <v>1440</v>
      </c>
      <c r="APW48" s="19" t="s">
        <v>1440</v>
      </c>
      <c r="APX48" s="19" t="s">
        <v>1440</v>
      </c>
      <c r="APY48" s="19" t="s">
        <v>1440</v>
      </c>
      <c r="APZ48" s="19" t="s">
        <v>1440</v>
      </c>
      <c r="AQA48" s="19" t="s">
        <v>1440</v>
      </c>
      <c r="AQB48" s="19" t="s">
        <v>1440</v>
      </c>
      <c r="AQC48" s="19" t="s">
        <v>1440</v>
      </c>
      <c r="AQD48" s="19" t="s">
        <v>1440</v>
      </c>
      <c r="AQE48" s="19" t="s">
        <v>1440</v>
      </c>
      <c r="AQF48" s="19" t="s">
        <v>1440</v>
      </c>
      <c r="AQG48" s="19" t="s">
        <v>1440</v>
      </c>
      <c r="AQH48" s="19" t="s">
        <v>1440</v>
      </c>
      <c r="AQI48" s="19" t="s">
        <v>1440</v>
      </c>
      <c r="AQJ48" s="19" t="s">
        <v>1440</v>
      </c>
      <c r="AQK48" s="19" t="s">
        <v>1440</v>
      </c>
      <c r="AQL48" s="19" t="s">
        <v>1440</v>
      </c>
      <c r="AQM48" s="19" t="s">
        <v>1440</v>
      </c>
      <c r="AQN48" s="19" t="s">
        <v>1440</v>
      </c>
      <c r="AQO48" s="19" t="s">
        <v>1440</v>
      </c>
      <c r="AQP48" s="19" t="s">
        <v>1440</v>
      </c>
      <c r="AQQ48" s="19" t="s">
        <v>1440</v>
      </c>
      <c r="AQR48" s="19" t="s">
        <v>1440</v>
      </c>
      <c r="AQS48" s="19" t="s">
        <v>1440</v>
      </c>
      <c r="AQT48" s="19" t="s">
        <v>1440</v>
      </c>
      <c r="AQU48" s="19" t="s">
        <v>1440</v>
      </c>
      <c r="AQV48" s="19" t="s">
        <v>1440</v>
      </c>
      <c r="AQW48" s="19" t="s">
        <v>1440</v>
      </c>
      <c r="AQX48" s="19" t="s">
        <v>1440</v>
      </c>
      <c r="AQY48" s="19" t="s">
        <v>1440</v>
      </c>
      <c r="AQZ48" s="19" t="s">
        <v>1440</v>
      </c>
      <c r="ARA48" s="19" t="s">
        <v>1440</v>
      </c>
      <c r="ARB48" s="19" t="s">
        <v>1440</v>
      </c>
      <c r="ARC48" s="19" t="s">
        <v>1440</v>
      </c>
      <c r="ARD48" s="19" t="s">
        <v>1440</v>
      </c>
      <c r="ARE48" s="19" t="s">
        <v>1440</v>
      </c>
      <c r="ARF48" s="19" t="s">
        <v>1440</v>
      </c>
      <c r="ARG48" s="19" t="s">
        <v>1440</v>
      </c>
      <c r="ARH48" s="19" t="s">
        <v>1440</v>
      </c>
      <c r="ARI48" s="19" t="s">
        <v>1440</v>
      </c>
      <c r="ARJ48" s="19" t="s">
        <v>1440</v>
      </c>
      <c r="ARK48" s="19" t="s">
        <v>1440</v>
      </c>
      <c r="ARL48" s="19" t="s">
        <v>1440</v>
      </c>
      <c r="ARM48" s="19" t="s">
        <v>1440</v>
      </c>
      <c r="ARN48" s="19" t="s">
        <v>1440</v>
      </c>
      <c r="ARO48" s="19" t="s">
        <v>1440</v>
      </c>
      <c r="ARP48" s="19" t="s">
        <v>1440</v>
      </c>
      <c r="ARQ48" s="19" t="s">
        <v>1440</v>
      </c>
      <c r="ARR48" s="19" t="s">
        <v>1440</v>
      </c>
      <c r="ARS48" s="19" t="s">
        <v>1440</v>
      </c>
      <c r="ART48" s="19" t="s">
        <v>1440</v>
      </c>
      <c r="ARU48" s="19" t="s">
        <v>1440</v>
      </c>
      <c r="ARV48" s="19" t="s">
        <v>1440</v>
      </c>
      <c r="ARW48" s="19" t="s">
        <v>1440</v>
      </c>
      <c r="ARX48" s="19" t="s">
        <v>1440</v>
      </c>
      <c r="ARY48" s="19" t="s">
        <v>1440</v>
      </c>
      <c r="ARZ48" s="19" t="s">
        <v>1440</v>
      </c>
      <c r="ASA48" s="19" t="s">
        <v>1440</v>
      </c>
      <c r="ASB48" s="19" t="s">
        <v>1440</v>
      </c>
      <c r="ASC48" s="19" t="s">
        <v>1440</v>
      </c>
      <c r="ASD48" s="19" t="s">
        <v>1440</v>
      </c>
      <c r="ASE48" s="19" t="s">
        <v>1440</v>
      </c>
      <c r="ASF48" s="19" t="s">
        <v>1440</v>
      </c>
      <c r="ASG48" s="19" t="s">
        <v>1440</v>
      </c>
      <c r="ASH48" s="19" t="s">
        <v>1440</v>
      </c>
      <c r="ASI48" s="19" t="s">
        <v>1440</v>
      </c>
      <c r="ASJ48" s="19" t="s">
        <v>1440</v>
      </c>
      <c r="ASK48" s="19" t="s">
        <v>1440</v>
      </c>
      <c r="ASL48" s="19" t="s">
        <v>1440</v>
      </c>
      <c r="ASM48" s="19" t="s">
        <v>1440</v>
      </c>
      <c r="ASN48" s="19" t="s">
        <v>1440</v>
      </c>
      <c r="ASO48" s="19" t="s">
        <v>1440</v>
      </c>
      <c r="ASP48" s="19" t="s">
        <v>1440</v>
      </c>
      <c r="ASQ48" s="19" t="s">
        <v>1440</v>
      </c>
      <c r="ASR48" s="19" t="s">
        <v>1440</v>
      </c>
      <c r="ASS48" s="19" t="s">
        <v>1440</v>
      </c>
      <c r="AST48" s="19" t="s">
        <v>1440</v>
      </c>
      <c r="ASU48" s="19" t="s">
        <v>1440</v>
      </c>
      <c r="ASV48" s="19" t="s">
        <v>1440</v>
      </c>
      <c r="ASW48" s="19" t="s">
        <v>1440</v>
      </c>
      <c r="ASX48" s="19" t="s">
        <v>1440</v>
      </c>
      <c r="ASY48" s="19" t="s">
        <v>1440</v>
      </c>
      <c r="ASZ48" s="19" t="s">
        <v>1440</v>
      </c>
      <c r="ATA48" s="19" t="s">
        <v>1440</v>
      </c>
      <c r="ATB48" s="19" t="s">
        <v>1440</v>
      </c>
      <c r="ATC48" s="19" t="s">
        <v>1440</v>
      </c>
      <c r="ATD48" s="19" t="s">
        <v>1440</v>
      </c>
      <c r="ATE48" s="19" t="s">
        <v>1440</v>
      </c>
      <c r="ATF48" s="19" t="s">
        <v>1440</v>
      </c>
      <c r="ATG48" s="19" t="s">
        <v>1440</v>
      </c>
      <c r="ATH48" s="19" t="s">
        <v>1440</v>
      </c>
      <c r="ATI48" s="19" t="s">
        <v>1440</v>
      </c>
      <c r="ATJ48" s="19" t="s">
        <v>1440</v>
      </c>
      <c r="ATK48" s="19" t="s">
        <v>1440</v>
      </c>
      <c r="ATL48" s="19" t="s">
        <v>1440</v>
      </c>
      <c r="ATM48" s="19" t="s">
        <v>1440</v>
      </c>
      <c r="ATN48" s="19" t="s">
        <v>1440</v>
      </c>
      <c r="ATO48" s="19" t="s">
        <v>1440</v>
      </c>
      <c r="ATP48" s="19" t="s">
        <v>1440</v>
      </c>
      <c r="ATQ48" s="19" t="s">
        <v>1440</v>
      </c>
      <c r="ATR48" s="19" t="s">
        <v>1440</v>
      </c>
      <c r="ATS48" s="19" t="s">
        <v>1440</v>
      </c>
      <c r="ATT48" s="19" t="s">
        <v>1440</v>
      </c>
      <c r="ATU48" s="19" t="s">
        <v>1440</v>
      </c>
      <c r="ATV48" s="19" t="s">
        <v>1440</v>
      </c>
      <c r="ATW48" s="19" t="s">
        <v>1440</v>
      </c>
      <c r="ATX48" s="19" t="s">
        <v>1440</v>
      </c>
      <c r="ATY48" s="19" t="s">
        <v>1440</v>
      </c>
      <c r="ATZ48" s="19" t="s">
        <v>1440</v>
      </c>
      <c r="AUA48" s="19" t="s">
        <v>1440</v>
      </c>
      <c r="AUB48" s="19" t="s">
        <v>1440</v>
      </c>
      <c r="AUC48" s="19" t="s">
        <v>1440</v>
      </c>
      <c r="AUD48" s="19" t="s">
        <v>1440</v>
      </c>
      <c r="AUE48" s="19" t="s">
        <v>1440</v>
      </c>
      <c r="AUF48" s="19" t="s">
        <v>1440</v>
      </c>
      <c r="AUG48" s="19" t="s">
        <v>1440</v>
      </c>
      <c r="AUH48" s="19" t="s">
        <v>1440</v>
      </c>
      <c r="AUI48" s="19" t="s">
        <v>1440</v>
      </c>
      <c r="AUJ48" s="19" t="s">
        <v>1440</v>
      </c>
      <c r="AUK48" s="19" t="s">
        <v>1440</v>
      </c>
      <c r="AUL48" s="19" t="s">
        <v>1440</v>
      </c>
      <c r="AUM48" s="19" t="s">
        <v>1440</v>
      </c>
      <c r="AUN48" s="19" t="s">
        <v>1440</v>
      </c>
      <c r="AUO48" s="19" t="s">
        <v>1440</v>
      </c>
      <c r="AUP48" s="19" t="s">
        <v>1440</v>
      </c>
      <c r="AUQ48" s="19" t="s">
        <v>1440</v>
      </c>
      <c r="AUR48" s="19" t="s">
        <v>1440</v>
      </c>
      <c r="AUS48" s="19" t="s">
        <v>1440</v>
      </c>
      <c r="AUT48" s="19" t="s">
        <v>1440</v>
      </c>
      <c r="AUU48" s="19" t="s">
        <v>1440</v>
      </c>
      <c r="AUV48" s="19" t="s">
        <v>1440</v>
      </c>
      <c r="AUW48" s="19" t="s">
        <v>1440</v>
      </c>
      <c r="AUX48" s="19" t="s">
        <v>1440</v>
      </c>
      <c r="AUY48" s="19" t="s">
        <v>1440</v>
      </c>
      <c r="AUZ48" s="19" t="s">
        <v>1440</v>
      </c>
      <c r="AVA48" s="19" t="s">
        <v>1440</v>
      </c>
      <c r="AVB48" s="19" t="s">
        <v>1440</v>
      </c>
      <c r="AVC48" s="19" t="s">
        <v>1440</v>
      </c>
      <c r="AVD48" s="19" t="s">
        <v>1440</v>
      </c>
      <c r="AVE48" s="19" t="s">
        <v>1440</v>
      </c>
      <c r="AVF48" s="19" t="s">
        <v>1440</v>
      </c>
      <c r="AVG48" s="19" t="s">
        <v>1440</v>
      </c>
      <c r="AVH48" s="19" t="s">
        <v>1440</v>
      </c>
      <c r="AVI48" s="19" t="s">
        <v>1440</v>
      </c>
      <c r="AVJ48" s="19" t="s">
        <v>1440</v>
      </c>
      <c r="AVK48" s="19" t="s">
        <v>1440</v>
      </c>
      <c r="AVL48" s="19" t="s">
        <v>1440</v>
      </c>
      <c r="AVM48" s="19" t="s">
        <v>1440</v>
      </c>
      <c r="AVN48" s="19" t="s">
        <v>1440</v>
      </c>
      <c r="AVO48" s="19" t="s">
        <v>1440</v>
      </c>
      <c r="AVP48" s="19" t="s">
        <v>1440</v>
      </c>
      <c r="AVQ48" s="19" t="s">
        <v>1440</v>
      </c>
      <c r="AVR48" s="19" t="s">
        <v>1440</v>
      </c>
      <c r="AVS48" s="19" t="s">
        <v>1440</v>
      </c>
      <c r="AVT48" s="19" t="s">
        <v>1440</v>
      </c>
      <c r="AVU48" s="19" t="s">
        <v>1440</v>
      </c>
      <c r="AVV48" s="19" t="s">
        <v>1440</v>
      </c>
      <c r="AVW48" s="19" t="s">
        <v>1440</v>
      </c>
      <c r="AVX48" s="19" t="s">
        <v>1440</v>
      </c>
      <c r="AVY48" s="19" t="s">
        <v>1440</v>
      </c>
      <c r="AVZ48" s="19" t="s">
        <v>1440</v>
      </c>
      <c r="AWA48" s="19" t="s">
        <v>1440</v>
      </c>
      <c r="AWB48" s="19" t="s">
        <v>1440</v>
      </c>
      <c r="AWC48" s="19" t="s">
        <v>1440</v>
      </c>
      <c r="AWD48" s="19" t="s">
        <v>1440</v>
      </c>
      <c r="AWE48" s="19" t="s">
        <v>1440</v>
      </c>
      <c r="AWF48" s="19" t="s">
        <v>1440</v>
      </c>
      <c r="AWG48" s="19" t="s">
        <v>1440</v>
      </c>
      <c r="AWH48" s="19" t="s">
        <v>1440</v>
      </c>
      <c r="AWI48" s="19" t="s">
        <v>1440</v>
      </c>
      <c r="AWJ48" s="19" t="s">
        <v>1440</v>
      </c>
      <c r="AWK48" s="19" t="s">
        <v>1440</v>
      </c>
      <c r="AWL48" s="19" t="s">
        <v>1440</v>
      </c>
      <c r="AWM48" s="19" t="s">
        <v>1440</v>
      </c>
      <c r="AWN48" s="19" t="s">
        <v>1440</v>
      </c>
      <c r="AWO48" s="19" t="s">
        <v>1440</v>
      </c>
      <c r="AWP48" s="19" t="s">
        <v>1440</v>
      </c>
      <c r="AWQ48" s="19" t="s">
        <v>1440</v>
      </c>
      <c r="AWR48" s="19" t="s">
        <v>1440</v>
      </c>
      <c r="AWS48" s="19" t="s">
        <v>1440</v>
      </c>
      <c r="AWT48" s="19" t="s">
        <v>1440</v>
      </c>
      <c r="AWU48" s="19" t="s">
        <v>1440</v>
      </c>
      <c r="AWV48" s="19" t="s">
        <v>1440</v>
      </c>
      <c r="AWW48" s="19" t="s">
        <v>1440</v>
      </c>
      <c r="AWX48" s="19" t="s">
        <v>1440</v>
      </c>
      <c r="AWY48" s="19" t="s">
        <v>1440</v>
      </c>
      <c r="AWZ48" s="19" t="s">
        <v>1440</v>
      </c>
      <c r="AXA48" s="19" t="s">
        <v>1440</v>
      </c>
      <c r="AXB48" s="19" t="s">
        <v>1440</v>
      </c>
      <c r="AXC48" s="19" t="s">
        <v>1440</v>
      </c>
      <c r="AXD48" s="19" t="s">
        <v>1440</v>
      </c>
      <c r="AXE48" s="19" t="s">
        <v>1440</v>
      </c>
      <c r="AXF48" s="19" t="s">
        <v>1440</v>
      </c>
      <c r="AXG48" s="19" t="s">
        <v>1440</v>
      </c>
      <c r="AXH48" s="19" t="s">
        <v>1440</v>
      </c>
      <c r="AXI48" s="19" t="s">
        <v>1440</v>
      </c>
      <c r="AXJ48" s="19" t="s">
        <v>1440</v>
      </c>
      <c r="AXK48" s="19" t="s">
        <v>1440</v>
      </c>
      <c r="AXL48" s="19" t="s">
        <v>1440</v>
      </c>
      <c r="AXM48" s="19" t="s">
        <v>1440</v>
      </c>
      <c r="AXN48" s="19" t="s">
        <v>1440</v>
      </c>
      <c r="AXO48" s="19" t="s">
        <v>1440</v>
      </c>
      <c r="AXP48" s="19" t="s">
        <v>1440</v>
      </c>
      <c r="AXQ48" s="19" t="s">
        <v>1440</v>
      </c>
      <c r="AXR48" s="19" t="s">
        <v>1440</v>
      </c>
      <c r="AXS48" s="19" t="s">
        <v>1440</v>
      </c>
      <c r="AXT48" s="19" t="s">
        <v>1440</v>
      </c>
      <c r="AXU48" s="19" t="s">
        <v>1440</v>
      </c>
      <c r="AXV48" s="19" t="s">
        <v>1440</v>
      </c>
      <c r="AXW48" s="19" t="s">
        <v>1440</v>
      </c>
      <c r="AXX48" s="19" t="s">
        <v>1440</v>
      </c>
      <c r="AXY48" s="19" t="s">
        <v>1440</v>
      </c>
      <c r="AXZ48" s="19" t="s">
        <v>1440</v>
      </c>
      <c r="AYA48" s="19" t="s">
        <v>1440</v>
      </c>
      <c r="AYB48" s="19" t="s">
        <v>1440</v>
      </c>
      <c r="AYC48" s="19" t="s">
        <v>1440</v>
      </c>
      <c r="AYD48" s="19" t="s">
        <v>1440</v>
      </c>
      <c r="AYE48" s="19" t="s">
        <v>1440</v>
      </c>
      <c r="AYF48" s="19" t="s">
        <v>1440</v>
      </c>
      <c r="AYG48" s="19" t="s">
        <v>1440</v>
      </c>
      <c r="AYH48" s="19" t="s">
        <v>1440</v>
      </c>
      <c r="AYI48" s="19" t="s">
        <v>1440</v>
      </c>
      <c r="AYJ48" s="19" t="s">
        <v>1440</v>
      </c>
      <c r="AYK48" s="19" t="s">
        <v>1440</v>
      </c>
      <c r="AYL48" s="19" t="s">
        <v>1440</v>
      </c>
      <c r="AYM48" s="19" t="s">
        <v>1440</v>
      </c>
      <c r="AYN48" s="19" t="s">
        <v>1440</v>
      </c>
      <c r="AYO48" s="19" t="s">
        <v>1440</v>
      </c>
      <c r="AYP48" s="19" t="s">
        <v>1440</v>
      </c>
      <c r="AYQ48" s="19" t="s">
        <v>1440</v>
      </c>
      <c r="AYR48" s="19" t="s">
        <v>1440</v>
      </c>
      <c r="AYS48" s="19" t="s">
        <v>1440</v>
      </c>
      <c r="AYT48" s="19" t="s">
        <v>1440</v>
      </c>
      <c r="AYU48" s="19" t="s">
        <v>1440</v>
      </c>
      <c r="AYV48" s="19" t="s">
        <v>1440</v>
      </c>
      <c r="AYW48" s="19" t="s">
        <v>1440</v>
      </c>
      <c r="AYX48" s="19" t="s">
        <v>1440</v>
      </c>
      <c r="AYY48" s="19" t="s">
        <v>1440</v>
      </c>
      <c r="AYZ48" s="19" t="s">
        <v>1440</v>
      </c>
      <c r="AZA48" s="19" t="s">
        <v>1440</v>
      </c>
      <c r="AZB48" s="19" t="s">
        <v>1440</v>
      </c>
      <c r="AZC48" s="19" t="s">
        <v>1440</v>
      </c>
      <c r="AZD48" s="19" t="s">
        <v>1440</v>
      </c>
      <c r="AZE48" s="19" t="s">
        <v>1440</v>
      </c>
      <c r="AZF48" s="19" t="s">
        <v>1440</v>
      </c>
      <c r="AZG48" s="19" t="s">
        <v>1440</v>
      </c>
      <c r="AZH48" s="19" t="s">
        <v>1440</v>
      </c>
      <c r="AZI48" s="19" t="s">
        <v>1440</v>
      </c>
      <c r="AZJ48" s="19" t="s">
        <v>1440</v>
      </c>
      <c r="AZK48" s="19" t="s">
        <v>1440</v>
      </c>
      <c r="AZL48" s="19" t="s">
        <v>1440</v>
      </c>
      <c r="AZM48" s="19" t="s">
        <v>1440</v>
      </c>
      <c r="AZN48" s="19" t="s">
        <v>1440</v>
      </c>
      <c r="AZO48" s="19" t="s">
        <v>1440</v>
      </c>
      <c r="AZP48" s="19" t="s">
        <v>1440</v>
      </c>
      <c r="AZQ48" s="19" t="s">
        <v>1440</v>
      </c>
      <c r="AZR48" s="19" t="s">
        <v>1440</v>
      </c>
      <c r="AZS48" s="19" t="s">
        <v>1440</v>
      </c>
      <c r="AZT48" s="19" t="s">
        <v>1440</v>
      </c>
      <c r="AZU48" s="19" t="s">
        <v>1440</v>
      </c>
      <c r="AZV48" s="19" t="s">
        <v>1440</v>
      </c>
      <c r="AZW48" s="19" t="s">
        <v>1440</v>
      </c>
      <c r="AZX48" s="19" t="s">
        <v>1440</v>
      </c>
      <c r="AZY48" s="19" t="s">
        <v>1440</v>
      </c>
      <c r="AZZ48" s="19" t="s">
        <v>1440</v>
      </c>
      <c r="BAA48" s="19" t="s">
        <v>1440</v>
      </c>
      <c r="BAB48" s="19" t="s">
        <v>1440</v>
      </c>
      <c r="BAC48" s="19" t="s">
        <v>1440</v>
      </c>
      <c r="BAD48" s="19" t="s">
        <v>1440</v>
      </c>
      <c r="BAE48" s="19" t="s">
        <v>1440</v>
      </c>
      <c r="BAF48" s="19" t="s">
        <v>1440</v>
      </c>
      <c r="BAG48" s="19" t="s">
        <v>1440</v>
      </c>
      <c r="BAH48" s="19" t="s">
        <v>1440</v>
      </c>
      <c r="BAI48" s="19" t="s">
        <v>1440</v>
      </c>
      <c r="BAJ48" s="19" t="s">
        <v>1440</v>
      </c>
      <c r="BAK48" s="19" t="s">
        <v>1440</v>
      </c>
      <c r="BAL48" s="19" t="s">
        <v>1440</v>
      </c>
      <c r="BAM48" s="19" t="s">
        <v>1440</v>
      </c>
      <c r="BAN48" s="19" t="s">
        <v>1440</v>
      </c>
      <c r="BAO48" s="19" t="s">
        <v>1440</v>
      </c>
      <c r="BAP48" s="19" t="s">
        <v>1440</v>
      </c>
      <c r="BAQ48" s="19" t="s">
        <v>1440</v>
      </c>
      <c r="BAR48" s="19" t="s">
        <v>1440</v>
      </c>
      <c r="BAS48" s="19" t="s">
        <v>1440</v>
      </c>
      <c r="BAT48" s="19" t="s">
        <v>1440</v>
      </c>
      <c r="BAU48" s="19" t="s">
        <v>1440</v>
      </c>
      <c r="BAV48" s="19" t="s">
        <v>1440</v>
      </c>
      <c r="BAW48" s="19" t="s">
        <v>1440</v>
      </c>
      <c r="BAX48" s="19" t="s">
        <v>1440</v>
      </c>
      <c r="BAY48" s="19" t="s">
        <v>1440</v>
      </c>
      <c r="BAZ48" s="19" t="s">
        <v>1440</v>
      </c>
      <c r="BBA48" s="19" t="s">
        <v>1440</v>
      </c>
      <c r="BBB48" s="19" t="s">
        <v>1440</v>
      </c>
      <c r="BBC48" s="19" t="s">
        <v>1440</v>
      </c>
      <c r="BBD48" s="19" t="s">
        <v>1440</v>
      </c>
      <c r="BBE48" s="19" t="s">
        <v>1440</v>
      </c>
      <c r="BBF48" s="19" t="s">
        <v>1440</v>
      </c>
      <c r="BBG48" s="19" t="s">
        <v>1440</v>
      </c>
      <c r="BBH48" s="19" t="s">
        <v>1440</v>
      </c>
      <c r="BBI48" s="19" t="s">
        <v>1440</v>
      </c>
      <c r="BBJ48" s="19" t="s">
        <v>1440</v>
      </c>
      <c r="BBK48" s="19" t="s">
        <v>1440</v>
      </c>
      <c r="BBL48" s="19" t="s">
        <v>1440</v>
      </c>
      <c r="BBM48" s="19" t="s">
        <v>1440</v>
      </c>
      <c r="BBN48" s="19" t="s">
        <v>1440</v>
      </c>
      <c r="BBO48" s="19" t="s">
        <v>1440</v>
      </c>
      <c r="BBP48" s="19" t="s">
        <v>1440</v>
      </c>
      <c r="BBQ48" s="19" t="s">
        <v>1440</v>
      </c>
      <c r="BBR48" s="19" t="s">
        <v>1440</v>
      </c>
      <c r="BBS48" s="19" t="s">
        <v>1440</v>
      </c>
      <c r="BBT48" s="19" t="s">
        <v>1440</v>
      </c>
      <c r="BBU48" s="19" t="s">
        <v>1440</v>
      </c>
      <c r="BBV48" s="19" t="s">
        <v>1440</v>
      </c>
      <c r="BBW48" s="19" t="s">
        <v>1440</v>
      </c>
      <c r="BBX48" s="19" t="s">
        <v>1440</v>
      </c>
      <c r="BBY48" s="19" t="s">
        <v>1440</v>
      </c>
      <c r="BBZ48" s="19" t="s">
        <v>1440</v>
      </c>
      <c r="BCA48" s="19" t="s">
        <v>1440</v>
      </c>
      <c r="BCB48" s="19" t="s">
        <v>1440</v>
      </c>
      <c r="BCC48" s="19" t="s">
        <v>1440</v>
      </c>
      <c r="BCD48" s="19" t="s">
        <v>1440</v>
      </c>
      <c r="BCE48" s="19" t="s">
        <v>1440</v>
      </c>
      <c r="BCF48" s="19" t="s">
        <v>1440</v>
      </c>
      <c r="BCG48" s="19" t="s">
        <v>1440</v>
      </c>
      <c r="BCH48" s="19" t="s">
        <v>1440</v>
      </c>
      <c r="BCI48" s="19" t="s">
        <v>1440</v>
      </c>
      <c r="BCJ48" s="19" t="s">
        <v>1440</v>
      </c>
      <c r="BCK48" s="19" t="s">
        <v>1440</v>
      </c>
      <c r="BCL48" s="19" t="s">
        <v>1440</v>
      </c>
      <c r="BCM48" s="19" t="s">
        <v>1440</v>
      </c>
      <c r="BCN48" s="19" t="s">
        <v>1440</v>
      </c>
      <c r="BCO48" s="19" t="s">
        <v>1440</v>
      </c>
      <c r="BCP48" s="19" t="s">
        <v>1440</v>
      </c>
      <c r="BCQ48" s="19" t="s">
        <v>1440</v>
      </c>
      <c r="BCR48" s="19" t="s">
        <v>1440</v>
      </c>
      <c r="BCS48" s="19" t="s">
        <v>1440</v>
      </c>
      <c r="BCT48" s="19" t="s">
        <v>1440</v>
      </c>
      <c r="BCU48" s="19" t="s">
        <v>1440</v>
      </c>
      <c r="BCV48" s="19" t="s">
        <v>1440</v>
      </c>
      <c r="BCW48" s="19" t="s">
        <v>1440</v>
      </c>
      <c r="BCX48" s="19" t="s">
        <v>1440</v>
      </c>
      <c r="BCY48" s="19" t="s">
        <v>1440</v>
      </c>
      <c r="BCZ48" s="19" t="s">
        <v>1440</v>
      </c>
      <c r="BDA48" s="19" t="s">
        <v>1440</v>
      </c>
      <c r="BDB48" s="19" t="s">
        <v>1440</v>
      </c>
      <c r="BDC48" s="19" t="s">
        <v>1440</v>
      </c>
      <c r="BDD48" s="19" t="s">
        <v>1440</v>
      </c>
      <c r="BDE48" s="19" t="s">
        <v>1440</v>
      </c>
      <c r="BDF48" s="19" t="s">
        <v>1440</v>
      </c>
      <c r="BDG48" s="19" t="s">
        <v>1440</v>
      </c>
      <c r="BDH48" s="19" t="s">
        <v>1440</v>
      </c>
      <c r="BDI48" s="19" t="s">
        <v>1440</v>
      </c>
      <c r="BDJ48" s="19" t="s">
        <v>1440</v>
      </c>
      <c r="BDK48" s="19" t="s">
        <v>1440</v>
      </c>
      <c r="BDL48" s="19" t="s">
        <v>1440</v>
      </c>
      <c r="BDM48" s="19" t="s">
        <v>1440</v>
      </c>
      <c r="BDN48" s="19" t="s">
        <v>1440</v>
      </c>
      <c r="BDO48" s="19" t="s">
        <v>1440</v>
      </c>
      <c r="BDP48" s="19" t="s">
        <v>1440</v>
      </c>
      <c r="BDQ48" s="19" t="s">
        <v>1440</v>
      </c>
      <c r="BDR48" s="19" t="s">
        <v>1440</v>
      </c>
      <c r="BDS48" s="19" t="s">
        <v>1440</v>
      </c>
      <c r="BDT48" s="19" t="s">
        <v>1440</v>
      </c>
      <c r="BDU48" s="19" t="s">
        <v>1440</v>
      </c>
      <c r="BDV48" s="19" t="s">
        <v>1440</v>
      </c>
      <c r="BDW48" s="19" t="s">
        <v>1440</v>
      </c>
      <c r="BDX48" s="19" t="s">
        <v>1440</v>
      </c>
      <c r="BDY48" s="19" t="s">
        <v>1440</v>
      </c>
      <c r="BDZ48" s="19" t="s">
        <v>1440</v>
      </c>
      <c r="BEA48" s="19" t="s">
        <v>1440</v>
      </c>
      <c r="BEB48" s="19" t="s">
        <v>1440</v>
      </c>
      <c r="BEC48" s="19" t="s">
        <v>1440</v>
      </c>
      <c r="BED48" s="19" t="s">
        <v>1440</v>
      </c>
      <c r="BEE48" s="19" t="s">
        <v>1440</v>
      </c>
      <c r="BEF48" s="19" t="s">
        <v>1440</v>
      </c>
      <c r="BEG48" s="19" t="s">
        <v>1440</v>
      </c>
      <c r="BEH48" s="19" t="s">
        <v>1440</v>
      </c>
      <c r="BEI48" s="19" t="s">
        <v>1440</v>
      </c>
      <c r="BEJ48" s="19" t="s">
        <v>1440</v>
      </c>
      <c r="BEK48" s="19" t="s">
        <v>1440</v>
      </c>
      <c r="BEL48" s="19" t="s">
        <v>1440</v>
      </c>
      <c r="BEM48" s="19" t="s">
        <v>1440</v>
      </c>
      <c r="BEN48" s="19" t="s">
        <v>1440</v>
      </c>
      <c r="BEO48" s="19" t="s">
        <v>1440</v>
      </c>
      <c r="BEP48" s="19" t="s">
        <v>1440</v>
      </c>
      <c r="BEQ48" s="19" t="s">
        <v>1440</v>
      </c>
      <c r="BER48" s="19" t="s">
        <v>1440</v>
      </c>
      <c r="BES48" s="19" t="s">
        <v>1440</v>
      </c>
      <c r="BET48" s="19" t="s">
        <v>1440</v>
      </c>
      <c r="BEU48" s="19" t="s">
        <v>1440</v>
      </c>
      <c r="BEV48" s="19" t="s">
        <v>1440</v>
      </c>
      <c r="BEW48" s="19" t="s">
        <v>1440</v>
      </c>
      <c r="BEX48" s="19" t="s">
        <v>1440</v>
      </c>
      <c r="BEY48" s="19" t="s">
        <v>1440</v>
      </c>
      <c r="BEZ48" s="19" t="s">
        <v>1440</v>
      </c>
      <c r="BFA48" s="19" t="s">
        <v>1440</v>
      </c>
      <c r="BFB48" s="19" t="s">
        <v>1440</v>
      </c>
      <c r="BFC48" s="19" t="s">
        <v>1440</v>
      </c>
      <c r="BFD48" s="19" t="s">
        <v>1440</v>
      </c>
      <c r="BFE48" s="19" t="s">
        <v>1440</v>
      </c>
      <c r="BFF48" s="19" t="s">
        <v>1440</v>
      </c>
      <c r="BFG48" s="19" t="s">
        <v>1440</v>
      </c>
      <c r="BFH48" s="19" t="s">
        <v>1440</v>
      </c>
      <c r="BFI48" s="19" t="s">
        <v>1440</v>
      </c>
      <c r="BFJ48" s="19" t="s">
        <v>1440</v>
      </c>
      <c r="BFK48" s="19" t="s">
        <v>1440</v>
      </c>
      <c r="BFL48" s="19" t="s">
        <v>1440</v>
      </c>
      <c r="BFM48" s="19" t="s">
        <v>1440</v>
      </c>
      <c r="BFN48" s="19" t="s">
        <v>1440</v>
      </c>
      <c r="BFO48" s="19" t="s">
        <v>1440</v>
      </c>
      <c r="BFP48" s="19" t="s">
        <v>1440</v>
      </c>
      <c r="BFQ48" s="19" t="s">
        <v>1440</v>
      </c>
      <c r="BFR48" s="19" t="s">
        <v>1440</v>
      </c>
      <c r="BFS48" s="19" t="s">
        <v>1440</v>
      </c>
      <c r="BFT48" s="19" t="s">
        <v>1440</v>
      </c>
      <c r="BFU48" s="19" t="s">
        <v>1440</v>
      </c>
      <c r="BFV48" s="19" t="s">
        <v>1440</v>
      </c>
      <c r="BFW48" s="19" t="s">
        <v>1440</v>
      </c>
      <c r="BFX48" s="19" t="s">
        <v>1440</v>
      </c>
      <c r="BFY48" s="19" t="s">
        <v>1440</v>
      </c>
      <c r="BFZ48" s="19" t="s">
        <v>1440</v>
      </c>
      <c r="BGA48" s="19" t="s">
        <v>1440</v>
      </c>
      <c r="BGB48" s="19" t="s">
        <v>1440</v>
      </c>
      <c r="BGC48" s="19" t="s">
        <v>1440</v>
      </c>
      <c r="BGD48" s="19" t="s">
        <v>1440</v>
      </c>
      <c r="BGE48" s="19" t="s">
        <v>1440</v>
      </c>
      <c r="BGF48" s="19" t="s">
        <v>1440</v>
      </c>
      <c r="BGG48" s="19" t="s">
        <v>1440</v>
      </c>
      <c r="BGH48" s="19" t="s">
        <v>1440</v>
      </c>
      <c r="BGI48" s="19" t="s">
        <v>1440</v>
      </c>
      <c r="BGJ48" s="19" t="s">
        <v>1440</v>
      </c>
      <c r="BGK48" s="19" t="s">
        <v>1440</v>
      </c>
      <c r="BGL48" s="19" t="s">
        <v>1440</v>
      </c>
      <c r="BGM48" s="19" t="s">
        <v>1440</v>
      </c>
      <c r="BGN48" s="19" t="s">
        <v>1440</v>
      </c>
      <c r="BGO48" s="19" t="s">
        <v>1440</v>
      </c>
      <c r="BGP48" s="19" t="s">
        <v>1440</v>
      </c>
      <c r="BGQ48" s="19" t="s">
        <v>1440</v>
      </c>
      <c r="BGR48" s="19" t="s">
        <v>1440</v>
      </c>
      <c r="BGS48" s="19" t="s">
        <v>1440</v>
      </c>
      <c r="BGT48" s="19" t="s">
        <v>1440</v>
      </c>
      <c r="BGU48" s="19" t="s">
        <v>1440</v>
      </c>
      <c r="BGV48" s="19" t="s">
        <v>1440</v>
      </c>
      <c r="BGW48" s="19" t="s">
        <v>1440</v>
      </c>
      <c r="BGX48" s="19" t="s">
        <v>1440</v>
      </c>
      <c r="BGY48" s="19" t="s">
        <v>1440</v>
      </c>
      <c r="BGZ48" s="19" t="s">
        <v>1440</v>
      </c>
      <c r="BHA48" s="19" t="s">
        <v>1440</v>
      </c>
      <c r="BHB48" s="19" t="s">
        <v>1440</v>
      </c>
      <c r="BHC48" s="19" t="s">
        <v>1440</v>
      </c>
      <c r="BHD48" s="19" t="s">
        <v>1440</v>
      </c>
      <c r="BHE48" s="19" t="s">
        <v>1440</v>
      </c>
      <c r="BHF48" s="19" t="s">
        <v>1440</v>
      </c>
      <c r="BHG48" s="19" t="s">
        <v>1440</v>
      </c>
      <c r="BHH48" s="19" t="s">
        <v>1440</v>
      </c>
      <c r="BHI48" s="19" t="s">
        <v>1440</v>
      </c>
      <c r="BHJ48" s="19" t="s">
        <v>1440</v>
      </c>
      <c r="BHK48" s="19" t="s">
        <v>1440</v>
      </c>
      <c r="BHL48" s="19" t="s">
        <v>1440</v>
      </c>
      <c r="BHM48" s="19" t="s">
        <v>1440</v>
      </c>
      <c r="BHN48" s="19" t="s">
        <v>1440</v>
      </c>
      <c r="BHO48" s="19" t="s">
        <v>1440</v>
      </c>
      <c r="BHP48" s="19" t="s">
        <v>1440</v>
      </c>
      <c r="BHQ48" s="19" t="s">
        <v>1440</v>
      </c>
      <c r="BHR48" s="19" t="s">
        <v>1440</v>
      </c>
      <c r="BHS48" s="19" t="s">
        <v>1440</v>
      </c>
      <c r="BHT48" s="19" t="s">
        <v>1440</v>
      </c>
      <c r="BHU48" s="19" t="s">
        <v>1440</v>
      </c>
      <c r="BHV48" s="19" t="s">
        <v>1440</v>
      </c>
      <c r="BHW48" s="19" t="s">
        <v>1440</v>
      </c>
      <c r="BHX48" s="19" t="s">
        <v>1440</v>
      </c>
      <c r="BHY48" s="19" t="s">
        <v>1440</v>
      </c>
      <c r="BHZ48" s="19" t="s">
        <v>1440</v>
      </c>
      <c r="BIA48" s="19" t="s">
        <v>1440</v>
      </c>
      <c r="BIB48" s="19" t="s">
        <v>1440</v>
      </c>
      <c r="BIC48" s="19" t="s">
        <v>1440</v>
      </c>
      <c r="BID48" s="19" t="s">
        <v>1440</v>
      </c>
      <c r="BIE48" s="19" t="s">
        <v>1440</v>
      </c>
      <c r="BIF48" s="19" t="s">
        <v>1440</v>
      </c>
      <c r="BIG48" s="19" t="s">
        <v>1440</v>
      </c>
      <c r="BIH48" s="19" t="s">
        <v>1440</v>
      </c>
      <c r="BII48" s="19" t="s">
        <v>1440</v>
      </c>
      <c r="BIJ48" s="19" t="s">
        <v>1440</v>
      </c>
      <c r="BIK48" s="19" t="s">
        <v>1440</v>
      </c>
      <c r="BIL48" s="19" t="s">
        <v>1440</v>
      </c>
      <c r="BIM48" s="19" t="s">
        <v>1440</v>
      </c>
      <c r="BIN48" s="19" t="s">
        <v>1440</v>
      </c>
      <c r="BIO48" s="19" t="s">
        <v>1440</v>
      </c>
      <c r="BIP48" s="19" t="s">
        <v>1440</v>
      </c>
      <c r="BIQ48" s="19" t="s">
        <v>1440</v>
      </c>
      <c r="BIR48" s="19" t="s">
        <v>1440</v>
      </c>
      <c r="BIS48" s="19" t="s">
        <v>1440</v>
      </c>
      <c r="BIT48" s="19" t="s">
        <v>1440</v>
      </c>
      <c r="BIU48" s="19" t="s">
        <v>1440</v>
      </c>
      <c r="BIV48" s="19" t="s">
        <v>1440</v>
      </c>
      <c r="BIW48" s="19" t="s">
        <v>1440</v>
      </c>
      <c r="BIX48" s="19" t="s">
        <v>1440</v>
      </c>
      <c r="BIY48" s="19" t="s">
        <v>1440</v>
      </c>
      <c r="BIZ48" s="19" t="s">
        <v>1440</v>
      </c>
      <c r="BJA48" s="19" t="s">
        <v>1440</v>
      </c>
      <c r="BJB48" s="19" t="s">
        <v>1440</v>
      </c>
      <c r="BJC48" s="19" t="s">
        <v>1440</v>
      </c>
      <c r="BJD48" s="19" t="s">
        <v>1440</v>
      </c>
      <c r="BJE48" s="19" t="s">
        <v>1440</v>
      </c>
      <c r="BJF48" s="19" t="s">
        <v>1440</v>
      </c>
      <c r="BJG48" s="19" t="s">
        <v>1440</v>
      </c>
      <c r="BJH48" s="19" t="s">
        <v>1440</v>
      </c>
      <c r="BJI48" s="19" t="s">
        <v>1440</v>
      </c>
      <c r="BJJ48" s="19" t="s">
        <v>1440</v>
      </c>
      <c r="BJK48" s="19" t="s">
        <v>1440</v>
      </c>
      <c r="BJL48" s="19" t="s">
        <v>1440</v>
      </c>
      <c r="BJM48" s="19" t="s">
        <v>1440</v>
      </c>
      <c r="BJN48" s="19" t="s">
        <v>1440</v>
      </c>
      <c r="BJO48" s="19" t="s">
        <v>1440</v>
      </c>
      <c r="BJP48" s="19" t="s">
        <v>1440</v>
      </c>
      <c r="BJQ48" s="19" t="s">
        <v>1440</v>
      </c>
      <c r="BJR48" s="19" t="s">
        <v>1440</v>
      </c>
      <c r="BJS48" s="19" t="s">
        <v>1440</v>
      </c>
      <c r="BJT48" s="19" t="s">
        <v>1440</v>
      </c>
      <c r="BJU48" s="19" t="s">
        <v>1440</v>
      </c>
      <c r="BJV48" s="19" t="s">
        <v>1440</v>
      </c>
      <c r="BJW48" s="19" t="s">
        <v>1440</v>
      </c>
      <c r="BJX48" s="19" t="s">
        <v>1440</v>
      </c>
      <c r="BJY48" s="19" t="s">
        <v>1440</v>
      </c>
      <c r="BJZ48" s="19" t="s">
        <v>1440</v>
      </c>
      <c r="BKA48" s="19" t="s">
        <v>1440</v>
      </c>
      <c r="BKB48" s="19" t="s">
        <v>1440</v>
      </c>
      <c r="BKC48" s="19" t="s">
        <v>1440</v>
      </c>
      <c r="BKD48" s="19" t="s">
        <v>1440</v>
      </c>
      <c r="BKE48" s="19" t="s">
        <v>1440</v>
      </c>
      <c r="BKF48" s="19" t="s">
        <v>1440</v>
      </c>
      <c r="BKG48" s="19" t="s">
        <v>1440</v>
      </c>
      <c r="BKH48" s="19" t="s">
        <v>1440</v>
      </c>
      <c r="BKI48" s="19" t="s">
        <v>1440</v>
      </c>
      <c r="BKJ48" s="19" t="s">
        <v>1440</v>
      </c>
      <c r="BKK48" s="19" t="s">
        <v>1440</v>
      </c>
      <c r="BKL48" s="19" t="s">
        <v>1440</v>
      </c>
      <c r="BKM48" s="19" t="s">
        <v>1440</v>
      </c>
      <c r="BKN48" s="19" t="s">
        <v>1440</v>
      </c>
      <c r="BKO48" s="19" t="s">
        <v>1440</v>
      </c>
      <c r="BKP48" s="19" t="s">
        <v>1440</v>
      </c>
      <c r="BKQ48" s="19" t="s">
        <v>1440</v>
      </c>
      <c r="BKR48" s="19" t="s">
        <v>1440</v>
      </c>
      <c r="BKS48" s="19" t="s">
        <v>1440</v>
      </c>
      <c r="BKT48" s="19" t="s">
        <v>1440</v>
      </c>
      <c r="BKU48" s="19" t="s">
        <v>1440</v>
      </c>
      <c r="BKV48" s="19" t="s">
        <v>1440</v>
      </c>
      <c r="BKW48" s="19" t="s">
        <v>1440</v>
      </c>
      <c r="BKX48" s="19" t="s">
        <v>1440</v>
      </c>
      <c r="BKY48" s="19" t="s">
        <v>1440</v>
      </c>
      <c r="BKZ48" s="19" t="s">
        <v>1440</v>
      </c>
      <c r="BLA48" s="19" t="s">
        <v>1440</v>
      </c>
      <c r="BLB48" s="19" t="s">
        <v>1440</v>
      </c>
      <c r="BLC48" s="19" t="s">
        <v>1440</v>
      </c>
      <c r="BLD48" s="19" t="s">
        <v>1440</v>
      </c>
      <c r="BLE48" s="19" t="s">
        <v>1440</v>
      </c>
      <c r="BLF48" s="19" t="s">
        <v>1440</v>
      </c>
      <c r="BLG48" s="19" t="s">
        <v>1440</v>
      </c>
      <c r="BLH48" s="19" t="s">
        <v>1440</v>
      </c>
      <c r="BLI48" s="19" t="s">
        <v>1440</v>
      </c>
      <c r="BLJ48" s="19" t="s">
        <v>1440</v>
      </c>
      <c r="BLK48" s="19" t="s">
        <v>1440</v>
      </c>
      <c r="BLL48" s="19" t="s">
        <v>1440</v>
      </c>
      <c r="BLM48" s="19" t="s">
        <v>1440</v>
      </c>
      <c r="BLN48" s="19" t="s">
        <v>1440</v>
      </c>
      <c r="BLO48" s="19" t="s">
        <v>1440</v>
      </c>
      <c r="BLP48" s="19" t="s">
        <v>1440</v>
      </c>
      <c r="BLQ48" s="19" t="s">
        <v>1440</v>
      </c>
      <c r="BLR48" s="19" t="s">
        <v>1440</v>
      </c>
      <c r="BLS48" s="19" t="s">
        <v>1440</v>
      </c>
      <c r="BLT48" s="19" t="s">
        <v>1440</v>
      </c>
      <c r="BLU48" s="19" t="s">
        <v>1440</v>
      </c>
      <c r="BLV48" s="19" t="s">
        <v>1440</v>
      </c>
      <c r="BLW48" s="19" t="s">
        <v>1440</v>
      </c>
      <c r="BLX48" s="19" t="s">
        <v>1440</v>
      </c>
      <c r="BLY48" s="19" t="s">
        <v>1440</v>
      </c>
      <c r="BLZ48" s="19" t="s">
        <v>1440</v>
      </c>
      <c r="BMA48" s="19" t="s">
        <v>1440</v>
      </c>
      <c r="BMB48" s="19" t="s">
        <v>1440</v>
      </c>
      <c r="BMC48" s="19" t="s">
        <v>1440</v>
      </c>
      <c r="BMD48" s="19" t="s">
        <v>1440</v>
      </c>
      <c r="BME48" s="19" t="s">
        <v>1440</v>
      </c>
      <c r="BMF48" s="19" t="s">
        <v>1440</v>
      </c>
      <c r="BMG48" s="19" t="s">
        <v>1440</v>
      </c>
      <c r="BMH48" s="19" t="s">
        <v>1440</v>
      </c>
      <c r="BMI48" s="19" t="s">
        <v>1440</v>
      </c>
      <c r="BMJ48" s="19" t="s">
        <v>1440</v>
      </c>
      <c r="BMK48" s="19" t="s">
        <v>1440</v>
      </c>
      <c r="BML48" s="19" t="s">
        <v>1440</v>
      </c>
      <c r="BMM48" s="19" t="s">
        <v>1440</v>
      </c>
      <c r="BMN48" s="19" t="s">
        <v>1440</v>
      </c>
      <c r="BMO48" s="19" t="s">
        <v>1440</v>
      </c>
      <c r="BMP48" s="19" t="s">
        <v>1440</v>
      </c>
      <c r="BMQ48" s="19" t="s">
        <v>1440</v>
      </c>
      <c r="BMR48" s="19" t="s">
        <v>1440</v>
      </c>
      <c r="BMS48" s="19" t="s">
        <v>1440</v>
      </c>
      <c r="BMT48" s="19" t="s">
        <v>1440</v>
      </c>
      <c r="BMU48" s="19" t="s">
        <v>1440</v>
      </c>
      <c r="BMV48" s="19" t="s">
        <v>1440</v>
      </c>
      <c r="BMW48" s="19" t="s">
        <v>1440</v>
      </c>
      <c r="BMX48" s="19" t="s">
        <v>1440</v>
      </c>
      <c r="BMY48" s="19" t="s">
        <v>1440</v>
      </c>
      <c r="BMZ48" s="19" t="s">
        <v>1440</v>
      </c>
      <c r="BNA48" s="19" t="s">
        <v>1440</v>
      </c>
      <c r="BNB48" s="19" t="s">
        <v>1440</v>
      </c>
      <c r="BNC48" s="19" t="s">
        <v>1440</v>
      </c>
      <c r="BND48" s="19" t="s">
        <v>1440</v>
      </c>
      <c r="BNE48" s="19" t="s">
        <v>1440</v>
      </c>
      <c r="BNF48" s="19" t="s">
        <v>1440</v>
      </c>
      <c r="BNG48" s="19" t="s">
        <v>1440</v>
      </c>
      <c r="BNH48" s="19" t="s">
        <v>1440</v>
      </c>
      <c r="BNI48" s="19" t="s">
        <v>1440</v>
      </c>
      <c r="BNJ48" s="19" t="s">
        <v>1440</v>
      </c>
      <c r="BNK48" s="19" t="s">
        <v>1440</v>
      </c>
      <c r="BNL48" s="19" t="s">
        <v>1440</v>
      </c>
      <c r="BNM48" s="19" t="s">
        <v>1440</v>
      </c>
      <c r="BNN48" s="19" t="s">
        <v>1440</v>
      </c>
      <c r="BNO48" s="19" t="s">
        <v>1440</v>
      </c>
      <c r="BNP48" s="19" t="s">
        <v>1440</v>
      </c>
      <c r="BNQ48" s="19" t="s">
        <v>1440</v>
      </c>
      <c r="BNR48" s="19" t="s">
        <v>1440</v>
      </c>
      <c r="BNS48" s="19" t="s">
        <v>1440</v>
      </c>
      <c r="BNT48" s="19" t="s">
        <v>1440</v>
      </c>
      <c r="BNU48" s="19" t="s">
        <v>1440</v>
      </c>
      <c r="BNV48" s="19" t="s">
        <v>1440</v>
      </c>
      <c r="BNW48" s="19" t="s">
        <v>1440</v>
      </c>
      <c r="BNX48" s="19" t="s">
        <v>1440</v>
      </c>
      <c r="BNY48" s="19" t="s">
        <v>1440</v>
      </c>
      <c r="BNZ48" s="19" t="s">
        <v>1440</v>
      </c>
      <c r="BOA48" s="19" t="s">
        <v>1440</v>
      </c>
      <c r="BOB48" s="19" t="s">
        <v>1440</v>
      </c>
      <c r="BOC48" s="19" t="s">
        <v>1440</v>
      </c>
      <c r="BOD48" s="19" t="s">
        <v>1440</v>
      </c>
      <c r="BOE48" s="19" t="s">
        <v>1440</v>
      </c>
      <c r="BOF48" s="19" t="s">
        <v>1440</v>
      </c>
      <c r="BOG48" s="19" t="s">
        <v>1440</v>
      </c>
      <c r="BOH48" s="19" t="s">
        <v>1440</v>
      </c>
      <c r="BOI48" s="19" t="s">
        <v>1440</v>
      </c>
      <c r="BOJ48" s="19" t="s">
        <v>1440</v>
      </c>
      <c r="BOK48" s="19" t="s">
        <v>1440</v>
      </c>
      <c r="BOL48" s="19" t="s">
        <v>1440</v>
      </c>
      <c r="BOM48" s="19" t="s">
        <v>1440</v>
      </c>
      <c r="BON48" s="19" t="s">
        <v>1440</v>
      </c>
      <c r="BOO48" s="19" t="s">
        <v>1440</v>
      </c>
      <c r="BOP48" s="19" t="s">
        <v>1440</v>
      </c>
      <c r="BOQ48" s="19" t="s">
        <v>1440</v>
      </c>
      <c r="BOR48" s="19" t="s">
        <v>1440</v>
      </c>
      <c r="BOS48" s="19" t="s">
        <v>1440</v>
      </c>
      <c r="BOT48" s="19" t="s">
        <v>1440</v>
      </c>
      <c r="BOU48" s="19" t="s">
        <v>1440</v>
      </c>
      <c r="BOV48" s="19" t="s">
        <v>1440</v>
      </c>
      <c r="BOW48" s="19" t="s">
        <v>1440</v>
      </c>
      <c r="BOX48" s="19" t="s">
        <v>1440</v>
      </c>
      <c r="BOY48" s="19" t="s">
        <v>1440</v>
      </c>
      <c r="BOZ48" s="19" t="s">
        <v>1440</v>
      </c>
      <c r="BPA48" s="19" t="s">
        <v>1440</v>
      </c>
      <c r="BPB48" s="19" t="s">
        <v>1440</v>
      </c>
      <c r="BPC48" s="19" t="s">
        <v>1440</v>
      </c>
      <c r="BPD48" s="19" t="s">
        <v>1440</v>
      </c>
      <c r="BPE48" s="19" t="s">
        <v>1440</v>
      </c>
      <c r="BPF48" s="19" t="s">
        <v>1440</v>
      </c>
      <c r="BPG48" s="19" t="s">
        <v>1440</v>
      </c>
      <c r="BPH48" s="19" t="s">
        <v>1440</v>
      </c>
      <c r="BPI48" s="19" t="s">
        <v>1440</v>
      </c>
      <c r="BPJ48" s="19" t="s">
        <v>1440</v>
      </c>
      <c r="BPK48" s="19" t="s">
        <v>1440</v>
      </c>
      <c r="BPL48" s="19" t="s">
        <v>1440</v>
      </c>
      <c r="BPM48" s="19" t="s">
        <v>1440</v>
      </c>
      <c r="BPN48" s="19" t="s">
        <v>1440</v>
      </c>
      <c r="BPO48" s="19" t="s">
        <v>1440</v>
      </c>
      <c r="BPP48" s="19" t="s">
        <v>1440</v>
      </c>
      <c r="BPQ48" s="19" t="s">
        <v>1440</v>
      </c>
      <c r="BPR48" s="19" t="s">
        <v>1440</v>
      </c>
      <c r="BPS48" s="19" t="s">
        <v>1440</v>
      </c>
      <c r="BPT48" s="19" t="s">
        <v>1440</v>
      </c>
      <c r="BPU48" s="19" t="s">
        <v>1440</v>
      </c>
      <c r="BPV48" s="19" t="s">
        <v>1440</v>
      </c>
      <c r="BPW48" s="19" t="s">
        <v>1440</v>
      </c>
      <c r="BPX48" s="19" t="s">
        <v>1440</v>
      </c>
      <c r="BPY48" s="19" t="s">
        <v>1440</v>
      </c>
      <c r="BPZ48" s="19" t="s">
        <v>1440</v>
      </c>
      <c r="BQA48" s="19" t="s">
        <v>1440</v>
      </c>
      <c r="BQB48" s="19" t="s">
        <v>1440</v>
      </c>
      <c r="BQC48" s="19" t="s">
        <v>1440</v>
      </c>
      <c r="BQD48" s="19" t="s">
        <v>1440</v>
      </c>
      <c r="BQE48" s="19" t="s">
        <v>1440</v>
      </c>
      <c r="BQF48" s="19" t="s">
        <v>1440</v>
      </c>
      <c r="BQG48" s="19" t="s">
        <v>1440</v>
      </c>
      <c r="BQH48" s="19" t="s">
        <v>1440</v>
      </c>
      <c r="BQI48" s="19" t="s">
        <v>1440</v>
      </c>
      <c r="BQJ48" s="19" t="s">
        <v>1440</v>
      </c>
      <c r="BQK48" s="19" t="s">
        <v>1440</v>
      </c>
      <c r="BQL48" s="19" t="s">
        <v>1440</v>
      </c>
      <c r="BQM48" s="19" t="s">
        <v>1440</v>
      </c>
      <c r="BQN48" s="19" t="s">
        <v>1440</v>
      </c>
      <c r="BQO48" s="19" t="s">
        <v>1440</v>
      </c>
      <c r="BQP48" s="19" t="s">
        <v>1440</v>
      </c>
      <c r="BQQ48" s="19" t="s">
        <v>1440</v>
      </c>
      <c r="BQR48" s="19" t="s">
        <v>1440</v>
      </c>
      <c r="BQS48" s="19" t="s">
        <v>1440</v>
      </c>
      <c r="BQT48" s="19" t="s">
        <v>1440</v>
      </c>
      <c r="BQU48" s="19" t="s">
        <v>1440</v>
      </c>
      <c r="BQV48" s="19" t="s">
        <v>1440</v>
      </c>
      <c r="BQW48" s="19" t="s">
        <v>1440</v>
      </c>
      <c r="BQX48" s="19" t="s">
        <v>1440</v>
      </c>
      <c r="BQY48" s="19" t="s">
        <v>1440</v>
      </c>
      <c r="BQZ48" s="19" t="s">
        <v>1440</v>
      </c>
      <c r="BRA48" s="19" t="s">
        <v>1440</v>
      </c>
      <c r="BRB48" s="19" t="s">
        <v>1440</v>
      </c>
      <c r="BRC48" s="19" t="s">
        <v>1440</v>
      </c>
      <c r="BRD48" s="19" t="s">
        <v>1440</v>
      </c>
      <c r="BRE48" s="19" t="s">
        <v>1440</v>
      </c>
      <c r="BRF48" s="19" t="s">
        <v>1440</v>
      </c>
      <c r="BRG48" s="19" t="s">
        <v>1440</v>
      </c>
      <c r="BRH48" s="19" t="s">
        <v>1440</v>
      </c>
      <c r="BRI48" s="19" t="s">
        <v>1440</v>
      </c>
      <c r="BRJ48" s="19" t="s">
        <v>1440</v>
      </c>
      <c r="BRK48" s="19" t="s">
        <v>1440</v>
      </c>
      <c r="BRL48" s="19" t="s">
        <v>1440</v>
      </c>
      <c r="BRM48" s="19" t="s">
        <v>1440</v>
      </c>
      <c r="BRN48" s="19" t="s">
        <v>1440</v>
      </c>
      <c r="BRO48" s="19" t="s">
        <v>1440</v>
      </c>
      <c r="BRP48" s="19" t="s">
        <v>1440</v>
      </c>
      <c r="BRQ48" s="19" t="s">
        <v>1440</v>
      </c>
      <c r="BRR48" s="19" t="s">
        <v>1440</v>
      </c>
      <c r="BRS48" s="19" t="s">
        <v>1440</v>
      </c>
      <c r="BRT48" s="19" t="s">
        <v>1440</v>
      </c>
      <c r="BRU48" s="19" t="s">
        <v>1440</v>
      </c>
      <c r="BRV48" s="19" t="s">
        <v>1440</v>
      </c>
      <c r="BRW48" s="19" t="s">
        <v>1440</v>
      </c>
      <c r="BRX48" s="19" t="s">
        <v>1440</v>
      </c>
      <c r="BRY48" s="19" t="s">
        <v>1440</v>
      </c>
      <c r="BRZ48" s="19" t="s">
        <v>1440</v>
      </c>
      <c r="BSA48" s="19" t="s">
        <v>1440</v>
      </c>
      <c r="BSB48" s="19" t="s">
        <v>1440</v>
      </c>
      <c r="BSC48" s="19" t="s">
        <v>1440</v>
      </c>
      <c r="BSD48" s="19" t="s">
        <v>1440</v>
      </c>
      <c r="BSE48" s="19" t="s">
        <v>1440</v>
      </c>
      <c r="BSF48" s="19" t="s">
        <v>1440</v>
      </c>
      <c r="BSG48" s="19" t="s">
        <v>1440</v>
      </c>
      <c r="BSH48" s="19" t="s">
        <v>1440</v>
      </c>
      <c r="BSI48" s="19" t="s">
        <v>1440</v>
      </c>
      <c r="BSJ48" s="19" t="s">
        <v>1440</v>
      </c>
      <c r="BSK48" s="19" t="s">
        <v>1440</v>
      </c>
      <c r="BSL48" s="19" t="s">
        <v>1440</v>
      </c>
      <c r="BSM48" s="19" t="s">
        <v>1440</v>
      </c>
      <c r="BSN48" s="19" t="s">
        <v>1440</v>
      </c>
      <c r="BSO48" s="19" t="s">
        <v>1440</v>
      </c>
      <c r="BSP48" s="19" t="s">
        <v>1440</v>
      </c>
      <c r="BSQ48" s="19" t="s">
        <v>1440</v>
      </c>
      <c r="BSR48" s="19" t="s">
        <v>1440</v>
      </c>
      <c r="BSS48" s="19" t="s">
        <v>1440</v>
      </c>
      <c r="BST48" s="19" t="s">
        <v>1440</v>
      </c>
      <c r="BSU48" s="19" t="s">
        <v>1440</v>
      </c>
      <c r="BSV48" s="19" t="s">
        <v>1440</v>
      </c>
      <c r="BSW48" s="19" t="s">
        <v>1440</v>
      </c>
      <c r="BSX48" s="19" t="s">
        <v>1440</v>
      </c>
      <c r="BSY48" s="19" t="s">
        <v>1440</v>
      </c>
      <c r="BSZ48" s="19" t="s">
        <v>1440</v>
      </c>
      <c r="BTA48" s="19" t="s">
        <v>1440</v>
      </c>
      <c r="BTB48" s="19" t="s">
        <v>1440</v>
      </c>
      <c r="BTC48" s="19" t="s">
        <v>1440</v>
      </c>
      <c r="BTD48" s="19" t="s">
        <v>1440</v>
      </c>
      <c r="BTE48" s="19" t="s">
        <v>1440</v>
      </c>
      <c r="BTF48" s="19" t="s">
        <v>1440</v>
      </c>
      <c r="BTG48" s="19" t="s">
        <v>1440</v>
      </c>
      <c r="BTH48" s="19" t="s">
        <v>1440</v>
      </c>
      <c r="BTI48" s="19" t="s">
        <v>1440</v>
      </c>
      <c r="BTJ48" s="19" t="s">
        <v>1440</v>
      </c>
      <c r="BTK48" s="19" t="s">
        <v>1440</v>
      </c>
      <c r="BTL48" s="19" t="s">
        <v>1440</v>
      </c>
      <c r="BTM48" s="19" t="s">
        <v>1440</v>
      </c>
      <c r="BTN48" s="19" t="s">
        <v>1440</v>
      </c>
      <c r="BTO48" s="19" t="s">
        <v>1440</v>
      </c>
      <c r="BTP48" s="19" t="s">
        <v>1440</v>
      </c>
      <c r="BTQ48" s="19" t="s">
        <v>1440</v>
      </c>
      <c r="BTR48" s="19" t="s">
        <v>1440</v>
      </c>
      <c r="BTS48" s="19" t="s">
        <v>1440</v>
      </c>
      <c r="BTT48" s="19" t="s">
        <v>1440</v>
      </c>
      <c r="BTU48" s="19" t="s">
        <v>1440</v>
      </c>
      <c r="BTV48" s="19" t="s">
        <v>1440</v>
      </c>
      <c r="BTW48" s="19" t="s">
        <v>1440</v>
      </c>
      <c r="BTX48" s="19" t="s">
        <v>1440</v>
      </c>
      <c r="BTY48" s="19" t="s">
        <v>1440</v>
      </c>
      <c r="BTZ48" s="19" t="s">
        <v>1440</v>
      </c>
      <c r="BUA48" s="19" t="s">
        <v>1440</v>
      </c>
      <c r="BUB48" s="19" t="s">
        <v>1440</v>
      </c>
      <c r="BUC48" s="19" t="s">
        <v>1440</v>
      </c>
      <c r="BUD48" s="19" t="s">
        <v>1440</v>
      </c>
      <c r="BUE48" s="19" t="s">
        <v>1440</v>
      </c>
      <c r="BUF48" s="19" t="s">
        <v>1440</v>
      </c>
      <c r="BUG48" s="19" t="s">
        <v>1440</v>
      </c>
      <c r="BUH48" s="19" t="s">
        <v>1440</v>
      </c>
      <c r="BUI48" s="19" t="s">
        <v>1440</v>
      </c>
      <c r="BUJ48" s="19" t="s">
        <v>1440</v>
      </c>
      <c r="BUK48" s="19" t="s">
        <v>1440</v>
      </c>
      <c r="BUL48" s="19" t="s">
        <v>1440</v>
      </c>
      <c r="BUM48" s="19" t="s">
        <v>1440</v>
      </c>
      <c r="BUN48" s="19" t="s">
        <v>1440</v>
      </c>
      <c r="BUO48" s="19" t="s">
        <v>1440</v>
      </c>
      <c r="BUP48" s="19" t="s">
        <v>1440</v>
      </c>
      <c r="BUQ48" s="19" t="s">
        <v>1440</v>
      </c>
      <c r="BUR48" s="19" t="s">
        <v>1440</v>
      </c>
      <c r="BUS48" s="19" t="s">
        <v>1440</v>
      </c>
      <c r="BUT48" s="19" t="s">
        <v>1440</v>
      </c>
      <c r="BUU48" s="19" t="s">
        <v>1440</v>
      </c>
      <c r="BUV48" s="19" t="s">
        <v>1440</v>
      </c>
      <c r="BUW48" s="19" t="s">
        <v>1440</v>
      </c>
      <c r="BUX48" s="19" t="s">
        <v>1440</v>
      </c>
      <c r="BUY48" s="19" t="s">
        <v>1440</v>
      </c>
      <c r="BUZ48" s="19" t="s">
        <v>1440</v>
      </c>
      <c r="BVA48" s="19" t="s">
        <v>1440</v>
      </c>
      <c r="BVB48" s="19" t="s">
        <v>1440</v>
      </c>
      <c r="BVC48" s="19" t="s">
        <v>1440</v>
      </c>
      <c r="BVD48" s="19" t="s">
        <v>1440</v>
      </c>
      <c r="BVE48" s="19" t="s">
        <v>1440</v>
      </c>
      <c r="BVF48" s="19" t="s">
        <v>1440</v>
      </c>
      <c r="BVG48" s="19" t="s">
        <v>1440</v>
      </c>
      <c r="BVH48" s="19" t="s">
        <v>1440</v>
      </c>
      <c r="BVI48" s="19" t="s">
        <v>1440</v>
      </c>
      <c r="BVJ48" s="19" t="s">
        <v>1440</v>
      </c>
      <c r="BVK48" s="19" t="s">
        <v>1440</v>
      </c>
      <c r="BVL48" s="19" t="s">
        <v>1440</v>
      </c>
      <c r="BVM48" s="19" t="s">
        <v>1440</v>
      </c>
      <c r="BVN48" s="19" t="s">
        <v>1440</v>
      </c>
      <c r="BVO48" s="19" t="s">
        <v>1440</v>
      </c>
      <c r="BVP48" s="19" t="s">
        <v>1440</v>
      </c>
      <c r="BVQ48" s="19" t="s">
        <v>1440</v>
      </c>
      <c r="BVR48" s="19" t="s">
        <v>1440</v>
      </c>
      <c r="BVS48" s="19" t="s">
        <v>1440</v>
      </c>
      <c r="BVT48" s="19" t="s">
        <v>1440</v>
      </c>
      <c r="BVU48" s="19" t="s">
        <v>1440</v>
      </c>
      <c r="BVV48" s="19" t="s">
        <v>1440</v>
      </c>
      <c r="BVW48" s="19" t="s">
        <v>1440</v>
      </c>
      <c r="BVX48" s="19" t="s">
        <v>1440</v>
      </c>
      <c r="BVY48" s="19" t="s">
        <v>1440</v>
      </c>
      <c r="BVZ48" s="19" t="s">
        <v>1440</v>
      </c>
      <c r="BWA48" s="19" t="s">
        <v>1440</v>
      </c>
      <c r="BWB48" s="19" t="s">
        <v>1440</v>
      </c>
      <c r="BWC48" s="19" t="s">
        <v>1440</v>
      </c>
      <c r="BWD48" s="19" t="s">
        <v>1440</v>
      </c>
      <c r="BWE48" s="19" t="s">
        <v>1440</v>
      </c>
      <c r="BWF48" s="19" t="s">
        <v>1440</v>
      </c>
      <c r="BWG48" s="19" t="s">
        <v>1440</v>
      </c>
      <c r="BWH48" s="19" t="s">
        <v>1440</v>
      </c>
      <c r="BWI48" s="19" t="s">
        <v>1440</v>
      </c>
      <c r="BWJ48" s="19" t="s">
        <v>1440</v>
      </c>
      <c r="BWK48" s="19" t="s">
        <v>1440</v>
      </c>
      <c r="BWL48" s="19" t="s">
        <v>1440</v>
      </c>
      <c r="BWM48" s="19" t="s">
        <v>1440</v>
      </c>
      <c r="BWN48" s="19" t="s">
        <v>1440</v>
      </c>
      <c r="BWO48" s="19" t="s">
        <v>1440</v>
      </c>
      <c r="BWP48" s="19" t="s">
        <v>1440</v>
      </c>
      <c r="BWQ48" s="19" t="s">
        <v>1440</v>
      </c>
      <c r="BWR48" s="19" t="s">
        <v>1440</v>
      </c>
      <c r="BWS48" s="19" t="s">
        <v>1440</v>
      </c>
      <c r="BWT48" s="19" t="s">
        <v>1440</v>
      </c>
      <c r="BWU48" s="19" t="s">
        <v>1440</v>
      </c>
      <c r="BWV48" s="19" t="s">
        <v>1440</v>
      </c>
      <c r="BWW48" s="19" t="s">
        <v>1440</v>
      </c>
      <c r="BWX48" s="19" t="s">
        <v>1440</v>
      </c>
      <c r="BWY48" s="19" t="s">
        <v>1440</v>
      </c>
      <c r="BWZ48" s="19" t="s">
        <v>1440</v>
      </c>
      <c r="BXA48" s="19" t="s">
        <v>1440</v>
      </c>
      <c r="BXB48" s="19" t="s">
        <v>1440</v>
      </c>
      <c r="BXC48" s="19" t="s">
        <v>1440</v>
      </c>
      <c r="BXD48" s="19" t="s">
        <v>1440</v>
      </c>
      <c r="BXE48" s="19" t="s">
        <v>1440</v>
      </c>
      <c r="BXF48" s="19" t="s">
        <v>1440</v>
      </c>
      <c r="BXG48" s="19" t="s">
        <v>1440</v>
      </c>
      <c r="BXH48" s="19" t="s">
        <v>1440</v>
      </c>
      <c r="BXI48" s="19" t="s">
        <v>1440</v>
      </c>
      <c r="BXJ48" s="19" t="s">
        <v>1440</v>
      </c>
      <c r="BXK48" s="19" t="s">
        <v>1440</v>
      </c>
      <c r="BXL48" s="19" t="s">
        <v>1440</v>
      </c>
      <c r="BXM48" s="19" t="s">
        <v>1440</v>
      </c>
      <c r="BXN48" s="19" t="s">
        <v>1440</v>
      </c>
      <c r="BXO48" s="19" t="s">
        <v>1440</v>
      </c>
      <c r="BXP48" s="19" t="s">
        <v>1440</v>
      </c>
      <c r="BXQ48" s="19" t="s">
        <v>1440</v>
      </c>
      <c r="BXR48" s="19" t="s">
        <v>1440</v>
      </c>
      <c r="BXS48" s="19" t="s">
        <v>1440</v>
      </c>
      <c r="BXT48" s="19" t="s">
        <v>1440</v>
      </c>
      <c r="BXU48" s="19" t="s">
        <v>1440</v>
      </c>
      <c r="BXV48" s="19" t="s">
        <v>1440</v>
      </c>
      <c r="BXW48" s="19" t="s">
        <v>1440</v>
      </c>
      <c r="BXX48" s="19" t="s">
        <v>1440</v>
      </c>
      <c r="BXY48" s="19" t="s">
        <v>1440</v>
      </c>
      <c r="BXZ48" s="19" t="s">
        <v>1440</v>
      </c>
      <c r="BYA48" s="19" t="s">
        <v>1440</v>
      </c>
      <c r="BYB48" s="19" t="s">
        <v>1440</v>
      </c>
      <c r="BYC48" s="19" t="s">
        <v>1440</v>
      </c>
      <c r="BYD48" s="19" t="s">
        <v>1440</v>
      </c>
      <c r="BYE48" s="19" t="s">
        <v>1440</v>
      </c>
      <c r="BYF48" s="19" t="s">
        <v>1440</v>
      </c>
      <c r="BYG48" s="19" t="s">
        <v>1440</v>
      </c>
      <c r="BYH48" s="19" t="s">
        <v>1440</v>
      </c>
      <c r="BYI48" s="19" t="s">
        <v>1440</v>
      </c>
      <c r="BYJ48" s="19" t="s">
        <v>1440</v>
      </c>
      <c r="BYK48" s="19" t="s">
        <v>1440</v>
      </c>
      <c r="BYL48" s="19" t="s">
        <v>1440</v>
      </c>
      <c r="BYM48" s="19" t="s">
        <v>1440</v>
      </c>
      <c r="BYN48" s="19" t="s">
        <v>1440</v>
      </c>
      <c r="BYO48" s="19" t="s">
        <v>1440</v>
      </c>
      <c r="BYP48" s="19" t="s">
        <v>1440</v>
      </c>
      <c r="BYQ48" s="19" t="s">
        <v>1440</v>
      </c>
      <c r="BYR48" s="19" t="s">
        <v>1440</v>
      </c>
      <c r="BYS48" s="19" t="s">
        <v>1440</v>
      </c>
      <c r="BYT48" s="19" t="s">
        <v>1440</v>
      </c>
      <c r="BYU48" s="19" t="s">
        <v>1440</v>
      </c>
      <c r="BYV48" s="19" t="s">
        <v>1440</v>
      </c>
      <c r="BYW48" s="19" t="s">
        <v>1440</v>
      </c>
      <c r="BYX48" s="19" t="s">
        <v>1440</v>
      </c>
      <c r="BYY48" s="19" t="s">
        <v>1440</v>
      </c>
      <c r="BYZ48" s="19" t="s">
        <v>1440</v>
      </c>
      <c r="BZA48" s="19" t="s">
        <v>1440</v>
      </c>
      <c r="BZB48" s="19" t="s">
        <v>1440</v>
      </c>
      <c r="BZC48" s="19" t="s">
        <v>1440</v>
      </c>
      <c r="BZD48" s="19" t="s">
        <v>1440</v>
      </c>
      <c r="BZE48" s="19" t="s">
        <v>1440</v>
      </c>
      <c r="BZF48" s="19" t="s">
        <v>1440</v>
      </c>
      <c r="BZG48" s="19" t="s">
        <v>1440</v>
      </c>
      <c r="BZH48" s="19" t="s">
        <v>1440</v>
      </c>
      <c r="BZI48" s="19" t="s">
        <v>1440</v>
      </c>
      <c r="BZJ48" s="19" t="s">
        <v>1440</v>
      </c>
      <c r="BZK48" s="19" t="s">
        <v>1440</v>
      </c>
      <c r="BZL48" s="19" t="s">
        <v>1440</v>
      </c>
      <c r="BZM48" s="19" t="s">
        <v>1440</v>
      </c>
      <c r="BZN48" s="19" t="s">
        <v>1440</v>
      </c>
      <c r="BZO48" s="19" t="s">
        <v>1440</v>
      </c>
      <c r="BZP48" s="19" t="s">
        <v>1440</v>
      </c>
      <c r="BZQ48" s="19" t="s">
        <v>1440</v>
      </c>
      <c r="BZR48" s="19" t="s">
        <v>1440</v>
      </c>
      <c r="BZS48" s="19" t="s">
        <v>1440</v>
      </c>
      <c r="BZT48" s="19" t="s">
        <v>1440</v>
      </c>
      <c r="BZU48" s="19" t="s">
        <v>1440</v>
      </c>
      <c r="BZV48" s="19" t="s">
        <v>1440</v>
      </c>
      <c r="BZW48" s="19" t="s">
        <v>1440</v>
      </c>
      <c r="BZX48" s="19" t="s">
        <v>1440</v>
      </c>
      <c r="BZY48" s="19" t="s">
        <v>1440</v>
      </c>
      <c r="BZZ48" s="19" t="s">
        <v>1440</v>
      </c>
      <c r="CAA48" s="19" t="s">
        <v>1440</v>
      </c>
      <c r="CAB48" s="19" t="s">
        <v>1440</v>
      </c>
      <c r="CAC48" s="19" t="s">
        <v>1440</v>
      </c>
      <c r="CAD48" s="19" t="s">
        <v>1440</v>
      </c>
      <c r="CAE48" s="19" t="s">
        <v>1440</v>
      </c>
      <c r="CAF48" s="19" t="s">
        <v>1440</v>
      </c>
      <c r="CAG48" s="19" t="s">
        <v>1440</v>
      </c>
      <c r="CAH48" s="19" t="s">
        <v>1440</v>
      </c>
      <c r="CAI48" s="19" t="s">
        <v>1440</v>
      </c>
      <c r="CAJ48" s="19" t="s">
        <v>1440</v>
      </c>
      <c r="CAK48" s="19" t="s">
        <v>1440</v>
      </c>
      <c r="CAL48" s="19" t="s">
        <v>1440</v>
      </c>
      <c r="CAM48" s="19" t="s">
        <v>1440</v>
      </c>
      <c r="CAN48" s="19" t="s">
        <v>1440</v>
      </c>
      <c r="CAO48" s="19" t="s">
        <v>1440</v>
      </c>
      <c r="CAP48" s="19" t="s">
        <v>1440</v>
      </c>
      <c r="CAQ48" s="19" t="s">
        <v>1440</v>
      </c>
      <c r="CAR48" s="19" t="s">
        <v>1440</v>
      </c>
      <c r="CAS48" s="19" t="s">
        <v>1440</v>
      </c>
      <c r="CAT48" s="19" t="s">
        <v>1440</v>
      </c>
      <c r="CAU48" s="19" t="s">
        <v>1440</v>
      </c>
      <c r="CAV48" s="19" t="s">
        <v>1440</v>
      </c>
      <c r="CAW48" s="19" t="s">
        <v>1440</v>
      </c>
      <c r="CAX48" s="19" t="s">
        <v>1440</v>
      </c>
      <c r="CAY48" s="19" t="s">
        <v>1440</v>
      </c>
      <c r="CAZ48" s="19" t="s">
        <v>1440</v>
      </c>
      <c r="CBA48" s="19" t="s">
        <v>1440</v>
      </c>
      <c r="CBB48" s="19" t="s">
        <v>1440</v>
      </c>
      <c r="CBC48" s="19" t="s">
        <v>1440</v>
      </c>
      <c r="CBD48" s="19" t="s">
        <v>1440</v>
      </c>
      <c r="CBE48" s="19" t="s">
        <v>1440</v>
      </c>
      <c r="CBF48" s="19" t="s">
        <v>1440</v>
      </c>
      <c r="CBG48" s="19" t="s">
        <v>1440</v>
      </c>
      <c r="CBH48" s="19" t="s">
        <v>1440</v>
      </c>
      <c r="CBI48" s="19" t="s">
        <v>1440</v>
      </c>
      <c r="CBJ48" s="19" t="s">
        <v>1440</v>
      </c>
      <c r="CBK48" s="19" t="s">
        <v>1440</v>
      </c>
      <c r="CBL48" s="19" t="s">
        <v>1440</v>
      </c>
      <c r="CBM48" s="19" t="s">
        <v>1440</v>
      </c>
      <c r="CBN48" s="19" t="s">
        <v>1440</v>
      </c>
      <c r="CBO48" s="19" t="s">
        <v>1440</v>
      </c>
      <c r="CBP48" s="19" t="s">
        <v>1440</v>
      </c>
      <c r="CBQ48" s="19" t="s">
        <v>1440</v>
      </c>
      <c r="CBR48" s="19" t="s">
        <v>1440</v>
      </c>
      <c r="CBS48" s="19" t="s">
        <v>1440</v>
      </c>
      <c r="CBT48" s="19" t="s">
        <v>1440</v>
      </c>
      <c r="CBU48" s="19" t="s">
        <v>1440</v>
      </c>
      <c r="CBV48" s="19" t="s">
        <v>1440</v>
      </c>
      <c r="CBW48" s="19" t="s">
        <v>1440</v>
      </c>
      <c r="CBX48" s="19" t="s">
        <v>1440</v>
      </c>
      <c r="CBY48" s="19" t="s">
        <v>1440</v>
      </c>
      <c r="CBZ48" s="19" t="s">
        <v>1440</v>
      </c>
      <c r="CCA48" s="19" t="s">
        <v>1440</v>
      </c>
      <c r="CCB48" s="19" t="s">
        <v>1440</v>
      </c>
      <c r="CCC48" s="19" t="s">
        <v>1440</v>
      </c>
      <c r="CCD48" s="19" t="s">
        <v>1440</v>
      </c>
      <c r="CCE48" s="19" t="s">
        <v>1440</v>
      </c>
      <c r="CCF48" s="19" t="s">
        <v>1440</v>
      </c>
      <c r="CCG48" s="19" t="s">
        <v>1440</v>
      </c>
      <c r="CCH48" s="19" t="s">
        <v>1440</v>
      </c>
      <c r="CCI48" s="19" t="s">
        <v>1440</v>
      </c>
      <c r="CCJ48" s="19" t="s">
        <v>1440</v>
      </c>
      <c r="CCK48" s="19" t="s">
        <v>1440</v>
      </c>
      <c r="CCL48" s="19" t="s">
        <v>1440</v>
      </c>
      <c r="CCM48" s="19" t="s">
        <v>1440</v>
      </c>
      <c r="CCN48" s="19" t="s">
        <v>1440</v>
      </c>
      <c r="CCO48" s="19" t="s">
        <v>1440</v>
      </c>
      <c r="CCP48" s="19" t="s">
        <v>1440</v>
      </c>
      <c r="CCQ48" s="19" t="s">
        <v>1440</v>
      </c>
      <c r="CCR48" s="19" t="s">
        <v>1440</v>
      </c>
      <c r="CCS48" s="19" t="s">
        <v>1440</v>
      </c>
      <c r="CCT48" s="19" t="s">
        <v>1440</v>
      </c>
      <c r="CCU48" s="19" t="s">
        <v>1440</v>
      </c>
      <c r="CCV48" s="19" t="s">
        <v>1440</v>
      </c>
      <c r="CCW48" s="19" t="s">
        <v>1440</v>
      </c>
      <c r="CCX48" s="19" t="s">
        <v>1440</v>
      </c>
      <c r="CCY48" s="19" t="s">
        <v>1440</v>
      </c>
      <c r="CCZ48" s="19" t="s">
        <v>1440</v>
      </c>
      <c r="CDA48" s="19" t="s">
        <v>1440</v>
      </c>
      <c r="CDB48" s="19" t="s">
        <v>1440</v>
      </c>
      <c r="CDC48" s="19" t="s">
        <v>1440</v>
      </c>
      <c r="CDD48" s="19" t="s">
        <v>1440</v>
      </c>
      <c r="CDE48" s="19" t="s">
        <v>1440</v>
      </c>
      <c r="CDF48" s="19" t="s">
        <v>1440</v>
      </c>
      <c r="CDG48" s="19" t="s">
        <v>1440</v>
      </c>
      <c r="CDH48" s="19" t="s">
        <v>1440</v>
      </c>
      <c r="CDI48" s="19" t="s">
        <v>1440</v>
      </c>
      <c r="CDJ48" s="19" t="s">
        <v>1440</v>
      </c>
      <c r="CDK48" s="19" t="s">
        <v>1440</v>
      </c>
      <c r="CDL48" s="19" t="s">
        <v>1440</v>
      </c>
      <c r="CDM48" s="19" t="s">
        <v>1440</v>
      </c>
      <c r="CDN48" s="19" t="s">
        <v>1440</v>
      </c>
      <c r="CDO48" s="19" t="s">
        <v>1440</v>
      </c>
      <c r="CDP48" s="19" t="s">
        <v>1440</v>
      </c>
      <c r="CDQ48" s="19" t="s">
        <v>1440</v>
      </c>
      <c r="CDR48" s="19" t="s">
        <v>1440</v>
      </c>
      <c r="CDS48" s="19" t="s">
        <v>1440</v>
      </c>
      <c r="CDT48" s="19" t="s">
        <v>1440</v>
      </c>
      <c r="CDU48" s="19" t="s">
        <v>1440</v>
      </c>
      <c r="CDV48" s="19" t="s">
        <v>1440</v>
      </c>
      <c r="CDW48" s="19" t="s">
        <v>1440</v>
      </c>
      <c r="CDX48" s="19" t="s">
        <v>1440</v>
      </c>
      <c r="CDY48" s="19" t="s">
        <v>1440</v>
      </c>
      <c r="CDZ48" s="19" t="s">
        <v>1440</v>
      </c>
      <c r="CEA48" s="19" t="s">
        <v>1440</v>
      </c>
      <c r="CEB48" s="19" t="s">
        <v>1440</v>
      </c>
      <c r="CEC48" s="19" t="s">
        <v>1440</v>
      </c>
      <c r="CED48" s="19" t="s">
        <v>1440</v>
      </c>
      <c r="CEE48" s="19" t="s">
        <v>1440</v>
      </c>
      <c r="CEF48" s="19" t="s">
        <v>1440</v>
      </c>
      <c r="CEG48" s="19" t="s">
        <v>1440</v>
      </c>
      <c r="CEH48" s="19" t="s">
        <v>1440</v>
      </c>
      <c r="CEI48" s="19" t="s">
        <v>1440</v>
      </c>
      <c r="CEJ48" s="19" t="s">
        <v>1440</v>
      </c>
      <c r="CEK48" s="19" t="s">
        <v>1440</v>
      </c>
      <c r="CEL48" s="19" t="s">
        <v>1440</v>
      </c>
      <c r="CEM48" s="19" t="s">
        <v>1440</v>
      </c>
      <c r="CEN48" s="19" t="s">
        <v>1440</v>
      </c>
      <c r="CEO48" s="19" t="s">
        <v>1440</v>
      </c>
      <c r="CEP48" s="19" t="s">
        <v>1440</v>
      </c>
      <c r="CEQ48" s="19" t="s">
        <v>1440</v>
      </c>
      <c r="CER48" s="19" t="s">
        <v>1440</v>
      </c>
      <c r="CES48" s="19" t="s">
        <v>1440</v>
      </c>
      <c r="CET48" s="19" t="s">
        <v>1440</v>
      </c>
      <c r="CEU48" s="19" t="s">
        <v>1440</v>
      </c>
      <c r="CEV48" s="19" t="s">
        <v>1440</v>
      </c>
      <c r="CEW48" s="19" t="s">
        <v>1440</v>
      </c>
      <c r="CEX48" s="19" t="s">
        <v>1440</v>
      </c>
      <c r="CEY48" s="19" t="s">
        <v>1440</v>
      </c>
      <c r="CEZ48" s="19" t="s">
        <v>1440</v>
      </c>
      <c r="CFA48" s="19" t="s">
        <v>1440</v>
      </c>
      <c r="CFB48" s="19" t="s">
        <v>1440</v>
      </c>
      <c r="CFC48" s="19" t="s">
        <v>1440</v>
      </c>
      <c r="CFD48" s="19" t="s">
        <v>1440</v>
      </c>
      <c r="CFE48" s="19" t="s">
        <v>1440</v>
      </c>
      <c r="CFF48" s="19" t="s">
        <v>1440</v>
      </c>
      <c r="CFG48" s="19" t="s">
        <v>1440</v>
      </c>
      <c r="CFH48" s="19" t="s">
        <v>1440</v>
      </c>
      <c r="CFI48" s="19" t="s">
        <v>1440</v>
      </c>
      <c r="CFJ48" s="19" t="s">
        <v>1440</v>
      </c>
      <c r="CFK48" s="19" t="s">
        <v>1440</v>
      </c>
      <c r="CFL48" s="19" t="s">
        <v>1440</v>
      </c>
      <c r="CFM48" s="19" t="s">
        <v>1440</v>
      </c>
      <c r="CFN48" s="19" t="s">
        <v>1440</v>
      </c>
      <c r="CFO48" s="19" t="s">
        <v>1440</v>
      </c>
      <c r="CFP48" s="19" t="s">
        <v>1440</v>
      </c>
      <c r="CFQ48" s="19" t="s">
        <v>1440</v>
      </c>
      <c r="CFR48" s="19" t="s">
        <v>1440</v>
      </c>
      <c r="CFS48" s="19" t="s">
        <v>1440</v>
      </c>
      <c r="CFT48" s="19" t="s">
        <v>1440</v>
      </c>
      <c r="CFU48" s="19" t="s">
        <v>1440</v>
      </c>
      <c r="CFV48" s="19" t="s">
        <v>1440</v>
      </c>
      <c r="CFW48" s="19" t="s">
        <v>1440</v>
      </c>
      <c r="CFX48" s="19" t="s">
        <v>1440</v>
      </c>
      <c r="CFY48" s="19" t="s">
        <v>1440</v>
      </c>
      <c r="CFZ48" s="19" t="s">
        <v>1440</v>
      </c>
      <c r="CGA48" s="19" t="s">
        <v>1440</v>
      </c>
      <c r="CGB48" s="19" t="s">
        <v>1440</v>
      </c>
      <c r="CGC48" s="19" t="s">
        <v>1440</v>
      </c>
      <c r="CGD48" s="19" t="s">
        <v>1440</v>
      </c>
      <c r="CGE48" s="19" t="s">
        <v>1440</v>
      </c>
      <c r="CGF48" s="19" t="s">
        <v>1440</v>
      </c>
      <c r="CGG48" s="19" t="s">
        <v>1440</v>
      </c>
      <c r="CGH48" s="19" t="s">
        <v>1440</v>
      </c>
      <c r="CGI48" s="19" t="s">
        <v>1440</v>
      </c>
      <c r="CGJ48" s="19" t="s">
        <v>1440</v>
      </c>
      <c r="CGK48" s="19" t="s">
        <v>1440</v>
      </c>
      <c r="CGL48" s="19" t="s">
        <v>1440</v>
      </c>
      <c r="CGM48" s="19" t="s">
        <v>1440</v>
      </c>
      <c r="CGN48" s="19" t="s">
        <v>1440</v>
      </c>
      <c r="CGO48" s="19" t="s">
        <v>1440</v>
      </c>
      <c r="CGP48" s="19" t="s">
        <v>1440</v>
      </c>
      <c r="CGQ48" s="19" t="s">
        <v>1440</v>
      </c>
      <c r="CGR48" s="19" t="s">
        <v>1440</v>
      </c>
      <c r="CGS48" s="19" t="s">
        <v>1440</v>
      </c>
      <c r="CGT48" s="19" t="s">
        <v>1440</v>
      </c>
      <c r="CGU48" s="19" t="s">
        <v>1440</v>
      </c>
      <c r="CGV48" s="19" t="s">
        <v>1440</v>
      </c>
      <c r="CGW48" s="19" t="s">
        <v>1440</v>
      </c>
      <c r="CGX48" s="19" t="s">
        <v>1440</v>
      </c>
      <c r="CGY48" s="19" t="s">
        <v>1440</v>
      </c>
      <c r="CGZ48" s="19" t="s">
        <v>1440</v>
      </c>
      <c r="CHA48" s="19" t="s">
        <v>1440</v>
      </c>
      <c r="CHB48" s="19" t="s">
        <v>1440</v>
      </c>
      <c r="CHC48" s="19" t="s">
        <v>1440</v>
      </c>
      <c r="CHD48" s="19" t="s">
        <v>1440</v>
      </c>
      <c r="CHE48" s="19" t="s">
        <v>1440</v>
      </c>
      <c r="CHF48" s="19" t="s">
        <v>1440</v>
      </c>
      <c r="CHG48" s="19" t="s">
        <v>1440</v>
      </c>
      <c r="CHH48" s="19" t="s">
        <v>1440</v>
      </c>
      <c r="CHI48" s="19" t="s">
        <v>1440</v>
      </c>
      <c r="CHJ48" s="19" t="s">
        <v>1440</v>
      </c>
      <c r="CHK48" s="19" t="s">
        <v>1440</v>
      </c>
      <c r="CHL48" s="19" t="s">
        <v>1440</v>
      </c>
      <c r="CHM48" s="19" t="s">
        <v>1440</v>
      </c>
      <c r="CHN48" s="19" t="s">
        <v>1440</v>
      </c>
      <c r="CHO48" s="19" t="s">
        <v>1440</v>
      </c>
      <c r="CHP48" s="19" t="s">
        <v>1440</v>
      </c>
      <c r="CHQ48" s="19" t="s">
        <v>1440</v>
      </c>
      <c r="CHR48" s="19" t="s">
        <v>1440</v>
      </c>
      <c r="CHS48" s="19" t="s">
        <v>1440</v>
      </c>
      <c r="CHT48" s="19" t="s">
        <v>1440</v>
      </c>
      <c r="CHU48" s="19" t="s">
        <v>1440</v>
      </c>
      <c r="CHV48" s="19" t="s">
        <v>1440</v>
      </c>
      <c r="CHW48" s="19" t="s">
        <v>1440</v>
      </c>
      <c r="CHX48" s="19" t="s">
        <v>1440</v>
      </c>
      <c r="CHY48" s="19" t="s">
        <v>1440</v>
      </c>
      <c r="CHZ48" s="19" t="s">
        <v>1440</v>
      </c>
      <c r="CIA48" s="19" t="s">
        <v>1440</v>
      </c>
      <c r="CIB48" s="19" t="s">
        <v>1440</v>
      </c>
      <c r="CIC48" s="19" t="s">
        <v>1440</v>
      </c>
      <c r="CID48" s="19" t="s">
        <v>1440</v>
      </c>
      <c r="CIE48" s="19" t="s">
        <v>1440</v>
      </c>
      <c r="CIF48" s="19" t="s">
        <v>1440</v>
      </c>
      <c r="CIG48" s="19" t="s">
        <v>1440</v>
      </c>
      <c r="CIH48" s="19" t="s">
        <v>1440</v>
      </c>
      <c r="CII48" s="19" t="s">
        <v>1440</v>
      </c>
      <c r="CIJ48" s="19" t="s">
        <v>1440</v>
      </c>
      <c r="CIK48" s="19" t="s">
        <v>1440</v>
      </c>
      <c r="CIL48" s="19" t="s">
        <v>1440</v>
      </c>
      <c r="CIM48" s="19" t="s">
        <v>1440</v>
      </c>
      <c r="CIN48" s="19" t="s">
        <v>1440</v>
      </c>
      <c r="CIO48" s="19" t="s">
        <v>1440</v>
      </c>
      <c r="CIP48" s="19" t="s">
        <v>1440</v>
      </c>
      <c r="CIQ48" s="19" t="s">
        <v>1440</v>
      </c>
      <c r="CIR48" s="19" t="s">
        <v>1440</v>
      </c>
      <c r="CIS48" s="19" t="s">
        <v>1440</v>
      </c>
      <c r="CIT48" s="19" t="s">
        <v>1440</v>
      </c>
      <c r="CIU48" s="19" t="s">
        <v>1440</v>
      </c>
      <c r="CIV48" s="19" t="s">
        <v>1440</v>
      </c>
      <c r="CIW48" s="19" t="s">
        <v>1440</v>
      </c>
      <c r="CIX48" s="19" t="s">
        <v>1440</v>
      </c>
      <c r="CIY48" s="19" t="s">
        <v>1440</v>
      </c>
      <c r="CIZ48" s="19" t="s">
        <v>1440</v>
      </c>
      <c r="CJA48" s="19" t="s">
        <v>1440</v>
      </c>
      <c r="CJB48" s="19" t="s">
        <v>1440</v>
      </c>
      <c r="CJC48" s="19" t="s">
        <v>1440</v>
      </c>
      <c r="CJD48" s="19" t="s">
        <v>1440</v>
      </c>
      <c r="CJE48" s="19" t="s">
        <v>1440</v>
      </c>
      <c r="CJF48" s="19" t="s">
        <v>1440</v>
      </c>
      <c r="CJG48" s="19" t="s">
        <v>1440</v>
      </c>
      <c r="CJH48" s="19" t="s">
        <v>1440</v>
      </c>
      <c r="CJI48" s="19" t="s">
        <v>1440</v>
      </c>
      <c r="CJJ48" s="19" t="s">
        <v>1440</v>
      </c>
      <c r="CJK48" s="19" t="s">
        <v>1440</v>
      </c>
      <c r="CJL48" s="19" t="s">
        <v>1440</v>
      </c>
      <c r="CJM48" s="19" t="s">
        <v>1440</v>
      </c>
      <c r="CJN48" s="19" t="s">
        <v>1440</v>
      </c>
      <c r="CJO48" s="19" t="s">
        <v>1440</v>
      </c>
      <c r="CJP48" s="19" t="s">
        <v>1440</v>
      </c>
      <c r="CJQ48" s="19" t="s">
        <v>1440</v>
      </c>
      <c r="CJR48" s="19" t="s">
        <v>1440</v>
      </c>
      <c r="CJS48" s="19" t="s">
        <v>1440</v>
      </c>
      <c r="CJT48" s="19" t="s">
        <v>1440</v>
      </c>
      <c r="CJU48" s="19" t="s">
        <v>1440</v>
      </c>
      <c r="CJV48" s="19" t="s">
        <v>1440</v>
      </c>
      <c r="CJW48" s="19" t="s">
        <v>1440</v>
      </c>
      <c r="CJX48" s="19" t="s">
        <v>1440</v>
      </c>
      <c r="CJY48" s="19" t="s">
        <v>1440</v>
      </c>
      <c r="CJZ48" s="19" t="s">
        <v>1440</v>
      </c>
      <c r="CKA48" s="19" t="s">
        <v>1440</v>
      </c>
      <c r="CKB48" s="19" t="s">
        <v>1440</v>
      </c>
      <c r="CKC48" s="19" t="s">
        <v>1440</v>
      </c>
      <c r="CKD48" s="19" t="s">
        <v>1440</v>
      </c>
      <c r="CKE48" s="19" t="s">
        <v>1440</v>
      </c>
      <c r="CKF48" s="19" t="s">
        <v>1440</v>
      </c>
      <c r="CKG48" s="19" t="s">
        <v>1440</v>
      </c>
      <c r="CKH48" s="19" t="s">
        <v>1440</v>
      </c>
      <c r="CKI48" s="19" t="s">
        <v>1440</v>
      </c>
      <c r="CKJ48" s="19" t="s">
        <v>1440</v>
      </c>
      <c r="CKK48" s="19" t="s">
        <v>1440</v>
      </c>
      <c r="CKL48" s="19" t="s">
        <v>1440</v>
      </c>
      <c r="CKM48" s="19" t="s">
        <v>1440</v>
      </c>
      <c r="CKN48" s="19" t="s">
        <v>1440</v>
      </c>
      <c r="CKO48" s="19" t="s">
        <v>1440</v>
      </c>
      <c r="CKP48" s="19" t="s">
        <v>1440</v>
      </c>
      <c r="CKQ48" s="19" t="s">
        <v>1440</v>
      </c>
      <c r="CKR48" s="19" t="s">
        <v>1440</v>
      </c>
      <c r="CKS48" s="19" t="s">
        <v>1440</v>
      </c>
      <c r="CKT48" s="19" t="s">
        <v>1440</v>
      </c>
      <c r="CKU48" s="19" t="s">
        <v>1440</v>
      </c>
      <c r="CKV48" s="19" t="s">
        <v>1440</v>
      </c>
      <c r="CKW48" s="19" t="s">
        <v>1440</v>
      </c>
      <c r="CKX48" s="19" t="s">
        <v>1440</v>
      </c>
      <c r="CKY48" s="19" t="s">
        <v>1440</v>
      </c>
      <c r="CKZ48" s="19" t="s">
        <v>1440</v>
      </c>
      <c r="CLA48" s="19" t="s">
        <v>1440</v>
      </c>
      <c r="CLB48" s="19" t="s">
        <v>1440</v>
      </c>
      <c r="CLC48" s="19" t="s">
        <v>1440</v>
      </c>
      <c r="CLD48" s="19" t="s">
        <v>1440</v>
      </c>
      <c r="CLE48" s="19" t="s">
        <v>1440</v>
      </c>
      <c r="CLF48" s="19" t="s">
        <v>1440</v>
      </c>
      <c r="CLG48" s="19" t="s">
        <v>1440</v>
      </c>
      <c r="CLH48" s="19" t="s">
        <v>1440</v>
      </c>
      <c r="CLI48" s="19" t="s">
        <v>1440</v>
      </c>
      <c r="CLJ48" s="19" t="s">
        <v>1440</v>
      </c>
      <c r="CLK48" s="19" t="s">
        <v>1440</v>
      </c>
      <c r="CLL48" s="19" t="s">
        <v>1440</v>
      </c>
      <c r="CLM48" s="19" t="s">
        <v>1440</v>
      </c>
      <c r="CLN48" s="19" t="s">
        <v>1440</v>
      </c>
      <c r="CLO48" s="19" t="s">
        <v>1440</v>
      </c>
      <c r="CLP48" s="19" t="s">
        <v>1440</v>
      </c>
      <c r="CLQ48" s="19" t="s">
        <v>1440</v>
      </c>
      <c r="CLR48" s="19" t="s">
        <v>1440</v>
      </c>
      <c r="CLS48" s="19" t="s">
        <v>1440</v>
      </c>
      <c r="CLT48" s="19" t="s">
        <v>1440</v>
      </c>
      <c r="CLU48" s="19" t="s">
        <v>1440</v>
      </c>
      <c r="CLV48" s="19" t="s">
        <v>1440</v>
      </c>
      <c r="CLW48" s="19" t="s">
        <v>1440</v>
      </c>
      <c r="CLX48" s="19" t="s">
        <v>1440</v>
      </c>
      <c r="CLY48" s="19" t="s">
        <v>1440</v>
      </c>
      <c r="CLZ48" s="19" t="s">
        <v>1440</v>
      </c>
      <c r="CMA48" s="19" t="s">
        <v>1440</v>
      </c>
      <c r="CMB48" s="19" t="s">
        <v>1440</v>
      </c>
      <c r="CMC48" s="19" t="s">
        <v>1440</v>
      </c>
      <c r="CMD48" s="19" t="s">
        <v>1440</v>
      </c>
      <c r="CME48" s="19" t="s">
        <v>1440</v>
      </c>
      <c r="CMF48" s="19" t="s">
        <v>1440</v>
      </c>
      <c r="CMG48" s="19" t="s">
        <v>1440</v>
      </c>
      <c r="CMH48" s="19" t="s">
        <v>1440</v>
      </c>
      <c r="CMI48" s="19" t="s">
        <v>1440</v>
      </c>
      <c r="CMJ48" s="19" t="s">
        <v>1440</v>
      </c>
      <c r="CMK48" s="19" t="s">
        <v>1440</v>
      </c>
      <c r="CML48" s="19" t="s">
        <v>1440</v>
      </c>
      <c r="CMM48" s="19" t="s">
        <v>1440</v>
      </c>
      <c r="CMN48" s="19" t="s">
        <v>1440</v>
      </c>
      <c r="CMO48" s="19" t="s">
        <v>1440</v>
      </c>
      <c r="CMP48" s="19" t="s">
        <v>1440</v>
      </c>
      <c r="CMQ48" s="19" t="s">
        <v>1440</v>
      </c>
      <c r="CMR48" s="19" t="s">
        <v>1440</v>
      </c>
      <c r="CMS48" s="19" t="s">
        <v>1440</v>
      </c>
      <c r="CMT48" s="19" t="s">
        <v>1440</v>
      </c>
      <c r="CMU48" s="19" t="s">
        <v>1440</v>
      </c>
      <c r="CMV48" s="19" t="s">
        <v>1440</v>
      </c>
      <c r="CMW48" s="19" t="s">
        <v>1440</v>
      </c>
      <c r="CMX48" s="19" t="s">
        <v>1440</v>
      </c>
      <c r="CMY48" s="19" t="s">
        <v>1440</v>
      </c>
      <c r="CMZ48" s="19" t="s">
        <v>1440</v>
      </c>
      <c r="CNA48" s="19" t="s">
        <v>1440</v>
      </c>
      <c r="CNB48" s="19" t="s">
        <v>1440</v>
      </c>
      <c r="CNC48" s="19" t="s">
        <v>1440</v>
      </c>
      <c r="CND48" s="19" t="s">
        <v>1440</v>
      </c>
      <c r="CNE48" s="19" t="s">
        <v>1440</v>
      </c>
      <c r="CNF48" s="19" t="s">
        <v>1440</v>
      </c>
      <c r="CNG48" s="19" t="s">
        <v>1440</v>
      </c>
      <c r="CNH48" s="19" t="s">
        <v>1440</v>
      </c>
      <c r="CNI48" s="19" t="s">
        <v>1440</v>
      </c>
      <c r="CNJ48" s="19" t="s">
        <v>1440</v>
      </c>
      <c r="CNK48" s="19" t="s">
        <v>1440</v>
      </c>
      <c r="CNL48" s="19" t="s">
        <v>1440</v>
      </c>
      <c r="CNM48" s="19" t="s">
        <v>1440</v>
      </c>
      <c r="CNN48" s="19" t="s">
        <v>1440</v>
      </c>
      <c r="CNO48" s="19" t="s">
        <v>1440</v>
      </c>
      <c r="CNP48" s="19" t="s">
        <v>1440</v>
      </c>
      <c r="CNQ48" s="19" t="s">
        <v>1440</v>
      </c>
      <c r="CNR48" s="19" t="s">
        <v>1440</v>
      </c>
      <c r="CNS48" s="19" t="s">
        <v>1440</v>
      </c>
      <c r="CNT48" s="19" t="s">
        <v>1440</v>
      </c>
      <c r="CNU48" s="19" t="s">
        <v>1440</v>
      </c>
      <c r="CNV48" s="19" t="s">
        <v>1440</v>
      </c>
      <c r="CNW48" s="19" t="s">
        <v>1440</v>
      </c>
      <c r="CNX48" s="19" t="s">
        <v>1440</v>
      </c>
      <c r="CNY48" s="19" t="s">
        <v>1440</v>
      </c>
      <c r="CNZ48" s="19" t="s">
        <v>1440</v>
      </c>
      <c r="COA48" s="19" t="s">
        <v>1440</v>
      </c>
      <c r="COB48" s="19" t="s">
        <v>1440</v>
      </c>
      <c r="COC48" s="19" t="s">
        <v>1440</v>
      </c>
      <c r="COD48" s="19" t="s">
        <v>1440</v>
      </c>
      <c r="COE48" s="19" t="s">
        <v>1440</v>
      </c>
      <c r="COF48" s="19" t="s">
        <v>1440</v>
      </c>
      <c r="COG48" s="19" t="s">
        <v>1440</v>
      </c>
      <c r="COH48" s="19" t="s">
        <v>1440</v>
      </c>
      <c r="COI48" s="19" t="s">
        <v>1440</v>
      </c>
      <c r="COJ48" s="19" t="s">
        <v>1440</v>
      </c>
      <c r="COK48" s="19" t="s">
        <v>1440</v>
      </c>
      <c r="COL48" s="19" t="s">
        <v>1440</v>
      </c>
      <c r="COM48" s="19" t="s">
        <v>1440</v>
      </c>
      <c r="CON48" s="19" t="s">
        <v>1440</v>
      </c>
      <c r="COO48" s="19" t="s">
        <v>1440</v>
      </c>
      <c r="COP48" s="19" t="s">
        <v>1440</v>
      </c>
      <c r="COQ48" s="19" t="s">
        <v>1440</v>
      </c>
      <c r="COR48" s="19" t="s">
        <v>1440</v>
      </c>
      <c r="COS48" s="19" t="s">
        <v>1440</v>
      </c>
      <c r="COT48" s="19" t="s">
        <v>1440</v>
      </c>
      <c r="COU48" s="19" t="s">
        <v>1440</v>
      </c>
      <c r="COV48" s="19" t="s">
        <v>1440</v>
      </c>
      <c r="COW48" s="19" t="s">
        <v>1440</v>
      </c>
      <c r="COX48" s="19" t="s">
        <v>1440</v>
      </c>
      <c r="COY48" s="19" t="s">
        <v>1440</v>
      </c>
      <c r="COZ48" s="19" t="s">
        <v>1440</v>
      </c>
      <c r="CPA48" s="19" t="s">
        <v>1440</v>
      </c>
      <c r="CPB48" s="19" t="s">
        <v>1440</v>
      </c>
      <c r="CPC48" s="19" t="s">
        <v>1440</v>
      </c>
      <c r="CPD48" s="19" t="s">
        <v>1440</v>
      </c>
      <c r="CPE48" s="19" t="s">
        <v>1440</v>
      </c>
      <c r="CPF48" s="19" t="s">
        <v>1440</v>
      </c>
      <c r="CPG48" s="19" t="s">
        <v>1440</v>
      </c>
      <c r="CPH48" s="19" t="s">
        <v>1440</v>
      </c>
      <c r="CPI48" s="19" t="s">
        <v>1440</v>
      </c>
      <c r="CPJ48" s="19" t="s">
        <v>1440</v>
      </c>
      <c r="CPK48" s="19" t="s">
        <v>1440</v>
      </c>
      <c r="CPL48" s="19" t="s">
        <v>1440</v>
      </c>
      <c r="CPM48" s="19" t="s">
        <v>1440</v>
      </c>
      <c r="CPN48" s="19" t="s">
        <v>1440</v>
      </c>
      <c r="CPO48" s="19" t="s">
        <v>1440</v>
      </c>
      <c r="CPP48" s="19" t="s">
        <v>1440</v>
      </c>
      <c r="CPQ48" s="19" t="s">
        <v>1440</v>
      </c>
      <c r="CPR48" s="19" t="s">
        <v>1440</v>
      </c>
      <c r="CPS48" s="19" t="s">
        <v>1440</v>
      </c>
      <c r="CPT48" s="19" t="s">
        <v>1440</v>
      </c>
      <c r="CPU48" s="19" t="s">
        <v>1440</v>
      </c>
      <c r="CPV48" s="19" t="s">
        <v>1440</v>
      </c>
      <c r="CPW48" s="19" t="s">
        <v>1440</v>
      </c>
      <c r="CPX48" s="19" t="s">
        <v>1440</v>
      </c>
      <c r="CPY48" s="19" t="s">
        <v>1440</v>
      </c>
      <c r="CPZ48" s="19" t="s">
        <v>1440</v>
      </c>
      <c r="CQA48" s="19" t="s">
        <v>1440</v>
      </c>
      <c r="CQB48" s="19" t="s">
        <v>1440</v>
      </c>
      <c r="CQC48" s="19" t="s">
        <v>1440</v>
      </c>
      <c r="CQD48" s="19" t="s">
        <v>1440</v>
      </c>
      <c r="CQE48" s="19" t="s">
        <v>1440</v>
      </c>
      <c r="CQF48" s="19" t="s">
        <v>1440</v>
      </c>
      <c r="CQG48" s="19" t="s">
        <v>1440</v>
      </c>
      <c r="CQH48" s="19" t="s">
        <v>1440</v>
      </c>
      <c r="CQI48" s="19" t="s">
        <v>1440</v>
      </c>
      <c r="CQJ48" s="19" t="s">
        <v>1440</v>
      </c>
      <c r="CQK48" s="19" t="s">
        <v>1440</v>
      </c>
      <c r="CQL48" s="19" t="s">
        <v>1440</v>
      </c>
      <c r="CQM48" s="19" t="s">
        <v>1440</v>
      </c>
      <c r="CQN48" s="19" t="s">
        <v>1440</v>
      </c>
      <c r="CQO48" s="19" t="s">
        <v>1440</v>
      </c>
      <c r="CQP48" s="19" t="s">
        <v>1440</v>
      </c>
      <c r="CQQ48" s="19" t="s">
        <v>1440</v>
      </c>
      <c r="CQR48" s="19" t="s">
        <v>1440</v>
      </c>
      <c r="CQS48" s="19" t="s">
        <v>1440</v>
      </c>
      <c r="CQT48" s="19" t="s">
        <v>1440</v>
      </c>
      <c r="CQU48" s="19" t="s">
        <v>1440</v>
      </c>
      <c r="CQV48" s="19" t="s">
        <v>1440</v>
      </c>
      <c r="CQW48" s="19" t="s">
        <v>1440</v>
      </c>
      <c r="CQX48" s="19" t="s">
        <v>1440</v>
      </c>
      <c r="CQY48" s="19" t="s">
        <v>1440</v>
      </c>
      <c r="CQZ48" s="19" t="s">
        <v>1440</v>
      </c>
      <c r="CRA48" s="19" t="s">
        <v>1440</v>
      </c>
      <c r="CRB48" s="19" t="s">
        <v>1440</v>
      </c>
      <c r="CRC48" s="19" t="s">
        <v>1440</v>
      </c>
      <c r="CRD48" s="19" t="s">
        <v>1440</v>
      </c>
      <c r="CRE48" s="19" t="s">
        <v>1440</v>
      </c>
      <c r="CRF48" s="19" t="s">
        <v>1440</v>
      </c>
      <c r="CRG48" s="19" t="s">
        <v>1440</v>
      </c>
      <c r="CRH48" s="19" t="s">
        <v>1440</v>
      </c>
      <c r="CRI48" s="19" t="s">
        <v>1440</v>
      </c>
      <c r="CRJ48" s="19" t="s">
        <v>1440</v>
      </c>
      <c r="CRK48" s="19" t="s">
        <v>1440</v>
      </c>
      <c r="CRL48" s="19" t="s">
        <v>1440</v>
      </c>
      <c r="CRM48" s="19" t="s">
        <v>1440</v>
      </c>
      <c r="CRN48" s="19" t="s">
        <v>1440</v>
      </c>
      <c r="CRO48" s="19" t="s">
        <v>1440</v>
      </c>
      <c r="CRP48" s="19" t="s">
        <v>1440</v>
      </c>
      <c r="CRQ48" s="19" t="s">
        <v>1440</v>
      </c>
      <c r="CRR48" s="19" t="s">
        <v>1440</v>
      </c>
      <c r="CRS48" s="19" t="s">
        <v>1440</v>
      </c>
      <c r="CRT48" s="19" t="s">
        <v>1440</v>
      </c>
      <c r="CRU48" s="19" t="s">
        <v>1440</v>
      </c>
      <c r="CRV48" s="19" t="s">
        <v>1440</v>
      </c>
      <c r="CRW48" s="19" t="s">
        <v>1440</v>
      </c>
      <c r="CRX48" s="19" t="s">
        <v>1440</v>
      </c>
      <c r="CRY48" s="19" t="s">
        <v>1440</v>
      </c>
      <c r="CRZ48" s="19" t="s">
        <v>1440</v>
      </c>
      <c r="CSA48" s="19" t="s">
        <v>1440</v>
      </c>
      <c r="CSB48" s="19" t="s">
        <v>1440</v>
      </c>
      <c r="CSC48" s="19" t="s">
        <v>1440</v>
      </c>
      <c r="CSD48" s="19" t="s">
        <v>1440</v>
      </c>
      <c r="CSE48" s="19" t="s">
        <v>1440</v>
      </c>
      <c r="CSF48" s="19" t="s">
        <v>1440</v>
      </c>
      <c r="CSG48" s="19" t="s">
        <v>1440</v>
      </c>
      <c r="CSH48" s="19" t="s">
        <v>1440</v>
      </c>
      <c r="CSI48" s="19" t="s">
        <v>1440</v>
      </c>
      <c r="CSJ48" s="19" t="s">
        <v>1440</v>
      </c>
      <c r="CSK48" s="19" t="s">
        <v>1440</v>
      </c>
      <c r="CSL48" s="19" t="s">
        <v>1440</v>
      </c>
      <c r="CSM48" s="19" t="s">
        <v>1440</v>
      </c>
      <c r="CSN48" s="19" t="s">
        <v>1440</v>
      </c>
      <c r="CSO48" s="19" t="s">
        <v>1440</v>
      </c>
      <c r="CSP48" s="19" t="s">
        <v>1440</v>
      </c>
      <c r="CSQ48" s="19" t="s">
        <v>1440</v>
      </c>
      <c r="CSR48" s="19" t="s">
        <v>1440</v>
      </c>
      <c r="CSS48" s="19" t="s">
        <v>1440</v>
      </c>
      <c r="CST48" s="19" t="s">
        <v>1440</v>
      </c>
      <c r="CSU48" s="19" t="s">
        <v>1440</v>
      </c>
      <c r="CSV48" s="19" t="s">
        <v>1440</v>
      </c>
      <c r="CSW48" s="19" t="s">
        <v>1440</v>
      </c>
      <c r="CSX48" s="19" t="s">
        <v>1440</v>
      </c>
      <c r="CSY48" s="19" t="s">
        <v>1440</v>
      </c>
      <c r="CSZ48" s="19" t="s">
        <v>1440</v>
      </c>
      <c r="CTA48" s="19" t="s">
        <v>1440</v>
      </c>
      <c r="CTB48" s="19" t="s">
        <v>1440</v>
      </c>
      <c r="CTC48" s="19" t="s">
        <v>1440</v>
      </c>
      <c r="CTD48" s="19" t="s">
        <v>1440</v>
      </c>
      <c r="CTE48" s="19" t="s">
        <v>1440</v>
      </c>
      <c r="CTF48" s="19" t="s">
        <v>1440</v>
      </c>
      <c r="CTG48" s="19" t="s">
        <v>1440</v>
      </c>
      <c r="CTH48" s="19" t="s">
        <v>1440</v>
      </c>
      <c r="CTI48" s="19" t="s">
        <v>1440</v>
      </c>
      <c r="CTJ48" s="19" t="s">
        <v>1440</v>
      </c>
      <c r="CTK48" s="19" t="s">
        <v>1440</v>
      </c>
      <c r="CTL48" s="19" t="s">
        <v>1440</v>
      </c>
      <c r="CTM48" s="19" t="s">
        <v>1440</v>
      </c>
      <c r="CTN48" s="19" t="s">
        <v>1440</v>
      </c>
      <c r="CTO48" s="19" t="s">
        <v>1440</v>
      </c>
      <c r="CTP48" s="19" t="s">
        <v>1440</v>
      </c>
      <c r="CTQ48" s="19" t="s">
        <v>1440</v>
      </c>
      <c r="CTR48" s="19" t="s">
        <v>1440</v>
      </c>
      <c r="CTS48" s="19" t="s">
        <v>1440</v>
      </c>
      <c r="CTT48" s="19" t="s">
        <v>1440</v>
      </c>
      <c r="CTU48" s="19" t="s">
        <v>1440</v>
      </c>
      <c r="CTV48" s="19" t="s">
        <v>1440</v>
      </c>
      <c r="CTW48" s="19" t="s">
        <v>1440</v>
      </c>
      <c r="CTX48" s="19" t="s">
        <v>1440</v>
      </c>
      <c r="CTY48" s="19" t="s">
        <v>1440</v>
      </c>
      <c r="CTZ48" s="19" t="s">
        <v>1440</v>
      </c>
      <c r="CUA48" s="19" t="s">
        <v>1440</v>
      </c>
      <c r="CUB48" s="19" t="s">
        <v>1440</v>
      </c>
      <c r="CUC48" s="19" t="s">
        <v>1440</v>
      </c>
      <c r="CUD48" s="19" t="s">
        <v>1440</v>
      </c>
      <c r="CUE48" s="19" t="s">
        <v>1440</v>
      </c>
      <c r="CUF48" s="19" t="s">
        <v>1440</v>
      </c>
      <c r="CUG48" s="19" t="s">
        <v>1440</v>
      </c>
      <c r="CUH48" s="19" t="s">
        <v>1440</v>
      </c>
      <c r="CUI48" s="19" t="s">
        <v>1440</v>
      </c>
      <c r="CUJ48" s="19" t="s">
        <v>1440</v>
      </c>
      <c r="CUK48" s="19" t="s">
        <v>1440</v>
      </c>
      <c r="CUL48" s="19" t="s">
        <v>1440</v>
      </c>
      <c r="CUM48" s="19" t="s">
        <v>1440</v>
      </c>
      <c r="CUN48" s="19" t="s">
        <v>1440</v>
      </c>
      <c r="CUO48" s="19" t="s">
        <v>1440</v>
      </c>
      <c r="CUP48" s="19" t="s">
        <v>1440</v>
      </c>
      <c r="CUQ48" s="19" t="s">
        <v>1440</v>
      </c>
      <c r="CUR48" s="19" t="s">
        <v>1440</v>
      </c>
      <c r="CUS48" s="19" t="s">
        <v>1440</v>
      </c>
      <c r="CUT48" s="19" t="s">
        <v>1440</v>
      </c>
      <c r="CUU48" s="19" t="s">
        <v>1440</v>
      </c>
      <c r="CUV48" s="19" t="s">
        <v>1440</v>
      </c>
      <c r="CUW48" s="19" t="s">
        <v>1440</v>
      </c>
      <c r="CUX48" s="19" t="s">
        <v>1440</v>
      </c>
      <c r="CUY48" s="19" t="s">
        <v>1440</v>
      </c>
      <c r="CUZ48" s="19" t="s">
        <v>1440</v>
      </c>
      <c r="CVA48" s="19" t="s">
        <v>1440</v>
      </c>
      <c r="CVB48" s="19" t="s">
        <v>1440</v>
      </c>
      <c r="CVC48" s="19" t="s">
        <v>1440</v>
      </c>
      <c r="CVD48" s="19" t="s">
        <v>1440</v>
      </c>
      <c r="CVE48" s="19" t="s">
        <v>1440</v>
      </c>
      <c r="CVF48" s="19" t="s">
        <v>1440</v>
      </c>
      <c r="CVG48" s="19" t="s">
        <v>1440</v>
      </c>
      <c r="CVH48" s="19" t="s">
        <v>1440</v>
      </c>
      <c r="CVI48" s="19" t="s">
        <v>1440</v>
      </c>
      <c r="CVJ48" s="19" t="s">
        <v>1440</v>
      </c>
      <c r="CVK48" s="19" t="s">
        <v>1440</v>
      </c>
      <c r="CVL48" s="19" t="s">
        <v>1440</v>
      </c>
      <c r="CVM48" s="19" t="s">
        <v>1440</v>
      </c>
      <c r="CVN48" s="19" t="s">
        <v>1440</v>
      </c>
      <c r="CVO48" s="19" t="s">
        <v>1440</v>
      </c>
      <c r="CVP48" s="19" t="s">
        <v>1440</v>
      </c>
      <c r="CVQ48" s="19" t="s">
        <v>1440</v>
      </c>
      <c r="CVR48" s="19" t="s">
        <v>1440</v>
      </c>
      <c r="CVS48" s="19" t="s">
        <v>1440</v>
      </c>
      <c r="CVT48" s="19" t="s">
        <v>1440</v>
      </c>
      <c r="CVU48" s="19" t="s">
        <v>1440</v>
      </c>
      <c r="CVV48" s="19" t="s">
        <v>1440</v>
      </c>
      <c r="CVW48" s="19" t="s">
        <v>1440</v>
      </c>
      <c r="CVX48" s="19" t="s">
        <v>1440</v>
      </c>
      <c r="CVY48" s="19" t="s">
        <v>1440</v>
      </c>
      <c r="CVZ48" s="19" t="s">
        <v>1440</v>
      </c>
      <c r="CWA48" s="19" t="s">
        <v>1440</v>
      </c>
      <c r="CWB48" s="19" t="s">
        <v>1440</v>
      </c>
      <c r="CWC48" s="19" t="s">
        <v>1440</v>
      </c>
      <c r="CWD48" s="19" t="s">
        <v>1440</v>
      </c>
      <c r="CWE48" s="19" t="s">
        <v>1440</v>
      </c>
      <c r="CWF48" s="19" t="s">
        <v>1440</v>
      </c>
      <c r="CWG48" s="19" t="s">
        <v>1440</v>
      </c>
      <c r="CWH48" s="19" t="s">
        <v>1440</v>
      </c>
      <c r="CWI48" s="19" t="s">
        <v>1440</v>
      </c>
      <c r="CWJ48" s="19" t="s">
        <v>1440</v>
      </c>
      <c r="CWK48" s="19" t="s">
        <v>1440</v>
      </c>
      <c r="CWL48" s="19" t="s">
        <v>1440</v>
      </c>
      <c r="CWM48" s="19" t="s">
        <v>1440</v>
      </c>
      <c r="CWN48" s="19" t="s">
        <v>1440</v>
      </c>
      <c r="CWO48" s="19" t="s">
        <v>1440</v>
      </c>
      <c r="CWP48" s="19" t="s">
        <v>1440</v>
      </c>
      <c r="CWQ48" s="19" t="s">
        <v>1440</v>
      </c>
      <c r="CWR48" s="19" t="s">
        <v>1440</v>
      </c>
      <c r="CWS48" s="19" t="s">
        <v>1440</v>
      </c>
      <c r="CWT48" s="19" t="s">
        <v>1440</v>
      </c>
      <c r="CWU48" s="19" t="s">
        <v>1440</v>
      </c>
      <c r="CWV48" s="19" t="s">
        <v>1440</v>
      </c>
      <c r="CWW48" s="19" t="s">
        <v>1440</v>
      </c>
      <c r="CWX48" s="19" t="s">
        <v>1440</v>
      </c>
      <c r="CWY48" s="19" t="s">
        <v>1440</v>
      </c>
      <c r="CWZ48" s="19" t="s">
        <v>1440</v>
      </c>
      <c r="CXA48" s="19" t="s">
        <v>1440</v>
      </c>
      <c r="CXB48" s="19" t="s">
        <v>1440</v>
      </c>
      <c r="CXC48" s="19" t="s">
        <v>1440</v>
      </c>
      <c r="CXD48" s="19" t="s">
        <v>1440</v>
      </c>
      <c r="CXE48" s="19" t="s">
        <v>1440</v>
      </c>
      <c r="CXF48" s="19" t="s">
        <v>1440</v>
      </c>
      <c r="CXG48" s="19" t="s">
        <v>1440</v>
      </c>
      <c r="CXH48" s="19" t="s">
        <v>1440</v>
      </c>
      <c r="CXI48" s="19" t="s">
        <v>1440</v>
      </c>
      <c r="CXJ48" s="19" t="s">
        <v>1440</v>
      </c>
      <c r="CXK48" s="19" t="s">
        <v>1440</v>
      </c>
      <c r="CXL48" s="19" t="s">
        <v>1440</v>
      </c>
      <c r="CXM48" s="19" t="s">
        <v>1440</v>
      </c>
      <c r="CXN48" s="19" t="s">
        <v>1440</v>
      </c>
      <c r="CXO48" s="19" t="s">
        <v>1440</v>
      </c>
      <c r="CXP48" s="19" t="s">
        <v>1440</v>
      </c>
      <c r="CXQ48" s="19" t="s">
        <v>1440</v>
      </c>
      <c r="CXR48" s="19" t="s">
        <v>1440</v>
      </c>
      <c r="CXS48" s="19" t="s">
        <v>1440</v>
      </c>
      <c r="CXT48" s="19" t="s">
        <v>1440</v>
      </c>
      <c r="CXU48" s="19" t="s">
        <v>1440</v>
      </c>
      <c r="CXV48" s="19" t="s">
        <v>1440</v>
      </c>
      <c r="CXW48" s="19" t="s">
        <v>1440</v>
      </c>
      <c r="CXX48" s="19" t="s">
        <v>1440</v>
      </c>
      <c r="CXY48" s="19" t="s">
        <v>1440</v>
      </c>
      <c r="CXZ48" s="19" t="s">
        <v>1440</v>
      </c>
      <c r="CYA48" s="19" t="s">
        <v>1440</v>
      </c>
      <c r="CYB48" s="19" t="s">
        <v>1440</v>
      </c>
      <c r="CYC48" s="19" t="s">
        <v>1440</v>
      </c>
      <c r="CYD48" s="19" t="s">
        <v>1440</v>
      </c>
      <c r="CYE48" s="19" t="s">
        <v>1440</v>
      </c>
      <c r="CYF48" s="19" t="s">
        <v>1440</v>
      </c>
      <c r="CYG48" s="19" t="s">
        <v>1440</v>
      </c>
      <c r="CYH48" s="19" t="s">
        <v>1440</v>
      </c>
      <c r="CYI48" s="19" t="s">
        <v>1440</v>
      </c>
      <c r="CYJ48" s="19" t="s">
        <v>1440</v>
      </c>
      <c r="CYK48" s="19" t="s">
        <v>1440</v>
      </c>
      <c r="CYL48" s="19" t="s">
        <v>1440</v>
      </c>
      <c r="CYM48" s="19" t="s">
        <v>1440</v>
      </c>
      <c r="CYN48" s="19" t="s">
        <v>1440</v>
      </c>
      <c r="CYO48" s="19" t="s">
        <v>1440</v>
      </c>
      <c r="CYP48" s="19" t="s">
        <v>1440</v>
      </c>
      <c r="CYQ48" s="19" t="s">
        <v>1440</v>
      </c>
      <c r="CYR48" s="19" t="s">
        <v>1440</v>
      </c>
      <c r="CYS48" s="19" t="s">
        <v>1440</v>
      </c>
      <c r="CYT48" s="19" t="s">
        <v>1440</v>
      </c>
      <c r="CYU48" s="19" t="s">
        <v>1440</v>
      </c>
      <c r="CYV48" s="19" t="s">
        <v>1440</v>
      </c>
      <c r="CYW48" s="19" t="s">
        <v>1440</v>
      </c>
      <c r="CYX48" s="19" t="s">
        <v>1440</v>
      </c>
      <c r="CYY48" s="19" t="s">
        <v>1440</v>
      </c>
      <c r="CYZ48" s="19" t="s">
        <v>1440</v>
      </c>
      <c r="CZA48" s="19" t="s">
        <v>1440</v>
      </c>
      <c r="CZB48" s="19" t="s">
        <v>1440</v>
      </c>
      <c r="CZC48" s="19" t="s">
        <v>1440</v>
      </c>
      <c r="CZD48" s="19" t="s">
        <v>1440</v>
      </c>
      <c r="CZE48" s="19" t="s">
        <v>1440</v>
      </c>
      <c r="CZF48" s="19" t="s">
        <v>1440</v>
      </c>
      <c r="CZG48" s="19" t="s">
        <v>1440</v>
      </c>
      <c r="CZH48" s="19" t="s">
        <v>1440</v>
      </c>
      <c r="CZI48" s="19" t="s">
        <v>1440</v>
      </c>
      <c r="CZJ48" s="19" t="s">
        <v>1440</v>
      </c>
      <c r="CZK48" s="19" t="s">
        <v>1440</v>
      </c>
      <c r="CZL48" s="19" t="s">
        <v>1440</v>
      </c>
      <c r="CZM48" s="19" t="s">
        <v>1440</v>
      </c>
      <c r="CZN48" s="19" t="s">
        <v>1440</v>
      </c>
      <c r="CZO48" s="19" t="s">
        <v>1440</v>
      </c>
      <c r="CZP48" s="19" t="s">
        <v>1440</v>
      </c>
      <c r="CZQ48" s="19" t="s">
        <v>1440</v>
      </c>
      <c r="CZR48" s="19" t="s">
        <v>1440</v>
      </c>
      <c r="CZS48" s="19" t="s">
        <v>1440</v>
      </c>
      <c r="CZT48" s="19" t="s">
        <v>1440</v>
      </c>
      <c r="CZU48" s="19" t="s">
        <v>1440</v>
      </c>
      <c r="CZV48" s="19" t="s">
        <v>1440</v>
      </c>
      <c r="CZW48" s="19" t="s">
        <v>1440</v>
      </c>
      <c r="CZX48" s="19" t="s">
        <v>1440</v>
      </c>
      <c r="CZY48" s="19" t="s">
        <v>1440</v>
      </c>
      <c r="CZZ48" s="19" t="s">
        <v>1440</v>
      </c>
      <c r="DAA48" s="19" t="s">
        <v>1440</v>
      </c>
      <c r="DAB48" s="19" t="s">
        <v>1440</v>
      </c>
      <c r="DAC48" s="19" t="s">
        <v>1440</v>
      </c>
      <c r="DAD48" s="19" t="s">
        <v>1440</v>
      </c>
      <c r="DAE48" s="19" t="s">
        <v>1440</v>
      </c>
      <c r="DAF48" s="19" t="s">
        <v>1440</v>
      </c>
      <c r="DAG48" s="19" t="s">
        <v>1440</v>
      </c>
      <c r="DAH48" s="19" t="s">
        <v>1440</v>
      </c>
      <c r="DAI48" s="19" t="s">
        <v>1440</v>
      </c>
      <c r="DAJ48" s="19" t="s">
        <v>1440</v>
      </c>
      <c r="DAK48" s="19" t="s">
        <v>1440</v>
      </c>
      <c r="DAL48" s="19" t="s">
        <v>1440</v>
      </c>
      <c r="DAM48" s="19" t="s">
        <v>1440</v>
      </c>
      <c r="DAN48" s="19" t="s">
        <v>1440</v>
      </c>
      <c r="DAO48" s="19" t="s">
        <v>1440</v>
      </c>
      <c r="DAP48" s="19" t="s">
        <v>1440</v>
      </c>
      <c r="DAQ48" s="19" t="s">
        <v>1440</v>
      </c>
      <c r="DAR48" s="19" t="s">
        <v>1440</v>
      </c>
      <c r="DAS48" s="19" t="s">
        <v>1440</v>
      </c>
      <c r="DAT48" s="19" t="s">
        <v>1440</v>
      </c>
      <c r="DAU48" s="19" t="s">
        <v>1440</v>
      </c>
      <c r="DAV48" s="19" t="s">
        <v>1440</v>
      </c>
      <c r="DAW48" s="19" t="s">
        <v>1440</v>
      </c>
      <c r="DAX48" s="19" t="s">
        <v>1440</v>
      </c>
      <c r="DAY48" s="19" t="s">
        <v>1440</v>
      </c>
      <c r="DAZ48" s="19" t="s">
        <v>1440</v>
      </c>
      <c r="DBA48" s="19" t="s">
        <v>1440</v>
      </c>
      <c r="DBB48" s="19" t="s">
        <v>1440</v>
      </c>
      <c r="DBC48" s="19" t="s">
        <v>1440</v>
      </c>
      <c r="DBD48" s="19" t="s">
        <v>1440</v>
      </c>
      <c r="DBE48" s="19" t="s">
        <v>1440</v>
      </c>
      <c r="DBF48" s="19" t="s">
        <v>1440</v>
      </c>
      <c r="DBG48" s="19" t="s">
        <v>1440</v>
      </c>
      <c r="DBH48" s="19" t="s">
        <v>1440</v>
      </c>
      <c r="DBI48" s="19" t="s">
        <v>1440</v>
      </c>
      <c r="DBJ48" s="19" t="s">
        <v>1440</v>
      </c>
      <c r="DBK48" s="19" t="s">
        <v>1440</v>
      </c>
      <c r="DBL48" s="19" t="s">
        <v>1440</v>
      </c>
      <c r="DBM48" s="19" t="s">
        <v>1440</v>
      </c>
      <c r="DBN48" s="19" t="s">
        <v>1440</v>
      </c>
      <c r="DBO48" s="19" t="s">
        <v>1440</v>
      </c>
      <c r="DBP48" s="19" t="s">
        <v>1440</v>
      </c>
      <c r="DBQ48" s="19" t="s">
        <v>1440</v>
      </c>
      <c r="DBR48" s="19" t="s">
        <v>1440</v>
      </c>
      <c r="DBS48" s="19" t="s">
        <v>1440</v>
      </c>
      <c r="DBT48" s="19" t="s">
        <v>1440</v>
      </c>
      <c r="DBU48" s="19" t="s">
        <v>1440</v>
      </c>
      <c r="DBV48" s="19" t="s">
        <v>1440</v>
      </c>
      <c r="DBW48" s="19" t="s">
        <v>1440</v>
      </c>
      <c r="DBX48" s="19" t="s">
        <v>1440</v>
      </c>
      <c r="DBY48" s="19" t="s">
        <v>1440</v>
      </c>
      <c r="DBZ48" s="19" t="s">
        <v>1440</v>
      </c>
      <c r="DCA48" s="19" t="s">
        <v>1440</v>
      </c>
      <c r="DCB48" s="19" t="s">
        <v>1440</v>
      </c>
      <c r="DCC48" s="19" t="s">
        <v>1440</v>
      </c>
      <c r="DCD48" s="19" t="s">
        <v>1440</v>
      </c>
      <c r="DCE48" s="19" t="s">
        <v>1440</v>
      </c>
      <c r="DCF48" s="19" t="s">
        <v>1440</v>
      </c>
      <c r="DCG48" s="19" t="s">
        <v>1440</v>
      </c>
      <c r="DCH48" s="19" t="s">
        <v>1440</v>
      </c>
      <c r="DCI48" s="19" t="s">
        <v>1440</v>
      </c>
      <c r="DCJ48" s="19" t="s">
        <v>1440</v>
      </c>
      <c r="DCK48" s="19" t="s">
        <v>1440</v>
      </c>
      <c r="DCL48" s="19" t="s">
        <v>1440</v>
      </c>
      <c r="DCM48" s="19" t="s">
        <v>1440</v>
      </c>
      <c r="DCN48" s="19" t="s">
        <v>1440</v>
      </c>
      <c r="DCO48" s="19" t="s">
        <v>1440</v>
      </c>
      <c r="DCP48" s="19" t="s">
        <v>1440</v>
      </c>
      <c r="DCQ48" s="19" t="s">
        <v>1440</v>
      </c>
      <c r="DCR48" s="19" t="s">
        <v>1440</v>
      </c>
      <c r="DCS48" s="19" t="s">
        <v>1440</v>
      </c>
      <c r="DCT48" s="19" t="s">
        <v>1440</v>
      </c>
      <c r="DCU48" s="19" t="s">
        <v>1440</v>
      </c>
      <c r="DCV48" s="19" t="s">
        <v>1440</v>
      </c>
      <c r="DCW48" s="19" t="s">
        <v>1440</v>
      </c>
      <c r="DCX48" s="19" t="s">
        <v>1440</v>
      </c>
      <c r="DCY48" s="19" t="s">
        <v>1440</v>
      </c>
      <c r="DCZ48" s="19" t="s">
        <v>1440</v>
      </c>
      <c r="DDA48" s="19" t="s">
        <v>1440</v>
      </c>
      <c r="DDB48" s="19" t="s">
        <v>1440</v>
      </c>
      <c r="DDC48" s="19" t="s">
        <v>1440</v>
      </c>
      <c r="DDD48" s="19" t="s">
        <v>1440</v>
      </c>
      <c r="DDE48" s="19" t="s">
        <v>1440</v>
      </c>
      <c r="DDF48" s="19" t="s">
        <v>1440</v>
      </c>
      <c r="DDG48" s="19" t="s">
        <v>1440</v>
      </c>
      <c r="DDH48" s="19" t="s">
        <v>1440</v>
      </c>
      <c r="DDI48" s="19" t="s">
        <v>1440</v>
      </c>
      <c r="DDJ48" s="19" t="s">
        <v>1440</v>
      </c>
      <c r="DDK48" s="19" t="s">
        <v>1440</v>
      </c>
      <c r="DDL48" s="19" t="s">
        <v>1440</v>
      </c>
      <c r="DDM48" s="19" t="s">
        <v>1440</v>
      </c>
      <c r="DDN48" s="19" t="s">
        <v>1440</v>
      </c>
      <c r="DDO48" s="19" t="s">
        <v>1440</v>
      </c>
      <c r="DDP48" s="19" t="s">
        <v>1440</v>
      </c>
      <c r="DDQ48" s="19" t="s">
        <v>1440</v>
      </c>
      <c r="DDR48" s="19" t="s">
        <v>1440</v>
      </c>
      <c r="DDS48" s="19" t="s">
        <v>1440</v>
      </c>
      <c r="DDT48" s="19" t="s">
        <v>1440</v>
      </c>
      <c r="DDU48" s="19" t="s">
        <v>1440</v>
      </c>
      <c r="DDV48" s="19" t="s">
        <v>1440</v>
      </c>
      <c r="DDW48" s="19" t="s">
        <v>1440</v>
      </c>
      <c r="DDX48" s="19" t="s">
        <v>1440</v>
      </c>
      <c r="DDY48" s="19" t="s">
        <v>1440</v>
      </c>
      <c r="DDZ48" s="19" t="s">
        <v>1440</v>
      </c>
      <c r="DEA48" s="19" t="s">
        <v>1440</v>
      </c>
      <c r="DEB48" s="19" t="s">
        <v>1440</v>
      </c>
      <c r="DEC48" s="19" t="s">
        <v>1440</v>
      </c>
      <c r="DED48" s="19" t="s">
        <v>1440</v>
      </c>
      <c r="DEE48" s="19" t="s">
        <v>1440</v>
      </c>
      <c r="DEF48" s="19" t="s">
        <v>1440</v>
      </c>
      <c r="DEG48" s="19" t="s">
        <v>1440</v>
      </c>
      <c r="DEH48" s="19" t="s">
        <v>1440</v>
      </c>
      <c r="DEI48" s="19" t="s">
        <v>1440</v>
      </c>
      <c r="DEJ48" s="19" t="s">
        <v>1440</v>
      </c>
      <c r="DEK48" s="19" t="s">
        <v>1440</v>
      </c>
      <c r="DEL48" s="19" t="s">
        <v>1440</v>
      </c>
      <c r="DEM48" s="19" t="s">
        <v>1440</v>
      </c>
      <c r="DEN48" s="19" t="s">
        <v>1440</v>
      </c>
      <c r="DEO48" s="19" t="s">
        <v>1440</v>
      </c>
      <c r="DEP48" s="19" t="s">
        <v>1440</v>
      </c>
      <c r="DEQ48" s="19" t="s">
        <v>1440</v>
      </c>
      <c r="DER48" s="19" t="s">
        <v>1440</v>
      </c>
      <c r="DES48" s="19" t="s">
        <v>1440</v>
      </c>
      <c r="DET48" s="19" t="s">
        <v>1440</v>
      </c>
      <c r="DEU48" s="19" t="s">
        <v>1440</v>
      </c>
      <c r="DEV48" s="19" t="s">
        <v>1440</v>
      </c>
      <c r="DEW48" s="19" t="s">
        <v>1440</v>
      </c>
      <c r="DEX48" s="19" t="s">
        <v>1440</v>
      </c>
      <c r="DEY48" s="19" t="s">
        <v>1440</v>
      </c>
      <c r="DEZ48" s="19" t="s">
        <v>1440</v>
      </c>
      <c r="DFA48" s="19" t="s">
        <v>1440</v>
      </c>
      <c r="DFB48" s="19" t="s">
        <v>1440</v>
      </c>
      <c r="DFC48" s="19" t="s">
        <v>1440</v>
      </c>
      <c r="DFD48" s="19" t="s">
        <v>1440</v>
      </c>
      <c r="DFE48" s="19" t="s">
        <v>1440</v>
      </c>
      <c r="DFF48" s="19" t="s">
        <v>1440</v>
      </c>
      <c r="DFG48" s="19" t="s">
        <v>1440</v>
      </c>
      <c r="DFH48" s="19" t="s">
        <v>1440</v>
      </c>
      <c r="DFI48" s="19" t="s">
        <v>1440</v>
      </c>
      <c r="DFJ48" s="19" t="s">
        <v>1440</v>
      </c>
      <c r="DFK48" s="19" t="s">
        <v>1440</v>
      </c>
      <c r="DFL48" s="19" t="s">
        <v>1440</v>
      </c>
      <c r="DFM48" s="19" t="s">
        <v>1440</v>
      </c>
      <c r="DFN48" s="19" t="s">
        <v>1440</v>
      </c>
      <c r="DFO48" s="19" t="s">
        <v>1440</v>
      </c>
      <c r="DFP48" s="19" t="s">
        <v>1440</v>
      </c>
      <c r="DFQ48" s="19" t="s">
        <v>1440</v>
      </c>
      <c r="DFR48" s="19" t="s">
        <v>1440</v>
      </c>
      <c r="DFS48" s="19" t="s">
        <v>1440</v>
      </c>
      <c r="DFT48" s="19" t="s">
        <v>1440</v>
      </c>
      <c r="DFU48" s="19" t="s">
        <v>1440</v>
      </c>
      <c r="DFV48" s="19" t="s">
        <v>1440</v>
      </c>
      <c r="DFW48" s="19" t="s">
        <v>1440</v>
      </c>
      <c r="DFX48" s="19" t="s">
        <v>1440</v>
      </c>
      <c r="DFY48" s="19" t="s">
        <v>1440</v>
      </c>
      <c r="DFZ48" s="19" t="s">
        <v>1440</v>
      </c>
      <c r="DGA48" s="19" t="s">
        <v>1440</v>
      </c>
      <c r="DGB48" s="19" t="s">
        <v>1440</v>
      </c>
      <c r="DGC48" s="19" t="s">
        <v>1440</v>
      </c>
      <c r="DGD48" s="19" t="s">
        <v>1440</v>
      </c>
      <c r="DGE48" s="19" t="s">
        <v>1440</v>
      </c>
      <c r="DGF48" s="19" t="s">
        <v>1440</v>
      </c>
      <c r="DGG48" s="19" t="s">
        <v>1440</v>
      </c>
      <c r="DGH48" s="19" t="s">
        <v>1440</v>
      </c>
      <c r="DGI48" s="19" t="s">
        <v>1440</v>
      </c>
      <c r="DGJ48" s="19" t="s">
        <v>1440</v>
      </c>
      <c r="DGK48" s="19" t="s">
        <v>1440</v>
      </c>
      <c r="DGL48" s="19" t="s">
        <v>1440</v>
      </c>
      <c r="DGM48" s="19" t="s">
        <v>1440</v>
      </c>
      <c r="DGN48" s="19" t="s">
        <v>1440</v>
      </c>
      <c r="DGO48" s="19" t="s">
        <v>1440</v>
      </c>
      <c r="DGP48" s="19" t="s">
        <v>1440</v>
      </c>
      <c r="DGQ48" s="19" t="s">
        <v>1440</v>
      </c>
      <c r="DGR48" s="19" t="s">
        <v>1440</v>
      </c>
      <c r="DGS48" s="19" t="s">
        <v>1440</v>
      </c>
      <c r="DGT48" s="19" t="s">
        <v>1440</v>
      </c>
      <c r="DGU48" s="19" t="s">
        <v>1440</v>
      </c>
      <c r="DGV48" s="19" t="s">
        <v>1440</v>
      </c>
      <c r="DGW48" s="19" t="s">
        <v>1440</v>
      </c>
      <c r="DGX48" s="19" t="s">
        <v>1440</v>
      </c>
      <c r="DGY48" s="19" t="s">
        <v>1440</v>
      </c>
      <c r="DGZ48" s="19" t="s">
        <v>1440</v>
      </c>
      <c r="DHA48" s="19" t="s">
        <v>1440</v>
      </c>
      <c r="DHB48" s="19" t="s">
        <v>1440</v>
      </c>
      <c r="DHC48" s="19" t="s">
        <v>1440</v>
      </c>
      <c r="DHD48" s="19" t="s">
        <v>1440</v>
      </c>
      <c r="DHE48" s="19" t="s">
        <v>1440</v>
      </c>
      <c r="DHF48" s="19" t="s">
        <v>1440</v>
      </c>
      <c r="DHG48" s="19" t="s">
        <v>1440</v>
      </c>
      <c r="DHH48" s="19" t="s">
        <v>1440</v>
      </c>
      <c r="DHI48" s="19" t="s">
        <v>1440</v>
      </c>
      <c r="DHJ48" s="19" t="s">
        <v>1440</v>
      </c>
      <c r="DHK48" s="19" t="s">
        <v>1440</v>
      </c>
      <c r="DHL48" s="19" t="s">
        <v>1440</v>
      </c>
      <c r="DHM48" s="19" t="s">
        <v>1440</v>
      </c>
      <c r="DHN48" s="19" t="s">
        <v>1440</v>
      </c>
      <c r="DHO48" s="19" t="s">
        <v>1440</v>
      </c>
      <c r="DHP48" s="19" t="s">
        <v>1440</v>
      </c>
      <c r="DHQ48" s="19" t="s">
        <v>1440</v>
      </c>
      <c r="DHR48" s="19" t="s">
        <v>1440</v>
      </c>
      <c r="DHS48" s="19" t="s">
        <v>1440</v>
      </c>
      <c r="DHT48" s="19" t="s">
        <v>1440</v>
      </c>
      <c r="DHU48" s="19" t="s">
        <v>1440</v>
      </c>
      <c r="DHV48" s="19" t="s">
        <v>1440</v>
      </c>
      <c r="DHW48" s="19" t="s">
        <v>1440</v>
      </c>
      <c r="DHX48" s="19" t="s">
        <v>1440</v>
      </c>
      <c r="DHY48" s="19" t="s">
        <v>1440</v>
      </c>
      <c r="DHZ48" s="19" t="s">
        <v>1440</v>
      </c>
      <c r="DIA48" s="19" t="s">
        <v>1440</v>
      </c>
      <c r="DIB48" s="19" t="s">
        <v>1440</v>
      </c>
      <c r="DIC48" s="19" t="s">
        <v>1440</v>
      </c>
      <c r="DID48" s="19" t="s">
        <v>1440</v>
      </c>
      <c r="DIE48" s="19" t="s">
        <v>1440</v>
      </c>
      <c r="DIF48" s="19" t="s">
        <v>1440</v>
      </c>
      <c r="DIG48" s="19" t="s">
        <v>1440</v>
      </c>
      <c r="DIH48" s="19" t="s">
        <v>1440</v>
      </c>
      <c r="DII48" s="19" t="s">
        <v>1440</v>
      </c>
      <c r="DIJ48" s="19" t="s">
        <v>1440</v>
      </c>
      <c r="DIK48" s="19" t="s">
        <v>1440</v>
      </c>
      <c r="DIL48" s="19" t="s">
        <v>1440</v>
      </c>
      <c r="DIM48" s="19" t="s">
        <v>1440</v>
      </c>
      <c r="DIN48" s="19" t="s">
        <v>1440</v>
      </c>
      <c r="DIO48" s="19" t="s">
        <v>1440</v>
      </c>
      <c r="DIP48" s="19" t="s">
        <v>1440</v>
      </c>
      <c r="DIQ48" s="19" t="s">
        <v>1440</v>
      </c>
      <c r="DIR48" s="19" t="s">
        <v>1440</v>
      </c>
      <c r="DIS48" s="19" t="s">
        <v>1440</v>
      </c>
      <c r="DIT48" s="19" t="s">
        <v>1440</v>
      </c>
      <c r="DIU48" s="19" t="s">
        <v>1440</v>
      </c>
      <c r="DIV48" s="19" t="s">
        <v>1440</v>
      </c>
      <c r="DIW48" s="19" t="s">
        <v>1440</v>
      </c>
      <c r="DIX48" s="19" t="s">
        <v>1440</v>
      </c>
      <c r="DIY48" s="19" t="s">
        <v>1440</v>
      </c>
      <c r="DIZ48" s="19" t="s">
        <v>1440</v>
      </c>
      <c r="DJA48" s="19" t="s">
        <v>1440</v>
      </c>
      <c r="DJB48" s="19" t="s">
        <v>1440</v>
      </c>
      <c r="DJC48" s="19" t="s">
        <v>1440</v>
      </c>
      <c r="DJD48" s="19" t="s">
        <v>1440</v>
      </c>
      <c r="DJE48" s="19" t="s">
        <v>1440</v>
      </c>
      <c r="DJF48" s="19" t="s">
        <v>1440</v>
      </c>
      <c r="DJG48" s="19" t="s">
        <v>1440</v>
      </c>
      <c r="DJH48" s="19" t="s">
        <v>1440</v>
      </c>
      <c r="DJI48" s="19" t="s">
        <v>1440</v>
      </c>
      <c r="DJJ48" s="19" t="s">
        <v>1440</v>
      </c>
      <c r="DJK48" s="19" t="s">
        <v>1440</v>
      </c>
      <c r="DJL48" s="19" t="s">
        <v>1440</v>
      </c>
      <c r="DJM48" s="19" t="s">
        <v>1440</v>
      </c>
      <c r="DJN48" s="19" t="s">
        <v>1440</v>
      </c>
      <c r="DJO48" s="19" t="s">
        <v>1440</v>
      </c>
      <c r="DJP48" s="19" t="s">
        <v>1440</v>
      </c>
      <c r="DJQ48" s="19" t="s">
        <v>1440</v>
      </c>
      <c r="DJR48" s="19" t="s">
        <v>1440</v>
      </c>
      <c r="DJS48" s="19" t="s">
        <v>1440</v>
      </c>
      <c r="DJT48" s="19" t="s">
        <v>1440</v>
      </c>
      <c r="DJU48" s="19" t="s">
        <v>1440</v>
      </c>
      <c r="DJV48" s="19" t="s">
        <v>1440</v>
      </c>
      <c r="DJW48" s="19" t="s">
        <v>1440</v>
      </c>
      <c r="DJX48" s="19" t="s">
        <v>1440</v>
      </c>
      <c r="DJY48" s="19" t="s">
        <v>1440</v>
      </c>
      <c r="DJZ48" s="19" t="s">
        <v>1440</v>
      </c>
      <c r="DKA48" s="19" t="s">
        <v>1440</v>
      </c>
      <c r="DKB48" s="19" t="s">
        <v>1440</v>
      </c>
      <c r="DKC48" s="19" t="s">
        <v>1440</v>
      </c>
      <c r="DKD48" s="19" t="s">
        <v>1440</v>
      </c>
      <c r="DKE48" s="19" t="s">
        <v>1440</v>
      </c>
      <c r="DKF48" s="19" t="s">
        <v>1440</v>
      </c>
      <c r="DKG48" s="19" t="s">
        <v>1440</v>
      </c>
      <c r="DKH48" s="19" t="s">
        <v>1440</v>
      </c>
      <c r="DKI48" s="19" t="s">
        <v>1440</v>
      </c>
      <c r="DKJ48" s="19" t="s">
        <v>1440</v>
      </c>
      <c r="DKK48" s="19" t="s">
        <v>1440</v>
      </c>
      <c r="DKL48" s="19" t="s">
        <v>1440</v>
      </c>
      <c r="DKM48" s="19" t="s">
        <v>1440</v>
      </c>
      <c r="DKN48" s="19" t="s">
        <v>1440</v>
      </c>
      <c r="DKO48" s="19" t="s">
        <v>1440</v>
      </c>
      <c r="DKP48" s="19" t="s">
        <v>1440</v>
      </c>
      <c r="DKQ48" s="19" t="s">
        <v>1440</v>
      </c>
      <c r="DKR48" s="19" t="s">
        <v>1440</v>
      </c>
      <c r="DKS48" s="19" t="s">
        <v>1440</v>
      </c>
      <c r="DKT48" s="19" t="s">
        <v>1440</v>
      </c>
      <c r="DKU48" s="19" t="s">
        <v>1440</v>
      </c>
      <c r="DKV48" s="19" t="s">
        <v>1440</v>
      </c>
      <c r="DKW48" s="19" t="s">
        <v>1440</v>
      </c>
      <c r="DKX48" s="19" t="s">
        <v>1440</v>
      </c>
      <c r="DKY48" s="19" t="s">
        <v>1440</v>
      </c>
      <c r="DKZ48" s="19" t="s">
        <v>1440</v>
      </c>
      <c r="DLA48" s="19" t="s">
        <v>1440</v>
      </c>
      <c r="DLB48" s="19" t="s">
        <v>1440</v>
      </c>
      <c r="DLC48" s="19" t="s">
        <v>1440</v>
      </c>
      <c r="DLD48" s="19" t="s">
        <v>1440</v>
      </c>
      <c r="DLE48" s="19" t="s">
        <v>1440</v>
      </c>
      <c r="DLF48" s="19" t="s">
        <v>1440</v>
      </c>
      <c r="DLG48" s="19" t="s">
        <v>1440</v>
      </c>
      <c r="DLH48" s="19" t="s">
        <v>1440</v>
      </c>
      <c r="DLI48" s="19" t="s">
        <v>1440</v>
      </c>
      <c r="DLJ48" s="19" t="s">
        <v>1440</v>
      </c>
      <c r="DLK48" s="19" t="s">
        <v>1440</v>
      </c>
      <c r="DLL48" s="19" t="s">
        <v>1440</v>
      </c>
      <c r="DLM48" s="19" t="s">
        <v>1440</v>
      </c>
      <c r="DLN48" s="19" t="s">
        <v>1440</v>
      </c>
      <c r="DLO48" s="19" t="s">
        <v>1440</v>
      </c>
      <c r="DLP48" s="19" t="s">
        <v>1440</v>
      </c>
      <c r="DLQ48" s="19" t="s">
        <v>1440</v>
      </c>
      <c r="DLR48" s="19" t="s">
        <v>1440</v>
      </c>
      <c r="DLS48" s="19" t="s">
        <v>1440</v>
      </c>
      <c r="DLT48" s="19" t="s">
        <v>1440</v>
      </c>
      <c r="DLU48" s="19" t="s">
        <v>1440</v>
      </c>
      <c r="DLV48" s="19" t="s">
        <v>1440</v>
      </c>
      <c r="DLW48" s="19" t="s">
        <v>1440</v>
      </c>
      <c r="DLX48" s="19" t="s">
        <v>1440</v>
      </c>
      <c r="DLY48" s="19" t="s">
        <v>1440</v>
      </c>
      <c r="DLZ48" s="19" t="s">
        <v>1440</v>
      </c>
      <c r="DMA48" s="19" t="s">
        <v>1440</v>
      </c>
      <c r="DMB48" s="19" t="s">
        <v>1440</v>
      </c>
      <c r="DMC48" s="19" t="s">
        <v>1440</v>
      </c>
      <c r="DMD48" s="19" t="s">
        <v>1440</v>
      </c>
      <c r="DME48" s="19" t="s">
        <v>1440</v>
      </c>
      <c r="DMF48" s="19" t="s">
        <v>1440</v>
      </c>
      <c r="DMG48" s="19" t="s">
        <v>1440</v>
      </c>
      <c r="DMH48" s="19" t="s">
        <v>1440</v>
      </c>
      <c r="DMI48" s="19" t="s">
        <v>1440</v>
      </c>
      <c r="DMJ48" s="19" t="s">
        <v>1440</v>
      </c>
      <c r="DMK48" s="19" t="s">
        <v>1440</v>
      </c>
      <c r="DML48" s="19" t="s">
        <v>1440</v>
      </c>
      <c r="DMM48" s="19" t="s">
        <v>1440</v>
      </c>
      <c r="DMN48" s="19" t="s">
        <v>1440</v>
      </c>
      <c r="DMO48" s="19" t="s">
        <v>1440</v>
      </c>
      <c r="DMP48" s="19" t="s">
        <v>1440</v>
      </c>
      <c r="DMQ48" s="19" t="s">
        <v>1440</v>
      </c>
      <c r="DMR48" s="19" t="s">
        <v>1440</v>
      </c>
      <c r="DMS48" s="19" t="s">
        <v>1440</v>
      </c>
      <c r="DMT48" s="19" t="s">
        <v>1440</v>
      </c>
      <c r="DMU48" s="19" t="s">
        <v>1440</v>
      </c>
      <c r="DMV48" s="19" t="s">
        <v>1440</v>
      </c>
      <c r="DMW48" s="19" t="s">
        <v>1440</v>
      </c>
      <c r="DMX48" s="19" t="s">
        <v>1440</v>
      </c>
      <c r="DMY48" s="19" t="s">
        <v>1440</v>
      </c>
      <c r="DMZ48" s="19" t="s">
        <v>1440</v>
      </c>
      <c r="DNA48" s="19" t="s">
        <v>1440</v>
      </c>
      <c r="DNB48" s="19" t="s">
        <v>1440</v>
      </c>
      <c r="DNC48" s="19" t="s">
        <v>1440</v>
      </c>
      <c r="DND48" s="19" t="s">
        <v>1440</v>
      </c>
      <c r="DNE48" s="19" t="s">
        <v>1440</v>
      </c>
      <c r="DNF48" s="19" t="s">
        <v>1440</v>
      </c>
      <c r="DNG48" s="19" t="s">
        <v>1440</v>
      </c>
      <c r="DNH48" s="19" t="s">
        <v>1440</v>
      </c>
      <c r="DNI48" s="19" t="s">
        <v>1440</v>
      </c>
      <c r="DNJ48" s="19" t="s">
        <v>1440</v>
      </c>
      <c r="DNK48" s="19" t="s">
        <v>1440</v>
      </c>
      <c r="DNL48" s="19" t="s">
        <v>1440</v>
      </c>
      <c r="DNM48" s="19" t="s">
        <v>1440</v>
      </c>
      <c r="DNN48" s="19" t="s">
        <v>1440</v>
      </c>
      <c r="DNO48" s="19" t="s">
        <v>1440</v>
      </c>
      <c r="DNP48" s="19" t="s">
        <v>1440</v>
      </c>
      <c r="DNQ48" s="19" t="s">
        <v>1440</v>
      </c>
      <c r="DNR48" s="19" t="s">
        <v>1440</v>
      </c>
      <c r="DNS48" s="19" t="s">
        <v>1440</v>
      </c>
      <c r="DNT48" s="19" t="s">
        <v>1440</v>
      </c>
      <c r="DNU48" s="19" t="s">
        <v>1440</v>
      </c>
      <c r="DNV48" s="19" t="s">
        <v>1440</v>
      </c>
      <c r="DNW48" s="19" t="s">
        <v>1440</v>
      </c>
      <c r="DNX48" s="19" t="s">
        <v>1440</v>
      </c>
      <c r="DNY48" s="19" t="s">
        <v>1440</v>
      </c>
      <c r="DNZ48" s="19" t="s">
        <v>1440</v>
      </c>
      <c r="DOA48" s="19" t="s">
        <v>1440</v>
      </c>
      <c r="DOB48" s="19" t="s">
        <v>1440</v>
      </c>
      <c r="DOC48" s="19" t="s">
        <v>1440</v>
      </c>
      <c r="DOD48" s="19" t="s">
        <v>1440</v>
      </c>
      <c r="DOE48" s="19" t="s">
        <v>1440</v>
      </c>
      <c r="DOF48" s="19" t="s">
        <v>1440</v>
      </c>
      <c r="DOG48" s="19" t="s">
        <v>1440</v>
      </c>
      <c r="DOH48" s="19" t="s">
        <v>1440</v>
      </c>
      <c r="DOI48" s="19" t="s">
        <v>1440</v>
      </c>
      <c r="DOJ48" s="19" t="s">
        <v>1440</v>
      </c>
      <c r="DOK48" s="19" t="s">
        <v>1440</v>
      </c>
      <c r="DOL48" s="19" t="s">
        <v>1440</v>
      </c>
      <c r="DOM48" s="19" t="s">
        <v>1440</v>
      </c>
      <c r="DON48" s="19" t="s">
        <v>1440</v>
      </c>
      <c r="DOO48" s="19" t="s">
        <v>1440</v>
      </c>
      <c r="DOP48" s="19" t="s">
        <v>1440</v>
      </c>
      <c r="DOQ48" s="19" t="s">
        <v>1440</v>
      </c>
      <c r="DOR48" s="19" t="s">
        <v>1440</v>
      </c>
      <c r="DOS48" s="19" t="s">
        <v>1440</v>
      </c>
      <c r="DOT48" s="19" t="s">
        <v>1440</v>
      </c>
      <c r="DOU48" s="19" t="s">
        <v>1440</v>
      </c>
      <c r="DOV48" s="19" t="s">
        <v>1440</v>
      </c>
      <c r="DOW48" s="19" t="s">
        <v>1440</v>
      </c>
      <c r="DOX48" s="19" t="s">
        <v>1440</v>
      </c>
      <c r="DOY48" s="19" t="s">
        <v>1440</v>
      </c>
      <c r="DOZ48" s="19" t="s">
        <v>1440</v>
      </c>
      <c r="DPA48" s="19" t="s">
        <v>1440</v>
      </c>
      <c r="DPB48" s="19" t="s">
        <v>1440</v>
      </c>
      <c r="DPC48" s="19" t="s">
        <v>1440</v>
      </c>
      <c r="DPD48" s="19" t="s">
        <v>1440</v>
      </c>
      <c r="DPE48" s="19" t="s">
        <v>1440</v>
      </c>
      <c r="DPF48" s="19" t="s">
        <v>1440</v>
      </c>
      <c r="DPG48" s="19" t="s">
        <v>1440</v>
      </c>
      <c r="DPH48" s="19" t="s">
        <v>1440</v>
      </c>
      <c r="DPI48" s="19" t="s">
        <v>1440</v>
      </c>
      <c r="DPJ48" s="19" t="s">
        <v>1440</v>
      </c>
      <c r="DPK48" s="19" t="s">
        <v>1440</v>
      </c>
      <c r="DPL48" s="19" t="s">
        <v>1440</v>
      </c>
      <c r="DPM48" s="19" t="s">
        <v>1440</v>
      </c>
      <c r="DPN48" s="19" t="s">
        <v>1440</v>
      </c>
      <c r="DPO48" s="19" t="s">
        <v>1440</v>
      </c>
      <c r="DPP48" s="19" t="s">
        <v>1440</v>
      </c>
      <c r="DPQ48" s="19" t="s">
        <v>1440</v>
      </c>
      <c r="DPR48" s="19" t="s">
        <v>1440</v>
      </c>
      <c r="DPS48" s="19" t="s">
        <v>1440</v>
      </c>
      <c r="DPT48" s="19" t="s">
        <v>1440</v>
      </c>
      <c r="DPU48" s="19" t="s">
        <v>1440</v>
      </c>
      <c r="DPV48" s="19" t="s">
        <v>1440</v>
      </c>
      <c r="DPW48" s="19" t="s">
        <v>1440</v>
      </c>
      <c r="DPX48" s="19" t="s">
        <v>1440</v>
      </c>
      <c r="DPY48" s="19" t="s">
        <v>1440</v>
      </c>
      <c r="DPZ48" s="19" t="s">
        <v>1440</v>
      </c>
      <c r="DQA48" s="19" t="s">
        <v>1440</v>
      </c>
      <c r="DQB48" s="19" t="s">
        <v>1440</v>
      </c>
      <c r="DQC48" s="19" t="s">
        <v>1440</v>
      </c>
      <c r="DQD48" s="19" t="s">
        <v>1440</v>
      </c>
      <c r="DQE48" s="19" t="s">
        <v>1440</v>
      </c>
      <c r="DQF48" s="19" t="s">
        <v>1440</v>
      </c>
      <c r="DQG48" s="19" t="s">
        <v>1440</v>
      </c>
      <c r="DQH48" s="19" t="s">
        <v>1440</v>
      </c>
      <c r="DQI48" s="19" t="s">
        <v>1440</v>
      </c>
      <c r="DQJ48" s="19" t="s">
        <v>1440</v>
      </c>
      <c r="DQK48" s="19" t="s">
        <v>1440</v>
      </c>
      <c r="DQL48" s="19" t="s">
        <v>1440</v>
      </c>
      <c r="DQM48" s="19" t="s">
        <v>1440</v>
      </c>
      <c r="DQN48" s="19" t="s">
        <v>1440</v>
      </c>
      <c r="DQO48" s="19" t="s">
        <v>1440</v>
      </c>
      <c r="DQP48" s="19" t="s">
        <v>1440</v>
      </c>
      <c r="DQQ48" s="19" t="s">
        <v>1440</v>
      </c>
      <c r="DQR48" s="19" t="s">
        <v>1440</v>
      </c>
      <c r="DQS48" s="19" t="s">
        <v>1440</v>
      </c>
      <c r="DQT48" s="19" t="s">
        <v>1440</v>
      </c>
      <c r="DQU48" s="19" t="s">
        <v>1440</v>
      </c>
      <c r="DQV48" s="19" t="s">
        <v>1440</v>
      </c>
      <c r="DQW48" s="19" t="s">
        <v>1440</v>
      </c>
      <c r="DQX48" s="19" t="s">
        <v>1440</v>
      </c>
      <c r="DQY48" s="19" t="s">
        <v>1440</v>
      </c>
      <c r="DQZ48" s="19" t="s">
        <v>1440</v>
      </c>
      <c r="DRA48" s="19" t="s">
        <v>1440</v>
      </c>
      <c r="DRB48" s="19" t="s">
        <v>1440</v>
      </c>
      <c r="DRC48" s="19" t="s">
        <v>1440</v>
      </c>
      <c r="DRD48" s="19" t="s">
        <v>1440</v>
      </c>
      <c r="DRE48" s="19" t="s">
        <v>1440</v>
      </c>
      <c r="DRF48" s="19" t="s">
        <v>1440</v>
      </c>
      <c r="DRG48" s="19" t="s">
        <v>1440</v>
      </c>
      <c r="DRH48" s="19" t="s">
        <v>1440</v>
      </c>
      <c r="DRI48" s="19" t="s">
        <v>1440</v>
      </c>
      <c r="DRJ48" s="19" t="s">
        <v>1440</v>
      </c>
      <c r="DRK48" s="19" t="s">
        <v>1440</v>
      </c>
      <c r="DRL48" s="19" t="s">
        <v>1440</v>
      </c>
      <c r="DRM48" s="19" t="s">
        <v>1440</v>
      </c>
      <c r="DRN48" s="19" t="s">
        <v>1440</v>
      </c>
      <c r="DRO48" s="19" t="s">
        <v>1440</v>
      </c>
      <c r="DRP48" s="19" t="s">
        <v>1440</v>
      </c>
      <c r="DRQ48" s="19" t="s">
        <v>1440</v>
      </c>
      <c r="DRR48" s="19" t="s">
        <v>1440</v>
      </c>
      <c r="DRS48" s="19" t="s">
        <v>1440</v>
      </c>
      <c r="DRT48" s="19" t="s">
        <v>1440</v>
      </c>
      <c r="DRU48" s="19" t="s">
        <v>1440</v>
      </c>
      <c r="DRV48" s="19" t="s">
        <v>1440</v>
      </c>
      <c r="DRW48" s="19" t="s">
        <v>1440</v>
      </c>
      <c r="DRX48" s="19" t="s">
        <v>1440</v>
      </c>
      <c r="DRY48" s="19" t="s">
        <v>1440</v>
      </c>
      <c r="DRZ48" s="19" t="s">
        <v>1440</v>
      </c>
      <c r="DSA48" s="19" t="s">
        <v>1440</v>
      </c>
      <c r="DSB48" s="19" t="s">
        <v>1440</v>
      </c>
      <c r="DSC48" s="19" t="s">
        <v>1440</v>
      </c>
      <c r="DSD48" s="19" t="s">
        <v>1440</v>
      </c>
      <c r="DSE48" s="19" t="s">
        <v>1440</v>
      </c>
      <c r="DSF48" s="19" t="s">
        <v>1440</v>
      </c>
      <c r="DSG48" s="19" t="s">
        <v>1440</v>
      </c>
      <c r="DSH48" s="19" t="s">
        <v>1440</v>
      </c>
      <c r="DSI48" s="19" t="s">
        <v>1440</v>
      </c>
      <c r="DSJ48" s="19" t="s">
        <v>1440</v>
      </c>
      <c r="DSK48" s="19" t="s">
        <v>1440</v>
      </c>
      <c r="DSL48" s="19" t="s">
        <v>1440</v>
      </c>
      <c r="DSM48" s="19" t="s">
        <v>1440</v>
      </c>
      <c r="DSN48" s="19" t="s">
        <v>1440</v>
      </c>
      <c r="DSO48" s="19" t="s">
        <v>1440</v>
      </c>
      <c r="DSP48" s="19" t="s">
        <v>1440</v>
      </c>
      <c r="DSQ48" s="19" t="s">
        <v>1440</v>
      </c>
      <c r="DSR48" s="19" t="s">
        <v>1440</v>
      </c>
      <c r="DSS48" s="19" t="s">
        <v>1440</v>
      </c>
      <c r="DST48" s="19" t="s">
        <v>1440</v>
      </c>
      <c r="DSU48" s="19" t="s">
        <v>1440</v>
      </c>
      <c r="DSV48" s="19" t="s">
        <v>1440</v>
      </c>
      <c r="DSW48" s="19" t="s">
        <v>1440</v>
      </c>
      <c r="DSX48" s="19" t="s">
        <v>1440</v>
      </c>
      <c r="DSY48" s="19" t="s">
        <v>1440</v>
      </c>
      <c r="DSZ48" s="19" t="s">
        <v>1440</v>
      </c>
      <c r="DTA48" s="19" t="s">
        <v>1440</v>
      </c>
      <c r="DTB48" s="19" t="s">
        <v>1440</v>
      </c>
      <c r="DTC48" s="19" t="s">
        <v>1440</v>
      </c>
      <c r="DTD48" s="19" t="s">
        <v>1440</v>
      </c>
      <c r="DTE48" s="19" t="s">
        <v>1440</v>
      </c>
      <c r="DTF48" s="19" t="s">
        <v>1440</v>
      </c>
      <c r="DTG48" s="19" t="s">
        <v>1440</v>
      </c>
      <c r="DTH48" s="19" t="s">
        <v>1440</v>
      </c>
      <c r="DTI48" s="19" t="s">
        <v>1440</v>
      </c>
      <c r="DTJ48" s="19" t="s">
        <v>1440</v>
      </c>
      <c r="DTK48" s="19" t="s">
        <v>1440</v>
      </c>
      <c r="DTL48" s="19" t="s">
        <v>1440</v>
      </c>
      <c r="DTM48" s="19" t="s">
        <v>1440</v>
      </c>
      <c r="DTN48" s="19" t="s">
        <v>1440</v>
      </c>
      <c r="DTO48" s="19" t="s">
        <v>1440</v>
      </c>
      <c r="DTP48" s="19" t="s">
        <v>1440</v>
      </c>
      <c r="DTQ48" s="19" t="s">
        <v>1440</v>
      </c>
      <c r="DTR48" s="19" t="s">
        <v>1440</v>
      </c>
      <c r="DTS48" s="19" t="s">
        <v>1440</v>
      </c>
      <c r="DTT48" s="19" t="s">
        <v>1440</v>
      </c>
      <c r="DTU48" s="19" t="s">
        <v>1440</v>
      </c>
      <c r="DTV48" s="19" t="s">
        <v>1440</v>
      </c>
      <c r="DTW48" s="19" t="s">
        <v>1440</v>
      </c>
      <c r="DTX48" s="19" t="s">
        <v>1440</v>
      </c>
      <c r="DTY48" s="19" t="s">
        <v>1440</v>
      </c>
      <c r="DTZ48" s="19" t="s">
        <v>1440</v>
      </c>
      <c r="DUA48" s="19" t="s">
        <v>1440</v>
      </c>
      <c r="DUB48" s="19" t="s">
        <v>1440</v>
      </c>
      <c r="DUC48" s="19" t="s">
        <v>1440</v>
      </c>
      <c r="DUD48" s="19" t="s">
        <v>1440</v>
      </c>
      <c r="DUE48" s="19" t="s">
        <v>1440</v>
      </c>
      <c r="DUF48" s="19" t="s">
        <v>1440</v>
      </c>
      <c r="DUG48" s="19" t="s">
        <v>1440</v>
      </c>
      <c r="DUH48" s="19" t="s">
        <v>1440</v>
      </c>
      <c r="DUI48" s="19" t="s">
        <v>1440</v>
      </c>
      <c r="DUJ48" s="19" t="s">
        <v>1440</v>
      </c>
      <c r="DUK48" s="19" t="s">
        <v>1440</v>
      </c>
      <c r="DUL48" s="19" t="s">
        <v>1440</v>
      </c>
      <c r="DUM48" s="19" t="s">
        <v>1440</v>
      </c>
      <c r="DUN48" s="19" t="s">
        <v>1440</v>
      </c>
      <c r="DUO48" s="19" t="s">
        <v>1440</v>
      </c>
      <c r="DUP48" s="19" t="s">
        <v>1440</v>
      </c>
      <c r="DUQ48" s="19" t="s">
        <v>1440</v>
      </c>
      <c r="DUR48" s="19" t="s">
        <v>1440</v>
      </c>
      <c r="DUS48" s="19" t="s">
        <v>1440</v>
      </c>
      <c r="DUT48" s="19" t="s">
        <v>1440</v>
      </c>
      <c r="DUU48" s="19" t="s">
        <v>1440</v>
      </c>
      <c r="DUV48" s="19" t="s">
        <v>1440</v>
      </c>
      <c r="DUW48" s="19" t="s">
        <v>1440</v>
      </c>
      <c r="DUX48" s="19" t="s">
        <v>1440</v>
      </c>
      <c r="DUY48" s="19" t="s">
        <v>1440</v>
      </c>
      <c r="DUZ48" s="19" t="s">
        <v>1440</v>
      </c>
      <c r="DVA48" s="19" t="s">
        <v>1440</v>
      </c>
      <c r="DVB48" s="19" t="s">
        <v>1440</v>
      </c>
      <c r="DVC48" s="19" t="s">
        <v>1440</v>
      </c>
      <c r="DVD48" s="19" t="s">
        <v>1440</v>
      </c>
      <c r="DVE48" s="19" t="s">
        <v>1440</v>
      </c>
      <c r="DVF48" s="19" t="s">
        <v>1440</v>
      </c>
      <c r="DVG48" s="19" t="s">
        <v>1440</v>
      </c>
      <c r="DVH48" s="19" t="s">
        <v>1440</v>
      </c>
      <c r="DVI48" s="19" t="s">
        <v>1440</v>
      </c>
      <c r="DVJ48" s="19" t="s">
        <v>1440</v>
      </c>
      <c r="DVK48" s="19" t="s">
        <v>1440</v>
      </c>
      <c r="DVL48" s="19" t="s">
        <v>1440</v>
      </c>
      <c r="DVM48" s="19" t="s">
        <v>1440</v>
      </c>
      <c r="DVN48" s="19" t="s">
        <v>1440</v>
      </c>
      <c r="DVO48" s="19" t="s">
        <v>1440</v>
      </c>
      <c r="DVP48" s="19" t="s">
        <v>1440</v>
      </c>
      <c r="DVQ48" s="19" t="s">
        <v>1440</v>
      </c>
      <c r="DVR48" s="19" t="s">
        <v>1440</v>
      </c>
      <c r="DVS48" s="19" t="s">
        <v>1440</v>
      </c>
      <c r="DVT48" s="19" t="s">
        <v>1440</v>
      </c>
      <c r="DVU48" s="19" t="s">
        <v>1440</v>
      </c>
      <c r="DVV48" s="19" t="s">
        <v>1440</v>
      </c>
      <c r="DVW48" s="19" t="s">
        <v>1440</v>
      </c>
      <c r="DVX48" s="19" t="s">
        <v>1440</v>
      </c>
      <c r="DVY48" s="19" t="s">
        <v>1440</v>
      </c>
      <c r="DVZ48" s="19" t="s">
        <v>1440</v>
      </c>
      <c r="DWA48" s="19" t="s">
        <v>1440</v>
      </c>
      <c r="DWB48" s="19" t="s">
        <v>1440</v>
      </c>
      <c r="DWC48" s="19" t="s">
        <v>1440</v>
      </c>
      <c r="DWD48" s="19" t="s">
        <v>1440</v>
      </c>
      <c r="DWE48" s="19" t="s">
        <v>1440</v>
      </c>
      <c r="DWF48" s="19" t="s">
        <v>1440</v>
      </c>
      <c r="DWG48" s="19" t="s">
        <v>1440</v>
      </c>
      <c r="DWH48" s="19" t="s">
        <v>1440</v>
      </c>
      <c r="DWI48" s="19" t="s">
        <v>1440</v>
      </c>
      <c r="DWJ48" s="19" t="s">
        <v>1440</v>
      </c>
      <c r="DWK48" s="19" t="s">
        <v>1440</v>
      </c>
      <c r="DWL48" s="19" t="s">
        <v>1440</v>
      </c>
      <c r="DWM48" s="19" t="s">
        <v>1440</v>
      </c>
      <c r="DWN48" s="19" t="s">
        <v>1440</v>
      </c>
      <c r="DWO48" s="19" t="s">
        <v>1440</v>
      </c>
      <c r="DWP48" s="19" t="s">
        <v>1440</v>
      </c>
      <c r="DWQ48" s="19" t="s">
        <v>1440</v>
      </c>
      <c r="DWR48" s="19" t="s">
        <v>1440</v>
      </c>
      <c r="DWS48" s="19" t="s">
        <v>1440</v>
      </c>
      <c r="DWT48" s="19" t="s">
        <v>1440</v>
      </c>
      <c r="DWU48" s="19" t="s">
        <v>1440</v>
      </c>
      <c r="DWV48" s="19" t="s">
        <v>1440</v>
      </c>
      <c r="DWW48" s="19" t="s">
        <v>1440</v>
      </c>
      <c r="DWX48" s="19" t="s">
        <v>1440</v>
      </c>
      <c r="DWY48" s="19" t="s">
        <v>1440</v>
      </c>
      <c r="DWZ48" s="19" t="s">
        <v>1440</v>
      </c>
      <c r="DXA48" s="19" t="s">
        <v>1440</v>
      </c>
      <c r="DXB48" s="19" t="s">
        <v>1440</v>
      </c>
      <c r="DXC48" s="19" t="s">
        <v>1440</v>
      </c>
      <c r="DXD48" s="19" t="s">
        <v>1440</v>
      </c>
      <c r="DXE48" s="19" t="s">
        <v>1440</v>
      </c>
      <c r="DXF48" s="19" t="s">
        <v>1440</v>
      </c>
      <c r="DXG48" s="19" t="s">
        <v>1440</v>
      </c>
      <c r="DXH48" s="19" t="s">
        <v>1440</v>
      </c>
      <c r="DXI48" s="19" t="s">
        <v>1440</v>
      </c>
      <c r="DXJ48" s="19" t="s">
        <v>1440</v>
      </c>
      <c r="DXK48" s="19" t="s">
        <v>1440</v>
      </c>
      <c r="DXL48" s="19" t="s">
        <v>1440</v>
      </c>
      <c r="DXM48" s="19" t="s">
        <v>1440</v>
      </c>
      <c r="DXN48" s="19" t="s">
        <v>1440</v>
      </c>
      <c r="DXO48" s="19" t="s">
        <v>1440</v>
      </c>
      <c r="DXP48" s="19" t="s">
        <v>1440</v>
      </c>
      <c r="DXQ48" s="19" t="s">
        <v>1440</v>
      </c>
      <c r="DXR48" s="19" t="s">
        <v>1440</v>
      </c>
      <c r="DXS48" s="19" t="s">
        <v>1440</v>
      </c>
      <c r="DXT48" s="19" t="s">
        <v>1440</v>
      </c>
      <c r="DXU48" s="19" t="s">
        <v>1440</v>
      </c>
      <c r="DXV48" s="19" t="s">
        <v>1440</v>
      </c>
      <c r="DXW48" s="19" t="s">
        <v>1440</v>
      </c>
      <c r="DXX48" s="19" t="s">
        <v>1440</v>
      </c>
      <c r="DXY48" s="19" t="s">
        <v>1440</v>
      </c>
      <c r="DXZ48" s="19" t="s">
        <v>1440</v>
      </c>
      <c r="DYA48" s="19" t="s">
        <v>1440</v>
      </c>
      <c r="DYB48" s="19" t="s">
        <v>1440</v>
      </c>
      <c r="DYC48" s="19" t="s">
        <v>1440</v>
      </c>
      <c r="DYD48" s="19" t="s">
        <v>1440</v>
      </c>
      <c r="DYE48" s="19" t="s">
        <v>1440</v>
      </c>
      <c r="DYF48" s="19" t="s">
        <v>1440</v>
      </c>
      <c r="DYG48" s="19" t="s">
        <v>1440</v>
      </c>
      <c r="DYH48" s="19" t="s">
        <v>1440</v>
      </c>
      <c r="DYI48" s="19" t="s">
        <v>1440</v>
      </c>
      <c r="DYJ48" s="19" t="s">
        <v>1440</v>
      </c>
      <c r="DYK48" s="19" t="s">
        <v>1440</v>
      </c>
      <c r="DYL48" s="19" t="s">
        <v>1440</v>
      </c>
      <c r="DYM48" s="19" t="s">
        <v>1440</v>
      </c>
      <c r="DYN48" s="19" t="s">
        <v>1440</v>
      </c>
      <c r="DYO48" s="19" t="s">
        <v>1440</v>
      </c>
      <c r="DYP48" s="19" t="s">
        <v>1440</v>
      </c>
      <c r="DYQ48" s="19" t="s">
        <v>1440</v>
      </c>
      <c r="DYR48" s="19" t="s">
        <v>1440</v>
      </c>
      <c r="DYS48" s="19" t="s">
        <v>1440</v>
      </c>
      <c r="DYT48" s="19" t="s">
        <v>1440</v>
      </c>
      <c r="DYU48" s="19" t="s">
        <v>1440</v>
      </c>
      <c r="DYV48" s="19" t="s">
        <v>1440</v>
      </c>
      <c r="DYW48" s="19" t="s">
        <v>1440</v>
      </c>
      <c r="DYX48" s="19" t="s">
        <v>1440</v>
      </c>
      <c r="DYY48" s="19" t="s">
        <v>1440</v>
      </c>
      <c r="DYZ48" s="19" t="s">
        <v>1440</v>
      </c>
      <c r="DZA48" s="19" t="s">
        <v>1440</v>
      </c>
      <c r="DZB48" s="19" t="s">
        <v>1440</v>
      </c>
      <c r="DZC48" s="19" t="s">
        <v>1440</v>
      </c>
      <c r="DZD48" s="19" t="s">
        <v>1440</v>
      </c>
      <c r="DZE48" s="19" t="s">
        <v>1440</v>
      </c>
      <c r="DZF48" s="19" t="s">
        <v>1440</v>
      </c>
      <c r="DZG48" s="19" t="s">
        <v>1440</v>
      </c>
      <c r="DZH48" s="19" t="s">
        <v>1440</v>
      </c>
      <c r="DZI48" s="19" t="s">
        <v>1440</v>
      </c>
      <c r="DZJ48" s="19" t="s">
        <v>1440</v>
      </c>
      <c r="DZK48" s="19" t="s">
        <v>1440</v>
      </c>
      <c r="DZL48" s="19" t="s">
        <v>1440</v>
      </c>
      <c r="DZM48" s="19" t="s">
        <v>1440</v>
      </c>
      <c r="DZN48" s="19" t="s">
        <v>1440</v>
      </c>
      <c r="DZO48" s="19" t="s">
        <v>1440</v>
      </c>
      <c r="DZP48" s="19" t="s">
        <v>1440</v>
      </c>
      <c r="DZQ48" s="19" t="s">
        <v>1440</v>
      </c>
      <c r="DZR48" s="19" t="s">
        <v>1440</v>
      </c>
      <c r="DZS48" s="19" t="s">
        <v>1440</v>
      </c>
      <c r="DZT48" s="19" t="s">
        <v>1440</v>
      </c>
      <c r="DZU48" s="19" t="s">
        <v>1440</v>
      </c>
      <c r="DZV48" s="19" t="s">
        <v>1440</v>
      </c>
      <c r="DZW48" s="19" t="s">
        <v>1440</v>
      </c>
      <c r="DZX48" s="19" t="s">
        <v>1440</v>
      </c>
      <c r="DZY48" s="19" t="s">
        <v>1440</v>
      </c>
      <c r="DZZ48" s="19" t="s">
        <v>1440</v>
      </c>
      <c r="EAA48" s="19" t="s">
        <v>1440</v>
      </c>
      <c r="EAB48" s="19" t="s">
        <v>1440</v>
      </c>
      <c r="EAC48" s="19" t="s">
        <v>1440</v>
      </c>
      <c r="EAD48" s="19" t="s">
        <v>1440</v>
      </c>
      <c r="EAE48" s="19" t="s">
        <v>1440</v>
      </c>
      <c r="EAF48" s="19" t="s">
        <v>1440</v>
      </c>
      <c r="EAG48" s="19" t="s">
        <v>1440</v>
      </c>
      <c r="EAH48" s="19" t="s">
        <v>1440</v>
      </c>
      <c r="EAI48" s="19" t="s">
        <v>1440</v>
      </c>
      <c r="EAJ48" s="19" t="s">
        <v>1440</v>
      </c>
      <c r="EAK48" s="19" t="s">
        <v>1440</v>
      </c>
      <c r="EAL48" s="19" t="s">
        <v>1440</v>
      </c>
      <c r="EAM48" s="19" t="s">
        <v>1440</v>
      </c>
      <c r="EAN48" s="19" t="s">
        <v>1440</v>
      </c>
      <c r="EAO48" s="19" t="s">
        <v>1440</v>
      </c>
      <c r="EAP48" s="19" t="s">
        <v>1440</v>
      </c>
      <c r="EAQ48" s="19" t="s">
        <v>1440</v>
      </c>
      <c r="EAR48" s="19" t="s">
        <v>1440</v>
      </c>
      <c r="EAS48" s="19" t="s">
        <v>1440</v>
      </c>
      <c r="EAT48" s="19" t="s">
        <v>1440</v>
      </c>
      <c r="EAU48" s="19" t="s">
        <v>1440</v>
      </c>
      <c r="EAV48" s="19" t="s">
        <v>1440</v>
      </c>
      <c r="EAW48" s="19" t="s">
        <v>1440</v>
      </c>
      <c r="EAX48" s="19" t="s">
        <v>1440</v>
      </c>
      <c r="EAY48" s="19" t="s">
        <v>1440</v>
      </c>
      <c r="EAZ48" s="19" t="s">
        <v>1440</v>
      </c>
      <c r="EBA48" s="19" t="s">
        <v>1440</v>
      </c>
      <c r="EBB48" s="19" t="s">
        <v>1440</v>
      </c>
      <c r="EBC48" s="19" t="s">
        <v>1440</v>
      </c>
      <c r="EBD48" s="19" t="s">
        <v>1440</v>
      </c>
      <c r="EBE48" s="19" t="s">
        <v>1440</v>
      </c>
      <c r="EBF48" s="19" t="s">
        <v>1440</v>
      </c>
      <c r="EBG48" s="19" t="s">
        <v>1440</v>
      </c>
      <c r="EBH48" s="19" t="s">
        <v>1440</v>
      </c>
      <c r="EBI48" s="19" t="s">
        <v>1440</v>
      </c>
      <c r="EBJ48" s="19" t="s">
        <v>1440</v>
      </c>
      <c r="EBK48" s="19" t="s">
        <v>1440</v>
      </c>
      <c r="EBL48" s="19" t="s">
        <v>1440</v>
      </c>
      <c r="EBM48" s="19" t="s">
        <v>1440</v>
      </c>
      <c r="EBN48" s="19" t="s">
        <v>1440</v>
      </c>
      <c r="EBO48" s="19" t="s">
        <v>1440</v>
      </c>
      <c r="EBP48" s="19" t="s">
        <v>1440</v>
      </c>
      <c r="EBQ48" s="19" t="s">
        <v>1440</v>
      </c>
      <c r="EBR48" s="19" t="s">
        <v>1440</v>
      </c>
      <c r="EBS48" s="19" t="s">
        <v>1440</v>
      </c>
      <c r="EBT48" s="19" t="s">
        <v>1440</v>
      </c>
      <c r="EBU48" s="19" t="s">
        <v>1440</v>
      </c>
      <c r="EBV48" s="19" t="s">
        <v>1440</v>
      </c>
      <c r="EBW48" s="19" t="s">
        <v>1440</v>
      </c>
      <c r="EBX48" s="19" t="s">
        <v>1440</v>
      </c>
      <c r="EBY48" s="19" t="s">
        <v>1440</v>
      </c>
      <c r="EBZ48" s="19" t="s">
        <v>1440</v>
      </c>
      <c r="ECA48" s="19" t="s">
        <v>1440</v>
      </c>
      <c r="ECB48" s="19" t="s">
        <v>1440</v>
      </c>
      <c r="ECC48" s="19" t="s">
        <v>1440</v>
      </c>
      <c r="ECD48" s="19" t="s">
        <v>1440</v>
      </c>
      <c r="ECE48" s="19" t="s">
        <v>1440</v>
      </c>
      <c r="ECF48" s="19" t="s">
        <v>1440</v>
      </c>
      <c r="ECG48" s="19" t="s">
        <v>1440</v>
      </c>
      <c r="ECH48" s="19" t="s">
        <v>1440</v>
      </c>
      <c r="ECI48" s="19" t="s">
        <v>1440</v>
      </c>
      <c r="ECJ48" s="19" t="s">
        <v>1440</v>
      </c>
      <c r="ECK48" s="19" t="s">
        <v>1440</v>
      </c>
      <c r="ECL48" s="19" t="s">
        <v>1440</v>
      </c>
      <c r="ECM48" s="19" t="s">
        <v>1440</v>
      </c>
      <c r="ECN48" s="19" t="s">
        <v>1440</v>
      </c>
      <c r="ECO48" s="19" t="s">
        <v>1440</v>
      </c>
      <c r="ECP48" s="19" t="s">
        <v>1440</v>
      </c>
      <c r="ECQ48" s="19" t="s">
        <v>1440</v>
      </c>
      <c r="ECR48" s="19" t="s">
        <v>1440</v>
      </c>
      <c r="ECS48" s="19" t="s">
        <v>1440</v>
      </c>
      <c r="ECT48" s="19" t="s">
        <v>1440</v>
      </c>
      <c r="ECU48" s="19" t="s">
        <v>1440</v>
      </c>
      <c r="ECV48" s="19" t="s">
        <v>1440</v>
      </c>
      <c r="ECW48" s="19" t="s">
        <v>1440</v>
      </c>
      <c r="ECX48" s="19" t="s">
        <v>1440</v>
      </c>
      <c r="ECY48" s="19" t="s">
        <v>1440</v>
      </c>
      <c r="ECZ48" s="19" t="s">
        <v>1440</v>
      </c>
      <c r="EDA48" s="19" t="s">
        <v>1440</v>
      </c>
      <c r="EDB48" s="19" t="s">
        <v>1440</v>
      </c>
      <c r="EDC48" s="19" t="s">
        <v>1440</v>
      </c>
      <c r="EDD48" s="19" t="s">
        <v>1440</v>
      </c>
      <c r="EDE48" s="19" t="s">
        <v>1440</v>
      </c>
      <c r="EDF48" s="19" t="s">
        <v>1440</v>
      </c>
      <c r="EDG48" s="19" t="s">
        <v>1440</v>
      </c>
      <c r="EDH48" s="19" t="s">
        <v>1440</v>
      </c>
      <c r="EDI48" s="19" t="s">
        <v>1440</v>
      </c>
      <c r="EDJ48" s="19" t="s">
        <v>1440</v>
      </c>
      <c r="EDK48" s="19" t="s">
        <v>1440</v>
      </c>
      <c r="EDL48" s="19" t="s">
        <v>1440</v>
      </c>
      <c r="EDM48" s="19" t="s">
        <v>1440</v>
      </c>
      <c r="EDN48" s="19" t="s">
        <v>1440</v>
      </c>
      <c r="EDO48" s="19" t="s">
        <v>1440</v>
      </c>
      <c r="EDP48" s="19" t="s">
        <v>1440</v>
      </c>
      <c r="EDQ48" s="19" t="s">
        <v>1440</v>
      </c>
      <c r="EDR48" s="19" t="s">
        <v>1440</v>
      </c>
      <c r="EDS48" s="19" t="s">
        <v>1440</v>
      </c>
      <c r="EDT48" s="19" t="s">
        <v>1440</v>
      </c>
      <c r="EDU48" s="19" t="s">
        <v>1440</v>
      </c>
      <c r="EDV48" s="19" t="s">
        <v>1440</v>
      </c>
      <c r="EDW48" s="19" t="s">
        <v>1440</v>
      </c>
      <c r="EDX48" s="19" t="s">
        <v>1440</v>
      </c>
      <c r="EDY48" s="19" t="s">
        <v>1440</v>
      </c>
      <c r="EDZ48" s="19" t="s">
        <v>1440</v>
      </c>
      <c r="EEA48" s="19" t="s">
        <v>1440</v>
      </c>
      <c r="EEB48" s="19" t="s">
        <v>1440</v>
      </c>
      <c r="EEC48" s="19" t="s">
        <v>1440</v>
      </c>
      <c r="EED48" s="19" t="s">
        <v>1440</v>
      </c>
      <c r="EEE48" s="19" t="s">
        <v>1440</v>
      </c>
      <c r="EEF48" s="19" t="s">
        <v>1440</v>
      </c>
      <c r="EEG48" s="19" t="s">
        <v>1440</v>
      </c>
      <c r="EEH48" s="19" t="s">
        <v>1440</v>
      </c>
      <c r="EEI48" s="19" t="s">
        <v>1440</v>
      </c>
      <c r="EEJ48" s="19" t="s">
        <v>1440</v>
      </c>
      <c r="EEK48" s="19" t="s">
        <v>1440</v>
      </c>
      <c r="EEL48" s="19" t="s">
        <v>1440</v>
      </c>
      <c r="EEM48" s="19" t="s">
        <v>1440</v>
      </c>
      <c r="EEN48" s="19" t="s">
        <v>1440</v>
      </c>
      <c r="EEO48" s="19" t="s">
        <v>1440</v>
      </c>
      <c r="EEP48" s="19" t="s">
        <v>1440</v>
      </c>
      <c r="EEQ48" s="19" t="s">
        <v>1440</v>
      </c>
      <c r="EER48" s="19" t="s">
        <v>1440</v>
      </c>
      <c r="EES48" s="19" t="s">
        <v>1440</v>
      </c>
      <c r="EET48" s="19" t="s">
        <v>1440</v>
      </c>
      <c r="EEU48" s="19" t="s">
        <v>1440</v>
      </c>
      <c r="EEV48" s="19" t="s">
        <v>1440</v>
      </c>
      <c r="EEW48" s="19" t="s">
        <v>1440</v>
      </c>
      <c r="EEX48" s="19" t="s">
        <v>1440</v>
      </c>
      <c r="EEY48" s="19" t="s">
        <v>1440</v>
      </c>
      <c r="EEZ48" s="19" t="s">
        <v>1440</v>
      </c>
      <c r="EFA48" s="19" t="s">
        <v>1440</v>
      </c>
      <c r="EFB48" s="19" t="s">
        <v>1440</v>
      </c>
      <c r="EFC48" s="19" t="s">
        <v>1440</v>
      </c>
      <c r="EFD48" s="19" t="s">
        <v>1440</v>
      </c>
      <c r="EFE48" s="19" t="s">
        <v>1440</v>
      </c>
      <c r="EFF48" s="19" t="s">
        <v>1440</v>
      </c>
      <c r="EFG48" s="19" t="s">
        <v>1440</v>
      </c>
      <c r="EFH48" s="19" t="s">
        <v>1440</v>
      </c>
      <c r="EFI48" s="19" t="s">
        <v>1440</v>
      </c>
      <c r="EFJ48" s="19" t="s">
        <v>1440</v>
      </c>
      <c r="EFK48" s="19" t="s">
        <v>1440</v>
      </c>
      <c r="EFL48" s="19" t="s">
        <v>1440</v>
      </c>
      <c r="EFM48" s="19" t="s">
        <v>1440</v>
      </c>
      <c r="EFN48" s="19" t="s">
        <v>1440</v>
      </c>
      <c r="EFO48" s="19" t="s">
        <v>1440</v>
      </c>
      <c r="EFP48" s="19" t="s">
        <v>1440</v>
      </c>
      <c r="EFQ48" s="19" t="s">
        <v>1440</v>
      </c>
      <c r="EFR48" s="19" t="s">
        <v>1440</v>
      </c>
      <c r="EFS48" s="19" t="s">
        <v>1440</v>
      </c>
      <c r="EFT48" s="19" t="s">
        <v>1440</v>
      </c>
      <c r="EFU48" s="19" t="s">
        <v>1440</v>
      </c>
      <c r="EFV48" s="19" t="s">
        <v>1440</v>
      </c>
      <c r="EFW48" s="19" t="s">
        <v>1440</v>
      </c>
      <c r="EFX48" s="19" t="s">
        <v>1440</v>
      </c>
      <c r="EFY48" s="19" t="s">
        <v>1440</v>
      </c>
      <c r="EFZ48" s="19" t="s">
        <v>1440</v>
      </c>
      <c r="EGA48" s="19" t="s">
        <v>1440</v>
      </c>
      <c r="EGB48" s="19" t="s">
        <v>1440</v>
      </c>
      <c r="EGC48" s="19" t="s">
        <v>1440</v>
      </c>
      <c r="EGD48" s="19" t="s">
        <v>1440</v>
      </c>
      <c r="EGE48" s="19" t="s">
        <v>1440</v>
      </c>
      <c r="EGF48" s="19" t="s">
        <v>1440</v>
      </c>
      <c r="EGG48" s="19" t="s">
        <v>1440</v>
      </c>
      <c r="EGH48" s="19" t="s">
        <v>1440</v>
      </c>
      <c r="EGI48" s="19" t="s">
        <v>1440</v>
      </c>
      <c r="EGJ48" s="19" t="s">
        <v>1440</v>
      </c>
      <c r="EGK48" s="19" t="s">
        <v>1440</v>
      </c>
      <c r="EGL48" s="19" t="s">
        <v>1440</v>
      </c>
      <c r="EGM48" s="19" t="s">
        <v>1440</v>
      </c>
      <c r="EGN48" s="19" t="s">
        <v>1440</v>
      </c>
      <c r="EGO48" s="19" t="s">
        <v>1440</v>
      </c>
      <c r="EGP48" s="19" t="s">
        <v>1440</v>
      </c>
      <c r="EGQ48" s="19" t="s">
        <v>1440</v>
      </c>
      <c r="EGR48" s="19" t="s">
        <v>1440</v>
      </c>
      <c r="EGS48" s="19" t="s">
        <v>1440</v>
      </c>
      <c r="EGT48" s="19" t="s">
        <v>1440</v>
      </c>
      <c r="EGU48" s="19" t="s">
        <v>1440</v>
      </c>
      <c r="EGV48" s="19" t="s">
        <v>1440</v>
      </c>
      <c r="EGW48" s="19" t="s">
        <v>1440</v>
      </c>
      <c r="EGX48" s="19" t="s">
        <v>1440</v>
      </c>
      <c r="EGY48" s="19" t="s">
        <v>1440</v>
      </c>
      <c r="EGZ48" s="19" t="s">
        <v>1440</v>
      </c>
      <c r="EHA48" s="19" t="s">
        <v>1440</v>
      </c>
      <c r="EHB48" s="19" t="s">
        <v>1440</v>
      </c>
      <c r="EHC48" s="19" t="s">
        <v>1440</v>
      </c>
      <c r="EHD48" s="19" t="s">
        <v>1440</v>
      </c>
      <c r="EHE48" s="19" t="s">
        <v>1440</v>
      </c>
      <c r="EHF48" s="19" t="s">
        <v>1440</v>
      </c>
      <c r="EHG48" s="19" t="s">
        <v>1440</v>
      </c>
      <c r="EHH48" s="19" t="s">
        <v>1440</v>
      </c>
      <c r="EHI48" s="19" t="s">
        <v>1440</v>
      </c>
      <c r="EHJ48" s="19" t="s">
        <v>1440</v>
      </c>
      <c r="EHK48" s="19" t="s">
        <v>1440</v>
      </c>
      <c r="EHL48" s="19" t="s">
        <v>1440</v>
      </c>
      <c r="EHM48" s="19" t="s">
        <v>1440</v>
      </c>
      <c r="EHN48" s="19" t="s">
        <v>1440</v>
      </c>
      <c r="EHO48" s="19" t="s">
        <v>1440</v>
      </c>
      <c r="EHP48" s="19" t="s">
        <v>1440</v>
      </c>
      <c r="EHQ48" s="19" t="s">
        <v>1440</v>
      </c>
      <c r="EHR48" s="19" t="s">
        <v>1440</v>
      </c>
      <c r="EHS48" s="19" t="s">
        <v>1440</v>
      </c>
      <c r="EHT48" s="19" t="s">
        <v>1440</v>
      </c>
      <c r="EHU48" s="19" t="s">
        <v>1440</v>
      </c>
      <c r="EHV48" s="19" t="s">
        <v>1440</v>
      </c>
      <c r="EHW48" s="19" t="s">
        <v>1440</v>
      </c>
      <c r="EHX48" s="19" t="s">
        <v>1440</v>
      </c>
      <c r="EHY48" s="19" t="s">
        <v>1440</v>
      </c>
      <c r="EHZ48" s="19" t="s">
        <v>1440</v>
      </c>
      <c r="EIA48" s="19" t="s">
        <v>1440</v>
      </c>
      <c r="EIB48" s="19" t="s">
        <v>1440</v>
      </c>
      <c r="EIC48" s="19" t="s">
        <v>1440</v>
      </c>
      <c r="EID48" s="19" t="s">
        <v>1440</v>
      </c>
      <c r="EIE48" s="19" t="s">
        <v>1440</v>
      </c>
      <c r="EIF48" s="19" t="s">
        <v>1440</v>
      </c>
      <c r="EIG48" s="19" t="s">
        <v>1440</v>
      </c>
      <c r="EIH48" s="19" t="s">
        <v>1440</v>
      </c>
      <c r="EII48" s="19" t="s">
        <v>1440</v>
      </c>
      <c r="EIJ48" s="19" t="s">
        <v>1440</v>
      </c>
      <c r="EIK48" s="19" t="s">
        <v>1440</v>
      </c>
      <c r="EIL48" s="19" t="s">
        <v>1440</v>
      </c>
      <c r="EIM48" s="19" t="s">
        <v>1440</v>
      </c>
      <c r="EIN48" s="19" t="s">
        <v>1440</v>
      </c>
      <c r="EIO48" s="19" t="s">
        <v>1440</v>
      </c>
      <c r="EIP48" s="19" t="s">
        <v>1440</v>
      </c>
      <c r="EIQ48" s="19" t="s">
        <v>1440</v>
      </c>
      <c r="EIR48" s="19" t="s">
        <v>1440</v>
      </c>
      <c r="EIS48" s="19" t="s">
        <v>1440</v>
      </c>
      <c r="EIT48" s="19" t="s">
        <v>1440</v>
      </c>
      <c r="EIU48" s="19" t="s">
        <v>1440</v>
      </c>
      <c r="EIV48" s="19" t="s">
        <v>1440</v>
      </c>
      <c r="EIW48" s="19" t="s">
        <v>1440</v>
      </c>
      <c r="EIX48" s="19" t="s">
        <v>1440</v>
      </c>
      <c r="EIY48" s="19" t="s">
        <v>1440</v>
      </c>
      <c r="EIZ48" s="19" t="s">
        <v>1440</v>
      </c>
      <c r="EJA48" s="19" t="s">
        <v>1440</v>
      </c>
      <c r="EJB48" s="19" t="s">
        <v>1440</v>
      </c>
      <c r="EJC48" s="19" t="s">
        <v>1440</v>
      </c>
      <c r="EJD48" s="19" t="s">
        <v>1440</v>
      </c>
      <c r="EJE48" s="19" t="s">
        <v>1440</v>
      </c>
      <c r="EJF48" s="19" t="s">
        <v>1440</v>
      </c>
      <c r="EJG48" s="19" t="s">
        <v>1440</v>
      </c>
      <c r="EJH48" s="19" t="s">
        <v>1440</v>
      </c>
      <c r="EJI48" s="19" t="s">
        <v>1440</v>
      </c>
      <c r="EJJ48" s="19" t="s">
        <v>1440</v>
      </c>
      <c r="EJK48" s="19" t="s">
        <v>1440</v>
      </c>
      <c r="EJL48" s="19" t="s">
        <v>1440</v>
      </c>
      <c r="EJM48" s="19" t="s">
        <v>1440</v>
      </c>
      <c r="EJN48" s="19" t="s">
        <v>1440</v>
      </c>
      <c r="EJO48" s="19" t="s">
        <v>1440</v>
      </c>
      <c r="EJP48" s="19" t="s">
        <v>1440</v>
      </c>
      <c r="EJQ48" s="19" t="s">
        <v>1440</v>
      </c>
      <c r="EJR48" s="19" t="s">
        <v>1440</v>
      </c>
      <c r="EJS48" s="19" t="s">
        <v>1440</v>
      </c>
      <c r="EJT48" s="19" t="s">
        <v>1440</v>
      </c>
      <c r="EJU48" s="19" t="s">
        <v>1440</v>
      </c>
      <c r="EJV48" s="19" t="s">
        <v>1440</v>
      </c>
      <c r="EJW48" s="19" t="s">
        <v>1440</v>
      </c>
      <c r="EJX48" s="19" t="s">
        <v>1440</v>
      </c>
      <c r="EJY48" s="19" t="s">
        <v>1440</v>
      </c>
      <c r="EJZ48" s="19" t="s">
        <v>1440</v>
      </c>
      <c r="EKA48" s="19" t="s">
        <v>1440</v>
      </c>
      <c r="EKB48" s="19" t="s">
        <v>1440</v>
      </c>
      <c r="EKC48" s="19" t="s">
        <v>1440</v>
      </c>
      <c r="EKD48" s="19" t="s">
        <v>1440</v>
      </c>
      <c r="EKE48" s="19" t="s">
        <v>1440</v>
      </c>
      <c r="EKF48" s="19" t="s">
        <v>1440</v>
      </c>
      <c r="EKG48" s="19" t="s">
        <v>1440</v>
      </c>
      <c r="EKH48" s="19" t="s">
        <v>1440</v>
      </c>
      <c r="EKI48" s="19" t="s">
        <v>1440</v>
      </c>
      <c r="EKJ48" s="19" t="s">
        <v>1440</v>
      </c>
      <c r="EKK48" s="19" t="s">
        <v>1440</v>
      </c>
      <c r="EKL48" s="19" t="s">
        <v>1440</v>
      </c>
      <c r="EKM48" s="19" t="s">
        <v>1440</v>
      </c>
      <c r="EKN48" s="19" t="s">
        <v>1440</v>
      </c>
      <c r="EKO48" s="19" t="s">
        <v>1440</v>
      </c>
      <c r="EKP48" s="19" t="s">
        <v>1440</v>
      </c>
      <c r="EKQ48" s="19" t="s">
        <v>1440</v>
      </c>
      <c r="EKR48" s="19" t="s">
        <v>1440</v>
      </c>
      <c r="EKS48" s="19" t="s">
        <v>1440</v>
      </c>
      <c r="EKT48" s="19" t="s">
        <v>1440</v>
      </c>
      <c r="EKU48" s="19" t="s">
        <v>1440</v>
      </c>
      <c r="EKV48" s="19" t="s">
        <v>1440</v>
      </c>
      <c r="EKW48" s="19" t="s">
        <v>1440</v>
      </c>
      <c r="EKX48" s="19" t="s">
        <v>1440</v>
      </c>
      <c r="EKY48" s="19" t="s">
        <v>1440</v>
      </c>
      <c r="EKZ48" s="19" t="s">
        <v>1440</v>
      </c>
      <c r="ELA48" s="19" t="s">
        <v>1440</v>
      </c>
      <c r="ELB48" s="19" t="s">
        <v>1440</v>
      </c>
      <c r="ELC48" s="19" t="s">
        <v>1440</v>
      </c>
      <c r="ELD48" s="19" t="s">
        <v>1440</v>
      </c>
      <c r="ELE48" s="19" t="s">
        <v>1440</v>
      </c>
      <c r="ELF48" s="19" t="s">
        <v>1440</v>
      </c>
      <c r="ELG48" s="19" t="s">
        <v>1440</v>
      </c>
      <c r="ELH48" s="19" t="s">
        <v>1440</v>
      </c>
      <c r="ELI48" s="19" t="s">
        <v>1440</v>
      </c>
      <c r="ELJ48" s="19" t="s">
        <v>1440</v>
      </c>
      <c r="ELK48" s="19" t="s">
        <v>1440</v>
      </c>
      <c r="ELL48" s="19" t="s">
        <v>1440</v>
      </c>
      <c r="ELM48" s="19" t="s">
        <v>1440</v>
      </c>
      <c r="ELN48" s="19" t="s">
        <v>1440</v>
      </c>
      <c r="ELO48" s="19" t="s">
        <v>1440</v>
      </c>
      <c r="ELP48" s="19" t="s">
        <v>1440</v>
      </c>
      <c r="ELQ48" s="19" t="s">
        <v>1440</v>
      </c>
      <c r="ELR48" s="19" t="s">
        <v>1440</v>
      </c>
      <c r="ELS48" s="19" t="s">
        <v>1440</v>
      </c>
      <c r="ELT48" s="19" t="s">
        <v>1440</v>
      </c>
      <c r="ELU48" s="19" t="s">
        <v>1440</v>
      </c>
      <c r="ELV48" s="19" t="s">
        <v>1440</v>
      </c>
      <c r="ELW48" s="19" t="s">
        <v>1440</v>
      </c>
      <c r="ELX48" s="19" t="s">
        <v>1440</v>
      </c>
      <c r="ELY48" s="19" t="s">
        <v>1440</v>
      </c>
      <c r="ELZ48" s="19" t="s">
        <v>1440</v>
      </c>
      <c r="EMA48" s="19" t="s">
        <v>1440</v>
      </c>
      <c r="EMB48" s="19" t="s">
        <v>1440</v>
      </c>
      <c r="EMC48" s="19" t="s">
        <v>1440</v>
      </c>
      <c r="EMD48" s="19" t="s">
        <v>1440</v>
      </c>
      <c r="EME48" s="19" t="s">
        <v>1440</v>
      </c>
      <c r="EMF48" s="19" t="s">
        <v>1440</v>
      </c>
      <c r="EMG48" s="19" t="s">
        <v>1440</v>
      </c>
      <c r="EMH48" s="19" t="s">
        <v>1440</v>
      </c>
      <c r="EMI48" s="19" t="s">
        <v>1440</v>
      </c>
      <c r="EMJ48" s="19" t="s">
        <v>1440</v>
      </c>
      <c r="EMK48" s="19" t="s">
        <v>1440</v>
      </c>
      <c r="EML48" s="19" t="s">
        <v>1440</v>
      </c>
      <c r="EMM48" s="19" t="s">
        <v>1440</v>
      </c>
      <c r="EMN48" s="19" t="s">
        <v>1440</v>
      </c>
      <c r="EMO48" s="19" t="s">
        <v>1440</v>
      </c>
      <c r="EMP48" s="19" t="s">
        <v>1440</v>
      </c>
      <c r="EMQ48" s="19" t="s">
        <v>1440</v>
      </c>
      <c r="EMR48" s="19" t="s">
        <v>1440</v>
      </c>
      <c r="EMS48" s="19" t="s">
        <v>1440</v>
      </c>
      <c r="EMT48" s="19" t="s">
        <v>1440</v>
      </c>
      <c r="EMU48" s="19" t="s">
        <v>1440</v>
      </c>
      <c r="EMV48" s="19" t="s">
        <v>1440</v>
      </c>
      <c r="EMW48" s="19" t="s">
        <v>1440</v>
      </c>
      <c r="EMX48" s="19" t="s">
        <v>1440</v>
      </c>
      <c r="EMY48" s="19" t="s">
        <v>1440</v>
      </c>
      <c r="EMZ48" s="19" t="s">
        <v>1440</v>
      </c>
      <c r="ENA48" s="19" t="s">
        <v>1440</v>
      </c>
      <c r="ENB48" s="19" t="s">
        <v>1440</v>
      </c>
      <c r="ENC48" s="19" t="s">
        <v>1440</v>
      </c>
      <c r="END48" s="19" t="s">
        <v>1440</v>
      </c>
      <c r="ENE48" s="19" t="s">
        <v>1440</v>
      </c>
      <c r="ENF48" s="19" t="s">
        <v>1440</v>
      </c>
      <c r="ENG48" s="19" t="s">
        <v>1440</v>
      </c>
      <c r="ENH48" s="19" t="s">
        <v>1440</v>
      </c>
      <c r="ENI48" s="19" t="s">
        <v>1440</v>
      </c>
      <c r="ENJ48" s="19" t="s">
        <v>1440</v>
      </c>
      <c r="ENK48" s="19" t="s">
        <v>1440</v>
      </c>
      <c r="ENL48" s="19" t="s">
        <v>1440</v>
      </c>
      <c r="ENM48" s="19" t="s">
        <v>1440</v>
      </c>
      <c r="ENN48" s="19" t="s">
        <v>1440</v>
      </c>
      <c r="ENO48" s="19" t="s">
        <v>1440</v>
      </c>
      <c r="ENP48" s="19" t="s">
        <v>1440</v>
      </c>
      <c r="ENQ48" s="19" t="s">
        <v>1440</v>
      </c>
      <c r="ENR48" s="19" t="s">
        <v>1440</v>
      </c>
      <c r="ENS48" s="19" t="s">
        <v>1440</v>
      </c>
      <c r="ENT48" s="19" t="s">
        <v>1440</v>
      </c>
      <c r="ENU48" s="19" t="s">
        <v>1440</v>
      </c>
      <c r="ENV48" s="19" t="s">
        <v>1440</v>
      </c>
      <c r="ENW48" s="19" t="s">
        <v>1440</v>
      </c>
      <c r="ENX48" s="19" t="s">
        <v>1440</v>
      </c>
      <c r="ENY48" s="19" t="s">
        <v>1440</v>
      </c>
      <c r="ENZ48" s="19" t="s">
        <v>1440</v>
      </c>
      <c r="EOA48" s="19" t="s">
        <v>1440</v>
      </c>
      <c r="EOB48" s="19" t="s">
        <v>1440</v>
      </c>
      <c r="EOC48" s="19" t="s">
        <v>1440</v>
      </c>
      <c r="EOD48" s="19" t="s">
        <v>1440</v>
      </c>
      <c r="EOE48" s="19" t="s">
        <v>1440</v>
      </c>
      <c r="EOF48" s="19" t="s">
        <v>1440</v>
      </c>
      <c r="EOG48" s="19" t="s">
        <v>1440</v>
      </c>
      <c r="EOH48" s="19" t="s">
        <v>1440</v>
      </c>
      <c r="EOI48" s="19" t="s">
        <v>1440</v>
      </c>
      <c r="EOJ48" s="19" t="s">
        <v>1440</v>
      </c>
      <c r="EOK48" s="19" t="s">
        <v>1440</v>
      </c>
      <c r="EOL48" s="19" t="s">
        <v>1440</v>
      </c>
      <c r="EOM48" s="19" t="s">
        <v>1440</v>
      </c>
      <c r="EON48" s="19" t="s">
        <v>1440</v>
      </c>
      <c r="EOO48" s="19" t="s">
        <v>1440</v>
      </c>
      <c r="EOP48" s="19" t="s">
        <v>1440</v>
      </c>
      <c r="EOQ48" s="19" t="s">
        <v>1440</v>
      </c>
      <c r="EOR48" s="19" t="s">
        <v>1440</v>
      </c>
      <c r="EOS48" s="19" t="s">
        <v>1440</v>
      </c>
      <c r="EOT48" s="19" t="s">
        <v>1440</v>
      </c>
      <c r="EOU48" s="19" t="s">
        <v>1440</v>
      </c>
      <c r="EOV48" s="19" t="s">
        <v>1440</v>
      </c>
      <c r="EOW48" s="19" t="s">
        <v>1440</v>
      </c>
      <c r="EOX48" s="19" t="s">
        <v>1440</v>
      </c>
      <c r="EOY48" s="19" t="s">
        <v>1440</v>
      </c>
      <c r="EOZ48" s="19" t="s">
        <v>1440</v>
      </c>
      <c r="EPA48" s="19" t="s">
        <v>1440</v>
      </c>
      <c r="EPB48" s="19" t="s">
        <v>1440</v>
      </c>
      <c r="EPC48" s="19" t="s">
        <v>1440</v>
      </c>
      <c r="EPD48" s="19" t="s">
        <v>1440</v>
      </c>
      <c r="EPE48" s="19" t="s">
        <v>1440</v>
      </c>
      <c r="EPF48" s="19" t="s">
        <v>1440</v>
      </c>
      <c r="EPG48" s="19" t="s">
        <v>1440</v>
      </c>
      <c r="EPH48" s="19" t="s">
        <v>1440</v>
      </c>
      <c r="EPI48" s="19" t="s">
        <v>1440</v>
      </c>
      <c r="EPJ48" s="19" t="s">
        <v>1440</v>
      </c>
      <c r="EPK48" s="19" t="s">
        <v>1440</v>
      </c>
      <c r="EPL48" s="19" t="s">
        <v>1440</v>
      </c>
      <c r="EPM48" s="19" t="s">
        <v>1440</v>
      </c>
      <c r="EPN48" s="19" t="s">
        <v>1440</v>
      </c>
      <c r="EPO48" s="19" t="s">
        <v>1440</v>
      </c>
      <c r="EPP48" s="19" t="s">
        <v>1440</v>
      </c>
      <c r="EPQ48" s="19" t="s">
        <v>1440</v>
      </c>
      <c r="EPR48" s="19" t="s">
        <v>1440</v>
      </c>
      <c r="EPS48" s="19" t="s">
        <v>1440</v>
      </c>
      <c r="EPT48" s="19" t="s">
        <v>1440</v>
      </c>
      <c r="EPU48" s="19" t="s">
        <v>1440</v>
      </c>
      <c r="EPV48" s="19" t="s">
        <v>1440</v>
      </c>
      <c r="EPW48" s="19" t="s">
        <v>1440</v>
      </c>
      <c r="EPX48" s="19" t="s">
        <v>1440</v>
      </c>
      <c r="EPY48" s="19" t="s">
        <v>1440</v>
      </c>
      <c r="EPZ48" s="19" t="s">
        <v>1440</v>
      </c>
      <c r="EQA48" s="19" t="s">
        <v>1440</v>
      </c>
      <c r="EQB48" s="19" t="s">
        <v>1440</v>
      </c>
      <c r="EQC48" s="19" t="s">
        <v>1440</v>
      </c>
      <c r="EQD48" s="19" t="s">
        <v>1440</v>
      </c>
      <c r="EQE48" s="19" t="s">
        <v>1440</v>
      </c>
      <c r="EQF48" s="19" t="s">
        <v>1440</v>
      </c>
      <c r="EQG48" s="19" t="s">
        <v>1440</v>
      </c>
      <c r="EQH48" s="19" t="s">
        <v>1440</v>
      </c>
      <c r="EQI48" s="19" t="s">
        <v>1440</v>
      </c>
      <c r="EQJ48" s="19" t="s">
        <v>1440</v>
      </c>
      <c r="EQK48" s="19" t="s">
        <v>1440</v>
      </c>
      <c r="EQL48" s="19" t="s">
        <v>1440</v>
      </c>
      <c r="EQM48" s="19" t="s">
        <v>1440</v>
      </c>
      <c r="EQN48" s="19" t="s">
        <v>1440</v>
      </c>
      <c r="EQO48" s="19" t="s">
        <v>1440</v>
      </c>
      <c r="EQP48" s="19" t="s">
        <v>1440</v>
      </c>
      <c r="EQQ48" s="19" t="s">
        <v>1440</v>
      </c>
      <c r="EQR48" s="19" t="s">
        <v>1440</v>
      </c>
      <c r="EQS48" s="19" t="s">
        <v>1440</v>
      </c>
      <c r="EQT48" s="19" t="s">
        <v>1440</v>
      </c>
      <c r="EQU48" s="19" t="s">
        <v>1440</v>
      </c>
      <c r="EQV48" s="19" t="s">
        <v>1440</v>
      </c>
      <c r="EQW48" s="19" t="s">
        <v>1440</v>
      </c>
      <c r="EQX48" s="19" t="s">
        <v>1440</v>
      </c>
      <c r="EQY48" s="19" t="s">
        <v>1440</v>
      </c>
      <c r="EQZ48" s="19" t="s">
        <v>1440</v>
      </c>
      <c r="ERA48" s="19" t="s">
        <v>1440</v>
      </c>
      <c r="ERB48" s="19" t="s">
        <v>1440</v>
      </c>
      <c r="ERC48" s="19" t="s">
        <v>1440</v>
      </c>
      <c r="ERD48" s="19" t="s">
        <v>1440</v>
      </c>
      <c r="ERE48" s="19" t="s">
        <v>1440</v>
      </c>
      <c r="ERF48" s="19" t="s">
        <v>1440</v>
      </c>
      <c r="ERG48" s="19" t="s">
        <v>1440</v>
      </c>
      <c r="ERH48" s="19" t="s">
        <v>1440</v>
      </c>
      <c r="ERI48" s="19" t="s">
        <v>1440</v>
      </c>
      <c r="ERJ48" s="19" t="s">
        <v>1440</v>
      </c>
      <c r="ERK48" s="19" t="s">
        <v>1440</v>
      </c>
      <c r="ERL48" s="19" t="s">
        <v>1440</v>
      </c>
      <c r="ERM48" s="19" t="s">
        <v>1440</v>
      </c>
      <c r="ERN48" s="19" t="s">
        <v>1440</v>
      </c>
      <c r="ERO48" s="19" t="s">
        <v>1440</v>
      </c>
      <c r="ERP48" s="19" t="s">
        <v>1440</v>
      </c>
      <c r="ERQ48" s="19" t="s">
        <v>1440</v>
      </c>
      <c r="ERR48" s="19" t="s">
        <v>1440</v>
      </c>
      <c r="ERS48" s="19" t="s">
        <v>1440</v>
      </c>
      <c r="ERT48" s="19" t="s">
        <v>1440</v>
      </c>
      <c r="ERU48" s="19" t="s">
        <v>1440</v>
      </c>
      <c r="ERV48" s="19" t="s">
        <v>1440</v>
      </c>
      <c r="ERW48" s="19" t="s">
        <v>1440</v>
      </c>
      <c r="ERX48" s="19" t="s">
        <v>1440</v>
      </c>
      <c r="ERY48" s="19" t="s">
        <v>1440</v>
      </c>
      <c r="ERZ48" s="19" t="s">
        <v>1440</v>
      </c>
      <c r="ESA48" s="19" t="s">
        <v>1440</v>
      </c>
      <c r="ESB48" s="19" t="s">
        <v>1440</v>
      </c>
      <c r="ESC48" s="19" t="s">
        <v>1440</v>
      </c>
      <c r="ESD48" s="19" t="s">
        <v>1440</v>
      </c>
      <c r="ESE48" s="19" t="s">
        <v>1440</v>
      </c>
      <c r="ESF48" s="19" t="s">
        <v>1440</v>
      </c>
      <c r="ESG48" s="19" t="s">
        <v>1440</v>
      </c>
      <c r="ESH48" s="19" t="s">
        <v>1440</v>
      </c>
      <c r="ESI48" s="19" t="s">
        <v>1440</v>
      </c>
      <c r="ESJ48" s="19" t="s">
        <v>1440</v>
      </c>
      <c r="ESK48" s="19" t="s">
        <v>1440</v>
      </c>
      <c r="ESL48" s="19" t="s">
        <v>1440</v>
      </c>
      <c r="ESM48" s="19" t="s">
        <v>1440</v>
      </c>
      <c r="ESN48" s="19" t="s">
        <v>1440</v>
      </c>
      <c r="ESO48" s="19" t="s">
        <v>1440</v>
      </c>
      <c r="ESP48" s="19" t="s">
        <v>1440</v>
      </c>
      <c r="ESQ48" s="19" t="s">
        <v>1440</v>
      </c>
      <c r="ESR48" s="19" t="s">
        <v>1440</v>
      </c>
      <c r="ESS48" s="19" t="s">
        <v>1440</v>
      </c>
      <c r="EST48" s="19" t="s">
        <v>1440</v>
      </c>
      <c r="ESU48" s="19" t="s">
        <v>1440</v>
      </c>
      <c r="ESV48" s="19" t="s">
        <v>1440</v>
      </c>
      <c r="ESW48" s="19" t="s">
        <v>1440</v>
      </c>
      <c r="ESX48" s="19" t="s">
        <v>1440</v>
      </c>
      <c r="ESY48" s="19" t="s">
        <v>1440</v>
      </c>
      <c r="ESZ48" s="19" t="s">
        <v>1440</v>
      </c>
      <c r="ETA48" s="19" t="s">
        <v>1440</v>
      </c>
      <c r="ETB48" s="19" t="s">
        <v>1440</v>
      </c>
      <c r="ETC48" s="19" t="s">
        <v>1440</v>
      </c>
      <c r="ETD48" s="19" t="s">
        <v>1440</v>
      </c>
      <c r="ETE48" s="19" t="s">
        <v>1440</v>
      </c>
      <c r="ETF48" s="19" t="s">
        <v>1440</v>
      </c>
      <c r="ETG48" s="19" t="s">
        <v>1440</v>
      </c>
      <c r="ETH48" s="19" t="s">
        <v>1440</v>
      </c>
      <c r="ETI48" s="19" t="s">
        <v>1440</v>
      </c>
      <c r="ETJ48" s="19" t="s">
        <v>1440</v>
      </c>
      <c r="ETK48" s="19" t="s">
        <v>1440</v>
      </c>
      <c r="ETL48" s="19" t="s">
        <v>1440</v>
      </c>
      <c r="ETM48" s="19" t="s">
        <v>1440</v>
      </c>
      <c r="ETN48" s="19" t="s">
        <v>1440</v>
      </c>
      <c r="ETO48" s="19" t="s">
        <v>1440</v>
      </c>
      <c r="ETP48" s="19" t="s">
        <v>1440</v>
      </c>
      <c r="ETQ48" s="19" t="s">
        <v>1440</v>
      </c>
      <c r="ETR48" s="19" t="s">
        <v>1440</v>
      </c>
      <c r="ETS48" s="19" t="s">
        <v>1440</v>
      </c>
      <c r="ETT48" s="19" t="s">
        <v>1440</v>
      </c>
      <c r="ETU48" s="19" t="s">
        <v>1440</v>
      </c>
      <c r="ETV48" s="19" t="s">
        <v>1440</v>
      </c>
      <c r="ETW48" s="19" t="s">
        <v>1440</v>
      </c>
      <c r="ETX48" s="19" t="s">
        <v>1440</v>
      </c>
      <c r="ETY48" s="19" t="s">
        <v>1440</v>
      </c>
      <c r="ETZ48" s="19" t="s">
        <v>1440</v>
      </c>
      <c r="EUA48" s="19" t="s">
        <v>1440</v>
      </c>
      <c r="EUB48" s="19" t="s">
        <v>1440</v>
      </c>
      <c r="EUC48" s="19" t="s">
        <v>1440</v>
      </c>
      <c r="EUD48" s="19" t="s">
        <v>1440</v>
      </c>
      <c r="EUE48" s="19" t="s">
        <v>1440</v>
      </c>
      <c r="EUF48" s="19" t="s">
        <v>1440</v>
      </c>
      <c r="EUG48" s="19" t="s">
        <v>1440</v>
      </c>
      <c r="EUH48" s="19" t="s">
        <v>1440</v>
      </c>
      <c r="EUI48" s="19" t="s">
        <v>1440</v>
      </c>
      <c r="EUJ48" s="19" t="s">
        <v>1440</v>
      </c>
      <c r="EUK48" s="19" t="s">
        <v>1440</v>
      </c>
      <c r="EUL48" s="19" t="s">
        <v>1440</v>
      </c>
      <c r="EUM48" s="19" t="s">
        <v>1440</v>
      </c>
      <c r="EUN48" s="19" t="s">
        <v>1440</v>
      </c>
      <c r="EUO48" s="19" t="s">
        <v>1440</v>
      </c>
      <c r="EUP48" s="19" t="s">
        <v>1440</v>
      </c>
      <c r="EUQ48" s="19" t="s">
        <v>1440</v>
      </c>
      <c r="EUR48" s="19" t="s">
        <v>1440</v>
      </c>
      <c r="EUS48" s="19" t="s">
        <v>1440</v>
      </c>
      <c r="EUT48" s="19" t="s">
        <v>1440</v>
      </c>
      <c r="EUU48" s="19" t="s">
        <v>1440</v>
      </c>
      <c r="EUV48" s="19" t="s">
        <v>1440</v>
      </c>
      <c r="EUW48" s="19" t="s">
        <v>1440</v>
      </c>
      <c r="EUX48" s="19" t="s">
        <v>1440</v>
      </c>
      <c r="EUY48" s="19" t="s">
        <v>1440</v>
      </c>
      <c r="EUZ48" s="19" t="s">
        <v>1440</v>
      </c>
      <c r="EVA48" s="19" t="s">
        <v>1440</v>
      </c>
      <c r="EVB48" s="19" t="s">
        <v>1440</v>
      </c>
      <c r="EVC48" s="19" t="s">
        <v>1440</v>
      </c>
      <c r="EVD48" s="19" t="s">
        <v>1440</v>
      </c>
      <c r="EVE48" s="19" t="s">
        <v>1440</v>
      </c>
      <c r="EVF48" s="19" t="s">
        <v>1440</v>
      </c>
      <c r="EVG48" s="19" t="s">
        <v>1440</v>
      </c>
      <c r="EVH48" s="19" t="s">
        <v>1440</v>
      </c>
      <c r="EVI48" s="19" t="s">
        <v>1440</v>
      </c>
      <c r="EVJ48" s="19" t="s">
        <v>1440</v>
      </c>
      <c r="EVK48" s="19" t="s">
        <v>1440</v>
      </c>
      <c r="EVL48" s="19" t="s">
        <v>1440</v>
      </c>
      <c r="EVM48" s="19" t="s">
        <v>1440</v>
      </c>
      <c r="EVN48" s="19" t="s">
        <v>1440</v>
      </c>
      <c r="EVO48" s="19" t="s">
        <v>1440</v>
      </c>
      <c r="EVP48" s="19" t="s">
        <v>1440</v>
      </c>
      <c r="EVQ48" s="19" t="s">
        <v>1440</v>
      </c>
      <c r="EVR48" s="19" t="s">
        <v>1440</v>
      </c>
      <c r="EVS48" s="19" t="s">
        <v>1440</v>
      </c>
      <c r="EVT48" s="19" t="s">
        <v>1440</v>
      </c>
      <c r="EVU48" s="19" t="s">
        <v>1440</v>
      </c>
      <c r="EVV48" s="19" t="s">
        <v>1440</v>
      </c>
      <c r="EVW48" s="19" t="s">
        <v>1440</v>
      </c>
      <c r="EVX48" s="19" t="s">
        <v>1440</v>
      </c>
      <c r="EVY48" s="19" t="s">
        <v>1440</v>
      </c>
      <c r="EVZ48" s="19" t="s">
        <v>1440</v>
      </c>
      <c r="EWA48" s="19" t="s">
        <v>1440</v>
      </c>
      <c r="EWB48" s="19" t="s">
        <v>1440</v>
      </c>
      <c r="EWC48" s="19" t="s">
        <v>1440</v>
      </c>
      <c r="EWD48" s="19" t="s">
        <v>1440</v>
      </c>
      <c r="EWE48" s="19" t="s">
        <v>1440</v>
      </c>
      <c r="EWF48" s="19" t="s">
        <v>1440</v>
      </c>
      <c r="EWG48" s="19" t="s">
        <v>1440</v>
      </c>
      <c r="EWH48" s="19" t="s">
        <v>1440</v>
      </c>
      <c r="EWI48" s="19" t="s">
        <v>1440</v>
      </c>
      <c r="EWJ48" s="19" t="s">
        <v>1440</v>
      </c>
      <c r="EWK48" s="19" t="s">
        <v>1440</v>
      </c>
      <c r="EWL48" s="19" t="s">
        <v>1440</v>
      </c>
      <c r="EWM48" s="19" t="s">
        <v>1440</v>
      </c>
      <c r="EWN48" s="19" t="s">
        <v>1440</v>
      </c>
      <c r="EWO48" s="19" t="s">
        <v>1440</v>
      </c>
      <c r="EWP48" s="19" t="s">
        <v>1440</v>
      </c>
      <c r="EWQ48" s="19" t="s">
        <v>1440</v>
      </c>
      <c r="EWR48" s="19" t="s">
        <v>1440</v>
      </c>
      <c r="EWS48" s="19" t="s">
        <v>1440</v>
      </c>
      <c r="EWT48" s="19" t="s">
        <v>1440</v>
      </c>
      <c r="EWU48" s="19" t="s">
        <v>1440</v>
      </c>
      <c r="EWV48" s="19" t="s">
        <v>1440</v>
      </c>
      <c r="EWW48" s="19" t="s">
        <v>1440</v>
      </c>
      <c r="EWX48" s="19" t="s">
        <v>1440</v>
      </c>
      <c r="EWY48" s="19" t="s">
        <v>1440</v>
      </c>
      <c r="EWZ48" s="19" t="s">
        <v>1440</v>
      </c>
      <c r="EXA48" s="19" t="s">
        <v>1440</v>
      </c>
      <c r="EXB48" s="19" t="s">
        <v>1440</v>
      </c>
      <c r="EXC48" s="19" t="s">
        <v>1440</v>
      </c>
      <c r="EXD48" s="19" t="s">
        <v>1440</v>
      </c>
      <c r="EXE48" s="19" t="s">
        <v>1440</v>
      </c>
      <c r="EXF48" s="19" t="s">
        <v>1440</v>
      </c>
      <c r="EXG48" s="19" t="s">
        <v>1440</v>
      </c>
      <c r="EXH48" s="19" t="s">
        <v>1440</v>
      </c>
      <c r="EXI48" s="19" t="s">
        <v>1440</v>
      </c>
      <c r="EXJ48" s="19" t="s">
        <v>1440</v>
      </c>
      <c r="EXK48" s="19" t="s">
        <v>1440</v>
      </c>
      <c r="EXL48" s="19" t="s">
        <v>1440</v>
      </c>
      <c r="EXM48" s="19" t="s">
        <v>1440</v>
      </c>
      <c r="EXN48" s="19" t="s">
        <v>1440</v>
      </c>
      <c r="EXO48" s="19" t="s">
        <v>1440</v>
      </c>
      <c r="EXP48" s="19" t="s">
        <v>1440</v>
      </c>
      <c r="EXQ48" s="19" t="s">
        <v>1440</v>
      </c>
      <c r="EXR48" s="19" t="s">
        <v>1440</v>
      </c>
      <c r="EXS48" s="19" t="s">
        <v>1440</v>
      </c>
      <c r="EXT48" s="19" t="s">
        <v>1440</v>
      </c>
      <c r="EXU48" s="19" t="s">
        <v>1440</v>
      </c>
      <c r="EXV48" s="19" t="s">
        <v>1440</v>
      </c>
      <c r="EXW48" s="19" t="s">
        <v>1440</v>
      </c>
      <c r="EXX48" s="19" t="s">
        <v>1440</v>
      </c>
      <c r="EXY48" s="19" t="s">
        <v>1440</v>
      </c>
      <c r="EXZ48" s="19" t="s">
        <v>1440</v>
      </c>
      <c r="EYA48" s="19" t="s">
        <v>1440</v>
      </c>
      <c r="EYB48" s="19" t="s">
        <v>1440</v>
      </c>
      <c r="EYC48" s="19" t="s">
        <v>1440</v>
      </c>
      <c r="EYD48" s="19" t="s">
        <v>1440</v>
      </c>
      <c r="EYE48" s="19" t="s">
        <v>1440</v>
      </c>
      <c r="EYF48" s="19" t="s">
        <v>1440</v>
      </c>
      <c r="EYG48" s="19" t="s">
        <v>1440</v>
      </c>
      <c r="EYH48" s="19" t="s">
        <v>1440</v>
      </c>
      <c r="EYI48" s="19" t="s">
        <v>1440</v>
      </c>
      <c r="EYJ48" s="19" t="s">
        <v>1440</v>
      </c>
      <c r="EYK48" s="19" t="s">
        <v>1440</v>
      </c>
      <c r="EYL48" s="19" t="s">
        <v>1440</v>
      </c>
      <c r="EYM48" s="19" t="s">
        <v>1440</v>
      </c>
      <c r="EYN48" s="19" t="s">
        <v>1440</v>
      </c>
      <c r="EYO48" s="19" t="s">
        <v>1440</v>
      </c>
      <c r="EYP48" s="19" t="s">
        <v>1440</v>
      </c>
      <c r="EYQ48" s="19" t="s">
        <v>1440</v>
      </c>
      <c r="EYR48" s="19" t="s">
        <v>1440</v>
      </c>
      <c r="EYS48" s="19" t="s">
        <v>1440</v>
      </c>
      <c r="EYT48" s="19" t="s">
        <v>1440</v>
      </c>
      <c r="EYU48" s="19" t="s">
        <v>1440</v>
      </c>
      <c r="EYV48" s="19" t="s">
        <v>1440</v>
      </c>
      <c r="EYW48" s="19" t="s">
        <v>1440</v>
      </c>
      <c r="EYX48" s="19" t="s">
        <v>1440</v>
      </c>
      <c r="EYY48" s="19" t="s">
        <v>1440</v>
      </c>
      <c r="EYZ48" s="19" t="s">
        <v>1440</v>
      </c>
      <c r="EZA48" s="19" t="s">
        <v>1440</v>
      </c>
      <c r="EZB48" s="19" t="s">
        <v>1440</v>
      </c>
      <c r="EZC48" s="19" t="s">
        <v>1440</v>
      </c>
      <c r="EZD48" s="19" t="s">
        <v>1440</v>
      </c>
      <c r="EZE48" s="19" t="s">
        <v>1440</v>
      </c>
      <c r="EZF48" s="19" t="s">
        <v>1440</v>
      </c>
      <c r="EZG48" s="19" t="s">
        <v>1440</v>
      </c>
      <c r="EZH48" s="19" t="s">
        <v>1440</v>
      </c>
      <c r="EZI48" s="19" t="s">
        <v>1440</v>
      </c>
      <c r="EZJ48" s="19" t="s">
        <v>1440</v>
      </c>
      <c r="EZK48" s="19" t="s">
        <v>1440</v>
      </c>
      <c r="EZL48" s="19" t="s">
        <v>1440</v>
      </c>
      <c r="EZM48" s="19" t="s">
        <v>1440</v>
      </c>
      <c r="EZN48" s="19" t="s">
        <v>1440</v>
      </c>
      <c r="EZO48" s="19" t="s">
        <v>1440</v>
      </c>
      <c r="EZP48" s="19" t="s">
        <v>1440</v>
      </c>
      <c r="EZQ48" s="19" t="s">
        <v>1440</v>
      </c>
      <c r="EZR48" s="19" t="s">
        <v>1440</v>
      </c>
      <c r="EZS48" s="19" t="s">
        <v>1440</v>
      </c>
      <c r="EZT48" s="19" t="s">
        <v>1440</v>
      </c>
      <c r="EZU48" s="19" t="s">
        <v>1440</v>
      </c>
      <c r="EZV48" s="19" t="s">
        <v>1440</v>
      </c>
      <c r="EZW48" s="19" t="s">
        <v>1440</v>
      </c>
      <c r="EZX48" s="19" t="s">
        <v>1440</v>
      </c>
      <c r="EZY48" s="19" t="s">
        <v>1440</v>
      </c>
      <c r="EZZ48" s="19" t="s">
        <v>1440</v>
      </c>
      <c r="FAA48" s="19" t="s">
        <v>1440</v>
      </c>
      <c r="FAB48" s="19" t="s">
        <v>1440</v>
      </c>
      <c r="FAC48" s="19" t="s">
        <v>1440</v>
      </c>
      <c r="FAD48" s="19" t="s">
        <v>1440</v>
      </c>
      <c r="FAE48" s="19" t="s">
        <v>1440</v>
      </c>
      <c r="FAF48" s="19" t="s">
        <v>1440</v>
      </c>
      <c r="FAG48" s="19" t="s">
        <v>1440</v>
      </c>
      <c r="FAH48" s="19" t="s">
        <v>1440</v>
      </c>
      <c r="FAI48" s="19" t="s">
        <v>1440</v>
      </c>
      <c r="FAJ48" s="19" t="s">
        <v>1440</v>
      </c>
      <c r="FAK48" s="19" t="s">
        <v>1440</v>
      </c>
      <c r="FAL48" s="19" t="s">
        <v>1440</v>
      </c>
      <c r="FAM48" s="19" t="s">
        <v>1440</v>
      </c>
      <c r="FAN48" s="19" t="s">
        <v>1440</v>
      </c>
      <c r="FAO48" s="19" t="s">
        <v>1440</v>
      </c>
      <c r="FAP48" s="19" t="s">
        <v>1440</v>
      </c>
      <c r="FAQ48" s="19" t="s">
        <v>1440</v>
      </c>
      <c r="FAR48" s="19" t="s">
        <v>1440</v>
      </c>
      <c r="FAS48" s="19" t="s">
        <v>1440</v>
      </c>
      <c r="FAT48" s="19" t="s">
        <v>1440</v>
      </c>
      <c r="FAU48" s="19" t="s">
        <v>1440</v>
      </c>
      <c r="FAV48" s="19" t="s">
        <v>1440</v>
      </c>
      <c r="FAW48" s="19" t="s">
        <v>1440</v>
      </c>
      <c r="FAX48" s="19" t="s">
        <v>1440</v>
      </c>
      <c r="FAY48" s="19" t="s">
        <v>1440</v>
      </c>
      <c r="FAZ48" s="19" t="s">
        <v>1440</v>
      </c>
      <c r="FBA48" s="19" t="s">
        <v>1440</v>
      </c>
      <c r="FBB48" s="19" t="s">
        <v>1440</v>
      </c>
      <c r="FBC48" s="19" t="s">
        <v>1440</v>
      </c>
      <c r="FBD48" s="19" t="s">
        <v>1440</v>
      </c>
      <c r="FBE48" s="19" t="s">
        <v>1440</v>
      </c>
      <c r="FBF48" s="19" t="s">
        <v>1440</v>
      </c>
      <c r="FBG48" s="19" t="s">
        <v>1440</v>
      </c>
      <c r="FBH48" s="19" t="s">
        <v>1440</v>
      </c>
      <c r="FBI48" s="19" t="s">
        <v>1440</v>
      </c>
      <c r="FBJ48" s="19" t="s">
        <v>1440</v>
      </c>
      <c r="FBK48" s="19" t="s">
        <v>1440</v>
      </c>
      <c r="FBL48" s="19" t="s">
        <v>1440</v>
      </c>
      <c r="FBM48" s="19" t="s">
        <v>1440</v>
      </c>
      <c r="FBN48" s="19" t="s">
        <v>1440</v>
      </c>
      <c r="FBO48" s="19" t="s">
        <v>1440</v>
      </c>
      <c r="FBP48" s="19" t="s">
        <v>1440</v>
      </c>
      <c r="FBQ48" s="19" t="s">
        <v>1440</v>
      </c>
      <c r="FBR48" s="19" t="s">
        <v>1440</v>
      </c>
      <c r="FBS48" s="19" t="s">
        <v>1440</v>
      </c>
      <c r="FBT48" s="19" t="s">
        <v>1440</v>
      </c>
      <c r="FBU48" s="19" t="s">
        <v>1440</v>
      </c>
      <c r="FBV48" s="19" t="s">
        <v>1440</v>
      </c>
      <c r="FBW48" s="19" t="s">
        <v>1440</v>
      </c>
      <c r="FBX48" s="19" t="s">
        <v>1440</v>
      </c>
      <c r="FBY48" s="19" t="s">
        <v>1440</v>
      </c>
      <c r="FBZ48" s="19" t="s">
        <v>1440</v>
      </c>
      <c r="FCA48" s="19" t="s">
        <v>1440</v>
      </c>
      <c r="FCB48" s="19" t="s">
        <v>1440</v>
      </c>
      <c r="FCC48" s="19" t="s">
        <v>1440</v>
      </c>
      <c r="FCD48" s="19" t="s">
        <v>1440</v>
      </c>
      <c r="FCE48" s="19" t="s">
        <v>1440</v>
      </c>
      <c r="FCF48" s="19" t="s">
        <v>1440</v>
      </c>
      <c r="FCG48" s="19" t="s">
        <v>1440</v>
      </c>
      <c r="FCH48" s="19" t="s">
        <v>1440</v>
      </c>
      <c r="FCI48" s="19" t="s">
        <v>1440</v>
      </c>
      <c r="FCJ48" s="19" t="s">
        <v>1440</v>
      </c>
      <c r="FCK48" s="19" t="s">
        <v>1440</v>
      </c>
      <c r="FCL48" s="19" t="s">
        <v>1440</v>
      </c>
      <c r="FCM48" s="19" t="s">
        <v>1440</v>
      </c>
      <c r="FCN48" s="19" t="s">
        <v>1440</v>
      </c>
      <c r="FCO48" s="19" t="s">
        <v>1440</v>
      </c>
      <c r="FCP48" s="19" t="s">
        <v>1440</v>
      </c>
      <c r="FCQ48" s="19" t="s">
        <v>1440</v>
      </c>
      <c r="FCR48" s="19" t="s">
        <v>1440</v>
      </c>
      <c r="FCS48" s="19" t="s">
        <v>1440</v>
      </c>
      <c r="FCT48" s="19" t="s">
        <v>1440</v>
      </c>
      <c r="FCU48" s="19" t="s">
        <v>1440</v>
      </c>
      <c r="FCV48" s="19" t="s">
        <v>1440</v>
      </c>
      <c r="FCW48" s="19" t="s">
        <v>1440</v>
      </c>
      <c r="FCX48" s="19" t="s">
        <v>1440</v>
      </c>
      <c r="FCY48" s="19" t="s">
        <v>1440</v>
      </c>
      <c r="FCZ48" s="19" t="s">
        <v>1440</v>
      </c>
      <c r="FDA48" s="19" t="s">
        <v>1440</v>
      </c>
      <c r="FDB48" s="19" t="s">
        <v>1440</v>
      </c>
      <c r="FDC48" s="19" t="s">
        <v>1440</v>
      </c>
      <c r="FDD48" s="19" t="s">
        <v>1440</v>
      </c>
      <c r="FDE48" s="19" t="s">
        <v>1440</v>
      </c>
      <c r="FDF48" s="19" t="s">
        <v>1440</v>
      </c>
      <c r="FDG48" s="19" t="s">
        <v>1440</v>
      </c>
      <c r="FDH48" s="19" t="s">
        <v>1440</v>
      </c>
      <c r="FDI48" s="19" t="s">
        <v>1440</v>
      </c>
      <c r="FDJ48" s="19" t="s">
        <v>1440</v>
      </c>
      <c r="FDK48" s="19" t="s">
        <v>1440</v>
      </c>
      <c r="FDL48" s="19" t="s">
        <v>1440</v>
      </c>
      <c r="FDM48" s="19" t="s">
        <v>1440</v>
      </c>
      <c r="FDN48" s="19" t="s">
        <v>1440</v>
      </c>
      <c r="FDO48" s="19" t="s">
        <v>1440</v>
      </c>
      <c r="FDP48" s="19" t="s">
        <v>1440</v>
      </c>
      <c r="FDQ48" s="19" t="s">
        <v>1440</v>
      </c>
      <c r="FDR48" s="19" t="s">
        <v>1440</v>
      </c>
      <c r="FDS48" s="19" t="s">
        <v>1440</v>
      </c>
      <c r="FDT48" s="19" t="s">
        <v>1440</v>
      </c>
      <c r="FDU48" s="19" t="s">
        <v>1440</v>
      </c>
      <c r="FDV48" s="19" t="s">
        <v>1440</v>
      </c>
      <c r="FDW48" s="19" t="s">
        <v>1440</v>
      </c>
      <c r="FDX48" s="19" t="s">
        <v>1440</v>
      </c>
      <c r="FDY48" s="19" t="s">
        <v>1440</v>
      </c>
      <c r="FDZ48" s="19" t="s">
        <v>1440</v>
      </c>
      <c r="FEA48" s="19" t="s">
        <v>1440</v>
      </c>
      <c r="FEB48" s="19" t="s">
        <v>1440</v>
      </c>
      <c r="FEC48" s="19" t="s">
        <v>1440</v>
      </c>
      <c r="FED48" s="19" t="s">
        <v>1440</v>
      </c>
      <c r="FEE48" s="19" t="s">
        <v>1440</v>
      </c>
      <c r="FEF48" s="19" t="s">
        <v>1440</v>
      </c>
      <c r="FEG48" s="19" t="s">
        <v>1440</v>
      </c>
      <c r="FEH48" s="19" t="s">
        <v>1440</v>
      </c>
      <c r="FEI48" s="19" t="s">
        <v>1440</v>
      </c>
      <c r="FEJ48" s="19" t="s">
        <v>1440</v>
      </c>
      <c r="FEK48" s="19" t="s">
        <v>1440</v>
      </c>
      <c r="FEL48" s="19" t="s">
        <v>1440</v>
      </c>
      <c r="FEM48" s="19" t="s">
        <v>1440</v>
      </c>
      <c r="FEN48" s="19" t="s">
        <v>1440</v>
      </c>
      <c r="FEO48" s="19" t="s">
        <v>1440</v>
      </c>
      <c r="FEP48" s="19" t="s">
        <v>1440</v>
      </c>
      <c r="FEQ48" s="19" t="s">
        <v>1440</v>
      </c>
      <c r="FER48" s="19" t="s">
        <v>1440</v>
      </c>
      <c r="FES48" s="19" t="s">
        <v>1440</v>
      </c>
      <c r="FET48" s="19" t="s">
        <v>1440</v>
      </c>
      <c r="FEU48" s="19" t="s">
        <v>1440</v>
      </c>
      <c r="FEV48" s="19" t="s">
        <v>1440</v>
      </c>
      <c r="FEW48" s="19" t="s">
        <v>1440</v>
      </c>
      <c r="FEX48" s="19" t="s">
        <v>1440</v>
      </c>
      <c r="FEY48" s="19" t="s">
        <v>1440</v>
      </c>
      <c r="FEZ48" s="19" t="s">
        <v>1440</v>
      </c>
      <c r="FFA48" s="19" t="s">
        <v>1440</v>
      </c>
      <c r="FFB48" s="19" t="s">
        <v>1440</v>
      </c>
      <c r="FFC48" s="19" t="s">
        <v>1440</v>
      </c>
      <c r="FFD48" s="19" t="s">
        <v>1440</v>
      </c>
      <c r="FFE48" s="19" t="s">
        <v>1440</v>
      </c>
      <c r="FFF48" s="19" t="s">
        <v>1440</v>
      </c>
      <c r="FFG48" s="19" t="s">
        <v>1440</v>
      </c>
      <c r="FFH48" s="19" t="s">
        <v>1440</v>
      </c>
      <c r="FFI48" s="19" t="s">
        <v>1440</v>
      </c>
      <c r="FFJ48" s="19" t="s">
        <v>1440</v>
      </c>
      <c r="FFK48" s="19" t="s">
        <v>1440</v>
      </c>
      <c r="FFL48" s="19" t="s">
        <v>1440</v>
      </c>
      <c r="FFM48" s="19" t="s">
        <v>1440</v>
      </c>
      <c r="FFN48" s="19" t="s">
        <v>1440</v>
      </c>
      <c r="FFO48" s="19" t="s">
        <v>1440</v>
      </c>
      <c r="FFP48" s="19" t="s">
        <v>1440</v>
      </c>
      <c r="FFQ48" s="19" t="s">
        <v>1440</v>
      </c>
      <c r="FFR48" s="19" t="s">
        <v>1440</v>
      </c>
      <c r="FFS48" s="19" t="s">
        <v>1440</v>
      </c>
      <c r="FFT48" s="19" t="s">
        <v>1440</v>
      </c>
      <c r="FFU48" s="19" t="s">
        <v>1440</v>
      </c>
      <c r="FFV48" s="19" t="s">
        <v>1440</v>
      </c>
      <c r="FFW48" s="19" t="s">
        <v>1440</v>
      </c>
      <c r="FFX48" s="19" t="s">
        <v>1440</v>
      </c>
      <c r="FFY48" s="19" t="s">
        <v>1440</v>
      </c>
      <c r="FFZ48" s="19" t="s">
        <v>1440</v>
      </c>
      <c r="FGA48" s="19" t="s">
        <v>1440</v>
      </c>
      <c r="FGB48" s="19" t="s">
        <v>1440</v>
      </c>
      <c r="FGC48" s="19" t="s">
        <v>1440</v>
      </c>
      <c r="FGD48" s="19" t="s">
        <v>1440</v>
      </c>
      <c r="FGE48" s="19" t="s">
        <v>1440</v>
      </c>
      <c r="FGF48" s="19" t="s">
        <v>1440</v>
      </c>
      <c r="FGG48" s="19" t="s">
        <v>1440</v>
      </c>
      <c r="FGH48" s="19" t="s">
        <v>1440</v>
      </c>
      <c r="FGI48" s="19" t="s">
        <v>1440</v>
      </c>
      <c r="FGJ48" s="19" t="s">
        <v>1440</v>
      </c>
      <c r="FGK48" s="19" t="s">
        <v>1440</v>
      </c>
      <c r="FGL48" s="19" t="s">
        <v>1440</v>
      </c>
      <c r="FGM48" s="19" t="s">
        <v>1440</v>
      </c>
      <c r="FGN48" s="19" t="s">
        <v>1440</v>
      </c>
      <c r="FGO48" s="19" t="s">
        <v>1440</v>
      </c>
      <c r="FGP48" s="19" t="s">
        <v>1440</v>
      </c>
      <c r="FGQ48" s="19" t="s">
        <v>1440</v>
      </c>
      <c r="FGR48" s="19" t="s">
        <v>1440</v>
      </c>
      <c r="FGS48" s="19" t="s">
        <v>1440</v>
      </c>
      <c r="FGT48" s="19" t="s">
        <v>1440</v>
      </c>
      <c r="FGU48" s="19" t="s">
        <v>1440</v>
      </c>
      <c r="FGV48" s="19" t="s">
        <v>1440</v>
      </c>
      <c r="FGW48" s="19" t="s">
        <v>1440</v>
      </c>
      <c r="FGX48" s="19" t="s">
        <v>1440</v>
      </c>
      <c r="FGY48" s="19" t="s">
        <v>1440</v>
      </c>
      <c r="FGZ48" s="19" t="s">
        <v>1440</v>
      </c>
      <c r="FHA48" s="19" t="s">
        <v>1440</v>
      </c>
      <c r="FHB48" s="19" t="s">
        <v>1440</v>
      </c>
      <c r="FHC48" s="19" t="s">
        <v>1440</v>
      </c>
      <c r="FHD48" s="19" t="s">
        <v>1440</v>
      </c>
      <c r="FHE48" s="19" t="s">
        <v>1440</v>
      </c>
      <c r="FHF48" s="19" t="s">
        <v>1440</v>
      </c>
      <c r="FHG48" s="19" t="s">
        <v>1440</v>
      </c>
      <c r="FHH48" s="19" t="s">
        <v>1440</v>
      </c>
      <c r="FHI48" s="19" t="s">
        <v>1440</v>
      </c>
      <c r="FHJ48" s="19" t="s">
        <v>1440</v>
      </c>
      <c r="FHK48" s="19" t="s">
        <v>1440</v>
      </c>
      <c r="FHL48" s="19" t="s">
        <v>1440</v>
      </c>
      <c r="FHM48" s="19" t="s">
        <v>1440</v>
      </c>
      <c r="FHN48" s="19" t="s">
        <v>1440</v>
      </c>
      <c r="FHO48" s="19" t="s">
        <v>1440</v>
      </c>
      <c r="FHP48" s="19" t="s">
        <v>1440</v>
      </c>
      <c r="FHQ48" s="19" t="s">
        <v>1440</v>
      </c>
      <c r="FHR48" s="19" t="s">
        <v>1440</v>
      </c>
      <c r="FHS48" s="19" t="s">
        <v>1440</v>
      </c>
      <c r="FHT48" s="19" t="s">
        <v>1440</v>
      </c>
      <c r="FHU48" s="19" t="s">
        <v>1440</v>
      </c>
      <c r="FHV48" s="19" t="s">
        <v>1440</v>
      </c>
      <c r="FHW48" s="19" t="s">
        <v>1440</v>
      </c>
      <c r="FHX48" s="19" t="s">
        <v>1440</v>
      </c>
      <c r="FHY48" s="19" t="s">
        <v>1440</v>
      </c>
      <c r="FHZ48" s="19" t="s">
        <v>1440</v>
      </c>
      <c r="FIA48" s="19" t="s">
        <v>1440</v>
      </c>
      <c r="FIB48" s="19" t="s">
        <v>1440</v>
      </c>
      <c r="FIC48" s="19" t="s">
        <v>1440</v>
      </c>
      <c r="FID48" s="19" t="s">
        <v>1440</v>
      </c>
      <c r="FIE48" s="19" t="s">
        <v>1440</v>
      </c>
      <c r="FIF48" s="19" t="s">
        <v>1440</v>
      </c>
      <c r="FIG48" s="19" t="s">
        <v>1440</v>
      </c>
      <c r="FIH48" s="19" t="s">
        <v>1440</v>
      </c>
      <c r="FII48" s="19" t="s">
        <v>1440</v>
      </c>
      <c r="FIJ48" s="19" t="s">
        <v>1440</v>
      </c>
      <c r="FIK48" s="19" t="s">
        <v>1440</v>
      </c>
      <c r="FIL48" s="19" t="s">
        <v>1440</v>
      </c>
      <c r="FIM48" s="19" t="s">
        <v>1440</v>
      </c>
      <c r="FIN48" s="19" t="s">
        <v>1440</v>
      </c>
      <c r="FIO48" s="19" t="s">
        <v>1440</v>
      </c>
      <c r="FIP48" s="19" t="s">
        <v>1440</v>
      </c>
      <c r="FIQ48" s="19" t="s">
        <v>1440</v>
      </c>
      <c r="FIR48" s="19" t="s">
        <v>1440</v>
      </c>
      <c r="FIS48" s="19" t="s">
        <v>1440</v>
      </c>
      <c r="FIT48" s="19" t="s">
        <v>1440</v>
      </c>
      <c r="FIU48" s="19" t="s">
        <v>1440</v>
      </c>
      <c r="FIV48" s="19" t="s">
        <v>1440</v>
      </c>
      <c r="FIW48" s="19" t="s">
        <v>1440</v>
      </c>
      <c r="FIX48" s="19" t="s">
        <v>1440</v>
      </c>
      <c r="FIY48" s="19" t="s">
        <v>1440</v>
      </c>
      <c r="FIZ48" s="19" t="s">
        <v>1440</v>
      </c>
      <c r="FJA48" s="19" t="s">
        <v>1440</v>
      </c>
      <c r="FJB48" s="19" t="s">
        <v>1440</v>
      </c>
      <c r="FJC48" s="19" t="s">
        <v>1440</v>
      </c>
      <c r="FJD48" s="19" t="s">
        <v>1440</v>
      </c>
      <c r="FJE48" s="19" t="s">
        <v>1440</v>
      </c>
      <c r="FJF48" s="19" t="s">
        <v>1440</v>
      </c>
      <c r="FJG48" s="19" t="s">
        <v>1440</v>
      </c>
      <c r="FJH48" s="19" t="s">
        <v>1440</v>
      </c>
      <c r="FJI48" s="19" t="s">
        <v>1440</v>
      </c>
      <c r="FJJ48" s="19" t="s">
        <v>1440</v>
      </c>
      <c r="FJK48" s="19" t="s">
        <v>1440</v>
      </c>
      <c r="FJL48" s="19" t="s">
        <v>1440</v>
      </c>
      <c r="FJM48" s="19" t="s">
        <v>1440</v>
      </c>
      <c r="FJN48" s="19" t="s">
        <v>1440</v>
      </c>
      <c r="FJO48" s="19" t="s">
        <v>1440</v>
      </c>
      <c r="FJP48" s="19" t="s">
        <v>1440</v>
      </c>
      <c r="FJQ48" s="19" t="s">
        <v>1440</v>
      </c>
      <c r="FJR48" s="19" t="s">
        <v>1440</v>
      </c>
      <c r="FJS48" s="19" t="s">
        <v>1440</v>
      </c>
      <c r="FJT48" s="19" t="s">
        <v>1440</v>
      </c>
      <c r="FJU48" s="19" t="s">
        <v>1440</v>
      </c>
      <c r="FJV48" s="19" t="s">
        <v>1440</v>
      </c>
      <c r="FJW48" s="19" t="s">
        <v>1440</v>
      </c>
      <c r="FJX48" s="19" t="s">
        <v>1440</v>
      </c>
      <c r="FJY48" s="19" t="s">
        <v>1440</v>
      </c>
      <c r="FJZ48" s="19" t="s">
        <v>1440</v>
      </c>
      <c r="FKA48" s="19" t="s">
        <v>1440</v>
      </c>
      <c r="FKB48" s="19" t="s">
        <v>1440</v>
      </c>
      <c r="FKC48" s="19" t="s">
        <v>1440</v>
      </c>
      <c r="FKD48" s="19" t="s">
        <v>1440</v>
      </c>
      <c r="FKE48" s="19" t="s">
        <v>1440</v>
      </c>
      <c r="FKF48" s="19" t="s">
        <v>1440</v>
      </c>
      <c r="FKG48" s="19" t="s">
        <v>1440</v>
      </c>
      <c r="FKH48" s="19" t="s">
        <v>1440</v>
      </c>
      <c r="FKI48" s="19" t="s">
        <v>1440</v>
      </c>
      <c r="FKJ48" s="19" t="s">
        <v>1440</v>
      </c>
      <c r="FKK48" s="19" t="s">
        <v>1440</v>
      </c>
      <c r="FKL48" s="19" t="s">
        <v>1440</v>
      </c>
      <c r="FKM48" s="19" t="s">
        <v>1440</v>
      </c>
      <c r="FKN48" s="19" t="s">
        <v>1440</v>
      </c>
      <c r="FKO48" s="19" t="s">
        <v>1440</v>
      </c>
      <c r="FKP48" s="19" t="s">
        <v>1440</v>
      </c>
      <c r="FKQ48" s="19" t="s">
        <v>1440</v>
      </c>
      <c r="FKR48" s="19" t="s">
        <v>1440</v>
      </c>
      <c r="FKS48" s="19" t="s">
        <v>1440</v>
      </c>
      <c r="FKT48" s="19" t="s">
        <v>1440</v>
      </c>
      <c r="FKU48" s="19" t="s">
        <v>1440</v>
      </c>
      <c r="FKV48" s="19" t="s">
        <v>1440</v>
      </c>
      <c r="FKW48" s="19" t="s">
        <v>1440</v>
      </c>
      <c r="FKX48" s="19" t="s">
        <v>1440</v>
      </c>
      <c r="FKY48" s="19" t="s">
        <v>1440</v>
      </c>
      <c r="FKZ48" s="19" t="s">
        <v>1440</v>
      </c>
      <c r="FLA48" s="19" t="s">
        <v>1440</v>
      </c>
      <c r="FLB48" s="19" t="s">
        <v>1440</v>
      </c>
      <c r="FLC48" s="19" t="s">
        <v>1440</v>
      </c>
      <c r="FLD48" s="19" t="s">
        <v>1440</v>
      </c>
      <c r="FLE48" s="19" t="s">
        <v>1440</v>
      </c>
      <c r="FLF48" s="19" t="s">
        <v>1440</v>
      </c>
      <c r="FLG48" s="19" t="s">
        <v>1440</v>
      </c>
      <c r="FLH48" s="19" t="s">
        <v>1440</v>
      </c>
      <c r="FLI48" s="19" t="s">
        <v>1440</v>
      </c>
      <c r="FLJ48" s="19" t="s">
        <v>1440</v>
      </c>
      <c r="FLK48" s="19" t="s">
        <v>1440</v>
      </c>
      <c r="FLL48" s="19" t="s">
        <v>1440</v>
      </c>
      <c r="FLM48" s="19" t="s">
        <v>1440</v>
      </c>
      <c r="FLN48" s="19" t="s">
        <v>1440</v>
      </c>
      <c r="FLO48" s="19" t="s">
        <v>1440</v>
      </c>
      <c r="FLP48" s="19" t="s">
        <v>1440</v>
      </c>
      <c r="FLQ48" s="19" t="s">
        <v>1440</v>
      </c>
      <c r="FLR48" s="19" t="s">
        <v>1440</v>
      </c>
      <c r="FLS48" s="19" t="s">
        <v>1440</v>
      </c>
      <c r="FLT48" s="19" t="s">
        <v>1440</v>
      </c>
      <c r="FLU48" s="19" t="s">
        <v>1440</v>
      </c>
      <c r="FLV48" s="19" t="s">
        <v>1440</v>
      </c>
      <c r="FLW48" s="19" t="s">
        <v>1440</v>
      </c>
      <c r="FLX48" s="19" t="s">
        <v>1440</v>
      </c>
      <c r="FLY48" s="19" t="s">
        <v>1440</v>
      </c>
      <c r="FLZ48" s="19" t="s">
        <v>1440</v>
      </c>
      <c r="FMA48" s="19" t="s">
        <v>1440</v>
      </c>
      <c r="FMB48" s="19" t="s">
        <v>1440</v>
      </c>
      <c r="FMC48" s="19" t="s">
        <v>1440</v>
      </c>
      <c r="FMD48" s="19" t="s">
        <v>1440</v>
      </c>
      <c r="FME48" s="19" t="s">
        <v>1440</v>
      </c>
      <c r="FMF48" s="19" t="s">
        <v>1440</v>
      </c>
      <c r="FMG48" s="19" t="s">
        <v>1440</v>
      </c>
      <c r="FMH48" s="19" t="s">
        <v>1440</v>
      </c>
      <c r="FMI48" s="19" t="s">
        <v>1440</v>
      </c>
      <c r="FMJ48" s="19" t="s">
        <v>1440</v>
      </c>
      <c r="FMK48" s="19" t="s">
        <v>1440</v>
      </c>
      <c r="FML48" s="19" t="s">
        <v>1440</v>
      </c>
      <c r="FMM48" s="19" t="s">
        <v>1440</v>
      </c>
      <c r="FMN48" s="19" t="s">
        <v>1440</v>
      </c>
      <c r="FMO48" s="19" t="s">
        <v>1440</v>
      </c>
      <c r="FMP48" s="19" t="s">
        <v>1440</v>
      </c>
      <c r="FMQ48" s="19" t="s">
        <v>1440</v>
      </c>
      <c r="FMR48" s="19" t="s">
        <v>1440</v>
      </c>
      <c r="FMS48" s="19" t="s">
        <v>1440</v>
      </c>
      <c r="FMT48" s="19" t="s">
        <v>1440</v>
      </c>
      <c r="FMU48" s="19" t="s">
        <v>1440</v>
      </c>
      <c r="FMV48" s="19" t="s">
        <v>1440</v>
      </c>
      <c r="FMW48" s="19" t="s">
        <v>1440</v>
      </c>
      <c r="FMX48" s="19" t="s">
        <v>1440</v>
      </c>
      <c r="FMY48" s="19" t="s">
        <v>1440</v>
      </c>
      <c r="FMZ48" s="19" t="s">
        <v>1440</v>
      </c>
      <c r="FNA48" s="19" t="s">
        <v>1440</v>
      </c>
      <c r="FNB48" s="19" t="s">
        <v>1440</v>
      </c>
      <c r="FNC48" s="19" t="s">
        <v>1440</v>
      </c>
      <c r="FND48" s="19" t="s">
        <v>1440</v>
      </c>
      <c r="FNE48" s="19" t="s">
        <v>1440</v>
      </c>
      <c r="FNF48" s="19" t="s">
        <v>1440</v>
      </c>
      <c r="FNG48" s="19" t="s">
        <v>1440</v>
      </c>
      <c r="FNH48" s="19" t="s">
        <v>1440</v>
      </c>
      <c r="FNI48" s="19" t="s">
        <v>1440</v>
      </c>
      <c r="FNJ48" s="19" t="s">
        <v>1440</v>
      </c>
      <c r="FNK48" s="19" t="s">
        <v>1440</v>
      </c>
      <c r="FNL48" s="19" t="s">
        <v>1440</v>
      </c>
      <c r="FNM48" s="19" t="s">
        <v>1440</v>
      </c>
      <c r="FNN48" s="19" t="s">
        <v>1440</v>
      </c>
      <c r="FNO48" s="19" t="s">
        <v>1440</v>
      </c>
      <c r="FNP48" s="19" t="s">
        <v>1440</v>
      </c>
      <c r="FNQ48" s="19" t="s">
        <v>1440</v>
      </c>
      <c r="FNR48" s="19" t="s">
        <v>1440</v>
      </c>
      <c r="FNS48" s="19" t="s">
        <v>1440</v>
      </c>
      <c r="FNT48" s="19" t="s">
        <v>1440</v>
      </c>
      <c r="FNU48" s="19" t="s">
        <v>1440</v>
      </c>
      <c r="FNV48" s="19" t="s">
        <v>1440</v>
      </c>
      <c r="FNW48" s="19" t="s">
        <v>1440</v>
      </c>
      <c r="FNX48" s="19" t="s">
        <v>1440</v>
      </c>
      <c r="FNY48" s="19" t="s">
        <v>1440</v>
      </c>
      <c r="FNZ48" s="19" t="s">
        <v>1440</v>
      </c>
      <c r="FOA48" s="19" t="s">
        <v>1440</v>
      </c>
      <c r="FOB48" s="19" t="s">
        <v>1440</v>
      </c>
      <c r="FOC48" s="19" t="s">
        <v>1440</v>
      </c>
      <c r="FOD48" s="19" t="s">
        <v>1440</v>
      </c>
      <c r="FOE48" s="19" t="s">
        <v>1440</v>
      </c>
      <c r="FOF48" s="19" t="s">
        <v>1440</v>
      </c>
      <c r="FOG48" s="19" t="s">
        <v>1440</v>
      </c>
      <c r="FOH48" s="19" t="s">
        <v>1440</v>
      </c>
      <c r="FOI48" s="19" t="s">
        <v>1440</v>
      </c>
      <c r="FOJ48" s="19" t="s">
        <v>1440</v>
      </c>
      <c r="FOK48" s="19" t="s">
        <v>1440</v>
      </c>
      <c r="FOL48" s="19" t="s">
        <v>1440</v>
      </c>
      <c r="FOM48" s="19" t="s">
        <v>1440</v>
      </c>
      <c r="FON48" s="19" t="s">
        <v>1440</v>
      </c>
      <c r="FOO48" s="19" t="s">
        <v>1440</v>
      </c>
      <c r="FOP48" s="19" t="s">
        <v>1440</v>
      </c>
      <c r="FOQ48" s="19" t="s">
        <v>1440</v>
      </c>
      <c r="FOR48" s="19" t="s">
        <v>1440</v>
      </c>
      <c r="FOS48" s="19" t="s">
        <v>1440</v>
      </c>
      <c r="FOT48" s="19" t="s">
        <v>1440</v>
      </c>
      <c r="FOU48" s="19" t="s">
        <v>1440</v>
      </c>
      <c r="FOV48" s="19" t="s">
        <v>1440</v>
      </c>
      <c r="FOW48" s="19" t="s">
        <v>1440</v>
      </c>
      <c r="FOX48" s="19" t="s">
        <v>1440</v>
      </c>
      <c r="FOY48" s="19" t="s">
        <v>1440</v>
      </c>
      <c r="FOZ48" s="19" t="s">
        <v>1440</v>
      </c>
      <c r="FPA48" s="19" t="s">
        <v>1440</v>
      </c>
      <c r="FPB48" s="19" t="s">
        <v>1440</v>
      </c>
      <c r="FPC48" s="19" t="s">
        <v>1440</v>
      </c>
      <c r="FPD48" s="19" t="s">
        <v>1440</v>
      </c>
      <c r="FPE48" s="19" t="s">
        <v>1440</v>
      </c>
      <c r="FPF48" s="19" t="s">
        <v>1440</v>
      </c>
      <c r="FPG48" s="19" t="s">
        <v>1440</v>
      </c>
      <c r="FPH48" s="19" t="s">
        <v>1440</v>
      </c>
      <c r="FPI48" s="19" t="s">
        <v>1440</v>
      </c>
      <c r="FPJ48" s="19" t="s">
        <v>1440</v>
      </c>
      <c r="FPK48" s="19" t="s">
        <v>1440</v>
      </c>
      <c r="FPL48" s="19" t="s">
        <v>1440</v>
      </c>
      <c r="FPM48" s="19" t="s">
        <v>1440</v>
      </c>
      <c r="FPN48" s="19" t="s">
        <v>1440</v>
      </c>
      <c r="FPO48" s="19" t="s">
        <v>1440</v>
      </c>
      <c r="FPP48" s="19" t="s">
        <v>1440</v>
      </c>
      <c r="FPQ48" s="19" t="s">
        <v>1440</v>
      </c>
      <c r="FPR48" s="19" t="s">
        <v>1440</v>
      </c>
      <c r="FPS48" s="19" t="s">
        <v>1440</v>
      </c>
      <c r="FPT48" s="19" t="s">
        <v>1440</v>
      </c>
      <c r="FPU48" s="19" t="s">
        <v>1440</v>
      </c>
      <c r="FPV48" s="19" t="s">
        <v>1440</v>
      </c>
      <c r="FPW48" s="19" t="s">
        <v>1440</v>
      </c>
      <c r="FPX48" s="19" t="s">
        <v>1440</v>
      </c>
      <c r="FPY48" s="19" t="s">
        <v>1440</v>
      </c>
      <c r="FPZ48" s="19" t="s">
        <v>1440</v>
      </c>
      <c r="FQA48" s="19" t="s">
        <v>1440</v>
      </c>
      <c r="FQB48" s="19" t="s">
        <v>1440</v>
      </c>
      <c r="FQC48" s="19" t="s">
        <v>1440</v>
      </c>
      <c r="FQD48" s="19" t="s">
        <v>1440</v>
      </c>
      <c r="FQE48" s="19" t="s">
        <v>1440</v>
      </c>
      <c r="FQF48" s="19" t="s">
        <v>1440</v>
      </c>
      <c r="FQG48" s="19" t="s">
        <v>1440</v>
      </c>
      <c r="FQH48" s="19" t="s">
        <v>1440</v>
      </c>
      <c r="FQI48" s="19" t="s">
        <v>1440</v>
      </c>
      <c r="FQJ48" s="19" t="s">
        <v>1440</v>
      </c>
      <c r="FQK48" s="19" t="s">
        <v>1440</v>
      </c>
      <c r="FQL48" s="19" t="s">
        <v>1440</v>
      </c>
      <c r="FQM48" s="19" t="s">
        <v>1440</v>
      </c>
      <c r="FQN48" s="19" t="s">
        <v>1440</v>
      </c>
      <c r="FQO48" s="19" t="s">
        <v>1440</v>
      </c>
      <c r="FQP48" s="19" t="s">
        <v>1440</v>
      </c>
      <c r="FQQ48" s="19" t="s">
        <v>1440</v>
      </c>
      <c r="FQR48" s="19" t="s">
        <v>1440</v>
      </c>
      <c r="FQS48" s="19" t="s">
        <v>1440</v>
      </c>
      <c r="FQT48" s="19" t="s">
        <v>1440</v>
      </c>
      <c r="FQU48" s="19" t="s">
        <v>1440</v>
      </c>
      <c r="FQV48" s="19" t="s">
        <v>1440</v>
      </c>
      <c r="FQW48" s="19" t="s">
        <v>1440</v>
      </c>
      <c r="FQX48" s="19" t="s">
        <v>1440</v>
      </c>
      <c r="FQY48" s="19" t="s">
        <v>1440</v>
      </c>
      <c r="FQZ48" s="19" t="s">
        <v>1440</v>
      </c>
      <c r="FRA48" s="19" t="s">
        <v>1440</v>
      </c>
      <c r="FRB48" s="19" t="s">
        <v>1440</v>
      </c>
      <c r="FRC48" s="19" t="s">
        <v>1440</v>
      </c>
      <c r="FRD48" s="19" t="s">
        <v>1440</v>
      </c>
      <c r="FRE48" s="19" t="s">
        <v>1440</v>
      </c>
      <c r="FRF48" s="19" t="s">
        <v>1440</v>
      </c>
      <c r="FRG48" s="19" t="s">
        <v>1440</v>
      </c>
      <c r="FRH48" s="19" t="s">
        <v>1440</v>
      </c>
      <c r="FRI48" s="19" t="s">
        <v>1440</v>
      </c>
      <c r="FRJ48" s="19" t="s">
        <v>1440</v>
      </c>
      <c r="FRK48" s="19" t="s">
        <v>1440</v>
      </c>
      <c r="FRL48" s="19" t="s">
        <v>1440</v>
      </c>
      <c r="FRM48" s="19" t="s">
        <v>1440</v>
      </c>
      <c r="FRN48" s="19" t="s">
        <v>1440</v>
      </c>
      <c r="FRO48" s="19" t="s">
        <v>1440</v>
      </c>
      <c r="FRP48" s="19" t="s">
        <v>1440</v>
      </c>
      <c r="FRQ48" s="19" t="s">
        <v>1440</v>
      </c>
      <c r="FRR48" s="19" t="s">
        <v>1440</v>
      </c>
      <c r="FRS48" s="19" t="s">
        <v>1440</v>
      </c>
      <c r="FRT48" s="19" t="s">
        <v>1440</v>
      </c>
      <c r="FRU48" s="19" t="s">
        <v>1440</v>
      </c>
      <c r="FRV48" s="19" t="s">
        <v>1440</v>
      </c>
      <c r="FRW48" s="19" t="s">
        <v>1440</v>
      </c>
      <c r="FRX48" s="19" t="s">
        <v>1440</v>
      </c>
      <c r="FRY48" s="19" t="s">
        <v>1440</v>
      </c>
      <c r="FRZ48" s="19" t="s">
        <v>1440</v>
      </c>
      <c r="FSA48" s="19" t="s">
        <v>1440</v>
      </c>
      <c r="FSB48" s="19" t="s">
        <v>1440</v>
      </c>
      <c r="FSC48" s="19" t="s">
        <v>1440</v>
      </c>
      <c r="FSD48" s="19" t="s">
        <v>1440</v>
      </c>
      <c r="FSE48" s="19" t="s">
        <v>1440</v>
      </c>
      <c r="FSF48" s="19" t="s">
        <v>1440</v>
      </c>
      <c r="FSG48" s="19" t="s">
        <v>1440</v>
      </c>
      <c r="FSH48" s="19" t="s">
        <v>1440</v>
      </c>
      <c r="FSI48" s="19" t="s">
        <v>1440</v>
      </c>
      <c r="FSJ48" s="19" t="s">
        <v>1440</v>
      </c>
      <c r="FSK48" s="19" t="s">
        <v>1440</v>
      </c>
      <c r="FSL48" s="19" t="s">
        <v>1440</v>
      </c>
      <c r="FSM48" s="19" t="s">
        <v>1440</v>
      </c>
      <c r="FSN48" s="19" t="s">
        <v>1440</v>
      </c>
      <c r="FSO48" s="19" t="s">
        <v>1440</v>
      </c>
      <c r="FSP48" s="19" t="s">
        <v>1440</v>
      </c>
      <c r="FSQ48" s="19" t="s">
        <v>1440</v>
      </c>
      <c r="FSR48" s="19" t="s">
        <v>1440</v>
      </c>
      <c r="FSS48" s="19" t="s">
        <v>1440</v>
      </c>
      <c r="FST48" s="19" t="s">
        <v>1440</v>
      </c>
      <c r="FSU48" s="19" t="s">
        <v>1440</v>
      </c>
      <c r="FSV48" s="19" t="s">
        <v>1440</v>
      </c>
      <c r="FSW48" s="19" t="s">
        <v>1440</v>
      </c>
      <c r="FSX48" s="19" t="s">
        <v>1440</v>
      </c>
      <c r="FSY48" s="19" t="s">
        <v>1440</v>
      </c>
      <c r="FSZ48" s="19" t="s">
        <v>1440</v>
      </c>
      <c r="FTA48" s="19" t="s">
        <v>1440</v>
      </c>
      <c r="FTB48" s="19" t="s">
        <v>1440</v>
      </c>
      <c r="FTC48" s="19" t="s">
        <v>1440</v>
      </c>
      <c r="FTD48" s="19" t="s">
        <v>1440</v>
      </c>
      <c r="FTE48" s="19" t="s">
        <v>1440</v>
      </c>
      <c r="FTF48" s="19" t="s">
        <v>1440</v>
      </c>
      <c r="FTG48" s="19" t="s">
        <v>1440</v>
      </c>
      <c r="FTH48" s="19" t="s">
        <v>1440</v>
      </c>
      <c r="FTI48" s="19" t="s">
        <v>1440</v>
      </c>
      <c r="FTJ48" s="19" t="s">
        <v>1440</v>
      </c>
      <c r="FTK48" s="19" t="s">
        <v>1440</v>
      </c>
      <c r="FTL48" s="19" t="s">
        <v>1440</v>
      </c>
      <c r="FTM48" s="19" t="s">
        <v>1440</v>
      </c>
      <c r="FTN48" s="19" t="s">
        <v>1440</v>
      </c>
      <c r="FTO48" s="19" t="s">
        <v>1440</v>
      </c>
      <c r="FTP48" s="19" t="s">
        <v>1440</v>
      </c>
      <c r="FTQ48" s="19" t="s">
        <v>1440</v>
      </c>
      <c r="FTR48" s="19" t="s">
        <v>1440</v>
      </c>
      <c r="FTS48" s="19" t="s">
        <v>1440</v>
      </c>
      <c r="FTT48" s="19" t="s">
        <v>1440</v>
      </c>
      <c r="FTU48" s="19" t="s">
        <v>1440</v>
      </c>
      <c r="FTV48" s="19" t="s">
        <v>1440</v>
      </c>
      <c r="FTW48" s="19" t="s">
        <v>1440</v>
      </c>
      <c r="FTX48" s="19" t="s">
        <v>1440</v>
      </c>
      <c r="FTY48" s="19" t="s">
        <v>1440</v>
      </c>
      <c r="FTZ48" s="19" t="s">
        <v>1440</v>
      </c>
      <c r="FUA48" s="19" t="s">
        <v>1440</v>
      </c>
      <c r="FUB48" s="19" t="s">
        <v>1440</v>
      </c>
      <c r="FUC48" s="19" t="s">
        <v>1440</v>
      </c>
      <c r="FUD48" s="19" t="s">
        <v>1440</v>
      </c>
      <c r="FUE48" s="19" t="s">
        <v>1440</v>
      </c>
      <c r="FUF48" s="19" t="s">
        <v>1440</v>
      </c>
      <c r="FUG48" s="19" t="s">
        <v>1440</v>
      </c>
      <c r="FUH48" s="19" t="s">
        <v>1440</v>
      </c>
      <c r="FUI48" s="19" t="s">
        <v>1440</v>
      </c>
      <c r="FUJ48" s="19" t="s">
        <v>1440</v>
      </c>
      <c r="FUK48" s="19" t="s">
        <v>1440</v>
      </c>
      <c r="FUL48" s="19" t="s">
        <v>1440</v>
      </c>
      <c r="FUM48" s="19" t="s">
        <v>1440</v>
      </c>
      <c r="FUN48" s="19" t="s">
        <v>1440</v>
      </c>
      <c r="FUO48" s="19" t="s">
        <v>1440</v>
      </c>
      <c r="FUP48" s="19" t="s">
        <v>1440</v>
      </c>
      <c r="FUQ48" s="19" t="s">
        <v>1440</v>
      </c>
      <c r="FUR48" s="19" t="s">
        <v>1440</v>
      </c>
      <c r="FUS48" s="19" t="s">
        <v>1440</v>
      </c>
      <c r="FUT48" s="19" t="s">
        <v>1440</v>
      </c>
      <c r="FUU48" s="19" t="s">
        <v>1440</v>
      </c>
      <c r="FUV48" s="19" t="s">
        <v>1440</v>
      </c>
      <c r="FUW48" s="19" t="s">
        <v>1440</v>
      </c>
      <c r="FUX48" s="19" t="s">
        <v>1440</v>
      </c>
      <c r="FUY48" s="19" t="s">
        <v>1440</v>
      </c>
      <c r="FUZ48" s="19" t="s">
        <v>1440</v>
      </c>
      <c r="FVA48" s="19" t="s">
        <v>1440</v>
      </c>
      <c r="FVB48" s="19" t="s">
        <v>1440</v>
      </c>
      <c r="FVC48" s="19" t="s">
        <v>1440</v>
      </c>
      <c r="FVD48" s="19" t="s">
        <v>1440</v>
      </c>
      <c r="FVE48" s="19" t="s">
        <v>1440</v>
      </c>
      <c r="FVF48" s="19" t="s">
        <v>1440</v>
      </c>
      <c r="FVG48" s="19" t="s">
        <v>1440</v>
      </c>
      <c r="FVH48" s="19" t="s">
        <v>1440</v>
      </c>
      <c r="FVI48" s="19" t="s">
        <v>1440</v>
      </c>
      <c r="FVJ48" s="19" t="s">
        <v>1440</v>
      </c>
      <c r="FVK48" s="19" t="s">
        <v>1440</v>
      </c>
      <c r="FVL48" s="19" t="s">
        <v>1440</v>
      </c>
      <c r="FVM48" s="19" t="s">
        <v>1440</v>
      </c>
      <c r="FVN48" s="19" t="s">
        <v>1440</v>
      </c>
      <c r="FVO48" s="19" t="s">
        <v>1440</v>
      </c>
      <c r="FVP48" s="19" t="s">
        <v>1440</v>
      </c>
      <c r="FVQ48" s="19" t="s">
        <v>1440</v>
      </c>
      <c r="FVR48" s="19" t="s">
        <v>1440</v>
      </c>
      <c r="FVS48" s="19" t="s">
        <v>1440</v>
      </c>
      <c r="FVT48" s="19" t="s">
        <v>1440</v>
      </c>
      <c r="FVU48" s="19" t="s">
        <v>1440</v>
      </c>
      <c r="FVV48" s="19" t="s">
        <v>1440</v>
      </c>
      <c r="FVW48" s="19" t="s">
        <v>1440</v>
      </c>
      <c r="FVX48" s="19" t="s">
        <v>1440</v>
      </c>
      <c r="FVY48" s="19" t="s">
        <v>1440</v>
      </c>
      <c r="FVZ48" s="19" t="s">
        <v>1440</v>
      </c>
      <c r="FWA48" s="19" t="s">
        <v>1440</v>
      </c>
      <c r="FWB48" s="19" t="s">
        <v>1440</v>
      </c>
      <c r="FWC48" s="19" t="s">
        <v>1440</v>
      </c>
      <c r="FWD48" s="19" t="s">
        <v>1440</v>
      </c>
      <c r="FWE48" s="19" t="s">
        <v>1440</v>
      </c>
      <c r="FWF48" s="19" t="s">
        <v>1440</v>
      </c>
      <c r="FWG48" s="19" t="s">
        <v>1440</v>
      </c>
      <c r="FWH48" s="19" t="s">
        <v>1440</v>
      </c>
      <c r="FWI48" s="19" t="s">
        <v>1440</v>
      </c>
      <c r="FWJ48" s="19" t="s">
        <v>1440</v>
      </c>
      <c r="FWK48" s="19" t="s">
        <v>1440</v>
      </c>
      <c r="FWL48" s="19" t="s">
        <v>1440</v>
      </c>
      <c r="FWM48" s="19" t="s">
        <v>1440</v>
      </c>
      <c r="FWN48" s="19" t="s">
        <v>1440</v>
      </c>
      <c r="FWO48" s="19" t="s">
        <v>1440</v>
      </c>
      <c r="FWP48" s="19" t="s">
        <v>1440</v>
      </c>
      <c r="FWQ48" s="19" t="s">
        <v>1440</v>
      </c>
      <c r="FWR48" s="19" t="s">
        <v>1440</v>
      </c>
      <c r="FWS48" s="19" t="s">
        <v>1440</v>
      </c>
      <c r="FWT48" s="19" t="s">
        <v>1440</v>
      </c>
      <c r="FWU48" s="19" t="s">
        <v>1440</v>
      </c>
      <c r="FWV48" s="19" t="s">
        <v>1440</v>
      </c>
      <c r="FWW48" s="19" t="s">
        <v>1440</v>
      </c>
      <c r="FWX48" s="19" t="s">
        <v>1440</v>
      </c>
      <c r="FWY48" s="19" t="s">
        <v>1440</v>
      </c>
      <c r="FWZ48" s="19" t="s">
        <v>1440</v>
      </c>
      <c r="FXA48" s="19" t="s">
        <v>1440</v>
      </c>
      <c r="FXB48" s="19" t="s">
        <v>1440</v>
      </c>
      <c r="FXC48" s="19" t="s">
        <v>1440</v>
      </c>
      <c r="FXD48" s="19" t="s">
        <v>1440</v>
      </c>
      <c r="FXE48" s="19" t="s">
        <v>1440</v>
      </c>
      <c r="FXF48" s="19" t="s">
        <v>1440</v>
      </c>
      <c r="FXG48" s="19" t="s">
        <v>1440</v>
      </c>
      <c r="FXH48" s="19" t="s">
        <v>1440</v>
      </c>
      <c r="FXI48" s="19" t="s">
        <v>1440</v>
      </c>
      <c r="FXJ48" s="19" t="s">
        <v>1440</v>
      </c>
      <c r="FXK48" s="19" t="s">
        <v>1440</v>
      </c>
      <c r="FXL48" s="19" t="s">
        <v>1440</v>
      </c>
      <c r="FXM48" s="19" t="s">
        <v>1440</v>
      </c>
      <c r="FXN48" s="19" t="s">
        <v>1440</v>
      </c>
      <c r="FXO48" s="19" t="s">
        <v>1440</v>
      </c>
      <c r="FXP48" s="19" t="s">
        <v>1440</v>
      </c>
      <c r="FXQ48" s="19" t="s">
        <v>1440</v>
      </c>
      <c r="FXR48" s="19" t="s">
        <v>1440</v>
      </c>
      <c r="FXS48" s="19" t="s">
        <v>1440</v>
      </c>
      <c r="FXT48" s="19" t="s">
        <v>1440</v>
      </c>
      <c r="FXU48" s="19" t="s">
        <v>1440</v>
      </c>
      <c r="FXV48" s="19" t="s">
        <v>1440</v>
      </c>
      <c r="FXW48" s="19" t="s">
        <v>1440</v>
      </c>
      <c r="FXX48" s="19" t="s">
        <v>1440</v>
      </c>
      <c r="FXY48" s="19" t="s">
        <v>1440</v>
      </c>
      <c r="FXZ48" s="19" t="s">
        <v>1440</v>
      </c>
      <c r="FYA48" s="19" t="s">
        <v>1440</v>
      </c>
      <c r="FYB48" s="19" t="s">
        <v>1440</v>
      </c>
      <c r="FYC48" s="19" t="s">
        <v>1440</v>
      </c>
      <c r="FYD48" s="19" t="s">
        <v>1440</v>
      </c>
      <c r="FYE48" s="19" t="s">
        <v>1440</v>
      </c>
      <c r="FYF48" s="19" t="s">
        <v>1440</v>
      </c>
      <c r="FYG48" s="19" t="s">
        <v>1440</v>
      </c>
      <c r="FYH48" s="19" t="s">
        <v>1440</v>
      </c>
      <c r="FYI48" s="19" t="s">
        <v>1440</v>
      </c>
      <c r="FYJ48" s="19" t="s">
        <v>1440</v>
      </c>
      <c r="FYK48" s="19" t="s">
        <v>1440</v>
      </c>
      <c r="FYL48" s="19" t="s">
        <v>1440</v>
      </c>
      <c r="FYM48" s="19" t="s">
        <v>1440</v>
      </c>
      <c r="FYN48" s="19" t="s">
        <v>1440</v>
      </c>
      <c r="FYO48" s="19" t="s">
        <v>1440</v>
      </c>
      <c r="FYP48" s="19" t="s">
        <v>1440</v>
      </c>
      <c r="FYQ48" s="19" t="s">
        <v>1440</v>
      </c>
      <c r="FYR48" s="19" t="s">
        <v>1440</v>
      </c>
      <c r="FYS48" s="19" t="s">
        <v>1440</v>
      </c>
      <c r="FYT48" s="19" t="s">
        <v>1440</v>
      </c>
      <c r="FYU48" s="19" t="s">
        <v>1440</v>
      </c>
      <c r="FYV48" s="19" t="s">
        <v>1440</v>
      </c>
      <c r="FYW48" s="19" t="s">
        <v>1440</v>
      </c>
      <c r="FYX48" s="19" t="s">
        <v>1440</v>
      </c>
      <c r="FYY48" s="19" t="s">
        <v>1440</v>
      </c>
      <c r="FYZ48" s="19" t="s">
        <v>1440</v>
      </c>
      <c r="FZA48" s="19" t="s">
        <v>1440</v>
      </c>
      <c r="FZB48" s="19" t="s">
        <v>1440</v>
      </c>
      <c r="FZC48" s="19" t="s">
        <v>1440</v>
      </c>
      <c r="FZD48" s="19" t="s">
        <v>1440</v>
      </c>
      <c r="FZE48" s="19" t="s">
        <v>1440</v>
      </c>
      <c r="FZF48" s="19" t="s">
        <v>1440</v>
      </c>
      <c r="FZG48" s="19" t="s">
        <v>1440</v>
      </c>
      <c r="FZH48" s="19" t="s">
        <v>1440</v>
      </c>
      <c r="FZI48" s="19" t="s">
        <v>1440</v>
      </c>
      <c r="FZJ48" s="19" t="s">
        <v>1440</v>
      </c>
      <c r="FZK48" s="19" t="s">
        <v>1440</v>
      </c>
      <c r="FZL48" s="19" t="s">
        <v>1440</v>
      </c>
      <c r="FZM48" s="19" t="s">
        <v>1440</v>
      </c>
      <c r="FZN48" s="19" t="s">
        <v>1440</v>
      </c>
      <c r="FZO48" s="19" t="s">
        <v>1440</v>
      </c>
      <c r="FZP48" s="19" t="s">
        <v>1440</v>
      </c>
      <c r="FZQ48" s="19" t="s">
        <v>1440</v>
      </c>
      <c r="FZR48" s="19" t="s">
        <v>1440</v>
      </c>
      <c r="FZS48" s="19" t="s">
        <v>1440</v>
      </c>
      <c r="FZT48" s="19" t="s">
        <v>1440</v>
      </c>
      <c r="FZU48" s="19" t="s">
        <v>1440</v>
      </c>
      <c r="FZV48" s="19" t="s">
        <v>1440</v>
      </c>
      <c r="FZW48" s="19" t="s">
        <v>1440</v>
      </c>
      <c r="FZX48" s="19" t="s">
        <v>1440</v>
      </c>
      <c r="FZY48" s="19" t="s">
        <v>1440</v>
      </c>
      <c r="FZZ48" s="19" t="s">
        <v>1440</v>
      </c>
      <c r="GAA48" s="19" t="s">
        <v>1440</v>
      </c>
      <c r="GAB48" s="19" t="s">
        <v>1440</v>
      </c>
      <c r="GAC48" s="19" t="s">
        <v>1440</v>
      </c>
      <c r="GAD48" s="19" t="s">
        <v>1440</v>
      </c>
      <c r="GAE48" s="19" t="s">
        <v>1440</v>
      </c>
      <c r="GAF48" s="19" t="s">
        <v>1440</v>
      </c>
      <c r="GAG48" s="19" t="s">
        <v>1440</v>
      </c>
      <c r="GAH48" s="19" t="s">
        <v>1440</v>
      </c>
      <c r="GAI48" s="19" t="s">
        <v>1440</v>
      </c>
      <c r="GAJ48" s="19" t="s">
        <v>1440</v>
      </c>
      <c r="GAK48" s="19" t="s">
        <v>1440</v>
      </c>
      <c r="GAL48" s="19" t="s">
        <v>1440</v>
      </c>
      <c r="GAM48" s="19" t="s">
        <v>1440</v>
      </c>
      <c r="GAN48" s="19" t="s">
        <v>1440</v>
      </c>
      <c r="GAO48" s="19" t="s">
        <v>1440</v>
      </c>
      <c r="GAP48" s="19" t="s">
        <v>1440</v>
      </c>
      <c r="GAQ48" s="19" t="s">
        <v>1440</v>
      </c>
      <c r="GAR48" s="19" t="s">
        <v>1440</v>
      </c>
      <c r="GAS48" s="19" t="s">
        <v>1440</v>
      </c>
      <c r="GAT48" s="19" t="s">
        <v>1440</v>
      </c>
      <c r="GAU48" s="19" t="s">
        <v>1440</v>
      </c>
      <c r="GAV48" s="19" t="s">
        <v>1440</v>
      </c>
      <c r="GAW48" s="19" t="s">
        <v>1440</v>
      </c>
      <c r="GAX48" s="19" t="s">
        <v>1440</v>
      </c>
      <c r="GAY48" s="19" t="s">
        <v>1440</v>
      </c>
      <c r="GAZ48" s="19" t="s">
        <v>1440</v>
      </c>
      <c r="GBA48" s="19" t="s">
        <v>1440</v>
      </c>
      <c r="GBB48" s="19" t="s">
        <v>1440</v>
      </c>
      <c r="GBC48" s="19" t="s">
        <v>1440</v>
      </c>
      <c r="GBD48" s="19" t="s">
        <v>1440</v>
      </c>
      <c r="GBE48" s="19" t="s">
        <v>1440</v>
      </c>
      <c r="GBF48" s="19" t="s">
        <v>1440</v>
      </c>
      <c r="GBG48" s="19" t="s">
        <v>1440</v>
      </c>
      <c r="GBH48" s="19" t="s">
        <v>1440</v>
      </c>
      <c r="GBI48" s="19" t="s">
        <v>1440</v>
      </c>
      <c r="GBJ48" s="19" t="s">
        <v>1440</v>
      </c>
      <c r="GBK48" s="19" t="s">
        <v>1440</v>
      </c>
      <c r="GBL48" s="19" t="s">
        <v>1440</v>
      </c>
      <c r="GBM48" s="19" t="s">
        <v>1440</v>
      </c>
      <c r="GBN48" s="19" t="s">
        <v>1440</v>
      </c>
      <c r="GBO48" s="19" t="s">
        <v>1440</v>
      </c>
      <c r="GBP48" s="19" t="s">
        <v>1440</v>
      </c>
      <c r="GBQ48" s="19" t="s">
        <v>1440</v>
      </c>
      <c r="GBR48" s="19" t="s">
        <v>1440</v>
      </c>
      <c r="GBS48" s="19" t="s">
        <v>1440</v>
      </c>
      <c r="GBT48" s="19" t="s">
        <v>1440</v>
      </c>
      <c r="GBU48" s="19" t="s">
        <v>1440</v>
      </c>
      <c r="GBV48" s="19" t="s">
        <v>1440</v>
      </c>
      <c r="GBW48" s="19" t="s">
        <v>1440</v>
      </c>
      <c r="GBX48" s="19" t="s">
        <v>1440</v>
      </c>
      <c r="GBY48" s="19" t="s">
        <v>1440</v>
      </c>
      <c r="GBZ48" s="19" t="s">
        <v>1440</v>
      </c>
      <c r="GCA48" s="19" t="s">
        <v>1440</v>
      </c>
      <c r="GCB48" s="19" t="s">
        <v>1440</v>
      </c>
      <c r="GCC48" s="19" t="s">
        <v>1440</v>
      </c>
      <c r="GCD48" s="19" t="s">
        <v>1440</v>
      </c>
      <c r="GCE48" s="19" t="s">
        <v>1440</v>
      </c>
      <c r="GCF48" s="19" t="s">
        <v>1440</v>
      </c>
      <c r="GCG48" s="19" t="s">
        <v>1440</v>
      </c>
      <c r="GCH48" s="19" t="s">
        <v>1440</v>
      </c>
      <c r="GCI48" s="19" t="s">
        <v>1440</v>
      </c>
      <c r="GCJ48" s="19" t="s">
        <v>1440</v>
      </c>
      <c r="GCK48" s="19" t="s">
        <v>1440</v>
      </c>
      <c r="GCL48" s="19" t="s">
        <v>1440</v>
      </c>
      <c r="GCM48" s="19" t="s">
        <v>1440</v>
      </c>
      <c r="GCN48" s="19" t="s">
        <v>1440</v>
      </c>
      <c r="GCO48" s="19" t="s">
        <v>1440</v>
      </c>
      <c r="GCP48" s="19" t="s">
        <v>1440</v>
      </c>
      <c r="GCQ48" s="19" t="s">
        <v>1440</v>
      </c>
      <c r="GCR48" s="19" t="s">
        <v>1440</v>
      </c>
      <c r="GCS48" s="19" t="s">
        <v>1440</v>
      </c>
      <c r="GCT48" s="19" t="s">
        <v>1440</v>
      </c>
      <c r="GCU48" s="19" t="s">
        <v>1440</v>
      </c>
      <c r="GCV48" s="19" t="s">
        <v>1440</v>
      </c>
      <c r="GCW48" s="19" t="s">
        <v>1440</v>
      </c>
      <c r="GCX48" s="19" t="s">
        <v>1440</v>
      </c>
      <c r="GCY48" s="19" t="s">
        <v>1440</v>
      </c>
      <c r="GCZ48" s="19" t="s">
        <v>1440</v>
      </c>
      <c r="GDA48" s="19" t="s">
        <v>1440</v>
      </c>
      <c r="GDB48" s="19" t="s">
        <v>1440</v>
      </c>
      <c r="GDC48" s="19" t="s">
        <v>1440</v>
      </c>
      <c r="GDD48" s="19" t="s">
        <v>1440</v>
      </c>
      <c r="GDE48" s="19" t="s">
        <v>1440</v>
      </c>
      <c r="GDF48" s="19" t="s">
        <v>1440</v>
      </c>
      <c r="GDG48" s="19" t="s">
        <v>1440</v>
      </c>
      <c r="GDH48" s="19" t="s">
        <v>1440</v>
      </c>
      <c r="GDI48" s="19" t="s">
        <v>1440</v>
      </c>
      <c r="GDJ48" s="19" t="s">
        <v>1440</v>
      </c>
      <c r="GDK48" s="19" t="s">
        <v>1440</v>
      </c>
      <c r="GDL48" s="19" t="s">
        <v>1440</v>
      </c>
      <c r="GDM48" s="19" t="s">
        <v>1440</v>
      </c>
      <c r="GDN48" s="19" t="s">
        <v>1440</v>
      </c>
      <c r="GDO48" s="19" t="s">
        <v>1440</v>
      </c>
      <c r="GDP48" s="19" t="s">
        <v>1440</v>
      </c>
      <c r="GDQ48" s="19" t="s">
        <v>1440</v>
      </c>
      <c r="GDR48" s="19" t="s">
        <v>1440</v>
      </c>
      <c r="GDS48" s="19" t="s">
        <v>1440</v>
      </c>
      <c r="GDT48" s="19" t="s">
        <v>1440</v>
      </c>
      <c r="GDU48" s="19" t="s">
        <v>1440</v>
      </c>
      <c r="GDV48" s="19" t="s">
        <v>1440</v>
      </c>
      <c r="GDW48" s="19" t="s">
        <v>1440</v>
      </c>
      <c r="GDX48" s="19" t="s">
        <v>1440</v>
      </c>
      <c r="GDY48" s="19" t="s">
        <v>1440</v>
      </c>
      <c r="GDZ48" s="19" t="s">
        <v>1440</v>
      </c>
      <c r="GEA48" s="19" t="s">
        <v>1440</v>
      </c>
      <c r="GEB48" s="19" t="s">
        <v>1440</v>
      </c>
      <c r="GEC48" s="19" t="s">
        <v>1440</v>
      </c>
      <c r="GED48" s="19" t="s">
        <v>1440</v>
      </c>
      <c r="GEE48" s="19" t="s">
        <v>1440</v>
      </c>
      <c r="GEF48" s="19" t="s">
        <v>1440</v>
      </c>
      <c r="GEG48" s="19" t="s">
        <v>1440</v>
      </c>
      <c r="GEH48" s="19" t="s">
        <v>1440</v>
      </c>
      <c r="GEI48" s="19" t="s">
        <v>1440</v>
      </c>
      <c r="GEJ48" s="19" t="s">
        <v>1440</v>
      </c>
      <c r="GEK48" s="19" t="s">
        <v>1440</v>
      </c>
      <c r="GEL48" s="19" t="s">
        <v>1440</v>
      </c>
      <c r="GEM48" s="19" t="s">
        <v>1440</v>
      </c>
      <c r="GEN48" s="19" t="s">
        <v>1440</v>
      </c>
      <c r="GEO48" s="19" t="s">
        <v>1440</v>
      </c>
      <c r="GEP48" s="19" t="s">
        <v>1440</v>
      </c>
      <c r="GEQ48" s="19" t="s">
        <v>1440</v>
      </c>
      <c r="GER48" s="19" t="s">
        <v>1440</v>
      </c>
      <c r="GES48" s="19" t="s">
        <v>1440</v>
      </c>
      <c r="GET48" s="19" t="s">
        <v>1440</v>
      </c>
      <c r="GEU48" s="19" t="s">
        <v>1440</v>
      </c>
      <c r="GEV48" s="19" t="s">
        <v>1440</v>
      </c>
      <c r="GEW48" s="19" t="s">
        <v>1440</v>
      </c>
      <c r="GEX48" s="19" t="s">
        <v>1440</v>
      </c>
      <c r="GEY48" s="19" t="s">
        <v>1440</v>
      </c>
      <c r="GEZ48" s="19" t="s">
        <v>1440</v>
      </c>
      <c r="GFA48" s="19" t="s">
        <v>1440</v>
      </c>
      <c r="GFB48" s="19" t="s">
        <v>1440</v>
      </c>
      <c r="GFC48" s="19" t="s">
        <v>1440</v>
      </c>
      <c r="GFD48" s="19" t="s">
        <v>1440</v>
      </c>
      <c r="GFE48" s="19" t="s">
        <v>1440</v>
      </c>
      <c r="GFF48" s="19" t="s">
        <v>1440</v>
      </c>
      <c r="GFG48" s="19" t="s">
        <v>1440</v>
      </c>
      <c r="GFH48" s="19" t="s">
        <v>1440</v>
      </c>
      <c r="GFI48" s="19" t="s">
        <v>1440</v>
      </c>
      <c r="GFJ48" s="19" t="s">
        <v>1440</v>
      </c>
      <c r="GFK48" s="19" t="s">
        <v>1440</v>
      </c>
      <c r="GFL48" s="19" t="s">
        <v>1440</v>
      </c>
      <c r="GFM48" s="19" t="s">
        <v>1440</v>
      </c>
      <c r="GFN48" s="19" t="s">
        <v>1440</v>
      </c>
      <c r="GFO48" s="19" t="s">
        <v>1440</v>
      </c>
      <c r="GFP48" s="19" t="s">
        <v>1440</v>
      </c>
      <c r="GFQ48" s="19" t="s">
        <v>1440</v>
      </c>
      <c r="GFR48" s="19" t="s">
        <v>1440</v>
      </c>
      <c r="GFS48" s="19" t="s">
        <v>1440</v>
      </c>
      <c r="GFT48" s="19" t="s">
        <v>1440</v>
      </c>
      <c r="GFU48" s="19" t="s">
        <v>1440</v>
      </c>
      <c r="GFV48" s="19" t="s">
        <v>1440</v>
      </c>
      <c r="GFW48" s="19" t="s">
        <v>1440</v>
      </c>
      <c r="GFX48" s="19" t="s">
        <v>1440</v>
      </c>
      <c r="GFY48" s="19" t="s">
        <v>1440</v>
      </c>
      <c r="GFZ48" s="19" t="s">
        <v>1440</v>
      </c>
      <c r="GGA48" s="19" t="s">
        <v>1440</v>
      </c>
      <c r="GGB48" s="19" t="s">
        <v>1440</v>
      </c>
      <c r="GGC48" s="19" t="s">
        <v>1440</v>
      </c>
      <c r="GGD48" s="19" t="s">
        <v>1440</v>
      </c>
      <c r="GGE48" s="19" t="s">
        <v>1440</v>
      </c>
      <c r="GGF48" s="19" t="s">
        <v>1440</v>
      </c>
      <c r="GGG48" s="19" t="s">
        <v>1440</v>
      </c>
      <c r="GGH48" s="19" t="s">
        <v>1440</v>
      </c>
      <c r="GGI48" s="19" t="s">
        <v>1440</v>
      </c>
      <c r="GGJ48" s="19" t="s">
        <v>1440</v>
      </c>
      <c r="GGK48" s="19" t="s">
        <v>1440</v>
      </c>
      <c r="GGL48" s="19" t="s">
        <v>1440</v>
      </c>
      <c r="GGM48" s="19" t="s">
        <v>1440</v>
      </c>
      <c r="GGN48" s="19" t="s">
        <v>1440</v>
      </c>
      <c r="GGO48" s="19" t="s">
        <v>1440</v>
      </c>
      <c r="GGP48" s="19" t="s">
        <v>1440</v>
      </c>
      <c r="GGQ48" s="19" t="s">
        <v>1440</v>
      </c>
      <c r="GGR48" s="19" t="s">
        <v>1440</v>
      </c>
      <c r="GGS48" s="19" t="s">
        <v>1440</v>
      </c>
      <c r="GGT48" s="19" t="s">
        <v>1440</v>
      </c>
      <c r="GGU48" s="19" t="s">
        <v>1440</v>
      </c>
      <c r="GGV48" s="19" t="s">
        <v>1440</v>
      </c>
      <c r="GGW48" s="19" t="s">
        <v>1440</v>
      </c>
      <c r="GGX48" s="19" t="s">
        <v>1440</v>
      </c>
      <c r="GGY48" s="19" t="s">
        <v>1440</v>
      </c>
      <c r="GGZ48" s="19" t="s">
        <v>1440</v>
      </c>
      <c r="GHA48" s="19" t="s">
        <v>1440</v>
      </c>
      <c r="GHB48" s="19" t="s">
        <v>1440</v>
      </c>
      <c r="GHC48" s="19" t="s">
        <v>1440</v>
      </c>
      <c r="GHD48" s="19" t="s">
        <v>1440</v>
      </c>
      <c r="GHE48" s="19" t="s">
        <v>1440</v>
      </c>
      <c r="GHF48" s="19" t="s">
        <v>1440</v>
      </c>
      <c r="GHG48" s="19" t="s">
        <v>1440</v>
      </c>
      <c r="GHH48" s="19" t="s">
        <v>1440</v>
      </c>
      <c r="GHI48" s="19" t="s">
        <v>1440</v>
      </c>
      <c r="GHJ48" s="19" t="s">
        <v>1440</v>
      </c>
      <c r="GHK48" s="19" t="s">
        <v>1440</v>
      </c>
      <c r="GHL48" s="19" t="s">
        <v>1440</v>
      </c>
      <c r="GHM48" s="19" t="s">
        <v>1440</v>
      </c>
      <c r="GHN48" s="19" t="s">
        <v>1440</v>
      </c>
      <c r="GHO48" s="19" t="s">
        <v>1440</v>
      </c>
      <c r="GHP48" s="19" t="s">
        <v>1440</v>
      </c>
      <c r="GHQ48" s="19" t="s">
        <v>1440</v>
      </c>
      <c r="GHR48" s="19" t="s">
        <v>1440</v>
      </c>
      <c r="GHS48" s="19" t="s">
        <v>1440</v>
      </c>
      <c r="GHT48" s="19" t="s">
        <v>1440</v>
      </c>
      <c r="GHU48" s="19" t="s">
        <v>1440</v>
      </c>
      <c r="GHV48" s="19" t="s">
        <v>1440</v>
      </c>
      <c r="GHW48" s="19" t="s">
        <v>1440</v>
      </c>
      <c r="GHX48" s="19" t="s">
        <v>1440</v>
      </c>
      <c r="GHY48" s="19" t="s">
        <v>1440</v>
      </c>
      <c r="GHZ48" s="19" t="s">
        <v>1440</v>
      </c>
      <c r="GIA48" s="19" t="s">
        <v>1440</v>
      </c>
      <c r="GIB48" s="19" t="s">
        <v>1440</v>
      </c>
      <c r="GIC48" s="19" t="s">
        <v>1440</v>
      </c>
      <c r="GID48" s="19" t="s">
        <v>1440</v>
      </c>
      <c r="GIE48" s="19" t="s">
        <v>1440</v>
      </c>
      <c r="GIF48" s="19" t="s">
        <v>1440</v>
      </c>
      <c r="GIG48" s="19" t="s">
        <v>1440</v>
      </c>
      <c r="GIH48" s="19" t="s">
        <v>1440</v>
      </c>
      <c r="GII48" s="19" t="s">
        <v>1440</v>
      </c>
      <c r="GIJ48" s="19" t="s">
        <v>1440</v>
      </c>
      <c r="GIK48" s="19" t="s">
        <v>1440</v>
      </c>
      <c r="GIL48" s="19" t="s">
        <v>1440</v>
      </c>
      <c r="GIM48" s="19" t="s">
        <v>1440</v>
      </c>
      <c r="GIN48" s="19" t="s">
        <v>1440</v>
      </c>
      <c r="GIO48" s="19" t="s">
        <v>1440</v>
      </c>
      <c r="GIP48" s="19" t="s">
        <v>1440</v>
      </c>
      <c r="GIQ48" s="19" t="s">
        <v>1440</v>
      </c>
      <c r="GIR48" s="19" t="s">
        <v>1440</v>
      </c>
      <c r="GIS48" s="19" t="s">
        <v>1440</v>
      </c>
      <c r="GIT48" s="19" t="s">
        <v>1440</v>
      </c>
      <c r="GIU48" s="19" t="s">
        <v>1440</v>
      </c>
      <c r="GIV48" s="19" t="s">
        <v>1440</v>
      </c>
      <c r="GIW48" s="19" t="s">
        <v>1440</v>
      </c>
      <c r="GIX48" s="19" t="s">
        <v>1440</v>
      </c>
      <c r="GIY48" s="19" t="s">
        <v>1440</v>
      </c>
      <c r="GIZ48" s="19" t="s">
        <v>1440</v>
      </c>
      <c r="GJA48" s="19" t="s">
        <v>1440</v>
      </c>
      <c r="GJB48" s="19" t="s">
        <v>1440</v>
      </c>
      <c r="GJC48" s="19" t="s">
        <v>1440</v>
      </c>
      <c r="GJD48" s="19" t="s">
        <v>1440</v>
      </c>
      <c r="GJE48" s="19" t="s">
        <v>1440</v>
      </c>
      <c r="GJF48" s="19" t="s">
        <v>1440</v>
      </c>
      <c r="GJG48" s="19" t="s">
        <v>1440</v>
      </c>
      <c r="GJH48" s="19" t="s">
        <v>1440</v>
      </c>
      <c r="GJI48" s="19" t="s">
        <v>1440</v>
      </c>
      <c r="GJJ48" s="19" t="s">
        <v>1440</v>
      </c>
      <c r="GJK48" s="19" t="s">
        <v>1440</v>
      </c>
      <c r="GJL48" s="19" t="s">
        <v>1440</v>
      </c>
      <c r="GJM48" s="19" t="s">
        <v>1440</v>
      </c>
      <c r="GJN48" s="19" t="s">
        <v>1440</v>
      </c>
      <c r="GJO48" s="19" t="s">
        <v>1440</v>
      </c>
      <c r="GJP48" s="19" t="s">
        <v>1440</v>
      </c>
      <c r="GJQ48" s="19" t="s">
        <v>1440</v>
      </c>
      <c r="GJR48" s="19" t="s">
        <v>1440</v>
      </c>
      <c r="GJS48" s="19" t="s">
        <v>1440</v>
      </c>
      <c r="GJT48" s="19" t="s">
        <v>1440</v>
      </c>
      <c r="GJU48" s="19" t="s">
        <v>1440</v>
      </c>
      <c r="GJV48" s="19" t="s">
        <v>1440</v>
      </c>
      <c r="GJW48" s="19" t="s">
        <v>1440</v>
      </c>
      <c r="GJX48" s="19" t="s">
        <v>1440</v>
      </c>
      <c r="GJY48" s="19" t="s">
        <v>1440</v>
      </c>
      <c r="GJZ48" s="19" t="s">
        <v>1440</v>
      </c>
      <c r="GKA48" s="19" t="s">
        <v>1440</v>
      </c>
      <c r="GKB48" s="19" t="s">
        <v>1440</v>
      </c>
      <c r="GKC48" s="19" t="s">
        <v>1440</v>
      </c>
      <c r="GKD48" s="19" t="s">
        <v>1440</v>
      </c>
      <c r="GKE48" s="19" t="s">
        <v>1440</v>
      </c>
      <c r="GKF48" s="19" t="s">
        <v>1440</v>
      </c>
      <c r="GKG48" s="19" t="s">
        <v>1440</v>
      </c>
      <c r="GKH48" s="19" t="s">
        <v>1440</v>
      </c>
      <c r="GKI48" s="19" t="s">
        <v>1440</v>
      </c>
      <c r="GKJ48" s="19" t="s">
        <v>1440</v>
      </c>
      <c r="GKK48" s="19" t="s">
        <v>1440</v>
      </c>
      <c r="GKL48" s="19" t="s">
        <v>1440</v>
      </c>
      <c r="GKM48" s="19" t="s">
        <v>1440</v>
      </c>
      <c r="GKN48" s="19" t="s">
        <v>1440</v>
      </c>
      <c r="GKO48" s="19" t="s">
        <v>1440</v>
      </c>
      <c r="GKP48" s="19" t="s">
        <v>1440</v>
      </c>
      <c r="GKQ48" s="19" t="s">
        <v>1440</v>
      </c>
      <c r="GKR48" s="19" t="s">
        <v>1440</v>
      </c>
      <c r="GKS48" s="19" t="s">
        <v>1440</v>
      </c>
      <c r="GKT48" s="19" t="s">
        <v>1440</v>
      </c>
      <c r="GKU48" s="19" t="s">
        <v>1440</v>
      </c>
      <c r="GKV48" s="19" t="s">
        <v>1440</v>
      </c>
      <c r="GKW48" s="19" t="s">
        <v>1440</v>
      </c>
      <c r="GKX48" s="19" t="s">
        <v>1440</v>
      </c>
      <c r="GKY48" s="19" t="s">
        <v>1440</v>
      </c>
      <c r="GKZ48" s="19" t="s">
        <v>1440</v>
      </c>
      <c r="GLA48" s="19" t="s">
        <v>1440</v>
      </c>
      <c r="GLB48" s="19" t="s">
        <v>1440</v>
      </c>
      <c r="GLC48" s="19" t="s">
        <v>1440</v>
      </c>
      <c r="GLD48" s="19" t="s">
        <v>1440</v>
      </c>
      <c r="GLE48" s="19" t="s">
        <v>1440</v>
      </c>
      <c r="GLF48" s="19" t="s">
        <v>1440</v>
      </c>
      <c r="GLG48" s="19" t="s">
        <v>1440</v>
      </c>
      <c r="GLH48" s="19" t="s">
        <v>1440</v>
      </c>
      <c r="GLI48" s="19" t="s">
        <v>1440</v>
      </c>
      <c r="GLJ48" s="19" t="s">
        <v>1440</v>
      </c>
      <c r="GLK48" s="19" t="s">
        <v>1440</v>
      </c>
      <c r="GLL48" s="19" t="s">
        <v>1440</v>
      </c>
      <c r="GLM48" s="19" t="s">
        <v>1440</v>
      </c>
      <c r="GLN48" s="19" t="s">
        <v>1440</v>
      </c>
      <c r="GLO48" s="19" t="s">
        <v>1440</v>
      </c>
      <c r="GLP48" s="19" t="s">
        <v>1440</v>
      </c>
      <c r="GLQ48" s="19" t="s">
        <v>1440</v>
      </c>
      <c r="GLR48" s="19" t="s">
        <v>1440</v>
      </c>
      <c r="GLS48" s="19" t="s">
        <v>1440</v>
      </c>
      <c r="GLT48" s="19" t="s">
        <v>1440</v>
      </c>
      <c r="GLU48" s="19" t="s">
        <v>1440</v>
      </c>
      <c r="GLV48" s="19" t="s">
        <v>1440</v>
      </c>
      <c r="GLW48" s="19" t="s">
        <v>1440</v>
      </c>
      <c r="GLX48" s="19" t="s">
        <v>1440</v>
      </c>
      <c r="GLY48" s="19" t="s">
        <v>1440</v>
      </c>
      <c r="GLZ48" s="19" t="s">
        <v>1440</v>
      </c>
      <c r="GMA48" s="19" t="s">
        <v>1440</v>
      </c>
      <c r="GMB48" s="19" t="s">
        <v>1440</v>
      </c>
      <c r="GMC48" s="19" t="s">
        <v>1440</v>
      </c>
      <c r="GMD48" s="19" t="s">
        <v>1440</v>
      </c>
      <c r="GME48" s="19" t="s">
        <v>1440</v>
      </c>
      <c r="GMF48" s="19" t="s">
        <v>1440</v>
      </c>
      <c r="GMG48" s="19" t="s">
        <v>1440</v>
      </c>
      <c r="GMH48" s="19" t="s">
        <v>1440</v>
      </c>
      <c r="GMI48" s="19" t="s">
        <v>1440</v>
      </c>
      <c r="GMJ48" s="19" t="s">
        <v>1440</v>
      </c>
      <c r="GMK48" s="19" t="s">
        <v>1440</v>
      </c>
      <c r="GML48" s="19" t="s">
        <v>1440</v>
      </c>
      <c r="GMM48" s="19" t="s">
        <v>1440</v>
      </c>
      <c r="GMN48" s="19" t="s">
        <v>1440</v>
      </c>
      <c r="GMO48" s="19" t="s">
        <v>1440</v>
      </c>
      <c r="GMP48" s="19" t="s">
        <v>1440</v>
      </c>
      <c r="GMQ48" s="19" t="s">
        <v>1440</v>
      </c>
      <c r="GMR48" s="19" t="s">
        <v>1440</v>
      </c>
      <c r="GMS48" s="19" t="s">
        <v>1440</v>
      </c>
      <c r="GMT48" s="19" t="s">
        <v>1440</v>
      </c>
      <c r="GMU48" s="19" t="s">
        <v>1440</v>
      </c>
      <c r="GMV48" s="19" t="s">
        <v>1440</v>
      </c>
      <c r="GMW48" s="19" t="s">
        <v>1440</v>
      </c>
      <c r="GMX48" s="19" t="s">
        <v>1440</v>
      </c>
      <c r="GMY48" s="19" t="s">
        <v>1440</v>
      </c>
      <c r="GMZ48" s="19" t="s">
        <v>1440</v>
      </c>
      <c r="GNA48" s="19" t="s">
        <v>1440</v>
      </c>
      <c r="GNB48" s="19" t="s">
        <v>1440</v>
      </c>
      <c r="GNC48" s="19" t="s">
        <v>1440</v>
      </c>
      <c r="GND48" s="19" t="s">
        <v>1440</v>
      </c>
      <c r="GNE48" s="19" t="s">
        <v>1440</v>
      </c>
      <c r="GNF48" s="19" t="s">
        <v>1440</v>
      </c>
      <c r="GNG48" s="19" t="s">
        <v>1440</v>
      </c>
      <c r="GNH48" s="19" t="s">
        <v>1440</v>
      </c>
      <c r="GNI48" s="19" t="s">
        <v>1440</v>
      </c>
      <c r="GNJ48" s="19" t="s">
        <v>1440</v>
      </c>
      <c r="GNK48" s="19" t="s">
        <v>1440</v>
      </c>
      <c r="GNL48" s="19" t="s">
        <v>1440</v>
      </c>
      <c r="GNM48" s="19" t="s">
        <v>1440</v>
      </c>
      <c r="GNN48" s="19" t="s">
        <v>1440</v>
      </c>
      <c r="GNO48" s="19" t="s">
        <v>1440</v>
      </c>
      <c r="GNP48" s="19" t="s">
        <v>1440</v>
      </c>
      <c r="GNQ48" s="19" t="s">
        <v>1440</v>
      </c>
      <c r="GNR48" s="19" t="s">
        <v>1440</v>
      </c>
      <c r="GNS48" s="19" t="s">
        <v>1440</v>
      </c>
      <c r="GNT48" s="19" t="s">
        <v>1440</v>
      </c>
      <c r="GNU48" s="19" t="s">
        <v>1440</v>
      </c>
      <c r="GNV48" s="19" t="s">
        <v>1440</v>
      </c>
      <c r="GNW48" s="19" t="s">
        <v>1440</v>
      </c>
      <c r="GNX48" s="19" t="s">
        <v>1440</v>
      </c>
      <c r="GNY48" s="19" t="s">
        <v>1440</v>
      </c>
      <c r="GNZ48" s="19" t="s">
        <v>1440</v>
      </c>
      <c r="GOA48" s="19" t="s">
        <v>1440</v>
      </c>
      <c r="GOB48" s="19" t="s">
        <v>1440</v>
      </c>
      <c r="GOC48" s="19" t="s">
        <v>1440</v>
      </c>
      <c r="GOD48" s="19" t="s">
        <v>1440</v>
      </c>
      <c r="GOE48" s="19" t="s">
        <v>1440</v>
      </c>
      <c r="GOF48" s="19" t="s">
        <v>1440</v>
      </c>
      <c r="GOG48" s="19" t="s">
        <v>1440</v>
      </c>
      <c r="GOH48" s="19" t="s">
        <v>1440</v>
      </c>
      <c r="GOI48" s="19" t="s">
        <v>1440</v>
      </c>
      <c r="GOJ48" s="19" t="s">
        <v>1440</v>
      </c>
      <c r="GOK48" s="19" t="s">
        <v>1440</v>
      </c>
      <c r="GOL48" s="19" t="s">
        <v>1440</v>
      </c>
      <c r="GOM48" s="19" t="s">
        <v>1440</v>
      </c>
      <c r="GON48" s="19" t="s">
        <v>1440</v>
      </c>
      <c r="GOO48" s="19" t="s">
        <v>1440</v>
      </c>
      <c r="GOP48" s="19" t="s">
        <v>1440</v>
      </c>
      <c r="GOQ48" s="19" t="s">
        <v>1440</v>
      </c>
      <c r="GOR48" s="19" t="s">
        <v>1440</v>
      </c>
      <c r="GOS48" s="19" t="s">
        <v>1440</v>
      </c>
      <c r="GOT48" s="19" t="s">
        <v>1440</v>
      </c>
      <c r="GOU48" s="19" t="s">
        <v>1440</v>
      </c>
      <c r="GOV48" s="19" t="s">
        <v>1440</v>
      </c>
      <c r="GOW48" s="19" t="s">
        <v>1440</v>
      </c>
      <c r="GOX48" s="19" t="s">
        <v>1440</v>
      </c>
      <c r="GOY48" s="19" t="s">
        <v>1440</v>
      </c>
      <c r="GOZ48" s="19" t="s">
        <v>1440</v>
      </c>
      <c r="GPA48" s="19" t="s">
        <v>1440</v>
      </c>
      <c r="GPB48" s="19" t="s">
        <v>1440</v>
      </c>
      <c r="GPC48" s="19" t="s">
        <v>1440</v>
      </c>
      <c r="GPD48" s="19" t="s">
        <v>1440</v>
      </c>
      <c r="GPE48" s="19" t="s">
        <v>1440</v>
      </c>
      <c r="GPF48" s="19" t="s">
        <v>1440</v>
      </c>
      <c r="GPG48" s="19" t="s">
        <v>1440</v>
      </c>
      <c r="GPH48" s="19" t="s">
        <v>1440</v>
      </c>
      <c r="GPI48" s="19" t="s">
        <v>1440</v>
      </c>
      <c r="GPJ48" s="19" t="s">
        <v>1440</v>
      </c>
      <c r="GPK48" s="19" t="s">
        <v>1440</v>
      </c>
      <c r="GPL48" s="19" t="s">
        <v>1440</v>
      </c>
      <c r="GPM48" s="19" t="s">
        <v>1440</v>
      </c>
      <c r="GPN48" s="19" t="s">
        <v>1440</v>
      </c>
      <c r="GPO48" s="19" t="s">
        <v>1440</v>
      </c>
      <c r="GPP48" s="19" t="s">
        <v>1440</v>
      </c>
      <c r="GPQ48" s="19" t="s">
        <v>1440</v>
      </c>
      <c r="GPR48" s="19" t="s">
        <v>1440</v>
      </c>
      <c r="GPS48" s="19" t="s">
        <v>1440</v>
      </c>
      <c r="GPT48" s="19" t="s">
        <v>1440</v>
      </c>
      <c r="GPU48" s="19" t="s">
        <v>1440</v>
      </c>
      <c r="GPV48" s="19" t="s">
        <v>1440</v>
      </c>
      <c r="GPW48" s="19" t="s">
        <v>1440</v>
      </c>
      <c r="GPX48" s="19" t="s">
        <v>1440</v>
      </c>
      <c r="GPY48" s="19" t="s">
        <v>1440</v>
      </c>
      <c r="GPZ48" s="19" t="s">
        <v>1440</v>
      </c>
      <c r="GQA48" s="19" t="s">
        <v>1440</v>
      </c>
      <c r="GQB48" s="19" t="s">
        <v>1440</v>
      </c>
      <c r="GQC48" s="19" t="s">
        <v>1440</v>
      </c>
      <c r="GQD48" s="19" t="s">
        <v>1440</v>
      </c>
      <c r="GQE48" s="19" t="s">
        <v>1440</v>
      </c>
      <c r="GQF48" s="19" t="s">
        <v>1440</v>
      </c>
      <c r="GQG48" s="19" t="s">
        <v>1440</v>
      </c>
      <c r="GQH48" s="19" t="s">
        <v>1440</v>
      </c>
      <c r="GQI48" s="19" t="s">
        <v>1440</v>
      </c>
      <c r="GQJ48" s="19" t="s">
        <v>1440</v>
      </c>
      <c r="GQK48" s="19" t="s">
        <v>1440</v>
      </c>
      <c r="GQL48" s="19" t="s">
        <v>1440</v>
      </c>
      <c r="GQM48" s="19" t="s">
        <v>1440</v>
      </c>
      <c r="GQN48" s="19" t="s">
        <v>1440</v>
      </c>
      <c r="GQO48" s="19" t="s">
        <v>1440</v>
      </c>
      <c r="GQP48" s="19" t="s">
        <v>1440</v>
      </c>
      <c r="GQQ48" s="19" t="s">
        <v>1440</v>
      </c>
      <c r="GQR48" s="19" t="s">
        <v>1440</v>
      </c>
      <c r="GQS48" s="19" t="s">
        <v>1440</v>
      </c>
      <c r="GQT48" s="19" t="s">
        <v>1440</v>
      </c>
      <c r="GQU48" s="19" t="s">
        <v>1440</v>
      </c>
      <c r="GQV48" s="19" t="s">
        <v>1440</v>
      </c>
      <c r="GQW48" s="19" t="s">
        <v>1440</v>
      </c>
      <c r="GQX48" s="19" t="s">
        <v>1440</v>
      </c>
      <c r="GQY48" s="19" t="s">
        <v>1440</v>
      </c>
      <c r="GQZ48" s="19" t="s">
        <v>1440</v>
      </c>
      <c r="GRA48" s="19" t="s">
        <v>1440</v>
      </c>
      <c r="GRB48" s="19" t="s">
        <v>1440</v>
      </c>
      <c r="GRC48" s="19" t="s">
        <v>1440</v>
      </c>
      <c r="GRD48" s="19" t="s">
        <v>1440</v>
      </c>
      <c r="GRE48" s="19" t="s">
        <v>1440</v>
      </c>
      <c r="GRF48" s="19" t="s">
        <v>1440</v>
      </c>
      <c r="GRG48" s="19" t="s">
        <v>1440</v>
      </c>
      <c r="GRH48" s="19" t="s">
        <v>1440</v>
      </c>
      <c r="GRI48" s="19" t="s">
        <v>1440</v>
      </c>
      <c r="GRJ48" s="19" t="s">
        <v>1440</v>
      </c>
      <c r="GRK48" s="19" t="s">
        <v>1440</v>
      </c>
      <c r="GRL48" s="19" t="s">
        <v>1440</v>
      </c>
      <c r="GRM48" s="19" t="s">
        <v>1440</v>
      </c>
      <c r="GRN48" s="19" t="s">
        <v>1440</v>
      </c>
      <c r="GRO48" s="19" t="s">
        <v>1440</v>
      </c>
      <c r="GRP48" s="19" t="s">
        <v>1440</v>
      </c>
      <c r="GRQ48" s="19" t="s">
        <v>1440</v>
      </c>
      <c r="GRR48" s="19" t="s">
        <v>1440</v>
      </c>
      <c r="GRS48" s="19" t="s">
        <v>1440</v>
      </c>
      <c r="GRT48" s="19" t="s">
        <v>1440</v>
      </c>
      <c r="GRU48" s="19" t="s">
        <v>1440</v>
      </c>
      <c r="GRV48" s="19" t="s">
        <v>1440</v>
      </c>
      <c r="GRW48" s="19" t="s">
        <v>1440</v>
      </c>
      <c r="GRX48" s="19" t="s">
        <v>1440</v>
      </c>
      <c r="GRY48" s="19" t="s">
        <v>1440</v>
      </c>
      <c r="GRZ48" s="19" t="s">
        <v>1440</v>
      </c>
      <c r="GSA48" s="19" t="s">
        <v>1440</v>
      </c>
      <c r="GSB48" s="19" t="s">
        <v>1440</v>
      </c>
      <c r="GSC48" s="19" t="s">
        <v>1440</v>
      </c>
      <c r="GSD48" s="19" t="s">
        <v>1440</v>
      </c>
      <c r="GSE48" s="19" t="s">
        <v>1440</v>
      </c>
      <c r="GSF48" s="19" t="s">
        <v>1440</v>
      </c>
      <c r="GSG48" s="19" t="s">
        <v>1440</v>
      </c>
      <c r="GSH48" s="19" t="s">
        <v>1440</v>
      </c>
      <c r="GSI48" s="19" t="s">
        <v>1440</v>
      </c>
      <c r="GSJ48" s="19" t="s">
        <v>1440</v>
      </c>
      <c r="GSK48" s="19" t="s">
        <v>1440</v>
      </c>
      <c r="GSL48" s="19" t="s">
        <v>1440</v>
      </c>
      <c r="GSM48" s="19" t="s">
        <v>1440</v>
      </c>
      <c r="GSN48" s="19" t="s">
        <v>1440</v>
      </c>
      <c r="GSO48" s="19" t="s">
        <v>1440</v>
      </c>
      <c r="GSP48" s="19" t="s">
        <v>1440</v>
      </c>
      <c r="GSQ48" s="19" t="s">
        <v>1440</v>
      </c>
      <c r="GSR48" s="19" t="s">
        <v>1440</v>
      </c>
      <c r="GSS48" s="19" t="s">
        <v>1440</v>
      </c>
      <c r="GST48" s="19" t="s">
        <v>1440</v>
      </c>
      <c r="GSU48" s="19" t="s">
        <v>1440</v>
      </c>
      <c r="GSV48" s="19" t="s">
        <v>1440</v>
      </c>
      <c r="GSW48" s="19" t="s">
        <v>1440</v>
      </c>
      <c r="GSX48" s="19" t="s">
        <v>1440</v>
      </c>
      <c r="GSY48" s="19" t="s">
        <v>1440</v>
      </c>
      <c r="GSZ48" s="19" t="s">
        <v>1440</v>
      </c>
      <c r="GTA48" s="19" t="s">
        <v>1440</v>
      </c>
      <c r="GTB48" s="19" t="s">
        <v>1440</v>
      </c>
      <c r="GTC48" s="19" t="s">
        <v>1440</v>
      </c>
      <c r="GTD48" s="19" t="s">
        <v>1440</v>
      </c>
      <c r="GTE48" s="19" t="s">
        <v>1440</v>
      </c>
      <c r="GTF48" s="19" t="s">
        <v>1440</v>
      </c>
      <c r="GTG48" s="19" t="s">
        <v>1440</v>
      </c>
      <c r="GTH48" s="19" t="s">
        <v>1440</v>
      </c>
      <c r="GTI48" s="19" t="s">
        <v>1440</v>
      </c>
      <c r="GTJ48" s="19" t="s">
        <v>1440</v>
      </c>
      <c r="GTK48" s="19" t="s">
        <v>1440</v>
      </c>
      <c r="GTL48" s="19" t="s">
        <v>1440</v>
      </c>
      <c r="GTM48" s="19" t="s">
        <v>1440</v>
      </c>
      <c r="GTN48" s="19" t="s">
        <v>1440</v>
      </c>
      <c r="GTO48" s="19" t="s">
        <v>1440</v>
      </c>
      <c r="GTP48" s="19" t="s">
        <v>1440</v>
      </c>
      <c r="GTQ48" s="19" t="s">
        <v>1440</v>
      </c>
      <c r="GTR48" s="19" t="s">
        <v>1440</v>
      </c>
      <c r="GTS48" s="19" t="s">
        <v>1440</v>
      </c>
      <c r="GTT48" s="19" t="s">
        <v>1440</v>
      </c>
      <c r="GTU48" s="19" t="s">
        <v>1440</v>
      </c>
      <c r="GTV48" s="19" t="s">
        <v>1440</v>
      </c>
      <c r="GTW48" s="19" t="s">
        <v>1440</v>
      </c>
      <c r="GTX48" s="19" t="s">
        <v>1440</v>
      </c>
      <c r="GTY48" s="19" t="s">
        <v>1440</v>
      </c>
      <c r="GTZ48" s="19" t="s">
        <v>1440</v>
      </c>
      <c r="GUA48" s="19" t="s">
        <v>1440</v>
      </c>
      <c r="GUB48" s="19" t="s">
        <v>1440</v>
      </c>
      <c r="GUC48" s="19" t="s">
        <v>1440</v>
      </c>
      <c r="GUD48" s="19" t="s">
        <v>1440</v>
      </c>
      <c r="GUE48" s="19" t="s">
        <v>1440</v>
      </c>
      <c r="GUF48" s="19" t="s">
        <v>1440</v>
      </c>
      <c r="GUG48" s="19" t="s">
        <v>1440</v>
      </c>
      <c r="GUH48" s="19" t="s">
        <v>1440</v>
      </c>
      <c r="GUI48" s="19" t="s">
        <v>1440</v>
      </c>
      <c r="GUJ48" s="19" t="s">
        <v>1440</v>
      </c>
      <c r="GUK48" s="19" t="s">
        <v>1440</v>
      </c>
      <c r="GUL48" s="19" t="s">
        <v>1440</v>
      </c>
      <c r="GUM48" s="19" t="s">
        <v>1440</v>
      </c>
      <c r="GUN48" s="19" t="s">
        <v>1440</v>
      </c>
      <c r="GUO48" s="19" t="s">
        <v>1440</v>
      </c>
      <c r="GUP48" s="19" t="s">
        <v>1440</v>
      </c>
      <c r="GUQ48" s="19" t="s">
        <v>1440</v>
      </c>
      <c r="GUR48" s="19" t="s">
        <v>1440</v>
      </c>
      <c r="GUS48" s="19" t="s">
        <v>1440</v>
      </c>
      <c r="GUT48" s="19" t="s">
        <v>1440</v>
      </c>
      <c r="GUU48" s="19" t="s">
        <v>1440</v>
      </c>
      <c r="GUV48" s="19" t="s">
        <v>1440</v>
      </c>
      <c r="GUW48" s="19" t="s">
        <v>1440</v>
      </c>
      <c r="GUX48" s="19" t="s">
        <v>1440</v>
      </c>
      <c r="GUY48" s="19" t="s">
        <v>1440</v>
      </c>
      <c r="GUZ48" s="19" t="s">
        <v>1440</v>
      </c>
      <c r="GVA48" s="19" t="s">
        <v>1440</v>
      </c>
      <c r="GVB48" s="19" t="s">
        <v>1440</v>
      </c>
      <c r="GVC48" s="19" t="s">
        <v>1440</v>
      </c>
      <c r="GVD48" s="19" t="s">
        <v>1440</v>
      </c>
      <c r="GVE48" s="19" t="s">
        <v>1440</v>
      </c>
      <c r="GVF48" s="19" t="s">
        <v>1440</v>
      </c>
      <c r="GVG48" s="19" t="s">
        <v>1440</v>
      </c>
      <c r="GVH48" s="19" t="s">
        <v>1440</v>
      </c>
      <c r="GVI48" s="19" t="s">
        <v>1440</v>
      </c>
      <c r="GVJ48" s="19" t="s">
        <v>1440</v>
      </c>
      <c r="GVK48" s="19" t="s">
        <v>1440</v>
      </c>
      <c r="GVL48" s="19" t="s">
        <v>1440</v>
      </c>
      <c r="GVM48" s="19" t="s">
        <v>1440</v>
      </c>
      <c r="GVN48" s="19" t="s">
        <v>1440</v>
      </c>
      <c r="GVO48" s="19" t="s">
        <v>1440</v>
      </c>
      <c r="GVP48" s="19" t="s">
        <v>1440</v>
      </c>
      <c r="GVQ48" s="19" t="s">
        <v>1440</v>
      </c>
      <c r="GVR48" s="19" t="s">
        <v>1440</v>
      </c>
      <c r="GVS48" s="19" t="s">
        <v>1440</v>
      </c>
      <c r="GVT48" s="19" t="s">
        <v>1440</v>
      </c>
      <c r="GVU48" s="19" t="s">
        <v>1440</v>
      </c>
      <c r="GVV48" s="19" t="s">
        <v>1440</v>
      </c>
      <c r="GVW48" s="19" t="s">
        <v>1440</v>
      </c>
      <c r="GVX48" s="19" t="s">
        <v>1440</v>
      </c>
      <c r="GVY48" s="19" t="s">
        <v>1440</v>
      </c>
      <c r="GVZ48" s="19" t="s">
        <v>1440</v>
      </c>
      <c r="GWA48" s="19" t="s">
        <v>1440</v>
      </c>
      <c r="GWB48" s="19" t="s">
        <v>1440</v>
      </c>
      <c r="GWC48" s="19" t="s">
        <v>1440</v>
      </c>
      <c r="GWD48" s="19" t="s">
        <v>1440</v>
      </c>
      <c r="GWE48" s="19" t="s">
        <v>1440</v>
      </c>
      <c r="GWF48" s="19" t="s">
        <v>1440</v>
      </c>
      <c r="GWG48" s="19" t="s">
        <v>1440</v>
      </c>
      <c r="GWH48" s="19" t="s">
        <v>1440</v>
      </c>
      <c r="GWI48" s="19" t="s">
        <v>1440</v>
      </c>
      <c r="GWJ48" s="19" t="s">
        <v>1440</v>
      </c>
      <c r="GWK48" s="19" t="s">
        <v>1440</v>
      </c>
      <c r="GWL48" s="19" t="s">
        <v>1440</v>
      </c>
      <c r="GWM48" s="19" t="s">
        <v>1440</v>
      </c>
      <c r="GWN48" s="19" t="s">
        <v>1440</v>
      </c>
      <c r="GWO48" s="19" t="s">
        <v>1440</v>
      </c>
      <c r="GWP48" s="19" t="s">
        <v>1440</v>
      </c>
      <c r="GWQ48" s="19" t="s">
        <v>1440</v>
      </c>
      <c r="GWR48" s="19" t="s">
        <v>1440</v>
      </c>
      <c r="GWS48" s="19" t="s">
        <v>1440</v>
      </c>
      <c r="GWT48" s="19" t="s">
        <v>1440</v>
      </c>
      <c r="GWU48" s="19" t="s">
        <v>1440</v>
      </c>
      <c r="GWV48" s="19" t="s">
        <v>1440</v>
      </c>
      <c r="GWW48" s="19" t="s">
        <v>1440</v>
      </c>
      <c r="GWX48" s="19" t="s">
        <v>1440</v>
      </c>
      <c r="GWY48" s="19" t="s">
        <v>1440</v>
      </c>
      <c r="GWZ48" s="19" t="s">
        <v>1440</v>
      </c>
      <c r="GXA48" s="19" t="s">
        <v>1440</v>
      </c>
      <c r="GXB48" s="19" t="s">
        <v>1440</v>
      </c>
      <c r="GXC48" s="19" t="s">
        <v>1440</v>
      </c>
      <c r="GXD48" s="19" t="s">
        <v>1440</v>
      </c>
      <c r="GXE48" s="19" t="s">
        <v>1440</v>
      </c>
      <c r="GXF48" s="19" t="s">
        <v>1440</v>
      </c>
      <c r="GXG48" s="19" t="s">
        <v>1440</v>
      </c>
      <c r="GXH48" s="19" t="s">
        <v>1440</v>
      </c>
      <c r="GXI48" s="19" t="s">
        <v>1440</v>
      </c>
      <c r="GXJ48" s="19" t="s">
        <v>1440</v>
      </c>
      <c r="GXK48" s="19" t="s">
        <v>1440</v>
      </c>
      <c r="GXL48" s="19" t="s">
        <v>1440</v>
      </c>
      <c r="GXM48" s="19" t="s">
        <v>1440</v>
      </c>
      <c r="GXN48" s="19" t="s">
        <v>1440</v>
      </c>
      <c r="GXO48" s="19" t="s">
        <v>1440</v>
      </c>
      <c r="GXP48" s="19" t="s">
        <v>1440</v>
      </c>
      <c r="GXQ48" s="19" t="s">
        <v>1440</v>
      </c>
      <c r="GXR48" s="19" t="s">
        <v>1440</v>
      </c>
      <c r="GXS48" s="19" t="s">
        <v>1440</v>
      </c>
      <c r="GXT48" s="19" t="s">
        <v>1440</v>
      </c>
      <c r="GXU48" s="19" t="s">
        <v>1440</v>
      </c>
      <c r="GXV48" s="19" t="s">
        <v>1440</v>
      </c>
      <c r="GXW48" s="19" t="s">
        <v>1440</v>
      </c>
      <c r="GXX48" s="19" t="s">
        <v>1440</v>
      </c>
      <c r="GXY48" s="19" t="s">
        <v>1440</v>
      </c>
      <c r="GXZ48" s="19" t="s">
        <v>1440</v>
      </c>
      <c r="GYA48" s="19" t="s">
        <v>1440</v>
      </c>
      <c r="GYB48" s="19" t="s">
        <v>1440</v>
      </c>
      <c r="GYC48" s="19" t="s">
        <v>1440</v>
      </c>
      <c r="GYD48" s="19" t="s">
        <v>1440</v>
      </c>
      <c r="GYE48" s="19" t="s">
        <v>1440</v>
      </c>
      <c r="GYF48" s="19" t="s">
        <v>1440</v>
      </c>
      <c r="GYG48" s="19" t="s">
        <v>1440</v>
      </c>
      <c r="GYH48" s="19" t="s">
        <v>1440</v>
      </c>
      <c r="GYI48" s="19" t="s">
        <v>1440</v>
      </c>
      <c r="GYJ48" s="19" t="s">
        <v>1440</v>
      </c>
      <c r="GYK48" s="19" t="s">
        <v>1440</v>
      </c>
      <c r="GYL48" s="19" t="s">
        <v>1440</v>
      </c>
      <c r="GYM48" s="19" t="s">
        <v>1440</v>
      </c>
      <c r="GYN48" s="19" t="s">
        <v>1440</v>
      </c>
      <c r="GYO48" s="19" t="s">
        <v>1440</v>
      </c>
      <c r="GYP48" s="19" t="s">
        <v>1440</v>
      </c>
      <c r="GYQ48" s="19" t="s">
        <v>1440</v>
      </c>
      <c r="GYR48" s="19" t="s">
        <v>1440</v>
      </c>
      <c r="GYS48" s="19" t="s">
        <v>1440</v>
      </c>
      <c r="GYT48" s="19" t="s">
        <v>1440</v>
      </c>
      <c r="GYU48" s="19" t="s">
        <v>1440</v>
      </c>
      <c r="GYV48" s="19" t="s">
        <v>1440</v>
      </c>
      <c r="GYW48" s="19" t="s">
        <v>1440</v>
      </c>
      <c r="GYX48" s="19" t="s">
        <v>1440</v>
      </c>
      <c r="GYY48" s="19" t="s">
        <v>1440</v>
      </c>
      <c r="GYZ48" s="19" t="s">
        <v>1440</v>
      </c>
      <c r="GZA48" s="19" t="s">
        <v>1440</v>
      </c>
      <c r="GZB48" s="19" t="s">
        <v>1440</v>
      </c>
      <c r="GZC48" s="19" t="s">
        <v>1440</v>
      </c>
      <c r="GZD48" s="19" t="s">
        <v>1440</v>
      </c>
      <c r="GZE48" s="19" t="s">
        <v>1440</v>
      </c>
      <c r="GZF48" s="19" t="s">
        <v>1440</v>
      </c>
      <c r="GZG48" s="19" t="s">
        <v>1440</v>
      </c>
      <c r="GZH48" s="19" t="s">
        <v>1440</v>
      </c>
      <c r="GZI48" s="19" t="s">
        <v>1440</v>
      </c>
      <c r="GZJ48" s="19" t="s">
        <v>1440</v>
      </c>
      <c r="GZK48" s="19" t="s">
        <v>1440</v>
      </c>
      <c r="GZL48" s="19" t="s">
        <v>1440</v>
      </c>
      <c r="GZM48" s="19" t="s">
        <v>1440</v>
      </c>
      <c r="GZN48" s="19" t="s">
        <v>1440</v>
      </c>
      <c r="GZO48" s="19" t="s">
        <v>1440</v>
      </c>
      <c r="GZP48" s="19" t="s">
        <v>1440</v>
      </c>
      <c r="GZQ48" s="19" t="s">
        <v>1440</v>
      </c>
      <c r="GZR48" s="19" t="s">
        <v>1440</v>
      </c>
      <c r="GZS48" s="19" t="s">
        <v>1440</v>
      </c>
      <c r="GZT48" s="19" t="s">
        <v>1440</v>
      </c>
      <c r="GZU48" s="19" t="s">
        <v>1440</v>
      </c>
      <c r="GZV48" s="19" t="s">
        <v>1440</v>
      </c>
      <c r="GZW48" s="19" t="s">
        <v>1440</v>
      </c>
      <c r="GZX48" s="19" t="s">
        <v>1440</v>
      </c>
      <c r="GZY48" s="19" t="s">
        <v>1440</v>
      </c>
      <c r="GZZ48" s="19" t="s">
        <v>1440</v>
      </c>
      <c r="HAA48" s="19" t="s">
        <v>1440</v>
      </c>
      <c r="HAB48" s="19" t="s">
        <v>1440</v>
      </c>
      <c r="HAC48" s="19" t="s">
        <v>1440</v>
      </c>
      <c r="HAD48" s="19" t="s">
        <v>1440</v>
      </c>
      <c r="HAE48" s="19" t="s">
        <v>1440</v>
      </c>
      <c r="HAF48" s="19" t="s">
        <v>1440</v>
      </c>
      <c r="HAG48" s="19" t="s">
        <v>1440</v>
      </c>
      <c r="HAH48" s="19" t="s">
        <v>1440</v>
      </c>
      <c r="HAI48" s="19" t="s">
        <v>1440</v>
      </c>
      <c r="HAJ48" s="19" t="s">
        <v>1440</v>
      </c>
      <c r="HAK48" s="19" t="s">
        <v>1440</v>
      </c>
      <c r="HAL48" s="19" t="s">
        <v>1440</v>
      </c>
      <c r="HAM48" s="19" t="s">
        <v>1440</v>
      </c>
      <c r="HAN48" s="19" t="s">
        <v>1440</v>
      </c>
      <c r="HAO48" s="19" t="s">
        <v>1440</v>
      </c>
      <c r="HAP48" s="19" t="s">
        <v>1440</v>
      </c>
      <c r="HAQ48" s="19" t="s">
        <v>1440</v>
      </c>
      <c r="HAR48" s="19" t="s">
        <v>1440</v>
      </c>
      <c r="HAS48" s="19" t="s">
        <v>1440</v>
      </c>
      <c r="HAT48" s="19" t="s">
        <v>1440</v>
      </c>
      <c r="HAU48" s="19" t="s">
        <v>1440</v>
      </c>
      <c r="HAV48" s="19" t="s">
        <v>1440</v>
      </c>
      <c r="HAW48" s="19" t="s">
        <v>1440</v>
      </c>
      <c r="HAX48" s="19" t="s">
        <v>1440</v>
      </c>
      <c r="HAY48" s="19" t="s">
        <v>1440</v>
      </c>
      <c r="HAZ48" s="19" t="s">
        <v>1440</v>
      </c>
      <c r="HBA48" s="19" t="s">
        <v>1440</v>
      </c>
      <c r="HBB48" s="19" t="s">
        <v>1440</v>
      </c>
      <c r="HBC48" s="19" t="s">
        <v>1440</v>
      </c>
      <c r="HBD48" s="19" t="s">
        <v>1440</v>
      </c>
      <c r="HBE48" s="19" t="s">
        <v>1440</v>
      </c>
      <c r="HBF48" s="19" t="s">
        <v>1440</v>
      </c>
      <c r="HBG48" s="19" t="s">
        <v>1440</v>
      </c>
      <c r="HBH48" s="19" t="s">
        <v>1440</v>
      </c>
      <c r="HBI48" s="19" t="s">
        <v>1440</v>
      </c>
      <c r="HBJ48" s="19" t="s">
        <v>1440</v>
      </c>
      <c r="HBK48" s="19" t="s">
        <v>1440</v>
      </c>
      <c r="HBL48" s="19" t="s">
        <v>1440</v>
      </c>
      <c r="HBM48" s="19" t="s">
        <v>1440</v>
      </c>
      <c r="HBN48" s="19" t="s">
        <v>1440</v>
      </c>
      <c r="HBO48" s="19" t="s">
        <v>1440</v>
      </c>
      <c r="HBP48" s="19" t="s">
        <v>1440</v>
      </c>
      <c r="HBQ48" s="19" t="s">
        <v>1440</v>
      </c>
      <c r="HBR48" s="19" t="s">
        <v>1440</v>
      </c>
      <c r="HBS48" s="19" t="s">
        <v>1440</v>
      </c>
      <c r="HBT48" s="19" t="s">
        <v>1440</v>
      </c>
      <c r="HBU48" s="19" t="s">
        <v>1440</v>
      </c>
      <c r="HBV48" s="19" t="s">
        <v>1440</v>
      </c>
      <c r="HBW48" s="19" t="s">
        <v>1440</v>
      </c>
      <c r="HBX48" s="19" t="s">
        <v>1440</v>
      </c>
      <c r="HBY48" s="19" t="s">
        <v>1440</v>
      </c>
      <c r="HBZ48" s="19" t="s">
        <v>1440</v>
      </c>
      <c r="HCA48" s="19" t="s">
        <v>1440</v>
      </c>
      <c r="HCB48" s="19" t="s">
        <v>1440</v>
      </c>
      <c r="HCC48" s="19" t="s">
        <v>1440</v>
      </c>
      <c r="HCD48" s="19" t="s">
        <v>1440</v>
      </c>
      <c r="HCE48" s="19" t="s">
        <v>1440</v>
      </c>
      <c r="HCF48" s="19" t="s">
        <v>1440</v>
      </c>
      <c r="HCG48" s="19" t="s">
        <v>1440</v>
      </c>
      <c r="HCH48" s="19" t="s">
        <v>1440</v>
      </c>
      <c r="HCI48" s="19" t="s">
        <v>1440</v>
      </c>
      <c r="HCJ48" s="19" t="s">
        <v>1440</v>
      </c>
      <c r="HCK48" s="19" t="s">
        <v>1440</v>
      </c>
      <c r="HCL48" s="19" t="s">
        <v>1440</v>
      </c>
      <c r="HCM48" s="19" t="s">
        <v>1440</v>
      </c>
      <c r="HCN48" s="19" t="s">
        <v>1440</v>
      </c>
      <c r="HCO48" s="19" t="s">
        <v>1440</v>
      </c>
      <c r="HCP48" s="19" t="s">
        <v>1440</v>
      </c>
      <c r="HCQ48" s="19" t="s">
        <v>1440</v>
      </c>
      <c r="HCR48" s="19" t="s">
        <v>1440</v>
      </c>
      <c r="HCS48" s="19" t="s">
        <v>1440</v>
      </c>
      <c r="HCT48" s="19" t="s">
        <v>1440</v>
      </c>
      <c r="HCU48" s="19" t="s">
        <v>1440</v>
      </c>
      <c r="HCV48" s="19" t="s">
        <v>1440</v>
      </c>
      <c r="HCW48" s="19" t="s">
        <v>1440</v>
      </c>
      <c r="HCX48" s="19" t="s">
        <v>1440</v>
      </c>
      <c r="HCY48" s="19" t="s">
        <v>1440</v>
      </c>
      <c r="HCZ48" s="19" t="s">
        <v>1440</v>
      </c>
      <c r="HDA48" s="19" t="s">
        <v>1440</v>
      </c>
      <c r="HDB48" s="19" t="s">
        <v>1440</v>
      </c>
      <c r="HDC48" s="19" t="s">
        <v>1440</v>
      </c>
      <c r="HDD48" s="19" t="s">
        <v>1440</v>
      </c>
      <c r="HDE48" s="19" t="s">
        <v>1440</v>
      </c>
      <c r="HDF48" s="19" t="s">
        <v>1440</v>
      </c>
      <c r="HDG48" s="19" t="s">
        <v>1440</v>
      </c>
      <c r="HDH48" s="19" t="s">
        <v>1440</v>
      </c>
      <c r="HDI48" s="19" t="s">
        <v>1440</v>
      </c>
      <c r="HDJ48" s="19" t="s">
        <v>1440</v>
      </c>
      <c r="HDK48" s="19" t="s">
        <v>1440</v>
      </c>
      <c r="HDL48" s="19" t="s">
        <v>1440</v>
      </c>
      <c r="HDM48" s="19" t="s">
        <v>1440</v>
      </c>
      <c r="HDN48" s="19" t="s">
        <v>1440</v>
      </c>
      <c r="HDO48" s="19" t="s">
        <v>1440</v>
      </c>
      <c r="HDP48" s="19" t="s">
        <v>1440</v>
      </c>
      <c r="HDQ48" s="19" t="s">
        <v>1440</v>
      </c>
      <c r="HDR48" s="19" t="s">
        <v>1440</v>
      </c>
      <c r="HDS48" s="19" t="s">
        <v>1440</v>
      </c>
      <c r="HDT48" s="19" t="s">
        <v>1440</v>
      </c>
      <c r="HDU48" s="19" t="s">
        <v>1440</v>
      </c>
      <c r="HDV48" s="19" t="s">
        <v>1440</v>
      </c>
      <c r="HDW48" s="19" t="s">
        <v>1440</v>
      </c>
      <c r="HDX48" s="19" t="s">
        <v>1440</v>
      </c>
      <c r="HDY48" s="19" t="s">
        <v>1440</v>
      </c>
      <c r="HDZ48" s="19" t="s">
        <v>1440</v>
      </c>
      <c r="HEA48" s="19" t="s">
        <v>1440</v>
      </c>
      <c r="HEB48" s="19" t="s">
        <v>1440</v>
      </c>
      <c r="HEC48" s="19" t="s">
        <v>1440</v>
      </c>
      <c r="HED48" s="19" t="s">
        <v>1440</v>
      </c>
      <c r="HEE48" s="19" t="s">
        <v>1440</v>
      </c>
      <c r="HEF48" s="19" t="s">
        <v>1440</v>
      </c>
      <c r="HEG48" s="19" t="s">
        <v>1440</v>
      </c>
      <c r="HEH48" s="19" t="s">
        <v>1440</v>
      </c>
      <c r="HEI48" s="19" t="s">
        <v>1440</v>
      </c>
      <c r="HEJ48" s="19" t="s">
        <v>1440</v>
      </c>
      <c r="HEK48" s="19" t="s">
        <v>1440</v>
      </c>
      <c r="HEL48" s="19" t="s">
        <v>1440</v>
      </c>
      <c r="HEM48" s="19" t="s">
        <v>1440</v>
      </c>
      <c r="HEN48" s="19" t="s">
        <v>1440</v>
      </c>
      <c r="HEO48" s="19" t="s">
        <v>1440</v>
      </c>
      <c r="HEP48" s="19" t="s">
        <v>1440</v>
      </c>
      <c r="HEQ48" s="19" t="s">
        <v>1440</v>
      </c>
      <c r="HER48" s="19" t="s">
        <v>1440</v>
      </c>
      <c r="HES48" s="19" t="s">
        <v>1440</v>
      </c>
      <c r="HET48" s="19" t="s">
        <v>1440</v>
      </c>
      <c r="HEU48" s="19" t="s">
        <v>1440</v>
      </c>
      <c r="HEV48" s="19" t="s">
        <v>1440</v>
      </c>
      <c r="HEW48" s="19" t="s">
        <v>1440</v>
      </c>
      <c r="HEX48" s="19" t="s">
        <v>1440</v>
      </c>
      <c r="HEY48" s="19" t="s">
        <v>1440</v>
      </c>
      <c r="HEZ48" s="19" t="s">
        <v>1440</v>
      </c>
      <c r="HFA48" s="19" t="s">
        <v>1440</v>
      </c>
      <c r="HFB48" s="19" t="s">
        <v>1440</v>
      </c>
      <c r="HFC48" s="19" t="s">
        <v>1440</v>
      </c>
      <c r="HFD48" s="19" t="s">
        <v>1440</v>
      </c>
      <c r="HFE48" s="19" t="s">
        <v>1440</v>
      </c>
      <c r="HFF48" s="19" t="s">
        <v>1440</v>
      </c>
      <c r="HFG48" s="19" t="s">
        <v>1440</v>
      </c>
      <c r="HFH48" s="19" t="s">
        <v>1440</v>
      </c>
      <c r="HFI48" s="19" t="s">
        <v>1440</v>
      </c>
      <c r="HFJ48" s="19" t="s">
        <v>1440</v>
      </c>
      <c r="HFK48" s="19" t="s">
        <v>1440</v>
      </c>
      <c r="HFL48" s="19" t="s">
        <v>1440</v>
      </c>
      <c r="HFM48" s="19" t="s">
        <v>1440</v>
      </c>
      <c r="HFN48" s="19" t="s">
        <v>1440</v>
      </c>
      <c r="HFO48" s="19" t="s">
        <v>1440</v>
      </c>
      <c r="HFP48" s="19" t="s">
        <v>1440</v>
      </c>
      <c r="HFQ48" s="19" t="s">
        <v>1440</v>
      </c>
      <c r="HFR48" s="19" t="s">
        <v>1440</v>
      </c>
      <c r="HFS48" s="19" t="s">
        <v>1440</v>
      </c>
      <c r="HFT48" s="19" t="s">
        <v>1440</v>
      </c>
      <c r="HFU48" s="19" t="s">
        <v>1440</v>
      </c>
      <c r="HFV48" s="19" t="s">
        <v>1440</v>
      </c>
      <c r="HFW48" s="19" t="s">
        <v>1440</v>
      </c>
      <c r="HFX48" s="19" t="s">
        <v>1440</v>
      </c>
      <c r="HFY48" s="19" t="s">
        <v>1440</v>
      </c>
      <c r="HFZ48" s="19" t="s">
        <v>1440</v>
      </c>
      <c r="HGA48" s="19" t="s">
        <v>1440</v>
      </c>
      <c r="HGB48" s="19" t="s">
        <v>1440</v>
      </c>
      <c r="HGC48" s="19" t="s">
        <v>1440</v>
      </c>
      <c r="HGD48" s="19" t="s">
        <v>1440</v>
      </c>
      <c r="HGE48" s="19" t="s">
        <v>1440</v>
      </c>
      <c r="HGF48" s="19" t="s">
        <v>1440</v>
      </c>
      <c r="HGG48" s="19" t="s">
        <v>1440</v>
      </c>
      <c r="HGH48" s="19" t="s">
        <v>1440</v>
      </c>
      <c r="HGI48" s="19" t="s">
        <v>1440</v>
      </c>
      <c r="HGJ48" s="19" t="s">
        <v>1440</v>
      </c>
      <c r="HGK48" s="19" t="s">
        <v>1440</v>
      </c>
      <c r="HGL48" s="19" t="s">
        <v>1440</v>
      </c>
      <c r="HGM48" s="19" t="s">
        <v>1440</v>
      </c>
      <c r="HGN48" s="19" t="s">
        <v>1440</v>
      </c>
      <c r="HGO48" s="19" t="s">
        <v>1440</v>
      </c>
      <c r="HGP48" s="19" t="s">
        <v>1440</v>
      </c>
      <c r="HGQ48" s="19" t="s">
        <v>1440</v>
      </c>
      <c r="HGR48" s="19" t="s">
        <v>1440</v>
      </c>
      <c r="HGS48" s="19" t="s">
        <v>1440</v>
      </c>
      <c r="HGT48" s="19" t="s">
        <v>1440</v>
      </c>
      <c r="HGU48" s="19" t="s">
        <v>1440</v>
      </c>
      <c r="HGV48" s="19" t="s">
        <v>1440</v>
      </c>
      <c r="HGW48" s="19" t="s">
        <v>1440</v>
      </c>
      <c r="HGX48" s="19" t="s">
        <v>1440</v>
      </c>
      <c r="HGY48" s="19" t="s">
        <v>1440</v>
      </c>
      <c r="HGZ48" s="19" t="s">
        <v>1440</v>
      </c>
      <c r="HHA48" s="19" t="s">
        <v>1440</v>
      </c>
      <c r="HHB48" s="19" t="s">
        <v>1440</v>
      </c>
      <c r="HHC48" s="19" t="s">
        <v>1440</v>
      </c>
      <c r="HHD48" s="19" t="s">
        <v>1440</v>
      </c>
      <c r="HHE48" s="19" t="s">
        <v>1440</v>
      </c>
      <c r="HHF48" s="19" t="s">
        <v>1440</v>
      </c>
      <c r="HHG48" s="19" t="s">
        <v>1440</v>
      </c>
      <c r="HHH48" s="19" t="s">
        <v>1440</v>
      </c>
      <c r="HHI48" s="19" t="s">
        <v>1440</v>
      </c>
      <c r="HHJ48" s="19" t="s">
        <v>1440</v>
      </c>
      <c r="HHK48" s="19" t="s">
        <v>1440</v>
      </c>
      <c r="HHL48" s="19" t="s">
        <v>1440</v>
      </c>
      <c r="HHM48" s="19" t="s">
        <v>1440</v>
      </c>
      <c r="HHN48" s="19" t="s">
        <v>1440</v>
      </c>
      <c r="HHO48" s="19" t="s">
        <v>1440</v>
      </c>
      <c r="HHP48" s="19" t="s">
        <v>1440</v>
      </c>
      <c r="HHQ48" s="19" t="s">
        <v>1440</v>
      </c>
      <c r="HHR48" s="19" t="s">
        <v>1440</v>
      </c>
      <c r="HHS48" s="19" t="s">
        <v>1440</v>
      </c>
      <c r="HHT48" s="19" t="s">
        <v>1440</v>
      </c>
      <c r="HHU48" s="19" t="s">
        <v>1440</v>
      </c>
      <c r="HHV48" s="19" t="s">
        <v>1440</v>
      </c>
      <c r="HHW48" s="19" t="s">
        <v>1440</v>
      </c>
      <c r="HHX48" s="19" t="s">
        <v>1440</v>
      </c>
      <c r="HHY48" s="19" t="s">
        <v>1440</v>
      </c>
      <c r="HHZ48" s="19" t="s">
        <v>1440</v>
      </c>
      <c r="HIA48" s="19" t="s">
        <v>1440</v>
      </c>
      <c r="HIB48" s="19" t="s">
        <v>1440</v>
      </c>
      <c r="HIC48" s="19" t="s">
        <v>1440</v>
      </c>
      <c r="HID48" s="19" t="s">
        <v>1440</v>
      </c>
      <c r="HIE48" s="19" t="s">
        <v>1440</v>
      </c>
      <c r="HIF48" s="19" t="s">
        <v>1440</v>
      </c>
      <c r="HIG48" s="19" t="s">
        <v>1440</v>
      </c>
      <c r="HIH48" s="19" t="s">
        <v>1440</v>
      </c>
      <c r="HII48" s="19" t="s">
        <v>1440</v>
      </c>
      <c r="HIJ48" s="19" t="s">
        <v>1440</v>
      </c>
      <c r="HIK48" s="19" t="s">
        <v>1440</v>
      </c>
      <c r="HIL48" s="19" t="s">
        <v>1440</v>
      </c>
      <c r="HIM48" s="19" t="s">
        <v>1440</v>
      </c>
      <c r="HIN48" s="19" t="s">
        <v>1440</v>
      </c>
      <c r="HIO48" s="19" t="s">
        <v>1440</v>
      </c>
      <c r="HIP48" s="19" t="s">
        <v>1440</v>
      </c>
      <c r="HIQ48" s="19" t="s">
        <v>1440</v>
      </c>
      <c r="HIR48" s="19" t="s">
        <v>1440</v>
      </c>
      <c r="HIS48" s="19" t="s">
        <v>1440</v>
      </c>
      <c r="HIT48" s="19" t="s">
        <v>1440</v>
      </c>
      <c r="HIU48" s="19" t="s">
        <v>1440</v>
      </c>
      <c r="HIV48" s="19" t="s">
        <v>1440</v>
      </c>
      <c r="HIW48" s="19" t="s">
        <v>1440</v>
      </c>
      <c r="HIX48" s="19" t="s">
        <v>1440</v>
      </c>
      <c r="HIY48" s="19" t="s">
        <v>1440</v>
      </c>
      <c r="HIZ48" s="19" t="s">
        <v>1440</v>
      </c>
      <c r="HJA48" s="19" t="s">
        <v>1440</v>
      </c>
      <c r="HJB48" s="19" t="s">
        <v>1440</v>
      </c>
      <c r="HJC48" s="19" t="s">
        <v>1440</v>
      </c>
      <c r="HJD48" s="19" t="s">
        <v>1440</v>
      </c>
      <c r="HJE48" s="19" t="s">
        <v>1440</v>
      </c>
      <c r="HJF48" s="19" t="s">
        <v>1440</v>
      </c>
      <c r="HJG48" s="19" t="s">
        <v>1440</v>
      </c>
      <c r="HJH48" s="19" t="s">
        <v>1440</v>
      </c>
      <c r="HJI48" s="19" t="s">
        <v>1440</v>
      </c>
      <c r="HJJ48" s="19" t="s">
        <v>1440</v>
      </c>
      <c r="HJK48" s="19" t="s">
        <v>1440</v>
      </c>
      <c r="HJL48" s="19" t="s">
        <v>1440</v>
      </c>
      <c r="HJM48" s="19" t="s">
        <v>1440</v>
      </c>
      <c r="HJN48" s="19" t="s">
        <v>1440</v>
      </c>
      <c r="HJO48" s="19" t="s">
        <v>1440</v>
      </c>
      <c r="HJP48" s="19" t="s">
        <v>1440</v>
      </c>
      <c r="HJQ48" s="19" t="s">
        <v>1440</v>
      </c>
      <c r="HJR48" s="19" t="s">
        <v>1440</v>
      </c>
      <c r="HJS48" s="19" t="s">
        <v>1440</v>
      </c>
      <c r="HJT48" s="19" t="s">
        <v>1440</v>
      </c>
      <c r="HJU48" s="19" t="s">
        <v>1440</v>
      </c>
      <c r="HJV48" s="19" t="s">
        <v>1440</v>
      </c>
      <c r="HJW48" s="19" t="s">
        <v>1440</v>
      </c>
      <c r="HJX48" s="19" t="s">
        <v>1440</v>
      </c>
      <c r="HJY48" s="19" t="s">
        <v>1440</v>
      </c>
      <c r="HJZ48" s="19" t="s">
        <v>1440</v>
      </c>
      <c r="HKA48" s="19" t="s">
        <v>1440</v>
      </c>
      <c r="HKB48" s="19" t="s">
        <v>1440</v>
      </c>
      <c r="HKC48" s="19" t="s">
        <v>1440</v>
      </c>
      <c r="HKD48" s="19" t="s">
        <v>1440</v>
      </c>
      <c r="HKE48" s="19" t="s">
        <v>1440</v>
      </c>
      <c r="HKF48" s="19" t="s">
        <v>1440</v>
      </c>
      <c r="HKG48" s="19" t="s">
        <v>1440</v>
      </c>
      <c r="HKH48" s="19" t="s">
        <v>1440</v>
      </c>
      <c r="HKI48" s="19" t="s">
        <v>1440</v>
      </c>
      <c r="HKJ48" s="19" t="s">
        <v>1440</v>
      </c>
      <c r="HKK48" s="19" t="s">
        <v>1440</v>
      </c>
      <c r="HKL48" s="19" t="s">
        <v>1440</v>
      </c>
      <c r="HKM48" s="19" t="s">
        <v>1440</v>
      </c>
      <c r="HKN48" s="19" t="s">
        <v>1440</v>
      </c>
      <c r="HKO48" s="19" t="s">
        <v>1440</v>
      </c>
      <c r="HKP48" s="19" t="s">
        <v>1440</v>
      </c>
      <c r="HKQ48" s="19" t="s">
        <v>1440</v>
      </c>
      <c r="HKR48" s="19" t="s">
        <v>1440</v>
      </c>
      <c r="HKS48" s="19" t="s">
        <v>1440</v>
      </c>
      <c r="HKT48" s="19" t="s">
        <v>1440</v>
      </c>
      <c r="HKU48" s="19" t="s">
        <v>1440</v>
      </c>
      <c r="HKV48" s="19" t="s">
        <v>1440</v>
      </c>
      <c r="HKW48" s="19" t="s">
        <v>1440</v>
      </c>
      <c r="HKX48" s="19" t="s">
        <v>1440</v>
      </c>
      <c r="HKY48" s="19" t="s">
        <v>1440</v>
      </c>
      <c r="HKZ48" s="19" t="s">
        <v>1440</v>
      </c>
      <c r="HLA48" s="19" t="s">
        <v>1440</v>
      </c>
      <c r="HLB48" s="19" t="s">
        <v>1440</v>
      </c>
      <c r="HLC48" s="19" t="s">
        <v>1440</v>
      </c>
      <c r="HLD48" s="19" t="s">
        <v>1440</v>
      </c>
      <c r="HLE48" s="19" t="s">
        <v>1440</v>
      </c>
      <c r="HLF48" s="19" t="s">
        <v>1440</v>
      </c>
      <c r="HLG48" s="19" t="s">
        <v>1440</v>
      </c>
      <c r="HLH48" s="19" t="s">
        <v>1440</v>
      </c>
      <c r="HLI48" s="19" t="s">
        <v>1440</v>
      </c>
      <c r="HLJ48" s="19" t="s">
        <v>1440</v>
      </c>
      <c r="HLK48" s="19" t="s">
        <v>1440</v>
      </c>
      <c r="HLL48" s="19" t="s">
        <v>1440</v>
      </c>
      <c r="HLM48" s="19" t="s">
        <v>1440</v>
      </c>
      <c r="HLN48" s="19" t="s">
        <v>1440</v>
      </c>
      <c r="HLO48" s="19" t="s">
        <v>1440</v>
      </c>
      <c r="HLP48" s="19" t="s">
        <v>1440</v>
      </c>
      <c r="HLQ48" s="19" t="s">
        <v>1440</v>
      </c>
      <c r="HLR48" s="19" t="s">
        <v>1440</v>
      </c>
      <c r="HLS48" s="19" t="s">
        <v>1440</v>
      </c>
      <c r="HLT48" s="19" t="s">
        <v>1440</v>
      </c>
      <c r="HLU48" s="19" t="s">
        <v>1440</v>
      </c>
      <c r="HLV48" s="19" t="s">
        <v>1440</v>
      </c>
      <c r="HLW48" s="19" t="s">
        <v>1440</v>
      </c>
      <c r="HLX48" s="19" t="s">
        <v>1440</v>
      </c>
      <c r="HLY48" s="19" t="s">
        <v>1440</v>
      </c>
      <c r="HLZ48" s="19" t="s">
        <v>1440</v>
      </c>
      <c r="HMA48" s="19" t="s">
        <v>1440</v>
      </c>
      <c r="HMB48" s="19" t="s">
        <v>1440</v>
      </c>
      <c r="HMC48" s="19" t="s">
        <v>1440</v>
      </c>
      <c r="HMD48" s="19" t="s">
        <v>1440</v>
      </c>
      <c r="HME48" s="19" t="s">
        <v>1440</v>
      </c>
      <c r="HMF48" s="19" t="s">
        <v>1440</v>
      </c>
      <c r="HMG48" s="19" t="s">
        <v>1440</v>
      </c>
      <c r="HMH48" s="19" t="s">
        <v>1440</v>
      </c>
      <c r="HMI48" s="19" t="s">
        <v>1440</v>
      </c>
      <c r="HMJ48" s="19" t="s">
        <v>1440</v>
      </c>
      <c r="HMK48" s="19" t="s">
        <v>1440</v>
      </c>
      <c r="HML48" s="19" t="s">
        <v>1440</v>
      </c>
      <c r="HMM48" s="19" t="s">
        <v>1440</v>
      </c>
      <c r="HMN48" s="19" t="s">
        <v>1440</v>
      </c>
      <c r="HMO48" s="19" t="s">
        <v>1440</v>
      </c>
      <c r="HMP48" s="19" t="s">
        <v>1440</v>
      </c>
      <c r="HMQ48" s="19" t="s">
        <v>1440</v>
      </c>
      <c r="HMR48" s="19" t="s">
        <v>1440</v>
      </c>
      <c r="HMS48" s="19" t="s">
        <v>1440</v>
      </c>
      <c r="HMT48" s="19" t="s">
        <v>1440</v>
      </c>
      <c r="HMU48" s="19" t="s">
        <v>1440</v>
      </c>
      <c r="HMV48" s="19" t="s">
        <v>1440</v>
      </c>
      <c r="HMW48" s="19" t="s">
        <v>1440</v>
      </c>
      <c r="HMX48" s="19" t="s">
        <v>1440</v>
      </c>
      <c r="HMY48" s="19" t="s">
        <v>1440</v>
      </c>
      <c r="HMZ48" s="19" t="s">
        <v>1440</v>
      </c>
      <c r="HNA48" s="19" t="s">
        <v>1440</v>
      </c>
      <c r="HNB48" s="19" t="s">
        <v>1440</v>
      </c>
      <c r="HNC48" s="19" t="s">
        <v>1440</v>
      </c>
      <c r="HND48" s="19" t="s">
        <v>1440</v>
      </c>
      <c r="HNE48" s="19" t="s">
        <v>1440</v>
      </c>
      <c r="HNF48" s="19" t="s">
        <v>1440</v>
      </c>
      <c r="HNG48" s="19" t="s">
        <v>1440</v>
      </c>
      <c r="HNH48" s="19" t="s">
        <v>1440</v>
      </c>
      <c r="HNI48" s="19" t="s">
        <v>1440</v>
      </c>
      <c r="HNJ48" s="19" t="s">
        <v>1440</v>
      </c>
      <c r="HNK48" s="19" t="s">
        <v>1440</v>
      </c>
      <c r="HNL48" s="19" t="s">
        <v>1440</v>
      </c>
      <c r="HNM48" s="19" t="s">
        <v>1440</v>
      </c>
      <c r="HNN48" s="19" t="s">
        <v>1440</v>
      </c>
      <c r="HNO48" s="19" t="s">
        <v>1440</v>
      </c>
      <c r="HNP48" s="19" t="s">
        <v>1440</v>
      </c>
      <c r="HNQ48" s="19" t="s">
        <v>1440</v>
      </c>
      <c r="HNR48" s="19" t="s">
        <v>1440</v>
      </c>
      <c r="HNS48" s="19" t="s">
        <v>1440</v>
      </c>
      <c r="HNT48" s="19" t="s">
        <v>1440</v>
      </c>
      <c r="HNU48" s="19" t="s">
        <v>1440</v>
      </c>
      <c r="HNV48" s="19" t="s">
        <v>1440</v>
      </c>
      <c r="HNW48" s="19" t="s">
        <v>1440</v>
      </c>
      <c r="HNX48" s="19" t="s">
        <v>1440</v>
      </c>
      <c r="HNY48" s="19" t="s">
        <v>1440</v>
      </c>
      <c r="HNZ48" s="19" t="s">
        <v>1440</v>
      </c>
      <c r="HOA48" s="19" t="s">
        <v>1440</v>
      </c>
      <c r="HOB48" s="19" t="s">
        <v>1440</v>
      </c>
      <c r="HOC48" s="19" t="s">
        <v>1440</v>
      </c>
      <c r="HOD48" s="19" t="s">
        <v>1440</v>
      </c>
      <c r="HOE48" s="19" t="s">
        <v>1440</v>
      </c>
      <c r="HOF48" s="19" t="s">
        <v>1440</v>
      </c>
      <c r="HOG48" s="19" t="s">
        <v>1440</v>
      </c>
      <c r="HOH48" s="19" t="s">
        <v>1440</v>
      </c>
      <c r="HOI48" s="19" t="s">
        <v>1440</v>
      </c>
      <c r="HOJ48" s="19" t="s">
        <v>1440</v>
      </c>
      <c r="HOK48" s="19" t="s">
        <v>1440</v>
      </c>
      <c r="HOL48" s="19" t="s">
        <v>1440</v>
      </c>
      <c r="HOM48" s="19" t="s">
        <v>1440</v>
      </c>
      <c r="HON48" s="19" t="s">
        <v>1440</v>
      </c>
      <c r="HOO48" s="19" t="s">
        <v>1440</v>
      </c>
      <c r="HOP48" s="19" t="s">
        <v>1440</v>
      </c>
      <c r="HOQ48" s="19" t="s">
        <v>1440</v>
      </c>
      <c r="HOR48" s="19" t="s">
        <v>1440</v>
      </c>
      <c r="HOS48" s="19" t="s">
        <v>1440</v>
      </c>
      <c r="HOT48" s="19" t="s">
        <v>1440</v>
      </c>
      <c r="HOU48" s="19" t="s">
        <v>1440</v>
      </c>
      <c r="HOV48" s="19" t="s">
        <v>1440</v>
      </c>
      <c r="HOW48" s="19" t="s">
        <v>1440</v>
      </c>
      <c r="HOX48" s="19" t="s">
        <v>1440</v>
      </c>
      <c r="HOY48" s="19" t="s">
        <v>1440</v>
      </c>
      <c r="HOZ48" s="19" t="s">
        <v>1440</v>
      </c>
      <c r="HPA48" s="19" t="s">
        <v>1440</v>
      </c>
      <c r="HPB48" s="19" t="s">
        <v>1440</v>
      </c>
      <c r="HPC48" s="19" t="s">
        <v>1440</v>
      </c>
      <c r="HPD48" s="19" t="s">
        <v>1440</v>
      </c>
      <c r="HPE48" s="19" t="s">
        <v>1440</v>
      </c>
      <c r="HPF48" s="19" t="s">
        <v>1440</v>
      </c>
      <c r="HPG48" s="19" t="s">
        <v>1440</v>
      </c>
      <c r="HPH48" s="19" t="s">
        <v>1440</v>
      </c>
      <c r="HPI48" s="19" t="s">
        <v>1440</v>
      </c>
      <c r="HPJ48" s="19" t="s">
        <v>1440</v>
      </c>
      <c r="HPK48" s="19" t="s">
        <v>1440</v>
      </c>
      <c r="HPL48" s="19" t="s">
        <v>1440</v>
      </c>
      <c r="HPM48" s="19" t="s">
        <v>1440</v>
      </c>
      <c r="HPN48" s="19" t="s">
        <v>1440</v>
      </c>
      <c r="HPO48" s="19" t="s">
        <v>1440</v>
      </c>
      <c r="HPP48" s="19" t="s">
        <v>1440</v>
      </c>
      <c r="HPQ48" s="19" t="s">
        <v>1440</v>
      </c>
      <c r="HPR48" s="19" t="s">
        <v>1440</v>
      </c>
      <c r="HPS48" s="19" t="s">
        <v>1440</v>
      </c>
      <c r="HPT48" s="19" t="s">
        <v>1440</v>
      </c>
      <c r="HPU48" s="19" t="s">
        <v>1440</v>
      </c>
      <c r="HPV48" s="19" t="s">
        <v>1440</v>
      </c>
      <c r="HPW48" s="19" t="s">
        <v>1440</v>
      </c>
      <c r="HPX48" s="19" t="s">
        <v>1440</v>
      </c>
      <c r="HPY48" s="19" t="s">
        <v>1440</v>
      </c>
      <c r="HPZ48" s="19" t="s">
        <v>1440</v>
      </c>
      <c r="HQA48" s="19" t="s">
        <v>1440</v>
      </c>
      <c r="HQB48" s="19" t="s">
        <v>1440</v>
      </c>
      <c r="HQC48" s="19" t="s">
        <v>1440</v>
      </c>
      <c r="HQD48" s="19" t="s">
        <v>1440</v>
      </c>
      <c r="HQE48" s="19" t="s">
        <v>1440</v>
      </c>
      <c r="HQF48" s="19" t="s">
        <v>1440</v>
      </c>
      <c r="HQG48" s="19" t="s">
        <v>1440</v>
      </c>
      <c r="HQH48" s="19" t="s">
        <v>1440</v>
      </c>
      <c r="HQI48" s="19" t="s">
        <v>1440</v>
      </c>
      <c r="HQJ48" s="19" t="s">
        <v>1440</v>
      </c>
      <c r="HQK48" s="19" t="s">
        <v>1440</v>
      </c>
      <c r="HQL48" s="19" t="s">
        <v>1440</v>
      </c>
      <c r="HQM48" s="19" t="s">
        <v>1440</v>
      </c>
      <c r="HQN48" s="19" t="s">
        <v>1440</v>
      </c>
      <c r="HQO48" s="19" t="s">
        <v>1440</v>
      </c>
      <c r="HQP48" s="19" t="s">
        <v>1440</v>
      </c>
      <c r="HQQ48" s="19" t="s">
        <v>1440</v>
      </c>
      <c r="HQR48" s="19" t="s">
        <v>1440</v>
      </c>
      <c r="HQS48" s="19" t="s">
        <v>1440</v>
      </c>
      <c r="HQT48" s="19" t="s">
        <v>1440</v>
      </c>
      <c r="HQU48" s="19" t="s">
        <v>1440</v>
      </c>
      <c r="HQV48" s="19" t="s">
        <v>1440</v>
      </c>
      <c r="HQW48" s="19" t="s">
        <v>1440</v>
      </c>
      <c r="HQX48" s="19" t="s">
        <v>1440</v>
      </c>
      <c r="HQY48" s="19" t="s">
        <v>1440</v>
      </c>
      <c r="HQZ48" s="19" t="s">
        <v>1440</v>
      </c>
      <c r="HRA48" s="19" t="s">
        <v>1440</v>
      </c>
      <c r="HRB48" s="19" t="s">
        <v>1440</v>
      </c>
      <c r="HRC48" s="19" t="s">
        <v>1440</v>
      </c>
      <c r="HRD48" s="19" t="s">
        <v>1440</v>
      </c>
      <c r="HRE48" s="19" t="s">
        <v>1440</v>
      </c>
      <c r="HRF48" s="19" t="s">
        <v>1440</v>
      </c>
      <c r="HRG48" s="19" t="s">
        <v>1440</v>
      </c>
      <c r="HRH48" s="19" t="s">
        <v>1440</v>
      </c>
      <c r="HRI48" s="19" t="s">
        <v>1440</v>
      </c>
      <c r="HRJ48" s="19" t="s">
        <v>1440</v>
      </c>
      <c r="HRK48" s="19" t="s">
        <v>1440</v>
      </c>
      <c r="HRL48" s="19" t="s">
        <v>1440</v>
      </c>
      <c r="HRM48" s="19" t="s">
        <v>1440</v>
      </c>
      <c r="HRN48" s="19" t="s">
        <v>1440</v>
      </c>
      <c r="HRO48" s="19" t="s">
        <v>1440</v>
      </c>
      <c r="HRP48" s="19" t="s">
        <v>1440</v>
      </c>
      <c r="HRQ48" s="19" t="s">
        <v>1440</v>
      </c>
      <c r="HRR48" s="19" t="s">
        <v>1440</v>
      </c>
      <c r="HRS48" s="19" t="s">
        <v>1440</v>
      </c>
      <c r="HRT48" s="19" t="s">
        <v>1440</v>
      </c>
      <c r="HRU48" s="19" t="s">
        <v>1440</v>
      </c>
      <c r="HRV48" s="19" t="s">
        <v>1440</v>
      </c>
      <c r="HRW48" s="19" t="s">
        <v>1440</v>
      </c>
      <c r="HRX48" s="19" t="s">
        <v>1440</v>
      </c>
      <c r="HRY48" s="19" t="s">
        <v>1440</v>
      </c>
      <c r="HRZ48" s="19" t="s">
        <v>1440</v>
      </c>
      <c r="HSA48" s="19" t="s">
        <v>1440</v>
      </c>
      <c r="HSB48" s="19" t="s">
        <v>1440</v>
      </c>
      <c r="HSC48" s="19" t="s">
        <v>1440</v>
      </c>
      <c r="HSD48" s="19" t="s">
        <v>1440</v>
      </c>
      <c r="HSE48" s="19" t="s">
        <v>1440</v>
      </c>
      <c r="HSF48" s="19" t="s">
        <v>1440</v>
      </c>
      <c r="HSG48" s="19" t="s">
        <v>1440</v>
      </c>
      <c r="HSH48" s="19" t="s">
        <v>1440</v>
      </c>
      <c r="HSI48" s="19" t="s">
        <v>1440</v>
      </c>
      <c r="HSJ48" s="19" t="s">
        <v>1440</v>
      </c>
      <c r="HSK48" s="19" t="s">
        <v>1440</v>
      </c>
      <c r="HSL48" s="19" t="s">
        <v>1440</v>
      </c>
      <c r="HSM48" s="19" t="s">
        <v>1440</v>
      </c>
      <c r="HSN48" s="19" t="s">
        <v>1440</v>
      </c>
      <c r="HSO48" s="19" t="s">
        <v>1440</v>
      </c>
      <c r="HSP48" s="19" t="s">
        <v>1440</v>
      </c>
      <c r="HSQ48" s="19" t="s">
        <v>1440</v>
      </c>
      <c r="HSR48" s="19" t="s">
        <v>1440</v>
      </c>
      <c r="HSS48" s="19" t="s">
        <v>1440</v>
      </c>
      <c r="HST48" s="19" t="s">
        <v>1440</v>
      </c>
      <c r="HSU48" s="19" t="s">
        <v>1440</v>
      </c>
      <c r="HSV48" s="19" t="s">
        <v>1440</v>
      </c>
      <c r="HSW48" s="19" t="s">
        <v>1440</v>
      </c>
      <c r="HSX48" s="19" t="s">
        <v>1440</v>
      </c>
      <c r="HSY48" s="19" t="s">
        <v>1440</v>
      </c>
      <c r="HSZ48" s="19" t="s">
        <v>1440</v>
      </c>
      <c r="HTA48" s="19" t="s">
        <v>1440</v>
      </c>
      <c r="HTB48" s="19" t="s">
        <v>1440</v>
      </c>
      <c r="HTC48" s="19" t="s">
        <v>1440</v>
      </c>
      <c r="HTD48" s="19" t="s">
        <v>1440</v>
      </c>
      <c r="HTE48" s="19" t="s">
        <v>1440</v>
      </c>
      <c r="HTF48" s="19" t="s">
        <v>1440</v>
      </c>
      <c r="HTG48" s="19" t="s">
        <v>1440</v>
      </c>
      <c r="HTH48" s="19" t="s">
        <v>1440</v>
      </c>
      <c r="HTI48" s="19" t="s">
        <v>1440</v>
      </c>
      <c r="HTJ48" s="19" t="s">
        <v>1440</v>
      </c>
      <c r="HTK48" s="19" t="s">
        <v>1440</v>
      </c>
      <c r="HTL48" s="19" t="s">
        <v>1440</v>
      </c>
      <c r="HTM48" s="19" t="s">
        <v>1440</v>
      </c>
      <c r="HTN48" s="19" t="s">
        <v>1440</v>
      </c>
      <c r="HTO48" s="19" t="s">
        <v>1440</v>
      </c>
      <c r="HTP48" s="19" t="s">
        <v>1440</v>
      </c>
      <c r="HTQ48" s="19" t="s">
        <v>1440</v>
      </c>
      <c r="HTR48" s="19" t="s">
        <v>1440</v>
      </c>
      <c r="HTS48" s="19" t="s">
        <v>1440</v>
      </c>
      <c r="HTT48" s="19" t="s">
        <v>1440</v>
      </c>
      <c r="HTU48" s="19" t="s">
        <v>1440</v>
      </c>
      <c r="HTV48" s="19" t="s">
        <v>1440</v>
      </c>
      <c r="HTW48" s="19" t="s">
        <v>1440</v>
      </c>
      <c r="HTX48" s="19" t="s">
        <v>1440</v>
      </c>
      <c r="HTY48" s="19" t="s">
        <v>1440</v>
      </c>
      <c r="HTZ48" s="19" t="s">
        <v>1440</v>
      </c>
      <c r="HUA48" s="19" t="s">
        <v>1440</v>
      </c>
      <c r="HUB48" s="19" t="s">
        <v>1440</v>
      </c>
      <c r="HUC48" s="19" t="s">
        <v>1440</v>
      </c>
      <c r="HUD48" s="19" t="s">
        <v>1440</v>
      </c>
      <c r="HUE48" s="19" t="s">
        <v>1440</v>
      </c>
      <c r="HUF48" s="19" t="s">
        <v>1440</v>
      </c>
      <c r="HUG48" s="19" t="s">
        <v>1440</v>
      </c>
      <c r="HUH48" s="19" t="s">
        <v>1440</v>
      </c>
      <c r="HUI48" s="19" t="s">
        <v>1440</v>
      </c>
      <c r="HUJ48" s="19" t="s">
        <v>1440</v>
      </c>
      <c r="HUK48" s="19" t="s">
        <v>1440</v>
      </c>
      <c r="HUL48" s="19" t="s">
        <v>1440</v>
      </c>
      <c r="HUM48" s="19" t="s">
        <v>1440</v>
      </c>
      <c r="HUN48" s="19" t="s">
        <v>1440</v>
      </c>
      <c r="HUO48" s="19" t="s">
        <v>1440</v>
      </c>
      <c r="HUP48" s="19" t="s">
        <v>1440</v>
      </c>
      <c r="HUQ48" s="19" t="s">
        <v>1440</v>
      </c>
      <c r="HUR48" s="19" t="s">
        <v>1440</v>
      </c>
      <c r="HUS48" s="19" t="s">
        <v>1440</v>
      </c>
      <c r="HUT48" s="19" t="s">
        <v>1440</v>
      </c>
      <c r="HUU48" s="19" t="s">
        <v>1440</v>
      </c>
      <c r="HUV48" s="19" t="s">
        <v>1440</v>
      </c>
      <c r="HUW48" s="19" t="s">
        <v>1440</v>
      </c>
      <c r="HUX48" s="19" t="s">
        <v>1440</v>
      </c>
      <c r="HUY48" s="19" t="s">
        <v>1440</v>
      </c>
      <c r="HUZ48" s="19" t="s">
        <v>1440</v>
      </c>
      <c r="HVA48" s="19" t="s">
        <v>1440</v>
      </c>
      <c r="HVB48" s="19" t="s">
        <v>1440</v>
      </c>
      <c r="HVC48" s="19" t="s">
        <v>1440</v>
      </c>
      <c r="HVD48" s="19" t="s">
        <v>1440</v>
      </c>
      <c r="HVE48" s="19" t="s">
        <v>1440</v>
      </c>
      <c r="HVF48" s="19" t="s">
        <v>1440</v>
      </c>
      <c r="HVG48" s="19" t="s">
        <v>1440</v>
      </c>
      <c r="HVH48" s="19" t="s">
        <v>1440</v>
      </c>
      <c r="HVI48" s="19" t="s">
        <v>1440</v>
      </c>
      <c r="HVJ48" s="19" t="s">
        <v>1440</v>
      </c>
      <c r="HVK48" s="19" t="s">
        <v>1440</v>
      </c>
      <c r="HVL48" s="19" t="s">
        <v>1440</v>
      </c>
      <c r="HVM48" s="19" t="s">
        <v>1440</v>
      </c>
      <c r="HVN48" s="19" t="s">
        <v>1440</v>
      </c>
      <c r="HVO48" s="19" t="s">
        <v>1440</v>
      </c>
      <c r="HVP48" s="19" t="s">
        <v>1440</v>
      </c>
      <c r="HVQ48" s="19" t="s">
        <v>1440</v>
      </c>
      <c r="HVR48" s="19" t="s">
        <v>1440</v>
      </c>
      <c r="HVS48" s="19" t="s">
        <v>1440</v>
      </c>
      <c r="HVT48" s="19" t="s">
        <v>1440</v>
      </c>
      <c r="HVU48" s="19" t="s">
        <v>1440</v>
      </c>
      <c r="HVV48" s="19" t="s">
        <v>1440</v>
      </c>
      <c r="HVW48" s="19" t="s">
        <v>1440</v>
      </c>
      <c r="HVX48" s="19" t="s">
        <v>1440</v>
      </c>
      <c r="HVY48" s="19" t="s">
        <v>1440</v>
      </c>
      <c r="HVZ48" s="19" t="s">
        <v>1440</v>
      </c>
      <c r="HWA48" s="19" t="s">
        <v>1440</v>
      </c>
      <c r="HWB48" s="19" t="s">
        <v>1440</v>
      </c>
      <c r="HWC48" s="19" t="s">
        <v>1440</v>
      </c>
      <c r="HWD48" s="19" t="s">
        <v>1440</v>
      </c>
      <c r="HWE48" s="19" t="s">
        <v>1440</v>
      </c>
      <c r="HWF48" s="19" t="s">
        <v>1440</v>
      </c>
      <c r="HWG48" s="19" t="s">
        <v>1440</v>
      </c>
      <c r="HWH48" s="19" t="s">
        <v>1440</v>
      </c>
      <c r="HWI48" s="19" t="s">
        <v>1440</v>
      </c>
      <c r="HWJ48" s="19" t="s">
        <v>1440</v>
      </c>
      <c r="HWK48" s="19" t="s">
        <v>1440</v>
      </c>
      <c r="HWL48" s="19" t="s">
        <v>1440</v>
      </c>
      <c r="HWM48" s="19" t="s">
        <v>1440</v>
      </c>
      <c r="HWN48" s="19" t="s">
        <v>1440</v>
      </c>
      <c r="HWO48" s="19" t="s">
        <v>1440</v>
      </c>
      <c r="HWP48" s="19" t="s">
        <v>1440</v>
      </c>
      <c r="HWQ48" s="19" t="s">
        <v>1440</v>
      </c>
      <c r="HWR48" s="19" t="s">
        <v>1440</v>
      </c>
      <c r="HWS48" s="19" t="s">
        <v>1440</v>
      </c>
      <c r="HWT48" s="19" t="s">
        <v>1440</v>
      </c>
      <c r="HWU48" s="19" t="s">
        <v>1440</v>
      </c>
      <c r="HWV48" s="19" t="s">
        <v>1440</v>
      </c>
      <c r="HWW48" s="19" t="s">
        <v>1440</v>
      </c>
      <c r="HWX48" s="19" t="s">
        <v>1440</v>
      </c>
      <c r="HWY48" s="19" t="s">
        <v>1440</v>
      </c>
      <c r="HWZ48" s="19" t="s">
        <v>1440</v>
      </c>
      <c r="HXA48" s="19" t="s">
        <v>1440</v>
      </c>
      <c r="HXB48" s="19" t="s">
        <v>1440</v>
      </c>
      <c r="HXC48" s="19" t="s">
        <v>1440</v>
      </c>
      <c r="HXD48" s="19" t="s">
        <v>1440</v>
      </c>
      <c r="HXE48" s="19" t="s">
        <v>1440</v>
      </c>
      <c r="HXF48" s="19" t="s">
        <v>1440</v>
      </c>
      <c r="HXG48" s="19" t="s">
        <v>1440</v>
      </c>
      <c r="HXH48" s="19" t="s">
        <v>1440</v>
      </c>
      <c r="HXI48" s="19" t="s">
        <v>1440</v>
      </c>
      <c r="HXJ48" s="19" t="s">
        <v>1440</v>
      </c>
      <c r="HXK48" s="19" t="s">
        <v>1440</v>
      </c>
      <c r="HXL48" s="19" t="s">
        <v>1440</v>
      </c>
      <c r="HXM48" s="19" t="s">
        <v>1440</v>
      </c>
      <c r="HXN48" s="19" t="s">
        <v>1440</v>
      </c>
      <c r="HXO48" s="19" t="s">
        <v>1440</v>
      </c>
      <c r="HXP48" s="19" t="s">
        <v>1440</v>
      </c>
      <c r="HXQ48" s="19" t="s">
        <v>1440</v>
      </c>
      <c r="HXR48" s="19" t="s">
        <v>1440</v>
      </c>
      <c r="HXS48" s="19" t="s">
        <v>1440</v>
      </c>
      <c r="HXT48" s="19" t="s">
        <v>1440</v>
      </c>
      <c r="HXU48" s="19" t="s">
        <v>1440</v>
      </c>
      <c r="HXV48" s="19" t="s">
        <v>1440</v>
      </c>
      <c r="HXW48" s="19" t="s">
        <v>1440</v>
      </c>
      <c r="HXX48" s="19" t="s">
        <v>1440</v>
      </c>
      <c r="HXY48" s="19" t="s">
        <v>1440</v>
      </c>
      <c r="HXZ48" s="19" t="s">
        <v>1440</v>
      </c>
      <c r="HYA48" s="19" t="s">
        <v>1440</v>
      </c>
      <c r="HYB48" s="19" t="s">
        <v>1440</v>
      </c>
      <c r="HYC48" s="19" t="s">
        <v>1440</v>
      </c>
      <c r="HYD48" s="19" t="s">
        <v>1440</v>
      </c>
      <c r="HYE48" s="19" t="s">
        <v>1440</v>
      </c>
      <c r="HYF48" s="19" t="s">
        <v>1440</v>
      </c>
      <c r="HYG48" s="19" t="s">
        <v>1440</v>
      </c>
      <c r="HYH48" s="19" t="s">
        <v>1440</v>
      </c>
      <c r="HYI48" s="19" t="s">
        <v>1440</v>
      </c>
      <c r="HYJ48" s="19" t="s">
        <v>1440</v>
      </c>
      <c r="HYK48" s="19" t="s">
        <v>1440</v>
      </c>
      <c r="HYL48" s="19" t="s">
        <v>1440</v>
      </c>
      <c r="HYM48" s="19" t="s">
        <v>1440</v>
      </c>
      <c r="HYN48" s="19" t="s">
        <v>1440</v>
      </c>
      <c r="HYO48" s="19" t="s">
        <v>1440</v>
      </c>
      <c r="HYP48" s="19" t="s">
        <v>1440</v>
      </c>
      <c r="HYQ48" s="19" t="s">
        <v>1440</v>
      </c>
      <c r="HYR48" s="19" t="s">
        <v>1440</v>
      </c>
      <c r="HYS48" s="19" t="s">
        <v>1440</v>
      </c>
      <c r="HYT48" s="19" t="s">
        <v>1440</v>
      </c>
      <c r="HYU48" s="19" t="s">
        <v>1440</v>
      </c>
      <c r="HYV48" s="19" t="s">
        <v>1440</v>
      </c>
      <c r="HYW48" s="19" t="s">
        <v>1440</v>
      </c>
      <c r="HYX48" s="19" t="s">
        <v>1440</v>
      </c>
      <c r="HYY48" s="19" t="s">
        <v>1440</v>
      </c>
      <c r="HYZ48" s="19" t="s">
        <v>1440</v>
      </c>
      <c r="HZA48" s="19" t="s">
        <v>1440</v>
      </c>
      <c r="HZB48" s="19" t="s">
        <v>1440</v>
      </c>
      <c r="HZC48" s="19" t="s">
        <v>1440</v>
      </c>
      <c r="HZD48" s="19" t="s">
        <v>1440</v>
      </c>
      <c r="HZE48" s="19" t="s">
        <v>1440</v>
      </c>
      <c r="HZF48" s="19" t="s">
        <v>1440</v>
      </c>
      <c r="HZG48" s="19" t="s">
        <v>1440</v>
      </c>
      <c r="HZH48" s="19" t="s">
        <v>1440</v>
      </c>
      <c r="HZI48" s="19" t="s">
        <v>1440</v>
      </c>
      <c r="HZJ48" s="19" t="s">
        <v>1440</v>
      </c>
      <c r="HZK48" s="19" t="s">
        <v>1440</v>
      </c>
      <c r="HZL48" s="19" t="s">
        <v>1440</v>
      </c>
      <c r="HZM48" s="19" t="s">
        <v>1440</v>
      </c>
      <c r="HZN48" s="19" t="s">
        <v>1440</v>
      </c>
      <c r="HZO48" s="19" t="s">
        <v>1440</v>
      </c>
      <c r="HZP48" s="19" t="s">
        <v>1440</v>
      </c>
      <c r="HZQ48" s="19" t="s">
        <v>1440</v>
      </c>
      <c r="HZR48" s="19" t="s">
        <v>1440</v>
      </c>
      <c r="HZS48" s="19" t="s">
        <v>1440</v>
      </c>
      <c r="HZT48" s="19" t="s">
        <v>1440</v>
      </c>
      <c r="HZU48" s="19" t="s">
        <v>1440</v>
      </c>
      <c r="HZV48" s="19" t="s">
        <v>1440</v>
      </c>
      <c r="HZW48" s="19" t="s">
        <v>1440</v>
      </c>
      <c r="HZX48" s="19" t="s">
        <v>1440</v>
      </c>
      <c r="HZY48" s="19" t="s">
        <v>1440</v>
      </c>
      <c r="HZZ48" s="19" t="s">
        <v>1440</v>
      </c>
      <c r="IAA48" s="19" t="s">
        <v>1440</v>
      </c>
      <c r="IAB48" s="19" t="s">
        <v>1440</v>
      </c>
      <c r="IAC48" s="19" t="s">
        <v>1440</v>
      </c>
      <c r="IAD48" s="19" t="s">
        <v>1440</v>
      </c>
      <c r="IAE48" s="19" t="s">
        <v>1440</v>
      </c>
      <c r="IAF48" s="19" t="s">
        <v>1440</v>
      </c>
      <c r="IAG48" s="19" t="s">
        <v>1440</v>
      </c>
      <c r="IAH48" s="19" t="s">
        <v>1440</v>
      </c>
      <c r="IAI48" s="19" t="s">
        <v>1440</v>
      </c>
      <c r="IAJ48" s="19" t="s">
        <v>1440</v>
      </c>
      <c r="IAK48" s="19" t="s">
        <v>1440</v>
      </c>
      <c r="IAL48" s="19" t="s">
        <v>1440</v>
      </c>
      <c r="IAM48" s="19" t="s">
        <v>1440</v>
      </c>
      <c r="IAN48" s="19" t="s">
        <v>1440</v>
      </c>
      <c r="IAO48" s="19" t="s">
        <v>1440</v>
      </c>
      <c r="IAP48" s="19" t="s">
        <v>1440</v>
      </c>
      <c r="IAQ48" s="19" t="s">
        <v>1440</v>
      </c>
      <c r="IAR48" s="19" t="s">
        <v>1440</v>
      </c>
      <c r="IAS48" s="19" t="s">
        <v>1440</v>
      </c>
      <c r="IAT48" s="19" t="s">
        <v>1440</v>
      </c>
      <c r="IAU48" s="19" t="s">
        <v>1440</v>
      </c>
      <c r="IAV48" s="19" t="s">
        <v>1440</v>
      </c>
      <c r="IAW48" s="19" t="s">
        <v>1440</v>
      </c>
      <c r="IAX48" s="19" t="s">
        <v>1440</v>
      </c>
      <c r="IAY48" s="19" t="s">
        <v>1440</v>
      </c>
      <c r="IAZ48" s="19" t="s">
        <v>1440</v>
      </c>
      <c r="IBA48" s="19" t="s">
        <v>1440</v>
      </c>
      <c r="IBB48" s="19" t="s">
        <v>1440</v>
      </c>
      <c r="IBC48" s="19" t="s">
        <v>1440</v>
      </c>
      <c r="IBD48" s="19" t="s">
        <v>1440</v>
      </c>
      <c r="IBE48" s="19" t="s">
        <v>1440</v>
      </c>
      <c r="IBF48" s="19" t="s">
        <v>1440</v>
      </c>
      <c r="IBG48" s="19" t="s">
        <v>1440</v>
      </c>
      <c r="IBH48" s="19" t="s">
        <v>1440</v>
      </c>
      <c r="IBI48" s="19" t="s">
        <v>1440</v>
      </c>
      <c r="IBJ48" s="19" t="s">
        <v>1440</v>
      </c>
      <c r="IBK48" s="19" t="s">
        <v>1440</v>
      </c>
      <c r="IBL48" s="19" t="s">
        <v>1440</v>
      </c>
      <c r="IBM48" s="19" t="s">
        <v>1440</v>
      </c>
      <c r="IBN48" s="19" t="s">
        <v>1440</v>
      </c>
      <c r="IBO48" s="19" t="s">
        <v>1440</v>
      </c>
      <c r="IBP48" s="19" t="s">
        <v>1440</v>
      </c>
      <c r="IBQ48" s="19" t="s">
        <v>1440</v>
      </c>
      <c r="IBR48" s="19" t="s">
        <v>1440</v>
      </c>
      <c r="IBS48" s="19" t="s">
        <v>1440</v>
      </c>
      <c r="IBT48" s="19" t="s">
        <v>1440</v>
      </c>
      <c r="IBU48" s="19" t="s">
        <v>1440</v>
      </c>
      <c r="IBV48" s="19" t="s">
        <v>1440</v>
      </c>
      <c r="IBW48" s="19" t="s">
        <v>1440</v>
      </c>
      <c r="IBX48" s="19" t="s">
        <v>1440</v>
      </c>
      <c r="IBY48" s="19" t="s">
        <v>1440</v>
      </c>
      <c r="IBZ48" s="19" t="s">
        <v>1440</v>
      </c>
      <c r="ICA48" s="19" t="s">
        <v>1440</v>
      </c>
      <c r="ICB48" s="19" t="s">
        <v>1440</v>
      </c>
      <c r="ICC48" s="19" t="s">
        <v>1440</v>
      </c>
      <c r="ICD48" s="19" t="s">
        <v>1440</v>
      </c>
      <c r="ICE48" s="19" t="s">
        <v>1440</v>
      </c>
      <c r="ICF48" s="19" t="s">
        <v>1440</v>
      </c>
      <c r="ICG48" s="19" t="s">
        <v>1440</v>
      </c>
      <c r="ICH48" s="19" t="s">
        <v>1440</v>
      </c>
      <c r="ICI48" s="19" t="s">
        <v>1440</v>
      </c>
      <c r="ICJ48" s="19" t="s">
        <v>1440</v>
      </c>
      <c r="ICK48" s="19" t="s">
        <v>1440</v>
      </c>
      <c r="ICL48" s="19" t="s">
        <v>1440</v>
      </c>
      <c r="ICM48" s="19" t="s">
        <v>1440</v>
      </c>
      <c r="ICN48" s="19" t="s">
        <v>1440</v>
      </c>
      <c r="ICO48" s="19" t="s">
        <v>1440</v>
      </c>
      <c r="ICP48" s="19" t="s">
        <v>1440</v>
      </c>
      <c r="ICQ48" s="19" t="s">
        <v>1440</v>
      </c>
      <c r="ICR48" s="19" t="s">
        <v>1440</v>
      </c>
      <c r="ICS48" s="19" t="s">
        <v>1440</v>
      </c>
      <c r="ICT48" s="19" t="s">
        <v>1440</v>
      </c>
      <c r="ICU48" s="19" t="s">
        <v>1440</v>
      </c>
      <c r="ICV48" s="19" t="s">
        <v>1440</v>
      </c>
      <c r="ICW48" s="19" t="s">
        <v>1440</v>
      </c>
      <c r="ICX48" s="19" t="s">
        <v>1440</v>
      </c>
      <c r="ICY48" s="19" t="s">
        <v>1440</v>
      </c>
      <c r="ICZ48" s="19" t="s">
        <v>1440</v>
      </c>
      <c r="IDA48" s="19" t="s">
        <v>1440</v>
      </c>
      <c r="IDB48" s="19" t="s">
        <v>1440</v>
      </c>
      <c r="IDC48" s="19" t="s">
        <v>1440</v>
      </c>
      <c r="IDD48" s="19" t="s">
        <v>1440</v>
      </c>
      <c r="IDE48" s="19" t="s">
        <v>1440</v>
      </c>
      <c r="IDF48" s="19" t="s">
        <v>1440</v>
      </c>
      <c r="IDG48" s="19" t="s">
        <v>1440</v>
      </c>
      <c r="IDH48" s="19" t="s">
        <v>1440</v>
      </c>
      <c r="IDI48" s="19" t="s">
        <v>1440</v>
      </c>
      <c r="IDJ48" s="19" t="s">
        <v>1440</v>
      </c>
      <c r="IDK48" s="19" t="s">
        <v>1440</v>
      </c>
      <c r="IDL48" s="19" t="s">
        <v>1440</v>
      </c>
      <c r="IDM48" s="19" t="s">
        <v>1440</v>
      </c>
      <c r="IDN48" s="19" t="s">
        <v>1440</v>
      </c>
      <c r="IDO48" s="19" t="s">
        <v>1440</v>
      </c>
      <c r="IDP48" s="19" t="s">
        <v>1440</v>
      </c>
      <c r="IDQ48" s="19" t="s">
        <v>1440</v>
      </c>
      <c r="IDR48" s="19" t="s">
        <v>1440</v>
      </c>
      <c r="IDS48" s="19" t="s">
        <v>1440</v>
      </c>
      <c r="IDT48" s="19" t="s">
        <v>1440</v>
      </c>
      <c r="IDU48" s="19" t="s">
        <v>1440</v>
      </c>
      <c r="IDV48" s="19" t="s">
        <v>1440</v>
      </c>
      <c r="IDW48" s="19" t="s">
        <v>1440</v>
      </c>
      <c r="IDX48" s="19" t="s">
        <v>1440</v>
      </c>
      <c r="IDY48" s="19" t="s">
        <v>1440</v>
      </c>
      <c r="IDZ48" s="19" t="s">
        <v>1440</v>
      </c>
      <c r="IEA48" s="19" t="s">
        <v>1440</v>
      </c>
      <c r="IEB48" s="19" t="s">
        <v>1440</v>
      </c>
      <c r="IEC48" s="19" t="s">
        <v>1440</v>
      </c>
      <c r="IED48" s="19" t="s">
        <v>1440</v>
      </c>
      <c r="IEE48" s="19" t="s">
        <v>1440</v>
      </c>
      <c r="IEF48" s="19" t="s">
        <v>1440</v>
      </c>
      <c r="IEG48" s="19" t="s">
        <v>1440</v>
      </c>
      <c r="IEH48" s="19" t="s">
        <v>1440</v>
      </c>
      <c r="IEI48" s="19" t="s">
        <v>1440</v>
      </c>
      <c r="IEJ48" s="19" t="s">
        <v>1440</v>
      </c>
      <c r="IEK48" s="19" t="s">
        <v>1440</v>
      </c>
      <c r="IEL48" s="19" t="s">
        <v>1440</v>
      </c>
      <c r="IEM48" s="19" t="s">
        <v>1440</v>
      </c>
      <c r="IEN48" s="19" t="s">
        <v>1440</v>
      </c>
      <c r="IEO48" s="19" t="s">
        <v>1440</v>
      </c>
      <c r="IEP48" s="19" t="s">
        <v>1440</v>
      </c>
      <c r="IEQ48" s="19" t="s">
        <v>1440</v>
      </c>
      <c r="IER48" s="19" t="s">
        <v>1440</v>
      </c>
      <c r="IES48" s="19" t="s">
        <v>1440</v>
      </c>
      <c r="IET48" s="19" t="s">
        <v>1440</v>
      </c>
      <c r="IEU48" s="19" t="s">
        <v>1440</v>
      </c>
      <c r="IEV48" s="19" t="s">
        <v>1440</v>
      </c>
      <c r="IEW48" s="19" t="s">
        <v>1440</v>
      </c>
      <c r="IEX48" s="19" t="s">
        <v>1440</v>
      </c>
      <c r="IEY48" s="19" t="s">
        <v>1440</v>
      </c>
      <c r="IEZ48" s="19" t="s">
        <v>1440</v>
      </c>
      <c r="IFA48" s="19" t="s">
        <v>1440</v>
      </c>
      <c r="IFB48" s="19" t="s">
        <v>1440</v>
      </c>
      <c r="IFC48" s="19" t="s">
        <v>1440</v>
      </c>
      <c r="IFD48" s="19" t="s">
        <v>1440</v>
      </c>
      <c r="IFE48" s="19" t="s">
        <v>1440</v>
      </c>
      <c r="IFF48" s="19" t="s">
        <v>1440</v>
      </c>
      <c r="IFG48" s="19" t="s">
        <v>1440</v>
      </c>
      <c r="IFH48" s="19" t="s">
        <v>1440</v>
      </c>
      <c r="IFI48" s="19" t="s">
        <v>1440</v>
      </c>
      <c r="IFJ48" s="19" t="s">
        <v>1440</v>
      </c>
      <c r="IFK48" s="19" t="s">
        <v>1440</v>
      </c>
      <c r="IFL48" s="19" t="s">
        <v>1440</v>
      </c>
      <c r="IFM48" s="19" t="s">
        <v>1440</v>
      </c>
      <c r="IFN48" s="19" t="s">
        <v>1440</v>
      </c>
      <c r="IFO48" s="19" t="s">
        <v>1440</v>
      </c>
      <c r="IFP48" s="19" t="s">
        <v>1440</v>
      </c>
      <c r="IFQ48" s="19" t="s">
        <v>1440</v>
      </c>
      <c r="IFR48" s="19" t="s">
        <v>1440</v>
      </c>
      <c r="IFS48" s="19" t="s">
        <v>1440</v>
      </c>
      <c r="IFT48" s="19" t="s">
        <v>1440</v>
      </c>
      <c r="IFU48" s="19" t="s">
        <v>1440</v>
      </c>
      <c r="IFV48" s="19" t="s">
        <v>1440</v>
      </c>
      <c r="IFW48" s="19" t="s">
        <v>1440</v>
      </c>
      <c r="IFX48" s="19" t="s">
        <v>1440</v>
      </c>
      <c r="IFY48" s="19" t="s">
        <v>1440</v>
      </c>
      <c r="IFZ48" s="19" t="s">
        <v>1440</v>
      </c>
      <c r="IGA48" s="19" t="s">
        <v>1440</v>
      </c>
      <c r="IGB48" s="19" t="s">
        <v>1440</v>
      </c>
      <c r="IGC48" s="19" t="s">
        <v>1440</v>
      </c>
      <c r="IGD48" s="19" t="s">
        <v>1440</v>
      </c>
      <c r="IGE48" s="19" t="s">
        <v>1440</v>
      </c>
      <c r="IGF48" s="19" t="s">
        <v>1440</v>
      </c>
      <c r="IGG48" s="19" t="s">
        <v>1440</v>
      </c>
      <c r="IGH48" s="19" t="s">
        <v>1440</v>
      </c>
      <c r="IGI48" s="19" t="s">
        <v>1440</v>
      </c>
      <c r="IGJ48" s="19" t="s">
        <v>1440</v>
      </c>
      <c r="IGK48" s="19" t="s">
        <v>1440</v>
      </c>
      <c r="IGL48" s="19" t="s">
        <v>1440</v>
      </c>
      <c r="IGM48" s="19" t="s">
        <v>1440</v>
      </c>
      <c r="IGN48" s="19" t="s">
        <v>1440</v>
      </c>
      <c r="IGO48" s="19" t="s">
        <v>1440</v>
      </c>
      <c r="IGP48" s="19" t="s">
        <v>1440</v>
      </c>
      <c r="IGQ48" s="19" t="s">
        <v>1440</v>
      </c>
      <c r="IGR48" s="19" t="s">
        <v>1440</v>
      </c>
      <c r="IGS48" s="19" t="s">
        <v>1440</v>
      </c>
      <c r="IGT48" s="19" t="s">
        <v>1440</v>
      </c>
      <c r="IGU48" s="19" t="s">
        <v>1440</v>
      </c>
      <c r="IGV48" s="19" t="s">
        <v>1440</v>
      </c>
      <c r="IGW48" s="19" t="s">
        <v>1440</v>
      </c>
      <c r="IGX48" s="19" t="s">
        <v>1440</v>
      </c>
      <c r="IGY48" s="19" t="s">
        <v>1440</v>
      </c>
      <c r="IGZ48" s="19" t="s">
        <v>1440</v>
      </c>
      <c r="IHA48" s="19" t="s">
        <v>1440</v>
      </c>
      <c r="IHB48" s="19" t="s">
        <v>1440</v>
      </c>
      <c r="IHC48" s="19" t="s">
        <v>1440</v>
      </c>
      <c r="IHD48" s="19" t="s">
        <v>1440</v>
      </c>
      <c r="IHE48" s="19" t="s">
        <v>1440</v>
      </c>
      <c r="IHF48" s="19" t="s">
        <v>1440</v>
      </c>
      <c r="IHG48" s="19" t="s">
        <v>1440</v>
      </c>
      <c r="IHH48" s="19" t="s">
        <v>1440</v>
      </c>
      <c r="IHI48" s="19" t="s">
        <v>1440</v>
      </c>
      <c r="IHJ48" s="19" t="s">
        <v>1440</v>
      </c>
      <c r="IHK48" s="19" t="s">
        <v>1440</v>
      </c>
      <c r="IHL48" s="19" t="s">
        <v>1440</v>
      </c>
      <c r="IHM48" s="19" t="s">
        <v>1440</v>
      </c>
      <c r="IHN48" s="19" t="s">
        <v>1440</v>
      </c>
      <c r="IHO48" s="19" t="s">
        <v>1440</v>
      </c>
      <c r="IHP48" s="19" t="s">
        <v>1440</v>
      </c>
      <c r="IHQ48" s="19" t="s">
        <v>1440</v>
      </c>
      <c r="IHR48" s="19" t="s">
        <v>1440</v>
      </c>
      <c r="IHS48" s="19" t="s">
        <v>1440</v>
      </c>
      <c r="IHT48" s="19" t="s">
        <v>1440</v>
      </c>
      <c r="IHU48" s="19" t="s">
        <v>1440</v>
      </c>
      <c r="IHV48" s="19" t="s">
        <v>1440</v>
      </c>
      <c r="IHW48" s="19" t="s">
        <v>1440</v>
      </c>
      <c r="IHX48" s="19" t="s">
        <v>1440</v>
      </c>
      <c r="IHY48" s="19" t="s">
        <v>1440</v>
      </c>
      <c r="IHZ48" s="19" t="s">
        <v>1440</v>
      </c>
      <c r="IIA48" s="19" t="s">
        <v>1440</v>
      </c>
      <c r="IIB48" s="19" t="s">
        <v>1440</v>
      </c>
      <c r="IIC48" s="19" t="s">
        <v>1440</v>
      </c>
      <c r="IID48" s="19" t="s">
        <v>1440</v>
      </c>
      <c r="IIE48" s="19" t="s">
        <v>1440</v>
      </c>
      <c r="IIF48" s="19" t="s">
        <v>1440</v>
      </c>
      <c r="IIG48" s="19" t="s">
        <v>1440</v>
      </c>
      <c r="IIH48" s="19" t="s">
        <v>1440</v>
      </c>
      <c r="III48" s="19" t="s">
        <v>1440</v>
      </c>
      <c r="IIJ48" s="19" t="s">
        <v>1440</v>
      </c>
      <c r="IIK48" s="19" t="s">
        <v>1440</v>
      </c>
      <c r="IIL48" s="19" t="s">
        <v>1440</v>
      </c>
      <c r="IIM48" s="19" t="s">
        <v>1440</v>
      </c>
      <c r="IIN48" s="19" t="s">
        <v>1440</v>
      </c>
      <c r="IIO48" s="19" t="s">
        <v>1440</v>
      </c>
      <c r="IIP48" s="19" t="s">
        <v>1440</v>
      </c>
      <c r="IIQ48" s="19" t="s">
        <v>1440</v>
      </c>
      <c r="IIR48" s="19" t="s">
        <v>1440</v>
      </c>
      <c r="IIS48" s="19" t="s">
        <v>1440</v>
      </c>
      <c r="IIT48" s="19" t="s">
        <v>1440</v>
      </c>
      <c r="IIU48" s="19" t="s">
        <v>1440</v>
      </c>
      <c r="IIV48" s="19" t="s">
        <v>1440</v>
      </c>
      <c r="IIW48" s="19" t="s">
        <v>1440</v>
      </c>
      <c r="IIX48" s="19" t="s">
        <v>1440</v>
      </c>
      <c r="IIY48" s="19" t="s">
        <v>1440</v>
      </c>
      <c r="IIZ48" s="19" t="s">
        <v>1440</v>
      </c>
      <c r="IJA48" s="19" t="s">
        <v>1440</v>
      </c>
      <c r="IJB48" s="19" t="s">
        <v>1440</v>
      </c>
      <c r="IJC48" s="19" t="s">
        <v>1440</v>
      </c>
      <c r="IJD48" s="19" t="s">
        <v>1440</v>
      </c>
      <c r="IJE48" s="19" t="s">
        <v>1440</v>
      </c>
      <c r="IJF48" s="19" t="s">
        <v>1440</v>
      </c>
      <c r="IJG48" s="19" t="s">
        <v>1440</v>
      </c>
      <c r="IJH48" s="19" t="s">
        <v>1440</v>
      </c>
      <c r="IJI48" s="19" t="s">
        <v>1440</v>
      </c>
      <c r="IJJ48" s="19" t="s">
        <v>1440</v>
      </c>
      <c r="IJK48" s="19" t="s">
        <v>1440</v>
      </c>
      <c r="IJL48" s="19" t="s">
        <v>1440</v>
      </c>
      <c r="IJM48" s="19" t="s">
        <v>1440</v>
      </c>
      <c r="IJN48" s="19" t="s">
        <v>1440</v>
      </c>
      <c r="IJO48" s="19" t="s">
        <v>1440</v>
      </c>
      <c r="IJP48" s="19" t="s">
        <v>1440</v>
      </c>
      <c r="IJQ48" s="19" t="s">
        <v>1440</v>
      </c>
      <c r="IJR48" s="19" t="s">
        <v>1440</v>
      </c>
      <c r="IJS48" s="19" t="s">
        <v>1440</v>
      </c>
      <c r="IJT48" s="19" t="s">
        <v>1440</v>
      </c>
      <c r="IJU48" s="19" t="s">
        <v>1440</v>
      </c>
      <c r="IJV48" s="19" t="s">
        <v>1440</v>
      </c>
      <c r="IJW48" s="19" t="s">
        <v>1440</v>
      </c>
      <c r="IJX48" s="19" t="s">
        <v>1440</v>
      </c>
      <c r="IJY48" s="19" t="s">
        <v>1440</v>
      </c>
      <c r="IJZ48" s="19" t="s">
        <v>1440</v>
      </c>
      <c r="IKA48" s="19" t="s">
        <v>1440</v>
      </c>
      <c r="IKB48" s="19" t="s">
        <v>1440</v>
      </c>
      <c r="IKC48" s="19" t="s">
        <v>1440</v>
      </c>
      <c r="IKD48" s="19" t="s">
        <v>1440</v>
      </c>
      <c r="IKE48" s="19" t="s">
        <v>1440</v>
      </c>
      <c r="IKF48" s="19" t="s">
        <v>1440</v>
      </c>
      <c r="IKG48" s="19" t="s">
        <v>1440</v>
      </c>
      <c r="IKH48" s="19" t="s">
        <v>1440</v>
      </c>
      <c r="IKI48" s="19" t="s">
        <v>1440</v>
      </c>
      <c r="IKJ48" s="19" t="s">
        <v>1440</v>
      </c>
      <c r="IKK48" s="19" t="s">
        <v>1440</v>
      </c>
      <c r="IKL48" s="19" t="s">
        <v>1440</v>
      </c>
      <c r="IKM48" s="19" t="s">
        <v>1440</v>
      </c>
      <c r="IKN48" s="19" t="s">
        <v>1440</v>
      </c>
      <c r="IKO48" s="19" t="s">
        <v>1440</v>
      </c>
      <c r="IKP48" s="19" t="s">
        <v>1440</v>
      </c>
      <c r="IKQ48" s="19" t="s">
        <v>1440</v>
      </c>
      <c r="IKR48" s="19" t="s">
        <v>1440</v>
      </c>
      <c r="IKS48" s="19" t="s">
        <v>1440</v>
      </c>
      <c r="IKT48" s="19" t="s">
        <v>1440</v>
      </c>
      <c r="IKU48" s="19" t="s">
        <v>1440</v>
      </c>
      <c r="IKV48" s="19" t="s">
        <v>1440</v>
      </c>
      <c r="IKW48" s="19" t="s">
        <v>1440</v>
      </c>
      <c r="IKX48" s="19" t="s">
        <v>1440</v>
      </c>
      <c r="IKY48" s="19" t="s">
        <v>1440</v>
      </c>
      <c r="IKZ48" s="19" t="s">
        <v>1440</v>
      </c>
      <c r="ILA48" s="19" t="s">
        <v>1440</v>
      </c>
      <c r="ILB48" s="19" t="s">
        <v>1440</v>
      </c>
      <c r="ILC48" s="19" t="s">
        <v>1440</v>
      </c>
      <c r="ILD48" s="19" t="s">
        <v>1440</v>
      </c>
      <c r="ILE48" s="19" t="s">
        <v>1440</v>
      </c>
      <c r="ILF48" s="19" t="s">
        <v>1440</v>
      </c>
      <c r="ILG48" s="19" t="s">
        <v>1440</v>
      </c>
      <c r="ILH48" s="19" t="s">
        <v>1440</v>
      </c>
      <c r="ILI48" s="19" t="s">
        <v>1440</v>
      </c>
      <c r="ILJ48" s="19" t="s">
        <v>1440</v>
      </c>
      <c r="ILK48" s="19" t="s">
        <v>1440</v>
      </c>
      <c r="ILL48" s="19" t="s">
        <v>1440</v>
      </c>
      <c r="ILM48" s="19" t="s">
        <v>1440</v>
      </c>
      <c r="ILN48" s="19" t="s">
        <v>1440</v>
      </c>
      <c r="ILO48" s="19" t="s">
        <v>1440</v>
      </c>
      <c r="ILP48" s="19" t="s">
        <v>1440</v>
      </c>
      <c r="ILQ48" s="19" t="s">
        <v>1440</v>
      </c>
      <c r="ILR48" s="19" t="s">
        <v>1440</v>
      </c>
      <c r="ILS48" s="19" t="s">
        <v>1440</v>
      </c>
      <c r="ILT48" s="19" t="s">
        <v>1440</v>
      </c>
      <c r="ILU48" s="19" t="s">
        <v>1440</v>
      </c>
      <c r="ILV48" s="19" t="s">
        <v>1440</v>
      </c>
      <c r="ILW48" s="19" t="s">
        <v>1440</v>
      </c>
      <c r="ILX48" s="19" t="s">
        <v>1440</v>
      </c>
      <c r="ILY48" s="19" t="s">
        <v>1440</v>
      </c>
      <c r="ILZ48" s="19" t="s">
        <v>1440</v>
      </c>
      <c r="IMA48" s="19" t="s">
        <v>1440</v>
      </c>
      <c r="IMB48" s="19" t="s">
        <v>1440</v>
      </c>
      <c r="IMC48" s="19" t="s">
        <v>1440</v>
      </c>
      <c r="IMD48" s="19" t="s">
        <v>1440</v>
      </c>
      <c r="IME48" s="19" t="s">
        <v>1440</v>
      </c>
      <c r="IMF48" s="19" t="s">
        <v>1440</v>
      </c>
      <c r="IMG48" s="19" t="s">
        <v>1440</v>
      </c>
      <c r="IMH48" s="19" t="s">
        <v>1440</v>
      </c>
      <c r="IMI48" s="19" t="s">
        <v>1440</v>
      </c>
      <c r="IMJ48" s="19" t="s">
        <v>1440</v>
      </c>
      <c r="IMK48" s="19" t="s">
        <v>1440</v>
      </c>
      <c r="IML48" s="19" t="s">
        <v>1440</v>
      </c>
      <c r="IMM48" s="19" t="s">
        <v>1440</v>
      </c>
      <c r="IMN48" s="19" t="s">
        <v>1440</v>
      </c>
      <c r="IMO48" s="19" t="s">
        <v>1440</v>
      </c>
      <c r="IMP48" s="19" t="s">
        <v>1440</v>
      </c>
      <c r="IMQ48" s="19" t="s">
        <v>1440</v>
      </c>
      <c r="IMR48" s="19" t="s">
        <v>1440</v>
      </c>
      <c r="IMS48" s="19" t="s">
        <v>1440</v>
      </c>
      <c r="IMT48" s="19" t="s">
        <v>1440</v>
      </c>
      <c r="IMU48" s="19" t="s">
        <v>1440</v>
      </c>
      <c r="IMV48" s="19" t="s">
        <v>1440</v>
      </c>
      <c r="IMW48" s="19" t="s">
        <v>1440</v>
      </c>
      <c r="IMX48" s="19" t="s">
        <v>1440</v>
      </c>
      <c r="IMY48" s="19" t="s">
        <v>1440</v>
      </c>
      <c r="IMZ48" s="19" t="s">
        <v>1440</v>
      </c>
      <c r="INA48" s="19" t="s">
        <v>1440</v>
      </c>
      <c r="INB48" s="19" t="s">
        <v>1440</v>
      </c>
      <c r="INC48" s="19" t="s">
        <v>1440</v>
      </c>
      <c r="IND48" s="19" t="s">
        <v>1440</v>
      </c>
      <c r="INE48" s="19" t="s">
        <v>1440</v>
      </c>
      <c r="INF48" s="19" t="s">
        <v>1440</v>
      </c>
      <c r="ING48" s="19" t="s">
        <v>1440</v>
      </c>
      <c r="INH48" s="19" t="s">
        <v>1440</v>
      </c>
      <c r="INI48" s="19" t="s">
        <v>1440</v>
      </c>
      <c r="INJ48" s="19" t="s">
        <v>1440</v>
      </c>
      <c r="INK48" s="19" t="s">
        <v>1440</v>
      </c>
      <c r="INL48" s="19" t="s">
        <v>1440</v>
      </c>
      <c r="INM48" s="19" t="s">
        <v>1440</v>
      </c>
      <c r="INN48" s="19" t="s">
        <v>1440</v>
      </c>
      <c r="INO48" s="19" t="s">
        <v>1440</v>
      </c>
      <c r="INP48" s="19" t="s">
        <v>1440</v>
      </c>
      <c r="INQ48" s="19" t="s">
        <v>1440</v>
      </c>
      <c r="INR48" s="19" t="s">
        <v>1440</v>
      </c>
      <c r="INS48" s="19" t="s">
        <v>1440</v>
      </c>
      <c r="INT48" s="19" t="s">
        <v>1440</v>
      </c>
      <c r="INU48" s="19" t="s">
        <v>1440</v>
      </c>
      <c r="INV48" s="19" t="s">
        <v>1440</v>
      </c>
      <c r="INW48" s="19" t="s">
        <v>1440</v>
      </c>
      <c r="INX48" s="19" t="s">
        <v>1440</v>
      </c>
      <c r="INY48" s="19" t="s">
        <v>1440</v>
      </c>
      <c r="INZ48" s="19" t="s">
        <v>1440</v>
      </c>
      <c r="IOA48" s="19" t="s">
        <v>1440</v>
      </c>
      <c r="IOB48" s="19" t="s">
        <v>1440</v>
      </c>
      <c r="IOC48" s="19" t="s">
        <v>1440</v>
      </c>
      <c r="IOD48" s="19" t="s">
        <v>1440</v>
      </c>
      <c r="IOE48" s="19" t="s">
        <v>1440</v>
      </c>
      <c r="IOF48" s="19" t="s">
        <v>1440</v>
      </c>
      <c r="IOG48" s="19" t="s">
        <v>1440</v>
      </c>
      <c r="IOH48" s="19" t="s">
        <v>1440</v>
      </c>
      <c r="IOI48" s="19" t="s">
        <v>1440</v>
      </c>
      <c r="IOJ48" s="19" t="s">
        <v>1440</v>
      </c>
      <c r="IOK48" s="19" t="s">
        <v>1440</v>
      </c>
      <c r="IOL48" s="19" t="s">
        <v>1440</v>
      </c>
      <c r="IOM48" s="19" t="s">
        <v>1440</v>
      </c>
      <c r="ION48" s="19" t="s">
        <v>1440</v>
      </c>
      <c r="IOO48" s="19" t="s">
        <v>1440</v>
      </c>
      <c r="IOP48" s="19" t="s">
        <v>1440</v>
      </c>
      <c r="IOQ48" s="19" t="s">
        <v>1440</v>
      </c>
      <c r="IOR48" s="19" t="s">
        <v>1440</v>
      </c>
      <c r="IOS48" s="19" t="s">
        <v>1440</v>
      </c>
      <c r="IOT48" s="19" t="s">
        <v>1440</v>
      </c>
      <c r="IOU48" s="19" t="s">
        <v>1440</v>
      </c>
      <c r="IOV48" s="19" t="s">
        <v>1440</v>
      </c>
      <c r="IOW48" s="19" t="s">
        <v>1440</v>
      </c>
      <c r="IOX48" s="19" t="s">
        <v>1440</v>
      </c>
      <c r="IOY48" s="19" t="s">
        <v>1440</v>
      </c>
      <c r="IOZ48" s="19" t="s">
        <v>1440</v>
      </c>
      <c r="IPA48" s="19" t="s">
        <v>1440</v>
      </c>
      <c r="IPB48" s="19" t="s">
        <v>1440</v>
      </c>
      <c r="IPC48" s="19" t="s">
        <v>1440</v>
      </c>
      <c r="IPD48" s="19" t="s">
        <v>1440</v>
      </c>
      <c r="IPE48" s="19" t="s">
        <v>1440</v>
      </c>
      <c r="IPF48" s="19" t="s">
        <v>1440</v>
      </c>
      <c r="IPG48" s="19" t="s">
        <v>1440</v>
      </c>
      <c r="IPH48" s="19" t="s">
        <v>1440</v>
      </c>
      <c r="IPI48" s="19" t="s">
        <v>1440</v>
      </c>
      <c r="IPJ48" s="19" t="s">
        <v>1440</v>
      </c>
      <c r="IPK48" s="19" t="s">
        <v>1440</v>
      </c>
      <c r="IPL48" s="19" t="s">
        <v>1440</v>
      </c>
      <c r="IPM48" s="19" t="s">
        <v>1440</v>
      </c>
      <c r="IPN48" s="19" t="s">
        <v>1440</v>
      </c>
      <c r="IPO48" s="19" t="s">
        <v>1440</v>
      </c>
      <c r="IPP48" s="19" t="s">
        <v>1440</v>
      </c>
      <c r="IPQ48" s="19" t="s">
        <v>1440</v>
      </c>
      <c r="IPR48" s="19" t="s">
        <v>1440</v>
      </c>
      <c r="IPS48" s="19" t="s">
        <v>1440</v>
      </c>
      <c r="IPT48" s="19" t="s">
        <v>1440</v>
      </c>
      <c r="IPU48" s="19" t="s">
        <v>1440</v>
      </c>
      <c r="IPV48" s="19" t="s">
        <v>1440</v>
      </c>
      <c r="IPW48" s="19" t="s">
        <v>1440</v>
      </c>
      <c r="IPX48" s="19" t="s">
        <v>1440</v>
      </c>
      <c r="IPY48" s="19" t="s">
        <v>1440</v>
      </c>
      <c r="IPZ48" s="19" t="s">
        <v>1440</v>
      </c>
      <c r="IQA48" s="19" t="s">
        <v>1440</v>
      </c>
      <c r="IQB48" s="19" t="s">
        <v>1440</v>
      </c>
      <c r="IQC48" s="19" t="s">
        <v>1440</v>
      </c>
      <c r="IQD48" s="19" t="s">
        <v>1440</v>
      </c>
      <c r="IQE48" s="19" t="s">
        <v>1440</v>
      </c>
      <c r="IQF48" s="19" t="s">
        <v>1440</v>
      </c>
      <c r="IQG48" s="19" t="s">
        <v>1440</v>
      </c>
      <c r="IQH48" s="19" t="s">
        <v>1440</v>
      </c>
      <c r="IQI48" s="19" t="s">
        <v>1440</v>
      </c>
      <c r="IQJ48" s="19" t="s">
        <v>1440</v>
      </c>
      <c r="IQK48" s="19" t="s">
        <v>1440</v>
      </c>
      <c r="IQL48" s="19" t="s">
        <v>1440</v>
      </c>
      <c r="IQM48" s="19" t="s">
        <v>1440</v>
      </c>
      <c r="IQN48" s="19" t="s">
        <v>1440</v>
      </c>
      <c r="IQO48" s="19" t="s">
        <v>1440</v>
      </c>
      <c r="IQP48" s="19" t="s">
        <v>1440</v>
      </c>
      <c r="IQQ48" s="19" t="s">
        <v>1440</v>
      </c>
      <c r="IQR48" s="19" t="s">
        <v>1440</v>
      </c>
      <c r="IQS48" s="19" t="s">
        <v>1440</v>
      </c>
      <c r="IQT48" s="19" t="s">
        <v>1440</v>
      </c>
      <c r="IQU48" s="19" t="s">
        <v>1440</v>
      </c>
      <c r="IQV48" s="19" t="s">
        <v>1440</v>
      </c>
      <c r="IQW48" s="19" t="s">
        <v>1440</v>
      </c>
      <c r="IQX48" s="19" t="s">
        <v>1440</v>
      </c>
      <c r="IQY48" s="19" t="s">
        <v>1440</v>
      </c>
      <c r="IQZ48" s="19" t="s">
        <v>1440</v>
      </c>
      <c r="IRA48" s="19" t="s">
        <v>1440</v>
      </c>
      <c r="IRB48" s="19" t="s">
        <v>1440</v>
      </c>
      <c r="IRC48" s="19" t="s">
        <v>1440</v>
      </c>
      <c r="IRD48" s="19" t="s">
        <v>1440</v>
      </c>
      <c r="IRE48" s="19" t="s">
        <v>1440</v>
      </c>
      <c r="IRF48" s="19" t="s">
        <v>1440</v>
      </c>
      <c r="IRG48" s="19" t="s">
        <v>1440</v>
      </c>
      <c r="IRH48" s="19" t="s">
        <v>1440</v>
      </c>
      <c r="IRI48" s="19" t="s">
        <v>1440</v>
      </c>
      <c r="IRJ48" s="19" t="s">
        <v>1440</v>
      </c>
      <c r="IRK48" s="19" t="s">
        <v>1440</v>
      </c>
      <c r="IRL48" s="19" t="s">
        <v>1440</v>
      </c>
      <c r="IRM48" s="19" t="s">
        <v>1440</v>
      </c>
      <c r="IRN48" s="19" t="s">
        <v>1440</v>
      </c>
      <c r="IRO48" s="19" t="s">
        <v>1440</v>
      </c>
      <c r="IRP48" s="19" t="s">
        <v>1440</v>
      </c>
      <c r="IRQ48" s="19" t="s">
        <v>1440</v>
      </c>
      <c r="IRR48" s="19" t="s">
        <v>1440</v>
      </c>
      <c r="IRS48" s="19" t="s">
        <v>1440</v>
      </c>
      <c r="IRT48" s="19" t="s">
        <v>1440</v>
      </c>
      <c r="IRU48" s="19" t="s">
        <v>1440</v>
      </c>
      <c r="IRV48" s="19" t="s">
        <v>1440</v>
      </c>
      <c r="IRW48" s="19" t="s">
        <v>1440</v>
      </c>
      <c r="IRX48" s="19" t="s">
        <v>1440</v>
      </c>
      <c r="IRY48" s="19" t="s">
        <v>1440</v>
      </c>
      <c r="IRZ48" s="19" t="s">
        <v>1440</v>
      </c>
      <c r="ISA48" s="19" t="s">
        <v>1440</v>
      </c>
      <c r="ISB48" s="19" t="s">
        <v>1440</v>
      </c>
      <c r="ISC48" s="19" t="s">
        <v>1440</v>
      </c>
      <c r="ISD48" s="19" t="s">
        <v>1440</v>
      </c>
      <c r="ISE48" s="19" t="s">
        <v>1440</v>
      </c>
      <c r="ISF48" s="19" t="s">
        <v>1440</v>
      </c>
      <c r="ISG48" s="19" t="s">
        <v>1440</v>
      </c>
      <c r="ISH48" s="19" t="s">
        <v>1440</v>
      </c>
      <c r="ISI48" s="19" t="s">
        <v>1440</v>
      </c>
      <c r="ISJ48" s="19" t="s">
        <v>1440</v>
      </c>
      <c r="ISK48" s="19" t="s">
        <v>1440</v>
      </c>
      <c r="ISL48" s="19" t="s">
        <v>1440</v>
      </c>
      <c r="ISM48" s="19" t="s">
        <v>1440</v>
      </c>
      <c r="ISN48" s="19" t="s">
        <v>1440</v>
      </c>
      <c r="ISO48" s="19" t="s">
        <v>1440</v>
      </c>
      <c r="ISP48" s="19" t="s">
        <v>1440</v>
      </c>
      <c r="ISQ48" s="19" t="s">
        <v>1440</v>
      </c>
      <c r="ISR48" s="19" t="s">
        <v>1440</v>
      </c>
      <c r="ISS48" s="19" t="s">
        <v>1440</v>
      </c>
      <c r="IST48" s="19" t="s">
        <v>1440</v>
      </c>
      <c r="ISU48" s="19" t="s">
        <v>1440</v>
      </c>
      <c r="ISV48" s="19" t="s">
        <v>1440</v>
      </c>
      <c r="ISW48" s="19" t="s">
        <v>1440</v>
      </c>
      <c r="ISX48" s="19" t="s">
        <v>1440</v>
      </c>
      <c r="ISY48" s="19" t="s">
        <v>1440</v>
      </c>
      <c r="ISZ48" s="19" t="s">
        <v>1440</v>
      </c>
      <c r="ITA48" s="19" t="s">
        <v>1440</v>
      </c>
      <c r="ITB48" s="19" t="s">
        <v>1440</v>
      </c>
      <c r="ITC48" s="19" t="s">
        <v>1440</v>
      </c>
      <c r="ITD48" s="19" t="s">
        <v>1440</v>
      </c>
      <c r="ITE48" s="19" t="s">
        <v>1440</v>
      </c>
      <c r="ITF48" s="19" t="s">
        <v>1440</v>
      </c>
      <c r="ITG48" s="19" t="s">
        <v>1440</v>
      </c>
      <c r="ITH48" s="19" t="s">
        <v>1440</v>
      </c>
      <c r="ITI48" s="19" t="s">
        <v>1440</v>
      </c>
      <c r="ITJ48" s="19" t="s">
        <v>1440</v>
      </c>
      <c r="ITK48" s="19" t="s">
        <v>1440</v>
      </c>
      <c r="ITL48" s="19" t="s">
        <v>1440</v>
      </c>
      <c r="ITM48" s="19" t="s">
        <v>1440</v>
      </c>
      <c r="ITN48" s="19" t="s">
        <v>1440</v>
      </c>
      <c r="ITO48" s="19" t="s">
        <v>1440</v>
      </c>
      <c r="ITP48" s="19" t="s">
        <v>1440</v>
      </c>
      <c r="ITQ48" s="19" t="s">
        <v>1440</v>
      </c>
      <c r="ITR48" s="19" t="s">
        <v>1440</v>
      </c>
      <c r="ITS48" s="19" t="s">
        <v>1440</v>
      </c>
      <c r="ITT48" s="19" t="s">
        <v>1440</v>
      </c>
      <c r="ITU48" s="19" t="s">
        <v>1440</v>
      </c>
      <c r="ITV48" s="19" t="s">
        <v>1440</v>
      </c>
      <c r="ITW48" s="19" t="s">
        <v>1440</v>
      </c>
      <c r="ITX48" s="19" t="s">
        <v>1440</v>
      </c>
      <c r="ITY48" s="19" t="s">
        <v>1440</v>
      </c>
      <c r="ITZ48" s="19" t="s">
        <v>1440</v>
      </c>
      <c r="IUA48" s="19" t="s">
        <v>1440</v>
      </c>
      <c r="IUB48" s="19" t="s">
        <v>1440</v>
      </c>
      <c r="IUC48" s="19" t="s">
        <v>1440</v>
      </c>
      <c r="IUD48" s="19" t="s">
        <v>1440</v>
      </c>
      <c r="IUE48" s="19" t="s">
        <v>1440</v>
      </c>
      <c r="IUF48" s="19" t="s">
        <v>1440</v>
      </c>
      <c r="IUG48" s="19" t="s">
        <v>1440</v>
      </c>
      <c r="IUH48" s="19" t="s">
        <v>1440</v>
      </c>
      <c r="IUI48" s="19" t="s">
        <v>1440</v>
      </c>
      <c r="IUJ48" s="19" t="s">
        <v>1440</v>
      </c>
      <c r="IUK48" s="19" t="s">
        <v>1440</v>
      </c>
      <c r="IUL48" s="19" t="s">
        <v>1440</v>
      </c>
      <c r="IUM48" s="19" t="s">
        <v>1440</v>
      </c>
      <c r="IUN48" s="19" t="s">
        <v>1440</v>
      </c>
      <c r="IUO48" s="19" t="s">
        <v>1440</v>
      </c>
      <c r="IUP48" s="19" t="s">
        <v>1440</v>
      </c>
      <c r="IUQ48" s="19" t="s">
        <v>1440</v>
      </c>
      <c r="IUR48" s="19" t="s">
        <v>1440</v>
      </c>
      <c r="IUS48" s="19" t="s">
        <v>1440</v>
      </c>
      <c r="IUT48" s="19" t="s">
        <v>1440</v>
      </c>
      <c r="IUU48" s="19" t="s">
        <v>1440</v>
      </c>
      <c r="IUV48" s="19" t="s">
        <v>1440</v>
      </c>
      <c r="IUW48" s="19" t="s">
        <v>1440</v>
      </c>
      <c r="IUX48" s="19" t="s">
        <v>1440</v>
      </c>
      <c r="IUY48" s="19" t="s">
        <v>1440</v>
      </c>
      <c r="IUZ48" s="19" t="s">
        <v>1440</v>
      </c>
      <c r="IVA48" s="19" t="s">
        <v>1440</v>
      </c>
      <c r="IVB48" s="19" t="s">
        <v>1440</v>
      </c>
      <c r="IVC48" s="19" t="s">
        <v>1440</v>
      </c>
      <c r="IVD48" s="19" t="s">
        <v>1440</v>
      </c>
      <c r="IVE48" s="19" t="s">
        <v>1440</v>
      </c>
      <c r="IVF48" s="19" t="s">
        <v>1440</v>
      </c>
      <c r="IVG48" s="19" t="s">
        <v>1440</v>
      </c>
      <c r="IVH48" s="19" t="s">
        <v>1440</v>
      </c>
      <c r="IVI48" s="19" t="s">
        <v>1440</v>
      </c>
      <c r="IVJ48" s="19" t="s">
        <v>1440</v>
      </c>
      <c r="IVK48" s="19" t="s">
        <v>1440</v>
      </c>
      <c r="IVL48" s="19" t="s">
        <v>1440</v>
      </c>
      <c r="IVM48" s="19" t="s">
        <v>1440</v>
      </c>
      <c r="IVN48" s="19" t="s">
        <v>1440</v>
      </c>
      <c r="IVO48" s="19" t="s">
        <v>1440</v>
      </c>
      <c r="IVP48" s="19" t="s">
        <v>1440</v>
      </c>
      <c r="IVQ48" s="19" t="s">
        <v>1440</v>
      </c>
      <c r="IVR48" s="19" t="s">
        <v>1440</v>
      </c>
      <c r="IVS48" s="19" t="s">
        <v>1440</v>
      </c>
      <c r="IVT48" s="19" t="s">
        <v>1440</v>
      </c>
      <c r="IVU48" s="19" t="s">
        <v>1440</v>
      </c>
      <c r="IVV48" s="19" t="s">
        <v>1440</v>
      </c>
      <c r="IVW48" s="19" t="s">
        <v>1440</v>
      </c>
      <c r="IVX48" s="19" t="s">
        <v>1440</v>
      </c>
      <c r="IVY48" s="19" t="s">
        <v>1440</v>
      </c>
      <c r="IVZ48" s="19" t="s">
        <v>1440</v>
      </c>
      <c r="IWA48" s="19" t="s">
        <v>1440</v>
      </c>
      <c r="IWB48" s="19" t="s">
        <v>1440</v>
      </c>
      <c r="IWC48" s="19" t="s">
        <v>1440</v>
      </c>
      <c r="IWD48" s="19" t="s">
        <v>1440</v>
      </c>
      <c r="IWE48" s="19" t="s">
        <v>1440</v>
      </c>
      <c r="IWF48" s="19" t="s">
        <v>1440</v>
      </c>
      <c r="IWG48" s="19" t="s">
        <v>1440</v>
      </c>
      <c r="IWH48" s="19" t="s">
        <v>1440</v>
      </c>
      <c r="IWI48" s="19" t="s">
        <v>1440</v>
      </c>
      <c r="IWJ48" s="19" t="s">
        <v>1440</v>
      </c>
      <c r="IWK48" s="19" t="s">
        <v>1440</v>
      </c>
      <c r="IWL48" s="19" t="s">
        <v>1440</v>
      </c>
      <c r="IWM48" s="19" t="s">
        <v>1440</v>
      </c>
      <c r="IWN48" s="19" t="s">
        <v>1440</v>
      </c>
      <c r="IWO48" s="19" t="s">
        <v>1440</v>
      </c>
      <c r="IWP48" s="19" t="s">
        <v>1440</v>
      </c>
      <c r="IWQ48" s="19" t="s">
        <v>1440</v>
      </c>
      <c r="IWR48" s="19" t="s">
        <v>1440</v>
      </c>
      <c r="IWS48" s="19" t="s">
        <v>1440</v>
      </c>
      <c r="IWT48" s="19" t="s">
        <v>1440</v>
      </c>
      <c r="IWU48" s="19" t="s">
        <v>1440</v>
      </c>
      <c r="IWV48" s="19" t="s">
        <v>1440</v>
      </c>
      <c r="IWW48" s="19" t="s">
        <v>1440</v>
      </c>
      <c r="IWX48" s="19" t="s">
        <v>1440</v>
      </c>
      <c r="IWY48" s="19" t="s">
        <v>1440</v>
      </c>
      <c r="IWZ48" s="19" t="s">
        <v>1440</v>
      </c>
      <c r="IXA48" s="19" t="s">
        <v>1440</v>
      </c>
      <c r="IXB48" s="19" t="s">
        <v>1440</v>
      </c>
      <c r="IXC48" s="19" t="s">
        <v>1440</v>
      </c>
      <c r="IXD48" s="19" t="s">
        <v>1440</v>
      </c>
      <c r="IXE48" s="19" t="s">
        <v>1440</v>
      </c>
      <c r="IXF48" s="19" t="s">
        <v>1440</v>
      </c>
      <c r="IXG48" s="19" t="s">
        <v>1440</v>
      </c>
      <c r="IXH48" s="19" t="s">
        <v>1440</v>
      </c>
      <c r="IXI48" s="19" t="s">
        <v>1440</v>
      </c>
      <c r="IXJ48" s="19" t="s">
        <v>1440</v>
      </c>
      <c r="IXK48" s="19" t="s">
        <v>1440</v>
      </c>
      <c r="IXL48" s="19" t="s">
        <v>1440</v>
      </c>
      <c r="IXM48" s="19" t="s">
        <v>1440</v>
      </c>
      <c r="IXN48" s="19" t="s">
        <v>1440</v>
      </c>
      <c r="IXO48" s="19" t="s">
        <v>1440</v>
      </c>
      <c r="IXP48" s="19" t="s">
        <v>1440</v>
      </c>
      <c r="IXQ48" s="19" t="s">
        <v>1440</v>
      </c>
      <c r="IXR48" s="19" t="s">
        <v>1440</v>
      </c>
      <c r="IXS48" s="19" t="s">
        <v>1440</v>
      </c>
      <c r="IXT48" s="19" t="s">
        <v>1440</v>
      </c>
      <c r="IXU48" s="19" t="s">
        <v>1440</v>
      </c>
      <c r="IXV48" s="19" t="s">
        <v>1440</v>
      </c>
      <c r="IXW48" s="19" t="s">
        <v>1440</v>
      </c>
      <c r="IXX48" s="19" t="s">
        <v>1440</v>
      </c>
      <c r="IXY48" s="19" t="s">
        <v>1440</v>
      </c>
      <c r="IXZ48" s="19" t="s">
        <v>1440</v>
      </c>
      <c r="IYA48" s="19" t="s">
        <v>1440</v>
      </c>
      <c r="IYB48" s="19" t="s">
        <v>1440</v>
      </c>
      <c r="IYC48" s="19" t="s">
        <v>1440</v>
      </c>
      <c r="IYD48" s="19" t="s">
        <v>1440</v>
      </c>
      <c r="IYE48" s="19" t="s">
        <v>1440</v>
      </c>
      <c r="IYF48" s="19" t="s">
        <v>1440</v>
      </c>
      <c r="IYG48" s="19" t="s">
        <v>1440</v>
      </c>
      <c r="IYH48" s="19" t="s">
        <v>1440</v>
      </c>
      <c r="IYI48" s="19" t="s">
        <v>1440</v>
      </c>
      <c r="IYJ48" s="19" t="s">
        <v>1440</v>
      </c>
      <c r="IYK48" s="19" t="s">
        <v>1440</v>
      </c>
      <c r="IYL48" s="19" t="s">
        <v>1440</v>
      </c>
      <c r="IYM48" s="19" t="s">
        <v>1440</v>
      </c>
      <c r="IYN48" s="19" t="s">
        <v>1440</v>
      </c>
      <c r="IYO48" s="19" t="s">
        <v>1440</v>
      </c>
      <c r="IYP48" s="19" t="s">
        <v>1440</v>
      </c>
      <c r="IYQ48" s="19" t="s">
        <v>1440</v>
      </c>
      <c r="IYR48" s="19" t="s">
        <v>1440</v>
      </c>
      <c r="IYS48" s="19" t="s">
        <v>1440</v>
      </c>
      <c r="IYT48" s="19" t="s">
        <v>1440</v>
      </c>
      <c r="IYU48" s="19" t="s">
        <v>1440</v>
      </c>
      <c r="IYV48" s="19" t="s">
        <v>1440</v>
      </c>
      <c r="IYW48" s="19" t="s">
        <v>1440</v>
      </c>
      <c r="IYX48" s="19" t="s">
        <v>1440</v>
      </c>
      <c r="IYY48" s="19" t="s">
        <v>1440</v>
      </c>
      <c r="IYZ48" s="19" t="s">
        <v>1440</v>
      </c>
      <c r="IZA48" s="19" t="s">
        <v>1440</v>
      </c>
      <c r="IZB48" s="19" t="s">
        <v>1440</v>
      </c>
      <c r="IZC48" s="19" t="s">
        <v>1440</v>
      </c>
      <c r="IZD48" s="19" t="s">
        <v>1440</v>
      </c>
      <c r="IZE48" s="19" t="s">
        <v>1440</v>
      </c>
      <c r="IZF48" s="19" t="s">
        <v>1440</v>
      </c>
      <c r="IZG48" s="19" t="s">
        <v>1440</v>
      </c>
      <c r="IZH48" s="19" t="s">
        <v>1440</v>
      </c>
      <c r="IZI48" s="19" t="s">
        <v>1440</v>
      </c>
      <c r="IZJ48" s="19" t="s">
        <v>1440</v>
      </c>
      <c r="IZK48" s="19" t="s">
        <v>1440</v>
      </c>
      <c r="IZL48" s="19" t="s">
        <v>1440</v>
      </c>
      <c r="IZM48" s="19" t="s">
        <v>1440</v>
      </c>
      <c r="IZN48" s="19" t="s">
        <v>1440</v>
      </c>
      <c r="IZO48" s="19" t="s">
        <v>1440</v>
      </c>
      <c r="IZP48" s="19" t="s">
        <v>1440</v>
      </c>
      <c r="IZQ48" s="19" t="s">
        <v>1440</v>
      </c>
      <c r="IZR48" s="19" t="s">
        <v>1440</v>
      </c>
      <c r="IZS48" s="19" t="s">
        <v>1440</v>
      </c>
      <c r="IZT48" s="19" t="s">
        <v>1440</v>
      </c>
      <c r="IZU48" s="19" t="s">
        <v>1440</v>
      </c>
      <c r="IZV48" s="19" t="s">
        <v>1440</v>
      </c>
      <c r="IZW48" s="19" t="s">
        <v>1440</v>
      </c>
      <c r="IZX48" s="19" t="s">
        <v>1440</v>
      </c>
      <c r="IZY48" s="19" t="s">
        <v>1440</v>
      </c>
      <c r="IZZ48" s="19" t="s">
        <v>1440</v>
      </c>
      <c r="JAA48" s="19" t="s">
        <v>1440</v>
      </c>
      <c r="JAB48" s="19" t="s">
        <v>1440</v>
      </c>
      <c r="JAC48" s="19" t="s">
        <v>1440</v>
      </c>
      <c r="JAD48" s="19" t="s">
        <v>1440</v>
      </c>
      <c r="JAE48" s="19" t="s">
        <v>1440</v>
      </c>
      <c r="JAF48" s="19" t="s">
        <v>1440</v>
      </c>
      <c r="JAG48" s="19" t="s">
        <v>1440</v>
      </c>
      <c r="JAH48" s="19" t="s">
        <v>1440</v>
      </c>
      <c r="JAI48" s="19" t="s">
        <v>1440</v>
      </c>
      <c r="JAJ48" s="19" t="s">
        <v>1440</v>
      </c>
      <c r="JAK48" s="19" t="s">
        <v>1440</v>
      </c>
      <c r="JAL48" s="19" t="s">
        <v>1440</v>
      </c>
      <c r="JAM48" s="19" t="s">
        <v>1440</v>
      </c>
      <c r="JAN48" s="19" t="s">
        <v>1440</v>
      </c>
      <c r="JAO48" s="19" t="s">
        <v>1440</v>
      </c>
      <c r="JAP48" s="19" t="s">
        <v>1440</v>
      </c>
      <c r="JAQ48" s="19" t="s">
        <v>1440</v>
      </c>
      <c r="JAR48" s="19" t="s">
        <v>1440</v>
      </c>
      <c r="JAS48" s="19" t="s">
        <v>1440</v>
      </c>
      <c r="JAT48" s="19" t="s">
        <v>1440</v>
      </c>
      <c r="JAU48" s="19" t="s">
        <v>1440</v>
      </c>
      <c r="JAV48" s="19" t="s">
        <v>1440</v>
      </c>
      <c r="JAW48" s="19" t="s">
        <v>1440</v>
      </c>
      <c r="JAX48" s="19" t="s">
        <v>1440</v>
      </c>
      <c r="JAY48" s="19" t="s">
        <v>1440</v>
      </c>
      <c r="JAZ48" s="19" t="s">
        <v>1440</v>
      </c>
      <c r="JBA48" s="19" t="s">
        <v>1440</v>
      </c>
      <c r="JBB48" s="19" t="s">
        <v>1440</v>
      </c>
      <c r="JBC48" s="19" t="s">
        <v>1440</v>
      </c>
      <c r="JBD48" s="19" t="s">
        <v>1440</v>
      </c>
      <c r="JBE48" s="19" t="s">
        <v>1440</v>
      </c>
      <c r="JBF48" s="19" t="s">
        <v>1440</v>
      </c>
      <c r="JBG48" s="19" t="s">
        <v>1440</v>
      </c>
      <c r="JBH48" s="19" t="s">
        <v>1440</v>
      </c>
      <c r="JBI48" s="19" t="s">
        <v>1440</v>
      </c>
      <c r="JBJ48" s="19" t="s">
        <v>1440</v>
      </c>
      <c r="JBK48" s="19" t="s">
        <v>1440</v>
      </c>
      <c r="JBL48" s="19" t="s">
        <v>1440</v>
      </c>
      <c r="JBM48" s="19" t="s">
        <v>1440</v>
      </c>
      <c r="JBN48" s="19" t="s">
        <v>1440</v>
      </c>
      <c r="JBO48" s="19" t="s">
        <v>1440</v>
      </c>
      <c r="JBP48" s="19" t="s">
        <v>1440</v>
      </c>
      <c r="JBQ48" s="19" t="s">
        <v>1440</v>
      </c>
      <c r="JBR48" s="19" t="s">
        <v>1440</v>
      </c>
      <c r="JBS48" s="19" t="s">
        <v>1440</v>
      </c>
      <c r="JBT48" s="19" t="s">
        <v>1440</v>
      </c>
      <c r="JBU48" s="19" t="s">
        <v>1440</v>
      </c>
      <c r="JBV48" s="19" t="s">
        <v>1440</v>
      </c>
      <c r="JBW48" s="19" t="s">
        <v>1440</v>
      </c>
      <c r="JBX48" s="19" t="s">
        <v>1440</v>
      </c>
      <c r="JBY48" s="19" t="s">
        <v>1440</v>
      </c>
      <c r="JBZ48" s="19" t="s">
        <v>1440</v>
      </c>
      <c r="JCA48" s="19" t="s">
        <v>1440</v>
      </c>
      <c r="JCB48" s="19" t="s">
        <v>1440</v>
      </c>
      <c r="JCC48" s="19" t="s">
        <v>1440</v>
      </c>
      <c r="JCD48" s="19" t="s">
        <v>1440</v>
      </c>
      <c r="JCE48" s="19" t="s">
        <v>1440</v>
      </c>
      <c r="JCF48" s="19" t="s">
        <v>1440</v>
      </c>
      <c r="JCG48" s="19" t="s">
        <v>1440</v>
      </c>
      <c r="JCH48" s="19" t="s">
        <v>1440</v>
      </c>
      <c r="JCI48" s="19" t="s">
        <v>1440</v>
      </c>
      <c r="JCJ48" s="19" t="s">
        <v>1440</v>
      </c>
      <c r="JCK48" s="19" t="s">
        <v>1440</v>
      </c>
      <c r="JCL48" s="19" t="s">
        <v>1440</v>
      </c>
      <c r="JCM48" s="19" t="s">
        <v>1440</v>
      </c>
      <c r="JCN48" s="19" t="s">
        <v>1440</v>
      </c>
      <c r="JCO48" s="19" t="s">
        <v>1440</v>
      </c>
      <c r="JCP48" s="19" t="s">
        <v>1440</v>
      </c>
      <c r="JCQ48" s="19" t="s">
        <v>1440</v>
      </c>
      <c r="JCR48" s="19" t="s">
        <v>1440</v>
      </c>
      <c r="JCS48" s="19" t="s">
        <v>1440</v>
      </c>
      <c r="JCT48" s="19" t="s">
        <v>1440</v>
      </c>
      <c r="JCU48" s="19" t="s">
        <v>1440</v>
      </c>
      <c r="JCV48" s="19" t="s">
        <v>1440</v>
      </c>
      <c r="JCW48" s="19" t="s">
        <v>1440</v>
      </c>
      <c r="JCX48" s="19" t="s">
        <v>1440</v>
      </c>
      <c r="JCY48" s="19" t="s">
        <v>1440</v>
      </c>
      <c r="JCZ48" s="19" t="s">
        <v>1440</v>
      </c>
      <c r="JDA48" s="19" t="s">
        <v>1440</v>
      </c>
      <c r="JDB48" s="19" t="s">
        <v>1440</v>
      </c>
      <c r="JDC48" s="19" t="s">
        <v>1440</v>
      </c>
      <c r="JDD48" s="19" t="s">
        <v>1440</v>
      </c>
      <c r="JDE48" s="19" t="s">
        <v>1440</v>
      </c>
      <c r="JDF48" s="19" t="s">
        <v>1440</v>
      </c>
      <c r="JDG48" s="19" t="s">
        <v>1440</v>
      </c>
      <c r="JDH48" s="19" t="s">
        <v>1440</v>
      </c>
      <c r="JDI48" s="19" t="s">
        <v>1440</v>
      </c>
      <c r="JDJ48" s="19" t="s">
        <v>1440</v>
      </c>
      <c r="JDK48" s="19" t="s">
        <v>1440</v>
      </c>
      <c r="JDL48" s="19" t="s">
        <v>1440</v>
      </c>
      <c r="JDM48" s="19" t="s">
        <v>1440</v>
      </c>
      <c r="JDN48" s="19" t="s">
        <v>1440</v>
      </c>
      <c r="JDO48" s="19" t="s">
        <v>1440</v>
      </c>
      <c r="JDP48" s="19" t="s">
        <v>1440</v>
      </c>
      <c r="JDQ48" s="19" t="s">
        <v>1440</v>
      </c>
      <c r="JDR48" s="19" t="s">
        <v>1440</v>
      </c>
      <c r="JDS48" s="19" t="s">
        <v>1440</v>
      </c>
      <c r="JDT48" s="19" t="s">
        <v>1440</v>
      </c>
      <c r="JDU48" s="19" t="s">
        <v>1440</v>
      </c>
      <c r="JDV48" s="19" t="s">
        <v>1440</v>
      </c>
      <c r="JDW48" s="19" t="s">
        <v>1440</v>
      </c>
      <c r="JDX48" s="19" t="s">
        <v>1440</v>
      </c>
      <c r="JDY48" s="19" t="s">
        <v>1440</v>
      </c>
      <c r="JDZ48" s="19" t="s">
        <v>1440</v>
      </c>
      <c r="JEA48" s="19" t="s">
        <v>1440</v>
      </c>
      <c r="JEB48" s="19" t="s">
        <v>1440</v>
      </c>
      <c r="JEC48" s="19" t="s">
        <v>1440</v>
      </c>
      <c r="JED48" s="19" t="s">
        <v>1440</v>
      </c>
      <c r="JEE48" s="19" t="s">
        <v>1440</v>
      </c>
      <c r="JEF48" s="19" t="s">
        <v>1440</v>
      </c>
      <c r="JEG48" s="19" t="s">
        <v>1440</v>
      </c>
      <c r="JEH48" s="19" t="s">
        <v>1440</v>
      </c>
      <c r="JEI48" s="19" t="s">
        <v>1440</v>
      </c>
      <c r="JEJ48" s="19" t="s">
        <v>1440</v>
      </c>
      <c r="JEK48" s="19" t="s">
        <v>1440</v>
      </c>
      <c r="JEL48" s="19" t="s">
        <v>1440</v>
      </c>
      <c r="JEM48" s="19" t="s">
        <v>1440</v>
      </c>
      <c r="JEN48" s="19" t="s">
        <v>1440</v>
      </c>
      <c r="JEO48" s="19" t="s">
        <v>1440</v>
      </c>
      <c r="JEP48" s="19" t="s">
        <v>1440</v>
      </c>
      <c r="JEQ48" s="19" t="s">
        <v>1440</v>
      </c>
      <c r="JER48" s="19" t="s">
        <v>1440</v>
      </c>
      <c r="JES48" s="19" t="s">
        <v>1440</v>
      </c>
      <c r="JET48" s="19" t="s">
        <v>1440</v>
      </c>
      <c r="JEU48" s="19" t="s">
        <v>1440</v>
      </c>
      <c r="JEV48" s="19" t="s">
        <v>1440</v>
      </c>
      <c r="JEW48" s="19" t="s">
        <v>1440</v>
      </c>
      <c r="JEX48" s="19" t="s">
        <v>1440</v>
      </c>
      <c r="JEY48" s="19" t="s">
        <v>1440</v>
      </c>
      <c r="JEZ48" s="19" t="s">
        <v>1440</v>
      </c>
      <c r="JFA48" s="19" t="s">
        <v>1440</v>
      </c>
      <c r="JFB48" s="19" t="s">
        <v>1440</v>
      </c>
      <c r="JFC48" s="19" t="s">
        <v>1440</v>
      </c>
      <c r="JFD48" s="19" t="s">
        <v>1440</v>
      </c>
      <c r="JFE48" s="19" t="s">
        <v>1440</v>
      </c>
      <c r="JFF48" s="19" t="s">
        <v>1440</v>
      </c>
      <c r="JFG48" s="19" t="s">
        <v>1440</v>
      </c>
      <c r="JFH48" s="19" t="s">
        <v>1440</v>
      </c>
      <c r="JFI48" s="19" t="s">
        <v>1440</v>
      </c>
      <c r="JFJ48" s="19" t="s">
        <v>1440</v>
      </c>
      <c r="JFK48" s="19" t="s">
        <v>1440</v>
      </c>
      <c r="JFL48" s="19" t="s">
        <v>1440</v>
      </c>
      <c r="JFM48" s="19" t="s">
        <v>1440</v>
      </c>
      <c r="JFN48" s="19" t="s">
        <v>1440</v>
      </c>
      <c r="JFO48" s="19" t="s">
        <v>1440</v>
      </c>
      <c r="JFP48" s="19" t="s">
        <v>1440</v>
      </c>
      <c r="JFQ48" s="19" t="s">
        <v>1440</v>
      </c>
      <c r="JFR48" s="19" t="s">
        <v>1440</v>
      </c>
      <c r="JFS48" s="19" t="s">
        <v>1440</v>
      </c>
      <c r="JFT48" s="19" t="s">
        <v>1440</v>
      </c>
      <c r="JFU48" s="19" t="s">
        <v>1440</v>
      </c>
      <c r="JFV48" s="19" t="s">
        <v>1440</v>
      </c>
      <c r="JFW48" s="19" t="s">
        <v>1440</v>
      </c>
      <c r="JFX48" s="19" t="s">
        <v>1440</v>
      </c>
      <c r="JFY48" s="19" t="s">
        <v>1440</v>
      </c>
      <c r="JFZ48" s="19" t="s">
        <v>1440</v>
      </c>
      <c r="JGA48" s="19" t="s">
        <v>1440</v>
      </c>
      <c r="JGB48" s="19" t="s">
        <v>1440</v>
      </c>
      <c r="JGC48" s="19" t="s">
        <v>1440</v>
      </c>
      <c r="JGD48" s="19" t="s">
        <v>1440</v>
      </c>
      <c r="JGE48" s="19" t="s">
        <v>1440</v>
      </c>
      <c r="JGF48" s="19" t="s">
        <v>1440</v>
      </c>
      <c r="JGG48" s="19" t="s">
        <v>1440</v>
      </c>
      <c r="JGH48" s="19" t="s">
        <v>1440</v>
      </c>
      <c r="JGI48" s="19" t="s">
        <v>1440</v>
      </c>
      <c r="JGJ48" s="19" t="s">
        <v>1440</v>
      </c>
      <c r="JGK48" s="19" t="s">
        <v>1440</v>
      </c>
      <c r="JGL48" s="19" t="s">
        <v>1440</v>
      </c>
      <c r="JGM48" s="19" t="s">
        <v>1440</v>
      </c>
      <c r="JGN48" s="19" t="s">
        <v>1440</v>
      </c>
      <c r="JGO48" s="19" t="s">
        <v>1440</v>
      </c>
      <c r="JGP48" s="19" t="s">
        <v>1440</v>
      </c>
      <c r="JGQ48" s="19" t="s">
        <v>1440</v>
      </c>
      <c r="JGR48" s="19" t="s">
        <v>1440</v>
      </c>
      <c r="JGS48" s="19" t="s">
        <v>1440</v>
      </c>
      <c r="JGT48" s="19" t="s">
        <v>1440</v>
      </c>
      <c r="JGU48" s="19" t="s">
        <v>1440</v>
      </c>
      <c r="JGV48" s="19" t="s">
        <v>1440</v>
      </c>
      <c r="JGW48" s="19" t="s">
        <v>1440</v>
      </c>
      <c r="JGX48" s="19" t="s">
        <v>1440</v>
      </c>
      <c r="JGY48" s="19" t="s">
        <v>1440</v>
      </c>
      <c r="JGZ48" s="19" t="s">
        <v>1440</v>
      </c>
      <c r="JHA48" s="19" t="s">
        <v>1440</v>
      </c>
      <c r="JHB48" s="19" t="s">
        <v>1440</v>
      </c>
      <c r="JHC48" s="19" t="s">
        <v>1440</v>
      </c>
      <c r="JHD48" s="19" t="s">
        <v>1440</v>
      </c>
      <c r="JHE48" s="19" t="s">
        <v>1440</v>
      </c>
      <c r="JHF48" s="19" t="s">
        <v>1440</v>
      </c>
      <c r="JHG48" s="19" t="s">
        <v>1440</v>
      </c>
      <c r="JHH48" s="19" t="s">
        <v>1440</v>
      </c>
      <c r="JHI48" s="19" t="s">
        <v>1440</v>
      </c>
      <c r="JHJ48" s="19" t="s">
        <v>1440</v>
      </c>
      <c r="JHK48" s="19" t="s">
        <v>1440</v>
      </c>
      <c r="JHL48" s="19" t="s">
        <v>1440</v>
      </c>
      <c r="JHM48" s="19" t="s">
        <v>1440</v>
      </c>
      <c r="JHN48" s="19" t="s">
        <v>1440</v>
      </c>
      <c r="JHO48" s="19" t="s">
        <v>1440</v>
      </c>
      <c r="JHP48" s="19" t="s">
        <v>1440</v>
      </c>
      <c r="JHQ48" s="19" t="s">
        <v>1440</v>
      </c>
      <c r="JHR48" s="19" t="s">
        <v>1440</v>
      </c>
      <c r="JHS48" s="19" t="s">
        <v>1440</v>
      </c>
      <c r="JHT48" s="19" t="s">
        <v>1440</v>
      </c>
      <c r="JHU48" s="19" t="s">
        <v>1440</v>
      </c>
      <c r="JHV48" s="19" t="s">
        <v>1440</v>
      </c>
      <c r="JHW48" s="19" t="s">
        <v>1440</v>
      </c>
      <c r="JHX48" s="19" t="s">
        <v>1440</v>
      </c>
      <c r="JHY48" s="19" t="s">
        <v>1440</v>
      </c>
      <c r="JHZ48" s="19" t="s">
        <v>1440</v>
      </c>
      <c r="JIA48" s="19" t="s">
        <v>1440</v>
      </c>
      <c r="JIB48" s="19" t="s">
        <v>1440</v>
      </c>
      <c r="JIC48" s="19" t="s">
        <v>1440</v>
      </c>
      <c r="JID48" s="19" t="s">
        <v>1440</v>
      </c>
      <c r="JIE48" s="19" t="s">
        <v>1440</v>
      </c>
      <c r="JIF48" s="19" t="s">
        <v>1440</v>
      </c>
      <c r="JIG48" s="19" t="s">
        <v>1440</v>
      </c>
      <c r="JIH48" s="19" t="s">
        <v>1440</v>
      </c>
      <c r="JII48" s="19" t="s">
        <v>1440</v>
      </c>
      <c r="JIJ48" s="19" t="s">
        <v>1440</v>
      </c>
      <c r="JIK48" s="19" t="s">
        <v>1440</v>
      </c>
      <c r="JIL48" s="19" t="s">
        <v>1440</v>
      </c>
      <c r="JIM48" s="19" t="s">
        <v>1440</v>
      </c>
      <c r="JIN48" s="19" t="s">
        <v>1440</v>
      </c>
      <c r="JIO48" s="19" t="s">
        <v>1440</v>
      </c>
      <c r="JIP48" s="19" t="s">
        <v>1440</v>
      </c>
      <c r="JIQ48" s="19" t="s">
        <v>1440</v>
      </c>
      <c r="JIR48" s="19" t="s">
        <v>1440</v>
      </c>
      <c r="JIS48" s="19" t="s">
        <v>1440</v>
      </c>
      <c r="JIT48" s="19" t="s">
        <v>1440</v>
      </c>
      <c r="JIU48" s="19" t="s">
        <v>1440</v>
      </c>
      <c r="JIV48" s="19" t="s">
        <v>1440</v>
      </c>
      <c r="JIW48" s="19" t="s">
        <v>1440</v>
      </c>
      <c r="JIX48" s="19" t="s">
        <v>1440</v>
      </c>
      <c r="JIY48" s="19" t="s">
        <v>1440</v>
      </c>
      <c r="JIZ48" s="19" t="s">
        <v>1440</v>
      </c>
      <c r="JJA48" s="19" t="s">
        <v>1440</v>
      </c>
      <c r="JJB48" s="19" t="s">
        <v>1440</v>
      </c>
      <c r="JJC48" s="19" t="s">
        <v>1440</v>
      </c>
      <c r="JJD48" s="19" t="s">
        <v>1440</v>
      </c>
      <c r="JJE48" s="19" t="s">
        <v>1440</v>
      </c>
      <c r="JJF48" s="19" t="s">
        <v>1440</v>
      </c>
      <c r="JJG48" s="19" t="s">
        <v>1440</v>
      </c>
      <c r="JJH48" s="19" t="s">
        <v>1440</v>
      </c>
      <c r="JJI48" s="19" t="s">
        <v>1440</v>
      </c>
      <c r="JJJ48" s="19" t="s">
        <v>1440</v>
      </c>
      <c r="JJK48" s="19" t="s">
        <v>1440</v>
      </c>
      <c r="JJL48" s="19" t="s">
        <v>1440</v>
      </c>
      <c r="JJM48" s="19" t="s">
        <v>1440</v>
      </c>
      <c r="JJN48" s="19" t="s">
        <v>1440</v>
      </c>
      <c r="JJO48" s="19" t="s">
        <v>1440</v>
      </c>
      <c r="JJP48" s="19" t="s">
        <v>1440</v>
      </c>
      <c r="JJQ48" s="19" t="s">
        <v>1440</v>
      </c>
      <c r="JJR48" s="19" t="s">
        <v>1440</v>
      </c>
      <c r="JJS48" s="19" t="s">
        <v>1440</v>
      </c>
      <c r="JJT48" s="19" t="s">
        <v>1440</v>
      </c>
      <c r="JJU48" s="19" t="s">
        <v>1440</v>
      </c>
      <c r="JJV48" s="19" t="s">
        <v>1440</v>
      </c>
      <c r="JJW48" s="19" t="s">
        <v>1440</v>
      </c>
      <c r="JJX48" s="19" t="s">
        <v>1440</v>
      </c>
      <c r="JJY48" s="19" t="s">
        <v>1440</v>
      </c>
      <c r="JJZ48" s="19" t="s">
        <v>1440</v>
      </c>
      <c r="JKA48" s="19" t="s">
        <v>1440</v>
      </c>
      <c r="JKB48" s="19" t="s">
        <v>1440</v>
      </c>
      <c r="JKC48" s="19" t="s">
        <v>1440</v>
      </c>
      <c r="JKD48" s="19" t="s">
        <v>1440</v>
      </c>
      <c r="JKE48" s="19" t="s">
        <v>1440</v>
      </c>
      <c r="JKF48" s="19" t="s">
        <v>1440</v>
      </c>
      <c r="JKG48" s="19" t="s">
        <v>1440</v>
      </c>
      <c r="JKH48" s="19" t="s">
        <v>1440</v>
      </c>
      <c r="JKI48" s="19" t="s">
        <v>1440</v>
      </c>
      <c r="JKJ48" s="19" t="s">
        <v>1440</v>
      </c>
      <c r="JKK48" s="19" t="s">
        <v>1440</v>
      </c>
      <c r="JKL48" s="19" t="s">
        <v>1440</v>
      </c>
      <c r="JKM48" s="19" t="s">
        <v>1440</v>
      </c>
      <c r="JKN48" s="19" t="s">
        <v>1440</v>
      </c>
      <c r="JKO48" s="19" t="s">
        <v>1440</v>
      </c>
      <c r="JKP48" s="19" t="s">
        <v>1440</v>
      </c>
      <c r="JKQ48" s="19" t="s">
        <v>1440</v>
      </c>
      <c r="JKR48" s="19" t="s">
        <v>1440</v>
      </c>
      <c r="JKS48" s="19" t="s">
        <v>1440</v>
      </c>
      <c r="JKT48" s="19" t="s">
        <v>1440</v>
      </c>
      <c r="JKU48" s="19" t="s">
        <v>1440</v>
      </c>
      <c r="JKV48" s="19" t="s">
        <v>1440</v>
      </c>
      <c r="JKW48" s="19" t="s">
        <v>1440</v>
      </c>
      <c r="JKX48" s="19" t="s">
        <v>1440</v>
      </c>
      <c r="JKY48" s="19" t="s">
        <v>1440</v>
      </c>
      <c r="JKZ48" s="19" t="s">
        <v>1440</v>
      </c>
      <c r="JLA48" s="19" t="s">
        <v>1440</v>
      </c>
      <c r="JLB48" s="19" t="s">
        <v>1440</v>
      </c>
      <c r="JLC48" s="19" t="s">
        <v>1440</v>
      </c>
      <c r="JLD48" s="19" t="s">
        <v>1440</v>
      </c>
      <c r="JLE48" s="19" t="s">
        <v>1440</v>
      </c>
      <c r="JLF48" s="19" t="s">
        <v>1440</v>
      </c>
      <c r="JLG48" s="19" t="s">
        <v>1440</v>
      </c>
      <c r="JLH48" s="19" t="s">
        <v>1440</v>
      </c>
      <c r="JLI48" s="19" t="s">
        <v>1440</v>
      </c>
      <c r="JLJ48" s="19" t="s">
        <v>1440</v>
      </c>
      <c r="JLK48" s="19" t="s">
        <v>1440</v>
      </c>
      <c r="JLL48" s="19" t="s">
        <v>1440</v>
      </c>
      <c r="JLM48" s="19" t="s">
        <v>1440</v>
      </c>
      <c r="JLN48" s="19" t="s">
        <v>1440</v>
      </c>
      <c r="JLO48" s="19" t="s">
        <v>1440</v>
      </c>
      <c r="JLP48" s="19" t="s">
        <v>1440</v>
      </c>
      <c r="JLQ48" s="19" t="s">
        <v>1440</v>
      </c>
      <c r="JLR48" s="19" t="s">
        <v>1440</v>
      </c>
      <c r="JLS48" s="19" t="s">
        <v>1440</v>
      </c>
      <c r="JLT48" s="19" t="s">
        <v>1440</v>
      </c>
      <c r="JLU48" s="19" t="s">
        <v>1440</v>
      </c>
      <c r="JLV48" s="19" t="s">
        <v>1440</v>
      </c>
      <c r="JLW48" s="19" t="s">
        <v>1440</v>
      </c>
      <c r="JLX48" s="19" t="s">
        <v>1440</v>
      </c>
      <c r="JLY48" s="19" t="s">
        <v>1440</v>
      </c>
      <c r="JLZ48" s="19" t="s">
        <v>1440</v>
      </c>
      <c r="JMA48" s="19" t="s">
        <v>1440</v>
      </c>
      <c r="JMB48" s="19" t="s">
        <v>1440</v>
      </c>
      <c r="JMC48" s="19" t="s">
        <v>1440</v>
      </c>
      <c r="JMD48" s="19" t="s">
        <v>1440</v>
      </c>
      <c r="JME48" s="19" t="s">
        <v>1440</v>
      </c>
      <c r="JMF48" s="19" t="s">
        <v>1440</v>
      </c>
      <c r="JMG48" s="19" t="s">
        <v>1440</v>
      </c>
      <c r="JMH48" s="19" t="s">
        <v>1440</v>
      </c>
      <c r="JMI48" s="19" t="s">
        <v>1440</v>
      </c>
      <c r="JMJ48" s="19" t="s">
        <v>1440</v>
      </c>
      <c r="JMK48" s="19" t="s">
        <v>1440</v>
      </c>
      <c r="JML48" s="19" t="s">
        <v>1440</v>
      </c>
      <c r="JMM48" s="19" t="s">
        <v>1440</v>
      </c>
      <c r="JMN48" s="19" t="s">
        <v>1440</v>
      </c>
      <c r="JMO48" s="19" t="s">
        <v>1440</v>
      </c>
      <c r="JMP48" s="19" t="s">
        <v>1440</v>
      </c>
      <c r="JMQ48" s="19" t="s">
        <v>1440</v>
      </c>
      <c r="JMR48" s="19" t="s">
        <v>1440</v>
      </c>
      <c r="JMS48" s="19" t="s">
        <v>1440</v>
      </c>
      <c r="JMT48" s="19" t="s">
        <v>1440</v>
      </c>
      <c r="JMU48" s="19" t="s">
        <v>1440</v>
      </c>
      <c r="JMV48" s="19" t="s">
        <v>1440</v>
      </c>
      <c r="JMW48" s="19" t="s">
        <v>1440</v>
      </c>
      <c r="JMX48" s="19" t="s">
        <v>1440</v>
      </c>
      <c r="JMY48" s="19" t="s">
        <v>1440</v>
      </c>
      <c r="JMZ48" s="19" t="s">
        <v>1440</v>
      </c>
      <c r="JNA48" s="19" t="s">
        <v>1440</v>
      </c>
      <c r="JNB48" s="19" t="s">
        <v>1440</v>
      </c>
      <c r="JNC48" s="19" t="s">
        <v>1440</v>
      </c>
      <c r="JND48" s="19" t="s">
        <v>1440</v>
      </c>
      <c r="JNE48" s="19" t="s">
        <v>1440</v>
      </c>
      <c r="JNF48" s="19" t="s">
        <v>1440</v>
      </c>
      <c r="JNG48" s="19" t="s">
        <v>1440</v>
      </c>
      <c r="JNH48" s="19" t="s">
        <v>1440</v>
      </c>
      <c r="JNI48" s="19" t="s">
        <v>1440</v>
      </c>
      <c r="JNJ48" s="19" t="s">
        <v>1440</v>
      </c>
      <c r="JNK48" s="19" t="s">
        <v>1440</v>
      </c>
      <c r="JNL48" s="19" t="s">
        <v>1440</v>
      </c>
      <c r="JNM48" s="19" t="s">
        <v>1440</v>
      </c>
      <c r="JNN48" s="19" t="s">
        <v>1440</v>
      </c>
      <c r="JNO48" s="19" t="s">
        <v>1440</v>
      </c>
      <c r="JNP48" s="19" t="s">
        <v>1440</v>
      </c>
      <c r="JNQ48" s="19" t="s">
        <v>1440</v>
      </c>
      <c r="JNR48" s="19" t="s">
        <v>1440</v>
      </c>
      <c r="JNS48" s="19" t="s">
        <v>1440</v>
      </c>
      <c r="JNT48" s="19" t="s">
        <v>1440</v>
      </c>
      <c r="JNU48" s="19" t="s">
        <v>1440</v>
      </c>
      <c r="JNV48" s="19" t="s">
        <v>1440</v>
      </c>
      <c r="JNW48" s="19" t="s">
        <v>1440</v>
      </c>
      <c r="JNX48" s="19" t="s">
        <v>1440</v>
      </c>
      <c r="JNY48" s="19" t="s">
        <v>1440</v>
      </c>
      <c r="JNZ48" s="19" t="s">
        <v>1440</v>
      </c>
      <c r="JOA48" s="19" t="s">
        <v>1440</v>
      </c>
      <c r="JOB48" s="19" t="s">
        <v>1440</v>
      </c>
      <c r="JOC48" s="19" t="s">
        <v>1440</v>
      </c>
      <c r="JOD48" s="19" t="s">
        <v>1440</v>
      </c>
      <c r="JOE48" s="19" t="s">
        <v>1440</v>
      </c>
      <c r="JOF48" s="19" t="s">
        <v>1440</v>
      </c>
      <c r="JOG48" s="19" t="s">
        <v>1440</v>
      </c>
      <c r="JOH48" s="19" t="s">
        <v>1440</v>
      </c>
      <c r="JOI48" s="19" t="s">
        <v>1440</v>
      </c>
      <c r="JOJ48" s="19" t="s">
        <v>1440</v>
      </c>
      <c r="JOK48" s="19" t="s">
        <v>1440</v>
      </c>
      <c r="JOL48" s="19" t="s">
        <v>1440</v>
      </c>
      <c r="JOM48" s="19" t="s">
        <v>1440</v>
      </c>
      <c r="JON48" s="19" t="s">
        <v>1440</v>
      </c>
      <c r="JOO48" s="19" t="s">
        <v>1440</v>
      </c>
      <c r="JOP48" s="19" t="s">
        <v>1440</v>
      </c>
      <c r="JOQ48" s="19" t="s">
        <v>1440</v>
      </c>
      <c r="JOR48" s="19" t="s">
        <v>1440</v>
      </c>
      <c r="JOS48" s="19" t="s">
        <v>1440</v>
      </c>
      <c r="JOT48" s="19" t="s">
        <v>1440</v>
      </c>
      <c r="JOU48" s="19" t="s">
        <v>1440</v>
      </c>
      <c r="JOV48" s="19" t="s">
        <v>1440</v>
      </c>
      <c r="JOW48" s="19" t="s">
        <v>1440</v>
      </c>
      <c r="JOX48" s="19" t="s">
        <v>1440</v>
      </c>
      <c r="JOY48" s="19" t="s">
        <v>1440</v>
      </c>
      <c r="JOZ48" s="19" t="s">
        <v>1440</v>
      </c>
      <c r="JPA48" s="19" t="s">
        <v>1440</v>
      </c>
      <c r="JPB48" s="19" t="s">
        <v>1440</v>
      </c>
      <c r="JPC48" s="19" t="s">
        <v>1440</v>
      </c>
      <c r="JPD48" s="19" t="s">
        <v>1440</v>
      </c>
      <c r="JPE48" s="19" t="s">
        <v>1440</v>
      </c>
      <c r="JPF48" s="19" t="s">
        <v>1440</v>
      </c>
      <c r="JPG48" s="19" t="s">
        <v>1440</v>
      </c>
      <c r="JPH48" s="19" t="s">
        <v>1440</v>
      </c>
      <c r="JPI48" s="19" t="s">
        <v>1440</v>
      </c>
      <c r="JPJ48" s="19" t="s">
        <v>1440</v>
      </c>
      <c r="JPK48" s="19" t="s">
        <v>1440</v>
      </c>
      <c r="JPL48" s="19" t="s">
        <v>1440</v>
      </c>
      <c r="JPM48" s="19" t="s">
        <v>1440</v>
      </c>
      <c r="JPN48" s="19" t="s">
        <v>1440</v>
      </c>
      <c r="JPO48" s="19" t="s">
        <v>1440</v>
      </c>
      <c r="JPP48" s="19" t="s">
        <v>1440</v>
      </c>
      <c r="JPQ48" s="19" t="s">
        <v>1440</v>
      </c>
      <c r="JPR48" s="19" t="s">
        <v>1440</v>
      </c>
      <c r="JPS48" s="19" t="s">
        <v>1440</v>
      </c>
      <c r="JPT48" s="19" t="s">
        <v>1440</v>
      </c>
      <c r="JPU48" s="19" t="s">
        <v>1440</v>
      </c>
      <c r="JPV48" s="19" t="s">
        <v>1440</v>
      </c>
      <c r="JPW48" s="19" t="s">
        <v>1440</v>
      </c>
      <c r="JPX48" s="19" t="s">
        <v>1440</v>
      </c>
      <c r="JPY48" s="19" t="s">
        <v>1440</v>
      </c>
      <c r="JPZ48" s="19" t="s">
        <v>1440</v>
      </c>
      <c r="JQA48" s="19" t="s">
        <v>1440</v>
      </c>
      <c r="JQB48" s="19" t="s">
        <v>1440</v>
      </c>
      <c r="JQC48" s="19" t="s">
        <v>1440</v>
      </c>
      <c r="JQD48" s="19" t="s">
        <v>1440</v>
      </c>
      <c r="JQE48" s="19" t="s">
        <v>1440</v>
      </c>
      <c r="JQF48" s="19" t="s">
        <v>1440</v>
      </c>
      <c r="JQG48" s="19" t="s">
        <v>1440</v>
      </c>
      <c r="JQH48" s="19" t="s">
        <v>1440</v>
      </c>
      <c r="JQI48" s="19" t="s">
        <v>1440</v>
      </c>
      <c r="JQJ48" s="19" t="s">
        <v>1440</v>
      </c>
      <c r="JQK48" s="19" t="s">
        <v>1440</v>
      </c>
      <c r="JQL48" s="19" t="s">
        <v>1440</v>
      </c>
      <c r="JQM48" s="19" t="s">
        <v>1440</v>
      </c>
      <c r="JQN48" s="19" t="s">
        <v>1440</v>
      </c>
      <c r="JQO48" s="19" t="s">
        <v>1440</v>
      </c>
      <c r="JQP48" s="19" t="s">
        <v>1440</v>
      </c>
      <c r="JQQ48" s="19" t="s">
        <v>1440</v>
      </c>
      <c r="JQR48" s="19" t="s">
        <v>1440</v>
      </c>
      <c r="JQS48" s="19" t="s">
        <v>1440</v>
      </c>
      <c r="JQT48" s="19" t="s">
        <v>1440</v>
      </c>
      <c r="JQU48" s="19" t="s">
        <v>1440</v>
      </c>
      <c r="JQV48" s="19" t="s">
        <v>1440</v>
      </c>
      <c r="JQW48" s="19" t="s">
        <v>1440</v>
      </c>
      <c r="JQX48" s="19" t="s">
        <v>1440</v>
      </c>
      <c r="JQY48" s="19" t="s">
        <v>1440</v>
      </c>
      <c r="JQZ48" s="19" t="s">
        <v>1440</v>
      </c>
      <c r="JRA48" s="19" t="s">
        <v>1440</v>
      </c>
      <c r="JRB48" s="19" t="s">
        <v>1440</v>
      </c>
      <c r="JRC48" s="19" t="s">
        <v>1440</v>
      </c>
      <c r="JRD48" s="19" t="s">
        <v>1440</v>
      </c>
      <c r="JRE48" s="19" t="s">
        <v>1440</v>
      </c>
      <c r="JRF48" s="19" t="s">
        <v>1440</v>
      </c>
      <c r="JRG48" s="19" t="s">
        <v>1440</v>
      </c>
      <c r="JRH48" s="19" t="s">
        <v>1440</v>
      </c>
      <c r="JRI48" s="19" t="s">
        <v>1440</v>
      </c>
      <c r="JRJ48" s="19" t="s">
        <v>1440</v>
      </c>
      <c r="JRK48" s="19" t="s">
        <v>1440</v>
      </c>
      <c r="JRL48" s="19" t="s">
        <v>1440</v>
      </c>
      <c r="JRM48" s="19" t="s">
        <v>1440</v>
      </c>
      <c r="JRN48" s="19" t="s">
        <v>1440</v>
      </c>
      <c r="JRO48" s="19" t="s">
        <v>1440</v>
      </c>
      <c r="JRP48" s="19" t="s">
        <v>1440</v>
      </c>
      <c r="JRQ48" s="19" t="s">
        <v>1440</v>
      </c>
      <c r="JRR48" s="19" t="s">
        <v>1440</v>
      </c>
      <c r="JRS48" s="19" t="s">
        <v>1440</v>
      </c>
      <c r="JRT48" s="19" t="s">
        <v>1440</v>
      </c>
      <c r="JRU48" s="19" t="s">
        <v>1440</v>
      </c>
      <c r="JRV48" s="19" t="s">
        <v>1440</v>
      </c>
      <c r="JRW48" s="19" t="s">
        <v>1440</v>
      </c>
      <c r="JRX48" s="19" t="s">
        <v>1440</v>
      </c>
      <c r="JRY48" s="19" t="s">
        <v>1440</v>
      </c>
      <c r="JRZ48" s="19" t="s">
        <v>1440</v>
      </c>
      <c r="JSA48" s="19" t="s">
        <v>1440</v>
      </c>
      <c r="JSB48" s="19" t="s">
        <v>1440</v>
      </c>
      <c r="JSC48" s="19" t="s">
        <v>1440</v>
      </c>
      <c r="JSD48" s="19" t="s">
        <v>1440</v>
      </c>
      <c r="JSE48" s="19" t="s">
        <v>1440</v>
      </c>
      <c r="JSF48" s="19" t="s">
        <v>1440</v>
      </c>
      <c r="JSG48" s="19" t="s">
        <v>1440</v>
      </c>
      <c r="JSH48" s="19" t="s">
        <v>1440</v>
      </c>
      <c r="JSI48" s="19" t="s">
        <v>1440</v>
      </c>
      <c r="JSJ48" s="19" t="s">
        <v>1440</v>
      </c>
      <c r="JSK48" s="19" t="s">
        <v>1440</v>
      </c>
      <c r="JSL48" s="19" t="s">
        <v>1440</v>
      </c>
      <c r="JSM48" s="19" t="s">
        <v>1440</v>
      </c>
      <c r="JSN48" s="19" t="s">
        <v>1440</v>
      </c>
      <c r="JSO48" s="19" t="s">
        <v>1440</v>
      </c>
      <c r="JSP48" s="19" t="s">
        <v>1440</v>
      </c>
      <c r="JSQ48" s="19" t="s">
        <v>1440</v>
      </c>
      <c r="JSR48" s="19" t="s">
        <v>1440</v>
      </c>
      <c r="JSS48" s="19" t="s">
        <v>1440</v>
      </c>
      <c r="JST48" s="19" t="s">
        <v>1440</v>
      </c>
      <c r="JSU48" s="19" t="s">
        <v>1440</v>
      </c>
      <c r="JSV48" s="19" t="s">
        <v>1440</v>
      </c>
      <c r="JSW48" s="19" t="s">
        <v>1440</v>
      </c>
      <c r="JSX48" s="19" t="s">
        <v>1440</v>
      </c>
      <c r="JSY48" s="19" t="s">
        <v>1440</v>
      </c>
      <c r="JSZ48" s="19" t="s">
        <v>1440</v>
      </c>
      <c r="JTA48" s="19" t="s">
        <v>1440</v>
      </c>
      <c r="JTB48" s="19" t="s">
        <v>1440</v>
      </c>
      <c r="JTC48" s="19" t="s">
        <v>1440</v>
      </c>
      <c r="JTD48" s="19" t="s">
        <v>1440</v>
      </c>
      <c r="JTE48" s="19" t="s">
        <v>1440</v>
      </c>
      <c r="JTF48" s="19" t="s">
        <v>1440</v>
      </c>
      <c r="JTG48" s="19" t="s">
        <v>1440</v>
      </c>
      <c r="JTH48" s="19" t="s">
        <v>1440</v>
      </c>
      <c r="JTI48" s="19" t="s">
        <v>1440</v>
      </c>
      <c r="JTJ48" s="19" t="s">
        <v>1440</v>
      </c>
      <c r="JTK48" s="19" t="s">
        <v>1440</v>
      </c>
      <c r="JTL48" s="19" t="s">
        <v>1440</v>
      </c>
      <c r="JTM48" s="19" t="s">
        <v>1440</v>
      </c>
      <c r="JTN48" s="19" t="s">
        <v>1440</v>
      </c>
      <c r="JTO48" s="19" t="s">
        <v>1440</v>
      </c>
      <c r="JTP48" s="19" t="s">
        <v>1440</v>
      </c>
      <c r="JTQ48" s="19" t="s">
        <v>1440</v>
      </c>
      <c r="JTR48" s="19" t="s">
        <v>1440</v>
      </c>
      <c r="JTS48" s="19" t="s">
        <v>1440</v>
      </c>
      <c r="JTT48" s="19" t="s">
        <v>1440</v>
      </c>
      <c r="JTU48" s="19" t="s">
        <v>1440</v>
      </c>
      <c r="JTV48" s="19" t="s">
        <v>1440</v>
      </c>
      <c r="JTW48" s="19" t="s">
        <v>1440</v>
      </c>
      <c r="JTX48" s="19" t="s">
        <v>1440</v>
      </c>
      <c r="JTY48" s="19" t="s">
        <v>1440</v>
      </c>
      <c r="JTZ48" s="19" t="s">
        <v>1440</v>
      </c>
      <c r="JUA48" s="19" t="s">
        <v>1440</v>
      </c>
      <c r="JUB48" s="19" t="s">
        <v>1440</v>
      </c>
      <c r="JUC48" s="19" t="s">
        <v>1440</v>
      </c>
      <c r="JUD48" s="19" t="s">
        <v>1440</v>
      </c>
      <c r="JUE48" s="19" t="s">
        <v>1440</v>
      </c>
      <c r="JUF48" s="19" t="s">
        <v>1440</v>
      </c>
      <c r="JUG48" s="19" t="s">
        <v>1440</v>
      </c>
      <c r="JUH48" s="19" t="s">
        <v>1440</v>
      </c>
      <c r="JUI48" s="19" t="s">
        <v>1440</v>
      </c>
      <c r="JUJ48" s="19" t="s">
        <v>1440</v>
      </c>
      <c r="JUK48" s="19" t="s">
        <v>1440</v>
      </c>
      <c r="JUL48" s="19" t="s">
        <v>1440</v>
      </c>
      <c r="JUM48" s="19" t="s">
        <v>1440</v>
      </c>
      <c r="JUN48" s="19" t="s">
        <v>1440</v>
      </c>
      <c r="JUO48" s="19" t="s">
        <v>1440</v>
      </c>
      <c r="JUP48" s="19" t="s">
        <v>1440</v>
      </c>
      <c r="JUQ48" s="19" t="s">
        <v>1440</v>
      </c>
      <c r="JUR48" s="19" t="s">
        <v>1440</v>
      </c>
      <c r="JUS48" s="19" t="s">
        <v>1440</v>
      </c>
      <c r="JUT48" s="19" t="s">
        <v>1440</v>
      </c>
      <c r="JUU48" s="19" t="s">
        <v>1440</v>
      </c>
      <c r="JUV48" s="19" t="s">
        <v>1440</v>
      </c>
      <c r="JUW48" s="19" t="s">
        <v>1440</v>
      </c>
      <c r="JUX48" s="19" t="s">
        <v>1440</v>
      </c>
      <c r="JUY48" s="19" t="s">
        <v>1440</v>
      </c>
      <c r="JUZ48" s="19" t="s">
        <v>1440</v>
      </c>
      <c r="JVA48" s="19" t="s">
        <v>1440</v>
      </c>
      <c r="JVB48" s="19" t="s">
        <v>1440</v>
      </c>
      <c r="JVC48" s="19" t="s">
        <v>1440</v>
      </c>
      <c r="JVD48" s="19" t="s">
        <v>1440</v>
      </c>
      <c r="JVE48" s="19" t="s">
        <v>1440</v>
      </c>
      <c r="JVF48" s="19" t="s">
        <v>1440</v>
      </c>
      <c r="JVG48" s="19" t="s">
        <v>1440</v>
      </c>
      <c r="JVH48" s="19" t="s">
        <v>1440</v>
      </c>
      <c r="JVI48" s="19" t="s">
        <v>1440</v>
      </c>
      <c r="JVJ48" s="19" t="s">
        <v>1440</v>
      </c>
      <c r="JVK48" s="19" t="s">
        <v>1440</v>
      </c>
      <c r="JVL48" s="19" t="s">
        <v>1440</v>
      </c>
      <c r="JVM48" s="19" t="s">
        <v>1440</v>
      </c>
      <c r="JVN48" s="19" t="s">
        <v>1440</v>
      </c>
      <c r="JVO48" s="19" t="s">
        <v>1440</v>
      </c>
      <c r="JVP48" s="19" t="s">
        <v>1440</v>
      </c>
      <c r="JVQ48" s="19" t="s">
        <v>1440</v>
      </c>
      <c r="JVR48" s="19" t="s">
        <v>1440</v>
      </c>
      <c r="JVS48" s="19" t="s">
        <v>1440</v>
      </c>
      <c r="JVT48" s="19" t="s">
        <v>1440</v>
      </c>
      <c r="JVU48" s="19" t="s">
        <v>1440</v>
      </c>
      <c r="JVV48" s="19" t="s">
        <v>1440</v>
      </c>
      <c r="JVW48" s="19" t="s">
        <v>1440</v>
      </c>
      <c r="JVX48" s="19" t="s">
        <v>1440</v>
      </c>
      <c r="JVY48" s="19" t="s">
        <v>1440</v>
      </c>
      <c r="JVZ48" s="19" t="s">
        <v>1440</v>
      </c>
      <c r="JWA48" s="19" t="s">
        <v>1440</v>
      </c>
      <c r="JWB48" s="19" t="s">
        <v>1440</v>
      </c>
      <c r="JWC48" s="19" t="s">
        <v>1440</v>
      </c>
      <c r="JWD48" s="19" t="s">
        <v>1440</v>
      </c>
      <c r="JWE48" s="19" t="s">
        <v>1440</v>
      </c>
      <c r="JWF48" s="19" t="s">
        <v>1440</v>
      </c>
      <c r="JWG48" s="19" t="s">
        <v>1440</v>
      </c>
      <c r="JWH48" s="19" t="s">
        <v>1440</v>
      </c>
      <c r="JWI48" s="19" t="s">
        <v>1440</v>
      </c>
      <c r="JWJ48" s="19" t="s">
        <v>1440</v>
      </c>
      <c r="JWK48" s="19" t="s">
        <v>1440</v>
      </c>
      <c r="JWL48" s="19" t="s">
        <v>1440</v>
      </c>
      <c r="JWM48" s="19" t="s">
        <v>1440</v>
      </c>
      <c r="JWN48" s="19" t="s">
        <v>1440</v>
      </c>
      <c r="JWO48" s="19" t="s">
        <v>1440</v>
      </c>
      <c r="JWP48" s="19" t="s">
        <v>1440</v>
      </c>
      <c r="JWQ48" s="19" t="s">
        <v>1440</v>
      </c>
      <c r="JWR48" s="19" t="s">
        <v>1440</v>
      </c>
      <c r="JWS48" s="19" t="s">
        <v>1440</v>
      </c>
      <c r="JWT48" s="19" t="s">
        <v>1440</v>
      </c>
      <c r="JWU48" s="19" t="s">
        <v>1440</v>
      </c>
      <c r="JWV48" s="19" t="s">
        <v>1440</v>
      </c>
      <c r="JWW48" s="19" t="s">
        <v>1440</v>
      </c>
      <c r="JWX48" s="19" t="s">
        <v>1440</v>
      </c>
      <c r="JWY48" s="19" t="s">
        <v>1440</v>
      </c>
      <c r="JWZ48" s="19" t="s">
        <v>1440</v>
      </c>
      <c r="JXA48" s="19" t="s">
        <v>1440</v>
      </c>
      <c r="JXB48" s="19" t="s">
        <v>1440</v>
      </c>
      <c r="JXC48" s="19" t="s">
        <v>1440</v>
      </c>
      <c r="JXD48" s="19" t="s">
        <v>1440</v>
      </c>
      <c r="JXE48" s="19" t="s">
        <v>1440</v>
      </c>
      <c r="JXF48" s="19" t="s">
        <v>1440</v>
      </c>
      <c r="JXG48" s="19" t="s">
        <v>1440</v>
      </c>
      <c r="JXH48" s="19" t="s">
        <v>1440</v>
      </c>
      <c r="JXI48" s="19" t="s">
        <v>1440</v>
      </c>
      <c r="JXJ48" s="19" t="s">
        <v>1440</v>
      </c>
      <c r="JXK48" s="19" t="s">
        <v>1440</v>
      </c>
      <c r="JXL48" s="19" t="s">
        <v>1440</v>
      </c>
      <c r="JXM48" s="19" t="s">
        <v>1440</v>
      </c>
      <c r="JXN48" s="19" t="s">
        <v>1440</v>
      </c>
      <c r="JXO48" s="19" t="s">
        <v>1440</v>
      </c>
      <c r="JXP48" s="19" t="s">
        <v>1440</v>
      </c>
      <c r="JXQ48" s="19" t="s">
        <v>1440</v>
      </c>
      <c r="JXR48" s="19" t="s">
        <v>1440</v>
      </c>
      <c r="JXS48" s="19" t="s">
        <v>1440</v>
      </c>
      <c r="JXT48" s="19" t="s">
        <v>1440</v>
      </c>
      <c r="JXU48" s="19" t="s">
        <v>1440</v>
      </c>
      <c r="JXV48" s="19" t="s">
        <v>1440</v>
      </c>
      <c r="JXW48" s="19" t="s">
        <v>1440</v>
      </c>
      <c r="JXX48" s="19" t="s">
        <v>1440</v>
      </c>
      <c r="JXY48" s="19" t="s">
        <v>1440</v>
      </c>
      <c r="JXZ48" s="19" t="s">
        <v>1440</v>
      </c>
      <c r="JYA48" s="19" t="s">
        <v>1440</v>
      </c>
      <c r="JYB48" s="19" t="s">
        <v>1440</v>
      </c>
      <c r="JYC48" s="19" t="s">
        <v>1440</v>
      </c>
      <c r="JYD48" s="19" t="s">
        <v>1440</v>
      </c>
      <c r="JYE48" s="19" t="s">
        <v>1440</v>
      </c>
      <c r="JYF48" s="19" t="s">
        <v>1440</v>
      </c>
      <c r="JYG48" s="19" t="s">
        <v>1440</v>
      </c>
      <c r="JYH48" s="19" t="s">
        <v>1440</v>
      </c>
      <c r="JYI48" s="19" t="s">
        <v>1440</v>
      </c>
      <c r="JYJ48" s="19" t="s">
        <v>1440</v>
      </c>
      <c r="JYK48" s="19" t="s">
        <v>1440</v>
      </c>
      <c r="JYL48" s="19" t="s">
        <v>1440</v>
      </c>
      <c r="JYM48" s="19" t="s">
        <v>1440</v>
      </c>
      <c r="JYN48" s="19" t="s">
        <v>1440</v>
      </c>
      <c r="JYO48" s="19" t="s">
        <v>1440</v>
      </c>
      <c r="JYP48" s="19" t="s">
        <v>1440</v>
      </c>
      <c r="JYQ48" s="19" t="s">
        <v>1440</v>
      </c>
      <c r="JYR48" s="19" t="s">
        <v>1440</v>
      </c>
      <c r="JYS48" s="19" t="s">
        <v>1440</v>
      </c>
      <c r="JYT48" s="19" t="s">
        <v>1440</v>
      </c>
      <c r="JYU48" s="19" t="s">
        <v>1440</v>
      </c>
      <c r="JYV48" s="19" t="s">
        <v>1440</v>
      </c>
      <c r="JYW48" s="19" t="s">
        <v>1440</v>
      </c>
      <c r="JYX48" s="19" t="s">
        <v>1440</v>
      </c>
      <c r="JYY48" s="19" t="s">
        <v>1440</v>
      </c>
      <c r="JYZ48" s="19" t="s">
        <v>1440</v>
      </c>
      <c r="JZA48" s="19" t="s">
        <v>1440</v>
      </c>
      <c r="JZB48" s="19" t="s">
        <v>1440</v>
      </c>
      <c r="JZC48" s="19" t="s">
        <v>1440</v>
      </c>
      <c r="JZD48" s="19" t="s">
        <v>1440</v>
      </c>
      <c r="JZE48" s="19" t="s">
        <v>1440</v>
      </c>
      <c r="JZF48" s="19" t="s">
        <v>1440</v>
      </c>
      <c r="JZG48" s="19" t="s">
        <v>1440</v>
      </c>
      <c r="JZH48" s="19" t="s">
        <v>1440</v>
      </c>
      <c r="JZI48" s="19" t="s">
        <v>1440</v>
      </c>
      <c r="JZJ48" s="19" t="s">
        <v>1440</v>
      </c>
      <c r="JZK48" s="19" t="s">
        <v>1440</v>
      </c>
      <c r="JZL48" s="19" t="s">
        <v>1440</v>
      </c>
      <c r="JZM48" s="19" t="s">
        <v>1440</v>
      </c>
      <c r="JZN48" s="19" t="s">
        <v>1440</v>
      </c>
      <c r="JZO48" s="19" t="s">
        <v>1440</v>
      </c>
      <c r="JZP48" s="19" t="s">
        <v>1440</v>
      </c>
      <c r="JZQ48" s="19" t="s">
        <v>1440</v>
      </c>
      <c r="JZR48" s="19" t="s">
        <v>1440</v>
      </c>
      <c r="JZS48" s="19" t="s">
        <v>1440</v>
      </c>
      <c r="JZT48" s="19" t="s">
        <v>1440</v>
      </c>
      <c r="JZU48" s="19" t="s">
        <v>1440</v>
      </c>
      <c r="JZV48" s="19" t="s">
        <v>1440</v>
      </c>
      <c r="JZW48" s="19" t="s">
        <v>1440</v>
      </c>
      <c r="JZX48" s="19" t="s">
        <v>1440</v>
      </c>
      <c r="JZY48" s="19" t="s">
        <v>1440</v>
      </c>
      <c r="JZZ48" s="19" t="s">
        <v>1440</v>
      </c>
      <c r="KAA48" s="19" t="s">
        <v>1440</v>
      </c>
      <c r="KAB48" s="19" t="s">
        <v>1440</v>
      </c>
      <c r="KAC48" s="19" t="s">
        <v>1440</v>
      </c>
      <c r="KAD48" s="19" t="s">
        <v>1440</v>
      </c>
      <c r="KAE48" s="19" t="s">
        <v>1440</v>
      </c>
      <c r="KAF48" s="19" t="s">
        <v>1440</v>
      </c>
      <c r="KAG48" s="19" t="s">
        <v>1440</v>
      </c>
      <c r="KAH48" s="19" t="s">
        <v>1440</v>
      </c>
      <c r="KAI48" s="19" t="s">
        <v>1440</v>
      </c>
      <c r="KAJ48" s="19" t="s">
        <v>1440</v>
      </c>
      <c r="KAK48" s="19" t="s">
        <v>1440</v>
      </c>
      <c r="KAL48" s="19" t="s">
        <v>1440</v>
      </c>
      <c r="KAM48" s="19" t="s">
        <v>1440</v>
      </c>
      <c r="KAN48" s="19" t="s">
        <v>1440</v>
      </c>
      <c r="KAO48" s="19" t="s">
        <v>1440</v>
      </c>
      <c r="KAP48" s="19" t="s">
        <v>1440</v>
      </c>
      <c r="KAQ48" s="19" t="s">
        <v>1440</v>
      </c>
      <c r="KAR48" s="19" t="s">
        <v>1440</v>
      </c>
      <c r="KAS48" s="19" t="s">
        <v>1440</v>
      </c>
      <c r="KAT48" s="19" t="s">
        <v>1440</v>
      </c>
      <c r="KAU48" s="19" t="s">
        <v>1440</v>
      </c>
      <c r="KAV48" s="19" t="s">
        <v>1440</v>
      </c>
      <c r="KAW48" s="19" t="s">
        <v>1440</v>
      </c>
      <c r="KAX48" s="19" t="s">
        <v>1440</v>
      </c>
      <c r="KAY48" s="19" t="s">
        <v>1440</v>
      </c>
      <c r="KAZ48" s="19" t="s">
        <v>1440</v>
      </c>
      <c r="KBA48" s="19" t="s">
        <v>1440</v>
      </c>
      <c r="KBB48" s="19" t="s">
        <v>1440</v>
      </c>
      <c r="KBC48" s="19" t="s">
        <v>1440</v>
      </c>
      <c r="KBD48" s="19" t="s">
        <v>1440</v>
      </c>
      <c r="KBE48" s="19" t="s">
        <v>1440</v>
      </c>
      <c r="KBF48" s="19" t="s">
        <v>1440</v>
      </c>
      <c r="KBG48" s="19" t="s">
        <v>1440</v>
      </c>
      <c r="KBH48" s="19" t="s">
        <v>1440</v>
      </c>
      <c r="KBI48" s="19" t="s">
        <v>1440</v>
      </c>
      <c r="KBJ48" s="19" t="s">
        <v>1440</v>
      </c>
      <c r="KBK48" s="19" t="s">
        <v>1440</v>
      </c>
      <c r="KBL48" s="19" t="s">
        <v>1440</v>
      </c>
      <c r="KBM48" s="19" t="s">
        <v>1440</v>
      </c>
      <c r="KBN48" s="19" t="s">
        <v>1440</v>
      </c>
      <c r="KBO48" s="19" t="s">
        <v>1440</v>
      </c>
      <c r="KBP48" s="19" t="s">
        <v>1440</v>
      </c>
      <c r="KBQ48" s="19" t="s">
        <v>1440</v>
      </c>
      <c r="KBR48" s="19" t="s">
        <v>1440</v>
      </c>
      <c r="KBS48" s="19" t="s">
        <v>1440</v>
      </c>
      <c r="KBT48" s="19" t="s">
        <v>1440</v>
      </c>
      <c r="KBU48" s="19" t="s">
        <v>1440</v>
      </c>
      <c r="KBV48" s="19" t="s">
        <v>1440</v>
      </c>
      <c r="KBW48" s="19" t="s">
        <v>1440</v>
      </c>
      <c r="KBX48" s="19" t="s">
        <v>1440</v>
      </c>
      <c r="KBY48" s="19" t="s">
        <v>1440</v>
      </c>
      <c r="KBZ48" s="19" t="s">
        <v>1440</v>
      </c>
      <c r="KCA48" s="19" t="s">
        <v>1440</v>
      </c>
      <c r="KCB48" s="19" t="s">
        <v>1440</v>
      </c>
      <c r="KCC48" s="19" t="s">
        <v>1440</v>
      </c>
      <c r="KCD48" s="19" t="s">
        <v>1440</v>
      </c>
      <c r="KCE48" s="19" t="s">
        <v>1440</v>
      </c>
      <c r="KCF48" s="19" t="s">
        <v>1440</v>
      </c>
      <c r="KCG48" s="19" t="s">
        <v>1440</v>
      </c>
      <c r="KCH48" s="19" t="s">
        <v>1440</v>
      </c>
      <c r="KCI48" s="19" t="s">
        <v>1440</v>
      </c>
      <c r="KCJ48" s="19" t="s">
        <v>1440</v>
      </c>
      <c r="KCK48" s="19" t="s">
        <v>1440</v>
      </c>
      <c r="KCL48" s="19" t="s">
        <v>1440</v>
      </c>
      <c r="KCM48" s="19" t="s">
        <v>1440</v>
      </c>
      <c r="KCN48" s="19" t="s">
        <v>1440</v>
      </c>
      <c r="KCO48" s="19" t="s">
        <v>1440</v>
      </c>
      <c r="KCP48" s="19" t="s">
        <v>1440</v>
      </c>
      <c r="KCQ48" s="19" t="s">
        <v>1440</v>
      </c>
      <c r="KCR48" s="19" t="s">
        <v>1440</v>
      </c>
      <c r="KCS48" s="19" t="s">
        <v>1440</v>
      </c>
      <c r="KCT48" s="19" t="s">
        <v>1440</v>
      </c>
      <c r="KCU48" s="19" t="s">
        <v>1440</v>
      </c>
      <c r="KCV48" s="19" t="s">
        <v>1440</v>
      </c>
      <c r="KCW48" s="19" t="s">
        <v>1440</v>
      </c>
      <c r="KCX48" s="19" t="s">
        <v>1440</v>
      </c>
      <c r="KCY48" s="19" t="s">
        <v>1440</v>
      </c>
      <c r="KCZ48" s="19" t="s">
        <v>1440</v>
      </c>
      <c r="KDA48" s="19" t="s">
        <v>1440</v>
      </c>
      <c r="KDB48" s="19" t="s">
        <v>1440</v>
      </c>
      <c r="KDC48" s="19" t="s">
        <v>1440</v>
      </c>
      <c r="KDD48" s="19" t="s">
        <v>1440</v>
      </c>
      <c r="KDE48" s="19" t="s">
        <v>1440</v>
      </c>
      <c r="KDF48" s="19" t="s">
        <v>1440</v>
      </c>
      <c r="KDG48" s="19" t="s">
        <v>1440</v>
      </c>
      <c r="KDH48" s="19" t="s">
        <v>1440</v>
      </c>
      <c r="KDI48" s="19" t="s">
        <v>1440</v>
      </c>
      <c r="KDJ48" s="19" t="s">
        <v>1440</v>
      </c>
      <c r="KDK48" s="19" t="s">
        <v>1440</v>
      </c>
      <c r="KDL48" s="19" t="s">
        <v>1440</v>
      </c>
      <c r="KDM48" s="19" t="s">
        <v>1440</v>
      </c>
      <c r="KDN48" s="19" t="s">
        <v>1440</v>
      </c>
      <c r="KDO48" s="19" t="s">
        <v>1440</v>
      </c>
      <c r="KDP48" s="19" t="s">
        <v>1440</v>
      </c>
      <c r="KDQ48" s="19" t="s">
        <v>1440</v>
      </c>
      <c r="KDR48" s="19" t="s">
        <v>1440</v>
      </c>
      <c r="KDS48" s="19" t="s">
        <v>1440</v>
      </c>
      <c r="KDT48" s="19" t="s">
        <v>1440</v>
      </c>
      <c r="KDU48" s="19" t="s">
        <v>1440</v>
      </c>
      <c r="KDV48" s="19" t="s">
        <v>1440</v>
      </c>
      <c r="KDW48" s="19" t="s">
        <v>1440</v>
      </c>
      <c r="KDX48" s="19" t="s">
        <v>1440</v>
      </c>
      <c r="KDY48" s="19" t="s">
        <v>1440</v>
      </c>
      <c r="KDZ48" s="19" t="s">
        <v>1440</v>
      </c>
      <c r="KEA48" s="19" t="s">
        <v>1440</v>
      </c>
      <c r="KEB48" s="19" t="s">
        <v>1440</v>
      </c>
      <c r="KEC48" s="19" t="s">
        <v>1440</v>
      </c>
      <c r="KED48" s="19" t="s">
        <v>1440</v>
      </c>
      <c r="KEE48" s="19" t="s">
        <v>1440</v>
      </c>
      <c r="KEF48" s="19" t="s">
        <v>1440</v>
      </c>
      <c r="KEG48" s="19" t="s">
        <v>1440</v>
      </c>
      <c r="KEH48" s="19" t="s">
        <v>1440</v>
      </c>
      <c r="KEI48" s="19" t="s">
        <v>1440</v>
      </c>
      <c r="KEJ48" s="19" t="s">
        <v>1440</v>
      </c>
      <c r="KEK48" s="19" t="s">
        <v>1440</v>
      </c>
      <c r="KEL48" s="19" t="s">
        <v>1440</v>
      </c>
      <c r="KEM48" s="19" t="s">
        <v>1440</v>
      </c>
      <c r="KEN48" s="19" t="s">
        <v>1440</v>
      </c>
      <c r="KEO48" s="19" t="s">
        <v>1440</v>
      </c>
      <c r="KEP48" s="19" t="s">
        <v>1440</v>
      </c>
      <c r="KEQ48" s="19" t="s">
        <v>1440</v>
      </c>
      <c r="KER48" s="19" t="s">
        <v>1440</v>
      </c>
      <c r="KES48" s="19" t="s">
        <v>1440</v>
      </c>
      <c r="KET48" s="19" t="s">
        <v>1440</v>
      </c>
      <c r="KEU48" s="19" t="s">
        <v>1440</v>
      </c>
      <c r="KEV48" s="19" t="s">
        <v>1440</v>
      </c>
      <c r="KEW48" s="19" t="s">
        <v>1440</v>
      </c>
      <c r="KEX48" s="19" t="s">
        <v>1440</v>
      </c>
      <c r="KEY48" s="19" t="s">
        <v>1440</v>
      </c>
      <c r="KEZ48" s="19" t="s">
        <v>1440</v>
      </c>
      <c r="KFA48" s="19" t="s">
        <v>1440</v>
      </c>
      <c r="KFB48" s="19" t="s">
        <v>1440</v>
      </c>
      <c r="KFC48" s="19" t="s">
        <v>1440</v>
      </c>
      <c r="KFD48" s="19" t="s">
        <v>1440</v>
      </c>
      <c r="KFE48" s="19" t="s">
        <v>1440</v>
      </c>
      <c r="KFF48" s="19" t="s">
        <v>1440</v>
      </c>
      <c r="KFG48" s="19" t="s">
        <v>1440</v>
      </c>
      <c r="KFH48" s="19" t="s">
        <v>1440</v>
      </c>
      <c r="KFI48" s="19" t="s">
        <v>1440</v>
      </c>
      <c r="KFJ48" s="19" t="s">
        <v>1440</v>
      </c>
      <c r="KFK48" s="19" t="s">
        <v>1440</v>
      </c>
      <c r="KFL48" s="19" t="s">
        <v>1440</v>
      </c>
      <c r="KFM48" s="19" t="s">
        <v>1440</v>
      </c>
      <c r="KFN48" s="19" t="s">
        <v>1440</v>
      </c>
      <c r="KFO48" s="19" t="s">
        <v>1440</v>
      </c>
      <c r="KFP48" s="19" t="s">
        <v>1440</v>
      </c>
      <c r="KFQ48" s="19" t="s">
        <v>1440</v>
      </c>
      <c r="KFR48" s="19" t="s">
        <v>1440</v>
      </c>
      <c r="KFS48" s="19" t="s">
        <v>1440</v>
      </c>
      <c r="KFT48" s="19" t="s">
        <v>1440</v>
      </c>
      <c r="KFU48" s="19" t="s">
        <v>1440</v>
      </c>
      <c r="KFV48" s="19" t="s">
        <v>1440</v>
      </c>
      <c r="KFW48" s="19" t="s">
        <v>1440</v>
      </c>
      <c r="KFX48" s="19" t="s">
        <v>1440</v>
      </c>
      <c r="KFY48" s="19" t="s">
        <v>1440</v>
      </c>
      <c r="KFZ48" s="19" t="s">
        <v>1440</v>
      </c>
      <c r="KGA48" s="19" t="s">
        <v>1440</v>
      </c>
      <c r="KGB48" s="19" t="s">
        <v>1440</v>
      </c>
      <c r="KGC48" s="19" t="s">
        <v>1440</v>
      </c>
      <c r="KGD48" s="19" t="s">
        <v>1440</v>
      </c>
      <c r="KGE48" s="19" t="s">
        <v>1440</v>
      </c>
      <c r="KGF48" s="19" t="s">
        <v>1440</v>
      </c>
      <c r="KGG48" s="19" t="s">
        <v>1440</v>
      </c>
      <c r="KGH48" s="19" t="s">
        <v>1440</v>
      </c>
      <c r="KGI48" s="19" t="s">
        <v>1440</v>
      </c>
      <c r="KGJ48" s="19" t="s">
        <v>1440</v>
      </c>
      <c r="KGK48" s="19" t="s">
        <v>1440</v>
      </c>
      <c r="KGL48" s="19" t="s">
        <v>1440</v>
      </c>
      <c r="KGM48" s="19" t="s">
        <v>1440</v>
      </c>
      <c r="KGN48" s="19" t="s">
        <v>1440</v>
      </c>
      <c r="KGO48" s="19" t="s">
        <v>1440</v>
      </c>
      <c r="KGP48" s="19" t="s">
        <v>1440</v>
      </c>
      <c r="KGQ48" s="19" t="s">
        <v>1440</v>
      </c>
      <c r="KGR48" s="19" t="s">
        <v>1440</v>
      </c>
      <c r="KGS48" s="19" t="s">
        <v>1440</v>
      </c>
      <c r="KGT48" s="19" t="s">
        <v>1440</v>
      </c>
      <c r="KGU48" s="19" t="s">
        <v>1440</v>
      </c>
      <c r="KGV48" s="19" t="s">
        <v>1440</v>
      </c>
      <c r="KGW48" s="19" t="s">
        <v>1440</v>
      </c>
      <c r="KGX48" s="19" t="s">
        <v>1440</v>
      </c>
      <c r="KGY48" s="19" t="s">
        <v>1440</v>
      </c>
      <c r="KGZ48" s="19" t="s">
        <v>1440</v>
      </c>
      <c r="KHA48" s="19" t="s">
        <v>1440</v>
      </c>
      <c r="KHB48" s="19" t="s">
        <v>1440</v>
      </c>
      <c r="KHC48" s="19" t="s">
        <v>1440</v>
      </c>
      <c r="KHD48" s="19" t="s">
        <v>1440</v>
      </c>
      <c r="KHE48" s="19" t="s">
        <v>1440</v>
      </c>
      <c r="KHF48" s="19" t="s">
        <v>1440</v>
      </c>
      <c r="KHG48" s="19" t="s">
        <v>1440</v>
      </c>
      <c r="KHH48" s="19" t="s">
        <v>1440</v>
      </c>
      <c r="KHI48" s="19" t="s">
        <v>1440</v>
      </c>
      <c r="KHJ48" s="19" t="s">
        <v>1440</v>
      </c>
      <c r="KHK48" s="19" t="s">
        <v>1440</v>
      </c>
      <c r="KHL48" s="19" t="s">
        <v>1440</v>
      </c>
      <c r="KHM48" s="19" t="s">
        <v>1440</v>
      </c>
      <c r="KHN48" s="19" t="s">
        <v>1440</v>
      </c>
      <c r="KHO48" s="19" t="s">
        <v>1440</v>
      </c>
      <c r="KHP48" s="19" t="s">
        <v>1440</v>
      </c>
      <c r="KHQ48" s="19" t="s">
        <v>1440</v>
      </c>
      <c r="KHR48" s="19" t="s">
        <v>1440</v>
      </c>
      <c r="KHS48" s="19" t="s">
        <v>1440</v>
      </c>
      <c r="KHT48" s="19" t="s">
        <v>1440</v>
      </c>
      <c r="KHU48" s="19" t="s">
        <v>1440</v>
      </c>
      <c r="KHV48" s="19" t="s">
        <v>1440</v>
      </c>
      <c r="KHW48" s="19" t="s">
        <v>1440</v>
      </c>
      <c r="KHX48" s="19" t="s">
        <v>1440</v>
      </c>
      <c r="KHY48" s="19" t="s">
        <v>1440</v>
      </c>
      <c r="KHZ48" s="19" t="s">
        <v>1440</v>
      </c>
      <c r="KIA48" s="19" t="s">
        <v>1440</v>
      </c>
      <c r="KIB48" s="19" t="s">
        <v>1440</v>
      </c>
      <c r="KIC48" s="19" t="s">
        <v>1440</v>
      </c>
      <c r="KID48" s="19" t="s">
        <v>1440</v>
      </c>
      <c r="KIE48" s="19" t="s">
        <v>1440</v>
      </c>
      <c r="KIF48" s="19" t="s">
        <v>1440</v>
      </c>
      <c r="KIG48" s="19" t="s">
        <v>1440</v>
      </c>
      <c r="KIH48" s="19" t="s">
        <v>1440</v>
      </c>
      <c r="KII48" s="19" t="s">
        <v>1440</v>
      </c>
      <c r="KIJ48" s="19" t="s">
        <v>1440</v>
      </c>
      <c r="KIK48" s="19" t="s">
        <v>1440</v>
      </c>
      <c r="KIL48" s="19" t="s">
        <v>1440</v>
      </c>
      <c r="KIM48" s="19" t="s">
        <v>1440</v>
      </c>
      <c r="KIN48" s="19" t="s">
        <v>1440</v>
      </c>
      <c r="KIO48" s="19" t="s">
        <v>1440</v>
      </c>
      <c r="KIP48" s="19" t="s">
        <v>1440</v>
      </c>
      <c r="KIQ48" s="19" t="s">
        <v>1440</v>
      </c>
      <c r="KIR48" s="19" t="s">
        <v>1440</v>
      </c>
      <c r="KIS48" s="19" t="s">
        <v>1440</v>
      </c>
      <c r="KIT48" s="19" t="s">
        <v>1440</v>
      </c>
      <c r="KIU48" s="19" t="s">
        <v>1440</v>
      </c>
      <c r="KIV48" s="19" t="s">
        <v>1440</v>
      </c>
      <c r="KIW48" s="19" t="s">
        <v>1440</v>
      </c>
      <c r="KIX48" s="19" t="s">
        <v>1440</v>
      </c>
      <c r="KIY48" s="19" t="s">
        <v>1440</v>
      </c>
      <c r="KIZ48" s="19" t="s">
        <v>1440</v>
      </c>
      <c r="KJA48" s="19" t="s">
        <v>1440</v>
      </c>
      <c r="KJB48" s="19" t="s">
        <v>1440</v>
      </c>
      <c r="KJC48" s="19" t="s">
        <v>1440</v>
      </c>
      <c r="KJD48" s="19" t="s">
        <v>1440</v>
      </c>
      <c r="KJE48" s="19" t="s">
        <v>1440</v>
      </c>
      <c r="KJF48" s="19" t="s">
        <v>1440</v>
      </c>
      <c r="KJG48" s="19" t="s">
        <v>1440</v>
      </c>
      <c r="KJH48" s="19" t="s">
        <v>1440</v>
      </c>
      <c r="KJI48" s="19" t="s">
        <v>1440</v>
      </c>
      <c r="KJJ48" s="19" t="s">
        <v>1440</v>
      </c>
      <c r="KJK48" s="19" t="s">
        <v>1440</v>
      </c>
      <c r="KJL48" s="19" t="s">
        <v>1440</v>
      </c>
      <c r="KJM48" s="19" t="s">
        <v>1440</v>
      </c>
      <c r="KJN48" s="19" t="s">
        <v>1440</v>
      </c>
      <c r="KJO48" s="19" t="s">
        <v>1440</v>
      </c>
      <c r="KJP48" s="19" t="s">
        <v>1440</v>
      </c>
      <c r="KJQ48" s="19" t="s">
        <v>1440</v>
      </c>
      <c r="KJR48" s="19" t="s">
        <v>1440</v>
      </c>
      <c r="KJS48" s="19" t="s">
        <v>1440</v>
      </c>
      <c r="KJT48" s="19" t="s">
        <v>1440</v>
      </c>
      <c r="KJU48" s="19" t="s">
        <v>1440</v>
      </c>
      <c r="KJV48" s="19" t="s">
        <v>1440</v>
      </c>
      <c r="KJW48" s="19" t="s">
        <v>1440</v>
      </c>
      <c r="KJX48" s="19" t="s">
        <v>1440</v>
      </c>
      <c r="KJY48" s="19" t="s">
        <v>1440</v>
      </c>
      <c r="KJZ48" s="19" t="s">
        <v>1440</v>
      </c>
      <c r="KKA48" s="19" t="s">
        <v>1440</v>
      </c>
      <c r="KKB48" s="19" t="s">
        <v>1440</v>
      </c>
      <c r="KKC48" s="19" t="s">
        <v>1440</v>
      </c>
      <c r="KKD48" s="19" t="s">
        <v>1440</v>
      </c>
      <c r="KKE48" s="19" t="s">
        <v>1440</v>
      </c>
      <c r="KKF48" s="19" t="s">
        <v>1440</v>
      </c>
      <c r="KKG48" s="19" t="s">
        <v>1440</v>
      </c>
      <c r="KKH48" s="19" t="s">
        <v>1440</v>
      </c>
      <c r="KKI48" s="19" t="s">
        <v>1440</v>
      </c>
      <c r="KKJ48" s="19" t="s">
        <v>1440</v>
      </c>
      <c r="KKK48" s="19" t="s">
        <v>1440</v>
      </c>
      <c r="KKL48" s="19" t="s">
        <v>1440</v>
      </c>
      <c r="KKM48" s="19" t="s">
        <v>1440</v>
      </c>
      <c r="KKN48" s="19" t="s">
        <v>1440</v>
      </c>
      <c r="KKO48" s="19" t="s">
        <v>1440</v>
      </c>
      <c r="KKP48" s="19" t="s">
        <v>1440</v>
      </c>
      <c r="KKQ48" s="19" t="s">
        <v>1440</v>
      </c>
      <c r="KKR48" s="19" t="s">
        <v>1440</v>
      </c>
      <c r="KKS48" s="19" t="s">
        <v>1440</v>
      </c>
      <c r="KKT48" s="19" t="s">
        <v>1440</v>
      </c>
      <c r="KKU48" s="19" t="s">
        <v>1440</v>
      </c>
      <c r="KKV48" s="19" t="s">
        <v>1440</v>
      </c>
      <c r="KKW48" s="19" t="s">
        <v>1440</v>
      </c>
      <c r="KKX48" s="19" t="s">
        <v>1440</v>
      </c>
      <c r="KKY48" s="19" t="s">
        <v>1440</v>
      </c>
      <c r="KKZ48" s="19" t="s">
        <v>1440</v>
      </c>
      <c r="KLA48" s="19" t="s">
        <v>1440</v>
      </c>
      <c r="KLB48" s="19" t="s">
        <v>1440</v>
      </c>
      <c r="KLC48" s="19" t="s">
        <v>1440</v>
      </c>
      <c r="KLD48" s="19" t="s">
        <v>1440</v>
      </c>
      <c r="KLE48" s="19" t="s">
        <v>1440</v>
      </c>
      <c r="KLF48" s="19" t="s">
        <v>1440</v>
      </c>
      <c r="KLG48" s="19" t="s">
        <v>1440</v>
      </c>
      <c r="KLH48" s="19" t="s">
        <v>1440</v>
      </c>
      <c r="KLI48" s="19" t="s">
        <v>1440</v>
      </c>
      <c r="KLJ48" s="19" t="s">
        <v>1440</v>
      </c>
      <c r="KLK48" s="19" t="s">
        <v>1440</v>
      </c>
      <c r="KLL48" s="19" t="s">
        <v>1440</v>
      </c>
      <c r="KLM48" s="19" t="s">
        <v>1440</v>
      </c>
      <c r="KLN48" s="19" t="s">
        <v>1440</v>
      </c>
      <c r="KLO48" s="19" t="s">
        <v>1440</v>
      </c>
      <c r="KLP48" s="19" t="s">
        <v>1440</v>
      </c>
      <c r="KLQ48" s="19" t="s">
        <v>1440</v>
      </c>
      <c r="KLR48" s="19" t="s">
        <v>1440</v>
      </c>
      <c r="KLS48" s="19" t="s">
        <v>1440</v>
      </c>
      <c r="KLT48" s="19" t="s">
        <v>1440</v>
      </c>
      <c r="KLU48" s="19" t="s">
        <v>1440</v>
      </c>
      <c r="KLV48" s="19" t="s">
        <v>1440</v>
      </c>
      <c r="KLW48" s="19" t="s">
        <v>1440</v>
      </c>
      <c r="KLX48" s="19" t="s">
        <v>1440</v>
      </c>
      <c r="KLY48" s="19" t="s">
        <v>1440</v>
      </c>
      <c r="KLZ48" s="19" t="s">
        <v>1440</v>
      </c>
      <c r="KMA48" s="19" t="s">
        <v>1440</v>
      </c>
      <c r="KMB48" s="19" t="s">
        <v>1440</v>
      </c>
      <c r="KMC48" s="19" t="s">
        <v>1440</v>
      </c>
      <c r="KMD48" s="19" t="s">
        <v>1440</v>
      </c>
      <c r="KME48" s="19" t="s">
        <v>1440</v>
      </c>
      <c r="KMF48" s="19" t="s">
        <v>1440</v>
      </c>
      <c r="KMG48" s="19" t="s">
        <v>1440</v>
      </c>
      <c r="KMH48" s="19" t="s">
        <v>1440</v>
      </c>
      <c r="KMI48" s="19" t="s">
        <v>1440</v>
      </c>
      <c r="KMJ48" s="19" t="s">
        <v>1440</v>
      </c>
      <c r="KMK48" s="19" t="s">
        <v>1440</v>
      </c>
      <c r="KML48" s="19" t="s">
        <v>1440</v>
      </c>
      <c r="KMM48" s="19" t="s">
        <v>1440</v>
      </c>
      <c r="KMN48" s="19" t="s">
        <v>1440</v>
      </c>
      <c r="KMO48" s="19" t="s">
        <v>1440</v>
      </c>
      <c r="KMP48" s="19" t="s">
        <v>1440</v>
      </c>
      <c r="KMQ48" s="19" t="s">
        <v>1440</v>
      </c>
      <c r="KMR48" s="19" t="s">
        <v>1440</v>
      </c>
      <c r="KMS48" s="19" t="s">
        <v>1440</v>
      </c>
      <c r="KMT48" s="19" t="s">
        <v>1440</v>
      </c>
      <c r="KMU48" s="19" t="s">
        <v>1440</v>
      </c>
      <c r="KMV48" s="19" t="s">
        <v>1440</v>
      </c>
      <c r="KMW48" s="19" t="s">
        <v>1440</v>
      </c>
      <c r="KMX48" s="19" t="s">
        <v>1440</v>
      </c>
      <c r="KMY48" s="19" t="s">
        <v>1440</v>
      </c>
      <c r="KMZ48" s="19" t="s">
        <v>1440</v>
      </c>
      <c r="KNA48" s="19" t="s">
        <v>1440</v>
      </c>
      <c r="KNB48" s="19" t="s">
        <v>1440</v>
      </c>
      <c r="KNC48" s="19" t="s">
        <v>1440</v>
      </c>
      <c r="KND48" s="19" t="s">
        <v>1440</v>
      </c>
      <c r="KNE48" s="19" t="s">
        <v>1440</v>
      </c>
      <c r="KNF48" s="19" t="s">
        <v>1440</v>
      </c>
      <c r="KNG48" s="19" t="s">
        <v>1440</v>
      </c>
      <c r="KNH48" s="19" t="s">
        <v>1440</v>
      </c>
      <c r="KNI48" s="19" t="s">
        <v>1440</v>
      </c>
      <c r="KNJ48" s="19" t="s">
        <v>1440</v>
      </c>
      <c r="KNK48" s="19" t="s">
        <v>1440</v>
      </c>
      <c r="KNL48" s="19" t="s">
        <v>1440</v>
      </c>
      <c r="KNM48" s="19" t="s">
        <v>1440</v>
      </c>
      <c r="KNN48" s="19" t="s">
        <v>1440</v>
      </c>
      <c r="KNO48" s="19" t="s">
        <v>1440</v>
      </c>
      <c r="KNP48" s="19" t="s">
        <v>1440</v>
      </c>
      <c r="KNQ48" s="19" t="s">
        <v>1440</v>
      </c>
      <c r="KNR48" s="19" t="s">
        <v>1440</v>
      </c>
      <c r="KNS48" s="19" t="s">
        <v>1440</v>
      </c>
      <c r="KNT48" s="19" t="s">
        <v>1440</v>
      </c>
      <c r="KNU48" s="19" t="s">
        <v>1440</v>
      </c>
      <c r="KNV48" s="19" t="s">
        <v>1440</v>
      </c>
      <c r="KNW48" s="19" t="s">
        <v>1440</v>
      </c>
      <c r="KNX48" s="19" t="s">
        <v>1440</v>
      </c>
      <c r="KNY48" s="19" t="s">
        <v>1440</v>
      </c>
      <c r="KNZ48" s="19" t="s">
        <v>1440</v>
      </c>
      <c r="KOA48" s="19" t="s">
        <v>1440</v>
      </c>
      <c r="KOB48" s="19" t="s">
        <v>1440</v>
      </c>
      <c r="KOC48" s="19" t="s">
        <v>1440</v>
      </c>
      <c r="KOD48" s="19" t="s">
        <v>1440</v>
      </c>
      <c r="KOE48" s="19" t="s">
        <v>1440</v>
      </c>
      <c r="KOF48" s="19" t="s">
        <v>1440</v>
      </c>
      <c r="KOG48" s="19" t="s">
        <v>1440</v>
      </c>
      <c r="KOH48" s="19" t="s">
        <v>1440</v>
      </c>
      <c r="KOI48" s="19" t="s">
        <v>1440</v>
      </c>
      <c r="KOJ48" s="19" t="s">
        <v>1440</v>
      </c>
      <c r="KOK48" s="19" t="s">
        <v>1440</v>
      </c>
      <c r="KOL48" s="19" t="s">
        <v>1440</v>
      </c>
      <c r="KOM48" s="19" t="s">
        <v>1440</v>
      </c>
      <c r="KON48" s="19" t="s">
        <v>1440</v>
      </c>
      <c r="KOO48" s="19" t="s">
        <v>1440</v>
      </c>
      <c r="KOP48" s="19" t="s">
        <v>1440</v>
      </c>
      <c r="KOQ48" s="19" t="s">
        <v>1440</v>
      </c>
      <c r="KOR48" s="19" t="s">
        <v>1440</v>
      </c>
      <c r="KOS48" s="19" t="s">
        <v>1440</v>
      </c>
      <c r="KOT48" s="19" t="s">
        <v>1440</v>
      </c>
      <c r="KOU48" s="19" t="s">
        <v>1440</v>
      </c>
      <c r="KOV48" s="19" t="s">
        <v>1440</v>
      </c>
      <c r="KOW48" s="19" t="s">
        <v>1440</v>
      </c>
      <c r="KOX48" s="19" t="s">
        <v>1440</v>
      </c>
      <c r="KOY48" s="19" t="s">
        <v>1440</v>
      </c>
      <c r="KOZ48" s="19" t="s">
        <v>1440</v>
      </c>
      <c r="KPA48" s="19" t="s">
        <v>1440</v>
      </c>
      <c r="KPB48" s="19" t="s">
        <v>1440</v>
      </c>
      <c r="KPC48" s="19" t="s">
        <v>1440</v>
      </c>
      <c r="KPD48" s="19" t="s">
        <v>1440</v>
      </c>
      <c r="KPE48" s="19" t="s">
        <v>1440</v>
      </c>
      <c r="KPF48" s="19" t="s">
        <v>1440</v>
      </c>
      <c r="KPG48" s="19" t="s">
        <v>1440</v>
      </c>
      <c r="KPH48" s="19" t="s">
        <v>1440</v>
      </c>
      <c r="KPI48" s="19" t="s">
        <v>1440</v>
      </c>
      <c r="KPJ48" s="19" t="s">
        <v>1440</v>
      </c>
      <c r="KPK48" s="19" t="s">
        <v>1440</v>
      </c>
      <c r="KPL48" s="19" t="s">
        <v>1440</v>
      </c>
      <c r="KPM48" s="19" t="s">
        <v>1440</v>
      </c>
      <c r="KPN48" s="19" t="s">
        <v>1440</v>
      </c>
      <c r="KPO48" s="19" t="s">
        <v>1440</v>
      </c>
      <c r="KPP48" s="19" t="s">
        <v>1440</v>
      </c>
      <c r="KPQ48" s="19" t="s">
        <v>1440</v>
      </c>
      <c r="KPR48" s="19" t="s">
        <v>1440</v>
      </c>
      <c r="KPS48" s="19" t="s">
        <v>1440</v>
      </c>
      <c r="KPT48" s="19" t="s">
        <v>1440</v>
      </c>
      <c r="KPU48" s="19" t="s">
        <v>1440</v>
      </c>
      <c r="KPV48" s="19" t="s">
        <v>1440</v>
      </c>
      <c r="KPW48" s="19" t="s">
        <v>1440</v>
      </c>
      <c r="KPX48" s="19" t="s">
        <v>1440</v>
      </c>
      <c r="KPY48" s="19" t="s">
        <v>1440</v>
      </c>
      <c r="KPZ48" s="19" t="s">
        <v>1440</v>
      </c>
      <c r="KQA48" s="19" t="s">
        <v>1440</v>
      </c>
      <c r="KQB48" s="19" t="s">
        <v>1440</v>
      </c>
      <c r="KQC48" s="19" t="s">
        <v>1440</v>
      </c>
      <c r="KQD48" s="19" t="s">
        <v>1440</v>
      </c>
      <c r="KQE48" s="19" t="s">
        <v>1440</v>
      </c>
      <c r="KQF48" s="19" t="s">
        <v>1440</v>
      </c>
      <c r="KQG48" s="19" t="s">
        <v>1440</v>
      </c>
      <c r="KQH48" s="19" t="s">
        <v>1440</v>
      </c>
      <c r="KQI48" s="19" t="s">
        <v>1440</v>
      </c>
      <c r="KQJ48" s="19" t="s">
        <v>1440</v>
      </c>
      <c r="KQK48" s="19" t="s">
        <v>1440</v>
      </c>
      <c r="KQL48" s="19" t="s">
        <v>1440</v>
      </c>
      <c r="KQM48" s="19" t="s">
        <v>1440</v>
      </c>
      <c r="KQN48" s="19" t="s">
        <v>1440</v>
      </c>
      <c r="KQO48" s="19" t="s">
        <v>1440</v>
      </c>
      <c r="KQP48" s="19" t="s">
        <v>1440</v>
      </c>
      <c r="KQQ48" s="19" t="s">
        <v>1440</v>
      </c>
      <c r="KQR48" s="19" t="s">
        <v>1440</v>
      </c>
      <c r="KQS48" s="19" t="s">
        <v>1440</v>
      </c>
      <c r="KQT48" s="19" t="s">
        <v>1440</v>
      </c>
      <c r="KQU48" s="19" t="s">
        <v>1440</v>
      </c>
      <c r="KQV48" s="19" t="s">
        <v>1440</v>
      </c>
      <c r="KQW48" s="19" t="s">
        <v>1440</v>
      </c>
      <c r="KQX48" s="19" t="s">
        <v>1440</v>
      </c>
      <c r="KQY48" s="19" t="s">
        <v>1440</v>
      </c>
      <c r="KQZ48" s="19" t="s">
        <v>1440</v>
      </c>
      <c r="KRA48" s="19" t="s">
        <v>1440</v>
      </c>
      <c r="KRB48" s="19" t="s">
        <v>1440</v>
      </c>
      <c r="KRC48" s="19" t="s">
        <v>1440</v>
      </c>
      <c r="KRD48" s="19" t="s">
        <v>1440</v>
      </c>
      <c r="KRE48" s="19" t="s">
        <v>1440</v>
      </c>
      <c r="KRF48" s="19" t="s">
        <v>1440</v>
      </c>
      <c r="KRG48" s="19" t="s">
        <v>1440</v>
      </c>
      <c r="KRH48" s="19" t="s">
        <v>1440</v>
      </c>
      <c r="KRI48" s="19" t="s">
        <v>1440</v>
      </c>
      <c r="KRJ48" s="19" t="s">
        <v>1440</v>
      </c>
      <c r="KRK48" s="19" t="s">
        <v>1440</v>
      </c>
      <c r="KRL48" s="19" t="s">
        <v>1440</v>
      </c>
      <c r="KRM48" s="19" t="s">
        <v>1440</v>
      </c>
      <c r="KRN48" s="19" t="s">
        <v>1440</v>
      </c>
      <c r="KRO48" s="19" t="s">
        <v>1440</v>
      </c>
      <c r="KRP48" s="19" t="s">
        <v>1440</v>
      </c>
      <c r="KRQ48" s="19" t="s">
        <v>1440</v>
      </c>
      <c r="KRR48" s="19" t="s">
        <v>1440</v>
      </c>
      <c r="KRS48" s="19" t="s">
        <v>1440</v>
      </c>
      <c r="KRT48" s="19" t="s">
        <v>1440</v>
      </c>
      <c r="KRU48" s="19" t="s">
        <v>1440</v>
      </c>
      <c r="KRV48" s="19" t="s">
        <v>1440</v>
      </c>
      <c r="KRW48" s="19" t="s">
        <v>1440</v>
      </c>
      <c r="KRX48" s="19" t="s">
        <v>1440</v>
      </c>
      <c r="KRY48" s="19" t="s">
        <v>1440</v>
      </c>
      <c r="KRZ48" s="19" t="s">
        <v>1440</v>
      </c>
      <c r="KSA48" s="19" t="s">
        <v>1440</v>
      </c>
      <c r="KSB48" s="19" t="s">
        <v>1440</v>
      </c>
      <c r="KSC48" s="19" t="s">
        <v>1440</v>
      </c>
      <c r="KSD48" s="19" t="s">
        <v>1440</v>
      </c>
      <c r="KSE48" s="19" t="s">
        <v>1440</v>
      </c>
      <c r="KSF48" s="19" t="s">
        <v>1440</v>
      </c>
      <c r="KSG48" s="19" t="s">
        <v>1440</v>
      </c>
      <c r="KSH48" s="19" t="s">
        <v>1440</v>
      </c>
      <c r="KSI48" s="19" t="s">
        <v>1440</v>
      </c>
      <c r="KSJ48" s="19" t="s">
        <v>1440</v>
      </c>
      <c r="KSK48" s="19" t="s">
        <v>1440</v>
      </c>
      <c r="KSL48" s="19" t="s">
        <v>1440</v>
      </c>
      <c r="KSM48" s="19" t="s">
        <v>1440</v>
      </c>
      <c r="KSN48" s="19" t="s">
        <v>1440</v>
      </c>
      <c r="KSO48" s="19" t="s">
        <v>1440</v>
      </c>
      <c r="KSP48" s="19" t="s">
        <v>1440</v>
      </c>
      <c r="KSQ48" s="19" t="s">
        <v>1440</v>
      </c>
      <c r="KSR48" s="19" t="s">
        <v>1440</v>
      </c>
      <c r="KSS48" s="19" t="s">
        <v>1440</v>
      </c>
      <c r="KST48" s="19" t="s">
        <v>1440</v>
      </c>
      <c r="KSU48" s="19" t="s">
        <v>1440</v>
      </c>
      <c r="KSV48" s="19" t="s">
        <v>1440</v>
      </c>
      <c r="KSW48" s="19" t="s">
        <v>1440</v>
      </c>
      <c r="KSX48" s="19" t="s">
        <v>1440</v>
      </c>
      <c r="KSY48" s="19" t="s">
        <v>1440</v>
      </c>
      <c r="KSZ48" s="19" t="s">
        <v>1440</v>
      </c>
      <c r="KTA48" s="19" t="s">
        <v>1440</v>
      </c>
      <c r="KTB48" s="19" t="s">
        <v>1440</v>
      </c>
      <c r="KTC48" s="19" t="s">
        <v>1440</v>
      </c>
      <c r="KTD48" s="19" t="s">
        <v>1440</v>
      </c>
      <c r="KTE48" s="19" t="s">
        <v>1440</v>
      </c>
      <c r="KTF48" s="19" t="s">
        <v>1440</v>
      </c>
      <c r="KTG48" s="19" t="s">
        <v>1440</v>
      </c>
      <c r="KTH48" s="19" t="s">
        <v>1440</v>
      </c>
      <c r="KTI48" s="19" t="s">
        <v>1440</v>
      </c>
      <c r="KTJ48" s="19" t="s">
        <v>1440</v>
      </c>
      <c r="KTK48" s="19" t="s">
        <v>1440</v>
      </c>
      <c r="KTL48" s="19" t="s">
        <v>1440</v>
      </c>
      <c r="KTM48" s="19" t="s">
        <v>1440</v>
      </c>
      <c r="KTN48" s="19" t="s">
        <v>1440</v>
      </c>
      <c r="KTO48" s="19" t="s">
        <v>1440</v>
      </c>
      <c r="KTP48" s="19" t="s">
        <v>1440</v>
      </c>
      <c r="KTQ48" s="19" t="s">
        <v>1440</v>
      </c>
      <c r="KTR48" s="19" t="s">
        <v>1440</v>
      </c>
      <c r="KTS48" s="19" t="s">
        <v>1440</v>
      </c>
      <c r="KTT48" s="19" t="s">
        <v>1440</v>
      </c>
      <c r="KTU48" s="19" t="s">
        <v>1440</v>
      </c>
      <c r="KTV48" s="19" t="s">
        <v>1440</v>
      </c>
      <c r="KTW48" s="19" t="s">
        <v>1440</v>
      </c>
      <c r="KTX48" s="19" t="s">
        <v>1440</v>
      </c>
      <c r="KTY48" s="19" t="s">
        <v>1440</v>
      </c>
      <c r="KTZ48" s="19" t="s">
        <v>1440</v>
      </c>
      <c r="KUA48" s="19" t="s">
        <v>1440</v>
      </c>
      <c r="KUB48" s="19" t="s">
        <v>1440</v>
      </c>
      <c r="KUC48" s="19" t="s">
        <v>1440</v>
      </c>
      <c r="KUD48" s="19" t="s">
        <v>1440</v>
      </c>
      <c r="KUE48" s="19" t="s">
        <v>1440</v>
      </c>
      <c r="KUF48" s="19" t="s">
        <v>1440</v>
      </c>
      <c r="KUG48" s="19" t="s">
        <v>1440</v>
      </c>
      <c r="KUH48" s="19" t="s">
        <v>1440</v>
      </c>
      <c r="KUI48" s="19" t="s">
        <v>1440</v>
      </c>
      <c r="KUJ48" s="19" t="s">
        <v>1440</v>
      </c>
      <c r="KUK48" s="19" t="s">
        <v>1440</v>
      </c>
      <c r="KUL48" s="19" t="s">
        <v>1440</v>
      </c>
      <c r="KUM48" s="19" t="s">
        <v>1440</v>
      </c>
      <c r="KUN48" s="19" t="s">
        <v>1440</v>
      </c>
      <c r="KUO48" s="19" t="s">
        <v>1440</v>
      </c>
      <c r="KUP48" s="19" t="s">
        <v>1440</v>
      </c>
      <c r="KUQ48" s="19" t="s">
        <v>1440</v>
      </c>
      <c r="KUR48" s="19" t="s">
        <v>1440</v>
      </c>
      <c r="KUS48" s="19" t="s">
        <v>1440</v>
      </c>
      <c r="KUT48" s="19" t="s">
        <v>1440</v>
      </c>
      <c r="KUU48" s="19" t="s">
        <v>1440</v>
      </c>
      <c r="KUV48" s="19" t="s">
        <v>1440</v>
      </c>
      <c r="KUW48" s="19" t="s">
        <v>1440</v>
      </c>
      <c r="KUX48" s="19" t="s">
        <v>1440</v>
      </c>
      <c r="KUY48" s="19" t="s">
        <v>1440</v>
      </c>
      <c r="KUZ48" s="19" t="s">
        <v>1440</v>
      </c>
      <c r="KVA48" s="19" t="s">
        <v>1440</v>
      </c>
      <c r="KVB48" s="19" t="s">
        <v>1440</v>
      </c>
      <c r="KVC48" s="19" t="s">
        <v>1440</v>
      </c>
      <c r="KVD48" s="19" t="s">
        <v>1440</v>
      </c>
      <c r="KVE48" s="19" t="s">
        <v>1440</v>
      </c>
      <c r="KVF48" s="19" t="s">
        <v>1440</v>
      </c>
      <c r="KVG48" s="19" t="s">
        <v>1440</v>
      </c>
      <c r="KVH48" s="19" t="s">
        <v>1440</v>
      </c>
      <c r="KVI48" s="19" t="s">
        <v>1440</v>
      </c>
      <c r="KVJ48" s="19" t="s">
        <v>1440</v>
      </c>
      <c r="KVK48" s="19" t="s">
        <v>1440</v>
      </c>
      <c r="KVL48" s="19" t="s">
        <v>1440</v>
      </c>
      <c r="KVM48" s="19" t="s">
        <v>1440</v>
      </c>
      <c r="KVN48" s="19" t="s">
        <v>1440</v>
      </c>
      <c r="KVO48" s="19" t="s">
        <v>1440</v>
      </c>
      <c r="KVP48" s="19" t="s">
        <v>1440</v>
      </c>
      <c r="KVQ48" s="19" t="s">
        <v>1440</v>
      </c>
      <c r="KVR48" s="19" t="s">
        <v>1440</v>
      </c>
      <c r="KVS48" s="19" t="s">
        <v>1440</v>
      </c>
      <c r="KVT48" s="19" t="s">
        <v>1440</v>
      </c>
      <c r="KVU48" s="19" t="s">
        <v>1440</v>
      </c>
      <c r="KVV48" s="19" t="s">
        <v>1440</v>
      </c>
      <c r="KVW48" s="19" t="s">
        <v>1440</v>
      </c>
      <c r="KVX48" s="19" t="s">
        <v>1440</v>
      </c>
      <c r="KVY48" s="19" t="s">
        <v>1440</v>
      </c>
      <c r="KVZ48" s="19" t="s">
        <v>1440</v>
      </c>
      <c r="KWA48" s="19" t="s">
        <v>1440</v>
      </c>
      <c r="KWB48" s="19" t="s">
        <v>1440</v>
      </c>
      <c r="KWC48" s="19" t="s">
        <v>1440</v>
      </c>
      <c r="KWD48" s="19" t="s">
        <v>1440</v>
      </c>
      <c r="KWE48" s="19" t="s">
        <v>1440</v>
      </c>
      <c r="KWF48" s="19" t="s">
        <v>1440</v>
      </c>
      <c r="KWG48" s="19" t="s">
        <v>1440</v>
      </c>
      <c r="KWH48" s="19" t="s">
        <v>1440</v>
      </c>
      <c r="KWI48" s="19" t="s">
        <v>1440</v>
      </c>
      <c r="KWJ48" s="19" t="s">
        <v>1440</v>
      </c>
      <c r="KWK48" s="19" t="s">
        <v>1440</v>
      </c>
      <c r="KWL48" s="19" t="s">
        <v>1440</v>
      </c>
      <c r="KWM48" s="19" t="s">
        <v>1440</v>
      </c>
      <c r="KWN48" s="19" t="s">
        <v>1440</v>
      </c>
      <c r="KWO48" s="19" t="s">
        <v>1440</v>
      </c>
      <c r="KWP48" s="19" t="s">
        <v>1440</v>
      </c>
      <c r="KWQ48" s="19" t="s">
        <v>1440</v>
      </c>
      <c r="KWR48" s="19" t="s">
        <v>1440</v>
      </c>
      <c r="KWS48" s="19" t="s">
        <v>1440</v>
      </c>
      <c r="KWT48" s="19" t="s">
        <v>1440</v>
      </c>
      <c r="KWU48" s="19" t="s">
        <v>1440</v>
      </c>
      <c r="KWV48" s="19" t="s">
        <v>1440</v>
      </c>
      <c r="KWW48" s="19" t="s">
        <v>1440</v>
      </c>
      <c r="KWX48" s="19" t="s">
        <v>1440</v>
      </c>
      <c r="KWY48" s="19" t="s">
        <v>1440</v>
      </c>
      <c r="KWZ48" s="19" t="s">
        <v>1440</v>
      </c>
      <c r="KXA48" s="19" t="s">
        <v>1440</v>
      </c>
      <c r="KXB48" s="19" t="s">
        <v>1440</v>
      </c>
      <c r="KXC48" s="19" t="s">
        <v>1440</v>
      </c>
      <c r="KXD48" s="19" t="s">
        <v>1440</v>
      </c>
      <c r="KXE48" s="19" t="s">
        <v>1440</v>
      </c>
      <c r="KXF48" s="19" t="s">
        <v>1440</v>
      </c>
      <c r="KXG48" s="19" t="s">
        <v>1440</v>
      </c>
      <c r="KXH48" s="19" t="s">
        <v>1440</v>
      </c>
      <c r="KXI48" s="19" t="s">
        <v>1440</v>
      </c>
      <c r="KXJ48" s="19" t="s">
        <v>1440</v>
      </c>
      <c r="KXK48" s="19" t="s">
        <v>1440</v>
      </c>
      <c r="KXL48" s="19" t="s">
        <v>1440</v>
      </c>
      <c r="KXM48" s="19" t="s">
        <v>1440</v>
      </c>
      <c r="KXN48" s="19" t="s">
        <v>1440</v>
      </c>
      <c r="KXO48" s="19" t="s">
        <v>1440</v>
      </c>
      <c r="KXP48" s="19" t="s">
        <v>1440</v>
      </c>
      <c r="KXQ48" s="19" t="s">
        <v>1440</v>
      </c>
      <c r="KXR48" s="19" t="s">
        <v>1440</v>
      </c>
      <c r="KXS48" s="19" t="s">
        <v>1440</v>
      </c>
      <c r="KXT48" s="19" t="s">
        <v>1440</v>
      </c>
      <c r="KXU48" s="19" t="s">
        <v>1440</v>
      </c>
      <c r="KXV48" s="19" t="s">
        <v>1440</v>
      </c>
      <c r="KXW48" s="19" t="s">
        <v>1440</v>
      </c>
      <c r="KXX48" s="19" t="s">
        <v>1440</v>
      </c>
      <c r="KXY48" s="19" t="s">
        <v>1440</v>
      </c>
      <c r="KXZ48" s="19" t="s">
        <v>1440</v>
      </c>
      <c r="KYA48" s="19" t="s">
        <v>1440</v>
      </c>
      <c r="KYB48" s="19" t="s">
        <v>1440</v>
      </c>
      <c r="KYC48" s="19" t="s">
        <v>1440</v>
      </c>
      <c r="KYD48" s="19" t="s">
        <v>1440</v>
      </c>
      <c r="KYE48" s="19" t="s">
        <v>1440</v>
      </c>
      <c r="KYF48" s="19" t="s">
        <v>1440</v>
      </c>
      <c r="KYG48" s="19" t="s">
        <v>1440</v>
      </c>
      <c r="KYH48" s="19" t="s">
        <v>1440</v>
      </c>
      <c r="KYI48" s="19" t="s">
        <v>1440</v>
      </c>
      <c r="KYJ48" s="19" t="s">
        <v>1440</v>
      </c>
      <c r="KYK48" s="19" t="s">
        <v>1440</v>
      </c>
      <c r="KYL48" s="19" t="s">
        <v>1440</v>
      </c>
      <c r="KYM48" s="19" t="s">
        <v>1440</v>
      </c>
      <c r="KYN48" s="19" t="s">
        <v>1440</v>
      </c>
      <c r="KYO48" s="19" t="s">
        <v>1440</v>
      </c>
      <c r="KYP48" s="19" t="s">
        <v>1440</v>
      </c>
      <c r="KYQ48" s="19" t="s">
        <v>1440</v>
      </c>
      <c r="KYR48" s="19" t="s">
        <v>1440</v>
      </c>
      <c r="KYS48" s="19" t="s">
        <v>1440</v>
      </c>
      <c r="KYT48" s="19" t="s">
        <v>1440</v>
      </c>
      <c r="KYU48" s="19" t="s">
        <v>1440</v>
      </c>
      <c r="KYV48" s="19" t="s">
        <v>1440</v>
      </c>
      <c r="KYW48" s="19" t="s">
        <v>1440</v>
      </c>
      <c r="KYX48" s="19" t="s">
        <v>1440</v>
      </c>
      <c r="KYY48" s="19" t="s">
        <v>1440</v>
      </c>
      <c r="KYZ48" s="19" t="s">
        <v>1440</v>
      </c>
      <c r="KZA48" s="19" t="s">
        <v>1440</v>
      </c>
      <c r="KZB48" s="19" t="s">
        <v>1440</v>
      </c>
      <c r="KZC48" s="19" t="s">
        <v>1440</v>
      </c>
      <c r="KZD48" s="19" t="s">
        <v>1440</v>
      </c>
      <c r="KZE48" s="19" t="s">
        <v>1440</v>
      </c>
      <c r="KZF48" s="19" t="s">
        <v>1440</v>
      </c>
      <c r="KZG48" s="19" t="s">
        <v>1440</v>
      </c>
      <c r="KZH48" s="19" t="s">
        <v>1440</v>
      </c>
      <c r="KZI48" s="19" t="s">
        <v>1440</v>
      </c>
      <c r="KZJ48" s="19" t="s">
        <v>1440</v>
      </c>
      <c r="KZK48" s="19" t="s">
        <v>1440</v>
      </c>
      <c r="KZL48" s="19" t="s">
        <v>1440</v>
      </c>
      <c r="KZM48" s="19" t="s">
        <v>1440</v>
      </c>
      <c r="KZN48" s="19" t="s">
        <v>1440</v>
      </c>
      <c r="KZO48" s="19" t="s">
        <v>1440</v>
      </c>
      <c r="KZP48" s="19" t="s">
        <v>1440</v>
      </c>
      <c r="KZQ48" s="19" t="s">
        <v>1440</v>
      </c>
      <c r="KZR48" s="19" t="s">
        <v>1440</v>
      </c>
      <c r="KZS48" s="19" t="s">
        <v>1440</v>
      </c>
      <c r="KZT48" s="19" t="s">
        <v>1440</v>
      </c>
      <c r="KZU48" s="19" t="s">
        <v>1440</v>
      </c>
      <c r="KZV48" s="19" t="s">
        <v>1440</v>
      </c>
      <c r="KZW48" s="19" t="s">
        <v>1440</v>
      </c>
      <c r="KZX48" s="19" t="s">
        <v>1440</v>
      </c>
      <c r="KZY48" s="19" t="s">
        <v>1440</v>
      </c>
      <c r="KZZ48" s="19" t="s">
        <v>1440</v>
      </c>
      <c r="LAA48" s="19" t="s">
        <v>1440</v>
      </c>
      <c r="LAB48" s="19" t="s">
        <v>1440</v>
      </c>
      <c r="LAC48" s="19" t="s">
        <v>1440</v>
      </c>
      <c r="LAD48" s="19" t="s">
        <v>1440</v>
      </c>
      <c r="LAE48" s="19" t="s">
        <v>1440</v>
      </c>
      <c r="LAF48" s="19" t="s">
        <v>1440</v>
      </c>
      <c r="LAG48" s="19" t="s">
        <v>1440</v>
      </c>
      <c r="LAH48" s="19" t="s">
        <v>1440</v>
      </c>
      <c r="LAI48" s="19" t="s">
        <v>1440</v>
      </c>
      <c r="LAJ48" s="19" t="s">
        <v>1440</v>
      </c>
      <c r="LAK48" s="19" t="s">
        <v>1440</v>
      </c>
      <c r="LAL48" s="19" t="s">
        <v>1440</v>
      </c>
      <c r="LAM48" s="19" t="s">
        <v>1440</v>
      </c>
      <c r="LAN48" s="19" t="s">
        <v>1440</v>
      </c>
      <c r="LAO48" s="19" t="s">
        <v>1440</v>
      </c>
      <c r="LAP48" s="19" t="s">
        <v>1440</v>
      </c>
      <c r="LAQ48" s="19" t="s">
        <v>1440</v>
      </c>
      <c r="LAR48" s="19" t="s">
        <v>1440</v>
      </c>
      <c r="LAS48" s="19" t="s">
        <v>1440</v>
      </c>
      <c r="LAT48" s="19" t="s">
        <v>1440</v>
      </c>
      <c r="LAU48" s="19" t="s">
        <v>1440</v>
      </c>
      <c r="LAV48" s="19" t="s">
        <v>1440</v>
      </c>
      <c r="LAW48" s="19" t="s">
        <v>1440</v>
      </c>
      <c r="LAX48" s="19" t="s">
        <v>1440</v>
      </c>
      <c r="LAY48" s="19" t="s">
        <v>1440</v>
      </c>
      <c r="LAZ48" s="19" t="s">
        <v>1440</v>
      </c>
      <c r="LBA48" s="19" t="s">
        <v>1440</v>
      </c>
      <c r="LBB48" s="19" t="s">
        <v>1440</v>
      </c>
      <c r="LBC48" s="19" t="s">
        <v>1440</v>
      </c>
      <c r="LBD48" s="19" t="s">
        <v>1440</v>
      </c>
      <c r="LBE48" s="19" t="s">
        <v>1440</v>
      </c>
      <c r="LBF48" s="19" t="s">
        <v>1440</v>
      </c>
      <c r="LBG48" s="19" t="s">
        <v>1440</v>
      </c>
      <c r="LBH48" s="19" t="s">
        <v>1440</v>
      </c>
      <c r="LBI48" s="19" t="s">
        <v>1440</v>
      </c>
      <c r="LBJ48" s="19" t="s">
        <v>1440</v>
      </c>
      <c r="LBK48" s="19" t="s">
        <v>1440</v>
      </c>
      <c r="LBL48" s="19" t="s">
        <v>1440</v>
      </c>
      <c r="LBM48" s="19" t="s">
        <v>1440</v>
      </c>
      <c r="LBN48" s="19" t="s">
        <v>1440</v>
      </c>
      <c r="LBO48" s="19" t="s">
        <v>1440</v>
      </c>
      <c r="LBP48" s="19" t="s">
        <v>1440</v>
      </c>
      <c r="LBQ48" s="19" t="s">
        <v>1440</v>
      </c>
      <c r="LBR48" s="19" t="s">
        <v>1440</v>
      </c>
      <c r="LBS48" s="19" t="s">
        <v>1440</v>
      </c>
      <c r="LBT48" s="19" t="s">
        <v>1440</v>
      </c>
      <c r="LBU48" s="19" t="s">
        <v>1440</v>
      </c>
      <c r="LBV48" s="19" t="s">
        <v>1440</v>
      </c>
      <c r="LBW48" s="19" t="s">
        <v>1440</v>
      </c>
      <c r="LBX48" s="19" t="s">
        <v>1440</v>
      </c>
      <c r="LBY48" s="19" t="s">
        <v>1440</v>
      </c>
      <c r="LBZ48" s="19" t="s">
        <v>1440</v>
      </c>
      <c r="LCA48" s="19" t="s">
        <v>1440</v>
      </c>
      <c r="LCB48" s="19" t="s">
        <v>1440</v>
      </c>
      <c r="LCC48" s="19" t="s">
        <v>1440</v>
      </c>
      <c r="LCD48" s="19" t="s">
        <v>1440</v>
      </c>
      <c r="LCE48" s="19" t="s">
        <v>1440</v>
      </c>
      <c r="LCF48" s="19" t="s">
        <v>1440</v>
      </c>
      <c r="LCG48" s="19" t="s">
        <v>1440</v>
      </c>
      <c r="LCH48" s="19" t="s">
        <v>1440</v>
      </c>
      <c r="LCI48" s="19" t="s">
        <v>1440</v>
      </c>
      <c r="LCJ48" s="19" t="s">
        <v>1440</v>
      </c>
      <c r="LCK48" s="19" t="s">
        <v>1440</v>
      </c>
      <c r="LCL48" s="19" t="s">
        <v>1440</v>
      </c>
      <c r="LCM48" s="19" t="s">
        <v>1440</v>
      </c>
      <c r="LCN48" s="19" t="s">
        <v>1440</v>
      </c>
      <c r="LCO48" s="19" t="s">
        <v>1440</v>
      </c>
      <c r="LCP48" s="19" t="s">
        <v>1440</v>
      </c>
      <c r="LCQ48" s="19" t="s">
        <v>1440</v>
      </c>
      <c r="LCR48" s="19" t="s">
        <v>1440</v>
      </c>
      <c r="LCS48" s="19" t="s">
        <v>1440</v>
      </c>
      <c r="LCT48" s="19" t="s">
        <v>1440</v>
      </c>
      <c r="LCU48" s="19" t="s">
        <v>1440</v>
      </c>
      <c r="LCV48" s="19" t="s">
        <v>1440</v>
      </c>
      <c r="LCW48" s="19" t="s">
        <v>1440</v>
      </c>
      <c r="LCX48" s="19" t="s">
        <v>1440</v>
      </c>
      <c r="LCY48" s="19" t="s">
        <v>1440</v>
      </c>
      <c r="LCZ48" s="19" t="s">
        <v>1440</v>
      </c>
      <c r="LDA48" s="19" t="s">
        <v>1440</v>
      </c>
      <c r="LDB48" s="19" t="s">
        <v>1440</v>
      </c>
      <c r="LDC48" s="19" t="s">
        <v>1440</v>
      </c>
      <c r="LDD48" s="19" t="s">
        <v>1440</v>
      </c>
      <c r="LDE48" s="19" t="s">
        <v>1440</v>
      </c>
      <c r="LDF48" s="19" t="s">
        <v>1440</v>
      </c>
      <c r="LDG48" s="19" t="s">
        <v>1440</v>
      </c>
      <c r="LDH48" s="19" t="s">
        <v>1440</v>
      </c>
      <c r="LDI48" s="19" t="s">
        <v>1440</v>
      </c>
      <c r="LDJ48" s="19" t="s">
        <v>1440</v>
      </c>
      <c r="LDK48" s="19" t="s">
        <v>1440</v>
      </c>
      <c r="LDL48" s="19" t="s">
        <v>1440</v>
      </c>
      <c r="LDM48" s="19" t="s">
        <v>1440</v>
      </c>
      <c r="LDN48" s="19" t="s">
        <v>1440</v>
      </c>
      <c r="LDO48" s="19" t="s">
        <v>1440</v>
      </c>
      <c r="LDP48" s="19" t="s">
        <v>1440</v>
      </c>
      <c r="LDQ48" s="19" t="s">
        <v>1440</v>
      </c>
      <c r="LDR48" s="19" t="s">
        <v>1440</v>
      </c>
      <c r="LDS48" s="19" t="s">
        <v>1440</v>
      </c>
      <c r="LDT48" s="19" t="s">
        <v>1440</v>
      </c>
      <c r="LDU48" s="19" t="s">
        <v>1440</v>
      </c>
      <c r="LDV48" s="19" t="s">
        <v>1440</v>
      </c>
      <c r="LDW48" s="19" t="s">
        <v>1440</v>
      </c>
      <c r="LDX48" s="19" t="s">
        <v>1440</v>
      </c>
      <c r="LDY48" s="19" t="s">
        <v>1440</v>
      </c>
      <c r="LDZ48" s="19" t="s">
        <v>1440</v>
      </c>
      <c r="LEA48" s="19" t="s">
        <v>1440</v>
      </c>
      <c r="LEB48" s="19" t="s">
        <v>1440</v>
      </c>
      <c r="LEC48" s="19" t="s">
        <v>1440</v>
      </c>
      <c r="LED48" s="19" t="s">
        <v>1440</v>
      </c>
      <c r="LEE48" s="19" t="s">
        <v>1440</v>
      </c>
      <c r="LEF48" s="19" t="s">
        <v>1440</v>
      </c>
      <c r="LEG48" s="19" t="s">
        <v>1440</v>
      </c>
      <c r="LEH48" s="19" t="s">
        <v>1440</v>
      </c>
      <c r="LEI48" s="19" t="s">
        <v>1440</v>
      </c>
      <c r="LEJ48" s="19" t="s">
        <v>1440</v>
      </c>
      <c r="LEK48" s="19" t="s">
        <v>1440</v>
      </c>
      <c r="LEL48" s="19" t="s">
        <v>1440</v>
      </c>
      <c r="LEM48" s="19" t="s">
        <v>1440</v>
      </c>
      <c r="LEN48" s="19" t="s">
        <v>1440</v>
      </c>
      <c r="LEO48" s="19" t="s">
        <v>1440</v>
      </c>
      <c r="LEP48" s="19" t="s">
        <v>1440</v>
      </c>
      <c r="LEQ48" s="19" t="s">
        <v>1440</v>
      </c>
      <c r="LER48" s="19" t="s">
        <v>1440</v>
      </c>
      <c r="LES48" s="19" t="s">
        <v>1440</v>
      </c>
      <c r="LET48" s="19" t="s">
        <v>1440</v>
      </c>
      <c r="LEU48" s="19" t="s">
        <v>1440</v>
      </c>
      <c r="LEV48" s="19" t="s">
        <v>1440</v>
      </c>
      <c r="LEW48" s="19" t="s">
        <v>1440</v>
      </c>
      <c r="LEX48" s="19" t="s">
        <v>1440</v>
      </c>
      <c r="LEY48" s="19" t="s">
        <v>1440</v>
      </c>
      <c r="LEZ48" s="19" t="s">
        <v>1440</v>
      </c>
      <c r="LFA48" s="19" t="s">
        <v>1440</v>
      </c>
      <c r="LFB48" s="19" t="s">
        <v>1440</v>
      </c>
      <c r="LFC48" s="19" t="s">
        <v>1440</v>
      </c>
      <c r="LFD48" s="19" t="s">
        <v>1440</v>
      </c>
      <c r="LFE48" s="19" t="s">
        <v>1440</v>
      </c>
      <c r="LFF48" s="19" t="s">
        <v>1440</v>
      </c>
      <c r="LFG48" s="19" t="s">
        <v>1440</v>
      </c>
      <c r="LFH48" s="19" t="s">
        <v>1440</v>
      </c>
      <c r="LFI48" s="19" t="s">
        <v>1440</v>
      </c>
      <c r="LFJ48" s="19" t="s">
        <v>1440</v>
      </c>
      <c r="LFK48" s="19" t="s">
        <v>1440</v>
      </c>
      <c r="LFL48" s="19" t="s">
        <v>1440</v>
      </c>
      <c r="LFM48" s="19" t="s">
        <v>1440</v>
      </c>
      <c r="LFN48" s="19" t="s">
        <v>1440</v>
      </c>
      <c r="LFO48" s="19" t="s">
        <v>1440</v>
      </c>
      <c r="LFP48" s="19" t="s">
        <v>1440</v>
      </c>
      <c r="LFQ48" s="19" t="s">
        <v>1440</v>
      </c>
      <c r="LFR48" s="19" t="s">
        <v>1440</v>
      </c>
      <c r="LFS48" s="19" t="s">
        <v>1440</v>
      </c>
      <c r="LFT48" s="19" t="s">
        <v>1440</v>
      </c>
      <c r="LFU48" s="19" t="s">
        <v>1440</v>
      </c>
      <c r="LFV48" s="19" t="s">
        <v>1440</v>
      </c>
      <c r="LFW48" s="19" t="s">
        <v>1440</v>
      </c>
      <c r="LFX48" s="19" t="s">
        <v>1440</v>
      </c>
      <c r="LFY48" s="19" t="s">
        <v>1440</v>
      </c>
      <c r="LFZ48" s="19" t="s">
        <v>1440</v>
      </c>
      <c r="LGA48" s="19" t="s">
        <v>1440</v>
      </c>
      <c r="LGB48" s="19" t="s">
        <v>1440</v>
      </c>
      <c r="LGC48" s="19" t="s">
        <v>1440</v>
      </c>
      <c r="LGD48" s="19" t="s">
        <v>1440</v>
      </c>
      <c r="LGE48" s="19" t="s">
        <v>1440</v>
      </c>
      <c r="LGF48" s="19" t="s">
        <v>1440</v>
      </c>
      <c r="LGG48" s="19" t="s">
        <v>1440</v>
      </c>
      <c r="LGH48" s="19" t="s">
        <v>1440</v>
      </c>
      <c r="LGI48" s="19" t="s">
        <v>1440</v>
      </c>
      <c r="LGJ48" s="19" t="s">
        <v>1440</v>
      </c>
      <c r="LGK48" s="19" t="s">
        <v>1440</v>
      </c>
      <c r="LGL48" s="19" t="s">
        <v>1440</v>
      </c>
      <c r="LGM48" s="19" t="s">
        <v>1440</v>
      </c>
      <c r="LGN48" s="19" t="s">
        <v>1440</v>
      </c>
      <c r="LGO48" s="19" t="s">
        <v>1440</v>
      </c>
      <c r="LGP48" s="19" t="s">
        <v>1440</v>
      </c>
      <c r="LGQ48" s="19" t="s">
        <v>1440</v>
      </c>
      <c r="LGR48" s="19" t="s">
        <v>1440</v>
      </c>
      <c r="LGS48" s="19" t="s">
        <v>1440</v>
      </c>
      <c r="LGT48" s="19" t="s">
        <v>1440</v>
      </c>
      <c r="LGU48" s="19" t="s">
        <v>1440</v>
      </c>
      <c r="LGV48" s="19" t="s">
        <v>1440</v>
      </c>
      <c r="LGW48" s="19" t="s">
        <v>1440</v>
      </c>
      <c r="LGX48" s="19" t="s">
        <v>1440</v>
      </c>
      <c r="LGY48" s="19" t="s">
        <v>1440</v>
      </c>
      <c r="LGZ48" s="19" t="s">
        <v>1440</v>
      </c>
      <c r="LHA48" s="19" t="s">
        <v>1440</v>
      </c>
      <c r="LHB48" s="19" t="s">
        <v>1440</v>
      </c>
      <c r="LHC48" s="19" t="s">
        <v>1440</v>
      </c>
      <c r="LHD48" s="19" t="s">
        <v>1440</v>
      </c>
      <c r="LHE48" s="19" t="s">
        <v>1440</v>
      </c>
      <c r="LHF48" s="19" t="s">
        <v>1440</v>
      </c>
      <c r="LHG48" s="19" t="s">
        <v>1440</v>
      </c>
      <c r="LHH48" s="19" t="s">
        <v>1440</v>
      </c>
      <c r="LHI48" s="19" t="s">
        <v>1440</v>
      </c>
      <c r="LHJ48" s="19" t="s">
        <v>1440</v>
      </c>
      <c r="LHK48" s="19" t="s">
        <v>1440</v>
      </c>
      <c r="LHL48" s="19" t="s">
        <v>1440</v>
      </c>
      <c r="LHM48" s="19" t="s">
        <v>1440</v>
      </c>
      <c r="LHN48" s="19" t="s">
        <v>1440</v>
      </c>
      <c r="LHO48" s="19" t="s">
        <v>1440</v>
      </c>
      <c r="LHP48" s="19" t="s">
        <v>1440</v>
      </c>
      <c r="LHQ48" s="19" t="s">
        <v>1440</v>
      </c>
      <c r="LHR48" s="19" t="s">
        <v>1440</v>
      </c>
      <c r="LHS48" s="19" t="s">
        <v>1440</v>
      </c>
      <c r="LHT48" s="19" t="s">
        <v>1440</v>
      </c>
      <c r="LHU48" s="19" t="s">
        <v>1440</v>
      </c>
      <c r="LHV48" s="19" t="s">
        <v>1440</v>
      </c>
      <c r="LHW48" s="19" t="s">
        <v>1440</v>
      </c>
      <c r="LHX48" s="19" t="s">
        <v>1440</v>
      </c>
      <c r="LHY48" s="19" t="s">
        <v>1440</v>
      </c>
      <c r="LHZ48" s="19" t="s">
        <v>1440</v>
      </c>
      <c r="LIA48" s="19" t="s">
        <v>1440</v>
      </c>
      <c r="LIB48" s="19" t="s">
        <v>1440</v>
      </c>
      <c r="LIC48" s="19" t="s">
        <v>1440</v>
      </c>
      <c r="LID48" s="19" t="s">
        <v>1440</v>
      </c>
      <c r="LIE48" s="19" t="s">
        <v>1440</v>
      </c>
      <c r="LIF48" s="19" t="s">
        <v>1440</v>
      </c>
      <c r="LIG48" s="19" t="s">
        <v>1440</v>
      </c>
      <c r="LIH48" s="19" t="s">
        <v>1440</v>
      </c>
      <c r="LII48" s="19" t="s">
        <v>1440</v>
      </c>
      <c r="LIJ48" s="19" t="s">
        <v>1440</v>
      </c>
      <c r="LIK48" s="19" t="s">
        <v>1440</v>
      </c>
      <c r="LIL48" s="19" t="s">
        <v>1440</v>
      </c>
      <c r="LIM48" s="19" t="s">
        <v>1440</v>
      </c>
      <c r="LIN48" s="19" t="s">
        <v>1440</v>
      </c>
      <c r="LIO48" s="19" t="s">
        <v>1440</v>
      </c>
      <c r="LIP48" s="19" t="s">
        <v>1440</v>
      </c>
      <c r="LIQ48" s="19" t="s">
        <v>1440</v>
      </c>
      <c r="LIR48" s="19" t="s">
        <v>1440</v>
      </c>
      <c r="LIS48" s="19" t="s">
        <v>1440</v>
      </c>
      <c r="LIT48" s="19" t="s">
        <v>1440</v>
      </c>
      <c r="LIU48" s="19" t="s">
        <v>1440</v>
      </c>
      <c r="LIV48" s="19" t="s">
        <v>1440</v>
      </c>
      <c r="LIW48" s="19" t="s">
        <v>1440</v>
      </c>
      <c r="LIX48" s="19" t="s">
        <v>1440</v>
      </c>
      <c r="LIY48" s="19" t="s">
        <v>1440</v>
      </c>
      <c r="LIZ48" s="19" t="s">
        <v>1440</v>
      </c>
      <c r="LJA48" s="19" t="s">
        <v>1440</v>
      </c>
      <c r="LJB48" s="19" t="s">
        <v>1440</v>
      </c>
      <c r="LJC48" s="19" t="s">
        <v>1440</v>
      </c>
      <c r="LJD48" s="19" t="s">
        <v>1440</v>
      </c>
      <c r="LJE48" s="19" t="s">
        <v>1440</v>
      </c>
      <c r="LJF48" s="19" t="s">
        <v>1440</v>
      </c>
      <c r="LJG48" s="19" t="s">
        <v>1440</v>
      </c>
      <c r="LJH48" s="19" t="s">
        <v>1440</v>
      </c>
      <c r="LJI48" s="19" t="s">
        <v>1440</v>
      </c>
      <c r="LJJ48" s="19" t="s">
        <v>1440</v>
      </c>
      <c r="LJK48" s="19" t="s">
        <v>1440</v>
      </c>
      <c r="LJL48" s="19" t="s">
        <v>1440</v>
      </c>
      <c r="LJM48" s="19" t="s">
        <v>1440</v>
      </c>
      <c r="LJN48" s="19" t="s">
        <v>1440</v>
      </c>
      <c r="LJO48" s="19" t="s">
        <v>1440</v>
      </c>
      <c r="LJP48" s="19" t="s">
        <v>1440</v>
      </c>
      <c r="LJQ48" s="19" t="s">
        <v>1440</v>
      </c>
      <c r="LJR48" s="19" t="s">
        <v>1440</v>
      </c>
      <c r="LJS48" s="19" t="s">
        <v>1440</v>
      </c>
      <c r="LJT48" s="19" t="s">
        <v>1440</v>
      </c>
      <c r="LJU48" s="19" t="s">
        <v>1440</v>
      </c>
      <c r="LJV48" s="19" t="s">
        <v>1440</v>
      </c>
      <c r="LJW48" s="19" t="s">
        <v>1440</v>
      </c>
      <c r="LJX48" s="19" t="s">
        <v>1440</v>
      </c>
      <c r="LJY48" s="19" t="s">
        <v>1440</v>
      </c>
      <c r="LJZ48" s="19" t="s">
        <v>1440</v>
      </c>
      <c r="LKA48" s="19" t="s">
        <v>1440</v>
      </c>
      <c r="LKB48" s="19" t="s">
        <v>1440</v>
      </c>
      <c r="LKC48" s="19" t="s">
        <v>1440</v>
      </c>
      <c r="LKD48" s="19" t="s">
        <v>1440</v>
      </c>
      <c r="LKE48" s="19" t="s">
        <v>1440</v>
      </c>
      <c r="LKF48" s="19" t="s">
        <v>1440</v>
      </c>
      <c r="LKG48" s="19" t="s">
        <v>1440</v>
      </c>
      <c r="LKH48" s="19" t="s">
        <v>1440</v>
      </c>
      <c r="LKI48" s="19" t="s">
        <v>1440</v>
      </c>
      <c r="LKJ48" s="19" t="s">
        <v>1440</v>
      </c>
      <c r="LKK48" s="19" t="s">
        <v>1440</v>
      </c>
      <c r="LKL48" s="19" t="s">
        <v>1440</v>
      </c>
      <c r="LKM48" s="19" t="s">
        <v>1440</v>
      </c>
      <c r="LKN48" s="19" t="s">
        <v>1440</v>
      </c>
      <c r="LKO48" s="19" t="s">
        <v>1440</v>
      </c>
      <c r="LKP48" s="19" t="s">
        <v>1440</v>
      </c>
      <c r="LKQ48" s="19" t="s">
        <v>1440</v>
      </c>
      <c r="LKR48" s="19" t="s">
        <v>1440</v>
      </c>
      <c r="LKS48" s="19" t="s">
        <v>1440</v>
      </c>
      <c r="LKT48" s="19" t="s">
        <v>1440</v>
      </c>
      <c r="LKU48" s="19" t="s">
        <v>1440</v>
      </c>
      <c r="LKV48" s="19" t="s">
        <v>1440</v>
      </c>
      <c r="LKW48" s="19" t="s">
        <v>1440</v>
      </c>
      <c r="LKX48" s="19" t="s">
        <v>1440</v>
      </c>
      <c r="LKY48" s="19" t="s">
        <v>1440</v>
      </c>
      <c r="LKZ48" s="19" t="s">
        <v>1440</v>
      </c>
      <c r="LLA48" s="19" t="s">
        <v>1440</v>
      </c>
      <c r="LLB48" s="19" t="s">
        <v>1440</v>
      </c>
      <c r="LLC48" s="19" t="s">
        <v>1440</v>
      </c>
      <c r="LLD48" s="19" t="s">
        <v>1440</v>
      </c>
      <c r="LLE48" s="19" t="s">
        <v>1440</v>
      </c>
      <c r="LLF48" s="19" t="s">
        <v>1440</v>
      </c>
      <c r="LLG48" s="19" t="s">
        <v>1440</v>
      </c>
      <c r="LLH48" s="19" t="s">
        <v>1440</v>
      </c>
      <c r="LLI48" s="19" t="s">
        <v>1440</v>
      </c>
      <c r="LLJ48" s="19" t="s">
        <v>1440</v>
      </c>
      <c r="LLK48" s="19" t="s">
        <v>1440</v>
      </c>
      <c r="LLL48" s="19" t="s">
        <v>1440</v>
      </c>
      <c r="LLM48" s="19" t="s">
        <v>1440</v>
      </c>
      <c r="LLN48" s="19" t="s">
        <v>1440</v>
      </c>
      <c r="LLO48" s="19" t="s">
        <v>1440</v>
      </c>
      <c r="LLP48" s="19" t="s">
        <v>1440</v>
      </c>
      <c r="LLQ48" s="19" t="s">
        <v>1440</v>
      </c>
      <c r="LLR48" s="19" t="s">
        <v>1440</v>
      </c>
      <c r="LLS48" s="19" t="s">
        <v>1440</v>
      </c>
      <c r="LLT48" s="19" t="s">
        <v>1440</v>
      </c>
      <c r="LLU48" s="19" t="s">
        <v>1440</v>
      </c>
      <c r="LLV48" s="19" t="s">
        <v>1440</v>
      </c>
      <c r="LLW48" s="19" t="s">
        <v>1440</v>
      </c>
      <c r="LLX48" s="19" t="s">
        <v>1440</v>
      </c>
      <c r="LLY48" s="19" t="s">
        <v>1440</v>
      </c>
      <c r="LLZ48" s="19" t="s">
        <v>1440</v>
      </c>
      <c r="LMA48" s="19" t="s">
        <v>1440</v>
      </c>
      <c r="LMB48" s="19" t="s">
        <v>1440</v>
      </c>
      <c r="LMC48" s="19" t="s">
        <v>1440</v>
      </c>
      <c r="LMD48" s="19" t="s">
        <v>1440</v>
      </c>
      <c r="LME48" s="19" t="s">
        <v>1440</v>
      </c>
      <c r="LMF48" s="19" t="s">
        <v>1440</v>
      </c>
      <c r="LMG48" s="19" t="s">
        <v>1440</v>
      </c>
      <c r="LMH48" s="19" t="s">
        <v>1440</v>
      </c>
      <c r="LMI48" s="19" t="s">
        <v>1440</v>
      </c>
      <c r="LMJ48" s="19" t="s">
        <v>1440</v>
      </c>
      <c r="LMK48" s="19" t="s">
        <v>1440</v>
      </c>
      <c r="LML48" s="19" t="s">
        <v>1440</v>
      </c>
      <c r="LMM48" s="19" t="s">
        <v>1440</v>
      </c>
      <c r="LMN48" s="19" t="s">
        <v>1440</v>
      </c>
      <c r="LMO48" s="19" t="s">
        <v>1440</v>
      </c>
      <c r="LMP48" s="19" t="s">
        <v>1440</v>
      </c>
      <c r="LMQ48" s="19" t="s">
        <v>1440</v>
      </c>
      <c r="LMR48" s="19" t="s">
        <v>1440</v>
      </c>
      <c r="LMS48" s="19" t="s">
        <v>1440</v>
      </c>
      <c r="LMT48" s="19" t="s">
        <v>1440</v>
      </c>
      <c r="LMU48" s="19" t="s">
        <v>1440</v>
      </c>
      <c r="LMV48" s="19" t="s">
        <v>1440</v>
      </c>
      <c r="LMW48" s="19" t="s">
        <v>1440</v>
      </c>
      <c r="LMX48" s="19" t="s">
        <v>1440</v>
      </c>
      <c r="LMY48" s="19" t="s">
        <v>1440</v>
      </c>
      <c r="LMZ48" s="19" t="s">
        <v>1440</v>
      </c>
      <c r="LNA48" s="19" t="s">
        <v>1440</v>
      </c>
      <c r="LNB48" s="19" t="s">
        <v>1440</v>
      </c>
      <c r="LNC48" s="19" t="s">
        <v>1440</v>
      </c>
      <c r="LND48" s="19" t="s">
        <v>1440</v>
      </c>
      <c r="LNE48" s="19" t="s">
        <v>1440</v>
      </c>
      <c r="LNF48" s="19" t="s">
        <v>1440</v>
      </c>
      <c r="LNG48" s="19" t="s">
        <v>1440</v>
      </c>
      <c r="LNH48" s="19" t="s">
        <v>1440</v>
      </c>
      <c r="LNI48" s="19" t="s">
        <v>1440</v>
      </c>
      <c r="LNJ48" s="19" t="s">
        <v>1440</v>
      </c>
      <c r="LNK48" s="19" t="s">
        <v>1440</v>
      </c>
      <c r="LNL48" s="19" t="s">
        <v>1440</v>
      </c>
      <c r="LNM48" s="19" t="s">
        <v>1440</v>
      </c>
      <c r="LNN48" s="19" t="s">
        <v>1440</v>
      </c>
      <c r="LNO48" s="19" t="s">
        <v>1440</v>
      </c>
      <c r="LNP48" s="19" t="s">
        <v>1440</v>
      </c>
      <c r="LNQ48" s="19" t="s">
        <v>1440</v>
      </c>
      <c r="LNR48" s="19" t="s">
        <v>1440</v>
      </c>
      <c r="LNS48" s="19" t="s">
        <v>1440</v>
      </c>
      <c r="LNT48" s="19" t="s">
        <v>1440</v>
      </c>
      <c r="LNU48" s="19" t="s">
        <v>1440</v>
      </c>
      <c r="LNV48" s="19" t="s">
        <v>1440</v>
      </c>
      <c r="LNW48" s="19" t="s">
        <v>1440</v>
      </c>
      <c r="LNX48" s="19" t="s">
        <v>1440</v>
      </c>
      <c r="LNY48" s="19" t="s">
        <v>1440</v>
      </c>
      <c r="LNZ48" s="19" t="s">
        <v>1440</v>
      </c>
      <c r="LOA48" s="19" t="s">
        <v>1440</v>
      </c>
      <c r="LOB48" s="19" t="s">
        <v>1440</v>
      </c>
      <c r="LOC48" s="19" t="s">
        <v>1440</v>
      </c>
      <c r="LOD48" s="19" t="s">
        <v>1440</v>
      </c>
      <c r="LOE48" s="19" t="s">
        <v>1440</v>
      </c>
      <c r="LOF48" s="19" t="s">
        <v>1440</v>
      </c>
      <c r="LOG48" s="19" t="s">
        <v>1440</v>
      </c>
      <c r="LOH48" s="19" t="s">
        <v>1440</v>
      </c>
      <c r="LOI48" s="19" t="s">
        <v>1440</v>
      </c>
      <c r="LOJ48" s="19" t="s">
        <v>1440</v>
      </c>
      <c r="LOK48" s="19" t="s">
        <v>1440</v>
      </c>
      <c r="LOL48" s="19" t="s">
        <v>1440</v>
      </c>
      <c r="LOM48" s="19" t="s">
        <v>1440</v>
      </c>
      <c r="LON48" s="19" t="s">
        <v>1440</v>
      </c>
      <c r="LOO48" s="19" t="s">
        <v>1440</v>
      </c>
      <c r="LOP48" s="19" t="s">
        <v>1440</v>
      </c>
      <c r="LOQ48" s="19" t="s">
        <v>1440</v>
      </c>
      <c r="LOR48" s="19" t="s">
        <v>1440</v>
      </c>
      <c r="LOS48" s="19" t="s">
        <v>1440</v>
      </c>
      <c r="LOT48" s="19" t="s">
        <v>1440</v>
      </c>
      <c r="LOU48" s="19" t="s">
        <v>1440</v>
      </c>
      <c r="LOV48" s="19" t="s">
        <v>1440</v>
      </c>
      <c r="LOW48" s="19" t="s">
        <v>1440</v>
      </c>
      <c r="LOX48" s="19" t="s">
        <v>1440</v>
      </c>
      <c r="LOY48" s="19" t="s">
        <v>1440</v>
      </c>
      <c r="LOZ48" s="19" t="s">
        <v>1440</v>
      </c>
      <c r="LPA48" s="19" t="s">
        <v>1440</v>
      </c>
      <c r="LPB48" s="19" t="s">
        <v>1440</v>
      </c>
      <c r="LPC48" s="19" t="s">
        <v>1440</v>
      </c>
      <c r="LPD48" s="19" t="s">
        <v>1440</v>
      </c>
      <c r="LPE48" s="19" t="s">
        <v>1440</v>
      </c>
      <c r="LPF48" s="19" t="s">
        <v>1440</v>
      </c>
      <c r="LPG48" s="19" t="s">
        <v>1440</v>
      </c>
      <c r="LPH48" s="19" t="s">
        <v>1440</v>
      </c>
      <c r="LPI48" s="19" t="s">
        <v>1440</v>
      </c>
      <c r="LPJ48" s="19" t="s">
        <v>1440</v>
      </c>
      <c r="LPK48" s="19" t="s">
        <v>1440</v>
      </c>
      <c r="LPL48" s="19" t="s">
        <v>1440</v>
      </c>
      <c r="LPM48" s="19" t="s">
        <v>1440</v>
      </c>
      <c r="LPN48" s="19" t="s">
        <v>1440</v>
      </c>
      <c r="LPO48" s="19" t="s">
        <v>1440</v>
      </c>
      <c r="LPP48" s="19" t="s">
        <v>1440</v>
      </c>
      <c r="LPQ48" s="19" t="s">
        <v>1440</v>
      </c>
      <c r="LPR48" s="19" t="s">
        <v>1440</v>
      </c>
      <c r="LPS48" s="19" t="s">
        <v>1440</v>
      </c>
      <c r="LPT48" s="19" t="s">
        <v>1440</v>
      </c>
      <c r="LPU48" s="19" t="s">
        <v>1440</v>
      </c>
      <c r="LPV48" s="19" t="s">
        <v>1440</v>
      </c>
      <c r="LPW48" s="19" t="s">
        <v>1440</v>
      </c>
      <c r="LPX48" s="19" t="s">
        <v>1440</v>
      </c>
      <c r="LPY48" s="19" t="s">
        <v>1440</v>
      </c>
      <c r="LPZ48" s="19" t="s">
        <v>1440</v>
      </c>
      <c r="LQA48" s="19" t="s">
        <v>1440</v>
      </c>
      <c r="LQB48" s="19" t="s">
        <v>1440</v>
      </c>
      <c r="LQC48" s="19" t="s">
        <v>1440</v>
      </c>
      <c r="LQD48" s="19" t="s">
        <v>1440</v>
      </c>
      <c r="LQE48" s="19" t="s">
        <v>1440</v>
      </c>
      <c r="LQF48" s="19" t="s">
        <v>1440</v>
      </c>
      <c r="LQG48" s="19" t="s">
        <v>1440</v>
      </c>
      <c r="LQH48" s="19" t="s">
        <v>1440</v>
      </c>
      <c r="LQI48" s="19" t="s">
        <v>1440</v>
      </c>
      <c r="LQJ48" s="19" t="s">
        <v>1440</v>
      </c>
      <c r="LQK48" s="19" t="s">
        <v>1440</v>
      </c>
      <c r="LQL48" s="19" t="s">
        <v>1440</v>
      </c>
      <c r="LQM48" s="19" t="s">
        <v>1440</v>
      </c>
      <c r="LQN48" s="19" t="s">
        <v>1440</v>
      </c>
      <c r="LQO48" s="19" t="s">
        <v>1440</v>
      </c>
      <c r="LQP48" s="19" t="s">
        <v>1440</v>
      </c>
      <c r="LQQ48" s="19" t="s">
        <v>1440</v>
      </c>
      <c r="LQR48" s="19" t="s">
        <v>1440</v>
      </c>
      <c r="LQS48" s="19" t="s">
        <v>1440</v>
      </c>
      <c r="LQT48" s="19" t="s">
        <v>1440</v>
      </c>
      <c r="LQU48" s="19" t="s">
        <v>1440</v>
      </c>
      <c r="LQV48" s="19" t="s">
        <v>1440</v>
      </c>
      <c r="LQW48" s="19" t="s">
        <v>1440</v>
      </c>
      <c r="LQX48" s="19" t="s">
        <v>1440</v>
      </c>
      <c r="LQY48" s="19" t="s">
        <v>1440</v>
      </c>
      <c r="LQZ48" s="19" t="s">
        <v>1440</v>
      </c>
      <c r="LRA48" s="19" t="s">
        <v>1440</v>
      </c>
      <c r="LRB48" s="19" t="s">
        <v>1440</v>
      </c>
      <c r="LRC48" s="19" t="s">
        <v>1440</v>
      </c>
      <c r="LRD48" s="19" t="s">
        <v>1440</v>
      </c>
      <c r="LRE48" s="19" t="s">
        <v>1440</v>
      </c>
      <c r="LRF48" s="19" t="s">
        <v>1440</v>
      </c>
      <c r="LRG48" s="19" t="s">
        <v>1440</v>
      </c>
      <c r="LRH48" s="19" t="s">
        <v>1440</v>
      </c>
      <c r="LRI48" s="19" t="s">
        <v>1440</v>
      </c>
      <c r="LRJ48" s="19" t="s">
        <v>1440</v>
      </c>
      <c r="LRK48" s="19" t="s">
        <v>1440</v>
      </c>
      <c r="LRL48" s="19" t="s">
        <v>1440</v>
      </c>
      <c r="LRM48" s="19" t="s">
        <v>1440</v>
      </c>
      <c r="LRN48" s="19" t="s">
        <v>1440</v>
      </c>
      <c r="LRO48" s="19" t="s">
        <v>1440</v>
      </c>
      <c r="LRP48" s="19" t="s">
        <v>1440</v>
      </c>
      <c r="LRQ48" s="19" t="s">
        <v>1440</v>
      </c>
      <c r="LRR48" s="19" t="s">
        <v>1440</v>
      </c>
      <c r="LRS48" s="19" t="s">
        <v>1440</v>
      </c>
      <c r="LRT48" s="19" t="s">
        <v>1440</v>
      </c>
      <c r="LRU48" s="19" t="s">
        <v>1440</v>
      </c>
      <c r="LRV48" s="19" t="s">
        <v>1440</v>
      </c>
      <c r="LRW48" s="19" t="s">
        <v>1440</v>
      </c>
      <c r="LRX48" s="19" t="s">
        <v>1440</v>
      </c>
      <c r="LRY48" s="19" t="s">
        <v>1440</v>
      </c>
      <c r="LRZ48" s="19" t="s">
        <v>1440</v>
      </c>
      <c r="LSA48" s="19" t="s">
        <v>1440</v>
      </c>
      <c r="LSB48" s="19" t="s">
        <v>1440</v>
      </c>
      <c r="LSC48" s="19" t="s">
        <v>1440</v>
      </c>
      <c r="LSD48" s="19" t="s">
        <v>1440</v>
      </c>
      <c r="LSE48" s="19" t="s">
        <v>1440</v>
      </c>
      <c r="LSF48" s="19" t="s">
        <v>1440</v>
      </c>
      <c r="LSG48" s="19" t="s">
        <v>1440</v>
      </c>
      <c r="LSH48" s="19" t="s">
        <v>1440</v>
      </c>
      <c r="LSI48" s="19" t="s">
        <v>1440</v>
      </c>
      <c r="LSJ48" s="19" t="s">
        <v>1440</v>
      </c>
      <c r="LSK48" s="19" t="s">
        <v>1440</v>
      </c>
      <c r="LSL48" s="19" t="s">
        <v>1440</v>
      </c>
      <c r="LSM48" s="19" t="s">
        <v>1440</v>
      </c>
      <c r="LSN48" s="19" t="s">
        <v>1440</v>
      </c>
      <c r="LSO48" s="19" t="s">
        <v>1440</v>
      </c>
      <c r="LSP48" s="19" t="s">
        <v>1440</v>
      </c>
      <c r="LSQ48" s="19" t="s">
        <v>1440</v>
      </c>
      <c r="LSR48" s="19" t="s">
        <v>1440</v>
      </c>
      <c r="LSS48" s="19" t="s">
        <v>1440</v>
      </c>
      <c r="LST48" s="19" t="s">
        <v>1440</v>
      </c>
      <c r="LSU48" s="19" t="s">
        <v>1440</v>
      </c>
      <c r="LSV48" s="19" t="s">
        <v>1440</v>
      </c>
      <c r="LSW48" s="19" t="s">
        <v>1440</v>
      </c>
      <c r="LSX48" s="19" t="s">
        <v>1440</v>
      </c>
      <c r="LSY48" s="19" t="s">
        <v>1440</v>
      </c>
      <c r="LSZ48" s="19" t="s">
        <v>1440</v>
      </c>
      <c r="LTA48" s="19" t="s">
        <v>1440</v>
      </c>
      <c r="LTB48" s="19" t="s">
        <v>1440</v>
      </c>
      <c r="LTC48" s="19" t="s">
        <v>1440</v>
      </c>
      <c r="LTD48" s="19" t="s">
        <v>1440</v>
      </c>
      <c r="LTE48" s="19" t="s">
        <v>1440</v>
      </c>
      <c r="LTF48" s="19" t="s">
        <v>1440</v>
      </c>
      <c r="LTG48" s="19" t="s">
        <v>1440</v>
      </c>
      <c r="LTH48" s="19" t="s">
        <v>1440</v>
      </c>
      <c r="LTI48" s="19" t="s">
        <v>1440</v>
      </c>
      <c r="LTJ48" s="19" t="s">
        <v>1440</v>
      </c>
      <c r="LTK48" s="19" t="s">
        <v>1440</v>
      </c>
      <c r="LTL48" s="19" t="s">
        <v>1440</v>
      </c>
      <c r="LTM48" s="19" t="s">
        <v>1440</v>
      </c>
      <c r="LTN48" s="19" t="s">
        <v>1440</v>
      </c>
      <c r="LTO48" s="19" t="s">
        <v>1440</v>
      </c>
      <c r="LTP48" s="19" t="s">
        <v>1440</v>
      </c>
      <c r="LTQ48" s="19" t="s">
        <v>1440</v>
      </c>
      <c r="LTR48" s="19" t="s">
        <v>1440</v>
      </c>
      <c r="LTS48" s="19" t="s">
        <v>1440</v>
      </c>
      <c r="LTT48" s="19" t="s">
        <v>1440</v>
      </c>
      <c r="LTU48" s="19" t="s">
        <v>1440</v>
      </c>
      <c r="LTV48" s="19" t="s">
        <v>1440</v>
      </c>
      <c r="LTW48" s="19" t="s">
        <v>1440</v>
      </c>
      <c r="LTX48" s="19" t="s">
        <v>1440</v>
      </c>
      <c r="LTY48" s="19" t="s">
        <v>1440</v>
      </c>
      <c r="LTZ48" s="19" t="s">
        <v>1440</v>
      </c>
      <c r="LUA48" s="19" t="s">
        <v>1440</v>
      </c>
      <c r="LUB48" s="19" t="s">
        <v>1440</v>
      </c>
      <c r="LUC48" s="19" t="s">
        <v>1440</v>
      </c>
      <c r="LUD48" s="19" t="s">
        <v>1440</v>
      </c>
      <c r="LUE48" s="19" t="s">
        <v>1440</v>
      </c>
      <c r="LUF48" s="19" t="s">
        <v>1440</v>
      </c>
      <c r="LUG48" s="19" t="s">
        <v>1440</v>
      </c>
      <c r="LUH48" s="19" t="s">
        <v>1440</v>
      </c>
      <c r="LUI48" s="19" t="s">
        <v>1440</v>
      </c>
      <c r="LUJ48" s="19" t="s">
        <v>1440</v>
      </c>
      <c r="LUK48" s="19" t="s">
        <v>1440</v>
      </c>
      <c r="LUL48" s="19" t="s">
        <v>1440</v>
      </c>
      <c r="LUM48" s="19" t="s">
        <v>1440</v>
      </c>
      <c r="LUN48" s="19" t="s">
        <v>1440</v>
      </c>
      <c r="LUO48" s="19" t="s">
        <v>1440</v>
      </c>
      <c r="LUP48" s="19" t="s">
        <v>1440</v>
      </c>
      <c r="LUQ48" s="19" t="s">
        <v>1440</v>
      </c>
      <c r="LUR48" s="19" t="s">
        <v>1440</v>
      </c>
      <c r="LUS48" s="19" t="s">
        <v>1440</v>
      </c>
      <c r="LUT48" s="19" t="s">
        <v>1440</v>
      </c>
      <c r="LUU48" s="19" t="s">
        <v>1440</v>
      </c>
      <c r="LUV48" s="19" t="s">
        <v>1440</v>
      </c>
      <c r="LUW48" s="19" t="s">
        <v>1440</v>
      </c>
      <c r="LUX48" s="19" t="s">
        <v>1440</v>
      </c>
      <c r="LUY48" s="19" t="s">
        <v>1440</v>
      </c>
      <c r="LUZ48" s="19" t="s">
        <v>1440</v>
      </c>
      <c r="LVA48" s="19" t="s">
        <v>1440</v>
      </c>
      <c r="LVB48" s="19" t="s">
        <v>1440</v>
      </c>
      <c r="LVC48" s="19" t="s">
        <v>1440</v>
      </c>
      <c r="LVD48" s="19" t="s">
        <v>1440</v>
      </c>
      <c r="LVE48" s="19" t="s">
        <v>1440</v>
      </c>
      <c r="LVF48" s="19" t="s">
        <v>1440</v>
      </c>
      <c r="LVG48" s="19" t="s">
        <v>1440</v>
      </c>
      <c r="LVH48" s="19" t="s">
        <v>1440</v>
      </c>
      <c r="LVI48" s="19" t="s">
        <v>1440</v>
      </c>
      <c r="LVJ48" s="19" t="s">
        <v>1440</v>
      </c>
      <c r="LVK48" s="19" t="s">
        <v>1440</v>
      </c>
      <c r="LVL48" s="19" t="s">
        <v>1440</v>
      </c>
      <c r="LVM48" s="19" t="s">
        <v>1440</v>
      </c>
      <c r="LVN48" s="19" t="s">
        <v>1440</v>
      </c>
      <c r="LVO48" s="19" t="s">
        <v>1440</v>
      </c>
      <c r="LVP48" s="19" t="s">
        <v>1440</v>
      </c>
      <c r="LVQ48" s="19" t="s">
        <v>1440</v>
      </c>
      <c r="LVR48" s="19" t="s">
        <v>1440</v>
      </c>
      <c r="LVS48" s="19" t="s">
        <v>1440</v>
      </c>
      <c r="LVT48" s="19" t="s">
        <v>1440</v>
      </c>
      <c r="LVU48" s="19" t="s">
        <v>1440</v>
      </c>
      <c r="LVV48" s="19" t="s">
        <v>1440</v>
      </c>
      <c r="LVW48" s="19" t="s">
        <v>1440</v>
      </c>
      <c r="LVX48" s="19" t="s">
        <v>1440</v>
      </c>
      <c r="LVY48" s="19" t="s">
        <v>1440</v>
      </c>
      <c r="LVZ48" s="19" t="s">
        <v>1440</v>
      </c>
      <c r="LWA48" s="19" t="s">
        <v>1440</v>
      </c>
      <c r="LWB48" s="19" t="s">
        <v>1440</v>
      </c>
      <c r="LWC48" s="19" t="s">
        <v>1440</v>
      </c>
      <c r="LWD48" s="19" t="s">
        <v>1440</v>
      </c>
      <c r="LWE48" s="19" t="s">
        <v>1440</v>
      </c>
      <c r="LWF48" s="19" t="s">
        <v>1440</v>
      </c>
      <c r="LWG48" s="19" t="s">
        <v>1440</v>
      </c>
      <c r="LWH48" s="19" t="s">
        <v>1440</v>
      </c>
      <c r="LWI48" s="19" t="s">
        <v>1440</v>
      </c>
      <c r="LWJ48" s="19" t="s">
        <v>1440</v>
      </c>
      <c r="LWK48" s="19" t="s">
        <v>1440</v>
      </c>
      <c r="LWL48" s="19" t="s">
        <v>1440</v>
      </c>
      <c r="LWM48" s="19" t="s">
        <v>1440</v>
      </c>
      <c r="LWN48" s="19" t="s">
        <v>1440</v>
      </c>
      <c r="LWO48" s="19" t="s">
        <v>1440</v>
      </c>
      <c r="LWP48" s="19" t="s">
        <v>1440</v>
      </c>
      <c r="LWQ48" s="19" t="s">
        <v>1440</v>
      </c>
      <c r="LWR48" s="19" t="s">
        <v>1440</v>
      </c>
      <c r="LWS48" s="19" t="s">
        <v>1440</v>
      </c>
      <c r="LWT48" s="19" t="s">
        <v>1440</v>
      </c>
      <c r="LWU48" s="19" t="s">
        <v>1440</v>
      </c>
      <c r="LWV48" s="19" t="s">
        <v>1440</v>
      </c>
      <c r="LWW48" s="19" t="s">
        <v>1440</v>
      </c>
      <c r="LWX48" s="19" t="s">
        <v>1440</v>
      </c>
      <c r="LWY48" s="19" t="s">
        <v>1440</v>
      </c>
      <c r="LWZ48" s="19" t="s">
        <v>1440</v>
      </c>
      <c r="LXA48" s="19" t="s">
        <v>1440</v>
      </c>
      <c r="LXB48" s="19" t="s">
        <v>1440</v>
      </c>
      <c r="LXC48" s="19" t="s">
        <v>1440</v>
      </c>
      <c r="LXD48" s="19" t="s">
        <v>1440</v>
      </c>
      <c r="LXE48" s="19" t="s">
        <v>1440</v>
      </c>
      <c r="LXF48" s="19" t="s">
        <v>1440</v>
      </c>
      <c r="LXG48" s="19" t="s">
        <v>1440</v>
      </c>
      <c r="LXH48" s="19" t="s">
        <v>1440</v>
      </c>
      <c r="LXI48" s="19" t="s">
        <v>1440</v>
      </c>
      <c r="LXJ48" s="19" t="s">
        <v>1440</v>
      </c>
      <c r="LXK48" s="19" t="s">
        <v>1440</v>
      </c>
      <c r="LXL48" s="19" t="s">
        <v>1440</v>
      </c>
      <c r="LXM48" s="19" t="s">
        <v>1440</v>
      </c>
      <c r="LXN48" s="19" t="s">
        <v>1440</v>
      </c>
      <c r="LXO48" s="19" t="s">
        <v>1440</v>
      </c>
      <c r="LXP48" s="19" t="s">
        <v>1440</v>
      </c>
      <c r="LXQ48" s="19" t="s">
        <v>1440</v>
      </c>
      <c r="LXR48" s="19" t="s">
        <v>1440</v>
      </c>
      <c r="LXS48" s="19" t="s">
        <v>1440</v>
      </c>
      <c r="LXT48" s="19" t="s">
        <v>1440</v>
      </c>
      <c r="LXU48" s="19" t="s">
        <v>1440</v>
      </c>
      <c r="LXV48" s="19" t="s">
        <v>1440</v>
      </c>
      <c r="LXW48" s="19" t="s">
        <v>1440</v>
      </c>
      <c r="LXX48" s="19" t="s">
        <v>1440</v>
      </c>
      <c r="LXY48" s="19" t="s">
        <v>1440</v>
      </c>
      <c r="LXZ48" s="19" t="s">
        <v>1440</v>
      </c>
      <c r="LYA48" s="19" t="s">
        <v>1440</v>
      </c>
      <c r="LYB48" s="19" t="s">
        <v>1440</v>
      </c>
      <c r="LYC48" s="19" t="s">
        <v>1440</v>
      </c>
      <c r="LYD48" s="19" t="s">
        <v>1440</v>
      </c>
      <c r="LYE48" s="19" t="s">
        <v>1440</v>
      </c>
      <c r="LYF48" s="19" t="s">
        <v>1440</v>
      </c>
      <c r="LYG48" s="19" t="s">
        <v>1440</v>
      </c>
      <c r="LYH48" s="19" t="s">
        <v>1440</v>
      </c>
      <c r="LYI48" s="19" t="s">
        <v>1440</v>
      </c>
      <c r="LYJ48" s="19" t="s">
        <v>1440</v>
      </c>
      <c r="LYK48" s="19" t="s">
        <v>1440</v>
      </c>
      <c r="LYL48" s="19" t="s">
        <v>1440</v>
      </c>
      <c r="LYM48" s="19" t="s">
        <v>1440</v>
      </c>
      <c r="LYN48" s="19" t="s">
        <v>1440</v>
      </c>
      <c r="LYO48" s="19" t="s">
        <v>1440</v>
      </c>
      <c r="LYP48" s="19" t="s">
        <v>1440</v>
      </c>
      <c r="LYQ48" s="19" t="s">
        <v>1440</v>
      </c>
      <c r="LYR48" s="19" t="s">
        <v>1440</v>
      </c>
      <c r="LYS48" s="19" t="s">
        <v>1440</v>
      </c>
      <c r="LYT48" s="19" t="s">
        <v>1440</v>
      </c>
      <c r="LYU48" s="19" t="s">
        <v>1440</v>
      </c>
      <c r="LYV48" s="19" t="s">
        <v>1440</v>
      </c>
      <c r="LYW48" s="19" t="s">
        <v>1440</v>
      </c>
      <c r="LYX48" s="19" t="s">
        <v>1440</v>
      </c>
      <c r="LYY48" s="19" t="s">
        <v>1440</v>
      </c>
      <c r="LYZ48" s="19" t="s">
        <v>1440</v>
      </c>
      <c r="LZA48" s="19" t="s">
        <v>1440</v>
      </c>
      <c r="LZB48" s="19" t="s">
        <v>1440</v>
      </c>
      <c r="LZC48" s="19" t="s">
        <v>1440</v>
      </c>
      <c r="LZD48" s="19" t="s">
        <v>1440</v>
      </c>
      <c r="LZE48" s="19" t="s">
        <v>1440</v>
      </c>
      <c r="LZF48" s="19" t="s">
        <v>1440</v>
      </c>
      <c r="LZG48" s="19" t="s">
        <v>1440</v>
      </c>
      <c r="LZH48" s="19" t="s">
        <v>1440</v>
      </c>
      <c r="LZI48" s="19" t="s">
        <v>1440</v>
      </c>
      <c r="LZJ48" s="19" t="s">
        <v>1440</v>
      </c>
      <c r="LZK48" s="19" t="s">
        <v>1440</v>
      </c>
      <c r="LZL48" s="19" t="s">
        <v>1440</v>
      </c>
      <c r="LZM48" s="19" t="s">
        <v>1440</v>
      </c>
      <c r="LZN48" s="19" t="s">
        <v>1440</v>
      </c>
      <c r="LZO48" s="19" t="s">
        <v>1440</v>
      </c>
      <c r="LZP48" s="19" t="s">
        <v>1440</v>
      </c>
      <c r="LZQ48" s="19" t="s">
        <v>1440</v>
      </c>
      <c r="LZR48" s="19" t="s">
        <v>1440</v>
      </c>
      <c r="LZS48" s="19" t="s">
        <v>1440</v>
      </c>
      <c r="LZT48" s="19" t="s">
        <v>1440</v>
      </c>
      <c r="LZU48" s="19" t="s">
        <v>1440</v>
      </c>
      <c r="LZV48" s="19" t="s">
        <v>1440</v>
      </c>
      <c r="LZW48" s="19" t="s">
        <v>1440</v>
      </c>
      <c r="LZX48" s="19" t="s">
        <v>1440</v>
      </c>
      <c r="LZY48" s="19" t="s">
        <v>1440</v>
      </c>
      <c r="LZZ48" s="19" t="s">
        <v>1440</v>
      </c>
      <c r="MAA48" s="19" t="s">
        <v>1440</v>
      </c>
      <c r="MAB48" s="19" t="s">
        <v>1440</v>
      </c>
      <c r="MAC48" s="19" t="s">
        <v>1440</v>
      </c>
      <c r="MAD48" s="19" t="s">
        <v>1440</v>
      </c>
      <c r="MAE48" s="19" t="s">
        <v>1440</v>
      </c>
      <c r="MAF48" s="19" t="s">
        <v>1440</v>
      </c>
      <c r="MAG48" s="19" t="s">
        <v>1440</v>
      </c>
      <c r="MAH48" s="19" t="s">
        <v>1440</v>
      </c>
      <c r="MAI48" s="19" t="s">
        <v>1440</v>
      </c>
      <c r="MAJ48" s="19" t="s">
        <v>1440</v>
      </c>
      <c r="MAK48" s="19" t="s">
        <v>1440</v>
      </c>
      <c r="MAL48" s="19" t="s">
        <v>1440</v>
      </c>
      <c r="MAM48" s="19" t="s">
        <v>1440</v>
      </c>
      <c r="MAN48" s="19" t="s">
        <v>1440</v>
      </c>
      <c r="MAO48" s="19" t="s">
        <v>1440</v>
      </c>
      <c r="MAP48" s="19" t="s">
        <v>1440</v>
      </c>
      <c r="MAQ48" s="19" t="s">
        <v>1440</v>
      </c>
      <c r="MAR48" s="19" t="s">
        <v>1440</v>
      </c>
      <c r="MAS48" s="19" t="s">
        <v>1440</v>
      </c>
      <c r="MAT48" s="19" t="s">
        <v>1440</v>
      </c>
      <c r="MAU48" s="19" t="s">
        <v>1440</v>
      </c>
      <c r="MAV48" s="19" t="s">
        <v>1440</v>
      </c>
      <c r="MAW48" s="19" t="s">
        <v>1440</v>
      </c>
      <c r="MAX48" s="19" t="s">
        <v>1440</v>
      </c>
      <c r="MAY48" s="19" t="s">
        <v>1440</v>
      </c>
      <c r="MAZ48" s="19" t="s">
        <v>1440</v>
      </c>
      <c r="MBA48" s="19" t="s">
        <v>1440</v>
      </c>
      <c r="MBB48" s="19" t="s">
        <v>1440</v>
      </c>
      <c r="MBC48" s="19" t="s">
        <v>1440</v>
      </c>
      <c r="MBD48" s="19" t="s">
        <v>1440</v>
      </c>
      <c r="MBE48" s="19" t="s">
        <v>1440</v>
      </c>
      <c r="MBF48" s="19" t="s">
        <v>1440</v>
      </c>
      <c r="MBG48" s="19" t="s">
        <v>1440</v>
      </c>
      <c r="MBH48" s="19" t="s">
        <v>1440</v>
      </c>
      <c r="MBI48" s="19" t="s">
        <v>1440</v>
      </c>
      <c r="MBJ48" s="19" t="s">
        <v>1440</v>
      </c>
      <c r="MBK48" s="19" t="s">
        <v>1440</v>
      </c>
      <c r="MBL48" s="19" t="s">
        <v>1440</v>
      </c>
      <c r="MBM48" s="19" t="s">
        <v>1440</v>
      </c>
      <c r="MBN48" s="19" t="s">
        <v>1440</v>
      </c>
      <c r="MBO48" s="19" t="s">
        <v>1440</v>
      </c>
      <c r="MBP48" s="19" t="s">
        <v>1440</v>
      </c>
      <c r="MBQ48" s="19" t="s">
        <v>1440</v>
      </c>
      <c r="MBR48" s="19" t="s">
        <v>1440</v>
      </c>
      <c r="MBS48" s="19" t="s">
        <v>1440</v>
      </c>
      <c r="MBT48" s="19" t="s">
        <v>1440</v>
      </c>
      <c r="MBU48" s="19" t="s">
        <v>1440</v>
      </c>
      <c r="MBV48" s="19" t="s">
        <v>1440</v>
      </c>
      <c r="MBW48" s="19" t="s">
        <v>1440</v>
      </c>
      <c r="MBX48" s="19" t="s">
        <v>1440</v>
      </c>
      <c r="MBY48" s="19" t="s">
        <v>1440</v>
      </c>
      <c r="MBZ48" s="19" t="s">
        <v>1440</v>
      </c>
      <c r="MCA48" s="19" t="s">
        <v>1440</v>
      </c>
      <c r="MCB48" s="19" t="s">
        <v>1440</v>
      </c>
      <c r="MCC48" s="19" t="s">
        <v>1440</v>
      </c>
      <c r="MCD48" s="19" t="s">
        <v>1440</v>
      </c>
      <c r="MCE48" s="19" t="s">
        <v>1440</v>
      </c>
      <c r="MCF48" s="19" t="s">
        <v>1440</v>
      </c>
      <c r="MCG48" s="19" t="s">
        <v>1440</v>
      </c>
      <c r="MCH48" s="19" t="s">
        <v>1440</v>
      </c>
      <c r="MCI48" s="19" t="s">
        <v>1440</v>
      </c>
      <c r="MCJ48" s="19" t="s">
        <v>1440</v>
      </c>
      <c r="MCK48" s="19" t="s">
        <v>1440</v>
      </c>
      <c r="MCL48" s="19" t="s">
        <v>1440</v>
      </c>
      <c r="MCM48" s="19" t="s">
        <v>1440</v>
      </c>
      <c r="MCN48" s="19" t="s">
        <v>1440</v>
      </c>
      <c r="MCO48" s="19" t="s">
        <v>1440</v>
      </c>
      <c r="MCP48" s="19" t="s">
        <v>1440</v>
      </c>
      <c r="MCQ48" s="19" t="s">
        <v>1440</v>
      </c>
      <c r="MCR48" s="19" t="s">
        <v>1440</v>
      </c>
      <c r="MCS48" s="19" t="s">
        <v>1440</v>
      </c>
      <c r="MCT48" s="19" t="s">
        <v>1440</v>
      </c>
      <c r="MCU48" s="19" t="s">
        <v>1440</v>
      </c>
      <c r="MCV48" s="19" t="s">
        <v>1440</v>
      </c>
      <c r="MCW48" s="19" t="s">
        <v>1440</v>
      </c>
      <c r="MCX48" s="19" t="s">
        <v>1440</v>
      </c>
      <c r="MCY48" s="19" t="s">
        <v>1440</v>
      </c>
      <c r="MCZ48" s="19" t="s">
        <v>1440</v>
      </c>
      <c r="MDA48" s="19" t="s">
        <v>1440</v>
      </c>
      <c r="MDB48" s="19" t="s">
        <v>1440</v>
      </c>
      <c r="MDC48" s="19" t="s">
        <v>1440</v>
      </c>
      <c r="MDD48" s="19" t="s">
        <v>1440</v>
      </c>
      <c r="MDE48" s="19" t="s">
        <v>1440</v>
      </c>
      <c r="MDF48" s="19" t="s">
        <v>1440</v>
      </c>
      <c r="MDG48" s="19" t="s">
        <v>1440</v>
      </c>
      <c r="MDH48" s="19" t="s">
        <v>1440</v>
      </c>
      <c r="MDI48" s="19" t="s">
        <v>1440</v>
      </c>
      <c r="MDJ48" s="19" t="s">
        <v>1440</v>
      </c>
      <c r="MDK48" s="19" t="s">
        <v>1440</v>
      </c>
      <c r="MDL48" s="19" t="s">
        <v>1440</v>
      </c>
      <c r="MDM48" s="19" t="s">
        <v>1440</v>
      </c>
      <c r="MDN48" s="19" t="s">
        <v>1440</v>
      </c>
      <c r="MDO48" s="19" t="s">
        <v>1440</v>
      </c>
      <c r="MDP48" s="19" t="s">
        <v>1440</v>
      </c>
      <c r="MDQ48" s="19" t="s">
        <v>1440</v>
      </c>
      <c r="MDR48" s="19" t="s">
        <v>1440</v>
      </c>
      <c r="MDS48" s="19" t="s">
        <v>1440</v>
      </c>
      <c r="MDT48" s="19" t="s">
        <v>1440</v>
      </c>
      <c r="MDU48" s="19" t="s">
        <v>1440</v>
      </c>
      <c r="MDV48" s="19" t="s">
        <v>1440</v>
      </c>
      <c r="MDW48" s="19" t="s">
        <v>1440</v>
      </c>
      <c r="MDX48" s="19" t="s">
        <v>1440</v>
      </c>
      <c r="MDY48" s="19" t="s">
        <v>1440</v>
      </c>
      <c r="MDZ48" s="19" t="s">
        <v>1440</v>
      </c>
      <c r="MEA48" s="19" t="s">
        <v>1440</v>
      </c>
      <c r="MEB48" s="19" t="s">
        <v>1440</v>
      </c>
      <c r="MEC48" s="19" t="s">
        <v>1440</v>
      </c>
      <c r="MED48" s="19" t="s">
        <v>1440</v>
      </c>
      <c r="MEE48" s="19" t="s">
        <v>1440</v>
      </c>
      <c r="MEF48" s="19" t="s">
        <v>1440</v>
      </c>
      <c r="MEG48" s="19" t="s">
        <v>1440</v>
      </c>
      <c r="MEH48" s="19" t="s">
        <v>1440</v>
      </c>
      <c r="MEI48" s="19" t="s">
        <v>1440</v>
      </c>
      <c r="MEJ48" s="19" t="s">
        <v>1440</v>
      </c>
      <c r="MEK48" s="19" t="s">
        <v>1440</v>
      </c>
      <c r="MEL48" s="19" t="s">
        <v>1440</v>
      </c>
      <c r="MEM48" s="19" t="s">
        <v>1440</v>
      </c>
      <c r="MEN48" s="19" t="s">
        <v>1440</v>
      </c>
      <c r="MEO48" s="19" t="s">
        <v>1440</v>
      </c>
      <c r="MEP48" s="19" t="s">
        <v>1440</v>
      </c>
      <c r="MEQ48" s="19" t="s">
        <v>1440</v>
      </c>
      <c r="MER48" s="19" t="s">
        <v>1440</v>
      </c>
      <c r="MES48" s="19" t="s">
        <v>1440</v>
      </c>
      <c r="MET48" s="19" t="s">
        <v>1440</v>
      </c>
      <c r="MEU48" s="19" t="s">
        <v>1440</v>
      </c>
      <c r="MEV48" s="19" t="s">
        <v>1440</v>
      </c>
      <c r="MEW48" s="19" t="s">
        <v>1440</v>
      </c>
      <c r="MEX48" s="19" t="s">
        <v>1440</v>
      </c>
      <c r="MEY48" s="19" t="s">
        <v>1440</v>
      </c>
      <c r="MEZ48" s="19" t="s">
        <v>1440</v>
      </c>
      <c r="MFA48" s="19" t="s">
        <v>1440</v>
      </c>
      <c r="MFB48" s="19" t="s">
        <v>1440</v>
      </c>
      <c r="MFC48" s="19" t="s">
        <v>1440</v>
      </c>
      <c r="MFD48" s="19" t="s">
        <v>1440</v>
      </c>
      <c r="MFE48" s="19" t="s">
        <v>1440</v>
      </c>
      <c r="MFF48" s="19" t="s">
        <v>1440</v>
      </c>
      <c r="MFG48" s="19" t="s">
        <v>1440</v>
      </c>
      <c r="MFH48" s="19" t="s">
        <v>1440</v>
      </c>
      <c r="MFI48" s="19" t="s">
        <v>1440</v>
      </c>
      <c r="MFJ48" s="19" t="s">
        <v>1440</v>
      </c>
      <c r="MFK48" s="19" t="s">
        <v>1440</v>
      </c>
      <c r="MFL48" s="19" t="s">
        <v>1440</v>
      </c>
      <c r="MFM48" s="19" t="s">
        <v>1440</v>
      </c>
      <c r="MFN48" s="19" t="s">
        <v>1440</v>
      </c>
      <c r="MFO48" s="19" t="s">
        <v>1440</v>
      </c>
      <c r="MFP48" s="19" t="s">
        <v>1440</v>
      </c>
      <c r="MFQ48" s="19" t="s">
        <v>1440</v>
      </c>
      <c r="MFR48" s="19" t="s">
        <v>1440</v>
      </c>
      <c r="MFS48" s="19" t="s">
        <v>1440</v>
      </c>
      <c r="MFT48" s="19" t="s">
        <v>1440</v>
      </c>
      <c r="MFU48" s="19" t="s">
        <v>1440</v>
      </c>
      <c r="MFV48" s="19" t="s">
        <v>1440</v>
      </c>
      <c r="MFW48" s="19" t="s">
        <v>1440</v>
      </c>
      <c r="MFX48" s="19" t="s">
        <v>1440</v>
      </c>
      <c r="MFY48" s="19" t="s">
        <v>1440</v>
      </c>
      <c r="MFZ48" s="19" t="s">
        <v>1440</v>
      </c>
      <c r="MGA48" s="19" t="s">
        <v>1440</v>
      </c>
      <c r="MGB48" s="19" t="s">
        <v>1440</v>
      </c>
      <c r="MGC48" s="19" t="s">
        <v>1440</v>
      </c>
      <c r="MGD48" s="19" t="s">
        <v>1440</v>
      </c>
      <c r="MGE48" s="19" t="s">
        <v>1440</v>
      </c>
      <c r="MGF48" s="19" t="s">
        <v>1440</v>
      </c>
      <c r="MGG48" s="19" t="s">
        <v>1440</v>
      </c>
      <c r="MGH48" s="19" t="s">
        <v>1440</v>
      </c>
      <c r="MGI48" s="19" t="s">
        <v>1440</v>
      </c>
      <c r="MGJ48" s="19" t="s">
        <v>1440</v>
      </c>
      <c r="MGK48" s="19" t="s">
        <v>1440</v>
      </c>
      <c r="MGL48" s="19" t="s">
        <v>1440</v>
      </c>
      <c r="MGM48" s="19" t="s">
        <v>1440</v>
      </c>
      <c r="MGN48" s="19" t="s">
        <v>1440</v>
      </c>
      <c r="MGO48" s="19" t="s">
        <v>1440</v>
      </c>
      <c r="MGP48" s="19" t="s">
        <v>1440</v>
      </c>
      <c r="MGQ48" s="19" t="s">
        <v>1440</v>
      </c>
      <c r="MGR48" s="19" t="s">
        <v>1440</v>
      </c>
      <c r="MGS48" s="19" t="s">
        <v>1440</v>
      </c>
      <c r="MGT48" s="19" t="s">
        <v>1440</v>
      </c>
      <c r="MGU48" s="19" t="s">
        <v>1440</v>
      </c>
      <c r="MGV48" s="19" t="s">
        <v>1440</v>
      </c>
      <c r="MGW48" s="19" t="s">
        <v>1440</v>
      </c>
      <c r="MGX48" s="19" t="s">
        <v>1440</v>
      </c>
      <c r="MGY48" s="19" t="s">
        <v>1440</v>
      </c>
      <c r="MGZ48" s="19" t="s">
        <v>1440</v>
      </c>
      <c r="MHA48" s="19" t="s">
        <v>1440</v>
      </c>
      <c r="MHB48" s="19" t="s">
        <v>1440</v>
      </c>
      <c r="MHC48" s="19" t="s">
        <v>1440</v>
      </c>
      <c r="MHD48" s="19" t="s">
        <v>1440</v>
      </c>
      <c r="MHE48" s="19" t="s">
        <v>1440</v>
      </c>
      <c r="MHF48" s="19" t="s">
        <v>1440</v>
      </c>
      <c r="MHG48" s="19" t="s">
        <v>1440</v>
      </c>
      <c r="MHH48" s="19" t="s">
        <v>1440</v>
      </c>
      <c r="MHI48" s="19" t="s">
        <v>1440</v>
      </c>
      <c r="MHJ48" s="19" t="s">
        <v>1440</v>
      </c>
      <c r="MHK48" s="19" t="s">
        <v>1440</v>
      </c>
      <c r="MHL48" s="19" t="s">
        <v>1440</v>
      </c>
      <c r="MHM48" s="19" t="s">
        <v>1440</v>
      </c>
      <c r="MHN48" s="19" t="s">
        <v>1440</v>
      </c>
      <c r="MHO48" s="19" t="s">
        <v>1440</v>
      </c>
      <c r="MHP48" s="19" t="s">
        <v>1440</v>
      </c>
      <c r="MHQ48" s="19" t="s">
        <v>1440</v>
      </c>
      <c r="MHR48" s="19" t="s">
        <v>1440</v>
      </c>
      <c r="MHS48" s="19" t="s">
        <v>1440</v>
      </c>
      <c r="MHT48" s="19" t="s">
        <v>1440</v>
      </c>
      <c r="MHU48" s="19" t="s">
        <v>1440</v>
      </c>
      <c r="MHV48" s="19" t="s">
        <v>1440</v>
      </c>
      <c r="MHW48" s="19" t="s">
        <v>1440</v>
      </c>
      <c r="MHX48" s="19" t="s">
        <v>1440</v>
      </c>
      <c r="MHY48" s="19" t="s">
        <v>1440</v>
      </c>
      <c r="MHZ48" s="19" t="s">
        <v>1440</v>
      </c>
      <c r="MIA48" s="19" t="s">
        <v>1440</v>
      </c>
      <c r="MIB48" s="19" t="s">
        <v>1440</v>
      </c>
      <c r="MIC48" s="19" t="s">
        <v>1440</v>
      </c>
      <c r="MID48" s="19" t="s">
        <v>1440</v>
      </c>
      <c r="MIE48" s="19" t="s">
        <v>1440</v>
      </c>
      <c r="MIF48" s="19" t="s">
        <v>1440</v>
      </c>
      <c r="MIG48" s="19" t="s">
        <v>1440</v>
      </c>
      <c r="MIH48" s="19" t="s">
        <v>1440</v>
      </c>
      <c r="MII48" s="19" t="s">
        <v>1440</v>
      </c>
      <c r="MIJ48" s="19" t="s">
        <v>1440</v>
      </c>
      <c r="MIK48" s="19" t="s">
        <v>1440</v>
      </c>
      <c r="MIL48" s="19" t="s">
        <v>1440</v>
      </c>
      <c r="MIM48" s="19" t="s">
        <v>1440</v>
      </c>
      <c r="MIN48" s="19" t="s">
        <v>1440</v>
      </c>
      <c r="MIO48" s="19" t="s">
        <v>1440</v>
      </c>
      <c r="MIP48" s="19" t="s">
        <v>1440</v>
      </c>
      <c r="MIQ48" s="19" t="s">
        <v>1440</v>
      </c>
      <c r="MIR48" s="19" t="s">
        <v>1440</v>
      </c>
      <c r="MIS48" s="19" t="s">
        <v>1440</v>
      </c>
      <c r="MIT48" s="19" t="s">
        <v>1440</v>
      </c>
      <c r="MIU48" s="19" t="s">
        <v>1440</v>
      </c>
      <c r="MIV48" s="19" t="s">
        <v>1440</v>
      </c>
      <c r="MIW48" s="19" t="s">
        <v>1440</v>
      </c>
      <c r="MIX48" s="19" t="s">
        <v>1440</v>
      </c>
      <c r="MIY48" s="19" t="s">
        <v>1440</v>
      </c>
      <c r="MIZ48" s="19" t="s">
        <v>1440</v>
      </c>
      <c r="MJA48" s="19" t="s">
        <v>1440</v>
      </c>
      <c r="MJB48" s="19" t="s">
        <v>1440</v>
      </c>
      <c r="MJC48" s="19" t="s">
        <v>1440</v>
      </c>
      <c r="MJD48" s="19" t="s">
        <v>1440</v>
      </c>
      <c r="MJE48" s="19" t="s">
        <v>1440</v>
      </c>
      <c r="MJF48" s="19" t="s">
        <v>1440</v>
      </c>
      <c r="MJG48" s="19" t="s">
        <v>1440</v>
      </c>
      <c r="MJH48" s="19" t="s">
        <v>1440</v>
      </c>
      <c r="MJI48" s="19" t="s">
        <v>1440</v>
      </c>
      <c r="MJJ48" s="19" t="s">
        <v>1440</v>
      </c>
      <c r="MJK48" s="19" t="s">
        <v>1440</v>
      </c>
      <c r="MJL48" s="19" t="s">
        <v>1440</v>
      </c>
      <c r="MJM48" s="19" t="s">
        <v>1440</v>
      </c>
      <c r="MJN48" s="19" t="s">
        <v>1440</v>
      </c>
      <c r="MJO48" s="19" t="s">
        <v>1440</v>
      </c>
      <c r="MJP48" s="19" t="s">
        <v>1440</v>
      </c>
      <c r="MJQ48" s="19" t="s">
        <v>1440</v>
      </c>
      <c r="MJR48" s="19" t="s">
        <v>1440</v>
      </c>
      <c r="MJS48" s="19" t="s">
        <v>1440</v>
      </c>
      <c r="MJT48" s="19" t="s">
        <v>1440</v>
      </c>
      <c r="MJU48" s="19" t="s">
        <v>1440</v>
      </c>
      <c r="MJV48" s="19" t="s">
        <v>1440</v>
      </c>
      <c r="MJW48" s="19" t="s">
        <v>1440</v>
      </c>
      <c r="MJX48" s="19" t="s">
        <v>1440</v>
      </c>
      <c r="MJY48" s="19" t="s">
        <v>1440</v>
      </c>
      <c r="MJZ48" s="19" t="s">
        <v>1440</v>
      </c>
      <c r="MKA48" s="19" t="s">
        <v>1440</v>
      </c>
      <c r="MKB48" s="19" t="s">
        <v>1440</v>
      </c>
      <c r="MKC48" s="19" t="s">
        <v>1440</v>
      </c>
      <c r="MKD48" s="19" t="s">
        <v>1440</v>
      </c>
      <c r="MKE48" s="19" t="s">
        <v>1440</v>
      </c>
      <c r="MKF48" s="19" t="s">
        <v>1440</v>
      </c>
      <c r="MKG48" s="19" t="s">
        <v>1440</v>
      </c>
      <c r="MKH48" s="19" t="s">
        <v>1440</v>
      </c>
      <c r="MKI48" s="19" t="s">
        <v>1440</v>
      </c>
      <c r="MKJ48" s="19" t="s">
        <v>1440</v>
      </c>
      <c r="MKK48" s="19" t="s">
        <v>1440</v>
      </c>
      <c r="MKL48" s="19" t="s">
        <v>1440</v>
      </c>
      <c r="MKM48" s="19" t="s">
        <v>1440</v>
      </c>
      <c r="MKN48" s="19" t="s">
        <v>1440</v>
      </c>
      <c r="MKO48" s="19" t="s">
        <v>1440</v>
      </c>
      <c r="MKP48" s="19" t="s">
        <v>1440</v>
      </c>
      <c r="MKQ48" s="19" t="s">
        <v>1440</v>
      </c>
      <c r="MKR48" s="19" t="s">
        <v>1440</v>
      </c>
      <c r="MKS48" s="19" t="s">
        <v>1440</v>
      </c>
      <c r="MKT48" s="19" t="s">
        <v>1440</v>
      </c>
      <c r="MKU48" s="19" t="s">
        <v>1440</v>
      </c>
      <c r="MKV48" s="19" t="s">
        <v>1440</v>
      </c>
      <c r="MKW48" s="19" t="s">
        <v>1440</v>
      </c>
      <c r="MKX48" s="19" t="s">
        <v>1440</v>
      </c>
      <c r="MKY48" s="19" t="s">
        <v>1440</v>
      </c>
      <c r="MKZ48" s="19" t="s">
        <v>1440</v>
      </c>
      <c r="MLA48" s="19" t="s">
        <v>1440</v>
      </c>
      <c r="MLB48" s="19" t="s">
        <v>1440</v>
      </c>
      <c r="MLC48" s="19" t="s">
        <v>1440</v>
      </c>
      <c r="MLD48" s="19" t="s">
        <v>1440</v>
      </c>
      <c r="MLE48" s="19" t="s">
        <v>1440</v>
      </c>
      <c r="MLF48" s="19" t="s">
        <v>1440</v>
      </c>
      <c r="MLG48" s="19" t="s">
        <v>1440</v>
      </c>
      <c r="MLH48" s="19" t="s">
        <v>1440</v>
      </c>
      <c r="MLI48" s="19" t="s">
        <v>1440</v>
      </c>
      <c r="MLJ48" s="19" t="s">
        <v>1440</v>
      </c>
      <c r="MLK48" s="19" t="s">
        <v>1440</v>
      </c>
      <c r="MLL48" s="19" t="s">
        <v>1440</v>
      </c>
      <c r="MLM48" s="19" t="s">
        <v>1440</v>
      </c>
      <c r="MLN48" s="19" t="s">
        <v>1440</v>
      </c>
      <c r="MLO48" s="19" t="s">
        <v>1440</v>
      </c>
      <c r="MLP48" s="19" t="s">
        <v>1440</v>
      </c>
      <c r="MLQ48" s="19" t="s">
        <v>1440</v>
      </c>
      <c r="MLR48" s="19" t="s">
        <v>1440</v>
      </c>
      <c r="MLS48" s="19" t="s">
        <v>1440</v>
      </c>
      <c r="MLT48" s="19" t="s">
        <v>1440</v>
      </c>
      <c r="MLU48" s="19" t="s">
        <v>1440</v>
      </c>
      <c r="MLV48" s="19" t="s">
        <v>1440</v>
      </c>
      <c r="MLW48" s="19" t="s">
        <v>1440</v>
      </c>
      <c r="MLX48" s="19" t="s">
        <v>1440</v>
      </c>
      <c r="MLY48" s="19" t="s">
        <v>1440</v>
      </c>
      <c r="MLZ48" s="19" t="s">
        <v>1440</v>
      </c>
      <c r="MMA48" s="19" t="s">
        <v>1440</v>
      </c>
      <c r="MMB48" s="19" t="s">
        <v>1440</v>
      </c>
      <c r="MMC48" s="19" t="s">
        <v>1440</v>
      </c>
      <c r="MMD48" s="19" t="s">
        <v>1440</v>
      </c>
      <c r="MME48" s="19" t="s">
        <v>1440</v>
      </c>
      <c r="MMF48" s="19" t="s">
        <v>1440</v>
      </c>
      <c r="MMG48" s="19" t="s">
        <v>1440</v>
      </c>
      <c r="MMH48" s="19" t="s">
        <v>1440</v>
      </c>
      <c r="MMI48" s="19" t="s">
        <v>1440</v>
      </c>
      <c r="MMJ48" s="19" t="s">
        <v>1440</v>
      </c>
      <c r="MMK48" s="19" t="s">
        <v>1440</v>
      </c>
      <c r="MML48" s="19" t="s">
        <v>1440</v>
      </c>
      <c r="MMM48" s="19" t="s">
        <v>1440</v>
      </c>
      <c r="MMN48" s="19" t="s">
        <v>1440</v>
      </c>
      <c r="MMO48" s="19" t="s">
        <v>1440</v>
      </c>
      <c r="MMP48" s="19" t="s">
        <v>1440</v>
      </c>
      <c r="MMQ48" s="19" t="s">
        <v>1440</v>
      </c>
      <c r="MMR48" s="19" t="s">
        <v>1440</v>
      </c>
      <c r="MMS48" s="19" t="s">
        <v>1440</v>
      </c>
      <c r="MMT48" s="19" t="s">
        <v>1440</v>
      </c>
      <c r="MMU48" s="19" t="s">
        <v>1440</v>
      </c>
      <c r="MMV48" s="19" t="s">
        <v>1440</v>
      </c>
      <c r="MMW48" s="19" t="s">
        <v>1440</v>
      </c>
      <c r="MMX48" s="19" t="s">
        <v>1440</v>
      </c>
      <c r="MMY48" s="19" t="s">
        <v>1440</v>
      </c>
      <c r="MMZ48" s="19" t="s">
        <v>1440</v>
      </c>
      <c r="MNA48" s="19" t="s">
        <v>1440</v>
      </c>
      <c r="MNB48" s="19" t="s">
        <v>1440</v>
      </c>
      <c r="MNC48" s="19" t="s">
        <v>1440</v>
      </c>
      <c r="MND48" s="19" t="s">
        <v>1440</v>
      </c>
      <c r="MNE48" s="19" t="s">
        <v>1440</v>
      </c>
      <c r="MNF48" s="19" t="s">
        <v>1440</v>
      </c>
      <c r="MNG48" s="19" t="s">
        <v>1440</v>
      </c>
      <c r="MNH48" s="19" t="s">
        <v>1440</v>
      </c>
      <c r="MNI48" s="19" t="s">
        <v>1440</v>
      </c>
      <c r="MNJ48" s="19" t="s">
        <v>1440</v>
      </c>
      <c r="MNK48" s="19" t="s">
        <v>1440</v>
      </c>
      <c r="MNL48" s="19" t="s">
        <v>1440</v>
      </c>
      <c r="MNM48" s="19" t="s">
        <v>1440</v>
      </c>
      <c r="MNN48" s="19" t="s">
        <v>1440</v>
      </c>
      <c r="MNO48" s="19" t="s">
        <v>1440</v>
      </c>
      <c r="MNP48" s="19" t="s">
        <v>1440</v>
      </c>
      <c r="MNQ48" s="19" t="s">
        <v>1440</v>
      </c>
      <c r="MNR48" s="19" t="s">
        <v>1440</v>
      </c>
      <c r="MNS48" s="19" t="s">
        <v>1440</v>
      </c>
      <c r="MNT48" s="19" t="s">
        <v>1440</v>
      </c>
      <c r="MNU48" s="19" t="s">
        <v>1440</v>
      </c>
      <c r="MNV48" s="19" t="s">
        <v>1440</v>
      </c>
      <c r="MNW48" s="19" t="s">
        <v>1440</v>
      </c>
      <c r="MNX48" s="19" t="s">
        <v>1440</v>
      </c>
      <c r="MNY48" s="19" t="s">
        <v>1440</v>
      </c>
      <c r="MNZ48" s="19" t="s">
        <v>1440</v>
      </c>
      <c r="MOA48" s="19" t="s">
        <v>1440</v>
      </c>
      <c r="MOB48" s="19" t="s">
        <v>1440</v>
      </c>
      <c r="MOC48" s="19" t="s">
        <v>1440</v>
      </c>
      <c r="MOD48" s="19" t="s">
        <v>1440</v>
      </c>
      <c r="MOE48" s="19" t="s">
        <v>1440</v>
      </c>
      <c r="MOF48" s="19" t="s">
        <v>1440</v>
      </c>
      <c r="MOG48" s="19" t="s">
        <v>1440</v>
      </c>
      <c r="MOH48" s="19" t="s">
        <v>1440</v>
      </c>
      <c r="MOI48" s="19" t="s">
        <v>1440</v>
      </c>
      <c r="MOJ48" s="19" t="s">
        <v>1440</v>
      </c>
      <c r="MOK48" s="19" t="s">
        <v>1440</v>
      </c>
      <c r="MOL48" s="19" t="s">
        <v>1440</v>
      </c>
      <c r="MOM48" s="19" t="s">
        <v>1440</v>
      </c>
      <c r="MON48" s="19" t="s">
        <v>1440</v>
      </c>
      <c r="MOO48" s="19" t="s">
        <v>1440</v>
      </c>
      <c r="MOP48" s="19" t="s">
        <v>1440</v>
      </c>
      <c r="MOQ48" s="19" t="s">
        <v>1440</v>
      </c>
      <c r="MOR48" s="19" t="s">
        <v>1440</v>
      </c>
      <c r="MOS48" s="19" t="s">
        <v>1440</v>
      </c>
      <c r="MOT48" s="19" t="s">
        <v>1440</v>
      </c>
      <c r="MOU48" s="19" t="s">
        <v>1440</v>
      </c>
      <c r="MOV48" s="19" t="s">
        <v>1440</v>
      </c>
      <c r="MOW48" s="19" t="s">
        <v>1440</v>
      </c>
      <c r="MOX48" s="19" t="s">
        <v>1440</v>
      </c>
      <c r="MOY48" s="19" t="s">
        <v>1440</v>
      </c>
      <c r="MOZ48" s="19" t="s">
        <v>1440</v>
      </c>
      <c r="MPA48" s="19" t="s">
        <v>1440</v>
      </c>
      <c r="MPB48" s="19" t="s">
        <v>1440</v>
      </c>
      <c r="MPC48" s="19" t="s">
        <v>1440</v>
      </c>
      <c r="MPD48" s="19" t="s">
        <v>1440</v>
      </c>
      <c r="MPE48" s="19" t="s">
        <v>1440</v>
      </c>
      <c r="MPF48" s="19" t="s">
        <v>1440</v>
      </c>
      <c r="MPG48" s="19" t="s">
        <v>1440</v>
      </c>
      <c r="MPH48" s="19" t="s">
        <v>1440</v>
      </c>
      <c r="MPI48" s="19" t="s">
        <v>1440</v>
      </c>
      <c r="MPJ48" s="19" t="s">
        <v>1440</v>
      </c>
      <c r="MPK48" s="19" t="s">
        <v>1440</v>
      </c>
      <c r="MPL48" s="19" t="s">
        <v>1440</v>
      </c>
      <c r="MPM48" s="19" t="s">
        <v>1440</v>
      </c>
      <c r="MPN48" s="19" t="s">
        <v>1440</v>
      </c>
      <c r="MPO48" s="19" t="s">
        <v>1440</v>
      </c>
      <c r="MPP48" s="19" t="s">
        <v>1440</v>
      </c>
      <c r="MPQ48" s="19" t="s">
        <v>1440</v>
      </c>
      <c r="MPR48" s="19" t="s">
        <v>1440</v>
      </c>
      <c r="MPS48" s="19" t="s">
        <v>1440</v>
      </c>
      <c r="MPT48" s="19" t="s">
        <v>1440</v>
      </c>
      <c r="MPU48" s="19" t="s">
        <v>1440</v>
      </c>
      <c r="MPV48" s="19" t="s">
        <v>1440</v>
      </c>
      <c r="MPW48" s="19" t="s">
        <v>1440</v>
      </c>
      <c r="MPX48" s="19" t="s">
        <v>1440</v>
      </c>
      <c r="MPY48" s="19" t="s">
        <v>1440</v>
      </c>
      <c r="MPZ48" s="19" t="s">
        <v>1440</v>
      </c>
      <c r="MQA48" s="19" t="s">
        <v>1440</v>
      </c>
      <c r="MQB48" s="19" t="s">
        <v>1440</v>
      </c>
      <c r="MQC48" s="19" t="s">
        <v>1440</v>
      </c>
      <c r="MQD48" s="19" t="s">
        <v>1440</v>
      </c>
      <c r="MQE48" s="19" t="s">
        <v>1440</v>
      </c>
      <c r="MQF48" s="19" t="s">
        <v>1440</v>
      </c>
      <c r="MQG48" s="19" t="s">
        <v>1440</v>
      </c>
      <c r="MQH48" s="19" t="s">
        <v>1440</v>
      </c>
      <c r="MQI48" s="19" t="s">
        <v>1440</v>
      </c>
      <c r="MQJ48" s="19" t="s">
        <v>1440</v>
      </c>
      <c r="MQK48" s="19" t="s">
        <v>1440</v>
      </c>
      <c r="MQL48" s="19" t="s">
        <v>1440</v>
      </c>
      <c r="MQM48" s="19" t="s">
        <v>1440</v>
      </c>
      <c r="MQN48" s="19" t="s">
        <v>1440</v>
      </c>
      <c r="MQO48" s="19" t="s">
        <v>1440</v>
      </c>
      <c r="MQP48" s="19" t="s">
        <v>1440</v>
      </c>
      <c r="MQQ48" s="19" t="s">
        <v>1440</v>
      </c>
      <c r="MQR48" s="19" t="s">
        <v>1440</v>
      </c>
      <c r="MQS48" s="19" t="s">
        <v>1440</v>
      </c>
      <c r="MQT48" s="19" t="s">
        <v>1440</v>
      </c>
      <c r="MQU48" s="19" t="s">
        <v>1440</v>
      </c>
      <c r="MQV48" s="19" t="s">
        <v>1440</v>
      </c>
      <c r="MQW48" s="19" t="s">
        <v>1440</v>
      </c>
      <c r="MQX48" s="19" t="s">
        <v>1440</v>
      </c>
      <c r="MQY48" s="19" t="s">
        <v>1440</v>
      </c>
      <c r="MQZ48" s="19" t="s">
        <v>1440</v>
      </c>
      <c r="MRA48" s="19" t="s">
        <v>1440</v>
      </c>
      <c r="MRB48" s="19" t="s">
        <v>1440</v>
      </c>
      <c r="MRC48" s="19" t="s">
        <v>1440</v>
      </c>
      <c r="MRD48" s="19" t="s">
        <v>1440</v>
      </c>
      <c r="MRE48" s="19" t="s">
        <v>1440</v>
      </c>
      <c r="MRF48" s="19" t="s">
        <v>1440</v>
      </c>
      <c r="MRG48" s="19" t="s">
        <v>1440</v>
      </c>
      <c r="MRH48" s="19" t="s">
        <v>1440</v>
      </c>
      <c r="MRI48" s="19" t="s">
        <v>1440</v>
      </c>
      <c r="MRJ48" s="19" t="s">
        <v>1440</v>
      </c>
      <c r="MRK48" s="19" t="s">
        <v>1440</v>
      </c>
      <c r="MRL48" s="19" t="s">
        <v>1440</v>
      </c>
      <c r="MRM48" s="19" t="s">
        <v>1440</v>
      </c>
      <c r="MRN48" s="19" t="s">
        <v>1440</v>
      </c>
      <c r="MRO48" s="19" t="s">
        <v>1440</v>
      </c>
      <c r="MRP48" s="19" t="s">
        <v>1440</v>
      </c>
      <c r="MRQ48" s="19" t="s">
        <v>1440</v>
      </c>
      <c r="MRR48" s="19" t="s">
        <v>1440</v>
      </c>
      <c r="MRS48" s="19" t="s">
        <v>1440</v>
      </c>
      <c r="MRT48" s="19" t="s">
        <v>1440</v>
      </c>
      <c r="MRU48" s="19" t="s">
        <v>1440</v>
      </c>
      <c r="MRV48" s="19" t="s">
        <v>1440</v>
      </c>
      <c r="MRW48" s="19" t="s">
        <v>1440</v>
      </c>
      <c r="MRX48" s="19" t="s">
        <v>1440</v>
      </c>
      <c r="MRY48" s="19" t="s">
        <v>1440</v>
      </c>
      <c r="MRZ48" s="19" t="s">
        <v>1440</v>
      </c>
      <c r="MSA48" s="19" t="s">
        <v>1440</v>
      </c>
      <c r="MSB48" s="19" t="s">
        <v>1440</v>
      </c>
      <c r="MSC48" s="19" t="s">
        <v>1440</v>
      </c>
      <c r="MSD48" s="19" t="s">
        <v>1440</v>
      </c>
      <c r="MSE48" s="19" t="s">
        <v>1440</v>
      </c>
      <c r="MSF48" s="19" t="s">
        <v>1440</v>
      </c>
      <c r="MSG48" s="19" t="s">
        <v>1440</v>
      </c>
      <c r="MSH48" s="19" t="s">
        <v>1440</v>
      </c>
      <c r="MSI48" s="19" t="s">
        <v>1440</v>
      </c>
      <c r="MSJ48" s="19" t="s">
        <v>1440</v>
      </c>
      <c r="MSK48" s="19" t="s">
        <v>1440</v>
      </c>
      <c r="MSL48" s="19" t="s">
        <v>1440</v>
      </c>
      <c r="MSM48" s="19" t="s">
        <v>1440</v>
      </c>
      <c r="MSN48" s="19" t="s">
        <v>1440</v>
      </c>
      <c r="MSO48" s="19" t="s">
        <v>1440</v>
      </c>
      <c r="MSP48" s="19" t="s">
        <v>1440</v>
      </c>
      <c r="MSQ48" s="19" t="s">
        <v>1440</v>
      </c>
      <c r="MSR48" s="19" t="s">
        <v>1440</v>
      </c>
      <c r="MSS48" s="19" t="s">
        <v>1440</v>
      </c>
      <c r="MST48" s="19" t="s">
        <v>1440</v>
      </c>
      <c r="MSU48" s="19" t="s">
        <v>1440</v>
      </c>
      <c r="MSV48" s="19" t="s">
        <v>1440</v>
      </c>
      <c r="MSW48" s="19" t="s">
        <v>1440</v>
      </c>
      <c r="MSX48" s="19" t="s">
        <v>1440</v>
      </c>
      <c r="MSY48" s="19" t="s">
        <v>1440</v>
      </c>
      <c r="MSZ48" s="19" t="s">
        <v>1440</v>
      </c>
      <c r="MTA48" s="19" t="s">
        <v>1440</v>
      </c>
      <c r="MTB48" s="19" t="s">
        <v>1440</v>
      </c>
      <c r="MTC48" s="19" t="s">
        <v>1440</v>
      </c>
      <c r="MTD48" s="19" t="s">
        <v>1440</v>
      </c>
      <c r="MTE48" s="19" t="s">
        <v>1440</v>
      </c>
      <c r="MTF48" s="19" t="s">
        <v>1440</v>
      </c>
      <c r="MTG48" s="19" t="s">
        <v>1440</v>
      </c>
      <c r="MTH48" s="19" t="s">
        <v>1440</v>
      </c>
      <c r="MTI48" s="19" t="s">
        <v>1440</v>
      </c>
      <c r="MTJ48" s="19" t="s">
        <v>1440</v>
      </c>
      <c r="MTK48" s="19" t="s">
        <v>1440</v>
      </c>
      <c r="MTL48" s="19" t="s">
        <v>1440</v>
      </c>
      <c r="MTM48" s="19" t="s">
        <v>1440</v>
      </c>
      <c r="MTN48" s="19" t="s">
        <v>1440</v>
      </c>
      <c r="MTO48" s="19" t="s">
        <v>1440</v>
      </c>
      <c r="MTP48" s="19" t="s">
        <v>1440</v>
      </c>
      <c r="MTQ48" s="19" t="s">
        <v>1440</v>
      </c>
      <c r="MTR48" s="19" t="s">
        <v>1440</v>
      </c>
      <c r="MTS48" s="19" t="s">
        <v>1440</v>
      </c>
      <c r="MTT48" s="19" t="s">
        <v>1440</v>
      </c>
      <c r="MTU48" s="19" t="s">
        <v>1440</v>
      </c>
      <c r="MTV48" s="19" t="s">
        <v>1440</v>
      </c>
      <c r="MTW48" s="19" t="s">
        <v>1440</v>
      </c>
      <c r="MTX48" s="19" t="s">
        <v>1440</v>
      </c>
      <c r="MTY48" s="19" t="s">
        <v>1440</v>
      </c>
      <c r="MTZ48" s="19" t="s">
        <v>1440</v>
      </c>
      <c r="MUA48" s="19" t="s">
        <v>1440</v>
      </c>
      <c r="MUB48" s="19" t="s">
        <v>1440</v>
      </c>
      <c r="MUC48" s="19" t="s">
        <v>1440</v>
      </c>
      <c r="MUD48" s="19" t="s">
        <v>1440</v>
      </c>
      <c r="MUE48" s="19" t="s">
        <v>1440</v>
      </c>
      <c r="MUF48" s="19" t="s">
        <v>1440</v>
      </c>
      <c r="MUG48" s="19" t="s">
        <v>1440</v>
      </c>
      <c r="MUH48" s="19" t="s">
        <v>1440</v>
      </c>
      <c r="MUI48" s="19" t="s">
        <v>1440</v>
      </c>
      <c r="MUJ48" s="19" t="s">
        <v>1440</v>
      </c>
      <c r="MUK48" s="19" t="s">
        <v>1440</v>
      </c>
      <c r="MUL48" s="19" t="s">
        <v>1440</v>
      </c>
      <c r="MUM48" s="19" t="s">
        <v>1440</v>
      </c>
      <c r="MUN48" s="19" t="s">
        <v>1440</v>
      </c>
      <c r="MUO48" s="19" t="s">
        <v>1440</v>
      </c>
      <c r="MUP48" s="19" t="s">
        <v>1440</v>
      </c>
      <c r="MUQ48" s="19" t="s">
        <v>1440</v>
      </c>
      <c r="MUR48" s="19" t="s">
        <v>1440</v>
      </c>
      <c r="MUS48" s="19" t="s">
        <v>1440</v>
      </c>
      <c r="MUT48" s="19" t="s">
        <v>1440</v>
      </c>
      <c r="MUU48" s="19" t="s">
        <v>1440</v>
      </c>
      <c r="MUV48" s="19" t="s">
        <v>1440</v>
      </c>
      <c r="MUW48" s="19" t="s">
        <v>1440</v>
      </c>
      <c r="MUX48" s="19" t="s">
        <v>1440</v>
      </c>
      <c r="MUY48" s="19" t="s">
        <v>1440</v>
      </c>
      <c r="MUZ48" s="19" t="s">
        <v>1440</v>
      </c>
      <c r="MVA48" s="19" t="s">
        <v>1440</v>
      </c>
      <c r="MVB48" s="19" t="s">
        <v>1440</v>
      </c>
      <c r="MVC48" s="19" t="s">
        <v>1440</v>
      </c>
      <c r="MVD48" s="19" t="s">
        <v>1440</v>
      </c>
      <c r="MVE48" s="19" t="s">
        <v>1440</v>
      </c>
      <c r="MVF48" s="19" t="s">
        <v>1440</v>
      </c>
      <c r="MVG48" s="19" t="s">
        <v>1440</v>
      </c>
      <c r="MVH48" s="19" t="s">
        <v>1440</v>
      </c>
      <c r="MVI48" s="19" t="s">
        <v>1440</v>
      </c>
      <c r="MVJ48" s="19" t="s">
        <v>1440</v>
      </c>
      <c r="MVK48" s="19" t="s">
        <v>1440</v>
      </c>
      <c r="MVL48" s="19" t="s">
        <v>1440</v>
      </c>
      <c r="MVM48" s="19" t="s">
        <v>1440</v>
      </c>
      <c r="MVN48" s="19" t="s">
        <v>1440</v>
      </c>
      <c r="MVO48" s="19" t="s">
        <v>1440</v>
      </c>
      <c r="MVP48" s="19" t="s">
        <v>1440</v>
      </c>
      <c r="MVQ48" s="19" t="s">
        <v>1440</v>
      </c>
      <c r="MVR48" s="19" t="s">
        <v>1440</v>
      </c>
      <c r="MVS48" s="19" t="s">
        <v>1440</v>
      </c>
      <c r="MVT48" s="19" t="s">
        <v>1440</v>
      </c>
      <c r="MVU48" s="19" t="s">
        <v>1440</v>
      </c>
      <c r="MVV48" s="19" t="s">
        <v>1440</v>
      </c>
      <c r="MVW48" s="19" t="s">
        <v>1440</v>
      </c>
      <c r="MVX48" s="19" t="s">
        <v>1440</v>
      </c>
      <c r="MVY48" s="19" t="s">
        <v>1440</v>
      </c>
      <c r="MVZ48" s="19" t="s">
        <v>1440</v>
      </c>
      <c r="MWA48" s="19" t="s">
        <v>1440</v>
      </c>
      <c r="MWB48" s="19" t="s">
        <v>1440</v>
      </c>
      <c r="MWC48" s="19" t="s">
        <v>1440</v>
      </c>
      <c r="MWD48" s="19" t="s">
        <v>1440</v>
      </c>
      <c r="MWE48" s="19" t="s">
        <v>1440</v>
      </c>
      <c r="MWF48" s="19" t="s">
        <v>1440</v>
      </c>
      <c r="MWG48" s="19" t="s">
        <v>1440</v>
      </c>
      <c r="MWH48" s="19" t="s">
        <v>1440</v>
      </c>
      <c r="MWI48" s="19" t="s">
        <v>1440</v>
      </c>
      <c r="MWJ48" s="19" t="s">
        <v>1440</v>
      </c>
      <c r="MWK48" s="19" t="s">
        <v>1440</v>
      </c>
      <c r="MWL48" s="19" t="s">
        <v>1440</v>
      </c>
      <c r="MWM48" s="19" t="s">
        <v>1440</v>
      </c>
      <c r="MWN48" s="19" t="s">
        <v>1440</v>
      </c>
      <c r="MWO48" s="19" t="s">
        <v>1440</v>
      </c>
      <c r="MWP48" s="19" t="s">
        <v>1440</v>
      </c>
      <c r="MWQ48" s="19" t="s">
        <v>1440</v>
      </c>
      <c r="MWR48" s="19" t="s">
        <v>1440</v>
      </c>
      <c r="MWS48" s="19" t="s">
        <v>1440</v>
      </c>
      <c r="MWT48" s="19" t="s">
        <v>1440</v>
      </c>
      <c r="MWU48" s="19" t="s">
        <v>1440</v>
      </c>
      <c r="MWV48" s="19" t="s">
        <v>1440</v>
      </c>
      <c r="MWW48" s="19" t="s">
        <v>1440</v>
      </c>
      <c r="MWX48" s="19" t="s">
        <v>1440</v>
      </c>
      <c r="MWY48" s="19" t="s">
        <v>1440</v>
      </c>
      <c r="MWZ48" s="19" t="s">
        <v>1440</v>
      </c>
      <c r="MXA48" s="19" t="s">
        <v>1440</v>
      </c>
      <c r="MXB48" s="19" t="s">
        <v>1440</v>
      </c>
      <c r="MXC48" s="19" t="s">
        <v>1440</v>
      </c>
      <c r="MXD48" s="19" t="s">
        <v>1440</v>
      </c>
      <c r="MXE48" s="19" t="s">
        <v>1440</v>
      </c>
      <c r="MXF48" s="19" t="s">
        <v>1440</v>
      </c>
      <c r="MXG48" s="19" t="s">
        <v>1440</v>
      </c>
      <c r="MXH48" s="19" t="s">
        <v>1440</v>
      </c>
      <c r="MXI48" s="19" t="s">
        <v>1440</v>
      </c>
      <c r="MXJ48" s="19" t="s">
        <v>1440</v>
      </c>
      <c r="MXK48" s="19" t="s">
        <v>1440</v>
      </c>
      <c r="MXL48" s="19" t="s">
        <v>1440</v>
      </c>
      <c r="MXM48" s="19" t="s">
        <v>1440</v>
      </c>
      <c r="MXN48" s="19" t="s">
        <v>1440</v>
      </c>
      <c r="MXO48" s="19" t="s">
        <v>1440</v>
      </c>
      <c r="MXP48" s="19" t="s">
        <v>1440</v>
      </c>
      <c r="MXQ48" s="19" t="s">
        <v>1440</v>
      </c>
      <c r="MXR48" s="19" t="s">
        <v>1440</v>
      </c>
      <c r="MXS48" s="19" t="s">
        <v>1440</v>
      </c>
      <c r="MXT48" s="19" t="s">
        <v>1440</v>
      </c>
      <c r="MXU48" s="19" t="s">
        <v>1440</v>
      </c>
      <c r="MXV48" s="19" t="s">
        <v>1440</v>
      </c>
      <c r="MXW48" s="19" t="s">
        <v>1440</v>
      </c>
      <c r="MXX48" s="19" t="s">
        <v>1440</v>
      </c>
      <c r="MXY48" s="19" t="s">
        <v>1440</v>
      </c>
      <c r="MXZ48" s="19" t="s">
        <v>1440</v>
      </c>
      <c r="MYA48" s="19" t="s">
        <v>1440</v>
      </c>
      <c r="MYB48" s="19" t="s">
        <v>1440</v>
      </c>
      <c r="MYC48" s="19" t="s">
        <v>1440</v>
      </c>
      <c r="MYD48" s="19" t="s">
        <v>1440</v>
      </c>
      <c r="MYE48" s="19" t="s">
        <v>1440</v>
      </c>
      <c r="MYF48" s="19" t="s">
        <v>1440</v>
      </c>
      <c r="MYG48" s="19" t="s">
        <v>1440</v>
      </c>
      <c r="MYH48" s="19" t="s">
        <v>1440</v>
      </c>
      <c r="MYI48" s="19" t="s">
        <v>1440</v>
      </c>
      <c r="MYJ48" s="19" t="s">
        <v>1440</v>
      </c>
      <c r="MYK48" s="19" t="s">
        <v>1440</v>
      </c>
      <c r="MYL48" s="19" t="s">
        <v>1440</v>
      </c>
      <c r="MYM48" s="19" t="s">
        <v>1440</v>
      </c>
      <c r="MYN48" s="19" t="s">
        <v>1440</v>
      </c>
      <c r="MYO48" s="19" t="s">
        <v>1440</v>
      </c>
      <c r="MYP48" s="19" t="s">
        <v>1440</v>
      </c>
      <c r="MYQ48" s="19" t="s">
        <v>1440</v>
      </c>
      <c r="MYR48" s="19" t="s">
        <v>1440</v>
      </c>
      <c r="MYS48" s="19" t="s">
        <v>1440</v>
      </c>
      <c r="MYT48" s="19" t="s">
        <v>1440</v>
      </c>
      <c r="MYU48" s="19" t="s">
        <v>1440</v>
      </c>
      <c r="MYV48" s="19" t="s">
        <v>1440</v>
      </c>
      <c r="MYW48" s="19" t="s">
        <v>1440</v>
      </c>
      <c r="MYX48" s="19" t="s">
        <v>1440</v>
      </c>
      <c r="MYY48" s="19" t="s">
        <v>1440</v>
      </c>
      <c r="MYZ48" s="19" t="s">
        <v>1440</v>
      </c>
      <c r="MZA48" s="19" t="s">
        <v>1440</v>
      </c>
      <c r="MZB48" s="19" t="s">
        <v>1440</v>
      </c>
      <c r="MZC48" s="19" t="s">
        <v>1440</v>
      </c>
      <c r="MZD48" s="19" t="s">
        <v>1440</v>
      </c>
      <c r="MZE48" s="19" t="s">
        <v>1440</v>
      </c>
      <c r="MZF48" s="19" t="s">
        <v>1440</v>
      </c>
      <c r="MZG48" s="19" t="s">
        <v>1440</v>
      </c>
      <c r="MZH48" s="19" t="s">
        <v>1440</v>
      </c>
      <c r="MZI48" s="19" t="s">
        <v>1440</v>
      </c>
      <c r="MZJ48" s="19" t="s">
        <v>1440</v>
      </c>
      <c r="MZK48" s="19" t="s">
        <v>1440</v>
      </c>
      <c r="MZL48" s="19" t="s">
        <v>1440</v>
      </c>
      <c r="MZM48" s="19" t="s">
        <v>1440</v>
      </c>
      <c r="MZN48" s="19" t="s">
        <v>1440</v>
      </c>
      <c r="MZO48" s="19" t="s">
        <v>1440</v>
      </c>
      <c r="MZP48" s="19" t="s">
        <v>1440</v>
      </c>
      <c r="MZQ48" s="19" t="s">
        <v>1440</v>
      </c>
      <c r="MZR48" s="19" t="s">
        <v>1440</v>
      </c>
      <c r="MZS48" s="19" t="s">
        <v>1440</v>
      </c>
      <c r="MZT48" s="19" t="s">
        <v>1440</v>
      </c>
      <c r="MZU48" s="19" t="s">
        <v>1440</v>
      </c>
      <c r="MZV48" s="19" t="s">
        <v>1440</v>
      </c>
      <c r="MZW48" s="19" t="s">
        <v>1440</v>
      </c>
      <c r="MZX48" s="19" t="s">
        <v>1440</v>
      </c>
      <c r="MZY48" s="19" t="s">
        <v>1440</v>
      </c>
      <c r="MZZ48" s="19" t="s">
        <v>1440</v>
      </c>
      <c r="NAA48" s="19" t="s">
        <v>1440</v>
      </c>
      <c r="NAB48" s="19" t="s">
        <v>1440</v>
      </c>
      <c r="NAC48" s="19" t="s">
        <v>1440</v>
      </c>
      <c r="NAD48" s="19" t="s">
        <v>1440</v>
      </c>
      <c r="NAE48" s="19" t="s">
        <v>1440</v>
      </c>
      <c r="NAF48" s="19" t="s">
        <v>1440</v>
      </c>
      <c r="NAG48" s="19" t="s">
        <v>1440</v>
      </c>
      <c r="NAH48" s="19" t="s">
        <v>1440</v>
      </c>
      <c r="NAI48" s="19" t="s">
        <v>1440</v>
      </c>
      <c r="NAJ48" s="19" t="s">
        <v>1440</v>
      </c>
      <c r="NAK48" s="19" t="s">
        <v>1440</v>
      </c>
      <c r="NAL48" s="19" t="s">
        <v>1440</v>
      </c>
      <c r="NAM48" s="19" t="s">
        <v>1440</v>
      </c>
      <c r="NAN48" s="19" t="s">
        <v>1440</v>
      </c>
      <c r="NAO48" s="19" t="s">
        <v>1440</v>
      </c>
      <c r="NAP48" s="19" t="s">
        <v>1440</v>
      </c>
      <c r="NAQ48" s="19" t="s">
        <v>1440</v>
      </c>
      <c r="NAR48" s="19" t="s">
        <v>1440</v>
      </c>
      <c r="NAS48" s="19" t="s">
        <v>1440</v>
      </c>
      <c r="NAT48" s="19" t="s">
        <v>1440</v>
      </c>
      <c r="NAU48" s="19" t="s">
        <v>1440</v>
      </c>
      <c r="NAV48" s="19" t="s">
        <v>1440</v>
      </c>
      <c r="NAW48" s="19" t="s">
        <v>1440</v>
      </c>
      <c r="NAX48" s="19" t="s">
        <v>1440</v>
      </c>
      <c r="NAY48" s="19" t="s">
        <v>1440</v>
      </c>
      <c r="NAZ48" s="19" t="s">
        <v>1440</v>
      </c>
      <c r="NBA48" s="19" t="s">
        <v>1440</v>
      </c>
      <c r="NBB48" s="19" t="s">
        <v>1440</v>
      </c>
      <c r="NBC48" s="19" t="s">
        <v>1440</v>
      </c>
      <c r="NBD48" s="19" t="s">
        <v>1440</v>
      </c>
      <c r="NBE48" s="19" t="s">
        <v>1440</v>
      </c>
      <c r="NBF48" s="19" t="s">
        <v>1440</v>
      </c>
      <c r="NBG48" s="19" t="s">
        <v>1440</v>
      </c>
      <c r="NBH48" s="19" t="s">
        <v>1440</v>
      </c>
      <c r="NBI48" s="19" t="s">
        <v>1440</v>
      </c>
      <c r="NBJ48" s="19" t="s">
        <v>1440</v>
      </c>
      <c r="NBK48" s="19" t="s">
        <v>1440</v>
      </c>
      <c r="NBL48" s="19" t="s">
        <v>1440</v>
      </c>
      <c r="NBM48" s="19" t="s">
        <v>1440</v>
      </c>
      <c r="NBN48" s="19" t="s">
        <v>1440</v>
      </c>
      <c r="NBO48" s="19" t="s">
        <v>1440</v>
      </c>
      <c r="NBP48" s="19" t="s">
        <v>1440</v>
      </c>
      <c r="NBQ48" s="19" t="s">
        <v>1440</v>
      </c>
      <c r="NBR48" s="19" t="s">
        <v>1440</v>
      </c>
      <c r="NBS48" s="19" t="s">
        <v>1440</v>
      </c>
      <c r="NBT48" s="19" t="s">
        <v>1440</v>
      </c>
      <c r="NBU48" s="19" t="s">
        <v>1440</v>
      </c>
      <c r="NBV48" s="19" t="s">
        <v>1440</v>
      </c>
      <c r="NBW48" s="19" t="s">
        <v>1440</v>
      </c>
      <c r="NBX48" s="19" t="s">
        <v>1440</v>
      </c>
      <c r="NBY48" s="19" t="s">
        <v>1440</v>
      </c>
      <c r="NBZ48" s="19" t="s">
        <v>1440</v>
      </c>
      <c r="NCA48" s="19" t="s">
        <v>1440</v>
      </c>
      <c r="NCB48" s="19" t="s">
        <v>1440</v>
      </c>
      <c r="NCC48" s="19" t="s">
        <v>1440</v>
      </c>
      <c r="NCD48" s="19" t="s">
        <v>1440</v>
      </c>
      <c r="NCE48" s="19" t="s">
        <v>1440</v>
      </c>
      <c r="NCF48" s="19" t="s">
        <v>1440</v>
      </c>
      <c r="NCG48" s="19" t="s">
        <v>1440</v>
      </c>
      <c r="NCH48" s="19" t="s">
        <v>1440</v>
      </c>
      <c r="NCI48" s="19" t="s">
        <v>1440</v>
      </c>
      <c r="NCJ48" s="19" t="s">
        <v>1440</v>
      </c>
      <c r="NCK48" s="19" t="s">
        <v>1440</v>
      </c>
      <c r="NCL48" s="19" t="s">
        <v>1440</v>
      </c>
      <c r="NCM48" s="19" t="s">
        <v>1440</v>
      </c>
      <c r="NCN48" s="19" t="s">
        <v>1440</v>
      </c>
      <c r="NCO48" s="19" t="s">
        <v>1440</v>
      </c>
      <c r="NCP48" s="19" t="s">
        <v>1440</v>
      </c>
      <c r="NCQ48" s="19" t="s">
        <v>1440</v>
      </c>
      <c r="NCR48" s="19" t="s">
        <v>1440</v>
      </c>
      <c r="NCS48" s="19" t="s">
        <v>1440</v>
      </c>
      <c r="NCT48" s="19" t="s">
        <v>1440</v>
      </c>
      <c r="NCU48" s="19" t="s">
        <v>1440</v>
      </c>
      <c r="NCV48" s="19" t="s">
        <v>1440</v>
      </c>
      <c r="NCW48" s="19" t="s">
        <v>1440</v>
      </c>
      <c r="NCX48" s="19" t="s">
        <v>1440</v>
      </c>
      <c r="NCY48" s="19" t="s">
        <v>1440</v>
      </c>
      <c r="NCZ48" s="19" t="s">
        <v>1440</v>
      </c>
      <c r="NDA48" s="19" t="s">
        <v>1440</v>
      </c>
      <c r="NDB48" s="19" t="s">
        <v>1440</v>
      </c>
      <c r="NDC48" s="19" t="s">
        <v>1440</v>
      </c>
      <c r="NDD48" s="19" t="s">
        <v>1440</v>
      </c>
      <c r="NDE48" s="19" t="s">
        <v>1440</v>
      </c>
      <c r="NDF48" s="19" t="s">
        <v>1440</v>
      </c>
      <c r="NDG48" s="19" t="s">
        <v>1440</v>
      </c>
      <c r="NDH48" s="19" t="s">
        <v>1440</v>
      </c>
      <c r="NDI48" s="19" t="s">
        <v>1440</v>
      </c>
      <c r="NDJ48" s="19" t="s">
        <v>1440</v>
      </c>
      <c r="NDK48" s="19" t="s">
        <v>1440</v>
      </c>
      <c r="NDL48" s="19" t="s">
        <v>1440</v>
      </c>
      <c r="NDM48" s="19" t="s">
        <v>1440</v>
      </c>
      <c r="NDN48" s="19" t="s">
        <v>1440</v>
      </c>
      <c r="NDO48" s="19" t="s">
        <v>1440</v>
      </c>
      <c r="NDP48" s="19" t="s">
        <v>1440</v>
      </c>
      <c r="NDQ48" s="19" t="s">
        <v>1440</v>
      </c>
      <c r="NDR48" s="19" t="s">
        <v>1440</v>
      </c>
      <c r="NDS48" s="19" t="s">
        <v>1440</v>
      </c>
      <c r="NDT48" s="19" t="s">
        <v>1440</v>
      </c>
      <c r="NDU48" s="19" t="s">
        <v>1440</v>
      </c>
      <c r="NDV48" s="19" t="s">
        <v>1440</v>
      </c>
      <c r="NDW48" s="19" t="s">
        <v>1440</v>
      </c>
      <c r="NDX48" s="19" t="s">
        <v>1440</v>
      </c>
      <c r="NDY48" s="19" t="s">
        <v>1440</v>
      </c>
      <c r="NDZ48" s="19" t="s">
        <v>1440</v>
      </c>
      <c r="NEA48" s="19" t="s">
        <v>1440</v>
      </c>
      <c r="NEB48" s="19" t="s">
        <v>1440</v>
      </c>
      <c r="NEC48" s="19" t="s">
        <v>1440</v>
      </c>
      <c r="NED48" s="19" t="s">
        <v>1440</v>
      </c>
      <c r="NEE48" s="19" t="s">
        <v>1440</v>
      </c>
      <c r="NEF48" s="19" t="s">
        <v>1440</v>
      </c>
      <c r="NEG48" s="19" t="s">
        <v>1440</v>
      </c>
      <c r="NEH48" s="19" t="s">
        <v>1440</v>
      </c>
      <c r="NEI48" s="19" t="s">
        <v>1440</v>
      </c>
      <c r="NEJ48" s="19" t="s">
        <v>1440</v>
      </c>
      <c r="NEK48" s="19" t="s">
        <v>1440</v>
      </c>
      <c r="NEL48" s="19" t="s">
        <v>1440</v>
      </c>
      <c r="NEM48" s="19" t="s">
        <v>1440</v>
      </c>
      <c r="NEN48" s="19" t="s">
        <v>1440</v>
      </c>
      <c r="NEO48" s="19" t="s">
        <v>1440</v>
      </c>
      <c r="NEP48" s="19" t="s">
        <v>1440</v>
      </c>
      <c r="NEQ48" s="19" t="s">
        <v>1440</v>
      </c>
      <c r="NER48" s="19" t="s">
        <v>1440</v>
      </c>
      <c r="NES48" s="19" t="s">
        <v>1440</v>
      </c>
      <c r="NET48" s="19" t="s">
        <v>1440</v>
      </c>
      <c r="NEU48" s="19" t="s">
        <v>1440</v>
      </c>
      <c r="NEV48" s="19" t="s">
        <v>1440</v>
      </c>
      <c r="NEW48" s="19" t="s">
        <v>1440</v>
      </c>
      <c r="NEX48" s="19" t="s">
        <v>1440</v>
      </c>
      <c r="NEY48" s="19" t="s">
        <v>1440</v>
      </c>
      <c r="NEZ48" s="19" t="s">
        <v>1440</v>
      </c>
      <c r="NFA48" s="19" t="s">
        <v>1440</v>
      </c>
      <c r="NFB48" s="19" t="s">
        <v>1440</v>
      </c>
      <c r="NFC48" s="19" t="s">
        <v>1440</v>
      </c>
      <c r="NFD48" s="19" t="s">
        <v>1440</v>
      </c>
      <c r="NFE48" s="19" t="s">
        <v>1440</v>
      </c>
      <c r="NFF48" s="19" t="s">
        <v>1440</v>
      </c>
      <c r="NFG48" s="19" t="s">
        <v>1440</v>
      </c>
      <c r="NFH48" s="19" t="s">
        <v>1440</v>
      </c>
      <c r="NFI48" s="19" t="s">
        <v>1440</v>
      </c>
      <c r="NFJ48" s="19" t="s">
        <v>1440</v>
      </c>
      <c r="NFK48" s="19" t="s">
        <v>1440</v>
      </c>
      <c r="NFL48" s="19" t="s">
        <v>1440</v>
      </c>
      <c r="NFM48" s="19" t="s">
        <v>1440</v>
      </c>
      <c r="NFN48" s="19" t="s">
        <v>1440</v>
      </c>
      <c r="NFO48" s="19" t="s">
        <v>1440</v>
      </c>
      <c r="NFP48" s="19" t="s">
        <v>1440</v>
      </c>
      <c r="NFQ48" s="19" t="s">
        <v>1440</v>
      </c>
      <c r="NFR48" s="19" t="s">
        <v>1440</v>
      </c>
      <c r="NFS48" s="19" t="s">
        <v>1440</v>
      </c>
      <c r="NFT48" s="19" t="s">
        <v>1440</v>
      </c>
      <c r="NFU48" s="19" t="s">
        <v>1440</v>
      </c>
      <c r="NFV48" s="19" t="s">
        <v>1440</v>
      </c>
      <c r="NFW48" s="19" t="s">
        <v>1440</v>
      </c>
      <c r="NFX48" s="19" t="s">
        <v>1440</v>
      </c>
      <c r="NFY48" s="19" t="s">
        <v>1440</v>
      </c>
      <c r="NFZ48" s="19" t="s">
        <v>1440</v>
      </c>
      <c r="NGA48" s="19" t="s">
        <v>1440</v>
      </c>
      <c r="NGB48" s="19" t="s">
        <v>1440</v>
      </c>
      <c r="NGC48" s="19" t="s">
        <v>1440</v>
      </c>
      <c r="NGD48" s="19" t="s">
        <v>1440</v>
      </c>
      <c r="NGE48" s="19" t="s">
        <v>1440</v>
      </c>
      <c r="NGF48" s="19" t="s">
        <v>1440</v>
      </c>
      <c r="NGG48" s="19" t="s">
        <v>1440</v>
      </c>
      <c r="NGH48" s="19" t="s">
        <v>1440</v>
      </c>
      <c r="NGI48" s="19" t="s">
        <v>1440</v>
      </c>
      <c r="NGJ48" s="19" t="s">
        <v>1440</v>
      </c>
      <c r="NGK48" s="19" t="s">
        <v>1440</v>
      </c>
      <c r="NGL48" s="19" t="s">
        <v>1440</v>
      </c>
      <c r="NGM48" s="19" t="s">
        <v>1440</v>
      </c>
      <c r="NGN48" s="19" t="s">
        <v>1440</v>
      </c>
      <c r="NGO48" s="19" t="s">
        <v>1440</v>
      </c>
      <c r="NGP48" s="19" t="s">
        <v>1440</v>
      </c>
      <c r="NGQ48" s="19" t="s">
        <v>1440</v>
      </c>
      <c r="NGR48" s="19" t="s">
        <v>1440</v>
      </c>
      <c r="NGS48" s="19" t="s">
        <v>1440</v>
      </c>
      <c r="NGT48" s="19" t="s">
        <v>1440</v>
      </c>
      <c r="NGU48" s="19" t="s">
        <v>1440</v>
      </c>
      <c r="NGV48" s="19" t="s">
        <v>1440</v>
      </c>
      <c r="NGW48" s="19" t="s">
        <v>1440</v>
      </c>
      <c r="NGX48" s="19" t="s">
        <v>1440</v>
      </c>
      <c r="NGY48" s="19" t="s">
        <v>1440</v>
      </c>
      <c r="NGZ48" s="19" t="s">
        <v>1440</v>
      </c>
      <c r="NHA48" s="19" t="s">
        <v>1440</v>
      </c>
      <c r="NHB48" s="19" t="s">
        <v>1440</v>
      </c>
      <c r="NHC48" s="19" t="s">
        <v>1440</v>
      </c>
      <c r="NHD48" s="19" t="s">
        <v>1440</v>
      </c>
      <c r="NHE48" s="19" t="s">
        <v>1440</v>
      </c>
      <c r="NHF48" s="19" t="s">
        <v>1440</v>
      </c>
      <c r="NHG48" s="19" t="s">
        <v>1440</v>
      </c>
      <c r="NHH48" s="19" t="s">
        <v>1440</v>
      </c>
      <c r="NHI48" s="19" t="s">
        <v>1440</v>
      </c>
      <c r="NHJ48" s="19" t="s">
        <v>1440</v>
      </c>
      <c r="NHK48" s="19" t="s">
        <v>1440</v>
      </c>
      <c r="NHL48" s="19" t="s">
        <v>1440</v>
      </c>
      <c r="NHM48" s="19" t="s">
        <v>1440</v>
      </c>
      <c r="NHN48" s="19" t="s">
        <v>1440</v>
      </c>
      <c r="NHO48" s="19" t="s">
        <v>1440</v>
      </c>
      <c r="NHP48" s="19" t="s">
        <v>1440</v>
      </c>
      <c r="NHQ48" s="19" t="s">
        <v>1440</v>
      </c>
      <c r="NHR48" s="19" t="s">
        <v>1440</v>
      </c>
      <c r="NHS48" s="19" t="s">
        <v>1440</v>
      </c>
      <c r="NHT48" s="19" t="s">
        <v>1440</v>
      </c>
      <c r="NHU48" s="19" t="s">
        <v>1440</v>
      </c>
      <c r="NHV48" s="19" t="s">
        <v>1440</v>
      </c>
      <c r="NHW48" s="19" t="s">
        <v>1440</v>
      </c>
      <c r="NHX48" s="19" t="s">
        <v>1440</v>
      </c>
      <c r="NHY48" s="19" t="s">
        <v>1440</v>
      </c>
      <c r="NHZ48" s="19" t="s">
        <v>1440</v>
      </c>
      <c r="NIA48" s="19" t="s">
        <v>1440</v>
      </c>
      <c r="NIB48" s="19" t="s">
        <v>1440</v>
      </c>
      <c r="NIC48" s="19" t="s">
        <v>1440</v>
      </c>
      <c r="NID48" s="19" t="s">
        <v>1440</v>
      </c>
      <c r="NIE48" s="19" t="s">
        <v>1440</v>
      </c>
      <c r="NIF48" s="19" t="s">
        <v>1440</v>
      </c>
      <c r="NIG48" s="19" t="s">
        <v>1440</v>
      </c>
      <c r="NIH48" s="19" t="s">
        <v>1440</v>
      </c>
      <c r="NII48" s="19" t="s">
        <v>1440</v>
      </c>
      <c r="NIJ48" s="19" t="s">
        <v>1440</v>
      </c>
      <c r="NIK48" s="19" t="s">
        <v>1440</v>
      </c>
      <c r="NIL48" s="19" t="s">
        <v>1440</v>
      </c>
      <c r="NIM48" s="19" t="s">
        <v>1440</v>
      </c>
      <c r="NIN48" s="19" t="s">
        <v>1440</v>
      </c>
      <c r="NIO48" s="19" t="s">
        <v>1440</v>
      </c>
      <c r="NIP48" s="19" t="s">
        <v>1440</v>
      </c>
      <c r="NIQ48" s="19" t="s">
        <v>1440</v>
      </c>
      <c r="NIR48" s="19" t="s">
        <v>1440</v>
      </c>
      <c r="NIS48" s="19" t="s">
        <v>1440</v>
      </c>
      <c r="NIT48" s="19" t="s">
        <v>1440</v>
      </c>
      <c r="NIU48" s="19" t="s">
        <v>1440</v>
      </c>
      <c r="NIV48" s="19" t="s">
        <v>1440</v>
      </c>
      <c r="NIW48" s="19" t="s">
        <v>1440</v>
      </c>
      <c r="NIX48" s="19" t="s">
        <v>1440</v>
      </c>
      <c r="NIY48" s="19" t="s">
        <v>1440</v>
      </c>
      <c r="NIZ48" s="19" t="s">
        <v>1440</v>
      </c>
      <c r="NJA48" s="19" t="s">
        <v>1440</v>
      </c>
      <c r="NJB48" s="19" t="s">
        <v>1440</v>
      </c>
      <c r="NJC48" s="19" t="s">
        <v>1440</v>
      </c>
      <c r="NJD48" s="19" t="s">
        <v>1440</v>
      </c>
      <c r="NJE48" s="19" t="s">
        <v>1440</v>
      </c>
      <c r="NJF48" s="19" t="s">
        <v>1440</v>
      </c>
      <c r="NJG48" s="19" t="s">
        <v>1440</v>
      </c>
      <c r="NJH48" s="19" t="s">
        <v>1440</v>
      </c>
      <c r="NJI48" s="19" t="s">
        <v>1440</v>
      </c>
      <c r="NJJ48" s="19" t="s">
        <v>1440</v>
      </c>
      <c r="NJK48" s="19" t="s">
        <v>1440</v>
      </c>
      <c r="NJL48" s="19" t="s">
        <v>1440</v>
      </c>
      <c r="NJM48" s="19" t="s">
        <v>1440</v>
      </c>
      <c r="NJN48" s="19" t="s">
        <v>1440</v>
      </c>
      <c r="NJO48" s="19" t="s">
        <v>1440</v>
      </c>
      <c r="NJP48" s="19" t="s">
        <v>1440</v>
      </c>
      <c r="NJQ48" s="19" t="s">
        <v>1440</v>
      </c>
      <c r="NJR48" s="19" t="s">
        <v>1440</v>
      </c>
      <c r="NJS48" s="19" t="s">
        <v>1440</v>
      </c>
      <c r="NJT48" s="19" t="s">
        <v>1440</v>
      </c>
      <c r="NJU48" s="19" t="s">
        <v>1440</v>
      </c>
      <c r="NJV48" s="19" t="s">
        <v>1440</v>
      </c>
      <c r="NJW48" s="19" t="s">
        <v>1440</v>
      </c>
      <c r="NJX48" s="19" t="s">
        <v>1440</v>
      </c>
      <c r="NJY48" s="19" t="s">
        <v>1440</v>
      </c>
      <c r="NJZ48" s="19" t="s">
        <v>1440</v>
      </c>
      <c r="NKA48" s="19" t="s">
        <v>1440</v>
      </c>
      <c r="NKB48" s="19" t="s">
        <v>1440</v>
      </c>
      <c r="NKC48" s="19" t="s">
        <v>1440</v>
      </c>
      <c r="NKD48" s="19" t="s">
        <v>1440</v>
      </c>
      <c r="NKE48" s="19" t="s">
        <v>1440</v>
      </c>
      <c r="NKF48" s="19" t="s">
        <v>1440</v>
      </c>
      <c r="NKG48" s="19" t="s">
        <v>1440</v>
      </c>
      <c r="NKH48" s="19" t="s">
        <v>1440</v>
      </c>
      <c r="NKI48" s="19" t="s">
        <v>1440</v>
      </c>
      <c r="NKJ48" s="19" t="s">
        <v>1440</v>
      </c>
      <c r="NKK48" s="19" t="s">
        <v>1440</v>
      </c>
      <c r="NKL48" s="19" t="s">
        <v>1440</v>
      </c>
      <c r="NKM48" s="19" t="s">
        <v>1440</v>
      </c>
      <c r="NKN48" s="19" t="s">
        <v>1440</v>
      </c>
      <c r="NKO48" s="19" t="s">
        <v>1440</v>
      </c>
      <c r="NKP48" s="19" t="s">
        <v>1440</v>
      </c>
      <c r="NKQ48" s="19" t="s">
        <v>1440</v>
      </c>
      <c r="NKR48" s="19" t="s">
        <v>1440</v>
      </c>
      <c r="NKS48" s="19" t="s">
        <v>1440</v>
      </c>
      <c r="NKT48" s="19" t="s">
        <v>1440</v>
      </c>
      <c r="NKU48" s="19" t="s">
        <v>1440</v>
      </c>
      <c r="NKV48" s="19" t="s">
        <v>1440</v>
      </c>
      <c r="NKW48" s="19" t="s">
        <v>1440</v>
      </c>
      <c r="NKX48" s="19" t="s">
        <v>1440</v>
      </c>
      <c r="NKY48" s="19" t="s">
        <v>1440</v>
      </c>
      <c r="NKZ48" s="19" t="s">
        <v>1440</v>
      </c>
      <c r="NLA48" s="19" t="s">
        <v>1440</v>
      </c>
      <c r="NLB48" s="19" t="s">
        <v>1440</v>
      </c>
      <c r="NLC48" s="19" t="s">
        <v>1440</v>
      </c>
      <c r="NLD48" s="19" t="s">
        <v>1440</v>
      </c>
      <c r="NLE48" s="19" t="s">
        <v>1440</v>
      </c>
      <c r="NLF48" s="19" t="s">
        <v>1440</v>
      </c>
      <c r="NLG48" s="19" t="s">
        <v>1440</v>
      </c>
      <c r="NLH48" s="19" t="s">
        <v>1440</v>
      </c>
      <c r="NLI48" s="19" t="s">
        <v>1440</v>
      </c>
      <c r="NLJ48" s="19" t="s">
        <v>1440</v>
      </c>
      <c r="NLK48" s="19" t="s">
        <v>1440</v>
      </c>
      <c r="NLL48" s="19" t="s">
        <v>1440</v>
      </c>
      <c r="NLM48" s="19" t="s">
        <v>1440</v>
      </c>
      <c r="NLN48" s="19" t="s">
        <v>1440</v>
      </c>
      <c r="NLO48" s="19" t="s">
        <v>1440</v>
      </c>
      <c r="NLP48" s="19" t="s">
        <v>1440</v>
      </c>
      <c r="NLQ48" s="19" t="s">
        <v>1440</v>
      </c>
      <c r="NLR48" s="19" t="s">
        <v>1440</v>
      </c>
      <c r="NLS48" s="19" t="s">
        <v>1440</v>
      </c>
      <c r="NLT48" s="19" t="s">
        <v>1440</v>
      </c>
      <c r="NLU48" s="19" t="s">
        <v>1440</v>
      </c>
      <c r="NLV48" s="19" t="s">
        <v>1440</v>
      </c>
      <c r="NLW48" s="19" t="s">
        <v>1440</v>
      </c>
      <c r="NLX48" s="19" t="s">
        <v>1440</v>
      </c>
      <c r="NLY48" s="19" t="s">
        <v>1440</v>
      </c>
      <c r="NLZ48" s="19" t="s">
        <v>1440</v>
      </c>
      <c r="NMA48" s="19" t="s">
        <v>1440</v>
      </c>
      <c r="NMB48" s="19" t="s">
        <v>1440</v>
      </c>
      <c r="NMC48" s="19" t="s">
        <v>1440</v>
      </c>
      <c r="NMD48" s="19" t="s">
        <v>1440</v>
      </c>
      <c r="NME48" s="19" t="s">
        <v>1440</v>
      </c>
      <c r="NMF48" s="19" t="s">
        <v>1440</v>
      </c>
      <c r="NMG48" s="19" t="s">
        <v>1440</v>
      </c>
      <c r="NMH48" s="19" t="s">
        <v>1440</v>
      </c>
      <c r="NMI48" s="19" t="s">
        <v>1440</v>
      </c>
      <c r="NMJ48" s="19" t="s">
        <v>1440</v>
      </c>
      <c r="NMK48" s="19" t="s">
        <v>1440</v>
      </c>
      <c r="NML48" s="19" t="s">
        <v>1440</v>
      </c>
      <c r="NMM48" s="19" t="s">
        <v>1440</v>
      </c>
      <c r="NMN48" s="19" t="s">
        <v>1440</v>
      </c>
      <c r="NMO48" s="19" t="s">
        <v>1440</v>
      </c>
      <c r="NMP48" s="19" t="s">
        <v>1440</v>
      </c>
      <c r="NMQ48" s="19" t="s">
        <v>1440</v>
      </c>
      <c r="NMR48" s="19" t="s">
        <v>1440</v>
      </c>
      <c r="NMS48" s="19" t="s">
        <v>1440</v>
      </c>
      <c r="NMT48" s="19" t="s">
        <v>1440</v>
      </c>
      <c r="NMU48" s="19" t="s">
        <v>1440</v>
      </c>
      <c r="NMV48" s="19" t="s">
        <v>1440</v>
      </c>
      <c r="NMW48" s="19" t="s">
        <v>1440</v>
      </c>
      <c r="NMX48" s="19" t="s">
        <v>1440</v>
      </c>
      <c r="NMY48" s="19" t="s">
        <v>1440</v>
      </c>
      <c r="NMZ48" s="19" t="s">
        <v>1440</v>
      </c>
      <c r="NNA48" s="19" t="s">
        <v>1440</v>
      </c>
      <c r="NNB48" s="19" t="s">
        <v>1440</v>
      </c>
      <c r="NNC48" s="19" t="s">
        <v>1440</v>
      </c>
      <c r="NND48" s="19" t="s">
        <v>1440</v>
      </c>
      <c r="NNE48" s="19" t="s">
        <v>1440</v>
      </c>
      <c r="NNF48" s="19" t="s">
        <v>1440</v>
      </c>
      <c r="NNG48" s="19" t="s">
        <v>1440</v>
      </c>
      <c r="NNH48" s="19" t="s">
        <v>1440</v>
      </c>
      <c r="NNI48" s="19" t="s">
        <v>1440</v>
      </c>
      <c r="NNJ48" s="19" t="s">
        <v>1440</v>
      </c>
      <c r="NNK48" s="19" t="s">
        <v>1440</v>
      </c>
      <c r="NNL48" s="19" t="s">
        <v>1440</v>
      </c>
      <c r="NNM48" s="19" t="s">
        <v>1440</v>
      </c>
      <c r="NNN48" s="19" t="s">
        <v>1440</v>
      </c>
      <c r="NNO48" s="19" t="s">
        <v>1440</v>
      </c>
      <c r="NNP48" s="19" t="s">
        <v>1440</v>
      </c>
      <c r="NNQ48" s="19" t="s">
        <v>1440</v>
      </c>
      <c r="NNR48" s="19" t="s">
        <v>1440</v>
      </c>
      <c r="NNS48" s="19" t="s">
        <v>1440</v>
      </c>
      <c r="NNT48" s="19" t="s">
        <v>1440</v>
      </c>
      <c r="NNU48" s="19" t="s">
        <v>1440</v>
      </c>
      <c r="NNV48" s="19" t="s">
        <v>1440</v>
      </c>
      <c r="NNW48" s="19" t="s">
        <v>1440</v>
      </c>
      <c r="NNX48" s="19" t="s">
        <v>1440</v>
      </c>
      <c r="NNY48" s="19" t="s">
        <v>1440</v>
      </c>
      <c r="NNZ48" s="19" t="s">
        <v>1440</v>
      </c>
      <c r="NOA48" s="19" t="s">
        <v>1440</v>
      </c>
      <c r="NOB48" s="19" t="s">
        <v>1440</v>
      </c>
      <c r="NOC48" s="19" t="s">
        <v>1440</v>
      </c>
      <c r="NOD48" s="19" t="s">
        <v>1440</v>
      </c>
      <c r="NOE48" s="19" t="s">
        <v>1440</v>
      </c>
      <c r="NOF48" s="19" t="s">
        <v>1440</v>
      </c>
      <c r="NOG48" s="19" t="s">
        <v>1440</v>
      </c>
      <c r="NOH48" s="19" t="s">
        <v>1440</v>
      </c>
      <c r="NOI48" s="19" t="s">
        <v>1440</v>
      </c>
      <c r="NOJ48" s="19" t="s">
        <v>1440</v>
      </c>
      <c r="NOK48" s="19" t="s">
        <v>1440</v>
      </c>
      <c r="NOL48" s="19" t="s">
        <v>1440</v>
      </c>
      <c r="NOM48" s="19" t="s">
        <v>1440</v>
      </c>
      <c r="NON48" s="19" t="s">
        <v>1440</v>
      </c>
      <c r="NOO48" s="19" t="s">
        <v>1440</v>
      </c>
      <c r="NOP48" s="19" t="s">
        <v>1440</v>
      </c>
      <c r="NOQ48" s="19" t="s">
        <v>1440</v>
      </c>
      <c r="NOR48" s="19" t="s">
        <v>1440</v>
      </c>
      <c r="NOS48" s="19" t="s">
        <v>1440</v>
      </c>
      <c r="NOT48" s="19" t="s">
        <v>1440</v>
      </c>
      <c r="NOU48" s="19" t="s">
        <v>1440</v>
      </c>
      <c r="NOV48" s="19" t="s">
        <v>1440</v>
      </c>
      <c r="NOW48" s="19" t="s">
        <v>1440</v>
      </c>
      <c r="NOX48" s="19" t="s">
        <v>1440</v>
      </c>
      <c r="NOY48" s="19" t="s">
        <v>1440</v>
      </c>
      <c r="NOZ48" s="19" t="s">
        <v>1440</v>
      </c>
      <c r="NPA48" s="19" t="s">
        <v>1440</v>
      </c>
      <c r="NPB48" s="19" t="s">
        <v>1440</v>
      </c>
      <c r="NPC48" s="19" t="s">
        <v>1440</v>
      </c>
      <c r="NPD48" s="19" t="s">
        <v>1440</v>
      </c>
      <c r="NPE48" s="19" t="s">
        <v>1440</v>
      </c>
      <c r="NPF48" s="19" t="s">
        <v>1440</v>
      </c>
      <c r="NPG48" s="19" t="s">
        <v>1440</v>
      </c>
      <c r="NPH48" s="19" t="s">
        <v>1440</v>
      </c>
      <c r="NPI48" s="19" t="s">
        <v>1440</v>
      </c>
      <c r="NPJ48" s="19" t="s">
        <v>1440</v>
      </c>
      <c r="NPK48" s="19" t="s">
        <v>1440</v>
      </c>
      <c r="NPL48" s="19" t="s">
        <v>1440</v>
      </c>
      <c r="NPM48" s="19" t="s">
        <v>1440</v>
      </c>
      <c r="NPN48" s="19" t="s">
        <v>1440</v>
      </c>
      <c r="NPO48" s="19" t="s">
        <v>1440</v>
      </c>
      <c r="NPP48" s="19" t="s">
        <v>1440</v>
      </c>
      <c r="NPQ48" s="19" t="s">
        <v>1440</v>
      </c>
      <c r="NPR48" s="19" t="s">
        <v>1440</v>
      </c>
      <c r="NPS48" s="19" t="s">
        <v>1440</v>
      </c>
      <c r="NPT48" s="19" t="s">
        <v>1440</v>
      </c>
      <c r="NPU48" s="19" t="s">
        <v>1440</v>
      </c>
      <c r="NPV48" s="19" t="s">
        <v>1440</v>
      </c>
      <c r="NPW48" s="19" t="s">
        <v>1440</v>
      </c>
      <c r="NPX48" s="19" t="s">
        <v>1440</v>
      </c>
      <c r="NPY48" s="19" t="s">
        <v>1440</v>
      </c>
      <c r="NPZ48" s="19" t="s">
        <v>1440</v>
      </c>
      <c r="NQA48" s="19" t="s">
        <v>1440</v>
      </c>
      <c r="NQB48" s="19" t="s">
        <v>1440</v>
      </c>
      <c r="NQC48" s="19" t="s">
        <v>1440</v>
      </c>
      <c r="NQD48" s="19" t="s">
        <v>1440</v>
      </c>
      <c r="NQE48" s="19" t="s">
        <v>1440</v>
      </c>
      <c r="NQF48" s="19" t="s">
        <v>1440</v>
      </c>
      <c r="NQG48" s="19" t="s">
        <v>1440</v>
      </c>
      <c r="NQH48" s="19" t="s">
        <v>1440</v>
      </c>
      <c r="NQI48" s="19" t="s">
        <v>1440</v>
      </c>
      <c r="NQJ48" s="19" t="s">
        <v>1440</v>
      </c>
      <c r="NQK48" s="19" t="s">
        <v>1440</v>
      </c>
      <c r="NQL48" s="19" t="s">
        <v>1440</v>
      </c>
      <c r="NQM48" s="19" t="s">
        <v>1440</v>
      </c>
      <c r="NQN48" s="19" t="s">
        <v>1440</v>
      </c>
      <c r="NQO48" s="19" t="s">
        <v>1440</v>
      </c>
      <c r="NQP48" s="19" t="s">
        <v>1440</v>
      </c>
      <c r="NQQ48" s="19" t="s">
        <v>1440</v>
      </c>
      <c r="NQR48" s="19" t="s">
        <v>1440</v>
      </c>
      <c r="NQS48" s="19" t="s">
        <v>1440</v>
      </c>
      <c r="NQT48" s="19" t="s">
        <v>1440</v>
      </c>
      <c r="NQU48" s="19" t="s">
        <v>1440</v>
      </c>
      <c r="NQV48" s="19" t="s">
        <v>1440</v>
      </c>
      <c r="NQW48" s="19" t="s">
        <v>1440</v>
      </c>
      <c r="NQX48" s="19" t="s">
        <v>1440</v>
      </c>
      <c r="NQY48" s="19" t="s">
        <v>1440</v>
      </c>
      <c r="NQZ48" s="19" t="s">
        <v>1440</v>
      </c>
      <c r="NRA48" s="19" t="s">
        <v>1440</v>
      </c>
      <c r="NRB48" s="19" t="s">
        <v>1440</v>
      </c>
      <c r="NRC48" s="19" t="s">
        <v>1440</v>
      </c>
      <c r="NRD48" s="19" t="s">
        <v>1440</v>
      </c>
      <c r="NRE48" s="19" t="s">
        <v>1440</v>
      </c>
      <c r="NRF48" s="19" t="s">
        <v>1440</v>
      </c>
      <c r="NRG48" s="19" t="s">
        <v>1440</v>
      </c>
      <c r="NRH48" s="19" t="s">
        <v>1440</v>
      </c>
      <c r="NRI48" s="19" t="s">
        <v>1440</v>
      </c>
      <c r="NRJ48" s="19" t="s">
        <v>1440</v>
      </c>
      <c r="NRK48" s="19" t="s">
        <v>1440</v>
      </c>
      <c r="NRL48" s="19" t="s">
        <v>1440</v>
      </c>
      <c r="NRM48" s="19" t="s">
        <v>1440</v>
      </c>
      <c r="NRN48" s="19" t="s">
        <v>1440</v>
      </c>
      <c r="NRO48" s="19" t="s">
        <v>1440</v>
      </c>
      <c r="NRP48" s="19" t="s">
        <v>1440</v>
      </c>
      <c r="NRQ48" s="19" t="s">
        <v>1440</v>
      </c>
      <c r="NRR48" s="19" t="s">
        <v>1440</v>
      </c>
      <c r="NRS48" s="19" t="s">
        <v>1440</v>
      </c>
      <c r="NRT48" s="19" t="s">
        <v>1440</v>
      </c>
      <c r="NRU48" s="19" t="s">
        <v>1440</v>
      </c>
      <c r="NRV48" s="19" t="s">
        <v>1440</v>
      </c>
      <c r="NRW48" s="19" t="s">
        <v>1440</v>
      </c>
      <c r="NRX48" s="19" t="s">
        <v>1440</v>
      </c>
      <c r="NRY48" s="19" t="s">
        <v>1440</v>
      </c>
      <c r="NRZ48" s="19" t="s">
        <v>1440</v>
      </c>
      <c r="NSA48" s="19" t="s">
        <v>1440</v>
      </c>
      <c r="NSB48" s="19" t="s">
        <v>1440</v>
      </c>
      <c r="NSC48" s="19" t="s">
        <v>1440</v>
      </c>
      <c r="NSD48" s="19" t="s">
        <v>1440</v>
      </c>
      <c r="NSE48" s="19" t="s">
        <v>1440</v>
      </c>
      <c r="NSF48" s="19" t="s">
        <v>1440</v>
      </c>
      <c r="NSG48" s="19" t="s">
        <v>1440</v>
      </c>
      <c r="NSH48" s="19" t="s">
        <v>1440</v>
      </c>
      <c r="NSI48" s="19" t="s">
        <v>1440</v>
      </c>
      <c r="NSJ48" s="19" t="s">
        <v>1440</v>
      </c>
      <c r="NSK48" s="19" t="s">
        <v>1440</v>
      </c>
      <c r="NSL48" s="19" t="s">
        <v>1440</v>
      </c>
      <c r="NSM48" s="19" t="s">
        <v>1440</v>
      </c>
      <c r="NSN48" s="19" t="s">
        <v>1440</v>
      </c>
      <c r="NSO48" s="19" t="s">
        <v>1440</v>
      </c>
      <c r="NSP48" s="19" t="s">
        <v>1440</v>
      </c>
      <c r="NSQ48" s="19" t="s">
        <v>1440</v>
      </c>
      <c r="NSR48" s="19" t="s">
        <v>1440</v>
      </c>
      <c r="NSS48" s="19" t="s">
        <v>1440</v>
      </c>
      <c r="NST48" s="19" t="s">
        <v>1440</v>
      </c>
      <c r="NSU48" s="19" t="s">
        <v>1440</v>
      </c>
      <c r="NSV48" s="19" t="s">
        <v>1440</v>
      </c>
      <c r="NSW48" s="19" t="s">
        <v>1440</v>
      </c>
      <c r="NSX48" s="19" t="s">
        <v>1440</v>
      </c>
      <c r="NSY48" s="19" t="s">
        <v>1440</v>
      </c>
      <c r="NSZ48" s="19" t="s">
        <v>1440</v>
      </c>
      <c r="NTA48" s="19" t="s">
        <v>1440</v>
      </c>
      <c r="NTB48" s="19" t="s">
        <v>1440</v>
      </c>
      <c r="NTC48" s="19" t="s">
        <v>1440</v>
      </c>
      <c r="NTD48" s="19" t="s">
        <v>1440</v>
      </c>
      <c r="NTE48" s="19" t="s">
        <v>1440</v>
      </c>
      <c r="NTF48" s="19" t="s">
        <v>1440</v>
      </c>
      <c r="NTG48" s="19" t="s">
        <v>1440</v>
      </c>
      <c r="NTH48" s="19" t="s">
        <v>1440</v>
      </c>
      <c r="NTI48" s="19" t="s">
        <v>1440</v>
      </c>
      <c r="NTJ48" s="19" t="s">
        <v>1440</v>
      </c>
      <c r="NTK48" s="19" t="s">
        <v>1440</v>
      </c>
      <c r="NTL48" s="19" t="s">
        <v>1440</v>
      </c>
      <c r="NTM48" s="19" t="s">
        <v>1440</v>
      </c>
      <c r="NTN48" s="19" t="s">
        <v>1440</v>
      </c>
      <c r="NTO48" s="19" t="s">
        <v>1440</v>
      </c>
      <c r="NTP48" s="19" t="s">
        <v>1440</v>
      </c>
      <c r="NTQ48" s="19" t="s">
        <v>1440</v>
      </c>
      <c r="NTR48" s="19" t="s">
        <v>1440</v>
      </c>
      <c r="NTS48" s="19" t="s">
        <v>1440</v>
      </c>
      <c r="NTT48" s="19" t="s">
        <v>1440</v>
      </c>
      <c r="NTU48" s="19" t="s">
        <v>1440</v>
      </c>
      <c r="NTV48" s="19" t="s">
        <v>1440</v>
      </c>
      <c r="NTW48" s="19" t="s">
        <v>1440</v>
      </c>
      <c r="NTX48" s="19" t="s">
        <v>1440</v>
      </c>
      <c r="NTY48" s="19" t="s">
        <v>1440</v>
      </c>
      <c r="NTZ48" s="19" t="s">
        <v>1440</v>
      </c>
      <c r="NUA48" s="19" t="s">
        <v>1440</v>
      </c>
      <c r="NUB48" s="19" t="s">
        <v>1440</v>
      </c>
      <c r="NUC48" s="19" t="s">
        <v>1440</v>
      </c>
      <c r="NUD48" s="19" t="s">
        <v>1440</v>
      </c>
      <c r="NUE48" s="19" t="s">
        <v>1440</v>
      </c>
      <c r="NUF48" s="19" t="s">
        <v>1440</v>
      </c>
      <c r="NUG48" s="19" t="s">
        <v>1440</v>
      </c>
      <c r="NUH48" s="19" t="s">
        <v>1440</v>
      </c>
      <c r="NUI48" s="19" t="s">
        <v>1440</v>
      </c>
      <c r="NUJ48" s="19" t="s">
        <v>1440</v>
      </c>
      <c r="NUK48" s="19" t="s">
        <v>1440</v>
      </c>
      <c r="NUL48" s="19" t="s">
        <v>1440</v>
      </c>
      <c r="NUM48" s="19" t="s">
        <v>1440</v>
      </c>
      <c r="NUN48" s="19" t="s">
        <v>1440</v>
      </c>
      <c r="NUO48" s="19" t="s">
        <v>1440</v>
      </c>
      <c r="NUP48" s="19" t="s">
        <v>1440</v>
      </c>
      <c r="NUQ48" s="19" t="s">
        <v>1440</v>
      </c>
      <c r="NUR48" s="19" t="s">
        <v>1440</v>
      </c>
      <c r="NUS48" s="19" t="s">
        <v>1440</v>
      </c>
      <c r="NUT48" s="19" t="s">
        <v>1440</v>
      </c>
      <c r="NUU48" s="19" t="s">
        <v>1440</v>
      </c>
      <c r="NUV48" s="19" t="s">
        <v>1440</v>
      </c>
      <c r="NUW48" s="19" t="s">
        <v>1440</v>
      </c>
      <c r="NUX48" s="19" t="s">
        <v>1440</v>
      </c>
      <c r="NUY48" s="19" t="s">
        <v>1440</v>
      </c>
      <c r="NUZ48" s="19" t="s">
        <v>1440</v>
      </c>
      <c r="NVA48" s="19" t="s">
        <v>1440</v>
      </c>
      <c r="NVB48" s="19" t="s">
        <v>1440</v>
      </c>
      <c r="NVC48" s="19" t="s">
        <v>1440</v>
      </c>
      <c r="NVD48" s="19" t="s">
        <v>1440</v>
      </c>
      <c r="NVE48" s="19" t="s">
        <v>1440</v>
      </c>
      <c r="NVF48" s="19" t="s">
        <v>1440</v>
      </c>
      <c r="NVG48" s="19" t="s">
        <v>1440</v>
      </c>
      <c r="NVH48" s="19" t="s">
        <v>1440</v>
      </c>
      <c r="NVI48" s="19" t="s">
        <v>1440</v>
      </c>
      <c r="NVJ48" s="19" t="s">
        <v>1440</v>
      </c>
      <c r="NVK48" s="19" t="s">
        <v>1440</v>
      </c>
      <c r="NVL48" s="19" t="s">
        <v>1440</v>
      </c>
      <c r="NVM48" s="19" t="s">
        <v>1440</v>
      </c>
      <c r="NVN48" s="19" t="s">
        <v>1440</v>
      </c>
      <c r="NVO48" s="19" t="s">
        <v>1440</v>
      </c>
      <c r="NVP48" s="19" t="s">
        <v>1440</v>
      </c>
      <c r="NVQ48" s="19" t="s">
        <v>1440</v>
      </c>
      <c r="NVR48" s="19" t="s">
        <v>1440</v>
      </c>
      <c r="NVS48" s="19" t="s">
        <v>1440</v>
      </c>
      <c r="NVT48" s="19" t="s">
        <v>1440</v>
      </c>
      <c r="NVU48" s="19" t="s">
        <v>1440</v>
      </c>
      <c r="NVV48" s="19" t="s">
        <v>1440</v>
      </c>
      <c r="NVW48" s="19" t="s">
        <v>1440</v>
      </c>
      <c r="NVX48" s="19" t="s">
        <v>1440</v>
      </c>
      <c r="NVY48" s="19" t="s">
        <v>1440</v>
      </c>
      <c r="NVZ48" s="19" t="s">
        <v>1440</v>
      </c>
      <c r="NWA48" s="19" t="s">
        <v>1440</v>
      </c>
      <c r="NWB48" s="19" t="s">
        <v>1440</v>
      </c>
      <c r="NWC48" s="19" t="s">
        <v>1440</v>
      </c>
      <c r="NWD48" s="19" t="s">
        <v>1440</v>
      </c>
      <c r="NWE48" s="19" t="s">
        <v>1440</v>
      </c>
      <c r="NWF48" s="19" t="s">
        <v>1440</v>
      </c>
      <c r="NWG48" s="19" t="s">
        <v>1440</v>
      </c>
      <c r="NWH48" s="19" t="s">
        <v>1440</v>
      </c>
      <c r="NWI48" s="19" t="s">
        <v>1440</v>
      </c>
      <c r="NWJ48" s="19" t="s">
        <v>1440</v>
      </c>
      <c r="NWK48" s="19" t="s">
        <v>1440</v>
      </c>
      <c r="NWL48" s="19" t="s">
        <v>1440</v>
      </c>
      <c r="NWM48" s="19" t="s">
        <v>1440</v>
      </c>
      <c r="NWN48" s="19" t="s">
        <v>1440</v>
      </c>
      <c r="NWO48" s="19" t="s">
        <v>1440</v>
      </c>
      <c r="NWP48" s="19" t="s">
        <v>1440</v>
      </c>
      <c r="NWQ48" s="19" t="s">
        <v>1440</v>
      </c>
      <c r="NWR48" s="19" t="s">
        <v>1440</v>
      </c>
      <c r="NWS48" s="19" t="s">
        <v>1440</v>
      </c>
      <c r="NWT48" s="19" t="s">
        <v>1440</v>
      </c>
      <c r="NWU48" s="19" t="s">
        <v>1440</v>
      </c>
      <c r="NWV48" s="19" t="s">
        <v>1440</v>
      </c>
      <c r="NWW48" s="19" t="s">
        <v>1440</v>
      </c>
      <c r="NWX48" s="19" t="s">
        <v>1440</v>
      </c>
      <c r="NWY48" s="19" t="s">
        <v>1440</v>
      </c>
      <c r="NWZ48" s="19" t="s">
        <v>1440</v>
      </c>
      <c r="NXA48" s="19" t="s">
        <v>1440</v>
      </c>
      <c r="NXB48" s="19" t="s">
        <v>1440</v>
      </c>
      <c r="NXC48" s="19" t="s">
        <v>1440</v>
      </c>
      <c r="NXD48" s="19" t="s">
        <v>1440</v>
      </c>
      <c r="NXE48" s="19" t="s">
        <v>1440</v>
      </c>
      <c r="NXF48" s="19" t="s">
        <v>1440</v>
      </c>
      <c r="NXG48" s="19" t="s">
        <v>1440</v>
      </c>
      <c r="NXH48" s="19" t="s">
        <v>1440</v>
      </c>
      <c r="NXI48" s="19" t="s">
        <v>1440</v>
      </c>
      <c r="NXJ48" s="19" t="s">
        <v>1440</v>
      </c>
      <c r="NXK48" s="19" t="s">
        <v>1440</v>
      </c>
      <c r="NXL48" s="19" t="s">
        <v>1440</v>
      </c>
      <c r="NXM48" s="19" t="s">
        <v>1440</v>
      </c>
      <c r="NXN48" s="19" t="s">
        <v>1440</v>
      </c>
      <c r="NXO48" s="19" t="s">
        <v>1440</v>
      </c>
      <c r="NXP48" s="19" t="s">
        <v>1440</v>
      </c>
      <c r="NXQ48" s="19" t="s">
        <v>1440</v>
      </c>
      <c r="NXR48" s="19" t="s">
        <v>1440</v>
      </c>
      <c r="NXS48" s="19" t="s">
        <v>1440</v>
      </c>
      <c r="NXT48" s="19" t="s">
        <v>1440</v>
      </c>
      <c r="NXU48" s="19" t="s">
        <v>1440</v>
      </c>
      <c r="NXV48" s="19" t="s">
        <v>1440</v>
      </c>
      <c r="NXW48" s="19" t="s">
        <v>1440</v>
      </c>
      <c r="NXX48" s="19" t="s">
        <v>1440</v>
      </c>
      <c r="NXY48" s="19" t="s">
        <v>1440</v>
      </c>
      <c r="NXZ48" s="19" t="s">
        <v>1440</v>
      </c>
      <c r="NYA48" s="19" t="s">
        <v>1440</v>
      </c>
      <c r="NYB48" s="19" t="s">
        <v>1440</v>
      </c>
      <c r="NYC48" s="19" t="s">
        <v>1440</v>
      </c>
      <c r="NYD48" s="19" t="s">
        <v>1440</v>
      </c>
      <c r="NYE48" s="19" t="s">
        <v>1440</v>
      </c>
      <c r="NYF48" s="19" t="s">
        <v>1440</v>
      </c>
      <c r="NYG48" s="19" t="s">
        <v>1440</v>
      </c>
      <c r="NYH48" s="19" t="s">
        <v>1440</v>
      </c>
      <c r="NYI48" s="19" t="s">
        <v>1440</v>
      </c>
      <c r="NYJ48" s="19" t="s">
        <v>1440</v>
      </c>
      <c r="NYK48" s="19" t="s">
        <v>1440</v>
      </c>
      <c r="NYL48" s="19" t="s">
        <v>1440</v>
      </c>
      <c r="NYM48" s="19" t="s">
        <v>1440</v>
      </c>
      <c r="NYN48" s="19" t="s">
        <v>1440</v>
      </c>
      <c r="NYO48" s="19" t="s">
        <v>1440</v>
      </c>
      <c r="NYP48" s="19" t="s">
        <v>1440</v>
      </c>
      <c r="NYQ48" s="19" t="s">
        <v>1440</v>
      </c>
      <c r="NYR48" s="19" t="s">
        <v>1440</v>
      </c>
      <c r="NYS48" s="19" t="s">
        <v>1440</v>
      </c>
      <c r="NYT48" s="19" t="s">
        <v>1440</v>
      </c>
      <c r="NYU48" s="19" t="s">
        <v>1440</v>
      </c>
      <c r="NYV48" s="19" t="s">
        <v>1440</v>
      </c>
      <c r="NYW48" s="19" t="s">
        <v>1440</v>
      </c>
      <c r="NYX48" s="19" t="s">
        <v>1440</v>
      </c>
      <c r="NYY48" s="19" t="s">
        <v>1440</v>
      </c>
      <c r="NYZ48" s="19" t="s">
        <v>1440</v>
      </c>
      <c r="NZA48" s="19" t="s">
        <v>1440</v>
      </c>
      <c r="NZB48" s="19" t="s">
        <v>1440</v>
      </c>
      <c r="NZC48" s="19" t="s">
        <v>1440</v>
      </c>
      <c r="NZD48" s="19" t="s">
        <v>1440</v>
      </c>
      <c r="NZE48" s="19" t="s">
        <v>1440</v>
      </c>
      <c r="NZF48" s="19" t="s">
        <v>1440</v>
      </c>
      <c r="NZG48" s="19" t="s">
        <v>1440</v>
      </c>
      <c r="NZH48" s="19" t="s">
        <v>1440</v>
      </c>
      <c r="NZI48" s="19" t="s">
        <v>1440</v>
      </c>
      <c r="NZJ48" s="19" t="s">
        <v>1440</v>
      </c>
      <c r="NZK48" s="19" t="s">
        <v>1440</v>
      </c>
      <c r="NZL48" s="19" t="s">
        <v>1440</v>
      </c>
      <c r="NZM48" s="19" t="s">
        <v>1440</v>
      </c>
      <c r="NZN48" s="19" t="s">
        <v>1440</v>
      </c>
      <c r="NZO48" s="19" t="s">
        <v>1440</v>
      </c>
      <c r="NZP48" s="19" t="s">
        <v>1440</v>
      </c>
      <c r="NZQ48" s="19" t="s">
        <v>1440</v>
      </c>
      <c r="NZR48" s="19" t="s">
        <v>1440</v>
      </c>
      <c r="NZS48" s="19" t="s">
        <v>1440</v>
      </c>
      <c r="NZT48" s="19" t="s">
        <v>1440</v>
      </c>
      <c r="NZU48" s="19" t="s">
        <v>1440</v>
      </c>
      <c r="NZV48" s="19" t="s">
        <v>1440</v>
      </c>
      <c r="NZW48" s="19" t="s">
        <v>1440</v>
      </c>
      <c r="NZX48" s="19" t="s">
        <v>1440</v>
      </c>
      <c r="NZY48" s="19" t="s">
        <v>1440</v>
      </c>
      <c r="NZZ48" s="19" t="s">
        <v>1440</v>
      </c>
      <c r="OAA48" s="19" t="s">
        <v>1440</v>
      </c>
      <c r="OAB48" s="19" t="s">
        <v>1440</v>
      </c>
      <c r="OAC48" s="19" t="s">
        <v>1440</v>
      </c>
      <c r="OAD48" s="19" t="s">
        <v>1440</v>
      </c>
      <c r="OAE48" s="19" t="s">
        <v>1440</v>
      </c>
      <c r="OAF48" s="19" t="s">
        <v>1440</v>
      </c>
      <c r="OAG48" s="19" t="s">
        <v>1440</v>
      </c>
      <c r="OAH48" s="19" t="s">
        <v>1440</v>
      </c>
      <c r="OAI48" s="19" t="s">
        <v>1440</v>
      </c>
      <c r="OAJ48" s="19" t="s">
        <v>1440</v>
      </c>
      <c r="OAK48" s="19" t="s">
        <v>1440</v>
      </c>
      <c r="OAL48" s="19" t="s">
        <v>1440</v>
      </c>
      <c r="OAM48" s="19" t="s">
        <v>1440</v>
      </c>
      <c r="OAN48" s="19" t="s">
        <v>1440</v>
      </c>
      <c r="OAO48" s="19" t="s">
        <v>1440</v>
      </c>
      <c r="OAP48" s="19" t="s">
        <v>1440</v>
      </c>
      <c r="OAQ48" s="19" t="s">
        <v>1440</v>
      </c>
      <c r="OAR48" s="19" t="s">
        <v>1440</v>
      </c>
      <c r="OAS48" s="19" t="s">
        <v>1440</v>
      </c>
      <c r="OAT48" s="19" t="s">
        <v>1440</v>
      </c>
      <c r="OAU48" s="19" t="s">
        <v>1440</v>
      </c>
      <c r="OAV48" s="19" t="s">
        <v>1440</v>
      </c>
      <c r="OAW48" s="19" t="s">
        <v>1440</v>
      </c>
      <c r="OAX48" s="19" t="s">
        <v>1440</v>
      </c>
      <c r="OAY48" s="19" t="s">
        <v>1440</v>
      </c>
      <c r="OAZ48" s="19" t="s">
        <v>1440</v>
      </c>
      <c r="OBA48" s="19" t="s">
        <v>1440</v>
      </c>
      <c r="OBB48" s="19" t="s">
        <v>1440</v>
      </c>
      <c r="OBC48" s="19" t="s">
        <v>1440</v>
      </c>
      <c r="OBD48" s="19" t="s">
        <v>1440</v>
      </c>
      <c r="OBE48" s="19" t="s">
        <v>1440</v>
      </c>
      <c r="OBF48" s="19" t="s">
        <v>1440</v>
      </c>
      <c r="OBG48" s="19" t="s">
        <v>1440</v>
      </c>
      <c r="OBH48" s="19" t="s">
        <v>1440</v>
      </c>
      <c r="OBI48" s="19" t="s">
        <v>1440</v>
      </c>
      <c r="OBJ48" s="19" t="s">
        <v>1440</v>
      </c>
      <c r="OBK48" s="19" t="s">
        <v>1440</v>
      </c>
      <c r="OBL48" s="19" t="s">
        <v>1440</v>
      </c>
      <c r="OBM48" s="19" t="s">
        <v>1440</v>
      </c>
      <c r="OBN48" s="19" t="s">
        <v>1440</v>
      </c>
      <c r="OBO48" s="19" t="s">
        <v>1440</v>
      </c>
      <c r="OBP48" s="19" t="s">
        <v>1440</v>
      </c>
      <c r="OBQ48" s="19" t="s">
        <v>1440</v>
      </c>
      <c r="OBR48" s="19" t="s">
        <v>1440</v>
      </c>
      <c r="OBS48" s="19" t="s">
        <v>1440</v>
      </c>
      <c r="OBT48" s="19" t="s">
        <v>1440</v>
      </c>
      <c r="OBU48" s="19" t="s">
        <v>1440</v>
      </c>
      <c r="OBV48" s="19" t="s">
        <v>1440</v>
      </c>
      <c r="OBW48" s="19" t="s">
        <v>1440</v>
      </c>
      <c r="OBX48" s="19" t="s">
        <v>1440</v>
      </c>
      <c r="OBY48" s="19" t="s">
        <v>1440</v>
      </c>
      <c r="OBZ48" s="19" t="s">
        <v>1440</v>
      </c>
      <c r="OCA48" s="19" t="s">
        <v>1440</v>
      </c>
      <c r="OCB48" s="19" t="s">
        <v>1440</v>
      </c>
      <c r="OCC48" s="19" t="s">
        <v>1440</v>
      </c>
      <c r="OCD48" s="19" t="s">
        <v>1440</v>
      </c>
      <c r="OCE48" s="19" t="s">
        <v>1440</v>
      </c>
      <c r="OCF48" s="19" t="s">
        <v>1440</v>
      </c>
      <c r="OCG48" s="19" t="s">
        <v>1440</v>
      </c>
      <c r="OCH48" s="19" t="s">
        <v>1440</v>
      </c>
      <c r="OCI48" s="19" t="s">
        <v>1440</v>
      </c>
      <c r="OCJ48" s="19" t="s">
        <v>1440</v>
      </c>
      <c r="OCK48" s="19" t="s">
        <v>1440</v>
      </c>
      <c r="OCL48" s="19" t="s">
        <v>1440</v>
      </c>
      <c r="OCM48" s="19" t="s">
        <v>1440</v>
      </c>
      <c r="OCN48" s="19" t="s">
        <v>1440</v>
      </c>
      <c r="OCO48" s="19" t="s">
        <v>1440</v>
      </c>
      <c r="OCP48" s="19" t="s">
        <v>1440</v>
      </c>
      <c r="OCQ48" s="19" t="s">
        <v>1440</v>
      </c>
      <c r="OCR48" s="19" t="s">
        <v>1440</v>
      </c>
      <c r="OCS48" s="19" t="s">
        <v>1440</v>
      </c>
      <c r="OCT48" s="19" t="s">
        <v>1440</v>
      </c>
      <c r="OCU48" s="19" t="s">
        <v>1440</v>
      </c>
      <c r="OCV48" s="19" t="s">
        <v>1440</v>
      </c>
      <c r="OCW48" s="19" t="s">
        <v>1440</v>
      </c>
      <c r="OCX48" s="19" t="s">
        <v>1440</v>
      </c>
      <c r="OCY48" s="19" t="s">
        <v>1440</v>
      </c>
      <c r="OCZ48" s="19" t="s">
        <v>1440</v>
      </c>
      <c r="ODA48" s="19" t="s">
        <v>1440</v>
      </c>
      <c r="ODB48" s="19" t="s">
        <v>1440</v>
      </c>
      <c r="ODC48" s="19" t="s">
        <v>1440</v>
      </c>
      <c r="ODD48" s="19" t="s">
        <v>1440</v>
      </c>
      <c r="ODE48" s="19" t="s">
        <v>1440</v>
      </c>
      <c r="ODF48" s="19" t="s">
        <v>1440</v>
      </c>
      <c r="ODG48" s="19" t="s">
        <v>1440</v>
      </c>
      <c r="ODH48" s="19" t="s">
        <v>1440</v>
      </c>
      <c r="ODI48" s="19" t="s">
        <v>1440</v>
      </c>
      <c r="ODJ48" s="19" t="s">
        <v>1440</v>
      </c>
      <c r="ODK48" s="19" t="s">
        <v>1440</v>
      </c>
      <c r="ODL48" s="19" t="s">
        <v>1440</v>
      </c>
      <c r="ODM48" s="19" t="s">
        <v>1440</v>
      </c>
      <c r="ODN48" s="19" t="s">
        <v>1440</v>
      </c>
      <c r="ODO48" s="19" t="s">
        <v>1440</v>
      </c>
      <c r="ODP48" s="19" t="s">
        <v>1440</v>
      </c>
      <c r="ODQ48" s="19" t="s">
        <v>1440</v>
      </c>
      <c r="ODR48" s="19" t="s">
        <v>1440</v>
      </c>
      <c r="ODS48" s="19" t="s">
        <v>1440</v>
      </c>
      <c r="ODT48" s="19" t="s">
        <v>1440</v>
      </c>
      <c r="ODU48" s="19" t="s">
        <v>1440</v>
      </c>
      <c r="ODV48" s="19" t="s">
        <v>1440</v>
      </c>
      <c r="ODW48" s="19" t="s">
        <v>1440</v>
      </c>
      <c r="ODX48" s="19" t="s">
        <v>1440</v>
      </c>
      <c r="ODY48" s="19" t="s">
        <v>1440</v>
      </c>
      <c r="ODZ48" s="19" t="s">
        <v>1440</v>
      </c>
      <c r="OEA48" s="19" t="s">
        <v>1440</v>
      </c>
      <c r="OEB48" s="19" t="s">
        <v>1440</v>
      </c>
      <c r="OEC48" s="19" t="s">
        <v>1440</v>
      </c>
      <c r="OED48" s="19" t="s">
        <v>1440</v>
      </c>
      <c r="OEE48" s="19" t="s">
        <v>1440</v>
      </c>
      <c r="OEF48" s="19" t="s">
        <v>1440</v>
      </c>
      <c r="OEG48" s="19" t="s">
        <v>1440</v>
      </c>
      <c r="OEH48" s="19" t="s">
        <v>1440</v>
      </c>
      <c r="OEI48" s="19" t="s">
        <v>1440</v>
      </c>
      <c r="OEJ48" s="19" t="s">
        <v>1440</v>
      </c>
      <c r="OEK48" s="19" t="s">
        <v>1440</v>
      </c>
      <c r="OEL48" s="19" t="s">
        <v>1440</v>
      </c>
      <c r="OEM48" s="19" t="s">
        <v>1440</v>
      </c>
      <c r="OEN48" s="19" t="s">
        <v>1440</v>
      </c>
      <c r="OEO48" s="19" t="s">
        <v>1440</v>
      </c>
      <c r="OEP48" s="19" t="s">
        <v>1440</v>
      </c>
      <c r="OEQ48" s="19" t="s">
        <v>1440</v>
      </c>
      <c r="OER48" s="19" t="s">
        <v>1440</v>
      </c>
      <c r="OES48" s="19" t="s">
        <v>1440</v>
      </c>
      <c r="OET48" s="19" t="s">
        <v>1440</v>
      </c>
      <c r="OEU48" s="19" t="s">
        <v>1440</v>
      </c>
      <c r="OEV48" s="19" t="s">
        <v>1440</v>
      </c>
      <c r="OEW48" s="19" t="s">
        <v>1440</v>
      </c>
      <c r="OEX48" s="19" t="s">
        <v>1440</v>
      </c>
      <c r="OEY48" s="19" t="s">
        <v>1440</v>
      </c>
      <c r="OEZ48" s="19" t="s">
        <v>1440</v>
      </c>
      <c r="OFA48" s="19" t="s">
        <v>1440</v>
      </c>
      <c r="OFB48" s="19" t="s">
        <v>1440</v>
      </c>
      <c r="OFC48" s="19" t="s">
        <v>1440</v>
      </c>
      <c r="OFD48" s="19" t="s">
        <v>1440</v>
      </c>
      <c r="OFE48" s="19" t="s">
        <v>1440</v>
      </c>
      <c r="OFF48" s="19" t="s">
        <v>1440</v>
      </c>
      <c r="OFG48" s="19" t="s">
        <v>1440</v>
      </c>
      <c r="OFH48" s="19" t="s">
        <v>1440</v>
      </c>
      <c r="OFI48" s="19" t="s">
        <v>1440</v>
      </c>
      <c r="OFJ48" s="19" t="s">
        <v>1440</v>
      </c>
      <c r="OFK48" s="19" t="s">
        <v>1440</v>
      </c>
      <c r="OFL48" s="19" t="s">
        <v>1440</v>
      </c>
      <c r="OFM48" s="19" t="s">
        <v>1440</v>
      </c>
      <c r="OFN48" s="19" t="s">
        <v>1440</v>
      </c>
      <c r="OFO48" s="19" t="s">
        <v>1440</v>
      </c>
      <c r="OFP48" s="19" t="s">
        <v>1440</v>
      </c>
      <c r="OFQ48" s="19" t="s">
        <v>1440</v>
      </c>
      <c r="OFR48" s="19" t="s">
        <v>1440</v>
      </c>
      <c r="OFS48" s="19" t="s">
        <v>1440</v>
      </c>
      <c r="OFT48" s="19" t="s">
        <v>1440</v>
      </c>
      <c r="OFU48" s="19" t="s">
        <v>1440</v>
      </c>
      <c r="OFV48" s="19" t="s">
        <v>1440</v>
      </c>
      <c r="OFW48" s="19" t="s">
        <v>1440</v>
      </c>
      <c r="OFX48" s="19" t="s">
        <v>1440</v>
      </c>
      <c r="OFY48" s="19" t="s">
        <v>1440</v>
      </c>
      <c r="OFZ48" s="19" t="s">
        <v>1440</v>
      </c>
      <c r="OGA48" s="19" t="s">
        <v>1440</v>
      </c>
      <c r="OGB48" s="19" t="s">
        <v>1440</v>
      </c>
      <c r="OGC48" s="19" t="s">
        <v>1440</v>
      </c>
      <c r="OGD48" s="19" t="s">
        <v>1440</v>
      </c>
      <c r="OGE48" s="19" t="s">
        <v>1440</v>
      </c>
      <c r="OGF48" s="19" t="s">
        <v>1440</v>
      </c>
      <c r="OGG48" s="19" t="s">
        <v>1440</v>
      </c>
      <c r="OGH48" s="19" t="s">
        <v>1440</v>
      </c>
      <c r="OGI48" s="19" t="s">
        <v>1440</v>
      </c>
      <c r="OGJ48" s="19" t="s">
        <v>1440</v>
      </c>
      <c r="OGK48" s="19" t="s">
        <v>1440</v>
      </c>
      <c r="OGL48" s="19" t="s">
        <v>1440</v>
      </c>
      <c r="OGM48" s="19" t="s">
        <v>1440</v>
      </c>
      <c r="OGN48" s="19" t="s">
        <v>1440</v>
      </c>
      <c r="OGO48" s="19" t="s">
        <v>1440</v>
      </c>
      <c r="OGP48" s="19" t="s">
        <v>1440</v>
      </c>
      <c r="OGQ48" s="19" t="s">
        <v>1440</v>
      </c>
      <c r="OGR48" s="19" t="s">
        <v>1440</v>
      </c>
      <c r="OGS48" s="19" t="s">
        <v>1440</v>
      </c>
      <c r="OGT48" s="19" t="s">
        <v>1440</v>
      </c>
      <c r="OGU48" s="19" t="s">
        <v>1440</v>
      </c>
      <c r="OGV48" s="19" t="s">
        <v>1440</v>
      </c>
      <c r="OGW48" s="19" t="s">
        <v>1440</v>
      </c>
      <c r="OGX48" s="19" t="s">
        <v>1440</v>
      </c>
      <c r="OGY48" s="19" t="s">
        <v>1440</v>
      </c>
      <c r="OGZ48" s="19" t="s">
        <v>1440</v>
      </c>
      <c r="OHA48" s="19" t="s">
        <v>1440</v>
      </c>
      <c r="OHB48" s="19" t="s">
        <v>1440</v>
      </c>
      <c r="OHC48" s="19" t="s">
        <v>1440</v>
      </c>
      <c r="OHD48" s="19" t="s">
        <v>1440</v>
      </c>
      <c r="OHE48" s="19" t="s">
        <v>1440</v>
      </c>
      <c r="OHF48" s="19" t="s">
        <v>1440</v>
      </c>
      <c r="OHG48" s="19" t="s">
        <v>1440</v>
      </c>
      <c r="OHH48" s="19" t="s">
        <v>1440</v>
      </c>
      <c r="OHI48" s="19" t="s">
        <v>1440</v>
      </c>
      <c r="OHJ48" s="19" t="s">
        <v>1440</v>
      </c>
      <c r="OHK48" s="19" t="s">
        <v>1440</v>
      </c>
      <c r="OHL48" s="19" t="s">
        <v>1440</v>
      </c>
      <c r="OHM48" s="19" t="s">
        <v>1440</v>
      </c>
      <c r="OHN48" s="19" t="s">
        <v>1440</v>
      </c>
      <c r="OHO48" s="19" t="s">
        <v>1440</v>
      </c>
      <c r="OHP48" s="19" t="s">
        <v>1440</v>
      </c>
      <c r="OHQ48" s="19" t="s">
        <v>1440</v>
      </c>
      <c r="OHR48" s="19" t="s">
        <v>1440</v>
      </c>
      <c r="OHS48" s="19" t="s">
        <v>1440</v>
      </c>
      <c r="OHT48" s="19" t="s">
        <v>1440</v>
      </c>
      <c r="OHU48" s="19" t="s">
        <v>1440</v>
      </c>
      <c r="OHV48" s="19" t="s">
        <v>1440</v>
      </c>
      <c r="OHW48" s="19" t="s">
        <v>1440</v>
      </c>
      <c r="OHX48" s="19" t="s">
        <v>1440</v>
      </c>
      <c r="OHY48" s="19" t="s">
        <v>1440</v>
      </c>
      <c r="OHZ48" s="19" t="s">
        <v>1440</v>
      </c>
      <c r="OIA48" s="19" t="s">
        <v>1440</v>
      </c>
      <c r="OIB48" s="19" t="s">
        <v>1440</v>
      </c>
      <c r="OIC48" s="19" t="s">
        <v>1440</v>
      </c>
      <c r="OID48" s="19" t="s">
        <v>1440</v>
      </c>
      <c r="OIE48" s="19" t="s">
        <v>1440</v>
      </c>
      <c r="OIF48" s="19" t="s">
        <v>1440</v>
      </c>
      <c r="OIG48" s="19" t="s">
        <v>1440</v>
      </c>
      <c r="OIH48" s="19" t="s">
        <v>1440</v>
      </c>
      <c r="OII48" s="19" t="s">
        <v>1440</v>
      </c>
      <c r="OIJ48" s="19" t="s">
        <v>1440</v>
      </c>
      <c r="OIK48" s="19" t="s">
        <v>1440</v>
      </c>
      <c r="OIL48" s="19" t="s">
        <v>1440</v>
      </c>
      <c r="OIM48" s="19" t="s">
        <v>1440</v>
      </c>
      <c r="OIN48" s="19" t="s">
        <v>1440</v>
      </c>
      <c r="OIO48" s="19" t="s">
        <v>1440</v>
      </c>
      <c r="OIP48" s="19" t="s">
        <v>1440</v>
      </c>
      <c r="OIQ48" s="19" t="s">
        <v>1440</v>
      </c>
      <c r="OIR48" s="19" t="s">
        <v>1440</v>
      </c>
      <c r="OIS48" s="19" t="s">
        <v>1440</v>
      </c>
      <c r="OIT48" s="19" t="s">
        <v>1440</v>
      </c>
      <c r="OIU48" s="19" t="s">
        <v>1440</v>
      </c>
      <c r="OIV48" s="19" t="s">
        <v>1440</v>
      </c>
      <c r="OIW48" s="19" t="s">
        <v>1440</v>
      </c>
      <c r="OIX48" s="19" t="s">
        <v>1440</v>
      </c>
      <c r="OIY48" s="19" t="s">
        <v>1440</v>
      </c>
      <c r="OIZ48" s="19" t="s">
        <v>1440</v>
      </c>
      <c r="OJA48" s="19" t="s">
        <v>1440</v>
      </c>
      <c r="OJB48" s="19" t="s">
        <v>1440</v>
      </c>
      <c r="OJC48" s="19" t="s">
        <v>1440</v>
      </c>
      <c r="OJD48" s="19" t="s">
        <v>1440</v>
      </c>
      <c r="OJE48" s="19" t="s">
        <v>1440</v>
      </c>
      <c r="OJF48" s="19" t="s">
        <v>1440</v>
      </c>
      <c r="OJG48" s="19" t="s">
        <v>1440</v>
      </c>
      <c r="OJH48" s="19" t="s">
        <v>1440</v>
      </c>
      <c r="OJI48" s="19" t="s">
        <v>1440</v>
      </c>
      <c r="OJJ48" s="19" t="s">
        <v>1440</v>
      </c>
      <c r="OJK48" s="19" t="s">
        <v>1440</v>
      </c>
      <c r="OJL48" s="19" t="s">
        <v>1440</v>
      </c>
      <c r="OJM48" s="19" t="s">
        <v>1440</v>
      </c>
      <c r="OJN48" s="19" t="s">
        <v>1440</v>
      </c>
      <c r="OJO48" s="19" t="s">
        <v>1440</v>
      </c>
      <c r="OJP48" s="19" t="s">
        <v>1440</v>
      </c>
      <c r="OJQ48" s="19" t="s">
        <v>1440</v>
      </c>
      <c r="OJR48" s="19" t="s">
        <v>1440</v>
      </c>
      <c r="OJS48" s="19" t="s">
        <v>1440</v>
      </c>
      <c r="OJT48" s="19" t="s">
        <v>1440</v>
      </c>
      <c r="OJU48" s="19" t="s">
        <v>1440</v>
      </c>
      <c r="OJV48" s="19" t="s">
        <v>1440</v>
      </c>
      <c r="OJW48" s="19" t="s">
        <v>1440</v>
      </c>
      <c r="OJX48" s="19" t="s">
        <v>1440</v>
      </c>
      <c r="OJY48" s="19" t="s">
        <v>1440</v>
      </c>
      <c r="OJZ48" s="19" t="s">
        <v>1440</v>
      </c>
      <c r="OKA48" s="19" t="s">
        <v>1440</v>
      </c>
      <c r="OKB48" s="19" t="s">
        <v>1440</v>
      </c>
      <c r="OKC48" s="19" t="s">
        <v>1440</v>
      </c>
      <c r="OKD48" s="19" t="s">
        <v>1440</v>
      </c>
      <c r="OKE48" s="19" t="s">
        <v>1440</v>
      </c>
      <c r="OKF48" s="19" t="s">
        <v>1440</v>
      </c>
      <c r="OKG48" s="19" t="s">
        <v>1440</v>
      </c>
      <c r="OKH48" s="19" t="s">
        <v>1440</v>
      </c>
      <c r="OKI48" s="19" t="s">
        <v>1440</v>
      </c>
      <c r="OKJ48" s="19" t="s">
        <v>1440</v>
      </c>
      <c r="OKK48" s="19" t="s">
        <v>1440</v>
      </c>
      <c r="OKL48" s="19" t="s">
        <v>1440</v>
      </c>
      <c r="OKM48" s="19" t="s">
        <v>1440</v>
      </c>
      <c r="OKN48" s="19" t="s">
        <v>1440</v>
      </c>
      <c r="OKO48" s="19" t="s">
        <v>1440</v>
      </c>
      <c r="OKP48" s="19" t="s">
        <v>1440</v>
      </c>
      <c r="OKQ48" s="19" t="s">
        <v>1440</v>
      </c>
      <c r="OKR48" s="19" t="s">
        <v>1440</v>
      </c>
      <c r="OKS48" s="19" t="s">
        <v>1440</v>
      </c>
      <c r="OKT48" s="19" t="s">
        <v>1440</v>
      </c>
      <c r="OKU48" s="19" t="s">
        <v>1440</v>
      </c>
      <c r="OKV48" s="19" t="s">
        <v>1440</v>
      </c>
      <c r="OKW48" s="19" t="s">
        <v>1440</v>
      </c>
      <c r="OKX48" s="19" t="s">
        <v>1440</v>
      </c>
      <c r="OKY48" s="19" t="s">
        <v>1440</v>
      </c>
      <c r="OKZ48" s="19" t="s">
        <v>1440</v>
      </c>
      <c r="OLA48" s="19" t="s">
        <v>1440</v>
      </c>
      <c r="OLB48" s="19" t="s">
        <v>1440</v>
      </c>
      <c r="OLC48" s="19" t="s">
        <v>1440</v>
      </c>
      <c r="OLD48" s="19" t="s">
        <v>1440</v>
      </c>
      <c r="OLE48" s="19" t="s">
        <v>1440</v>
      </c>
      <c r="OLF48" s="19" t="s">
        <v>1440</v>
      </c>
      <c r="OLG48" s="19" t="s">
        <v>1440</v>
      </c>
      <c r="OLH48" s="19" t="s">
        <v>1440</v>
      </c>
      <c r="OLI48" s="19" t="s">
        <v>1440</v>
      </c>
      <c r="OLJ48" s="19" t="s">
        <v>1440</v>
      </c>
      <c r="OLK48" s="19" t="s">
        <v>1440</v>
      </c>
      <c r="OLL48" s="19" t="s">
        <v>1440</v>
      </c>
      <c r="OLM48" s="19" t="s">
        <v>1440</v>
      </c>
      <c r="OLN48" s="19" t="s">
        <v>1440</v>
      </c>
      <c r="OLO48" s="19" t="s">
        <v>1440</v>
      </c>
      <c r="OLP48" s="19" t="s">
        <v>1440</v>
      </c>
      <c r="OLQ48" s="19" t="s">
        <v>1440</v>
      </c>
      <c r="OLR48" s="19" t="s">
        <v>1440</v>
      </c>
      <c r="OLS48" s="19" t="s">
        <v>1440</v>
      </c>
      <c r="OLT48" s="19" t="s">
        <v>1440</v>
      </c>
      <c r="OLU48" s="19" t="s">
        <v>1440</v>
      </c>
      <c r="OLV48" s="19" t="s">
        <v>1440</v>
      </c>
      <c r="OLW48" s="19" t="s">
        <v>1440</v>
      </c>
      <c r="OLX48" s="19" t="s">
        <v>1440</v>
      </c>
      <c r="OLY48" s="19" t="s">
        <v>1440</v>
      </c>
      <c r="OLZ48" s="19" t="s">
        <v>1440</v>
      </c>
      <c r="OMA48" s="19" t="s">
        <v>1440</v>
      </c>
      <c r="OMB48" s="19" t="s">
        <v>1440</v>
      </c>
      <c r="OMC48" s="19" t="s">
        <v>1440</v>
      </c>
      <c r="OMD48" s="19" t="s">
        <v>1440</v>
      </c>
      <c r="OME48" s="19" t="s">
        <v>1440</v>
      </c>
      <c r="OMF48" s="19" t="s">
        <v>1440</v>
      </c>
      <c r="OMG48" s="19" t="s">
        <v>1440</v>
      </c>
      <c r="OMH48" s="19" t="s">
        <v>1440</v>
      </c>
      <c r="OMI48" s="19" t="s">
        <v>1440</v>
      </c>
      <c r="OMJ48" s="19" t="s">
        <v>1440</v>
      </c>
      <c r="OMK48" s="19" t="s">
        <v>1440</v>
      </c>
      <c r="OML48" s="19" t="s">
        <v>1440</v>
      </c>
      <c r="OMM48" s="19" t="s">
        <v>1440</v>
      </c>
      <c r="OMN48" s="19" t="s">
        <v>1440</v>
      </c>
      <c r="OMO48" s="19" t="s">
        <v>1440</v>
      </c>
      <c r="OMP48" s="19" t="s">
        <v>1440</v>
      </c>
      <c r="OMQ48" s="19" t="s">
        <v>1440</v>
      </c>
      <c r="OMR48" s="19" t="s">
        <v>1440</v>
      </c>
      <c r="OMS48" s="19" t="s">
        <v>1440</v>
      </c>
      <c r="OMT48" s="19" t="s">
        <v>1440</v>
      </c>
      <c r="OMU48" s="19" t="s">
        <v>1440</v>
      </c>
      <c r="OMV48" s="19" t="s">
        <v>1440</v>
      </c>
      <c r="OMW48" s="19" t="s">
        <v>1440</v>
      </c>
      <c r="OMX48" s="19" t="s">
        <v>1440</v>
      </c>
      <c r="OMY48" s="19" t="s">
        <v>1440</v>
      </c>
      <c r="OMZ48" s="19" t="s">
        <v>1440</v>
      </c>
      <c r="ONA48" s="19" t="s">
        <v>1440</v>
      </c>
      <c r="ONB48" s="19" t="s">
        <v>1440</v>
      </c>
      <c r="ONC48" s="19" t="s">
        <v>1440</v>
      </c>
      <c r="OND48" s="19" t="s">
        <v>1440</v>
      </c>
      <c r="ONE48" s="19" t="s">
        <v>1440</v>
      </c>
      <c r="ONF48" s="19" t="s">
        <v>1440</v>
      </c>
      <c r="ONG48" s="19" t="s">
        <v>1440</v>
      </c>
      <c r="ONH48" s="19" t="s">
        <v>1440</v>
      </c>
      <c r="ONI48" s="19" t="s">
        <v>1440</v>
      </c>
      <c r="ONJ48" s="19" t="s">
        <v>1440</v>
      </c>
      <c r="ONK48" s="19" t="s">
        <v>1440</v>
      </c>
      <c r="ONL48" s="19" t="s">
        <v>1440</v>
      </c>
      <c r="ONM48" s="19" t="s">
        <v>1440</v>
      </c>
      <c r="ONN48" s="19" t="s">
        <v>1440</v>
      </c>
      <c r="ONO48" s="19" t="s">
        <v>1440</v>
      </c>
      <c r="ONP48" s="19" t="s">
        <v>1440</v>
      </c>
      <c r="ONQ48" s="19" t="s">
        <v>1440</v>
      </c>
      <c r="ONR48" s="19" t="s">
        <v>1440</v>
      </c>
      <c r="ONS48" s="19" t="s">
        <v>1440</v>
      </c>
      <c r="ONT48" s="19" t="s">
        <v>1440</v>
      </c>
      <c r="ONU48" s="19" t="s">
        <v>1440</v>
      </c>
      <c r="ONV48" s="19" t="s">
        <v>1440</v>
      </c>
      <c r="ONW48" s="19" t="s">
        <v>1440</v>
      </c>
      <c r="ONX48" s="19" t="s">
        <v>1440</v>
      </c>
      <c r="ONY48" s="19" t="s">
        <v>1440</v>
      </c>
      <c r="ONZ48" s="19" t="s">
        <v>1440</v>
      </c>
      <c r="OOA48" s="19" t="s">
        <v>1440</v>
      </c>
      <c r="OOB48" s="19" t="s">
        <v>1440</v>
      </c>
      <c r="OOC48" s="19" t="s">
        <v>1440</v>
      </c>
      <c r="OOD48" s="19" t="s">
        <v>1440</v>
      </c>
      <c r="OOE48" s="19" t="s">
        <v>1440</v>
      </c>
      <c r="OOF48" s="19" t="s">
        <v>1440</v>
      </c>
      <c r="OOG48" s="19" t="s">
        <v>1440</v>
      </c>
      <c r="OOH48" s="19" t="s">
        <v>1440</v>
      </c>
      <c r="OOI48" s="19" t="s">
        <v>1440</v>
      </c>
      <c r="OOJ48" s="19" t="s">
        <v>1440</v>
      </c>
      <c r="OOK48" s="19" t="s">
        <v>1440</v>
      </c>
      <c r="OOL48" s="19" t="s">
        <v>1440</v>
      </c>
      <c r="OOM48" s="19" t="s">
        <v>1440</v>
      </c>
      <c r="OON48" s="19" t="s">
        <v>1440</v>
      </c>
      <c r="OOO48" s="19" t="s">
        <v>1440</v>
      </c>
      <c r="OOP48" s="19" t="s">
        <v>1440</v>
      </c>
      <c r="OOQ48" s="19" t="s">
        <v>1440</v>
      </c>
      <c r="OOR48" s="19" t="s">
        <v>1440</v>
      </c>
      <c r="OOS48" s="19" t="s">
        <v>1440</v>
      </c>
      <c r="OOT48" s="19" t="s">
        <v>1440</v>
      </c>
      <c r="OOU48" s="19" t="s">
        <v>1440</v>
      </c>
      <c r="OOV48" s="19" t="s">
        <v>1440</v>
      </c>
      <c r="OOW48" s="19" t="s">
        <v>1440</v>
      </c>
      <c r="OOX48" s="19" t="s">
        <v>1440</v>
      </c>
      <c r="OOY48" s="19" t="s">
        <v>1440</v>
      </c>
      <c r="OOZ48" s="19" t="s">
        <v>1440</v>
      </c>
      <c r="OPA48" s="19" t="s">
        <v>1440</v>
      </c>
      <c r="OPB48" s="19" t="s">
        <v>1440</v>
      </c>
      <c r="OPC48" s="19" t="s">
        <v>1440</v>
      </c>
      <c r="OPD48" s="19" t="s">
        <v>1440</v>
      </c>
      <c r="OPE48" s="19" t="s">
        <v>1440</v>
      </c>
      <c r="OPF48" s="19" t="s">
        <v>1440</v>
      </c>
      <c r="OPG48" s="19" t="s">
        <v>1440</v>
      </c>
      <c r="OPH48" s="19" t="s">
        <v>1440</v>
      </c>
      <c r="OPI48" s="19" t="s">
        <v>1440</v>
      </c>
      <c r="OPJ48" s="19" t="s">
        <v>1440</v>
      </c>
      <c r="OPK48" s="19" t="s">
        <v>1440</v>
      </c>
      <c r="OPL48" s="19" t="s">
        <v>1440</v>
      </c>
      <c r="OPM48" s="19" t="s">
        <v>1440</v>
      </c>
      <c r="OPN48" s="19" t="s">
        <v>1440</v>
      </c>
      <c r="OPO48" s="19" t="s">
        <v>1440</v>
      </c>
      <c r="OPP48" s="19" t="s">
        <v>1440</v>
      </c>
      <c r="OPQ48" s="19" t="s">
        <v>1440</v>
      </c>
      <c r="OPR48" s="19" t="s">
        <v>1440</v>
      </c>
      <c r="OPS48" s="19" t="s">
        <v>1440</v>
      </c>
      <c r="OPT48" s="19" t="s">
        <v>1440</v>
      </c>
      <c r="OPU48" s="19" t="s">
        <v>1440</v>
      </c>
      <c r="OPV48" s="19" t="s">
        <v>1440</v>
      </c>
      <c r="OPW48" s="19" t="s">
        <v>1440</v>
      </c>
      <c r="OPX48" s="19" t="s">
        <v>1440</v>
      </c>
      <c r="OPY48" s="19" t="s">
        <v>1440</v>
      </c>
      <c r="OPZ48" s="19" t="s">
        <v>1440</v>
      </c>
      <c r="OQA48" s="19" t="s">
        <v>1440</v>
      </c>
      <c r="OQB48" s="19" t="s">
        <v>1440</v>
      </c>
      <c r="OQC48" s="19" t="s">
        <v>1440</v>
      </c>
      <c r="OQD48" s="19" t="s">
        <v>1440</v>
      </c>
      <c r="OQE48" s="19" t="s">
        <v>1440</v>
      </c>
      <c r="OQF48" s="19" t="s">
        <v>1440</v>
      </c>
      <c r="OQG48" s="19" t="s">
        <v>1440</v>
      </c>
      <c r="OQH48" s="19" t="s">
        <v>1440</v>
      </c>
      <c r="OQI48" s="19" t="s">
        <v>1440</v>
      </c>
      <c r="OQJ48" s="19" t="s">
        <v>1440</v>
      </c>
      <c r="OQK48" s="19" t="s">
        <v>1440</v>
      </c>
      <c r="OQL48" s="19" t="s">
        <v>1440</v>
      </c>
      <c r="OQM48" s="19" t="s">
        <v>1440</v>
      </c>
      <c r="OQN48" s="19" t="s">
        <v>1440</v>
      </c>
      <c r="OQO48" s="19" t="s">
        <v>1440</v>
      </c>
      <c r="OQP48" s="19" t="s">
        <v>1440</v>
      </c>
      <c r="OQQ48" s="19" t="s">
        <v>1440</v>
      </c>
      <c r="OQR48" s="19" t="s">
        <v>1440</v>
      </c>
      <c r="OQS48" s="19" t="s">
        <v>1440</v>
      </c>
      <c r="OQT48" s="19" t="s">
        <v>1440</v>
      </c>
      <c r="OQU48" s="19" t="s">
        <v>1440</v>
      </c>
      <c r="OQV48" s="19" t="s">
        <v>1440</v>
      </c>
      <c r="OQW48" s="19" t="s">
        <v>1440</v>
      </c>
      <c r="OQX48" s="19" t="s">
        <v>1440</v>
      </c>
      <c r="OQY48" s="19" t="s">
        <v>1440</v>
      </c>
      <c r="OQZ48" s="19" t="s">
        <v>1440</v>
      </c>
      <c r="ORA48" s="19" t="s">
        <v>1440</v>
      </c>
      <c r="ORB48" s="19" t="s">
        <v>1440</v>
      </c>
      <c r="ORC48" s="19" t="s">
        <v>1440</v>
      </c>
      <c r="ORD48" s="19" t="s">
        <v>1440</v>
      </c>
      <c r="ORE48" s="19" t="s">
        <v>1440</v>
      </c>
      <c r="ORF48" s="19" t="s">
        <v>1440</v>
      </c>
      <c r="ORG48" s="19" t="s">
        <v>1440</v>
      </c>
      <c r="ORH48" s="19" t="s">
        <v>1440</v>
      </c>
      <c r="ORI48" s="19" t="s">
        <v>1440</v>
      </c>
      <c r="ORJ48" s="19" t="s">
        <v>1440</v>
      </c>
      <c r="ORK48" s="19" t="s">
        <v>1440</v>
      </c>
      <c r="ORL48" s="19" t="s">
        <v>1440</v>
      </c>
      <c r="ORM48" s="19" t="s">
        <v>1440</v>
      </c>
      <c r="ORN48" s="19" t="s">
        <v>1440</v>
      </c>
      <c r="ORO48" s="19" t="s">
        <v>1440</v>
      </c>
      <c r="ORP48" s="19" t="s">
        <v>1440</v>
      </c>
      <c r="ORQ48" s="19" t="s">
        <v>1440</v>
      </c>
      <c r="ORR48" s="19" t="s">
        <v>1440</v>
      </c>
      <c r="ORS48" s="19" t="s">
        <v>1440</v>
      </c>
      <c r="ORT48" s="19" t="s">
        <v>1440</v>
      </c>
      <c r="ORU48" s="19" t="s">
        <v>1440</v>
      </c>
      <c r="ORV48" s="19" t="s">
        <v>1440</v>
      </c>
      <c r="ORW48" s="19" t="s">
        <v>1440</v>
      </c>
      <c r="ORX48" s="19" t="s">
        <v>1440</v>
      </c>
      <c r="ORY48" s="19" t="s">
        <v>1440</v>
      </c>
      <c r="ORZ48" s="19" t="s">
        <v>1440</v>
      </c>
      <c r="OSA48" s="19" t="s">
        <v>1440</v>
      </c>
      <c r="OSB48" s="19" t="s">
        <v>1440</v>
      </c>
      <c r="OSC48" s="19" t="s">
        <v>1440</v>
      </c>
      <c r="OSD48" s="19" t="s">
        <v>1440</v>
      </c>
      <c r="OSE48" s="19" t="s">
        <v>1440</v>
      </c>
      <c r="OSF48" s="19" t="s">
        <v>1440</v>
      </c>
      <c r="OSG48" s="19" t="s">
        <v>1440</v>
      </c>
      <c r="OSH48" s="19" t="s">
        <v>1440</v>
      </c>
      <c r="OSI48" s="19" t="s">
        <v>1440</v>
      </c>
      <c r="OSJ48" s="19" t="s">
        <v>1440</v>
      </c>
      <c r="OSK48" s="19" t="s">
        <v>1440</v>
      </c>
      <c r="OSL48" s="19" t="s">
        <v>1440</v>
      </c>
      <c r="OSM48" s="19" t="s">
        <v>1440</v>
      </c>
      <c r="OSN48" s="19" t="s">
        <v>1440</v>
      </c>
      <c r="OSO48" s="19" t="s">
        <v>1440</v>
      </c>
      <c r="OSP48" s="19" t="s">
        <v>1440</v>
      </c>
      <c r="OSQ48" s="19" t="s">
        <v>1440</v>
      </c>
      <c r="OSR48" s="19" t="s">
        <v>1440</v>
      </c>
      <c r="OSS48" s="19" t="s">
        <v>1440</v>
      </c>
      <c r="OST48" s="19" t="s">
        <v>1440</v>
      </c>
      <c r="OSU48" s="19" t="s">
        <v>1440</v>
      </c>
      <c r="OSV48" s="19" t="s">
        <v>1440</v>
      </c>
      <c r="OSW48" s="19" t="s">
        <v>1440</v>
      </c>
      <c r="OSX48" s="19" t="s">
        <v>1440</v>
      </c>
      <c r="OSY48" s="19" t="s">
        <v>1440</v>
      </c>
      <c r="OSZ48" s="19" t="s">
        <v>1440</v>
      </c>
      <c r="OTA48" s="19" t="s">
        <v>1440</v>
      </c>
      <c r="OTB48" s="19" t="s">
        <v>1440</v>
      </c>
      <c r="OTC48" s="19" t="s">
        <v>1440</v>
      </c>
      <c r="OTD48" s="19" t="s">
        <v>1440</v>
      </c>
      <c r="OTE48" s="19" t="s">
        <v>1440</v>
      </c>
      <c r="OTF48" s="19" t="s">
        <v>1440</v>
      </c>
      <c r="OTG48" s="19" t="s">
        <v>1440</v>
      </c>
      <c r="OTH48" s="19" t="s">
        <v>1440</v>
      </c>
      <c r="OTI48" s="19" t="s">
        <v>1440</v>
      </c>
      <c r="OTJ48" s="19" t="s">
        <v>1440</v>
      </c>
      <c r="OTK48" s="19" t="s">
        <v>1440</v>
      </c>
      <c r="OTL48" s="19" t="s">
        <v>1440</v>
      </c>
      <c r="OTM48" s="19" t="s">
        <v>1440</v>
      </c>
      <c r="OTN48" s="19" t="s">
        <v>1440</v>
      </c>
      <c r="OTO48" s="19" t="s">
        <v>1440</v>
      </c>
      <c r="OTP48" s="19" t="s">
        <v>1440</v>
      </c>
      <c r="OTQ48" s="19" t="s">
        <v>1440</v>
      </c>
      <c r="OTR48" s="19" t="s">
        <v>1440</v>
      </c>
      <c r="OTS48" s="19" t="s">
        <v>1440</v>
      </c>
      <c r="OTT48" s="19" t="s">
        <v>1440</v>
      </c>
      <c r="OTU48" s="19" t="s">
        <v>1440</v>
      </c>
      <c r="OTV48" s="19" t="s">
        <v>1440</v>
      </c>
      <c r="OTW48" s="19" t="s">
        <v>1440</v>
      </c>
      <c r="OTX48" s="19" t="s">
        <v>1440</v>
      </c>
      <c r="OTY48" s="19" t="s">
        <v>1440</v>
      </c>
      <c r="OTZ48" s="19" t="s">
        <v>1440</v>
      </c>
      <c r="OUA48" s="19" t="s">
        <v>1440</v>
      </c>
      <c r="OUB48" s="19" t="s">
        <v>1440</v>
      </c>
      <c r="OUC48" s="19" t="s">
        <v>1440</v>
      </c>
      <c r="OUD48" s="19" t="s">
        <v>1440</v>
      </c>
      <c r="OUE48" s="19" t="s">
        <v>1440</v>
      </c>
      <c r="OUF48" s="19" t="s">
        <v>1440</v>
      </c>
      <c r="OUG48" s="19" t="s">
        <v>1440</v>
      </c>
      <c r="OUH48" s="19" t="s">
        <v>1440</v>
      </c>
      <c r="OUI48" s="19" t="s">
        <v>1440</v>
      </c>
      <c r="OUJ48" s="19" t="s">
        <v>1440</v>
      </c>
      <c r="OUK48" s="19" t="s">
        <v>1440</v>
      </c>
      <c r="OUL48" s="19" t="s">
        <v>1440</v>
      </c>
      <c r="OUM48" s="19" t="s">
        <v>1440</v>
      </c>
      <c r="OUN48" s="19" t="s">
        <v>1440</v>
      </c>
      <c r="OUO48" s="19" t="s">
        <v>1440</v>
      </c>
      <c r="OUP48" s="19" t="s">
        <v>1440</v>
      </c>
      <c r="OUQ48" s="19" t="s">
        <v>1440</v>
      </c>
      <c r="OUR48" s="19" t="s">
        <v>1440</v>
      </c>
      <c r="OUS48" s="19" t="s">
        <v>1440</v>
      </c>
      <c r="OUT48" s="19" t="s">
        <v>1440</v>
      </c>
      <c r="OUU48" s="19" t="s">
        <v>1440</v>
      </c>
      <c r="OUV48" s="19" t="s">
        <v>1440</v>
      </c>
      <c r="OUW48" s="19" t="s">
        <v>1440</v>
      </c>
      <c r="OUX48" s="19" t="s">
        <v>1440</v>
      </c>
      <c r="OUY48" s="19" t="s">
        <v>1440</v>
      </c>
      <c r="OUZ48" s="19" t="s">
        <v>1440</v>
      </c>
      <c r="OVA48" s="19" t="s">
        <v>1440</v>
      </c>
      <c r="OVB48" s="19" t="s">
        <v>1440</v>
      </c>
      <c r="OVC48" s="19" t="s">
        <v>1440</v>
      </c>
      <c r="OVD48" s="19" t="s">
        <v>1440</v>
      </c>
      <c r="OVE48" s="19" t="s">
        <v>1440</v>
      </c>
      <c r="OVF48" s="19" t="s">
        <v>1440</v>
      </c>
      <c r="OVG48" s="19" t="s">
        <v>1440</v>
      </c>
      <c r="OVH48" s="19" t="s">
        <v>1440</v>
      </c>
      <c r="OVI48" s="19" t="s">
        <v>1440</v>
      </c>
      <c r="OVJ48" s="19" t="s">
        <v>1440</v>
      </c>
      <c r="OVK48" s="19" t="s">
        <v>1440</v>
      </c>
      <c r="OVL48" s="19" t="s">
        <v>1440</v>
      </c>
      <c r="OVM48" s="19" t="s">
        <v>1440</v>
      </c>
      <c r="OVN48" s="19" t="s">
        <v>1440</v>
      </c>
      <c r="OVO48" s="19" t="s">
        <v>1440</v>
      </c>
      <c r="OVP48" s="19" t="s">
        <v>1440</v>
      </c>
      <c r="OVQ48" s="19" t="s">
        <v>1440</v>
      </c>
      <c r="OVR48" s="19" t="s">
        <v>1440</v>
      </c>
      <c r="OVS48" s="19" t="s">
        <v>1440</v>
      </c>
      <c r="OVT48" s="19" t="s">
        <v>1440</v>
      </c>
      <c r="OVU48" s="19" t="s">
        <v>1440</v>
      </c>
      <c r="OVV48" s="19" t="s">
        <v>1440</v>
      </c>
      <c r="OVW48" s="19" t="s">
        <v>1440</v>
      </c>
      <c r="OVX48" s="19" t="s">
        <v>1440</v>
      </c>
      <c r="OVY48" s="19" t="s">
        <v>1440</v>
      </c>
      <c r="OVZ48" s="19" t="s">
        <v>1440</v>
      </c>
      <c r="OWA48" s="19" t="s">
        <v>1440</v>
      </c>
      <c r="OWB48" s="19" t="s">
        <v>1440</v>
      </c>
      <c r="OWC48" s="19" t="s">
        <v>1440</v>
      </c>
      <c r="OWD48" s="19" t="s">
        <v>1440</v>
      </c>
      <c r="OWE48" s="19" t="s">
        <v>1440</v>
      </c>
      <c r="OWF48" s="19" t="s">
        <v>1440</v>
      </c>
      <c r="OWG48" s="19" t="s">
        <v>1440</v>
      </c>
      <c r="OWH48" s="19" t="s">
        <v>1440</v>
      </c>
      <c r="OWI48" s="19" t="s">
        <v>1440</v>
      </c>
      <c r="OWJ48" s="19" t="s">
        <v>1440</v>
      </c>
      <c r="OWK48" s="19" t="s">
        <v>1440</v>
      </c>
      <c r="OWL48" s="19" t="s">
        <v>1440</v>
      </c>
      <c r="OWM48" s="19" t="s">
        <v>1440</v>
      </c>
      <c r="OWN48" s="19" t="s">
        <v>1440</v>
      </c>
      <c r="OWO48" s="19" t="s">
        <v>1440</v>
      </c>
      <c r="OWP48" s="19" t="s">
        <v>1440</v>
      </c>
      <c r="OWQ48" s="19" t="s">
        <v>1440</v>
      </c>
      <c r="OWR48" s="19" t="s">
        <v>1440</v>
      </c>
      <c r="OWS48" s="19" t="s">
        <v>1440</v>
      </c>
      <c r="OWT48" s="19" t="s">
        <v>1440</v>
      </c>
      <c r="OWU48" s="19" t="s">
        <v>1440</v>
      </c>
      <c r="OWV48" s="19" t="s">
        <v>1440</v>
      </c>
      <c r="OWW48" s="19" t="s">
        <v>1440</v>
      </c>
      <c r="OWX48" s="19" t="s">
        <v>1440</v>
      </c>
      <c r="OWY48" s="19" t="s">
        <v>1440</v>
      </c>
      <c r="OWZ48" s="19" t="s">
        <v>1440</v>
      </c>
      <c r="OXA48" s="19" t="s">
        <v>1440</v>
      </c>
      <c r="OXB48" s="19" t="s">
        <v>1440</v>
      </c>
      <c r="OXC48" s="19" t="s">
        <v>1440</v>
      </c>
      <c r="OXD48" s="19" t="s">
        <v>1440</v>
      </c>
      <c r="OXE48" s="19" t="s">
        <v>1440</v>
      </c>
      <c r="OXF48" s="19" t="s">
        <v>1440</v>
      </c>
      <c r="OXG48" s="19" t="s">
        <v>1440</v>
      </c>
      <c r="OXH48" s="19" t="s">
        <v>1440</v>
      </c>
      <c r="OXI48" s="19" t="s">
        <v>1440</v>
      </c>
      <c r="OXJ48" s="19" t="s">
        <v>1440</v>
      </c>
      <c r="OXK48" s="19" t="s">
        <v>1440</v>
      </c>
      <c r="OXL48" s="19" t="s">
        <v>1440</v>
      </c>
      <c r="OXM48" s="19" t="s">
        <v>1440</v>
      </c>
      <c r="OXN48" s="19" t="s">
        <v>1440</v>
      </c>
      <c r="OXO48" s="19" t="s">
        <v>1440</v>
      </c>
      <c r="OXP48" s="19" t="s">
        <v>1440</v>
      </c>
      <c r="OXQ48" s="19" t="s">
        <v>1440</v>
      </c>
      <c r="OXR48" s="19" t="s">
        <v>1440</v>
      </c>
      <c r="OXS48" s="19" t="s">
        <v>1440</v>
      </c>
      <c r="OXT48" s="19" t="s">
        <v>1440</v>
      </c>
      <c r="OXU48" s="19" t="s">
        <v>1440</v>
      </c>
      <c r="OXV48" s="19" t="s">
        <v>1440</v>
      </c>
      <c r="OXW48" s="19" t="s">
        <v>1440</v>
      </c>
      <c r="OXX48" s="19" t="s">
        <v>1440</v>
      </c>
      <c r="OXY48" s="19" t="s">
        <v>1440</v>
      </c>
      <c r="OXZ48" s="19" t="s">
        <v>1440</v>
      </c>
      <c r="OYA48" s="19" t="s">
        <v>1440</v>
      </c>
      <c r="OYB48" s="19" t="s">
        <v>1440</v>
      </c>
      <c r="OYC48" s="19" t="s">
        <v>1440</v>
      </c>
      <c r="OYD48" s="19" t="s">
        <v>1440</v>
      </c>
      <c r="OYE48" s="19" t="s">
        <v>1440</v>
      </c>
      <c r="OYF48" s="19" t="s">
        <v>1440</v>
      </c>
      <c r="OYG48" s="19" t="s">
        <v>1440</v>
      </c>
      <c r="OYH48" s="19" t="s">
        <v>1440</v>
      </c>
      <c r="OYI48" s="19" t="s">
        <v>1440</v>
      </c>
      <c r="OYJ48" s="19" t="s">
        <v>1440</v>
      </c>
      <c r="OYK48" s="19" t="s">
        <v>1440</v>
      </c>
      <c r="OYL48" s="19" t="s">
        <v>1440</v>
      </c>
      <c r="OYM48" s="19" t="s">
        <v>1440</v>
      </c>
      <c r="OYN48" s="19" t="s">
        <v>1440</v>
      </c>
      <c r="OYO48" s="19" t="s">
        <v>1440</v>
      </c>
      <c r="OYP48" s="19" t="s">
        <v>1440</v>
      </c>
      <c r="OYQ48" s="19" t="s">
        <v>1440</v>
      </c>
      <c r="OYR48" s="19" t="s">
        <v>1440</v>
      </c>
      <c r="OYS48" s="19" t="s">
        <v>1440</v>
      </c>
      <c r="OYT48" s="19" t="s">
        <v>1440</v>
      </c>
      <c r="OYU48" s="19" t="s">
        <v>1440</v>
      </c>
      <c r="OYV48" s="19" t="s">
        <v>1440</v>
      </c>
      <c r="OYW48" s="19" t="s">
        <v>1440</v>
      </c>
      <c r="OYX48" s="19" t="s">
        <v>1440</v>
      </c>
      <c r="OYY48" s="19" t="s">
        <v>1440</v>
      </c>
      <c r="OYZ48" s="19" t="s">
        <v>1440</v>
      </c>
      <c r="OZA48" s="19" t="s">
        <v>1440</v>
      </c>
      <c r="OZB48" s="19" t="s">
        <v>1440</v>
      </c>
      <c r="OZC48" s="19" t="s">
        <v>1440</v>
      </c>
      <c r="OZD48" s="19" t="s">
        <v>1440</v>
      </c>
      <c r="OZE48" s="19" t="s">
        <v>1440</v>
      </c>
      <c r="OZF48" s="19" t="s">
        <v>1440</v>
      </c>
      <c r="OZG48" s="19" t="s">
        <v>1440</v>
      </c>
      <c r="OZH48" s="19" t="s">
        <v>1440</v>
      </c>
      <c r="OZI48" s="19" t="s">
        <v>1440</v>
      </c>
      <c r="OZJ48" s="19" t="s">
        <v>1440</v>
      </c>
      <c r="OZK48" s="19" t="s">
        <v>1440</v>
      </c>
      <c r="OZL48" s="19" t="s">
        <v>1440</v>
      </c>
      <c r="OZM48" s="19" t="s">
        <v>1440</v>
      </c>
      <c r="OZN48" s="19" t="s">
        <v>1440</v>
      </c>
      <c r="OZO48" s="19" t="s">
        <v>1440</v>
      </c>
      <c r="OZP48" s="19" t="s">
        <v>1440</v>
      </c>
      <c r="OZQ48" s="19" t="s">
        <v>1440</v>
      </c>
      <c r="OZR48" s="19" t="s">
        <v>1440</v>
      </c>
      <c r="OZS48" s="19" t="s">
        <v>1440</v>
      </c>
      <c r="OZT48" s="19" t="s">
        <v>1440</v>
      </c>
      <c r="OZU48" s="19" t="s">
        <v>1440</v>
      </c>
      <c r="OZV48" s="19" t="s">
        <v>1440</v>
      </c>
      <c r="OZW48" s="19" t="s">
        <v>1440</v>
      </c>
      <c r="OZX48" s="19" t="s">
        <v>1440</v>
      </c>
      <c r="OZY48" s="19" t="s">
        <v>1440</v>
      </c>
      <c r="OZZ48" s="19" t="s">
        <v>1440</v>
      </c>
      <c r="PAA48" s="19" t="s">
        <v>1440</v>
      </c>
      <c r="PAB48" s="19" t="s">
        <v>1440</v>
      </c>
      <c r="PAC48" s="19" t="s">
        <v>1440</v>
      </c>
      <c r="PAD48" s="19" t="s">
        <v>1440</v>
      </c>
      <c r="PAE48" s="19" t="s">
        <v>1440</v>
      </c>
      <c r="PAF48" s="19" t="s">
        <v>1440</v>
      </c>
      <c r="PAG48" s="19" t="s">
        <v>1440</v>
      </c>
      <c r="PAH48" s="19" t="s">
        <v>1440</v>
      </c>
      <c r="PAI48" s="19" t="s">
        <v>1440</v>
      </c>
      <c r="PAJ48" s="19" t="s">
        <v>1440</v>
      </c>
      <c r="PAK48" s="19" t="s">
        <v>1440</v>
      </c>
      <c r="PAL48" s="19" t="s">
        <v>1440</v>
      </c>
      <c r="PAM48" s="19" t="s">
        <v>1440</v>
      </c>
      <c r="PAN48" s="19" t="s">
        <v>1440</v>
      </c>
      <c r="PAO48" s="19" t="s">
        <v>1440</v>
      </c>
      <c r="PAP48" s="19" t="s">
        <v>1440</v>
      </c>
      <c r="PAQ48" s="19" t="s">
        <v>1440</v>
      </c>
      <c r="PAR48" s="19" t="s">
        <v>1440</v>
      </c>
      <c r="PAS48" s="19" t="s">
        <v>1440</v>
      </c>
      <c r="PAT48" s="19" t="s">
        <v>1440</v>
      </c>
      <c r="PAU48" s="19" t="s">
        <v>1440</v>
      </c>
      <c r="PAV48" s="19" t="s">
        <v>1440</v>
      </c>
      <c r="PAW48" s="19" t="s">
        <v>1440</v>
      </c>
      <c r="PAX48" s="19" t="s">
        <v>1440</v>
      </c>
      <c r="PAY48" s="19" t="s">
        <v>1440</v>
      </c>
      <c r="PAZ48" s="19" t="s">
        <v>1440</v>
      </c>
      <c r="PBA48" s="19" t="s">
        <v>1440</v>
      </c>
      <c r="PBB48" s="19" t="s">
        <v>1440</v>
      </c>
      <c r="PBC48" s="19" t="s">
        <v>1440</v>
      </c>
      <c r="PBD48" s="19" t="s">
        <v>1440</v>
      </c>
      <c r="PBE48" s="19" t="s">
        <v>1440</v>
      </c>
      <c r="PBF48" s="19" t="s">
        <v>1440</v>
      </c>
      <c r="PBG48" s="19" t="s">
        <v>1440</v>
      </c>
      <c r="PBH48" s="19" t="s">
        <v>1440</v>
      </c>
      <c r="PBI48" s="19" t="s">
        <v>1440</v>
      </c>
      <c r="PBJ48" s="19" t="s">
        <v>1440</v>
      </c>
      <c r="PBK48" s="19" t="s">
        <v>1440</v>
      </c>
      <c r="PBL48" s="19" t="s">
        <v>1440</v>
      </c>
      <c r="PBM48" s="19" t="s">
        <v>1440</v>
      </c>
      <c r="PBN48" s="19" t="s">
        <v>1440</v>
      </c>
      <c r="PBO48" s="19" t="s">
        <v>1440</v>
      </c>
      <c r="PBP48" s="19" t="s">
        <v>1440</v>
      </c>
      <c r="PBQ48" s="19" t="s">
        <v>1440</v>
      </c>
      <c r="PBR48" s="19" t="s">
        <v>1440</v>
      </c>
      <c r="PBS48" s="19" t="s">
        <v>1440</v>
      </c>
      <c r="PBT48" s="19" t="s">
        <v>1440</v>
      </c>
      <c r="PBU48" s="19" t="s">
        <v>1440</v>
      </c>
      <c r="PBV48" s="19" t="s">
        <v>1440</v>
      </c>
      <c r="PBW48" s="19" t="s">
        <v>1440</v>
      </c>
      <c r="PBX48" s="19" t="s">
        <v>1440</v>
      </c>
      <c r="PBY48" s="19" t="s">
        <v>1440</v>
      </c>
      <c r="PBZ48" s="19" t="s">
        <v>1440</v>
      </c>
      <c r="PCA48" s="19" t="s">
        <v>1440</v>
      </c>
      <c r="PCB48" s="19" t="s">
        <v>1440</v>
      </c>
      <c r="PCC48" s="19" t="s">
        <v>1440</v>
      </c>
      <c r="PCD48" s="19" t="s">
        <v>1440</v>
      </c>
      <c r="PCE48" s="19" t="s">
        <v>1440</v>
      </c>
      <c r="PCF48" s="19" t="s">
        <v>1440</v>
      </c>
      <c r="PCG48" s="19" t="s">
        <v>1440</v>
      </c>
      <c r="PCH48" s="19" t="s">
        <v>1440</v>
      </c>
      <c r="PCI48" s="19" t="s">
        <v>1440</v>
      </c>
      <c r="PCJ48" s="19" t="s">
        <v>1440</v>
      </c>
      <c r="PCK48" s="19" t="s">
        <v>1440</v>
      </c>
      <c r="PCL48" s="19" t="s">
        <v>1440</v>
      </c>
      <c r="PCM48" s="19" t="s">
        <v>1440</v>
      </c>
      <c r="PCN48" s="19" t="s">
        <v>1440</v>
      </c>
      <c r="PCO48" s="19" t="s">
        <v>1440</v>
      </c>
      <c r="PCP48" s="19" t="s">
        <v>1440</v>
      </c>
      <c r="PCQ48" s="19" t="s">
        <v>1440</v>
      </c>
      <c r="PCR48" s="19" t="s">
        <v>1440</v>
      </c>
      <c r="PCS48" s="19" t="s">
        <v>1440</v>
      </c>
      <c r="PCT48" s="19" t="s">
        <v>1440</v>
      </c>
      <c r="PCU48" s="19" t="s">
        <v>1440</v>
      </c>
      <c r="PCV48" s="19" t="s">
        <v>1440</v>
      </c>
      <c r="PCW48" s="19" t="s">
        <v>1440</v>
      </c>
      <c r="PCX48" s="19" t="s">
        <v>1440</v>
      </c>
      <c r="PCY48" s="19" t="s">
        <v>1440</v>
      </c>
      <c r="PCZ48" s="19" t="s">
        <v>1440</v>
      </c>
      <c r="PDA48" s="19" t="s">
        <v>1440</v>
      </c>
      <c r="PDB48" s="19" t="s">
        <v>1440</v>
      </c>
      <c r="PDC48" s="19" t="s">
        <v>1440</v>
      </c>
      <c r="PDD48" s="19" t="s">
        <v>1440</v>
      </c>
      <c r="PDE48" s="19" t="s">
        <v>1440</v>
      </c>
      <c r="PDF48" s="19" t="s">
        <v>1440</v>
      </c>
      <c r="PDG48" s="19" t="s">
        <v>1440</v>
      </c>
      <c r="PDH48" s="19" t="s">
        <v>1440</v>
      </c>
      <c r="PDI48" s="19" t="s">
        <v>1440</v>
      </c>
      <c r="PDJ48" s="19" t="s">
        <v>1440</v>
      </c>
      <c r="PDK48" s="19" t="s">
        <v>1440</v>
      </c>
      <c r="PDL48" s="19" t="s">
        <v>1440</v>
      </c>
      <c r="PDM48" s="19" t="s">
        <v>1440</v>
      </c>
      <c r="PDN48" s="19" t="s">
        <v>1440</v>
      </c>
      <c r="PDO48" s="19" t="s">
        <v>1440</v>
      </c>
      <c r="PDP48" s="19" t="s">
        <v>1440</v>
      </c>
      <c r="PDQ48" s="19" t="s">
        <v>1440</v>
      </c>
      <c r="PDR48" s="19" t="s">
        <v>1440</v>
      </c>
      <c r="PDS48" s="19" t="s">
        <v>1440</v>
      </c>
      <c r="PDT48" s="19" t="s">
        <v>1440</v>
      </c>
      <c r="PDU48" s="19" t="s">
        <v>1440</v>
      </c>
      <c r="PDV48" s="19" t="s">
        <v>1440</v>
      </c>
      <c r="PDW48" s="19" t="s">
        <v>1440</v>
      </c>
      <c r="PDX48" s="19" t="s">
        <v>1440</v>
      </c>
      <c r="PDY48" s="19" t="s">
        <v>1440</v>
      </c>
      <c r="PDZ48" s="19" t="s">
        <v>1440</v>
      </c>
      <c r="PEA48" s="19" t="s">
        <v>1440</v>
      </c>
      <c r="PEB48" s="19" t="s">
        <v>1440</v>
      </c>
      <c r="PEC48" s="19" t="s">
        <v>1440</v>
      </c>
      <c r="PED48" s="19" t="s">
        <v>1440</v>
      </c>
      <c r="PEE48" s="19" t="s">
        <v>1440</v>
      </c>
      <c r="PEF48" s="19" t="s">
        <v>1440</v>
      </c>
      <c r="PEG48" s="19" t="s">
        <v>1440</v>
      </c>
      <c r="PEH48" s="19" t="s">
        <v>1440</v>
      </c>
      <c r="PEI48" s="19" t="s">
        <v>1440</v>
      </c>
      <c r="PEJ48" s="19" t="s">
        <v>1440</v>
      </c>
      <c r="PEK48" s="19" t="s">
        <v>1440</v>
      </c>
      <c r="PEL48" s="19" t="s">
        <v>1440</v>
      </c>
      <c r="PEM48" s="19" t="s">
        <v>1440</v>
      </c>
      <c r="PEN48" s="19" t="s">
        <v>1440</v>
      </c>
      <c r="PEO48" s="19" t="s">
        <v>1440</v>
      </c>
      <c r="PEP48" s="19" t="s">
        <v>1440</v>
      </c>
      <c r="PEQ48" s="19" t="s">
        <v>1440</v>
      </c>
      <c r="PER48" s="19" t="s">
        <v>1440</v>
      </c>
      <c r="PES48" s="19" t="s">
        <v>1440</v>
      </c>
      <c r="PET48" s="19" t="s">
        <v>1440</v>
      </c>
      <c r="PEU48" s="19" t="s">
        <v>1440</v>
      </c>
      <c r="PEV48" s="19" t="s">
        <v>1440</v>
      </c>
      <c r="PEW48" s="19" t="s">
        <v>1440</v>
      </c>
      <c r="PEX48" s="19" t="s">
        <v>1440</v>
      </c>
      <c r="PEY48" s="19" t="s">
        <v>1440</v>
      </c>
      <c r="PEZ48" s="19" t="s">
        <v>1440</v>
      </c>
      <c r="PFA48" s="19" t="s">
        <v>1440</v>
      </c>
      <c r="PFB48" s="19" t="s">
        <v>1440</v>
      </c>
      <c r="PFC48" s="19" t="s">
        <v>1440</v>
      </c>
      <c r="PFD48" s="19" t="s">
        <v>1440</v>
      </c>
      <c r="PFE48" s="19" t="s">
        <v>1440</v>
      </c>
      <c r="PFF48" s="19" t="s">
        <v>1440</v>
      </c>
      <c r="PFG48" s="19" t="s">
        <v>1440</v>
      </c>
      <c r="PFH48" s="19" t="s">
        <v>1440</v>
      </c>
      <c r="PFI48" s="19" t="s">
        <v>1440</v>
      </c>
      <c r="PFJ48" s="19" t="s">
        <v>1440</v>
      </c>
      <c r="PFK48" s="19" t="s">
        <v>1440</v>
      </c>
      <c r="PFL48" s="19" t="s">
        <v>1440</v>
      </c>
      <c r="PFM48" s="19" t="s">
        <v>1440</v>
      </c>
      <c r="PFN48" s="19" t="s">
        <v>1440</v>
      </c>
      <c r="PFO48" s="19" t="s">
        <v>1440</v>
      </c>
      <c r="PFP48" s="19" t="s">
        <v>1440</v>
      </c>
      <c r="PFQ48" s="19" t="s">
        <v>1440</v>
      </c>
      <c r="PFR48" s="19" t="s">
        <v>1440</v>
      </c>
      <c r="PFS48" s="19" t="s">
        <v>1440</v>
      </c>
      <c r="PFT48" s="19" t="s">
        <v>1440</v>
      </c>
      <c r="PFU48" s="19" t="s">
        <v>1440</v>
      </c>
      <c r="PFV48" s="19" t="s">
        <v>1440</v>
      </c>
      <c r="PFW48" s="19" t="s">
        <v>1440</v>
      </c>
      <c r="PFX48" s="19" t="s">
        <v>1440</v>
      </c>
      <c r="PFY48" s="19" t="s">
        <v>1440</v>
      </c>
      <c r="PFZ48" s="19" t="s">
        <v>1440</v>
      </c>
      <c r="PGA48" s="19" t="s">
        <v>1440</v>
      </c>
      <c r="PGB48" s="19" t="s">
        <v>1440</v>
      </c>
      <c r="PGC48" s="19" t="s">
        <v>1440</v>
      </c>
      <c r="PGD48" s="19" t="s">
        <v>1440</v>
      </c>
      <c r="PGE48" s="19" t="s">
        <v>1440</v>
      </c>
      <c r="PGF48" s="19" t="s">
        <v>1440</v>
      </c>
      <c r="PGG48" s="19" t="s">
        <v>1440</v>
      </c>
      <c r="PGH48" s="19" t="s">
        <v>1440</v>
      </c>
      <c r="PGI48" s="19" t="s">
        <v>1440</v>
      </c>
      <c r="PGJ48" s="19" t="s">
        <v>1440</v>
      </c>
      <c r="PGK48" s="19" t="s">
        <v>1440</v>
      </c>
      <c r="PGL48" s="19" t="s">
        <v>1440</v>
      </c>
      <c r="PGM48" s="19" t="s">
        <v>1440</v>
      </c>
      <c r="PGN48" s="19" t="s">
        <v>1440</v>
      </c>
      <c r="PGO48" s="19" t="s">
        <v>1440</v>
      </c>
      <c r="PGP48" s="19" t="s">
        <v>1440</v>
      </c>
      <c r="PGQ48" s="19" t="s">
        <v>1440</v>
      </c>
      <c r="PGR48" s="19" t="s">
        <v>1440</v>
      </c>
      <c r="PGS48" s="19" t="s">
        <v>1440</v>
      </c>
      <c r="PGT48" s="19" t="s">
        <v>1440</v>
      </c>
      <c r="PGU48" s="19" t="s">
        <v>1440</v>
      </c>
      <c r="PGV48" s="19" t="s">
        <v>1440</v>
      </c>
      <c r="PGW48" s="19" t="s">
        <v>1440</v>
      </c>
      <c r="PGX48" s="19" t="s">
        <v>1440</v>
      </c>
      <c r="PGY48" s="19" t="s">
        <v>1440</v>
      </c>
      <c r="PGZ48" s="19" t="s">
        <v>1440</v>
      </c>
      <c r="PHA48" s="19" t="s">
        <v>1440</v>
      </c>
      <c r="PHB48" s="19" t="s">
        <v>1440</v>
      </c>
      <c r="PHC48" s="19" t="s">
        <v>1440</v>
      </c>
      <c r="PHD48" s="19" t="s">
        <v>1440</v>
      </c>
      <c r="PHE48" s="19" t="s">
        <v>1440</v>
      </c>
      <c r="PHF48" s="19" t="s">
        <v>1440</v>
      </c>
      <c r="PHG48" s="19" t="s">
        <v>1440</v>
      </c>
      <c r="PHH48" s="19" t="s">
        <v>1440</v>
      </c>
      <c r="PHI48" s="19" t="s">
        <v>1440</v>
      </c>
      <c r="PHJ48" s="19" t="s">
        <v>1440</v>
      </c>
      <c r="PHK48" s="19" t="s">
        <v>1440</v>
      </c>
      <c r="PHL48" s="19" t="s">
        <v>1440</v>
      </c>
      <c r="PHM48" s="19" t="s">
        <v>1440</v>
      </c>
      <c r="PHN48" s="19" t="s">
        <v>1440</v>
      </c>
      <c r="PHO48" s="19" t="s">
        <v>1440</v>
      </c>
      <c r="PHP48" s="19" t="s">
        <v>1440</v>
      </c>
      <c r="PHQ48" s="19" t="s">
        <v>1440</v>
      </c>
      <c r="PHR48" s="19" t="s">
        <v>1440</v>
      </c>
      <c r="PHS48" s="19" t="s">
        <v>1440</v>
      </c>
      <c r="PHT48" s="19" t="s">
        <v>1440</v>
      </c>
      <c r="PHU48" s="19" t="s">
        <v>1440</v>
      </c>
      <c r="PHV48" s="19" t="s">
        <v>1440</v>
      </c>
      <c r="PHW48" s="19" t="s">
        <v>1440</v>
      </c>
      <c r="PHX48" s="19" t="s">
        <v>1440</v>
      </c>
      <c r="PHY48" s="19" t="s">
        <v>1440</v>
      </c>
      <c r="PHZ48" s="19" t="s">
        <v>1440</v>
      </c>
      <c r="PIA48" s="19" t="s">
        <v>1440</v>
      </c>
      <c r="PIB48" s="19" t="s">
        <v>1440</v>
      </c>
      <c r="PIC48" s="19" t="s">
        <v>1440</v>
      </c>
      <c r="PID48" s="19" t="s">
        <v>1440</v>
      </c>
      <c r="PIE48" s="19" t="s">
        <v>1440</v>
      </c>
      <c r="PIF48" s="19" t="s">
        <v>1440</v>
      </c>
      <c r="PIG48" s="19" t="s">
        <v>1440</v>
      </c>
      <c r="PIH48" s="19" t="s">
        <v>1440</v>
      </c>
      <c r="PII48" s="19" t="s">
        <v>1440</v>
      </c>
      <c r="PIJ48" s="19" t="s">
        <v>1440</v>
      </c>
      <c r="PIK48" s="19" t="s">
        <v>1440</v>
      </c>
      <c r="PIL48" s="19" t="s">
        <v>1440</v>
      </c>
      <c r="PIM48" s="19" t="s">
        <v>1440</v>
      </c>
      <c r="PIN48" s="19" t="s">
        <v>1440</v>
      </c>
      <c r="PIO48" s="19" t="s">
        <v>1440</v>
      </c>
      <c r="PIP48" s="19" t="s">
        <v>1440</v>
      </c>
      <c r="PIQ48" s="19" t="s">
        <v>1440</v>
      </c>
      <c r="PIR48" s="19" t="s">
        <v>1440</v>
      </c>
      <c r="PIS48" s="19" t="s">
        <v>1440</v>
      </c>
      <c r="PIT48" s="19" t="s">
        <v>1440</v>
      </c>
      <c r="PIU48" s="19" t="s">
        <v>1440</v>
      </c>
      <c r="PIV48" s="19" t="s">
        <v>1440</v>
      </c>
      <c r="PIW48" s="19" t="s">
        <v>1440</v>
      </c>
      <c r="PIX48" s="19" t="s">
        <v>1440</v>
      </c>
      <c r="PIY48" s="19" t="s">
        <v>1440</v>
      </c>
      <c r="PIZ48" s="19" t="s">
        <v>1440</v>
      </c>
      <c r="PJA48" s="19" t="s">
        <v>1440</v>
      </c>
      <c r="PJB48" s="19" t="s">
        <v>1440</v>
      </c>
      <c r="PJC48" s="19" t="s">
        <v>1440</v>
      </c>
      <c r="PJD48" s="19" t="s">
        <v>1440</v>
      </c>
      <c r="PJE48" s="19" t="s">
        <v>1440</v>
      </c>
      <c r="PJF48" s="19" t="s">
        <v>1440</v>
      </c>
      <c r="PJG48" s="19" t="s">
        <v>1440</v>
      </c>
      <c r="PJH48" s="19" t="s">
        <v>1440</v>
      </c>
      <c r="PJI48" s="19" t="s">
        <v>1440</v>
      </c>
      <c r="PJJ48" s="19" t="s">
        <v>1440</v>
      </c>
      <c r="PJK48" s="19" t="s">
        <v>1440</v>
      </c>
      <c r="PJL48" s="19" t="s">
        <v>1440</v>
      </c>
      <c r="PJM48" s="19" t="s">
        <v>1440</v>
      </c>
      <c r="PJN48" s="19" t="s">
        <v>1440</v>
      </c>
      <c r="PJO48" s="19" t="s">
        <v>1440</v>
      </c>
      <c r="PJP48" s="19" t="s">
        <v>1440</v>
      </c>
      <c r="PJQ48" s="19" t="s">
        <v>1440</v>
      </c>
      <c r="PJR48" s="19" t="s">
        <v>1440</v>
      </c>
      <c r="PJS48" s="19" t="s">
        <v>1440</v>
      </c>
      <c r="PJT48" s="19" t="s">
        <v>1440</v>
      </c>
      <c r="PJU48" s="19" t="s">
        <v>1440</v>
      </c>
      <c r="PJV48" s="19" t="s">
        <v>1440</v>
      </c>
      <c r="PJW48" s="19" t="s">
        <v>1440</v>
      </c>
      <c r="PJX48" s="19" t="s">
        <v>1440</v>
      </c>
      <c r="PJY48" s="19" t="s">
        <v>1440</v>
      </c>
      <c r="PJZ48" s="19" t="s">
        <v>1440</v>
      </c>
      <c r="PKA48" s="19" t="s">
        <v>1440</v>
      </c>
      <c r="PKB48" s="19" t="s">
        <v>1440</v>
      </c>
      <c r="PKC48" s="19" t="s">
        <v>1440</v>
      </c>
      <c r="PKD48" s="19" t="s">
        <v>1440</v>
      </c>
      <c r="PKE48" s="19" t="s">
        <v>1440</v>
      </c>
      <c r="PKF48" s="19" t="s">
        <v>1440</v>
      </c>
      <c r="PKG48" s="19" t="s">
        <v>1440</v>
      </c>
      <c r="PKH48" s="19" t="s">
        <v>1440</v>
      </c>
      <c r="PKI48" s="19" t="s">
        <v>1440</v>
      </c>
      <c r="PKJ48" s="19" t="s">
        <v>1440</v>
      </c>
      <c r="PKK48" s="19" t="s">
        <v>1440</v>
      </c>
      <c r="PKL48" s="19" t="s">
        <v>1440</v>
      </c>
      <c r="PKM48" s="19" t="s">
        <v>1440</v>
      </c>
      <c r="PKN48" s="19" t="s">
        <v>1440</v>
      </c>
      <c r="PKO48" s="19" t="s">
        <v>1440</v>
      </c>
      <c r="PKP48" s="19" t="s">
        <v>1440</v>
      </c>
      <c r="PKQ48" s="19" t="s">
        <v>1440</v>
      </c>
      <c r="PKR48" s="19" t="s">
        <v>1440</v>
      </c>
      <c r="PKS48" s="19" t="s">
        <v>1440</v>
      </c>
      <c r="PKT48" s="19" t="s">
        <v>1440</v>
      </c>
      <c r="PKU48" s="19" t="s">
        <v>1440</v>
      </c>
      <c r="PKV48" s="19" t="s">
        <v>1440</v>
      </c>
      <c r="PKW48" s="19" t="s">
        <v>1440</v>
      </c>
      <c r="PKX48" s="19" t="s">
        <v>1440</v>
      </c>
      <c r="PKY48" s="19" t="s">
        <v>1440</v>
      </c>
      <c r="PKZ48" s="19" t="s">
        <v>1440</v>
      </c>
      <c r="PLA48" s="19" t="s">
        <v>1440</v>
      </c>
      <c r="PLB48" s="19" t="s">
        <v>1440</v>
      </c>
      <c r="PLC48" s="19" t="s">
        <v>1440</v>
      </c>
      <c r="PLD48" s="19" t="s">
        <v>1440</v>
      </c>
      <c r="PLE48" s="19" t="s">
        <v>1440</v>
      </c>
      <c r="PLF48" s="19" t="s">
        <v>1440</v>
      </c>
      <c r="PLG48" s="19" t="s">
        <v>1440</v>
      </c>
      <c r="PLH48" s="19" t="s">
        <v>1440</v>
      </c>
      <c r="PLI48" s="19" t="s">
        <v>1440</v>
      </c>
      <c r="PLJ48" s="19" t="s">
        <v>1440</v>
      </c>
      <c r="PLK48" s="19" t="s">
        <v>1440</v>
      </c>
      <c r="PLL48" s="19" t="s">
        <v>1440</v>
      </c>
      <c r="PLM48" s="19" t="s">
        <v>1440</v>
      </c>
      <c r="PLN48" s="19" t="s">
        <v>1440</v>
      </c>
      <c r="PLO48" s="19" t="s">
        <v>1440</v>
      </c>
      <c r="PLP48" s="19" t="s">
        <v>1440</v>
      </c>
      <c r="PLQ48" s="19" t="s">
        <v>1440</v>
      </c>
      <c r="PLR48" s="19" t="s">
        <v>1440</v>
      </c>
      <c r="PLS48" s="19" t="s">
        <v>1440</v>
      </c>
      <c r="PLT48" s="19" t="s">
        <v>1440</v>
      </c>
      <c r="PLU48" s="19" t="s">
        <v>1440</v>
      </c>
      <c r="PLV48" s="19" t="s">
        <v>1440</v>
      </c>
      <c r="PLW48" s="19" t="s">
        <v>1440</v>
      </c>
      <c r="PLX48" s="19" t="s">
        <v>1440</v>
      </c>
      <c r="PLY48" s="19" t="s">
        <v>1440</v>
      </c>
      <c r="PLZ48" s="19" t="s">
        <v>1440</v>
      </c>
      <c r="PMA48" s="19" t="s">
        <v>1440</v>
      </c>
      <c r="PMB48" s="19" t="s">
        <v>1440</v>
      </c>
      <c r="PMC48" s="19" t="s">
        <v>1440</v>
      </c>
      <c r="PMD48" s="19" t="s">
        <v>1440</v>
      </c>
      <c r="PME48" s="19" t="s">
        <v>1440</v>
      </c>
      <c r="PMF48" s="19" t="s">
        <v>1440</v>
      </c>
      <c r="PMG48" s="19" t="s">
        <v>1440</v>
      </c>
      <c r="PMH48" s="19" t="s">
        <v>1440</v>
      </c>
      <c r="PMI48" s="19" t="s">
        <v>1440</v>
      </c>
      <c r="PMJ48" s="19" t="s">
        <v>1440</v>
      </c>
      <c r="PMK48" s="19" t="s">
        <v>1440</v>
      </c>
      <c r="PML48" s="19" t="s">
        <v>1440</v>
      </c>
      <c r="PMM48" s="19" t="s">
        <v>1440</v>
      </c>
      <c r="PMN48" s="19" t="s">
        <v>1440</v>
      </c>
      <c r="PMO48" s="19" t="s">
        <v>1440</v>
      </c>
      <c r="PMP48" s="19" t="s">
        <v>1440</v>
      </c>
      <c r="PMQ48" s="19" t="s">
        <v>1440</v>
      </c>
      <c r="PMR48" s="19" t="s">
        <v>1440</v>
      </c>
      <c r="PMS48" s="19" t="s">
        <v>1440</v>
      </c>
      <c r="PMT48" s="19" t="s">
        <v>1440</v>
      </c>
      <c r="PMU48" s="19" t="s">
        <v>1440</v>
      </c>
      <c r="PMV48" s="19" t="s">
        <v>1440</v>
      </c>
      <c r="PMW48" s="19" t="s">
        <v>1440</v>
      </c>
      <c r="PMX48" s="19" t="s">
        <v>1440</v>
      </c>
      <c r="PMY48" s="19" t="s">
        <v>1440</v>
      </c>
      <c r="PMZ48" s="19" t="s">
        <v>1440</v>
      </c>
      <c r="PNA48" s="19" t="s">
        <v>1440</v>
      </c>
      <c r="PNB48" s="19" t="s">
        <v>1440</v>
      </c>
      <c r="PNC48" s="19" t="s">
        <v>1440</v>
      </c>
      <c r="PND48" s="19" t="s">
        <v>1440</v>
      </c>
      <c r="PNE48" s="19" t="s">
        <v>1440</v>
      </c>
      <c r="PNF48" s="19" t="s">
        <v>1440</v>
      </c>
      <c r="PNG48" s="19" t="s">
        <v>1440</v>
      </c>
      <c r="PNH48" s="19" t="s">
        <v>1440</v>
      </c>
      <c r="PNI48" s="19" t="s">
        <v>1440</v>
      </c>
      <c r="PNJ48" s="19" t="s">
        <v>1440</v>
      </c>
      <c r="PNK48" s="19" t="s">
        <v>1440</v>
      </c>
      <c r="PNL48" s="19" t="s">
        <v>1440</v>
      </c>
      <c r="PNM48" s="19" t="s">
        <v>1440</v>
      </c>
      <c r="PNN48" s="19" t="s">
        <v>1440</v>
      </c>
      <c r="PNO48" s="19" t="s">
        <v>1440</v>
      </c>
      <c r="PNP48" s="19" t="s">
        <v>1440</v>
      </c>
      <c r="PNQ48" s="19" t="s">
        <v>1440</v>
      </c>
      <c r="PNR48" s="19" t="s">
        <v>1440</v>
      </c>
      <c r="PNS48" s="19" t="s">
        <v>1440</v>
      </c>
      <c r="PNT48" s="19" t="s">
        <v>1440</v>
      </c>
      <c r="PNU48" s="19" t="s">
        <v>1440</v>
      </c>
      <c r="PNV48" s="19" t="s">
        <v>1440</v>
      </c>
      <c r="PNW48" s="19" t="s">
        <v>1440</v>
      </c>
      <c r="PNX48" s="19" t="s">
        <v>1440</v>
      </c>
      <c r="PNY48" s="19" t="s">
        <v>1440</v>
      </c>
      <c r="PNZ48" s="19" t="s">
        <v>1440</v>
      </c>
      <c r="POA48" s="19" t="s">
        <v>1440</v>
      </c>
      <c r="POB48" s="19" t="s">
        <v>1440</v>
      </c>
      <c r="POC48" s="19" t="s">
        <v>1440</v>
      </c>
      <c r="POD48" s="19" t="s">
        <v>1440</v>
      </c>
      <c r="POE48" s="19" t="s">
        <v>1440</v>
      </c>
      <c r="POF48" s="19" t="s">
        <v>1440</v>
      </c>
      <c r="POG48" s="19" t="s">
        <v>1440</v>
      </c>
      <c r="POH48" s="19" t="s">
        <v>1440</v>
      </c>
      <c r="POI48" s="19" t="s">
        <v>1440</v>
      </c>
      <c r="POJ48" s="19" t="s">
        <v>1440</v>
      </c>
      <c r="POK48" s="19" t="s">
        <v>1440</v>
      </c>
      <c r="POL48" s="19" t="s">
        <v>1440</v>
      </c>
      <c r="POM48" s="19" t="s">
        <v>1440</v>
      </c>
      <c r="PON48" s="19" t="s">
        <v>1440</v>
      </c>
      <c r="POO48" s="19" t="s">
        <v>1440</v>
      </c>
      <c r="POP48" s="19" t="s">
        <v>1440</v>
      </c>
      <c r="POQ48" s="19" t="s">
        <v>1440</v>
      </c>
      <c r="POR48" s="19" t="s">
        <v>1440</v>
      </c>
      <c r="POS48" s="19" t="s">
        <v>1440</v>
      </c>
      <c r="POT48" s="19" t="s">
        <v>1440</v>
      </c>
      <c r="POU48" s="19" t="s">
        <v>1440</v>
      </c>
      <c r="POV48" s="19" t="s">
        <v>1440</v>
      </c>
      <c r="POW48" s="19" t="s">
        <v>1440</v>
      </c>
      <c r="POX48" s="19" t="s">
        <v>1440</v>
      </c>
      <c r="POY48" s="19" t="s">
        <v>1440</v>
      </c>
      <c r="POZ48" s="19" t="s">
        <v>1440</v>
      </c>
      <c r="PPA48" s="19" t="s">
        <v>1440</v>
      </c>
      <c r="PPB48" s="19" t="s">
        <v>1440</v>
      </c>
      <c r="PPC48" s="19" t="s">
        <v>1440</v>
      </c>
      <c r="PPD48" s="19" t="s">
        <v>1440</v>
      </c>
      <c r="PPE48" s="19" t="s">
        <v>1440</v>
      </c>
      <c r="PPF48" s="19" t="s">
        <v>1440</v>
      </c>
      <c r="PPG48" s="19" t="s">
        <v>1440</v>
      </c>
      <c r="PPH48" s="19" t="s">
        <v>1440</v>
      </c>
      <c r="PPI48" s="19" t="s">
        <v>1440</v>
      </c>
      <c r="PPJ48" s="19" t="s">
        <v>1440</v>
      </c>
      <c r="PPK48" s="19" t="s">
        <v>1440</v>
      </c>
      <c r="PPL48" s="19" t="s">
        <v>1440</v>
      </c>
      <c r="PPM48" s="19" t="s">
        <v>1440</v>
      </c>
      <c r="PPN48" s="19" t="s">
        <v>1440</v>
      </c>
      <c r="PPO48" s="19" t="s">
        <v>1440</v>
      </c>
      <c r="PPP48" s="19" t="s">
        <v>1440</v>
      </c>
      <c r="PPQ48" s="19" t="s">
        <v>1440</v>
      </c>
      <c r="PPR48" s="19" t="s">
        <v>1440</v>
      </c>
      <c r="PPS48" s="19" t="s">
        <v>1440</v>
      </c>
      <c r="PPT48" s="19" t="s">
        <v>1440</v>
      </c>
      <c r="PPU48" s="19" t="s">
        <v>1440</v>
      </c>
      <c r="PPV48" s="19" t="s">
        <v>1440</v>
      </c>
      <c r="PPW48" s="19" t="s">
        <v>1440</v>
      </c>
      <c r="PPX48" s="19" t="s">
        <v>1440</v>
      </c>
      <c r="PPY48" s="19" t="s">
        <v>1440</v>
      </c>
      <c r="PPZ48" s="19" t="s">
        <v>1440</v>
      </c>
      <c r="PQA48" s="19" t="s">
        <v>1440</v>
      </c>
      <c r="PQB48" s="19" t="s">
        <v>1440</v>
      </c>
      <c r="PQC48" s="19" t="s">
        <v>1440</v>
      </c>
      <c r="PQD48" s="19" t="s">
        <v>1440</v>
      </c>
      <c r="PQE48" s="19" t="s">
        <v>1440</v>
      </c>
      <c r="PQF48" s="19" t="s">
        <v>1440</v>
      </c>
      <c r="PQG48" s="19" t="s">
        <v>1440</v>
      </c>
      <c r="PQH48" s="19" t="s">
        <v>1440</v>
      </c>
      <c r="PQI48" s="19" t="s">
        <v>1440</v>
      </c>
      <c r="PQJ48" s="19" t="s">
        <v>1440</v>
      </c>
      <c r="PQK48" s="19" t="s">
        <v>1440</v>
      </c>
      <c r="PQL48" s="19" t="s">
        <v>1440</v>
      </c>
      <c r="PQM48" s="19" t="s">
        <v>1440</v>
      </c>
      <c r="PQN48" s="19" t="s">
        <v>1440</v>
      </c>
      <c r="PQO48" s="19" t="s">
        <v>1440</v>
      </c>
      <c r="PQP48" s="19" t="s">
        <v>1440</v>
      </c>
      <c r="PQQ48" s="19" t="s">
        <v>1440</v>
      </c>
      <c r="PQR48" s="19" t="s">
        <v>1440</v>
      </c>
      <c r="PQS48" s="19" t="s">
        <v>1440</v>
      </c>
      <c r="PQT48" s="19" t="s">
        <v>1440</v>
      </c>
      <c r="PQU48" s="19" t="s">
        <v>1440</v>
      </c>
      <c r="PQV48" s="19" t="s">
        <v>1440</v>
      </c>
      <c r="PQW48" s="19" t="s">
        <v>1440</v>
      </c>
      <c r="PQX48" s="19" t="s">
        <v>1440</v>
      </c>
      <c r="PQY48" s="19" t="s">
        <v>1440</v>
      </c>
      <c r="PQZ48" s="19" t="s">
        <v>1440</v>
      </c>
      <c r="PRA48" s="19" t="s">
        <v>1440</v>
      </c>
      <c r="PRB48" s="19" t="s">
        <v>1440</v>
      </c>
      <c r="PRC48" s="19" t="s">
        <v>1440</v>
      </c>
      <c r="PRD48" s="19" t="s">
        <v>1440</v>
      </c>
      <c r="PRE48" s="19" t="s">
        <v>1440</v>
      </c>
      <c r="PRF48" s="19" t="s">
        <v>1440</v>
      </c>
      <c r="PRG48" s="19" t="s">
        <v>1440</v>
      </c>
      <c r="PRH48" s="19" t="s">
        <v>1440</v>
      </c>
      <c r="PRI48" s="19" t="s">
        <v>1440</v>
      </c>
      <c r="PRJ48" s="19" t="s">
        <v>1440</v>
      </c>
      <c r="PRK48" s="19" t="s">
        <v>1440</v>
      </c>
      <c r="PRL48" s="19" t="s">
        <v>1440</v>
      </c>
      <c r="PRM48" s="19" t="s">
        <v>1440</v>
      </c>
      <c r="PRN48" s="19" t="s">
        <v>1440</v>
      </c>
      <c r="PRO48" s="19" t="s">
        <v>1440</v>
      </c>
      <c r="PRP48" s="19" t="s">
        <v>1440</v>
      </c>
      <c r="PRQ48" s="19" t="s">
        <v>1440</v>
      </c>
      <c r="PRR48" s="19" t="s">
        <v>1440</v>
      </c>
      <c r="PRS48" s="19" t="s">
        <v>1440</v>
      </c>
      <c r="PRT48" s="19" t="s">
        <v>1440</v>
      </c>
      <c r="PRU48" s="19" t="s">
        <v>1440</v>
      </c>
      <c r="PRV48" s="19" t="s">
        <v>1440</v>
      </c>
      <c r="PRW48" s="19" t="s">
        <v>1440</v>
      </c>
      <c r="PRX48" s="19" t="s">
        <v>1440</v>
      </c>
      <c r="PRY48" s="19" t="s">
        <v>1440</v>
      </c>
      <c r="PRZ48" s="19" t="s">
        <v>1440</v>
      </c>
      <c r="PSA48" s="19" t="s">
        <v>1440</v>
      </c>
      <c r="PSB48" s="19" t="s">
        <v>1440</v>
      </c>
      <c r="PSC48" s="19" t="s">
        <v>1440</v>
      </c>
      <c r="PSD48" s="19" t="s">
        <v>1440</v>
      </c>
      <c r="PSE48" s="19" t="s">
        <v>1440</v>
      </c>
      <c r="PSF48" s="19" t="s">
        <v>1440</v>
      </c>
      <c r="PSG48" s="19" t="s">
        <v>1440</v>
      </c>
      <c r="PSH48" s="19" t="s">
        <v>1440</v>
      </c>
      <c r="PSI48" s="19" t="s">
        <v>1440</v>
      </c>
      <c r="PSJ48" s="19" t="s">
        <v>1440</v>
      </c>
      <c r="PSK48" s="19" t="s">
        <v>1440</v>
      </c>
      <c r="PSL48" s="19" t="s">
        <v>1440</v>
      </c>
      <c r="PSM48" s="19" t="s">
        <v>1440</v>
      </c>
      <c r="PSN48" s="19" t="s">
        <v>1440</v>
      </c>
      <c r="PSO48" s="19" t="s">
        <v>1440</v>
      </c>
      <c r="PSP48" s="19" t="s">
        <v>1440</v>
      </c>
      <c r="PSQ48" s="19" t="s">
        <v>1440</v>
      </c>
      <c r="PSR48" s="19" t="s">
        <v>1440</v>
      </c>
      <c r="PSS48" s="19" t="s">
        <v>1440</v>
      </c>
      <c r="PST48" s="19" t="s">
        <v>1440</v>
      </c>
      <c r="PSU48" s="19" t="s">
        <v>1440</v>
      </c>
      <c r="PSV48" s="19" t="s">
        <v>1440</v>
      </c>
      <c r="PSW48" s="19" t="s">
        <v>1440</v>
      </c>
      <c r="PSX48" s="19" t="s">
        <v>1440</v>
      </c>
      <c r="PSY48" s="19" t="s">
        <v>1440</v>
      </c>
      <c r="PSZ48" s="19" t="s">
        <v>1440</v>
      </c>
      <c r="PTA48" s="19" t="s">
        <v>1440</v>
      </c>
      <c r="PTB48" s="19" t="s">
        <v>1440</v>
      </c>
      <c r="PTC48" s="19" t="s">
        <v>1440</v>
      </c>
      <c r="PTD48" s="19" t="s">
        <v>1440</v>
      </c>
      <c r="PTE48" s="19" t="s">
        <v>1440</v>
      </c>
      <c r="PTF48" s="19" t="s">
        <v>1440</v>
      </c>
      <c r="PTG48" s="19" t="s">
        <v>1440</v>
      </c>
      <c r="PTH48" s="19" t="s">
        <v>1440</v>
      </c>
      <c r="PTI48" s="19" t="s">
        <v>1440</v>
      </c>
      <c r="PTJ48" s="19" t="s">
        <v>1440</v>
      </c>
      <c r="PTK48" s="19" t="s">
        <v>1440</v>
      </c>
      <c r="PTL48" s="19" t="s">
        <v>1440</v>
      </c>
      <c r="PTM48" s="19" t="s">
        <v>1440</v>
      </c>
      <c r="PTN48" s="19" t="s">
        <v>1440</v>
      </c>
      <c r="PTO48" s="19" t="s">
        <v>1440</v>
      </c>
      <c r="PTP48" s="19" t="s">
        <v>1440</v>
      </c>
      <c r="PTQ48" s="19" t="s">
        <v>1440</v>
      </c>
      <c r="PTR48" s="19" t="s">
        <v>1440</v>
      </c>
      <c r="PTS48" s="19" t="s">
        <v>1440</v>
      </c>
      <c r="PTT48" s="19" t="s">
        <v>1440</v>
      </c>
      <c r="PTU48" s="19" t="s">
        <v>1440</v>
      </c>
      <c r="PTV48" s="19" t="s">
        <v>1440</v>
      </c>
      <c r="PTW48" s="19" t="s">
        <v>1440</v>
      </c>
      <c r="PTX48" s="19" t="s">
        <v>1440</v>
      </c>
      <c r="PTY48" s="19" t="s">
        <v>1440</v>
      </c>
      <c r="PTZ48" s="19" t="s">
        <v>1440</v>
      </c>
      <c r="PUA48" s="19" t="s">
        <v>1440</v>
      </c>
      <c r="PUB48" s="19" t="s">
        <v>1440</v>
      </c>
      <c r="PUC48" s="19" t="s">
        <v>1440</v>
      </c>
      <c r="PUD48" s="19" t="s">
        <v>1440</v>
      </c>
      <c r="PUE48" s="19" t="s">
        <v>1440</v>
      </c>
      <c r="PUF48" s="19" t="s">
        <v>1440</v>
      </c>
      <c r="PUG48" s="19" t="s">
        <v>1440</v>
      </c>
      <c r="PUH48" s="19" t="s">
        <v>1440</v>
      </c>
      <c r="PUI48" s="19" t="s">
        <v>1440</v>
      </c>
      <c r="PUJ48" s="19" t="s">
        <v>1440</v>
      </c>
      <c r="PUK48" s="19" t="s">
        <v>1440</v>
      </c>
      <c r="PUL48" s="19" t="s">
        <v>1440</v>
      </c>
      <c r="PUM48" s="19" t="s">
        <v>1440</v>
      </c>
      <c r="PUN48" s="19" t="s">
        <v>1440</v>
      </c>
      <c r="PUO48" s="19" t="s">
        <v>1440</v>
      </c>
      <c r="PUP48" s="19" t="s">
        <v>1440</v>
      </c>
      <c r="PUQ48" s="19" t="s">
        <v>1440</v>
      </c>
      <c r="PUR48" s="19" t="s">
        <v>1440</v>
      </c>
      <c r="PUS48" s="19" t="s">
        <v>1440</v>
      </c>
      <c r="PUT48" s="19" t="s">
        <v>1440</v>
      </c>
      <c r="PUU48" s="19" t="s">
        <v>1440</v>
      </c>
      <c r="PUV48" s="19" t="s">
        <v>1440</v>
      </c>
      <c r="PUW48" s="19" t="s">
        <v>1440</v>
      </c>
      <c r="PUX48" s="19" t="s">
        <v>1440</v>
      </c>
      <c r="PUY48" s="19" t="s">
        <v>1440</v>
      </c>
      <c r="PUZ48" s="19" t="s">
        <v>1440</v>
      </c>
      <c r="PVA48" s="19" t="s">
        <v>1440</v>
      </c>
      <c r="PVB48" s="19" t="s">
        <v>1440</v>
      </c>
      <c r="PVC48" s="19" t="s">
        <v>1440</v>
      </c>
      <c r="PVD48" s="19" t="s">
        <v>1440</v>
      </c>
      <c r="PVE48" s="19" t="s">
        <v>1440</v>
      </c>
      <c r="PVF48" s="19" t="s">
        <v>1440</v>
      </c>
      <c r="PVG48" s="19" t="s">
        <v>1440</v>
      </c>
      <c r="PVH48" s="19" t="s">
        <v>1440</v>
      </c>
      <c r="PVI48" s="19" t="s">
        <v>1440</v>
      </c>
      <c r="PVJ48" s="19" t="s">
        <v>1440</v>
      </c>
      <c r="PVK48" s="19" t="s">
        <v>1440</v>
      </c>
      <c r="PVL48" s="19" t="s">
        <v>1440</v>
      </c>
      <c r="PVM48" s="19" t="s">
        <v>1440</v>
      </c>
      <c r="PVN48" s="19" t="s">
        <v>1440</v>
      </c>
      <c r="PVO48" s="19" t="s">
        <v>1440</v>
      </c>
      <c r="PVP48" s="19" t="s">
        <v>1440</v>
      </c>
      <c r="PVQ48" s="19" t="s">
        <v>1440</v>
      </c>
      <c r="PVR48" s="19" t="s">
        <v>1440</v>
      </c>
      <c r="PVS48" s="19" t="s">
        <v>1440</v>
      </c>
      <c r="PVT48" s="19" t="s">
        <v>1440</v>
      </c>
      <c r="PVU48" s="19" t="s">
        <v>1440</v>
      </c>
      <c r="PVV48" s="19" t="s">
        <v>1440</v>
      </c>
      <c r="PVW48" s="19" t="s">
        <v>1440</v>
      </c>
      <c r="PVX48" s="19" t="s">
        <v>1440</v>
      </c>
      <c r="PVY48" s="19" t="s">
        <v>1440</v>
      </c>
      <c r="PVZ48" s="19" t="s">
        <v>1440</v>
      </c>
      <c r="PWA48" s="19" t="s">
        <v>1440</v>
      </c>
      <c r="PWB48" s="19" t="s">
        <v>1440</v>
      </c>
      <c r="PWC48" s="19" t="s">
        <v>1440</v>
      </c>
      <c r="PWD48" s="19" t="s">
        <v>1440</v>
      </c>
      <c r="PWE48" s="19" t="s">
        <v>1440</v>
      </c>
      <c r="PWF48" s="19" t="s">
        <v>1440</v>
      </c>
      <c r="PWG48" s="19" t="s">
        <v>1440</v>
      </c>
      <c r="PWH48" s="19" t="s">
        <v>1440</v>
      </c>
      <c r="PWI48" s="19" t="s">
        <v>1440</v>
      </c>
      <c r="PWJ48" s="19" t="s">
        <v>1440</v>
      </c>
      <c r="PWK48" s="19" t="s">
        <v>1440</v>
      </c>
      <c r="PWL48" s="19" t="s">
        <v>1440</v>
      </c>
      <c r="PWM48" s="19" t="s">
        <v>1440</v>
      </c>
      <c r="PWN48" s="19" t="s">
        <v>1440</v>
      </c>
      <c r="PWO48" s="19" t="s">
        <v>1440</v>
      </c>
      <c r="PWP48" s="19" t="s">
        <v>1440</v>
      </c>
      <c r="PWQ48" s="19" t="s">
        <v>1440</v>
      </c>
      <c r="PWR48" s="19" t="s">
        <v>1440</v>
      </c>
      <c r="PWS48" s="19" t="s">
        <v>1440</v>
      </c>
      <c r="PWT48" s="19" t="s">
        <v>1440</v>
      </c>
      <c r="PWU48" s="19" t="s">
        <v>1440</v>
      </c>
      <c r="PWV48" s="19" t="s">
        <v>1440</v>
      </c>
      <c r="PWW48" s="19" t="s">
        <v>1440</v>
      </c>
      <c r="PWX48" s="19" t="s">
        <v>1440</v>
      </c>
      <c r="PWY48" s="19" t="s">
        <v>1440</v>
      </c>
      <c r="PWZ48" s="19" t="s">
        <v>1440</v>
      </c>
      <c r="PXA48" s="19" t="s">
        <v>1440</v>
      </c>
      <c r="PXB48" s="19" t="s">
        <v>1440</v>
      </c>
      <c r="PXC48" s="19" t="s">
        <v>1440</v>
      </c>
      <c r="PXD48" s="19" t="s">
        <v>1440</v>
      </c>
      <c r="PXE48" s="19" t="s">
        <v>1440</v>
      </c>
      <c r="PXF48" s="19" t="s">
        <v>1440</v>
      </c>
      <c r="PXG48" s="19" t="s">
        <v>1440</v>
      </c>
      <c r="PXH48" s="19" t="s">
        <v>1440</v>
      </c>
      <c r="PXI48" s="19" t="s">
        <v>1440</v>
      </c>
      <c r="PXJ48" s="19" t="s">
        <v>1440</v>
      </c>
      <c r="PXK48" s="19" t="s">
        <v>1440</v>
      </c>
      <c r="PXL48" s="19" t="s">
        <v>1440</v>
      </c>
      <c r="PXM48" s="19" t="s">
        <v>1440</v>
      </c>
      <c r="PXN48" s="19" t="s">
        <v>1440</v>
      </c>
      <c r="PXO48" s="19" t="s">
        <v>1440</v>
      </c>
      <c r="PXP48" s="19" t="s">
        <v>1440</v>
      </c>
      <c r="PXQ48" s="19" t="s">
        <v>1440</v>
      </c>
      <c r="PXR48" s="19" t="s">
        <v>1440</v>
      </c>
      <c r="PXS48" s="19" t="s">
        <v>1440</v>
      </c>
      <c r="PXT48" s="19" t="s">
        <v>1440</v>
      </c>
      <c r="PXU48" s="19" t="s">
        <v>1440</v>
      </c>
      <c r="PXV48" s="19" t="s">
        <v>1440</v>
      </c>
      <c r="PXW48" s="19" t="s">
        <v>1440</v>
      </c>
      <c r="PXX48" s="19" t="s">
        <v>1440</v>
      </c>
      <c r="PXY48" s="19" t="s">
        <v>1440</v>
      </c>
      <c r="PXZ48" s="19" t="s">
        <v>1440</v>
      </c>
      <c r="PYA48" s="19" t="s">
        <v>1440</v>
      </c>
      <c r="PYB48" s="19" t="s">
        <v>1440</v>
      </c>
      <c r="PYC48" s="19" t="s">
        <v>1440</v>
      </c>
      <c r="PYD48" s="19" t="s">
        <v>1440</v>
      </c>
      <c r="PYE48" s="19" t="s">
        <v>1440</v>
      </c>
      <c r="PYF48" s="19" t="s">
        <v>1440</v>
      </c>
      <c r="PYG48" s="19" t="s">
        <v>1440</v>
      </c>
      <c r="PYH48" s="19" t="s">
        <v>1440</v>
      </c>
      <c r="PYI48" s="19" t="s">
        <v>1440</v>
      </c>
      <c r="PYJ48" s="19" t="s">
        <v>1440</v>
      </c>
      <c r="PYK48" s="19" t="s">
        <v>1440</v>
      </c>
      <c r="PYL48" s="19" t="s">
        <v>1440</v>
      </c>
      <c r="PYM48" s="19" t="s">
        <v>1440</v>
      </c>
      <c r="PYN48" s="19" t="s">
        <v>1440</v>
      </c>
      <c r="PYO48" s="19" t="s">
        <v>1440</v>
      </c>
      <c r="PYP48" s="19" t="s">
        <v>1440</v>
      </c>
      <c r="PYQ48" s="19" t="s">
        <v>1440</v>
      </c>
      <c r="PYR48" s="19" t="s">
        <v>1440</v>
      </c>
      <c r="PYS48" s="19" t="s">
        <v>1440</v>
      </c>
      <c r="PYT48" s="19" t="s">
        <v>1440</v>
      </c>
      <c r="PYU48" s="19" t="s">
        <v>1440</v>
      </c>
      <c r="PYV48" s="19" t="s">
        <v>1440</v>
      </c>
      <c r="PYW48" s="19" t="s">
        <v>1440</v>
      </c>
      <c r="PYX48" s="19" t="s">
        <v>1440</v>
      </c>
      <c r="PYY48" s="19" t="s">
        <v>1440</v>
      </c>
      <c r="PYZ48" s="19" t="s">
        <v>1440</v>
      </c>
      <c r="PZA48" s="19" t="s">
        <v>1440</v>
      </c>
      <c r="PZB48" s="19" t="s">
        <v>1440</v>
      </c>
      <c r="PZC48" s="19" t="s">
        <v>1440</v>
      </c>
      <c r="PZD48" s="19" t="s">
        <v>1440</v>
      </c>
      <c r="PZE48" s="19" t="s">
        <v>1440</v>
      </c>
      <c r="PZF48" s="19" t="s">
        <v>1440</v>
      </c>
      <c r="PZG48" s="19" t="s">
        <v>1440</v>
      </c>
      <c r="PZH48" s="19" t="s">
        <v>1440</v>
      </c>
      <c r="PZI48" s="19" t="s">
        <v>1440</v>
      </c>
      <c r="PZJ48" s="19" t="s">
        <v>1440</v>
      </c>
      <c r="PZK48" s="19" t="s">
        <v>1440</v>
      </c>
      <c r="PZL48" s="19" t="s">
        <v>1440</v>
      </c>
      <c r="PZM48" s="19" t="s">
        <v>1440</v>
      </c>
      <c r="PZN48" s="19" t="s">
        <v>1440</v>
      </c>
      <c r="PZO48" s="19" t="s">
        <v>1440</v>
      </c>
      <c r="PZP48" s="19" t="s">
        <v>1440</v>
      </c>
      <c r="PZQ48" s="19" t="s">
        <v>1440</v>
      </c>
      <c r="PZR48" s="19" t="s">
        <v>1440</v>
      </c>
      <c r="PZS48" s="19" t="s">
        <v>1440</v>
      </c>
      <c r="PZT48" s="19" t="s">
        <v>1440</v>
      </c>
      <c r="PZU48" s="19" t="s">
        <v>1440</v>
      </c>
      <c r="PZV48" s="19" t="s">
        <v>1440</v>
      </c>
      <c r="PZW48" s="19" t="s">
        <v>1440</v>
      </c>
      <c r="PZX48" s="19" t="s">
        <v>1440</v>
      </c>
      <c r="PZY48" s="19" t="s">
        <v>1440</v>
      </c>
      <c r="PZZ48" s="19" t="s">
        <v>1440</v>
      </c>
      <c r="QAA48" s="19" t="s">
        <v>1440</v>
      </c>
      <c r="QAB48" s="19" t="s">
        <v>1440</v>
      </c>
      <c r="QAC48" s="19" t="s">
        <v>1440</v>
      </c>
      <c r="QAD48" s="19" t="s">
        <v>1440</v>
      </c>
      <c r="QAE48" s="19" t="s">
        <v>1440</v>
      </c>
      <c r="QAF48" s="19" t="s">
        <v>1440</v>
      </c>
      <c r="QAG48" s="19" t="s">
        <v>1440</v>
      </c>
      <c r="QAH48" s="19" t="s">
        <v>1440</v>
      </c>
      <c r="QAI48" s="19" t="s">
        <v>1440</v>
      </c>
      <c r="QAJ48" s="19" t="s">
        <v>1440</v>
      </c>
      <c r="QAK48" s="19" t="s">
        <v>1440</v>
      </c>
      <c r="QAL48" s="19" t="s">
        <v>1440</v>
      </c>
      <c r="QAM48" s="19" t="s">
        <v>1440</v>
      </c>
      <c r="QAN48" s="19" t="s">
        <v>1440</v>
      </c>
      <c r="QAO48" s="19" t="s">
        <v>1440</v>
      </c>
      <c r="QAP48" s="19" t="s">
        <v>1440</v>
      </c>
      <c r="QAQ48" s="19" t="s">
        <v>1440</v>
      </c>
      <c r="QAR48" s="19" t="s">
        <v>1440</v>
      </c>
      <c r="QAS48" s="19" t="s">
        <v>1440</v>
      </c>
      <c r="QAT48" s="19" t="s">
        <v>1440</v>
      </c>
      <c r="QAU48" s="19" t="s">
        <v>1440</v>
      </c>
      <c r="QAV48" s="19" t="s">
        <v>1440</v>
      </c>
      <c r="QAW48" s="19" t="s">
        <v>1440</v>
      </c>
      <c r="QAX48" s="19" t="s">
        <v>1440</v>
      </c>
      <c r="QAY48" s="19" t="s">
        <v>1440</v>
      </c>
      <c r="QAZ48" s="19" t="s">
        <v>1440</v>
      </c>
      <c r="QBA48" s="19" t="s">
        <v>1440</v>
      </c>
      <c r="QBB48" s="19" t="s">
        <v>1440</v>
      </c>
      <c r="QBC48" s="19" t="s">
        <v>1440</v>
      </c>
      <c r="QBD48" s="19" t="s">
        <v>1440</v>
      </c>
      <c r="QBE48" s="19" t="s">
        <v>1440</v>
      </c>
      <c r="QBF48" s="19" t="s">
        <v>1440</v>
      </c>
      <c r="QBG48" s="19" t="s">
        <v>1440</v>
      </c>
      <c r="QBH48" s="19" t="s">
        <v>1440</v>
      </c>
      <c r="QBI48" s="19" t="s">
        <v>1440</v>
      </c>
      <c r="QBJ48" s="19" t="s">
        <v>1440</v>
      </c>
      <c r="QBK48" s="19" t="s">
        <v>1440</v>
      </c>
      <c r="QBL48" s="19" t="s">
        <v>1440</v>
      </c>
      <c r="QBM48" s="19" t="s">
        <v>1440</v>
      </c>
      <c r="QBN48" s="19" t="s">
        <v>1440</v>
      </c>
      <c r="QBO48" s="19" t="s">
        <v>1440</v>
      </c>
      <c r="QBP48" s="19" t="s">
        <v>1440</v>
      </c>
      <c r="QBQ48" s="19" t="s">
        <v>1440</v>
      </c>
      <c r="QBR48" s="19" t="s">
        <v>1440</v>
      </c>
      <c r="QBS48" s="19" t="s">
        <v>1440</v>
      </c>
      <c r="QBT48" s="19" t="s">
        <v>1440</v>
      </c>
      <c r="QBU48" s="19" t="s">
        <v>1440</v>
      </c>
      <c r="QBV48" s="19" t="s">
        <v>1440</v>
      </c>
      <c r="QBW48" s="19" t="s">
        <v>1440</v>
      </c>
      <c r="QBX48" s="19" t="s">
        <v>1440</v>
      </c>
      <c r="QBY48" s="19" t="s">
        <v>1440</v>
      </c>
      <c r="QBZ48" s="19" t="s">
        <v>1440</v>
      </c>
      <c r="QCA48" s="19" t="s">
        <v>1440</v>
      </c>
      <c r="QCB48" s="19" t="s">
        <v>1440</v>
      </c>
      <c r="QCC48" s="19" t="s">
        <v>1440</v>
      </c>
      <c r="QCD48" s="19" t="s">
        <v>1440</v>
      </c>
      <c r="QCE48" s="19" t="s">
        <v>1440</v>
      </c>
      <c r="QCF48" s="19" t="s">
        <v>1440</v>
      </c>
      <c r="QCG48" s="19" t="s">
        <v>1440</v>
      </c>
      <c r="QCH48" s="19" t="s">
        <v>1440</v>
      </c>
      <c r="QCI48" s="19" t="s">
        <v>1440</v>
      </c>
      <c r="QCJ48" s="19" t="s">
        <v>1440</v>
      </c>
      <c r="QCK48" s="19" t="s">
        <v>1440</v>
      </c>
      <c r="QCL48" s="19" t="s">
        <v>1440</v>
      </c>
      <c r="QCM48" s="19" t="s">
        <v>1440</v>
      </c>
      <c r="QCN48" s="19" t="s">
        <v>1440</v>
      </c>
      <c r="QCO48" s="19" t="s">
        <v>1440</v>
      </c>
      <c r="QCP48" s="19" t="s">
        <v>1440</v>
      </c>
      <c r="QCQ48" s="19" t="s">
        <v>1440</v>
      </c>
      <c r="QCR48" s="19" t="s">
        <v>1440</v>
      </c>
      <c r="QCS48" s="19" t="s">
        <v>1440</v>
      </c>
      <c r="QCT48" s="19" t="s">
        <v>1440</v>
      </c>
      <c r="QCU48" s="19" t="s">
        <v>1440</v>
      </c>
      <c r="QCV48" s="19" t="s">
        <v>1440</v>
      </c>
      <c r="QCW48" s="19" t="s">
        <v>1440</v>
      </c>
      <c r="QCX48" s="19" t="s">
        <v>1440</v>
      </c>
      <c r="QCY48" s="19" t="s">
        <v>1440</v>
      </c>
      <c r="QCZ48" s="19" t="s">
        <v>1440</v>
      </c>
      <c r="QDA48" s="19" t="s">
        <v>1440</v>
      </c>
      <c r="QDB48" s="19" t="s">
        <v>1440</v>
      </c>
      <c r="QDC48" s="19" t="s">
        <v>1440</v>
      </c>
      <c r="QDD48" s="19" t="s">
        <v>1440</v>
      </c>
      <c r="QDE48" s="19" t="s">
        <v>1440</v>
      </c>
      <c r="QDF48" s="19" t="s">
        <v>1440</v>
      </c>
      <c r="QDG48" s="19" t="s">
        <v>1440</v>
      </c>
      <c r="QDH48" s="19" t="s">
        <v>1440</v>
      </c>
      <c r="QDI48" s="19" t="s">
        <v>1440</v>
      </c>
      <c r="QDJ48" s="19" t="s">
        <v>1440</v>
      </c>
      <c r="QDK48" s="19" t="s">
        <v>1440</v>
      </c>
      <c r="QDL48" s="19" t="s">
        <v>1440</v>
      </c>
      <c r="QDM48" s="19" t="s">
        <v>1440</v>
      </c>
      <c r="QDN48" s="19" t="s">
        <v>1440</v>
      </c>
      <c r="QDO48" s="19" t="s">
        <v>1440</v>
      </c>
      <c r="QDP48" s="19" t="s">
        <v>1440</v>
      </c>
      <c r="QDQ48" s="19" t="s">
        <v>1440</v>
      </c>
      <c r="QDR48" s="19" t="s">
        <v>1440</v>
      </c>
      <c r="QDS48" s="19" t="s">
        <v>1440</v>
      </c>
      <c r="QDT48" s="19" t="s">
        <v>1440</v>
      </c>
      <c r="QDU48" s="19" t="s">
        <v>1440</v>
      </c>
      <c r="QDV48" s="19" t="s">
        <v>1440</v>
      </c>
      <c r="QDW48" s="19" t="s">
        <v>1440</v>
      </c>
      <c r="QDX48" s="19" t="s">
        <v>1440</v>
      </c>
      <c r="QDY48" s="19" t="s">
        <v>1440</v>
      </c>
      <c r="QDZ48" s="19" t="s">
        <v>1440</v>
      </c>
      <c r="QEA48" s="19" t="s">
        <v>1440</v>
      </c>
      <c r="QEB48" s="19" t="s">
        <v>1440</v>
      </c>
      <c r="QEC48" s="19" t="s">
        <v>1440</v>
      </c>
      <c r="QED48" s="19" t="s">
        <v>1440</v>
      </c>
      <c r="QEE48" s="19" t="s">
        <v>1440</v>
      </c>
      <c r="QEF48" s="19" t="s">
        <v>1440</v>
      </c>
      <c r="QEG48" s="19" t="s">
        <v>1440</v>
      </c>
      <c r="QEH48" s="19" t="s">
        <v>1440</v>
      </c>
      <c r="QEI48" s="19" t="s">
        <v>1440</v>
      </c>
      <c r="QEJ48" s="19" t="s">
        <v>1440</v>
      </c>
      <c r="QEK48" s="19" t="s">
        <v>1440</v>
      </c>
      <c r="QEL48" s="19" t="s">
        <v>1440</v>
      </c>
      <c r="QEM48" s="19" t="s">
        <v>1440</v>
      </c>
      <c r="QEN48" s="19" t="s">
        <v>1440</v>
      </c>
      <c r="QEO48" s="19" t="s">
        <v>1440</v>
      </c>
      <c r="QEP48" s="19" t="s">
        <v>1440</v>
      </c>
      <c r="QEQ48" s="19" t="s">
        <v>1440</v>
      </c>
      <c r="QER48" s="19" t="s">
        <v>1440</v>
      </c>
      <c r="QES48" s="19" t="s">
        <v>1440</v>
      </c>
      <c r="QET48" s="19" t="s">
        <v>1440</v>
      </c>
      <c r="QEU48" s="19" t="s">
        <v>1440</v>
      </c>
      <c r="QEV48" s="19" t="s">
        <v>1440</v>
      </c>
      <c r="QEW48" s="19" t="s">
        <v>1440</v>
      </c>
      <c r="QEX48" s="19" t="s">
        <v>1440</v>
      </c>
      <c r="QEY48" s="19" t="s">
        <v>1440</v>
      </c>
      <c r="QEZ48" s="19" t="s">
        <v>1440</v>
      </c>
      <c r="QFA48" s="19" t="s">
        <v>1440</v>
      </c>
      <c r="QFB48" s="19" t="s">
        <v>1440</v>
      </c>
      <c r="QFC48" s="19" t="s">
        <v>1440</v>
      </c>
      <c r="QFD48" s="19" t="s">
        <v>1440</v>
      </c>
      <c r="QFE48" s="19" t="s">
        <v>1440</v>
      </c>
      <c r="QFF48" s="19" t="s">
        <v>1440</v>
      </c>
      <c r="QFG48" s="19" t="s">
        <v>1440</v>
      </c>
      <c r="QFH48" s="19" t="s">
        <v>1440</v>
      </c>
      <c r="QFI48" s="19" t="s">
        <v>1440</v>
      </c>
      <c r="QFJ48" s="19" t="s">
        <v>1440</v>
      </c>
      <c r="QFK48" s="19" t="s">
        <v>1440</v>
      </c>
      <c r="QFL48" s="19" t="s">
        <v>1440</v>
      </c>
      <c r="QFM48" s="19" t="s">
        <v>1440</v>
      </c>
      <c r="QFN48" s="19" t="s">
        <v>1440</v>
      </c>
      <c r="QFO48" s="19" t="s">
        <v>1440</v>
      </c>
      <c r="QFP48" s="19" t="s">
        <v>1440</v>
      </c>
      <c r="QFQ48" s="19" t="s">
        <v>1440</v>
      </c>
      <c r="QFR48" s="19" t="s">
        <v>1440</v>
      </c>
      <c r="QFS48" s="19" t="s">
        <v>1440</v>
      </c>
      <c r="QFT48" s="19" t="s">
        <v>1440</v>
      </c>
      <c r="QFU48" s="19" t="s">
        <v>1440</v>
      </c>
      <c r="QFV48" s="19" t="s">
        <v>1440</v>
      </c>
      <c r="QFW48" s="19" t="s">
        <v>1440</v>
      </c>
      <c r="QFX48" s="19" t="s">
        <v>1440</v>
      </c>
      <c r="QFY48" s="19" t="s">
        <v>1440</v>
      </c>
      <c r="QFZ48" s="19" t="s">
        <v>1440</v>
      </c>
      <c r="QGA48" s="19" t="s">
        <v>1440</v>
      </c>
      <c r="QGB48" s="19" t="s">
        <v>1440</v>
      </c>
      <c r="QGC48" s="19" t="s">
        <v>1440</v>
      </c>
      <c r="QGD48" s="19" t="s">
        <v>1440</v>
      </c>
      <c r="QGE48" s="19" t="s">
        <v>1440</v>
      </c>
      <c r="QGF48" s="19" t="s">
        <v>1440</v>
      </c>
      <c r="QGG48" s="19" t="s">
        <v>1440</v>
      </c>
      <c r="QGH48" s="19" t="s">
        <v>1440</v>
      </c>
      <c r="QGI48" s="19" t="s">
        <v>1440</v>
      </c>
      <c r="QGJ48" s="19" t="s">
        <v>1440</v>
      </c>
      <c r="QGK48" s="19" t="s">
        <v>1440</v>
      </c>
      <c r="QGL48" s="19" t="s">
        <v>1440</v>
      </c>
      <c r="QGM48" s="19" t="s">
        <v>1440</v>
      </c>
      <c r="QGN48" s="19" t="s">
        <v>1440</v>
      </c>
      <c r="QGO48" s="19" t="s">
        <v>1440</v>
      </c>
      <c r="QGP48" s="19" t="s">
        <v>1440</v>
      </c>
      <c r="QGQ48" s="19" t="s">
        <v>1440</v>
      </c>
      <c r="QGR48" s="19" t="s">
        <v>1440</v>
      </c>
      <c r="QGS48" s="19" t="s">
        <v>1440</v>
      </c>
      <c r="QGT48" s="19" t="s">
        <v>1440</v>
      </c>
      <c r="QGU48" s="19" t="s">
        <v>1440</v>
      </c>
      <c r="QGV48" s="19" t="s">
        <v>1440</v>
      </c>
      <c r="QGW48" s="19" t="s">
        <v>1440</v>
      </c>
      <c r="QGX48" s="19" t="s">
        <v>1440</v>
      </c>
      <c r="QGY48" s="19" t="s">
        <v>1440</v>
      </c>
      <c r="QGZ48" s="19" t="s">
        <v>1440</v>
      </c>
      <c r="QHA48" s="19" t="s">
        <v>1440</v>
      </c>
      <c r="QHB48" s="19" t="s">
        <v>1440</v>
      </c>
      <c r="QHC48" s="19" t="s">
        <v>1440</v>
      </c>
      <c r="QHD48" s="19" t="s">
        <v>1440</v>
      </c>
      <c r="QHE48" s="19" t="s">
        <v>1440</v>
      </c>
      <c r="QHF48" s="19" t="s">
        <v>1440</v>
      </c>
      <c r="QHG48" s="19" t="s">
        <v>1440</v>
      </c>
      <c r="QHH48" s="19" t="s">
        <v>1440</v>
      </c>
      <c r="QHI48" s="19" t="s">
        <v>1440</v>
      </c>
      <c r="QHJ48" s="19" t="s">
        <v>1440</v>
      </c>
      <c r="QHK48" s="19" t="s">
        <v>1440</v>
      </c>
      <c r="QHL48" s="19" t="s">
        <v>1440</v>
      </c>
      <c r="QHM48" s="19" t="s">
        <v>1440</v>
      </c>
      <c r="QHN48" s="19" t="s">
        <v>1440</v>
      </c>
      <c r="QHO48" s="19" t="s">
        <v>1440</v>
      </c>
      <c r="QHP48" s="19" t="s">
        <v>1440</v>
      </c>
      <c r="QHQ48" s="19" t="s">
        <v>1440</v>
      </c>
      <c r="QHR48" s="19" t="s">
        <v>1440</v>
      </c>
      <c r="QHS48" s="19" t="s">
        <v>1440</v>
      </c>
      <c r="QHT48" s="19" t="s">
        <v>1440</v>
      </c>
      <c r="QHU48" s="19" t="s">
        <v>1440</v>
      </c>
      <c r="QHV48" s="19" t="s">
        <v>1440</v>
      </c>
      <c r="QHW48" s="19" t="s">
        <v>1440</v>
      </c>
      <c r="QHX48" s="19" t="s">
        <v>1440</v>
      </c>
      <c r="QHY48" s="19" t="s">
        <v>1440</v>
      </c>
      <c r="QHZ48" s="19" t="s">
        <v>1440</v>
      </c>
      <c r="QIA48" s="19" t="s">
        <v>1440</v>
      </c>
      <c r="QIB48" s="19" t="s">
        <v>1440</v>
      </c>
      <c r="QIC48" s="19" t="s">
        <v>1440</v>
      </c>
      <c r="QID48" s="19" t="s">
        <v>1440</v>
      </c>
      <c r="QIE48" s="19" t="s">
        <v>1440</v>
      </c>
      <c r="QIF48" s="19" t="s">
        <v>1440</v>
      </c>
      <c r="QIG48" s="19" t="s">
        <v>1440</v>
      </c>
      <c r="QIH48" s="19" t="s">
        <v>1440</v>
      </c>
      <c r="QII48" s="19" t="s">
        <v>1440</v>
      </c>
      <c r="QIJ48" s="19" t="s">
        <v>1440</v>
      </c>
      <c r="QIK48" s="19" t="s">
        <v>1440</v>
      </c>
      <c r="QIL48" s="19" t="s">
        <v>1440</v>
      </c>
      <c r="QIM48" s="19" t="s">
        <v>1440</v>
      </c>
      <c r="QIN48" s="19" t="s">
        <v>1440</v>
      </c>
      <c r="QIO48" s="19" t="s">
        <v>1440</v>
      </c>
      <c r="QIP48" s="19" t="s">
        <v>1440</v>
      </c>
      <c r="QIQ48" s="19" t="s">
        <v>1440</v>
      </c>
      <c r="QIR48" s="19" t="s">
        <v>1440</v>
      </c>
      <c r="QIS48" s="19" t="s">
        <v>1440</v>
      </c>
      <c r="QIT48" s="19" t="s">
        <v>1440</v>
      </c>
      <c r="QIU48" s="19" t="s">
        <v>1440</v>
      </c>
      <c r="QIV48" s="19" t="s">
        <v>1440</v>
      </c>
      <c r="QIW48" s="19" t="s">
        <v>1440</v>
      </c>
      <c r="QIX48" s="19" t="s">
        <v>1440</v>
      </c>
      <c r="QIY48" s="19" t="s">
        <v>1440</v>
      </c>
      <c r="QIZ48" s="19" t="s">
        <v>1440</v>
      </c>
      <c r="QJA48" s="19" t="s">
        <v>1440</v>
      </c>
      <c r="QJB48" s="19" t="s">
        <v>1440</v>
      </c>
      <c r="QJC48" s="19" t="s">
        <v>1440</v>
      </c>
      <c r="QJD48" s="19" t="s">
        <v>1440</v>
      </c>
      <c r="QJE48" s="19" t="s">
        <v>1440</v>
      </c>
      <c r="QJF48" s="19" t="s">
        <v>1440</v>
      </c>
      <c r="QJG48" s="19" t="s">
        <v>1440</v>
      </c>
      <c r="QJH48" s="19" t="s">
        <v>1440</v>
      </c>
      <c r="QJI48" s="19" t="s">
        <v>1440</v>
      </c>
      <c r="QJJ48" s="19" t="s">
        <v>1440</v>
      </c>
      <c r="QJK48" s="19" t="s">
        <v>1440</v>
      </c>
      <c r="QJL48" s="19" t="s">
        <v>1440</v>
      </c>
      <c r="QJM48" s="19" t="s">
        <v>1440</v>
      </c>
      <c r="QJN48" s="19" t="s">
        <v>1440</v>
      </c>
      <c r="QJO48" s="19" t="s">
        <v>1440</v>
      </c>
      <c r="QJP48" s="19" t="s">
        <v>1440</v>
      </c>
      <c r="QJQ48" s="19" t="s">
        <v>1440</v>
      </c>
      <c r="QJR48" s="19" t="s">
        <v>1440</v>
      </c>
      <c r="QJS48" s="19" t="s">
        <v>1440</v>
      </c>
      <c r="QJT48" s="19" t="s">
        <v>1440</v>
      </c>
      <c r="QJU48" s="19" t="s">
        <v>1440</v>
      </c>
      <c r="QJV48" s="19" t="s">
        <v>1440</v>
      </c>
      <c r="QJW48" s="19" t="s">
        <v>1440</v>
      </c>
      <c r="QJX48" s="19" t="s">
        <v>1440</v>
      </c>
      <c r="QJY48" s="19" t="s">
        <v>1440</v>
      </c>
      <c r="QJZ48" s="19" t="s">
        <v>1440</v>
      </c>
      <c r="QKA48" s="19" t="s">
        <v>1440</v>
      </c>
      <c r="QKB48" s="19" t="s">
        <v>1440</v>
      </c>
      <c r="QKC48" s="19" t="s">
        <v>1440</v>
      </c>
      <c r="QKD48" s="19" t="s">
        <v>1440</v>
      </c>
      <c r="QKE48" s="19" t="s">
        <v>1440</v>
      </c>
      <c r="QKF48" s="19" t="s">
        <v>1440</v>
      </c>
      <c r="QKG48" s="19" t="s">
        <v>1440</v>
      </c>
      <c r="QKH48" s="19" t="s">
        <v>1440</v>
      </c>
      <c r="QKI48" s="19" t="s">
        <v>1440</v>
      </c>
      <c r="QKJ48" s="19" t="s">
        <v>1440</v>
      </c>
      <c r="QKK48" s="19" t="s">
        <v>1440</v>
      </c>
      <c r="QKL48" s="19" t="s">
        <v>1440</v>
      </c>
      <c r="QKM48" s="19" t="s">
        <v>1440</v>
      </c>
      <c r="QKN48" s="19" t="s">
        <v>1440</v>
      </c>
      <c r="QKO48" s="19" t="s">
        <v>1440</v>
      </c>
      <c r="QKP48" s="19" t="s">
        <v>1440</v>
      </c>
      <c r="QKQ48" s="19" t="s">
        <v>1440</v>
      </c>
      <c r="QKR48" s="19" t="s">
        <v>1440</v>
      </c>
      <c r="QKS48" s="19" t="s">
        <v>1440</v>
      </c>
      <c r="QKT48" s="19" t="s">
        <v>1440</v>
      </c>
      <c r="QKU48" s="19" t="s">
        <v>1440</v>
      </c>
      <c r="QKV48" s="19" t="s">
        <v>1440</v>
      </c>
      <c r="QKW48" s="19" t="s">
        <v>1440</v>
      </c>
      <c r="QKX48" s="19" t="s">
        <v>1440</v>
      </c>
      <c r="QKY48" s="19" t="s">
        <v>1440</v>
      </c>
      <c r="QKZ48" s="19" t="s">
        <v>1440</v>
      </c>
      <c r="QLA48" s="19" t="s">
        <v>1440</v>
      </c>
      <c r="QLB48" s="19" t="s">
        <v>1440</v>
      </c>
      <c r="QLC48" s="19" t="s">
        <v>1440</v>
      </c>
      <c r="QLD48" s="19" t="s">
        <v>1440</v>
      </c>
      <c r="QLE48" s="19" t="s">
        <v>1440</v>
      </c>
      <c r="QLF48" s="19" t="s">
        <v>1440</v>
      </c>
      <c r="QLG48" s="19" t="s">
        <v>1440</v>
      </c>
      <c r="QLH48" s="19" t="s">
        <v>1440</v>
      </c>
      <c r="QLI48" s="19" t="s">
        <v>1440</v>
      </c>
      <c r="QLJ48" s="19" t="s">
        <v>1440</v>
      </c>
      <c r="QLK48" s="19" t="s">
        <v>1440</v>
      </c>
      <c r="QLL48" s="19" t="s">
        <v>1440</v>
      </c>
      <c r="QLM48" s="19" t="s">
        <v>1440</v>
      </c>
      <c r="QLN48" s="19" t="s">
        <v>1440</v>
      </c>
      <c r="QLO48" s="19" t="s">
        <v>1440</v>
      </c>
      <c r="QLP48" s="19" t="s">
        <v>1440</v>
      </c>
      <c r="QLQ48" s="19" t="s">
        <v>1440</v>
      </c>
      <c r="QLR48" s="19" t="s">
        <v>1440</v>
      </c>
      <c r="QLS48" s="19" t="s">
        <v>1440</v>
      </c>
      <c r="QLT48" s="19" t="s">
        <v>1440</v>
      </c>
      <c r="QLU48" s="19" t="s">
        <v>1440</v>
      </c>
      <c r="QLV48" s="19" t="s">
        <v>1440</v>
      </c>
      <c r="QLW48" s="19" t="s">
        <v>1440</v>
      </c>
      <c r="QLX48" s="19" t="s">
        <v>1440</v>
      </c>
      <c r="QLY48" s="19" t="s">
        <v>1440</v>
      </c>
      <c r="QLZ48" s="19" t="s">
        <v>1440</v>
      </c>
      <c r="QMA48" s="19" t="s">
        <v>1440</v>
      </c>
      <c r="QMB48" s="19" t="s">
        <v>1440</v>
      </c>
      <c r="QMC48" s="19" t="s">
        <v>1440</v>
      </c>
      <c r="QMD48" s="19" t="s">
        <v>1440</v>
      </c>
      <c r="QME48" s="19" t="s">
        <v>1440</v>
      </c>
      <c r="QMF48" s="19" t="s">
        <v>1440</v>
      </c>
      <c r="QMG48" s="19" t="s">
        <v>1440</v>
      </c>
      <c r="QMH48" s="19" t="s">
        <v>1440</v>
      </c>
      <c r="QMI48" s="19" t="s">
        <v>1440</v>
      </c>
      <c r="QMJ48" s="19" t="s">
        <v>1440</v>
      </c>
      <c r="QMK48" s="19" t="s">
        <v>1440</v>
      </c>
      <c r="QML48" s="19" t="s">
        <v>1440</v>
      </c>
      <c r="QMM48" s="19" t="s">
        <v>1440</v>
      </c>
      <c r="QMN48" s="19" t="s">
        <v>1440</v>
      </c>
      <c r="QMO48" s="19" t="s">
        <v>1440</v>
      </c>
      <c r="QMP48" s="19" t="s">
        <v>1440</v>
      </c>
      <c r="QMQ48" s="19" t="s">
        <v>1440</v>
      </c>
      <c r="QMR48" s="19" t="s">
        <v>1440</v>
      </c>
      <c r="QMS48" s="19" t="s">
        <v>1440</v>
      </c>
      <c r="QMT48" s="19" t="s">
        <v>1440</v>
      </c>
      <c r="QMU48" s="19" t="s">
        <v>1440</v>
      </c>
      <c r="QMV48" s="19" t="s">
        <v>1440</v>
      </c>
      <c r="QMW48" s="19" t="s">
        <v>1440</v>
      </c>
      <c r="QMX48" s="19" t="s">
        <v>1440</v>
      </c>
      <c r="QMY48" s="19" t="s">
        <v>1440</v>
      </c>
      <c r="QMZ48" s="19" t="s">
        <v>1440</v>
      </c>
      <c r="QNA48" s="19" t="s">
        <v>1440</v>
      </c>
      <c r="QNB48" s="19" t="s">
        <v>1440</v>
      </c>
      <c r="QNC48" s="19" t="s">
        <v>1440</v>
      </c>
      <c r="QND48" s="19" t="s">
        <v>1440</v>
      </c>
      <c r="QNE48" s="19" t="s">
        <v>1440</v>
      </c>
      <c r="QNF48" s="19" t="s">
        <v>1440</v>
      </c>
      <c r="QNG48" s="19" t="s">
        <v>1440</v>
      </c>
      <c r="QNH48" s="19" t="s">
        <v>1440</v>
      </c>
      <c r="QNI48" s="19" t="s">
        <v>1440</v>
      </c>
      <c r="QNJ48" s="19" t="s">
        <v>1440</v>
      </c>
      <c r="QNK48" s="19" t="s">
        <v>1440</v>
      </c>
      <c r="QNL48" s="19" t="s">
        <v>1440</v>
      </c>
      <c r="QNM48" s="19" t="s">
        <v>1440</v>
      </c>
      <c r="QNN48" s="19" t="s">
        <v>1440</v>
      </c>
      <c r="QNO48" s="19" t="s">
        <v>1440</v>
      </c>
      <c r="QNP48" s="19" t="s">
        <v>1440</v>
      </c>
      <c r="QNQ48" s="19" t="s">
        <v>1440</v>
      </c>
      <c r="QNR48" s="19" t="s">
        <v>1440</v>
      </c>
      <c r="QNS48" s="19" t="s">
        <v>1440</v>
      </c>
      <c r="QNT48" s="19" t="s">
        <v>1440</v>
      </c>
      <c r="QNU48" s="19" t="s">
        <v>1440</v>
      </c>
      <c r="QNV48" s="19" t="s">
        <v>1440</v>
      </c>
      <c r="QNW48" s="19" t="s">
        <v>1440</v>
      </c>
      <c r="QNX48" s="19" t="s">
        <v>1440</v>
      </c>
      <c r="QNY48" s="19" t="s">
        <v>1440</v>
      </c>
      <c r="QNZ48" s="19" t="s">
        <v>1440</v>
      </c>
      <c r="QOA48" s="19" t="s">
        <v>1440</v>
      </c>
      <c r="QOB48" s="19" t="s">
        <v>1440</v>
      </c>
      <c r="QOC48" s="19" t="s">
        <v>1440</v>
      </c>
      <c r="QOD48" s="19" t="s">
        <v>1440</v>
      </c>
      <c r="QOE48" s="19" t="s">
        <v>1440</v>
      </c>
      <c r="QOF48" s="19" t="s">
        <v>1440</v>
      </c>
      <c r="QOG48" s="19" t="s">
        <v>1440</v>
      </c>
      <c r="QOH48" s="19" t="s">
        <v>1440</v>
      </c>
      <c r="QOI48" s="19" t="s">
        <v>1440</v>
      </c>
      <c r="QOJ48" s="19" t="s">
        <v>1440</v>
      </c>
      <c r="QOK48" s="19" t="s">
        <v>1440</v>
      </c>
      <c r="QOL48" s="19" t="s">
        <v>1440</v>
      </c>
      <c r="QOM48" s="19" t="s">
        <v>1440</v>
      </c>
      <c r="QON48" s="19" t="s">
        <v>1440</v>
      </c>
      <c r="QOO48" s="19" t="s">
        <v>1440</v>
      </c>
      <c r="QOP48" s="19" t="s">
        <v>1440</v>
      </c>
      <c r="QOQ48" s="19" t="s">
        <v>1440</v>
      </c>
      <c r="QOR48" s="19" t="s">
        <v>1440</v>
      </c>
      <c r="QOS48" s="19" t="s">
        <v>1440</v>
      </c>
      <c r="QOT48" s="19" t="s">
        <v>1440</v>
      </c>
      <c r="QOU48" s="19" t="s">
        <v>1440</v>
      </c>
      <c r="QOV48" s="19" t="s">
        <v>1440</v>
      </c>
      <c r="QOW48" s="19" t="s">
        <v>1440</v>
      </c>
      <c r="QOX48" s="19" t="s">
        <v>1440</v>
      </c>
      <c r="QOY48" s="19" t="s">
        <v>1440</v>
      </c>
      <c r="QOZ48" s="19" t="s">
        <v>1440</v>
      </c>
      <c r="QPA48" s="19" t="s">
        <v>1440</v>
      </c>
      <c r="QPB48" s="19" t="s">
        <v>1440</v>
      </c>
      <c r="QPC48" s="19" t="s">
        <v>1440</v>
      </c>
      <c r="QPD48" s="19" t="s">
        <v>1440</v>
      </c>
      <c r="QPE48" s="19" t="s">
        <v>1440</v>
      </c>
      <c r="QPF48" s="19" t="s">
        <v>1440</v>
      </c>
      <c r="QPG48" s="19" t="s">
        <v>1440</v>
      </c>
      <c r="QPH48" s="19" t="s">
        <v>1440</v>
      </c>
      <c r="QPI48" s="19" t="s">
        <v>1440</v>
      </c>
      <c r="QPJ48" s="19" t="s">
        <v>1440</v>
      </c>
      <c r="QPK48" s="19" t="s">
        <v>1440</v>
      </c>
      <c r="QPL48" s="19" t="s">
        <v>1440</v>
      </c>
      <c r="QPM48" s="19" t="s">
        <v>1440</v>
      </c>
      <c r="QPN48" s="19" t="s">
        <v>1440</v>
      </c>
      <c r="QPO48" s="19" t="s">
        <v>1440</v>
      </c>
      <c r="QPP48" s="19" t="s">
        <v>1440</v>
      </c>
      <c r="QPQ48" s="19" t="s">
        <v>1440</v>
      </c>
      <c r="QPR48" s="19" t="s">
        <v>1440</v>
      </c>
      <c r="QPS48" s="19" t="s">
        <v>1440</v>
      </c>
      <c r="QPT48" s="19" t="s">
        <v>1440</v>
      </c>
      <c r="QPU48" s="19" t="s">
        <v>1440</v>
      </c>
      <c r="QPV48" s="19" t="s">
        <v>1440</v>
      </c>
      <c r="QPW48" s="19" t="s">
        <v>1440</v>
      </c>
      <c r="QPX48" s="19" t="s">
        <v>1440</v>
      </c>
      <c r="QPY48" s="19" t="s">
        <v>1440</v>
      </c>
      <c r="QPZ48" s="19" t="s">
        <v>1440</v>
      </c>
      <c r="QQA48" s="19" t="s">
        <v>1440</v>
      </c>
      <c r="QQB48" s="19" t="s">
        <v>1440</v>
      </c>
      <c r="QQC48" s="19" t="s">
        <v>1440</v>
      </c>
      <c r="QQD48" s="19" t="s">
        <v>1440</v>
      </c>
      <c r="QQE48" s="19" t="s">
        <v>1440</v>
      </c>
      <c r="QQF48" s="19" t="s">
        <v>1440</v>
      </c>
      <c r="QQG48" s="19" t="s">
        <v>1440</v>
      </c>
      <c r="QQH48" s="19" t="s">
        <v>1440</v>
      </c>
      <c r="QQI48" s="19" t="s">
        <v>1440</v>
      </c>
      <c r="QQJ48" s="19" t="s">
        <v>1440</v>
      </c>
      <c r="QQK48" s="19" t="s">
        <v>1440</v>
      </c>
      <c r="QQL48" s="19" t="s">
        <v>1440</v>
      </c>
      <c r="QQM48" s="19" t="s">
        <v>1440</v>
      </c>
      <c r="QQN48" s="19" t="s">
        <v>1440</v>
      </c>
      <c r="QQO48" s="19" t="s">
        <v>1440</v>
      </c>
      <c r="QQP48" s="19" t="s">
        <v>1440</v>
      </c>
      <c r="QQQ48" s="19" t="s">
        <v>1440</v>
      </c>
      <c r="QQR48" s="19" t="s">
        <v>1440</v>
      </c>
      <c r="QQS48" s="19" t="s">
        <v>1440</v>
      </c>
      <c r="QQT48" s="19" t="s">
        <v>1440</v>
      </c>
      <c r="QQU48" s="19" t="s">
        <v>1440</v>
      </c>
      <c r="QQV48" s="19" t="s">
        <v>1440</v>
      </c>
      <c r="QQW48" s="19" t="s">
        <v>1440</v>
      </c>
      <c r="QQX48" s="19" t="s">
        <v>1440</v>
      </c>
      <c r="QQY48" s="19" t="s">
        <v>1440</v>
      </c>
      <c r="QQZ48" s="19" t="s">
        <v>1440</v>
      </c>
      <c r="QRA48" s="19" t="s">
        <v>1440</v>
      </c>
      <c r="QRB48" s="19" t="s">
        <v>1440</v>
      </c>
      <c r="QRC48" s="19" t="s">
        <v>1440</v>
      </c>
      <c r="QRD48" s="19" t="s">
        <v>1440</v>
      </c>
      <c r="QRE48" s="19" t="s">
        <v>1440</v>
      </c>
      <c r="QRF48" s="19" t="s">
        <v>1440</v>
      </c>
      <c r="QRG48" s="19" t="s">
        <v>1440</v>
      </c>
      <c r="QRH48" s="19" t="s">
        <v>1440</v>
      </c>
      <c r="QRI48" s="19" t="s">
        <v>1440</v>
      </c>
      <c r="QRJ48" s="19" t="s">
        <v>1440</v>
      </c>
      <c r="QRK48" s="19" t="s">
        <v>1440</v>
      </c>
      <c r="QRL48" s="19" t="s">
        <v>1440</v>
      </c>
      <c r="QRM48" s="19" t="s">
        <v>1440</v>
      </c>
      <c r="QRN48" s="19" t="s">
        <v>1440</v>
      </c>
      <c r="QRO48" s="19" t="s">
        <v>1440</v>
      </c>
      <c r="QRP48" s="19" t="s">
        <v>1440</v>
      </c>
      <c r="QRQ48" s="19" t="s">
        <v>1440</v>
      </c>
      <c r="QRR48" s="19" t="s">
        <v>1440</v>
      </c>
      <c r="QRS48" s="19" t="s">
        <v>1440</v>
      </c>
      <c r="QRT48" s="19" t="s">
        <v>1440</v>
      </c>
      <c r="QRU48" s="19" t="s">
        <v>1440</v>
      </c>
      <c r="QRV48" s="19" t="s">
        <v>1440</v>
      </c>
      <c r="QRW48" s="19" t="s">
        <v>1440</v>
      </c>
      <c r="QRX48" s="19" t="s">
        <v>1440</v>
      </c>
      <c r="QRY48" s="19" t="s">
        <v>1440</v>
      </c>
      <c r="QRZ48" s="19" t="s">
        <v>1440</v>
      </c>
      <c r="QSA48" s="19" t="s">
        <v>1440</v>
      </c>
      <c r="QSB48" s="19" t="s">
        <v>1440</v>
      </c>
      <c r="QSC48" s="19" t="s">
        <v>1440</v>
      </c>
      <c r="QSD48" s="19" t="s">
        <v>1440</v>
      </c>
      <c r="QSE48" s="19" t="s">
        <v>1440</v>
      </c>
      <c r="QSF48" s="19" t="s">
        <v>1440</v>
      </c>
      <c r="QSG48" s="19" t="s">
        <v>1440</v>
      </c>
      <c r="QSH48" s="19" t="s">
        <v>1440</v>
      </c>
      <c r="QSI48" s="19" t="s">
        <v>1440</v>
      </c>
      <c r="QSJ48" s="19" t="s">
        <v>1440</v>
      </c>
      <c r="QSK48" s="19" t="s">
        <v>1440</v>
      </c>
      <c r="QSL48" s="19" t="s">
        <v>1440</v>
      </c>
      <c r="QSM48" s="19" t="s">
        <v>1440</v>
      </c>
      <c r="QSN48" s="19" t="s">
        <v>1440</v>
      </c>
      <c r="QSO48" s="19" t="s">
        <v>1440</v>
      </c>
      <c r="QSP48" s="19" t="s">
        <v>1440</v>
      </c>
      <c r="QSQ48" s="19" t="s">
        <v>1440</v>
      </c>
      <c r="QSR48" s="19" t="s">
        <v>1440</v>
      </c>
      <c r="QSS48" s="19" t="s">
        <v>1440</v>
      </c>
      <c r="QST48" s="19" t="s">
        <v>1440</v>
      </c>
      <c r="QSU48" s="19" t="s">
        <v>1440</v>
      </c>
      <c r="QSV48" s="19" t="s">
        <v>1440</v>
      </c>
      <c r="QSW48" s="19" t="s">
        <v>1440</v>
      </c>
      <c r="QSX48" s="19" t="s">
        <v>1440</v>
      </c>
      <c r="QSY48" s="19" t="s">
        <v>1440</v>
      </c>
      <c r="QSZ48" s="19" t="s">
        <v>1440</v>
      </c>
      <c r="QTA48" s="19" t="s">
        <v>1440</v>
      </c>
      <c r="QTB48" s="19" t="s">
        <v>1440</v>
      </c>
      <c r="QTC48" s="19" t="s">
        <v>1440</v>
      </c>
      <c r="QTD48" s="19" t="s">
        <v>1440</v>
      </c>
      <c r="QTE48" s="19" t="s">
        <v>1440</v>
      </c>
      <c r="QTF48" s="19" t="s">
        <v>1440</v>
      </c>
      <c r="QTG48" s="19" t="s">
        <v>1440</v>
      </c>
      <c r="QTH48" s="19" t="s">
        <v>1440</v>
      </c>
      <c r="QTI48" s="19" t="s">
        <v>1440</v>
      </c>
      <c r="QTJ48" s="19" t="s">
        <v>1440</v>
      </c>
      <c r="QTK48" s="19" t="s">
        <v>1440</v>
      </c>
      <c r="QTL48" s="19" t="s">
        <v>1440</v>
      </c>
      <c r="QTM48" s="19" t="s">
        <v>1440</v>
      </c>
      <c r="QTN48" s="19" t="s">
        <v>1440</v>
      </c>
      <c r="QTO48" s="19" t="s">
        <v>1440</v>
      </c>
      <c r="QTP48" s="19" t="s">
        <v>1440</v>
      </c>
      <c r="QTQ48" s="19" t="s">
        <v>1440</v>
      </c>
      <c r="QTR48" s="19" t="s">
        <v>1440</v>
      </c>
      <c r="QTS48" s="19" t="s">
        <v>1440</v>
      </c>
      <c r="QTT48" s="19" t="s">
        <v>1440</v>
      </c>
      <c r="QTU48" s="19" t="s">
        <v>1440</v>
      </c>
      <c r="QTV48" s="19" t="s">
        <v>1440</v>
      </c>
      <c r="QTW48" s="19" t="s">
        <v>1440</v>
      </c>
      <c r="QTX48" s="19" t="s">
        <v>1440</v>
      </c>
      <c r="QTY48" s="19" t="s">
        <v>1440</v>
      </c>
      <c r="QTZ48" s="19" t="s">
        <v>1440</v>
      </c>
      <c r="QUA48" s="19" t="s">
        <v>1440</v>
      </c>
      <c r="QUB48" s="19" t="s">
        <v>1440</v>
      </c>
      <c r="QUC48" s="19" t="s">
        <v>1440</v>
      </c>
      <c r="QUD48" s="19" t="s">
        <v>1440</v>
      </c>
      <c r="QUE48" s="19" t="s">
        <v>1440</v>
      </c>
      <c r="QUF48" s="19" t="s">
        <v>1440</v>
      </c>
      <c r="QUG48" s="19" t="s">
        <v>1440</v>
      </c>
      <c r="QUH48" s="19" t="s">
        <v>1440</v>
      </c>
      <c r="QUI48" s="19" t="s">
        <v>1440</v>
      </c>
      <c r="QUJ48" s="19" t="s">
        <v>1440</v>
      </c>
      <c r="QUK48" s="19" t="s">
        <v>1440</v>
      </c>
      <c r="QUL48" s="19" t="s">
        <v>1440</v>
      </c>
      <c r="QUM48" s="19" t="s">
        <v>1440</v>
      </c>
      <c r="QUN48" s="19" t="s">
        <v>1440</v>
      </c>
      <c r="QUO48" s="19" t="s">
        <v>1440</v>
      </c>
      <c r="QUP48" s="19" t="s">
        <v>1440</v>
      </c>
      <c r="QUQ48" s="19" t="s">
        <v>1440</v>
      </c>
      <c r="QUR48" s="19" t="s">
        <v>1440</v>
      </c>
      <c r="QUS48" s="19" t="s">
        <v>1440</v>
      </c>
      <c r="QUT48" s="19" t="s">
        <v>1440</v>
      </c>
      <c r="QUU48" s="19" t="s">
        <v>1440</v>
      </c>
      <c r="QUV48" s="19" t="s">
        <v>1440</v>
      </c>
      <c r="QUW48" s="19" t="s">
        <v>1440</v>
      </c>
      <c r="QUX48" s="19" t="s">
        <v>1440</v>
      </c>
      <c r="QUY48" s="19" t="s">
        <v>1440</v>
      </c>
      <c r="QUZ48" s="19" t="s">
        <v>1440</v>
      </c>
      <c r="QVA48" s="19" t="s">
        <v>1440</v>
      </c>
      <c r="QVB48" s="19" t="s">
        <v>1440</v>
      </c>
      <c r="QVC48" s="19" t="s">
        <v>1440</v>
      </c>
      <c r="QVD48" s="19" t="s">
        <v>1440</v>
      </c>
      <c r="QVE48" s="19" t="s">
        <v>1440</v>
      </c>
      <c r="QVF48" s="19" t="s">
        <v>1440</v>
      </c>
      <c r="QVG48" s="19" t="s">
        <v>1440</v>
      </c>
      <c r="QVH48" s="19" t="s">
        <v>1440</v>
      </c>
      <c r="QVI48" s="19" t="s">
        <v>1440</v>
      </c>
      <c r="QVJ48" s="19" t="s">
        <v>1440</v>
      </c>
      <c r="QVK48" s="19" t="s">
        <v>1440</v>
      </c>
      <c r="QVL48" s="19" t="s">
        <v>1440</v>
      </c>
      <c r="QVM48" s="19" t="s">
        <v>1440</v>
      </c>
      <c r="QVN48" s="19" t="s">
        <v>1440</v>
      </c>
      <c r="QVO48" s="19" t="s">
        <v>1440</v>
      </c>
      <c r="QVP48" s="19" t="s">
        <v>1440</v>
      </c>
      <c r="QVQ48" s="19" t="s">
        <v>1440</v>
      </c>
      <c r="QVR48" s="19" t="s">
        <v>1440</v>
      </c>
      <c r="QVS48" s="19" t="s">
        <v>1440</v>
      </c>
      <c r="QVT48" s="19" t="s">
        <v>1440</v>
      </c>
      <c r="QVU48" s="19" t="s">
        <v>1440</v>
      </c>
      <c r="QVV48" s="19" t="s">
        <v>1440</v>
      </c>
      <c r="QVW48" s="19" t="s">
        <v>1440</v>
      </c>
      <c r="QVX48" s="19" t="s">
        <v>1440</v>
      </c>
      <c r="QVY48" s="19" t="s">
        <v>1440</v>
      </c>
      <c r="QVZ48" s="19" t="s">
        <v>1440</v>
      </c>
      <c r="QWA48" s="19" t="s">
        <v>1440</v>
      </c>
      <c r="QWB48" s="19" t="s">
        <v>1440</v>
      </c>
      <c r="QWC48" s="19" t="s">
        <v>1440</v>
      </c>
      <c r="QWD48" s="19" t="s">
        <v>1440</v>
      </c>
      <c r="QWE48" s="19" t="s">
        <v>1440</v>
      </c>
      <c r="QWF48" s="19" t="s">
        <v>1440</v>
      </c>
      <c r="QWG48" s="19" t="s">
        <v>1440</v>
      </c>
      <c r="QWH48" s="19" t="s">
        <v>1440</v>
      </c>
      <c r="QWI48" s="19" t="s">
        <v>1440</v>
      </c>
      <c r="QWJ48" s="19" t="s">
        <v>1440</v>
      </c>
      <c r="QWK48" s="19" t="s">
        <v>1440</v>
      </c>
      <c r="QWL48" s="19" t="s">
        <v>1440</v>
      </c>
      <c r="QWM48" s="19" t="s">
        <v>1440</v>
      </c>
      <c r="QWN48" s="19" t="s">
        <v>1440</v>
      </c>
      <c r="QWO48" s="19" t="s">
        <v>1440</v>
      </c>
      <c r="QWP48" s="19" t="s">
        <v>1440</v>
      </c>
      <c r="QWQ48" s="19" t="s">
        <v>1440</v>
      </c>
      <c r="QWR48" s="19" t="s">
        <v>1440</v>
      </c>
      <c r="QWS48" s="19" t="s">
        <v>1440</v>
      </c>
      <c r="QWT48" s="19" t="s">
        <v>1440</v>
      </c>
      <c r="QWU48" s="19" t="s">
        <v>1440</v>
      </c>
      <c r="QWV48" s="19" t="s">
        <v>1440</v>
      </c>
      <c r="QWW48" s="19" t="s">
        <v>1440</v>
      </c>
      <c r="QWX48" s="19" t="s">
        <v>1440</v>
      </c>
      <c r="QWY48" s="19" t="s">
        <v>1440</v>
      </c>
      <c r="QWZ48" s="19" t="s">
        <v>1440</v>
      </c>
      <c r="QXA48" s="19" t="s">
        <v>1440</v>
      </c>
      <c r="QXB48" s="19" t="s">
        <v>1440</v>
      </c>
      <c r="QXC48" s="19" t="s">
        <v>1440</v>
      </c>
      <c r="QXD48" s="19" t="s">
        <v>1440</v>
      </c>
      <c r="QXE48" s="19" t="s">
        <v>1440</v>
      </c>
      <c r="QXF48" s="19" t="s">
        <v>1440</v>
      </c>
      <c r="QXG48" s="19" t="s">
        <v>1440</v>
      </c>
      <c r="QXH48" s="19" t="s">
        <v>1440</v>
      </c>
      <c r="QXI48" s="19" t="s">
        <v>1440</v>
      </c>
      <c r="QXJ48" s="19" t="s">
        <v>1440</v>
      </c>
      <c r="QXK48" s="19" t="s">
        <v>1440</v>
      </c>
      <c r="QXL48" s="19" t="s">
        <v>1440</v>
      </c>
      <c r="QXM48" s="19" t="s">
        <v>1440</v>
      </c>
      <c r="QXN48" s="19" t="s">
        <v>1440</v>
      </c>
      <c r="QXO48" s="19" t="s">
        <v>1440</v>
      </c>
      <c r="QXP48" s="19" t="s">
        <v>1440</v>
      </c>
      <c r="QXQ48" s="19" t="s">
        <v>1440</v>
      </c>
      <c r="QXR48" s="19" t="s">
        <v>1440</v>
      </c>
      <c r="QXS48" s="19" t="s">
        <v>1440</v>
      </c>
      <c r="QXT48" s="19" t="s">
        <v>1440</v>
      </c>
      <c r="QXU48" s="19" t="s">
        <v>1440</v>
      </c>
      <c r="QXV48" s="19" t="s">
        <v>1440</v>
      </c>
      <c r="QXW48" s="19" t="s">
        <v>1440</v>
      </c>
      <c r="QXX48" s="19" t="s">
        <v>1440</v>
      </c>
      <c r="QXY48" s="19" t="s">
        <v>1440</v>
      </c>
      <c r="QXZ48" s="19" t="s">
        <v>1440</v>
      </c>
      <c r="QYA48" s="19" t="s">
        <v>1440</v>
      </c>
      <c r="QYB48" s="19" t="s">
        <v>1440</v>
      </c>
      <c r="QYC48" s="19" t="s">
        <v>1440</v>
      </c>
      <c r="QYD48" s="19" t="s">
        <v>1440</v>
      </c>
      <c r="QYE48" s="19" t="s">
        <v>1440</v>
      </c>
      <c r="QYF48" s="19" t="s">
        <v>1440</v>
      </c>
      <c r="QYG48" s="19" t="s">
        <v>1440</v>
      </c>
      <c r="QYH48" s="19" t="s">
        <v>1440</v>
      </c>
      <c r="QYI48" s="19" t="s">
        <v>1440</v>
      </c>
      <c r="QYJ48" s="19" t="s">
        <v>1440</v>
      </c>
      <c r="QYK48" s="19" t="s">
        <v>1440</v>
      </c>
      <c r="QYL48" s="19" t="s">
        <v>1440</v>
      </c>
      <c r="QYM48" s="19" t="s">
        <v>1440</v>
      </c>
      <c r="QYN48" s="19" t="s">
        <v>1440</v>
      </c>
      <c r="QYO48" s="19" t="s">
        <v>1440</v>
      </c>
      <c r="QYP48" s="19" t="s">
        <v>1440</v>
      </c>
      <c r="QYQ48" s="19" t="s">
        <v>1440</v>
      </c>
      <c r="QYR48" s="19" t="s">
        <v>1440</v>
      </c>
      <c r="QYS48" s="19" t="s">
        <v>1440</v>
      </c>
      <c r="QYT48" s="19" t="s">
        <v>1440</v>
      </c>
      <c r="QYU48" s="19" t="s">
        <v>1440</v>
      </c>
      <c r="QYV48" s="19" t="s">
        <v>1440</v>
      </c>
      <c r="QYW48" s="19" t="s">
        <v>1440</v>
      </c>
      <c r="QYX48" s="19" t="s">
        <v>1440</v>
      </c>
      <c r="QYY48" s="19" t="s">
        <v>1440</v>
      </c>
      <c r="QYZ48" s="19" t="s">
        <v>1440</v>
      </c>
      <c r="QZA48" s="19" t="s">
        <v>1440</v>
      </c>
      <c r="QZB48" s="19" t="s">
        <v>1440</v>
      </c>
      <c r="QZC48" s="19" t="s">
        <v>1440</v>
      </c>
      <c r="QZD48" s="19" t="s">
        <v>1440</v>
      </c>
      <c r="QZE48" s="19" t="s">
        <v>1440</v>
      </c>
      <c r="QZF48" s="19" t="s">
        <v>1440</v>
      </c>
      <c r="QZG48" s="19" t="s">
        <v>1440</v>
      </c>
      <c r="QZH48" s="19" t="s">
        <v>1440</v>
      </c>
      <c r="QZI48" s="19" t="s">
        <v>1440</v>
      </c>
      <c r="QZJ48" s="19" t="s">
        <v>1440</v>
      </c>
      <c r="QZK48" s="19" t="s">
        <v>1440</v>
      </c>
      <c r="QZL48" s="19" t="s">
        <v>1440</v>
      </c>
      <c r="QZM48" s="19" t="s">
        <v>1440</v>
      </c>
      <c r="QZN48" s="19" t="s">
        <v>1440</v>
      </c>
      <c r="QZO48" s="19" t="s">
        <v>1440</v>
      </c>
      <c r="QZP48" s="19" t="s">
        <v>1440</v>
      </c>
      <c r="QZQ48" s="19" t="s">
        <v>1440</v>
      </c>
      <c r="QZR48" s="19" t="s">
        <v>1440</v>
      </c>
      <c r="QZS48" s="19" t="s">
        <v>1440</v>
      </c>
      <c r="QZT48" s="19" t="s">
        <v>1440</v>
      </c>
      <c r="QZU48" s="19" t="s">
        <v>1440</v>
      </c>
      <c r="QZV48" s="19" t="s">
        <v>1440</v>
      </c>
      <c r="QZW48" s="19" t="s">
        <v>1440</v>
      </c>
      <c r="QZX48" s="19" t="s">
        <v>1440</v>
      </c>
      <c r="QZY48" s="19" t="s">
        <v>1440</v>
      </c>
      <c r="QZZ48" s="19" t="s">
        <v>1440</v>
      </c>
      <c r="RAA48" s="19" t="s">
        <v>1440</v>
      </c>
      <c r="RAB48" s="19" t="s">
        <v>1440</v>
      </c>
      <c r="RAC48" s="19" t="s">
        <v>1440</v>
      </c>
      <c r="RAD48" s="19" t="s">
        <v>1440</v>
      </c>
      <c r="RAE48" s="19" t="s">
        <v>1440</v>
      </c>
      <c r="RAF48" s="19" t="s">
        <v>1440</v>
      </c>
      <c r="RAG48" s="19" t="s">
        <v>1440</v>
      </c>
      <c r="RAH48" s="19" t="s">
        <v>1440</v>
      </c>
      <c r="RAI48" s="19" t="s">
        <v>1440</v>
      </c>
      <c r="RAJ48" s="19" t="s">
        <v>1440</v>
      </c>
      <c r="RAK48" s="19" t="s">
        <v>1440</v>
      </c>
      <c r="RAL48" s="19" t="s">
        <v>1440</v>
      </c>
      <c r="RAM48" s="19" t="s">
        <v>1440</v>
      </c>
      <c r="RAN48" s="19" t="s">
        <v>1440</v>
      </c>
      <c r="RAO48" s="19" t="s">
        <v>1440</v>
      </c>
      <c r="RAP48" s="19" t="s">
        <v>1440</v>
      </c>
      <c r="RAQ48" s="19" t="s">
        <v>1440</v>
      </c>
      <c r="RAR48" s="19" t="s">
        <v>1440</v>
      </c>
      <c r="RAS48" s="19" t="s">
        <v>1440</v>
      </c>
      <c r="RAT48" s="19" t="s">
        <v>1440</v>
      </c>
      <c r="RAU48" s="19" t="s">
        <v>1440</v>
      </c>
      <c r="RAV48" s="19" t="s">
        <v>1440</v>
      </c>
      <c r="RAW48" s="19" t="s">
        <v>1440</v>
      </c>
      <c r="RAX48" s="19" t="s">
        <v>1440</v>
      </c>
      <c r="RAY48" s="19" t="s">
        <v>1440</v>
      </c>
      <c r="RAZ48" s="19" t="s">
        <v>1440</v>
      </c>
      <c r="RBA48" s="19" t="s">
        <v>1440</v>
      </c>
      <c r="RBB48" s="19" t="s">
        <v>1440</v>
      </c>
      <c r="RBC48" s="19" t="s">
        <v>1440</v>
      </c>
      <c r="RBD48" s="19" t="s">
        <v>1440</v>
      </c>
      <c r="RBE48" s="19" t="s">
        <v>1440</v>
      </c>
      <c r="RBF48" s="19" t="s">
        <v>1440</v>
      </c>
      <c r="RBG48" s="19" t="s">
        <v>1440</v>
      </c>
      <c r="RBH48" s="19" t="s">
        <v>1440</v>
      </c>
      <c r="RBI48" s="19" t="s">
        <v>1440</v>
      </c>
      <c r="RBJ48" s="19" t="s">
        <v>1440</v>
      </c>
      <c r="RBK48" s="19" t="s">
        <v>1440</v>
      </c>
      <c r="RBL48" s="19" t="s">
        <v>1440</v>
      </c>
      <c r="RBM48" s="19" t="s">
        <v>1440</v>
      </c>
      <c r="RBN48" s="19" t="s">
        <v>1440</v>
      </c>
      <c r="RBO48" s="19" t="s">
        <v>1440</v>
      </c>
      <c r="RBP48" s="19" t="s">
        <v>1440</v>
      </c>
      <c r="RBQ48" s="19" t="s">
        <v>1440</v>
      </c>
      <c r="RBR48" s="19" t="s">
        <v>1440</v>
      </c>
      <c r="RBS48" s="19" t="s">
        <v>1440</v>
      </c>
      <c r="RBT48" s="19" t="s">
        <v>1440</v>
      </c>
      <c r="RBU48" s="19" t="s">
        <v>1440</v>
      </c>
      <c r="RBV48" s="19" t="s">
        <v>1440</v>
      </c>
      <c r="RBW48" s="19" t="s">
        <v>1440</v>
      </c>
      <c r="RBX48" s="19" t="s">
        <v>1440</v>
      </c>
      <c r="RBY48" s="19" t="s">
        <v>1440</v>
      </c>
      <c r="RBZ48" s="19" t="s">
        <v>1440</v>
      </c>
      <c r="RCA48" s="19" t="s">
        <v>1440</v>
      </c>
      <c r="RCB48" s="19" t="s">
        <v>1440</v>
      </c>
      <c r="RCC48" s="19" t="s">
        <v>1440</v>
      </c>
      <c r="RCD48" s="19" t="s">
        <v>1440</v>
      </c>
      <c r="RCE48" s="19" t="s">
        <v>1440</v>
      </c>
      <c r="RCF48" s="19" t="s">
        <v>1440</v>
      </c>
      <c r="RCG48" s="19" t="s">
        <v>1440</v>
      </c>
      <c r="RCH48" s="19" t="s">
        <v>1440</v>
      </c>
      <c r="RCI48" s="19" t="s">
        <v>1440</v>
      </c>
      <c r="RCJ48" s="19" t="s">
        <v>1440</v>
      </c>
      <c r="RCK48" s="19" t="s">
        <v>1440</v>
      </c>
      <c r="RCL48" s="19" t="s">
        <v>1440</v>
      </c>
      <c r="RCM48" s="19" t="s">
        <v>1440</v>
      </c>
      <c r="RCN48" s="19" t="s">
        <v>1440</v>
      </c>
      <c r="RCO48" s="19" t="s">
        <v>1440</v>
      </c>
      <c r="RCP48" s="19" t="s">
        <v>1440</v>
      </c>
      <c r="RCQ48" s="19" t="s">
        <v>1440</v>
      </c>
      <c r="RCR48" s="19" t="s">
        <v>1440</v>
      </c>
      <c r="RCS48" s="19" t="s">
        <v>1440</v>
      </c>
      <c r="RCT48" s="19" t="s">
        <v>1440</v>
      </c>
      <c r="RCU48" s="19" t="s">
        <v>1440</v>
      </c>
      <c r="RCV48" s="19" t="s">
        <v>1440</v>
      </c>
      <c r="RCW48" s="19" t="s">
        <v>1440</v>
      </c>
      <c r="RCX48" s="19" t="s">
        <v>1440</v>
      </c>
      <c r="RCY48" s="19" t="s">
        <v>1440</v>
      </c>
      <c r="RCZ48" s="19" t="s">
        <v>1440</v>
      </c>
      <c r="RDA48" s="19" t="s">
        <v>1440</v>
      </c>
      <c r="RDB48" s="19" t="s">
        <v>1440</v>
      </c>
      <c r="RDC48" s="19" t="s">
        <v>1440</v>
      </c>
      <c r="RDD48" s="19" t="s">
        <v>1440</v>
      </c>
      <c r="RDE48" s="19" t="s">
        <v>1440</v>
      </c>
      <c r="RDF48" s="19" t="s">
        <v>1440</v>
      </c>
      <c r="RDG48" s="19" t="s">
        <v>1440</v>
      </c>
      <c r="RDH48" s="19" t="s">
        <v>1440</v>
      </c>
      <c r="RDI48" s="19" t="s">
        <v>1440</v>
      </c>
      <c r="RDJ48" s="19" t="s">
        <v>1440</v>
      </c>
      <c r="RDK48" s="19" t="s">
        <v>1440</v>
      </c>
      <c r="RDL48" s="19" t="s">
        <v>1440</v>
      </c>
      <c r="RDM48" s="19" t="s">
        <v>1440</v>
      </c>
      <c r="RDN48" s="19" t="s">
        <v>1440</v>
      </c>
      <c r="RDO48" s="19" t="s">
        <v>1440</v>
      </c>
      <c r="RDP48" s="19" t="s">
        <v>1440</v>
      </c>
      <c r="RDQ48" s="19" t="s">
        <v>1440</v>
      </c>
      <c r="RDR48" s="19" t="s">
        <v>1440</v>
      </c>
      <c r="RDS48" s="19" t="s">
        <v>1440</v>
      </c>
      <c r="RDT48" s="19" t="s">
        <v>1440</v>
      </c>
      <c r="RDU48" s="19" t="s">
        <v>1440</v>
      </c>
      <c r="RDV48" s="19" t="s">
        <v>1440</v>
      </c>
      <c r="RDW48" s="19" t="s">
        <v>1440</v>
      </c>
      <c r="RDX48" s="19" t="s">
        <v>1440</v>
      </c>
      <c r="RDY48" s="19" t="s">
        <v>1440</v>
      </c>
      <c r="RDZ48" s="19" t="s">
        <v>1440</v>
      </c>
      <c r="REA48" s="19" t="s">
        <v>1440</v>
      </c>
      <c r="REB48" s="19" t="s">
        <v>1440</v>
      </c>
      <c r="REC48" s="19" t="s">
        <v>1440</v>
      </c>
      <c r="RED48" s="19" t="s">
        <v>1440</v>
      </c>
      <c r="REE48" s="19" t="s">
        <v>1440</v>
      </c>
      <c r="REF48" s="19" t="s">
        <v>1440</v>
      </c>
      <c r="REG48" s="19" t="s">
        <v>1440</v>
      </c>
      <c r="REH48" s="19" t="s">
        <v>1440</v>
      </c>
      <c r="REI48" s="19" t="s">
        <v>1440</v>
      </c>
      <c r="REJ48" s="19" t="s">
        <v>1440</v>
      </c>
      <c r="REK48" s="19" t="s">
        <v>1440</v>
      </c>
      <c r="REL48" s="19" t="s">
        <v>1440</v>
      </c>
      <c r="REM48" s="19" t="s">
        <v>1440</v>
      </c>
      <c r="REN48" s="19" t="s">
        <v>1440</v>
      </c>
      <c r="REO48" s="19" t="s">
        <v>1440</v>
      </c>
      <c r="REP48" s="19" t="s">
        <v>1440</v>
      </c>
      <c r="REQ48" s="19" t="s">
        <v>1440</v>
      </c>
      <c r="RER48" s="19" t="s">
        <v>1440</v>
      </c>
      <c r="RES48" s="19" t="s">
        <v>1440</v>
      </c>
      <c r="RET48" s="19" t="s">
        <v>1440</v>
      </c>
      <c r="REU48" s="19" t="s">
        <v>1440</v>
      </c>
      <c r="REV48" s="19" t="s">
        <v>1440</v>
      </c>
      <c r="REW48" s="19" t="s">
        <v>1440</v>
      </c>
      <c r="REX48" s="19" t="s">
        <v>1440</v>
      </c>
      <c r="REY48" s="19" t="s">
        <v>1440</v>
      </c>
      <c r="REZ48" s="19" t="s">
        <v>1440</v>
      </c>
      <c r="RFA48" s="19" t="s">
        <v>1440</v>
      </c>
      <c r="RFB48" s="19" t="s">
        <v>1440</v>
      </c>
      <c r="RFC48" s="19" t="s">
        <v>1440</v>
      </c>
      <c r="RFD48" s="19" t="s">
        <v>1440</v>
      </c>
      <c r="RFE48" s="19" t="s">
        <v>1440</v>
      </c>
      <c r="RFF48" s="19" t="s">
        <v>1440</v>
      </c>
      <c r="RFG48" s="19" t="s">
        <v>1440</v>
      </c>
      <c r="RFH48" s="19" t="s">
        <v>1440</v>
      </c>
      <c r="RFI48" s="19" t="s">
        <v>1440</v>
      </c>
      <c r="RFJ48" s="19" t="s">
        <v>1440</v>
      </c>
      <c r="RFK48" s="19" t="s">
        <v>1440</v>
      </c>
      <c r="RFL48" s="19" t="s">
        <v>1440</v>
      </c>
      <c r="RFM48" s="19" t="s">
        <v>1440</v>
      </c>
      <c r="RFN48" s="19" t="s">
        <v>1440</v>
      </c>
      <c r="RFO48" s="19" t="s">
        <v>1440</v>
      </c>
      <c r="RFP48" s="19" t="s">
        <v>1440</v>
      </c>
      <c r="RFQ48" s="19" t="s">
        <v>1440</v>
      </c>
      <c r="RFR48" s="19" t="s">
        <v>1440</v>
      </c>
      <c r="RFS48" s="19" t="s">
        <v>1440</v>
      </c>
      <c r="RFT48" s="19" t="s">
        <v>1440</v>
      </c>
      <c r="RFU48" s="19" t="s">
        <v>1440</v>
      </c>
      <c r="RFV48" s="19" t="s">
        <v>1440</v>
      </c>
      <c r="RFW48" s="19" t="s">
        <v>1440</v>
      </c>
      <c r="RFX48" s="19" t="s">
        <v>1440</v>
      </c>
      <c r="RFY48" s="19" t="s">
        <v>1440</v>
      </c>
      <c r="RFZ48" s="19" t="s">
        <v>1440</v>
      </c>
      <c r="RGA48" s="19" t="s">
        <v>1440</v>
      </c>
      <c r="RGB48" s="19" t="s">
        <v>1440</v>
      </c>
      <c r="RGC48" s="19" t="s">
        <v>1440</v>
      </c>
      <c r="RGD48" s="19" t="s">
        <v>1440</v>
      </c>
      <c r="RGE48" s="19" t="s">
        <v>1440</v>
      </c>
      <c r="RGF48" s="19" t="s">
        <v>1440</v>
      </c>
      <c r="RGG48" s="19" t="s">
        <v>1440</v>
      </c>
      <c r="RGH48" s="19" t="s">
        <v>1440</v>
      </c>
      <c r="RGI48" s="19" t="s">
        <v>1440</v>
      </c>
      <c r="RGJ48" s="19" t="s">
        <v>1440</v>
      </c>
      <c r="RGK48" s="19" t="s">
        <v>1440</v>
      </c>
      <c r="RGL48" s="19" t="s">
        <v>1440</v>
      </c>
      <c r="RGM48" s="19" t="s">
        <v>1440</v>
      </c>
      <c r="RGN48" s="19" t="s">
        <v>1440</v>
      </c>
      <c r="RGO48" s="19" t="s">
        <v>1440</v>
      </c>
      <c r="RGP48" s="19" t="s">
        <v>1440</v>
      </c>
      <c r="RGQ48" s="19" t="s">
        <v>1440</v>
      </c>
      <c r="RGR48" s="19" t="s">
        <v>1440</v>
      </c>
      <c r="RGS48" s="19" t="s">
        <v>1440</v>
      </c>
      <c r="RGT48" s="19" t="s">
        <v>1440</v>
      </c>
      <c r="RGU48" s="19" t="s">
        <v>1440</v>
      </c>
      <c r="RGV48" s="19" t="s">
        <v>1440</v>
      </c>
      <c r="RGW48" s="19" t="s">
        <v>1440</v>
      </c>
      <c r="RGX48" s="19" t="s">
        <v>1440</v>
      </c>
      <c r="RGY48" s="19" t="s">
        <v>1440</v>
      </c>
      <c r="RGZ48" s="19" t="s">
        <v>1440</v>
      </c>
      <c r="RHA48" s="19" t="s">
        <v>1440</v>
      </c>
      <c r="RHB48" s="19" t="s">
        <v>1440</v>
      </c>
      <c r="RHC48" s="19" t="s">
        <v>1440</v>
      </c>
      <c r="RHD48" s="19" t="s">
        <v>1440</v>
      </c>
      <c r="RHE48" s="19" t="s">
        <v>1440</v>
      </c>
      <c r="RHF48" s="19" t="s">
        <v>1440</v>
      </c>
      <c r="RHG48" s="19" t="s">
        <v>1440</v>
      </c>
      <c r="RHH48" s="19" t="s">
        <v>1440</v>
      </c>
      <c r="RHI48" s="19" t="s">
        <v>1440</v>
      </c>
      <c r="RHJ48" s="19" t="s">
        <v>1440</v>
      </c>
      <c r="RHK48" s="19" t="s">
        <v>1440</v>
      </c>
      <c r="RHL48" s="19" t="s">
        <v>1440</v>
      </c>
      <c r="RHM48" s="19" t="s">
        <v>1440</v>
      </c>
      <c r="RHN48" s="19" t="s">
        <v>1440</v>
      </c>
      <c r="RHO48" s="19" t="s">
        <v>1440</v>
      </c>
      <c r="RHP48" s="19" t="s">
        <v>1440</v>
      </c>
      <c r="RHQ48" s="19" t="s">
        <v>1440</v>
      </c>
      <c r="RHR48" s="19" t="s">
        <v>1440</v>
      </c>
      <c r="RHS48" s="19" t="s">
        <v>1440</v>
      </c>
      <c r="RHT48" s="19" t="s">
        <v>1440</v>
      </c>
      <c r="RHU48" s="19" t="s">
        <v>1440</v>
      </c>
      <c r="RHV48" s="19" t="s">
        <v>1440</v>
      </c>
      <c r="RHW48" s="19" t="s">
        <v>1440</v>
      </c>
      <c r="RHX48" s="19" t="s">
        <v>1440</v>
      </c>
      <c r="RHY48" s="19" t="s">
        <v>1440</v>
      </c>
      <c r="RHZ48" s="19" t="s">
        <v>1440</v>
      </c>
      <c r="RIA48" s="19" t="s">
        <v>1440</v>
      </c>
      <c r="RIB48" s="19" t="s">
        <v>1440</v>
      </c>
      <c r="RIC48" s="19" t="s">
        <v>1440</v>
      </c>
      <c r="RID48" s="19" t="s">
        <v>1440</v>
      </c>
      <c r="RIE48" s="19" t="s">
        <v>1440</v>
      </c>
      <c r="RIF48" s="19" t="s">
        <v>1440</v>
      </c>
      <c r="RIG48" s="19" t="s">
        <v>1440</v>
      </c>
      <c r="RIH48" s="19" t="s">
        <v>1440</v>
      </c>
      <c r="RII48" s="19" t="s">
        <v>1440</v>
      </c>
      <c r="RIJ48" s="19" t="s">
        <v>1440</v>
      </c>
      <c r="RIK48" s="19" t="s">
        <v>1440</v>
      </c>
      <c r="RIL48" s="19" t="s">
        <v>1440</v>
      </c>
      <c r="RIM48" s="19" t="s">
        <v>1440</v>
      </c>
      <c r="RIN48" s="19" t="s">
        <v>1440</v>
      </c>
      <c r="RIO48" s="19" t="s">
        <v>1440</v>
      </c>
      <c r="RIP48" s="19" t="s">
        <v>1440</v>
      </c>
      <c r="RIQ48" s="19" t="s">
        <v>1440</v>
      </c>
      <c r="RIR48" s="19" t="s">
        <v>1440</v>
      </c>
      <c r="RIS48" s="19" t="s">
        <v>1440</v>
      </c>
      <c r="RIT48" s="19" t="s">
        <v>1440</v>
      </c>
      <c r="RIU48" s="19" t="s">
        <v>1440</v>
      </c>
      <c r="RIV48" s="19" t="s">
        <v>1440</v>
      </c>
      <c r="RIW48" s="19" t="s">
        <v>1440</v>
      </c>
      <c r="RIX48" s="19" t="s">
        <v>1440</v>
      </c>
      <c r="RIY48" s="19" t="s">
        <v>1440</v>
      </c>
      <c r="RIZ48" s="19" t="s">
        <v>1440</v>
      </c>
      <c r="RJA48" s="19" t="s">
        <v>1440</v>
      </c>
      <c r="RJB48" s="19" t="s">
        <v>1440</v>
      </c>
      <c r="RJC48" s="19" t="s">
        <v>1440</v>
      </c>
      <c r="RJD48" s="19" t="s">
        <v>1440</v>
      </c>
      <c r="RJE48" s="19" t="s">
        <v>1440</v>
      </c>
      <c r="RJF48" s="19" t="s">
        <v>1440</v>
      </c>
      <c r="RJG48" s="19" t="s">
        <v>1440</v>
      </c>
      <c r="RJH48" s="19" t="s">
        <v>1440</v>
      </c>
      <c r="RJI48" s="19" t="s">
        <v>1440</v>
      </c>
      <c r="RJJ48" s="19" t="s">
        <v>1440</v>
      </c>
      <c r="RJK48" s="19" t="s">
        <v>1440</v>
      </c>
      <c r="RJL48" s="19" t="s">
        <v>1440</v>
      </c>
      <c r="RJM48" s="19" t="s">
        <v>1440</v>
      </c>
      <c r="RJN48" s="19" t="s">
        <v>1440</v>
      </c>
      <c r="RJO48" s="19" t="s">
        <v>1440</v>
      </c>
      <c r="RJP48" s="19" t="s">
        <v>1440</v>
      </c>
      <c r="RJQ48" s="19" t="s">
        <v>1440</v>
      </c>
      <c r="RJR48" s="19" t="s">
        <v>1440</v>
      </c>
      <c r="RJS48" s="19" t="s">
        <v>1440</v>
      </c>
      <c r="RJT48" s="19" t="s">
        <v>1440</v>
      </c>
      <c r="RJU48" s="19" t="s">
        <v>1440</v>
      </c>
      <c r="RJV48" s="19" t="s">
        <v>1440</v>
      </c>
      <c r="RJW48" s="19" t="s">
        <v>1440</v>
      </c>
      <c r="RJX48" s="19" t="s">
        <v>1440</v>
      </c>
      <c r="RJY48" s="19" t="s">
        <v>1440</v>
      </c>
      <c r="RJZ48" s="19" t="s">
        <v>1440</v>
      </c>
      <c r="RKA48" s="19" t="s">
        <v>1440</v>
      </c>
      <c r="RKB48" s="19" t="s">
        <v>1440</v>
      </c>
      <c r="RKC48" s="19" t="s">
        <v>1440</v>
      </c>
      <c r="RKD48" s="19" t="s">
        <v>1440</v>
      </c>
      <c r="RKE48" s="19" t="s">
        <v>1440</v>
      </c>
      <c r="RKF48" s="19" t="s">
        <v>1440</v>
      </c>
      <c r="RKG48" s="19" t="s">
        <v>1440</v>
      </c>
      <c r="RKH48" s="19" t="s">
        <v>1440</v>
      </c>
      <c r="RKI48" s="19" t="s">
        <v>1440</v>
      </c>
      <c r="RKJ48" s="19" t="s">
        <v>1440</v>
      </c>
      <c r="RKK48" s="19" t="s">
        <v>1440</v>
      </c>
      <c r="RKL48" s="19" t="s">
        <v>1440</v>
      </c>
      <c r="RKM48" s="19" t="s">
        <v>1440</v>
      </c>
      <c r="RKN48" s="19" t="s">
        <v>1440</v>
      </c>
      <c r="RKO48" s="19" t="s">
        <v>1440</v>
      </c>
      <c r="RKP48" s="19" t="s">
        <v>1440</v>
      </c>
      <c r="RKQ48" s="19" t="s">
        <v>1440</v>
      </c>
      <c r="RKR48" s="19" t="s">
        <v>1440</v>
      </c>
      <c r="RKS48" s="19" t="s">
        <v>1440</v>
      </c>
      <c r="RKT48" s="19" t="s">
        <v>1440</v>
      </c>
      <c r="RKU48" s="19" t="s">
        <v>1440</v>
      </c>
      <c r="RKV48" s="19" t="s">
        <v>1440</v>
      </c>
      <c r="RKW48" s="19" t="s">
        <v>1440</v>
      </c>
      <c r="RKX48" s="19" t="s">
        <v>1440</v>
      </c>
      <c r="RKY48" s="19" t="s">
        <v>1440</v>
      </c>
      <c r="RKZ48" s="19" t="s">
        <v>1440</v>
      </c>
      <c r="RLA48" s="19" t="s">
        <v>1440</v>
      </c>
      <c r="RLB48" s="19" t="s">
        <v>1440</v>
      </c>
      <c r="RLC48" s="19" t="s">
        <v>1440</v>
      </c>
      <c r="RLD48" s="19" t="s">
        <v>1440</v>
      </c>
      <c r="RLE48" s="19" t="s">
        <v>1440</v>
      </c>
      <c r="RLF48" s="19" t="s">
        <v>1440</v>
      </c>
      <c r="RLG48" s="19" t="s">
        <v>1440</v>
      </c>
      <c r="RLH48" s="19" t="s">
        <v>1440</v>
      </c>
      <c r="RLI48" s="19" t="s">
        <v>1440</v>
      </c>
      <c r="RLJ48" s="19" t="s">
        <v>1440</v>
      </c>
      <c r="RLK48" s="19" t="s">
        <v>1440</v>
      </c>
      <c r="RLL48" s="19" t="s">
        <v>1440</v>
      </c>
      <c r="RLM48" s="19" t="s">
        <v>1440</v>
      </c>
      <c r="RLN48" s="19" t="s">
        <v>1440</v>
      </c>
      <c r="RLO48" s="19" t="s">
        <v>1440</v>
      </c>
      <c r="RLP48" s="19" t="s">
        <v>1440</v>
      </c>
      <c r="RLQ48" s="19" t="s">
        <v>1440</v>
      </c>
      <c r="RLR48" s="19" t="s">
        <v>1440</v>
      </c>
      <c r="RLS48" s="19" t="s">
        <v>1440</v>
      </c>
      <c r="RLT48" s="19" t="s">
        <v>1440</v>
      </c>
      <c r="RLU48" s="19" t="s">
        <v>1440</v>
      </c>
      <c r="RLV48" s="19" t="s">
        <v>1440</v>
      </c>
      <c r="RLW48" s="19" t="s">
        <v>1440</v>
      </c>
      <c r="RLX48" s="19" t="s">
        <v>1440</v>
      </c>
      <c r="RLY48" s="19" t="s">
        <v>1440</v>
      </c>
      <c r="RLZ48" s="19" t="s">
        <v>1440</v>
      </c>
      <c r="RMA48" s="19" t="s">
        <v>1440</v>
      </c>
      <c r="RMB48" s="19" t="s">
        <v>1440</v>
      </c>
      <c r="RMC48" s="19" t="s">
        <v>1440</v>
      </c>
      <c r="RMD48" s="19" t="s">
        <v>1440</v>
      </c>
      <c r="RME48" s="19" t="s">
        <v>1440</v>
      </c>
      <c r="RMF48" s="19" t="s">
        <v>1440</v>
      </c>
      <c r="RMG48" s="19" t="s">
        <v>1440</v>
      </c>
      <c r="RMH48" s="19" t="s">
        <v>1440</v>
      </c>
      <c r="RMI48" s="19" t="s">
        <v>1440</v>
      </c>
      <c r="RMJ48" s="19" t="s">
        <v>1440</v>
      </c>
      <c r="RMK48" s="19" t="s">
        <v>1440</v>
      </c>
      <c r="RML48" s="19" t="s">
        <v>1440</v>
      </c>
      <c r="RMM48" s="19" t="s">
        <v>1440</v>
      </c>
      <c r="RMN48" s="19" t="s">
        <v>1440</v>
      </c>
      <c r="RMO48" s="19" t="s">
        <v>1440</v>
      </c>
      <c r="RMP48" s="19" t="s">
        <v>1440</v>
      </c>
      <c r="RMQ48" s="19" t="s">
        <v>1440</v>
      </c>
      <c r="RMR48" s="19" t="s">
        <v>1440</v>
      </c>
      <c r="RMS48" s="19" t="s">
        <v>1440</v>
      </c>
      <c r="RMT48" s="19" t="s">
        <v>1440</v>
      </c>
      <c r="RMU48" s="19" t="s">
        <v>1440</v>
      </c>
      <c r="RMV48" s="19" t="s">
        <v>1440</v>
      </c>
      <c r="RMW48" s="19" t="s">
        <v>1440</v>
      </c>
      <c r="RMX48" s="19" t="s">
        <v>1440</v>
      </c>
      <c r="RMY48" s="19" t="s">
        <v>1440</v>
      </c>
      <c r="RMZ48" s="19" t="s">
        <v>1440</v>
      </c>
      <c r="RNA48" s="19" t="s">
        <v>1440</v>
      </c>
      <c r="RNB48" s="19" t="s">
        <v>1440</v>
      </c>
      <c r="RNC48" s="19" t="s">
        <v>1440</v>
      </c>
      <c r="RND48" s="19" t="s">
        <v>1440</v>
      </c>
      <c r="RNE48" s="19" t="s">
        <v>1440</v>
      </c>
      <c r="RNF48" s="19" t="s">
        <v>1440</v>
      </c>
      <c r="RNG48" s="19" t="s">
        <v>1440</v>
      </c>
      <c r="RNH48" s="19" t="s">
        <v>1440</v>
      </c>
      <c r="RNI48" s="19" t="s">
        <v>1440</v>
      </c>
      <c r="RNJ48" s="19" t="s">
        <v>1440</v>
      </c>
      <c r="RNK48" s="19" t="s">
        <v>1440</v>
      </c>
      <c r="RNL48" s="19" t="s">
        <v>1440</v>
      </c>
      <c r="RNM48" s="19" t="s">
        <v>1440</v>
      </c>
      <c r="RNN48" s="19" t="s">
        <v>1440</v>
      </c>
      <c r="RNO48" s="19" t="s">
        <v>1440</v>
      </c>
      <c r="RNP48" s="19" t="s">
        <v>1440</v>
      </c>
      <c r="RNQ48" s="19" t="s">
        <v>1440</v>
      </c>
      <c r="RNR48" s="19" t="s">
        <v>1440</v>
      </c>
      <c r="RNS48" s="19" t="s">
        <v>1440</v>
      </c>
      <c r="RNT48" s="19" t="s">
        <v>1440</v>
      </c>
      <c r="RNU48" s="19" t="s">
        <v>1440</v>
      </c>
      <c r="RNV48" s="19" t="s">
        <v>1440</v>
      </c>
      <c r="RNW48" s="19" t="s">
        <v>1440</v>
      </c>
      <c r="RNX48" s="19" t="s">
        <v>1440</v>
      </c>
      <c r="RNY48" s="19" t="s">
        <v>1440</v>
      </c>
      <c r="RNZ48" s="19" t="s">
        <v>1440</v>
      </c>
      <c r="ROA48" s="19" t="s">
        <v>1440</v>
      </c>
      <c r="ROB48" s="19" t="s">
        <v>1440</v>
      </c>
      <c r="ROC48" s="19" t="s">
        <v>1440</v>
      </c>
      <c r="ROD48" s="19" t="s">
        <v>1440</v>
      </c>
      <c r="ROE48" s="19" t="s">
        <v>1440</v>
      </c>
      <c r="ROF48" s="19" t="s">
        <v>1440</v>
      </c>
      <c r="ROG48" s="19" t="s">
        <v>1440</v>
      </c>
      <c r="ROH48" s="19" t="s">
        <v>1440</v>
      </c>
      <c r="ROI48" s="19" t="s">
        <v>1440</v>
      </c>
      <c r="ROJ48" s="19" t="s">
        <v>1440</v>
      </c>
      <c r="ROK48" s="19" t="s">
        <v>1440</v>
      </c>
      <c r="ROL48" s="19" t="s">
        <v>1440</v>
      </c>
      <c r="ROM48" s="19" t="s">
        <v>1440</v>
      </c>
      <c r="RON48" s="19" t="s">
        <v>1440</v>
      </c>
      <c r="ROO48" s="19" t="s">
        <v>1440</v>
      </c>
      <c r="ROP48" s="19" t="s">
        <v>1440</v>
      </c>
      <c r="ROQ48" s="19" t="s">
        <v>1440</v>
      </c>
      <c r="ROR48" s="19" t="s">
        <v>1440</v>
      </c>
      <c r="ROS48" s="19" t="s">
        <v>1440</v>
      </c>
      <c r="ROT48" s="19" t="s">
        <v>1440</v>
      </c>
      <c r="ROU48" s="19" t="s">
        <v>1440</v>
      </c>
      <c r="ROV48" s="19" t="s">
        <v>1440</v>
      </c>
      <c r="ROW48" s="19" t="s">
        <v>1440</v>
      </c>
      <c r="ROX48" s="19" t="s">
        <v>1440</v>
      </c>
      <c r="ROY48" s="19" t="s">
        <v>1440</v>
      </c>
      <c r="ROZ48" s="19" t="s">
        <v>1440</v>
      </c>
      <c r="RPA48" s="19" t="s">
        <v>1440</v>
      </c>
      <c r="RPB48" s="19" t="s">
        <v>1440</v>
      </c>
      <c r="RPC48" s="19" t="s">
        <v>1440</v>
      </c>
      <c r="RPD48" s="19" t="s">
        <v>1440</v>
      </c>
      <c r="RPE48" s="19" t="s">
        <v>1440</v>
      </c>
      <c r="RPF48" s="19" t="s">
        <v>1440</v>
      </c>
      <c r="RPG48" s="19" t="s">
        <v>1440</v>
      </c>
      <c r="RPH48" s="19" t="s">
        <v>1440</v>
      </c>
      <c r="RPI48" s="19" t="s">
        <v>1440</v>
      </c>
      <c r="RPJ48" s="19" t="s">
        <v>1440</v>
      </c>
      <c r="RPK48" s="19" t="s">
        <v>1440</v>
      </c>
      <c r="RPL48" s="19" t="s">
        <v>1440</v>
      </c>
      <c r="RPM48" s="19" t="s">
        <v>1440</v>
      </c>
      <c r="RPN48" s="19" t="s">
        <v>1440</v>
      </c>
      <c r="RPO48" s="19" t="s">
        <v>1440</v>
      </c>
      <c r="RPP48" s="19" t="s">
        <v>1440</v>
      </c>
      <c r="RPQ48" s="19" t="s">
        <v>1440</v>
      </c>
      <c r="RPR48" s="19" t="s">
        <v>1440</v>
      </c>
      <c r="RPS48" s="19" t="s">
        <v>1440</v>
      </c>
      <c r="RPT48" s="19" t="s">
        <v>1440</v>
      </c>
      <c r="RPU48" s="19" t="s">
        <v>1440</v>
      </c>
      <c r="RPV48" s="19" t="s">
        <v>1440</v>
      </c>
      <c r="RPW48" s="19" t="s">
        <v>1440</v>
      </c>
      <c r="RPX48" s="19" t="s">
        <v>1440</v>
      </c>
      <c r="RPY48" s="19" t="s">
        <v>1440</v>
      </c>
      <c r="RPZ48" s="19" t="s">
        <v>1440</v>
      </c>
      <c r="RQA48" s="19" t="s">
        <v>1440</v>
      </c>
      <c r="RQB48" s="19" t="s">
        <v>1440</v>
      </c>
      <c r="RQC48" s="19" t="s">
        <v>1440</v>
      </c>
      <c r="RQD48" s="19" t="s">
        <v>1440</v>
      </c>
      <c r="RQE48" s="19" t="s">
        <v>1440</v>
      </c>
      <c r="RQF48" s="19" t="s">
        <v>1440</v>
      </c>
      <c r="RQG48" s="19" t="s">
        <v>1440</v>
      </c>
      <c r="RQH48" s="19" t="s">
        <v>1440</v>
      </c>
      <c r="RQI48" s="19" t="s">
        <v>1440</v>
      </c>
      <c r="RQJ48" s="19" t="s">
        <v>1440</v>
      </c>
      <c r="RQK48" s="19" t="s">
        <v>1440</v>
      </c>
      <c r="RQL48" s="19" t="s">
        <v>1440</v>
      </c>
      <c r="RQM48" s="19" t="s">
        <v>1440</v>
      </c>
      <c r="RQN48" s="19" t="s">
        <v>1440</v>
      </c>
      <c r="RQO48" s="19" t="s">
        <v>1440</v>
      </c>
      <c r="RQP48" s="19" t="s">
        <v>1440</v>
      </c>
      <c r="RQQ48" s="19" t="s">
        <v>1440</v>
      </c>
      <c r="RQR48" s="19" t="s">
        <v>1440</v>
      </c>
      <c r="RQS48" s="19" t="s">
        <v>1440</v>
      </c>
      <c r="RQT48" s="19" t="s">
        <v>1440</v>
      </c>
      <c r="RQU48" s="19" t="s">
        <v>1440</v>
      </c>
      <c r="RQV48" s="19" t="s">
        <v>1440</v>
      </c>
      <c r="RQW48" s="19" t="s">
        <v>1440</v>
      </c>
      <c r="RQX48" s="19" t="s">
        <v>1440</v>
      </c>
      <c r="RQY48" s="19" t="s">
        <v>1440</v>
      </c>
      <c r="RQZ48" s="19" t="s">
        <v>1440</v>
      </c>
      <c r="RRA48" s="19" t="s">
        <v>1440</v>
      </c>
      <c r="RRB48" s="19" t="s">
        <v>1440</v>
      </c>
      <c r="RRC48" s="19" t="s">
        <v>1440</v>
      </c>
      <c r="RRD48" s="19" t="s">
        <v>1440</v>
      </c>
      <c r="RRE48" s="19" t="s">
        <v>1440</v>
      </c>
      <c r="RRF48" s="19" t="s">
        <v>1440</v>
      </c>
      <c r="RRG48" s="19" t="s">
        <v>1440</v>
      </c>
      <c r="RRH48" s="19" t="s">
        <v>1440</v>
      </c>
      <c r="RRI48" s="19" t="s">
        <v>1440</v>
      </c>
      <c r="RRJ48" s="19" t="s">
        <v>1440</v>
      </c>
      <c r="RRK48" s="19" t="s">
        <v>1440</v>
      </c>
      <c r="RRL48" s="19" t="s">
        <v>1440</v>
      </c>
      <c r="RRM48" s="19" t="s">
        <v>1440</v>
      </c>
      <c r="RRN48" s="19" t="s">
        <v>1440</v>
      </c>
      <c r="RRO48" s="19" t="s">
        <v>1440</v>
      </c>
      <c r="RRP48" s="19" t="s">
        <v>1440</v>
      </c>
      <c r="RRQ48" s="19" t="s">
        <v>1440</v>
      </c>
      <c r="RRR48" s="19" t="s">
        <v>1440</v>
      </c>
      <c r="RRS48" s="19" t="s">
        <v>1440</v>
      </c>
      <c r="RRT48" s="19" t="s">
        <v>1440</v>
      </c>
      <c r="RRU48" s="19" t="s">
        <v>1440</v>
      </c>
      <c r="RRV48" s="19" t="s">
        <v>1440</v>
      </c>
      <c r="RRW48" s="19" t="s">
        <v>1440</v>
      </c>
      <c r="RRX48" s="19" t="s">
        <v>1440</v>
      </c>
      <c r="RRY48" s="19" t="s">
        <v>1440</v>
      </c>
      <c r="RRZ48" s="19" t="s">
        <v>1440</v>
      </c>
      <c r="RSA48" s="19" t="s">
        <v>1440</v>
      </c>
      <c r="RSB48" s="19" t="s">
        <v>1440</v>
      </c>
      <c r="RSC48" s="19" t="s">
        <v>1440</v>
      </c>
      <c r="RSD48" s="19" t="s">
        <v>1440</v>
      </c>
      <c r="RSE48" s="19" t="s">
        <v>1440</v>
      </c>
      <c r="RSF48" s="19" t="s">
        <v>1440</v>
      </c>
      <c r="RSG48" s="19" t="s">
        <v>1440</v>
      </c>
      <c r="RSH48" s="19" t="s">
        <v>1440</v>
      </c>
      <c r="RSI48" s="19" t="s">
        <v>1440</v>
      </c>
      <c r="RSJ48" s="19" t="s">
        <v>1440</v>
      </c>
      <c r="RSK48" s="19" t="s">
        <v>1440</v>
      </c>
      <c r="RSL48" s="19" t="s">
        <v>1440</v>
      </c>
      <c r="RSM48" s="19" t="s">
        <v>1440</v>
      </c>
      <c r="RSN48" s="19" t="s">
        <v>1440</v>
      </c>
      <c r="RSO48" s="19" t="s">
        <v>1440</v>
      </c>
      <c r="RSP48" s="19" t="s">
        <v>1440</v>
      </c>
      <c r="RSQ48" s="19" t="s">
        <v>1440</v>
      </c>
      <c r="RSR48" s="19" t="s">
        <v>1440</v>
      </c>
      <c r="RSS48" s="19" t="s">
        <v>1440</v>
      </c>
      <c r="RST48" s="19" t="s">
        <v>1440</v>
      </c>
      <c r="RSU48" s="19" t="s">
        <v>1440</v>
      </c>
      <c r="RSV48" s="19" t="s">
        <v>1440</v>
      </c>
      <c r="RSW48" s="19" t="s">
        <v>1440</v>
      </c>
      <c r="RSX48" s="19" t="s">
        <v>1440</v>
      </c>
      <c r="RSY48" s="19" t="s">
        <v>1440</v>
      </c>
      <c r="RSZ48" s="19" t="s">
        <v>1440</v>
      </c>
      <c r="RTA48" s="19" t="s">
        <v>1440</v>
      </c>
      <c r="RTB48" s="19" t="s">
        <v>1440</v>
      </c>
      <c r="RTC48" s="19" t="s">
        <v>1440</v>
      </c>
      <c r="RTD48" s="19" t="s">
        <v>1440</v>
      </c>
      <c r="RTE48" s="19" t="s">
        <v>1440</v>
      </c>
      <c r="RTF48" s="19" t="s">
        <v>1440</v>
      </c>
      <c r="RTG48" s="19" t="s">
        <v>1440</v>
      </c>
      <c r="RTH48" s="19" t="s">
        <v>1440</v>
      </c>
      <c r="RTI48" s="19" t="s">
        <v>1440</v>
      </c>
      <c r="RTJ48" s="19" t="s">
        <v>1440</v>
      </c>
      <c r="RTK48" s="19" t="s">
        <v>1440</v>
      </c>
      <c r="RTL48" s="19" t="s">
        <v>1440</v>
      </c>
      <c r="RTM48" s="19" t="s">
        <v>1440</v>
      </c>
      <c r="RTN48" s="19" t="s">
        <v>1440</v>
      </c>
      <c r="RTO48" s="19" t="s">
        <v>1440</v>
      </c>
      <c r="RTP48" s="19" t="s">
        <v>1440</v>
      </c>
      <c r="RTQ48" s="19" t="s">
        <v>1440</v>
      </c>
      <c r="RTR48" s="19" t="s">
        <v>1440</v>
      </c>
      <c r="RTS48" s="19" t="s">
        <v>1440</v>
      </c>
      <c r="RTT48" s="19" t="s">
        <v>1440</v>
      </c>
      <c r="RTU48" s="19" t="s">
        <v>1440</v>
      </c>
      <c r="RTV48" s="19" t="s">
        <v>1440</v>
      </c>
      <c r="RTW48" s="19" t="s">
        <v>1440</v>
      </c>
      <c r="RTX48" s="19" t="s">
        <v>1440</v>
      </c>
      <c r="RTY48" s="19" t="s">
        <v>1440</v>
      </c>
      <c r="RTZ48" s="19" t="s">
        <v>1440</v>
      </c>
      <c r="RUA48" s="19" t="s">
        <v>1440</v>
      </c>
      <c r="RUB48" s="19" t="s">
        <v>1440</v>
      </c>
      <c r="RUC48" s="19" t="s">
        <v>1440</v>
      </c>
      <c r="RUD48" s="19" t="s">
        <v>1440</v>
      </c>
      <c r="RUE48" s="19" t="s">
        <v>1440</v>
      </c>
      <c r="RUF48" s="19" t="s">
        <v>1440</v>
      </c>
      <c r="RUG48" s="19" t="s">
        <v>1440</v>
      </c>
      <c r="RUH48" s="19" t="s">
        <v>1440</v>
      </c>
      <c r="RUI48" s="19" t="s">
        <v>1440</v>
      </c>
      <c r="RUJ48" s="19" t="s">
        <v>1440</v>
      </c>
      <c r="RUK48" s="19" t="s">
        <v>1440</v>
      </c>
      <c r="RUL48" s="19" t="s">
        <v>1440</v>
      </c>
      <c r="RUM48" s="19" t="s">
        <v>1440</v>
      </c>
      <c r="RUN48" s="19" t="s">
        <v>1440</v>
      </c>
      <c r="RUO48" s="19" t="s">
        <v>1440</v>
      </c>
      <c r="RUP48" s="19" t="s">
        <v>1440</v>
      </c>
      <c r="RUQ48" s="19" t="s">
        <v>1440</v>
      </c>
      <c r="RUR48" s="19" t="s">
        <v>1440</v>
      </c>
      <c r="RUS48" s="19" t="s">
        <v>1440</v>
      </c>
      <c r="RUT48" s="19" t="s">
        <v>1440</v>
      </c>
      <c r="RUU48" s="19" t="s">
        <v>1440</v>
      </c>
      <c r="RUV48" s="19" t="s">
        <v>1440</v>
      </c>
      <c r="RUW48" s="19" t="s">
        <v>1440</v>
      </c>
      <c r="RUX48" s="19" t="s">
        <v>1440</v>
      </c>
      <c r="RUY48" s="19" t="s">
        <v>1440</v>
      </c>
      <c r="RUZ48" s="19" t="s">
        <v>1440</v>
      </c>
      <c r="RVA48" s="19" t="s">
        <v>1440</v>
      </c>
      <c r="RVB48" s="19" t="s">
        <v>1440</v>
      </c>
      <c r="RVC48" s="19" t="s">
        <v>1440</v>
      </c>
      <c r="RVD48" s="19" t="s">
        <v>1440</v>
      </c>
      <c r="RVE48" s="19" t="s">
        <v>1440</v>
      </c>
      <c r="RVF48" s="19" t="s">
        <v>1440</v>
      </c>
      <c r="RVG48" s="19" t="s">
        <v>1440</v>
      </c>
      <c r="RVH48" s="19" t="s">
        <v>1440</v>
      </c>
      <c r="RVI48" s="19" t="s">
        <v>1440</v>
      </c>
      <c r="RVJ48" s="19" t="s">
        <v>1440</v>
      </c>
      <c r="RVK48" s="19" t="s">
        <v>1440</v>
      </c>
      <c r="RVL48" s="19" t="s">
        <v>1440</v>
      </c>
      <c r="RVM48" s="19" t="s">
        <v>1440</v>
      </c>
      <c r="RVN48" s="19" t="s">
        <v>1440</v>
      </c>
      <c r="RVO48" s="19" t="s">
        <v>1440</v>
      </c>
      <c r="RVP48" s="19" t="s">
        <v>1440</v>
      </c>
      <c r="RVQ48" s="19" t="s">
        <v>1440</v>
      </c>
      <c r="RVR48" s="19" t="s">
        <v>1440</v>
      </c>
      <c r="RVS48" s="19" t="s">
        <v>1440</v>
      </c>
      <c r="RVT48" s="19" t="s">
        <v>1440</v>
      </c>
      <c r="RVU48" s="19" t="s">
        <v>1440</v>
      </c>
      <c r="RVV48" s="19" t="s">
        <v>1440</v>
      </c>
      <c r="RVW48" s="19" t="s">
        <v>1440</v>
      </c>
      <c r="RVX48" s="19" t="s">
        <v>1440</v>
      </c>
      <c r="RVY48" s="19" t="s">
        <v>1440</v>
      </c>
      <c r="RVZ48" s="19" t="s">
        <v>1440</v>
      </c>
      <c r="RWA48" s="19" t="s">
        <v>1440</v>
      </c>
      <c r="RWB48" s="19" t="s">
        <v>1440</v>
      </c>
      <c r="RWC48" s="19" t="s">
        <v>1440</v>
      </c>
      <c r="RWD48" s="19" t="s">
        <v>1440</v>
      </c>
      <c r="RWE48" s="19" t="s">
        <v>1440</v>
      </c>
      <c r="RWF48" s="19" t="s">
        <v>1440</v>
      </c>
      <c r="RWG48" s="19" t="s">
        <v>1440</v>
      </c>
      <c r="RWH48" s="19" t="s">
        <v>1440</v>
      </c>
      <c r="RWI48" s="19" t="s">
        <v>1440</v>
      </c>
      <c r="RWJ48" s="19" t="s">
        <v>1440</v>
      </c>
      <c r="RWK48" s="19" t="s">
        <v>1440</v>
      </c>
      <c r="RWL48" s="19" t="s">
        <v>1440</v>
      </c>
      <c r="RWM48" s="19" t="s">
        <v>1440</v>
      </c>
      <c r="RWN48" s="19" t="s">
        <v>1440</v>
      </c>
      <c r="RWO48" s="19" t="s">
        <v>1440</v>
      </c>
      <c r="RWP48" s="19" t="s">
        <v>1440</v>
      </c>
      <c r="RWQ48" s="19" t="s">
        <v>1440</v>
      </c>
      <c r="RWR48" s="19" t="s">
        <v>1440</v>
      </c>
      <c r="RWS48" s="19" t="s">
        <v>1440</v>
      </c>
      <c r="RWT48" s="19" t="s">
        <v>1440</v>
      </c>
      <c r="RWU48" s="19" t="s">
        <v>1440</v>
      </c>
      <c r="RWV48" s="19" t="s">
        <v>1440</v>
      </c>
      <c r="RWW48" s="19" t="s">
        <v>1440</v>
      </c>
      <c r="RWX48" s="19" t="s">
        <v>1440</v>
      </c>
      <c r="RWY48" s="19" t="s">
        <v>1440</v>
      </c>
      <c r="RWZ48" s="19" t="s">
        <v>1440</v>
      </c>
      <c r="RXA48" s="19" t="s">
        <v>1440</v>
      </c>
      <c r="RXB48" s="19" t="s">
        <v>1440</v>
      </c>
      <c r="RXC48" s="19" t="s">
        <v>1440</v>
      </c>
      <c r="RXD48" s="19" t="s">
        <v>1440</v>
      </c>
      <c r="RXE48" s="19" t="s">
        <v>1440</v>
      </c>
      <c r="RXF48" s="19" t="s">
        <v>1440</v>
      </c>
      <c r="RXG48" s="19" t="s">
        <v>1440</v>
      </c>
      <c r="RXH48" s="19" t="s">
        <v>1440</v>
      </c>
      <c r="RXI48" s="19" t="s">
        <v>1440</v>
      </c>
      <c r="RXJ48" s="19" t="s">
        <v>1440</v>
      </c>
      <c r="RXK48" s="19" t="s">
        <v>1440</v>
      </c>
      <c r="RXL48" s="19" t="s">
        <v>1440</v>
      </c>
      <c r="RXM48" s="19" t="s">
        <v>1440</v>
      </c>
      <c r="RXN48" s="19" t="s">
        <v>1440</v>
      </c>
      <c r="RXO48" s="19" t="s">
        <v>1440</v>
      </c>
      <c r="RXP48" s="19" t="s">
        <v>1440</v>
      </c>
      <c r="RXQ48" s="19" t="s">
        <v>1440</v>
      </c>
      <c r="RXR48" s="19" t="s">
        <v>1440</v>
      </c>
      <c r="RXS48" s="19" t="s">
        <v>1440</v>
      </c>
      <c r="RXT48" s="19" t="s">
        <v>1440</v>
      </c>
      <c r="RXU48" s="19" t="s">
        <v>1440</v>
      </c>
      <c r="RXV48" s="19" t="s">
        <v>1440</v>
      </c>
      <c r="RXW48" s="19" t="s">
        <v>1440</v>
      </c>
      <c r="RXX48" s="19" t="s">
        <v>1440</v>
      </c>
      <c r="RXY48" s="19" t="s">
        <v>1440</v>
      </c>
      <c r="RXZ48" s="19" t="s">
        <v>1440</v>
      </c>
      <c r="RYA48" s="19" t="s">
        <v>1440</v>
      </c>
      <c r="RYB48" s="19" t="s">
        <v>1440</v>
      </c>
      <c r="RYC48" s="19" t="s">
        <v>1440</v>
      </c>
      <c r="RYD48" s="19" t="s">
        <v>1440</v>
      </c>
      <c r="RYE48" s="19" t="s">
        <v>1440</v>
      </c>
      <c r="RYF48" s="19" t="s">
        <v>1440</v>
      </c>
      <c r="RYG48" s="19" t="s">
        <v>1440</v>
      </c>
      <c r="RYH48" s="19" t="s">
        <v>1440</v>
      </c>
      <c r="RYI48" s="19" t="s">
        <v>1440</v>
      </c>
      <c r="RYJ48" s="19" t="s">
        <v>1440</v>
      </c>
      <c r="RYK48" s="19" t="s">
        <v>1440</v>
      </c>
      <c r="RYL48" s="19" t="s">
        <v>1440</v>
      </c>
      <c r="RYM48" s="19" t="s">
        <v>1440</v>
      </c>
      <c r="RYN48" s="19" t="s">
        <v>1440</v>
      </c>
      <c r="RYO48" s="19" t="s">
        <v>1440</v>
      </c>
      <c r="RYP48" s="19" t="s">
        <v>1440</v>
      </c>
      <c r="RYQ48" s="19" t="s">
        <v>1440</v>
      </c>
      <c r="RYR48" s="19" t="s">
        <v>1440</v>
      </c>
      <c r="RYS48" s="19" t="s">
        <v>1440</v>
      </c>
      <c r="RYT48" s="19" t="s">
        <v>1440</v>
      </c>
      <c r="RYU48" s="19" t="s">
        <v>1440</v>
      </c>
      <c r="RYV48" s="19" t="s">
        <v>1440</v>
      </c>
      <c r="RYW48" s="19" t="s">
        <v>1440</v>
      </c>
      <c r="RYX48" s="19" t="s">
        <v>1440</v>
      </c>
      <c r="RYY48" s="19" t="s">
        <v>1440</v>
      </c>
      <c r="RYZ48" s="19" t="s">
        <v>1440</v>
      </c>
      <c r="RZA48" s="19" t="s">
        <v>1440</v>
      </c>
      <c r="RZB48" s="19" t="s">
        <v>1440</v>
      </c>
      <c r="RZC48" s="19" t="s">
        <v>1440</v>
      </c>
      <c r="RZD48" s="19" t="s">
        <v>1440</v>
      </c>
      <c r="RZE48" s="19" t="s">
        <v>1440</v>
      </c>
      <c r="RZF48" s="19" t="s">
        <v>1440</v>
      </c>
      <c r="RZG48" s="19" t="s">
        <v>1440</v>
      </c>
      <c r="RZH48" s="19" t="s">
        <v>1440</v>
      </c>
      <c r="RZI48" s="19" t="s">
        <v>1440</v>
      </c>
      <c r="RZJ48" s="19" t="s">
        <v>1440</v>
      </c>
      <c r="RZK48" s="19" t="s">
        <v>1440</v>
      </c>
      <c r="RZL48" s="19" t="s">
        <v>1440</v>
      </c>
      <c r="RZM48" s="19" t="s">
        <v>1440</v>
      </c>
      <c r="RZN48" s="19" t="s">
        <v>1440</v>
      </c>
      <c r="RZO48" s="19" t="s">
        <v>1440</v>
      </c>
      <c r="RZP48" s="19" t="s">
        <v>1440</v>
      </c>
      <c r="RZQ48" s="19" t="s">
        <v>1440</v>
      </c>
      <c r="RZR48" s="19" t="s">
        <v>1440</v>
      </c>
      <c r="RZS48" s="19" t="s">
        <v>1440</v>
      </c>
      <c r="RZT48" s="19" t="s">
        <v>1440</v>
      </c>
      <c r="RZU48" s="19" t="s">
        <v>1440</v>
      </c>
      <c r="RZV48" s="19" t="s">
        <v>1440</v>
      </c>
      <c r="RZW48" s="19" t="s">
        <v>1440</v>
      </c>
      <c r="RZX48" s="19" t="s">
        <v>1440</v>
      </c>
      <c r="RZY48" s="19" t="s">
        <v>1440</v>
      </c>
      <c r="RZZ48" s="19" t="s">
        <v>1440</v>
      </c>
      <c r="SAA48" s="19" t="s">
        <v>1440</v>
      </c>
      <c r="SAB48" s="19" t="s">
        <v>1440</v>
      </c>
      <c r="SAC48" s="19" t="s">
        <v>1440</v>
      </c>
      <c r="SAD48" s="19" t="s">
        <v>1440</v>
      </c>
      <c r="SAE48" s="19" t="s">
        <v>1440</v>
      </c>
      <c r="SAF48" s="19" t="s">
        <v>1440</v>
      </c>
      <c r="SAG48" s="19" t="s">
        <v>1440</v>
      </c>
      <c r="SAH48" s="19" t="s">
        <v>1440</v>
      </c>
      <c r="SAI48" s="19" t="s">
        <v>1440</v>
      </c>
      <c r="SAJ48" s="19" t="s">
        <v>1440</v>
      </c>
      <c r="SAK48" s="19" t="s">
        <v>1440</v>
      </c>
      <c r="SAL48" s="19" t="s">
        <v>1440</v>
      </c>
      <c r="SAM48" s="19" t="s">
        <v>1440</v>
      </c>
      <c r="SAN48" s="19" t="s">
        <v>1440</v>
      </c>
      <c r="SAO48" s="19" t="s">
        <v>1440</v>
      </c>
      <c r="SAP48" s="19" t="s">
        <v>1440</v>
      </c>
      <c r="SAQ48" s="19" t="s">
        <v>1440</v>
      </c>
      <c r="SAR48" s="19" t="s">
        <v>1440</v>
      </c>
      <c r="SAS48" s="19" t="s">
        <v>1440</v>
      </c>
      <c r="SAT48" s="19" t="s">
        <v>1440</v>
      </c>
      <c r="SAU48" s="19" t="s">
        <v>1440</v>
      </c>
      <c r="SAV48" s="19" t="s">
        <v>1440</v>
      </c>
      <c r="SAW48" s="19" t="s">
        <v>1440</v>
      </c>
      <c r="SAX48" s="19" t="s">
        <v>1440</v>
      </c>
      <c r="SAY48" s="19" t="s">
        <v>1440</v>
      </c>
      <c r="SAZ48" s="19" t="s">
        <v>1440</v>
      </c>
      <c r="SBA48" s="19" t="s">
        <v>1440</v>
      </c>
      <c r="SBB48" s="19" t="s">
        <v>1440</v>
      </c>
      <c r="SBC48" s="19" t="s">
        <v>1440</v>
      </c>
      <c r="SBD48" s="19" t="s">
        <v>1440</v>
      </c>
      <c r="SBE48" s="19" t="s">
        <v>1440</v>
      </c>
      <c r="SBF48" s="19" t="s">
        <v>1440</v>
      </c>
      <c r="SBG48" s="19" t="s">
        <v>1440</v>
      </c>
      <c r="SBH48" s="19" t="s">
        <v>1440</v>
      </c>
      <c r="SBI48" s="19" t="s">
        <v>1440</v>
      </c>
      <c r="SBJ48" s="19" t="s">
        <v>1440</v>
      </c>
      <c r="SBK48" s="19" t="s">
        <v>1440</v>
      </c>
      <c r="SBL48" s="19" t="s">
        <v>1440</v>
      </c>
      <c r="SBM48" s="19" t="s">
        <v>1440</v>
      </c>
      <c r="SBN48" s="19" t="s">
        <v>1440</v>
      </c>
      <c r="SBO48" s="19" t="s">
        <v>1440</v>
      </c>
      <c r="SBP48" s="19" t="s">
        <v>1440</v>
      </c>
      <c r="SBQ48" s="19" t="s">
        <v>1440</v>
      </c>
      <c r="SBR48" s="19" t="s">
        <v>1440</v>
      </c>
      <c r="SBS48" s="19" t="s">
        <v>1440</v>
      </c>
      <c r="SBT48" s="19" t="s">
        <v>1440</v>
      </c>
      <c r="SBU48" s="19" t="s">
        <v>1440</v>
      </c>
      <c r="SBV48" s="19" t="s">
        <v>1440</v>
      </c>
      <c r="SBW48" s="19" t="s">
        <v>1440</v>
      </c>
      <c r="SBX48" s="19" t="s">
        <v>1440</v>
      </c>
      <c r="SBY48" s="19" t="s">
        <v>1440</v>
      </c>
      <c r="SBZ48" s="19" t="s">
        <v>1440</v>
      </c>
      <c r="SCA48" s="19" t="s">
        <v>1440</v>
      </c>
      <c r="SCB48" s="19" t="s">
        <v>1440</v>
      </c>
      <c r="SCC48" s="19" t="s">
        <v>1440</v>
      </c>
      <c r="SCD48" s="19" t="s">
        <v>1440</v>
      </c>
      <c r="SCE48" s="19" t="s">
        <v>1440</v>
      </c>
      <c r="SCF48" s="19" t="s">
        <v>1440</v>
      </c>
      <c r="SCG48" s="19" t="s">
        <v>1440</v>
      </c>
      <c r="SCH48" s="19" t="s">
        <v>1440</v>
      </c>
      <c r="SCI48" s="19" t="s">
        <v>1440</v>
      </c>
      <c r="SCJ48" s="19" t="s">
        <v>1440</v>
      </c>
      <c r="SCK48" s="19" t="s">
        <v>1440</v>
      </c>
      <c r="SCL48" s="19" t="s">
        <v>1440</v>
      </c>
      <c r="SCM48" s="19" t="s">
        <v>1440</v>
      </c>
      <c r="SCN48" s="19" t="s">
        <v>1440</v>
      </c>
      <c r="SCO48" s="19" t="s">
        <v>1440</v>
      </c>
      <c r="SCP48" s="19" t="s">
        <v>1440</v>
      </c>
      <c r="SCQ48" s="19" t="s">
        <v>1440</v>
      </c>
      <c r="SCR48" s="19" t="s">
        <v>1440</v>
      </c>
      <c r="SCS48" s="19" t="s">
        <v>1440</v>
      </c>
      <c r="SCT48" s="19" t="s">
        <v>1440</v>
      </c>
      <c r="SCU48" s="19" t="s">
        <v>1440</v>
      </c>
      <c r="SCV48" s="19" t="s">
        <v>1440</v>
      </c>
      <c r="SCW48" s="19" t="s">
        <v>1440</v>
      </c>
      <c r="SCX48" s="19" t="s">
        <v>1440</v>
      </c>
      <c r="SCY48" s="19" t="s">
        <v>1440</v>
      </c>
      <c r="SCZ48" s="19" t="s">
        <v>1440</v>
      </c>
      <c r="SDA48" s="19" t="s">
        <v>1440</v>
      </c>
      <c r="SDB48" s="19" t="s">
        <v>1440</v>
      </c>
      <c r="SDC48" s="19" t="s">
        <v>1440</v>
      </c>
      <c r="SDD48" s="19" t="s">
        <v>1440</v>
      </c>
      <c r="SDE48" s="19" t="s">
        <v>1440</v>
      </c>
      <c r="SDF48" s="19" t="s">
        <v>1440</v>
      </c>
      <c r="SDG48" s="19" t="s">
        <v>1440</v>
      </c>
      <c r="SDH48" s="19" t="s">
        <v>1440</v>
      </c>
      <c r="SDI48" s="19" t="s">
        <v>1440</v>
      </c>
      <c r="SDJ48" s="19" t="s">
        <v>1440</v>
      </c>
      <c r="SDK48" s="19" t="s">
        <v>1440</v>
      </c>
      <c r="SDL48" s="19" t="s">
        <v>1440</v>
      </c>
      <c r="SDM48" s="19" t="s">
        <v>1440</v>
      </c>
      <c r="SDN48" s="19" t="s">
        <v>1440</v>
      </c>
      <c r="SDO48" s="19" t="s">
        <v>1440</v>
      </c>
      <c r="SDP48" s="19" t="s">
        <v>1440</v>
      </c>
      <c r="SDQ48" s="19" t="s">
        <v>1440</v>
      </c>
      <c r="SDR48" s="19" t="s">
        <v>1440</v>
      </c>
      <c r="SDS48" s="19" t="s">
        <v>1440</v>
      </c>
      <c r="SDT48" s="19" t="s">
        <v>1440</v>
      </c>
      <c r="SDU48" s="19" t="s">
        <v>1440</v>
      </c>
      <c r="SDV48" s="19" t="s">
        <v>1440</v>
      </c>
      <c r="SDW48" s="19" t="s">
        <v>1440</v>
      </c>
      <c r="SDX48" s="19" t="s">
        <v>1440</v>
      </c>
      <c r="SDY48" s="19" t="s">
        <v>1440</v>
      </c>
      <c r="SDZ48" s="19" t="s">
        <v>1440</v>
      </c>
      <c r="SEA48" s="19" t="s">
        <v>1440</v>
      </c>
      <c r="SEB48" s="19" t="s">
        <v>1440</v>
      </c>
      <c r="SEC48" s="19" t="s">
        <v>1440</v>
      </c>
      <c r="SED48" s="19" t="s">
        <v>1440</v>
      </c>
      <c r="SEE48" s="19" t="s">
        <v>1440</v>
      </c>
      <c r="SEF48" s="19" t="s">
        <v>1440</v>
      </c>
      <c r="SEG48" s="19" t="s">
        <v>1440</v>
      </c>
      <c r="SEH48" s="19" t="s">
        <v>1440</v>
      </c>
      <c r="SEI48" s="19" t="s">
        <v>1440</v>
      </c>
      <c r="SEJ48" s="19" t="s">
        <v>1440</v>
      </c>
      <c r="SEK48" s="19" t="s">
        <v>1440</v>
      </c>
      <c r="SEL48" s="19" t="s">
        <v>1440</v>
      </c>
      <c r="SEM48" s="19" t="s">
        <v>1440</v>
      </c>
      <c r="SEN48" s="19" t="s">
        <v>1440</v>
      </c>
      <c r="SEO48" s="19" t="s">
        <v>1440</v>
      </c>
      <c r="SEP48" s="19" t="s">
        <v>1440</v>
      </c>
      <c r="SEQ48" s="19" t="s">
        <v>1440</v>
      </c>
      <c r="SER48" s="19" t="s">
        <v>1440</v>
      </c>
      <c r="SES48" s="19" t="s">
        <v>1440</v>
      </c>
      <c r="SET48" s="19" t="s">
        <v>1440</v>
      </c>
      <c r="SEU48" s="19" t="s">
        <v>1440</v>
      </c>
      <c r="SEV48" s="19" t="s">
        <v>1440</v>
      </c>
      <c r="SEW48" s="19" t="s">
        <v>1440</v>
      </c>
      <c r="SEX48" s="19" t="s">
        <v>1440</v>
      </c>
      <c r="SEY48" s="19" t="s">
        <v>1440</v>
      </c>
      <c r="SEZ48" s="19" t="s">
        <v>1440</v>
      </c>
      <c r="SFA48" s="19" t="s">
        <v>1440</v>
      </c>
      <c r="SFB48" s="19" t="s">
        <v>1440</v>
      </c>
      <c r="SFC48" s="19" t="s">
        <v>1440</v>
      </c>
      <c r="SFD48" s="19" t="s">
        <v>1440</v>
      </c>
      <c r="SFE48" s="19" t="s">
        <v>1440</v>
      </c>
      <c r="SFF48" s="19" t="s">
        <v>1440</v>
      </c>
      <c r="SFG48" s="19" t="s">
        <v>1440</v>
      </c>
      <c r="SFH48" s="19" t="s">
        <v>1440</v>
      </c>
      <c r="SFI48" s="19" t="s">
        <v>1440</v>
      </c>
      <c r="SFJ48" s="19" t="s">
        <v>1440</v>
      </c>
      <c r="SFK48" s="19" t="s">
        <v>1440</v>
      </c>
      <c r="SFL48" s="19" t="s">
        <v>1440</v>
      </c>
      <c r="SFM48" s="19" t="s">
        <v>1440</v>
      </c>
      <c r="SFN48" s="19" t="s">
        <v>1440</v>
      </c>
      <c r="SFO48" s="19" t="s">
        <v>1440</v>
      </c>
      <c r="SFP48" s="19" t="s">
        <v>1440</v>
      </c>
      <c r="SFQ48" s="19" t="s">
        <v>1440</v>
      </c>
      <c r="SFR48" s="19" t="s">
        <v>1440</v>
      </c>
      <c r="SFS48" s="19" t="s">
        <v>1440</v>
      </c>
      <c r="SFT48" s="19" t="s">
        <v>1440</v>
      </c>
      <c r="SFU48" s="19" t="s">
        <v>1440</v>
      </c>
      <c r="SFV48" s="19" t="s">
        <v>1440</v>
      </c>
      <c r="SFW48" s="19" t="s">
        <v>1440</v>
      </c>
      <c r="SFX48" s="19" t="s">
        <v>1440</v>
      </c>
      <c r="SFY48" s="19" t="s">
        <v>1440</v>
      </c>
      <c r="SFZ48" s="19" t="s">
        <v>1440</v>
      </c>
      <c r="SGA48" s="19" t="s">
        <v>1440</v>
      </c>
      <c r="SGB48" s="19" t="s">
        <v>1440</v>
      </c>
      <c r="SGC48" s="19" t="s">
        <v>1440</v>
      </c>
      <c r="SGD48" s="19" t="s">
        <v>1440</v>
      </c>
      <c r="SGE48" s="19" t="s">
        <v>1440</v>
      </c>
      <c r="SGF48" s="19" t="s">
        <v>1440</v>
      </c>
      <c r="SGG48" s="19" t="s">
        <v>1440</v>
      </c>
      <c r="SGH48" s="19" t="s">
        <v>1440</v>
      </c>
      <c r="SGI48" s="19" t="s">
        <v>1440</v>
      </c>
      <c r="SGJ48" s="19" t="s">
        <v>1440</v>
      </c>
      <c r="SGK48" s="19" t="s">
        <v>1440</v>
      </c>
      <c r="SGL48" s="19" t="s">
        <v>1440</v>
      </c>
      <c r="SGM48" s="19" t="s">
        <v>1440</v>
      </c>
      <c r="SGN48" s="19" t="s">
        <v>1440</v>
      </c>
      <c r="SGO48" s="19" t="s">
        <v>1440</v>
      </c>
      <c r="SGP48" s="19" t="s">
        <v>1440</v>
      </c>
      <c r="SGQ48" s="19" t="s">
        <v>1440</v>
      </c>
      <c r="SGR48" s="19" t="s">
        <v>1440</v>
      </c>
      <c r="SGS48" s="19" t="s">
        <v>1440</v>
      </c>
      <c r="SGT48" s="19" t="s">
        <v>1440</v>
      </c>
      <c r="SGU48" s="19" t="s">
        <v>1440</v>
      </c>
      <c r="SGV48" s="19" t="s">
        <v>1440</v>
      </c>
      <c r="SGW48" s="19" t="s">
        <v>1440</v>
      </c>
      <c r="SGX48" s="19" t="s">
        <v>1440</v>
      </c>
      <c r="SGY48" s="19" t="s">
        <v>1440</v>
      </c>
      <c r="SGZ48" s="19" t="s">
        <v>1440</v>
      </c>
      <c r="SHA48" s="19" t="s">
        <v>1440</v>
      </c>
      <c r="SHB48" s="19" t="s">
        <v>1440</v>
      </c>
      <c r="SHC48" s="19" t="s">
        <v>1440</v>
      </c>
      <c r="SHD48" s="19" t="s">
        <v>1440</v>
      </c>
      <c r="SHE48" s="19" t="s">
        <v>1440</v>
      </c>
      <c r="SHF48" s="19" t="s">
        <v>1440</v>
      </c>
      <c r="SHG48" s="19" t="s">
        <v>1440</v>
      </c>
      <c r="SHH48" s="19" t="s">
        <v>1440</v>
      </c>
      <c r="SHI48" s="19" t="s">
        <v>1440</v>
      </c>
      <c r="SHJ48" s="19" t="s">
        <v>1440</v>
      </c>
      <c r="SHK48" s="19" t="s">
        <v>1440</v>
      </c>
      <c r="SHL48" s="19" t="s">
        <v>1440</v>
      </c>
      <c r="SHM48" s="19" t="s">
        <v>1440</v>
      </c>
      <c r="SHN48" s="19" t="s">
        <v>1440</v>
      </c>
      <c r="SHO48" s="19" t="s">
        <v>1440</v>
      </c>
      <c r="SHP48" s="19" t="s">
        <v>1440</v>
      </c>
      <c r="SHQ48" s="19" t="s">
        <v>1440</v>
      </c>
      <c r="SHR48" s="19" t="s">
        <v>1440</v>
      </c>
      <c r="SHS48" s="19" t="s">
        <v>1440</v>
      </c>
      <c r="SHT48" s="19" t="s">
        <v>1440</v>
      </c>
      <c r="SHU48" s="19" t="s">
        <v>1440</v>
      </c>
      <c r="SHV48" s="19" t="s">
        <v>1440</v>
      </c>
      <c r="SHW48" s="19" t="s">
        <v>1440</v>
      </c>
      <c r="SHX48" s="19" t="s">
        <v>1440</v>
      </c>
      <c r="SHY48" s="19" t="s">
        <v>1440</v>
      </c>
      <c r="SHZ48" s="19" t="s">
        <v>1440</v>
      </c>
      <c r="SIA48" s="19" t="s">
        <v>1440</v>
      </c>
      <c r="SIB48" s="19" t="s">
        <v>1440</v>
      </c>
      <c r="SIC48" s="19" t="s">
        <v>1440</v>
      </c>
      <c r="SID48" s="19" t="s">
        <v>1440</v>
      </c>
      <c r="SIE48" s="19" t="s">
        <v>1440</v>
      </c>
      <c r="SIF48" s="19" t="s">
        <v>1440</v>
      </c>
      <c r="SIG48" s="19" t="s">
        <v>1440</v>
      </c>
      <c r="SIH48" s="19" t="s">
        <v>1440</v>
      </c>
      <c r="SII48" s="19" t="s">
        <v>1440</v>
      </c>
      <c r="SIJ48" s="19" t="s">
        <v>1440</v>
      </c>
      <c r="SIK48" s="19" t="s">
        <v>1440</v>
      </c>
      <c r="SIL48" s="19" t="s">
        <v>1440</v>
      </c>
      <c r="SIM48" s="19" t="s">
        <v>1440</v>
      </c>
      <c r="SIN48" s="19" t="s">
        <v>1440</v>
      </c>
      <c r="SIO48" s="19" t="s">
        <v>1440</v>
      </c>
      <c r="SIP48" s="19" t="s">
        <v>1440</v>
      </c>
      <c r="SIQ48" s="19" t="s">
        <v>1440</v>
      </c>
      <c r="SIR48" s="19" t="s">
        <v>1440</v>
      </c>
      <c r="SIS48" s="19" t="s">
        <v>1440</v>
      </c>
      <c r="SIT48" s="19" t="s">
        <v>1440</v>
      </c>
      <c r="SIU48" s="19" t="s">
        <v>1440</v>
      </c>
      <c r="SIV48" s="19" t="s">
        <v>1440</v>
      </c>
      <c r="SIW48" s="19" t="s">
        <v>1440</v>
      </c>
      <c r="SIX48" s="19" t="s">
        <v>1440</v>
      </c>
      <c r="SIY48" s="19" t="s">
        <v>1440</v>
      </c>
      <c r="SIZ48" s="19" t="s">
        <v>1440</v>
      </c>
      <c r="SJA48" s="19" t="s">
        <v>1440</v>
      </c>
      <c r="SJB48" s="19" t="s">
        <v>1440</v>
      </c>
      <c r="SJC48" s="19" t="s">
        <v>1440</v>
      </c>
      <c r="SJD48" s="19" t="s">
        <v>1440</v>
      </c>
      <c r="SJE48" s="19" t="s">
        <v>1440</v>
      </c>
      <c r="SJF48" s="19" t="s">
        <v>1440</v>
      </c>
      <c r="SJG48" s="19" t="s">
        <v>1440</v>
      </c>
      <c r="SJH48" s="19" t="s">
        <v>1440</v>
      </c>
      <c r="SJI48" s="19" t="s">
        <v>1440</v>
      </c>
      <c r="SJJ48" s="19" t="s">
        <v>1440</v>
      </c>
      <c r="SJK48" s="19" t="s">
        <v>1440</v>
      </c>
      <c r="SJL48" s="19" t="s">
        <v>1440</v>
      </c>
      <c r="SJM48" s="19" t="s">
        <v>1440</v>
      </c>
      <c r="SJN48" s="19" t="s">
        <v>1440</v>
      </c>
      <c r="SJO48" s="19" t="s">
        <v>1440</v>
      </c>
      <c r="SJP48" s="19" t="s">
        <v>1440</v>
      </c>
      <c r="SJQ48" s="19" t="s">
        <v>1440</v>
      </c>
      <c r="SJR48" s="19" t="s">
        <v>1440</v>
      </c>
      <c r="SJS48" s="19" t="s">
        <v>1440</v>
      </c>
      <c r="SJT48" s="19" t="s">
        <v>1440</v>
      </c>
      <c r="SJU48" s="19" t="s">
        <v>1440</v>
      </c>
      <c r="SJV48" s="19" t="s">
        <v>1440</v>
      </c>
      <c r="SJW48" s="19" t="s">
        <v>1440</v>
      </c>
      <c r="SJX48" s="19" t="s">
        <v>1440</v>
      </c>
      <c r="SJY48" s="19" t="s">
        <v>1440</v>
      </c>
      <c r="SJZ48" s="19" t="s">
        <v>1440</v>
      </c>
      <c r="SKA48" s="19" t="s">
        <v>1440</v>
      </c>
      <c r="SKB48" s="19" t="s">
        <v>1440</v>
      </c>
      <c r="SKC48" s="19" t="s">
        <v>1440</v>
      </c>
      <c r="SKD48" s="19" t="s">
        <v>1440</v>
      </c>
      <c r="SKE48" s="19" t="s">
        <v>1440</v>
      </c>
      <c r="SKF48" s="19" t="s">
        <v>1440</v>
      </c>
      <c r="SKG48" s="19" t="s">
        <v>1440</v>
      </c>
      <c r="SKH48" s="19" t="s">
        <v>1440</v>
      </c>
      <c r="SKI48" s="19" t="s">
        <v>1440</v>
      </c>
      <c r="SKJ48" s="19" t="s">
        <v>1440</v>
      </c>
      <c r="SKK48" s="19" t="s">
        <v>1440</v>
      </c>
      <c r="SKL48" s="19" t="s">
        <v>1440</v>
      </c>
      <c r="SKM48" s="19" t="s">
        <v>1440</v>
      </c>
      <c r="SKN48" s="19" t="s">
        <v>1440</v>
      </c>
      <c r="SKO48" s="19" t="s">
        <v>1440</v>
      </c>
      <c r="SKP48" s="19" t="s">
        <v>1440</v>
      </c>
      <c r="SKQ48" s="19" t="s">
        <v>1440</v>
      </c>
      <c r="SKR48" s="19" t="s">
        <v>1440</v>
      </c>
      <c r="SKS48" s="19" t="s">
        <v>1440</v>
      </c>
      <c r="SKT48" s="19" t="s">
        <v>1440</v>
      </c>
      <c r="SKU48" s="19" t="s">
        <v>1440</v>
      </c>
      <c r="SKV48" s="19" t="s">
        <v>1440</v>
      </c>
      <c r="SKW48" s="19" t="s">
        <v>1440</v>
      </c>
      <c r="SKX48" s="19" t="s">
        <v>1440</v>
      </c>
      <c r="SKY48" s="19" t="s">
        <v>1440</v>
      </c>
      <c r="SKZ48" s="19" t="s">
        <v>1440</v>
      </c>
      <c r="SLA48" s="19" t="s">
        <v>1440</v>
      </c>
      <c r="SLB48" s="19" t="s">
        <v>1440</v>
      </c>
      <c r="SLC48" s="19" t="s">
        <v>1440</v>
      </c>
      <c r="SLD48" s="19" t="s">
        <v>1440</v>
      </c>
      <c r="SLE48" s="19" t="s">
        <v>1440</v>
      </c>
      <c r="SLF48" s="19" t="s">
        <v>1440</v>
      </c>
      <c r="SLG48" s="19" t="s">
        <v>1440</v>
      </c>
      <c r="SLH48" s="19" t="s">
        <v>1440</v>
      </c>
      <c r="SLI48" s="19" t="s">
        <v>1440</v>
      </c>
      <c r="SLJ48" s="19" t="s">
        <v>1440</v>
      </c>
      <c r="SLK48" s="19" t="s">
        <v>1440</v>
      </c>
      <c r="SLL48" s="19" t="s">
        <v>1440</v>
      </c>
      <c r="SLM48" s="19" t="s">
        <v>1440</v>
      </c>
      <c r="SLN48" s="19" t="s">
        <v>1440</v>
      </c>
      <c r="SLO48" s="19" t="s">
        <v>1440</v>
      </c>
      <c r="SLP48" s="19" t="s">
        <v>1440</v>
      </c>
      <c r="SLQ48" s="19" t="s">
        <v>1440</v>
      </c>
      <c r="SLR48" s="19" t="s">
        <v>1440</v>
      </c>
      <c r="SLS48" s="19" t="s">
        <v>1440</v>
      </c>
      <c r="SLT48" s="19" t="s">
        <v>1440</v>
      </c>
      <c r="SLU48" s="19" t="s">
        <v>1440</v>
      </c>
      <c r="SLV48" s="19" t="s">
        <v>1440</v>
      </c>
      <c r="SLW48" s="19" t="s">
        <v>1440</v>
      </c>
      <c r="SLX48" s="19" t="s">
        <v>1440</v>
      </c>
      <c r="SLY48" s="19" t="s">
        <v>1440</v>
      </c>
      <c r="SLZ48" s="19" t="s">
        <v>1440</v>
      </c>
      <c r="SMA48" s="19" t="s">
        <v>1440</v>
      </c>
      <c r="SMB48" s="19" t="s">
        <v>1440</v>
      </c>
      <c r="SMC48" s="19" t="s">
        <v>1440</v>
      </c>
      <c r="SMD48" s="19" t="s">
        <v>1440</v>
      </c>
      <c r="SME48" s="19" t="s">
        <v>1440</v>
      </c>
      <c r="SMF48" s="19" t="s">
        <v>1440</v>
      </c>
      <c r="SMG48" s="19" t="s">
        <v>1440</v>
      </c>
      <c r="SMH48" s="19" t="s">
        <v>1440</v>
      </c>
      <c r="SMI48" s="19" t="s">
        <v>1440</v>
      </c>
      <c r="SMJ48" s="19" t="s">
        <v>1440</v>
      </c>
      <c r="SMK48" s="19" t="s">
        <v>1440</v>
      </c>
      <c r="SML48" s="19" t="s">
        <v>1440</v>
      </c>
      <c r="SMM48" s="19" t="s">
        <v>1440</v>
      </c>
      <c r="SMN48" s="19" t="s">
        <v>1440</v>
      </c>
      <c r="SMO48" s="19" t="s">
        <v>1440</v>
      </c>
      <c r="SMP48" s="19" t="s">
        <v>1440</v>
      </c>
      <c r="SMQ48" s="19" t="s">
        <v>1440</v>
      </c>
      <c r="SMR48" s="19" t="s">
        <v>1440</v>
      </c>
      <c r="SMS48" s="19" t="s">
        <v>1440</v>
      </c>
      <c r="SMT48" s="19" t="s">
        <v>1440</v>
      </c>
      <c r="SMU48" s="19" t="s">
        <v>1440</v>
      </c>
      <c r="SMV48" s="19" t="s">
        <v>1440</v>
      </c>
      <c r="SMW48" s="19" t="s">
        <v>1440</v>
      </c>
      <c r="SMX48" s="19" t="s">
        <v>1440</v>
      </c>
      <c r="SMY48" s="19" t="s">
        <v>1440</v>
      </c>
      <c r="SMZ48" s="19" t="s">
        <v>1440</v>
      </c>
      <c r="SNA48" s="19" t="s">
        <v>1440</v>
      </c>
      <c r="SNB48" s="19" t="s">
        <v>1440</v>
      </c>
      <c r="SNC48" s="19" t="s">
        <v>1440</v>
      </c>
      <c r="SND48" s="19" t="s">
        <v>1440</v>
      </c>
      <c r="SNE48" s="19" t="s">
        <v>1440</v>
      </c>
      <c r="SNF48" s="19" t="s">
        <v>1440</v>
      </c>
      <c r="SNG48" s="19" t="s">
        <v>1440</v>
      </c>
      <c r="SNH48" s="19" t="s">
        <v>1440</v>
      </c>
      <c r="SNI48" s="19" t="s">
        <v>1440</v>
      </c>
      <c r="SNJ48" s="19" t="s">
        <v>1440</v>
      </c>
      <c r="SNK48" s="19" t="s">
        <v>1440</v>
      </c>
      <c r="SNL48" s="19" t="s">
        <v>1440</v>
      </c>
      <c r="SNM48" s="19" t="s">
        <v>1440</v>
      </c>
      <c r="SNN48" s="19" t="s">
        <v>1440</v>
      </c>
      <c r="SNO48" s="19" t="s">
        <v>1440</v>
      </c>
      <c r="SNP48" s="19" t="s">
        <v>1440</v>
      </c>
      <c r="SNQ48" s="19" t="s">
        <v>1440</v>
      </c>
      <c r="SNR48" s="19" t="s">
        <v>1440</v>
      </c>
      <c r="SNS48" s="19" t="s">
        <v>1440</v>
      </c>
      <c r="SNT48" s="19" t="s">
        <v>1440</v>
      </c>
      <c r="SNU48" s="19" t="s">
        <v>1440</v>
      </c>
      <c r="SNV48" s="19" t="s">
        <v>1440</v>
      </c>
      <c r="SNW48" s="19" t="s">
        <v>1440</v>
      </c>
      <c r="SNX48" s="19" t="s">
        <v>1440</v>
      </c>
      <c r="SNY48" s="19" t="s">
        <v>1440</v>
      </c>
      <c r="SNZ48" s="19" t="s">
        <v>1440</v>
      </c>
      <c r="SOA48" s="19" t="s">
        <v>1440</v>
      </c>
      <c r="SOB48" s="19" t="s">
        <v>1440</v>
      </c>
      <c r="SOC48" s="19" t="s">
        <v>1440</v>
      </c>
      <c r="SOD48" s="19" t="s">
        <v>1440</v>
      </c>
      <c r="SOE48" s="19" t="s">
        <v>1440</v>
      </c>
      <c r="SOF48" s="19" t="s">
        <v>1440</v>
      </c>
      <c r="SOG48" s="19" t="s">
        <v>1440</v>
      </c>
      <c r="SOH48" s="19" t="s">
        <v>1440</v>
      </c>
      <c r="SOI48" s="19" t="s">
        <v>1440</v>
      </c>
      <c r="SOJ48" s="19" t="s">
        <v>1440</v>
      </c>
      <c r="SOK48" s="19" t="s">
        <v>1440</v>
      </c>
      <c r="SOL48" s="19" t="s">
        <v>1440</v>
      </c>
      <c r="SOM48" s="19" t="s">
        <v>1440</v>
      </c>
      <c r="SON48" s="19" t="s">
        <v>1440</v>
      </c>
      <c r="SOO48" s="19" t="s">
        <v>1440</v>
      </c>
      <c r="SOP48" s="19" t="s">
        <v>1440</v>
      </c>
      <c r="SOQ48" s="19" t="s">
        <v>1440</v>
      </c>
      <c r="SOR48" s="19" t="s">
        <v>1440</v>
      </c>
      <c r="SOS48" s="19" t="s">
        <v>1440</v>
      </c>
      <c r="SOT48" s="19" t="s">
        <v>1440</v>
      </c>
      <c r="SOU48" s="19" t="s">
        <v>1440</v>
      </c>
      <c r="SOV48" s="19" t="s">
        <v>1440</v>
      </c>
      <c r="SOW48" s="19" t="s">
        <v>1440</v>
      </c>
      <c r="SOX48" s="19" t="s">
        <v>1440</v>
      </c>
      <c r="SOY48" s="19" t="s">
        <v>1440</v>
      </c>
      <c r="SOZ48" s="19" t="s">
        <v>1440</v>
      </c>
      <c r="SPA48" s="19" t="s">
        <v>1440</v>
      </c>
      <c r="SPB48" s="19" t="s">
        <v>1440</v>
      </c>
      <c r="SPC48" s="19" t="s">
        <v>1440</v>
      </c>
      <c r="SPD48" s="19" t="s">
        <v>1440</v>
      </c>
      <c r="SPE48" s="19" t="s">
        <v>1440</v>
      </c>
      <c r="SPF48" s="19" t="s">
        <v>1440</v>
      </c>
      <c r="SPG48" s="19" t="s">
        <v>1440</v>
      </c>
      <c r="SPH48" s="19" t="s">
        <v>1440</v>
      </c>
      <c r="SPI48" s="19" t="s">
        <v>1440</v>
      </c>
      <c r="SPJ48" s="19" t="s">
        <v>1440</v>
      </c>
      <c r="SPK48" s="19" t="s">
        <v>1440</v>
      </c>
      <c r="SPL48" s="19" t="s">
        <v>1440</v>
      </c>
      <c r="SPM48" s="19" t="s">
        <v>1440</v>
      </c>
      <c r="SPN48" s="19" t="s">
        <v>1440</v>
      </c>
      <c r="SPO48" s="19" t="s">
        <v>1440</v>
      </c>
      <c r="SPP48" s="19" t="s">
        <v>1440</v>
      </c>
      <c r="SPQ48" s="19" t="s">
        <v>1440</v>
      </c>
      <c r="SPR48" s="19" t="s">
        <v>1440</v>
      </c>
      <c r="SPS48" s="19" t="s">
        <v>1440</v>
      </c>
      <c r="SPT48" s="19" t="s">
        <v>1440</v>
      </c>
      <c r="SPU48" s="19" t="s">
        <v>1440</v>
      </c>
      <c r="SPV48" s="19" t="s">
        <v>1440</v>
      </c>
      <c r="SPW48" s="19" t="s">
        <v>1440</v>
      </c>
      <c r="SPX48" s="19" t="s">
        <v>1440</v>
      </c>
      <c r="SPY48" s="19" t="s">
        <v>1440</v>
      </c>
      <c r="SPZ48" s="19" t="s">
        <v>1440</v>
      </c>
      <c r="SQA48" s="19" t="s">
        <v>1440</v>
      </c>
      <c r="SQB48" s="19" t="s">
        <v>1440</v>
      </c>
      <c r="SQC48" s="19" t="s">
        <v>1440</v>
      </c>
      <c r="SQD48" s="19" t="s">
        <v>1440</v>
      </c>
      <c r="SQE48" s="19" t="s">
        <v>1440</v>
      </c>
      <c r="SQF48" s="19" t="s">
        <v>1440</v>
      </c>
      <c r="SQG48" s="19" t="s">
        <v>1440</v>
      </c>
      <c r="SQH48" s="19" t="s">
        <v>1440</v>
      </c>
      <c r="SQI48" s="19" t="s">
        <v>1440</v>
      </c>
      <c r="SQJ48" s="19" t="s">
        <v>1440</v>
      </c>
      <c r="SQK48" s="19" t="s">
        <v>1440</v>
      </c>
      <c r="SQL48" s="19" t="s">
        <v>1440</v>
      </c>
      <c r="SQM48" s="19" t="s">
        <v>1440</v>
      </c>
      <c r="SQN48" s="19" t="s">
        <v>1440</v>
      </c>
      <c r="SQO48" s="19" t="s">
        <v>1440</v>
      </c>
      <c r="SQP48" s="19" t="s">
        <v>1440</v>
      </c>
      <c r="SQQ48" s="19" t="s">
        <v>1440</v>
      </c>
      <c r="SQR48" s="19" t="s">
        <v>1440</v>
      </c>
      <c r="SQS48" s="19" t="s">
        <v>1440</v>
      </c>
      <c r="SQT48" s="19" t="s">
        <v>1440</v>
      </c>
      <c r="SQU48" s="19" t="s">
        <v>1440</v>
      </c>
      <c r="SQV48" s="19" t="s">
        <v>1440</v>
      </c>
      <c r="SQW48" s="19" t="s">
        <v>1440</v>
      </c>
      <c r="SQX48" s="19" t="s">
        <v>1440</v>
      </c>
      <c r="SQY48" s="19" t="s">
        <v>1440</v>
      </c>
      <c r="SQZ48" s="19" t="s">
        <v>1440</v>
      </c>
      <c r="SRA48" s="19" t="s">
        <v>1440</v>
      </c>
      <c r="SRB48" s="19" t="s">
        <v>1440</v>
      </c>
      <c r="SRC48" s="19" t="s">
        <v>1440</v>
      </c>
      <c r="SRD48" s="19" t="s">
        <v>1440</v>
      </c>
      <c r="SRE48" s="19" t="s">
        <v>1440</v>
      </c>
      <c r="SRF48" s="19" t="s">
        <v>1440</v>
      </c>
      <c r="SRG48" s="19" t="s">
        <v>1440</v>
      </c>
      <c r="SRH48" s="19" t="s">
        <v>1440</v>
      </c>
      <c r="SRI48" s="19" t="s">
        <v>1440</v>
      </c>
      <c r="SRJ48" s="19" t="s">
        <v>1440</v>
      </c>
      <c r="SRK48" s="19" t="s">
        <v>1440</v>
      </c>
      <c r="SRL48" s="19" t="s">
        <v>1440</v>
      </c>
      <c r="SRM48" s="19" t="s">
        <v>1440</v>
      </c>
      <c r="SRN48" s="19" t="s">
        <v>1440</v>
      </c>
      <c r="SRO48" s="19" t="s">
        <v>1440</v>
      </c>
      <c r="SRP48" s="19" t="s">
        <v>1440</v>
      </c>
      <c r="SRQ48" s="19" t="s">
        <v>1440</v>
      </c>
      <c r="SRR48" s="19" t="s">
        <v>1440</v>
      </c>
      <c r="SRS48" s="19" t="s">
        <v>1440</v>
      </c>
      <c r="SRT48" s="19" t="s">
        <v>1440</v>
      </c>
      <c r="SRU48" s="19" t="s">
        <v>1440</v>
      </c>
      <c r="SRV48" s="19" t="s">
        <v>1440</v>
      </c>
      <c r="SRW48" s="19" t="s">
        <v>1440</v>
      </c>
      <c r="SRX48" s="19" t="s">
        <v>1440</v>
      </c>
      <c r="SRY48" s="19" t="s">
        <v>1440</v>
      </c>
      <c r="SRZ48" s="19" t="s">
        <v>1440</v>
      </c>
      <c r="SSA48" s="19" t="s">
        <v>1440</v>
      </c>
      <c r="SSB48" s="19" t="s">
        <v>1440</v>
      </c>
      <c r="SSC48" s="19" t="s">
        <v>1440</v>
      </c>
      <c r="SSD48" s="19" t="s">
        <v>1440</v>
      </c>
      <c r="SSE48" s="19" t="s">
        <v>1440</v>
      </c>
      <c r="SSF48" s="19" t="s">
        <v>1440</v>
      </c>
      <c r="SSG48" s="19" t="s">
        <v>1440</v>
      </c>
      <c r="SSH48" s="19" t="s">
        <v>1440</v>
      </c>
      <c r="SSI48" s="19" t="s">
        <v>1440</v>
      </c>
      <c r="SSJ48" s="19" t="s">
        <v>1440</v>
      </c>
      <c r="SSK48" s="19" t="s">
        <v>1440</v>
      </c>
      <c r="SSL48" s="19" t="s">
        <v>1440</v>
      </c>
      <c r="SSM48" s="19" t="s">
        <v>1440</v>
      </c>
      <c r="SSN48" s="19" t="s">
        <v>1440</v>
      </c>
      <c r="SSO48" s="19" t="s">
        <v>1440</v>
      </c>
      <c r="SSP48" s="19" t="s">
        <v>1440</v>
      </c>
      <c r="SSQ48" s="19" t="s">
        <v>1440</v>
      </c>
      <c r="SSR48" s="19" t="s">
        <v>1440</v>
      </c>
      <c r="SSS48" s="19" t="s">
        <v>1440</v>
      </c>
      <c r="SST48" s="19" t="s">
        <v>1440</v>
      </c>
      <c r="SSU48" s="19" t="s">
        <v>1440</v>
      </c>
      <c r="SSV48" s="19" t="s">
        <v>1440</v>
      </c>
      <c r="SSW48" s="19" t="s">
        <v>1440</v>
      </c>
      <c r="SSX48" s="19" t="s">
        <v>1440</v>
      </c>
      <c r="SSY48" s="19" t="s">
        <v>1440</v>
      </c>
      <c r="SSZ48" s="19" t="s">
        <v>1440</v>
      </c>
      <c r="STA48" s="19" t="s">
        <v>1440</v>
      </c>
      <c r="STB48" s="19" t="s">
        <v>1440</v>
      </c>
      <c r="STC48" s="19" t="s">
        <v>1440</v>
      </c>
      <c r="STD48" s="19" t="s">
        <v>1440</v>
      </c>
      <c r="STE48" s="19" t="s">
        <v>1440</v>
      </c>
      <c r="STF48" s="19" t="s">
        <v>1440</v>
      </c>
      <c r="STG48" s="19" t="s">
        <v>1440</v>
      </c>
      <c r="STH48" s="19" t="s">
        <v>1440</v>
      </c>
      <c r="STI48" s="19" t="s">
        <v>1440</v>
      </c>
      <c r="STJ48" s="19" t="s">
        <v>1440</v>
      </c>
      <c r="STK48" s="19" t="s">
        <v>1440</v>
      </c>
      <c r="STL48" s="19" t="s">
        <v>1440</v>
      </c>
      <c r="STM48" s="19" t="s">
        <v>1440</v>
      </c>
      <c r="STN48" s="19" t="s">
        <v>1440</v>
      </c>
      <c r="STO48" s="19" t="s">
        <v>1440</v>
      </c>
      <c r="STP48" s="19" t="s">
        <v>1440</v>
      </c>
      <c r="STQ48" s="19" t="s">
        <v>1440</v>
      </c>
      <c r="STR48" s="19" t="s">
        <v>1440</v>
      </c>
      <c r="STS48" s="19" t="s">
        <v>1440</v>
      </c>
      <c r="STT48" s="19" t="s">
        <v>1440</v>
      </c>
      <c r="STU48" s="19" t="s">
        <v>1440</v>
      </c>
      <c r="STV48" s="19" t="s">
        <v>1440</v>
      </c>
      <c r="STW48" s="19" t="s">
        <v>1440</v>
      </c>
      <c r="STX48" s="19" t="s">
        <v>1440</v>
      </c>
      <c r="STY48" s="19" t="s">
        <v>1440</v>
      </c>
      <c r="STZ48" s="19" t="s">
        <v>1440</v>
      </c>
      <c r="SUA48" s="19" t="s">
        <v>1440</v>
      </c>
      <c r="SUB48" s="19" t="s">
        <v>1440</v>
      </c>
      <c r="SUC48" s="19" t="s">
        <v>1440</v>
      </c>
      <c r="SUD48" s="19" t="s">
        <v>1440</v>
      </c>
      <c r="SUE48" s="19" t="s">
        <v>1440</v>
      </c>
      <c r="SUF48" s="19" t="s">
        <v>1440</v>
      </c>
      <c r="SUG48" s="19" t="s">
        <v>1440</v>
      </c>
      <c r="SUH48" s="19" t="s">
        <v>1440</v>
      </c>
      <c r="SUI48" s="19" t="s">
        <v>1440</v>
      </c>
      <c r="SUJ48" s="19" t="s">
        <v>1440</v>
      </c>
      <c r="SUK48" s="19" t="s">
        <v>1440</v>
      </c>
      <c r="SUL48" s="19" t="s">
        <v>1440</v>
      </c>
      <c r="SUM48" s="19" t="s">
        <v>1440</v>
      </c>
      <c r="SUN48" s="19" t="s">
        <v>1440</v>
      </c>
      <c r="SUO48" s="19" t="s">
        <v>1440</v>
      </c>
      <c r="SUP48" s="19" t="s">
        <v>1440</v>
      </c>
      <c r="SUQ48" s="19" t="s">
        <v>1440</v>
      </c>
      <c r="SUR48" s="19" t="s">
        <v>1440</v>
      </c>
      <c r="SUS48" s="19" t="s">
        <v>1440</v>
      </c>
      <c r="SUT48" s="19" t="s">
        <v>1440</v>
      </c>
      <c r="SUU48" s="19" t="s">
        <v>1440</v>
      </c>
      <c r="SUV48" s="19" t="s">
        <v>1440</v>
      </c>
      <c r="SUW48" s="19" t="s">
        <v>1440</v>
      </c>
      <c r="SUX48" s="19" t="s">
        <v>1440</v>
      </c>
      <c r="SUY48" s="19" t="s">
        <v>1440</v>
      </c>
      <c r="SUZ48" s="19" t="s">
        <v>1440</v>
      </c>
      <c r="SVA48" s="19" t="s">
        <v>1440</v>
      </c>
      <c r="SVB48" s="19" t="s">
        <v>1440</v>
      </c>
      <c r="SVC48" s="19" t="s">
        <v>1440</v>
      </c>
      <c r="SVD48" s="19" t="s">
        <v>1440</v>
      </c>
      <c r="SVE48" s="19" t="s">
        <v>1440</v>
      </c>
      <c r="SVF48" s="19" t="s">
        <v>1440</v>
      </c>
      <c r="SVG48" s="19" t="s">
        <v>1440</v>
      </c>
      <c r="SVH48" s="19" t="s">
        <v>1440</v>
      </c>
      <c r="SVI48" s="19" t="s">
        <v>1440</v>
      </c>
      <c r="SVJ48" s="19" t="s">
        <v>1440</v>
      </c>
      <c r="SVK48" s="19" t="s">
        <v>1440</v>
      </c>
      <c r="SVL48" s="19" t="s">
        <v>1440</v>
      </c>
      <c r="SVM48" s="19" t="s">
        <v>1440</v>
      </c>
      <c r="SVN48" s="19" t="s">
        <v>1440</v>
      </c>
      <c r="SVO48" s="19" t="s">
        <v>1440</v>
      </c>
      <c r="SVP48" s="19" t="s">
        <v>1440</v>
      </c>
      <c r="SVQ48" s="19" t="s">
        <v>1440</v>
      </c>
      <c r="SVR48" s="19" t="s">
        <v>1440</v>
      </c>
      <c r="SVS48" s="19" t="s">
        <v>1440</v>
      </c>
      <c r="SVT48" s="19" t="s">
        <v>1440</v>
      </c>
      <c r="SVU48" s="19" t="s">
        <v>1440</v>
      </c>
      <c r="SVV48" s="19" t="s">
        <v>1440</v>
      </c>
      <c r="SVW48" s="19" t="s">
        <v>1440</v>
      </c>
      <c r="SVX48" s="19" t="s">
        <v>1440</v>
      </c>
      <c r="SVY48" s="19" t="s">
        <v>1440</v>
      </c>
      <c r="SVZ48" s="19" t="s">
        <v>1440</v>
      </c>
      <c r="SWA48" s="19" t="s">
        <v>1440</v>
      </c>
      <c r="SWB48" s="19" t="s">
        <v>1440</v>
      </c>
      <c r="SWC48" s="19" t="s">
        <v>1440</v>
      </c>
      <c r="SWD48" s="19" t="s">
        <v>1440</v>
      </c>
      <c r="SWE48" s="19" t="s">
        <v>1440</v>
      </c>
      <c r="SWF48" s="19" t="s">
        <v>1440</v>
      </c>
      <c r="SWG48" s="19" t="s">
        <v>1440</v>
      </c>
      <c r="SWH48" s="19" t="s">
        <v>1440</v>
      </c>
      <c r="SWI48" s="19" t="s">
        <v>1440</v>
      </c>
      <c r="SWJ48" s="19" t="s">
        <v>1440</v>
      </c>
      <c r="SWK48" s="19" t="s">
        <v>1440</v>
      </c>
      <c r="SWL48" s="19" t="s">
        <v>1440</v>
      </c>
      <c r="SWM48" s="19" t="s">
        <v>1440</v>
      </c>
      <c r="SWN48" s="19" t="s">
        <v>1440</v>
      </c>
      <c r="SWO48" s="19" t="s">
        <v>1440</v>
      </c>
      <c r="SWP48" s="19" t="s">
        <v>1440</v>
      </c>
      <c r="SWQ48" s="19" t="s">
        <v>1440</v>
      </c>
      <c r="SWR48" s="19" t="s">
        <v>1440</v>
      </c>
      <c r="SWS48" s="19" t="s">
        <v>1440</v>
      </c>
      <c r="SWT48" s="19" t="s">
        <v>1440</v>
      </c>
      <c r="SWU48" s="19" t="s">
        <v>1440</v>
      </c>
      <c r="SWV48" s="19" t="s">
        <v>1440</v>
      </c>
      <c r="SWW48" s="19" t="s">
        <v>1440</v>
      </c>
      <c r="SWX48" s="19" t="s">
        <v>1440</v>
      </c>
      <c r="SWY48" s="19" t="s">
        <v>1440</v>
      </c>
      <c r="SWZ48" s="19" t="s">
        <v>1440</v>
      </c>
      <c r="SXA48" s="19" t="s">
        <v>1440</v>
      </c>
      <c r="SXB48" s="19" t="s">
        <v>1440</v>
      </c>
      <c r="SXC48" s="19" t="s">
        <v>1440</v>
      </c>
      <c r="SXD48" s="19" t="s">
        <v>1440</v>
      </c>
      <c r="SXE48" s="19" t="s">
        <v>1440</v>
      </c>
      <c r="SXF48" s="19" t="s">
        <v>1440</v>
      </c>
      <c r="SXG48" s="19" t="s">
        <v>1440</v>
      </c>
      <c r="SXH48" s="19" t="s">
        <v>1440</v>
      </c>
      <c r="SXI48" s="19" t="s">
        <v>1440</v>
      </c>
      <c r="SXJ48" s="19" t="s">
        <v>1440</v>
      </c>
      <c r="SXK48" s="19" t="s">
        <v>1440</v>
      </c>
      <c r="SXL48" s="19" t="s">
        <v>1440</v>
      </c>
      <c r="SXM48" s="19" t="s">
        <v>1440</v>
      </c>
      <c r="SXN48" s="19" t="s">
        <v>1440</v>
      </c>
      <c r="SXO48" s="19" t="s">
        <v>1440</v>
      </c>
      <c r="SXP48" s="19" t="s">
        <v>1440</v>
      </c>
      <c r="SXQ48" s="19" t="s">
        <v>1440</v>
      </c>
      <c r="SXR48" s="19" t="s">
        <v>1440</v>
      </c>
      <c r="SXS48" s="19" t="s">
        <v>1440</v>
      </c>
      <c r="SXT48" s="19" t="s">
        <v>1440</v>
      </c>
      <c r="SXU48" s="19" t="s">
        <v>1440</v>
      </c>
      <c r="SXV48" s="19" t="s">
        <v>1440</v>
      </c>
      <c r="SXW48" s="19" t="s">
        <v>1440</v>
      </c>
      <c r="SXX48" s="19" t="s">
        <v>1440</v>
      </c>
      <c r="SXY48" s="19" t="s">
        <v>1440</v>
      </c>
      <c r="SXZ48" s="19" t="s">
        <v>1440</v>
      </c>
      <c r="SYA48" s="19" t="s">
        <v>1440</v>
      </c>
      <c r="SYB48" s="19" t="s">
        <v>1440</v>
      </c>
      <c r="SYC48" s="19" t="s">
        <v>1440</v>
      </c>
      <c r="SYD48" s="19" t="s">
        <v>1440</v>
      </c>
      <c r="SYE48" s="19" t="s">
        <v>1440</v>
      </c>
      <c r="SYF48" s="19" t="s">
        <v>1440</v>
      </c>
      <c r="SYG48" s="19" t="s">
        <v>1440</v>
      </c>
      <c r="SYH48" s="19" t="s">
        <v>1440</v>
      </c>
      <c r="SYI48" s="19" t="s">
        <v>1440</v>
      </c>
      <c r="SYJ48" s="19" t="s">
        <v>1440</v>
      </c>
      <c r="SYK48" s="19" t="s">
        <v>1440</v>
      </c>
      <c r="SYL48" s="19" t="s">
        <v>1440</v>
      </c>
      <c r="SYM48" s="19" t="s">
        <v>1440</v>
      </c>
      <c r="SYN48" s="19" t="s">
        <v>1440</v>
      </c>
      <c r="SYO48" s="19" t="s">
        <v>1440</v>
      </c>
      <c r="SYP48" s="19" t="s">
        <v>1440</v>
      </c>
      <c r="SYQ48" s="19" t="s">
        <v>1440</v>
      </c>
      <c r="SYR48" s="19" t="s">
        <v>1440</v>
      </c>
      <c r="SYS48" s="19" t="s">
        <v>1440</v>
      </c>
      <c r="SYT48" s="19" t="s">
        <v>1440</v>
      </c>
      <c r="SYU48" s="19" t="s">
        <v>1440</v>
      </c>
      <c r="SYV48" s="19" t="s">
        <v>1440</v>
      </c>
      <c r="SYW48" s="19" t="s">
        <v>1440</v>
      </c>
      <c r="SYX48" s="19" t="s">
        <v>1440</v>
      </c>
      <c r="SYY48" s="19" t="s">
        <v>1440</v>
      </c>
      <c r="SYZ48" s="19" t="s">
        <v>1440</v>
      </c>
      <c r="SZA48" s="19" t="s">
        <v>1440</v>
      </c>
      <c r="SZB48" s="19" t="s">
        <v>1440</v>
      </c>
      <c r="SZC48" s="19" t="s">
        <v>1440</v>
      </c>
      <c r="SZD48" s="19" t="s">
        <v>1440</v>
      </c>
      <c r="SZE48" s="19" t="s">
        <v>1440</v>
      </c>
      <c r="SZF48" s="19" t="s">
        <v>1440</v>
      </c>
      <c r="SZG48" s="19" t="s">
        <v>1440</v>
      </c>
      <c r="SZH48" s="19" t="s">
        <v>1440</v>
      </c>
      <c r="SZI48" s="19" t="s">
        <v>1440</v>
      </c>
      <c r="SZJ48" s="19" t="s">
        <v>1440</v>
      </c>
      <c r="SZK48" s="19" t="s">
        <v>1440</v>
      </c>
      <c r="SZL48" s="19" t="s">
        <v>1440</v>
      </c>
      <c r="SZM48" s="19" t="s">
        <v>1440</v>
      </c>
      <c r="SZN48" s="19" t="s">
        <v>1440</v>
      </c>
      <c r="SZO48" s="19" t="s">
        <v>1440</v>
      </c>
      <c r="SZP48" s="19" t="s">
        <v>1440</v>
      </c>
      <c r="SZQ48" s="19" t="s">
        <v>1440</v>
      </c>
      <c r="SZR48" s="19" t="s">
        <v>1440</v>
      </c>
      <c r="SZS48" s="19" t="s">
        <v>1440</v>
      </c>
      <c r="SZT48" s="19" t="s">
        <v>1440</v>
      </c>
      <c r="SZU48" s="19" t="s">
        <v>1440</v>
      </c>
      <c r="SZV48" s="19" t="s">
        <v>1440</v>
      </c>
      <c r="SZW48" s="19" t="s">
        <v>1440</v>
      </c>
      <c r="SZX48" s="19" t="s">
        <v>1440</v>
      </c>
      <c r="SZY48" s="19" t="s">
        <v>1440</v>
      </c>
      <c r="SZZ48" s="19" t="s">
        <v>1440</v>
      </c>
      <c r="TAA48" s="19" t="s">
        <v>1440</v>
      </c>
      <c r="TAB48" s="19" t="s">
        <v>1440</v>
      </c>
      <c r="TAC48" s="19" t="s">
        <v>1440</v>
      </c>
      <c r="TAD48" s="19" t="s">
        <v>1440</v>
      </c>
      <c r="TAE48" s="19" t="s">
        <v>1440</v>
      </c>
      <c r="TAF48" s="19" t="s">
        <v>1440</v>
      </c>
      <c r="TAG48" s="19" t="s">
        <v>1440</v>
      </c>
      <c r="TAH48" s="19" t="s">
        <v>1440</v>
      </c>
      <c r="TAI48" s="19" t="s">
        <v>1440</v>
      </c>
      <c r="TAJ48" s="19" t="s">
        <v>1440</v>
      </c>
      <c r="TAK48" s="19" t="s">
        <v>1440</v>
      </c>
      <c r="TAL48" s="19" t="s">
        <v>1440</v>
      </c>
      <c r="TAM48" s="19" t="s">
        <v>1440</v>
      </c>
      <c r="TAN48" s="19" t="s">
        <v>1440</v>
      </c>
      <c r="TAO48" s="19" t="s">
        <v>1440</v>
      </c>
      <c r="TAP48" s="19" t="s">
        <v>1440</v>
      </c>
      <c r="TAQ48" s="19" t="s">
        <v>1440</v>
      </c>
      <c r="TAR48" s="19" t="s">
        <v>1440</v>
      </c>
      <c r="TAS48" s="19" t="s">
        <v>1440</v>
      </c>
      <c r="TAT48" s="19" t="s">
        <v>1440</v>
      </c>
      <c r="TAU48" s="19" t="s">
        <v>1440</v>
      </c>
      <c r="TAV48" s="19" t="s">
        <v>1440</v>
      </c>
      <c r="TAW48" s="19" t="s">
        <v>1440</v>
      </c>
      <c r="TAX48" s="19" t="s">
        <v>1440</v>
      </c>
      <c r="TAY48" s="19" t="s">
        <v>1440</v>
      </c>
      <c r="TAZ48" s="19" t="s">
        <v>1440</v>
      </c>
      <c r="TBA48" s="19" t="s">
        <v>1440</v>
      </c>
      <c r="TBB48" s="19" t="s">
        <v>1440</v>
      </c>
      <c r="TBC48" s="19" t="s">
        <v>1440</v>
      </c>
      <c r="TBD48" s="19" t="s">
        <v>1440</v>
      </c>
      <c r="TBE48" s="19" t="s">
        <v>1440</v>
      </c>
      <c r="TBF48" s="19" t="s">
        <v>1440</v>
      </c>
      <c r="TBG48" s="19" t="s">
        <v>1440</v>
      </c>
      <c r="TBH48" s="19" t="s">
        <v>1440</v>
      </c>
      <c r="TBI48" s="19" t="s">
        <v>1440</v>
      </c>
      <c r="TBJ48" s="19" t="s">
        <v>1440</v>
      </c>
      <c r="TBK48" s="19" t="s">
        <v>1440</v>
      </c>
      <c r="TBL48" s="19" t="s">
        <v>1440</v>
      </c>
      <c r="TBM48" s="19" t="s">
        <v>1440</v>
      </c>
      <c r="TBN48" s="19" t="s">
        <v>1440</v>
      </c>
      <c r="TBO48" s="19" t="s">
        <v>1440</v>
      </c>
      <c r="TBP48" s="19" t="s">
        <v>1440</v>
      </c>
      <c r="TBQ48" s="19" t="s">
        <v>1440</v>
      </c>
      <c r="TBR48" s="19" t="s">
        <v>1440</v>
      </c>
      <c r="TBS48" s="19" t="s">
        <v>1440</v>
      </c>
      <c r="TBT48" s="19" t="s">
        <v>1440</v>
      </c>
      <c r="TBU48" s="19" t="s">
        <v>1440</v>
      </c>
      <c r="TBV48" s="19" t="s">
        <v>1440</v>
      </c>
      <c r="TBW48" s="19" t="s">
        <v>1440</v>
      </c>
      <c r="TBX48" s="19" t="s">
        <v>1440</v>
      </c>
      <c r="TBY48" s="19" t="s">
        <v>1440</v>
      </c>
      <c r="TBZ48" s="19" t="s">
        <v>1440</v>
      </c>
      <c r="TCA48" s="19" t="s">
        <v>1440</v>
      </c>
      <c r="TCB48" s="19" t="s">
        <v>1440</v>
      </c>
      <c r="TCC48" s="19" t="s">
        <v>1440</v>
      </c>
      <c r="TCD48" s="19" t="s">
        <v>1440</v>
      </c>
      <c r="TCE48" s="19" t="s">
        <v>1440</v>
      </c>
      <c r="TCF48" s="19" t="s">
        <v>1440</v>
      </c>
      <c r="TCG48" s="19" t="s">
        <v>1440</v>
      </c>
      <c r="TCH48" s="19" t="s">
        <v>1440</v>
      </c>
      <c r="TCI48" s="19" t="s">
        <v>1440</v>
      </c>
      <c r="TCJ48" s="19" t="s">
        <v>1440</v>
      </c>
      <c r="TCK48" s="19" t="s">
        <v>1440</v>
      </c>
      <c r="TCL48" s="19" t="s">
        <v>1440</v>
      </c>
      <c r="TCM48" s="19" t="s">
        <v>1440</v>
      </c>
      <c r="TCN48" s="19" t="s">
        <v>1440</v>
      </c>
      <c r="TCO48" s="19" t="s">
        <v>1440</v>
      </c>
      <c r="TCP48" s="19" t="s">
        <v>1440</v>
      </c>
      <c r="TCQ48" s="19" t="s">
        <v>1440</v>
      </c>
      <c r="TCR48" s="19" t="s">
        <v>1440</v>
      </c>
      <c r="TCS48" s="19" t="s">
        <v>1440</v>
      </c>
      <c r="TCT48" s="19" t="s">
        <v>1440</v>
      </c>
      <c r="TCU48" s="19" t="s">
        <v>1440</v>
      </c>
      <c r="TCV48" s="19" t="s">
        <v>1440</v>
      </c>
      <c r="TCW48" s="19" t="s">
        <v>1440</v>
      </c>
      <c r="TCX48" s="19" t="s">
        <v>1440</v>
      </c>
      <c r="TCY48" s="19" t="s">
        <v>1440</v>
      </c>
      <c r="TCZ48" s="19" t="s">
        <v>1440</v>
      </c>
      <c r="TDA48" s="19" t="s">
        <v>1440</v>
      </c>
      <c r="TDB48" s="19" t="s">
        <v>1440</v>
      </c>
      <c r="TDC48" s="19" t="s">
        <v>1440</v>
      </c>
      <c r="TDD48" s="19" t="s">
        <v>1440</v>
      </c>
      <c r="TDE48" s="19" t="s">
        <v>1440</v>
      </c>
      <c r="TDF48" s="19" t="s">
        <v>1440</v>
      </c>
      <c r="TDG48" s="19" t="s">
        <v>1440</v>
      </c>
      <c r="TDH48" s="19" t="s">
        <v>1440</v>
      </c>
      <c r="TDI48" s="19" t="s">
        <v>1440</v>
      </c>
      <c r="TDJ48" s="19" t="s">
        <v>1440</v>
      </c>
      <c r="TDK48" s="19" t="s">
        <v>1440</v>
      </c>
      <c r="TDL48" s="19" t="s">
        <v>1440</v>
      </c>
      <c r="TDM48" s="19" t="s">
        <v>1440</v>
      </c>
      <c r="TDN48" s="19" t="s">
        <v>1440</v>
      </c>
      <c r="TDO48" s="19" t="s">
        <v>1440</v>
      </c>
      <c r="TDP48" s="19" t="s">
        <v>1440</v>
      </c>
      <c r="TDQ48" s="19" t="s">
        <v>1440</v>
      </c>
      <c r="TDR48" s="19" t="s">
        <v>1440</v>
      </c>
      <c r="TDS48" s="19" t="s">
        <v>1440</v>
      </c>
      <c r="TDT48" s="19" t="s">
        <v>1440</v>
      </c>
      <c r="TDU48" s="19" t="s">
        <v>1440</v>
      </c>
      <c r="TDV48" s="19" t="s">
        <v>1440</v>
      </c>
      <c r="TDW48" s="19" t="s">
        <v>1440</v>
      </c>
      <c r="TDX48" s="19" t="s">
        <v>1440</v>
      </c>
      <c r="TDY48" s="19" t="s">
        <v>1440</v>
      </c>
      <c r="TDZ48" s="19" t="s">
        <v>1440</v>
      </c>
      <c r="TEA48" s="19" t="s">
        <v>1440</v>
      </c>
      <c r="TEB48" s="19" t="s">
        <v>1440</v>
      </c>
      <c r="TEC48" s="19" t="s">
        <v>1440</v>
      </c>
      <c r="TED48" s="19" t="s">
        <v>1440</v>
      </c>
      <c r="TEE48" s="19" t="s">
        <v>1440</v>
      </c>
      <c r="TEF48" s="19" t="s">
        <v>1440</v>
      </c>
      <c r="TEG48" s="19" t="s">
        <v>1440</v>
      </c>
      <c r="TEH48" s="19" t="s">
        <v>1440</v>
      </c>
      <c r="TEI48" s="19" t="s">
        <v>1440</v>
      </c>
      <c r="TEJ48" s="19" t="s">
        <v>1440</v>
      </c>
      <c r="TEK48" s="19" t="s">
        <v>1440</v>
      </c>
      <c r="TEL48" s="19" t="s">
        <v>1440</v>
      </c>
      <c r="TEM48" s="19" t="s">
        <v>1440</v>
      </c>
      <c r="TEN48" s="19" t="s">
        <v>1440</v>
      </c>
      <c r="TEO48" s="19" t="s">
        <v>1440</v>
      </c>
      <c r="TEP48" s="19" t="s">
        <v>1440</v>
      </c>
      <c r="TEQ48" s="19" t="s">
        <v>1440</v>
      </c>
      <c r="TER48" s="19" t="s">
        <v>1440</v>
      </c>
      <c r="TES48" s="19" t="s">
        <v>1440</v>
      </c>
      <c r="TET48" s="19" t="s">
        <v>1440</v>
      </c>
      <c r="TEU48" s="19" t="s">
        <v>1440</v>
      </c>
      <c r="TEV48" s="19" t="s">
        <v>1440</v>
      </c>
      <c r="TEW48" s="19" t="s">
        <v>1440</v>
      </c>
      <c r="TEX48" s="19" t="s">
        <v>1440</v>
      </c>
      <c r="TEY48" s="19" t="s">
        <v>1440</v>
      </c>
      <c r="TEZ48" s="19" t="s">
        <v>1440</v>
      </c>
      <c r="TFA48" s="19" t="s">
        <v>1440</v>
      </c>
      <c r="TFB48" s="19" t="s">
        <v>1440</v>
      </c>
      <c r="TFC48" s="19" t="s">
        <v>1440</v>
      </c>
      <c r="TFD48" s="19" t="s">
        <v>1440</v>
      </c>
      <c r="TFE48" s="19" t="s">
        <v>1440</v>
      </c>
      <c r="TFF48" s="19" t="s">
        <v>1440</v>
      </c>
      <c r="TFG48" s="19" t="s">
        <v>1440</v>
      </c>
      <c r="TFH48" s="19" t="s">
        <v>1440</v>
      </c>
      <c r="TFI48" s="19" t="s">
        <v>1440</v>
      </c>
      <c r="TFJ48" s="19" t="s">
        <v>1440</v>
      </c>
      <c r="TFK48" s="19" t="s">
        <v>1440</v>
      </c>
      <c r="TFL48" s="19" t="s">
        <v>1440</v>
      </c>
      <c r="TFM48" s="19" t="s">
        <v>1440</v>
      </c>
      <c r="TFN48" s="19" t="s">
        <v>1440</v>
      </c>
      <c r="TFO48" s="19" t="s">
        <v>1440</v>
      </c>
      <c r="TFP48" s="19" t="s">
        <v>1440</v>
      </c>
      <c r="TFQ48" s="19" t="s">
        <v>1440</v>
      </c>
      <c r="TFR48" s="19" t="s">
        <v>1440</v>
      </c>
      <c r="TFS48" s="19" t="s">
        <v>1440</v>
      </c>
      <c r="TFT48" s="19" t="s">
        <v>1440</v>
      </c>
      <c r="TFU48" s="19" t="s">
        <v>1440</v>
      </c>
      <c r="TFV48" s="19" t="s">
        <v>1440</v>
      </c>
      <c r="TFW48" s="19" t="s">
        <v>1440</v>
      </c>
      <c r="TFX48" s="19" t="s">
        <v>1440</v>
      </c>
      <c r="TFY48" s="19" t="s">
        <v>1440</v>
      </c>
      <c r="TFZ48" s="19" t="s">
        <v>1440</v>
      </c>
      <c r="TGA48" s="19" t="s">
        <v>1440</v>
      </c>
      <c r="TGB48" s="19" t="s">
        <v>1440</v>
      </c>
      <c r="TGC48" s="19" t="s">
        <v>1440</v>
      </c>
      <c r="TGD48" s="19" t="s">
        <v>1440</v>
      </c>
      <c r="TGE48" s="19" t="s">
        <v>1440</v>
      </c>
      <c r="TGF48" s="19" t="s">
        <v>1440</v>
      </c>
      <c r="TGG48" s="19" t="s">
        <v>1440</v>
      </c>
      <c r="TGH48" s="19" t="s">
        <v>1440</v>
      </c>
      <c r="TGI48" s="19" t="s">
        <v>1440</v>
      </c>
      <c r="TGJ48" s="19" t="s">
        <v>1440</v>
      </c>
      <c r="TGK48" s="19" t="s">
        <v>1440</v>
      </c>
      <c r="TGL48" s="19" t="s">
        <v>1440</v>
      </c>
      <c r="TGM48" s="19" t="s">
        <v>1440</v>
      </c>
      <c r="TGN48" s="19" t="s">
        <v>1440</v>
      </c>
      <c r="TGO48" s="19" t="s">
        <v>1440</v>
      </c>
      <c r="TGP48" s="19" t="s">
        <v>1440</v>
      </c>
      <c r="TGQ48" s="19" t="s">
        <v>1440</v>
      </c>
      <c r="TGR48" s="19" t="s">
        <v>1440</v>
      </c>
      <c r="TGS48" s="19" t="s">
        <v>1440</v>
      </c>
      <c r="TGT48" s="19" t="s">
        <v>1440</v>
      </c>
      <c r="TGU48" s="19" t="s">
        <v>1440</v>
      </c>
      <c r="TGV48" s="19" t="s">
        <v>1440</v>
      </c>
      <c r="TGW48" s="19" t="s">
        <v>1440</v>
      </c>
      <c r="TGX48" s="19" t="s">
        <v>1440</v>
      </c>
      <c r="TGY48" s="19" t="s">
        <v>1440</v>
      </c>
      <c r="TGZ48" s="19" t="s">
        <v>1440</v>
      </c>
      <c r="THA48" s="19" t="s">
        <v>1440</v>
      </c>
      <c r="THB48" s="19" t="s">
        <v>1440</v>
      </c>
      <c r="THC48" s="19" t="s">
        <v>1440</v>
      </c>
      <c r="THD48" s="19" t="s">
        <v>1440</v>
      </c>
      <c r="THE48" s="19" t="s">
        <v>1440</v>
      </c>
      <c r="THF48" s="19" t="s">
        <v>1440</v>
      </c>
      <c r="THG48" s="19" t="s">
        <v>1440</v>
      </c>
      <c r="THH48" s="19" t="s">
        <v>1440</v>
      </c>
      <c r="THI48" s="19" t="s">
        <v>1440</v>
      </c>
      <c r="THJ48" s="19" t="s">
        <v>1440</v>
      </c>
      <c r="THK48" s="19" t="s">
        <v>1440</v>
      </c>
      <c r="THL48" s="19" t="s">
        <v>1440</v>
      </c>
      <c r="THM48" s="19" t="s">
        <v>1440</v>
      </c>
      <c r="THN48" s="19" t="s">
        <v>1440</v>
      </c>
      <c r="THO48" s="19" t="s">
        <v>1440</v>
      </c>
      <c r="THP48" s="19" t="s">
        <v>1440</v>
      </c>
      <c r="THQ48" s="19" t="s">
        <v>1440</v>
      </c>
      <c r="THR48" s="19" t="s">
        <v>1440</v>
      </c>
      <c r="THS48" s="19" t="s">
        <v>1440</v>
      </c>
      <c r="THT48" s="19" t="s">
        <v>1440</v>
      </c>
      <c r="THU48" s="19" t="s">
        <v>1440</v>
      </c>
      <c r="THV48" s="19" t="s">
        <v>1440</v>
      </c>
      <c r="THW48" s="19" t="s">
        <v>1440</v>
      </c>
      <c r="THX48" s="19" t="s">
        <v>1440</v>
      </c>
      <c r="THY48" s="19" t="s">
        <v>1440</v>
      </c>
      <c r="THZ48" s="19" t="s">
        <v>1440</v>
      </c>
      <c r="TIA48" s="19" t="s">
        <v>1440</v>
      </c>
      <c r="TIB48" s="19" t="s">
        <v>1440</v>
      </c>
      <c r="TIC48" s="19" t="s">
        <v>1440</v>
      </c>
      <c r="TID48" s="19" t="s">
        <v>1440</v>
      </c>
      <c r="TIE48" s="19" t="s">
        <v>1440</v>
      </c>
      <c r="TIF48" s="19" t="s">
        <v>1440</v>
      </c>
      <c r="TIG48" s="19" t="s">
        <v>1440</v>
      </c>
      <c r="TIH48" s="19" t="s">
        <v>1440</v>
      </c>
      <c r="TII48" s="19" t="s">
        <v>1440</v>
      </c>
      <c r="TIJ48" s="19" t="s">
        <v>1440</v>
      </c>
      <c r="TIK48" s="19" t="s">
        <v>1440</v>
      </c>
      <c r="TIL48" s="19" t="s">
        <v>1440</v>
      </c>
      <c r="TIM48" s="19" t="s">
        <v>1440</v>
      </c>
      <c r="TIN48" s="19" t="s">
        <v>1440</v>
      </c>
      <c r="TIO48" s="19" t="s">
        <v>1440</v>
      </c>
      <c r="TIP48" s="19" t="s">
        <v>1440</v>
      </c>
      <c r="TIQ48" s="19" t="s">
        <v>1440</v>
      </c>
      <c r="TIR48" s="19" t="s">
        <v>1440</v>
      </c>
      <c r="TIS48" s="19" t="s">
        <v>1440</v>
      </c>
      <c r="TIT48" s="19" t="s">
        <v>1440</v>
      </c>
      <c r="TIU48" s="19" t="s">
        <v>1440</v>
      </c>
      <c r="TIV48" s="19" t="s">
        <v>1440</v>
      </c>
      <c r="TIW48" s="19" t="s">
        <v>1440</v>
      </c>
      <c r="TIX48" s="19" t="s">
        <v>1440</v>
      </c>
      <c r="TIY48" s="19" t="s">
        <v>1440</v>
      </c>
      <c r="TIZ48" s="19" t="s">
        <v>1440</v>
      </c>
      <c r="TJA48" s="19" t="s">
        <v>1440</v>
      </c>
      <c r="TJB48" s="19" t="s">
        <v>1440</v>
      </c>
      <c r="TJC48" s="19" t="s">
        <v>1440</v>
      </c>
      <c r="TJD48" s="19" t="s">
        <v>1440</v>
      </c>
      <c r="TJE48" s="19" t="s">
        <v>1440</v>
      </c>
      <c r="TJF48" s="19" t="s">
        <v>1440</v>
      </c>
      <c r="TJG48" s="19" t="s">
        <v>1440</v>
      </c>
      <c r="TJH48" s="19" t="s">
        <v>1440</v>
      </c>
      <c r="TJI48" s="19" t="s">
        <v>1440</v>
      </c>
      <c r="TJJ48" s="19" t="s">
        <v>1440</v>
      </c>
      <c r="TJK48" s="19" t="s">
        <v>1440</v>
      </c>
      <c r="TJL48" s="19" t="s">
        <v>1440</v>
      </c>
      <c r="TJM48" s="19" t="s">
        <v>1440</v>
      </c>
      <c r="TJN48" s="19" t="s">
        <v>1440</v>
      </c>
      <c r="TJO48" s="19" t="s">
        <v>1440</v>
      </c>
      <c r="TJP48" s="19" t="s">
        <v>1440</v>
      </c>
      <c r="TJQ48" s="19" t="s">
        <v>1440</v>
      </c>
      <c r="TJR48" s="19" t="s">
        <v>1440</v>
      </c>
      <c r="TJS48" s="19" t="s">
        <v>1440</v>
      </c>
      <c r="TJT48" s="19" t="s">
        <v>1440</v>
      </c>
      <c r="TJU48" s="19" t="s">
        <v>1440</v>
      </c>
      <c r="TJV48" s="19" t="s">
        <v>1440</v>
      </c>
      <c r="TJW48" s="19" t="s">
        <v>1440</v>
      </c>
      <c r="TJX48" s="19" t="s">
        <v>1440</v>
      </c>
      <c r="TJY48" s="19" t="s">
        <v>1440</v>
      </c>
      <c r="TJZ48" s="19" t="s">
        <v>1440</v>
      </c>
      <c r="TKA48" s="19" t="s">
        <v>1440</v>
      </c>
      <c r="TKB48" s="19" t="s">
        <v>1440</v>
      </c>
      <c r="TKC48" s="19" t="s">
        <v>1440</v>
      </c>
      <c r="TKD48" s="19" t="s">
        <v>1440</v>
      </c>
      <c r="TKE48" s="19" t="s">
        <v>1440</v>
      </c>
      <c r="TKF48" s="19" t="s">
        <v>1440</v>
      </c>
      <c r="TKG48" s="19" t="s">
        <v>1440</v>
      </c>
      <c r="TKH48" s="19" t="s">
        <v>1440</v>
      </c>
      <c r="TKI48" s="19" t="s">
        <v>1440</v>
      </c>
      <c r="TKJ48" s="19" t="s">
        <v>1440</v>
      </c>
      <c r="TKK48" s="19" t="s">
        <v>1440</v>
      </c>
      <c r="TKL48" s="19" t="s">
        <v>1440</v>
      </c>
      <c r="TKM48" s="19" t="s">
        <v>1440</v>
      </c>
      <c r="TKN48" s="19" t="s">
        <v>1440</v>
      </c>
      <c r="TKO48" s="19" t="s">
        <v>1440</v>
      </c>
      <c r="TKP48" s="19" t="s">
        <v>1440</v>
      </c>
      <c r="TKQ48" s="19" t="s">
        <v>1440</v>
      </c>
      <c r="TKR48" s="19" t="s">
        <v>1440</v>
      </c>
      <c r="TKS48" s="19" t="s">
        <v>1440</v>
      </c>
      <c r="TKT48" s="19" t="s">
        <v>1440</v>
      </c>
      <c r="TKU48" s="19" t="s">
        <v>1440</v>
      </c>
      <c r="TKV48" s="19" t="s">
        <v>1440</v>
      </c>
      <c r="TKW48" s="19" t="s">
        <v>1440</v>
      </c>
      <c r="TKX48" s="19" t="s">
        <v>1440</v>
      </c>
      <c r="TKY48" s="19" t="s">
        <v>1440</v>
      </c>
      <c r="TKZ48" s="19" t="s">
        <v>1440</v>
      </c>
      <c r="TLA48" s="19" t="s">
        <v>1440</v>
      </c>
      <c r="TLB48" s="19" t="s">
        <v>1440</v>
      </c>
      <c r="TLC48" s="19" t="s">
        <v>1440</v>
      </c>
      <c r="TLD48" s="19" t="s">
        <v>1440</v>
      </c>
      <c r="TLE48" s="19" t="s">
        <v>1440</v>
      </c>
      <c r="TLF48" s="19" t="s">
        <v>1440</v>
      </c>
      <c r="TLG48" s="19" t="s">
        <v>1440</v>
      </c>
      <c r="TLH48" s="19" t="s">
        <v>1440</v>
      </c>
      <c r="TLI48" s="19" t="s">
        <v>1440</v>
      </c>
      <c r="TLJ48" s="19" t="s">
        <v>1440</v>
      </c>
      <c r="TLK48" s="19" t="s">
        <v>1440</v>
      </c>
      <c r="TLL48" s="19" t="s">
        <v>1440</v>
      </c>
      <c r="TLM48" s="19" t="s">
        <v>1440</v>
      </c>
      <c r="TLN48" s="19" t="s">
        <v>1440</v>
      </c>
      <c r="TLO48" s="19" t="s">
        <v>1440</v>
      </c>
      <c r="TLP48" s="19" t="s">
        <v>1440</v>
      </c>
      <c r="TLQ48" s="19" t="s">
        <v>1440</v>
      </c>
      <c r="TLR48" s="19" t="s">
        <v>1440</v>
      </c>
      <c r="TLS48" s="19" t="s">
        <v>1440</v>
      </c>
      <c r="TLT48" s="19" t="s">
        <v>1440</v>
      </c>
      <c r="TLU48" s="19" t="s">
        <v>1440</v>
      </c>
      <c r="TLV48" s="19" t="s">
        <v>1440</v>
      </c>
      <c r="TLW48" s="19" t="s">
        <v>1440</v>
      </c>
      <c r="TLX48" s="19" t="s">
        <v>1440</v>
      </c>
      <c r="TLY48" s="19" t="s">
        <v>1440</v>
      </c>
      <c r="TLZ48" s="19" t="s">
        <v>1440</v>
      </c>
      <c r="TMA48" s="19" t="s">
        <v>1440</v>
      </c>
      <c r="TMB48" s="19" t="s">
        <v>1440</v>
      </c>
      <c r="TMC48" s="19" t="s">
        <v>1440</v>
      </c>
      <c r="TMD48" s="19" t="s">
        <v>1440</v>
      </c>
      <c r="TME48" s="19" t="s">
        <v>1440</v>
      </c>
      <c r="TMF48" s="19" t="s">
        <v>1440</v>
      </c>
      <c r="TMG48" s="19" t="s">
        <v>1440</v>
      </c>
      <c r="TMH48" s="19" t="s">
        <v>1440</v>
      </c>
      <c r="TMI48" s="19" t="s">
        <v>1440</v>
      </c>
      <c r="TMJ48" s="19" t="s">
        <v>1440</v>
      </c>
      <c r="TMK48" s="19" t="s">
        <v>1440</v>
      </c>
      <c r="TML48" s="19" t="s">
        <v>1440</v>
      </c>
      <c r="TMM48" s="19" t="s">
        <v>1440</v>
      </c>
      <c r="TMN48" s="19" t="s">
        <v>1440</v>
      </c>
      <c r="TMO48" s="19" t="s">
        <v>1440</v>
      </c>
      <c r="TMP48" s="19" t="s">
        <v>1440</v>
      </c>
      <c r="TMQ48" s="19" t="s">
        <v>1440</v>
      </c>
      <c r="TMR48" s="19" t="s">
        <v>1440</v>
      </c>
      <c r="TMS48" s="19" t="s">
        <v>1440</v>
      </c>
      <c r="TMT48" s="19" t="s">
        <v>1440</v>
      </c>
      <c r="TMU48" s="19" t="s">
        <v>1440</v>
      </c>
      <c r="TMV48" s="19" t="s">
        <v>1440</v>
      </c>
      <c r="TMW48" s="19" t="s">
        <v>1440</v>
      </c>
      <c r="TMX48" s="19" t="s">
        <v>1440</v>
      </c>
      <c r="TMY48" s="19" t="s">
        <v>1440</v>
      </c>
      <c r="TMZ48" s="19" t="s">
        <v>1440</v>
      </c>
      <c r="TNA48" s="19" t="s">
        <v>1440</v>
      </c>
      <c r="TNB48" s="19" t="s">
        <v>1440</v>
      </c>
      <c r="TNC48" s="19" t="s">
        <v>1440</v>
      </c>
      <c r="TND48" s="19" t="s">
        <v>1440</v>
      </c>
      <c r="TNE48" s="19" t="s">
        <v>1440</v>
      </c>
      <c r="TNF48" s="19" t="s">
        <v>1440</v>
      </c>
      <c r="TNG48" s="19" t="s">
        <v>1440</v>
      </c>
      <c r="TNH48" s="19" t="s">
        <v>1440</v>
      </c>
      <c r="TNI48" s="19" t="s">
        <v>1440</v>
      </c>
      <c r="TNJ48" s="19" t="s">
        <v>1440</v>
      </c>
      <c r="TNK48" s="19" t="s">
        <v>1440</v>
      </c>
      <c r="TNL48" s="19" t="s">
        <v>1440</v>
      </c>
      <c r="TNM48" s="19" t="s">
        <v>1440</v>
      </c>
      <c r="TNN48" s="19" t="s">
        <v>1440</v>
      </c>
      <c r="TNO48" s="19" t="s">
        <v>1440</v>
      </c>
      <c r="TNP48" s="19" t="s">
        <v>1440</v>
      </c>
      <c r="TNQ48" s="19" t="s">
        <v>1440</v>
      </c>
      <c r="TNR48" s="19" t="s">
        <v>1440</v>
      </c>
      <c r="TNS48" s="19" t="s">
        <v>1440</v>
      </c>
      <c r="TNT48" s="19" t="s">
        <v>1440</v>
      </c>
      <c r="TNU48" s="19" t="s">
        <v>1440</v>
      </c>
      <c r="TNV48" s="19" t="s">
        <v>1440</v>
      </c>
      <c r="TNW48" s="19" t="s">
        <v>1440</v>
      </c>
      <c r="TNX48" s="19" t="s">
        <v>1440</v>
      </c>
      <c r="TNY48" s="19" t="s">
        <v>1440</v>
      </c>
      <c r="TNZ48" s="19" t="s">
        <v>1440</v>
      </c>
      <c r="TOA48" s="19" t="s">
        <v>1440</v>
      </c>
      <c r="TOB48" s="19" t="s">
        <v>1440</v>
      </c>
      <c r="TOC48" s="19" t="s">
        <v>1440</v>
      </c>
      <c r="TOD48" s="19" t="s">
        <v>1440</v>
      </c>
      <c r="TOE48" s="19" t="s">
        <v>1440</v>
      </c>
      <c r="TOF48" s="19" t="s">
        <v>1440</v>
      </c>
      <c r="TOG48" s="19" t="s">
        <v>1440</v>
      </c>
      <c r="TOH48" s="19" t="s">
        <v>1440</v>
      </c>
      <c r="TOI48" s="19" t="s">
        <v>1440</v>
      </c>
      <c r="TOJ48" s="19" t="s">
        <v>1440</v>
      </c>
      <c r="TOK48" s="19" t="s">
        <v>1440</v>
      </c>
      <c r="TOL48" s="19" t="s">
        <v>1440</v>
      </c>
      <c r="TOM48" s="19" t="s">
        <v>1440</v>
      </c>
      <c r="TON48" s="19" t="s">
        <v>1440</v>
      </c>
      <c r="TOO48" s="19" t="s">
        <v>1440</v>
      </c>
      <c r="TOP48" s="19" t="s">
        <v>1440</v>
      </c>
      <c r="TOQ48" s="19" t="s">
        <v>1440</v>
      </c>
      <c r="TOR48" s="19" t="s">
        <v>1440</v>
      </c>
      <c r="TOS48" s="19" t="s">
        <v>1440</v>
      </c>
      <c r="TOT48" s="19" t="s">
        <v>1440</v>
      </c>
      <c r="TOU48" s="19" t="s">
        <v>1440</v>
      </c>
      <c r="TOV48" s="19" t="s">
        <v>1440</v>
      </c>
      <c r="TOW48" s="19" t="s">
        <v>1440</v>
      </c>
      <c r="TOX48" s="19" t="s">
        <v>1440</v>
      </c>
      <c r="TOY48" s="19" t="s">
        <v>1440</v>
      </c>
      <c r="TOZ48" s="19" t="s">
        <v>1440</v>
      </c>
      <c r="TPA48" s="19" t="s">
        <v>1440</v>
      </c>
      <c r="TPB48" s="19" t="s">
        <v>1440</v>
      </c>
      <c r="TPC48" s="19" t="s">
        <v>1440</v>
      </c>
      <c r="TPD48" s="19" t="s">
        <v>1440</v>
      </c>
      <c r="TPE48" s="19" t="s">
        <v>1440</v>
      </c>
      <c r="TPF48" s="19" t="s">
        <v>1440</v>
      </c>
      <c r="TPG48" s="19" t="s">
        <v>1440</v>
      </c>
      <c r="TPH48" s="19" t="s">
        <v>1440</v>
      </c>
      <c r="TPI48" s="19" t="s">
        <v>1440</v>
      </c>
      <c r="TPJ48" s="19" t="s">
        <v>1440</v>
      </c>
      <c r="TPK48" s="19" t="s">
        <v>1440</v>
      </c>
      <c r="TPL48" s="19" t="s">
        <v>1440</v>
      </c>
      <c r="TPM48" s="19" t="s">
        <v>1440</v>
      </c>
      <c r="TPN48" s="19" t="s">
        <v>1440</v>
      </c>
      <c r="TPO48" s="19" t="s">
        <v>1440</v>
      </c>
      <c r="TPP48" s="19" t="s">
        <v>1440</v>
      </c>
      <c r="TPQ48" s="19" t="s">
        <v>1440</v>
      </c>
      <c r="TPR48" s="19" t="s">
        <v>1440</v>
      </c>
      <c r="TPS48" s="19" t="s">
        <v>1440</v>
      </c>
      <c r="TPT48" s="19" t="s">
        <v>1440</v>
      </c>
      <c r="TPU48" s="19" t="s">
        <v>1440</v>
      </c>
      <c r="TPV48" s="19" t="s">
        <v>1440</v>
      </c>
      <c r="TPW48" s="19" t="s">
        <v>1440</v>
      </c>
      <c r="TPX48" s="19" t="s">
        <v>1440</v>
      </c>
      <c r="TPY48" s="19" t="s">
        <v>1440</v>
      </c>
      <c r="TPZ48" s="19" t="s">
        <v>1440</v>
      </c>
      <c r="TQA48" s="19" t="s">
        <v>1440</v>
      </c>
      <c r="TQB48" s="19" t="s">
        <v>1440</v>
      </c>
      <c r="TQC48" s="19" t="s">
        <v>1440</v>
      </c>
      <c r="TQD48" s="19" t="s">
        <v>1440</v>
      </c>
      <c r="TQE48" s="19" t="s">
        <v>1440</v>
      </c>
      <c r="TQF48" s="19" t="s">
        <v>1440</v>
      </c>
      <c r="TQG48" s="19" t="s">
        <v>1440</v>
      </c>
      <c r="TQH48" s="19" t="s">
        <v>1440</v>
      </c>
      <c r="TQI48" s="19" t="s">
        <v>1440</v>
      </c>
      <c r="TQJ48" s="19" t="s">
        <v>1440</v>
      </c>
      <c r="TQK48" s="19" t="s">
        <v>1440</v>
      </c>
      <c r="TQL48" s="19" t="s">
        <v>1440</v>
      </c>
      <c r="TQM48" s="19" t="s">
        <v>1440</v>
      </c>
      <c r="TQN48" s="19" t="s">
        <v>1440</v>
      </c>
      <c r="TQO48" s="19" t="s">
        <v>1440</v>
      </c>
      <c r="TQP48" s="19" t="s">
        <v>1440</v>
      </c>
      <c r="TQQ48" s="19" t="s">
        <v>1440</v>
      </c>
      <c r="TQR48" s="19" t="s">
        <v>1440</v>
      </c>
      <c r="TQS48" s="19" t="s">
        <v>1440</v>
      </c>
      <c r="TQT48" s="19" t="s">
        <v>1440</v>
      </c>
      <c r="TQU48" s="19" t="s">
        <v>1440</v>
      </c>
      <c r="TQV48" s="19" t="s">
        <v>1440</v>
      </c>
      <c r="TQW48" s="19" t="s">
        <v>1440</v>
      </c>
      <c r="TQX48" s="19" t="s">
        <v>1440</v>
      </c>
      <c r="TQY48" s="19" t="s">
        <v>1440</v>
      </c>
      <c r="TQZ48" s="19" t="s">
        <v>1440</v>
      </c>
      <c r="TRA48" s="19" t="s">
        <v>1440</v>
      </c>
      <c r="TRB48" s="19" t="s">
        <v>1440</v>
      </c>
      <c r="TRC48" s="19" t="s">
        <v>1440</v>
      </c>
      <c r="TRD48" s="19" t="s">
        <v>1440</v>
      </c>
      <c r="TRE48" s="19" t="s">
        <v>1440</v>
      </c>
      <c r="TRF48" s="19" t="s">
        <v>1440</v>
      </c>
      <c r="TRG48" s="19" t="s">
        <v>1440</v>
      </c>
      <c r="TRH48" s="19" t="s">
        <v>1440</v>
      </c>
      <c r="TRI48" s="19" t="s">
        <v>1440</v>
      </c>
      <c r="TRJ48" s="19" t="s">
        <v>1440</v>
      </c>
      <c r="TRK48" s="19" t="s">
        <v>1440</v>
      </c>
      <c r="TRL48" s="19" t="s">
        <v>1440</v>
      </c>
      <c r="TRM48" s="19" t="s">
        <v>1440</v>
      </c>
      <c r="TRN48" s="19" t="s">
        <v>1440</v>
      </c>
      <c r="TRO48" s="19" t="s">
        <v>1440</v>
      </c>
      <c r="TRP48" s="19" t="s">
        <v>1440</v>
      </c>
      <c r="TRQ48" s="19" t="s">
        <v>1440</v>
      </c>
      <c r="TRR48" s="19" t="s">
        <v>1440</v>
      </c>
      <c r="TRS48" s="19" t="s">
        <v>1440</v>
      </c>
      <c r="TRT48" s="19" t="s">
        <v>1440</v>
      </c>
      <c r="TRU48" s="19" t="s">
        <v>1440</v>
      </c>
      <c r="TRV48" s="19" t="s">
        <v>1440</v>
      </c>
      <c r="TRW48" s="19" t="s">
        <v>1440</v>
      </c>
      <c r="TRX48" s="19" t="s">
        <v>1440</v>
      </c>
      <c r="TRY48" s="19" t="s">
        <v>1440</v>
      </c>
      <c r="TRZ48" s="19" t="s">
        <v>1440</v>
      </c>
      <c r="TSA48" s="19" t="s">
        <v>1440</v>
      </c>
      <c r="TSB48" s="19" t="s">
        <v>1440</v>
      </c>
      <c r="TSC48" s="19" t="s">
        <v>1440</v>
      </c>
      <c r="TSD48" s="19" t="s">
        <v>1440</v>
      </c>
      <c r="TSE48" s="19" t="s">
        <v>1440</v>
      </c>
      <c r="TSF48" s="19" t="s">
        <v>1440</v>
      </c>
      <c r="TSG48" s="19" t="s">
        <v>1440</v>
      </c>
      <c r="TSH48" s="19" t="s">
        <v>1440</v>
      </c>
      <c r="TSI48" s="19" t="s">
        <v>1440</v>
      </c>
      <c r="TSJ48" s="19" t="s">
        <v>1440</v>
      </c>
      <c r="TSK48" s="19" t="s">
        <v>1440</v>
      </c>
      <c r="TSL48" s="19" t="s">
        <v>1440</v>
      </c>
      <c r="TSM48" s="19" t="s">
        <v>1440</v>
      </c>
      <c r="TSN48" s="19" t="s">
        <v>1440</v>
      </c>
      <c r="TSO48" s="19" t="s">
        <v>1440</v>
      </c>
      <c r="TSP48" s="19" t="s">
        <v>1440</v>
      </c>
      <c r="TSQ48" s="19" t="s">
        <v>1440</v>
      </c>
      <c r="TSR48" s="19" t="s">
        <v>1440</v>
      </c>
      <c r="TSS48" s="19" t="s">
        <v>1440</v>
      </c>
      <c r="TST48" s="19" t="s">
        <v>1440</v>
      </c>
      <c r="TSU48" s="19" t="s">
        <v>1440</v>
      </c>
      <c r="TSV48" s="19" t="s">
        <v>1440</v>
      </c>
      <c r="TSW48" s="19" t="s">
        <v>1440</v>
      </c>
      <c r="TSX48" s="19" t="s">
        <v>1440</v>
      </c>
      <c r="TSY48" s="19" t="s">
        <v>1440</v>
      </c>
      <c r="TSZ48" s="19" t="s">
        <v>1440</v>
      </c>
      <c r="TTA48" s="19" t="s">
        <v>1440</v>
      </c>
      <c r="TTB48" s="19" t="s">
        <v>1440</v>
      </c>
      <c r="TTC48" s="19" t="s">
        <v>1440</v>
      </c>
      <c r="TTD48" s="19" t="s">
        <v>1440</v>
      </c>
      <c r="TTE48" s="19" t="s">
        <v>1440</v>
      </c>
      <c r="TTF48" s="19" t="s">
        <v>1440</v>
      </c>
      <c r="TTG48" s="19" t="s">
        <v>1440</v>
      </c>
      <c r="TTH48" s="19" t="s">
        <v>1440</v>
      </c>
      <c r="TTI48" s="19" t="s">
        <v>1440</v>
      </c>
      <c r="TTJ48" s="19" t="s">
        <v>1440</v>
      </c>
      <c r="TTK48" s="19" t="s">
        <v>1440</v>
      </c>
      <c r="TTL48" s="19" t="s">
        <v>1440</v>
      </c>
      <c r="TTM48" s="19" t="s">
        <v>1440</v>
      </c>
      <c r="TTN48" s="19" t="s">
        <v>1440</v>
      </c>
      <c r="TTO48" s="19" t="s">
        <v>1440</v>
      </c>
      <c r="TTP48" s="19" t="s">
        <v>1440</v>
      </c>
      <c r="TTQ48" s="19" t="s">
        <v>1440</v>
      </c>
      <c r="TTR48" s="19" t="s">
        <v>1440</v>
      </c>
      <c r="TTS48" s="19" t="s">
        <v>1440</v>
      </c>
      <c r="TTT48" s="19" t="s">
        <v>1440</v>
      </c>
      <c r="TTU48" s="19" t="s">
        <v>1440</v>
      </c>
      <c r="TTV48" s="19" t="s">
        <v>1440</v>
      </c>
      <c r="TTW48" s="19" t="s">
        <v>1440</v>
      </c>
      <c r="TTX48" s="19" t="s">
        <v>1440</v>
      </c>
      <c r="TTY48" s="19" t="s">
        <v>1440</v>
      </c>
      <c r="TTZ48" s="19" t="s">
        <v>1440</v>
      </c>
      <c r="TUA48" s="19" t="s">
        <v>1440</v>
      </c>
      <c r="TUB48" s="19" t="s">
        <v>1440</v>
      </c>
      <c r="TUC48" s="19" t="s">
        <v>1440</v>
      </c>
      <c r="TUD48" s="19" t="s">
        <v>1440</v>
      </c>
      <c r="TUE48" s="19" t="s">
        <v>1440</v>
      </c>
      <c r="TUF48" s="19" t="s">
        <v>1440</v>
      </c>
      <c r="TUG48" s="19" t="s">
        <v>1440</v>
      </c>
      <c r="TUH48" s="19" t="s">
        <v>1440</v>
      </c>
      <c r="TUI48" s="19" t="s">
        <v>1440</v>
      </c>
      <c r="TUJ48" s="19" t="s">
        <v>1440</v>
      </c>
      <c r="TUK48" s="19" t="s">
        <v>1440</v>
      </c>
      <c r="TUL48" s="19" t="s">
        <v>1440</v>
      </c>
      <c r="TUM48" s="19" t="s">
        <v>1440</v>
      </c>
      <c r="TUN48" s="19" t="s">
        <v>1440</v>
      </c>
      <c r="TUO48" s="19" t="s">
        <v>1440</v>
      </c>
      <c r="TUP48" s="19" t="s">
        <v>1440</v>
      </c>
      <c r="TUQ48" s="19" t="s">
        <v>1440</v>
      </c>
      <c r="TUR48" s="19" t="s">
        <v>1440</v>
      </c>
      <c r="TUS48" s="19" t="s">
        <v>1440</v>
      </c>
      <c r="TUT48" s="19" t="s">
        <v>1440</v>
      </c>
      <c r="TUU48" s="19" t="s">
        <v>1440</v>
      </c>
      <c r="TUV48" s="19" t="s">
        <v>1440</v>
      </c>
      <c r="TUW48" s="19" t="s">
        <v>1440</v>
      </c>
      <c r="TUX48" s="19" t="s">
        <v>1440</v>
      </c>
      <c r="TUY48" s="19" t="s">
        <v>1440</v>
      </c>
      <c r="TUZ48" s="19" t="s">
        <v>1440</v>
      </c>
      <c r="TVA48" s="19" t="s">
        <v>1440</v>
      </c>
      <c r="TVB48" s="19" t="s">
        <v>1440</v>
      </c>
      <c r="TVC48" s="19" t="s">
        <v>1440</v>
      </c>
      <c r="TVD48" s="19" t="s">
        <v>1440</v>
      </c>
      <c r="TVE48" s="19" t="s">
        <v>1440</v>
      </c>
      <c r="TVF48" s="19" t="s">
        <v>1440</v>
      </c>
      <c r="TVG48" s="19" t="s">
        <v>1440</v>
      </c>
      <c r="TVH48" s="19" t="s">
        <v>1440</v>
      </c>
      <c r="TVI48" s="19" t="s">
        <v>1440</v>
      </c>
      <c r="TVJ48" s="19" t="s">
        <v>1440</v>
      </c>
      <c r="TVK48" s="19" t="s">
        <v>1440</v>
      </c>
      <c r="TVL48" s="19" t="s">
        <v>1440</v>
      </c>
      <c r="TVM48" s="19" t="s">
        <v>1440</v>
      </c>
      <c r="TVN48" s="19" t="s">
        <v>1440</v>
      </c>
      <c r="TVO48" s="19" t="s">
        <v>1440</v>
      </c>
      <c r="TVP48" s="19" t="s">
        <v>1440</v>
      </c>
      <c r="TVQ48" s="19" t="s">
        <v>1440</v>
      </c>
      <c r="TVR48" s="19" t="s">
        <v>1440</v>
      </c>
      <c r="TVS48" s="19" t="s">
        <v>1440</v>
      </c>
      <c r="TVT48" s="19" t="s">
        <v>1440</v>
      </c>
      <c r="TVU48" s="19" t="s">
        <v>1440</v>
      </c>
      <c r="TVV48" s="19" t="s">
        <v>1440</v>
      </c>
      <c r="TVW48" s="19" t="s">
        <v>1440</v>
      </c>
      <c r="TVX48" s="19" t="s">
        <v>1440</v>
      </c>
      <c r="TVY48" s="19" t="s">
        <v>1440</v>
      </c>
      <c r="TVZ48" s="19" t="s">
        <v>1440</v>
      </c>
      <c r="TWA48" s="19" t="s">
        <v>1440</v>
      </c>
      <c r="TWB48" s="19" t="s">
        <v>1440</v>
      </c>
      <c r="TWC48" s="19" t="s">
        <v>1440</v>
      </c>
      <c r="TWD48" s="19" t="s">
        <v>1440</v>
      </c>
      <c r="TWE48" s="19" t="s">
        <v>1440</v>
      </c>
      <c r="TWF48" s="19" t="s">
        <v>1440</v>
      </c>
      <c r="TWG48" s="19" t="s">
        <v>1440</v>
      </c>
      <c r="TWH48" s="19" t="s">
        <v>1440</v>
      </c>
      <c r="TWI48" s="19" t="s">
        <v>1440</v>
      </c>
      <c r="TWJ48" s="19" t="s">
        <v>1440</v>
      </c>
      <c r="TWK48" s="19" t="s">
        <v>1440</v>
      </c>
      <c r="TWL48" s="19" t="s">
        <v>1440</v>
      </c>
      <c r="TWM48" s="19" t="s">
        <v>1440</v>
      </c>
      <c r="TWN48" s="19" t="s">
        <v>1440</v>
      </c>
      <c r="TWO48" s="19" t="s">
        <v>1440</v>
      </c>
      <c r="TWP48" s="19" t="s">
        <v>1440</v>
      </c>
      <c r="TWQ48" s="19" t="s">
        <v>1440</v>
      </c>
      <c r="TWR48" s="19" t="s">
        <v>1440</v>
      </c>
      <c r="TWS48" s="19" t="s">
        <v>1440</v>
      </c>
      <c r="TWT48" s="19" t="s">
        <v>1440</v>
      </c>
      <c r="TWU48" s="19" t="s">
        <v>1440</v>
      </c>
      <c r="TWV48" s="19" t="s">
        <v>1440</v>
      </c>
      <c r="TWW48" s="19" t="s">
        <v>1440</v>
      </c>
      <c r="TWX48" s="19" t="s">
        <v>1440</v>
      </c>
      <c r="TWY48" s="19" t="s">
        <v>1440</v>
      </c>
      <c r="TWZ48" s="19" t="s">
        <v>1440</v>
      </c>
      <c r="TXA48" s="19" t="s">
        <v>1440</v>
      </c>
      <c r="TXB48" s="19" t="s">
        <v>1440</v>
      </c>
      <c r="TXC48" s="19" t="s">
        <v>1440</v>
      </c>
      <c r="TXD48" s="19" t="s">
        <v>1440</v>
      </c>
      <c r="TXE48" s="19" t="s">
        <v>1440</v>
      </c>
      <c r="TXF48" s="19" t="s">
        <v>1440</v>
      </c>
      <c r="TXG48" s="19" t="s">
        <v>1440</v>
      </c>
      <c r="TXH48" s="19" t="s">
        <v>1440</v>
      </c>
      <c r="TXI48" s="19" t="s">
        <v>1440</v>
      </c>
      <c r="TXJ48" s="19" t="s">
        <v>1440</v>
      </c>
      <c r="TXK48" s="19" t="s">
        <v>1440</v>
      </c>
      <c r="TXL48" s="19" t="s">
        <v>1440</v>
      </c>
      <c r="TXM48" s="19" t="s">
        <v>1440</v>
      </c>
      <c r="TXN48" s="19" t="s">
        <v>1440</v>
      </c>
      <c r="TXO48" s="19" t="s">
        <v>1440</v>
      </c>
      <c r="TXP48" s="19" t="s">
        <v>1440</v>
      </c>
      <c r="TXQ48" s="19" t="s">
        <v>1440</v>
      </c>
      <c r="TXR48" s="19" t="s">
        <v>1440</v>
      </c>
      <c r="TXS48" s="19" t="s">
        <v>1440</v>
      </c>
      <c r="TXT48" s="19" t="s">
        <v>1440</v>
      </c>
      <c r="TXU48" s="19" t="s">
        <v>1440</v>
      </c>
      <c r="TXV48" s="19" t="s">
        <v>1440</v>
      </c>
      <c r="TXW48" s="19" t="s">
        <v>1440</v>
      </c>
      <c r="TXX48" s="19" t="s">
        <v>1440</v>
      </c>
      <c r="TXY48" s="19" t="s">
        <v>1440</v>
      </c>
      <c r="TXZ48" s="19" t="s">
        <v>1440</v>
      </c>
      <c r="TYA48" s="19" t="s">
        <v>1440</v>
      </c>
      <c r="TYB48" s="19" t="s">
        <v>1440</v>
      </c>
      <c r="TYC48" s="19" t="s">
        <v>1440</v>
      </c>
      <c r="TYD48" s="19" t="s">
        <v>1440</v>
      </c>
      <c r="TYE48" s="19" t="s">
        <v>1440</v>
      </c>
      <c r="TYF48" s="19" t="s">
        <v>1440</v>
      </c>
      <c r="TYG48" s="19" t="s">
        <v>1440</v>
      </c>
      <c r="TYH48" s="19" t="s">
        <v>1440</v>
      </c>
      <c r="TYI48" s="19" t="s">
        <v>1440</v>
      </c>
      <c r="TYJ48" s="19" t="s">
        <v>1440</v>
      </c>
      <c r="TYK48" s="19" t="s">
        <v>1440</v>
      </c>
      <c r="TYL48" s="19" t="s">
        <v>1440</v>
      </c>
      <c r="TYM48" s="19" t="s">
        <v>1440</v>
      </c>
      <c r="TYN48" s="19" t="s">
        <v>1440</v>
      </c>
      <c r="TYO48" s="19" t="s">
        <v>1440</v>
      </c>
      <c r="TYP48" s="19" t="s">
        <v>1440</v>
      </c>
      <c r="TYQ48" s="19" t="s">
        <v>1440</v>
      </c>
      <c r="TYR48" s="19" t="s">
        <v>1440</v>
      </c>
      <c r="TYS48" s="19" t="s">
        <v>1440</v>
      </c>
      <c r="TYT48" s="19" t="s">
        <v>1440</v>
      </c>
      <c r="TYU48" s="19" t="s">
        <v>1440</v>
      </c>
      <c r="TYV48" s="19" t="s">
        <v>1440</v>
      </c>
      <c r="TYW48" s="19" t="s">
        <v>1440</v>
      </c>
      <c r="TYX48" s="19" t="s">
        <v>1440</v>
      </c>
      <c r="TYY48" s="19" t="s">
        <v>1440</v>
      </c>
      <c r="TYZ48" s="19" t="s">
        <v>1440</v>
      </c>
      <c r="TZA48" s="19" t="s">
        <v>1440</v>
      </c>
      <c r="TZB48" s="19" t="s">
        <v>1440</v>
      </c>
      <c r="TZC48" s="19" t="s">
        <v>1440</v>
      </c>
      <c r="TZD48" s="19" t="s">
        <v>1440</v>
      </c>
      <c r="TZE48" s="19" t="s">
        <v>1440</v>
      </c>
      <c r="TZF48" s="19" t="s">
        <v>1440</v>
      </c>
      <c r="TZG48" s="19" t="s">
        <v>1440</v>
      </c>
      <c r="TZH48" s="19" t="s">
        <v>1440</v>
      </c>
      <c r="TZI48" s="19" t="s">
        <v>1440</v>
      </c>
      <c r="TZJ48" s="19" t="s">
        <v>1440</v>
      </c>
      <c r="TZK48" s="19" t="s">
        <v>1440</v>
      </c>
      <c r="TZL48" s="19" t="s">
        <v>1440</v>
      </c>
      <c r="TZM48" s="19" t="s">
        <v>1440</v>
      </c>
      <c r="TZN48" s="19" t="s">
        <v>1440</v>
      </c>
      <c r="TZO48" s="19" t="s">
        <v>1440</v>
      </c>
      <c r="TZP48" s="19" t="s">
        <v>1440</v>
      </c>
      <c r="TZQ48" s="19" t="s">
        <v>1440</v>
      </c>
      <c r="TZR48" s="19" t="s">
        <v>1440</v>
      </c>
      <c r="TZS48" s="19" t="s">
        <v>1440</v>
      </c>
      <c r="TZT48" s="19" t="s">
        <v>1440</v>
      </c>
      <c r="TZU48" s="19" t="s">
        <v>1440</v>
      </c>
      <c r="TZV48" s="19" t="s">
        <v>1440</v>
      </c>
      <c r="TZW48" s="19" t="s">
        <v>1440</v>
      </c>
      <c r="TZX48" s="19" t="s">
        <v>1440</v>
      </c>
      <c r="TZY48" s="19" t="s">
        <v>1440</v>
      </c>
      <c r="TZZ48" s="19" t="s">
        <v>1440</v>
      </c>
      <c r="UAA48" s="19" t="s">
        <v>1440</v>
      </c>
      <c r="UAB48" s="19" t="s">
        <v>1440</v>
      </c>
      <c r="UAC48" s="19" t="s">
        <v>1440</v>
      </c>
      <c r="UAD48" s="19" t="s">
        <v>1440</v>
      </c>
      <c r="UAE48" s="19" t="s">
        <v>1440</v>
      </c>
      <c r="UAF48" s="19" t="s">
        <v>1440</v>
      </c>
      <c r="UAG48" s="19" t="s">
        <v>1440</v>
      </c>
      <c r="UAH48" s="19" t="s">
        <v>1440</v>
      </c>
      <c r="UAI48" s="19" t="s">
        <v>1440</v>
      </c>
      <c r="UAJ48" s="19" t="s">
        <v>1440</v>
      </c>
      <c r="UAK48" s="19" t="s">
        <v>1440</v>
      </c>
      <c r="UAL48" s="19" t="s">
        <v>1440</v>
      </c>
      <c r="UAM48" s="19" t="s">
        <v>1440</v>
      </c>
      <c r="UAN48" s="19" t="s">
        <v>1440</v>
      </c>
      <c r="UAO48" s="19" t="s">
        <v>1440</v>
      </c>
      <c r="UAP48" s="19" t="s">
        <v>1440</v>
      </c>
      <c r="UAQ48" s="19" t="s">
        <v>1440</v>
      </c>
      <c r="UAR48" s="19" t="s">
        <v>1440</v>
      </c>
      <c r="UAS48" s="19" t="s">
        <v>1440</v>
      </c>
      <c r="UAT48" s="19" t="s">
        <v>1440</v>
      </c>
      <c r="UAU48" s="19" t="s">
        <v>1440</v>
      </c>
      <c r="UAV48" s="19" t="s">
        <v>1440</v>
      </c>
      <c r="UAW48" s="19" t="s">
        <v>1440</v>
      </c>
      <c r="UAX48" s="19" t="s">
        <v>1440</v>
      </c>
      <c r="UAY48" s="19" t="s">
        <v>1440</v>
      </c>
      <c r="UAZ48" s="19" t="s">
        <v>1440</v>
      </c>
      <c r="UBA48" s="19" t="s">
        <v>1440</v>
      </c>
      <c r="UBB48" s="19" t="s">
        <v>1440</v>
      </c>
      <c r="UBC48" s="19" t="s">
        <v>1440</v>
      </c>
      <c r="UBD48" s="19" t="s">
        <v>1440</v>
      </c>
      <c r="UBE48" s="19" t="s">
        <v>1440</v>
      </c>
      <c r="UBF48" s="19" t="s">
        <v>1440</v>
      </c>
      <c r="UBG48" s="19" t="s">
        <v>1440</v>
      </c>
      <c r="UBH48" s="19" t="s">
        <v>1440</v>
      </c>
      <c r="UBI48" s="19" t="s">
        <v>1440</v>
      </c>
      <c r="UBJ48" s="19" t="s">
        <v>1440</v>
      </c>
      <c r="UBK48" s="19" t="s">
        <v>1440</v>
      </c>
      <c r="UBL48" s="19" t="s">
        <v>1440</v>
      </c>
      <c r="UBM48" s="19" t="s">
        <v>1440</v>
      </c>
      <c r="UBN48" s="19" t="s">
        <v>1440</v>
      </c>
      <c r="UBO48" s="19" t="s">
        <v>1440</v>
      </c>
      <c r="UBP48" s="19" t="s">
        <v>1440</v>
      </c>
      <c r="UBQ48" s="19" t="s">
        <v>1440</v>
      </c>
      <c r="UBR48" s="19" t="s">
        <v>1440</v>
      </c>
      <c r="UBS48" s="19" t="s">
        <v>1440</v>
      </c>
      <c r="UBT48" s="19" t="s">
        <v>1440</v>
      </c>
      <c r="UBU48" s="19" t="s">
        <v>1440</v>
      </c>
      <c r="UBV48" s="19" t="s">
        <v>1440</v>
      </c>
      <c r="UBW48" s="19" t="s">
        <v>1440</v>
      </c>
      <c r="UBX48" s="19" t="s">
        <v>1440</v>
      </c>
      <c r="UBY48" s="19" t="s">
        <v>1440</v>
      </c>
      <c r="UBZ48" s="19" t="s">
        <v>1440</v>
      </c>
      <c r="UCA48" s="19" t="s">
        <v>1440</v>
      </c>
      <c r="UCB48" s="19" t="s">
        <v>1440</v>
      </c>
      <c r="UCC48" s="19" t="s">
        <v>1440</v>
      </c>
      <c r="UCD48" s="19" t="s">
        <v>1440</v>
      </c>
      <c r="UCE48" s="19" t="s">
        <v>1440</v>
      </c>
      <c r="UCF48" s="19" t="s">
        <v>1440</v>
      </c>
      <c r="UCG48" s="19" t="s">
        <v>1440</v>
      </c>
      <c r="UCH48" s="19" t="s">
        <v>1440</v>
      </c>
      <c r="UCI48" s="19" t="s">
        <v>1440</v>
      </c>
      <c r="UCJ48" s="19" t="s">
        <v>1440</v>
      </c>
      <c r="UCK48" s="19" t="s">
        <v>1440</v>
      </c>
      <c r="UCL48" s="19" t="s">
        <v>1440</v>
      </c>
      <c r="UCM48" s="19" t="s">
        <v>1440</v>
      </c>
      <c r="UCN48" s="19" t="s">
        <v>1440</v>
      </c>
      <c r="UCO48" s="19" t="s">
        <v>1440</v>
      </c>
      <c r="UCP48" s="19" t="s">
        <v>1440</v>
      </c>
      <c r="UCQ48" s="19" t="s">
        <v>1440</v>
      </c>
      <c r="UCR48" s="19" t="s">
        <v>1440</v>
      </c>
      <c r="UCS48" s="19" t="s">
        <v>1440</v>
      </c>
      <c r="UCT48" s="19" t="s">
        <v>1440</v>
      </c>
      <c r="UCU48" s="19" t="s">
        <v>1440</v>
      </c>
      <c r="UCV48" s="19" t="s">
        <v>1440</v>
      </c>
      <c r="UCW48" s="19" t="s">
        <v>1440</v>
      </c>
      <c r="UCX48" s="19" t="s">
        <v>1440</v>
      </c>
      <c r="UCY48" s="19" t="s">
        <v>1440</v>
      </c>
      <c r="UCZ48" s="19" t="s">
        <v>1440</v>
      </c>
      <c r="UDA48" s="19" t="s">
        <v>1440</v>
      </c>
      <c r="UDB48" s="19" t="s">
        <v>1440</v>
      </c>
      <c r="UDC48" s="19" t="s">
        <v>1440</v>
      </c>
      <c r="UDD48" s="19" t="s">
        <v>1440</v>
      </c>
      <c r="UDE48" s="19" t="s">
        <v>1440</v>
      </c>
      <c r="UDF48" s="19" t="s">
        <v>1440</v>
      </c>
      <c r="UDG48" s="19" t="s">
        <v>1440</v>
      </c>
      <c r="UDH48" s="19" t="s">
        <v>1440</v>
      </c>
      <c r="UDI48" s="19" t="s">
        <v>1440</v>
      </c>
      <c r="UDJ48" s="19" t="s">
        <v>1440</v>
      </c>
      <c r="UDK48" s="19" t="s">
        <v>1440</v>
      </c>
      <c r="UDL48" s="19" t="s">
        <v>1440</v>
      </c>
      <c r="UDM48" s="19" t="s">
        <v>1440</v>
      </c>
      <c r="UDN48" s="19" t="s">
        <v>1440</v>
      </c>
      <c r="UDO48" s="19" t="s">
        <v>1440</v>
      </c>
      <c r="UDP48" s="19" t="s">
        <v>1440</v>
      </c>
      <c r="UDQ48" s="19" t="s">
        <v>1440</v>
      </c>
      <c r="UDR48" s="19" t="s">
        <v>1440</v>
      </c>
      <c r="UDS48" s="19" t="s">
        <v>1440</v>
      </c>
      <c r="UDT48" s="19" t="s">
        <v>1440</v>
      </c>
      <c r="UDU48" s="19" t="s">
        <v>1440</v>
      </c>
      <c r="UDV48" s="19" t="s">
        <v>1440</v>
      </c>
      <c r="UDW48" s="19" t="s">
        <v>1440</v>
      </c>
      <c r="UDX48" s="19" t="s">
        <v>1440</v>
      </c>
      <c r="UDY48" s="19" t="s">
        <v>1440</v>
      </c>
      <c r="UDZ48" s="19" t="s">
        <v>1440</v>
      </c>
      <c r="UEA48" s="19" t="s">
        <v>1440</v>
      </c>
      <c r="UEB48" s="19" t="s">
        <v>1440</v>
      </c>
      <c r="UEC48" s="19" t="s">
        <v>1440</v>
      </c>
      <c r="UED48" s="19" t="s">
        <v>1440</v>
      </c>
      <c r="UEE48" s="19" t="s">
        <v>1440</v>
      </c>
      <c r="UEF48" s="19" t="s">
        <v>1440</v>
      </c>
      <c r="UEG48" s="19" t="s">
        <v>1440</v>
      </c>
      <c r="UEH48" s="19" t="s">
        <v>1440</v>
      </c>
      <c r="UEI48" s="19" t="s">
        <v>1440</v>
      </c>
      <c r="UEJ48" s="19" t="s">
        <v>1440</v>
      </c>
      <c r="UEK48" s="19" t="s">
        <v>1440</v>
      </c>
      <c r="UEL48" s="19" t="s">
        <v>1440</v>
      </c>
      <c r="UEM48" s="19" t="s">
        <v>1440</v>
      </c>
      <c r="UEN48" s="19" t="s">
        <v>1440</v>
      </c>
      <c r="UEO48" s="19" t="s">
        <v>1440</v>
      </c>
      <c r="UEP48" s="19" t="s">
        <v>1440</v>
      </c>
      <c r="UEQ48" s="19" t="s">
        <v>1440</v>
      </c>
      <c r="UER48" s="19" t="s">
        <v>1440</v>
      </c>
      <c r="UES48" s="19" t="s">
        <v>1440</v>
      </c>
      <c r="UET48" s="19" t="s">
        <v>1440</v>
      </c>
      <c r="UEU48" s="19" t="s">
        <v>1440</v>
      </c>
      <c r="UEV48" s="19" t="s">
        <v>1440</v>
      </c>
      <c r="UEW48" s="19" t="s">
        <v>1440</v>
      </c>
      <c r="UEX48" s="19" t="s">
        <v>1440</v>
      </c>
      <c r="UEY48" s="19" t="s">
        <v>1440</v>
      </c>
      <c r="UEZ48" s="19" t="s">
        <v>1440</v>
      </c>
      <c r="UFA48" s="19" t="s">
        <v>1440</v>
      </c>
      <c r="UFB48" s="19" t="s">
        <v>1440</v>
      </c>
      <c r="UFC48" s="19" t="s">
        <v>1440</v>
      </c>
      <c r="UFD48" s="19" t="s">
        <v>1440</v>
      </c>
      <c r="UFE48" s="19" t="s">
        <v>1440</v>
      </c>
      <c r="UFF48" s="19" t="s">
        <v>1440</v>
      </c>
      <c r="UFG48" s="19" t="s">
        <v>1440</v>
      </c>
      <c r="UFH48" s="19" t="s">
        <v>1440</v>
      </c>
      <c r="UFI48" s="19" t="s">
        <v>1440</v>
      </c>
      <c r="UFJ48" s="19" t="s">
        <v>1440</v>
      </c>
      <c r="UFK48" s="19" t="s">
        <v>1440</v>
      </c>
      <c r="UFL48" s="19" t="s">
        <v>1440</v>
      </c>
      <c r="UFM48" s="19" t="s">
        <v>1440</v>
      </c>
      <c r="UFN48" s="19" t="s">
        <v>1440</v>
      </c>
      <c r="UFO48" s="19" t="s">
        <v>1440</v>
      </c>
      <c r="UFP48" s="19" t="s">
        <v>1440</v>
      </c>
      <c r="UFQ48" s="19" t="s">
        <v>1440</v>
      </c>
      <c r="UFR48" s="19" t="s">
        <v>1440</v>
      </c>
      <c r="UFS48" s="19" t="s">
        <v>1440</v>
      </c>
      <c r="UFT48" s="19" t="s">
        <v>1440</v>
      </c>
      <c r="UFU48" s="19" t="s">
        <v>1440</v>
      </c>
      <c r="UFV48" s="19" t="s">
        <v>1440</v>
      </c>
      <c r="UFW48" s="19" t="s">
        <v>1440</v>
      </c>
      <c r="UFX48" s="19" t="s">
        <v>1440</v>
      </c>
      <c r="UFY48" s="19" t="s">
        <v>1440</v>
      </c>
      <c r="UFZ48" s="19" t="s">
        <v>1440</v>
      </c>
      <c r="UGA48" s="19" t="s">
        <v>1440</v>
      </c>
      <c r="UGB48" s="19" t="s">
        <v>1440</v>
      </c>
      <c r="UGC48" s="19" t="s">
        <v>1440</v>
      </c>
      <c r="UGD48" s="19" t="s">
        <v>1440</v>
      </c>
      <c r="UGE48" s="19" t="s">
        <v>1440</v>
      </c>
      <c r="UGF48" s="19" t="s">
        <v>1440</v>
      </c>
      <c r="UGG48" s="19" t="s">
        <v>1440</v>
      </c>
      <c r="UGH48" s="19" t="s">
        <v>1440</v>
      </c>
      <c r="UGI48" s="19" t="s">
        <v>1440</v>
      </c>
      <c r="UGJ48" s="19" t="s">
        <v>1440</v>
      </c>
      <c r="UGK48" s="19" t="s">
        <v>1440</v>
      </c>
      <c r="UGL48" s="19" t="s">
        <v>1440</v>
      </c>
      <c r="UGM48" s="19" t="s">
        <v>1440</v>
      </c>
      <c r="UGN48" s="19" t="s">
        <v>1440</v>
      </c>
      <c r="UGO48" s="19" t="s">
        <v>1440</v>
      </c>
      <c r="UGP48" s="19" t="s">
        <v>1440</v>
      </c>
      <c r="UGQ48" s="19" t="s">
        <v>1440</v>
      </c>
      <c r="UGR48" s="19" t="s">
        <v>1440</v>
      </c>
      <c r="UGS48" s="19" t="s">
        <v>1440</v>
      </c>
      <c r="UGT48" s="19" t="s">
        <v>1440</v>
      </c>
      <c r="UGU48" s="19" t="s">
        <v>1440</v>
      </c>
      <c r="UGV48" s="19" t="s">
        <v>1440</v>
      </c>
      <c r="UGW48" s="19" t="s">
        <v>1440</v>
      </c>
      <c r="UGX48" s="19" t="s">
        <v>1440</v>
      </c>
      <c r="UGY48" s="19" t="s">
        <v>1440</v>
      </c>
      <c r="UGZ48" s="19" t="s">
        <v>1440</v>
      </c>
      <c r="UHA48" s="19" t="s">
        <v>1440</v>
      </c>
      <c r="UHB48" s="19" t="s">
        <v>1440</v>
      </c>
      <c r="UHC48" s="19" t="s">
        <v>1440</v>
      </c>
      <c r="UHD48" s="19" t="s">
        <v>1440</v>
      </c>
      <c r="UHE48" s="19" t="s">
        <v>1440</v>
      </c>
      <c r="UHF48" s="19" t="s">
        <v>1440</v>
      </c>
      <c r="UHG48" s="19" t="s">
        <v>1440</v>
      </c>
      <c r="UHH48" s="19" t="s">
        <v>1440</v>
      </c>
      <c r="UHI48" s="19" t="s">
        <v>1440</v>
      </c>
      <c r="UHJ48" s="19" t="s">
        <v>1440</v>
      </c>
      <c r="UHK48" s="19" t="s">
        <v>1440</v>
      </c>
      <c r="UHL48" s="19" t="s">
        <v>1440</v>
      </c>
      <c r="UHM48" s="19" t="s">
        <v>1440</v>
      </c>
      <c r="UHN48" s="19" t="s">
        <v>1440</v>
      </c>
      <c r="UHO48" s="19" t="s">
        <v>1440</v>
      </c>
      <c r="UHP48" s="19" t="s">
        <v>1440</v>
      </c>
      <c r="UHQ48" s="19" t="s">
        <v>1440</v>
      </c>
      <c r="UHR48" s="19" t="s">
        <v>1440</v>
      </c>
      <c r="UHS48" s="19" t="s">
        <v>1440</v>
      </c>
      <c r="UHT48" s="19" t="s">
        <v>1440</v>
      </c>
      <c r="UHU48" s="19" t="s">
        <v>1440</v>
      </c>
      <c r="UHV48" s="19" t="s">
        <v>1440</v>
      </c>
      <c r="UHW48" s="19" t="s">
        <v>1440</v>
      </c>
      <c r="UHX48" s="19" t="s">
        <v>1440</v>
      </c>
      <c r="UHY48" s="19" t="s">
        <v>1440</v>
      </c>
      <c r="UHZ48" s="19" t="s">
        <v>1440</v>
      </c>
      <c r="UIA48" s="19" t="s">
        <v>1440</v>
      </c>
      <c r="UIB48" s="19" t="s">
        <v>1440</v>
      </c>
      <c r="UIC48" s="19" t="s">
        <v>1440</v>
      </c>
      <c r="UID48" s="19" t="s">
        <v>1440</v>
      </c>
      <c r="UIE48" s="19" t="s">
        <v>1440</v>
      </c>
      <c r="UIF48" s="19" t="s">
        <v>1440</v>
      </c>
      <c r="UIG48" s="19" t="s">
        <v>1440</v>
      </c>
      <c r="UIH48" s="19" t="s">
        <v>1440</v>
      </c>
      <c r="UII48" s="19" t="s">
        <v>1440</v>
      </c>
      <c r="UIJ48" s="19" t="s">
        <v>1440</v>
      </c>
      <c r="UIK48" s="19" t="s">
        <v>1440</v>
      </c>
      <c r="UIL48" s="19" t="s">
        <v>1440</v>
      </c>
      <c r="UIM48" s="19" t="s">
        <v>1440</v>
      </c>
      <c r="UIN48" s="19" t="s">
        <v>1440</v>
      </c>
      <c r="UIO48" s="19" t="s">
        <v>1440</v>
      </c>
      <c r="UIP48" s="19" t="s">
        <v>1440</v>
      </c>
      <c r="UIQ48" s="19" t="s">
        <v>1440</v>
      </c>
      <c r="UIR48" s="19" t="s">
        <v>1440</v>
      </c>
      <c r="UIS48" s="19" t="s">
        <v>1440</v>
      </c>
      <c r="UIT48" s="19" t="s">
        <v>1440</v>
      </c>
      <c r="UIU48" s="19" t="s">
        <v>1440</v>
      </c>
      <c r="UIV48" s="19" t="s">
        <v>1440</v>
      </c>
      <c r="UIW48" s="19" t="s">
        <v>1440</v>
      </c>
      <c r="UIX48" s="19" t="s">
        <v>1440</v>
      </c>
      <c r="UIY48" s="19" t="s">
        <v>1440</v>
      </c>
      <c r="UIZ48" s="19" t="s">
        <v>1440</v>
      </c>
      <c r="UJA48" s="19" t="s">
        <v>1440</v>
      </c>
      <c r="UJB48" s="19" t="s">
        <v>1440</v>
      </c>
      <c r="UJC48" s="19" t="s">
        <v>1440</v>
      </c>
      <c r="UJD48" s="19" t="s">
        <v>1440</v>
      </c>
      <c r="UJE48" s="19" t="s">
        <v>1440</v>
      </c>
      <c r="UJF48" s="19" t="s">
        <v>1440</v>
      </c>
      <c r="UJG48" s="19" t="s">
        <v>1440</v>
      </c>
      <c r="UJH48" s="19" t="s">
        <v>1440</v>
      </c>
      <c r="UJI48" s="19" t="s">
        <v>1440</v>
      </c>
      <c r="UJJ48" s="19" t="s">
        <v>1440</v>
      </c>
      <c r="UJK48" s="19" t="s">
        <v>1440</v>
      </c>
      <c r="UJL48" s="19" t="s">
        <v>1440</v>
      </c>
      <c r="UJM48" s="19" t="s">
        <v>1440</v>
      </c>
      <c r="UJN48" s="19" t="s">
        <v>1440</v>
      </c>
      <c r="UJO48" s="19" t="s">
        <v>1440</v>
      </c>
      <c r="UJP48" s="19" t="s">
        <v>1440</v>
      </c>
      <c r="UJQ48" s="19" t="s">
        <v>1440</v>
      </c>
      <c r="UJR48" s="19" t="s">
        <v>1440</v>
      </c>
      <c r="UJS48" s="19" t="s">
        <v>1440</v>
      </c>
      <c r="UJT48" s="19" t="s">
        <v>1440</v>
      </c>
      <c r="UJU48" s="19" t="s">
        <v>1440</v>
      </c>
      <c r="UJV48" s="19" t="s">
        <v>1440</v>
      </c>
      <c r="UJW48" s="19" t="s">
        <v>1440</v>
      </c>
      <c r="UJX48" s="19" t="s">
        <v>1440</v>
      </c>
      <c r="UJY48" s="19" t="s">
        <v>1440</v>
      </c>
      <c r="UJZ48" s="19" t="s">
        <v>1440</v>
      </c>
      <c r="UKA48" s="19" t="s">
        <v>1440</v>
      </c>
      <c r="UKB48" s="19" t="s">
        <v>1440</v>
      </c>
      <c r="UKC48" s="19" t="s">
        <v>1440</v>
      </c>
      <c r="UKD48" s="19" t="s">
        <v>1440</v>
      </c>
      <c r="UKE48" s="19" t="s">
        <v>1440</v>
      </c>
      <c r="UKF48" s="19" t="s">
        <v>1440</v>
      </c>
      <c r="UKG48" s="19" t="s">
        <v>1440</v>
      </c>
      <c r="UKH48" s="19" t="s">
        <v>1440</v>
      </c>
      <c r="UKI48" s="19" t="s">
        <v>1440</v>
      </c>
      <c r="UKJ48" s="19" t="s">
        <v>1440</v>
      </c>
      <c r="UKK48" s="19" t="s">
        <v>1440</v>
      </c>
      <c r="UKL48" s="19" t="s">
        <v>1440</v>
      </c>
      <c r="UKM48" s="19" t="s">
        <v>1440</v>
      </c>
      <c r="UKN48" s="19" t="s">
        <v>1440</v>
      </c>
      <c r="UKO48" s="19" t="s">
        <v>1440</v>
      </c>
      <c r="UKP48" s="19" t="s">
        <v>1440</v>
      </c>
      <c r="UKQ48" s="19" t="s">
        <v>1440</v>
      </c>
      <c r="UKR48" s="19" t="s">
        <v>1440</v>
      </c>
      <c r="UKS48" s="19" t="s">
        <v>1440</v>
      </c>
      <c r="UKT48" s="19" t="s">
        <v>1440</v>
      </c>
      <c r="UKU48" s="19" t="s">
        <v>1440</v>
      </c>
      <c r="UKV48" s="19" t="s">
        <v>1440</v>
      </c>
      <c r="UKW48" s="19" t="s">
        <v>1440</v>
      </c>
      <c r="UKX48" s="19" t="s">
        <v>1440</v>
      </c>
      <c r="UKY48" s="19" t="s">
        <v>1440</v>
      </c>
      <c r="UKZ48" s="19" t="s">
        <v>1440</v>
      </c>
      <c r="ULA48" s="19" t="s">
        <v>1440</v>
      </c>
      <c r="ULB48" s="19" t="s">
        <v>1440</v>
      </c>
      <c r="ULC48" s="19" t="s">
        <v>1440</v>
      </c>
      <c r="ULD48" s="19" t="s">
        <v>1440</v>
      </c>
      <c r="ULE48" s="19" t="s">
        <v>1440</v>
      </c>
      <c r="ULF48" s="19" t="s">
        <v>1440</v>
      </c>
      <c r="ULG48" s="19" t="s">
        <v>1440</v>
      </c>
      <c r="ULH48" s="19" t="s">
        <v>1440</v>
      </c>
      <c r="ULI48" s="19" t="s">
        <v>1440</v>
      </c>
      <c r="ULJ48" s="19" t="s">
        <v>1440</v>
      </c>
      <c r="ULK48" s="19" t="s">
        <v>1440</v>
      </c>
      <c r="ULL48" s="19" t="s">
        <v>1440</v>
      </c>
      <c r="ULM48" s="19" t="s">
        <v>1440</v>
      </c>
      <c r="ULN48" s="19" t="s">
        <v>1440</v>
      </c>
      <c r="ULO48" s="19" t="s">
        <v>1440</v>
      </c>
      <c r="ULP48" s="19" t="s">
        <v>1440</v>
      </c>
      <c r="ULQ48" s="19" t="s">
        <v>1440</v>
      </c>
      <c r="ULR48" s="19" t="s">
        <v>1440</v>
      </c>
      <c r="ULS48" s="19" t="s">
        <v>1440</v>
      </c>
      <c r="ULT48" s="19" t="s">
        <v>1440</v>
      </c>
      <c r="ULU48" s="19" t="s">
        <v>1440</v>
      </c>
      <c r="ULV48" s="19" t="s">
        <v>1440</v>
      </c>
      <c r="ULW48" s="19" t="s">
        <v>1440</v>
      </c>
      <c r="ULX48" s="19" t="s">
        <v>1440</v>
      </c>
      <c r="ULY48" s="19" t="s">
        <v>1440</v>
      </c>
      <c r="ULZ48" s="19" t="s">
        <v>1440</v>
      </c>
      <c r="UMA48" s="19" t="s">
        <v>1440</v>
      </c>
      <c r="UMB48" s="19" t="s">
        <v>1440</v>
      </c>
      <c r="UMC48" s="19" t="s">
        <v>1440</v>
      </c>
      <c r="UMD48" s="19" t="s">
        <v>1440</v>
      </c>
      <c r="UME48" s="19" t="s">
        <v>1440</v>
      </c>
      <c r="UMF48" s="19" t="s">
        <v>1440</v>
      </c>
      <c r="UMG48" s="19" t="s">
        <v>1440</v>
      </c>
      <c r="UMH48" s="19" t="s">
        <v>1440</v>
      </c>
      <c r="UMI48" s="19" t="s">
        <v>1440</v>
      </c>
      <c r="UMJ48" s="19" t="s">
        <v>1440</v>
      </c>
      <c r="UMK48" s="19" t="s">
        <v>1440</v>
      </c>
      <c r="UML48" s="19" t="s">
        <v>1440</v>
      </c>
      <c r="UMM48" s="19" t="s">
        <v>1440</v>
      </c>
      <c r="UMN48" s="19" t="s">
        <v>1440</v>
      </c>
      <c r="UMO48" s="19" t="s">
        <v>1440</v>
      </c>
      <c r="UMP48" s="19" t="s">
        <v>1440</v>
      </c>
      <c r="UMQ48" s="19" t="s">
        <v>1440</v>
      </c>
      <c r="UMR48" s="19" t="s">
        <v>1440</v>
      </c>
      <c r="UMS48" s="19" t="s">
        <v>1440</v>
      </c>
      <c r="UMT48" s="19" t="s">
        <v>1440</v>
      </c>
      <c r="UMU48" s="19" t="s">
        <v>1440</v>
      </c>
      <c r="UMV48" s="19" t="s">
        <v>1440</v>
      </c>
      <c r="UMW48" s="19" t="s">
        <v>1440</v>
      </c>
      <c r="UMX48" s="19" t="s">
        <v>1440</v>
      </c>
      <c r="UMY48" s="19" t="s">
        <v>1440</v>
      </c>
      <c r="UMZ48" s="19" t="s">
        <v>1440</v>
      </c>
      <c r="UNA48" s="19" t="s">
        <v>1440</v>
      </c>
      <c r="UNB48" s="19" t="s">
        <v>1440</v>
      </c>
      <c r="UNC48" s="19" t="s">
        <v>1440</v>
      </c>
      <c r="UND48" s="19" t="s">
        <v>1440</v>
      </c>
      <c r="UNE48" s="19" t="s">
        <v>1440</v>
      </c>
      <c r="UNF48" s="19" t="s">
        <v>1440</v>
      </c>
      <c r="UNG48" s="19" t="s">
        <v>1440</v>
      </c>
      <c r="UNH48" s="19" t="s">
        <v>1440</v>
      </c>
      <c r="UNI48" s="19" t="s">
        <v>1440</v>
      </c>
      <c r="UNJ48" s="19" t="s">
        <v>1440</v>
      </c>
      <c r="UNK48" s="19" t="s">
        <v>1440</v>
      </c>
      <c r="UNL48" s="19" t="s">
        <v>1440</v>
      </c>
      <c r="UNM48" s="19" t="s">
        <v>1440</v>
      </c>
      <c r="UNN48" s="19" t="s">
        <v>1440</v>
      </c>
      <c r="UNO48" s="19" t="s">
        <v>1440</v>
      </c>
      <c r="UNP48" s="19" t="s">
        <v>1440</v>
      </c>
      <c r="UNQ48" s="19" t="s">
        <v>1440</v>
      </c>
      <c r="UNR48" s="19" t="s">
        <v>1440</v>
      </c>
      <c r="UNS48" s="19" t="s">
        <v>1440</v>
      </c>
      <c r="UNT48" s="19" t="s">
        <v>1440</v>
      </c>
      <c r="UNU48" s="19" t="s">
        <v>1440</v>
      </c>
      <c r="UNV48" s="19" t="s">
        <v>1440</v>
      </c>
      <c r="UNW48" s="19" t="s">
        <v>1440</v>
      </c>
      <c r="UNX48" s="19" t="s">
        <v>1440</v>
      </c>
      <c r="UNY48" s="19" t="s">
        <v>1440</v>
      </c>
      <c r="UNZ48" s="19" t="s">
        <v>1440</v>
      </c>
      <c r="UOA48" s="19" t="s">
        <v>1440</v>
      </c>
      <c r="UOB48" s="19" t="s">
        <v>1440</v>
      </c>
      <c r="UOC48" s="19" t="s">
        <v>1440</v>
      </c>
      <c r="UOD48" s="19" t="s">
        <v>1440</v>
      </c>
      <c r="UOE48" s="19" t="s">
        <v>1440</v>
      </c>
      <c r="UOF48" s="19" t="s">
        <v>1440</v>
      </c>
      <c r="UOG48" s="19" t="s">
        <v>1440</v>
      </c>
      <c r="UOH48" s="19" t="s">
        <v>1440</v>
      </c>
      <c r="UOI48" s="19" t="s">
        <v>1440</v>
      </c>
      <c r="UOJ48" s="19" t="s">
        <v>1440</v>
      </c>
      <c r="UOK48" s="19" t="s">
        <v>1440</v>
      </c>
      <c r="UOL48" s="19" t="s">
        <v>1440</v>
      </c>
      <c r="UOM48" s="19" t="s">
        <v>1440</v>
      </c>
      <c r="UON48" s="19" t="s">
        <v>1440</v>
      </c>
      <c r="UOO48" s="19" t="s">
        <v>1440</v>
      </c>
      <c r="UOP48" s="19" t="s">
        <v>1440</v>
      </c>
      <c r="UOQ48" s="19" t="s">
        <v>1440</v>
      </c>
      <c r="UOR48" s="19" t="s">
        <v>1440</v>
      </c>
      <c r="UOS48" s="19" t="s">
        <v>1440</v>
      </c>
      <c r="UOT48" s="19" t="s">
        <v>1440</v>
      </c>
      <c r="UOU48" s="19" t="s">
        <v>1440</v>
      </c>
      <c r="UOV48" s="19" t="s">
        <v>1440</v>
      </c>
      <c r="UOW48" s="19" t="s">
        <v>1440</v>
      </c>
      <c r="UOX48" s="19" t="s">
        <v>1440</v>
      </c>
      <c r="UOY48" s="19" t="s">
        <v>1440</v>
      </c>
      <c r="UOZ48" s="19" t="s">
        <v>1440</v>
      </c>
      <c r="UPA48" s="19" t="s">
        <v>1440</v>
      </c>
      <c r="UPB48" s="19" t="s">
        <v>1440</v>
      </c>
      <c r="UPC48" s="19" t="s">
        <v>1440</v>
      </c>
      <c r="UPD48" s="19" t="s">
        <v>1440</v>
      </c>
      <c r="UPE48" s="19" t="s">
        <v>1440</v>
      </c>
      <c r="UPF48" s="19" t="s">
        <v>1440</v>
      </c>
      <c r="UPG48" s="19" t="s">
        <v>1440</v>
      </c>
      <c r="UPH48" s="19" t="s">
        <v>1440</v>
      </c>
      <c r="UPI48" s="19" t="s">
        <v>1440</v>
      </c>
      <c r="UPJ48" s="19" t="s">
        <v>1440</v>
      </c>
      <c r="UPK48" s="19" t="s">
        <v>1440</v>
      </c>
      <c r="UPL48" s="19" t="s">
        <v>1440</v>
      </c>
      <c r="UPM48" s="19" t="s">
        <v>1440</v>
      </c>
      <c r="UPN48" s="19" t="s">
        <v>1440</v>
      </c>
      <c r="UPO48" s="19" t="s">
        <v>1440</v>
      </c>
      <c r="UPP48" s="19" t="s">
        <v>1440</v>
      </c>
      <c r="UPQ48" s="19" t="s">
        <v>1440</v>
      </c>
      <c r="UPR48" s="19" t="s">
        <v>1440</v>
      </c>
      <c r="UPS48" s="19" t="s">
        <v>1440</v>
      </c>
      <c r="UPT48" s="19" t="s">
        <v>1440</v>
      </c>
      <c r="UPU48" s="19" t="s">
        <v>1440</v>
      </c>
      <c r="UPV48" s="19" t="s">
        <v>1440</v>
      </c>
      <c r="UPW48" s="19" t="s">
        <v>1440</v>
      </c>
      <c r="UPX48" s="19" t="s">
        <v>1440</v>
      </c>
      <c r="UPY48" s="19" t="s">
        <v>1440</v>
      </c>
      <c r="UPZ48" s="19" t="s">
        <v>1440</v>
      </c>
      <c r="UQA48" s="19" t="s">
        <v>1440</v>
      </c>
      <c r="UQB48" s="19" t="s">
        <v>1440</v>
      </c>
      <c r="UQC48" s="19" t="s">
        <v>1440</v>
      </c>
      <c r="UQD48" s="19" t="s">
        <v>1440</v>
      </c>
      <c r="UQE48" s="19" t="s">
        <v>1440</v>
      </c>
      <c r="UQF48" s="19" t="s">
        <v>1440</v>
      </c>
      <c r="UQG48" s="19" t="s">
        <v>1440</v>
      </c>
      <c r="UQH48" s="19" t="s">
        <v>1440</v>
      </c>
      <c r="UQI48" s="19" t="s">
        <v>1440</v>
      </c>
      <c r="UQJ48" s="19" t="s">
        <v>1440</v>
      </c>
      <c r="UQK48" s="19" t="s">
        <v>1440</v>
      </c>
      <c r="UQL48" s="19" t="s">
        <v>1440</v>
      </c>
      <c r="UQM48" s="19" t="s">
        <v>1440</v>
      </c>
      <c r="UQN48" s="19" t="s">
        <v>1440</v>
      </c>
      <c r="UQO48" s="19" t="s">
        <v>1440</v>
      </c>
      <c r="UQP48" s="19" t="s">
        <v>1440</v>
      </c>
      <c r="UQQ48" s="19" t="s">
        <v>1440</v>
      </c>
      <c r="UQR48" s="19" t="s">
        <v>1440</v>
      </c>
      <c r="UQS48" s="19" t="s">
        <v>1440</v>
      </c>
      <c r="UQT48" s="19" t="s">
        <v>1440</v>
      </c>
      <c r="UQU48" s="19" t="s">
        <v>1440</v>
      </c>
      <c r="UQV48" s="19" t="s">
        <v>1440</v>
      </c>
      <c r="UQW48" s="19" t="s">
        <v>1440</v>
      </c>
      <c r="UQX48" s="19" t="s">
        <v>1440</v>
      </c>
      <c r="UQY48" s="19" t="s">
        <v>1440</v>
      </c>
      <c r="UQZ48" s="19" t="s">
        <v>1440</v>
      </c>
      <c r="URA48" s="19" t="s">
        <v>1440</v>
      </c>
      <c r="URB48" s="19" t="s">
        <v>1440</v>
      </c>
      <c r="URC48" s="19" t="s">
        <v>1440</v>
      </c>
      <c r="URD48" s="19" t="s">
        <v>1440</v>
      </c>
      <c r="URE48" s="19" t="s">
        <v>1440</v>
      </c>
      <c r="URF48" s="19" t="s">
        <v>1440</v>
      </c>
      <c r="URG48" s="19" t="s">
        <v>1440</v>
      </c>
      <c r="URH48" s="19" t="s">
        <v>1440</v>
      </c>
      <c r="URI48" s="19" t="s">
        <v>1440</v>
      </c>
      <c r="URJ48" s="19" t="s">
        <v>1440</v>
      </c>
      <c r="URK48" s="19" t="s">
        <v>1440</v>
      </c>
      <c r="URL48" s="19" t="s">
        <v>1440</v>
      </c>
      <c r="URM48" s="19" t="s">
        <v>1440</v>
      </c>
      <c r="URN48" s="19" t="s">
        <v>1440</v>
      </c>
      <c r="URO48" s="19" t="s">
        <v>1440</v>
      </c>
      <c r="URP48" s="19" t="s">
        <v>1440</v>
      </c>
      <c r="URQ48" s="19" t="s">
        <v>1440</v>
      </c>
      <c r="URR48" s="19" t="s">
        <v>1440</v>
      </c>
      <c r="URS48" s="19" t="s">
        <v>1440</v>
      </c>
      <c r="URT48" s="19" t="s">
        <v>1440</v>
      </c>
      <c r="URU48" s="19" t="s">
        <v>1440</v>
      </c>
      <c r="URV48" s="19" t="s">
        <v>1440</v>
      </c>
      <c r="URW48" s="19" t="s">
        <v>1440</v>
      </c>
      <c r="URX48" s="19" t="s">
        <v>1440</v>
      </c>
      <c r="URY48" s="19" t="s">
        <v>1440</v>
      </c>
      <c r="URZ48" s="19" t="s">
        <v>1440</v>
      </c>
      <c r="USA48" s="19" t="s">
        <v>1440</v>
      </c>
      <c r="USB48" s="19" t="s">
        <v>1440</v>
      </c>
      <c r="USC48" s="19" t="s">
        <v>1440</v>
      </c>
      <c r="USD48" s="19" t="s">
        <v>1440</v>
      </c>
      <c r="USE48" s="19" t="s">
        <v>1440</v>
      </c>
      <c r="USF48" s="19" t="s">
        <v>1440</v>
      </c>
      <c r="USG48" s="19" t="s">
        <v>1440</v>
      </c>
      <c r="USH48" s="19" t="s">
        <v>1440</v>
      </c>
      <c r="USI48" s="19" t="s">
        <v>1440</v>
      </c>
      <c r="USJ48" s="19" t="s">
        <v>1440</v>
      </c>
      <c r="USK48" s="19" t="s">
        <v>1440</v>
      </c>
      <c r="USL48" s="19" t="s">
        <v>1440</v>
      </c>
      <c r="USM48" s="19" t="s">
        <v>1440</v>
      </c>
      <c r="USN48" s="19" t="s">
        <v>1440</v>
      </c>
      <c r="USO48" s="19" t="s">
        <v>1440</v>
      </c>
      <c r="USP48" s="19" t="s">
        <v>1440</v>
      </c>
      <c r="USQ48" s="19" t="s">
        <v>1440</v>
      </c>
      <c r="USR48" s="19" t="s">
        <v>1440</v>
      </c>
      <c r="USS48" s="19" t="s">
        <v>1440</v>
      </c>
      <c r="UST48" s="19" t="s">
        <v>1440</v>
      </c>
      <c r="USU48" s="19" t="s">
        <v>1440</v>
      </c>
      <c r="USV48" s="19" t="s">
        <v>1440</v>
      </c>
      <c r="USW48" s="19" t="s">
        <v>1440</v>
      </c>
      <c r="USX48" s="19" t="s">
        <v>1440</v>
      </c>
      <c r="USY48" s="19" t="s">
        <v>1440</v>
      </c>
      <c r="USZ48" s="19" t="s">
        <v>1440</v>
      </c>
      <c r="UTA48" s="19" t="s">
        <v>1440</v>
      </c>
      <c r="UTB48" s="19" t="s">
        <v>1440</v>
      </c>
      <c r="UTC48" s="19" t="s">
        <v>1440</v>
      </c>
      <c r="UTD48" s="19" t="s">
        <v>1440</v>
      </c>
      <c r="UTE48" s="19" t="s">
        <v>1440</v>
      </c>
      <c r="UTF48" s="19" t="s">
        <v>1440</v>
      </c>
      <c r="UTG48" s="19" t="s">
        <v>1440</v>
      </c>
      <c r="UTH48" s="19" t="s">
        <v>1440</v>
      </c>
      <c r="UTI48" s="19" t="s">
        <v>1440</v>
      </c>
      <c r="UTJ48" s="19" t="s">
        <v>1440</v>
      </c>
      <c r="UTK48" s="19" t="s">
        <v>1440</v>
      </c>
      <c r="UTL48" s="19" t="s">
        <v>1440</v>
      </c>
      <c r="UTM48" s="19" t="s">
        <v>1440</v>
      </c>
      <c r="UTN48" s="19" t="s">
        <v>1440</v>
      </c>
      <c r="UTO48" s="19" t="s">
        <v>1440</v>
      </c>
      <c r="UTP48" s="19" t="s">
        <v>1440</v>
      </c>
      <c r="UTQ48" s="19" t="s">
        <v>1440</v>
      </c>
      <c r="UTR48" s="19" t="s">
        <v>1440</v>
      </c>
      <c r="UTS48" s="19" t="s">
        <v>1440</v>
      </c>
      <c r="UTT48" s="19" t="s">
        <v>1440</v>
      </c>
      <c r="UTU48" s="19" t="s">
        <v>1440</v>
      </c>
      <c r="UTV48" s="19" t="s">
        <v>1440</v>
      </c>
      <c r="UTW48" s="19" t="s">
        <v>1440</v>
      </c>
      <c r="UTX48" s="19" t="s">
        <v>1440</v>
      </c>
      <c r="UTY48" s="19" t="s">
        <v>1440</v>
      </c>
      <c r="UTZ48" s="19" t="s">
        <v>1440</v>
      </c>
      <c r="UUA48" s="19" t="s">
        <v>1440</v>
      </c>
      <c r="UUB48" s="19" t="s">
        <v>1440</v>
      </c>
      <c r="UUC48" s="19" t="s">
        <v>1440</v>
      </c>
      <c r="UUD48" s="19" t="s">
        <v>1440</v>
      </c>
      <c r="UUE48" s="19" t="s">
        <v>1440</v>
      </c>
      <c r="UUF48" s="19" t="s">
        <v>1440</v>
      </c>
      <c r="UUG48" s="19" t="s">
        <v>1440</v>
      </c>
      <c r="UUH48" s="19" t="s">
        <v>1440</v>
      </c>
      <c r="UUI48" s="19" t="s">
        <v>1440</v>
      </c>
      <c r="UUJ48" s="19" t="s">
        <v>1440</v>
      </c>
      <c r="UUK48" s="19" t="s">
        <v>1440</v>
      </c>
      <c r="UUL48" s="19" t="s">
        <v>1440</v>
      </c>
      <c r="UUM48" s="19" t="s">
        <v>1440</v>
      </c>
      <c r="UUN48" s="19" t="s">
        <v>1440</v>
      </c>
      <c r="UUO48" s="19" t="s">
        <v>1440</v>
      </c>
      <c r="UUP48" s="19" t="s">
        <v>1440</v>
      </c>
      <c r="UUQ48" s="19" t="s">
        <v>1440</v>
      </c>
      <c r="UUR48" s="19" t="s">
        <v>1440</v>
      </c>
      <c r="UUS48" s="19" t="s">
        <v>1440</v>
      </c>
      <c r="UUT48" s="19" t="s">
        <v>1440</v>
      </c>
      <c r="UUU48" s="19" t="s">
        <v>1440</v>
      </c>
      <c r="UUV48" s="19" t="s">
        <v>1440</v>
      </c>
      <c r="UUW48" s="19" t="s">
        <v>1440</v>
      </c>
      <c r="UUX48" s="19" t="s">
        <v>1440</v>
      </c>
      <c r="UUY48" s="19" t="s">
        <v>1440</v>
      </c>
      <c r="UUZ48" s="19" t="s">
        <v>1440</v>
      </c>
      <c r="UVA48" s="19" t="s">
        <v>1440</v>
      </c>
      <c r="UVB48" s="19" t="s">
        <v>1440</v>
      </c>
      <c r="UVC48" s="19" t="s">
        <v>1440</v>
      </c>
      <c r="UVD48" s="19" t="s">
        <v>1440</v>
      </c>
      <c r="UVE48" s="19" t="s">
        <v>1440</v>
      </c>
      <c r="UVF48" s="19" t="s">
        <v>1440</v>
      </c>
      <c r="UVG48" s="19" t="s">
        <v>1440</v>
      </c>
      <c r="UVH48" s="19" t="s">
        <v>1440</v>
      </c>
      <c r="UVI48" s="19" t="s">
        <v>1440</v>
      </c>
      <c r="UVJ48" s="19" t="s">
        <v>1440</v>
      </c>
      <c r="UVK48" s="19" t="s">
        <v>1440</v>
      </c>
      <c r="UVL48" s="19" t="s">
        <v>1440</v>
      </c>
      <c r="UVM48" s="19" t="s">
        <v>1440</v>
      </c>
      <c r="UVN48" s="19" t="s">
        <v>1440</v>
      </c>
      <c r="UVO48" s="19" t="s">
        <v>1440</v>
      </c>
      <c r="UVP48" s="19" t="s">
        <v>1440</v>
      </c>
      <c r="UVQ48" s="19" t="s">
        <v>1440</v>
      </c>
      <c r="UVR48" s="19" t="s">
        <v>1440</v>
      </c>
      <c r="UVS48" s="19" t="s">
        <v>1440</v>
      </c>
      <c r="UVT48" s="19" t="s">
        <v>1440</v>
      </c>
      <c r="UVU48" s="19" t="s">
        <v>1440</v>
      </c>
      <c r="UVV48" s="19" t="s">
        <v>1440</v>
      </c>
      <c r="UVW48" s="19" t="s">
        <v>1440</v>
      </c>
      <c r="UVX48" s="19" t="s">
        <v>1440</v>
      </c>
      <c r="UVY48" s="19" t="s">
        <v>1440</v>
      </c>
      <c r="UVZ48" s="19" t="s">
        <v>1440</v>
      </c>
      <c r="UWA48" s="19" t="s">
        <v>1440</v>
      </c>
      <c r="UWB48" s="19" t="s">
        <v>1440</v>
      </c>
      <c r="UWC48" s="19" t="s">
        <v>1440</v>
      </c>
      <c r="UWD48" s="19" t="s">
        <v>1440</v>
      </c>
      <c r="UWE48" s="19" t="s">
        <v>1440</v>
      </c>
      <c r="UWF48" s="19" t="s">
        <v>1440</v>
      </c>
      <c r="UWG48" s="19" t="s">
        <v>1440</v>
      </c>
      <c r="UWH48" s="19" t="s">
        <v>1440</v>
      </c>
      <c r="UWI48" s="19" t="s">
        <v>1440</v>
      </c>
      <c r="UWJ48" s="19" t="s">
        <v>1440</v>
      </c>
      <c r="UWK48" s="19" t="s">
        <v>1440</v>
      </c>
      <c r="UWL48" s="19" t="s">
        <v>1440</v>
      </c>
      <c r="UWM48" s="19" t="s">
        <v>1440</v>
      </c>
      <c r="UWN48" s="19" t="s">
        <v>1440</v>
      </c>
      <c r="UWO48" s="19" t="s">
        <v>1440</v>
      </c>
      <c r="UWP48" s="19" t="s">
        <v>1440</v>
      </c>
      <c r="UWQ48" s="19" t="s">
        <v>1440</v>
      </c>
      <c r="UWR48" s="19" t="s">
        <v>1440</v>
      </c>
      <c r="UWS48" s="19" t="s">
        <v>1440</v>
      </c>
      <c r="UWT48" s="19" t="s">
        <v>1440</v>
      </c>
      <c r="UWU48" s="19" t="s">
        <v>1440</v>
      </c>
      <c r="UWV48" s="19" t="s">
        <v>1440</v>
      </c>
      <c r="UWW48" s="19" t="s">
        <v>1440</v>
      </c>
      <c r="UWX48" s="19" t="s">
        <v>1440</v>
      </c>
      <c r="UWY48" s="19" t="s">
        <v>1440</v>
      </c>
      <c r="UWZ48" s="19" t="s">
        <v>1440</v>
      </c>
      <c r="UXA48" s="19" t="s">
        <v>1440</v>
      </c>
      <c r="UXB48" s="19" t="s">
        <v>1440</v>
      </c>
      <c r="UXC48" s="19" t="s">
        <v>1440</v>
      </c>
      <c r="UXD48" s="19" t="s">
        <v>1440</v>
      </c>
      <c r="UXE48" s="19" t="s">
        <v>1440</v>
      </c>
      <c r="UXF48" s="19" t="s">
        <v>1440</v>
      </c>
      <c r="UXG48" s="19" t="s">
        <v>1440</v>
      </c>
      <c r="UXH48" s="19" t="s">
        <v>1440</v>
      </c>
      <c r="UXI48" s="19" t="s">
        <v>1440</v>
      </c>
      <c r="UXJ48" s="19" t="s">
        <v>1440</v>
      </c>
      <c r="UXK48" s="19" t="s">
        <v>1440</v>
      </c>
      <c r="UXL48" s="19" t="s">
        <v>1440</v>
      </c>
      <c r="UXM48" s="19" t="s">
        <v>1440</v>
      </c>
      <c r="UXN48" s="19" t="s">
        <v>1440</v>
      </c>
      <c r="UXO48" s="19" t="s">
        <v>1440</v>
      </c>
      <c r="UXP48" s="19" t="s">
        <v>1440</v>
      </c>
      <c r="UXQ48" s="19" t="s">
        <v>1440</v>
      </c>
      <c r="UXR48" s="19" t="s">
        <v>1440</v>
      </c>
      <c r="UXS48" s="19" t="s">
        <v>1440</v>
      </c>
      <c r="UXT48" s="19" t="s">
        <v>1440</v>
      </c>
      <c r="UXU48" s="19" t="s">
        <v>1440</v>
      </c>
      <c r="UXV48" s="19" t="s">
        <v>1440</v>
      </c>
      <c r="UXW48" s="19" t="s">
        <v>1440</v>
      </c>
      <c r="UXX48" s="19" t="s">
        <v>1440</v>
      </c>
      <c r="UXY48" s="19" t="s">
        <v>1440</v>
      </c>
      <c r="UXZ48" s="19" t="s">
        <v>1440</v>
      </c>
      <c r="UYA48" s="19" t="s">
        <v>1440</v>
      </c>
      <c r="UYB48" s="19" t="s">
        <v>1440</v>
      </c>
      <c r="UYC48" s="19" t="s">
        <v>1440</v>
      </c>
      <c r="UYD48" s="19" t="s">
        <v>1440</v>
      </c>
      <c r="UYE48" s="19" t="s">
        <v>1440</v>
      </c>
      <c r="UYF48" s="19" t="s">
        <v>1440</v>
      </c>
      <c r="UYG48" s="19" t="s">
        <v>1440</v>
      </c>
      <c r="UYH48" s="19" t="s">
        <v>1440</v>
      </c>
      <c r="UYI48" s="19" t="s">
        <v>1440</v>
      </c>
      <c r="UYJ48" s="19" t="s">
        <v>1440</v>
      </c>
      <c r="UYK48" s="19" t="s">
        <v>1440</v>
      </c>
      <c r="UYL48" s="19" t="s">
        <v>1440</v>
      </c>
      <c r="UYM48" s="19" t="s">
        <v>1440</v>
      </c>
      <c r="UYN48" s="19" t="s">
        <v>1440</v>
      </c>
      <c r="UYO48" s="19" t="s">
        <v>1440</v>
      </c>
      <c r="UYP48" s="19" t="s">
        <v>1440</v>
      </c>
      <c r="UYQ48" s="19" t="s">
        <v>1440</v>
      </c>
      <c r="UYR48" s="19" t="s">
        <v>1440</v>
      </c>
      <c r="UYS48" s="19" t="s">
        <v>1440</v>
      </c>
      <c r="UYT48" s="19" t="s">
        <v>1440</v>
      </c>
      <c r="UYU48" s="19" t="s">
        <v>1440</v>
      </c>
      <c r="UYV48" s="19" t="s">
        <v>1440</v>
      </c>
      <c r="UYW48" s="19" t="s">
        <v>1440</v>
      </c>
      <c r="UYX48" s="19" t="s">
        <v>1440</v>
      </c>
      <c r="UYY48" s="19" t="s">
        <v>1440</v>
      </c>
      <c r="UYZ48" s="19" t="s">
        <v>1440</v>
      </c>
      <c r="UZA48" s="19" t="s">
        <v>1440</v>
      </c>
      <c r="UZB48" s="19" t="s">
        <v>1440</v>
      </c>
      <c r="UZC48" s="19" t="s">
        <v>1440</v>
      </c>
      <c r="UZD48" s="19" t="s">
        <v>1440</v>
      </c>
      <c r="UZE48" s="19" t="s">
        <v>1440</v>
      </c>
      <c r="UZF48" s="19" t="s">
        <v>1440</v>
      </c>
      <c r="UZG48" s="19" t="s">
        <v>1440</v>
      </c>
      <c r="UZH48" s="19" t="s">
        <v>1440</v>
      </c>
      <c r="UZI48" s="19" t="s">
        <v>1440</v>
      </c>
      <c r="UZJ48" s="19" t="s">
        <v>1440</v>
      </c>
      <c r="UZK48" s="19" t="s">
        <v>1440</v>
      </c>
      <c r="UZL48" s="19" t="s">
        <v>1440</v>
      </c>
      <c r="UZM48" s="19" t="s">
        <v>1440</v>
      </c>
      <c r="UZN48" s="19" t="s">
        <v>1440</v>
      </c>
      <c r="UZO48" s="19" t="s">
        <v>1440</v>
      </c>
      <c r="UZP48" s="19" t="s">
        <v>1440</v>
      </c>
      <c r="UZQ48" s="19" t="s">
        <v>1440</v>
      </c>
      <c r="UZR48" s="19" t="s">
        <v>1440</v>
      </c>
      <c r="UZS48" s="19" t="s">
        <v>1440</v>
      </c>
      <c r="UZT48" s="19" t="s">
        <v>1440</v>
      </c>
      <c r="UZU48" s="19" t="s">
        <v>1440</v>
      </c>
      <c r="UZV48" s="19" t="s">
        <v>1440</v>
      </c>
      <c r="UZW48" s="19" t="s">
        <v>1440</v>
      </c>
      <c r="UZX48" s="19" t="s">
        <v>1440</v>
      </c>
      <c r="UZY48" s="19" t="s">
        <v>1440</v>
      </c>
      <c r="UZZ48" s="19" t="s">
        <v>1440</v>
      </c>
      <c r="VAA48" s="19" t="s">
        <v>1440</v>
      </c>
      <c r="VAB48" s="19" t="s">
        <v>1440</v>
      </c>
      <c r="VAC48" s="19" t="s">
        <v>1440</v>
      </c>
      <c r="VAD48" s="19" t="s">
        <v>1440</v>
      </c>
      <c r="VAE48" s="19" t="s">
        <v>1440</v>
      </c>
      <c r="VAF48" s="19" t="s">
        <v>1440</v>
      </c>
      <c r="VAG48" s="19" t="s">
        <v>1440</v>
      </c>
      <c r="VAH48" s="19" t="s">
        <v>1440</v>
      </c>
      <c r="VAI48" s="19" t="s">
        <v>1440</v>
      </c>
      <c r="VAJ48" s="19" t="s">
        <v>1440</v>
      </c>
      <c r="VAK48" s="19" t="s">
        <v>1440</v>
      </c>
      <c r="VAL48" s="19" t="s">
        <v>1440</v>
      </c>
      <c r="VAM48" s="19" t="s">
        <v>1440</v>
      </c>
      <c r="VAN48" s="19" t="s">
        <v>1440</v>
      </c>
      <c r="VAO48" s="19" t="s">
        <v>1440</v>
      </c>
      <c r="VAP48" s="19" t="s">
        <v>1440</v>
      </c>
      <c r="VAQ48" s="19" t="s">
        <v>1440</v>
      </c>
      <c r="VAR48" s="19" t="s">
        <v>1440</v>
      </c>
      <c r="VAS48" s="19" t="s">
        <v>1440</v>
      </c>
      <c r="VAT48" s="19" t="s">
        <v>1440</v>
      </c>
      <c r="VAU48" s="19" t="s">
        <v>1440</v>
      </c>
      <c r="VAV48" s="19" t="s">
        <v>1440</v>
      </c>
      <c r="VAW48" s="19" t="s">
        <v>1440</v>
      </c>
      <c r="VAX48" s="19" t="s">
        <v>1440</v>
      </c>
      <c r="VAY48" s="19" t="s">
        <v>1440</v>
      </c>
      <c r="VAZ48" s="19" t="s">
        <v>1440</v>
      </c>
      <c r="VBA48" s="19" t="s">
        <v>1440</v>
      </c>
      <c r="VBB48" s="19" t="s">
        <v>1440</v>
      </c>
      <c r="VBC48" s="19" t="s">
        <v>1440</v>
      </c>
      <c r="VBD48" s="19" t="s">
        <v>1440</v>
      </c>
      <c r="VBE48" s="19" t="s">
        <v>1440</v>
      </c>
      <c r="VBF48" s="19" t="s">
        <v>1440</v>
      </c>
      <c r="VBG48" s="19" t="s">
        <v>1440</v>
      </c>
      <c r="VBH48" s="19" t="s">
        <v>1440</v>
      </c>
      <c r="VBI48" s="19" t="s">
        <v>1440</v>
      </c>
      <c r="VBJ48" s="19" t="s">
        <v>1440</v>
      </c>
      <c r="VBK48" s="19" t="s">
        <v>1440</v>
      </c>
      <c r="VBL48" s="19" t="s">
        <v>1440</v>
      </c>
      <c r="VBM48" s="19" t="s">
        <v>1440</v>
      </c>
      <c r="VBN48" s="19" t="s">
        <v>1440</v>
      </c>
      <c r="VBO48" s="19" t="s">
        <v>1440</v>
      </c>
      <c r="VBP48" s="19" t="s">
        <v>1440</v>
      </c>
      <c r="VBQ48" s="19" t="s">
        <v>1440</v>
      </c>
      <c r="VBR48" s="19" t="s">
        <v>1440</v>
      </c>
      <c r="VBS48" s="19" t="s">
        <v>1440</v>
      </c>
      <c r="VBT48" s="19" t="s">
        <v>1440</v>
      </c>
      <c r="VBU48" s="19" t="s">
        <v>1440</v>
      </c>
      <c r="VBV48" s="19" t="s">
        <v>1440</v>
      </c>
      <c r="VBW48" s="19" t="s">
        <v>1440</v>
      </c>
      <c r="VBX48" s="19" t="s">
        <v>1440</v>
      </c>
      <c r="VBY48" s="19" t="s">
        <v>1440</v>
      </c>
      <c r="VBZ48" s="19" t="s">
        <v>1440</v>
      </c>
      <c r="VCA48" s="19" t="s">
        <v>1440</v>
      </c>
      <c r="VCB48" s="19" t="s">
        <v>1440</v>
      </c>
      <c r="VCC48" s="19" t="s">
        <v>1440</v>
      </c>
      <c r="VCD48" s="19" t="s">
        <v>1440</v>
      </c>
      <c r="VCE48" s="19" t="s">
        <v>1440</v>
      </c>
      <c r="VCF48" s="19" t="s">
        <v>1440</v>
      </c>
      <c r="VCG48" s="19" t="s">
        <v>1440</v>
      </c>
      <c r="VCH48" s="19" t="s">
        <v>1440</v>
      </c>
      <c r="VCI48" s="19" t="s">
        <v>1440</v>
      </c>
      <c r="VCJ48" s="19" t="s">
        <v>1440</v>
      </c>
      <c r="VCK48" s="19" t="s">
        <v>1440</v>
      </c>
      <c r="VCL48" s="19" t="s">
        <v>1440</v>
      </c>
      <c r="VCM48" s="19" t="s">
        <v>1440</v>
      </c>
      <c r="VCN48" s="19" t="s">
        <v>1440</v>
      </c>
      <c r="VCO48" s="19" t="s">
        <v>1440</v>
      </c>
      <c r="VCP48" s="19" t="s">
        <v>1440</v>
      </c>
      <c r="VCQ48" s="19" t="s">
        <v>1440</v>
      </c>
      <c r="VCR48" s="19" t="s">
        <v>1440</v>
      </c>
      <c r="VCS48" s="19" t="s">
        <v>1440</v>
      </c>
      <c r="VCT48" s="19" t="s">
        <v>1440</v>
      </c>
      <c r="VCU48" s="19" t="s">
        <v>1440</v>
      </c>
      <c r="VCV48" s="19" t="s">
        <v>1440</v>
      </c>
      <c r="VCW48" s="19" t="s">
        <v>1440</v>
      </c>
      <c r="VCX48" s="19" t="s">
        <v>1440</v>
      </c>
      <c r="VCY48" s="19" t="s">
        <v>1440</v>
      </c>
      <c r="VCZ48" s="19" t="s">
        <v>1440</v>
      </c>
      <c r="VDA48" s="19" t="s">
        <v>1440</v>
      </c>
      <c r="VDB48" s="19" t="s">
        <v>1440</v>
      </c>
      <c r="VDC48" s="19" t="s">
        <v>1440</v>
      </c>
      <c r="VDD48" s="19" t="s">
        <v>1440</v>
      </c>
      <c r="VDE48" s="19" t="s">
        <v>1440</v>
      </c>
      <c r="VDF48" s="19" t="s">
        <v>1440</v>
      </c>
      <c r="VDG48" s="19" t="s">
        <v>1440</v>
      </c>
      <c r="VDH48" s="19" t="s">
        <v>1440</v>
      </c>
      <c r="VDI48" s="19" t="s">
        <v>1440</v>
      </c>
      <c r="VDJ48" s="19" t="s">
        <v>1440</v>
      </c>
      <c r="VDK48" s="19" t="s">
        <v>1440</v>
      </c>
      <c r="VDL48" s="19" t="s">
        <v>1440</v>
      </c>
      <c r="VDM48" s="19" t="s">
        <v>1440</v>
      </c>
      <c r="VDN48" s="19" t="s">
        <v>1440</v>
      </c>
      <c r="VDO48" s="19" t="s">
        <v>1440</v>
      </c>
      <c r="VDP48" s="19" t="s">
        <v>1440</v>
      </c>
      <c r="VDQ48" s="19" t="s">
        <v>1440</v>
      </c>
      <c r="VDR48" s="19" t="s">
        <v>1440</v>
      </c>
      <c r="VDS48" s="19" t="s">
        <v>1440</v>
      </c>
      <c r="VDT48" s="19" t="s">
        <v>1440</v>
      </c>
      <c r="VDU48" s="19" t="s">
        <v>1440</v>
      </c>
      <c r="VDV48" s="19" t="s">
        <v>1440</v>
      </c>
      <c r="VDW48" s="19" t="s">
        <v>1440</v>
      </c>
      <c r="VDX48" s="19" t="s">
        <v>1440</v>
      </c>
      <c r="VDY48" s="19" t="s">
        <v>1440</v>
      </c>
      <c r="VDZ48" s="19" t="s">
        <v>1440</v>
      </c>
      <c r="VEA48" s="19" t="s">
        <v>1440</v>
      </c>
      <c r="VEB48" s="19" t="s">
        <v>1440</v>
      </c>
      <c r="VEC48" s="19" t="s">
        <v>1440</v>
      </c>
      <c r="VED48" s="19" t="s">
        <v>1440</v>
      </c>
      <c r="VEE48" s="19" t="s">
        <v>1440</v>
      </c>
      <c r="VEF48" s="19" t="s">
        <v>1440</v>
      </c>
      <c r="VEG48" s="19" t="s">
        <v>1440</v>
      </c>
      <c r="VEH48" s="19" t="s">
        <v>1440</v>
      </c>
      <c r="VEI48" s="19" t="s">
        <v>1440</v>
      </c>
      <c r="VEJ48" s="19" t="s">
        <v>1440</v>
      </c>
      <c r="VEK48" s="19" t="s">
        <v>1440</v>
      </c>
      <c r="VEL48" s="19" t="s">
        <v>1440</v>
      </c>
      <c r="VEM48" s="19" t="s">
        <v>1440</v>
      </c>
      <c r="VEN48" s="19" t="s">
        <v>1440</v>
      </c>
      <c r="VEO48" s="19" t="s">
        <v>1440</v>
      </c>
      <c r="VEP48" s="19" t="s">
        <v>1440</v>
      </c>
      <c r="VEQ48" s="19" t="s">
        <v>1440</v>
      </c>
      <c r="VER48" s="19" t="s">
        <v>1440</v>
      </c>
      <c r="VES48" s="19" t="s">
        <v>1440</v>
      </c>
      <c r="VET48" s="19" t="s">
        <v>1440</v>
      </c>
      <c r="VEU48" s="19" t="s">
        <v>1440</v>
      </c>
      <c r="VEV48" s="19" t="s">
        <v>1440</v>
      </c>
      <c r="VEW48" s="19" t="s">
        <v>1440</v>
      </c>
      <c r="VEX48" s="19" t="s">
        <v>1440</v>
      </c>
      <c r="VEY48" s="19" t="s">
        <v>1440</v>
      </c>
      <c r="VEZ48" s="19" t="s">
        <v>1440</v>
      </c>
      <c r="VFA48" s="19" t="s">
        <v>1440</v>
      </c>
      <c r="VFB48" s="19" t="s">
        <v>1440</v>
      </c>
      <c r="VFC48" s="19" t="s">
        <v>1440</v>
      </c>
      <c r="VFD48" s="19" t="s">
        <v>1440</v>
      </c>
      <c r="VFE48" s="19" t="s">
        <v>1440</v>
      </c>
      <c r="VFF48" s="19" t="s">
        <v>1440</v>
      </c>
      <c r="VFG48" s="19" t="s">
        <v>1440</v>
      </c>
      <c r="VFH48" s="19" t="s">
        <v>1440</v>
      </c>
      <c r="VFI48" s="19" t="s">
        <v>1440</v>
      </c>
      <c r="VFJ48" s="19" t="s">
        <v>1440</v>
      </c>
      <c r="VFK48" s="19" t="s">
        <v>1440</v>
      </c>
      <c r="VFL48" s="19" t="s">
        <v>1440</v>
      </c>
      <c r="VFM48" s="19" t="s">
        <v>1440</v>
      </c>
      <c r="VFN48" s="19" t="s">
        <v>1440</v>
      </c>
      <c r="VFO48" s="19" t="s">
        <v>1440</v>
      </c>
      <c r="VFP48" s="19" t="s">
        <v>1440</v>
      </c>
      <c r="VFQ48" s="19" t="s">
        <v>1440</v>
      </c>
      <c r="VFR48" s="19" t="s">
        <v>1440</v>
      </c>
      <c r="VFS48" s="19" t="s">
        <v>1440</v>
      </c>
      <c r="VFT48" s="19" t="s">
        <v>1440</v>
      </c>
      <c r="VFU48" s="19" t="s">
        <v>1440</v>
      </c>
      <c r="VFV48" s="19" t="s">
        <v>1440</v>
      </c>
      <c r="VFW48" s="19" t="s">
        <v>1440</v>
      </c>
      <c r="VFX48" s="19" t="s">
        <v>1440</v>
      </c>
      <c r="VFY48" s="19" t="s">
        <v>1440</v>
      </c>
      <c r="VFZ48" s="19" t="s">
        <v>1440</v>
      </c>
      <c r="VGA48" s="19" t="s">
        <v>1440</v>
      </c>
      <c r="VGB48" s="19" t="s">
        <v>1440</v>
      </c>
      <c r="VGC48" s="19" t="s">
        <v>1440</v>
      </c>
      <c r="VGD48" s="19" t="s">
        <v>1440</v>
      </c>
      <c r="VGE48" s="19" t="s">
        <v>1440</v>
      </c>
      <c r="VGF48" s="19" t="s">
        <v>1440</v>
      </c>
      <c r="VGG48" s="19" t="s">
        <v>1440</v>
      </c>
      <c r="VGH48" s="19" t="s">
        <v>1440</v>
      </c>
      <c r="VGI48" s="19" t="s">
        <v>1440</v>
      </c>
      <c r="VGJ48" s="19" t="s">
        <v>1440</v>
      </c>
      <c r="VGK48" s="19" t="s">
        <v>1440</v>
      </c>
      <c r="VGL48" s="19" t="s">
        <v>1440</v>
      </c>
      <c r="VGM48" s="19" t="s">
        <v>1440</v>
      </c>
      <c r="VGN48" s="19" t="s">
        <v>1440</v>
      </c>
      <c r="VGO48" s="19" t="s">
        <v>1440</v>
      </c>
      <c r="VGP48" s="19" t="s">
        <v>1440</v>
      </c>
      <c r="VGQ48" s="19" t="s">
        <v>1440</v>
      </c>
      <c r="VGR48" s="19" t="s">
        <v>1440</v>
      </c>
      <c r="VGS48" s="19" t="s">
        <v>1440</v>
      </c>
      <c r="VGT48" s="19" t="s">
        <v>1440</v>
      </c>
      <c r="VGU48" s="19" t="s">
        <v>1440</v>
      </c>
      <c r="VGV48" s="19" t="s">
        <v>1440</v>
      </c>
      <c r="VGW48" s="19" t="s">
        <v>1440</v>
      </c>
      <c r="VGX48" s="19" t="s">
        <v>1440</v>
      </c>
      <c r="VGY48" s="19" t="s">
        <v>1440</v>
      </c>
      <c r="VGZ48" s="19" t="s">
        <v>1440</v>
      </c>
      <c r="VHA48" s="19" t="s">
        <v>1440</v>
      </c>
      <c r="VHB48" s="19" t="s">
        <v>1440</v>
      </c>
      <c r="VHC48" s="19" t="s">
        <v>1440</v>
      </c>
      <c r="VHD48" s="19" t="s">
        <v>1440</v>
      </c>
      <c r="VHE48" s="19" t="s">
        <v>1440</v>
      </c>
      <c r="VHF48" s="19" t="s">
        <v>1440</v>
      </c>
      <c r="VHG48" s="19" t="s">
        <v>1440</v>
      </c>
      <c r="VHH48" s="19" t="s">
        <v>1440</v>
      </c>
      <c r="VHI48" s="19" t="s">
        <v>1440</v>
      </c>
      <c r="VHJ48" s="19" t="s">
        <v>1440</v>
      </c>
      <c r="VHK48" s="19" t="s">
        <v>1440</v>
      </c>
      <c r="VHL48" s="19" t="s">
        <v>1440</v>
      </c>
      <c r="VHM48" s="19" t="s">
        <v>1440</v>
      </c>
      <c r="VHN48" s="19" t="s">
        <v>1440</v>
      </c>
      <c r="VHO48" s="19" t="s">
        <v>1440</v>
      </c>
      <c r="VHP48" s="19" t="s">
        <v>1440</v>
      </c>
      <c r="VHQ48" s="19" t="s">
        <v>1440</v>
      </c>
      <c r="VHR48" s="19" t="s">
        <v>1440</v>
      </c>
      <c r="VHS48" s="19" t="s">
        <v>1440</v>
      </c>
      <c r="VHT48" s="19" t="s">
        <v>1440</v>
      </c>
      <c r="VHU48" s="19" t="s">
        <v>1440</v>
      </c>
      <c r="VHV48" s="19" t="s">
        <v>1440</v>
      </c>
      <c r="VHW48" s="19" t="s">
        <v>1440</v>
      </c>
      <c r="VHX48" s="19" t="s">
        <v>1440</v>
      </c>
      <c r="VHY48" s="19" t="s">
        <v>1440</v>
      </c>
      <c r="VHZ48" s="19" t="s">
        <v>1440</v>
      </c>
      <c r="VIA48" s="19" t="s">
        <v>1440</v>
      </c>
      <c r="VIB48" s="19" t="s">
        <v>1440</v>
      </c>
      <c r="VIC48" s="19" t="s">
        <v>1440</v>
      </c>
      <c r="VID48" s="19" t="s">
        <v>1440</v>
      </c>
      <c r="VIE48" s="19" t="s">
        <v>1440</v>
      </c>
      <c r="VIF48" s="19" t="s">
        <v>1440</v>
      </c>
      <c r="VIG48" s="19" t="s">
        <v>1440</v>
      </c>
      <c r="VIH48" s="19" t="s">
        <v>1440</v>
      </c>
      <c r="VII48" s="19" t="s">
        <v>1440</v>
      </c>
      <c r="VIJ48" s="19" t="s">
        <v>1440</v>
      </c>
      <c r="VIK48" s="19" t="s">
        <v>1440</v>
      </c>
      <c r="VIL48" s="19" t="s">
        <v>1440</v>
      </c>
      <c r="VIM48" s="19" t="s">
        <v>1440</v>
      </c>
      <c r="VIN48" s="19" t="s">
        <v>1440</v>
      </c>
      <c r="VIO48" s="19" t="s">
        <v>1440</v>
      </c>
      <c r="VIP48" s="19" t="s">
        <v>1440</v>
      </c>
      <c r="VIQ48" s="19" t="s">
        <v>1440</v>
      </c>
      <c r="VIR48" s="19" t="s">
        <v>1440</v>
      </c>
      <c r="VIS48" s="19" t="s">
        <v>1440</v>
      </c>
      <c r="VIT48" s="19" t="s">
        <v>1440</v>
      </c>
      <c r="VIU48" s="19" t="s">
        <v>1440</v>
      </c>
      <c r="VIV48" s="19" t="s">
        <v>1440</v>
      </c>
      <c r="VIW48" s="19" t="s">
        <v>1440</v>
      </c>
      <c r="VIX48" s="19" t="s">
        <v>1440</v>
      </c>
      <c r="VIY48" s="19" t="s">
        <v>1440</v>
      </c>
      <c r="VIZ48" s="19" t="s">
        <v>1440</v>
      </c>
      <c r="VJA48" s="19" t="s">
        <v>1440</v>
      </c>
      <c r="VJB48" s="19" t="s">
        <v>1440</v>
      </c>
      <c r="VJC48" s="19" t="s">
        <v>1440</v>
      </c>
      <c r="VJD48" s="19" t="s">
        <v>1440</v>
      </c>
      <c r="VJE48" s="19" t="s">
        <v>1440</v>
      </c>
      <c r="VJF48" s="19" t="s">
        <v>1440</v>
      </c>
      <c r="VJG48" s="19" t="s">
        <v>1440</v>
      </c>
      <c r="VJH48" s="19" t="s">
        <v>1440</v>
      </c>
      <c r="VJI48" s="19" t="s">
        <v>1440</v>
      </c>
      <c r="VJJ48" s="19" t="s">
        <v>1440</v>
      </c>
      <c r="VJK48" s="19" t="s">
        <v>1440</v>
      </c>
      <c r="VJL48" s="19" t="s">
        <v>1440</v>
      </c>
      <c r="VJM48" s="19" t="s">
        <v>1440</v>
      </c>
      <c r="VJN48" s="19" t="s">
        <v>1440</v>
      </c>
      <c r="VJO48" s="19" t="s">
        <v>1440</v>
      </c>
      <c r="VJP48" s="19" t="s">
        <v>1440</v>
      </c>
      <c r="VJQ48" s="19" t="s">
        <v>1440</v>
      </c>
      <c r="VJR48" s="19" t="s">
        <v>1440</v>
      </c>
      <c r="VJS48" s="19" t="s">
        <v>1440</v>
      </c>
      <c r="VJT48" s="19" t="s">
        <v>1440</v>
      </c>
      <c r="VJU48" s="19" t="s">
        <v>1440</v>
      </c>
      <c r="VJV48" s="19" t="s">
        <v>1440</v>
      </c>
      <c r="VJW48" s="19" t="s">
        <v>1440</v>
      </c>
      <c r="VJX48" s="19" t="s">
        <v>1440</v>
      </c>
      <c r="VJY48" s="19" t="s">
        <v>1440</v>
      </c>
      <c r="VJZ48" s="19" t="s">
        <v>1440</v>
      </c>
      <c r="VKA48" s="19" t="s">
        <v>1440</v>
      </c>
      <c r="VKB48" s="19" t="s">
        <v>1440</v>
      </c>
      <c r="VKC48" s="19" t="s">
        <v>1440</v>
      </c>
      <c r="VKD48" s="19" t="s">
        <v>1440</v>
      </c>
      <c r="VKE48" s="19" t="s">
        <v>1440</v>
      </c>
      <c r="VKF48" s="19" t="s">
        <v>1440</v>
      </c>
      <c r="VKG48" s="19" t="s">
        <v>1440</v>
      </c>
      <c r="VKH48" s="19" t="s">
        <v>1440</v>
      </c>
      <c r="VKI48" s="19" t="s">
        <v>1440</v>
      </c>
      <c r="VKJ48" s="19" t="s">
        <v>1440</v>
      </c>
      <c r="VKK48" s="19" t="s">
        <v>1440</v>
      </c>
      <c r="VKL48" s="19" t="s">
        <v>1440</v>
      </c>
      <c r="VKM48" s="19" t="s">
        <v>1440</v>
      </c>
      <c r="VKN48" s="19" t="s">
        <v>1440</v>
      </c>
      <c r="VKO48" s="19" t="s">
        <v>1440</v>
      </c>
      <c r="VKP48" s="19" t="s">
        <v>1440</v>
      </c>
      <c r="VKQ48" s="19" t="s">
        <v>1440</v>
      </c>
      <c r="VKR48" s="19" t="s">
        <v>1440</v>
      </c>
      <c r="VKS48" s="19" t="s">
        <v>1440</v>
      </c>
      <c r="VKT48" s="19" t="s">
        <v>1440</v>
      </c>
      <c r="VKU48" s="19" t="s">
        <v>1440</v>
      </c>
      <c r="VKV48" s="19" t="s">
        <v>1440</v>
      </c>
      <c r="VKW48" s="19" t="s">
        <v>1440</v>
      </c>
      <c r="VKX48" s="19" t="s">
        <v>1440</v>
      </c>
      <c r="VKY48" s="19" t="s">
        <v>1440</v>
      </c>
      <c r="VKZ48" s="19" t="s">
        <v>1440</v>
      </c>
      <c r="VLA48" s="19" t="s">
        <v>1440</v>
      </c>
      <c r="VLB48" s="19" t="s">
        <v>1440</v>
      </c>
      <c r="VLC48" s="19" t="s">
        <v>1440</v>
      </c>
      <c r="VLD48" s="19" t="s">
        <v>1440</v>
      </c>
      <c r="VLE48" s="19" t="s">
        <v>1440</v>
      </c>
      <c r="VLF48" s="19" t="s">
        <v>1440</v>
      </c>
      <c r="VLG48" s="19" t="s">
        <v>1440</v>
      </c>
      <c r="VLH48" s="19" t="s">
        <v>1440</v>
      </c>
      <c r="VLI48" s="19" t="s">
        <v>1440</v>
      </c>
      <c r="VLJ48" s="19" t="s">
        <v>1440</v>
      </c>
      <c r="VLK48" s="19" t="s">
        <v>1440</v>
      </c>
      <c r="VLL48" s="19" t="s">
        <v>1440</v>
      </c>
      <c r="VLM48" s="19" t="s">
        <v>1440</v>
      </c>
      <c r="VLN48" s="19" t="s">
        <v>1440</v>
      </c>
      <c r="VLO48" s="19" t="s">
        <v>1440</v>
      </c>
      <c r="VLP48" s="19" t="s">
        <v>1440</v>
      </c>
      <c r="VLQ48" s="19" t="s">
        <v>1440</v>
      </c>
      <c r="VLR48" s="19" t="s">
        <v>1440</v>
      </c>
      <c r="VLS48" s="19" t="s">
        <v>1440</v>
      </c>
      <c r="VLT48" s="19" t="s">
        <v>1440</v>
      </c>
      <c r="VLU48" s="19" t="s">
        <v>1440</v>
      </c>
      <c r="VLV48" s="19" t="s">
        <v>1440</v>
      </c>
      <c r="VLW48" s="19" t="s">
        <v>1440</v>
      </c>
      <c r="VLX48" s="19" t="s">
        <v>1440</v>
      </c>
      <c r="VLY48" s="19" t="s">
        <v>1440</v>
      </c>
      <c r="VLZ48" s="19" t="s">
        <v>1440</v>
      </c>
      <c r="VMA48" s="19" t="s">
        <v>1440</v>
      </c>
      <c r="VMB48" s="19" t="s">
        <v>1440</v>
      </c>
      <c r="VMC48" s="19" t="s">
        <v>1440</v>
      </c>
      <c r="VMD48" s="19" t="s">
        <v>1440</v>
      </c>
      <c r="VME48" s="19" t="s">
        <v>1440</v>
      </c>
      <c r="VMF48" s="19" t="s">
        <v>1440</v>
      </c>
      <c r="VMG48" s="19" t="s">
        <v>1440</v>
      </c>
      <c r="VMH48" s="19" t="s">
        <v>1440</v>
      </c>
      <c r="VMI48" s="19" t="s">
        <v>1440</v>
      </c>
      <c r="VMJ48" s="19" t="s">
        <v>1440</v>
      </c>
      <c r="VMK48" s="19" t="s">
        <v>1440</v>
      </c>
      <c r="VML48" s="19" t="s">
        <v>1440</v>
      </c>
      <c r="VMM48" s="19" t="s">
        <v>1440</v>
      </c>
      <c r="VMN48" s="19" t="s">
        <v>1440</v>
      </c>
      <c r="VMO48" s="19" t="s">
        <v>1440</v>
      </c>
      <c r="VMP48" s="19" t="s">
        <v>1440</v>
      </c>
      <c r="VMQ48" s="19" t="s">
        <v>1440</v>
      </c>
      <c r="VMR48" s="19" t="s">
        <v>1440</v>
      </c>
      <c r="VMS48" s="19" t="s">
        <v>1440</v>
      </c>
      <c r="VMT48" s="19" t="s">
        <v>1440</v>
      </c>
      <c r="VMU48" s="19" t="s">
        <v>1440</v>
      </c>
      <c r="VMV48" s="19" t="s">
        <v>1440</v>
      </c>
      <c r="VMW48" s="19" t="s">
        <v>1440</v>
      </c>
      <c r="VMX48" s="19" t="s">
        <v>1440</v>
      </c>
      <c r="VMY48" s="19" t="s">
        <v>1440</v>
      </c>
      <c r="VMZ48" s="19" t="s">
        <v>1440</v>
      </c>
      <c r="VNA48" s="19" t="s">
        <v>1440</v>
      </c>
      <c r="VNB48" s="19" t="s">
        <v>1440</v>
      </c>
      <c r="VNC48" s="19" t="s">
        <v>1440</v>
      </c>
      <c r="VND48" s="19" t="s">
        <v>1440</v>
      </c>
      <c r="VNE48" s="19" t="s">
        <v>1440</v>
      </c>
      <c r="VNF48" s="19" t="s">
        <v>1440</v>
      </c>
      <c r="VNG48" s="19" t="s">
        <v>1440</v>
      </c>
      <c r="VNH48" s="19" t="s">
        <v>1440</v>
      </c>
      <c r="VNI48" s="19" t="s">
        <v>1440</v>
      </c>
      <c r="VNJ48" s="19" t="s">
        <v>1440</v>
      </c>
      <c r="VNK48" s="19" t="s">
        <v>1440</v>
      </c>
      <c r="VNL48" s="19" t="s">
        <v>1440</v>
      </c>
      <c r="VNM48" s="19" t="s">
        <v>1440</v>
      </c>
      <c r="VNN48" s="19" t="s">
        <v>1440</v>
      </c>
      <c r="VNO48" s="19" t="s">
        <v>1440</v>
      </c>
      <c r="VNP48" s="19" t="s">
        <v>1440</v>
      </c>
      <c r="VNQ48" s="19" t="s">
        <v>1440</v>
      </c>
      <c r="VNR48" s="19" t="s">
        <v>1440</v>
      </c>
      <c r="VNS48" s="19" t="s">
        <v>1440</v>
      </c>
      <c r="VNT48" s="19" t="s">
        <v>1440</v>
      </c>
      <c r="VNU48" s="19" t="s">
        <v>1440</v>
      </c>
      <c r="VNV48" s="19" t="s">
        <v>1440</v>
      </c>
      <c r="VNW48" s="19" t="s">
        <v>1440</v>
      </c>
      <c r="VNX48" s="19" t="s">
        <v>1440</v>
      </c>
      <c r="VNY48" s="19" t="s">
        <v>1440</v>
      </c>
      <c r="VNZ48" s="19" t="s">
        <v>1440</v>
      </c>
      <c r="VOA48" s="19" t="s">
        <v>1440</v>
      </c>
      <c r="VOB48" s="19" t="s">
        <v>1440</v>
      </c>
      <c r="VOC48" s="19" t="s">
        <v>1440</v>
      </c>
      <c r="VOD48" s="19" t="s">
        <v>1440</v>
      </c>
      <c r="VOE48" s="19" t="s">
        <v>1440</v>
      </c>
      <c r="VOF48" s="19" t="s">
        <v>1440</v>
      </c>
      <c r="VOG48" s="19" t="s">
        <v>1440</v>
      </c>
      <c r="VOH48" s="19" t="s">
        <v>1440</v>
      </c>
      <c r="VOI48" s="19" t="s">
        <v>1440</v>
      </c>
      <c r="VOJ48" s="19" t="s">
        <v>1440</v>
      </c>
      <c r="VOK48" s="19" t="s">
        <v>1440</v>
      </c>
      <c r="VOL48" s="19" t="s">
        <v>1440</v>
      </c>
      <c r="VOM48" s="19" t="s">
        <v>1440</v>
      </c>
      <c r="VON48" s="19" t="s">
        <v>1440</v>
      </c>
      <c r="VOO48" s="19" t="s">
        <v>1440</v>
      </c>
      <c r="VOP48" s="19" t="s">
        <v>1440</v>
      </c>
      <c r="VOQ48" s="19" t="s">
        <v>1440</v>
      </c>
      <c r="VOR48" s="19" t="s">
        <v>1440</v>
      </c>
      <c r="VOS48" s="19" t="s">
        <v>1440</v>
      </c>
      <c r="VOT48" s="19" t="s">
        <v>1440</v>
      </c>
      <c r="VOU48" s="19" t="s">
        <v>1440</v>
      </c>
      <c r="VOV48" s="19" t="s">
        <v>1440</v>
      </c>
      <c r="VOW48" s="19" t="s">
        <v>1440</v>
      </c>
      <c r="VOX48" s="19" t="s">
        <v>1440</v>
      </c>
      <c r="VOY48" s="19" t="s">
        <v>1440</v>
      </c>
      <c r="VOZ48" s="19" t="s">
        <v>1440</v>
      </c>
      <c r="VPA48" s="19" t="s">
        <v>1440</v>
      </c>
      <c r="VPB48" s="19" t="s">
        <v>1440</v>
      </c>
      <c r="VPC48" s="19" t="s">
        <v>1440</v>
      </c>
      <c r="VPD48" s="19" t="s">
        <v>1440</v>
      </c>
      <c r="VPE48" s="19" t="s">
        <v>1440</v>
      </c>
      <c r="VPF48" s="19" t="s">
        <v>1440</v>
      </c>
      <c r="VPG48" s="19" t="s">
        <v>1440</v>
      </c>
      <c r="VPH48" s="19" t="s">
        <v>1440</v>
      </c>
      <c r="VPI48" s="19" t="s">
        <v>1440</v>
      </c>
      <c r="VPJ48" s="19" t="s">
        <v>1440</v>
      </c>
      <c r="VPK48" s="19" t="s">
        <v>1440</v>
      </c>
      <c r="VPL48" s="19" t="s">
        <v>1440</v>
      </c>
      <c r="VPM48" s="19" t="s">
        <v>1440</v>
      </c>
      <c r="VPN48" s="19" t="s">
        <v>1440</v>
      </c>
      <c r="VPO48" s="19" t="s">
        <v>1440</v>
      </c>
      <c r="VPP48" s="19" t="s">
        <v>1440</v>
      </c>
      <c r="VPQ48" s="19" t="s">
        <v>1440</v>
      </c>
      <c r="VPR48" s="19" t="s">
        <v>1440</v>
      </c>
      <c r="VPS48" s="19" t="s">
        <v>1440</v>
      </c>
      <c r="VPT48" s="19" t="s">
        <v>1440</v>
      </c>
      <c r="VPU48" s="19" t="s">
        <v>1440</v>
      </c>
      <c r="VPV48" s="19" t="s">
        <v>1440</v>
      </c>
      <c r="VPW48" s="19" t="s">
        <v>1440</v>
      </c>
      <c r="VPX48" s="19" t="s">
        <v>1440</v>
      </c>
      <c r="VPY48" s="19" t="s">
        <v>1440</v>
      </c>
      <c r="VPZ48" s="19" t="s">
        <v>1440</v>
      </c>
      <c r="VQA48" s="19" t="s">
        <v>1440</v>
      </c>
      <c r="VQB48" s="19" t="s">
        <v>1440</v>
      </c>
      <c r="VQC48" s="19" t="s">
        <v>1440</v>
      </c>
      <c r="VQD48" s="19" t="s">
        <v>1440</v>
      </c>
      <c r="VQE48" s="19" t="s">
        <v>1440</v>
      </c>
      <c r="VQF48" s="19" t="s">
        <v>1440</v>
      </c>
      <c r="VQG48" s="19" t="s">
        <v>1440</v>
      </c>
      <c r="VQH48" s="19" t="s">
        <v>1440</v>
      </c>
      <c r="VQI48" s="19" t="s">
        <v>1440</v>
      </c>
      <c r="VQJ48" s="19" t="s">
        <v>1440</v>
      </c>
      <c r="VQK48" s="19" t="s">
        <v>1440</v>
      </c>
      <c r="VQL48" s="19" t="s">
        <v>1440</v>
      </c>
      <c r="VQM48" s="19" t="s">
        <v>1440</v>
      </c>
      <c r="VQN48" s="19" t="s">
        <v>1440</v>
      </c>
      <c r="VQO48" s="19" t="s">
        <v>1440</v>
      </c>
      <c r="VQP48" s="19" t="s">
        <v>1440</v>
      </c>
      <c r="VQQ48" s="19" t="s">
        <v>1440</v>
      </c>
      <c r="VQR48" s="19" t="s">
        <v>1440</v>
      </c>
      <c r="VQS48" s="19" t="s">
        <v>1440</v>
      </c>
      <c r="VQT48" s="19" t="s">
        <v>1440</v>
      </c>
      <c r="VQU48" s="19" t="s">
        <v>1440</v>
      </c>
      <c r="VQV48" s="19" t="s">
        <v>1440</v>
      </c>
      <c r="VQW48" s="19" t="s">
        <v>1440</v>
      </c>
      <c r="VQX48" s="19" t="s">
        <v>1440</v>
      </c>
      <c r="VQY48" s="19" t="s">
        <v>1440</v>
      </c>
      <c r="VQZ48" s="19" t="s">
        <v>1440</v>
      </c>
      <c r="VRA48" s="19" t="s">
        <v>1440</v>
      </c>
      <c r="VRB48" s="19" t="s">
        <v>1440</v>
      </c>
      <c r="VRC48" s="19" t="s">
        <v>1440</v>
      </c>
      <c r="VRD48" s="19" t="s">
        <v>1440</v>
      </c>
      <c r="VRE48" s="19" t="s">
        <v>1440</v>
      </c>
      <c r="VRF48" s="19" t="s">
        <v>1440</v>
      </c>
      <c r="VRG48" s="19" t="s">
        <v>1440</v>
      </c>
      <c r="VRH48" s="19" t="s">
        <v>1440</v>
      </c>
      <c r="VRI48" s="19" t="s">
        <v>1440</v>
      </c>
      <c r="VRJ48" s="19" t="s">
        <v>1440</v>
      </c>
      <c r="VRK48" s="19" t="s">
        <v>1440</v>
      </c>
      <c r="VRL48" s="19" t="s">
        <v>1440</v>
      </c>
      <c r="VRM48" s="19" t="s">
        <v>1440</v>
      </c>
      <c r="VRN48" s="19" t="s">
        <v>1440</v>
      </c>
      <c r="VRO48" s="19" t="s">
        <v>1440</v>
      </c>
      <c r="VRP48" s="19" t="s">
        <v>1440</v>
      </c>
      <c r="VRQ48" s="19" t="s">
        <v>1440</v>
      </c>
      <c r="VRR48" s="19" t="s">
        <v>1440</v>
      </c>
      <c r="VRS48" s="19" t="s">
        <v>1440</v>
      </c>
      <c r="VRT48" s="19" t="s">
        <v>1440</v>
      </c>
      <c r="VRU48" s="19" t="s">
        <v>1440</v>
      </c>
      <c r="VRV48" s="19" t="s">
        <v>1440</v>
      </c>
      <c r="VRW48" s="19" t="s">
        <v>1440</v>
      </c>
      <c r="VRX48" s="19" t="s">
        <v>1440</v>
      </c>
      <c r="VRY48" s="19" t="s">
        <v>1440</v>
      </c>
      <c r="VRZ48" s="19" t="s">
        <v>1440</v>
      </c>
      <c r="VSA48" s="19" t="s">
        <v>1440</v>
      </c>
      <c r="VSB48" s="19" t="s">
        <v>1440</v>
      </c>
      <c r="VSC48" s="19" t="s">
        <v>1440</v>
      </c>
      <c r="VSD48" s="19" t="s">
        <v>1440</v>
      </c>
      <c r="VSE48" s="19" t="s">
        <v>1440</v>
      </c>
      <c r="VSF48" s="19" t="s">
        <v>1440</v>
      </c>
      <c r="VSG48" s="19" t="s">
        <v>1440</v>
      </c>
      <c r="VSH48" s="19" t="s">
        <v>1440</v>
      </c>
      <c r="VSI48" s="19" t="s">
        <v>1440</v>
      </c>
      <c r="VSJ48" s="19" t="s">
        <v>1440</v>
      </c>
      <c r="VSK48" s="19" t="s">
        <v>1440</v>
      </c>
      <c r="VSL48" s="19" t="s">
        <v>1440</v>
      </c>
      <c r="VSM48" s="19" t="s">
        <v>1440</v>
      </c>
      <c r="VSN48" s="19" t="s">
        <v>1440</v>
      </c>
      <c r="VSO48" s="19" t="s">
        <v>1440</v>
      </c>
      <c r="VSP48" s="19" t="s">
        <v>1440</v>
      </c>
      <c r="VSQ48" s="19" t="s">
        <v>1440</v>
      </c>
      <c r="VSR48" s="19" t="s">
        <v>1440</v>
      </c>
      <c r="VSS48" s="19" t="s">
        <v>1440</v>
      </c>
      <c r="VST48" s="19" t="s">
        <v>1440</v>
      </c>
      <c r="VSU48" s="19" t="s">
        <v>1440</v>
      </c>
      <c r="VSV48" s="19" t="s">
        <v>1440</v>
      </c>
      <c r="VSW48" s="19" t="s">
        <v>1440</v>
      </c>
      <c r="VSX48" s="19" t="s">
        <v>1440</v>
      </c>
      <c r="VSY48" s="19" t="s">
        <v>1440</v>
      </c>
      <c r="VSZ48" s="19" t="s">
        <v>1440</v>
      </c>
      <c r="VTA48" s="19" t="s">
        <v>1440</v>
      </c>
      <c r="VTB48" s="19" t="s">
        <v>1440</v>
      </c>
      <c r="VTC48" s="19" t="s">
        <v>1440</v>
      </c>
      <c r="VTD48" s="19" t="s">
        <v>1440</v>
      </c>
      <c r="VTE48" s="19" t="s">
        <v>1440</v>
      </c>
      <c r="VTF48" s="19" t="s">
        <v>1440</v>
      </c>
      <c r="VTG48" s="19" t="s">
        <v>1440</v>
      </c>
      <c r="VTH48" s="19" t="s">
        <v>1440</v>
      </c>
      <c r="VTI48" s="19" t="s">
        <v>1440</v>
      </c>
      <c r="VTJ48" s="19" t="s">
        <v>1440</v>
      </c>
      <c r="VTK48" s="19" t="s">
        <v>1440</v>
      </c>
      <c r="VTL48" s="19" t="s">
        <v>1440</v>
      </c>
      <c r="VTM48" s="19" t="s">
        <v>1440</v>
      </c>
      <c r="VTN48" s="19" t="s">
        <v>1440</v>
      </c>
      <c r="VTO48" s="19" t="s">
        <v>1440</v>
      </c>
      <c r="VTP48" s="19" t="s">
        <v>1440</v>
      </c>
      <c r="VTQ48" s="19" t="s">
        <v>1440</v>
      </c>
      <c r="VTR48" s="19" t="s">
        <v>1440</v>
      </c>
      <c r="VTS48" s="19" t="s">
        <v>1440</v>
      </c>
      <c r="VTT48" s="19" t="s">
        <v>1440</v>
      </c>
      <c r="VTU48" s="19" t="s">
        <v>1440</v>
      </c>
      <c r="VTV48" s="19" t="s">
        <v>1440</v>
      </c>
      <c r="VTW48" s="19" t="s">
        <v>1440</v>
      </c>
      <c r="VTX48" s="19" t="s">
        <v>1440</v>
      </c>
      <c r="VTY48" s="19" t="s">
        <v>1440</v>
      </c>
      <c r="VTZ48" s="19" t="s">
        <v>1440</v>
      </c>
      <c r="VUA48" s="19" t="s">
        <v>1440</v>
      </c>
      <c r="VUB48" s="19" t="s">
        <v>1440</v>
      </c>
      <c r="VUC48" s="19" t="s">
        <v>1440</v>
      </c>
      <c r="VUD48" s="19" t="s">
        <v>1440</v>
      </c>
      <c r="VUE48" s="19" t="s">
        <v>1440</v>
      </c>
      <c r="VUF48" s="19" t="s">
        <v>1440</v>
      </c>
      <c r="VUG48" s="19" t="s">
        <v>1440</v>
      </c>
      <c r="VUH48" s="19" t="s">
        <v>1440</v>
      </c>
      <c r="VUI48" s="19" t="s">
        <v>1440</v>
      </c>
      <c r="VUJ48" s="19" t="s">
        <v>1440</v>
      </c>
      <c r="VUK48" s="19" t="s">
        <v>1440</v>
      </c>
      <c r="VUL48" s="19" t="s">
        <v>1440</v>
      </c>
      <c r="VUM48" s="19" t="s">
        <v>1440</v>
      </c>
      <c r="VUN48" s="19" t="s">
        <v>1440</v>
      </c>
      <c r="VUO48" s="19" t="s">
        <v>1440</v>
      </c>
      <c r="VUP48" s="19" t="s">
        <v>1440</v>
      </c>
      <c r="VUQ48" s="19" t="s">
        <v>1440</v>
      </c>
      <c r="VUR48" s="19" t="s">
        <v>1440</v>
      </c>
      <c r="VUS48" s="19" t="s">
        <v>1440</v>
      </c>
      <c r="VUT48" s="19" t="s">
        <v>1440</v>
      </c>
      <c r="VUU48" s="19" t="s">
        <v>1440</v>
      </c>
      <c r="VUV48" s="19" t="s">
        <v>1440</v>
      </c>
      <c r="VUW48" s="19" t="s">
        <v>1440</v>
      </c>
      <c r="VUX48" s="19" t="s">
        <v>1440</v>
      </c>
      <c r="VUY48" s="19" t="s">
        <v>1440</v>
      </c>
      <c r="VUZ48" s="19" t="s">
        <v>1440</v>
      </c>
      <c r="VVA48" s="19" t="s">
        <v>1440</v>
      </c>
      <c r="VVB48" s="19" t="s">
        <v>1440</v>
      </c>
      <c r="VVC48" s="19" t="s">
        <v>1440</v>
      </c>
      <c r="VVD48" s="19" t="s">
        <v>1440</v>
      </c>
      <c r="VVE48" s="19" t="s">
        <v>1440</v>
      </c>
      <c r="VVF48" s="19" t="s">
        <v>1440</v>
      </c>
      <c r="VVG48" s="19" t="s">
        <v>1440</v>
      </c>
      <c r="VVH48" s="19" t="s">
        <v>1440</v>
      </c>
      <c r="VVI48" s="19" t="s">
        <v>1440</v>
      </c>
      <c r="VVJ48" s="19" t="s">
        <v>1440</v>
      </c>
      <c r="VVK48" s="19" t="s">
        <v>1440</v>
      </c>
      <c r="VVL48" s="19" t="s">
        <v>1440</v>
      </c>
      <c r="VVM48" s="19" t="s">
        <v>1440</v>
      </c>
      <c r="VVN48" s="19" t="s">
        <v>1440</v>
      </c>
      <c r="VVO48" s="19" t="s">
        <v>1440</v>
      </c>
      <c r="VVP48" s="19" t="s">
        <v>1440</v>
      </c>
      <c r="VVQ48" s="19" t="s">
        <v>1440</v>
      </c>
      <c r="VVR48" s="19" t="s">
        <v>1440</v>
      </c>
      <c r="VVS48" s="19" t="s">
        <v>1440</v>
      </c>
      <c r="VVT48" s="19" t="s">
        <v>1440</v>
      </c>
      <c r="VVU48" s="19" t="s">
        <v>1440</v>
      </c>
      <c r="VVV48" s="19" t="s">
        <v>1440</v>
      </c>
      <c r="VVW48" s="19" t="s">
        <v>1440</v>
      </c>
      <c r="VVX48" s="19" t="s">
        <v>1440</v>
      </c>
      <c r="VVY48" s="19" t="s">
        <v>1440</v>
      </c>
      <c r="VVZ48" s="19" t="s">
        <v>1440</v>
      </c>
      <c r="VWA48" s="19" t="s">
        <v>1440</v>
      </c>
      <c r="VWB48" s="19" t="s">
        <v>1440</v>
      </c>
      <c r="VWC48" s="19" t="s">
        <v>1440</v>
      </c>
      <c r="VWD48" s="19" t="s">
        <v>1440</v>
      </c>
      <c r="VWE48" s="19" t="s">
        <v>1440</v>
      </c>
      <c r="VWF48" s="19" t="s">
        <v>1440</v>
      </c>
      <c r="VWG48" s="19" t="s">
        <v>1440</v>
      </c>
      <c r="VWH48" s="19" t="s">
        <v>1440</v>
      </c>
      <c r="VWI48" s="19" t="s">
        <v>1440</v>
      </c>
      <c r="VWJ48" s="19" t="s">
        <v>1440</v>
      </c>
      <c r="VWK48" s="19" t="s">
        <v>1440</v>
      </c>
      <c r="VWL48" s="19" t="s">
        <v>1440</v>
      </c>
      <c r="VWM48" s="19" t="s">
        <v>1440</v>
      </c>
      <c r="VWN48" s="19" t="s">
        <v>1440</v>
      </c>
      <c r="VWO48" s="19" t="s">
        <v>1440</v>
      </c>
      <c r="VWP48" s="19" t="s">
        <v>1440</v>
      </c>
      <c r="VWQ48" s="19" t="s">
        <v>1440</v>
      </c>
      <c r="VWR48" s="19" t="s">
        <v>1440</v>
      </c>
      <c r="VWS48" s="19" t="s">
        <v>1440</v>
      </c>
      <c r="VWT48" s="19" t="s">
        <v>1440</v>
      </c>
      <c r="VWU48" s="19" t="s">
        <v>1440</v>
      </c>
      <c r="VWV48" s="19" t="s">
        <v>1440</v>
      </c>
      <c r="VWW48" s="19" t="s">
        <v>1440</v>
      </c>
      <c r="VWX48" s="19" t="s">
        <v>1440</v>
      </c>
      <c r="VWY48" s="19" t="s">
        <v>1440</v>
      </c>
      <c r="VWZ48" s="19" t="s">
        <v>1440</v>
      </c>
      <c r="VXA48" s="19" t="s">
        <v>1440</v>
      </c>
      <c r="VXB48" s="19" t="s">
        <v>1440</v>
      </c>
      <c r="VXC48" s="19" t="s">
        <v>1440</v>
      </c>
      <c r="VXD48" s="19" t="s">
        <v>1440</v>
      </c>
      <c r="VXE48" s="19" t="s">
        <v>1440</v>
      </c>
      <c r="VXF48" s="19" t="s">
        <v>1440</v>
      </c>
      <c r="VXG48" s="19" t="s">
        <v>1440</v>
      </c>
      <c r="VXH48" s="19" t="s">
        <v>1440</v>
      </c>
      <c r="VXI48" s="19" t="s">
        <v>1440</v>
      </c>
      <c r="VXJ48" s="19" t="s">
        <v>1440</v>
      </c>
      <c r="VXK48" s="19" t="s">
        <v>1440</v>
      </c>
      <c r="VXL48" s="19" t="s">
        <v>1440</v>
      </c>
      <c r="VXM48" s="19" t="s">
        <v>1440</v>
      </c>
      <c r="VXN48" s="19" t="s">
        <v>1440</v>
      </c>
      <c r="VXO48" s="19" t="s">
        <v>1440</v>
      </c>
      <c r="VXP48" s="19" t="s">
        <v>1440</v>
      </c>
      <c r="VXQ48" s="19" t="s">
        <v>1440</v>
      </c>
      <c r="VXR48" s="19" t="s">
        <v>1440</v>
      </c>
      <c r="VXS48" s="19" t="s">
        <v>1440</v>
      </c>
      <c r="VXT48" s="19" t="s">
        <v>1440</v>
      </c>
      <c r="VXU48" s="19" t="s">
        <v>1440</v>
      </c>
      <c r="VXV48" s="19" t="s">
        <v>1440</v>
      </c>
      <c r="VXW48" s="19" t="s">
        <v>1440</v>
      </c>
      <c r="VXX48" s="19" t="s">
        <v>1440</v>
      </c>
      <c r="VXY48" s="19" t="s">
        <v>1440</v>
      </c>
      <c r="VXZ48" s="19" t="s">
        <v>1440</v>
      </c>
      <c r="VYA48" s="19" t="s">
        <v>1440</v>
      </c>
      <c r="VYB48" s="19" t="s">
        <v>1440</v>
      </c>
      <c r="VYC48" s="19" t="s">
        <v>1440</v>
      </c>
      <c r="VYD48" s="19" t="s">
        <v>1440</v>
      </c>
      <c r="VYE48" s="19" t="s">
        <v>1440</v>
      </c>
      <c r="VYF48" s="19" t="s">
        <v>1440</v>
      </c>
      <c r="VYG48" s="19" t="s">
        <v>1440</v>
      </c>
      <c r="VYH48" s="19" t="s">
        <v>1440</v>
      </c>
      <c r="VYI48" s="19" t="s">
        <v>1440</v>
      </c>
      <c r="VYJ48" s="19" t="s">
        <v>1440</v>
      </c>
      <c r="VYK48" s="19" t="s">
        <v>1440</v>
      </c>
      <c r="VYL48" s="19" t="s">
        <v>1440</v>
      </c>
      <c r="VYM48" s="19" t="s">
        <v>1440</v>
      </c>
      <c r="VYN48" s="19" t="s">
        <v>1440</v>
      </c>
      <c r="VYO48" s="19" t="s">
        <v>1440</v>
      </c>
      <c r="VYP48" s="19" t="s">
        <v>1440</v>
      </c>
      <c r="VYQ48" s="19" t="s">
        <v>1440</v>
      </c>
      <c r="VYR48" s="19" t="s">
        <v>1440</v>
      </c>
      <c r="VYS48" s="19" t="s">
        <v>1440</v>
      </c>
      <c r="VYT48" s="19" t="s">
        <v>1440</v>
      </c>
      <c r="VYU48" s="19" t="s">
        <v>1440</v>
      </c>
      <c r="VYV48" s="19" t="s">
        <v>1440</v>
      </c>
      <c r="VYW48" s="19" t="s">
        <v>1440</v>
      </c>
      <c r="VYX48" s="19" t="s">
        <v>1440</v>
      </c>
      <c r="VYY48" s="19" t="s">
        <v>1440</v>
      </c>
      <c r="VYZ48" s="19" t="s">
        <v>1440</v>
      </c>
      <c r="VZA48" s="19" t="s">
        <v>1440</v>
      </c>
      <c r="VZB48" s="19" t="s">
        <v>1440</v>
      </c>
      <c r="VZC48" s="19" t="s">
        <v>1440</v>
      </c>
      <c r="VZD48" s="19" t="s">
        <v>1440</v>
      </c>
      <c r="VZE48" s="19" t="s">
        <v>1440</v>
      </c>
      <c r="VZF48" s="19" t="s">
        <v>1440</v>
      </c>
      <c r="VZG48" s="19" t="s">
        <v>1440</v>
      </c>
      <c r="VZH48" s="19" t="s">
        <v>1440</v>
      </c>
      <c r="VZI48" s="19" t="s">
        <v>1440</v>
      </c>
      <c r="VZJ48" s="19" t="s">
        <v>1440</v>
      </c>
      <c r="VZK48" s="19" t="s">
        <v>1440</v>
      </c>
      <c r="VZL48" s="19" t="s">
        <v>1440</v>
      </c>
      <c r="VZM48" s="19" t="s">
        <v>1440</v>
      </c>
      <c r="VZN48" s="19" t="s">
        <v>1440</v>
      </c>
      <c r="VZO48" s="19" t="s">
        <v>1440</v>
      </c>
      <c r="VZP48" s="19" t="s">
        <v>1440</v>
      </c>
      <c r="VZQ48" s="19" t="s">
        <v>1440</v>
      </c>
      <c r="VZR48" s="19" t="s">
        <v>1440</v>
      </c>
      <c r="VZS48" s="19" t="s">
        <v>1440</v>
      </c>
      <c r="VZT48" s="19" t="s">
        <v>1440</v>
      </c>
      <c r="VZU48" s="19" t="s">
        <v>1440</v>
      </c>
      <c r="VZV48" s="19" t="s">
        <v>1440</v>
      </c>
      <c r="VZW48" s="19" t="s">
        <v>1440</v>
      </c>
      <c r="VZX48" s="19" t="s">
        <v>1440</v>
      </c>
      <c r="VZY48" s="19" t="s">
        <v>1440</v>
      </c>
      <c r="VZZ48" s="19" t="s">
        <v>1440</v>
      </c>
      <c r="WAA48" s="19" t="s">
        <v>1440</v>
      </c>
      <c r="WAB48" s="19" t="s">
        <v>1440</v>
      </c>
      <c r="WAC48" s="19" t="s">
        <v>1440</v>
      </c>
      <c r="WAD48" s="19" t="s">
        <v>1440</v>
      </c>
      <c r="WAE48" s="19" t="s">
        <v>1440</v>
      </c>
      <c r="WAF48" s="19" t="s">
        <v>1440</v>
      </c>
      <c r="WAG48" s="19" t="s">
        <v>1440</v>
      </c>
      <c r="WAH48" s="19" t="s">
        <v>1440</v>
      </c>
      <c r="WAI48" s="19" t="s">
        <v>1440</v>
      </c>
      <c r="WAJ48" s="19" t="s">
        <v>1440</v>
      </c>
      <c r="WAK48" s="19" t="s">
        <v>1440</v>
      </c>
      <c r="WAL48" s="19" t="s">
        <v>1440</v>
      </c>
      <c r="WAM48" s="19" t="s">
        <v>1440</v>
      </c>
      <c r="WAN48" s="19" t="s">
        <v>1440</v>
      </c>
      <c r="WAO48" s="19" t="s">
        <v>1440</v>
      </c>
      <c r="WAP48" s="19" t="s">
        <v>1440</v>
      </c>
      <c r="WAQ48" s="19" t="s">
        <v>1440</v>
      </c>
      <c r="WAR48" s="19" t="s">
        <v>1440</v>
      </c>
      <c r="WAS48" s="19" t="s">
        <v>1440</v>
      </c>
      <c r="WAT48" s="19" t="s">
        <v>1440</v>
      </c>
      <c r="WAU48" s="19" t="s">
        <v>1440</v>
      </c>
      <c r="WAV48" s="19" t="s">
        <v>1440</v>
      </c>
      <c r="WAW48" s="19" t="s">
        <v>1440</v>
      </c>
      <c r="WAX48" s="19" t="s">
        <v>1440</v>
      </c>
      <c r="WAY48" s="19" t="s">
        <v>1440</v>
      </c>
      <c r="WAZ48" s="19" t="s">
        <v>1440</v>
      </c>
      <c r="WBA48" s="19" t="s">
        <v>1440</v>
      </c>
      <c r="WBB48" s="19" t="s">
        <v>1440</v>
      </c>
      <c r="WBC48" s="19" t="s">
        <v>1440</v>
      </c>
      <c r="WBD48" s="19" t="s">
        <v>1440</v>
      </c>
      <c r="WBE48" s="19" t="s">
        <v>1440</v>
      </c>
      <c r="WBF48" s="19" t="s">
        <v>1440</v>
      </c>
      <c r="WBG48" s="19" t="s">
        <v>1440</v>
      </c>
      <c r="WBH48" s="19" t="s">
        <v>1440</v>
      </c>
      <c r="WBI48" s="19" t="s">
        <v>1440</v>
      </c>
      <c r="WBJ48" s="19" t="s">
        <v>1440</v>
      </c>
      <c r="WBK48" s="19" t="s">
        <v>1440</v>
      </c>
      <c r="WBL48" s="19" t="s">
        <v>1440</v>
      </c>
      <c r="WBM48" s="19" t="s">
        <v>1440</v>
      </c>
      <c r="WBN48" s="19" t="s">
        <v>1440</v>
      </c>
      <c r="WBO48" s="19" t="s">
        <v>1440</v>
      </c>
      <c r="WBP48" s="19" t="s">
        <v>1440</v>
      </c>
      <c r="WBQ48" s="19" t="s">
        <v>1440</v>
      </c>
      <c r="WBR48" s="19" t="s">
        <v>1440</v>
      </c>
      <c r="WBS48" s="19" t="s">
        <v>1440</v>
      </c>
      <c r="WBT48" s="19" t="s">
        <v>1440</v>
      </c>
      <c r="WBU48" s="19" t="s">
        <v>1440</v>
      </c>
      <c r="WBV48" s="19" t="s">
        <v>1440</v>
      </c>
      <c r="WBW48" s="19" t="s">
        <v>1440</v>
      </c>
      <c r="WBX48" s="19" t="s">
        <v>1440</v>
      </c>
      <c r="WBY48" s="19" t="s">
        <v>1440</v>
      </c>
      <c r="WBZ48" s="19" t="s">
        <v>1440</v>
      </c>
      <c r="WCA48" s="19" t="s">
        <v>1440</v>
      </c>
      <c r="WCB48" s="19" t="s">
        <v>1440</v>
      </c>
      <c r="WCC48" s="19" t="s">
        <v>1440</v>
      </c>
      <c r="WCD48" s="19" t="s">
        <v>1440</v>
      </c>
      <c r="WCE48" s="19" t="s">
        <v>1440</v>
      </c>
      <c r="WCF48" s="19" t="s">
        <v>1440</v>
      </c>
      <c r="WCG48" s="19" t="s">
        <v>1440</v>
      </c>
      <c r="WCH48" s="19" t="s">
        <v>1440</v>
      </c>
      <c r="WCI48" s="19" t="s">
        <v>1440</v>
      </c>
      <c r="WCJ48" s="19" t="s">
        <v>1440</v>
      </c>
      <c r="WCK48" s="19" t="s">
        <v>1440</v>
      </c>
      <c r="WCL48" s="19" t="s">
        <v>1440</v>
      </c>
      <c r="WCM48" s="19" t="s">
        <v>1440</v>
      </c>
      <c r="WCN48" s="19" t="s">
        <v>1440</v>
      </c>
      <c r="WCO48" s="19" t="s">
        <v>1440</v>
      </c>
      <c r="WCP48" s="19" t="s">
        <v>1440</v>
      </c>
      <c r="WCQ48" s="19" t="s">
        <v>1440</v>
      </c>
      <c r="WCR48" s="19" t="s">
        <v>1440</v>
      </c>
      <c r="WCS48" s="19" t="s">
        <v>1440</v>
      </c>
      <c r="WCT48" s="19" t="s">
        <v>1440</v>
      </c>
      <c r="WCU48" s="19" t="s">
        <v>1440</v>
      </c>
      <c r="WCV48" s="19" t="s">
        <v>1440</v>
      </c>
      <c r="WCW48" s="19" t="s">
        <v>1440</v>
      </c>
      <c r="WCX48" s="19" t="s">
        <v>1440</v>
      </c>
      <c r="WCY48" s="19" t="s">
        <v>1440</v>
      </c>
      <c r="WCZ48" s="19" t="s">
        <v>1440</v>
      </c>
      <c r="WDA48" s="19" t="s">
        <v>1440</v>
      </c>
      <c r="WDB48" s="19" t="s">
        <v>1440</v>
      </c>
      <c r="WDC48" s="19" t="s">
        <v>1440</v>
      </c>
      <c r="WDD48" s="19" t="s">
        <v>1440</v>
      </c>
      <c r="WDE48" s="19" t="s">
        <v>1440</v>
      </c>
      <c r="WDF48" s="19" t="s">
        <v>1440</v>
      </c>
      <c r="WDG48" s="19" t="s">
        <v>1440</v>
      </c>
      <c r="WDH48" s="19" t="s">
        <v>1440</v>
      </c>
      <c r="WDI48" s="19" t="s">
        <v>1440</v>
      </c>
      <c r="WDJ48" s="19" t="s">
        <v>1440</v>
      </c>
      <c r="WDK48" s="19" t="s">
        <v>1440</v>
      </c>
      <c r="WDL48" s="19" t="s">
        <v>1440</v>
      </c>
      <c r="WDM48" s="19" t="s">
        <v>1440</v>
      </c>
      <c r="WDN48" s="19" t="s">
        <v>1440</v>
      </c>
      <c r="WDO48" s="19" t="s">
        <v>1440</v>
      </c>
      <c r="WDP48" s="19" t="s">
        <v>1440</v>
      </c>
      <c r="WDQ48" s="19" t="s">
        <v>1440</v>
      </c>
      <c r="WDR48" s="19" t="s">
        <v>1440</v>
      </c>
      <c r="WDS48" s="19" t="s">
        <v>1440</v>
      </c>
      <c r="WDT48" s="19" t="s">
        <v>1440</v>
      </c>
      <c r="WDU48" s="19" t="s">
        <v>1440</v>
      </c>
      <c r="WDV48" s="19" t="s">
        <v>1440</v>
      </c>
      <c r="WDW48" s="19" t="s">
        <v>1440</v>
      </c>
      <c r="WDX48" s="19" t="s">
        <v>1440</v>
      </c>
      <c r="WDY48" s="19" t="s">
        <v>1440</v>
      </c>
      <c r="WDZ48" s="19" t="s">
        <v>1440</v>
      </c>
      <c r="WEA48" s="19" t="s">
        <v>1440</v>
      </c>
      <c r="WEB48" s="19" t="s">
        <v>1440</v>
      </c>
      <c r="WEC48" s="19" t="s">
        <v>1440</v>
      </c>
      <c r="WED48" s="19" t="s">
        <v>1440</v>
      </c>
      <c r="WEE48" s="19" t="s">
        <v>1440</v>
      </c>
      <c r="WEF48" s="19" t="s">
        <v>1440</v>
      </c>
      <c r="WEG48" s="19" t="s">
        <v>1440</v>
      </c>
      <c r="WEH48" s="19" t="s">
        <v>1440</v>
      </c>
      <c r="WEI48" s="19" t="s">
        <v>1440</v>
      </c>
      <c r="WEJ48" s="19" t="s">
        <v>1440</v>
      </c>
      <c r="WEK48" s="19" t="s">
        <v>1440</v>
      </c>
      <c r="WEL48" s="19" t="s">
        <v>1440</v>
      </c>
      <c r="WEM48" s="19" t="s">
        <v>1440</v>
      </c>
      <c r="WEN48" s="19" t="s">
        <v>1440</v>
      </c>
      <c r="WEO48" s="19" t="s">
        <v>1440</v>
      </c>
      <c r="WEP48" s="19" t="s">
        <v>1440</v>
      </c>
      <c r="WEQ48" s="19" t="s">
        <v>1440</v>
      </c>
      <c r="WER48" s="19" t="s">
        <v>1440</v>
      </c>
      <c r="WES48" s="19" t="s">
        <v>1440</v>
      </c>
      <c r="WET48" s="19" t="s">
        <v>1440</v>
      </c>
      <c r="WEU48" s="19" t="s">
        <v>1440</v>
      </c>
      <c r="WEV48" s="19" t="s">
        <v>1440</v>
      </c>
      <c r="WEW48" s="19" t="s">
        <v>1440</v>
      </c>
      <c r="WEX48" s="19" t="s">
        <v>1440</v>
      </c>
      <c r="WEY48" s="19" t="s">
        <v>1440</v>
      </c>
      <c r="WEZ48" s="19" t="s">
        <v>1440</v>
      </c>
      <c r="WFA48" s="19" t="s">
        <v>1440</v>
      </c>
      <c r="WFB48" s="19" t="s">
        <v>1440</v>
      </c>
      <c r="WFC48" s="19" t="s">
        <v>1440</v>
      </c>
      <c r="WFD48" s="19" t="s">
        <v>1440</v>
      </c>
      <c r="WFE48" s="19" t="s">
        <v>1440</v>
      </c>
      <c r="WFF48" s="19" t="s">
        <v>1440</v>
      </c>
      <c r="WFG48" s="19" t="s">
        <v>1440</v>
      </c>
      <c r="WFH48" s="19" t="s">
        <v>1440</v>
      </c>
      <c r="WFI48" s="19" t="s">
        <v>1440</v>
      </c>
      <c r="WFJ48" s="19" t="s">
        <v>1440</v>
      </c>
      <c r="WFK48" s="19" t="s">
        <v>1440</v>
      </c>
      <c r="WFL48" s="19" t="s">
        <v>1440</v>
      </c>
      <c r="WFM48" s="19" t="s">
        <v>1440</v>
      </c>
      <c r="WFN48" s="19" t="s">
        <v>1440</v>
      </c>
      <c r="WFO48" s="19" t="s">
        <v>1440</v>
      </c>
      <c r="WFP48" s="19" t="s">
        <v>1440</v>
      </c>
      <c r="WFQ48" s="19" t="s">
        <v>1440</v>
      </c>
      <c r="WFR48" s="19" t="s">
        <v>1440</v>
      </c>
      <c r="WFS48" s="19" t="s">
        <v>1440</v>
      </c>
      <c r="WFT48" s="19" t="s">
        <v>1440</v>
      </c>
      <c r="WFU48" s="19" t="s">
        <v>1440</v>
      </c>
      <c r="WFV48" s="19" t="s">
        <v>1440</v>
      </c>
      <c r="WFW48" s="19" t="s">
        <v>1440</v>
      </c>
      <c r="WFX48" s="19" t="s">
        <v>1440</v>
      </c>
      <c r="WFY48" s="19" t="s">
        <v>1440</v>
      </c>
      <c r="WFZ48" s="19" t="s">
        <v>1440</v>
      </c>
      <c r="WGA48" s="19" t="s">
        <v>1440</v>
      </c>
      <c r="WGB48" s="19" t="s">
        <v>1440</v>
      </c>
      <c r="WGC48" s="19" t="s">
        <v>1440</v>
      </c>
      <c r="WGD48" s="19" t="s">
        <v>1440</v>
      </c>
      <c r="WGE48" s="19" t="s">
        <v>1440</v>
      </c>
      <c r="WGF48" s="19" t="s">
        <v>1440</v>
      </c>
      <c r="WGG48" s="19" t="s">
        <v>1440</v>
      </c>
      <c r="WGH48" s="19" t="s">
        <v>1440</v>
      </c>
      <c r="WGI48" s="19" t="s">
        <v>1440</v>
      </c>
      <c r="WGJ48" s="19" t="s">
        <v>1440</v>
      </c>
      <c r="WGK48" s="19" t="s">
        <v>1440</v>
      </c>
      <c r="WGL48" s="19" t="s">
        <v>1440</v>
      </c>
      <c r="WGM48" s="19" t="s">
        <v>1440</v>
      </c>
      <c r="WGN48" s="19" t="s">
        <v>1440</v>
      </c>
      <c r="WGO48" s="19" t="s">
        <v>1440</v>
      </c>
      <c r="WGP48" s="19" t="s">
        <v>1440</v>
      </c>
      <c r="WGQ48" s="19" t="s">
        <v>1440</v>
      </c>
      <c r="WGR48" s="19" t="s">
        <v>1440</v>
      </c>
      <c r="WGS48" s="19" t="s">
        <v>1440</v>
      </c>
      <c r="WGT48" s="19" t="s">
        <v>1440</v>
      </c>
      <c r="WGU48" s="19" t="s">
        <v>1440</v>
      </c>
      <c r="WGV48" s="19" t="s">
        <v>1440</v>
      </c>
      <c r="WGW48" s="19" t="s">
        <v>1440</v>
      </c>
      <c r="WGX48" s="19" t="s">
        <v>1440</v>
      </c>
      <c r="WGY48" s="19" t="s">
        <v>1440</v>
      </c>
      <c r="WGZ48" s="19" t="s">
        <v>1440</v>
      </c>
      <c r="WHA48" s="19" t="s">
        <v>1440</v>
      </c>
      <c r="WHB48" s="19" t="s">
        <v>1440</v>
      </c>
      <c r="WHC48" s="19" t="s">
        <v>1440</v>
      </c>
      <c r="WHD48" s="19" t="s">
        <v>1440</v>
      </c>
      <c r="WHE48" s="19" t="s">
        <v>1440</v>
      </c>
      <c r="WHF48" s="19" t="s">
        <v>1440</v>
      </c>
      <c r="WHG48" s="19" t="s">
        <v>1440</v>
      </c>
      <c r="WHH48" s="19" t="s">
        <v>1440</v>
      </c>
      <c r="WHI48" s="19" t="s">
        <v>1440</v>
      </c>
      <c r="WHJ48" s="19" t="s">
        <v>1440</v>
      </c>
      <c r="WHK48" s="19" t="s">
        <v>1440</v>
      </c>
      <c r="WHL48" s="19" t="s">
        <v>1440</v>
      </c>
      <c r="WHM48" s="19" t="s">
        <v>1440</v>
      </c>
      <c r="WHN48" s="19" t="s">
        <v>1440</v>
      </c>
      <c r="WHO48" s="19" t="s">
        <v>1440</v>
      </c>
      <c r="WHP48" s="19" t="s">
        <v>1440</v>
      </c>
      <c r="WHQ48" s="19" t="s">
        <v>1440</v>
      </c>
      <c r="WHR48" s="19" t="s">
        <v>1440</v>
      </c>
      <c r="WHS48" s="19" t="s">
        <v>1440</v>
      </c>
      <c r="WHT48" s="19" t="s">
        <v>1440</v>
      </c>
      <c r="WHU48" s="19" t="s">
        <v>1440</v>
      </c>
      <c r="WHV48" s="19" t="s">
        <v>1440</v>
      </c>
      <c r="WHW48" s="19" t="s">
        <v>1440</v>
      </c>
      <c r="WHX48" s="19" t="s">
        <v>1440</v>
      </c>
      <c r="WHY48" s="19" t="s">
        <v>1440</v>
      </c>
      <c r="WHZ48" s="19" t="s">
        <v>1440</v>
      </c>
      <c r="WIA48" s="19" t="s">
        <v>1440</v>
      </c>
      <c r="WIB48" s="19" t="s">
        <v>1440</v>
      </c>
      <c r="WIC48" s="19" t="s">
        <v>1440</v>
      </c>
      <c r="WID48" s="19" t="s">
        <v>1440</v>
      </c>
      <c r="WIE48" s="19" t="s">
        <v>1440</v>
      </c>
      <c r="WIF48" s="19" t="s">
        <v>1440</v>
      </c>
      <c r="WIG48" s="19" t="s">
        <v>1440</v>
      </c>
      <c r="WIH48" s="19" t="s">
        <v>1440</v>
      </c>
      <c r="WII48" s="19" t="s">
        <v>1440</v>
      </c>
      <c r="WIJ48" s="19" t="s">
        <v>1440</v>
      </c>
      <c r="WIK48" s="19" t="s">
        <v>1440</v>
      </c>
      <c r="WIL48" s="19" t="s">
        <v>1440</v>
      </c>
      <c r="WIM48" s="19" t="s">
        <v>1440</v>
      </c>
      <c r="WIN48" s="19" t="s">
        <v>1440</v>
      </c>
      <c r="WIO48" s="19" t="s">
        <v>1440</v>
      </c>
      <c r="WIP48" s="19" t="s">
        <v>1440</v>
      </c>
      <c r="WIQ48" s="19" t="s">
        <v>1440</v>
      </c>
      <c r="WIR48" s="19" t="s">
        <v>1440</v>
      </c>
      <c r="WIS48" s="19" t="s">
        <v>1440</v>
      </c>
      <c r="WIT48" s="19" t="s">
        <v>1440</v>
      </c>
      <c r="WIU48" s="19" t="s">
        <v>1440</v>
      </c>
      <c r="WIV48" s="19" t="s">
        <v>1440</v>
      </c>
      <c r="WIW48" s="19" t="s">
        <v>1440</v>
      </c>
      <c r="WIX48" s="19" t="s">
        <v>1440</v>
      </c>
      <c r="WIY48" s="19" t="s">
        <v>1440</v>
      </c>
      <c r="WIZ48" s="19" t="s">
        <v>1440</v>
      </c>
      <c r="WJA48" s="19" t="s">
        <v>1440</v>
      </c>
      <c r="WJB48" s="19" t="s">
        <v>1440</v>
      </c>
      <c r="WJC48" s="19" t="s">
        <v>1440</v>
      </c>
      <c r="WJD48" s="19" t="s">
        <v>1440</v>
      </c>
      <c r="WJE48" s="19" t="s">
        <v>1440</v>
      </c>
      <c r="WJF48" s="19" t="s">
        <v>1440</v>
      </c>
      <c r="WJG48" s="19" t="s">
        <v>1440</v>
      </c>
      <c r="WJH48" s="19" t="s">
        <v>1440</v>
      </c>
      <c r="WJI48" s="19" t="s">
        <v>1440</v>
      </c>
      <c r="WJJ48" s="19" t="s">
        <v>1440</v>
      </c>
      <c r="WJK48" s="19" t="s">
        <v>1440</v>
      </c>
      <c r="WJL48" s="19" t="s">
        <v>1440</v>
      </c>
      <c r="WJM48" s="19" t="s">
        <v>1440</v>
      </c>
      <c r="WJN48" s="19" t="s">
        <v>1440</v>
      </c>
      <c r="WJO48" s="19" t="s">
        <v>1440</v>
      </c>
      <c r="WJP48" s="19" t="s">
        <v>1440</v>
      </c>
      <c r="WJQ48" s="19" t="s">
        <v>1440</v>
      </c>
      <c r="WJR48" s="19" t="s">
        <v>1440</v>
      </c>
      <c r="WJS48" s="19" t="s">
        <v>1440</v>
      </c>
      <c r="WJT48" s="19" t="s">
        <v>1440</v>
      </c>
      <c r="WJU48" s="19" t="s">
        <v>1440</v>
      </c>
      <c r="WJV48" s="19" t="s">
        <v>1440</v>
      </c>
      <c r="WJW48" s="19" t="s">
        <v>1440</v>
      </c>
      <c r="WJX48" s="19" t="s">
        <v>1440</v>
      </c>
      <c r="WJY48" s="19" t="s">
        <v>1440</v>
      </c>
      <c r="WJZ48" s="19" t="s">
        <v>1440</v>
      </c>
      <c r="WKA48" s="19" t="s">
        <v>1440</v>
      </c>
      <c r="WKB48" s="19" t="s">
        <v>1440</v>
      </c>
      <c r="WKC48" s="19" t="s">
        <v>1440</v>
      </c>
      <c r="WKD48" s="19" t="s">
        <v>1440</v>
      </c>
      <c r="WKE48" s="19" t="s">
        <v>1440</v>
      </c>
      <c r="WKF48" s="19" t="s">
        <v>1440</v>
      </c>
      <c r="WKG48" s="19" t="s">
        <v>1440</v>
      </c>
      <c r="WKH48" s="19" t="s">
        <v>1440</v>
      </c>
      <c r="WKI48" s="19" t="s">
        <v>1440</v>
      </c>
      <c r="WKJ48" s="19" t="s">
        <v>1440</v>
      </c>
      <c r="WKK48" s="19" t="s">
        <v>1440</v>
      </c>
      <c r="WKL48" s="19" t="s">
        <v>1440</v>
      </c>
      <c r="WKM48" s="19" t="s">
        <v>1440</v>
      </c>
      <c r="WKN48" s="19" t="s">
        <v>1440</v>
      </c>
      <c r="WKO48" s="19" t="s">
        <v>1440</v>
      </c>
      <c r="WKP48" s="19" t="s">
        <v>1440</v>
      </c>
      <c r="WKQ48" s="19" t="s">
        <v>1440</v>
      </c>
      <c r="WKR48" s="19" t="s">
        <v>1440</v>
      </c>
      <c r="WKS48" s="19" t="s">
        <v>1440</v>
      </c>
      <c r="WKT48" s="19" t="s">
        <v>1440</v>
      </c>
      <c r="WKU48" s="19" t="s">
        <v>1440</v>
      </c>
      <c r="WKV48" s="19" t="s">
        <v>1440</v>
      </c>
      <c r="WKW48" s="19" t="s">
        <v>1440</v>
      </c>
      <c r="WKX48" s="19" t="s">
        <v>1440</v>
      </c>
      <c r="WKY48" s="19" t="s">
        <v>1440</v>
      </c>
      <c r="WKZ48" s="19" t="s">
        <v>1440</v>
      </c>
      <c r="WLA48" s="19" t="s">
        <v>1440</v>
      </c>
      <c r="WLB48" s="19" t="s">
        <v>1440</v>
      </c>
      <c r="WLC48" s="19" t="s">
        <v>1440</v>
      </c>
      <c r="WLD48" s="19" t="s">
        <v>1440</v>
      </c>
      <c r="WLE48" s="19" t="s">
        <v>1440</v>
      </c>
      <c r="WLF48" s="19" t="s">
        <v>1440</v>
      </c>
      <c r="WLG48" s="19" t="s">
        <v>1440</v>
      </c>
      <c r="WLH48" s="19" t="s">
        <v>1440</v>
      </c>
      <c r="WLI48" s="19" t="s">
        <v>1440</v>
      </c>
      <c r="WLJ48" s="19" t="s">
        <v>1440</v>
      </c>
      <c r="WLK48" s="19" t="s">
        <v>1440</v>
      </c>
      <c r="WLL48" s="19" t="s">
        <v>1440</v>
      </c>
      <c r="WLM48" s="19" t="s">
        <v>1440</v>
      </c>
      <c r="WLN48" s="19" t="s">
        <v>1440</v>
      </c>
      <c r="WLO48" s="19" t="s">
        <v>1440</v>
      </c>
      <c r="WLP48" s="19" t="s">
        <v>1440</v>
      </c>
      <c r="WLQ48" s="19" t="s">
        <v>1440</v>
      </c>
      <c r="WLR48" s="19" t="s">
        <v>1440</v>
      </c>
      <c r="WLS48" s="19" t="s">
        <v>1440</v>
      </c>
      <c r="WLT48" s="19" t="s">
        <v>1440</v>
      </c>
      <c r="WLU48" s="19" t="s">
        <v>1440</v>
      </c>
      <c r="WLV48" s="19" t="s">
        <v>1440</v>
      </c>
      <c r="WLW48" s="19" t="s">
        <v>1440</v>
      </c>
      <c r="WLX48" s="19" t="s">
        <v>1440</v>
      </c>
      <c r="WLY48" s="19" t="s">
        <v>1440</v>
      </c>
      <c r="WLZ48" s="19" t="s">
        <v>1440</v>
      </c>
      <c r="WMA48" s="19" t="s">
        <v>1440</v>
      </c>
      <c r="WMB48" s="19" t="s">
        <v>1440</v>
      </c>
      <c r="WMC48" s="19" t="s">
        <v>1440</v>
      </c>
      <c r="WMD48" s="19" t="s">
        <v>1440</v>
      </c>
      <c r="WME48" s="19" t="s">
        <v>1440</v>
      </c>
      <c r="WMF48" s="19" t="s">
        <v>1440</v>
      </c>
      <c r="WMG48" s="19" t="s">
        <v>1440</v>
      </c>
      <c r="WMH48" s="19" t="s">
        <v>1440</v>
      </c>
      <c r="WMI48" s="19" t="s">
        <v>1440</v>
      </c>
      <c r="WMJ48" s="19" t="s">
        <v>1440</v>
      </c>
      <c r="WMK48" s="19" t="s">
        <v>1440</v>
      </c>
      <c r="WML48" s="19" t="s">
        <v>1440</v>
      </c>
      <c r="WMM48" s="19" t="s">
        <v>1440</v>
      </c>
      <c r="WMN48" s="19" t="s">
        <v>1440</v>
      </c>
      <c r="WMO48" s="19" t="s">
        <v>1440</v>
      </c>
      <c r="WMP48" s="19" t="s">
        <v>1440</v>
      </c>
      <c r="WMQ48" s="19" t="s">
        <v>1440</v>
      </c>
      <c r="WMR48" s="19" t="s">
        <v>1440</v>
      </c>
      <c r="WMS48" s="19" t="s">
        <v>1440</v>
      </c>
      <c r="WMT48" s="19" t="s">
        <v>1440</v>
      </c>
      <c r="WMU48" s="19" t="s">
        <v>1440</v>
      </c>
      <c r="WMV48" s="19" t="s">
        <v>1440</v>
      </c>
      <c r="WMW48" s="19" t="s">
        <v>1440</v>
      </c>
      <c r="WMX48" s="19" t="s">
        <v>1440</v>
      </c>
      <c r="WMY48" s="19" t="s">
        <v>1440</v>
      </c>
      <c r="WMZ48" s="19" t="s">
        <v>1440</v>
      </c>
      <c r="WNA48" s="19" t="s">
        <v>1440</v>
      </c>
      <c r="WNB48" s="19" t="s">
        <v>1440</v>
      </c>
      <c r="WNC48" s="19" t="s">
        <v>1440</v>
      </c>
      <c r="WND48" s="19" t="s">
        <v>1440</v>
      </c>
      <c r="WNE48" s="19" t="s">
        <v>1440</v>
      </c>
      <c r="WNF48" s="19" t="s">
        <v>1440</v>
      </c>
      <c r="WNG48" s="19" t="s">
        <v>1440</v>
      </c>
      <c r="WNH48" s="19" t="s">
        <v>1440</v>
      </c>
      <c r="WNI48" s="19" t="s">
        <v>1440</v>
      </c>
      <c r="WNJ48" s="19" t="s">
        <v>1440</v>
      </c>
      <c r="WNK48" s="19" t="s">
        <v>1440</v>
      </c>
      <c r="WNL48" s="19" t="s">
        <v>1440</v>
      </c>
      <c r="WNM48" s="19" t="s">
        <v>1440</v>
      </c>
      <c r="WNN48" s="19" t="s">
        <v>1440</v>
      </c>
      <c r="WNO48" s="19" t="s">
        <v>1440</v>
      </c>
      <c r="WNP48" s="19" t="s">
        <v>1440</v>
      </c>
      <c r="WNQ48" s="19" t="s">
        <v>1440</v>
      </c>
      <c r="WNR48" s="19" t="s">
        <v>1440</v>
      </c>
      <c r="WNS48" s="19" t="s">
        <v>1440</v>
      </c>
      <c r="WNT48" s="19" t="s">
        <v>1440</v>
      </c>
      <c r="WNU48" s="19" t="s">
        <v>1440</v>
      </c>
      <c r="WNV48" s="19" t="s">
        <v>1440</v>
      </c>
      <c r="WNW48" s="19" t="s">
        <v>1440</v>
      </c>
      <c r="WNX48" s="19" t="s">
        <v>1440</v>
      </c>
      <c r="WNY48" s="19" t="s">
        <v>1440</v>
      </c>
      <c r="WNZ48" s="19" t="s">
        <v>1440</v>
      </c>
      <c r="WOA48" s="19" t="s">
        <v>1440</v>
      </c>
      <c r="WOB48" s="19" t="s">
        <v>1440</v>
      </c>
      <c r="WOC48" s="19" t="s">
        <v>1440</v>
      </c>
      <c r="WOD48" s="19" t="s">
        <v>1440</v>
      </c>
      <c r="WOE48" s="19" t="s">
        <v>1440</v>
      </c>
      <c r="WOF48" s="19" t="s">
        <v>1440</v>
      </c>
      <c r="WOG48" s="19" t="s">
        <v>1440</v>
      </c>
      <c r="WOH48" s="19" t="s">
        <v>1440</v>
      </c>
      <c r="WOI48" s="19" t="s">
        <v>1440</v>
      </c>
      <c r="WOJ48" s="19" t="s">
        <v>1440</v>
      </c>
      <c r="WOK48" s="19" t="s">
        <v>1440</v>
      </c>
      <c r="WOL48" s="19" t="s">
        <v>1440</v>
      </c>
      <c r="WOM48" s="19" t="s">
        <v>1440</v>
      </c>
      <c r="WON48" s="19" t="s">
        <v>1440</v>
      </c>
      <c r="WOO48" s="19" t="s">
        <v>1440</v>
      </c>
      <c r="WOP48" s="19" t="s">
        <v>1440</v>
      </c>
      <c r="WOQ48" s="19" t="s">
        <v>1440</v>
      </c>
      <c r="WOR48" s="19" t="s">
        <v>1440</v>
      </c>
      <c r="WOS48" s="19" t="s">
        <v>1440</v>
      </c>
      <c r="WOT48" s="19" t="s">
        <v>1440</v>
      </c>
      <c r="WOU48" s="19" t="s">
        <v>1440</v>
      </c>
      <c r="WOV48" s="19" t="s">
        <v>1440</v>
      </c>
      <c r="WOW48" s="19" t="s">
        <v>1440</v>
      </c>
      <c r="WOX48" s="19" t="s">
        <v>1440</v>
      </c>
      <c r="WOY48" s="19" t="s">
        <v>1440</v>
      </c>
      <c r="WOZ48" s="19" t="s">
        <v>1440</v>
      </c>
      <c r="WPA48" s="19" t="s">
        <v>1440</v>
      </c>
      <c r="WPB48" s="19" t="s">
        <v>1440</v>
      </c>
      <c r="WPC48" s="19" t="s">
        <v>1440</v>
      </c>
      <c r="WPD48" s="19" t="s">
        <v>1440</v>
      </c>
      <c r="WPE48" s="19" t="s">
        <v>1440</v>
      </c>
      <c r="WPF48" s="19" t="s">
        <v>1440</v>
      </c>
      <c r="WPG48" s="19" t="s">
        <v>1440</v>
      </c>
      <c r="WPH48" s="19" t="s">
        <v>1440</v>
      </c>
      <c r="WPI48" s="19" t="s">
        <v>1440</v>
      </c>
      <c r="WPJ48" s="19" t="s">
        <v>1440</v>
      </c>
      <c r="WPK48" s="19" t="s">
        <v>1440</v>
      </c>
      <c r="WPL48" s="19" t="s">
        <v>1440</v>
      </c>
      <c r="WPM48" s="19" t="s">
        <v>1440</v>
      </c>
      <c r="WPN48" s="19" t="s">
        <v>1440</v>
      </c>
      <c r="WPO48" s="19" t="s">
        <v>1440</v>
      </c>
      <c r="WPP48" s="19" t="s">
        <v>1440</v>
      </c>
      <c r="WPQ48" s="19" t="s">
        <v>1440</v>
      </c>
      <c r="WPR48" s="19" t="s">
        <v>1440</v>
      </c>
      <c r="WPS48" s="19" t="s">
        <v>1440</v>
      </c>
      <c r="WPT48" s="19" t="s">
        <v>1440</v>
      </c>
      <c r="WPU48" s="19" t="s">
        <v>1440</v>
      </c>
      <c r="WPV48" s="19" t="s">
        <v>1440</v>
      </c>
      <c r="WPW48" s="19" t="s">
        <v>1440</v>
      </c>
      <c r="WPX48" s="19" t="s">
        <v>1440</v>
      </c>
      <c r="WPY48" s="19" t="s">
        <v>1440</v>
      </c>
      <c r="WPZ48" s="19" t="s">
        <v>1440</v>
      </c>
      <c r="WQA48" s="19" t="s">
        <v>1440</v>
      </c>
      <c r="WQB48" s="19" t="s">
        <v>1440</v>
      </c>
      <c r="WQC48" s="19" t="s">
        <v>1440</v>
      </c>
      <c r="WQD48" s="19" t="s">
        <v>1440</v>
      </c>
      <c r="WQE48" s="19" t="s">
        <v>1440</v>
      </c>
      <c r="WQF48" s="19" t="s">
        <v>1440</v>
      </c>
      <c r="WQG48" s="19" t="s">
        <v>1440</v>
      </c>
      <c r="WQH48" s="19" t="s">
        <v>1440</v>
      </c>
      <c r="WQI48" s="19" t="s">
        <v>1440</v>
      </c>
      <c r="WQJ48" s="19" t="s">
        <v>1440</v>
      </c>
      <c r="WQK48" s="19" t="s">
        <v>1440</v>
      </c>
      <c r="WQL48" s="19" t="s">
        <v>1440</v>
      </c>
      <c r="WQM48" s="19" t="s">
        <v>1440</v>
      </c>
      <c r="WQN48" s="19" t="s">
        <v>1440</v>
      </c>
      <c r="WQO48" s="19" t="s">
        <v>1440</v>
      </c>
      <c r="WQP48" s="19" t="s">
        <v>1440</v>
      </c>
      <c r="WQQ48" s="19" t="s">
        <v>1440</v>
      </c>
      <c r="WQR48" s="19" t="s">
        <v>1440</v>
      </c>
      <c r="WQS48" s="19" t="s">
        <v>1440</v>
      </c>
      <c r="WQT48" s="19" t="s">
        <v>1440</v>
      </c>
      <c r="WQU48" s="19" t="s">
        <v>1440</v>
      </c>
      <c r="WQV48" s="19" t="s">
        <v>1440</v>
      </c>
      <c r="WQW48" s="19" t="s">
        <v>1440</v>
      </c>
      <c r="WQX48" s="19" t="s">
        <v>1440</v>
      </c>
      <c r="WQY48" s="19" t="s">
        <v>1440</v>
      </c>
      <c r="WQZ48" s="19" t="s">
        <v>1440</v>
      </c>
      <c r="WRA48" s="19" t="s">
        <v>1440</v>
      </c>
      <c r="WRB48" s="19" t="s">
        <v>1440</v>
      </c>
      <c r="WRC48" s="19" t="s">
        <v>1440</v>
      </c>
      <c r="WRD48" s="19" t="s">
        <v>1440</v>
      </c>
      <c r="WRE48" s="19" t="s">
        <v>1440</v>
      </c>
      <c r="WRF48" s="19" t="s">
        <v>1440</v>
      </c>
      <c r="WRG48" s="19" t="s">
        <v>1440</v>
      </c>
      <c r="WRH48" s="19" t="s">
        <v>1440</v>
      </c>
      <c r="WRI48" s="19" t="s">
        <v>1440</v>
      </c>
      <c r="WRJ48" s="19" t="s">
        <v>1440</v>
      </c>
      <c r="WRK48" s="19" t="s">
        <v>1440</v>
      </c>
      <c r="WRL48" s="19" t="s">
        <v>1440</v>
      </c>
      <c r="WRM48" s="19" t="s">
        <v>1440</v>
      </c>
      <c r="WRN48" s="19" t="s">
        <v>1440</v>
      </c>
      <c r="WRO48" s="19" t="s">
        <v>1440</v>
      </c>
      <c r="WRP48" s="19" t="s">
        <v>1440</v>
      </c>
      <c r="WRQ48" s="19" t="s">
        <v>1440</v>
      </c>
      <c r="WRR48" s="19" t="s">
        <v>1440</v>
      </c>
      <c r="WRS48" s="19" t="s">
        <v>1440</v>
      </c>
      <c r="WRT48" s="19" t="s">
        <v>1440</v>
      </c>
      <c r="WRU48" s="19" t="s">
        <v>1440</v>
      </c>
      <c r="WRV48" s="19" t="s">
        <v>1440</v>
      </c>
      <c r="WRW48" s="19" t="s">
        <v>1440</v>
      </c>
      <c r="WRX48" s="19" t="s">
        <v>1440</v>
      </c>
      <c r="WRY48" s="19" t="s">
        <v>1440</v>
      </c>
      <c r="WRZ48" s="19" t="s">
        <v>1440</v>
      </c>
      <c r="WSA48" s="19" t="s">
        <v>1440</v>
      </c>
      <c r="WSB48" s="19" t="s">
        <v>1440</v>
      </c>
      <c r="WSC48" s="19" t="s">
        <v>1440</v>
      </c>
      <c r="WSD48" s="19" t="s">
        <v>1440</v>
      </c>
      <c r="WSE48" s="19" t="s">
        <v>1440</v>
      </c>
      <c r="WSF48" s="19" t="s">
        <v>1440</v>
      </c>
      <c r="WSG48" s="19" t="s">
        <v>1440</v>
      </c>
      <c r="WSH48" s="19" t="s">
        <v>1440</v>
      </c>
      <c r="WSI48" s="19" t="s">
        <v>1440</v>
      </c>
      <c r="WSJ48" s="19" t="s">
        <v>1440</v>
      </c>
      <c r="WSK48" s="19" t="s">
        <v>1440</v>
      </c>
      <c r="WSL48" s="19" t="s">
        <v>1440</v>
      </c>
      <c r="WSM48" s="19" t="s">
        <v>1440</v>
      </c>
      <c r="WSN48" s="19" t="s">
        <v>1440</v>
      </c>
      <c r="WSO48" s="19" t="s">
        <v>1440</v>
      </c>
      <c r="WSP48" s="19" t="s">
        <v>1440</v>
      </c>
      <c r="WSQ48" s="19" t="s">
        <v>1440</v>
      </c>
      <c r="WSR48" s="19" t="s">
        <v>1440</v>
      </c>
      <c r="WSS48" s="19" t="s">
        <v>1440</v>
      </c>
      <c r="WST48" s="19" t="s">
        <v>1440</v>
      </c>
      <c r="WSU48" s="19" t="s">
        <v>1440</v>
      </c>
      <c r="WSV48" s="19" t="s">
        <v>1440</v>
      </c>
      <c r="WSW48" s="19" t="s">
        <v>1440</v>
      </c>
      <c r="WSX48" s="19" t="s">
        <v>1440</v>
      </c>
      <c r="WSY48" s="19" t="s">
        <v>1440</v>
      </c>
      <c r="WSZ48" s="19" t="s">
        <v>1440</v>
      </c>
      <c r="WTA48" s="19" t="s">
        <v>1440</v>
      </c>
      <c r="WTB48" s="19" t="s">
        <v>1440</v>
      </c>
      <c r="WTC48" s="19" t="s">
        <v>1440</v>
      </c>
      <c r="WTD48" s="19" t="s">
        <v>1440</v>
      </c>
      <c r="WTE48" s="19" t="s">
        <v>1440</v>
      </c>
      <c r="WTF48" s="19" t="s">
        <v>1440</v>
      </c>
      <c r="WTG48" s="19" t="s">
        <v>1440</v>
      </c>
      <c r="WTH48" s="19" t="s">
        <v>1440</v>
      </c>
      <c r="WTI48" s="19" t="s">
        <v>1440</v>
      </c>
      <c r="WTJ48" s="19" t="s">
        <v>1440</v>
      </c>
      <c r="WTK48" s="19" t="s">
        <v>1440</v>
      </c>
      <c r="WTL48" s="19" t="s">
        <v>1440</v>
      </c>
      <c r="WTM48" s="19" t="s">
        <v>1440</v>
      </c>
      <c r="WTN48" s="19" t="s">
        <v>1440</v>
      </c>
      <c r="WTO48" s="19" t="s">
        <v>1440</v>
      </c>
      <c r="WTP48" s="19" t="s">
        <v>1440</v>
      </c>
      <c r="WTQ48" s="19" t="s">
        <v>1440</v>
      </c>
      <c r="WTR48" s="19" t="s">
        <v>1440</v>
      </c>
      <c r="WTS48" s="19" t="s">
        <v>1440</v>
      </c>
      <c r="WTT48" s="19" t="s">
        <v>1440</v>
      </c>
      <c r="WTU48" s="19" t="s">
        <v>1440</v>
      </c>
      <c r="WTV48" s="19" t="s">
        <v>1440</v>
      </c>
      <c r="WTW48" s="19" t="s">
        <v>1440</v>
      </c>
      <c r="WTX48" s="19" t="s">
        <v>1440</v>
      </c>
      <c r="WTY48" s="19" t="s">
        <v>1440</v>
      </c>
      <c r="WTZ48" s="19" t="s">
        <v>1440</v>
      </c>
      <c r="WUA48" s="19" t="s">
        <v>1440</v>
      </c>
      <c r="WUB48" s="19" t="s">
        <v>1440</v>
      </c>
    </row>
    <row r="49" spans="1:16096" ht="30" customHeight="1" x14ac:dyDescent="0.35">
      <c r="A49" s="19" t="s">
        <v>4266</v>
      </c>
      <c r="B49" s="20" t="s">
        <v>8983</v>
      </c>
      <c r="C49" s="22">
        <v>718140.26</v>
      </c>
      <c r="D49" s="22">
        <v>0</v>
      </c>
      <c r="E49" s="22">
        <v>1829756</v>
      </c>
      <c r="F49" s="22">
        <v>0</v>
      </c>
      <c r="G49" s="48">
        <v>4528135</v>
      </c>
      <c r="H49" s="62"/>
      <c r="I49" s="62"/>
      <c r="J49" s="62"/>
      <c r="K49" s="62"/>
      <c r="L49" s="62"/>
      <c r="M49" s="62"/>
      <c r="N49" s="45"/>
      <c r="O49" s="45"/>
      <c r="P49" s="45"/>
      <c r="Q49" s="45"/>
      <c r="R49" s="45"/>
      <c r="S49" s="4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c r="AMK49" s="19"/>
      <c r="AML49" s="19"/>
      <c r="AMM49" s="19"/>
      <c r="AMN49" s="19"/>
      <c r="AMO49" s="19"/>
      <c r="AMP49" s="19"/>
      <c r="AMQ49" s="19"/>
      <c r="AMR49" s="19"/>
      <c r="AMS49" s="19"/>
      <c r="AMT49" s="19"/>
      <c r="AMU49" s="19"/>
      <c r="AMV49" s="19"/>
      <c r="AMW49" s="19"/>
      <c r="AMX49" s="19"/>
      <c r="AMY49" s="19"/>
      <c r="AMZ49" s="19"/>
      <c r="ANA49" s="19"/>
      <c r="ANB49" s="19"/>
      <c r="ANC49" s="19"/>
      <c r="AND49" s="19"/>
      <c r="ANE49" s="19"/>
      <c r="ANF49" s="19"/>
      <c r="ANG49" s="19"/>
      <c r="ANH49" s="19"/>
      <c r="ANI49" s="19"/>
      <c r="ANJ49" s="19"/>
      <c r="ANK49" s="19"/>
      <c r="ANL49" s="19"/>
      <c r="ANM49" s="19"/>
      <c r="ANN49" s="19"/>
      <c r="ANO49" s="19"/>
      <c r="ANP49" s="19"/>
      <c r="ANQ49" s="19"/>
      <c r="ANR49" s="19"/>
      <c r="ANS49" s="19"/>
      <c r="ANT49" s="19"/>
      <c r="ANU49" s="19"/>
      <c r="ANV49" s="19"/>
      <c r="ANW49" s="19"/>
      <c r="ANX49" s="19"/>
      <c r="ANY49" s="19"/>
      <c r="ANZ49" s="19"/>
      <c r="AOA49" s="19"/>
      <c r="AOB49" s="19"/>
      <c r="AOC49" s="19"/>
      <c r="AOD49" s="19"/>
      <c r="AOE49" s="19"/>
      <c r="AOF49" s="19"/>
      <c r="AOG49" s="19"/>
      <c r="AOH49" s="19"/>
      <c r="AOI49" s="19"/>
      <c r="AOJ49" s="19"/>
      <c r="AOK49" s="19"/>
      <c r="AOL49" s="19"/>
      <c r="AOM49" s="19"/>
      <c r="AON49" s="19"/>
      <c r="AOO49" s="19"/>
      <c r="AOP49" s="19"/>
      <c r="AOQ49" s="19"/>
      <c r="AOR49" s="19"/>
      <c r="AOS49" s="19"/>
      <c r="AOT49" s="19"/>
      <c r="AOU49" s="19"/>
      <c r="AOV49" s="19"/>
      <c r="AOW49" s="19"/>
      <c r="AOX49" s="19"/>
      <c r="AOY49" s="19"/>
      <c r="AOZ49" s="19"/>
      <c r="APA49" s="19"/>
      <c r="APB49" s="19"/>
      <c r="APC49" s="19"/>
      <c r="APD49" s="19"/>
      <c r="APE49" s="19"/>
      <c r="APF49" s="19"/>
      <c r="APG49" s="19"/>
      <c r="APH49" s="19"/>
      <c r="API49" s="19"/>
      <c r="APJ49" s="19"/>
      <c r="APK49" s="19"/>
      <c r="APL49" s="19"/>
      <c r="APM49" s="19"/>
      <c r="APN49" s="19"/>
      <c r="APO49" s="19"/>
      <c r="APP49" s="19"/>
      <c r="APQ49" s="19"/>
      <c r="APR49" s="19"/>
      <c r="APS49" s="19"/>
      <c r="APT49" s="19"/>
      <c r="APU49" s="19"/>
      <c r="APV49" s="19"/>
      <c r="APW49" s="19"/>
      <c r="APX49" s="19"/>
      <c r="APY49" s="19"/>
      <c r="APZ49" s="19"/>
      <c r="AQA49" s="19"/>
      <c r="AQB49" s="19"/>
      <c r="AQC49" s="19"/>
      <c r="AQD49" s="19"/>
      <c r="AQE49" s="19"/>
      <c r="AQF49" s="19"/>
      <c r="AQG49" s="19"/>
      <c r="AQH49" s="19"/>
      <c r="AQI49" s="19"/>
      <c r="AQJ49" s="19"/>
      <c r="AQK49" s="19"/>
      <c r="AQL49" s="19"/>
      <c r="AQM49" s="19"/>
      <c r="AQN49" s="19"/>
      <c r="AQO49" s="19"/>
      <c r="AQP49" s="19"/>
      <c r="AQQ49" s="19"/>
      <c r="AQR49" s="19"/>
      <c r="AQS49" s="19"/>
      <c r="AQT49" s="19"/>
      <c r="AQU49" s="19"/>
      <c r="AQV49" s="19"/>
      <c r="AQW49" s="19"/>
      <c r="AQX49" s="19"/>
      <c r="AQY49" s="19"/>
      <c r="AQZ49" s="19"/>
      <c r="ARA49" s="19"/>
      <c r="ARB49" s="19"/>
      <c r="ARC49" s="19"/>
      <c r="ARD49" s="19"/>
      <c r="ARE49" s="19"/>
      <c r="ARF49" s="19"/>
      <c r="ARG49" s="19"/>
      <c r="ARH49" s="19"/>
      <c r="ARI49" s="19"/>
      <c r="ARJ49" s="19"/>
      <c r="ARK49" s="19"/>
      <c r="ARL49" s="19"/>
      <c r="ARM49" s="19"/>
      <c r="ARN49" s="19"/>
      <c r="ARO49" s="19"/>
      <c r="ARP49" s="19"/>
      <c r="ARQ49" s="19"/>
      <c r="ARR49" s="19"/>
      <c r="ARS49" s="19"/>
      <c r="ART49" s="19"/>
      <c r="ARU49" s="19"/>
      <c r="ARV49" s="19"/>
      <c r="ARW49" s="19"/>
      <c r="ARX49" s="19"/>
      <c r="ARY49" s="19"/>
      <c r="ARZ49" s="19"/>
      <c r="ASA49" s="19"/>
      <c r="ASB49" s="19"/>
      <c r="ASC49" s="19"/>
      <c r="ASD49" s="19"/>
      <c r="ASE49" s="19"/>
      <c r="ASF49" s="19"/>
      <c r="ASG49" s="19"/>
      <c r="ASH49" s="19"/>
      <c r="ASI49" s="19"/>
      <c r="ASJ49" s="19"/>
      <c r="ASK49" s="19"/>
      <c r="ASL49" s="19"/>
      <c r="ASM49" s="19"/>
      <c r="ASN49" s="19"/>
      <c r="ASO49" s="19"/>
      <c r="ASP49" s="19"/>
      <c r="ASQ49" s="19"/>
      <c r="ASR49" s="19"/>
      <c r="ASS49" s="19"/>
      <c r="AST49" s="19"/>
      <c r="ASU49" s="19"/>
      <c r="ASV49" s="19"/>
      <c r="ASW49" s="19"/>
      <c r="ASX49" s="19"/>
      <c r="ASY49" s="19"/>
      <c r="ASZ49" s="19"/>
      <c r="ATA49" s="19"/>
      <c r="ATB49" s="19"/>
      <c r="ATC49" s="19"/>
      <c r="ATD49" s="19"/>
      <c r="ATE49" s="19"/>
      <c r="ATF49" s="19"/>
      <c r="ATG49" s="19"/>
      <c r="ATH49" s="19"/>
      <c r="ATI49" s="19"/>
      <c r="ATJ49" s="19"/>
      <c r="ATK49" s="19"/>
      <c r="ATL49" s="19"/>
      <c r="ATM49" s="19"/>
      <c r="ATN49" s="19"/>
      <c r="ATO49" s="19"/>
      <c r="ATP49" s="19"/>
      <c r="ATQ49" s="19"/>
      <c r="ATR49" s="19"/>
      <c r="ATS49" s="19"/>
      <c r="ATT49" s="19"/>
      <c r="ATU49" s="19"/>
      <c r="ATV49" s="19"/>
      <c r="ATW49" s="19"/>
      <c r="ATX49" s="19"/>
      <c r="ATY49" s="19"/>
      <c r="ATZ49" s="19"/>
      <c r="AUA49" s="19"/>
      <c r="AUB49" s="19"/>
      <c r="AUC49" s="19"/>
      <c r="AUD49" s="19"/>
      <c r="AUE49" s="19"/>
      <c r="AUF49" s="19"/>
      <c r="AUG49" s="19"/>
      <c r="AUH49" s="19"/>
      <c r="AUI49" s="19"/>
      <c r="AUJ49" s="19"/>
      <c r="AUK49" s="19"/>
      <c r="AUL49" s="19"/>
      <c r="AUM49" s="19"/>
      <c r="AUN49" s="19"/>
      <c r="AUO49" s="19"/>
      <c r="AUP49" s="19"/>
      <c r="AUQ49" s="19"/>
      <c r="AUR49" s="19"/>
      <c r="AUS49" s="19"/>
      <c r="AUT49" s="19"/>
      <c r="AUU49" s="19"/>
      <c r="AUV49" s="19"/>
      <c r="AUW49" s="19"/>
      <c r="AUX49" s="19"/>
      <c r="AUY49" s="19"/>
      <c r="AUZ49" s="19"/>
      <c r="AVA49" s="19"/>
      <c r="AVB49" s="19"/>
      <c r="AVC49" s="19"/>
      <c r="AVD49" s="19"/>
      <c r="AVE49" s="19"/>
      <c r="AVF49" s="19"/>
      <c r="AVG49" s="19"/>
      <c r="AVH49" s="19"/>
      <c r="AVI49" s="19"/>
      <c r="AVJ49" s="19"/>
      <c r="AVK49" s="19"/>
      <c r="AVL49" s="19"/>
      <c r="AVM49" s="19"/>
      <c r="AVN49" s="19"/>
      <c r="AVO49" s="19"/>
      <c r="AVP49" s="19"/>
      <c r="AVQ49" s="19"/>
      <c r="AVR49" s="19"/>
      <c r="AVS49" s="19"/>
      <c r="AVT49" s="19"/>
      <c r="AVU49" s="19"/>
      <c r="AVV49" s="19"/>
      <c r="AVW49" s="19"/>
      <c r="AVX49" s="19"/>
      <c r="AVY49" s="19"/>
      <c r="AVZ49" s="19"/>
      <c r="AWA49" s="19"/>
      <c r="AWB49" s="19"/>
      <c r="AWC49" s="19"/>
      <c r="AWD49" s="19"/>
      <c r="AWE49" s="19"/>
      <c r="AWF49" s="19"/>
      <c r="AWG49" s="19"/>
      <c r="AWH49" s="19"/>
      <c r="AWI49" s="19"/>
      <c r="AWJ49" s="19"/>
      <c r="AWK49" s="19"/>
      <c r="AWL49" s="19"/>
      <c r="AWM49" s="19"/>
      <c r="AWN49" s="19"/>
      <c r="AWO49" s="19"/>
      <c r="AWP49" s="19"/>
      <c r="AWQ49" s="19"/>
      <c r="AWR49" s="19"/>
      <c r="AWS49" s="19"/>
      <c r="AWT49" s="19"/>
      <c r="AWU49" s="19"/>
      <c r="AWV49" s="19"/>
      <c r="AWW49" s="19"/>
      <c r="AWX49" s="19"/>
      <c r="AWY49" s="19"/>
      <c r="AWZ49" s="19"/>
      <c r="AXA49" s="19"/>
      <c r="AXB49" s="19"/>
      <c r="AXC49" s="19"/>
      <c r="AXD49" s="19"/>
      <c r="AXE49" s="19"/>
      <c r="AXF49" s="19"/>
      <c r="AXG49" s="19"/>
      <c r="AXH49" s="19"/>
      <c r="AXI49" s="19"/>
      <c r="AXJ49" s="19"/>
      <c r="AXK49" s="19"/>
      <c r="AXL49" s="19"/>
      <c r="AXM49" s="19"/>
      <c r="AXN49" s="19"/>
      <c r="AXO49" s="19"/>
      <c r="AXP49" s="19"/>
      <c r="AXQ49" s="19"/>
      <c r="AXR49" s="19"/>
      <c r="AXS49" s="19"/>
      <c r="AXT49" s="19"/>
      <c r="AXU49" s="19"/>
      <c r="AXV49" s="19"/>
      <c r="AXW49" s="19"/>
      <c r="AXX49" s="19"/>
      <c r="AXY49" s="19"/>
      <c r="AXZ49" s="19"/>
      <c r="AYA49" s="19"/>
      <c r="AYB49" s="19"/>
      <c r="AYC49" s="19"/>
      <c r="AYD49" s="19"/>
      <c r="AYE49" s="19"/>
      <c r="AYF49" s="19"/>
      <c r="AYG49" s="19"/>
      <c r="AYH49" s="19"/>
      <c r="AYI49" s="19"/>
      <c r="AYJ49" s="19"/>
      <c r="AYK49" s="19"/>
      <c r="AYL49" s="19"/>
      <c r="AYM49" s="19"/>
      <c r="AYN49" s="19"/>
      <c r="AYO49" s="19"/>
      <c r="AYP49" s="19"/>
      <c r="AYQ49" s="19"/>
      <c r="AYR49" s="19"/>
      <c r="AYS49" s="19"/>
      <c r="AYT49" s="19"/>
      <c r="AYU49" s="19"/>
      <c r="AYV49" s="19"/>
      <c r="AYW49" s="19"/>
      <c r="AYX49" s="19"/>
      <c r="AYY49" s="19"/>
      <c r="AYZ49" s="19"/>
      <c r="AZA49" s="19"/>
      <c r="AZB49" s="19"/>
      <c r="AZC49" s="19"/>
      <c r="AZD49" s="19"/>
      <c r="AZE49" s="19"/>
      <c r="AZF49" s="19"/>
      <c r="AZG49" s="19"/>
      <c r="AZH49" s="19"/>
      <c r="AZI49" s="19"/>
      <c r="AZJ49" s="19"/>
      <c r="AZK49" s="19"/>
      <c r="AZL49" s="19"/>
      <c r="AZM49" s="19"/>
      <c r="AZN49" s="19"/>
      <c r="AZO49" s="19"/>
      <c r="AZP49" s="19"/>
      <c r="AZQ49" s="19"/>
      <c r="AZR49" s="19"/>
      <c r="AZS49" s="19"/>
      <c r="AZT49" s="19"/>
      <c r="AZU49" s="19"/>
      <c r="AZV49" s="19"/>
      <c r="AZW49" s="19"/>
      <c r="AZX49" s="19"/>
      <c r="AZY49" s="19"/>
      <c r="AZZ49" s="19"/>
      <c r="BAA49" s="19"/>
      <c r="BAB49" s="19"/>
      <c r="BAC49" s="19"/>
      <c r="BAD49" s="19"/>
      <c r="BAE49" s="19"/>
      <c r="BAF49" s="19"/>
      <c r="BAG49" s="19"/>
      <c r="BAH49" s="19"/>
      <c r="BAI49" s="19"/>
      <c r="BAJ49" s="19"/>
      <c r="BAK49" s="19"/>
      <c r="BAL49" s="19"/>
      <c r="BAM49" s="19"/>
      <c r="BAN49" s="19"/>
      <c r="BAO49" s="19"/>
      <c r="BAP49" s="19"/>
      <c r="BAQ49" s="19"/>
      <c r="BAR49" s="19"/>
      <c r="BAS49" s="19"/>
      <c r="BAT49" s="19"/>
      <c r="BAU49" s="19"/>
      <c r="BAV49" s="19"/>
      <c r="BAW49" s="19"/>
      <c r="BAX49" s="19"/>
      <c r="BAY49" s="19"/>
      <c r="BAZ49" s="19"/>
      <c r="BBA49" s="19"/>
      <c r="BBB49" s="19"/>
      <c r="BBC49" s="19"/>
      <c r="BBD49" s="19"/>
      <c r="BBE49" s="19"/>
      <c r="BBF49" s="19"/>
      <c r="BBG49" s="19"/>
      <c r="BBH49" s="19"/>
      <c r="BBI49" s="19"/>
      <c r="BBJ49" s="19"/>
      <c r="BBK49" s="19"/>
      <c r="BBL49" s="19"/>
      <c r="BBM49" s="19"/>
      <c r="BBN49" s="19"/>
      <c r="BBO49" s="19"/>
      <c r="BBP49" s="19"/>
      <c r="BBQ49" s="19"/>
      <c r="BBR49" s="19"/>
      <c r="BBS49" s="19"/>
      <c r="BBT49" s="19"/>
      <c r="BBU49" s="19"/>
      <c r="BBV49" s="19"/>
      <c r="BBW49" s="19"/>
      <c r="BBX49" s="19"/>
      <c r="BBY49" s="19"/>
      <c r="BBZ49" s="19"/>
      <c r="BCA49" s="19"/>
      <c r="BCB49" s="19"/>
      <c r="BCC49" s="19"/>
      <c r="BCD49" s="19"/>
      <c r="BCE49" s="19"/>
      <c r="BCF49" s="19"/>
      <c r="BCG49" s="19"/>
      <c r="BCH49" s="19"/>
      <c r="BCI49" s="19"/>
      <c r="BCJ49" s="19"/>
      <c r="BCK49" s="19"/>
      <c r="BCL49" s="19"/>
      <c r="BCM49" s="19"/>
      <c r="BCN49" s="19"/>
      <c r="BCO49" s="19"/>
      <c r="BCP49" s="19"/>
      <c r="BCQ49" s="19"/>
      <c r="BCR49" s="19"/>
      <c r="BCS49" s="19"/>
      <c r="BCT49" s="19"/>
      <c r="BCU49" s="19"/>
      <c r="BCV49" s="19"/>
      <c r="BCW49" s="19"/>
      <c r="BCX49" s="19"/>
      <c r="BCY49" s="19"/>
      <c r="BCZ49" s="19"/>
      <c r="BDA49" s="19"/>
      <c r="BDB49" s="19"/>
      <c r="BDC49" s="19"/>
      <c r="BDD49" s="19"/>
      <c r="BDE49" s="19"/>
      <c r="BDF49" s="19"/>
      <c r="BDG49" s="19"/>
      <c r="BDH49" s="19"/>
      <c r="BDI49" s="19"/>
      <c r="BDJ49" s="19"/>
      <c r="BDK49" s="19"/>
      <c r="BDL49" s="19"/>
      <c r="BDM49" s="19"/>
      <c r="BDN49" s="19"/>
      <c r="BDO49" s="19"/>
      <c r="BDP49" s="19"/>
      <c r="BDQ49" s="19"/>
      <c r="BDR49" s="19"/>
      <c r="BDS49" s="19"/>
      <c r="BDT49" s="19"/>
      <c r="BDU49" s="19"/>
      <c r="BDV49" s="19"/>
      <c r="BDW49" s="19"/>
      <c r="BDX49" s="19"/>
      <c r="BDY49" s="19"/>
      <c r="BDZ49" s="19"/>
      <c r="BEA49" s="19"/>
      <c r="BEB49" s="19"/>
      <c r="BEC49" s="19"/>
      <c r="BED49" s="19"/>
      <c r="BEE49" s="19"/>
      <c r="BEF49" s="19"/>
      <c r="BEG49" s="19"/>
      <c r="BEH49" s="19"/>
      <c r="BEI49" s="19"/>
      <c r="BEJ49" s="19"/>
      <c r="BEK49" s="19"/>
      <c r="BEL49" s="19"/>
      <c r="BEM49" s="19"/>
      <c r="BEN49" s="19"/>
      <c r="BEO49" s="19"/>
      <c r="BEP49" s="19"/>
      <c r="BEQ49" s="19"/>
      <c r="BER49" s="19"/>
      <c r="BES49" s="19"/>
      <c r="BET49" s="19"/>
      <c r="BEU49" s="19"/>
      <c r="BEV49" s="19"/>
      <c r="BEW49" s="19"/>
      <c r="BEX49" s="19"/>
      <c r="BEY49" s="19"/>
      <c r="BEZ49" s="19"/>
      <c r="BFA49" s="19"/>
      <c r="BFB49" s="19"/>
      <c r="BFC49" s="19"/>
      <c r="BFD49" s="19"/>
      <c r="BFE49" s="19"/>
      <c r="BFF49" s="19"/>
      <c r="BFG49" s="19"/>
      <c r="BFH49" s="19"/>
      <c r="BFI49" s="19"/>
      <c r="BFJ49" s="19"/>
      <c r="BFK49" s="19"/>
      <c r="BFL49" s="19"/>
      <c r="BFM49" s="19"/>
      <c r="BFN49" s="19"/>
      <c r="BFO49" s="19"/>
      <c r="BFP49" s="19"/>
      <c r="BFQ49" s="19"/>
      <c r="BFR49" s="19"/>
      <c r="BFS49" s="19"/>
      <c r="BFT49" s="19"/>
      <c r="BFU49" s="19"/>
      <c r="BFV49" s="19"/>
      <c r="BFW49" s="19"/>
      <c r="BFX49" s="19"/>
      <c r="BFY49" s="19"/>
      <c r="BFZ49" s="19"/>
      <c r="BGA49" s="19"/>
      <c r="BGB49" s="19"/>
      <c r="BGC49" s="19"/>
      <c r="BGD49" s="19"/>
      <c r="BGE49" s="19"/>
      <c r="BGF49" s="19"/>
      <c r="BGG49" s="19"/>
      <c r="BGH49" s="19"/>
      <c r="BGI49" s="19"/>
      <c r="BGJ49" s="19"/>
      <c r="BGK49" s="19"/>
      <c r="BGL49" s="19"/>
      <c r="BGM49" s="19"/>
      <c r="BGN49" s="19"/>
      <c r="BGO49" s="19"/>
      <c r="BGP49" s="19"/>
      <c r="BGQ49" s="19"/>
      <c r="BGR49" s="19"/>
      <c r="BGS49" s="19"/>
      <c r="BGT49" s="19"/>
      <c r="BGU49" s="19"/>
      <c r="BGV49" s="19"/>
      <c r="BGW49" s="19"/>
      <c r="BGX49" s="19"/>
      <c r="BGY49" s="19"/>
      <c r="BGZ49" s="19"/>
      <c r="BHA49" s="19"/>
      <c r="BHB49" s="19"/>
      <c r="BHC49" s="19"/>
      <c r="BHD49" s="19"/>
      <c r="BHE49" s="19"/>
      <c r="BHF49" s="19"/>
      <c r="BHG49" s="19"/>
      <c r="BHH49" s="19"/>
      <c r="BHI49" s="19"/>
      <c r="BHJ49" s="19"/>
      <c r="BHK49" s="19"/>
      <c r="BHL49" s="19"/>
      <c r="BHM49" s="19"/>
      <c r="BHN49" s="19"/>
      <c r="BHO49" s="19"/>
      <c r="BHP49" s="19"/>
      <c r="BHQ49" s="19"/>
      <c r="BHR49" s="19"/>
      <c r="BHS49" s="19"/>
      <c r="BHT49" s="19"/>
      <c r="BHU49" s="19"/>
      <c r="BHV49" s="19"/>
      <c r="BHW49" s="19"/>
      <c r="BHX49" s="19"/>
      <c r="BHY49" s="19"/>
      <c r="BHZ49" s="19"/>
      <c r="BIA49" s="19"/>
      <c r="BIB49" s="19"/>
      <c r="BIC49" s="19"/>
      <c r="BID49" s="19"/>
      <c r="BIE49" s="19"/>
      <c r="BIF49" s="19"/>
      <c r="BIG49" s="19"/>
      <c r="BIH49" s="19"/>
      <c r="BII49" s="19"/>
      <c r="BIJ49" s="19"/>
      <c r="BIK49" s="19"/>
      <c r="BIL49" s="19"/>
      <c r="BIM49" s="19"/>
      <c r="BIN49" s="19"/>
      <c r="BIO49" s="19"/>
      <c r="BIP49" s="19"/>
      <c r="BIQ49" s="19"/>
      <c r="BIR49" s="19"/>
      <c r="BIS49" s="19"/>
      <c r="BIT49" s="19"/>
      <c r="BIU49" s="19"/>
      <c r="BIV49" s="19"/>
      <c r="BIW49" s="19"/>
      <c r="BIX49" s="19"/>
      <c r="BIY49" s="19"/>
      <c r="BIZ49" s="19"/>
      <c r="BJA49" s="19"/>
      <c r="BJB49" s="19"/>
      <c r="BJC49" s="19"/>
      <c r="BJD49" s="19"/>
      <c r="BJE49" s="19"/>
      <c r="BJF49" s="19"/>
      <c r="BJG49" s="19"/>
      <c r="BJH49" s="19"/>
      <c r="BJI49" s="19"/>
      <c r="BJJ49" s="19"/>
      <c r="BJK49" s="19"/>
      <c r="BJL49" s="19"/>
      <c r="BJM49" s="19"/>
      <c r="BJN49" s="19"/>
      <c r="BJO49" s="19"/>
      <c r="BJP49" s="19"/>
      <c r="BJQ49" s="19"/>
      <c r="BJR49" s="19"/>
      <c r="BJS49" s="19"/>
      <c r="BJT49" s="19"/>
      <c r="BJU49" s="19"/>
      <c r="BJV49" s="19"/>
      <c r="BJW49" s="19"/>
      <c r="BJX49" s="19"/>
      <c r="BJY49" s="19"/>
      <c r="BJZ49" s="19"/>
      <c r="BKA49" s="19"/>
      <c r="BKB49" s="19"/>
      <c r="BKC49" s="19"/>
      <c r="BKD49" s="19"/>
      <c r="BKE49" s="19"/>
      <c r="BKF49" s="19"/>
      <c r="BKG49" s="19"/>
      <c r="BKH49" s="19"/>
      <c r="BKI49" s="19"/>
      <c r="BKJ49" s="19"/>
      <c r="BKK49" s="19"/>
      <c r="BKL49" s="19"/>
      <c r="BKM49" s="19"/>
      <c r="BKN49" s="19"/>
      <c r="BKO49" s="19"/>
      <c r="BKP49" s="19"/>
      <c r="BKQ49" s="19"/>
      <c r="BKR49" s="19"/>
      <c r="BKS49" s="19"/>
      <c r="BKT49" s="19"/>
      <c r="BKU49" s="19"/>
      <c r="BKV49" s="19"/>
      <c r="BKW49" s="19"/>
      <c r="BKX49" s="19"/>
      <c r="BKY49" s="19"/>
      <c r="BKZ49" s="19"/>
      <c r="BLA49" s="19"/>
      <c r="BLB49" s="19"/>
      <c r="BLC49" s="19"/>
      <c r="BLD49" s="19"/>
      <c r="BLE49" s="19"/>
      <c r="BLF49" s="19"/>
      <c r="BLG49" s="19"/>
      <c r="BLH49" s="19"/>
      <c r="BLI49" s="19"/>
      <c r="BLJ49" s="19"/>
      <c r="BLK49" s="19"/>
      <c r="BLL49" s="19"/>
      <c r="BLM49" s="19"/>
      <c r="BLN49" s="19"/>
      <c r="BLO49" s="19"/>
      <c r="BLP49" s="19"/>
      <c r="BLQ49" s="19"/>
      <c r="BLR49" s="19"/>
      <c r="BLS49" s="19"/>
      <c r="BLT49" s="19"/>
      <c r="BLU49" s="19"/>
      <c r="BLV49" s="19"/>
      <c r="BLW49" s="19"/>
      <c r="BLX49" s="19"/>
      <c r="BLY49" s="19"/>
      <c r="BLZ49" s="19"/>
      <c r="BMA49" s="19"/>
      <c r="BMB49" s="19"/>
      <c r="BMC49" s="19"/>
      <c r="BMD49" s="19"/>
      <c r="BME49" s="19"/>
      <c r="BMF49" s="19"/>
      <c r="BMG49" s="19"/>
      <c r="BMH49" s="19"/>
      <c r="BMI49" s="19"/>
      <c r="BMJ49" s="19"/>
      <c r="BMK49" s="19"/>
      <c r="BML49" s="19"/>
      <c r="BMM49" s="19"/>
      <c r="BMN49" s="19"/>
      <c r="BMO49" s="19"/>
      <c r="BMP49" s="19"/>
      <c r="BMQ49" s="19"/>
      <c r="BMR49" s="19"/>
      <c r="BMS49" s="19"/>
      <c r="BMT49" s="19"/>
      <c r="BMU49" s="19"/>
      <c r="BMV49" s="19"/>
      <c r="BMW49" s="19"/>
      <c r="BMX49" s="19"/>
      <c r="BMY49" s="19"/>
      <c r="BMZ49" s="19"/>
      <c r="BNA49" s="19"/>
      <c r="BNB49" s="19"/>
      <c r="BNC49" s="19"/>
      <c r="BND49" s="19"/>
      <c r="BNE49" s="19"/>
      <c r="BNF49" s="19"/>
      <c r="BNG49" s="19"/>
      <c r="BNH49" s="19"/>
      <c r="BNI49" s="19"/>
      <c r="BNJ49" s="19"/>
      <c r="BNK49" s="19"/>
      <c r="BNL49" s="19"/>
      <c r="BNM49" s="19"/>
      <c r="BNN49" s="19"/>
      <c r="BNO49" s="19"/>
      <c r="BNP49" s="19"/>
      <c r="BNQ49" s="19"/>
      <c r="BNR49" s="19"/>
      <c r="BNS49" s="19"/>
      <c r="BNT49" s="19"/>
      <c r="BNU49" s="19"/>
      <c r="BNV49" s="19"/>
      <c r="BNW49" s="19"/>
      <c r="BNX49" s="19"/>
      <c r="BNY49" s="19"/>
      <c r="BNZ49" s="19"/>
      <c r="BOA49" s="19"/>
      <c r="BOB49" s="19"/>
      <c r="BOC49" s="19"/>
      <c r="BOD49" s="19"/>
      <c r="BOE49" s="19"/>
      <c r="BOF49" s="19"/>
      <c r="BOG49" s="19"/>
      <c r="BOH49" s="19"/>
      <c r="BOI49" s="19"/>
      <c r="BOJ49" s="19"/>
      <c r="BOK49" s="19"/>
      <c r="BOL49" s="19"/>
      <c r="BOM49" s="19"/>
      <c r="BON49" s="19"/>
      <c r="BOO49" s="19"/>
      <c r="BOP49" s="19"/>
      <c r="BOQ49" s="19"/>
      <c r="BOR49" s="19"/>
      <c r="BOS49" s="19"/>
      <c r="BOT49" s="19"/>
      <c r="BOU49" s="19"/>
      <c r="BOV49" s="19"/>
      <c r="BOW49" s="19"/>
      <c r="BOX49" s="19"/>
      <c r="BOY49" s="19"/>
      <c r="BOZ49" s="19"/>
      <c r="BPA49" s="19"/>
      <c r="BPB49" s="19"/>
      <c r="BPC49" s="19"/>
      <c r="BPD49" s="19"/>
      <c r="BPE49" s="19"/>
      <c r="BPF49" s="19"/>
      <c r="BPG49" s="19"/>
      <c r="BPH49" s="19"/>
      <c r="BPI49" s="19"/>
      <c r="BPJ49" s="19"/>
      <c r="BPK49" s="19"/>
      <c r="BPL49" s="19"/>
      <c r="BPM49" s="19"/>
      <c r="BPN49" s="19"/>
      <c r="BPO49" s="19"/>
      <c r="BPP49" s="19"/>
      <c r="BPQ49" s="19"/>
      <c r="BPR49" s="19"/>
      <c r="BPS49" s="19"/>
      <c r="BPT49" s="19"/>
      <c r="BPU49" s="19"/>
      <c r="BPV49" s="19"/>
      <c r="BPW49" s="19"/>
      <c r="BPX49" s="19"/>
      <c r="BPY49" s="19"/>
      <c r="BPZ49" s="19"/>
      <c r="BQA49" s="19"/>
      <c r="BQB49" s="19"/>
      <c r="BQC49" s="19"/>
      <c r="BQD49" s="19"/>
      <c r="BQE49" s="19"/>
      <c r="BQF49" s="19"/>
      <c r="BQG49" s="19"/>
      <c r="BQH49" s="19"/>
      <c r="BQI49" s="19"/>
      <c r="BQJ49" s="19"/>
      <c r="BQK49" s="19"/>
      <c r="BQL49" s="19"/>
      <c r="BQM49" s="19"/>
      <c r="BQN49" s="19"/>
      <c r="BQO49" s="19"/>
      <c r="BQP49" s="19"/>
      <c r="BQQ49" s="19"/>
      <c r="BQR49" s="19"/>
      <c r="BQS49" s="19"/>
      <c r="BQT49" s="19"/>
      <c r="BQU49" s="19"/>
      <c r="BQV49" s="19"/>
      <c r="BQW49" s="19"/>
      <c r="BQX49" s="19"/>
      <c r="BQY49" s="19"/>
      <c r="BQZ49" s="19"/>
      <c r="BRA49" s="19"/>
      <c r="BRB49" s="19"/>
      <c r="BRC49" s="19"/>
      <c r="BRD49" s="19"/>
      <c r="BRE49" s="19"/>
      <c r="BRF49" s="19"/>
      <c r="BRG49" s="19"/>
      <c r="BRH49" s="19"/>
      <c r="BRI49" s="19"/>
      <c r="BRJ49" s="19"/>
      <c r="BRK49" s="19"/>
      <c r="BRL49" s="19"/>
      <c r="BRM49" s="19"/>
      <c r="BRN49" s="19"/>
      <c r="BRO49" s="19"/>
      <c r="BRP49" s="19"/>
      <c r="BRQ49" s="19"/>
      <c r="BRR49" s="19"/>
      <c r="BRS49" s="19"/>
      <c r="BRT49" s="19"/>
      <c r="BRU49" s="19"/>
      <c r="BRV49" s="19"/>
      <c r="BRW49" s="19"/>
      <c r="BRX49" s="19"/>
      <c r="BRY49" s="19"/>
      <c r="BRZ49" s="19"/>
      <c r="BSA49" s="19"/>
      <c r="BSB49" s="19"/>
      <c r="BSC49" s="19"/>
      <c r="BSD49" s="19"/>
      <c r="BSE49" s="19"/>
      <c r="BSF49" s="19"/>
      <c r="BSG49" s="19"/>
      <c r="BSH49" s="19"/>
      <c r="BSI49" s="19"/>
      <c r="BSJ49" s="19"/>
      <c r="BSK49" s="19"/>
      <c r="BSL49" s="19"/>
      <c r="BSM49" s="19"/>
      <c r="BSN49" s="19"/>
      <c r="BSO49" s="19"/>
      <c r="BSP49" s="19"/>
      <c r="BSQ49" s="19"/>
      <c r="BSR49" s="19"/>
      <c r="BSS49" s="19"/>
      <c r="BST49" s="19"/>
      <c r="BSU49" s="19"/>
      <c r="BSV49" s="19"/>
      <c r="BSW49" s="19"/>
      <c r="BSX49" s="19"/>
      <c r="BSY49" s="19"/>
      <c r="BSZ49" s="19"/>
      <c r="BTA49" s="19"/>
      <c r="BTB49" s="19"/>
      <c r="BTC49" s="19"/>
      <c r="BTD49" s="19"/>
      <c r="BTE49" s="19"/>
      <c r="BTF49" s="19"/>
      <c r="BTG49" s="19"/>
      <c r="BTH49" s="19"/>
      <c r="BTI49" s="19"/>
      <c r="BTJ49" s="19"/>
      <c r="BTK49" s="19"/>
      <c r="BTL49" s="19"/>
      <c r="BTM49" s="19"/>
      <c r="BTN49" s="19"/>
      <c r="BTO49" s="19"/>
      <c r="BTP49" s="19"/>
      <c r="BTQ49" s="19"/>
      <c r="BTR49" s="19"/>
      <c r="BTS49" s="19"/>
      <c r="BTT49" s="19"/>
      <c r="BTU49" s="19"/>
      <c r="BTV49" s="19"/>
      <c r="BTW49" s="19"/>
      <c r="BTX49" s="19"/>
      <c r="BTY49" s="19"/>
      <c r="BTZ49" s="19"/>
      <c r="BUA49" s="19"/>
      <c r="BUB49" s="19"/>
      <c r="BUC49" s="19"/>
      <c r="BUD49" s="19"/>
      <c r="BUE49" s="19"/>
      <c r="BUF49" s="19"/>
      <c r="BUG49" s="19"/>
      <c r="BUH49" s="19"/>
      <c r="BUI49" s="19"/>
      <c r="BUJ49" s="19"/>
      <c r="BUK49" s="19"/>
      <c r="BUL49" s="19"/>
      <c r="BUM49" s="19"/>
      <c r="BUN49" s="19"/>
      <c r="BUO49" s="19"/>
      <c r="BUP49" s="19"/>
      <c r="BUQ49" s="19"/>
      <c r="BUR49" s="19"/>
      <c r="BUS49" s="19"/>
      <c r="BUT49" s="19"/>
      <c r="BUU49" s="19"/>
      <c r="BUV49" s="19"/>
      <c r="BUW49" s="19"/>
      <c r="BUX49" s="19"/>
      <c r="BUY49" s="19"/>
      <c r="BUZ49" s="19"/>
      <c r="BVA49" s="19"/>
      <c r="BVB49" s="19"/>
      <c r="BVC49" s="19"/>
      <c r="BVD49" s="19"/>
      <c r="BVE49" s="19"/>
      <c r="BVF49" s="19"/>
      <c r="BVG49" s="19"/>
      <c r="BVH49" s="19"/>
      <c r="BVI49" s="19"/>
      <c r="BVJ49" s="19"/>
      <c r="BVK49" s="19"/>
      <c r="BVL49" s="19"/>
      <c r="BVM49" s="19"/>
      <c r="BVN49" s="19"/>
      <c r="BVO49" s="19"/>
      <c r="BVP49" s="19"/>
      <c r="BVQ49" s="19"/>
      <c r="BVR49" s="19"/>
      <c r="BVS49" s="19"/>
      <c r="BVT49" s="19"/>
      <c r="BVU49" s="19"/>
      <c r="BVV49" s="19"/>
      <c r="BVW49" s="19"/>
      <c r="BVX49" s="19"/>
      <c r="BVY49" s="19"/>
      <c r="BVZ49" s="19"/>
      <c r="BWA49" s="19"/>
      <c r="BWB49" s="19"/>
      <c r="BWC49" s="19"/>
      <c r="BWD49" s="19"/>
      <c r="BWE49" s="19"/>
      <c r="BWF49" s="19"/>
      <c r="BWG49" s="19"/>
      <c r="BWH49" s="19"/>
      <c r="BWI49" s="19"/>
      <c r="BWJ49" s="19"/>
      <c r="BWK49" s="19"/>
      <c r="BWL49" s="19"/>
      <c r="BWM49" s="19"/>
      <c r="BWN49" s="19"/>
      <c r="BWO49" s="19"/>
      <c r="BWP49" s="19"/>
      <c r="BWQ49" s="19"/>
      <c r="BWR49" s="19"/>
      <c r="BWS49" s="19"/>
      <c r="BWT49" s="19"/>
      <c r="BWU49" s="19"/>
      <c r="BWV49" s="19"/>
      <c r="BWW49" s="19"/>
      <c r="BWX49" s="19"/>
      <c r="BWY49" s="19"/>
      <c r="BWZ49" s="19"/>
      <c r="BXA49" s="19"/>
      <c r="BXB49" s="19"/>
      <c r="BXC49" s="19"/>
      <c r="BXD49" s="19"/>
      <c r="BXE49" s="19"/>
      <c r="BXF49" s="19"/>
      <c r="BXG49" s="19"/>
      <c r="BXH49" s="19"/>
      <c r="BXI49" s="19"/>
      <c r="BXJ49" s="19"/>
      <c r="BXK49" s="19"/>
      <c r="BXL49" s="19"/>
      <c r="BXM49" s="19"/>
      <c r="BXN49" s="19"/>
      <c r="BXO49" s="19"/>
      <c r="BXP49" s="19"/>
      <c r="BXQ49" s="19"/>
      <c r="BXR49" s="19"/>
      <c r="BXS49" s="19"/>
      <c r="BXT49" s="19"/>
      <c r="BXU49" s="19"/>
      <c r="BXV49" s="19"/>
      <c r="BXW49" s="19"/>
      <c r="BXX49" s="19"/>
      <c r="BXY49" s="19"/>
      <c r="BXZ49" s="19"/>
      <c r="BYA49" s="19"/>
      <c r="BYB49" s="19"/>
      <c r="BYC49" s="19"/>
      <c r="BYD49" s="19"/>
      <c r="BYE49" s="19"/>
      <c r="BYF49" s="19"/>
      <c r="BYG49" s="19"/>
      <c r="BYH49" s="19"/>
      <c r="BYI49" s="19"/>
      <c r="BYJ49" s="19"/>
      <c r="BYK49" s="19"/>
      <c r="BYL49" s="19"/>
      <c r="BYM49" s="19"/>
      <c r="BYN49" s="19"/>
      <c r="BYO49" s="19"/>
      <c r="BYP49" s="19"/>
      <c r="BYQ49" s="19"/>
      <c r="BYR49" s="19"/>
      <c r="BYS49" s="19"/>
      <c r="BYT49" s="19"/>
      <c r="BYU49" s="19"/>
      <c r="BYV49" s="19"/>
      <c r="BYW49" s="19"/>
      <c r="BYX49" s="19"/>
      <c r="BYY49" s="19"/>
      <c r="BYZ49" s="19"/>
      <c r="BZA49" s="19"/>
      <c r="BZB49" s="19"/>
      <c r="BZC49" s="19"/>
      <c r="BZD49" s="19"/>
      <c r="BZE49" s="19"/>
      <c r="BZF49" s="19"/>
      <c r="BZG49" s="19"/>
      <c r="BZH49" s="19"/>
      <c r="BZI49" s="19"/>
      <c r="BZJ49" s="19"/>
      <c r="BZK49" s="19"/>
      <c r="BZL49" s="19"/>
      <c r="BZM49" s="19"/>
      <c r="BZN49" s="19"/>
      <c r="BZO49" s="19"/>
      <c r="BZP49" s="19"/>
      <c r="BZQ49" s="19"/>
      <c r="BZR49" s="19"/>
      <c r="BZS49" s="19"/>
      <c r="BZT49" s="19"/>
      <c r="BZU49" s="19"/>
      <c r="BZV49" s="19"/>
      <c r="BZW49" s="19"/>
      <c r="BZX49" s="19"/>
      <c r="BZY49" s="19"/>
      <c r="BZZ49" s="19"/>
      <c r="CAA49" s="19"/>
      <c r="CAB49" s="19"/>
      <c r="CAC49" s="19"/>
      <c r="CAD49" s="19"/>
      <c r="CAE49" s="19"/>
      <c r="CAF49" s="19"/>
      <c r="CAG49" s="19"/>
      <c r="CAH49" s="19"/>
      <c r="CAI49" s="19"/>
      <c r="CAJ49" s="19"/>
      <c r="CAK49" s="19"/>
      <c r="CAL49" s="19"/>
      <c r="CAM49" s="19"/>
      <c r="CAN49" s="19"/>
      <c r="CAO49" s="19"/>
      <c r="CAP49" s="19"/>
      <c r="CAQ49" s="19"/>
      <c r="CAR49" s="19"/>
      <c r="CAS49" s="19"/>
      <c r="CAT49" s="19"/>
      <c r="CAU49" s="19"/>
      <c r="CAV49" s="19"/>
      <c r="CAW49" s="19"/>
      <c r="CAX49" s="19"/>
      <c r="CAY49" s="19"/>
      <c r="CAZ49" s="19"/>
      <c r="CBA49" s="19"/>
      <c r="CBB49" s="19"/>
      <c r="CBC49" s="19"/>
      <c r="CBD49" s="19"/>
      <c r="CBE49" s="19"/>
      <c r="CBF49" s="19"/>
      <c r="CBG49" s="19"/>
      <c r="CBH49" s="19"/>
      <c r="CBI49" s="19"/>
      <c r="CBJ49" s="19"/>
      <c r="CBK49" s="19"/>
      <c r="CBL49" s="19"/>
      <c r="CBM49" s="19"/>
      <c r="CBN49" s="19"/>
      <c r="CBO49" s="19"/>
      <c r="CBP49" s="19"/>
      <c r="CBQ49" s="19"/>
      <c r="CBR49" s="19"/>
      <c r="CBS49" s="19"/>
      <c r="CBT49" s="19"/>
      <c r="CBU49" s="19"/>
      <c r="CBV49" s="19"/>
      <c r="CBW49" s="19"/>
      <c r="CBX49" s="19"/>
      <c r="CBY49" s="19"/>
      <c r="CBZ49" s="19"/>
      <c r="CCA49" s="19"/>
      <c r="CCB49" s="19"/>
      <c r="CCC49" s="19"/>
      <c r="CCD49" s="19"/>
      <c r="CCE49" s="19"/>
      <c r="CCF49" s="19"/>
      <c r="CCG49" s="19"/>
      <c r="CCH49" s="19"/>
      <c r="CCI49" s="19"/>
      <c r="CCJ49" s="19"/>
      <c r="CCK49" s="19"/>
      <c r="CCL49" s="19"/>
      <c r="CCM49" s="19"/>
      <c r="CCN49" s="19"/>
      <c r="CCO49" s="19"/>
      <c r="CCP49" s="19"/>
      <c r="CCQ49" s="19"/>
      <c r="CCR49" s="19"/>
      <c r="CCS49" s="19"/>
      <c r="CCT49" s="19"/>
      <c r="CCU49" s="19"/>
      <c r="CCV49" s="19"/>
      <c r="CCW49" s="19"/>
      <c r="CCX49" s="19"/>
      <c r="CCY49" s="19"/>
      <c r="CCZ49" s="19"/>
      <c r="CDA49" s="19"/>
      <c r="CDB49" s="19"/>
      <c r="CDC49" s="19"/>
      <c r="CDD49" s="19"/>
      <c r="CDE49" s="19"/>
      <c r="CDF49" s="19"/>
      <c r="CDG49" s="19"/>
      <c r="CDH49" s="19"/>
      <c r="CDI49" s="19"/>
      <c r="CDJ49" s="19"/>
      <c r="CDK49" s="19"/>
      <c r="CDL49" s="19"/>
      <c r="CDM49" s="19"/>
      <c r="CDN49" s="19"/>
      <c r="CDO49" s="19"/>
      <c r="CDP49" s="19"/>
      <c r="CDQ49" s="19"/>
      <c r="CDR49" s="19"/>
      <c r="CDS49" s="19"/>
      <c r="CDT49" s="19"/>
      <c r="CDU49" s="19"/>
      <c r="CDV49" s="19"/>
      <c r="CDW49" s="19"/>
      <c r="CDX49" s="19"/>
      <c r="CDY49" s="19"/>
      <c r="CDZ49" s="19"/>
      <c r="CEA49" s="19"/>
      <c r="CEB49" s="19"/>
      <c r="CEC49" s="19"/>
      <c r="CED49" s="19"/>
      <c r="CEE49" s="19"/>
      <c r="CEF49" s="19"/>
      <c r="CEG49" s="19"/>
      <c r="CEH49" s="19"/>
      <c r="CEI49" s="19"/>
      <c r="CEJ49" s="19"/>
      <c r="CEK49" s="19"/>
      <c r="CEL49" s="19"/>
      <c r="CEM49" s="19"/>
      <c r="CEN49" s="19"/>
      <c r="CEO49" s="19"/>
      <c r="CEP49" s="19"/>
      <c r="CEQ49" s="19"/>
      <c r="CER49" s="19"/>
      <c r="CES49" s="19"/>
      <c r="CET49" s="19"/>
      <c r="CEU49" s="19"/>
      <c r="CEV49" s="19"/>
      <c r="CEW49" s="19"/>
      <c r="CEX49" s="19"/>
      <c r="CEY49" s="19"/>
      <c r="CEZ49" s="19"/>
      <c r="CFA49" s="19"/>
      <c r="CFB49" s="19"/>
      <c r="CFC49" s="19"/>
      <c r="CFD49" s="19"/>
      <c r="CFE49" s="19"/>
      <c r="CFF49" s="19"/>
      <c r="CFG49" s="19"/>
      <c r="CFH49" s="19"/>
      <c r="CFI49" s="19"/>
      <c r="CFJ49" s="19"/>
      <c r="CFK49" s="19"/>
      <c r="CFL49" s="19"/>
      <c r="CFM49" s="19"/>
      <c r="CFN49" s="19"/>
      <c r="CFO49" s="19"/>
      <c r="CFP49" s="19"/>
      <c r="CFQ49" s="19"/>
      <c r="CFR49" s="19"/>
      <c r="CFS49" s="19"/>
      <c r="CFT49" s="19"/>
      <c r="CFU49" s="19"/>
      <c r="CFV49" s="19"/>
      <c r="CFW49" s="19"/>
      <c r="CFX49" s="19"/>
      <c r="CFY49" s="19"/>
      <c r="CFZ49" s="19"/>
      <c r="CGA49" s="19"/>
      <c r="CGB49" s="19"/>
      <c r="CGC49" s="19"/>
      <c r="CGD49" s="19"/>
      <c r="CGE49" s="19"/>
      <c r="CGF49" s="19"/>
      <c r="CGG49" s="19"/>
      <c r="CGH49" s="19"/>
      <c r="CGI49" s="19"/>
      <c r="CGJ49" s="19"/>
      <c r="CGK49" s="19"/>
      <c r="CGL49" s="19"/>
      <c r="CGM49" s="19"/>
      <c r="CGN49" s="19"/>
      <c r="CGO49" s="19"/>
      <c r="CGP49" s="19"/>
      <c r="CGQ49" s="19"/>
      <c r="CGR49" s="19"/>
      <c r="CGS49" s="19"/>
      <c r="CGT49" s="19"/>
      <c r="CGU49" s="19"/>
      <c r="CGV49" s="19"/>
      <c r="CGW49" s="19"/>
      <c r="CGX49" s="19"/>
      <c r="CGY49" s="19"/>
      <c r="CGZ49" s="19"/>
      <c r="CHA49" s="19"/>
      <c r="CHB49" s="19"/>
      <c r="CHC49" s="19"/>
      <c r="CHD49" s="19"/>
      <c r="CHE49" s="19"/>
      <c r="CHF49" s="19"/>
      <c r="CHG49" s="19"/>
      <c r="CHH49" s="19"/>
      <c r="CHI49" s="19"/>
      <c r="CHJ49" s="19"/>
      <c r="CHK49" s="19"/>
      <c r="CHL49" s="19"/>
      <c r="CHM49" s="19"/>
      <c r="CHN49" s="19"/>
      <c r="CHO49" s="19"/>
      <c r="CHP49" s="19"/>
      <c r="CHQ49" s="19"/>
      <c r="CHR49" s="19"/>
      <c r="CHS49" s="19"/>
      <c r="CHT49" s="19"/>
      <c r="CHU49" s="19"/>
      <c r="CHV49" s="19"/>
      <c r="CHW49" s="19"/>
      <c r="CHX49" s="19"/>
      <c r="CHY49" s="19"/>
      <c r="CHZ49" s="19"/>
      <c r="CIA49" s="19"/>
      <c r="CIB49" s="19"/>
      <c r="CIC49" s="19"/>
      <c r="CID49" s="19"/>
      <c r="CIE49" s="19"/>
      <c r="CIF49" s="19"/>
      <c r="CIG49" s="19"/>
      <c r="CIH49" s="19"/>
      <c r="CII49" s="19"/>
      <c r="CIJ49" s="19"/>
      <c r="CIK49" s="19"/>
      <c r="CIL49" s="19"/>
      <c r="CIM49" s="19"/>
      <c r="CIN49" s="19"/>
      <c r="CIO49" s="19"/>
      <c r="CIP49" s="19"/>
      <c r="CIQ49" s="19"/>
      <c r="CIR49" s="19"/>
      <c r="CIS49" s="19"/>
      <c r="CIT49" s="19"/>
      <c r="CIU49" s="19"/>
      <c r="CIV49" s="19"/>
      <c r="CIW49" s="19"/>
      <c r="CIX49" s="19"/>
      <c r="CIY49" s="19"/>
      <c r="CIZ49" s="19"/>
      <c r="CJA49" s="19"/>
      <c r="CJB49" s="19"/>
      <c r="CJC49" s="19"/>
      <c r="CJD49" s="19"/>
      <c r="CJE49" s="19"/>
      <c r="CJF49" s="19"/>
      <c r="CJG49" s="19"/>
      <c r="CJH49" s="19"/>
      <c r="CJI49" s="19"/>
      <c r="CJJ49" s="19"/>
      <c r="CJK49" s="19"/>
      <c r="CJL49" s="19"/>
      <c r="CJM49" s="19"/>
      <c r="CJN49" s="19"/>
      <c r="CJO49" s="19"/>
      <c r="CJP49" s="19"/>
      <c r="CJQ49" s="19"/>
      <c r="CJR49" s="19"/>
      <c r="CJS49" s="19"/>
      <c r="CJT49" s="19"/>
      <c r="CJU49" s="19"/>
      <c r="CJV49" s="19"/>
      <c r="CJW49" s="19"/>
      <c r="CJX49" s="19"/>
      <c r="CJY49" s="19"/>
      <c r="CJZ49" s="19"/>
      <c r="CKA49" s="19"/>
      <c r="CKB49" s="19"/>
      <c r="CKC49" s="19"/>
      <c r="CKD49" s="19"/>
      <c r="CKE49" s="19"/>
      <c r="CKF49" s="19"/>
      <c r="CKG49" s="19"/>
      <c r="CKH49" s="19"/>
      <c r="CKI49" s="19"/>
      <c r="CKJ49" s="19"/>
      <c r="CKK49" s="19"/>
      <c r="CKL49" s="19"/>
      <c r="CKM49" s="19"/>
      <c r="CKN49" s="19"/>
      <c r="CKO49" s="19"/>
      <c r="CKP49" s="19"/>
      <c r="CKQ49" s="19"/>
      <c r="CKR49" s="19"/>
      <c r="CKS49" s="19"/>
      <c r="CKT49" s="19"/>
      <c r="CKU49" s="19"/>
      <c r="CKV49" s="19"/>
      <c r="CKW49" s="19"/>
      <c r="CKX49" s="19"/>
      <c r="CKY49" s="19"/>
      <c r="CKZ49" s="19"/>
      <c r="CLA49" s="19"/>
      <c r="CLB49" s="19"/>
      <c r="CLC49" s="19"/>
      <c r="CLD49" s="19"/>
      <c r="CLE49" s="19"/>
      <c r="CLF49" s="19"/>
      <c r="CLG49" s="19"/>
      <c r="CLH49" s="19"/>
      <c r="CLI49" s="19"/>
      <c r="CLJ49" s="19"/>
      <c r="CLK49" s="19"/>
      <c r="CLL49" s="19"/>
      <c r="CLM49" s="19"/>
      <c r="CLN49" s="19"/>
      <c r="CLO49" s="19"/>
      <c r="CLP49" s="19"/>
      <c r="CLQ49" s="19"/>
      <c r="CLR49" s="19"/>
      <c r="CLS49" s="19"/>
      <c r="CLT49" s="19"/>
      <c r="CLU49" s="19"/>
      <c r="CLV49" s="19"/>
      <c r="CLW49" s="19"/>
      <c r="CLX49" s="19"/>
      <c r="CLY49" s="19"/>
      <c r="CLZ49" s="19"/>
      <c r="CMA49" s="19"/>
      <c r="CMB49" s="19"/>
      <c r="CMC49" s="19"/>
      <c r="CMD49" s="19"/>
      <c r="CME49" s="19"/>
      <c r="CMF49" s="19"/>
      <c r="CMG49" s="19"/>
      <c r="CMH49" s="19"/>
      <c r="CMI49" s="19"/>
      <c r="CMJ49" s="19"/>
      <c r="CMK49" s="19"/>
      <c r="CML49" s="19"/>
      <c r="CMM49" s="19"/>
      <c r="CMN49" s="19"/>
      <c r="CMO49" s="19"/>
      <c r="CMP49" s="19"/>
      <c r="CMQ49" s="19"/>
      <c r="CMR49" s="19"/>
      <c r="CMS49" s="19"/>
      <c r="CMT49" s="19"/>
      <c r="CMU49" s="19"/>
      <c r="CMV49" s="19"/>
      <c r="CMW49" s="19"/>
      <c r="CMX49" s="19"/>
      <c r="CMY49" s="19"/>
      <c r="CMZ49" s="19"/>
      <c r="CNA49" s="19"/>
      <c r="CNB49" s="19"/>
      <c r="CNC49" s="19"/>
      <c r="CND49" s="19"/>
      <c r="CNE49" s="19"/>
      <c r="CNF49" s="19"/>
      <c r="CNG49" s="19"/>
      <c r="CNH49" s="19"/>
      <c r="CNI49" s="19"/>
      <c r="CNJ49" s="19"/>
      <c r="CNK49" s="19"/>
      <c r="CNL49" s="19"/>
      <c r="CNM49" s="19"/>
      <c r="CNN49" s="19"/>
      <c r="CNO49" s="19"/>
      <c r="CNP49" s="19"/>
      <c r="CNQ49" s="19"/>
      <c r="CNR49" s="19"/>
      <c r="CNS49" s="19"/>
      <c r="CNT49" s="19"/>
      <c r="CNU49" s="19"/>
      <c r="CNV49" s="19"/>
      <c r="CNW49" s="19"/>
      <c r="CNX49" s="19"/>
      <c r="CNY49" s="19"/>
      <c r="CNZ49" s="19"/>
      <c r="COA49" s="19"/>
      <c r="COB49" s="19"/>
      <c r="COC49" s="19"/>
      <c r="COD49" s="19"/>
      <c r="COE49" s="19"/>
      <c r="COF49" s="19"/>
      <c r="COG49" s="19"/>
      <c r="COH49" s="19"/>
      <c r="COI49" s="19"/>
      <c r="COJ49" s="19"/>
      <c r="COK49" s="19"/>
      <c r="COL49" s="19"/>
      <c r="COM49" s="19"/>
      <c r="CON49" s="19"/>
      <c r="COO49" s="19"/>
      <c r="COP49" s="19"/>
      <c r="COQ49" s="19"/>
      <c r="COR49" s="19"/>
      <c r="COS49" s="19"/>
      <c r="COT49" s="19"/>
      <c r="COU49" s="19"/>
      <c r="COV49" s="19"/>
      <c r="COW49" s="19"/>
      <c r="COX49" s="19"/>
      <c r="COY49" s="19"/>
      <c r="COZ49" s="19"/>
      <c r="CPA49" s="19"/>
      <c r="CPB49" s="19"/>
      <c r="CPC49" s="19"/>
      <c r="CPD49" s="19"/>
      <c r="CPE49" s="19"/>
      <c r="CPF49" s="19"/>
      <c r="CPG49" s="19"/>
      <c r="CPH49" s="19"/>
      <c r="CPI49" s="19"/>
      <c r="CPJ49" s="19"/>
      <c r="CPK49" s="19"/>
      <c r="CPL49" s="19"/>
      <c r="CPM49" s="19"/>
      <c r="CPN49" s="19"/>
      <c r="CPO49" s="19"/>
      <c r="CPP49" s="19"/>
      <c r="CPQ49" s="19"/>
      <c r="CPR49" s="19"/>
      <c r="CPS49" s="19"/>
      <c r="CPT49" s="19"/>
      <c r="CPU49" s="19"/>
      <c r="CPV49" s="19"/>
      <c r="CPW49" s="19"/>
      <c r="CPX49" s="19"/>
      <c r="CPY49" s="19"/>
      <c r="CPZ49" s="19"/>
      <c r="CQA49" s="19"/>
      <c r="CQB49" s="19"/>
      <c r="CQC49" s="19"/>
      <c r="CQD49" s="19"/>
      <c r="CQE49" s="19"/>
      <c r="CQF49" s="19"/>
      <c r="CQG49" s="19"/>
      <c r="CQH49" s="19"/>
      <c r="CQI49" s="19"/>
      <c r="CQJ49" s="19"/>
      <c r="CQK49" s="19"/>
      <c r="CQL49" s="19"/>
      <c r="CQM49" s="19"/>
      <c r="CQN49" s="19"/>
      <c r="CQO49" s="19"/>
      <c r="CQP49" s="19"/>
      <c r="CQQ49" s="19"/>
      <c r="CQR49" s="19"/>
      <c r="CQS49" s="19"/>
      <c r="CQT49" s="19"/>
      <c r="CQU49" s="19"/>
      <c r="CQV49" s="19"/>
      <c r="CQW49" s="19"/>
      <c r="CQX49" s="19"/>
      <c r="CQY49" s="19"/>
      <c r="CQZ49" s="19"/>
      <c r="CRA49" s="19"/>
      <c r="CRB49" s="19"/>
      <c r="CRC49" s="19"/>
      <c r="CRD49" s="19"/>
      <c r="CRE49" s="19"/>
      <c r="CRF49" s="19"/>
      <c r="CRG49" s="19"/>
      <c r="CRH49" s="19"/>
      <c r="CRI49" s="19"/>
      <c r="CRJ49" s="19"/>
      <c r="CRK49" s="19"/>
      <c r="CRL49" s="19"/>
      <c r="CRM49" s="19"/>
      <c r="CRN49" s="19"/>
      <c r="CRO49" s="19"/>
      <c r="CRP49" s="19"/>
      <c r="CRQ49" s="19"/>
      <c r="CRR49" s="19"/>
      <c r="CRS49" s="19"/>
      <c r="CRT49" s="19"/>
      <c r="CRU49" s="19"/>
      <c r="CRV49" s="19"/>
      <c r="CRW49" s="19"/>
      <c r="CRX49" s="19"/>
      <c r="CRY49" s="19"/>
      <c r="CRZ49" s="19"/>
      <c r="CSA49" s="19"/>
      <c r="CSB49" s="19"/>
      <c r="CSC49" s="19"/>
      <c r="CSD49" s="19"/>
      <c r="CSE49" s="19"/>
      <c r="CSF49" s="19"/>
      <c r="CSG49" s="19"/>
      <c r="CSH49" s="19"/>
      <c r="CSI49" s="19"/>
      <c r="CSJ49" s="19"/>
      <c r="CSK49" s="19"/>
      <c r="CSL49" s="19"/>
      <c r="CSM49" s="19"/>
      <c r="CSN49" s="19"/>
      <c r="CSO49" s="19"/>
      <c r="CSP49" s="19"/>
      <c r="CSQ49" s="19"/>
      <c r="CSR49" s="19"/>
      <c r="CSS49" s="19"/>
      <c r="CST49" s="19"/>
      <c r="CSU49" s="19"/>
      <c r="CSV49" s="19"/>
      <c r="CSW49" s="19"/>
      <c r="CSX49" s="19"/>
      <c r="CSY49" s="19"/>
      <c r="CSZ49" s="19"/>
      <c r="CTA49" s="19"/>
      <c r="CTB49" s="19"/>
      <c r="CTC49" s="19"/>
      <c r="CTD49" s="19"/>
      <c r="CTE49" s="19"/>
      <c r="CTF49" s="19"/>
      <c r="CTG49" s="19"/>
      <c r="CTH49" s="19"/>
      <c r="CTI49" s="19"/>
      <c r="CTJ49" s="19"/>
      <c r="CTK49" s="19"/>
      <c r="CTL49" s="19"/>
      <c r="CTM49" s="19"/>
      <c r="CTN49" s="19"/>
      <c r="CTO49" s="19"/>
      <c r="CTP49" s="19"/>
      <c r="CTQ49" s="19"/>
      <c r="CTR49" s="19"/>
      <c r="CTS49" s="19"/>
      <c r="CTT49" s="19"/>
      <c r="CTU49" s="19"/>
      <c r="CTV49" s="19"/>
      <c r="CTW49" s="19"/>
      <c r="CTX49" s="19"/>
      <c r="CTY49" s="19"/>
      <c r="CTZ49" s="19"/>
      <c r="CUA49" s="19"/>
      <c r="CUB49" s="19"/>
      <c r="CUC49" s="19"/>
      <c r="CUD49" s="19"/>
      <c r="CUE49" s="19"/>
      <c r="CUF49" s="19"/>
      <c r="CUG49" s="19"/>
      <c r="CUH49" s="19"/>
      <c r="CUI49" s="19"/>
      <c r="CUJ49" s="19"/>
      <c r="CUK49" s="19"/>
      <c r="CUL49" s="19"/>
      <c r="CUM49" s="19"/>
      <c r="CUN49" s="19"/>
      <c r="CUO49" s="19"/>
      <c r="CUP49" s="19"/>
      <c r="CUQ49" s="19"/>
      <c r="CUR49" s="19"/>
      <c r="CUS49" s="19"/>
      <c r="CUT49" s="19"/>
      <c r="CUU49" s="19"/>
      <c r="CUV49" s="19"/>
      <c r="CUW49" s="19"/>
      <c r="CUX49" s="19"/>
      <c r="CUY49" s="19"/>
      <c r="CUZ49" s="19"/>
      <c r="CVA49" s="19"/>
      <c r="CVB49" s="19"/>
      <c r="CVC49" s="19"/>
      <c r="CVD49" s="19"/>
      <c r="CVE49" s="19"/>
      <c r="CVF49" s="19"/>
      <c r="CVG49" s="19"/>
      <c r="CVH49" s="19"/>
      <c r="CVI49" s="19"/>
      <c r="CVJ49" s="19"/>
      <c r="CVK49" s="19"/>
      <c r="CVL49" s="19"/>
      <c r="CVM49" s="19"/>
      <c r="CVN49" s="19"/>
      <c r="CVO49" s="19"/>
      <c r="CVP49" s="19"/>
      <c r="CVQ49" s="19"/>
      <c r="CVR49" s="19"/>
      <c r="CVS49" s="19"/>
      <c r="CVT49" s="19"/>
      <c r="CVU49" s="19"/>
      <c r="CVV49" s="19"/>
      <c r="CVW49" s="19"/>
      <c r="CVX49" s="19"/>
      <c r="CVY49" s="19"/>
      <c r="CVZ49" s="19"/>
      <c r="CWA49" s="19"/>
      <c r="CWB49" s="19"/>
      <c r="CWC49" s="19"/>
      <c r="CWD49" s="19"/>
      <c r="CWE49" s="19"/>
      <c r="CWF49" s="19"/>
      <c r="CWG49" s="19"/>
      <c r="CWH49" s="19"/>
      <c r="CWI49" s="19"/>
      <c r="CWJ49" s="19"/>
      <c r="CWK49" s="19"/>
      <c r="CWL49" s="19"/>
      <c r="CWM49" s="19"/>
      <c r="CWN49" s="19"/>
      <c r="CWO49" s="19"/>
      <c r="CWP49" s="19"/>
      <c r="CWQ49" s="19"/>
      <c r="CWR49" s="19"/>
      <c r="CWS49" s="19"/>
      <c r="CWT49" s="19"/>
      <c r="CWU49" s="19"/>
      <c r="CWV49" s="19"/>
      <c r="CWW49" s="19"/>
      <c r="CWX49" s="19"/>
      <c r="CWY49" s="19"/>
      <c r="CWZ49" s="19"/>
      <c r="CXA49" s="19"/>
      <c r="CXB49" s="19"/>
      <c r="CXC49" s="19"/>
      <c r="CXD49" s="19"/>
      <c r="CXE49" s="19"/>
      <c r="CXF49" s="19"/>
      <c r="CXG49" s="19"/>
      <c r="CXH49" s="19"/>
      <c r="CXI49" s="19"/>
      <c r="CXJ49" s="19"/>
      <c r="CXK49" s="19"/>
      <c r="CXL49" s="19"/>
      <c r="CXM49" s="19"/>
      <c r="CXN49" s="19"/>
      <c r="CXO49" s="19"/>
      <c r="CXP49" s="19"/>
      <c r="CXQ49" s="19"/>
      <c r="CXR49" s="19"/>
      <c r="CXS49" s="19"/>
      <c r="CXT49" s="19"/>
      <c r="CXU49" s="19"/>
      <c r="CXV49" s="19"/>
      <c r="CXW49" s="19"/>
      <c r="CXX49" s="19"/>
      <c r="CXY49" s="19"/>
      <c r="CXZ49" s="19"/>
      <c r="CYA49" s="19"/>
      <c r="CYB49" s="19"/>
      <c r="CYC49" s="19"/>
      <c r="CYD49" s="19"/>
      <c r="CYE49" s="19"/>
      <c r="CYF49" s="19"/>
      <c r="CYG49" s="19"/>
      <c r="CYH49" s="19"/>
      <c r="CYI49" s="19"/>
      <c r="CYJ49" s="19"/>
      <c r="CYK49" s="19"/>
      <c r="CYL49" s="19"/>
      <c r="CYM49" s="19"/>
      <c r="CYN49" s="19"/>
      <c r="CYO49" s="19"/>
      <c r="CYP49" s="19"/>
      <c r="CYQ49" s="19"/>
      <c r="CYR49" s="19"/>
      <c r="CYS49" s="19"/>
      <c r="CYT49" s="19"/>
      <c r="CYU49" s="19"/>
      <c r="CYV49" s="19"/>
      <c r="CYW49" s="19"/>
      <c r="CYX49" s="19"/>
      <c r="CYY49" s="19"/>
      <c r="CYZ49" s="19"/>
      <c r="CZA49" s="19"/>
      <c r="CZB49" s="19"/>
      <c r="CZC49" s="19"/>
      <c r="CZD49" s="19"/>
      <c r="CZE49" s="19"/>
      <c r="CZF49" s="19"/>
      <c r="CZG49" s="19"/>
      <c r="CZH49" s="19"/>
      <c r="CZI49" s="19"/>
      <c r="CZJ49" s="19"/>
      <c r="CZK49" s="19"/>
      <c r="CZL49" s="19"/>
      <c r="CZM49" s="19"/>
      <c r="CZN49" s="19"/>
      <c r="CZO49" s="19"/>
      <c r="CZP49" s="19"/>
      <c r="CZQ49" s="19"/>
      <c r="CZR49" s="19"/>
      <c r="CZS49" s="19"/>
      <c r="CZT49" s="19"/>
      <c r="CZU49" s="19"/>
      <c r="CZV49" s="19"/>
      <c r="CZW49" s="19"/>
      <c r="CZX49" s="19"/>
      <c r="CZY49" s="19"/>
      <c r="CZZ49" s="19"/>
      <c r="DAA49" s="19"/>
      <c r="DAB49" s="19"/>
      <c r="DAC49" s="19"/>
      <c r="DAD49" s="19"/>
      <c r="DAE49" s="19"/>
      <c r="DAF49" s="19"/>
      <c r="DAG49" s="19"/>
      <c r="DAH49" s="19"/>
      <c r="DAI49" s="19"/>
      <c r="DAJ49" s="19"/>
      <c r="DAK49" s="19"/>
      <c r="DAL49" s="19"/>
      <c r="DAM49" s="19"/>
      <c r="DAN49" s="19"/>
      <c r="DAO49" s="19"/>
      <c r="DAP49" s="19"/>
      <c r="DAQ49" s="19"/>
      <c r="DAR49" s="19"/>
      <c r="DAS49" s="19"/>
      <c r="DAT49" s="19"/>
      <c r="DAU49" s="19"/>
      <c r="DAV49" s="19"/>
      <c r="DAW49" s="19"/>
      <c r="DAX49" s="19"/>
      <c r="DAY49" s="19"/>
      <c r="DAZ49" s="19"/>
      <c r="DBA49" s="19"/>
      <c r="DBB49" s="19"/>
      <c r="DBC49" s="19"/>
      <c r="DBD49" s="19"/>
      <c r="DBE49" s="19"/>
      <c r="DBF49" s="19"/>
      <c r="DBG49" s="19"/>
      <c r="DBH49" s="19"/>
      <c r="DBI49" s="19"/>
      <c r="DBJ49" s="19"/>
      <c r="DBK49" s="19"/>
      <c r="DBL49" s="19"/>
      <c r="DBM49" s="19"/>
      <c r="DBN49" s="19"/>
      <c r="DBO49" s="19"/>
      <c r="DBP49" s="19"/>
      <c r="DBQ49" s="19"/>
      <c r="DBR49" s="19"/>
      <c r="DBS49" s="19"/>
      <c r="DBT49" s="19"/>
      <c r="DBU49" s="19"/>
      <c r="DBV49" s="19"/>
      <c r="DBW49" s="19"/>
      <c r="DBX49" s="19"/>
      <c r="DBY49" s="19"/>
      <c r="DBZ49" s="19"/>
      <c r="DCA49" s="19"/>
      <c r="DCB49" s="19"/>
      <c r="DCC49" s="19"/>
      <c r="DCD49" s="19"/>
      <c r="DCE49" s="19"/>
      <c r="DCF49" s="19"/>
      <c r="DCG49" s="19"/>
      <c r="DCH49" s="19"/>
      <c r="DCI49" s="19"/>
      <c r="DCJ49" s="19"/>
      <c r="DCK49" s="19"/>
      <c r="DCL49" s="19"/>
      <c r="DCM49" s="19"/>
      <c r="DCN49" s="19"/>
      <c r="DCO49" s="19"/>
      <c r="DCP49" s="19"/>
      <c r="DCQ49" s="19"/>
      <c r="DCR49" s="19"/>
      <c r="DCS49" s="19"/>
      <c r="DCT49" s="19"/>
      <c r="DCU49" s="19"/>
      <c r="DCV49" s="19"/>
      <c r="DCW49" s="19"/>
      <c r="DCX49" s="19"/>
      <c r="DCY49" s="19"/>
      <c r="DCZ49" s="19"/>
      <c r="DDA49" s="19"/>
      <c r="DDB49" s="19"/>
      <c r="DDC49" s="19"/>
      <c r="DDD49" s="19"/>
      <c r="DDE49" s="19"/>
      <c r="DDF49" s="19"/>
      <c r="DDG49" s="19"/>
      <c r="DDH49" s="19"/>
      <c r="DDI49" s="19"/>
      <c r="DDJ49" s="19"/>
      <c r="DDK49" s="19"/>
      <c r="DDL49" s="19"/>
      <c r="DDM49" s="19"/>
      <c r="DDN49" s="19"/>
      <c r="DDO49" s="19"/>
      <c r="DDP49" s="19"/>
      <c r="DDQ49" s="19"/>
      <c r="DDR49" s="19"/>
      <c r="DDS49" s="19"/>
      <c r="DDT49" s="19"/>
      <c r="DDU49" s="19"/>
      <c r="DDV49" s="19"/>
      <c r="DDW49" s="19"/>
      <c r="DDX49" s="19"/>
      <c r="DDY49" s="19"/>
      <c r="DDZ49" s="19"/>
      <c r="DEA49" s="19"/>
      <c r="DEB49" s="19"/>
      <c r="DEC49" s="19"/>
      <c r="DED49" s="19"/>
      <c r="DEE49" s="19"/>
      <c r="DEF49" s="19"/>
      <c r="DEG49" s="19"/>
      <c r="DEH49" s="19"/>
      <c r="DEI49" s="19"/>
      <c r="DEJ49" s="19"/>
      <c r="DEK49" s="19"/>
      <c r="DEL49" s="19"/>
      <c r="DEM49" s="19"/>
      <c r="DEN49" s="19"/>
      <c r="DEO49" s="19"/>
      <c r="DEP49" s="19"/>
      <c r="DEQ49" s="19"/>
      <c r="DER49" s="19"/>
      <c r="DES49" s="19"/>
      <c r="DET49" s="19"/>
      <c r="DEU49" s="19"/>
      <c r="DEV49" s="19"/>
      <c r="DEW49" s="19"/>
      <c r="DEX49" s="19"/>
      <c r="DEY49" s="19"/>
      <c r="DEZ49" s="19"/>
      <c r="DFA49" s="19"/>
      <c r="DFB49" s="19"/>
      <c r="DFC49" s="19"/>
      <c r="DFD49" s="19"/>
      <c r="DFE49" s="19"/>
      <c r="DFF49" s="19"/>
      <c r="DFG49" s="19"/>
      <c r="DFH49" s="19"/>
      <c r="DFI49" s="19"/>
      <c r="DFJ49" s="19"/>
      <c r="DFK49" s="19"/>
      <c r="DFL49" s="19"/>
      <c r="DFM49" s="19"/>
      <c r="DFN49" s="19"/>
      <c r="DFO49" s="19"/>
      <c r="DFP49" s="19"/>
      <c r="DFQ49" s="19"/>
      <c r="DFR49" s="19"/>
      <c r="DFS49" s="19"/>
      <c r="DFT49" s="19"/>
      <c r="DFU49" s="19"/>
      <c r="DFV49" s="19"/>
      <c r="DFW49" s="19"/>
      <c r="DFX49" s="19"/>
      <c r="DFY49" s="19"/>
      <c r="DFZ49" s="19"/>
      <c r="DGA49" s="19"/>
      <c r="DGB49" s="19"/>
      <c r="DGC49" s="19"/>
      <c r="DGD49" s="19"/>
      <c r="DGE49" s="19"/>
      <c r="DGF49" s="19"/>
      <c r="DGG49" s="19"/>
      <c r="DGH49" s="19"/>
      <c r="DGI49" s="19"/>
      <c r="DGJ49" s="19"/>
      <c r="DGK49" s="19"/>
      <c r="DGL49" s="19"/>
      <c r="DGM49" s="19"/>
      <c r="DGN49" s="19"/>
      <c r="DGO49" s="19"/>
      <c r="DGP49" s="19"/>
      <c r="DGQ49" s="19"/>
      <c r="DGR49" s="19"/>
      <c r="DGS49" s="19"/>
      <c r="DGT49" s="19"/>
      <c r="DGU49" s="19"/>
      <c r="DGV49" s="19"/>
      <c r="DGW49" s="19"/>
      <c r="DGX49" s="19"/>
      <c r="DGY49" s="19"/>
      <c r="DGZ49" s="19"/>
      <c r="DHA49" s="19"/>
      <c r="DHB49" s="19"/>
      <c r="DHC49" s="19"/>
      <c r="DHD49" s="19"/>
      <c r="DHE49" s="19"/>
      <c r="DHF49" s="19"/>
      <c r="DHG49" s="19"/>
      <c r="DHH49" s="19"/>
      <c r="DHI49" s="19"/>
      <c r="DHJ49" s="19"/>
      <c r="DHK49" s="19"/>
      <c r="DHL49" s="19"/>
      <c r="DHM49" s="19"/>
      <c r="DHN49" s="19"/>
      <c r="DHO49" s="19"/>
      <c r="DHP49" s="19"/>
      <c r="DHQ49" s="19"/>
      <c r="DHR49" s="19"/>
      <c r="DHS49" s="19"/>
      <c r="DHT49" s="19"/>
      <c r="DHU49" s="19"/>
      <c r="DHV49" s="19"/>
      <c r="DHW49" s="19"/>
      <c r="DHX49" s="19"/>
      <c r="DHY49" s="19"/>
      <c r="DHZ49" s="19"/>
      <c r="DIA49" s="19"/>
      <c r="DIB49" s="19"/>
      <c r="DIC49" s="19"/>
      <c r="DID49" s="19"/>
      <c r="DIE49" s="19"/>
      <c r="DIF49" s="19"/>
      <c r="DIG49" s="19"/>
      <c r="DIH49" s="19"/>
      <c r="DII49" s="19"/>
      <c r="DIJ49" s="19"/>
      <c r="DIK49" s="19"/>
      <c r="DIL49" s="19"/>
      <c r="DIM49" s="19"/>
      <c r="DIN49" s="19"/>
      <c r="DIO49" s="19"/>
      <c r="DIP49" s="19"/>
      <c r="DIQ49" s="19"/>
      <c r="DIR49" s="19"/>
      <c r="DIS49" s="19"/>
      <c r="DIT49" s="19"/>
      <c r="DIU49" s="19"/>
      <c r="DIV49" s="19"/>
      <c r="DIW49" s="19"/>
      <c r="DIX49" s="19"/>
      <c r="DIY49" s="19"/>
      <c r="DIZ49" s="19"/>
      <c r="DJA49" s="19"/>
      <c r="DJB49" s="19"/>
      <c r="DJC49" s="19"/>
      <c r="DJD49" s="19"/>
      <c r="DJE49" s="19"/>
      <c r="DJF49" s="19"/>
      <c r="DJG49" s="19"/>
      <c r="DJH49" s="19"/>
      <c r="DJI49" s="19"/>
      <c r="DJJ49" s="19"/>
      <c r="DJK49" s="19"/>
      <c r="DJL49" s="19"/>
      <c r="DJM49" s="19"/>
      <c r="DJN49" s="19"/>
      <c r="DJO49" s="19"/>
      <c r="DJP49" s="19"/>
      <c r="DJQ49" s="19"/>
      <c r="DJR49" s="19"/>
      <c r="DJS49" s="19"/>
      <c r="DJT49" s="19"/>
      <c r="DJU49" s="19"/>
      <c r="DJV49" s="19"/>
      <c r="DJW49" s="19"/>
      <c r="DJX49" s="19"/>
      <c r="DJY49" s="19"/>
      <c r="DJZ49" s="19"/>
      <c r="DKA49" s="19"/>
      <c r="DKB49" s="19"/>
      <c r="DKC49" s="19"/>
      <c r="DKD49" s="19"/>
      <c r="DKE49" s="19"/>
      <c r="DKF49" s="19"/>
      <c r="DKG49" s="19"/>
      <c r="DKH49" s="19"/>
      <c r="DKI49" s="19"/>
      <c r="DKJ49" s="19"/>
      <c r="DKK49" s="19"/>
      <c r="DKL49" s="19"/>
      <c r="DKM49" s="19"/>
      <c r="DKN49" s="19"/>
      <c r="DKO49" s="19"/>
      <c r="DKP49" s="19"/>
      <c r="DKQ49" s="19"/>
      <c r="DKR49" s="19"/>
      <c r="DKS49" s="19"/>
      <c r="DKT49" s="19"/>
      <c r="DKU49" s="19"/>
      <c r="DKV49" s="19"/>
      <c r="DKW49" s="19"/>
      <c r="DKX49" s="19"/>
      <c r="DKY49" s="19"/>
      <c r="DKZ49" s="19"/>
      <c r="DLA49" s="19"/>
      <c r="DLB49" s="19"/>
      <c r="DLC49" s="19"/>
      <c r="DLD49" s="19"/>
      <c r="DLE49" s="19"/>
      <c r="DLF49" s="19"/>
      <c r="DLG49" s="19"/>
      <c r="DLH49" s="19"/>
      <c r="DLI49" s="19"/>
      <c r="DLJ49" s="19"/>
      <c r="DLK49" s="19"/>
      <c r="DLL49" s="19"/>
      <c r="DLM49" s="19"/>
      <c r="DLN49" s="19"/>
      <c r="DLO49" s="19"/>
      <c r="DLP49" s="19"/>
      <c r="DLQ49" s="19"/>
      <c r="DLR49" s="19"/>
      <c r="DLS49" s="19"/>
      <c r="DLT49" s="19"/>
      <c r="DLU49" s="19"/>
      <c r="DLV49" s="19"/>
      <c r="DLW49" s="19"/>
      <c r="DLX49" s="19"/>
      <c r="DLY49" s="19"/>
      <c r="DLZ49" s="19"/>
      <c r="DMA49" s="19"/>
      <c r="DMB49" s="19"/>
      <c r="DMC49" s="19"/>
      <c r="DMD49" s="19"/>
      <c r="DME49" s="19"/>
      <c r="DMF49" s="19"/>
      <c r="DMG49" s="19"/>
      <c r="DMH49" s="19"/>
      <c r="DMI49" s="19"/>
      <c r="DMJ49" s="19"/>
      <c r="DMK49" s="19"/>
      <c r="DML49" s="19"/>
      <c r="DMM49" s="19"/>
      <c r="DMN49" s="19"/>
      <c r="DMO49" s="19"/>
      <c r="DMP49" s="19"/>
      <c r="DMQ49" s="19"/>
      <c r="DMR49" s="19"/>
      <c r="DMS49" s="19"/>
      <c r="DMT49" s="19"/>
      <c r="DMU49" s="19"/>
      <c r="DMV49" s="19"/>
      <c r="DMW49" s="19"/>
      <c r="DMX49" s="19"/>
      <c r="DMY49" s="19"/>
      <c r="DMZ49" s="19"/>
      <c r="DNA49" s="19"/>
      <c r="DNB49" s="19"/>
      <c r="DNC49" s="19"/>
      <c r="DND49" s="19"/>
      <c r="DNE49" s="19"/>
      <c r="DNF49" s="19"/>
      <c r="DNG49" s="19"/>
      <c r="DNH49" s="19"/>
      <c r="DNI49" s="19"/>
      <c r="DNJ49" s="19"/>
      <c r="DNK49" s="19"/>
      <c r="DNL49" s="19"/>
      <c r="DNM49" s="19"/>
      <c r="DNN49" s="19"/>
      <c r="DNO49" s="19"/>
      <c r="DNP49" s="19"/>
      <c r="DNQ49" s="19"/>
      <c r="DNR49" s="19"/>
      <c r="DNS49" s="19"/>
      <c r="DNT49" s="19"/>
      <c r="DNU49" s="19"/>
      <c r="DNV49" s="19"/>
      <c r="DNW49" s="19"/>
      <c r="DNX49" s="19"/>
      <c r="DNY49" s="19"/>
      <c r="DNZ49" s="19"/>
      <c r="DOA49" s="19"/>
      <c r="DOB49" s="19"/>
      <c r="DOC49" s="19"/>
      <c r="DOD49" s="19"/>
      <c r="DOE49" s="19"/>
      <c r="DOF49" s="19"/>
      <c r="DOG49" s="19"/>
      <c r="DOH49" s="19"/>
      <c r="DOI49" s="19"/>
      <c r="DOJ49" s="19"/>
      <c r="DOK49" s="19"/>
      <c r="DOL49" s="19"/>
      <c r="DOM49" s="19"/>
      <c r="DON49" s="19"/>
      <c r="DOO49" s="19"/>
      <c r="DOP49" s="19"/>
      <c r="DOQ49" s="19"/>
      <c r="DOR49" s="19"/>
      <c r="DOS49" s="19"/>
      <c r="DOT49" s="19"/>
      <c r="DOU49" s="19"/>
      <c r="DOV49" s="19"/>
      <c r="DOW49" s="19"/>
      <c r="DOX49" s="19"/>
      <c r="DOY49" s="19"/>
      <c r="DOZ49" s="19"/>
      <c r="DPA49" s="19"/>
      <c r="DPB49" s="19"/>
      <c r="DPC49" s="19"/>
      <c r="DPD49" s="19"/>
      <c r="DPE49" s="19"/>
      <c r="DPF49" s="19"/>
      <c r="DPG49" s="19"/>
      <c r="DPH49" s="19"/>
      <c r="DPI49" s="19"/>
      <c r="DPJ49" s="19"/>
      <c r="DPK49" s="19"/>
      <c r="DPL49" s="19"/>
      <c r="DPM49" s="19"/>
      <c r="DPN49" s="19"/>
      <c r="DPO49" s="19"/>
      <c r="DPP49" s="19"/>
      <c r="DPQ49" s="19"/>
      <c r="DPR49" s="19"/>
      <c r="DPS49" s="19"/>
      <c r="DPT49" s="19"/>
      <c r="DPU49" s="19"/>
      <c r="DPV49" s="19"/>
      <c r="DPW49" s="19"/>
      <c r="DPX49" s="19"/>
      <c r="DPY49" s="19"/>
      <c r="DPZ49" s="19"/>
      <c r="DQA49" s="19"/>
      <c r="DQB49" s="19"/>
      <c r="DQC49" s="19"/>
      <c r="DQD49" s="19"/>
      <c r="DQE49" s="19"/>
      <c r="DQF49" s="19"/>
      <c r="DQG49" s="19"/>
      <c r="DQH49" s="19"/>
      <c r="DQI49" s="19"/>
      <c r="DQJ49" s="19"/>
      <c r="DQK49" s="19"/>
      <c r="DQL49" s="19"/>
      <c r="DQM49" s="19"/>
      <c r="DQN49" s="19"/>
      <c r="DQO49" s="19"/>
      <c r="DQP49" s="19"/>
      <c r="DQQ49" s="19"/>
      <c r="DQR49" s="19"/>
      <c r="DQS49" s="19"/>
      <c r="DQT49" s="19"/>
      <c r="DQU49" s="19"/>
      <c r="DQV49" s="19"/>
      <c r="DQW49" s="19"/>
      <c r="DQX49" s="19"/>
      <c r="DQY49" s="19"/>
      <c r="DQZ49" s="19"/>
      <c r="DRA49" s="19"/>
      <c r="DRB49" s="19"/>
      <c r="DRC49" s="19"/>
      <c r="DRD49" s="19"/>
      <c r="DRE49" s="19"/>
      <c r="DRF49" s="19"/>
      <c r="DRG49" s="19"/>
      <c r="DRH49" s="19"/>
      <c r="DRI49" s="19"/>
      <c r="DRJ49" s="19"/>
      <c r="DRK49" s="19"/>
      <c r="DRL49" s="19"/>
      <c r="DRM49" s="19"/>
      <c r="DRN49" s="19"/>
      <c r="DRO49" s="19"/>
      <c r="DRP49" s="19"/>
      <c r="DRQ49" s="19"/>
      <c r="DRR49" s="19"/>
      <c r="DRS49" s="19"/>
      <c r="DRT49" s="19"/>
      <c r="DRU49" s="19"/>
      <c r="DRV49" s="19"/>
      <c r="DRW49" s="19"/>
      <c r="DRX49" s="19"/>
      <c r="DRY49" s="19"/>
      <c r="DRZ49" s="19"/>
      <c r="DSA49" s="19"/>
      <c r="DSB49" s="19"/>
      <c r="DSC49" s="19"/>
      <c r="DSD49" s="19"/>
      <c r="DSE49" s="19"/>
      <c r="DSF49" s="19"/>
      <c r="DSG49" s="19"/>
      <c r="DSH49" s="19"/>
      <c r="DSI49" s="19"/>
      <c r="DSJ49" s="19"/>
      <c r="DSK49" s="19"/>
      <c r="DSL49" s="19"/>
      <c r="DSM49" s="19"/>
      <c r="DSN49" s="19"/>
      <c r="DSO49" s="19"/>
      <c r="DSP49" s="19"/>
      <c r="DSQ49" s="19"/>
      <c r="DSR49" s="19"/>
      <c r="DSS49" s="19"/>
      <c r="DST49" s="19"/>
      <c r="DSU49" s="19"/>
      <c r="DSV49" s="19"/>
      <c r="DSW49" s="19"/>
      <c r="DSX49" s="19"/>
      <c r="DSY49" s="19"/>
      <c r="DSZ49" s="19"/>
      <c r="DTA49" s="19"/>
      <c r="DTB49" s="19"/>
      <c r="DTC49" s="19"/>
      <c r="DTD49" s="19"/>
      <c r="DTE49" s="19"/>
      <c r="DTF49" s="19"/>
      <c r="DTG49" s="19"/>
      <c r="DTH49" s="19"/>
      <c r="DTI49" s="19"/>
      <c r="DTJ49" s="19"/>
      <c r="DTK49" s="19"/>
      <c r="DTL49" s="19"/>
      <c r="DTM49" s="19"/>
      <c r="DTN49" s="19"/>
      <c r="DTO49" s="19"/>
      <c r="DTP49" s="19"/>
      <c r="DTQ49" s="19"/>
      <c r="DTR49" s="19"/>
      <c r="DTS49" s="19"/>
      <c r="DTT49" s="19"/>
      <c r="DTU49" s="19"/>
      <c r="DTV49" s="19"/>
      <c r="DTW49" s="19"/>
      <c r="DTX49" s="19"/>
      <c r="DTY49" s="19"/>
      <c r="DTZ49" s="19"/>
      <c r="DUA49" s="19"/>
      <c r="DUB49" s="19"/>
      <c r="DUC49" s="19"/>
      <c r="DUD49" s="19"/>
      <c r="DUE49" s="19"/>
      <c r="DUF49" s="19"/>
      <c r="DUG49" s="19"/>
      <c r="DUH49" s="19"/>
      <c r="DUI49" s="19"/>
      <c r="DUJ49" s="19"/>
      <c r="DUK49" s="19"/>
      <c r="DUL49" s="19"/>
      <c r="DUM49" s="19"/>
      <c r="DUN49" s="19"/>
      <c r="DUO49" s="19"/>
      <c r="DUP49" s="19"/>
      <c r="DUQ49" s="19"/>
      <c r="DUR49" s="19"/>
      <c r="DUS49" s="19"/>
      <c r="DUT49" s="19"/>
      <c r="DUU49" s="19"/>
      <c r="DUV49" s="19"/>
      <c r="DUW49" s="19"/>
      <c r="DUX49" s="19"/>
      <c r="DUY49" s="19"/>
      <c r="DUZ49" s="19"/>
      <c r="DVA49" s="19"/>
      <c r="DVB49" s="19"/>
      <c r="DVC49" s="19"/>
      <c r="DVD49" s="19"/>
      <c r="DVE49" s="19"/>
      <c r="DVF49" s="19"/>
      <c r="DVG49" s="19"/>
      <c r="DVH49" s="19"/>
      <c r="DVI49" s="19"/>
      <c r="DVJ49" s="19"/>
      <c r="DVK49" s="19"/>
      <c r="DVL49" s="19"/>
      <c r="DVM49" s="19"/>
      <c r="DVN49" s="19"/>
      <c r="DVO49" s="19"/>
      <c r="DVP49" s="19"/>
      <c r="DVQ49" s="19"/>
      <c r="DVR49" s="19"/>
      <c r="DVS49" s="19"/>
      <c r="DVT49" s="19"/>
      <c r="DVU49" s="19"/>
      <c r="DVV49" s="19"/>
      <c r="DVW49" s="19"/>
      <c r="DVX49" s="19"/>
      <c r="DVY49" s="19"/>
      <c r="DVZ49" s="19"/>
      <c r="DWA49" s="19"/>
      <c r="DWB49" s="19"/>
      <c r="DWC49" s="19"/>
      <c r="DWD49" s="19"/>
      <c r="DWE49" s="19"/>
      <c r="DWF49" s="19"/>
      <c r="DWG49" s="19"/>
      <c r="DWH49" s="19"/>
      <c r="DWI49" s="19"/>
      <c r="DWJ49" s="19"/>
      <c r="DWK49" s="19"/>
      <c r="DWL49" s="19"/>
      <c r="DWM49" s="19"/>
      <c r="DWN49" s="19"/>
      <c r="DWO49" s="19"/>
      <c r="DWP49" s="19"/>
      <c r="DWQ49" s="19"/>
      <c r="DWR49" s="19"/>
      <c r="DWS49" s="19"/>
      <c r="DWT49" s="19"/>
      <c r="DWU49" s="19"/>
      <c r="DWV49" s="19"/>
      <c r="DWW49" s="19"/>
      <c r="DWX49" s="19"/>
      <c r="DWY49" s="19"/>
      <c r="DWZ49" s="19"/>
      <c r="DXA49" s="19"/>
      <c r="DXB49" s="19"/>
      <c r="DXC49" s="19"/>
      <c r="DXD49" s="19"/>
      <c r="DXE49" s="19"/>
      <c r="DXF49" s="19"/>
      <c r="DXG49" s="19"/>
      <c r="DXH49" s="19"/>
      <c r="DXI49" s="19"/>
      <c r="DXJ49" s="19"/>
      <c r="DXK49" s="19"/>
      <c r="DXL49" s="19"/>
      <c r="DXM49" s="19"/>
      <c r="DXN49" s="19"/>
      <c r="DXO49" s="19"/>
      <c r="DXP49" s="19"/>
      <c r="DXQ49" s="19"/>
      <c r="DXR49" s="19"/>
      <c r="DXS49" s="19"/>
      <c r="DXT49" s="19"/>
      <c r="DXU49" s="19"/>
      <c r="DXV49" s="19"/>
      <c r="DXW49" s="19"/>
      <c r="DXX49" s="19"/>
      <c r="DXY49" s="19"/>
      <c r="DXZ49" s="19"/>
      <c r="DYA49" s="19"/>
      <c r="DYB49" s="19"/>
      <c r="DYC49" s="19"/>
      <c r="DYD49" s="19"/>
      <c r="DYE49" s="19"/>
      <c r="DYF49" s="19"/>
      <c r="DYG49" s="19"/>
      <c r="DYH49" s="19"/>
      <c r="DYI49" s="19"/>
      <c r="DYJ49" s="19"/>
      <c r="DYK49" s="19"/>
      <c r="DYL49" s="19"/>
      <c r="DYM49" s="19"/>
      <c r="DYN49" s="19"/>
      <c r="DYO49" s="19"/>
      <c r="DYP49" s="19"/>
      <c r="DYQ49" s="19"/>
      <c r="DYR49" s="19"/>
      <c r="DYS49" s="19"/>
      <c r="DYT49" s="19"/>
      <c r="DYU49" s="19"/>
      <c r="DYV49" s="19"/>
      <c r="DYW49" s="19"/>
      <c r="DYX49" s="19"/>
      <c r="DYY49" s="19"/>
      <c r="DYZ49" s="19"/>
      <c r="DZA49" s="19"/>
      <c r="DZB49" s="19"/>
      <c r="DZC49" s="19"/>
      <c r="DZD49" s="19"/>
      <c r="DZE49" s="19"/>
      <c r="DZF49" s="19"/>
      <c r="DZG49" s="19"/>
      <c r="DZH49" s="19"/>
      <c r="DZI49" s="19"/>
      <c r="DZJ49" s="19"/>
      <c r="DZK49" s="19"/>
      <c r="DZL49" s="19"/>
      <c r="DZM49" s="19"/>
      <c r="DZN49" s="19"/>
      <c r="DZO49" s="19"/>
      <c r="DZP49" s="19"/>
      <c r="DZQ49" s="19"/>
      <c r="DZR49" s="19"/>
      <c r="DZS49" s="19"/>
      <c r="DZT49" s="19"/>
      <c r="DZU49" s="19"/>
      <c r="DZV49" s="19"/>
      <c r="DZW49" s="19"/>
      <c r="DZX49" s="19"/>
      <c r="DZY49" s="19"/>
      <c r="DZZ49" s="19"/>
      <c r="EAA49" s="19"/>
      <c r="EAB49" s="19"/>
      <c r="EAC49" s="19"/>
      <c r="EAD49" s="19"/>
      <c r="EAE49" s="19"/>
      <c r="EAF49" s="19"/>
      <c r="EAG49" s="19"/>
      <c r="EAH49" s="19"/>
      <c r="EAI49" s="19"/>
      <c r="EAJ49" s="19"/>
      <c r="EAK49" s="19"/>
      <c r="EAL49" s="19"/>
      <c r="EAM49" s="19"/>
      <c r="EAN49" s="19"/>
      <c r="EAO49" s="19"/>
      <c r="EAP49" s="19"/>
      <c r="EAQ49" s="19"/>
      <c r="EAR49" s="19"/>
      <c r="EAS49" s="19"/>
      <c r="EAT49" s="19"/>
      <c r="EAU49" s="19"/>
      <c r="EAV49" s="19"/>
      <c r="EAW49" s="19"/>
      <c r="EAX49" s="19"/>
      <c r="EAY49" s="19"/>
      <c r="EAZ49" s="19"/>
      <c r="EBA49" s="19"/>
      <c r="EBB49" s="19"/>
      <c r="EBC49" s="19"/>
      <c r="EBD49" s="19"/>
      <c r="EBE49" s="19"/>
      <c r="EBF49" s="19"/>
      <c r="EBG49" s="19"/>
      <c r="EBH49" s="19"/>
      <c r="EBI49" s="19"/>
      <c r="EBJ49" s="19"/>
      <c r="EBK49" s="19"/>
      <c r="EBL49" s="19"/>
      <c r="EBM49" s="19"/>
      <c r="EBN49" s="19"/>
      <c r="EBO49" s="19"/>
      <c r="EBP49" s="19"/>
      <c r="EBQ49" s="19"/>
      <c r="EBR49" s="19"/>
      <c r="EBS49" s="19"/>
      <c r="EBT49" s="19"/>
      <c r="EBU49" s="19"/>
      <c r="EBV49" s="19"/>
      <c r="EBW49" s="19"/>
      <c r="EBX49" s="19"/>
      <c r="EBY49" s="19"/>
      <c r="EBZ49" s="19"/>
      <c r="ECA49" s="19"/>
      <c r="ECB49" s="19"/>
      <c r="ECC49" s="19"/>
      <c r="ECD49" s="19"/>
      <c r="ECE49" s="19"/>
      <c r="ECF49" s="19"/>
      <c r="ECG49" s="19"/>
      <c r="ECH49" s="19"/>
      <c r="ECI49" s="19"/>
      <c r="ECJ49" s="19"/>
      <c r="ECK49" s="19"/>
      <c r="ECL49" s="19"/>
      <c r="ECM49" s="19"/>
      <c r="ECN49" s="19"/>
      <c r="ECO49" s="19"/>
      <c r="ECP49" s="19"/>
      <c r="ECQ49" s="19"/>
      <c r="ECR49" s="19"/>
      <c r="ECS49" s="19"/>
      <c r="ECT49" s="19"/>
      <c r="ECU49" s="19"/>
      <c r="ECV49" s="19"/>
      <c r="ECW49" s="19"/>
      <c r="ECX49" s="19"/>
      <c r="ECY49" s="19"/>
      <c r="ECZ49" s="19"/>
      <c r="EDA49" s="19"/>
      <c r="EDB49" s="19"/>
      <c r="EDC49" s="19"/>
      <c r="EDD49" s="19"/>
      <c r="EDE49" s="19"/>
      <c r="EDF49" s="19"/>
      <c r="EDG49" s="19"/>
      <c r="EDH49" s="19"/>
      <c r="EDI49" s="19"/>
      <c r="EDJ49" s="19"/>
      <c r="EDK49" s="19"/>
      <c r="EDL49" s="19"/>
      <c r="EDM49" s="19"/>
      <c r="EDN49" s="19"/>
      <c r="EDO49" s="19"/>
      <c r="EDP49" s="19"/>
      <c r="EDQ49" s="19"/>
      <c r="EDR49" s="19"/>
      <c r="EDS49" s="19"/>
      <c r="EDT49" s="19"/>
      <c r="EDU49" s="19"/>
      <c r="EDV49" s="19"/>
      <c r="EDW49" s="19"/>
      <c r="EDX49" s="19"/>
      <c r="EDY49" s="19"/>
      <c r="EDZ49" s="19"/>
      <c r="EEA49" s="19"/>
      <c r="EEB49" s="19"/>
      <c r="EEC49" s="19"/>
      <c r="EED49" s="19"/>
      <c r="EEE49" s="19"/>
      <c r="EEF49" s="19"/>
      <c r="EEG49" s="19"/>
      <c r="EEH49" s="19"/>
      <c r="EEI49" s="19"/>
      <c r="EEJ49" s="19"/>
      <c r="EEK49" s="19"/>
      <c r="EEL49" s="19"/>
      <c r="EEM49" s="19"/>
      <c r="EEN49" s="19"/>
      <c r="EEO49" s="19"/>
      <c r="EEP49" s="19"/>
      <c r="EEQ49" s="19"/>
      <c r="EER49" s="19"/>
      <c r="EES49" s="19"/>
      <c r="EET49" s="19"/>
      <c r="EEU49" s="19"/>
      <c r="EEV49" s="19"/>
      <c r="EEW49" s="19"/>
      <c r="EEX49" s="19"/>
      <c r="EEY49" s="19"/>
      <c r="EEZ49" s="19"/>
      <c r="EFA49" s="19"/>
      <c r="EFB49" s="19"/>
      <c r="EFC49" s="19"/>
      <c r="EFD49" s="19"/>
      <c r="EFE49" s="19"/>
      <c r="EFF49" s="19"/>
      <c r="EFG49" s="19"/>
      <c r="EFH49" s="19"/>
      <c r="EFI49" s="19"/>
      <c r="EFJ49" s="19"/>
      <c r="EFK49" s="19"/>
      <c r="EFL49" s="19"/>
      <c r="EFM49" s="19"/>
      <c r="EFN49" s="19"/>
      <c r="EFO49" s="19"/>
      <c r="EFP49" s="19"/>
      <c r="EFQ49" s="19"/>
      <c r="EFR49" s="19"/>
      <c r="EFS49" s="19"/>
      <c r="EFT49" s="19"/>
      <c r="EFU49" s="19"/>
      <c r="EFV49" s="19"/>
      <c r="EFW49" s="19"/>
      <c r="EFX49" s="19"/>
      <c r="EFY49" s="19"/>
      <c r="EFZ49" s="19"/>
      <c r="EGA49" s="19"/>
      <c r="EGB49" s="19"/>
      <c r="EGC49" s="19"/>
      <c r="EGD49" s="19"/>
      <c r="EGE49" s="19"/>
      <c r="EGF49" s="19"/>
      <c r="EGG49" s="19"/>
      <c r="EGH49" s="19"/>
      <c r="EGI49" s="19"/>
      <c r="EGJ49" s="19"/>
      <c r="EGK49" s="19"/>
      <c r="EGL49" s="19"/>
      <c r="EGM49" s="19"/>
      <c r="EGN49" s="19"/>
      <c r="EGO49" s="19"/>
      <c r="EGP49" s="19"/>
      <c r="EGQ49" s="19"/>
      <c r="EGR49" s="19"/>
      <c r="EGS49" s="19"/>
      <c r="EGT49" s="19"/>
      <c r="EGU49" s="19"/>
      <c r="EGV49" s="19"/>
      <c r="EGW49" s="19"/>
      <c r="EGX49" s="19"/>
      <c r="EGY49" s="19"/>
      <c r="EGZ49" s="19"/>
      <c r="EHA49" s="19"/>
      <c r="EHB49" s="19"/>
      <c r="EHC49" s="19"/>
      <c r="EHD49" s="19"/>
      <c r="EHE49" s="19"/>
      <c r="EHF49" s="19"/>
      <c r="EHG49" s="19"/>
      <c r="EHH49" s="19"/>
      <c r="EHI49" s="19"/>
      <c r="EHJ49" s="19"/>
      <c r="EHK49" s="19"/>
      <c r="EHL49" s="19"/>
      <c r="EHM49" s="19"/>
      <c r="EHN49" s="19"/>
      <c r="EHO49" s="19"/>
      <c r="EHP49" s="19"/>
      <c r="EHQ49" s="19"/>
      <c r="EHR49" s="19"/>
      <c r="EHS49" s="19"/>
      <c r="EHT49" s="19"/>
      <c r="EHU49" s="19"/>
      <c r="EHV49" s="19"/>
      <c r="EHW49" s="19"/>
      <c r="EHX49" s="19"/>
      <c r="EHY49" s="19"/>
      <c r="EHZ49" s="19"/>
      <c r="EIA49" s="19"/>
      <c r="EIB49" s="19"/>
      <c r="EIC49" s="19"/>
      <c r="EID49" s="19"/>
      <c r="EIE49" s="19"/>
      <c r="EIF49" s="19"/>
      <c r="EIG49" s="19"/>
      <c r="EIH49" s="19"/>
      <c r="EII49" s="19"/>
      <c r="EIJ49" s="19"/>
      <c r="EIK49" s="19"/>
      <c r="EIL49" s="19"/>
      <c r="EIM49" s="19"/>
      <c r="EIN49" s="19"/>
      <c r="EIO49" s="19"/>
      <c r="EIP49" s="19"/>
      <c r="EIQ49" s="19"/>
      <c r="EIR49" s="19"/>
      <c r="EIS49" s="19"/>
      <c r="EIT49" s="19"/>
      <c r="EIU49" s="19"/>
      <c r="EIV49" s="19"/>
      <c r="EIW49" s="19"/>
      <c r="EIX49" s="19"/>
      <c r="EIY49" s="19"/>
      <c r="EIZ49" s="19"/>
      <c r="EJA49" s="19"/>
      <c r="EJB49" s="19"/>
      <c r="EJC49" s="19"/>
      <c r="EJD49" s="19"/>
      <c r="EJE49" s="19"/>
      <c r="EJF49" s="19"/>
      <c r="EJG49" s="19"/>
      <c r="EJH49" s="19"/>
      <c r="EJI49" s="19"/>
      <c r="EJJ49" s="19"/>
      <c r="EJK49" s="19"/>
      <c r="EJL49" s="19"/>
      <c r="EJM49" s="19"/>
      <c r="EJN49" s="19"/>
      <c r="EJO49" s="19"/>
      <c r="EJP49" s="19"/>
      <c r="EJQ49" s="19"/>
      <c r="EJR49" s="19"/>
      <c r="EJS49" s="19"/>
      <c r="EJT49" s="19"/>
      <c r="EJU49" s="19"/>
      <c r="EJV49" s="19"/>
      <c r="EJW49" s="19"/>
      <c r="EJX49" s="19"/>
      <c r="EJY49" s="19"/>
      <c r="EJZ49" s="19"/>
      <c r="EKA49" s="19"/>
      <c r="EKB49" s="19"/>
      <c r="EKC49" s="19"/>
      <c r="EKD49" s="19"/>
      <c r="EKE49" s="19"/>
      <c r="EKF49" s="19"/>
      <c r="EKG49" s="19"/>
      <c r="EKH49" s="19"/>
      <c r="EKI49" s="19"/>
      <c r="EKJ49" s="19"/>
      <c r="EKK49" s="19"/>
      <c r="EKL49" s="19"/>
      <c r="EKM49" s="19"/>
      <c r="EKN49" s="19"/>
      <c r="EKO49" s="19"/>
      <c r="EKP49" s="19"/>
      <c r="EKQ49" s="19"/>
      <c r="EKR49" s="19"/>
      <c r="EKS49" s="19"/>
      <c r="EKT49" s="19"/>
      <c r="EKU49" s="19"/>
      <c r="EKV49" s="19"/>
      <c r="EKW49" s="19"/>
      <c r="EKX49" s="19"/>
      <c r="EKY49" s="19"/>
      <c r="EKZ49" s="19"/>
      <c r="ELA49" s="19"/>
      <c r="ELB49" s="19"/>
      <c r="ELC49" s="19"/>
      <c r="ELD49" s="19"/>
      <c r="ELE49" s="19"/>
      <c r="ELF49" s="19"/>
      <c r="ELG49" s="19"/>
      <c r="ELH49" s="19"/>
      <c r="ELI49" s="19"/>
      <c r="ELJ49" s="19"/>
      <c r="ELK49" s="19"/>
      <c r="ELL49" s="19"/>
      <c r="ELM49" s="19"/>
      <c r="ELN49" s="19"/>
      <c r="ELO49" s="19"/>
      <c r="ELP49" s="19"/>
      <c r="ELQ49" s="19"/>
      <c r="ELR49" s="19"/>
      <c r="ELS49" s="19"/>
      <c r="ELT49" s="19"/>
      <c r="ELU49" s="19"/>
      <c r="ELV49" s="19"/>
      <c r="ELW49" s="19"/>
      <c r="ELX49" s="19"/>
      <c r="ELY49" s="19"/>
      <c r="ELZ49" s="19"/>
      <c r="EMA49" s="19"/>
      <c r="EMB49" s="19"/>
      <c r="EMC49" s="19"/>
      <c r="EMD49" s="19"/>
      <c r="EME49" s="19"/>
      <c r="EMF49" s="19"/>
      <c r="EMG49" s="19"/>
      <c r="EMH49" s="19"/>
      <c r="EMI49" s="19"/>
      <c r="EMJ49" s="19"/>
      <c r="EMK49" s="19"/>
      <c r="EML49" s="19"/>
      <c r="EMM49" s="19"/>
      <c r="EMN49" s="19"/>
      <c r="EMO49" s="19"/>
      <c r="EMP49" s="19"/>
      <c r="EMQ49" s="19"/>
      <c r="EMR49" s="19"/>
      <c r="EMS49" s="19"/>
      <c r="EMT49" s="19"/>
      <c r="EMU49" s="19"/>
      <c r="EMV49" s="19"/>
      <c r="EMW49" s="19"/>
      <c r="EMX49" s="19"/>
      <c r="EMY49" s="19"/>
      <c r="EMZ49" s="19"/>
      <c r="ENA49" s="19"/>
      <c r="ENB49" s="19"/>
      <c r="ENC49" s="19"/>
      <c r="END49" s="19"/>
      <c r="ENE49" s="19"/>
      <c r="ENF49" s="19"/>
      <c r="ENG49" s="19"/>
      <c r="ENH49" s="19"/>
      <c r="ENI49" s="19"/>
      <c r="ENJ49" s="19"/>
      <c r="ENK49" s="19"/>
      <c r="ENL49" s="19"/>
      <c r="ENM49" s="19"/>
      <c r="ENN49" s="19"/>
      <c r="ENO49" s="19"/>
      <c r="ENP49" s="19"/>
      <c r="ENQ49" s="19"/>
      <c r="ENR49" s="19"/>
      <c r="ENS49" s="19"/>
      <c r="ENT49" s="19"/>
      <c r="ENU49" s="19"/>
      <c r="ENV49" s="19"/>
      <c r="ENW49" s="19"/>
      <c r="ENX49" s="19"/>
      <c r="ENY49" s="19"/>
      <c r="ENZ49" s="19"/>
      <c r="EOA49" s="19"/>
      <c r="EOB49" s="19"/>
      <c r="EOC49" s="19"/>
      <c r="EOD49" s="19"/>
      <c r="EOE49" s="19"/>
      <c r="EOF49" s="19"/>
      <c r="EOG49" s="19"/>
      <c r="EOH49" s="19"/>
      <c r="EOI49" s="19"/>
      <c r="EOJ49" s="19"/>
      <c r="EOK49" s="19"/>
      <c r="EOL49" s="19"/>
      <c r="EOM49" s="19"/>
      <c r="EON49" s="19"/>
      <c r="EOO49" s="19"/>
      <c r="EOP49" s="19"/>
      <c r="EOQ49" s="19"/>
      <c r="EOR49" s="19"/>
      <c r="EOS49" s="19"/>
      <c r="EOT49" s="19"/>
      <c r="EOU49" s="19"/>
      <c r="EOV49" s="19"/>
      <c r="EOW49" s="19"/>
      <c r="EOX49" s="19"/>
      <c r="EOY49" s="19"/>
      <c r="EOZ49" s="19"/>
      <c r="EPA49" s="19"/>
      <c r="EPB49" s="19"/>
      <c r="EPC49" s="19"/>
      <c r="EPD49" s="19"/>
      <c r="EPE49" s="19"/>
      <c r="EPF49" s="19"/>
      <c r="EPG49" s="19"/>
      <c r="EPH49" s="19"/>
      <c r="EPI49" s="19"/>
      <c r="EPJ49" s="19"/>
      <c r="EPK49" s="19"/>
      <c r="EPL49" s="19"/>
      <c r="EPM49" s="19"/>
      <c r="EPN49" s="19"/>
      <c r="EPO49" s="19"/>
      <c r="EPP49" s="19"/>
      <c r="EPQ49" s="19"/>
      <c r="EPR49" s="19"/>
      <c r="EPS49" s="19"/>
      <c r="EPT49" s="19"/>
      <c r="EPU49" s="19"/>
      <c r="EPV49" s="19"/>
      <c r="EPW49" s="19"/>
      <c r="EPX49" s="19"/>
      <c r="EPY49" s="19"/>
      <c r="EPZ49" s="19"/>
      <c r="EQA49" s="19"/>
      <c r="EQB49" s="19"/>
      <c r="EQC49" s="19"/>
      <c r="EQD49" s="19"/>
      <c r="EQE49" s="19"/>
      <c r="EQF49" s="19"/>
      <c r="EQG49" s="19"/>
      <c r="EQH49" s="19"/>
      <c r="EQI49" s="19"/>
      <c r="EQJ49" s="19"/>
      <c r="EQK49" s="19"/>
      <c r="EQL49" s="19"/>
      <c r="EQM49" s="19"/>
      <c r="EQN49" s="19"/>
      <c r="EQO49" s="19"/>
      <c r="EQP49" s="19"/>
      <c r="EQQ49" s="19"/>
      <c r="EQR49" s="19"/>
      <c r="EQS49" s="19"/>
      <c r="EQT49" s="19"/>
      <c r="EQU49" s="19"/>
      <c r="EQV49" s="19"/>
      <c r="EQW49" s="19"/>
      <c r="EQX49" s="19"/>
      <c r="EQY49" s="19"/>
      <c r="EQZ49" s="19"/>
      <c r="ERA49" s="19"/>
      <c r="ERB49" s="19"/>
      <c r="ERC49" s="19"/>
      <c r="ERD49" s="19"/>
      <c r="ERE49" s="19"/>
      <c r="ERF49" s="19"/>
      <c r="ERG49" s="19"/>
      <c r="ERH49" s="19"/>
      <c r="ERI49" s="19"/>
      <c r="ERJ49" s="19"/>
      <c r="ERK49" s="19"/>
      <c r="ERL49" s="19"/>
      <c r="ERM49" s="19"/>
      <c r="ERN49" s="19"/>
      <c r="ERO49" s="19"/>
      <c r="ERP49" s="19"/>
      <c r="ERQ49" s="19"/>
      <c r="ERR49" s="19"/>
      <c r="ERS49" s="19"/>
      <c r="ERT49" s="19"/>
      <c r="ERU49" s="19"/>
      <c r="ERV49" s="19"/>
      <c r="ERW49" s="19"/>
      <c r="ERX49" s="19"/>
      <c r="ERY49" s="19"/>
      <c r="ERZ49" s="19"/>
      <c r="ESA49" s="19"/>
      <c r="ESB49" s="19"/>
      <c r="ESC49" s="19"/>
      <c r="ESD49" s="19"/>
      <c r="ESE49" s="19"/>
      <c r="ESF49" s="19"/>
      <c r="ESG49" s="19"/>
      <c r="ESH49" s="19"/>
      <c r="ESI49" s="19"/>
      <c r="ESJ49" s="19"/>
      <c r="ESK49" s="19"/>
      <c r="ESL49" s="19"/>
      <c r="ESM49" s="19"/>
      <c r="ESN49" s="19"/>
      <c r="ESO49" s="19"/>
      <c r="ESP49" s="19"/>
      <c r="ESQ49" s="19"/>
      <c r="ESR49" s="19"/>
      <c r="ESS49" s="19"/>
      <c r="EST49" s="19"/>
      <c r="ESU49" s="19"/>
      <c r="ESV49" s="19"/>
      <c r="ESW49" s="19"/>
      <c r="ESX49" s="19"/>
      <c r="ESY49" s="19"/>
      <c r="ESZ49" s="19"/>
      <c r="ETA49" s="19"/>
      <c r="ETB49" s="19"/>
      <c r="ETC49" s="19"/>
      <c r="ETD49" s="19"/>
      <c r="ETE49" s="19"/>
      <c r="ETF49" s="19"/>
      <c r="ETG49" s="19"/>
      <c r="ETH49" s="19"/>
      <c r="ETI49" s="19"/>
      <c r="ETJ49" s="19"/>
      <c r="ETK49" s="19"/>
      <c r="ETL49" s="19"/>
      <c r="ETM49" s="19"/>
      <c r="ETN49" s="19"/>
      <c r="ETO49" s="19"/>
      <c r="ETP49" s="19"/>
      <c r="ETQ49" s="19"/>
      <c r="ETR49" s="19"/>
      <c r="ETS49" s="19"/>
      <c r="ETT49" s="19"/>
      <c r="ETU49" s="19"/>
      <c r="ETV49" s="19"/>
      <c r="ETW49" s="19"/>
      <c r="ETX49" s="19"/>
      <c r="ETY49" s="19"/>
      <c r="ETZ49" s="19"/>
      <c r="EUA49" s="19"/>
      <c r="EUB49" s="19"/>
      <c r="EUC49" s="19"/>
      <c r="EUD49" s="19"/>
      <c r="EUE49" s="19"/>
      <c r="EUF49" s="19"/>
      <c r="EUG49" s="19"/>
      <c r="EUH49" s="19"/>
      <c r="EUI49" s="19"/>
      <c r="EUJ49" s="19"/>
      <c r="EUK49" s="19"/>
      <c r="EUL49" s="19"/>
      <c r="EUM49" s="19"/>
      <c r="EUN49" s="19"/>
      <c r="EUO49" s="19"/>
      <c r="EUP49" s="19"/>
      <c r="EUQ49" s="19"/>
      <c r="EUR49" s="19"/>
      <c r="EUS49" s="19"/>
      <c r="EUT49" s="19"/>
      <c r="EUU49" s="19"/>
      <c r="EUV49" s="19"/>
      <c r="EUW49" s="19"/>
      <c r="EUX49" s="19"/>
      <c r="EUY49" s="19"/>
      <c r="EUZ49" s="19"/>
      <c r="EVA49" s="19"/>
      <c r="EVB49" s="19"/>
      <c r="EVC49" s="19"/>
      <c r="EVD49" s="19"/>
      <c r="EVE49" s="19"/>
      <c r="EVF49" s="19"/>
      <c r="EVG49" s="19"/>
      <c r="EVH49" s="19"/>
      <c r="EVI49" s="19"/>
      <c r="EVJ49" s="19"/>
      <c r="EVK49" s="19"/>
      <c r="EVL49" s="19"/>
      <c r="EVM49" s="19"/>
      <c r="EVN49" s="19"/>
      <c r="EVO49" s="19"/>
      <c r="EVP49" s="19"/>
      <c r="EVQ49" s="19"/>
      <c r="EVR49" s="19"/>
      <c r="EVS49" s="19"/>
      <c r="EVT49" s="19"/>
      <c r="EVU49" s="19"/>
      <c r="EVV49" s="19"/>
      <c r="EVW49" s="19"/>
      <c r="EVX49" s="19"/>
      <c r="EVY49" s="19"/>
      <c r="EVZ49" s="19"/>
      <c r="EWA49" s="19"/>
      <c r="EWB49" s="19"/>
      <c r="EWC49" s="19"/>
      <c r="EWD49" s="19"/>
      <c r="EWE49" s="19"/>
      <c r="EWF49" s="19"/>
      <c r="EWG49" s="19"/>
      <c r="EWH49" s="19"/>
      <c r="EWI49" s="19"/>
      <c r="EWJ49" s="19"/>
      <c r="EWK49" s="19"/>
      <c r="EWL49" s="19"/>
      <c r="EWM49" s="19"/>
      <c r="EWN49" s="19"/>
      <c r="EWO49" s="19"/>
      <c r="EWP49" s="19"/>
      <c r="EWQ49" s="19"/>
      <c r="EWR49" s="19"/>
      <c r="EWS49" s="19"/>
      <c r="EWT49" s="19"/>
      <c r="EWU49" s="19"/>
      <c r="EWV49" s="19"/>
      <c r="EWW49" s="19"/>
      <c r="EWX49" s="19"/>
      <c r="EWY49" s="19"/>
      <c r="EWZ49" s="19"/>
      <c r="EXA49" s="19"/>
      <c r="EXB49" s="19"/>
      <c r="EXC49" s="19"/>
      <c r="EXD49" s="19"/>
      <c r="EXE49" s="19"/>
      <c r="EXF49" s="19"/>
      <c r="EXG49" s="19"/>
      <c r="EXH49" s="19"/>
      <c r="EXI49" s="19"/>
      <c r="EXJ49" s="19"/>
      <c r="EXK49" s="19"/>
      <c r="EXL49" s="19"/>
      <c r="EXM49" s="19"/>
      <c r="EXN49" s="19"/>
      <c r="EXO49" s="19"/>
      <c r="EXP49" s="19"/>
      <c r="EXQ49" s="19"/>
      <c r="EXR49" s="19"/>
      <c r="EXS49" s="19"/>
      <c r="EXT49" s="19"/>
      <c r="EXU49" s="19"/>
      <c r="EXV49" s="19"/>
      <c r="EXW49" s="19"/>
      <c r="EXX49" s="19"/>
      <c r="EXY49" s="19"/>
      <c r="EXZ49" s="19"/>
      <c r="EYA49" s="19"/>
      <c r="EYB49" s="19"/>
      <c r="EYC49" s="19"/>
      <c r="EYD49" s="19"/>
      <c r="EYE49" s="19"/>
      <c r="EYF49" s="19"/>
      <c r="EYG49" s="19"/>
      <c r="EYH49" s="19"/>
      <c r="EYI49" s="19"/>
      <c r="EYJ49" s="19"/>
      <c r="EYK49" s="19"/>
      <c r="EYL49" s="19"/>
      <c r="EYM49" s="19"/>
      <c r="EYN49" s="19"/>
      <c r="EYO49" s="19"/>
      <c r="EYP49" s="19"/>
      <c r="EYQ49" s="19"/>
      <c r="EYR49" s="19"/>
      <c r="EYS49" s="19"/>
      <c r="EYT49" s="19"/>
      <c r="EYU49" s="19"/>
      <c r="EYV49" s="19"/>
      <c r="EYW49" s="19"/>
      <c r="EYX49" s="19"/>
      <c r="EYY49" s="19"/>
      <c r="EYZ49" s="19"/>
      <c r="EZA49" s="19"/>
      <c r="EZB49" s="19"/>
      <c r="EZC49" s="19"/>
      <c r="EZD49" s="19"/>
      <c r="EZE49" s="19"/>
      <c r="EZF49" s="19"/>
      <c r="EZG49" s="19"/>
      <c r="EZH49" s="19"/>
      <c r="EZI49" s="19"/>
      <c r="EZJ49" s="19"/>
      <c r="EZK49" s="19"/>
      <c r="EZL49" s="19"/>
      <c r="EZM49" s="19"/>
      <c r="EZN49" s="19"/>
      <c r="EZO49" s="19"/>
      <c r="EZP49" s="19"/>
      <c r="EZQ49" s="19"/>
      <c r="EZR49" s="19"/>
      <c r="EZS49" s="19"/>
      <c r="EZT49" s="19"/>
      <c r="EZU49" s="19"/>
      <c r="EZV49" s="19"/>
      <c r="EZW49" s="19"/>
      <c r="EZX49" s="19"/>
      <c r="EZY49" s="19"/>
      <c r="EZZ49" s="19"/>
      <c r="FAA49" s="19"/>
      <c r="FAB49" s="19"/>
      <c r="FAC49" s="19"/>
      <c r="FAD49" s="19"/>
      <c r="FAE49" s="19"/>
      <c r="FAF49" s="19"/>
      <c r="FAG49" s="19"/>
      <c r="FAH49" s="19"/>
      <c r="FAI49" s="19"/>
      <c r="FAJ49" s="19"/>
      <c r="FAK49" s="19"/>
      <c r="FAL49" s="19"/>
      <c r="FAM49" s="19"/>
      <c r="FAN49" s="19"/>
      <c r="FAO49" s="19"/>
      <c r="FAP49" s="19"/>
      <c r="FAQ49" s="19"/>
      <c r="FAR49" s="19"/>
      <c r="FAS49" s="19"/>
      <c r="FAT49" s="19"/>
      <c r="FAU49" s="19"/>
      <c r="FAV49" s="19"/>
      <c r="FAW49" s="19"/>
      <c r="FAX49" s="19"/>
      <c r="FAY49" s="19"/>
      <c r="FAZ49" s="19"/>
      <c r="FBA49" s="19"/>
      <c r="FBB49" s="19"/>
      <c r="FBC49" s="19"/>
      <c r="FBD49" s="19"/>
      <c r="FBE49" s="19"/>
      <c r="FBF49" s="19"/>
      <c r="FBG49" s="19"/>
      <c r="FBH49" s="19"/>
      <c r="FBI49" s="19"/>
      <c r="FBJ49" s="19"/>
      <c r="FBK49" s="19"/>
      <c r="FBL49" s="19"/>
      <c r="FBM49" s="19"/>
      <c r="FBN49" s="19"/>
      <c r="FBO49" s="19"/>
      <c r="FBP49" s="19"/>
      <c r="FBQ49" s="19"/>
      <c r="FBR49" s="19"/>
      <c r="FBS49" s="19"/>
      <c r="FBT49" s="19"/>
      <c r="FBU49" s="19"/>
      <c r="FBV49" s="19"/>
      <c r="FBW49" s="19"/>
      <c r="FBX49" s="19"/>
      <c r="FBY49" s="19"/>
      <c r="FBZ49" s="19"/>
      <c r="FCA49" s="19"/>
      <c r="FCB49" s="19"/>
      <c r="FCC49" s="19"/>
      <c r="FCD49" s="19"/>
      <c r="FCE49" s="19"/>
      <c r="FCF49" s="19"/>
      <c r="FCG49" s="19"/>
      <c r="FCH49" s="19"/>
      <c r="FCI49" s="19"/>
      <c r="FCJ49" s="19"/>
      <c r="FCK49" s="19"/>
      <c r="FCL49" s="19"/>
      <c r="FCM49" s="19"/>
      <c r="FCN49" s="19"/>
      <c r="FCO49" s="19"/>
      <c r="FCP49" s="19"/>
      <c r="FCQ49" s="19"/>
      <c r="FCR49" s="19"/>
      <c r="FCS49" s="19"/>
      <c r="FCT49" s="19"/>
      <c r="FCU49" s="19"/>
      <c r="FCV49" s="19"/>
      <c r="FCW49" s="19"/>
      <c r="FCX49" s="19"/>
      <c r="FCY49" s="19"/>
      <c r="FCZ49" s="19"/>
      <c r="FDA49" s="19"/>
      <c r="FDB49" s="19"/>
      <c r="FDC49" s="19"/>
      <c r="FDD49" s="19"/>
      <c r="FDE49" s="19"/>
      <c r="FDF49" s="19"/>
      <c r="FDG49" s="19"/>
      <c r="FDH49" s="19"/>
      <c r="FDI49" s="19"/>
      <c r="FDJ49" s="19"/>
      <c r="FDK49" s="19"/>
      <c r="FDL49" s="19"/>
      <c r="FDM49" s="19"/>
      <c r="FDN49" s="19"/>
      <c r="FDO49" s="19"/>
      <c r="FDP49" s="19"/>
      <c r="FDQ49" s="19"/>
      <c r="FDR49" s="19"/>
      <c r="FDS49" s="19"/>
      <c r="FDT49" s="19"/>
      <c r="FDU49" s="19"/>
      <c r="FDV49" s="19"/>
      <c r="FDW49" s="19"/>
      <c r="FDX49" s="19"/>
      <c r="FDY49" s="19"/>
      <c r="FDZ49" s="19"/>
      <c r="FEA49" s="19"/>
      <c r="FEB49" s="19"/>
      <c r="FEC49" s="19"/>
      <c r="FED49" s="19"/>
      <c r="FEE49" s="19"/>
      <c r="FEF49" s="19"/>
      <c r="FEG49" s="19"/>
      <c r="FEH49" s="19"/>
      <c r="FEI49" s="19"/>
      <c r="FEJ49" s="19"/>
      <c r="FEK49" s="19"/>
      <c r="FEL49" s="19"/>
      <c r="FEM49" s="19"/>
      <c r="FEN49" s="19"/>
      <c r="FEO49" s="19"/>
      <c r="FEP49" s="19"/>
      <c r="FEQ49" s="19"/>
      <c r="FER49" s="19"/>
      <c r="FES49" s="19"/>
      <c r="FET49" s="19"/>
      <c r="FEU49" s="19"/>
      <c r="FEV49" s="19"/>
      <c r="FEW49" s="19"/>
      <c r="FEX49" s="19"/>
      <c r="FEY49" s="19"/>
      <c r="FEZ49" s="19"/>
      <c r="FFA49" s="19"/>
      <c r="FFB49" s="19"/>
      <c r="FFC49" s="19"/>
      <c r="FFD49" s="19"/>
      <c r="FFE49" s="19"/>
      <c r="FFF49" s="19"/>
      <c r="FFG49" s="19"/>
      <c r="FFH49" s="19"/>
      <c r="FFI49" s="19"/>
      <c r="FFJ49" s="19"/>
      <c r="FFK49" s="19"/>
      <c r="FFL49" s="19"/>
      <c r="FFM49" s="19"/>
      <c r="FFN49" s="19"/>
      <c r="FFO49" s="19"/>
      <c r="FFP49" s="19"/>
      <c r="FFQ49" s="19"/>
      <c r="FFR49" s="19"/>
      <c r="FFS49" s="19"/>
      <c r="FFT49" s="19"/>
      <c r="FFU49" s="19"/>
      <c r="FFV49" s="19"/>
      <c r="FFW49" s="19"/>
      <c r="FFX49" s="19"/>
      <c r="FFY49" s="19"/>
      <c r="FFZ49" s="19"/>
      <c r="FGA49" s="19"/>
      <c r="FGB49" s="19"/>
      <c r="FGC49" s="19"/>
      <c r="FGD49" s="19"/>
      <c r="FGE49" s="19"/>
      <c r="FGF49" s="19"/>
      <c r="FGG49" s="19"/>
      <c r="FGH49" s="19"/>
      <c r="FGI49" s="19"/>
      <c r="FGJ49" s="19"/>
      <c r="FGK49" s="19"/>
      <c r="FGL49" s="19"/>
      <c r="FGM49" s="19"/>
      <c r="FGN49" s="19"/>
      <c r="FGO49" s="19"/>
      <c r="FGP49" s="19"/>
      <c r="FGQ49" s="19"/>
      <c r="FGR49" s="19"/>
      <c r="FGS49" s="19"/>
      <c r="FGT49" s="19"/>
      <c r="FGU49" s="19"/>
      <c r="FGV49" s="19"/>
      <c r="FGW49" s="19"/>
      <c r="FGX49" s="19"/>
      <c r="FGY49" s="19"/>
      <c r="FGZ49" s="19"/>
      <c r="FHA49" s="19"/>
      <c r="FHB49" s="19"/>
      <c r="FHC49" s="19"/>
      <c r="FHD49" s="19"/>
      <c r="FHE49" s="19"/>
      <c r="FHF49" s="19"/>
      <c r="FHG49" s="19"/>
      <c r="FHH49" s="19"/>
      <c r="FHI49" s="19"/>
      <c r="FHJ49" s="19"/>
      <c r="FHK49" s="19"/>
      <c r="FHL49" s="19"/>
      <c r="FHM49" s="19"/>
      <c r="FHN49" s="19"/>
      <c r="FHO49" s="19"/>
      <c r="FHP49" s="19"/>
      <c r="FHQ49" s="19"/>
      <c r="FHR49" s="19"/>
      <c r="FHS49" s="19"/>
      <c r="FHT49" s="19"/>
      <c r="FHU49" s="19"/>
      <c r="FHV49" s="19"/>
      <c r="FHW49" s="19"/>
      <c r="FHX49" s="19"/>
      <c r="FHY49" s="19"/>
      <c r="FHZ49" s="19"/>
      <c r="FIA49" s="19"/>
      <c r="FIB49" s="19"/>
      <c r="FIC49" s="19"/>
      <c r="FID49" s="19"/>
      <c r="FIE49" s="19"/>
      <c r="FIF49" s="19"/>
      <c r="FIG49" s="19"/>
      <c r="FIH49" s="19"/>
      <c r="FII49" s="19"/>
      <c r="FIJ49" s="19"/>
      <c r="FIK49" s="19"/>
      <c r="FIL49" s="19"/>
      <c r="FIM49" s="19"/>
      <c r="FIN49" s="19"/>
      <c r="FIO49" s="19"/>
      <c r="FIP49" s="19"/>
      <c r="FIQ49" s="19"/>
      <c r="FIR49" s="19"/>
      <c r="FIS49" s="19"/>
      <c r="FIT49" s="19"/>
      <c r="FIU49" s="19"/>
      <c r="FIV49" s="19"/>
      <c r="FIW49" s="19"/>
      <c r="FIX49" s="19"/>
      <c r="FIY49" s="19"/>
      <c r="FIZ49" s="19"/>
      <c r="FJA49" s="19"/>
      <c r="FJB49" s="19"/>
      <c r="FJC49" s="19"/>
      <c r="FJD49" s="19"/>
      <c r="FJE49" s="19"/>
      <c r="FJF49" s="19"/>
      <c r="FJG49" s="19"/>
      <c r="FJH49" s="19"/>
      <c r="FJI49" s="19"/>
      <c r="FJJ49" s="19"/>
      <c r="FJK49" s="19"/>
      <c r="FJL49" s="19"/>
      <c r="FJM49" s="19"/>
      <c r="FJN49" s="19"/>
      <c r="FJO49" s="19"/>
      <c r="FJP49" s="19"/>
      <c r="FJQ49" s="19"/>
      <c r="FJR49" s="19"/>
      <c r="FJS49" s="19"/>
      <c r="FJT49" s="19"/>
      <c r="FJU49" s="19"/>
      <c r="FJV49" s="19"/>
      <c r="FJW49" s="19"/>
      <c r="FJX49" s="19"/>
      <c r="FJY49" s="19"/>
      <c r="FJZ49" s="19"/>
      <c r="FKA49" s="19"/>
      <c r="FKB49" s="19"/>
      <c r="FKC49" s="19"/>
      <c r="FKD49" s="19"/>
      <c r="FKE49" s="19"/>
      <c r="FKF49" s="19"/>
      <c r="FKG49" s="19"/>
      <c r="FKH49" s="19"/>
      <c r="FKI49" s="19"/>
      <c r="FKJ49" s="19"/>
      <c r="FKK49" s="19"/>
      <c r="FKL49" s="19"/>
      <c r="FKM49" s="19"/>
      <c r="FKN49" s="19"/>
      <c r="FKO49" s="19"/>
      <c r="FKP49" s="19"/>
      <c r="FKQ49" s="19"/>
      <c r="FKR49" s="19"/>
      <c r="FKS49" s="19"/>
      <c r="FKT49" s="19"/>
      <c r="FKU49" s="19"/>
      <c r="FKV49" s="19"/>
      <c r="FKW49" s="19"/>
      <c r="FKX49" s="19"/>
      <c r="FKY49" s="19"/>
      <c r="FKZ49" s="19"/>
      <c r="FLA49" s="19"/>
      <c r="FLB49" s="19"/>
      <c r="FLC49" s="19"/>
      <c r="FLD49" s="19"/>
      <c r="FLE49" s="19"/>
      <c r="FLF49" s="19"/>
      <c r="FLG49" s="19"/>
      <c r="FLH49" s="19"/>
      <c r="FLI49" s="19"/>
      <c r="FLJ49" s="19"/>
      <c r="FLK49" s="19"/>
      <c r="FLL49" s="19"/>
      <c r="FLM49" s="19"/>
      <c r="FLN49" s="19"/>
      <c r="FLO49" s="19"/>
      <c r="FLP49" s="19"/>
      <c r="FLQ49" s="19"/>
      <c r="FLR49" s="19"/>
      <c r="FLS49" s="19"/>
      <c r="FLT49" s="19"/>
      <c r="FLU49" s="19"/>
      <c r="FLV49" s="19"/>
      <c r="FLW49" s="19"/>
      <c r="FLX49" s="19"/>
      <c r="FLY49" s="19"/>
      <c r="FLZ49" s="19"/>
      <c r="FMA49" s="19"/>
      <c r="FMB49" s="19"/>
      <c r="FMC49" s="19"/>
      <c r="FMD49" s="19"/>
      <c r="FME49" s="19"/>
      <c r="FMF49" s="19"/>
      <c r="FMG49" s="19"/>
      <c r="FMH49" s="19"/>
      <c r="FMI49" s="19"/>
      <c r="FMJ49" s="19"/>
      <c r="FMK49" s="19"/>
      <c r="FML49" s="19"/>
      <c r="FMM49" s="19"/>
      <c r="FMN49" s="19"/>
      <c r="FMO49" s="19"/>
      <c r="FMP49" s="19"/>
      <c r="FMQ49" s="19"/>
      <c r="FMR49" s="19"/>
      <c r="FMS49" s="19"/>
      <c r="FMT49" s="19"/>
      <c r="FMU49" s="19"/>
      <c r="FMV49" s="19"/>
      <c r="FMW49" s="19"/>
      <c r="FMX49" s="19"/>
      <c r="FMY49" s="19"/>
      <c r="FMZ49" s="19"/>
      <c r="FNA49" s="19"/>
      <c r="FNB49" s="19"/>
      <c r="FNC49" s="19"/>
      <c r="FND49" s="19"/>
      <c r="FNE49" s="19"/>
      <c r="FNF49" s="19"/>
      <c r="FNG49" s="19"/>
      <c r="FNH49" s="19"/>
      <c r="FNI49" s="19"/>
      <c r="FNJ49" s="19"/>
      <c r="FNK49" s="19"/>
      <c r="FNL49" s="19"/>
      <c r="FNM49" s="19"/>
      <c r="FNN49" s="19"/>
      <c r="FNO49" s="19"/>
      <c r="FNP49" s="19"/>
      <c r="FNQ49" s="19"/>
      <c r="FNR49" s="19"/>
      <c r="FNS49" s="19"/>
      <c r="FNT49" s="19"/>
      <c r="FNU49" s="19"/>
      <c r="FNV49" s="19"/>
      <c r="FNW49" s="19"/>
      <c r="FNX49" s="19"/>
      <c r="FNY49" s="19"/>
      <c r="FNZ49" s="19"/>
      <c r="FOA49" s="19"/>
      <c r="FOB49" s="19"/>
      <c r="FOC49" s="19"/>
      <c r="FOD49" s="19"/>
      <c r="FOE49" s="19"/>
      <c r="FOF49" s="19"/>
      <c r="FOG49" s="19"/>
      <c r="FOH49" s="19"/>
      <c r="FOI49" s="19"/>
      <c r="FOJ49" s="19"/>
      <c r="FOK49" s="19"/>
      <c r="FOL49" s="19"/>
      <c r="FOM49" s="19"/>
      <c r="FON49" s="19"/>
      <c r="FOO49" s="19"/>
      <c r="FOP49" s="19"/>
      <c r="FOQ49" s="19"/>
      <c r="FOR49" s="19"/>
      <c r="FOS49" s="19"/>
      <c r="FOT49" s="19"/>
      <c r="FOU49" s="19"/>
      <c r="FOV49" s="19"/>
      <c r="FOW49" s="19"/>
      <c r="FOX49" s="19"/>
      <c r="FOY49" s="19"/>
      <c r="FOZ49" s="19"/>
      <c r="FPA49" s="19"/>
      <c r="FPB49" s="19"/>
      <c r="FPC49" s="19"/>
      <c r="FPD49" s="19"/>
      <c r="FPE49" s="19"/>
      <c r="FPF49" s="19"/>
      <c r="FPG49" s="19"/>
      <c r="FPH49" s="19"/>
      <c r="FPI49" s="19"/>
      <c r="FPJ49" s="19"/>
      <c r="FPK49" s="19"/>
      <c r="FPL49" s="19"/>
      <c r="FPM49" s="19"/>
      <c r="FPN49" s="19"/>
      <c r="FPO49" s="19"/>
      <c r="FPP49" s="19"/>
      <c r="FPQ49" s="19"/>
      <c r="FPR49" s="19"/>
      <c r="FPS49" s="19"/>
      <c r="FPT49" s="19"/>
      <c r="FPU49" s="19"/>
      <c r="FPV49" s="19"/>
      <c r="FPW49" s="19"/>
      <c r="FPX49" s="19"/>
      <c r="FPY49" s="19"/>
      <c r="FPZ49" s="19"/>
      <c r="FQA49" s="19"/>
      <c r="FQB49" s="19"/>
      <c r="FQC49" s="19"/>
      <c r="FQD49" s="19"/>
      <c r="FQE49" s="19"/>
      <c r="FQF49" s="19"/>
      <c r="FQG49" s="19"/>
      <c r="FQH49" s="19"/>
      <c r="FQI49" s="19"/>
      <c r="FQJ49" s="19"/>
      <c r="FQK49" s="19"/>
      <c r="FQL49" s="19"/>
      <c r="FQM49" s="19"/>
      <c r="FQN49" s="19"/>
      <c r="FQO49" s="19"/>
      <c r="FQP49" s="19"/>
      <c r="FQQ49" s="19"/>
      <c r="FQR49" s="19"/>
      <c r="FQS49" s="19"/>
      <c r="FQT49" s="19"/>
      <c r="FQU49" s="19"/>
      <c r="FQV49" s="19"/>
      <c r="FQW49" s="19"/>
      <c r="FQX49" s="19"/>
      <c r="FQY49" s="19"/>
      <c r="FQZ49" s="19"/>
      <c r="FRA49" s="19"/>
      <c r="FRB49" s="19"/>
      <c r="FRC49" s="19"/>
      <c r="FRD49" s="19"/>
      <c r="FRE49" s="19"/>
      <c r="FRF49" s="19"/>
      <c r="FRG49" s="19"/>
      <c r="FRH49" s="19"/>
      <c r="FRI49" s="19"/>
      <c r="FRJ49" s="19"/>
      <c r="FRK49" s="19"/>
      <c r="FRL49" s="19"/>
      <c r="FRM49" s="19"/>
      <c r="FRN49" s="19"/>
      <c r="FRO49" s="19"/>
      <c r="FRP49" s="19"/>
      <c r="FRQ49" s="19"/>
      <c r="FRR49" s="19"/>
      <c r="FRS49" s="19"/>
      <c r="FRT49" s="19"/>
      <c r="FRU49" s="19"/>
      <c r="FRV49" s="19"/>
      <c r="FRW49" s="19"/>
      <c r="FRX49" s="19"/>
      <c r="FRY49" s="19"/>
      <c r="FRZ49" s="19"/>
      <c r="FSA49" s="19"/>
      <c r="FSB49" s="19"/>
      <c r="FSC49" s="19"/>
      <c r="FSD49" s="19"/>
      <c r="FSE49" s="19"/>
      <c r="FSF49" s="19"/>
      <c r="FSG49" s="19"/>
      <c r="FSH49" s="19"/>
      <c r="FSI49" s="19"/>
      <c r="FSJ49" s="19"/>
      <c r="FSK49" s="19"/>
      <c r="FSL49" s="19"/>
      <c r="FSM49" s="19"/>
      <c r="FSN49" s="19"/>
      <c r="FSO49" s="19"/>
      <c r="FSP49" s="19"/>
      <c r="FSQ49" s="19"/>
      <c r="FSR49" s="19"/>
      <c r="FSS49" s="19"/>
      <c r="FST49" s="19"/>
      <c r="FSU49" s="19"/>
      <c r="FSV49" s="19"/>
      <c r="FSW49" s="19"/>
      <c r="FSX49" s="19"/>
      <c r="FSY49" s="19"/>
      <c r="FSZ49" s="19"/>
      <c r="FTA49" s="19"/>
      <c r="FTB49" s="19"/>
      <c r="FTC49" s="19"/>
      <c r="FTD49" s="19"/>
      <c r="FTE49" s="19"/>
      <c r="FTF49" s="19"/>
      <c r="FTG49" s="19"/>
      <c r="FTH49" s="19"/>
      <c r="FTI49" s="19"/>
      <c r="FTJ49" s="19"/>
      <c r="FTK49" s="19"/>
      <c r="FTL49" s="19"/>
      <c r="FTM49" s="19"/>
      <c r="FTN49" s="19"/>
      <c r="FTO49" s="19"/>
      <c r="FTP49" s="19"/>
      <c r="FTQ49" s="19"/>
      <c r="FTR49" s="19"/>
      <c r="FTS49" s="19"/>
      <c r="FTT49" s="19"/>
      <c r="FTU49" s="19"/>
      <c r="FTV49" s="19"/>
      <c r="FTW49" s="19"/>
      <c r="FTX49" s="19"/>
      <c r="FTY49" s="19"/>
      <c r="FTZ49" s="19"/>
      <c r="FUA49" s="19"/>
      <c r="FUB49" s="19"/>
      <c r="FUC49" s="19"/>
      <c r="FUD49" s="19"/>
      <c r="FUE49" s="19"/>
      <c r="FUF49" s="19"/>
      <c r="FUG49" s="19"/>
      <c r="FUH49" s="19"/>
      <c r="FUI49" s="19"/>
      <c r="FUJ49" s="19"/>
      <c r="FUK49" s="19"/>
      <c r="FUL49" s="19"/>
      <c r="FUM49" s="19"/>
      <c r="FUN49" s="19"/>
      <c r="FUO49" s="19"/>
      <c r="FUP49" s="19"/>
      <c r="FUQ49" s="19"/>
      <c r="FUR49" s="19"/>
      <c r="FUS49" s="19"/>
      <c r="FUT49" s="19"/>
      <c r="FUU49" s="19"/>
      <c r="FUV49" s="19"/>
      <c r="FUW49" s="19"/>
      <c r="FUX49" s="19"/>
      <c r="FUY49" s="19"/>
      <c r="FUZ49" s="19"/>
      <c r="FVA49" s="19"/>
      <c r="FVB49" s="19"/>
      <c r="FVC49" s="19"/>
      <c r="FVD49" s="19"/>
      <c r="FVE49" s="19"/>
      <c r="FVF49" s="19"/>
      <c r="FVG49" s="19"/>
      <c r="FVH49" s="19"/>
      <c r="FVI49" s="19"/>
      <c r="FVJ49" s="19"/>
      <c r="FVK49" s="19"/>
      <c r="FVL49" s="19"/>
      <c r="FVM49" s="19"/>
      <c r="FVN49" s="19"/>
      <c r="FVO49" s="19"/>
      <c r="FVP49" s="19"/>
      <c r="FVQ49" s="19"/>
      <c r="FVR49" s="19"/>
      <c r="FVS49" s="19"/>
      <c r="FVT49" s="19"/>
      <c r="FVU49" s="19"/>
      <c r="FVV49" s="19"/>
      <c r="FVW49" s="19"/>
      <c r="FVX49" s="19"/>
      <c r="FVY49" s="19"/>
      <c r="FVZ49" s="19"/>
      <c r="FWA49" s="19"/>
      <c r="FWB49" s="19"/>
      <c r="FWC49" s="19"/>
      <c r="FWD49" s="19"/>
      <c r="FWE49" s="19"/>
      <c r="FWF49" s="19"/>
      <c r="FWG49" s="19"/>
      <c r="FWH49" s="19"/>
      <c r="FWI49" s="19"/>
      <c r="FWJ49" s="19"/>
      <c r="FWK49" s="19"/>
      <c r="FWL49" s="19"/>
      <c r="FWM49" s="19"/>
      <c r="FWN49" s="19"/>
      <c r="FWO49" s="19"/>
      <c r="FWP49" s="19"/>
      <c r="FWQ49" s="19"/>
      <c r="FWR49" s="19"/>
      <c r="FWS49" s="19"/>
      <c r="FWT49" s="19"/>
      <c r="FWU49" s="19"/>
      <c r="FWV49" s="19"/>
      <c r="FWW49" s="19"/>
      <c r="FWX49" s="19"/>
      <c r="FWY49" s="19"/>
      <c r="FWZ49" s="19"/>
      <c r="FXA49" s="19"/>
      <c r="FXB49" s="19"/>
      <c r="FXC49" s="19"/>
      <c r="FXD49" s="19"/>
      <c r="FXE49" s="19"/>
      <c r="FXF49" s="19"/>
      <c r="FXG49" s="19"/>
      <c r="FXH49" s="19"/>
      <c r="FXI49" s="19"/>
      <c r="FXJ49" s="19"/>
      <c r="FXK49" s="19"/>
      <c r="FXL49" s="19"/>
      <c r="FXM49" s="19"/>
      <c r="FXN49" s="19"/>
      <c r="FXO49" s="19"/>
      <c r="FXP49" s="19"/>
      <c r="FXQ49" s="19"/>
      <c r="FXR49" s="19"/>
      <c r="FXS49" s="19"/>
      <c r="FXT49" s="19"/>
      <c r="FXU49" s="19"/>
      <c r="FXV49" s="19"/>
      <c r="FXW49" s="19"/>
      <c r="FXX49" s="19"/>
      <c r="FXY49" s="19"/>
      <c r="FXZ49" s="19"/>
      <c r="FYA49" s="19"/>
      <c r="FYB49" s="19"/>
      <c r="FYC49" s="19"/>
      <c r="FYD49" s="19"/>
      <c r="FYE49" s="19"/>
      <c r="FYF49" s="19"/>
      <c r="FYG49" s="19"/>
      <c r="FYH49" s="19"/>
      <c r="FYI49" s="19"/>
      <c r="FYJ49" s="19"/>
      <c r="FYK49" s="19"/>
      <c r="FYL49" s="19"/>
      <c r="FYM49" s="19"/>
      <c r="FYN49" s="19"/>
      <c r="FYO49" s="19"/>
      <c r="FYP49" s="19"/>
      <c r="FYQ49" s="19"/>
      <c r="FYR49" s="19"/>
      <c r="FYS49" s="19"/>
      <c r="FYT49" s="19"/>
      <c r="FYU49" s="19"/>
      <c r="FYV49" s="19"/>
      <c r="FYW49" s="19"/>
      <c r="FYX49" s="19"/>
      <c r="FYY49" s="19"/>
      <c r="FYZ49" s="19"/>
      <c r="FZA49" s="19"/>
      <c r="FZB49" s="19"/>
      <c r="FZC49" s="19"/>
      <c r="FZD49" s="19"/>
      <c r="FZE49" s="19"/>
      <c r="FZF49" s="19"/>
      <c r="FZG49" s="19"/>
      <c r="FZH49" s="19"/>
      <c r="FZI49" s="19"/>
      <c r="FZJ49" s="19"/>
      <c r="FZK49" s="19"/>
      <c r="FZL49" s="19"/>
      <c r="FZM49" s="19"/>
      <c r="FZN49" s="19"/>
      <c r="FZO49" s="19"/>
      <c r="FZP49" s="19"/>
      <c r="FZQ49" s="19"/>
      <c r="FZR49" s="19"/>
      <c r="FZS49" s="19"/>
      <c r="FZT49" s="19"/>
      <c r="FZU49" s="19"/>
      <c r="FZV49" s="19"/>
      <c r="FZW49" s="19"/>
      <c r="FZX49" s="19"/>
      <c r="FZY49" s="19"/>
      <c r="FZZ49" s="19"/>
      <c r="GAA49" s="19"/>
      <c r="GAB49" s="19"/>
      <c r="GAC49" s="19"/>
      <c r="GAD49" s="19"/>
      <c r="GAE49" s="19"/>
      <c r="GAF49" s="19"/>
      <c r="GAG49" s="19"/>
      <c r="GAH49" s="19"/>
      <c r="GAI49" s="19"/>
      <c r="GAJ49" s="19"/>
      <c r="GAK49" s="19"/>
      <c r="GAL49" s="19"/>
      <c r="GAM49" s="19"/>
      <c r="GAN49" s="19"/>
      <c r="GAO49" s="19"/>
      <c r="GAP49" s="19"/>
      <c r="GAQ49" s="19"/>
      <c r="GAR49" s="19"/>
      <c r="GAS49" s="19"/>
      <c r="GAT49" s="19"/>
      <c r="GAU49" s="19"/>
      <c r="GAV49" s="19"/>
      <c r="GAW49" s="19"/>
      <c r="GAX49" s="19"/>
      <c r="GAY49" s="19"/>
      <c r="GAZ49" s="19"/>
      <c r="GBA49" s="19"/>
      <c r="GBB49" s="19"/>
      <c r="GBC49" s="19"/>
      <c r="GBD49" s="19"/>
      <c r="GBE49" s="19"/>
      <c r="GBF49" s="19"/>
      <c r="GBG49" s="19"/>
      <c r="GBH49" s="19"/>
      <c r="GBI49" s="19"/>
      <c r="GBJ49" s="19"/>
      <c r="GBK49" s="19"/>
      <c r="GBL49" s="19"/>
      <c r="GBM49" s="19"/>
      <c r="GBN49" s="19"/>
      <c r="GBO49" s="19"/>
      <c r="GBP49" s="19"/>
      <c r="GBQ49" s="19"/>
      <c r="GBR49" s="19"/>
      <c r="GBS49" s="19"/>
      <c r="GBT49" s="19"/>
      <c r="GBU49" s="19"/>
      <c r="GBV49" s="19"/>
      <c r="GBW49" s="19"/>
      <c r="GBX49" s="19"/>
      <c r="GBY49" s="19"/>
      <c r="GBZ49" s="19"/>
      <c r="GCA49" s="19"/>
      <c r="GCB49" s="19"/>
      <c r="GCC49" s="19"/>
      <c r="GCD49" s="19"/>
      <c r="GCE49" s="19"/>
      <c r="GCF49" s="19"/>
      <c r="GCG49" s="19"/>
      <c r="GCH49" s="19"/>
      <c r="GCI49" s="19"/>
      <c r="GCJ49" s="19"/>
      <c r="GCK49" s="19"/>
      <c r="GCL49" s="19"/>
      <c r="GCM49" s="19"/>
      <c r="GCN49" s="19"/>
      <c r="GCO49" s="19"/>
      <c r="GCP49" s="19"/>
      <c r="GCQ49" s="19"/>
      <c r="GCR49" s="19"/>
      <c r="GCS49" s="19"/>
      <c r="GCT49" s="19"/>
      <c r="GCU49" s="19"/>
      <c r="GCV49" s="19"/>
      <c r="GCW49" s="19"/>
      <c r="GCX49" s="19"/>
      <c r="GCY49" s="19"/>
      <c r="GCZ49" s="19"/>
      <c r="GDA49" s="19"/>
      <c r="GDB49" s="19"/>
      <c r="GDC49" s="19"/>
      <c r="GDD49" s="19"/>
      <c r="GDE49" s="19"/>
      <c r="GDF49" s="19"/>
      <c r="GDG49" s="19"/>
      <c r="GDH49" s="19"/>
      <c r="GDI49" s="19"/>
      <c r="GDJ49" s="19"/>
      <c r="GDK49" s="19"/>
      <c r="GDL49" s="19"/>
      <c r="GDM49" s="19"/>
      <c r="GDN49" s="19"/>
      <c r="GDO49" s="19"/>
      <c r="GDP49" s="19"/>
      <c r="GDQ49" s="19"/>
      <c r="GDR49" s="19"/>
      <c r="GDS49" s="19"/>
      <c r="GDT49" s="19"/>
      <c r="GDU49" s="19"/>
      <c r="GDV49" s="19"/>
      <c r="GDW49" s="19"/>
      <c r="GDX49" s="19"/>
      <c r="GDY49" s="19"/>
      <c r="GDZ49" s="19"/>
      <c r="GEA49" s="19"/>
      <c r="GEB49" s="19"/>
      <c r="GEC49" s="19"/>
      <c r="GED49" s="19"/>
      <c r="GEE49" s="19"/>
      <c r="GEF49" s="19"/>
      <c r="GEG49" s="19"/>
      <c r="GEH49" s="19"/>
      <c r="GEI49" s="19"/>
      <c r="GEJ49" s="19"/>
      <c r="GEK49" s="19"/>
      <c r="GEL49" s="19"/>
      <c r="GEM49" s="19"/>
      <c r="GEN49" s="19"/>
      <c r="GEO49" s="19"/>
      <c r="GEP49" s="19"/>
      <c r="GEQ49" s="19"/>
      <c r="GER49" s="19"/>
      <c r="GES49" s="19"/>
      <c r="GET49" s="19"/>
      <c r="GEU49" s="19"/>
      <c r="GEV49" s="19"/>
      <c r="GEW49" s="19"/>
      <c r="GEX49" s="19"/>
      <c r="GEY49" s="19"/>
      <c r="GEZ49" s="19"/>
      <c r="GFA49" s="19"/>
      <c r="GFB49" s="19"/>
      <c r="GFC49" s="19"/>
      <c r="GFD49" s="19"/>
      <c r="GFE49" s="19"/>
      <c r="GFF49" s="19"/>
      <c r="GFG49" s="19"/>
      <c r="GFH49" s="19"/>
      <c r="GFI49" s="19"/>
      <c r="GFJ49" s="19"/>
      <c r="GFK49" s="19"/>
      <c r="GFL49" s="19"/>
      <c r="GFM49" s="19"/>
      <c r="GFN49" s="19"/>
      <c r="GFO49" s="19"/>
      <c r="GFP49" s="19"/>
      <c r="GFQ49" s="19"/>
      <c r="GFR49" s="19"/>
      <c r="GFS49" s="19"/>
      <c r="GFT49" s="19"/>
      <c r="GFU49" s="19"/>
      <c r="GFV49" s="19"/>
      <c r="GFW49" s="19"/>
      <c r="GFX49" s="19"/>
      <c r="GFY49" s="19"/>
      <c r="GFZ49" s="19"/>
      <c r="GGA49" s="19"/>
      <c r="GGB49" s="19"/>
      <c r="GGC49" s="19"/>
      <c r="GGD49" s="19"/>
      <c r="GGE49" s="19"/>
      <c r="GGF49" s="19"/>
      <c r="GGG49" s="19"/>
      <c r="GGH49" s="19"/>
      <c r="GGI49" s="19"/>
      <c r="GGJ49" s="19"/>
      <c r="GGK49" s="19"/>
      <c r="GGL49" s="19"/>
      <c r="GGM49" s="19"/>
      <c r="GGN49" s="19"/>
      <c r="GGO49" s="19"/>
      <c r="GGP49" s="19"/>
      <c r="GGQ49" s="19"/>
      <c r="GGR49" s="19"/>
      <c r="GGS49" s="19"/>
      <c r="GGT49" s="19"/>
      <c r="GGU49" s="19"/>
      <c r="GGV49" s="19"/>
      <c r="GGW49" s="19"/>
      <c r="GGX49" s="19"/>
      <c r="GGY49" s="19"/>
      <c r="GGZ49" s="19"/>
      <c r="GHA49" s="19"/>
      <c r="GHB49" s="19"/>
      <c r="GHC49" s="19"/>
      <c r="GHD49" s="19"/>
      <c r="GHE49" s="19"/>
      <c r="GHF49" s="19"/>
      <c r="GHG49" s="19"/>
      <c r="GHH49" s="19"/>
      <c r="GHI49" s="19"/>
      <c r="GHJ49" s="19"/>
      <c r="GHK49" s="19"/>
      <c r="GHL49" s="19"/>
      <c r="GHM49" s="19"/>
      <c r="GHN49" s="19"/>
      <c r="GHO49" s="19"/>
      <c r="GHP49" s="19"/>
      <c r="GHQ49" s="19"/>
      <c r="GHR49" s="19"/>
      <c r="GHS49" s="19"/>
      <c r="GHT49" s="19"/>
      <c r="GHU49" s="19"/>
      <c r="GHV49" s="19"/>
      <c r="GHW49" s="19"/>
      <c r="GHX49" s="19"/>
      <c r="GHY49" s="19"/>
      <c r="GHZ49" s="19"/>
      <c r="GIA49" s="19"/>
      <c r="GIB49" s="19"/>
      <c r="GIC49" s="19"/>
      <c r="GID49" s="19"/>
      <c r="GIE49" s="19"/>
      <c r="GIF49" s="19"/>
      <c r="GIG49" s="19"/>
      <c r="GIH49" s="19"/>
      <c r="GII49" s="19"/>
      <c r="GIJ49" s="19"/>
      <c r="GIK49" s="19"/>
      <c r="GIL49" s="19"/>
      <c r="GIM49" s="19"/>
      <c r="GIN49" s="19"/>
      <c r="GIO49" s="19"/>
      <c r="GIP49" s="19"/>
      <c r="GIQ49" s="19"/>
      <c r="GIR49" s="19"/>
      <c r="GIS49" s="19"/>
      <c r="GIT49" s="19"/>
      <c r="GIU49" s="19"/>
      <c r="GIV49" s="19"/>
      <c r="GIW49" s="19"/>
      <c r="GIX49" s="19"/>
      <c r="GIY49" s="19"/>
      <c r="GIZ49" s="19"/>
      <c r="GJA49" s="19"/>
      <c r="GJB49" s="19"/>
      <c r="GJC49" s="19"/>
      <c r="GJD49" s="19"/>
      <c r="GJE49" s="19"/>
      <c r="GJF49" s="19"/>
      <c r="GJG49" s="19"/>
      <c r="GJH49" s="19"/>
      <c r="GJI49" s="19"/>
      <c r="GJJ49" s="19"/>
      <c r="GJK49" s="19"/>
      <c r="GJL49" s="19"/>
      <c r="GJM49" s="19"/>
      <c r="GJN49" s="19"/>
      <c r="GJO49" s="19"/>
      <c r="GJP49" s="19"/>
      <c r="GJQ49" s="19"/>
      <c r="GJR49" s="19"/>
      <c r="GJS49" s="19"/>
      <c r="GJT49" s="19"/>
      <c r="GJU49" s="19"/>
      <c r="GJV49" s="19"/>
      <c r="GJW49" s="19"/>
      <c r="GJX49" s="19"/>
      <c r="GJY49" s="19"/>
      <c r="GJZ49" s="19"/>
      <c r="GKA49" s="19"/>
      <c r="GKB49" s="19"/>
      <c r="GKC49" s="19"/>
      <c r="GKD49" s="19"/>
      <c r="GKE49" s="19"/>
      <c r="GKF49" s="19"/>
      <c r="GKG49" s="19"/>
      <c r="GKH49" s="19"/>
      <c r="GKI49" s="19"/>
      <c r="GKJ49" s="19"/>
      <c r="GKK49" s="19"/>
      <c r="GKL49" s="19"/>
      <c r="GKM49" s="19"/>
      <c r="GKN49" s="19"/>
      <c r="GKO49" s="19"/>
      <c r="GKP49" s="19"/>
      <c r="GKQ49" s="19"/>
      <c r="GKR49" s="19"/>
      <c r="GKS49" s="19"/>
      <c r="GKT49" s="19"/>
      <c r="GKU49" s="19"/>
      <c r="GKV49" s="19"/>
      <c r="GKW49" s="19"/>
      <c r="GKX49" s="19"/>
      <c r="GKY49" s="19"/>
      <c r="GKZ49" s="19"/>
      <c r="GLA49" s="19"/>
      <c r="GLB49" s="19"/>
      <c r="GLC49" s="19"/>
      <c r="GLD49" s="19"/>
      <c r="GLE49" s="19"/>
      <c r="GLF49" s="19"/>
      <c r="GLG49" s="19"/>
      <c r="GLH49" s="19"/>
      <c r="GLI49" s="19"/>
      <c r="GLJ49" s="19"/>
      <c r="GLK49" s="19"/>
      <c r="GLL49" s="19"/>
      <c r="GLM49" s="19"/>
      <c r="GLN49" s="19"/>
      <c r="GLO49" s="19"/>
      <c r="GLP49" s="19"/>
      <c r="GLQ49" s="19"/>
      <c r="GLR49" s="19"/>
      <c r="GLS49" s="19"/>
      <c r="GLT49" s="19"/>
      <c r="GLU49" s="19"/>
      <c r="GLV49" s="19"/>
      <c r="GLW49" s="19"/>
      <c r="GLX49" s="19"/>
      <c r="GLY49" s="19"/>
      <c r="GLZ49" s="19"/>
      <c r="GMA49" s="19"/>
      <c r="GMB49" s="19"/>
      <c r="GMC49" s="19"/>
      <c r="GMD49" s="19"/>
      <c r="GME49" s="19"/>
      <c r="GMF49" s="19"/>
      <c r="GMG49" s="19"/>
      <c r="GMH49" s="19"/>
      <c r="GMI49" s="19"/>
      <c r="GMJ49" s="19"/>
      <c r="GMK49" s="19"/>
      <c r="GML49" s="19"/>
      <c r="GMM49" s="19"/>
      <c r="GMN49" s="19"/>
      <c r="GMO49" s="19"/>
      <c r="GMP49" s="19"/>
      <c r="GMQ49" s="19"/>
      <c r="GMR49" s="19"/>
      <c r="GMS49" s="19"/>
      <c r="GMT49" s="19"/>
      <c r="GMU49" s="19"/>
      <c r="GMV49" s="19"/>
      <c r="GMW49" s="19"/>
      <c r="GMX49" s="19"/>
      <c r="GMY49" s="19"/>
      <c r="GMZ49" s="19"/>
      <c r="GNA49" s="19"/>
      <c r="GNB49" s="19"/>
      <c r="GNC49" s="19"/>
      <c r="GND49" s="19"/>
      <c r="GNE49" s="19"/>
      <c r="GNF49" s="19"/>
      <c r="GNG49" s="19"/>
      <c r="GNH49" s="19"/>
      <c r="GNI49" s="19"/>
      <c r="GNJ49" s="19"/>
      <c r="GNK49" s="19"/>
      <c r="GNL49" s="19"/>
      <c r="GNM49" s="19"/>
      <c r="GNN49" s="19"/>
      <c r="GNO49" s="19"/>
      <c r="GNP49" s="19"/>
      <c r="GNQ49" s="19"/>
      <c r="GNR49" s="19"/>
      <c r="GNS49" s="19"/>
      <c r="GNT49" s="19"/>
      <c r="GNU49" s="19"/>
      <c r="GNV49" s="19"/>
      <c r="GNW49" s="19"/>
      <c r="GNX49" s="19"/>
      <c r="GNY49" s="19"/>
      <c r="GNZ49" s="19"/>
      <c r="GOA49" s="19"/>
      <c r="GOB49" s="19"/>
      <c r="GOC49" s="19"/>
      <c r="GOD49" s="19"/>
      <c r="GOE49" s="19"/>
      <c r="GOF49" s="19"/>
      <c r="GOG49" s="19"/>
      <c r="GOH49" s="19"/>
      <c r="GOI49" s="19"/>
      <c r="GOJ49" s="19"/>
      <c r="GOK49" s="19"/>
      <c r="GOL49" s="19"/>
      <c r="GOM49" s="19"/>
      <c r="GON49" s="19"/>
      <c r="GOO49" s="19"/>
      <c r="GOP49" s="19"/>
      <c r="GOQ49" s="19"/>
      <c r="GOR49" s="19"/>
      <c r="GOS49" s="19"/>
      <c r="GOT49" s="19"/>
      <c r="GOU49" s="19"/>
      <c r="GOV49" s="19"/>
      <c r="GOW49" s="19"/>
      <c r="GOX49" s="19"/>
      <c r="GOY49" s="19"/>
      <c r="GOZ49" s="19"/>
      <c r="GPA49" s="19"/>
      <c r="GPB49" s="19"/>
      <c r="GPC49" s="19"/>
      <c r="GPD49" s="19"/>
      <c r="GPE49" s="19"/>
      <c r="GPF49" s="19"/>
      <c r="GPG49" s="19"/>
      <c r="GPH49" s="19"/>
      <c r="GPI49" s="19"/>
      <c r="GPJ49" s="19"/>
      <c r="GPK49" s="19"/>
      <c r="GPL49" s="19"/>
      <c r="GPM49" s="19"/>
      <c r="GPN49" s="19"/>
      <c r="GPO49" s="19"/>
      <c r="GPP49" s="19"/>
      <c r="GPQ49" s="19"/>
      <c r="GPR49" s="19"/>
      <c r="GPS49" s="19"/>
      <c r="GPT49" s="19"/>
      <c r="GPU49" s="19"/>
      <c r="GPV49" s="19"/>
      <c r="GPW49" s="19"/>
      <c r="GPX49" s="19"/>
      <c r="GPY49" s="19"/>
      <c r="GPZ49" s="19"/>
      <c r="GQA49" s="19"/>
      <c r="GQB49" s="19"/>
      <c r="GQC49" s="19"/>
      <c r="GQD49" s="19"/>
      <c r="GQE49" s="19"/>
      <c r="GQF49" s="19"/>
      <c r="GQG49" s="19"/>
      <c r="GQH49" s="19"/>
      <c r="GQI49" s="19"/>
      <c r="GQJ49" s="19"/>
      <c r="GQK49" s="19"/>
      <c r="GQL49" s="19"/>
      <c r="GQM49" s="19"/>
      <c r="GQN49" s="19"/>
      <c r="GQO49" s="19"/>
      <c r="GQP49" s="19"/>
      <c r="GQQ49" s="19"/>
      <c r="GQR49" s="19"/>
      <c r="GQS49" s="19"/>
      <c r="GQT49" s="19"/>
      <c r="GQU49" s="19"/>
      <c r="GQV49" s="19"/>
      <c r="GQW49" s="19"/>
      <c r="GQX49" s="19"/>
      <c r="GQY49" s="19"/>
      <c r="GQZ49" s="19"/>
      <c r="GRA49" s="19"/>
      <c r="GRB49" s="19"/>
      <c r="GRC49" s="19"/>
      <c r="GRD49" s="19"/>
      <c r="GRE49" s="19"/>
      <c r="GRF49" s="19"/>
      <c r="GRG49" s="19"/>
      <c r="GRH49" s="19"/>
      <c r="GRI49" s="19"/>
      <c r="GRJ49" s="19"/>
      <c r="GRK49" s="19"/>
      <c r="GRL49" s="19"/>
      <c r="GRM49" s="19"/>
      <c r="GRN49" s="19"/>
      <c r="GRO49" s="19"/>
      <c r="GRP49" s="19"/>
      <c r="GRQ49" s="19"/>
      <c r="GRR49" s="19"/>
      <c r="GRS49" s="19"/>
      <c r="GRT49" s="19"/>
      <c r="GRU49" s="19"/>
      <c r="GRV49" s="19"/>
      <c r="GRW49" s="19"/>
      <c r="GRX49" s="19"/>
      <c r="GRY49" s="19"/>
      <c r="GRZ49" s="19"/>
      <c r="GSA49" s="19"/>
      <c r="GSB49" s="19"/>
      <c r="GSC49" s="19"/>
      <c r="GSD49" s="19"/>
      <c r="GSE49" s="19"/>
      <c r="GSF49" s="19"/>
      <c r="GSG49" s="19"/>
      <c r="GSH49" s="19"/>
      <c r="GSI49" s="19"/>
      <c r="GSJ49" s="19"/>
      <c r="GSK49" s="19"/>
      <c r="GSL49" s="19"/>
      <c r="GSM49" s="19"/>
      <c r="GSN49" s="19"/>
      <c r="GSO49" s="19"/>
      <c r="GSP49" s="19"/>
      <c r="GSQ49" s="19"/>
      <c r="GSR49" s="19"/>
      <c r="GSS49" s="19"/>
      <c r="GST49" s="19"/>
      <c r="GSU49" s="19"/>
      <c r="GSV49" s="19"/>
      <c r="GSW49" s="19"/>
      <c r="GSX49" s="19"/>
      <c r="GSY49" s="19"/>
      <c r="GSZ49" s="19"/>
      <c r="GTA49" s="19"/>
      <c r="GTB49" s="19"/>
      <c r="GTC49" s="19"/>
      <c r="GTD49" s="19"/>
      <c r="GTE49" s="19"/>
      <c r="GTF49" s="19"/>
      <c r="GTG49" s="19"/>
      <c r="GTH49" s="19"/>
      <c r="GTI49" s="19"/>
      <c r="GTJ49" s="19"/>
      <c r="GTK49" s="19"/>
      <c r="GTL49" s="19"/>
      <c r="GTM49" s="19"/>
      <c r="GTN49" s="19"/>
      <c r="GTO49" s="19"/>
      <c r="GTP49" s="19"/>
      <c r="GTQ49" s="19"/>
      <c r="GTR49" s="19"/>
      <c r="GTS49" s="19"/>
      <c r="GTT49" s="19"/>
      <c r="GTU49" s="19"/>
      <c r="GTV49" s="19"/>
      <c r="GTW49" s="19"/>
      <c r="GTX49" s="19"/>
      <c r="GTY49" s="19"/>
      <c r="GTZ49" s="19"/>
      <c r="GUA49" s="19"/>
      <c r="GUB49" s="19"/>
      <c r="GUC49" s="19"/>
      <c r="GUD49" s="19"/>
      <c r="GUE49" s="19"/>
      <c r="GUF49" s="19"/>
      <c r="GUG49" s="19"/>
      <c r="GUH49" s="19"/>
      <c r="GUI49" s="19"/>
      <c r="GUJ49" s="19"/>
      <c r="GUK49" s="19"/>
      <c r="GUL49" s="19"/>
      <c r="GUM49" s="19"/>
      <c r="GUN49" s="19"/>
      <c r="GUO49" s="19"/>
      <c r="GUP49" s="19"/>
      <c r="GUQ49" s="19"/>
      <c r="GUR49" s="19"/>
      <c r="GUS49" s="19"/>
      <c r="GUT49" s="19"/>
      <c r="GUU49" s="19"/>
      <c r="GUV49" s="19"/>
      <c r="GUW49" s="19"/>
      <c r="GUX49" s="19"/>
      <c r="GUY49" s="19"/>
      <c r="GUZ49" s="19"/>
      <c r="GVA49" s="19"/>
      <c r="GVB49" s="19"/>
      <c r="GVC49" s="19"/>
      <c r="GVD49" s="19"/>
      <c r="GVE49" s="19"/>
      <c r="GVF49" s="19"/>
      <c r="GVG49" s="19"/>
      <c r="GVH49" s="19"/>
      <c r="GVI49" s="19"/>
      <c r="GVJ49" s="19"/>
      <c r="GVK49" s="19"/>
      <c r="GVL49" s="19"/>
      <c r="GVM49" s="19"/>
      <c r="GVN49" s="19"/>
      <c r="GVO49" s="19"/>
      <c r="GVP49" s="19"/>
      <c r="GVQ49" s="19"/>
      <c r="GVR49" s="19"/>
      <c r="GVS49" s="19"/>
      <c r="GVT49" s="19"/>
      <c r="GVU49" s="19"/>
      <c r="GVV49" s="19"/>
      <c r="GVW49" s="19"/>
      <c r="GVX49" s="19"/>
      <c r="GVY49" s="19"/>
      <c r="GVZ49" s="19"/>
      <c r="GWA49" s="19"/>
      <c r="GWB49" s="19"/>
      <c r="GWC49" s="19"/>
      <c r="GWD49" s="19"/>
      <c r="GWE49" s="19"/>
      <c r="GWF49" s="19"/>
      <c r="GWG49" s="19"/>
      <c r="GWH49" s="19"/>
      <c r="GWI49" s="19"/>
      <c r="GWJ49" s="19"/>
      <c r="GWK49" s="19"/>
      <c r="GWL49" s="19"/>
      <c r="GWM49" s="19"/>
      <c r="GWN49" s="19"/>
      <c r="GWO49" s="19"/>
      <c r="GWP49" s="19"/>
      <c r="GWQ49" s="19"/>
      <c r="GWR49" s="19"/>
      <c r="GWS49" s="19"/>
      <c r="GWT49" s="19"/>
      <c r="GWU49" s="19"/>
      <c r="GWV49" s="19"/>
      <c r="GWW49" s="19"/>
      <c r="GWX49" s="19"/>
      <c r="GWY49" s="19"/>
      <c r="GWZ49" s="19"/>
      <c r="GXA49" s="19"/>
      <c r="GXB49" s="19"/>
      <c r="GXC49" s="19"/>
      <c r="GXD49" s="19"/>
      <c r="GXE49" s="19"/>
      <c r="GXF49" s="19"/>
      <c r="GXG49" s="19"/>
      <c r="GXH49" s="19"/>
      <c r="GXI49" s="19"/>
      <c r="GXJ49" s="19"/>
      <c r="GXK49" s="19"/>
      <c r="GXL49" s="19"/>
      <c r="GXM49" s="19"/>
      <c r="GXN49" s="19"/>
      <c r="GXO49" s="19"/>
      <c r="GXP49" s="19"/>
      <c r="GXQ49" s="19"/>
      <c r="GXR49" s="19"/>
      <c r="GXS49" s="19"/>
      <c r="GXT49" s="19"/>
      <c r="GXU49" s="19"/>
      <c r="GXV49" s="19"/>
      <c r="GXW49" s="19"/>
      <c r="GXX49" s="19"/>
      <c r="GXY49" s="19"/>
      <c r="GXZ49" s="19"/>
      <c r="GYA49" s="19"/>
      <c r="GYB49" s="19"/>
      <c r="GYC49" s="19"/>
      <c r="GYD49" s="19"/>
      <c r="GYE49" s="19"/>
      <c r="GYF49" s="19"/>
      <c r="GYG49" s="19"/>
      <c r="GYH49" s="19"/>
      <c r="GYI49" s="19"/>
      <c r="GYJ49" s="19"/>
      <c r="GYK49" s="19"/>
      <c r="GYL49" s="19"/>
      <c r="GYM49" s="19"/>
      <c r="GYN49" s="19"/>
      <c r="GYO49" s="19"/>
      <c r="GYP49" s="19"/>
      <c r="GYQ49" s="19"/>
      <c r="GYR49" s="19"/>
      <c r="GYS49" s="19"/>
      <c r="GYT49" s="19"/>
      <c r="GYU49" s="19"/>
      <c r="GYV49" s="19"/>
      <c r="GYW49" s="19"/>
      <c r="GYX49" s="19"/>
      <c r="GYY49" s="19"/>
      <c r="GYZ49" s="19"/>
      <c r="GZA49" s="19"/>
      <c r="GZB49" s="19"/>
      <c r="GZC49" s="19"/>
      <c r="GZD49" s="19"/>
      <c r="GZE49" s="19"/>
      <c r="GZF49" s="19"/>
      <c r="GZG49" s="19"/>
      <c r="GZH49" s="19"/>
      <c r="GZI49" s="19"/>
      <c r="GZJ49" s="19"/>
      <c r="GZK49" s="19"/>
      <c r="GZL49" s="19"/>
      <c r="GZM49" s="19"/>
      <c r="GZN49" s="19"/>
      <c r="GZO49" s="19"/>
      <c r="GZP49" s="19"/>
      <c r="GZQ49" s="19"/>
      <c r="GZR49" s="19"/>
      <c r="GZS49" s="19"/>
      <c r="GZT49" s="19"/>
      <c r="GZU49" s="19"/>
      <c r="GZV49" s="19"/>
      <c r="GZW49" s="19"/>
      <c r="GZX49" s="19"/>
      <c r="GZY49" s="19"/>
      <c r="GZZ49" s="19"/>
      <c r="HAA49" s="19"/>
      <c r="HAB49" s="19"/>
      <c r="HAC49" s="19"/>
      <c r="HAD49" s="19"/>
      <c r="HAE49" s="19"/>
      <c r="HAF49" s="19"/>
      <c r="HAG49" s="19"/>
      <c r="HAH49" s="19"/>
      <c r="HAI49" s="19"/>
      <c r="HAJ49" s="19"/>
      <c r="HAK49" s="19"/>
      <c r="HAL49" s="19"/>
      <c r="HAM49" s="19"/>
      <c r="HAN49" s="19"/>
      <c r="HAO49" s="19"/>
      <c r="HAP49" s="19"/>
      <c r="HAQ49" s="19"/>
      <c r="HAR49" s="19"/>
      <c r="HAS49" s="19"/>
      <c r="HAT49" s="19"/>
      <c r="HAU49" s="19"/>
      <c r="HAV49" s="19"/>
      <c r="HAW49" s="19"/>
      <c r="HAX49" s="19"/>
      <c r="HAY49" s="19"/>
      <c r="HAZ49" s="19"/>
      <c r="HBA49" s="19"/>
      <c r="HBB49" s="19"/>
      <c r="HBC49" s="19"/>
      <c r="HBD49" s="19"/>
      <c r="HBE49" s="19"/>
      <c r="HBF49" s="19"/>
      <c r="HBG49" s="19"/>
      <c r="HBH49" s="19"/>
      <c r="HBI49" s="19"/>
      <c r="HBJ49" s="19"/>
      <c r="HBK49" s="19"/>
      <c r="HBL49" s="19"/>
      <c r="HBM49" s="19"/>
      <c r="HBN49" s="19"/>
      <c r="HBO49" s="19"/>
      <c r="HBP49" s="19"/>
      <c r="HBQ49" s="19"/>
      <c r="HBR49" s="19"/>
      <c r="HBS49" s="19"/>
      <c r="HBT49" s="19"/>
      <c r="HBU49" s="19"/>
      <c r="HBV49" s="19"/>
      <c r="HBW49" s="19"/>
      <c r="HBX49" s="19"/>
      <c r="HBY49" s="19"/>
      <c r="HBZ49" s="19"/>
      <c r="HCA49" s="19"/>
      <c r="HCB49" s="19"/>
      <c r="HCC49" s="19"/>
      <c r="HCD49" s="19"/>
      <c r="HCE49" s="19"/>
      <c r="HCF49" s="19"/>
      <c r="HCG49" s="19"/>
      <c r="HCH49" s="19"/>
      <c r="HCI49" s="19"/>
      <c r="HCJ49" s="19"/>
      <c r="HCK49" s="19"/>
      <c r="HCL49" s="19"/>
      <c r="HCM49" s="19"/>
      <c r="HCN49" s="19"/>
      <c r="HCO49" s="19"/>
      <c r="HCP49" s="19"/>
      <c r="HCQ49" s="19"/>
      <c r="HCR49" s="19"/>
      <c r="HCS49" s="19"/>
      <c r="HCT49" s="19"/>
      <c r="HCU49" s="19"/>
      <c r="HCV49" s="19"/>
      <c r="HCW49" s="19"/>
      <c r="HCX49" s="19"/>
      <c r="HCY49" s="19"/>
      <c r="HCZ49" s="19"/>
      <c r="HDA49" s="19"/>
      <c r="HDB49" s="19"/>
      <c r="HDC49" s="19"/>
      <c r="HDD49" s="19"/>
      <c r="HDE49" s="19"/>
      <c r="HDF49" s="19"/>
      <c r="HDG49" s="19"/>
      <c r="HDH49" s="19"/>
      <c r="HDI49" s="19"/>
      <c r="HDJ49" s="19"/>
      <c r="HDK49" s="19"/>
      <c r="HDL49" s="19"/>
      <c r="HDM49" s="19"/>
      <c r="HDN49" s="19"/>
      <c r="HDO49" s="19"/>
      <c r="HDP49" s="19"/>
      <c r="HDQ49" s="19"/>
      <c r="HDR49" s="19"/>
      <c r="HDS49" s="19"/>
      <c r="HDT49" s="19"/>
      <c r="HDU49" s="19"/>
      <c r="HDV49" s="19"/>
      <c r="HDW49" s="19"/>
      <c r="HDX49" s="19"/>
      <c r="HDY49" s="19"/>
      <c r="HDZ49" s="19"/>
      <c r="HEA49" s="19"/>
      <c r="HEB49" s="19"/>
      <c r="HEC49" s="19"/>
      <c r="HED49" s="19"/>
      <c r="HEE49" s="19"/>
      <c r="HEF49" s="19"/>
      <c r="HEG49" s="19"/>
      <c r="HEH49" s="19"/>
      <c r="HEI49" s="19"/>
      <c r="HEJ49" s="19"/>
      <c r="HEK49" s="19"/>
      <c r="HEL49" s="19"/>
      <c r="HEM49" s="19"/>
      <c r="HEN49" s="19"/>
      <c r="HEO49" s="19"/>
      <c r="HEP49" s="19"/>
      <c r="HEQ49" s="19"/>
      <c r="HER49" s="19"/>
      <c r="HES49" s="19"/>
      <c r="HET49" s="19"/>
      <c r="HEU49" s="19"/>
      <c r="HEV49" s="19"/>
      <c r="HEW49" s="19"/>
      <c r="HEX49" s="19"/>
      <c r="HEY49" s="19"/>
      <c r="HEZ49" s="19"/>
      <c r="HFA49" s="19"/>
      <c r="HFB49" s="19"/>
      <c r="HFC49" s="19"/>
      <c r="HFD49" s="19"/>
      <c r="HFE49" s="19"/>
      <c r="HFF49" s="19"/>
      <c r="HFG49" s="19"/>
      <c r="HFH49" s="19"/>
      <c r="HFI49" s="19"/>
      <c r="HFJ49" s="19"/>
      <c r="HFK49" s="19"/>
      <c r="HFL49" s="19"/>
      <c r="HFM49" s="19"/>
      <c r="HFN49" s="19"/>
      <c r="HFO49" s="19"/>
      <c r="HFP49" s="19"/>
      <c r="HFQ49" s="19"/>
      <c r="HFR49" s="19"/>
      <c r="HFS49" s="19"/>
      <c r="HFT49" s="19"/>
      <c r="HFU49" s="19"/>
      <c r="HFV49" s="19"/>
      <c r="HFW49" s="19"/>
      <c r="HFX49" s="19"/>
      <c r="HFY49" s="19"/>
      <c r="HFZ49" s="19"/>
      <c r="HGA49" s="19"/>
      <c r="HGB49" s="19"/>
      <c r="HGC49" s="19"/>
      <c r="HGD49" s="19"/>
      <c r="HGE49" s="19"/>
      <c r="HGF49" s="19"/>
      <c r="HGG49" s="19"/>
      <c r="HGH49" s="19"/>
      <c r="HGI49" s="19"/>
      <c r="HGJ49" s="19"/>
      <c r="HGK49" s="19"/>
      <c r="HGL49" s="19"/>
      <c r="HGM49" s="19"/>
      <c r="HGN49" s="19"/>
      <c r="HGO49" s="19"/>
      <c r="HGP49" s="19"/>
      <c r="HGQ49" s="19"/>
      <c r="HGR49" s="19"/>
      <c r="HGS49" s="19"/>
      <c r="HGT49" s="19"/>
      <c r="HGU49" s="19"/>
      <c r="HGV49" s="19"/>
      <c r="HGW49" s="19"/>
      <c r="HGX49" s="19"/>
      <c r="HGY49" s="19"/>
      <c r="HGZ49" s="19"/>
      <c r="HHA49" s="19"/>
      <c r="HHB49" s="19"/>
      <c r="HHC49" s="19"/>
      <c r="HHD49" s="19"/>
      <c r="HHE49" s="19"/>
      <c r="HHF49" s="19"/>
      <c r="HHG49" s="19"/>
      <c r="HHH49" s="19"/>
      <c r="HHI49" s="19"/>
      <c r="HHJ49" s="19"/>
      <c r="HHK49" s="19"/>
      <c r="HHL49" s="19"/>
      <c r="HHM49" s="19"/>
      <c r="HHN49" s="19"/>
      <c r="HHO49" s="19"/>
      <c r="HHP49" s="19"/>
      <c r="HHQ49" s="19"/>
      <c r="HHR49" s="19"/>
      <c r="HHS49" s="19"/>
      <c r="HHT49" s="19"/>
      <c r="HHU49" s="19"/>
      <c r="HHV49" s="19"/>
      <c r="HHW49" s="19"/>
      <c r="HHX49" s="19"/>
      <c r="HHY49" s="19"/>
      <c r="HHZ49" s="19"/>
      <c r="HIA49" s="19"/>
      <c r="HIB49" s="19"/>
      <c r="HIC49" s="19"/>
      <c r="HID49" s="19"/>
      <c r="HIE49" s="19"/>
      <c r="HIF49" s="19"/>
      <c r="HIG49" s="19"/>
      <c r="HIH49" s="19"/>
      <c r="HII49" s="19"/>
      <c r="HIJ49" s="19"/>
      <c r="HIK49" s="19"/>
      <c r="HIL49" s="19"/>
      <c r="HIM49" s="19"/>
      <c r="HIN49" s="19"/>
      <c r="HIO49" s="19"/>
      <c r="HIP49" s="19"/>
      <c r="HIQ49" s="19"/>
      <c r="HIR49" s="19"/>
      <c r="HIS49" s="19"/>
      <c r="HIT49" s="19"/>
      <c r="HIU49" s="19"/>
      <c r="HIV49" s="19"/>
      <c r="HIW49" s="19"/>
      <c r="HIX49" s="19"/>
      <c r="HIY49" s="19"/>
      <c r="HIZ49" s="19"/>
      <c r="HJA49" s="19"/>
      <c r="HJB49" s="19"/>
      <c r="HJC49" s="19"/>
      <c r="HJD49" s="19"/>
      <c r="HJE49" s="19"/>
      <c r="HJF49" s="19"/>
      <c r="HJG49" s="19"/>
      <c r="HJH49" s="19"/>
      <c r="HJI49" s="19"/>
      <c r="HJJ49" s="19"/>
      <c r="HJK49" s="19"/>
      <c r="HJL49" s="19"/>
      <c r="HJM49" s="19"/>
      <c r="HJN49" s="19"/>
      <c r="HJO49" s="19"/>
      <c r="HJP49" s="19"/>
      <c r="HJQ49" s="19"/>
      <c r="HJR49" s="19"/>
      <c r="HJS49" s="19"/>
      <c r="HJT49" s="19"/>
      <c r="HJU49" s="19"/>
      <c r="HJV49" s="19"/>
      <c r="HJW49" s="19"/>
      <c r="HJX49" s="19"/>
      <c r="HJY49" s="19"/>
      <c r="HJZ49" s="19"/>
      <c r="HKA49" s="19"/>
      <c r="HKB49" s="19"/>
      <c r="HKC49" s="19"/>
      <c r="HKD49" s="19"/>
      <c r="HKE49" s="19"/>
      <c r="HKF49" s="19"/>
      <c r="HKG49" s="19"/>
      <c r="HKH49" s="19"/>
      <c r="HKI49" s="19"/>
      <c r="HKJ49" s="19"/>
      <c r="HKK49" s="19"/>
      <c r="HKL49" s="19"/>
      <c r="HKM49" s="19"/>
      <c r="HKN49" s="19"/>
      <c r="HKO49" s="19"/>
      <c r="HKP49" s="19"/>
      <c r="HKQ49" s="19"/>
      <c r="HKR49" s="19"/>
      <c r="HKS49" s="19"/>
      <c r="HKT49" s="19"/>
      <c r="HKU49" s="19"/>
      <c r="HKV49" s="19"/>
      <c r="HKW49" s="19"/>
      <c r="HKX49" s="19"/>
      <c r="HKY49" s="19"/>
      <c r="HKZ49" s="19"/>
      <c r="HLA49" s="19"/>
      <c r="HLB49" s="19"/>
      <c r="HLC49" s="19"/>
      <c r="HLD49" s="19"/>
      <c r="HLE49" s="19"/>
      <c r="HLF49" s="19"/>
      <c r="HLG49" s="19"/>
      <c r="HLH49" s="19"/>
      <c r="HLI49" s="19"/>
      <c r="HLJ49" s="19"/>
      <c r="HLK49" s="19"/>
      <c r="HLL49" s="19"/>
      <c r="HLM49" s="19"/>
      <c r="HLN49" s="19"/>
      <c r="HLO49" s="19"/>
      <c r="HLP49" s="19"/>
      <c r="HLQ49" s="19"/>
      <c r="HLR49" s="19"/>
      <c r="HLS49" s="19"/>
      <c r="HLT49" s="19"/>
      <c r="HLU49" s="19"/>
      <c r="HLV49" s="19"/>
      <c r="HLW49" s="19"/>
      <c r="HLX49" s="19"/>
      <c r="HLY49" s="19"/>
      <c r="HLZ49" s="19"/>
      <c r="HMA49" s="19"/>
      <c r="HMB49" s="19"/>
      <c r="HMC49" s="19"/>
      <c r="HMD49" s="19"/>
      <c r="HME49" s="19"/>
      <c r="HMF49" s="19"/>
      <c r="HMG49" s="19"/>
      <c r="HMH49" s="19"/>
      <c r="HMI49" s="19"/>
      <c r="HMJ49" s="19"/>
      <c r="HMK49" s="19"/>
      <c r="HML49" s="19"/>
      <c r="HMM49" s="19"/>
      <c r="HMN49" s="19"/>
      <c r="HMO49" s="19"/>
      <c r="HMP49" s="19"/>
      <c r="HMQ49" s="19"/>
      <c r="HMR49" s="19"/>
      <c r="HMS49" s="19"/>
      <c r="HMT49" s="19"/>
      <c r="HMU49" s="19"/>
      <c r="HMV49" s="19"/>
      <c r="HMW49" s="19"/>
      <c r="HMX49" s="19"/>
      <c r="HMY49" s="19"/>
      <c r="HMZ49" s="19"/>
      <c r="HNA49" s="19"/>
      <c r="HNB49" s="19"/>
      <c r="HNC49" s="19"/>
      <c r="HND49" s="19"/>
      <c r="HNE49" s="19"/>
      <c r="HNF49" s="19"/>
      <c r="HNG49" s="19"/>
      <c r="HNH49" s="19"/>
      <c r="HNI49" s="19"/>
      <c r="HNJ49" s="19"/>
      <c r="HNK49" s="19"/>
      <c r="HNL49" s="19"/>
      <c r="HNM49" s="19"/>
      <c r="HNN49" s="19"/>
      <c r="HNO49" s="19"/>
      <c r="HNP49" s="19"/>
      <c r="HNQ49" s="19"/>
      <c r="HNR49" s="19"/>
      <c r="HNS49" s="19"/>
      <c r="HNT49" s="19"/>
      <c r="HNU49" s="19"/>
      <c r="HNV49" s="19"/>
      <c r="HNW49" s="19"/>
      <c r="HNX49" s="19"/>
      <c r="HNY49" s="19"/>
      <c r="HNZ49" s="19"/>
      <c r="HOA49" s="19"/>
      <c r="HOB49" s="19"/>
      <c r="HOC49" s="19"/>
      <c r="HOD49" s="19"/>
      <c r="HOE49" s="19"/>
      <c r="HOF49" s="19"/>
      <c r="HOG49" s="19"/>
      <c r="HOH49" s="19"/>
      <c r="HOI49" s="19"/>
      <c r="HOJ49" s="19"/>
      <c r="HOK49" s="19"/>
      <c r="HOL49" s="19"/>
      <c r="HOM49" s="19"/>
      <c r="HON49" s="19"/>
      <c r="HOO49" s="19"/>
      <c r="HOP49" s="19"/>
      <c r="HOQ49" s="19"/>
      <c r="HOR49" s="19"/>
      <c r="HOS49" s="19"/>
      <c r="HOT49" s="19"/>
      <c r="HOU49" s="19"/>
      <c r="HOV49" s="19"/>
      <c r="HOW49" s="19"/>
      <c r="HOX49" s="19"/>
      <c r="HOY49" s="19"/>
      <c r="HOZ49" s="19"/>
      <c r="HPA49" s="19"/>
      <c r="HPB49" s="19"/>
      <c r="HPC49" s="19"/>
      <c r="HPD49" s="19"/>
      <c r="HPE49" s="19"/>
      <c r="HPF49" s="19"/>
      <c r="HPG49" s="19"/>
      <c r="HPH49" s="19"/>
      <c r="HPI49" s="19"/>
      <c r="HPJ49" s="19"/>
      <c r="HPK49" s="19"/>
      <c r="HPL49" s="19"/>
      <c r="HPM49" s="19"/>
      <c r="HPN49" s="19"/>
      <c r="HPO49" s="19"/>
      <c r="HPP49" s="19"/>
      <c r="HPQ49" s="19"/>
      <c r="HPR49" s="19"/>
      <c r="HPS49" s="19"/>
      <c r="HPT49" s="19"/>
      <c r="HPU49" s="19"/>
      <c r="HPV49" s="19"/>
      <c r="HPW49" s="19"/>
      <c r="HPX49" s="19"/>
      <c r="HPY49" s="19"/>
      <c r="HPZ49" s="19"/>
      <c r="HQA49" s="19"/>
      <c r="HQB49" s="19"/>
      <c r="HQC49" s="19"/>
      <c r="HQD49" s="19"/>
      <c r="HQE49" s="19"/>
      <c r="HQF49" s="19"/>
      <c r="HQG49" s="19"/>
      <c r="HQH49" s="19"/>
      <c r="HQI49" s="19"/>
      <c r="HQJ49" s="19"/>
      <c r="HQK49" s="19"/>
      <c r="HQL49" s="19"/>
      <c r="HQM49" s="19"/>
      <c r="HQN49" s="19"/>
      <c r="HQO49" s="19"/>
      <c r="HQP49" s="19"/>
      <c r="HQQ49" s="19"/>
      <c r="HQR49" s="19"/>
      <c r="HQS49" s="19"/>
      <c r="HQT49" s="19"/>
      <c r="HQU49" s="19"/>
      <c r="HQV49" s="19"/>
      <c r="HQW49" s="19"/>
      <c r="HQX49" s="19"/>
      <c r="HQY49" s="19"/>
      <c r="HQZ49" s="19"/>
      <c r="HRA49" s="19"/>
      <c r="HRB49" s="19"/>
      <c r="HRC49" s="19"/>
      <c r="HRD49" s="19"/>
      <c r="HRE49" s="19"/>
      <c r="HRF49" s="19"/>
      <c r="HRG49" s="19"/>
      <c r="HRH49" s="19"/>
      <c r="HRI49" s="19"/>
      <c r="HRJ49" s="19"/>
      <c r="HRK49" s="19"/>
      <c r="HRL49" s="19"/>
      <c r="HRM49" s="19"/>
      <c r="HRN49" s="19"/>
      <c r="HRO49" s="19"/>
      <c r="HRP49" s="19"/>
      <c r="HRQ49" s="19"/>
      <c r="HRR49" s="19"/>
      <c r="HRS49" s="19"/>
      <c r="HRT49" s="19"/>
      <c r="HRU49" s="19"/>
      <c r="HRV49" s="19"/>
      <c r="HRW49" s="19"/>
      <c r="HRX49" s="19"/>
      <c r="HRY49" s="19"/>
      <c r="HRZ49" s="19"/>
      <c r="HSA49" s="19"/>
      <c r="HSB49" s="19"/>
      <c r="HSC49" s="19"/>
      <c r="HSD49" s="19"/>
      <c r="HSE49" s="19"/>
      <c r="HSF49" s="19"/>
      <c r="HSG49" s="19"/>
      <c r="HSH49" s="19"/>
      <c r="HSI49" s="19"/>
      <c r="HSJ49" s="19"/>
      <c r="HSK49" s="19"/>
      <c r="HSL49" s="19"/>
      <c r="HSM49" s="19"/>
      <c r="HSN49" s="19"/>
      <c r="HSO49" s="19"/>
      <c r="HSP49" s="19"/>
      <c r="HSQ49" s="19"/>
      <c r="HSR49" s="19"/>
      <c r="HSS49" s="19"/>
      <c r="HST49" s="19"/>
      <c r="HSU49" s="19"/>
      <c r="HSV49" s="19"/>
      <c r="HSW49" s="19"/>
      <c r="HSX49" s="19"/>
      <c r="HSY49" s="19"/>
      <c r="HSZ49" s="19"/>
      <c r="HTA49" s="19"/>
      <c r="HTB49" s="19"/>
      <c r="HTC49" s="19"/>
      <c r="HTD49" s="19"/>
      <c r="HTE49" s="19"/>
      <c r="HTF49" s="19"/>
      <c r="HTG49" s="19"/>
      <c r="HTH49" s="19"/>
      <c r="HTI49" s="19"/>
      <c r="HTJ49" s="19"/>
      <c r="HTK49" s="19"/>
      <c r="HTL49" s="19"/>
      <c r="HTM49" s="19"/>
      <c r="HTN49" s="19"/>
      <c r="HTO49" s="19"/>
      <c r="HTP49" s="19"/>
      <c r="HTQ49" s="19"/>
      <c r="HTR49" s="19"/>
      <c r="HTS49" s="19"/>
      <c r="HTT49" s="19"/>
      <c r="HTU49" s="19"/>
      <c r="HTV49" s="19"/>
      <c r="HTW49" s="19"/>
      <c r="HTX49" s="19"/>
      <c r="HTY49" s="19"/>
      <c r="HTZ49" s="19"/>
      <c r="HUA49" s="19"/>
      <c r="HUB49" s="19"/>
      <c r="HUC49" s="19"/>
      <c r="HUD49" s="19"/>
      <c r="HUE49" s="19"/>
      <c r="HUF49" s="19"/>
      <c r="HUG49" s="19"/>
      <c r="HUH49" s="19"/>
      <c r="HUI49" s="19"/>
      <c r="HUJ49" s="19"/>
      <c r="HUK49" s="19"/>
      <c r="HUL49" s="19"/>
      <c r="HUM49" s="19"/>
      <c r="HUN49" s="19"/>
      <c r="HUO49" s="19"/>
      <c r="HUP49" s="19"/>
      <c r="HUQ49" s="19"/>
      <c r="HUR49" s="19"/>
      <c r="HUS49" s="19"/>
      <c r="HUT49" s="19"/>
      <c r="HUU49" s="19"/>
      <c r="HUV49" s="19"/>
      <c r="HUW49" s="19"/>
      <c r="HUX49" s="19"/>
      <c r="HUY49" s="19"/>
      <c r="HUZ49" s="19"/>
      <c r="HVA49" s="19"/>
      <c r="HVB49" s="19"/>
      <c r="HVC49" s="19"/>
      <c r="HVD49" s="19"/>
      <c r="HVE49" s="19"/>
      <c r="HVF49" s="19"/>
      <c r="HVG49" s="19"/>
      <c r="HVH49" s="19"/>
      <c r="HVI49" s="19"/>
      <c r="HVJ49" s="19"/>
      <c r="HVK49" s="19"/>
      <c r="HVL49" s="19"/>
      <c r="HVM49" s="19"/>
      <c r="HVN49" s="19"/>
      <c r="HVO49" s="19"/>
      <c r="HVP49" s="19"/>
      <c r="HVQ49" s="19"/>
      <c r="HVR49" s="19"/>
      <c r="HVS49" s="19"/>
      <c r="HVT49" s="19"/>
      <c r="HVU49" s="19"/>
      <c r="HVV49" s="19"/>
      <c r="HVW49" s="19"/>
      <c r="HVX49" s="19"/>
      <c r="HVY49" s="19"/>
      <c r="HVZ49" s="19"/>
      <c r="HWA49" s="19"/>
      <c r="HWB49" s="19"/>
      <c r="HWC49" s="19"/>
      <c r="HWD49" s="19"/>
      <c r="HWE49" s="19"/>
      <c r="HWF49" s="19"/>
      <c r="HWG49" s="19"/>
      <c r="HWH49" s="19"/>
      <c r="HWI49" s="19"/>
      <c r="HWJ49" s="19"/>
      <c r="HWK49" s="19"/>
      <c r="HWL49" s="19"/>
      <c r="HWM49" s="19"/>
      <c r="HWN49" s="19"/>
      <c r="HWO49" s="19"/>
      <c r="HWP49" s="19"/>
      <c r="HWQ49" s="19"/>
      <c r="HWR49" s="19"/>
      <c r="HWS49" s="19"/>
      <c r="HWT49" s="19"/>
      <c r="HWU49" s="19"/>
      <c r="HWV49" s="19"/>
      <c r="HWW49" s="19"/>
      <c r="HWX49" s="19"/>
      <c r="HWY49" s="19"/>
      <c r="HWZ49" s="19"/>
      <c r="HXA49" s="19"/>
      <c r="HXB49" s="19"/>
      <c r="HXC49" s="19"/>
      <c r="HXD49" s="19"/>
      <c r="HXE49" s="19"/>
      <c r="HXF49" s="19"/>
      <c r="HXG49" s="19"/>
      <c r="HXH49" s="19"/>
      <c r="HXI49" s="19"/>
      <c r="HXJ49" s="19"/>
      <c r="HXK49" s="19"/>
      <c r="HXL49" s="19"/>
      <c r="HXM49" s="19"/>
      <c r="HXN49" s="19"/>
      <c r="HXO49" s="19"/>
      <c r="HXP49" s="19"/>
      <c r="HXQ49" s="19"/>
      <c r="HXR49" s="19"/>
      <c r="HXS49" s="19"/>
      <c r="HXT49" s="19"/>
      <c r="HXU49" s="19"/>
      <c r="HXV49" s="19"/>
      <c r="HXW49" s="19"/>
      <c r="HXX49" s="19"/>
      <c r="HXY49" s="19"/>
      <c r="HXZ49" s="19"/>
      <c r="HYA49" s="19"/>
      <c r="HYB49" s="19"/>
      <c r="HYC49" s="19"/>
      <c r="HYD49" s="19"/>
      <c r="HYE49" s="19"/>
      <c r="HYF49" s="19"/>
      <c r="HYG49" s="19"/>
      <c r="HYH49" s="19"/>
      <c r="HYI49" s="19"/>
      <c r="HYJ49" s="19"/>
      <c r="HYK49" s="19"/>
      <c r="HYL49" s="19"/>
      <c r="HYM49" s="19"/>
      <c r="HYN49" s="19"/>
      <c r="HYO49" s="19"/>
      <c r="HYP49" s="19"/>
      <c r="HYQ49" s="19"/>
      <c r="HYR49" s="19"/>
      <c r="HYS49" s="19"/>
      <c r="HYT49" s="19"/>
      <c r="HYU49" s="19"/>
      <c r="HYV49" s="19"/>
      <c r="HYW49" s="19"/>
      <c r="HYX49" s="19"/>
      <c r="HYY49" s="19"/>
      <c r="HYZ49" s="19"/>
      <c r="HZA49" s="19"/>
      <c r="HZB49" s="19"/>
      <c r="HZC49" s="19"/>
      <c r="HZD49" s="19"/>
      <c r="HZE49" s="19"/>
      <c r="HZF49" s="19"/>
      <c r="HZG49" s="19"/>
      <c r="HZH49" s="19"/>
      <c r="HZI49" s="19"/>
      <c r="HZJ49" s="19"/>
      <c r="HZK49" s="19"/>
      <c r="HZL49" s="19"/>
      <c r="HZM49" s="19"/>
      <c r="HZN49" s="19"/>
      <c r="HZO49" s="19"/>
      <c r="HZP49" s="19"/>
      <c r="HZQ49" s="19"/>
      <c r="HZR49" s="19"/>
      <c r="HZS49" s="19"/>
      <c r="HZT49" s="19"/>
      <c r="HZU49" s="19"/>
      <c r="HZV49" s="19"/>
      <c r="HZW49" s="19"/>
      <c r="HZX49" s="19"/>
      <c r="HZY49" s="19"/>
      <c r="HZZ49" s="19"/>
      <c r="IAA49" s="19"/>
      <c r="IAB49" s="19"/>
      <c r="IAC49" s="19"/>
      <c r="IAD49" s="19"/>
      <c r="IAE49" s="19"/>
      <c r="IAF49" s="19"/>
      <c r="IAG49" s="19"/>
      <c r="IAH49" s="19"/>
      <c r="IAI49" s="19"/>
      <c r="IAJ49" s="19"/>
      <c r="IAK49" s="19"/>
      <c r="IAL49" s="19"/>
      <c r="IAM49" s="19"/>
      <c r="IAN49" s="19"/>
      <c r="IAO49" s="19"/>
      <c r="IAP49" s="19"/>
      <c r="IAQ49" s="19"/>
      <c r="IAR49" s="19"/>
      <c r="IAS49" s="19"/>
      <c r="IAT49" s="19"/>
      <c r="IAU49" s="19"/>
      <c r="IAV49" s="19"/>
      <c r="IAW49" s="19"/>
      <c r="IAX49" s="19"/>
      <c r="IAY49" s="19"/>
      <c r="IAZ49" s="19"/>
      <c r="IBA49" s="19"/>
      <c r="IBB49" s="19"/>
      <c r="IBC49" s="19"/>
      <c r="IBD49" s="19"/>
      <c r="IBE49" s="19"/>
      <c r="IBF49" s="19"/>
      <c r="IBG49" s="19"/>
      <c r="IBH49" s="19"/>
      <c r="IBI49" s="19"/>
      <c r="IBJ49" s="19"/>
      <c r="IBK49" s="19"/>
      <c r="IBL49" s="19"/>
      <c r="IBM49" s="19"/>
      <c r="IBN49" s="19"/>
      <c r="IBO49" s="19"/>
      <c r="IBP49" s="19"/>
      <c r="IBQ49" s="19"/>
      <c r="IBR49" s="19"/>
      <c r="IBS49" s="19"/>
      <c r="IBT49" s="19"/>
      <c r="IBU49" s="19"/>
      <c r="IBV49" s="19"/>
      <c r="IBW49" s="19"/>
      <c r="IBX49" s="19"/>
      <c r="IBY49" s="19"/>
      <c r="IBZ49" s="19"/>
      <c r="ICA49" s="19"/>
      <c r="ICB49" s="19"/>
      <c r="ICC49" s="19"/>
      <c r="ICD49" s="19"/>
      <c r="ICE49" s="19"/>
      <c r="ICF49" s="19"/>
      <c r="ICG49" s="19"/>
      <c r="ICH49" s="19"/>
      <c r="ICI49" s="19"/>
      <c r="ICJ49" s="19"/>
      <c r="ICK49" s="19"/>
      <c r="ICL49" s="19"/>
      <c r="ICM49" s="19"/>
      <c r="ICN49" s="19"/>
      <c r="ICO49" s="19"/>
      <c r="ICP49" s="19"/>
      <c r="ICQ49" s="19"/>
      <c r="ICR49" s="19"/>
      <c r="ICS49" s="19"/>
      <c r="ICT49" s="19"/>
      <c r="ICU49" s="19"/>
      <c r="ICV49" s="19"/>
      <c r="ICW49" s="19"/>
      <c r="ICX49" s="19"/>
      <c r="ICY49" s="19"/>
      <c r="ICZ49" s="19"/>
      <c r="IDA49" s="19"/>
      <c r="IDB49" s="19"/>
      <c r="IDC49" s="19"/>
      <c r="IDD49" s="19"/>
      <c r="IDE49" s="19"/>
      <c r="IDF49" s="19"/>
      <c r="IDG49" s="19"/>
      <c r="IDH49" s="19"/>
      <c r="IDI49" s="19"/>
      <c r="IDJ49" s="19"/>
      <c r="IDK49" s="19"/>
      <c r="IDL49" s="19"/>
      <c r="IDM49" s="19"/>
      <c r="IDN49" s="19"/>
      <c r="IDO49" s="19"/>
      <c r="IDP49" s="19"/>
      <c r="IDQ49" s="19"/>
      <c r="IDR49" s="19"/>
      <c r="IDS49" s="19"/>
      <c r="IDT49" s="19"/>
      <c r="IDU49" s="19"/>
      <c r="IDV49" s="19"/>
      <c r="IDW49" s="19"/>
      <c r="IDX49" s="19"/>
      <c r="IDY49" s="19"/>
      <c r="IDZ49" s="19"/>
      <c r="IEA49" s="19"/>
      <c r="IEB49" s="19"/>
      <c r="IEC49" s="19"/>
      <c r="IED49" s="19"/>
      <c r="IEE49" s="19"/>
      <c r="IEF49" s="19"/>
      <c r="IEG49" s="19"/>
      <c r="IEH49" s="19"/>
      <c r="IEI49" s="19"/>
      <c r="IEJ49" s="19"/>
      <c r="IEK49" s="19"/>
      <c r="IEL49" s="19"/>
      <c r="IEM49" s="19"/>
      <c r="IEN49" s="19"/>
      <c r="IEO49" s="19"/>
      <c r="IEP49" s="19"/>
      <c r="IEQ49" s="19"/>
      <c r="IER49" s="19"/>
      <c r="IES49" s="19"/>
      <c r="IET49" s="19"/>
      <c r="IEU49" s="19"/>
      <c r="IEV49" s="19"/>
      <c r="IEW49" s="19"/>
      <c r="IEX49" s="19"/>
      <c r="IEY49" s="19"/>
      <c r="IEZ49" s="19"/>
      <c r="IFA49" s="19"/>
      <c r="IFB49" s="19"/>
      <c r="IFC49" s="19"/>
      <c r="IFD49" s="19"/>
      <c r="IFE49" s="19"/>
      <c r="IFF49" s="19"/>
      <c r="IFG49" s="19"/>
      <c r="IFH49" s="19"/>
      <c r="IFI49" s="19"/>
      <c r="IFJ49" s="19"/>
      <c r="IFK49" s="19"/>
      <c r="IFL49" s="19"/>
      <c r="IFM49" s="19"/>
      <c r="IFN49" s="19"/>
      <c r="IFO49" s="19"/>
      <c r="IFP49" s="19"/>
      <c r="IFQ49" s="19"/>
      <c r="IFR49" s="19"/>
      <c r="IFS49" s="19"/>
      <c r="IFT49" s="19"/>
      <c r="IFU49" s="19"/>
      <c r="IFV49" s="19"/>
      <c r="IFW49" s="19"/>
      <c r="IFX49" s="19"/>
      <c r="IFY49" s="19"/>
      <c r="IFZ49" s="19"/>
      <c r="IGA49" s="19"/>
      <c r="IGB49" s="19"/>
      <c r="IGC49" s="19"/>
      <c r="IGD49" s="19"/>
      <c r="IGE49" s="19"/>
      <c r="IGF49" s="19"/>
      <c r="IGG49" s="19"/>
      <c r="IGH49" s="19"/>
      <c r="IGI49" s="19"/>
      <c r="IGJ49" s="19"/>
      <c r="IGK49" s="19"/>
      <c r="IGL49" s="19"/>
      <c r="IGM49" s="19"/>
      <c r="IGN49" s="19"/>
      <c r="IGO49" s="19"/>
      <c r="IGP49" s="19"/>
      <c r="IGQ49" s="19"/>
      <c r="IGR49" s="19"/>
      <c r="IGS49" s="19"/>
      <c r="IGT49" s="19"/>
      <c r="IGU49" s="19"/>
      <c r="IGV49" s="19"/>
      <c r="IGW49" s="19"/>
      <c r="IGX49" s="19"/>
      <c r="IGY49" s="19"/>
      <c r="IGZ49" s="19"/>
      <c r="IHA49" s="19"/>
      <c r="IHB49" s="19"/>
      <c r="IHC49" s="19"/>
      <c r="IHD49" s="19"/>
      <c r="IHE49" s="19"/>
      <c r="IHF49" s="19"/>
      <c r="IHG49" s="19"/>
      <c r="IHH49" s="19"/>
      <c r="IHI49" s="19"/>
      <c r="IHJ49" s="19"/>
      <c r="IHK49" s="19"/>
      <c r="IHL49" s="19"/>
      <c r="IHM49" s="19"/>
      <c r="IHN49" s="19"/>
      <c r="IHO49" s="19"/>
      <c r="IHP49" s="19"/>
      <c r="IHQ49" s="19"/>
      <c r="IHR49" s="19"/>
      <c r="IHS49" s="19"/>
      <c r="IHT49" s="19"/>
      <c r="IHU49" s="19"/>
      <c r="IHV49" s="19"/>
      <c r="IHW49" s="19"/>
      <c r="IHX49" s="19"/>
      <c r="IHY49" s="19"/>
      <c r="IHZ49" s="19"/>
      <c r="IIA49" s="19"/>
      <c r="IIB49" s="19"/>
      <c r="IIC49" s="19"/>
      <c r="IID49" s="19"/>
      <c r="IIE49" s="19"/>
      <c r="IIF49" s="19"/>
      <c r="IIG49" s="19"/>
      <c r="IIH49" s="19"/>
      <c r="III49" s="19"/>
      <c r="IIJ49" s="19"/>
      <c r="IIK49" s="19"/>
      <c r="IIL49" s="19"/>
      <c r="IIM49" s="19"/>
      <c r="IIN49" s="19"/>
      <c r="IIO49" s="19"/>
      <c r="IIP49" s="19"/>
      <c r="IIQ49" s="19"/>
      <c r="IIR49" s="19"/>
      <c r="IIS49" s="19"/>
      <c r="IIT49" s="19"/>
      <c r="IIU49" s="19"/>
      <c r="IIV49" s="19"/>
      <c r="IIW49" s="19"/>
      <c r="IIX49" s="19"/>
      <c r="IIY49" s="19"/>
      <c r="IIZ49" s="19"/>
      <c r="IJA49" s="19"/>
      <c r="IJB49" s="19"/>
      <c r="IJC49" s="19"/>
      <c r="IJD49" s="19"/>
      <c r="IJE49" s="19"/>
      <c r="IJF49" s="19"/>
      <c r="IJG49" s="19"/>
      <c r="IJH49" s="19"/>
      <c r="IJI49" s="19"/>
      <c r="IJJ49" s="19"/>
      <c r="IJK49" s="19"/>
      <c r="IJL49" s="19"/>
      <c r="IJM49" s="19"/>
      <c r="IJN49" s="19"/>
      <c r="IJO49" s="19"/>
      <c r="IJP49" s="19"/>
      <c r="IJQ49" s="19"/>
      <c r="IJR49" s="19"/>
      <c r="IJS49" s="19"/>
      <c r="IJT49" s="19"/>
      <c r="IJU49" s="19"/>
      <c r="IJV49" s="19"/>
      <c r="IJW49" s="19"/>
      <c r="IJX49" s="19"/>
      <c r="IJY49" s="19"/>
      <c r="IJZ49" s="19"/>
      <c r="IKA49" s="19"/>
      <c r="IKB49" s="19"/>
      <c r="IKC49" s="19"/>
      <c r="IKD49" s="19"/>
      <c r="IKE49" s="19"/>
      <c r="IKF49" s="19"/>
      <c r="IKG49" s="19"/>
      <c r="IKH49" s="19"/>
      <c r="IKI49" s="19"/>
      <c r="IKJ49" s="19"/>
      <c r="IKK49" s="19"/>
      <c r="IKL49" s="19"/>
      <c r="IKM49" s="19"/>
      <c r="IKN49" s="19"/>
      <c r="IKO49" s="19"/>
      <c r="IKP49" s="19"/>
      <c r="IKQ49" s="19"/>
      <c r="IKR49" s="19"/>
      <c r="IKS49" s="19"/>
      <c r="IKT49" s="19"/>
      <c r="IKU49" s="19"/>
      <c r="IKV49" s="19"/>
      <c r="IKW49" s="19"/>
      <c r="IKX49" s="19"/>
      <c r="IKY49" s="19"/>
      <c r="IKZ49" s="19"/>
      <c r="ILA49" s="19"/>
      <c r="ILB49" s="19"/>
      <c r="ILC49" s="19"/>
      <c r="ILD49" s="19"/>
      <c r="ILE49" s="19"/>
      <c r="ILF49" s="19"/>
      <c r="ILG49" s="19"/>
      <c r="ILH49" s="19"/>
      <c r="ILI49" s="19"/>
      <c r="ILJ49" s="19"/>
      <c r="ILK49" s="19"/>
      <c r="ILL49" s="19"/>
      <c r="ILM49" s="19"/>
      <c r="ILN49" s="19"/>
      <c r="ILO49" s="19"/>
      <c r="ILP49" s="19"/>
      <c r="ILQ49" s="19"/>
      <c r="ILR49" s="19"/>
      <c r="ILS49" s="19"/>
      <c r="ILT49" s="19"/>
      <c r="ILU49" s="19"/>
      <c r="ILV49" s="19"/>
      <c r="ILW49" s="19"/>
      <c r="ILX49" s="19"/>
      <c r="ILY49" s="19"/>
      <c r="ILZ49" s="19"/>
      <c r="IMA49" s="19"/>
      <c r="IMB49" s="19"/>
      <c r="IMC49" s="19"/>
      <c r="IMD49" s="19"/>
      <c r="IME49" s="19"/>
      <c r="IMF49" s="19"/>
      <c r="IMG49" s="19"/>
      <c r="IMH49" s="19"/>
      <c r="IMI49" s="19"/>
      <c r="IMJ49" s="19"/>
      <c r="IMK49" s="19"/>
      <c r="IML49" s="19"/>
      <c r="IMM49" s="19"/>
      <c r="IMN49" s="19"/>
      <c r="IMO49" s="19"/>
      <c r="IMP49" s="19"/>
      <c r="IMQ49" s="19"/>
      <c r="IMR49" s="19"/>
      <c r="IMS49" s="19"/>
      <c r="IMT49" s="19"/>
      <c r="IMU49" s="19"/>
      <c r="IMV49" s="19"/>
      <c r="IMW49" s="19"/>
      <c r="IMX49" s="19"/>
      <c r="IMY49" s="19"/>
      <c r="IMZ49" s="19"/>
      <c r="INA49" s="19"/>
      <c r="INB49" s="19"/>
      <c r="INC49" s="19"/>
      <c r="IND49" s="19"/>
      <c r="INE49" s="19"/>
      <c r="INF49" s="19"/>
      <c r="ING49" s="19"/>
      <c r="INH49" s="19"/>
      <c r="INI49" s="19"/>
      <c r="INJ49" s="19"/>
      <c r="INK49" s="19"/>
      <c r="INL49" s="19"/>
      <c r="INM49" s="19"/>
      <c r="INN49" s="19"/>
      <c r="INO49" s="19"/>
      <c r="INP49" s="19"/>
      <c r="INQ49" s="19"/>
      <c r="INR49" s="19"/>
      <c r="INS49" s="19"/>
      <c r="INT49" s="19"/>
      <c r="INU49" s="19"/>
      <c r="INV49" s="19"/>
      <c r="INW49" s="19"/>
      <c r="INX49" s="19"/>
      <c r="INY49" s="19"/>
      <c r="INZ49" s="19"/>
      <c r="IOA49" s="19"/>
      <c r="IOB49" s="19"/>
      <c r="IOC49" s="19"/>
      <c r="IOD49" s="19"/>
      <c r="IOE49" s="19"/>
      <c r="IOF49" s="19"/>
      <c r="IOG49" s="19"/>
      <c r="IOH49" s="19"/>
      <c r="IOI49" s="19"/>
      <c r="IOJ49" s="19"/>
      <c r="IOK49" s="19"/>
      <c r="IOL49" s="19"/>
      <c r="IOM49" s="19"/>
      <c r="ION49" s="19"/>
      <c r="IOO49" s="19"/>
      <c r="IOP49" s="19"/>
      <c r="IOQ49" s="19"/>
      <c r="IOR49" s="19"/>
      <c r="IOS49" s="19"/>
      <c r="IOT49" s="19"/>
      <c r="IOU49" s="19"/>
      <c r="IOV49" s="19"/>
      <c r="IOW49" s="19"/>
      <c r="IOX49" s="19"/>
      <c r="IOY49" s="19"/>
      <c r="IOZ49" s="19"/>
      <c r="IPA49" s="19"/>
      <c r="IPB49" s="19"/>
      <c r="IPC49" s="19"/>
      <c r="IPD49" s="19"/>
      <c r="IPE49" s="19"/>
      <c r="IPF49" s="19"/>
      <c r="IPG49" s="19"/>
      <c r="IPH49" s="19"/>
      <c r="IPI49" s="19"/>
      <c r="IPJ49" s="19"/>
      <c r="IPK49" s="19"/>
      <c r="IPL49" s="19"/>
      <c r="IPM49" s="19"/>
      <c r="IPN49" s="19"/>
      <c r="IPO49" s="19"/>
      <c r="IPP49" s="19"/>
      <c r="IPQ49" s="19"/>
      <c r="IPR49" s="19"/>
      <c r="IPS49" s="19"/>
      <c r="IPT49" s="19"/>
      <c r="IPU49" s="19"/>
      <c r="IPV49" s="19"/>
      <c r="IPW49" s="19"/>
      <c r="IPX49" s="19"/>
      <c r="IPY49" s="19"/>
      <c r="IPZ49" s="19"/>
      <c r="IQA49" s="19"/>
      <c r="IQB49" s="19"/>
      <c r="IQC49" s="19"/>
      <c r="IQD49" s="19"/>
      <c r="IQE49" s="19"/>
      <c r="IQF49" s="19"/>
      <c r="IQG49" s="19"/>
      <c r="IQH49" s="19"/>
      <c r="IQI49" s="19"/>
      <c r="IQJ49" s="19"/>
      <c r="IQK49" s="19"/>
      <c r="IQL49" s="19"/>
      <c r="IQM49" s="19"/>
      <c r="IQN49" s="19"/>
      <c r="IQO49" s="19"/>
      <c r="IQP49" s="19"/>
      <c r="IQQ49" s="19"/>
      <c r="IQR49" s="19"/>
      <c r="IQS49" s="19"/>
      <c r="IQT49" s="19"/>
      <c r="IQU49" s="19"/>
      <c r="IQV49" s="19"/>
      <c r="IQW49" s="19"/>
      <c r="IQX49" s="19"/>
      <c r="IQY49" s="19"/>
      <c r="IQZ49" s="19"/>
      <c r="IRA49" s="19"/>
      <c r="IRB49" s="19"/>
      <c r="IRC49" s="19"/>
      <c r="IRD49" s="19"/>
      <c r="IRE49" s="19"/>
      <c r="IRF49" s="19"/>
      <c r="IRG49" s="19"/>
      <c r="IRH49" s="19"/>
      <c r="IRI49" s="19"/>
      <c r="IRJ49" s="19"/>
      <c r="IRK49" s="19"/>
      <c r="IRL49" s="19"/>
      <c r="IRM49" s="19"/>
      <c r="IRN49" s="19"/>
      <c r="IRO49" s="19"/>
      <c r="IRP49" s="19"/>
      <c r="IRQ49" s="19"/>
      <c r="IRR49" s="19"/>
      <c r="IRS49" s="19"/>
      <c r="IRT49" s="19"/>
      <c r="IRU49" s="19"/>
      <c r="IRV49" s="19"/>
      <c r="IRW49" s="19"/>
      <c r="IRX49" s="19"/>
      <c r="IRY49" s="19"/>
      <c r="IRZ49" s="19"/>
      <c r="ISA49" s="19"/>
      <c r="ISB49" s="19"/>
      <c r="ISC49" s="19"/>
      <c r="ISD49" s="19"/>
      <c r="ISE49" s="19"/>
      <c r="ISF49" s="19"/>
      <c r="ISG49" s="19"/>
      <c r="ISH49" s="19"/>
      <c r="ISI49" s="19"/>
      <c r="ISJ49" s="19"/>
      <c r="ISK49" s="19"/>
      <c r="ISL49" s="19"/>
      <c r="ISM49" s="19"/>
      <c r="ISN49" s="19"/>
      <c r="ISO49" s="19"/>
      <c r="ISP49" s="19"/>
      <c r="ISQ49" s="19"/>
      <c r="ISR49" s="19"/>
      <c r="ISS49" s="19"/>
      <c r="IST49" s="19"/>
      <c r="ISU49" s="19"/>
      <c r="ISV49" s="19"/>
      <c r="ISW49" s="19"/>
      <c r="ISX49" s="19"/>
      <c r="ISY49" s="19"/>
      <c r="ISZ49" s="19"/>
      <c r="ITA49" s="19"/>
      <c r="ITB49" s="19"/>
      <c r="ITC49" s="19"/>
      <c r="ITD49" s="19"/>
      <c r="ITE49" s="19"/>
      <c r="ITF49" s="19"/>
      <c r="ITG49" s="19"/>
      <c r="ITH49" s="19"/>
      <c r="ITI49" s="19"/>
      <c r="ITJ49" s="19"/>
      <c r="ITK49" s="19"/>
      <c r="ITL49" s="19"/>
      <c r="ITM49" s="19"/>
      <c r="ITN49" s="19"/>
      <c r="ITO49" s="19"/>
      <c r="ITP49" s="19"/>
      <c r="ITQ49" s="19"/>
      <c r="ITR49" s="19"/>
      <c r="ITS49" s="19"/>
      <c r="ITT49" s="19"/>
      <c r="ITU49" s="19"/>
      <c r="ITV49" s="19"/>
      <c r="ITW49" s="19"/>
      <c r="ITX49" s="19"/>
      <c r="ITY49" s="19"/>
      <c r="ITZ49" s="19"/>
      <c r="IUA49" s="19"/>
      <c r="IUB49" s="19"/>
      <c r="IUC49" s="19"/>
      <c r="IUD49" s="19"/>
      <c r="IUE49" s="19"/>
      <c r="IUF49" s="19"/>
      <c r="IUG49" s="19"/>
      <c r="IUH49" s="19"/>
      <c r="IUI49" s="19"/>
      <c r="IUJ49" s="19"/>
      <c r="IUK49" s="19"/>
      <c r="IUL49" s="19"/>
      <c r="IUM49" s="19"/>
      <c r="IUN49" s="19"/>
      <c r="IUO49" s="19"/>
      <c r="IUP49" s="19"/>
      <c r="IUQ49" s="19"/>
      <c r="IUR49" s="19"/>
      <c r="IUS49" s="19"/>
      <c r="IUT49" s="19"/>
      <c r="IUU49" s="19"/>
      <c r="IUV49" s="19"/>
      <c r="IUW49" s="19"/>
      <c r="IUX49" s="19"/>
      <c r="IUY49" s="19"/>
      <c r="IUZ49" s="19"/>
      <c r="IVA49" s="19"/>
      <c r="IVB49" s="19"/>
      <c r="IVC49" s="19"/>
      <c r="IVD49" s="19"/>
      <c r="IVE49" s="19"/>
      <c r="IVF49" s="19"/>
      <c r="IVG49" s="19"/>
      <c r="IVH49" s="19"/>
      <c r="IVI49" s="19"/>
      <c r="IVJ49" s="19"/>
      <c r="IVK49" s="19"/>
      <c r="IVL49" s="19"/>
      <c r="IVM49" s="19"/>
      <c r="IVN49" s="19"/>
      <c r="IVO49" s="19"/>
      <c r="IVP49" s="19"/>
      <c r="IVQ49" s="19"/>
      <c r="IVR49" s="19"/>
      <c r="IVS49" s="19"/>
      <c r="IVT49" s="19"/>
      <c r="IVU49" s="19"/>
      <c r="IVV49" s="19"/>
      <c r="IVW49" s="19"/>
      <c r="IVX49" s="19"/>
      <c r="IVY49" s="19"/>
      <c r="IVZ49" s="19"/>
      <c r="IWA49" s="19"/>
      <c r="IWB49" s="19"/>
      <c r="IWC49" s="19"/>
      <c r="IWD49" s="19"/>
      <c r="IWE49" s="19"/>
      <c r="IWF49" s="19"/>
      <c r="IWG49" s="19"/>
      <c r="IWH49" s="19"/>
      <c r="IWI49" s="19"/>
      <c r="IWJ49" s="19"/>
      <c r="IWK49" s="19"/>
      <c r="IWL49" s="19"/>
      <c r="IWM49" s="19"/>
      <c r="IWN49" s="19"/>
      <c r="IWO49" s="19"/>
      <c r="IWP49" s="19"/>
      <c r="IWQ49" s="19"/>
      <c r="IWR49" s="19"/>
      <c r="IWS49" s="19"/>
      <c r="IWT49" s="19"/>
      <c r="IWU49" s="19"/>
      <c r="IWV49" s="19"/>
      <c r="IWW49" s="19"/>
      <c r="IWX49" s="19"/>
      <c r="IWY49" s="19"/>
      <c r="IWZ49" s="19"/>
      <c r="IXA49" s="19"/>
      <c r="IXB49" s="19"/>
      <c r="IXC49" s="19"/>
      <c r="IXD49" s="19"/>
      <c r="IXE49" s="19"/>
      <c r="IXF49" s="19"/>
      <c r="IXG49" s="19"/>
      <c r="IXH49" s="19"/>
      <c r="IXI49" s="19"/>
      <c r="IXJ49" s="19"/>
      <c r="IXK49" s="19"/>
      <c r="IXL49" s="19"/>
      <c r="IXM49" s="19"/>
      <c r="IXN49" s="19"/>
      <c r="IXO49" s="19"/>
      <c r="IXP49" s="19"/>
      <c r="IXQ49" s="19"/>
      <c r="IXR49" s="19"/>
      <c r="IXS49" s="19"/>
      <c r="IXT49" s="19"/>
      <c r="IXU49" s="19"/>
      <c r="IXV49" s="19"/>
      <c r="IXW49" s="19"/>
      <c r="IXX49" s="19"/>
      <c r="IXY49" s="19"/>
      <c r="IXZ49" s="19"/>
      <c r="IYA49" s="19"/>
      <c r="IYB49" s="19"/>
      <c r="IYC49" s="19"/>
      <c r="IYD49" s="19"/>
      <c r="IYE49" s="19"/>
      <c r="IYF49" s="19"/>
      <c r="IYG49" s="19"/>
      <c r="IYH49" s="19"/>
      <c r="IYI49" s="19"/>
      <c r="IYJ49" s="19"/>
      <c r="IYK49" s="19"/>
      <c r="IYL49" s="19"/>
      <c r="IYM49" s="19"/>
      <c r="IYN49" s="19"/>
      <c r="IYO49" s="19"/>
      <c r="IYP49" s="19"/>
      <c r="IYQ49" s="19"/>
      <c r="IYR49" s="19"/>
      <c r="IYS49" s="19"/>
      <c r="IYT49" s="19"/>
      <c r="IYU49" s="19"/>
      <c r="IYV49" s="19"/>
      <c r="IYW49" s="19"/>
      <c r="IYX49" s="19"/>
      <c r="IYY49" s="19"/>
      <c r="IYZ49" s="19"/>
      <c r="IZA49" s="19"/>
      <c r="IZB49" s="19"/>
      <c r="IZC49" s="19"/>
      <c r="IZD49" s="19"/>
      <c r="IZE49" s="19"/>
      <c r="IZF49" s="19"/>
      <c r="IZG49" s="19"/>
      <c r="IZH49" s="19"/>
      <c r="IZI49" s="19"/>
      <c r="IZJ49" s="19"/>
      <c r="IZK49" s="19"/>
      <c r="IZL49" s="19"/>
      <c r="IZM49" s="19"/>
      <c r="IZN49" s="19"/>
      <c r="IZO49" s="19"/>
      <c r="IZP49" s="19"/>
      <c r="IZQ49" s="19"/>
      <c r="IZR49" s="19"/>
      <c r="IZS49" s="19"/>
      <c r="IZT49" s="19"/>
      <c r="IZU49" s="19"/>
      <c r="IZV49" s="19"/>
      <c r="IZW49" s="19"/>
      <c r="IZX49" s="19"/>
      <c r="IZY49" s="19"/>
      <c r="IZZ49" s="19"/>
      <c r="JAA49" s="19"/>
      <c r="JAB49" s="19"/>
      <c r="JAC49" s="19"/>
      <c r="JAD49" s="19"/>
      <c r="JAE49" s="19"/>
      <c r="JAF49" s="19"/>
      <c r="JAG49" s="19"/>
      <c r="JAH49" s="19"/>
      <c r="JAI49" s="19"/>
      <c r="JAJ49" s="19"/>
      <c r="JAK49" s="19"/>
      <c r="JAL49" s="19"/>
      <c r="JAM49" s="19"/>
      <c r="JAN49" s="19"/>
      <c r="JAO49" s="19"/>
      <c r="JAP49" s="19"/>
      <c r="JAQ49" s="19"/>
      <c r="JAR49" s="19"/>
      <c r="JAS49" s="19"/>
      <c r="JAT49" s="19"/>
      <c r="JAU49" s="19"/>
      <c r="JAV49" s="19"/>
      <c r="JAW49" s="19"/>
      <c r="JAX49" s="19"/>
      <c r="JAY49" s="19"/>
      <c r="JAZ49" s="19"/>
      <c r="JBA49" s="19"/>
      <c r="JBB49" s="19"/>
      <c r="JBC49" s="19"/>
      <c r="JBD49" s="19"/>
      <c r="JBE49" s="19"/>
      <c r="JBF49" s="19"/>
      <c r="JBG49" s="19"/>
      <c r="JBH49" s="19"/>
      <c r="JBI49" s="19"/>
      <c r="JBJ49" s="19"/>
      <c r="JBK49" s="19"/>
      <c r="JBL49" s="19"/>
      <c r="JBM49" s="19"/>
      <c r="JBN49" s="19"/>
      <c r="JBO49" s="19"/>
      <c r="JBP49" s="19"/>
      <c r="JBQ49" s="19"/>
      <c r="JBR49" s="19"/>
      <c r="JBS49" s="19"/>
      <c r="JBT49" s="19"/>
      <c r="JBU49" s="19"/>
      <c r="JBV49" s="19"/>
      <c r="JBW49" s="19"/>
      <c r="JBX49" s="19"/>
      <c r="JBY49" s="19"/>
      <c r="JBZ49" s="19"/>
      <c r="JCA49" s="19"/>
      <c r="JCB49" s="19"/>
      <c r="JCC49" s="19"/>
      <c r="JCD49" s="19"/>
      <c r="JCE49" s="19"/>
      <c r="JCF49" s="19"/>
      <c r="JCG49" s="19"/>
      <c r="JCH49" s="19"/>
      <c r="JCI49" s="19"/>
      <c r="JCJ49" s="19"/>
      <c r="JCK49" s="19"/>
      <c r="JCL49" s="19"/>
      <c r="JCM49" s="19"/>
      <c r="JCN49" s="19"/>
      <c r="JCO49" s="19"/>
      <c r="JCP49" s="19"/>
      <c r="JCQ49" s="19"/>
      <c r="JCR49" s="19"/>
      <c r="JCS49" s="19"/>
      <c r="JCT49" s="19"/>
      <c r="JCU49" s="19"/>
      <c r="JCV49" s="19"/>
      <c r="JCW49" s="19"/>
      <c r="JCX49" s="19"/>
      <c r="JCY49" s="19"/>
      <c r="JCZ49" s="19"/>
      <c r="JDA49" s="19"/>
      <c r="JDB49" s="19"/>
      <c r="JDC49" s="19"/>
      <c r="JDD49" s="19"/>
      <c r="JDE49" s="19"/>
      <c r="JDF49" s="19"/>
      <c r="JDG49" s="19"/>
      <c r="JDH49" s="19"/>
      <c r="JDI49" s="19"/>
      <c r="JDJ49" s="19"/>
      <c r="JDK49" s="19"/>
      <c r="JDL49" s="19"/>
      <c r="JDM49" s="19"/>
      <c r="JDN49" s="19"/>
      <c r="JDO49" s="19"/>
      <c r="JDP49" s="19"/>
      <c r="JDQ49" s="19"/>
      <c r="JDR49" s="19"/>
      <c r="JDS49" s="19"/>
      <c r="JDT49" s="19"/>
      <c r="JDU49" s="19"/>
      <c r="JDV49" s="19"/>
      <c r="JDW49" s="19"/>
      <c r="JDX49" s="19"/>
      <c r="JDY49" s="19"/>
      <c r="JDZ49" s="19"/>
      <c r="JEA49" s="19"/>
      <c r="JEB49" s="19"/>
      <c r="JEC49" s="19"/>
      <c r="JED49" s="19"/>
      <c r="JEE49" s="19"/>
      <c r="JEF49" s="19"/>
      <c r="JEG49" s="19"/>
      <c r="JEH49" s="19"/>
      <c r="JEI49" s="19"/>
      <c r="JEJ49" s="19"/>
      <c r="JEK49" s="19"/>
      <c r="JEL49" s="19"/>
      <c r="JEM49" s="19"/>
      <c r="JEN49" s="19"/>
      <c r="JEO49" s="19"/>
      <c r="JEP49" s="19"/>
      <c r="JEQ49" s="19"/>
      <c r="JER49" s="19"/>
      <c r="JES49" s="19"/>
      <c r="JET49" s="19"/>
      <c r="JEU49" s="19"/>
      <c r="JEV49" s="19"/>
      <c r="JEW49" s="19"/>
      <c r="JEX49" s="19"/>
      <c r="JEY49" s="19"/>
      <c r="JEZ49" s="19"/>
      <c r="JFA49" s="19"/>
      <c r="JFB49" s="19"/>
      <c r="JFC49" s="19"/>
      <c r="JFD49" s="19"/>
      <c r="JFE49" s="19"/>
      <c r="JFF49" s="19"/>
      <c r="JFG49" s="19"/>
      <c r="JFH49" s="19"/>
      <c r="JFI49" s="19"/>
      <c r="JFJ49" s="19"/>
      <c r="JFK49" s="19"/>
      <c r="JFL49" s="19"/>
      <c r="JFM49" s="19"/>
      <c r="JFN49" s="19"/>
      <c r="JFO49" s="19"/>
      <c r="JFP49" s="19"/>
      <c r="JFQ49" s="19"/>
      <c r="JFR49" s="19"/>
      <c r="JFS49" s="19"/>
      <c r="JFT49" s="19"/>
      <c r="JFU49" s="19"/>
      <c r="JFV49" s="19"/>
      <c r="JFW49" s="19"/>
      <c r="JFX49" s="19"/>
      <c r="JFY49" s="19"/>
      <c r="JFZ49" s="19"/>
      <c r="JGA49" s="19"/>
      <c r="JGB49" s="19"/>
      <c r="JGC49" s="19"/>
      <c r="JGD49" s="19"/>
      <c r="JGE49" s="19"/>
      <c r="JGF49" s="19"/>
      <c r="JGG49" s="19"/>
      <c r="JGH49" s="19"/>
      <c r="JGI49" s="19"/>
      <c r="JGJ49" s="19"/>
      <c r="JGK49" s="19"/>
      <c r="JGL49" s="19"/>
      <c r="JGM49" s="19"/>
      <c r="JGN49" s="19"/>
      <c r="JGO49" s="19"/>
      <c r="JGP49" s="19"/>
      <c r="JGQ49" s="19"/>
      <c r="JGR49" s="19"/>
      <c r="JGS49" s="19"/>
      <c r="JGT49" s="19"/>
      <c r="JGU49" s="19"/>
      <c r="JGV49" s="19"/>
      <c r="JGW49" s="19"/>
      <c r="JGX49" s="19"/>
      <c r="JGY49" s="19"/>
      <c r="JGZ49" s="19"/>
      <c r="JHA49" s="19"/>
      <c r="JHB49" s="19"/>
      <c r="JHC49" s="19"/>
      <c r="JHD49" s="19"/>
      <c r="JHE49" s="19"/>
      <c r="JHF49" s="19"/>
      <c r="JHG49" s="19"/>
      <c r="JHH49" s="19"/>
      <c r="JHI49" s="19"/>
      <c r="JHJ49" s="19"/>
      <c r="JHK49" s="19"/>
      <c r="JHL49" s="19"/>
      <c r="JHM49" s="19"/>
      <c r="JHN49" s="19"/>
      <c r="JHO49" s="19"/>
      <c r="JHP49" s="19"/>
      <c r="JHQ49" s="19"/>
      <c r="JHR49" s="19"/>
      <c r="JHS49" s="19"/>
      <c r="JHT49" s="19"/>
      <c r="JHU49" s="19"/>
      <c r="JHV49" s="19"/>
      <c r="JHW49" s="19"/>
      <c r="JHX49" s="19"/>
      <c r="JHY49" s="19"/>
      <c r="JHZ49" s="19"/>
      <c r="JIA49" s="19"/>
      <c r="JIB49" s="19"/>
      <c r="JIC49" s="19"/>
      <c r="JID49" s="19"/>
      <c r="JIE49" s="19"/>
      <c r="JIF49" s="19"/>
      <c r="JIG49" s="19"/>
      <c r="JIH49" s="19"/>
      <c r="JII49" s="19"/>
      <c r="JIJ49" s="19"/>
      <c r="JIK49" s="19"/>
      <c r="JIL49" s="19"/>
      <c r="JIM49" s="19"/>
      <c r="JIN49" s="19"/>
      <c r="JIO49" s="19"/>
      <c r="JIP49" s="19"/>
      <c r="JIQ49" s="19"/>
      <c r="JIR49" s="19"/>
      <c r="JIS49" s="19"/>
      <c r="JIT49" s="19"/>
      <c r="JIU49" s="19"/>
      <c r="JIV49" s="19"/>
      <c r="JIW49" s="19"/>
      <c r="JIX49" s="19"/>
      <c r="JIY49" s="19"/>
      <c r="JIZ49" s="19"/>
      <c r="JJA49" s="19"/>
      <c r="JJB49" s="19"/>
      <c r="JJC49" s="19"/>
      <c r="JJD49" s="19"/>
      <c r="JJE49" s="19"/>
      <c r="JJF49" s="19"/>
      <c r="JJG49" s="19"/>
      <c r="JJH49" s="19"/>
      <c r="JJI49" s="19"/>
      <c r="JJJ49" s="19"/>
      <c r="JJK49" s="19"/>
      <c r="JJL49" s="19"/>
      <c r="JJM49" s="19"/>
      <c r="JJN49" s="19"/>
      <c r="JJO49" s="19"/>
      <c r="JJP49" s="19"/>
      <c r="JJQ49" s="19"/>
      <c r="JJR49" s="19"/>
      <c r="JJS49" s="19"/>
      <c r="JJT49" s="19"/>
      <c r="JJU49" s="19"/>
      <c r="JJV49" s="19"/>
      <c r="JJW49" s="19"/>
      <c r="JJX49" s="19"/>
      <c r="JJY49" s="19"/>
      <c r="JJZ49" s="19"/>
      <c r="JKA49" s="19"/>
      <c r="JKB49" s="19"/>
      <c r="JKC49" s="19"/>
      <c r="JKD49" s="19"/>
      <c r="JKE49" s="19"/>
      <c r="JKF49" s="19"/>
      <c r="JKG49" s="19"/>
      <c r="JKH49" s="19"/>
      <c r="JKI49" s="19"/>
      <c r="JKJ49" s="19"/>
      <c r="JKK49" s="19"/>
      <c r="JKL49" s="19"/>
      <c r="JKM49" s="19"/>
      <c r="JKN49" s="19"/>
      <c r="JKO49" s="19"/>
      <c r="JKP49" s="19"/>
      <c r="JKQ49" s="19"/>
      <c r="JKR49" s="19"/>
      <c r="JKS49" s="19"/>
      <c r="JKT49" s="19"/>
      <c r="JKU49" s="19"/>
      <c r="JKV49" s="19"/>
      <c r="JKW49" s="19"/>
      <c r="JKX49" s="19"/>
      <c r="JKY49" s="19"/>
      <c r="JKZ49" s="19"/>
      <c r="JLA49" s="19"/>
      <c r="JLB49" s="19"/>
      <c r="JLC49" s="19"/>
      <c r="JLD49" s="19"/>
      <c r="JLE49" s="19"/>
      <c r="JLF49" s="19"/>
      <c r="JLG49" s="19"/>
      <c r="JLH49" s="19"/>
      <c r="JLI49" s="19"/>
      <c r="JLJ49" s="19"/>
      <c r="JLK49" s="19"/>
      <c r="JLL49" s="19"/>
      <c r="JLM49" s="19"/>
      <c r="JLN49" s="19"/>
      <c r="JLO49" s="19"/>
      <c r="JLP49" s="19"/>
      <c r="JLQ49" s="19"/>
      <c r="JLR49" s="19"/>
      <c r="JLS49" s="19"/>
      <c r="JLT49" s="19"/>
      <c r="JLU49" s="19"/>
      <c r="JLV49" s="19"/>
      <c r="JLW49" s="19"/>
      <c r="JLX49" s="19"/>
      <c r="JLY49" s="19"/>
      <c r="JLZ49" s="19"/>
      <c r="JMA49" s="19"/>
      <c r="JMB49" s="19"/>
      <c r="JMC49" s="19"/>
      <c r="JMD49" s="19"/>
      <c r="JME49" s="19"/>
      <c r="JMF49" s="19"/>
      <c r="JMG49" s="19"/>
      <c r="JMH49" s="19"/>
      <c r="JMI49" s="19"/>
      <c r="JMJ49" s="19"/>
      <c r="JMK49" s="19"/>
      <c r="JML49" s="19"/>
      <c r="JMM49" s="19"/>
      <c r="JMN49" s="19"/>
      <c r="JMO49" s="19"/>
      <c r="JMP49" s="19"/>
      <c r="JMQ49" s="19"/>
      <c r="JMR49" s="19"/>
      <c r="JMS49" s="19"/>
      <c r="JMT49" s="19"/>
      <c r="JMU49" s="19"/>
      <c r="JMV49" s="19"/>
      <c r="JMW49" s="19"/>
      <c r="JMX49" s="19"/>
      <c r="JMY49" s="19"/>
      <c r="JMZ49" s="19"/>
      <c r="JNA49" s="19"/>
      <c r="JNB49" s="19"/>
      <c r="JNC49" s="19"/>
      <c r="JND49" s="19"/>
      <c r="JNE49" s="19"/>
      <c r="JNF49" s="19"/>
      <c r="JNG49" s="19"/>
      <c r="JNH49" s="19"/>
      <c r="JNI49" s="19"/>
      <c r="JNJ49" s="19"/>
      <c r="JNK49" s="19"/>
      <c r="JNL49" s="19"/>
      <c r="JNM49" s="19"/>
      <c r="JNN49" s="19"/>
      <c r="JNO49" s="19"/>
      <c r="JNP49" s="19"/>
      <c r="JNQ49" s="19"/>
      <c r="JNR49" s="19"/>
      <c r="JNS49" s="19"/>
      <c r="JNT49" s="19"/>
      <c r="JNU49" s="19"/>
      <c r="JNV49" s="19"/>
      <c r="JNW49" s="19"/>
      <c r="JNX49" s="19"/>
      <c r="JNY49" s="19"/>
      <c r="JNZ49" s="19"/>
      <c r="JOA49" s="19"/>
      <c r="JOB49" s="19"/>
      <c r="JOC49" s="19"/>
      <c r="JOD49" s="19"/>
      <c r="JOE49" s="19"/>
      <c r="JOF49" s="19"/>
      <c r="JOG49" s="19"/>
      <c r="JOH49" s="19"/>
      <c r="JOI49" s="19"/>
      <c r="JOJ49" s="19"/>
      <c r="JOK49" s="19"/>
      <c r="JOL49" s="19"/>
      <c r="JOM49" s="19"/>
      <c r="JON49" s="19"/>
      <c r="JOO49" s="19"/>
      <c r="JOP49" s="19"/>
      <c r="JOQ49" s="19"/>
      <c r="JOR49" s="19"/>
      <c r="JOS49" s="19"/>
      <c r="JOT49" s="19"/>
      <c r="JOU49" s="19"/>
      <c r="JOV49" s="19"/>
      <c r="JOW49" s="19"/>
      <c r="JOX49" s="19"/>
      <c r="JOY49" s="19"/>
      <c r="JOZ49" s="19"/>
      <c r="JPA49" s="19"/>
      <c r="JPB49" s="19"/>
      <c r="JPC49" s="19"/>
      <c r="JPD49" s="19"/>
      <c r="JPE49" s="19"/>
      <c r="JPF49" s="19"/>
      <c r="JPG49" s="19"/>
      <c r="JPH49" s="19"/>
      <c r="JPI49" s="19"/>
      <c r="JPJ49" s="19"/>
      <c r="JPK49" s="19"/>
      <c r="JPL49" s="19"/>
      <c r="JPM49" s="19"/>
      <c r="JPN49" s="19"/>
      <c r="JPO49" s="19"/>
      <c r="JPP49" s="19"/>
      <c r="JPQ49" s="19"/>
      <c r="JPR49" s="19"/>
      <c r="JPS49" s="19"/>
      <c r="JPT49" s="19"/>
      <c r="JPU49" s="19"/>
      <c r="JPV49" s="19"/>
      <c r="JPW49" s="19"/>
      <c r="JPX49" s="19"/>
      <c r="JPY49" s="19"/>
      <c r="JPZ49" s="19"/>
      <c r="JQA49" s="19"/>
      <c r="JQB49" s="19"/>
      <c r="JQC49" s="19"/>
      <c r="JQD49" s="19"/>
      <c r="JQE49" s="19"/>
      <c r="JQF49" s="19"/>
      <c r="JQG49" s="19"/>
      <c r="JQH49" s="19"/>
      <c r="JQI49" s="19"/>
      <c r="JQJ49" s="19"/>
      <c r="JQK49" s="19"/>
      <c r="JQL49" s="19"/>
      <c r="JQM49" s="19"/>
      <c r="JQN49" s="19"/>
      <c r="JQO49" s="19"/>
      <c r="JQP49" s="19"/>
      <c r="JQQ49" s="19"/>
      <c r="JQR49" s="19"/>
      <c r="JQS49" s="19"/>
      <c r="JQT49" s="19"/>
      <c r="JQU49" s="19"/>
      <c r="JQV49" s="19"/>
      <c r="JQW49" s="19"/>
      <c r="JQX49" s="19"/>
      <c r="JQY49" s="19"/>
      <c r="JQZ49" s="19"/>
      <c r="JRA49" s="19"/>
      <c r="JRB49" s="19"/>
      <c r="JRC49" s="19"/>
      <c r="JRD49" s="19"/>
      <c r="JRE49" s="19"/>
      <c r="JRF49" s="19"/>
      <c r="JRG49" s="19"/>
      <c r="JRH49" s="19"/>
      <c r="JRI49" s="19"/>
      <c r="JRJ49" s="19"/>
      <c r="JRK49" s="19"/>
      <c r="JRL49" s="19"/>
      <c r="JRM49" s="19"/>
      <c r="JRN49" s="19"/>
      <c r="JRO49" s="19"/>
      <c r="JRP49" s="19"/>
      <c r="JRQ49" s="19"/>
      <c r="JRR49" s="19"/>
      <c r="JRS49" s="19"/>
      <c r="JRT49" s="19"/>
      <c r="JRU49" s="19"/>
      <c r="JRV49" s="19"/>
      <c r="JRW49" s="19"/>
      <c r="JRX49" s="19"/>
      <c r="JRY49" s="19"/>
      <c r="JRZ49" s="19"/>
      <c r="JSA49" s="19"/>
      <c r="JSB49" s="19"/>
      <c r="JSC49" s="19"/>
      <c r="JSD49" s="19"/>
      <c r="JSE49" s="19"/>
      <c r="JSF49" s="19"/>
      <c r="JSG49" s="19"/>
      <c r="JSH49" s="19"/>
      <c r="JSI49" s="19"/>
      <c r="JSJ49" s="19"/>
      <c r="JSK49" s="19"/>
      <c r="JSL49" s="19"/>
      <c r="JSM49" s="19"/>
      <c r="JSN49" s="19"/>
      <c r="JSO49" s="19"/>
      <c r="JSP49" s="19"/>
      <c r="JSQ49" s="19"/>
      <c r="JSR49" s="19"/>
      <c r="JSS49" s="19"/>
      <c r="JST49" s="19"/>
      <c r="JSU49" s="19"/>
      <c r="JSV49" s="19"/>
      <c r="JSW49" s="19"/>
      <c r="JSX49" s="19"/>
      <c r="JSY49" s="19"/>
      <c r="JSZ49" s="19"/>
      <c r="JTA49" s="19"/>
      <c r="JTB49" s="19"/>
      <c r="JTC49" s="19"/>
      <c r="JTD49" s="19"/>
      <c r="JTE49" s="19"/>
      <c r="JTF49" s="19"/>
      <c r="JTG49" s="19"/>
      <c r="JTH49" s="19"/>
      <c r="JTI49" s="19"/>
      <c r="JTJ49" s="19"/>
      <c r="JTK49" s="19"/>
      <c r="JTL49" s="19"/>
      <c r="JTM49" s="19"/>
      <c r="JTN49" s="19"/>
      <c r="JTO49" s="19"/>
      <c r="JTP49" s="19"/>
      <c r="JTQ49" s="19"/>
      <c r="JTR49" s="19"/>
      <c r="JTS49" s="19"/>
      <c r="JTT49" s="19"/>
      <c r="JTU49" s="19"/>
      <c r="JTV49" s="19"/>
      <c r="JTW49" s="19"/>
      <c r="JTX49" s="19"/>
      <c r="JTY49" s="19"/>
      <c r="JTZ49" s="19"/>
      <c r="JUA49" s="19"/>
      <c r="JUB49" s="19"/>
      <c r="JUC49" s="19"/>
      <c r="JUD49" s="19"/>
      <c r="JUE49" s="19"/>
      <c r="JUF49" s="19"/>
      <c r="JUG49" s="19"/>
      <c r="JUH49" s="19"/>
      <c r="JUI49" s="19"/>
      <c r="JUJ49" s="19"/>
      <c r="JUK49" s="19"/>
      <c r="JUL49" s="19"/>
      <c r="JUM49" s="19"/>
      <c r="JUN49" s="19"/>
      <c r="JUO49" s="19"/>
      <c r="JUP49" s="19"/>
      <c r="JUQ49" s="19"/>
      <c r="JUR49" s="19"/>
      <c r="JUS49" s="19"/>
      <c r="JUT49" s="19"/>
      <c r="JUU49" s="19"/>
      <c r="JUV49" s="19"/>
      <c r="JUW49" s="19"/>
      <c r="JUX49" s="19"/>
      <c r="JUY49" s="19"/>
      <c r="JUZ49" s="19"/>
      <c r="JVA49" s="19"/>
      <c r="JVB49" s="19"/>
      <c r="JVC49" s="19"/>
      <c r="JVD49" s="19"/>
      <c r="JVE49" s="19"/>
      <c r="JVF49" s="19"/>
      <c r="JVG49" s="19"/>
      <c r="JVH49" s="19"/>
      <c r="JVI49" s="19"/>
      <c r="JVJ49" s="19"/>
      <c r="JVK49" s="19"/>
      <c r="JVL49" s="19"/>
      <c r="JVM49" s="19"/>
      <c r="JVN49" s="19"/>
      <c r="JVO49" s="19"/>
      <c r="JVP49" s="19"/>
      <c r="JVQ49" s="19"/>
      <c r="JVR49" s="19"/>
      <c r="JVS49" s="19"/>
      <c r="JVT49" s="19"/>
      <c r="JVU49" s="19"/>
      <c r="JVV49" s="19"/>
      <c r="JVW49" s="19"/>
      <c r="JVX49" s="19"/>
      <c r="JVY49" s="19"/>
      <c r="JVZ49" s="19"/>
      <c r="JWA49" s="19"/>
      <c r="JWB49" s="19"/>
      <c r="JWC49" s="19"/>
      <c r="JWD49" s="19"/>
      <c r="JWE49" s="19"/>
      <c r="JWF49" s="19"/>
      <c r="JWG49" s="19"/>
      <c r="JWH49" s="19"/>
      <c r="JWI49" s="19"/>
      <c r="JWJ49" s="19"/>
      <c r="JWK49" s="19"/>
      <c r="JWL49" s="19"/>
      <c r="JWM49" s="19"/>
      <c r="JWN49" s="19"/>
      <c r="JWO49" s="19"/>
      <c r="JWP49" s="19"/>
      <c r="JWQ49" s="19"/>
      <c r="JWR49" s="19"/>
      <c r="JWS49" s="19"/>
      <c r="JWT49" s="19"/>
      <c r="JWU49" s="19"/>
      <c r="JWV49" s="19"/>
      <c r="JWW49" s="19"/>
      <c r="JWX49" s="19"/>
      <c r="JWY49" s="19"/>
      <c r="JWZ49" s="19"/>
      <c r="JXA49" s="19"/>
      <c r="JXB49" s="19"/>
      <c r="JXC49" s="19"/>
      <c r="JXD49" s="19"/>
      <c r="JXE49" s="19"/>
      <c r="JXF49" s="19"/>
      <c r="JXG49" s="19"/>
      <c r="JXH49" s="19"/>
      <c r="JXI49" s="19"/>
      <c r="JXJ49" s="19"/>
      <c r="JXK49" s="19"/>
      <c r="JXL49" s="19"/>
      <c r="JXM49" s="19"/>
      <c r="JXN49" s="19"/>
      <c r="JXO49" s="19"/>
      <c r="JXP49" s="19"/>
      <c r="JXQ49" s="19"/>
      <c r="JXR49" s="19"/>
      <c r="JXS49" s="19"/>
      <c r="JXT49" s="19"/>
      <c r="JXU49" s="19"/>
      <c r="JXV49" s="19"/>
      <c r="JXW49" s="19"/>
      <c r="JXX49" s="19"/>
      <c r="JXY49" s="19"/>
      <c r="JXZ49" s="19"/>
      <c r="JYA49" s="19"/>
      <c r="JYB49" s="19"/>
      <c r="JYC49" s="19"/>
      <c r="JYD49" s="19"/>
      <c r="JYE49" s="19"/>
      <c r="JYF49" s="19"/>
      <c r="JYG49" s="19"/>
      <c r="JYH49" s="19"/>
      <c r="JYI49" s="19"/>
      <c r="JYJ49" s="19"/>
      <c r="JYK49" s="19"/>
      <c r="JYL49" s="19"/>
      <c r="JYM49" s="19"/>
      <c r="JYN49" s="19"/>
      <c r="JYO49" s="19"/>
      <c r="JYP49" s="19"/>
      <c r="JYQ49" s="19"/>
      <c r="JYR49" s="19"/>
      <c r="JYS49" s="19"/>
      <c r="JYT49" s="19"/>
      <c r="JYU49" s="19"/>
      <c r="JYV49" s="19"/>
      <c r="JYW49" s="19"/>
      <c r="JYX49" s="19"/>
      <c r="JYY49" s="19"/>
      <c r="JYZ49" s="19"/>
      <c r="JZA49" s="19"/>
      <c r="JZB49" s="19"/>
      <c r="JZC49" s="19"/>
      <c r="JZD49" s="19"/>
      <c r="JZE49" s="19"/>
      <c r="JZF49" s="19"/>
      <c r="JZG49" s="19"/>
      <c r="JZH49" s="19"/>
      <c r="JZI49" s="19"/>
      <c r="JZJ49" s="19"/>
      <c r="JZK49" s="19"/>
      <c r="JZL49" s="19"/>
      <c r="JZM49" s="19"/>
      <c r="JZN49" s="19"/>
      <c r="JZO49" s="19"/>
      <c r="JZP49" s="19"/>
      <c r="JZQ49" s="19"/>
      <c r="JZR49" s="19"/>
      <c r="JZS49" s="19"/>
      <c r="JZT49" s="19"/>
      <c r="JZU49" s="19"/>
      <c r="JZV49" s="19"/>
      <c r="JZW49" s="19"/>
      <c r="JZX49" s="19"/>
      <c r="JZY49" s="19"/>
      <c r="JZZ49" s="19"/>
      <c r="KAA49" s="19"/>
      <c r="KAB49" s="19"/>
      <c r="KAC49" s="19"/>
      <c r="KAD49" s="19"/>
      <c r="KAE49" s="19"/>
      <c r="KAF49" s="19"/>
      <c r="KAG49" s="19"/>
      <c r="KAH49" s="19"/>
      <c r="KAI49" s="19"/>
      <c r="KAJ49" s="19"/>
      <c r="KAK49" s="19"/>
      <c r="KAL49" s="19"/>
      <c r="KAM49" s="19"/>
      <c r="KAN49" s="19"/>
      <c r="KAO49" s="19"/>
      <c r="KAP49" s="19"/>
      <c r="KAQ49" s="19"/>
      <c r="KAR49" s="19"/>
      <c r="KAS49" s="19"/>
      <c r="KAT49" s="19"/>
      <c r="KAU49" s="19"/>
      <c r="KAV49" s="19"/>
      <c r="KAW49" s="19"/>
      <c r="KAX49" s="19"/>
      <c r="KAY49" s="19"/>
      <c r="KAZ49" s="19"/>
      <c r="KBA49" s="19"/>
      <c r="KBB49" s="19"/>
      <c r="KBC49" s="19"/>
      <c r="KBD49" s="19"/>
      <c r="KBE49" s="19"/>
      <c r="KBF49" s="19"/>
      <c r="KBG49" s="19"/>
      <c r="KBH49" s="19"/>
      <c r="KBI49" s="19"/>
      <c r="KBJ49" s="19"/>
      <c r="KBK49" s="19"/>
      <c r="KBL49" s="19"/>
      <c r="KBM49" s="19"/>
      <c r="KBN49" s="19"/>
      <c r="KBO49" s="19"/>
      <c r="KBP49" s="19"/>
      <c r="KBQ49" s="19"/>
      <c r="KBR49" s="19"/>
      <c r="KBS49" s="19"/>
      <c r="KBT49" s="19"/>
      <c r="KBU49" s="19"/>
      <c r="KBV49" s="19"/>
      <c r="KBW49" s="19"/>
      <c r="KBX49" s="19"/>
      <c r="KBY49" s="19"/>
      <c r="KBZ49" s="19"/>
      <c r="KCA49" s="19"/>
      <c r="KCB49" s="19"/>
      <c r="KCC49" s="19"/>
      <c r="KCD49" s="19"/>
      <c r="KCE49" s="19"/>
      <c r="KCF49" s="19"/>
      <c r="KCG49" s="19"/>
      <c r="KCH49" s="19"/>
      <c r="KCI49" s="19"/>
      <c r="KCJ49" s="19"/>
      <c r="KCK49" s="19"/>
      <c r="KCL49" s="19"/>
      <c r="KCM49" s="19"/>
      <c r="KCN49" s="19"/>
      <c r="KCO49" s="19"/>
      <c r="KCP49" s="19"/>
      <c r="KCQ49" s="19"/>
      <c r="KCR49" s="19"/>
      <c r="KCS49" s="19"/>
      <c r="KCT49" s="19"/>
      <c r="KCU49" s="19"/>
      <c r="KCV49" s="19"/>
      <c r="KCW49" s="19"/>
      <c r="KCX49" s="19"/>
      <c r="KCY49" s="19"/>
      <c r="KCZ49" s="19"/>
      <c r="KDA49" s="19"/>
      <c r="KDB49" s="19"/>
      <c r="KDC49" s="19"/>
      <c r="KDD49" s="19"/>
      <c r="KDE49" s="19"/>
      <c r="KDF49" s="19"/>
      <c r="KDG49" s="19"/>
      <c r="KDH49" s="19"/>
      <c r="KDI49" s="19"/>
      <c r="KDJ49" s="19"/>
      <c r="KDK49" s="19"/>
      <c r="KDL49" s="19"/>
      <c r="KDM49" s="19"/>
      <c r="KDN49" s="19"/>
      <c r="KDO49" s="19"/>
      <c r="KDP49" s="19"/>
      <c r="KDQ49" s="19"/>
      <c r="KDR49" s="19"/>
      <c r="KDS49" s="19"/>
      <c r="KDT49" s="19"/>
      <c r="KDU49" s="19"/>
      <c r="KDV49" s="19"/>
      <c r="KDW49" s="19"/>
      <c r="KDX49" s="19"/>
      <c r="KDY49" s="19"/>
      <c r="KDZ49" s="19"/>
      <c r="KEA49" s="19"/>
      <c r="KEB49" s="19"/>
      <c r="KEC49" s="19"/>
      <c r="KED49" s="19"/>
      <c r="KEE49" s="19"/>
      <c r="KEF49" s="19"/>
      <c r="KEG49" s="19"/>
      <c r="KEH49" s="19"/>
      <c r="KEI49" s="19"/>
      <c r="KEJ49" s="19"/>
      <c r="KEK49" s="19"/>
      <c r="KEL49" s="19"/>
      <c r="KEM49" s="19"/>
      <c r="KEN49" s="19"/>
      <c r="KEO49" s="19"/>
      <c r="KEP49" s="19"/>
      <c r="KEQ49" s="19"/>
      <c r="KER49" s="19"/>
      <c r="KES49" s="19"/>
      <c r="KET49" s="19"/>
      <c r="KEU49" s="19"/>
      <c r="KEV49" s="19"/>
      <c r="KEW49" s="19"/>
      <c r="KEX49" s="19"/>
      <c r="KEY49" s="19"/>
      <c r="KEZ49" s="19"/>
      <c r="KFA49" s="19"/>
      <c r="KFB49" s="19"/>
      <c r="KFC49" s="19"/>
      <c r="KFD49" s="19"/>
      <c r="KFE49" s="19"/>
      <c r="KFF49" s="19"/>
      <c r="KFG49" s="19"/>
      <c r="KFH49" s="19"/>
      <c r="KFI49" s="19"/>
      <c r="KFJ49" s="19"/>
      <c r="KFK49" s="19"/>
      <c r="KFL49" s="19"/>
      <c r="KFM49" s="19"/>
      <c r="KFN49" s="19"/>
      <c r="KFO49" s="19"/>
      <c r="KFP49" s="19"/>
      <c r="KFQ49" s="19"/>
      <c r="KFR49" s="19"/>
      <c r="KFS49" s="19"/>
      <c r="KFT49" s="19"/>
      <c r="KFU49" s="19"/>
      <c r="KFV49" s="19"/>
      <c r="KFW49" s="19"/>
      <c r="KFX49" s="19"/>
      <c r="KFY49" s="19"/>
      <c r="KFZ49" s="19"/>
      <c r="KGA49" s="19"/>
      <c r="KGB49" s="19"/>
      <c r="KGC49" s="19"/>
      <c r="KGD49" s="19"/>
      <c r="KGE49" s="19"/>
      <c r="KGF49" s="19"/>
      <c r="KGG49" s="19"/>
      <c r="KGH49" s="19"/>
      <c r="KGI49" s="19"/>
      <c r="KGJ49" s="19"/>
      <c r="KGK49" s="19"/>
      <c r="KGL49" s="19"/>
      <c r="KGM49" s="19"/>
      <c r="KGN49" s="19"/>
      <c r="KGO49" s="19"/>
      <c r="KGP49" s="19"/>
      <c r="KGQ49" s="19"/>
      <c r="KGR49" s="19"/>
      <c r="KGS49" s="19"/>
      <c r="KGT49" s="19"/>
      <c r="KGU49" s="19"/>
      <c r="KGV49" s="19"/>
      <c r="KGW49" s="19"/>
      <c r="KGX49" s="19"/>
      <c r="KGY49" s="19"/>
      <c r="KGZ49" s="19"/>
      <c r="KHA49" s="19"/>
      <c r="KHB49" s="19"/>
      <c r="KHC49" s="19"/>
      <c r="KHD49" s="19"/>
      <c r="KHE49" s="19"/>
      <c r="KHF49" s="19"/>
      <c r="KHG49" s="19"/>
      <c r="KHH49" s="19"/>
      <c r="KHI49" s="19"/>
      <c r="KHJ49" s="19"/>
      <c r="KHK49" s="19"/>
      <c r="KHL49" s="19"/>
      <c r="KHM49" s="19"/>
      <c r="KHN49" s="19"/>
      <c r="KHO49" s="19"/>
      <c r="KHP49" s="19"/>
      <c r="KHQ49" s="19"/>
      <c r="KHR49" s="19"/>
      <c r="KHS49" s="19"/>
      <c r="KHT49" s="19"/>
      <c r="KHU49" s="19"/>
      <c r="KHV49" s="19"/>
      <c r="KHW49" s="19"/>
      <c r="KHX49" s="19"/>
      <c r="KHY49" s="19"/>
      <c r="KHZ49" s="19"/>
      <c r="KIA49" s="19"/>
      <c r="KIB49" s="19"/>
      <c r="KIC49" s="19"/>
      <c r="KID49" s="19"/>
      <c r="KIE49" s="19"/>
      <c r="KIF49" s="19"/>
      <c r="KIG49" s="19"/>
      <c r="KIH49" s="19"/>
      <c r="KII49" s="19"/>
      <c r="KIJ49" s="19"/>
      <c r="KIK49" s="19"/>
      <c r="KIL49" s="19"/>
      <c r="KIM49" s="19"/>
      <c r="KIN49" s="19"/>
      <c r="KIO49" s="19"/>
      <c r="KIP49" s="19"/>
      <c r="KIQ49" s="19"/>
      <c r="KIR49" s="19"/>
      <c r="KIS49" s="19"/>
      <c r="KIT49" s="19"/>
      <c r="KIU49" s="19"/>
      <c r="KIV49" s="19"/>
      <c r="KIW49" s="19"/>
      <c r="KIX49" s="19"/>
      <c r="KIY49" s="19"/>
      <c r="KIZ49" s="19"/>
      <c r="KJA49" s="19"/>
      <c r="KJB49" s="19"/>
      <c r="KJC49" s="19"/>
      <c r="KJD49" s="19"/>
      <c r="KJE49" s="19"/>
      <c r="KJF49" s="19"/>
      <c r="KJG49" s="19"/>
      <c r="KJH49" s="19"/>
      <c r="KJI49" s="19"/>
      <c r="KJJ49" s="19"/>
      <c r="KJK49" s="19"/>
      <c r="KJL49" s="19"/>
      <c r="KJM49" s="19"/>
      <c r="KJN49" s="19"/>
      <c r="KJO49" s="19"/>
      <c r="KJP49" s="19"/>
      <c r="KJQ49" s="19"/>
      <c r="KJR49" s="19"/>
      <c r="KJS49" s="19"/>
      <c r="KJT49" s="19"/>
      <c r="KJU49" s="19"/>
      <c r="KJV49" s="19"/>
      <c r="KJW49" s="19"/>
      <c r="KJX49" s="19"/>
      <c r="KJY49" s="19"/>
      <c r="KJZ49" s="19"/>
      <c r="KKA49" s="19"/>
      <c r="KKB49" s="19"/>
      <c r="KKC49" s="19"/>
      <c r="KKD49" s="19"/>
      <c r="KKE49" s="19"/>
      <c r="KKF49" s="19"/>
      <c r="KKG49" s="19"/>
      <c r="KKH49" s="19"/>
      <c r="KKI49" s="19"/>
      <c r="KKJ49" s="19"/>
      <c r="KKK49" s="19"/>
      <c r="KKL49" s="19"/>
      <c r="KKM49" s="19"/>
      <c r="KKN49" s="19"/>
      <c r="KKO49" s="19"/>
      <c r="KKP49" s="19"/>
      <c r="KKQ49" s="19"/>
      <c r="KKR49" s="19"/>
      <c r="KKS49" s="19"/>
      <c r="KKT49" s="19"/>
      <c r="KKU49" s="19"/>
      <c r="KKV49" s="19"/>
      <c r="KKW49" s="19"/>
      <c r="KKX49" s="19"/>
      <c r="KKY49" s="19"/>
      <c r="KKZ49" s="19"/>
      <c r="KLA49" s="19"/>
      <c r="KLB49" s="19"/>
      <c r="KLC49" s="19"/>
      <c r="KLD49" s="19"/>
      <c r="KLE49" s="19"/>
      <c r="KLF49" s="19"/>
      <c r="KLG49" s="19"/>
      <c r="KLH49" s="19"/>
      <c r="KLI49" s="19"/>
      <c r="KLJ49" s="19"/>
      <c r="KLK49" s="19"/>
      <c r="KLL49" s="19"/>
      <c r="KLM49" s="19"/>
      <c r="KLN49" s="19"/>
      <c r="KLO49" s="19"/>
      <c r="KLP49" s="19"/>
      <c r="KLQ49" s="19"/>
      <c r="KLR49" s="19"/>
      <c r="KLS49" s="19"/>
      <c r="KLT49" s="19"/>
      <c r="KLU49" s="19"/>
      <c r="KLV49" s="19"/>
      <c r="KLW49" s="19"/>
      <c r="KLX49" s="19"/>
      <c r="KLY49" s="19"/>
      <c r="KLZ49" s="19"/>
      <c r="KMA49" s="19"/>
      <c r="KMB49" s="19"/>
      <c r="KMC49" s="19"/>
      <c r="KMD49" s="19"/>
      <c r="KME49" s="19"/>
      <c r="KMF49" s="19"/>
      <c r="KMG49" s="19"/>
      <c r="KMH49" s="19"/>
      <c r="KMI49" s="19"/>
      <c r="KMJ49" s="19"/>
      <c r="KMK49" s="19"/>
      <c r="KML49" s="19"/>
      <c r="KMM49" s="19"/>
      <c r="KMN49" s="19"/>
      <c r="KMO49" s="19"/>
      <c r="KMP49" s="19"/>
      <c r="KMQ49" s="19"/>
      <c r="KMR49" s="19"/>
      <c r="KMS49" s="19"/>
      <c r="KMT49" s="19"/>
      <c r="KMU49" s="19"/>
      <c r="KMV49" s="19"/>
      <c r="KMW49" s="19"/>
      <c r="KMX49" s="19"/>
      <c r="KMY49" s="19"/>
      <c r="KMZ49" s="19"/>
      <c r="KNA49" s="19"/>
      <c r="KNB49" s="19"/>
      <c r="KNC49" s="19"/>
      <c r="KND49" s="19"/>
      <c r="KNE49" s="19"/>
      <c r="KNF49" s="19"/>
      <c r="KNG49" s="19"/>
      <c r="KNH49" s="19"/>
      <c r="KNI49" s="19"/>
      <c r="KNJ49" s="19"/>
      <c r="KNK49" s="19"/>
      <c r="KNL49" s="19"/>
      <c r="KNM49" s="19"/>
      <c r="KNN49" s="19"/>
      <c r="KNO49" s="19"/>
      <c r="KNP49" s="19"/>
      <c r="KNQ49" s="19"/>
      <c r="KNR49" s="19"/>
      <c r="KNS49" s="19"/>
      <c r="KNT49" s="19"/>
      <c r="KNU49" s="19"/>
      <c r="KNV49" s="19"/>
      <c r="KNW49" s="19"/>
      <c r="KNX49" s="19"/>
      <c r="KNY49" s="19"/>
      <c r="KNZ49" s="19"/>
      <c r="KOA49" s="19"/>
      <c r="KOB49" s="19"/>
      <c r="KOC49" s="19"/>
      <c r="KOD49" s="19"/>
      <c r="KOE49" s="19"/>
      <c r="KOF49" s="19"/>
      <c r="KOG49" s="19"/>
      <c r="KOH49" s="19"/>
      <c r="KOI49" s="19"/>
      <c r="KOJ49" s="19"/>
      <c r="KOK49" s="19"/>
      <c r="KOL49" s="19"/>
      <c r="KOM49" s="19"/>
      <c r="KON49" s="19"/>
      <c r="KOO49" s="19"/>
      <c r="KOP49" s="19"/>
      <c r="KOQ49" s="19"/>
      <c r="KOR49" s="19"/>
      <c r="KOS49" s="19"/>
      <c r="KOT49" s="19"/>
      <c r="KOU49" s="19"/>
      <c r="KOV49" s="19"/>
      <c r="KOW49" s="19"/>
      <c r="KOX49" s="19"/>
      <c r="KOY49" s="19"/>
      <c r="KOZ49" s="19"/>
      <c r="KPA49" s="19"/>
      <c r="KPB49" s="19"/>
      <c r="KPC49" s="19"/>
      <c r="KPD49" s="19"/>
      <c r="KPE49" s="19"/>
      <c r="KPF49" s="19"/>
      <c r="KPG49" s="19"/>
      <c r="KPH49" s="19"/>
      <c r="KPI49" s="19"/>
      <c r="KPJ49" s="19"/>
      <c r="KPK49" s="19"/>
      <c r="KPL49" s="19"/>
      <c r="KPM49" s="19"/>
      <c r="KPN49" s="19"/>
      <c r="KPO49" s="19"/>
      <c r="KPP49" s="19"/>
      <c r="KPQ49" s="19"/>
      <c r="KPR49" s="19"/>
      <c r="KPS49" s="19"/>
      <c r="KPT49" s="19"/>
      <c r="KPU49" s="19"/>
      <c r="KPV49" s="19"/>
      <c r="KPW49" s="19"/>
      <c r="KPX49" s="19"/>
      <c r="KPY49" s="19"/>
      <c r="KPZ49" s="19"/>
      <c r="KQA49" s="19"/>
      <c r="KQB49" s="19"/>
      <c r="KQC49" s="19"/>
      <c r="KQD49" s="19"/>
      <c r="KQE49" s="19"/>
      <c r="KQF49" s="19"/>
      <c r="KQG49" s="19"/>
      <c r="KQH49" s="19"/>
      <c r="KQI49" s="19"/>
      <c r="KQJ49" s="19"/>
      <c r="KQK49" s="19"/>
      <c r="KQL49" s="19"/>
      <c r="KQM49" s="19"/>
      <c r="KQN49" s="19"/>
      <c r="KQO49" s="19"/>
      <c r="KQP49" s="19"/>
      <c r="KQQ49" s="19"/>
      <c r="KQR49" s="19"/>
      <c r="KQS49" s="19"/>
      <c r="KQT49" s="19"/>
      <c r="KQU49" s="19"/>
      <c r="KQV49" s="19"/>
      <c r="KQW49" s="19"/>
      <c r="KQX49" s="19"/>
      <c r="KQY49" s="19"/>
      <c r="KQZ49" s="19"/>
      <c r="KRA49" s="19"/>
      <c r="KRB49" s="19"/>
      <c r="KRC49" s="19"/>
      <c r="KRD49" s="19"/>
      <c r="KRE49" s="19"/>
      <c r="KRF49" s="19"/>
      <c r="KRG49" s="19"/>
      <c r="KRH49" s="19"/>
      <c r="KRI49" s="19"/>
      <c r="KRJ49" s="19"/>
      <c r="KRK49" s="19"/>
      <c r="KRL49" s="19"/>
      <c r="KRM49" s="19"/>
      <c r="KRN49" s="19"/>
      <c r="KRO49" s="19"/>
      <c r="KRP49" s="19"/>
      <c r="KRQ49" s="19"/>
      <c r="KRR49" s="19"/>
      <c r="KRS49" s="19"/>
      <c r="KRT49" s="19"/>
      <c r="KRU49" s="19"/>
      <c r="KRV49" s="19"/>
      <c r="KRW49" s="19"/>
      <c r="KRX49" s="19"/>
      <c r="KRY49" s="19"/>
      <c r="KRZ49" s="19"/>
      <c r="KSA49" s="19"/>
      <c r="KSB49" s="19"/>
      <c r="KSC49" s="19"/>
      <c r="KSD49" s="19"/>
      <c r="KSE49" s="19"/>
      <c r="KSF49" s="19"/>
      <c r="KSG49" s="19"/>
      <c r="KSH49" s="19"/>
      <c r="KSI49" s="19"/>
      <c r="KSJ49" s="19"/>
      <c r="KSK49" s="19"/>
      <c r="KSL49" s="19"/>
      <c r="KSM49" s="19"/>
      <c r="KSN49" s="19"/>
      <c r="KSO49" s="19"/>
      <c r="KSP49" s="19"/>
      <c r="KSQ49" s="19"/>
      <c r="KSR49" s="19"/>
      <c r="KSS49" s="19"/>
      <c r="KST49" s="19"/>
      <c r="KSU49" s="19"/>
      <c r="KSV49" s="19"/>
      <c r="KSW49" s="19"/>
      <c r="KSX49" s="19"/>
      <c r="KSY49" s="19"/>
      <c r="KSZ49" s="19"/>
      <c r="KTA49" s="19"/>
      <c r="KTB49" s="19"/>
      <c r="KTC49" s="19"/>
      <c r="KTD49" s="19"/>
      <c r="KTE49" s="19"/>
      <c r="KTF49" s="19"/>
      <c r="KTG49" s="19"/>
      <c r="KTH49" s="19"/>
      <c r="KTI49" s="19"/>
      <c r="KTJ49" s="19"/>
      <c r="KTK49" s="19"/>
      <c r="KTL49" s="19"/>
      <c r="KTM49" s="19"/>
      <c r="KTN49" s="19"/>
      <c r="KTO49" s="19"/>
      <c r="KTP49" s="19"/>
      <c r="KTQ49" s="19"/>
      <c r="KTR49" s="19"/>
      <c r="KTS49" s="19"/>
      <c r="KTT49" s="19"/>
      <c r="KTU49" s="19"/>
      <c r="KTV49" s="19"/>
      <c r="KTW49" s="19"/>
      <c r="KTX49" s="19"/>
      <c r="KTY49" s="19"/>
      <c r="KTZ49" s="19"/>
      <c r="KUA49" s="19"/>
      <c r="KUB49" s="19"/>
      <c r="KUC49" s="19"/>
      <c r="KUD49" s="19"/>
      <c r="KUE49" s="19"/>
      <c r="KUF49" s="19"/>
      <c r="KUG49" s="19"/>
      <c r="KUH49" s="19"/>
      <c r="KUI49" s="19"/>
      <c r="KUJ49" s="19"/>
      <c r="KUK49" s="19"/>
      <c r="KUL49" s="19"/>
      <c r="KUM49" s="19"/>
      <c r="KUN49" s="19"/>
      <c r="KUO49" s="19"/>
      <c r="KUP49" s="19"/>
      <c r="KUQ49" s="19"/>
      <c r="KUR49" s="19"/>
      <c r="KUS49" s="19"/>
      <c r="KUT49" s="19"/>
      <c r="KUU49" s="19"/>
      <c r="KUV49" s="19"/>
      <c r="KUW49" s="19"/>
      <c r="KUX49" s="19"/>
      <c r="KUY49" s="19"/>
      <c r="KUZ49" s="19"/>
      <c r="KVA49" s="19"/>
      <c r="KVB49" s="19"/>
      <c r="KVC49" s="19"/>
      <c r="KVD49" s="19"/>
      <c r="KVE49" s="19"/>
      <c r="KVF49" s="19"/>
      <c r="KVG49" s="19"/>
      <c r="KVH49" s="19"/>
      <c r="KVI49" s="19"/>
      <c r="KVJ49" s="19"/>
      <c r="KVK49" s="19"/>
      <c r="KVL49" s="19"/>
      <c r="KVM49" s="19"/>
      <c r="KVN49" s="19"/>
      <c r="KVO49" s="19"/>
      <c r="KVP49" s="19"/>
      <c r="KVQ49" s="19"/>
      <c r="KVR49" s="19"/>
      <c r="KVS49" s="19"/>
      <c r="KVT49" s="19"/>
      <c r="KVU49" s="19"/>
      <c r="KVV49" s="19"/>
      <c r="KVW49" s="19"/>
      <c r="KVX49" s="19"/>
      <c r="KVY49" s="19"/>
      <c r="KVZ49" s="19"/>
      <c r="KWA49" s="19"/>
      <c r="KWB49" s="19"/>
      <c r="KWC49" s="19"/>
      <c r="KWD49" s="19"/>
      <c r="KWE49" s="19"/>
      <c r="KWF49" s="19"/>
      <c r="KWG49" s="19"/>
      <c r="KWH49" s="19"/>
      <c r="KWI49" s="19"/>
      <c r="KWJ49" s="19"/>
      <c r="KWK49" s="19"/>
      <c r="KWL49" s="19"/>
      <c r="KWM49" s="19"/>
      <c r="KWN49" s="19"/>
      <c r="KWO49" s="19"/>
      <c r="KWP49" s="19"/>
      <c r="KWQ49" s="19"/>
      <c r="KWR49" s="19"/>
      <c r="KWS49" s="19"/>
      <c r="KWT49" s="19"/>
      <c r="KWU49" s="19"/>
      <c r="KWV49" s="19"/>
      <c r="KWW49" s="19"/>
      <c r="KWX49" s="19"/>
      <c r="KWY49" s="19"/>
      <c r="KWZ49" s="19"/>
      <c r="KXA49" s="19"/>
      <c r="KXB49" s="19"/>
      <c r="KXC49" s="19"/>
      <c r="KXD49" s="19"/>
      <c r="KXE49" s="19"/>
      <c r="KXF49" s="19"/>
      <c r="KXG49" s="19"/>
      <c r="KXH49" s="19"/>
      <c r="KXI49" s="19"/>
      <c r="KXJ49" s="19"/>
      <c r="KXK49" s="19"/>
      <c r="KXL49" s="19"/>
      <c r="KXM49" s="19"/>
      <c r="KXN49" s="19"/>
      <c r="KXO49" s="19"/>
      <c r="KXP49" s="19"/>
      <c r="KXQ49" s="19"/>
      <c r="KXR49" s="19"/>
      <c r="KXS49" s="19"/>
      <c r="KXT49" s="19"/>
      <c r="KXU49" s="19"/>
      <c r="KXV49" s="19"/>
      <c r="KXW49" s="19"/>
      <c r="KXX49" s="19"/>
      <c r="KXY49" s="19"/>
      <c r="KXZ49" s="19"/>
      <c r="KYA49" s="19"/>
      <c r="KYB49" s="19"/>
      <c r="KYC49" s="19"/>
      <c r="KYD49" s="19"/>
      <c r="KYE49" s="19"/>
      <c r="KYF49" s="19"/>
      <c r="KYG49" s="19"/>
      <c r="KYH49" s="19"/>
      <c r="KYI49" s="19"/>
      <c r="KYJ49" s="19"/>
      <c r="KYK49" s="19"/>
      <c r="KYL49" s="19"/>
      <c r="KYM49" s="19"/>
      <c r="KYN49" s="19"/>
      <c r="KYO49" s="19"/>
      <c r="KYP49" s="19"/>
      <c r="KYQ49" s="19"/>
      <c r="KYR49" s="19"/>
      <c r="KYS49" s="19"/>
      <c r="KYT49" s="19"/>
      <c r="KYU49" s="19"/>
      <c r="KYV49" s="19"/>
      <c r="KYW49" s="19"/>
      <c r="KYX49" s="19"/>
      <c r="KYY49" s="19"/>
      <c r="KYZ49" s="19"/>
      <c r="KZA49" s="19"/>
      <c r="KZB49" s="19"/>
      <c r="KZC49" s="19"/>
      <c r="KZD49" s="19"/>
      <c r="KZE49" s="19"/>
      <c r="KZF49" s="19"/>
      <c r="KZG49" s="19"/>
      <c r="KZH49" s="19"/>
      <c r="KZI49" s="19"/>
      <c r="KZJ49" s="19"/>
      <c r="KZK49" s="19"/>
      <c r="KZL49" s="19"/>
      <c r="KZM49" s="19"/>
      <c r="KZN49" s="19"/>
      <c r="KZO49" s="19"/>
      <c r="KZP49" s="19"/>
      <c r="KZQ49" s="19"/>
      <c r="KZR49" s="19"/>
      <c r="KZS49" s="19"/>
      <c r="KZT49" s="19"/>
      <c r="KZU49" s="19"/>
      <c r="KZV49" s="19"/>
      <c r="KZW49" s="19"/>
      <c r="KZX49" s="19"/>
      <c r="KZY49" s="19"/>
      <c r="KZZ49" s="19"/>
      <c r="LAA49" s="19"/>
      <c r="LAB49" s="19"/>
      <c r="LAC49" s="19"/>
      <c r="LAD49" s="19"/>
      <c r="LAE49" s="19"/>
      <c r="LAF49" s="19"/>
      <c r="LAG49" s="19"/>
      <c r="LAH49" s="19"/>
      <c r="LAI49" s="19"/>
      <c r="LAJ49" s="19"/>
      <c r="LAK49" s="19"/>
      <c r="LAL49" s="19"/>
      <c r="LAM49" s="19"/>
      <c r="LAN49" s="19"/>
      <c r="LAO49" s="19"/>
      <c r="LAP49" s="19"/>
      <c r="LAQ49" s="19"/>
      <c r="LAR49" s="19"/>
      <c r="LAS49" s="19"/>
      <c r="LAT49" s="19"/>
      <c r="LAU49" s="19"/>
      <c r="LAV49" s="19"/>
      <c r="LAW49" s="19"/>
      <c r="LAX49" s="19"/>
      <c r="LAY49" s="19"/>
      <c r="LAZ49" s="19"/>
      <c r="LBA49" s="19"/>
      <c r="LBB49" s="19"/>
      <c r="LBC49" s="19"/>
      <c r="LBD49" s="19"/>
      <c r="LBE49" s="19"/>
      <c r="LBF49" s="19"/>
      <c r="LBG49" s="19"/>
      <c r="LBH49" s="19"/>
      <c r="LBI49" s="19"/>
      <c r="LBJ49" s="19"/>
      <c r="LBK49" s="19"/>
      <c r="LBL49" s="19"/>
      <c r="LBM49" s="19"/>
      <c r="LBN49" s="19"/>
      <c r="LBO49" s="19"/>
      <c r="LBP49" s="19"/>
      <c r="LBQ49" s="19"/>
      <c r="LBR49" s="19"/>
      <c r="LBS49" s="19"/>
      <c r="LBT49" s="19"/>
      <c r="LBU49" s="19"/>
      <c r="LBV49" s="19"/>
      <c r="LBW49" s="19"/>
      <c r="LBX49" s="19"/>
      <c r="LBY49" s="19"/>
      <c r="LBZ49" s="19"/>
      <c r="LCA49" s="19"/>
      <c r="LCB49" s="19"/>
      <c r="LCC49" s="19"/>
      <c r="LCD49" s="19"/>
      <c r="LCE49" s="19"/>
      <c r="LCF49" s="19"/>
      <c r="LCG49" s="19"/>
      <c r="LCH49" s="19"/>
      <c r="LCI49" s="19"/>
      <c r="LCJ49" s="19"/>
      <c r="LCK49" s="19"/>
      <c r="LCL49" s="19"/>
      <c r="LCM49" s="19"/>
      <c r="LCN49" s="19"/>
      <c r="LCO49" s="19"/>
      <c r="LCP49" s="19"/>
      <c r="LCQ49" s="19"/>
      <c r="LCR49" s="19"/>
      <c r="LCS49" s="19"/>
      <c r="LCT49" s="19"/>
      <c r="LCU49" s="19"/>
      <c r="LCV49" s="19"/>
      <c r="LCW49" s="19"/>
      <c r="LCX49" s="19"/>
      <c r="LCY49" s="19"/>
      <c r="LCZ49" s="19"/>
      <c r="LDA49" s="19"/>
      <c r="LDB49" s="19"/>
      <c r="LDC49" s="19"/>
      <c r="LDD49" s="19"/>
      <c r="LDE49" s="19"/>
      <c r="LDF49" s="19"/>
      <c r="LDG49" s="19"/>
      <c r="LDH49" s="19"/>
      <c r="LDI49" s="19"/>
      <c r="LDJ49" s="19"/>
      <c r="LDK49" s="19"/>
      <c r="LDL49" s="19"/>
      <c r="LDM49" s="19"/>
      <c r="LDN49" s="19"/>
      <c r="LDO49" s="19"/>
      <c r="LDP49" s="19"/>
      <c r="LDQ49" s="19"/>
      <c r="LDR49" s="19"/>
      <c r="LDS49" s="19"/>
      <c r="LDT49" s="19"/>
      <c r="LDU49" s="19"/>
      <c r="LDV49" s="19"/>
      <c r="LDW49" s="19"/>
      <c r="LDX49" s="19"/>
      <c r="LDY49" s="19"/>
      <c r="LDZ49" s="19"/>
      <c r="LEA49" s="19"/>
      <c r="LEB49" s="19"/>
      <c r="LEC49" s="19"/>
      <c r="LED49" s="19"/>
      <c r="LEE49" s="19"/>
      <c r="LEF49" s="19"/>
      <c r="LEG49" s="19"/>
      <c r="LEH49" s="19"/>
      <c r="LEI49" s="19"/>
      <c r="LEJ49" s="19"/>
      <c r="LEK49" s="19"/>
      <c r="LEL49" s="19"/>
      <c r="LEM49" s="19"/>
      <c r="LEN49" s="19"/>
      <c r="LEO49" s="19"/>
      <c r="LEP49" s="19"/>
      <c r="LEQ49" s="19"/>
      <c r="LER49" s="19"/>
      <c r="LES49" s="19"/>
      <c r="LET49" s="19"/>
      <c r="LEU49" s="19"/>
      <c r="LEV49" s="19"/>
      <c r="LEW49" s="19"/>
      <c r="LEX49" s="19"/>
      <c r="LEY49" s="19"/>
      <c r="LEZ49" s="19"/>
      <c r="LFA49" s="19"/>
      <c r="LFB49" s="19"/>
      <c r="LFC49" s="19"/>
      <c r="LFD49" s="19"/>
      <c r="LFE49" s="19"/>
      <c r="LFF49" s="19"/>
      <c r="LFG49" s="19"/>
      <c r="LFH49" s="19"/>
      <c r="LFI49" s="19"/>
      <c r="LFJ49" s="19"/>
      <c r="LFK49" s="19"/>
      <c r="LFL49" s="19"/>
      <c r="LFM49" s="19"/>
      <c r="LFN49" s="19"/>
      <c r="LFO49" s="19"/>
      <c r="LFP49" s="19"/>
      <c r="LFQ49" s="19"/>
      <c r="LFR49" s="19"/>
      <c r="LFS49" s="19"/>
      <c r="LFT49" s="19"/>
      <c r="LFU49" s="19"/>
      <c r="LFV49" s="19"/>
      <c r="LFW49" s="19"/>
      <c r="LFX49" s="19"/>
      <c r="LFY49" s="19"/>
      <c r="LFZ49" s="19"/>
      <c r="LGA49" s="19"/>
      <c r="LGB49" s="19"/>
      <c r="LGC49" s="19"/>
      <c r="LGD49" s="19"/>
      <c r="LGE49" s="19"/>
      <c r="LGF49" s="19"/>
      <c r="LGG49" s="19"/>
      <c r="LGH49" s="19"/>
      <c r="LGI49" s="19"/>
      <c r="LGJ49" s="19"/>
      <c r="LGK49" s="19"/>
      <c r="LGL49" s="19"/>
      <c r="LGM49" s="19"/>
      <c r="LGN49" s="19"/>
      <c r="LGO49" s="19"/>
      <c r="LGP49" s="19"/>
      <c r="LGQ49" s="19"/>
      <c r="LGR49" s="19"/>
      <c r="LGS49" s="19"/>
      <c r="LGT49" s="19"/>
      <c r="LGU49" s="19"/>
      <c r="LGV49" s="19"/>
      <c r="LGW49" s="19"/>
      <c r="LGX49" s="19"/>
      <c r="LGY49" s="19"/>
      <c r="LGZ49" s="19"/>
      <c r="LHA49" s="19"/>
      <c r="LHB49" s="19"/>
      <c r="LHC49" s="19"/>
      <c r="LHD49" s="19"/>
      <c r="LHE49" s="19"/>
      <c r="LHF49" s="19"/>
      <c r="LHG49" s="19"/>
      <c r="LHH49" s="19"/>
      <c r="LHI49" s="19"/>
      <c r="LHJ49" s="19"/>
      <c r="LHK49" s="19"/>
      <c r="LHL49" s="19"/>
      <c r="LHM49" s="19"/>
      <c r="LHN49" s="19"/>
      <c r="LHO49" s="19"/>
      <c r="LHP49" s="19"/>
      <c r="LHQ49" s="19"/>
      <c r="LHR49" s="19"/>
      <c r="LHS49" s="19"/>
      <c r="LHT49" s="19"/>
      <c r="LHU49" s="19"/>
      <c r="LHV49" s="19"/>
      <c r="LHW49" s="19"/>
      <c r="LHX49" s="19"/>
      <c r="LHY49" s="19"/>
      <c r="LHZ49" s="19"/>
      <c r="LIA49" s="19"/>
      <c r="LIB49" s="19"/>
      <c r="LIC49" s="19"/>
      <c r="LID49" s="19"/>
      <c r="LIE49" s="19"/>
      <c r="LIF49" s="19"/>
      <c r="LIG49" s="19"/>
      <c r="LIH49" s="19"/>
      <c r="LII49" s="19"/>
      <c r="LIJ49" s="19"/>
      <c r="LIK49" s="19"/>
      <c r="LIL49" s="19"/>
      <c r="LIM49" s="19"/>
      <c r="LIN49" s="19"/>
      <c r="LIO49" s="19"/>
      <c r="LIP49" s="19"/>
      <c r="LIQ49" s="19"/>
      <c r="LIR49" s="19"/>
      <c r="LIS49" s="19"/>
      <c r="LIT49" s="19"/>
      <c r="LIU49" s="19"/>
      <c r="LIV49" s="19"/>
      <c r="LIW49" s="19"/>
      <c r="LIX49" s="19"/>
      <c r="LIY49" s="19"/>
      <c r="LIZ49" s="19"/>
      <c r="LJA49" s="19"/>
      <c r="LJB49" s="19"/>
      <c r="LJC49" s="19"/>
      <c r="LJD49" s="19"/>
      <c r="LJE49" s="19"/>
      <c r="LJF49" s="19"/>
      <c r="LJG49" s="19"/>
      <c r="LJH49" s="19"/>
      <c r="LJI49" s="19"/>
      <c r="LJJ49" s="19"/>
      <c r="LJK49" s="19"/>
      <c r="LJL49" s="19"/>
      <c r="LJM49" s="19"/>
      <c r="LJN49" s="19"/>
      <c r="LJO49" s="19"/>
      <c r="LJP49" s="19"/>
      <c r="LJQ49" s="19"/>
      <c r="LJR49" s="19"/>
      <c r="LJS49" s="19"/>
      <c r="LJT49" s="19"/>
      <c r="LJU49" s="19"/>
      <c r="LJV49" s="19"/>
      <c r="LJW49" s="19"/>
      <c r="LJX49" s="19"/>
      <c r="LJY49" s="19"/>
      <c r="LJZ49" s="19"/>
      <c r="LKA49" s="19"/>
      <c r="LKB49" s="19"/>
      <c r="LKC49" s="19"/>
      <c r="LKD49" s="19"/>
      <c r="LKE49" s="19"/>
      <c r="LKF49" s="19"/>
      <c r="LKG49" s="19"/>
      <c r="LKH49" s="19"/>
      <c r="LKI49" s="19"/>
      <c r="LKJ49" s="19"/>
      <c r="LKK49" s="19"/>
      <c r="LKL49" s="19"/>
      <c r="LKM49" s="19"/>
      <c r="LKN49" s="19"/>
      <c r="LKO49" s="19"/>
      <c r="LKP49" s="19"/>
      <c r="LKQ49" s="19"/>
      <c r="LKR49" s="19"/>
      <c r="LKS49" s="19"/>
      <c r="LKT49" s="19"/>
      <c r="LKU49" s="19"/>
      <c r="LKV49" s="19"/>
      <c r="LKW49" s="19"/>
      <c r="LKX49" s="19"/>
      <c r="LKY49" s="19"/>
      <c r="LKZ49" s="19"/>
      <c r="LLA49" s="19"/>
      <c r="LLB49" s="19"/>
      <c r="LLC49" s="19"/>
      <c r="LLD49" s="19"/>
      <c r="LLE49" s="19"/>
      <c r="LLF49" s="19"/>
      <c r="LLG49" s="19"/>
      <c r="LLH49" s="19"/>
      <c r="LLI49" s="19"/>
      <c r="LLJ49" s="19"/>
      <c r="LLK49" s="19"/>
      <c r="LLL49" s="19"/>
      <c r="LLM49" s="19"/>
      <c r="LLN49" s="19"/>
      <c r="LLO49" s="19"/>
      <c r="LLP49" s="19"/>
      <c r="LLQ49" s="19"/>
      <c r="LLR49" s="19"/>
      <c r="LLS49" s="19"/>
      <c r="LLT49" s="19"/>
      <c r="LLU49" s="19"/>
      <c r="LLV49" s="19"/>
      <c r="LLW49" s="19"/>
      <c r="LLX49" s="19"/>
      <c r="LLY49" s="19"/>
      <c r="LLZ49" s="19"/>
      <c r="LMA49" s="19"/>
      <c r="LMB49" s="19"/>
      <c r="LMC49" s="19"/>
      <c r="LMD49" s="19"/>
      <c r="LME49" s="19"/>
      <c r="LMF49" s="19"/>
      <c r="LMG49" s="19"/>
      <c r="LMH49" s="19"/>
      <c r="LMI49" s="19"/>
      <c r="LMJ49" s="19"/>
      <c r="LMK49" s="19"/>
      <c r="LML49" s="19"/>
      <c r="LMM49" s="19"/>
      <c r="LMN49" s="19"/>
      <c r="LMO49" s="19"/>
      <c r="LMP49" s="19"/>
      <c r="LMQ49" s="19"/>
      <c r="LMR49" s="19"/>
      <c r="LMS49" s="19"/>
      <c r="LMT49" s="19"/>
      <c r="LMU49" s="19"/>
      <c r="LMV49" s="19"/>
      <c r="LMW49" s="19"/>
      <c r="LMX49" s="19"/>
      <c r="LMY49" s="19"/>
      <c r="LMZ49" s="19"/>
      <c r="LNA49" s="19"/>
      <c r="LNB49" s="19"/>
      <c r="LNC49" s="19"/>
      <c r="LND49" s="19"/>
      <c r="LNE49" s="19"/>
      <c r="LNF49" s="19"/>
      <c r="LNG49" s="19"/>
      <c r="LNH49" s="19"/>
      <c r="LNI49" s="19"/>
      <c r="LNJ49" s="19"/>
      <c r="LNK49" s="19"/>
      <c r="LNL49" s="19"/>
      <c r="LNM49" s="19"/>
      <c r="LNN49" s="19"/>
      <c r="LNO49" s="19"/>
      <c r="LNP49" s="19"/>
      <c r="LNQ49" s="19"/>
      <c r="LNR49" s="19"/>
      <c r="LNS49" s="19"/>
      <c r="LNT49" s="19"/>
      <c r="LNU49" s="19"/>
      <c r="LNV49" s="19"/>
      <c r="LNW49" s="19"/>
      <c r="LNX49" s="19"/>
      <c r="LNY49" s="19"/>
      <c r="LNZ49" s="19"/>
      <c r="LOA49" s="19"/>
      <c r="LOB49" s="19"/>
      <c r="LOC49" s="19"/>
      <c r="LOD49" s="19"/>
      <c r="LOE49" s="19"/>
      <c r="LOF49" s="19"/>
      <c r="LOG49" s="19"/>
      <c r="LOH49" s="19"/>
      <c r="LOI49" s="19"/>
      <c r="LOJ49" s="19"/>
      <c r="LOK49" s="19"/>
      <c r="LOL49" s="19"/>
      <c r="LOM49" s="19"/>
      <c r="LON49" s="19"/>
      <c r="LOO49" s="19"/>
      <c r="LOP49" s="19"/>
      <c r="LOQ49" s="19"/>
      <c r="LOR49" s="19"/>
      <c r="LOS49" s="19"/>
      <c r="LOT49" s="19"/>
      <c r="LOU49" s="19"/>
      <c r="LOV49" s="19"/>
      <c r="LOW49" s="19"/>
      <c r="LOX49" s="19"/>
      <c r="LOY49" s="19"/>
      <c r="LOZ49" s="19"/>
      <c r="LPA49" s="19"/>
      <c r="LPB49" s="19"/>
      <c r="LPC49" s="19"/>
      <c r="LPD49" s="19"/>
      <c r="LPE49" s="19"/>
      <c r="LPF49" s="19"/>
      <c r="LPG49" s="19"/>
      <c r="LPH49" s="19"/>
      <c r="LPI49" s="19"/>
      <c r="LPJ49" s="19"/>
      <c r="LPK49" s="19"/>
      <c r="LPL49" s="19"/>
      <c r="LPM49" s="19"/>
      <c r="LPN49" s="19"/>
      <c r="LPO49" s="19"/>
      <c r="LPP49" s="19"/>
      <c r="LPQ49" s="19"/>
      <c r="LPR49" s="19"/>
      <c r="LPS49" s="19"/>
      <c r="LPT49" s="19"/>
      <c r="LPU49" s="19"/>
      <c r="LPV49" s="19"/>
      <c r="LPW49" s="19"/>
      <c r="LPX49" s="19"/>
      <c r="LPY49" s="19"/>
      <c r="LPZ49" s="19"/>
      <c r="LQA49" s="19"/>
      <c r="LQB49" s="19"/>
      <c r="LQC49" s="19"/>
      <c r="LQD49" s="19"/>
      <c r="LQE49" s="19"/>
      <c r="LQF49" s="19"/>
      <c r="LQG49" s="19"/>
      <c r="LQH49" s="19"/>
      <c r="LQI49" s="19"/>
      <c r="LQJ49" s="19"/>
      <c r="LQK49" s="19"/>
      <c r="LQL49" s="19"/>
      <c r="LQM49" s="19"/>
      <c r="LQN49" s="19"/>
      <c r="LQO49" s="19"/>
      <c r="LQP49" s="19"/>
      <c r="LQQ49" s="19"/>
      <c r="LQR49" s="19"/>
      <c r="LQS49" s="19"/>
      <c r="LQT49" s="19"/>
      <c r="LQU49" s="19"/>
      <c r="LQV49" s="19"/>
      <c r="LQW49" s="19"/>
      <c r="LQX49" s="19"/>
      <c r="LQY49" s="19"/>
      <c r="LQZ49" s="19"/>
      <c r="LRA49" s="19"/>
      <c r="LRB49" s="19"/>
      <c r="LRC49" s="19"/>
      <c r="LRD49" s="19"/>
      <c r="LRE49" s="19"/>
      <c r="LRF49" s="19"/>
      <c r="LRG49" s="19"/>
      <c r="LRH49" s="19"/>
      <c r="LRI49" s="19"/>
      <c r="LRJ49" s="19"/>
      <c r="LRK49" s="19"/>
      <c r="LRL49" s="19"/>
      <c r="LRM49" s="19"/>
      <c r="LRN49" s="19"/>
      <c r="LRO49" s="19"/>
      <c r="LRP49" s="19"/>
      <c r="LRQ49" s="19"/>
      <c r="LRR49" s="19"/>
      <c r="LRS49" s="19"/>
      <c r="LRT49" s="19"/>
      <c r="LRU49" s="19"/>
      <c r="LRV49" s="19"/>
      <c r="LRW49" s="19"/>
      <c r="LRX49" s="19"/>
      <c r="LRY49" s="19"/>
      <c r="LRZ49" s="19"/>
      <c r="LSA49" s="19"/>
      <c r="LSB49" s="19"/>
      <c r="LSC49" s="19"/>
      <c r="LSD49" s="19"/>
      <c r="LSE49" s="19"/>
      <c r="LSF49" s="19"/>
      <c r="LSG49" s="19"/>
      <c r="LSH49" s="19"/>
      <c r="LSI49" s="19"/>
      <c r="LSJ49" s="19"/>
      <c r="LSK49" s="19"/>
      <c r="LSL49" s="19"/>
      <c r="LSM49" s="19"/>
      <c r="LSN49" s="19"/>
      <c r="LSO49" s="19"/>
      <c r="LSP49" s="19"/>
      <c r="LSQ49" s="19"/>
      <c r="LSR49" s="19"/>
      <c r="LSS49" s="19"/>
      <c r="LST49" s="19"/>
      <c r="LSU49" s="19"/>
      <c r="LSV49" s="19"/>
      <c r="LSW49" s="19"/>
      <c r="LSX49" s="19"/>
      <c r="LSY49" s="19"/>
      <c r="LSZ49" s="19"/>
      <c r="LTA49" s="19"/>
      <c r="LTB49" s="19"/>
      <c r="LTC49" s="19"/>
      <c r="LTD49" s="19"/>
      <c r="LTE49" s="19"/>
      <c r="LTF49" s="19"/>
      <c r="LTG49" s="19"/>
      <c r="LTH49" s="19"/>
      <c r="LTI49" s="19"/>
      <c r="LTJ49" s="19"/>
      <c r="LTK49" s="19"/>
      <c r="LTL49" s="19"/>
      <c r="LTM49" s="19"/>
      <c r="LTN49" s="19"/>
      <c r="LTO49" s="19"/>
      <c r="LTP49" s="19"/>
      <c r="LTQ49" s="19"/>
      <c r="LTR49" s="19"/>
      <c r="LTS49" s="19"/>
      <c r="LTT49" s="19"/>
      <c r="LTU49" s="19"/>
      <c r="LTV49" s="19"/>
      <c r="LTW49" s="19"/>
      <c r="LTX49" s="19"/>
      <c r="LTY49" s="19"/>
      <c r="LTZ49" s="19"/>
      <c r="LUA49" s="19"/>
      <c r="LUB49" s="19"/>
      <c r="LUC49" s="19"/>
      <c r="LUD49" s="19"/>
      <c r="LUE49" s="19"/>
      <c r="LUF49" s="19"/>
      <c r="LUG49" s="19"/>
      <c r="LUH49" s="19"/>
      <c r="LUI49" s="19"/>
      <c r="LUJ49" s="19"/>
      <c r="LUK49" s="19"/>
      <c r="LUL49" s="19"/>
      <c r="LUM49" s="19"/>
      <c r="LUN49" s="19"/>
      <c r="LUO49" s="19"/>
      <c r="LUP49" s="19"/>
      <c r="LUQ49" s="19"/>
      <c r="LUR49" s="19"/>
      <c r="LUS49" s="19"/>
      <c r="LUT49" s="19"/>
      <c r="LUU49" s="19"/>
      <c r="LUV49" s="19"/>
      <c r="LUW49" s="19"/>
      <c r="LUX49" s="19"/>
      <c r="LUY49" s="19"/>
      <c r="LUZ49" s="19"/>
      <c r="LVA49" s="19"/>
      <c r="LVB49" s="19"/>
      <c r="LVC49" s="19"/>
      <c r="LVD49" s="19"/>
      <c r="LVE49" s="19"/>
      <c r="LVF49" s="19"/>
      <c r="LVG49" s="19"/>
      <c r="LVH49" s="19"/>
      <c r="LVI49" s="19"/>
      <c r="LVJ49" s="19"/>
      <c r="LVK49" s="19"/>
      <c r="LVL49" s="19"/>
      <c r="LVM49" s="19"/>
      <c r="LVN49" s="19"/>
      <c r="LVO49" s="19"/>
      <c r="LVP49" s="19"/>
      <c r="LVQ49" s="19"/>
      <c r="LVR49" s="19"/>
      <c r="LVS49" s="19"/>
      <c r="LVT49" s="19"/>
      <c r="LVU49" s="19"/>
      <c r="LVV49" s="19"/>
      <c r="LVW49" s="19"/>
      <c r="LVX49" s="19"/>
      <c r="LVY49" s="19"/>
      <c r="LVZ49" s="19"/>
      <c r="LWA49" s="19"/>
      <c r="LWB49" s="19"/>
      <c r="LWC49" s="19"/>
      <c r="LWD49" s="19"/>
      <c r="LWE49" s="19"/>
      <c r="LWF49" s="19"/>
      <c r="LWG49" s="19"/>
      <c r="LWH49" s="19"/>
      <c r="LWI49" s="19"/>
      <c r="LWJ49" s="19"/>
      <c r="LWK49" s="19"/>
      <c r="LWL49" s="19"/>
      <c r="LWM49" s="19"/>
      <c r="LWN49" s="19"/>
      <c r="LWO49" s="19"/>
      <c r="LWP49" s="19"/>
      <c r="LWQ49" s="19"/>
      <c r="LWR49" s="19"/>
      <c r="LWS49" s="19"/>
      <c r="LWT49" s="19"/>
      <c r="LWU49" s="19"/>
      <c r="LWV49" s="19"/>
      <c r="LWW49" s="19"/>
      <c r="LWX49" s="19"/>
      <c r="LWY49" s="19"/>
      <c r="LWZ49" s="19"/>
      <c r="LXA49" s="19"/>
      <c r="LXB49" s="19"/>
      <c r="LXC49" s="19"/>
      <c r="LXD49" s="19"/>
      <c r="LXE49" s="19"/>
      <c r="LXF49" s="19"/>
      <c r="LXG49" s="19"/>
      <c r="LXH49" s="19"/>
      <c r="LXI49" s="19"/>
      <c r="LXJ49" s="19"/>
      <c r="LXK49" s="19"/>
      <c r="LXL49" s="19"/>
      <c r="LXM49" s="19"/>
      <c r="LXN49" s="19"/>
      <c r="LXO49" s="19"/>
      <c r="LXP49" s="19"/>
      <c r="LXQ49" s="19"/>
      <c r="LXR49" s="19"/>
      <c r="LXS49" s="19"/>
      <c r="LXT49" s="19"/>
      <c r="LXU49" s="19"/>
      <c r="LXV49" s="19"/>
      <c r="LXW49" s="19"/>
      <c r="LXX49" s="19"/>
      <c r="LXY49" s="19"/>
      <c r="LXZ49" s="19"/>
      <c r="LYA49" s="19"/>
      <c r="LYB49" s="19"/>
      <c r="LYC49" s="19"/>
      <c r="LYD49" s="19"/>
      <c r="LYE49" s="19"/>
      <c r="LYF49" s="19"/>
      <c r="LYG49" s="19"/>
      <c r="LYH49" s="19"/>
      <c r="LYI49" s="19"/>
      <c r="LYJ49" s="19"/>
      <c r="LYK49" s="19"/>
      <c r="LYL49" s="19"/>
      <c r="LYM49" s="19"/>
      <c r="LYN49" s="19"/>
      <c r="LYO49" s="19"/>
      <c r="LYP49" s="19"/>
      <c r="LYQ49" s="19"/>
      <c r="LYR49" s="19"/>
      <c r="LYS49" s="19"/>
      <c r="LYT49" s="19"/>
      <c r="LYU49" s="19"/>
      <c r="LYV49" s="19"/>
      <c r="LYW49" s="19"/>
      <c r="LYX49" s="19"/>
      <c r="LYY49" s="19"/>
      <c r="LYZ49" s="19"/>
      <c r="LZA49" s="19"/>
      <c r="LZB49" s="19"/>
      <c r="LZC49" s="19"/>
      <c r="LZD49" s="19"/>
      <c r="LZE49" s="19"/>
      <c r="LZF49" s="19"/>
      <c r="LZG49" s="19"/>
      <c r="LZH49" s="19"/>
      <c r="LZI49" s="19"/>
      <c r="LZJ49" s="19"/>
      <c r="LZK49" s="19"/>
      <c r="LZL49" s="19"/>
      <c r="LZM49" s="19"/>
      <c r="LZN49" s="19"/>
      <c r="LZO49" s="19"/>
      <c r="LZP49" s="19"/>
      <c r="LZQ49" s="19"/>
      <c r="LZR49" s="19"/>
      <c r="LZS49" s="19"/>
      <c r="LZT49" s="19"/>
      <c r="LZU49" s="19"/>
      <c r="LZV49" s="19"/>
      <c r="LZW49" s="19"/>
      <c r="LZX49" s="19"/>
      <c r="LZY49" s="19"/>
      <c r="LZZ49" s="19"/>
      <c r="MAA49" s="19"/>
      <c r="MAB49" s="19"/>
      <c r="MAC49" s="19"/>
      <c r="MAD49" s="19"/>
      <c r="MAE49" s="19"/>
      <c r="MAF49" s="19"/>
      <c r="MAG49" s="19"/>
      <c r="MAH49" s="19"/>
      <c r="MAI49" s="19"/>
      <c r="MAJ49" s="19"/>
      <c r="MAK49" s="19"/>
      <c r="MAL49" s="19"/>
      <c r="MAM49" s="19"/>
      <c r="MAN49" s="19"/>
      <c r="MAO49" s="19"/>
      <c r="MAP49" s="19"/>
      <c r="MAQ49" s="19"/>
      <c r="MAR49" s="19"/>
      <c r="MAS49" s="19"/>
      <c r="MAT49" s="19"/>
      <c r="MAU49" s="19"/>
      <c r="MAV49" s="19"/>
      <c r="MAW49" s="19"/>
      <c r="MAX49" s="19"/>
      <c r="MAY49" s="19"/>
      <c r="MAZ49" s="19"/>
      <c r="MBA49" s="19"/>
      <c r="MBB49" s="19"/>
      <c r="MBC49" s="19"/>
      <c r="MBD49" s="19"/>
      <c r="MBE49" s="19"/>
      <c r="MBF49" s="19"/>
      <c r="MBG49" s="19"/>
      <c r="MBH49" s="19"/>
      <c r="MBI49" s="19"/>
      <c r="MBJ49" s="19"/>
      <c r="MBK49" s="19"/>
      <c r="MBL49" s="19"/>
      <c r="MBM49" s="19"/>
      <c r="MBN49" s="19"/>
      <c r="MBO49" s="19"/>
      <c r="MBP49" s="19"/>
      <c r="MBQ49" s="19"/>
      <c r="MBR49" s="19"/>
      <c r="MBS49" s="19"/>
      <c r="MBT49" s="19"/>
      <c r="MBU49" s="19"/>
      <c r="MBV49" s="19"/>
      <c r="MBW49" s="19"/>
      <c r="MBX49" s="19"/>
      <c r="MBY49" s="19"/>
      <c r="MBZ49" s="19"/>
      <c r="MCA49" s="19"/>
      <c r="MCB49" s="19"/>
      <c r="MCC49" s="19"/>
      <c r="MCD49" s="19"/>
      <c r="MCE49" s="19"/>
      <c r="MCF49" s="19"/>
      <c r="MCG49" s="19"/>
      <c r="MCH49" s="19"/>
      <c r="MCI49" s="19"/>
      <c r="MCJ49" s="19"/>
      <c r="MCK49" s="19"/>
      <c r="MCL49" s="19"/>
      <c r="MCM49" s="19"/>
      <c r="MCN49" s="19"/>
      <c r="MCO49" s="19"/>
      <c r="MCP49" s="19"/>
      <c r="MCQ49" s="19"/>
      <c r="MCR49" s="19"/>
      <c r="MCS49" s="19"/>
      <c r="MCT49" s="19"/>
      <c r="MCU49" s="19"/>
      <c r="MCV49" s="19"/>
      <c r="MCW49" s="19"/>
      <c r="MCX49" s="19"/>
      <c r="MCY49" s="19"/>
      <c r="MCZ49" s="19"/>
      <c r="MDA49" s="19"/>
      <c r="MDB49" s="19"/>
      <c r="MDC49" s="19"/>
      <c r="MDD49" s="19"/>
      <c r="MDE49" s="19"/>
      <c r="MDF49" s="19"/>
      <c r="MDG49" s="19"/>
      <c r="MDH49" s="19"/>
      <c r="MDI49" s="19"/>
      <c r="MDJ49" s="19"/>
      <c r="MDK49" s="19"/>
      <c r="MDL49" s="19"/>
      <c r="MDM49" s="19"/>
      <c r="MDN49" s="19"/>
      <c r="MDO49" s="19"/>
      <c r="MDP49" s="19"/>
      <c r="MDQ49" s="19"/>
      <c r="MDR49" s="19"/>
      <c r="MDS49" s="19"/>
      <c r="MDT49" s="19"/>
      <c r="MDU49" s="19"/>
      <c r="MDV49" s="19"/>
      <c r="MDW49" s="19"/>
      <c r="MDX49" s="19"/>
      <c r="MDY49" s="19"/>
      <c r="MDZ49" s="19"/>
      <c r="MEA49" s="19"/>
      <c r="MEB49" s="19"/>
      <c r="MEC49" s="19"/>
      <c r="MED49" s="19"/>
      <c r="MEE49" s="19"/>
      <c r="MEF49" s="19"/>
      <c r="MEG49" s="19"/>
      <c r="MEH49" s="19"/>
      <c r="MEI49" s="19"/>
      <c r="MEJ49" s="19"/>
      <c r="MEK49" s="19"/>
      <c r="MEL49" s="19"/>
      <c r="MEM49" s="19"/>
      <c r="MEN49" s="19"/>
      <c r="MEO49" s="19"/>
      <c r="MEP49" s="19"/>
      <c r="MEQ49" s="19"/>
      <c r="MER49" s="19"/>
      <c r="MES49" s="19"/>
      <c r="MET49" s="19"/>
      <c r="MEU49" s="19"/>
      <c r="MEV49" s="19"/>
      <c r="MEW49" s="19"/>
      <c r="MEX49" s="19"/>
      <c r="MEY49" s="19"/>
      <c r="MEZ49" s="19"/>
      <c r="MFA49" s="19"/>
      <c r="MFB49" s="19"/>
      <c r="MFC49" s="19"/>
      <c r="MFD49" s="19"/>
      <c r="MFE49" s="19"/>
      <c r="MFF49" s="19"/>
      <c r="MFG49" s="19"/>
      <c r="MFH49" s="19"/>
      <c r="MFI49" s="19"/>
      <c r="MFJ49" s="19"/>
      <c r="MFK49" s="19"/>
      <c r="MFL49" s="19"/>
      <c r="MFM49" s="19"/>
      <c r="MFN49" s="19"/>
      <c r="MFO49" s="19"/>
      <c r="MFP49" s="19"/>
      <c r="MFQ49" s="19"/>
      <c r="MFR49" s="19"/>
      <c r="MFS49" s="19"/>
      <c r="MFT49" s="19"/>
      <c r="MFU49" s="19"/>
      <c r="MFV49" s="19"/>
      <c r="MFW49" s="19"/>
      <c r="MFX49" s="19"/>
      <c r="MFY49" s="19"/>
      <c r="MFZ49" s="19"/>
      <c r="MGA49" s="19"/>
      <c r="MGB49" s="19"/>
      <c r="MGC49" s="19"/>
      <c r="MGD49" s="19"/>
      <c r="MGE49" s="19"/>
      <c r="MGF49" s="19"/>
      <c r="MGG49" s="19"/>
      <c r="MGH49" s="19"/>
      <c r="MGI49" s="19"/>
      <c r="MGJ49" s="19"/>
      <c r="MGK49" s="19"/>
      <c r="MGL49" s="19"/>
      <c r="MGM49" s="19"/>
      <c r="MGN49" s="19"/>
      <c r="MGO49" s="19"/>
      <c r="MGP49" s="19"/>
      <c r="MGQ49" s="19"/>
      <c r="MGR49" s="19"/>
      <c r="MGS49" s="19"/>
      <c r="MGT49" s="19"/>
      <c r="MGU49" s="19"/>
      <c r="MGV49" s="19"/>
      <c r="MGW49" s="19"/>
      <c r="MGX49" s="19"/>
      <c r="MGY49" s="19"/>
      <c r="MGZ49" s="19"/>
      <c r="MHA49" s="19"/>
      <c r="MHB49" s="19"/>
      <c r="MHC49" s="19"/>
      <c r="MHD49" s="19"/>
      <c r="MHE49" s="19"/>
      <c r="MHF49" s="19"/>
      <c r="MHG49" s="19"/>
      <c r="MHH49" s="19"/>
      <c r="MHI49" s="19"/>
      <c r="MHJ49" s="19"/>
      <c r="MHK49" s="19"/>
      <c r="MHL49" s="19"/>
      <c r="MHM49" s="19"/>
      <c r="MHN49" s="19"/>
      <c r="MHO49" s="19"/>
      <c r="MHP49" s="19"/>
      <c r="MHQ49" s="19"/>
      <c r="MHR49" s="19"/>
      <c r="MHS49" s="19"/>
      <c r="MHT49" s="19"/>
      <c r="MHU49" s="19"/>
      <c r="MHV49" s="19"/>
      <c r="MHW49" s="19"/>
      <c r="MHX49" s="19"/>
      <c r="MHY49" s="19"/>
      <c r="MHZ49" s="19"/>
      <c r="MIA49" s="19"/>
      <c r="MIB49" s="19"/>
      <c r="MIC49" s="19"/>
      <c r="MID49" s="19"/>
      <c r="MIE49" s="19"/>
      <c r="MIF49" s="19"/>
      <c r="MIG49" s="19"/>
      <c r="MIH49" s="19"/>
      <c r="MII49" s="19"/>
      <c r="MIJ49" s="19"/>
      <c r="MIK49" s="19"/>
      <c r="MIL49" s="19"/>
      <c r="MIM49" s="19"/>
      <c r="MIN49" s="19"/>
      <c r="MIO49" s="19"/>
      <c r="MIP49" s="19"/>
      <c r="MIQ49" s="19"/>
      <c r="MIR49" s="19"/>
      <c r="MIS49" s="19"/>
      <c r="MIT49" s="19"/>
      <c r="MIU49" s="19"/>
      <c r="MIV49" s="19"/>
      <c r="MIW49" s="19"/>
      <c r="MIX49" s="19"/>
      <c r="MIY49" s="19"/>
      <c r="MIZ49" s="19"/>
      <c r="MJA49" s="19"/>
      <c r="MJB49" s="19"/>
      <c r="MJC49" s="19"/>
      <c r="MJD49" s="19"/>
      <c r="MJE49" s="19"/>
      <c r="MJF49" s="19"/>
      <c r="MJG49" s="19"/>
      <c r="MJH49" s="19"/>
      <c r="MJI49" s="19"/>
      <c r="MJJ49" s="19"/>
      <c r="MJK49" s="19"/>
      <c r="MJL49" s="19"/>
      <c r="MJM49" s="19"/>
      <c r="MJN49" s="19"/>
      <c r="MJO49" s="19"/>
      <c r="MJP49" s="19"/>
      <c r="MJQ49" s="19"/>
      <c r="MJR49" s="19"/>
      <c r="MJS49" s="19"/>
      <c r="MJT49" s="19"/>
      <c r="MJU49" s="19"/>
      <c r="MJV49" s="19"/>
      <c r="MJW49" s="19"/>
      <c r="MJX49" s="19"/>
      <c r="MJY49" s="19"/>
      <c r="MJZ49" s="19"/>
      <c r="MKA49" s="19"/>
      <c r="MKB49" s="19"/>
      <c r="MKC49" s="19"/>
      <c r="MKD49" s="19"/>
      <c r="MKE49" s="19"/>
      <c r="MKF49" s="19"/>
      <c r="MKG49" s="19"/>
      <c r="MKH49" s="19"/>
      <c r="MKI49" s="19"/>
      <c r="MKJ49" s="19"/>
      <c r="MKK49" s="19"/>
      <c r="MKL49" s="19"/>
      <c r="MKM49" s="19"/>
      <c r="MKN49" s="19"/>
      <c r="MKO49" s="19"/>
      <c r="MKP49" s="19"/>
      <c r="MKQ49" s="19"/>
      <c r="MKR49" s="19"/>
      <c r="MKS49" s="19"/>
      <c r="MKT49" s="19"/>
      <c r="MKU49" s="19"/>
      <c r="MKV49" s="19"/>
      <c r="MKW49" s="19"/>
      <c r="MKX49" s="19"/>
      <c r="MKY49" s="19"/>
      <c r="MKZ49" s="19"/>
      <c r="MLA49" s="19"/>
      <c r="MLB49" s="19"/>
      <c r="MLC49" s="19"/>
      <c r="MLD49" s="19"/>
      <c r="MLE49" s="19"/>
      <c r="MLF49" s="19"/>
      <c r="MLG49" s="19"/>
      <c r="MLH49" s="19"/>
      <c r="MLI49" s="19"/>
      <c r="MLJ49" s="19"/>
      <c r="MLK49" s="19"/>
      <c r="MLL49" s="19"/>
      <c r="MLM49" s="19"/>
      <c r="MLN49" s="19"/>
      <c r="MLO49" s="19"/>
      <c r="MLP49" s="19"/>
      <c r="MLQ49" s="19"/>
      <c r="MLR49" s="19"/>
      <c r="MLS49" s="19"/>
      <c r="MLT49" s="19"/>
      <c r="MLU49" s="19"/>
      <c r="MLV49" s="19"/>
      <c r="MLW49" s="19"/>
      <c r="MLX49" s="19"/>
      <c r="MLY49" s="19"/>
      <c r="MLZ49" s="19"/>
      <c r="MMA49" s="19"/>
      <c r="MMB49" s="19"/>
      <c r="MMC49" s="19"/>
      <c r="MMD49" s="19"/>
      <c r="MME49" s="19"/>
      <c r="MMF49" s="19"/>
      <c r="MMG49" s="19"/>
      <c r="MMH49" s="19"/>
      <c r="MMI49" s="19"/>
      <c r="MMJ49" s="19"/>
      <c r="MMK49" s="19"/>
      <c r="MML49" s="19"/>
      <c r="MMM49" s="19"/>
      <c r="MMN49" s="19"/>
      <c r="MMO49" s="19"/>
      <c r="MMP49" s="19"/>
      <c r="MMQ49" s="19"/>
      <c r="MMR49" s="19"/>
      <c r="MMS49" s="19"/>
      <c r="MMT49" s="19"/>
      <c r="MMU49" s="19"/>
      <c r="MMV49" s="19"/>
      <c r="MMW49" s="19"/>
      <c r="MMX49" s="19"/>
      <c r="MMY49" s="19"/>
      <c r="MMZ49" s="19"/>
      <c r="MNA49" s="19"/>
      <c r="MNB49" s="19"/>
      <c r="MNC49" s="19"/>
      <c r="MND49" s="19"/>
      <c r="MNE49" s="19"/>
      <c r="MNF49" s="19"/>
      <c r="MNG49" s="19"/>
      <c r="MNH49" s="19"/>
      <c r="MNI49" s="19"/>
      <c r="MNJ49" s="19"/>
      <c r="MNK49" s="19"/>
      <c r="MNL49" s="19"/>
      <c r="MNM49" s="19"/>
      <c r="MNN49" s="19"/>
      <c r="MNO49" s="19"/>
      <c r="MNP49" s="19"/>
      <c r="MNQ49" s="19"/>
      <c r="MNR49" s="19"/>
      <c r="MNS49" s="19"/>
      <c r="MNT49" s="19"/>
      <c r="MNU49" s="19"/>
      <c r="MNV49" s="19"/>
      <c r="MNW49" s="19"/>
      <c r="MNX49" s="19"/>
      <c r="MNY49" s="19"/>
      <c r="MNZ49" s="19"/>
      <c r="MOA49" s="19"/>
      <c r="MOB49" s="19"/>
      <c r="MOC49" s="19"/>
      <c r="MOD49" s="19"/>
      <c r="MOE49" s="19"/>
      <c r="MOF49" s="19"/>
      <c r="MOG49" s="19"/>
      <c r="MOH49" s="19"/>
      <c r="MOI49" s="19"/>
      <c r="MOJ49" s="19"/>
      <c r="MOK49" s="19"/>
      <c r="MOL49" s="19"/>
      <c r="MOM49" s="19"/>
      <c r="MON49" s="19"/>
      <c r="MOO49" s="19"/>
      <c r="MOP49" s="19"/>
      <c r="MOQ49" s="19"/>
      <c r="MOR49" s="19"/>
      <c r="MOS49" s="19"/>
      <c r="MOT49" s="19"/>
      <c r="MOU49" s="19"/>
      <c r="MOV49" s="19"/>
      <c r="MOW49" s="19"/>
      <c r="MOX49" s="19"/>
      <c r="MOY49" s="19"/>
      <c r="MOZ49" s="19"/>
      <c r="MPA49" s="19"/>
      <c r="MPB49" s="19"/>
      <c r="MPC49" s="19"/>
      <c r="MPD49" s="19"/>
      <c r="MPE49" s="19"/>
      <c r="MPF49" s="19"/>
      <c r="MPG49" s="19"/>
      <c r="MPH49" s="19"/>
      <c r="MPI49" s="19"/>
      <c r="MPJ49" s="19"/>
      <c r="MPK49" s="19"/>
      <c r="MPL49" s="19"/>
      <c r="MPM49" s="19"/>
      <c r="MPN49" s="19"/>
      <c r="MPO49" s="19"/>
      <c r="MPP49" s="19"/>
      <c r="MPQ49" s="19"/>
      <c r="MPR49" s="19"/>
      <c r="MPS49" s="19"/>
      <c r="MPT49" s="19"/>
      <c r="MPU49" s="19"/>
      <c r="MPV49" s="19"/>
      <c r="MPW49" s="19"/>
      <c r="MPX49" s="19"/>
      <c r="MPY49" s="19"/>
      <c r="MPZ49" s="19"/>
      <c r="MQA49" s="19"/>
      <c r="MQB49" s="19"/>
      <c r="MQC49" s="19"/>
      <c r="MQD49" s="19"/>
      <c r="MQE49" s="19"/>
      <c r="MQF49" s="19"/>
      <c r="MQG49" s="19"/>
      <c r="MQH49" s="19"/>
      <c r="MQI49" s="19"/>
      <c r="MQJ49" s="19"/>
      <c r="MQK49" s="19"/>
      <c r="MQL49" s="19"/>
      <c r="MQM49" s="19"/>
      <c r="MQN49" s="19"/>
      <c r="MQO49" s="19"/>
      <c r="MQP49" s="19"/>
      <c r="MQQ49" s="19"/>
      <c r="MQR49" s="19"/>
      <c r="MQS49" s="19"/>
      <c r="MQT49" s="19"/>
      <c r="MQU49" s="19"/>
      <c r="MQV49" s="19"/>
      <c r="MQW49" s="19"/>
      <c r="MQX49" s="19"/>
      <c r="MQY49" s="19"/>
      <c r="MQZ49" s="19"/>
      <c r="MRA49" s="19"/>
      <c r="MRB49" s="19"/>
      <c r="MRC49" s="19"/>
      <c r="MRD49" s="19"/>
      <c r="MRE49" s="19"/>
      <c r="MRF49" s="19"/>
      <c r="MRG49" s="19"/>
      <c r="MRH49" s="19"/>
      <c r="MRI49" s="19"/>
      <c r="MRJ49" s="19"/>
      <c r="MRK49" s="19"/>
      <c r="MRL49" s="19"/>
      <c r="MRM49" s="19"/>
      <c r="MRN49" s="19"/>
      <c r="MRO49" s="19"/>
      <c r="MRP49" s="19"/>
      <c r="MRQ49" s="19"/>
      <c r="MRR49" s="19"/>
      <c r="MRS49" s="19"/>
      <c r="MRT49" s="19"/>
      <c r="MRU49" s="19"/>
      <c r="MRV49" s="19"/>
      <c r="MRW49" s="19"/>
      <c r="MRX49" s="19"/>
      <c r="MRY49" s="19"/>
      <c r="MRZ49" s="19"/>
      <c r="MSA49" s="19"/>
      <c r="MSB49" s="19"/>
      <c r="MSC49" s="19"/>
      <c r="MSD49" s="19"/>
      <c r="MSE49" s="19"/>
      <c r="MSF49" s="19"/>
      <c r="MSG49" s="19"/>
      <c r="MSH49" s="19"/>
      <c r="MSI49" s="19"/>
      <c r="MSJ49" s="19"/>
      <c r="MSK49" s="19"/>
      <c r="MSL49" s="19"/>
      <c r="MSM49" s="19"/>
      <c r="MSN49" s="19"/>
      <c r="MSO49" s="19"/>
      <c r="MSP49" s="19"/>
      <c r="MSQ49" s="19"/>
      <c r="MSR49" s="19"/>
      <c r="MSS49" s="19"/>
      <c r="MST49" s="19"/>
      <c r="MSU49" s="19"/>
      <c r="MSV49" s="19"/>
      <c r="MSW49" s="19"/>
      <c r="MSX49" s="19"/>
      <c r="MSY49" s="19"/>
      <c r="MSZ49" s="19"/>
      <c r="MTA49" s="19"/>
      <c r="MTB49" s="19"/>
      <c r="MTC49" s="19"/>
      <c r="MTD49" s="19"/>
      <c r="MTE49" s="19"/>
      <c r="MTF49" s="19"/>
      <c r="MTG49" s="19"/>
      <c r="MTH49" s="19"/>
      <c r="MTI49" s="19"/>
      <c r="MTJ49" s="19"/>
      <c r="MTK49" s="19"/>
      <c r="MTL49" s="19"/>
      <c r="MTM49" s="19"/>
      <c r="MTN49" s="19"/>
      <c r="MTO49" s="19"/>
      <c r="MTP49" s="19"/>
      <c r="MTQ49" s="19"/>
      <c r="MTR49" s="19"/>
      <c r="MTS49" s="19"/>
      <c r="MTT49" s="19"/>
      <c r="MTU49" s="19"/>
      <c r="MTV49" s="19"/>
      <c r="MTW49" s="19"/>
      <c r="MTX49" s="19"/>
      <c r="MTY49" s="19"/>
      <c r="MTZ49" s="19"/>
      <c r="MUA49" s="19"/>
      <c r="MUB49" s="19"/>
      <c r="MUC49" s="19"/>
      <c r="MUD49" s="19"/>
      <c r="MUE49" s="19"/>
      <c r="MUF49" s="19"/>
      <c r="MUG49" s="19"/>
      <c r="MUH49" s="19"/>
      <c r="MUI49" s="19"/>
      <c r="MUJ49" s="19"/>
      <c r="MUK49" s="19"/>
      <c r="MUL49" s="19"/>
      <c r="MUM49" s="19"/>
      <c r="MUN49" s="19"/>
      <c r="MUO49" s="19"/>
      <c r="MUP49" s="19"/>
      <c r="MUQ49" s="19"/>
      <c r="MUR49" s="19"/>
      <c r="MUS49" s="19"/>
      <c r="MUT49" s="19"/>
      <c r="MUU49" s="19"/>
      <c r="MUV49" s="19"/>
      <c r="MUW49" s="19"/>
      <c r="MUX49" s="19"/>
      <c r="MUY49" s="19"/>
      <c r="MUZ49" s="19"/>
      <c r="MVA49" s="19"/>
      <c r="MVB49" s="19"/>
      <c r="MVC49" s="19"/>
      <c r="MVD49" s="19"/>
      <c r="MVE49" s="19"/>
      <c r="MVF49" s="19"/>
      <c r="MVG49" s="19"/>
      <c r="MVH49" s="19"/>
      <c r="MVI49" s="19"/>
      <c r="MVJ49" s="19"/>
      <c r="MVK49" s="19"/>
      <c r="MVL49" s="19"/>
      <c r="MVM49" s="19"/>
      <c r="MVN49" s="19"/>
      <c r="MVO49" s="19"/>
      <c r="MVP49" s="19"/>
      <c r="MVQ49" s="19"/>
      <c r="MVR49" s="19"/>
      <c r="MVS49" s="19"/>
      <c r="MVT49" s="19"/>
      <c r="MVU49" s="19"/>
      <c r="MVV49" s="19"/>
      <c r="MVW49" s="19"/>
      <c r="MVX49" s="19"/>
      <c r="MVY49" s="19"/>
      <c r="MVZ49" s="19"/>
      <c r="MWA49" s="19"/>
      <c r="MWB49" s="19"/>
      <c r="MWC49" s="19"/>
      <c r="MWD49" s="19"/>
      <c r="MWE49" s="19"/>
      <c r="MWF49" s="19"/>
      <c r="MWG49" s="19"/>
      <c r="MWH49" s="19"/>
      <c r="MWI49" s="19"/>
      <c r="MWJ49" s="19"/>
      <c r="MWK49" s="19"/>
      <c r="MWL49" s="19"/>
      <c r="MWM49" s="19"/>
      <c r="MWN49" s="19"/>
      <c r="MWO49" s="19"/>
      <c r="MWP49" s="19"/>
      <c r="MWQ49" s="19"/>
      <c r="MWR49" s="19"/>
      <c r="MWS49" s="19"/>
      <c r="MWT49" s="19"/>
      <c r="MWU49" s="19"/>
      <c r="MWV49" s="19"/>
      <c r="MWW49" s="19"/>
      <c r="MWX49" s="19"/>
      <c r="MWY49" s="19"/>
      <c r="MWZ49" s="19"/>
      <c r="MXA49" s="19"/>
      <c r="MXB49" s="19"/>
      <c r="MXC49" s="19"/>
      <c r="MXD49" s="19"/>
      <c r="MXE49" s="19"/>
      <c r="MXF49" s="19"/>
      <c r="MXG49" s="19"/>
      <c r="MXH49" s="19"/>
      <c r="MXI49" s="19"/>
      <c r="MXJ49" s="19"/>
      <c r="MXK49" s="19"/>
      <c r="MXL49" s="19"/>
      <c r="MXM49" s="19"/>
      <c r="MXN49" s="19"/>
      <c r="MXO49" s="19"/>
      <c r="MXP49" s="19"/>
      <c r="MXQ49" s="19"/>
      <c r="MXR49" s="19"/>
      <c r="MXS49" s="19"/>
      <c r="MXT49" s="19"/>
      <c r="MXU49" s="19"/>
      <c r="MXV49" s="19"/>
      <c r="MXW49" s="19"/>
      <c r="MXX49" s="19"/>
      <c r="MXY49" s="19"/>
      <c r="MXZ49" s="19"/>
      <c r="MYA49" s="19"/>
      <c r="MYB49" s="19"/>
      <c r="MYC49" s="19"/>
      <c r="MYD49" s="19"/>
      <c r="MYE49" s="19"/>
      <c r="MYF49" s="19"/>
      <c r="MYG49" s="19"/>
      <c r="MYH49" s="19"/>
      <c r="MYI49" s="19"/>
      <c r="MYJ49" s="19"/>
      <c r="MYK49" s="19"/>
      <c r="MYL49" s="19"/>
      <c r="MYM49" s="19"/>
      <c r="MYN49" s="19"/>
      <c r="MYO49" s="19"/>
      <c r="MYP49" s="19"/>
      <c r="MYQ49" s="19"/>
      <c r="MYR49" s="19"/>
      <c r="MYS49" s="19"/>
      <c r="MYT49" s="19"/>
      <c r="MYU49" s="19"/>
      <c r="MYV49" s="19"/>
      <c r="MYW49" s="19"/>
      <c r="MYX49" s="19"/>
      <c r="MYY49" s="19"/>
      <c r="MYZ49" s="19"/>
      <c r="MZA49" s="19"/>
      <c r="MZB49" s="19"/>
      <c r="MZC49" s="19"/>
      <c r="MZD49" s="19"/>
      <c r="MZE49" s="19"/>
      <c r="MZF49" s="19"/>
      <c r="MZG49" s="19"/>
      <c r="MZH49" s="19"/>
      <c r="MZI49" s="19"/>
      <c r="MZJ49" s="19"/>
      <c r="MZK49" s="19"/>
      <c r="MZL49" s="19"/>
      <c r="MZM49" s="19"/>
      <c r="MZN49" s="19"/>
      <c r="MZO49" s="19"/>
      <c r="MZP49" s="19"/>
      <c r="MZQ49" s="19"/>
      <c r="MZR49" s="19"/>
      <c r="MZS49" s="19"/>
      <c r="MZT49" s="19"/>
      <c r="MZU49" s="19"/>
      <c r="MZV49" s="19"/>
      <c r="MZW49" s="19"/>
      <c r="MZX49" s="19"/>
      <c r="MZY49" s="19"/>
      <c r="MZZ49" s="19"/>
      <c r="NAA49" s="19"/>
      <c r="NAB49" s="19"/>
      <c r="NAC49" s="19"/>
      <c r="NAD49" s="19"/>
      <c r="NAE49" s="19"/>
      <c r="NAF49" s="19"/>
      <c r="NAG49" s="19"/>
      <c r="NAH49" s="19"/>
      <c r="NAI49" s="19"/>
      <c r="NAJ49" s="19"/>
      <c r="NAK49" s="19"/>
      <c r="NAL49" s="19"/>
      <c r="NAM49" s="19"/>
      <c r="NAN49" s="19"/>
      <c r="NAO49" s="19"/>
      <c r="NAP49" s="19"/>
      <c r="NAQ49" s="19"/>
      <c r="NAR49" s="19"/>
      <c r="NAS49" s="19"/>
      <c r="NAT49" s="19"/>
      <c r="NAU49" s="19"/>
      <c r="NAV49" s="19"/>
      <c r="NAW49" s="19"/>
      <c r="NAX49" s="19"/>
      <c r="NAY49" s="19"/>
      <c r="NAZ49" s="19"/>
      <c r="NBA49" s="19"/>
      <c r="NBB49" s="19"/>
      <c r="NBC49" s="19"/>
      <c r="NBD49" s="19"/>
      <c r="NBE49" s="19"/>
      <c r="NBF49" s="19"/>
      <c r="NBG49" s="19"/>
      <c r="NBH49" s="19"/>
      <c r="NBI49" s="19"/>
      <c r="NBJ49" s="19"/>
      <c r="NBK49" s="19"/>
      <c r="NBL49" s="19"/>
      <c r="NBM49" s="19"/>
      <c r="NBN49" s="19"/>
      <c r="NBO49" s="19"/>
      <c r="NBP49" s="19"/>
      <c r="NBQ49" s="19"/>
      <c r="NBR49" s="19"/>
      <c r="NBS49" s="19"/>
      <c r="NBT49" s="19"/>
      <c r="NBU49" s="19"/>
      <c r="NBV49" s="19"/>
      <c r="NBW49" s="19"/>
      <c r="NBX49" s="19"/>
      <c r="NBY49" s="19"/>
      <c r="NBZ49" s="19"/>
      <c r="NCA49" s="19"/>
      <c r="NCB49" s="19"/>
      <c r="NCC49" s="19"/>
      <c r="NCD49" s="19"/>
      <c r="NCE49" s="19"/>
      <c r="NCF49" s="19"/>
      <c r="NCG49" s="19"/>
      <c r="NCH49" s="19"/>
      <c r="NCI49" s="19"/>
      <c r="NCJ49" s="19"/>
      <c r="NCK49" s="19"/>
      <c r="NCL49" s="19"/>
      <c r="NCM49" s="19"/>
      <c r="NCN49" s="19"/>
      <c r="NCO49" s="19"/>
      <c r="NCP49" s="19"/>
      <c r="NCQ49" s="19"/>
      <c r="NCR49" s="19"/>
      <c r="NCS49" s="19"/>
      <c r="NCT49" s="19"/>
      <c r="NCU49" s="19"/>
      <c r="NCV49" s="19"/>
      <c r="NCW49" s="19"/>
      <c r="NCX49" s="19"/>
      <c r="NCY49" s="19"/>
      <c r="NCZ49" s="19"/>
      <c r="NDA49" s="19"/>
      <c r="NDB49" s="19"/>
      <c r="NDC49" s="19"/>
      <c r="NDD49" s="19"/>
      <c r="NDE49" s="19"/>
      <c r="NDF49" s="19"/>
      <c r="NDG49" s="19"/>
      <c r="NDH49" s="19"/>
      <c r="NDI49" s="19"/>
      <c r="NDJ49" s="19"/>
      <c r="NDK49" s="19"/>
      <c r="NDL49" s="19"/>
      <c r="NDM49" s="19"/>
      <c r="NDN49" s="19"/>
      <c r="NDO49" s="19"/>
      <c r="NDP49" s="19"/>
      <c r="NDQ49" s="19"/>
      <c r="NDR49" s="19"/>
      <c r="NDS49" s="19"/>
      <c r="NDT49" s="19"/>
      <c r="NDU49" s="19"/>
      <c r="NDV49" s="19"/>
      <c r="NDW49" s="19"/>
      <c r="NDX49" s="19"/>
      <c r="NDY49" s="19"/>
      <c r="NDZ49" s="19"/>
      <c r="NEA49" s="19"/>
      <c r="NEB49" s="19"/>
      <c r="NEC49" s="19"/>
      <c r="NED49" s="19"/>
      <c r="NEE49" s="19"/>
      <c r="NEF49" s="19"/>
      <c r="NEG49" s="19"/>
      <c r="NEH49" s="19"/>
      <c r="NEI49" s="19"/>
      <c r="NEJ49" s="19"/>
      <c r="NEK49" s="19"/>
      <c r="NEL49" s="19"/>
      <c r="NEM49" s="19"/>
      <c r="NEN49" s="19"/>
      <c r="NEO49" s="19"/>
      <c r="NEP49" s="19"/>
      <c r="NEQ49" s="19"/>
      <c r="NER49" s="19"/>
      <c r="NES49" s="19"/>
      <c r="NET49" s="19"/>
      <c r="NEU49" s="19"/>
      <c r="NEV49" s="19"/>
      <c r="NEW49" s="19"/>
      <c r="NEX49" s="19"/>
      <c r="NEY49" s="19"/>
      <c r="NEZ49" s="19"/>
      <c r="NFA49" s="19"/>
      <c r="NFB49" s="19"/>
      <c r="NFC49" s="19"/>
      <c r="NFD49" s="19"/>
      <c r="NFE49" s="19"/>
      <c r="NFF49" s="19"/>
      <c r="NFG49" s="19"/>
      <c r="NFH49" s="19"/>
      <c r="NFI49" s="19"/>
      <c r="NFJ49" s="19"/>
      <c r="NFK49" s="19"/>
      <c r="NFL49" s="19"/>
      <c r="NFM49" s="19"/>
      <c r="NFN49" s="19"/>
      <c r="NFO49" s="19"/>
      <c r="NFP49" s="19"/>
      <c r="NFQ49" s="19"/>
      <c r="NFR49" s="19"/>
      <c r="NFS49" s="19"/>
      <c r="NFT49" s="19"/>
      <c r="NFU49" s="19"/>
      <c r="NFV49" s="19"/>
      <c r="NFW49" s="19"/>
      <c r="NFX49" s="19"/>
      <c r="NFY49" s="19"/>
      <c r="NFZ49" s="19"/>
      <c r="NGA49" s="19"/>
      <c r="NGB49" s="19"/>
      <c r="NGC49" s="19"/>
      <c r="NGD49" s="19"/>
      <c r="NGE49" s="19"/>
      <c r="NGF49" s="19"/>
      <c r="NGG49" s="19"/>
      <c r="NGH49" s="19"/>
      <c r="NGI49" s="19"/>
      <c r="NGJ49" s="19"/>
      <c r="NGK49" s="19"/>
      <c r="NGL49" s="19"/>
      <c r="NGM49" s="19"/>
      <c r="NGN49" s="19"/>
      <c r="NGO49" s="19"/>
      <c r="NGP49" s="19"/>
      <c r="NGQ49" s="19"/>
      <c r="NGR49" s="19"/>
      <c r="NGS49" s="19"/>
      <c r="NGT49" s="19"/>
      <c r="NGU49" s="19"/>
      <c r="NGV49" s="19"/>
      <c r="NGW49" s="19"/>
      <c r="NGX49" s="19"/>
      <c r="NGY49" s="19"/>
      <c r="NGZ49" s="19"/>
      <c r="NHA49" s="19"/>
      <c r="NHB49" s="19"/>
      <c r="NHC49" s="19"/>
      <c r="NHD49" s="19"/>
      <c r="NHE49" s="19"/>
      <c r="NHF49" s="19"/>
      <c r="NHG49" s="19"/>
      <c r="NHH49" s="19"/>
      <c r="NHI49" s="19"/>
      <c r="NHJ49" s="19"/>
      <c r="NHK49" s="19"/>
      <c r="NHL49" s="19"/>
      <c r="NHM49" s="19"/>
      <c r="NHN49" s="19"/>
      <c r="NHO49" s="19"/>
      <c r="NHP49" s="19"/>
      <c r="NHQ49" s="19"/>
      <c r="NHR49" s="19"/>
      <c r="NHS49" s="19"/>
      <c r="NHT49" s="19"/>
      <c r="NHU49" s="19"/>
      <c r="NHV49" s="19"/>
      <c r="NHW49" s="19"/>
      <c r="NHX49" s="19"/>
      <c r="NHY49" s="19"/>
      <c r="NHZ49" s="19"/>
      <c r="NIA49" s="19"/>
      <c r="NIB49" s="19"/>
      <c r="NIC49" s="19"/>
      <c r="NID49" s="19"/>
      <c r="NIE49" s="19"/>
      <c r="NIF49" s="19"/>
      <c r="NIG49" s="19"/>
      <c r="NIH49" s="19"/>
      <c r="NII49" s="19"/>
      <c r="NIJ49" s="19"/>
      <c r="NIK49" s="19"/>
      <c r="NIL49" s="19"/>
      <c r="NIM49" s="19"/>
      <c r="NIN49" s="19"/>
      <c r="NIO49" s="19"/>
      <c r="NIP49" s="19"/>
      <c r="NIQ49" s="19"/>
      <c r="NIR49" s="19"/>
      <c r="NIS49" s="19"/>
      <c r="NIT49" s="19"/>
      <c r="NIU49" s="19"/>
      <c r="NIV49" s="19"/>
      <c r="NIW49" s="19"/>
      <c r="NIX49" s="19"/>
      <c r="NIY49" s="19"/>
      <c r="NIZ49" s="19"/>
      <c r="NJA49" s="19"/>
      <c r="NJB49" s="19"/>
      <c r="NJC49" s="19"/>
      <c r="NJD49" s="19"/>
      <c r="NJE49" s="19"/>
      <c r="NJF49" s="19"/>
      <c r="NJG49" s="19"/>
      <c r="NJH49" s="19"/>
      <c r="NJI49" s="19"/>
      <c r="NJJ49" s="19"/>
      <c r="NJK49" s="19"/>
      <c r="NJL49" s="19"/>
      <c r="NJM49" s="19"/>
      <c r="NJN49" s="19"/>
      <c r="NJO49" s="19"/>
      <c r="NJP49" s="19"/>
      <c r="NJQ49" s="19"/>
      <c r="NJR49" s="19"/>
      <c r="NJS49" s="19"/>
      <c r="NJT49" s="19"/>
      <c r="NJU49" s="19"/>
      <c r="NJV49" s="19"/>
      <c r="NJW49" s="19"/>
      <c r="NJX49" s="19"/>
      <c r="NJY49" s="19"/>
      <c r="NJZ49" s="19"/>
      <c r="NKA49" s="19"/>
      <c r="NKB49" s="19"/>
      <c r="NKC49" s="19"/>
      <c r="NKD49" s="19"/>
      <c r="NKE49" s="19"/>
      <c r="NKF49" s="19"/>
      <c r="NKG49" s="19"/>
      <c r="NKH49" s="19"/>
      <c r="NKI49" s="19"/>
      <c r="NKJ49" s="19"/>
      <c r="NKK49" s="19"/>
      <c r="NKL49" s="19"/>
      <c r="NKM49" s="19"/>
      <c r="NKN49" s="19"/>
      <c r="NKO49" s="19"/>
      <c r="NKP49" s="19"/>
      <c r="NKQ49" s="19"/>
      <c r="NKR49" s="19"/>
      <c r="NKS49" s="19"/>
      <c r="NKT49" s="19"/>
      <c r="NKU49" s="19"/>
      <c r="NKV49" s="19"/>
      <c r="NKW49" s="19"/>
      <c r="NKX49" s="19"/>
      <c r="NKY49" s="19"/>
      <c r="NKZ49" s="19"/>
      <c r="NLA49" s="19"/>
      <c r="NLB49" s="19"/>
      <c r="NLC49" s="19"/>
      <c r="NLD49" s="19"/>
      <c r="NLE49" s="19"/>
      <c r="NLF49" s="19"/>
      <c r="NLG49" s="19"/>
      <c r="NLH49" s="19"/>
      <c r="NLI49" s="19"/>
      <c r="NLJ49" s="19"/>
      <c r="NLK49" s="19"/>
      <c r="NLL49" s="19"/>
      <c r="NLM49" s="19"/>
      <c r="NLN49" s="19"/>
      <c r="NLO49" s="19"/>
      <c r="NLP49" s="19"/>
      <c r="NLQ49" s="19"/>
      <c r="NLR49" s="19"/>
      <c r="NLS49" s="19"/>
      <c r="NLT49" s="19"/>
      <c r="NLU49" s="19"/>
      <c r="NLV49" s="19"/>
      <c r="NLW49" s="19"/>
      <c r="NLX49" s="19"/>
      <c r="NLY49" s="19"/>
      <c r="NLZ49" s="19"/>
      <c r="NMA49" s="19"/>
      <c r="NMB49" s="19"/>
      <c r="NMC49" s="19"/>
      <c r="NMD49" s="19"/>
      <c r="NME49" s="19"/>
      <c r="NMF49" s="19"/>
      <c r="NMG49" s="19"/>
      <c r="NMH49" s="19"/>
      <c r="NMI49" s="19"/>
      <c r="NMJ49" s="19"/>
      <c r="NMK49" s="19"/>
      <c r="NML49" s="19"/>
      <c r="NMM49" s="19"/>
      <c r="NMN49" s="19"/>
      <c r="NMO49" s="19"/>
      <c r="NMP49" s="19"/>
      <c r="NMQ49" s="19"/>
      <c r="NMR49" s="19"/>
      <c r="NMS49" s="19"/>
      <c r="NMT49" s="19"/>
      <c r="NMU49" s="19"/>
      <c r="NMV49" s="19"/>
      <c r="NMW49" s="19"/>
      <c r="NMX49" s="19"/>
      <c r="NMY49" s="19"/>
      <c r="NMZ49" s="19"/>
      <c r="NNA49" s="19"/>
      <c r="NNB49" s="19"/>
      <c r="NNC49" s="19"/>
      <c r="NND49" s="19"/>
      <c r="NNE49" s="19"/>
      <c r="NNF49" s="19"/>
      <c r="NNG49" s="19"/>
      <c r="NNH49" s="19"/>
      <c r="NNI49" s="19"/>
      <c r="NNJ49" s="19"/>
      <c r="NNK49" s="19"/>
      <c r="NNL49" s="19"/>
      <c r="NNM49" s="19"/>
      <c r="NNN49" s="19"/>
      <c r="NNO49" s="19"/>
      <c r="NNP49" s="19"/>
      <c r="NNQ49" s="19"/>
      <c r="NNR49" s="19"/>
      <c r="NNS49" s="19"/>
      <c r="NNT49" s="19"/>
      <c r="NNU49" s="19"/>
      <c r="NNV49" s="19"/>
      <c r="NNW49" s="19"/>
      <c r="NNX49" s="19"/>
      <c r="NNY49" s="19"/>
      <c r="NNZ49" s="19"/>
      <c r="NOA49" s="19"/>
      <c r="NOB49" s="19"/>
      <c r="NOC49" s="19"/>
      <c r="NOD49" s="19"/>
      <c r="NOE49" s="19"/>
      <c r="NOF49" s="19"/>
      <c r="NOG49" s="19"/>
      <c r="NOH49" s="19"/>
      <c r="NOI49" s="19"/>
      <c r="NOJ49" s="19"/>
      <c r="NOK49" s="19"/>
      <c r="NOL49" s="19"/>
      <c r="NOM49" s="19"/>
      <c r="NON49" s="19"/>
      <c r="NOO49" s="19"/>
      <c r="NOP49" s="19"/>
      <c r="NOQ49" s="19"/>
      <c r="NOR49" s="19"/>
      <c r="NOS49" s="19"/>
      <c r="NOT49" s="19"/>
      <c r="NOU49" s="19"/>
      <c r="NOV49" s="19"/>
      <c r="NOW49" s="19"/>
      <c r="NOX49" s="19"/>
      <c r="NOY49" s="19"/>
      <c r="NOZ49" s="19"/>
      <c r="NPA49" s="19"/>
      <c r="NPB49" s="19"/>
      <c r="NPC49" s="19"/>
      <c r="NPD49" s="19"/>
      <c r="NPE49" s="19"/>
      <c r="NPF49" s="19"/>
      <c r="NPG49" s="19"/>
      <c r="NPH49" s="19"/>
      <c r="NPI49" s="19"/>
      <c r="NPJ49" s="19"/>
      <c r="NPK49" s="19"/>
      <c r="NPL49" s="19"/>
      <c r="NPM49" s="19"/>
      <c r="NPN49" s="19"/>
      <c r="NPO49" s="19"/>
      <c r="NPP49" s="19"/>
      <c r="NPQ49" s="19"/>
      <c r="NPR49" s="19"/>
      <c r="NPS49" s="19"/>
      <c r="NPT49" s="19"/>
      <c r="NPU49" s="19"/>
      <c r="NPV49" s="19"/>
      <c r="NPW49" s="19"/>
      <c r="NPX49" s="19"/>
      <c r="NPY49" s="19"/>
      <c r="NPZ49" s="19"/>
      <c r="NQA49" s="19"/>
      <c r="NQB49" s="19"/>
      <c r="NQC49" s="19"/>
      <c r="NQD49" s="19"/>
      <c r="NQE49" s="19"/>
      <c r="NQF49" s="19"/>
      <c r="NQG49" s="19"/>
      <c r="NQH49" s="19"/>
      <c r="NQI49" s="19"/>
      <c r="NQJ49" s="19"/>
      <c r="NQK49" s="19"/>
      <c r="NQL49" s="19"/>
      <c r="NQM49" s="19"/>
      <c r="NQN49" s="19"/>
      <c r="NQO49" s="19"/>
      <c r="NQP49" s="19"/>
      <c r="NQQ49" s="19"/>
      <c r="NQR49" s="19"/>
      <c r="NQS49" s="19"/>
      <c r="NQT49" s="19"/>
      <c r="NQU49" s="19"/>
      <c r="NQV49" s="19"/>
      <c r="NQW49" s="19"/>
      <c r="NQX49" s="19"/>
      <c r="NQY49" s="19"/>
      <c r="NQZ49" s="19"/>
      <c r="NRA49" s="19"/>
      <c r="NRB49" s="19"/>
      <c r="NRC49" s="19"/>
      <c r="NRD49" s="19"/>
      <c r="NRE49" s="19"/>
      <c r="NRF49" s="19"/>
      <c r="NRG49" s="19"/>
      <c r="NRH49" s="19"/>
      <c r="NRI49" s="19"/>
      <c r="NRJ49" s="19"/>
      <c r="NRK49" s="19"/>
      <c r="NRL49" s="19"/>
      <c r="NRM49" s="19"/>
      <c r="NRN49" s="19"/>
      <c r="NRO49" s="19"/>
      <c r="NRP49" s="19"/>
      <c r="NRQ49" s="19"/>
      <c r="NRR49" s="19"/>
      <c r="NRS49" s="19"/>
      <c r="NRT49" s="19"/>
      <c r="NRU49" s="19"/>
      <c r="NRV49" s="19"/>
      <c r="NRW49" s="19"/>
      <c r="NRX49" s="19"/>
      <c r="NRY49" s="19"/>
      <c r="NRZ49" s="19"/>
      <c r="NSA49" s="19"/>
      <c r="NSB49" s="19"/>
      <c r="NSC49" s="19"/>
      <c r="NSD49" s="19"/>
      <c r="NSE49" s="19"/>
      <c r="NSF49" s="19"/>
      <c r="NSG49" s="19"/>
      <c r="NSH49" s="19"/>
      <c r="NSI49" s="19"/>
      <c r="NSJ49" s="19"/>
      <c r="NSK49" s="19"/>
      <c r="NSL49" s="19"/>
      <c r="NSM49" s="19"/>
      <c r="NSN49" s="19"/>
      <c r="NSO49" s="19"/>
      <c r="NSP49" s="19"/>
      <c r="NSQ49" s="19"/>
      <c r="NSR49" s="19"/>
      <c r="NSS49" s="19"/>
      <c r="NST49" s="19"/>
      <c r="NSU49" s="19"/>
      <c r="NSV49" s="19"/>
      <c r="NSW49" s="19"/>
      <c r="NSX49" s="19"/>
      <c r="NSY49" s="19"/>
      <c r="NSZ49" s="19"/>
      <c r="NTA49" s="19"/>
      <c r="NTB49" s="19"/>
      <c r="NTC49" s="19"/>
      <c r="NTD49" s="19"/>
      <c r="NTE49" s="19"/>
      <c r="NTF49" s="19"/>
      <c r="NTG49" s="19"/>
      <c r="NTH49" s="19"/>
      <c r="NTI49" s="19"/>
      <c r="NTJ49" s="19"/>
      <c r="NTK49" s="19"/>
      <c r="NTL49" s="19"/>
      <c r="NTM49" s="19"/>
      <c r="NTN49" s="19"/>
      <c r="NTO49" s="19"/>
      <c r="NTP49" s="19"/>
      <c r="NTQ49" s="19"/>
      <c r="NTR49" s="19"/>
      <c r="NTS49" s="19"/>
      <c r="NTT49" s="19"/>
      <c r="NTU49" s="19"/>
      <c r="NTV49" s="19"/>
      <c r="NTW49" s="19"/>
      <c r="NTX49" s="19"/>
      <c r="NTY49" s="19"/>
      <c r="NTZ49" s="19"/>
      <c r="NUA49" s="19"/>
      <c r="NUB49" s="19"/>
      <c r="NUC49" s="19"/>
      <c r="NUD49" s="19"/>
      <c r="NUE49" s="19"/>
      <c r="NUF49" s="19"/>
      <c r="NUG49" s="19"/>
      <c r="NUH49" s="19"/>
      <c r="NUI49" s="19"/>
      <c r="NUJ49" s="19"/>
      <c r="NUK49" s="19"/>
      <c r="NUL49" s="19"/>
      <c r="NUM49" s="19"/>
      <c r="NUN49" s="19"/>
      <c r="NUO49" s="19"/>
      <c r="NUP49" s="19"/>
      <c r="NUQ49" s="19"/>
      <c r="NUR49" s="19"/>
      <c r="NUS49" s="19"/>
      <c r="NUT49" s="19"/>
      <c r="NUU49" s="19"/>
      <c r="NUV49" s="19"/>
      <c r="NUW49" s="19"/>
      <c r="NUX49" s="19"/>
      <c r="NUY49" s="19"/>
      <c r="NUZ49" s="19"/>
      <c r="NVA49" s="19"/>
      <c r="NVB49" s="19"/>
      <c r="NVC49" s="19"/>
      <c r="NVD49" s="19"/>
      <c r="NVE49" s="19"/>
      <c r="NVF49" s="19"/>
      <c r="NVG49" s="19"/>
      <c r="NVH49" s="19"/>
      <c r="NVI49" s="19"/>
      <c r="NVJ49" s="19"/>
      <c r="NVK49" s="19"/>
      <c r="NVL49" s="19"/>
      <c r="NVM49" s="19"/>
      <c r="NVN49" s="19"/>
      <c r="NVO49" s="19"/>
      <c r="NVP49" s="19"/>
      <c r="NVQ49" s="19"/>
      <c r="NVR49" s="19"/>
      <c r="NVS49" s="19"/>
      <c r="NVT49" s="19"/>
      <c r="NVU49" s="19"/>
      <c r="NVV49" s="19"/>
      <c r="NVW49" s="19"/>
      <c r="NVX49" s="19"/>
      <c r="NVY49" s="19"/>
      <c r="NVZ49" s="19"/>
      <c r="NWA49" s="19"/>
      <c r="NWB49" s="19"/>
      <c r="NWC49" s="19"/>
      <c r="NWD49" s="19"/>
      <c r="NWE49" s="19"/>
      <c r="NWF49" s="19"/>
      <c r="NWG49" s="19"/>
      <c r="NWH49" s="19"/>
      <c r="NWI49" s="19"/>
      <c r="NWJ49" s="19"/>
      <c r="NWK49" s="19"/>
      <c r="NWL49" s="19"/>
      <c r="NWM49" s="19"/>
      <c r="NWN49" s="19"/>
      <c r="NWO49" s="19"/>
      <c r="NWP49" s="19"/>
      <c r="NWQ49" s="19"/>
      <c r="NWR49" s="19"/>
      <c r="NWS49" s="19"/>
      <c r="NWT49" s="19"/>
      <c r="NWU49" s="19"/>
      <c r="NWV49" s="19"/>
      <c r="NWW49" s="19"/>
      <c r="NWX49" s="19"/>
      <c r="NWY49" s="19"/>
      <c r="NWZ49" s="19"/>
      <c r="NXA49" s="19"/>
      <c r="NXB49" s="19"/>
      <c r="NXC49" s="19"/>
      <c r="NXD49" s="19"/>
      <c r="NXE49" s="19"/>
      <c r="NXF49" s="19"/>
      <c r="NXG49" s="19"/>
      <c r="NXH49" s="19"/>
      <c r="NXI49" s="19"/>
      <c r="NXJ49" s="19"/>
      <c r="NXK49" s="19"/>
      <c r="NXL49" s="19"/>
      <c r="NXM49" s="19"/>
      <c r="NXN49" s="19"/>
      <c r="NXO49" s="19"/>
      <c r="NXP49" s="19"/>
      <c r="NXQ49" s="19"/>
      <c r="NXR49" s="19"/>
      <c r="NXS49" s="19"/>
      <c r="NXT49" s="19"/>
      <c r="NXU49" s="19"/>
      <c r="NXV49" s="19"/>
      <c r="NXW49" s="19"/>
      <c r="NXX49" s="19"/>
      <c r="NXY49" s="19"/>
      <c r="NXZ49" s="19"/>
      <c r="NYA49" s="19"/>
      <c r="NYB49" s="19"/>
      <c r="NYC49" s="19"/>
      <c r="NYD49" s="19"/>
      <c r="NYE49" s="19"/>
      <c r="NYF49" s="19"/>
      <c r="NYG49" s="19"/>
      <c r="NYH49" s="19"/>
      <c r="NYI49" s="19"/>
      <c r="NYJ49" s="19"/>
      <c r="NYK49" s="19"/>
      <c r="NYL49" s="19"/>
      <c r="NYM49" s="19"/>
      <c r="NYN49" s="19"/>
      <c r="NYO49" s="19"/>
      <c r="NYP49" s="19"/>
      <c r="NYQ49" s="19"/>
      <c r="NYR49" s="19"/>
      <c r="NYS49" s="19"/>
      <c r="NYT49" s="19"/>
      <c r="NYU49" s="19"/>
      <c r="NYV49" s="19"/>
      <c r="NYW49" s="19"/>
      <c r="NYX49" s="19"/>
      <c r="NYY49" s="19"/>
      <c r="NYZ49" s="19"/>
      <c r="NZA49" s="19"/>
      <c r="NZB49" s="19"/>
      <c r="NZC49" s="19"/>
      <c r="NZD49" s="19"/>
      <c r="NZE49" s="19"/>
      <c r="NZF49" s="19"/>
      <c r="NZG49" s="19"/>
      <c r="NZH49" s="19"/>
      <c r="NZI49" s="19"/>
      <c r="NZJ49" s="19"/>
      <c r="NZK49" s="19"/>
      <c r="NZL49" s="19"/>
      <c r="NZM49" s="19"/>
      <c r="NZN49" s="19"/>
      <c r="NZO49" s="19"/>
      <c r="NZP49" s="19"/>
      <c r="NZQ49" s="19"/>
      <c r="NZR49" s="19"/>
      <c r="NZS49" s="19"/>
      <c r="NZT49" s="19"/>
      <c r="NZU49" s="19"/>
      <c r="NZV49" s="19"/>
      <c r="NZW49" s="19"/>
      <c r="NZX49" s="19"/>
      <c r="NZY49" s="19"/>
      <c r="NZZ49" s="19"/>
      <c r="OAA49" s="19"/>
      <c r="OAB49" s="19"/>
      <c r="OAC49" s="19"/>
      <c r="OAD49" s="19"/>
      <c r="OAE49" s="19"/>
      <c r="OAF49" s="19"/>
      <c r="OAG49" s="19"/>
      <c r="OAH49" s="19"/>
      <c r="OAI49" s="19"/>
      <c r="OAJ49" s="19"/>
      <c r="OAK49" s="19"/>
      <c r="OAL49" s="19"/>
      <c r="OAM49" s="19"/>
      <c r="OAN49" s="19"/>
      <c r="OAO49" s="19"/>
      <c r="OAP49" s="19"/>
      <c r="OAQ49" s="19"/>
      <c r="OAR49" s="19"/>
      <c r="OAS49" s="19"/>
      <c r="OAT49" s="19"/>
      <c r="OAU49" s="19"/>
      <c r="OAV49" s="19"/>
      <c r="OAW49" s="19"/>
      <c r="OAX49" s="19"/>
      <c r="OAY49" s="19"/>
      <c r="OAZ49" s="19"/>
      <c r="OBA49" s="19"/>
      <c r="OBB49" s="19"/>
      <c r="OBC49" s="19"/>
      <c r="OBD49" s="19"/>
      <c r="OBE49" s="19"/>
      <c r="OBF49" s="19"/>
      <c r="OBG49" s="19"/>
      <c r="OBH49" s="19"/>
      <c r="OBI49" s="19"/>
      <c r="OBJ49" s="19"/>
      <c r="OBK49" s="19"/>
      <c r="OBL49" s="19"/>
      <c r="OBM49" s="19"/>
      <c r="OBN49" s="19"/>
      <c r="OBO49" s="19"/>
      <c r="OBP49" s="19"/>
      <c r="OBQ49" s="19"/>
      <c r="OBR49" s="19"/>
      <c r="OBS49" s="19"/>
      <c r="OBT49" s="19"/>
      <c r="OBU49" s="19"/>
      <c r="OBV49" s="19"/>
      <c r="OBW49" s="19"/>
      <c r="OBX49" s="19"/>
      <c r="OBY49" s="19"/>
      <c r="OBZ49" s="19"/>
      <c r="OCA49" s="19"/>
      <c r="OCB49" s="19"/>
      <c r="OCC49" s="19"/>
      <c r="OCD49" s="19"/>
      <c r="OCE49" s="19"/>
      <c r="OCF49" s="19"/>
      <c r="OCG49" s="19"/>
      <c r="OCH49" s="19"/>
      <c r="OCI49" s="19"/>
      <c r="OCJ49" s="19"/>
      <c r="OCK49" s="19"/>
      <c r="OCL49" s="19"/>
      <c r="OCM49" s="19"/>
      <c r="OCN49" s="19"/>
      <c r="OCO49" s="19"/>
      <c r="OCP49" s="19"/>
      <c r="OCQ49" s="19"/>
      <c r="OCR49" s="19"/>
      <c r="OCS49" s="19"/>
      <c r="OCT49" s="19"/>
      <c r="OCU49" s="19"/>
      <c r="OCV49" s="19"/>
      <c r="OCW49" s="19"/>
      <c r="OCX49" s="19"/>
      <c r="OCY49" s="19"/>
      <c r="OCZ49" s="19"/>
      <c r="ODA49" s="19"/>
      <c r="ODB49" s="19"/>
      <c r="ODC49" s="19"/>
      <c r="ODD49" s="19"/>
      <c r="ODE49" s="19"/>
      <c r="ODF49" s="19"/>
      <c r="ODG49" s="19"/>
      <c r="ODH49" s="19"/>
      <c r="ODI49" s="19"/>
      <c r="ODJ49" s="19"/>
      <c r="ODK49" s="19"/>
      <c r="ODL49" s="19"/>
      <c r="ODM49" s="19"/>
      <c r="ODN49" s="19"/>
      <c r="ODO49" s="19"/>
      <c r="ODP49" s="19"/>
      <c r="ODQ49" s="19"/>
      <c r="ODR49" s="19"/>
      <c r="ODS49" s="19"/>
      <c r="ODT49" s="19"/>
      <c r="ODU49" s="19"/>
      <c r="ODV49" s="19"/>
      <c r="ODW49" s="19"/>
      <c r="ODX49" s="19"/>
      <c r="ODY49" s="19"/>
      <c r="ODZ49" s="19"/>
      <c r="OEA49" s="19"/>
      <c r="OEB49" s="19"/>
      <c r="OEC49" s="19"/>
      <c r="OED49" s="19"/>
      <c r="OEE49" s="19"/>
      <c r="OEF49" s="19"/>
      <c r="OEG49" s="19"/>
      <c r="OEH49" s="19"/>
      <c r="OEI49" s="19"/>
      <c r="OEJ49" s="19"/>
      <c r="OEK49" s="19"/>
      <c r="OEL49" s="19"/>
      <c r="OEM49" s="19"/>
      <c r="OEN49" s="19"/>
      <c r="OEO49" s="19"/>
      <c r="OEP49" s="19"/>
      <c r="OEQ49" s="19"/>
      <c r="OER49" s="19"/>
      <c r="OES49" s="19"/>
      <c r="OET49" s="19"/>
      <c r="OEU49" s="19"/>
      <c r="OEV49" s="19"/>
      <c r="OEW49" s="19"/>
      <c r="OEX49" s="19"/>
      <c r="OEY49" s="19"/>
      <c r="OEZ49" s="19"/>
      <c r="OFA49" s="19"/>
      <c r="OFB49" s="19"/>
      <c r="OFC49" s="19"/>
      <c r="OFD49" s="19"/>
      <c r="OFE49" s="19"/>
      <c r="OFF49" s="19"/>
      <c r="OFG49" s="19"/>
      <c r="OFH49" s="19"/>
      <c r="OFI49" s="19"/>
      <c r="OFJ49" s="19"/>
      <c r="OFK49" s="19"/>
      <c r="OFL49" s="19"/>
      <c r="OFM49" s="19"/>
      <c r="OFN49" s="19"/>
      <c r="OFO49" s="19"/>
      <c r="OFP49" s="19"/>
      <c r="OFQ49" s="19"/>
      <c r="OFR49" s="19"/>
      <c r="OFS49" s="19"/>
      <c r="OFT49" s="19"/>
      <c r="OFU49" s="19"/>
      <c r="OFV49" s="19"/>
      <c r="OFW49" s="19"/>
      <c r="OFX49" s="19"/>
      <c r="OFY49" s="19"/>
      <c r="OFZ49" s="19"/>
      <c r="OGA49" s="19"/>
      <c r="OGB49" s="19"/>
      <c r="OGC49" s="19"/>
      <c r="OGD49" s="19"/>
      <c r="OGE49" s="19"/>
      <c r="OGF49" s="19"/>
      <c r="OGG49" s="19"/>
      <c r="OGH49" s="19"/>
      <c r="OGI49" s="19"/>
      <c r="OGJ49" s="19"/>
      <c r="OGK49" s="19"/>
      <c r="OGL49" s="19"/>
      <c r="OGM49" s="19"/>
      <c r="OGN49" s="19"/>
      <c r="OGO49" s="19"/>
      <c r="OGP49" s="19"/>
      <c r="OGQ49" s="19"/>
      <c r="OGR49" s="19"/>
      <c r="OGS49" s="19"/>
      <c r="OGT49" s="19"/>
      <c r="OGU49" s="19"/>
      <c r="OGV49" s="19"/>
      <c r="OGW49" s="19"/>
      <c r="OGX49" s="19"/>
      <c r="OGY49" s="19"/>
      <c r="OGZ49" s="19"/>
      <c r="OHA49" s="19"/>
      <c r="OHB49" s="19"/>
      <c r="OHC49" s="19"/>
      <c r="OHD49" s="19"/>
      <c r="OHE49" s="19"/>
      <c r="OHF49" s="19"/>
      <c r="OHG49" s="19"/>
      <c r="OHH49" s="19"/>
      <c r="OHI49" s="19"/>
      <c r="OHJ49" s="19"/>
      <c r="OHK49" s="19"/>
      <c r="OHL49" s="19"/>
      <c r="OHM49" s="19"/>
      <c r="OHN49" s="19"/>
      <c r="OHO49" s="19"/>
      <c r="OHP49" s="19"/>
      <c r="OHQ49" s="19"/>
      <c r="OHR49" s="19"/>
      <c r="OHS49" s="19"/>
      <c r="OHT49" s="19"/>
      <c r="OHU49" s="19"/>
      <c r="OHV49" s="19"/>
      <c r="OHW49" s="19"/>
      <c r="OHX49" s="19"/>
      <c r="OHY49" s="19"/>
      <c r="OHZ49" s="19"/>
      <c r="OIA49" s="19"/>
      <c r="OIB49" s="19"/>
      <c r="OIC49" s="19"/>
      <c r="OID49" s="19"/>
      <c r="OIE49" s="19"/>
      <c r="OIF49" s="19"/>
      <c r="OIG49" s="19"/>
      <c r="OIH49" s="19"/>
      <c r="OII49" s="19"/>
      <c r="OIJ49" s="19"/>
      <c r="OIK49" s="19"/>
      <c r="OIL49" s="19"/>
      <c r="OIM49" s="19"/>
      <c r="OIN49" s="19"/>
      <c r="OIO49" s="19"/>
      <c r="OIP49" s="19"/>
      <c r="OIQ49" s="19"/>
      <c r="OIR49" s="19"/>
      <c r="OIS49" s="19"/>
      <c r="OIT49" s="19"/>
      <c r="OIU49" s="19"/>
      <c r="OIV49" s="19"/>
      <c r="OIW49" s="19"/>
      <c r="OIX49" s="19"/>
      <c r="OIY49" s="19"/>
      <c r="OIZ49" s="19"/>
      <c r="OJA49" s="19"/>
      <c r="OJB49" s="19"/>
      <c r="OJC49" s="19"/>
      <c r="OJD49" s="19"/>
      <c r="OJE49" s="19"/>
      <c r="OJF49" s="19"/>
      <c r="OJG49" s="19"/>
      <c r="OJH49" s="19"/>
      <c r="OJI49" s="19"/>
      <c r="OJJ49" s="19"/>
      <c r="OJK49" s="19"/>
      <c r="OJL49" s="19"/>
      <c r="OJM49" s="19"/>
      <c r="OJN49" s="19"/>
      <c r="OJO49" s="19"/>
      <c r="OJP49" s="19"/>
      <c r="OJQ49" s="19"/>
      <c r="OJR49" s="19"/>
      <c r="OJS49" s="19"/>
      <c r="OJT49" s="19"/>
      <c r="OJU49" s="19"/>
      <c r="OJV49" s="19"/>
      <c r="OJW49" s="19"/>
      <c r="OJX49" s="19"/>
      <c r="OJY49" s="19"/>
      <c r="OJZ49" s="19"/>
      <c r="OKA49" s="19"/>
      <c r="OKB49" s="19"/>
      <c r="OKC49" s="19"/>
      <c r="OKD49" s="19"/>
      <c r="OKE49" s="19"/>
      <c r="OKF49" s="19"/>
      <c r="OKG49" s="19"/>
      <c r="OKH49" s="19"/>
      <c r="OKI49" s="19"/>
      <c r="OKJ49" s="19"/>
      <c r="OKK49" s="19"/>
      <c r="OKL49" s="19"/>
      <c r="OKM49" s="19"/>
      <c r="OKN49" s="19"/>
      <c r="OKO49" s="19"/>
      <c r="OKP49" s="19"/>
      <c r="OKQ49" s="19"/>
      <c r="OKR49" s="19"/>
      <c r="OKS49" s="19"/>
      <c r="OKT49" s="19"/>
      <c r="OKU49" s="19"/>
      <c r="OKV49" s="19"/>
      <c r="OKW49" s="19"/>
      <c r="OKX49" s="19"/>
      <c r="OKY49" s="19"/>
      <c r="OKZ49" s="19"/>
      <c r="OLA49" s="19"/>
      <c r="OLB49" s="19"/>
      <c r="OLC49" s="19"/>
      <c r="OLD49" s="19"/>
      <c r="OLE49" s="19"/>
      <c r="OLF49" s="19"/>
      <c r="OLG49" s="19"/>
      <c r="OLH49" s="19"/>
      <c r="OLI49" s="19"/>
      <c r="OLJ49" s="19"/>
      <c r="OLK49" s="19"/>
      <c r="OLL49" s="19"/>
      <c r="OLM49" s="19"/>
      <c r="OLN49" s="19"/>
      <c r="OLO49" s="19"/>
      <c r="OLP49" s="19"/>
      <c r="OLQ49" s="19"/>
      <c r="OLR49" s="19"/>
      <c r="OLS49" s="19"/>
      <c r="OLT49" s="19"/>
      <c r="OLU49" s="19"/>
      <c r="OLV49" s="19"/>
      <c r="OLW49" s="19"/>
      <c r="OLX49" s="19"/>
      <c r="OLY49" s="19"/>
      <c r="OLZ49" s="19"/>
      <c r="OMA49" s="19"/>
      <c r="OMB49" s="19"/>
      <c r="OMC49" s="19"/>
      <c r="OMD49" s="19"/>
      <c r="OME49" s="19"/>
      <c r="OMF49" s="19"/>
      <c r="OMG49" s="19"/>
      <c r="OMH49" s="19"/>
      <c r="OMI49" s="19"/>
      <c r="OMJ49" s="19"/>
      <c r="OMK49" s="19"/>
      <c r="OML49" s="19"/>
      <c r="OMM49" s="19"/>
      <c r="OMN49" s="19"/>
      <c r="OMO49" s="19"/>
      <c r="OMP49" s="19"/>
      <c r="OMQ49" s="19"/>
      <c r="OMR49" s="19"/>
      <c r="OMS49" s="19"/>
      <c r="OMT49" s="19"/>
      <c r="OMU49" s="19"/>
      <c r="OMV49" s="19"/>
      <c r="OMW49" s="19"/>
      <c r="OMX49" s="19"/>
      <c r="OMY49" s="19"/>
      <c r="OMZ49" s="19"/>
      <c r="ONA49" s="19"/>
      <c r="ONB49" s="19"/>
      <c r="ONC49" s="19"/>
      <c r="OND49" s="19"/>
      <c r="ONE49" s="19"/>
      <c r="ONF49" s="19"/>
      <c r="ONG49" s="19"/>
      <c r="ONH49" s="19"/>
      <c r="ONI49" s="19"/>
      <c r="ONJ49" s="19"/>
      <c r="ONK49" s="19"/>
      <c r="ONL49" s="19"/>
      <c r="ONM49" s="19"/>
      <c r="ONN49" s="19"/>
      <c r="ONO49" s="19"/>
      <c r="ONP49" s="19"/>
      <c r="ONQ49" s="19"/>
      <c r="ONR49" s="19"/>
      <c r="ONS49" s="19"/>
      <c r="ONT49" s="19"/>
      <c r="ONU49" s="19"/>
      <c r="ONV49" s="19"/>
      <c r="ONW49" s="19"/>
      <c r="ONX49" s="19"/>
      <c r="ONY49" s="19"/>
      <c r="ONZ49" s="19"/>
      <c r="OOA49" s="19"/>
      <c r="OOB49" s="19"/>
      <c r="OOC49" s="19"/>
      <c r="OOD49" s="19"/>
      <c r="OOE49" s="19"/>
      <c r="OOF49" s="19"/>
      <c r="OOG49" s="19"/>
      <c r="OOH49" s="19"/>
      <c r="OOI49" s="19"/>
      <c r="OOJ49" s="19"/>
      <c r="OOK49" s="19"/>
      <c r="OOL49" s="19"/>
      <c r="OOM49" s="19"/>
      <c r="OON49" s="19"/>
      <c r="OOO49" s="19"/>
      <c r="OOP49" s="19"/>
      <c r="OOQ49" s="19"/>
      <c r="OOR49" s="19"/>
      <c r="OOS49" s="19"/>
      <c r="OOT49" s="19"/>
      <c r="OOU49" s="19"/>
      <c r="OOV49" s="19"/>
      <c r="OOW49" s="19"/>
      <c r="OOX49" s="19"/>
      <c r="OOY49" s="19"/>
      <c r="OOZ49" s="19"/>
      <c r="OPA49" s="19"/>
      <c r="OPB49" s="19"/>
      <c r="OPC49" s="19"/>
      <c r="OPD49" s="19"/>
      <c r="OPE49" s="19"/>
      <c r="OPF49" s="19"/>
      <c r="OPG49" s="19"/>
      <c r="OPH49" s="19"/>
      <c r="OPI49" s="19"/>
      <c r="OPJ49" s="19"/>
      <c r="OPK49" s="19"/>
      <c r="OPL49" s="19"/>
      <c r="OPM49" s="19"/>
      <c r="OPN49" s="19"/>
      <c r="OPO49" s="19"/>
      <c r="OPP49" s="19"/>
      <c r="OPQ49" s="19"/>
      <c r="OPR49" s="19"/>
      <c r="OPS49" s="19"/>
      <c r="OPT49" s="19"/>
      <c r="OPU49" s="19"/>
      <c r="OPV49" s="19"/>
      <c r="OPW49" s="19"/>
      <c r="OPX49" s="19"/>
      <c r="OPY49" s="19"/>
      <c r="OPZ49" s="19"/>
      <c r="OQA49" s="19"/>
      <c r="OQB49" s="19"/>
      <c r="OQC49" s="19"/>
      <c r="OQD49" s="19"/>
      <c r="OQE49" s="19"/>
      <c r="OQF49" s="19"/>
      <c r="OQG49" s="19"/>
      <c r="OQH49" s="19"/>
      <c r="OQI49" s="19"/>
      <c r="OQJ49" s="19"/>
      <c r="OQK49" s="19"/>
      <c r="OQL49" s="19"/>
      <c r="OQM49" s="19"/>
      <c r="OQN49" s="19"/>
      <c r="OQO49" s="19"/>
      <c r="OQP49" s="19"/>
      <c r="OQQ49" s="19"/>
      <c r="OQR49" s="19"/>
      <c r="OQS49" s="19"/>
      <c r="OQT49" s="19"/>
      <c r="OQU49" s="19"/>
      <c r="OQV49" s="19"/>
      <c r="OQW49" s="19"/>
      <c r="OQX49" s="19"/>
      <c r="OQY49" s="19"/>
      <c r="OQZ49" s="19"/>
      <c r="ORA49" s="19"/>
      <c r="ORB49" s="19"/>
      <c r="ORC49" s="19"/>
      <c r="ORD49" s="19"/>
      <c r="ORE49" s="19"/>
      <c r="ORF49" s="19"/>
      <c r="ORG49" s="19"/>
      <c r="ORH49" s="19"/>
      <c r="ORI49" s="19"/>
      <c r="ORJ49" s="19"/>
      <c r="ORK49" s="19"/>
      <c r="ORL49" s="19"/>
      <c r="ORM49" s="19"/>
      <c r="ORN49" s="19"/>
      <c r="ORO49" s="19"/>
      <c r="ORP49" s="19"/>
      <c r="ORQ49" s="19"/>
      <c r="ORR49" s="19"/>
      <c r="ORS49" s="19"/>
      <c r="ORT49" s="19"/>
      <c r="ORU49" s="19"/>
      <c r="ORV49" s="19"/>
      <c r="ORW49" s="19"/>
      <c r="ORX49" s="19"/>
      <c r="ORY49" s="19"/>
      <c r="ORZ49" s="19"/>
      <c r="OSA49" s="19"/>
      <c r="OSB49" s="19"/>
      <c r="OSC49" s="19"/>
      <c r="OSD49" s="19"/>
      <c r="OSE49" s="19"/>
      <c r="OSF49" s="19"/>
      <c r="OSG49" s="19"/>
      <c r="OSH49" s="19"/>
      <c r="OSI49" s="19"/>
      <c r="OSJ49" s="19"/>
      <c r="OSK49" s="19"/>
      <c r="OSL49" s="19"/>
      <c r="OSM49" s="19"/>
      <c r="OSN49" s="19"/>
      <c r="OSO49" s="19"/>
      <c r="OSP49" s="19"/>
      <c r="OSQ49" s="19"/>
      <c r="OSR49" s="19"/>
      <c r="OSS49" s="19"/>
      <c r="OST49" s="19"/>
      <c r="OSU49" s="19"/>
      <c r="OSV49" s="19"/>
      <c r="OSW49" s="19"/>
      <c r="OSX49" s="19"/>
      <c r="OSY49" s="19"/>
      <c r="OSZ49" s="19"/>
      <c r="OTA49" s="19"/>
      <c r="OTB49" s="19"/>
      <c r="OTC49" s="19"/>
      <c r="OTD49" s="19"/>
      <c r="OTE49" s="19"/>
      <c r="OTF49" s="19"/>
      <c r="OTG49" s="19"/>
      <c r="OTH49" s="19"/>
      <c r="OTI49" s="19"/>
      <c r="OTJ49" s="19"/>
      <c r="OTK49" s="19"/>
      <c r="OTL49" s="19"/>
      <c r="OTM49" s="19"/>
      <c r="OTN49" s="19"/>
      <c r="OTO49" s="19"/>
      <c r="OTP49" s="19"/>
      <c r="OTQ49" s="19"/>
      <c r="OTR49" s="19"/>
      <c r="OTS49" s="19"/>
      <c r="OTT49" s="19"/>
      <c r="OTU49" s="19"/>
      <c r="OTV49" s="19"/>
      <c r="OTW49" s="19"/>
      <c r="OTX49" s="19"/>
      <c r="OTY49" s="19"/>
      <c r="OTZ49" s="19"/>
      <c r="OUA49" s="19"/>
      <c r="OUB49" s="19"/>
      <c r="OUC49" s="19"/>
      <c r="OUD49" s="19"/>
      <c r="OUE49" s="19"/>
      <c r="OUF49" s="19"/>
      <c r="OUG49" s="19"/>
      <c r="OUH49" s="19"/>
      <c r="OUI49" s="19"/>
      <c r="OUJ49" s="19"/>
      <c r="OUK49" s="19"/>
      <c r="OUL49" s="19"/>
      <c r="OUM49" s="19"/>
      <c r="OUN49" s="19"/>
      <c r="OUO49" s="19"/>
      <c r="OUP49" s="19"/>
      <c r="OUQ49" s="19"/>
      <c r="OUR49" s="19"/>
      <c r="OUS49" s="19"/>
      <c r="OUT49" s="19"/>
      <c r="OUU49" s="19"/>
      <c r="OUV49" s="19"/>
      <c r="OUW49" s="19"/>
      <c r="OUX49" s="19"/>
      <c r="OUY49" s="19"/>
      <c r="OUZ49" s="19"/>
      <c r="OVA49" s="19"/>
      <c r="OVB49" s="19"/>
      <c r="OVC49" s="19"/>
      <c r="OVD49" s="19"/>
      <c r="OVE49" s="19"/>
      <c r="OVF49" s="19"/>
      <c r="OVG49" s="19"/>
      <c r="OVH49" s="19"/>
      <c r="OVI49" s="19"/>
      <c r="OVJ49" s="19"/>
      <c r="OVK49" s="19"/>
      <c r="OVL49" s="19"/>
      <c r="OVM49" s="19"/>
      <c r="OVN49" s="19"/>
      <c r="OVO49" s="19"/>
      <c r="OVP49" s="19"/>
      <c r="OVQ49" s="19"/>
      <c r="OVR49" s="19"/>
      <c r="OVS49" s="19"/>
      <c r="OVT49" s="19"/>
      <c r="OVU49" s="19"/>
      <c r="OVV49" s="19"/>
      <c r="OVW49" s="19"/>
      <c r="OVX49" s="19"/>
      <c r="OVY49" s="19"/>
      <c r="OVZ49" s="19"/>
      <c r="OWA49" s="19"/>
      <c r="OWB49" s="19"/>
      <c r="OWC49" s="19"/>
      <c r="OWD49" s="19"/>
      <c r="OWE49" s="19"/>
      <c r="OWF49" s="19"/>
      <c r="OWG49" s="19"/>
      <c r="OWH49" s="19"/>
      <c r="OWI49" s="19"/>
      <c r="OWJ49" s="19"/>
      <c r="OWK49" s="19"/>
      <c r="OWL49" s="19"/>
      <c r="OWM49" s="19"/>
      <c r="OWN49" s="19"/>
      <c r="OWO49" s="19"/>
      <c r="OWP49" s="19"/>
      <c r="OWQ49" s="19"/>
      <c r="OWR49" s="19"/>
      <c r="OWS49" s="19"/>
      <c r="OWT49" s="19"/>
      <c r="OWU49" s="19"/>
      <c r="OWV49" s="19"/>
      <c r="OWW49" s="19"/>
      <c r="OWX49" s="19"/>
      <c r="OWY49" s="19"/>
      <c r="OWZ49" s="19"/>
      <c r="OXA49" s="19"/>
      <c r="OXB49" s="19"/>
      <c r="OXC49" s="19"/>
      <c r="OXD49" s="19"/>
      <c r="OXE49" s="19"/>
      <c r="OXF49" s="19"/>
      <c r="OXG49" s="19"/>
      <c r="OXH49" s="19"/>
      <c r="OXI49" s="19"/>
      <c r="OXJ49" s="19"/>
      <c r="OXK49" s="19"/>
      <c r="OXL49" s="19"/>
      <c r="OXM49" s="19"/>
      <c r="OXN49" s="19"/>
      <c r="OXO49" s="19"/>
      <c r="OXP49" s="19"/>
      <c r="OXQ49" s="19"/>
      <c r="OXR49" s="19"/>
      <c r="OXS49" s="19"/>
      <c r="OXT49" s="19"/>
      <c r="OXU49" s="19"/>
      <c r="OXV49" s="19"/>
      <c r="OXW49" s="19"/>
      <c r="OXX49" s="19"/>
      <c r="OXY49" s="19"/>
      <c r="OXZ49" s="19"/>
      <c r="OYA49" s="19"/>
      <c r="OYB49" s="19"/>
      <c r="OYC49" s="19"/>
      <c r="OYD49" s="19"/>
      <c r="OYE49" s="19"/>
      <c r="OYF49" s="19"/>
      <c r="OYG49" s="19"/>
      <c r="OYH49" s="19"/>
      <c r="OYI49" s="19"/>
      <c r="OYJ49" s="19"/>
      <c r="OYK49" s="19"/>
      <c r="OYL49" s="19"/>
      <c r="OYM49" s="19"/>
      <c r="OYN49" s="19"/>
      <c r="OYO49" s="19"/>
      <c r="OYP49" s="19"/>
      <c r="OYQ49" s="19"/>
      <c r="OYR49" s="19"/>
      <c r="OYS49" s="19"/>
      <c r="OYT49" s="19"/>
      <c r="OYU49" s="19"/>
      <c r="OYV49" s="19"/>
      <c r="OYW49" s="19"/>
      <c r="OYX49" s="19"/>
      <c r="OYY49" s="19"/>
      <c r="OYZ49" s="19"/>
      <c r="OZA49" s="19"/>
      <c r="OZB49" s="19"/>
      <c r="OZC49" s="19"/>
      <c r="OZD49" s="19"/>
      <c r="OZE49" s="19"/>
      <c r="OZF49" s="19"/>
      <c r="OZG49" s="19"/>
      <c r="OZH49" s="19"/>
      <c r="OZI49" s="19"/>
      <c r="OZJ49" s="19"/>
      <c r="OZK49" s="19"/>
      <c r="OZL49" s="19"/>
      <c r="OZM49" s="19"/>
      <c r="OZN49" s="19"/>
      <c r="OZO49" s="19"/>
      <c r="OZP49" s="19"/>
      <c r="OZQ49" s="19"/>
      <c r="OZR49" s="19"/>
      <c r="OZS49" s="19"/>
      <c r="OZT49" s="19"/>
      <c r="OZU49" s="19"/>
      <c r="OZV49" s="19"/>
      <c r="OZW49" s="19"/>
      <c r="OZX49" s="19"/>
      <c r="OZY49" s="19"/>
      <c r="OZZ49" s="19"/>
      <c r="PAA49" s="19"/>
      <c r="PAB49" s="19"/>
      <c r="PAC49" s="19"/>
      <c r="PAD49" s="19"/>
      <c r="PAE49" s="19"/>
      <c r="PAF49" s="19"/>
      <c r="PAG49" s="19"/>
      <c r="PAH49" s="19"/>
      <c r="PAI49" s="19"/>
      <c r="PAJ49" s="19"/>
      <c r="PAK49" s="19"/>
      <c r="PAL49" s="19"/>
      <c r="PAM49" s="19"/>
      <c r="PAN49" s="19"/>
      <c r="PAO49" s="19"/>
      <c r="PAP49" s="19"/>
      <c r="PAQ49" s="19"/>
      <c r="PAR49" s="19"/>
      <c r="PAS49" s="19"/>
      <c r="PAT49" s="19"/>
      <c r="PAU49" s="19"/>
      <c r="PAV49" s="19"/>
      <c r="PAW49" s="19"/>
      <c r="PAX49" s="19"/>
      <c r="PAY49" s="19"/>
      <c r="PAZ49" s="19"/>
      <c r="PBA49" s="19"/>
      <c r="PBB49" s="19"/>
      <c r="PBC49" s="19"/>
      <c r="PBD49" s="19"/>
      <c r="PBE49" s="19"/>
      <c r="PBF49" s="19"/>
      <c r="PBG49" s="19"/>
      <c r="PBH49" s="19"/>
      <c r="PBI49" s="19"/>
      <c r="PBJ49" s="19"/>
      <c r="PBK49" s="19"/>
      <c r="PBL49" s="19"/>
      <c r="PBM49" s="19"/>
      <c r="PBN49" s="19"/>
      <c r="PBO49" s="19"/>
      <c r="PBP49" s="19"/>
      <c r="PBQ49" s="19"/>
      <c r="PBR49" s="19"/>
      <c r="PBS49" s="19"/>
      <c r="PBT49" s="19"/>
      <c r="PBU49" s="19"/>
      <c r="PBV49" s="19"/>
      <c r="PBW49" s="19"/>
      <c r="PBX49" s="19"/>
      <c r="PBY49" s="19"/>
      <c r="PBZ49" s="19"/>
      <c r="PCA49" s="19"/>
      <c r="PCB49" s="19"/>
      <c r="PCC49" s="19"/>
      <c r="PCD49" s="19"/>
      <c r="PCE49" s="19"/>
      <c r="PCF49" s="19"/>
      <c r="PCG49" s="19"/>
      <c r="PCH49" s="19"/>
      <c r="PCI49" s="19"/>
      <c r="PCJ49" s="19"/>
      <c r="PCK49" s="19"/>
      <c r="PCL49" s="19"/>
      <c r="PCM49" s="19"/>
      <c r="PCN49" s="19"/>
      <c r="PCO49" s="19"/>
      <c r="PCP49" s="19"/>
      <c r="PCQ49" s="19"/>
      <c r="PCR49" s="19"/>
      <c r="PCS49" s="19"/>
      <c r="PCT49" s="19"/>
      <c r="PCU49" s="19"/>
      <c r="PCV49" s="19"/>
      <c r="PCW49" s="19"/>
      <c r="PCX49" s="19"/>
      <c r="PCY49" s="19"/>
      <c r="PCZ49" s="19"/>
      <c r="PDA49" s="19"/>
      <c r="PDB49" s="19"/>
      <c r="PDC49" s="19"/>
      <c r="PDD49" s="19"/>
      <c r="PDE49" s="19"/>
      <c r="PDF49" s="19"/>
      <c r="PDG49" s="19"/>
      <c r="PDH49" s="19"/>
      <c r="PDI49" s="19"/>
      <c r="PDJ49" s="19"/>
      <c r="PDK49" s="19"/>
      <c r="PDL49" s="19"/>
      <c r="PDM49" s="19"/>
      <c r="PDN49" s="19"/>
      <c r="PDO49" s="19"/>
      <c r="PDP49" s="19"/>
      <c r="PDQ49" s="19"/>
      <c r="PDR49" s="19"/>
      <c r="PDS49" s="19"/>
      <c r="PDT49" s="19"/>
      <c r="PDU49" s="19"/>
      <c r="PDV49" s="19"/>
      <c r="PDW49" s="19"/>
      <c r="PDX49" s="19"/>
      <c r="PDY49" s="19"/>
      <c r="PDZ49" s="19"/>
      <c r="PEA49" s="19"/>
      <c r="PEB49" s="19"/>
      <c r="PEC49" s="19"/>
      <c r="PED49" s="19"/>
      <c r="PEE49" s="19"/>
      <c r="PEF49" s="19"/>
      <c r="PEG49" s="19"/>
      <c r="PEH49" s="19"/>
      <c r="PEI49" s="19"/>
      <c r="PEJ49" s="19"/>
      <c r="PEK49" s="19"/>
      <c r="PEL49" s="19"/>
      <c r="PEM49" s="19"/>
      <c r="PEN49" s="19"/>
      <c r="PEO49" s="19"/>
      <c r="PEP49" s="19"/>
      <c r="PEQ49" s="19"/>
      <c r="PER49" s="19"/>
      <c r="PES49" s="19"/>
      <c r="PET49" s="19"/>
      <c r="PEU49" s="19"/>
      <c r="PEV49" s="19"/>
      <c r="PEW49" s="19"/>
      <c r="PEX49" s="19"/>
      <c r="PEY49" s="19"/>
      <c r="PEZ49" s="19"/>
      <c r="PFA49" s="19"/>
      <c r="PFB49" s="19"/>
      <c r="PFC49" s="19"/>
      <c r="PFD49" s="19"/>
      <c r="PFE49" s="19"/>
      <c r="PFF49" s="19"/>
      <c r="PFG49" s="19"/>
      <c r="PFH49" s="19"/>
      <c r="PFI49" s="19"/>
      <c r="PFJ49" s="19"/>
      <c r="PFK49" s="19"/>
      <c r="PFL49" s="19"/>
      <c r="PFM49" s="19"/>
      <c r="PFN49" s="19"/>
      <c r="PFO49" s="19"/>
      <c r="PFP49" s="19"/>
      <c r="PFQ49" s="19"/>
      <c r="PFR49" s="19"/>
      <c r="PFS49" s="19"/>
      <c r="PFT49" s="19"/>
      <c r="PFU49" s="19"/>
      <c r="PFV49" s="19"/>
      <c r="PFW49" s="19"/>
      <c r="PFX49" s="19"/>
      <c r="PFY49" s="19"/>
      <c r="PFZ49" s="19"/>
      <c r="PGA49" s="19"/>
      <c r="PGB49" s="19"/>
      <c r="PGC49" s="19"/>
      <c r="PGD49" s="19"/>
      <c r="PGE49" s="19"/>
      <c r="PGF49" s="19"/>
      <c r="PGG49" s="19"/>
      <c r="PGH49" s="19"/>
      <c r="PGI49" s="19"/>
      <c r="PGJ49" s="19"/>
      <c r="PGK49" s="19"/>
      <c r="PGL49" s="19"/>
      <c r="PGM49" s="19"/>
      <c r="PGN49" s="19"/>
      <c r="PGO49" s="19"/>
      <c r="PGP49" s="19"/>
      <c r="PGQ49" s="19"/>
      <c r="PGR49" s="19"/>
      <c r="PGS49" s="19"/>
      <c r="PGT49" s="19"/>
      <c r="PGU49" s="19"/>
      <c r="PGV49" s="19"/>
      <c r="PGW49" s="19"/>
      <c r="PGX49" s="19"/>
      <c r="PGY49" s="19"/>
      <c r="PGZ49" s="19"/>
      <c r="PHA49" s="19"/>
      <c r="PHB49" s="19"/>
      <c r="PHC49" s="19"/>
      <c r="PHD49" s="19"/>
      <c r="PHE49" s="19"/>
      <c r="PHF49" s="19"/>
      <c r="PHG49" s="19"/>
      <c r="PHH49" s="19"/>
      <c r="PHI49" s="19"/>
      <c r="PHJ49" s="19"/>
      <c r="PHK49" s="19"/>
      <c r="PHL49" s="19"/>
      <c r="PHM49" s="19"/>
      <c r="PHN49" s="19"/>
      <c r="PHO49" s="19"/>
      <c r="PHP49" s="19"/>
      <c r="PHQ49" s="19"/>
      <c r="PHR49" s="19"/>
      <c r="PHS49" s="19"/>
      <c r="PHT49" s="19"/>
      <c r="PHU49" s="19"/>
      <c r="PHV49" s="19"/>
      <c r="PHW49" s="19"/>
      <c r="PHX49" s="19"/>
      <c r="PHY49" s="19"/>
      <c r="PHZ49" s="19"/>
      <c r="PIA49" s="19"/>
      <c r="PIB49" s="19"/>
      <c r="PIC49" s="19"/>
      <c r="PID49" s="19"/>
      <c r="PIE49" s="19"/>
      <c r="PIF49" s="19"/>
      <c r="PIG49" s="19"/>
      <c r="PIH49" s="19"/>
      <c r="PII49" s="19"/>
      <c r="PIJ49" s="19"/>
      <c r="PIK49" s="19"/>
      <c r="PIL49" s="19"/>
      <c r="PIM49" s="19"/>
      <c r="PIN49" s="19"/>
      <c r="PIO49" s="19"/>
      <c r="PIP49" s="19"/>
      <c r="PIQ49" s="19"/>
      <c r="PIR49" s="19"/>
      <c r="PIS49" s="19"/>
      <c r="PIT49" s="19"/>
      <c r="PIU49" s="19"/>
      <c r="PIV49" s="19"/>
      <c r="PIW49" s="19"/>
      <c r="PIX49" s="19"/>
      <c r="PIY49" s="19"/>
      <c r="PIZ49" s="19"/>
      <c r="PJA49" s="19"/>
      <c r="PJB49" s="19"/>
      <c r="PJC49" s="19"/>
      <c r="PJD49" s="19"/>
      <c r="PJE49" s="19"/>
      <c r="PJF49" s="19"/>
      <c r="PJG49" s="19"/>
      <c r="PJH49" s="19"/>
      <c r="PJI49" s="19"/>
      <c r="PJJ49" s="19"/>
      <c r="PJK49" s="19"/>
      <c r="PJL49" s="19"/>
      <c r="PJM49" s="19"/>
      <c r="PJN49" s="19"/>
      <c r="PJO49" s="19"/>
      <c r="PJP49" s="19"/>
      <c r="PJQ49" s="19"/>
      <c r="PJR49" s="19"/>
      <c r="PJS49" s="19"/>
      <c r="PJT49" s="19"/>
      <c r="PJU49" s="19"/>
      <c r="PJV49" s="19"/>
      <c r="PJW49" s="19"/>
      <c r="PJX49" s="19"/>
      <c r="PJY49" s="19"/>
      <c r="PJZ49" s="19"/>
      <c r="PKA49" s="19"/>
      <c r="PKB49" s="19"/>
      <c r="PKC49" s="19"/>
      <c r="PKD49" s="19"/>
      <c r="PKE49" s="19"/>
      <c r="PKF49" s="19"/>
      <c r="PKG49" s="19"/>
      <c r="PKH49" s="19"/>
      <c r="PKI49" s="19"/>
      <c r="PKJ49" s="19"/>
      <c r="PKK49" s="19"/>
      <c r="PKL49" s="19"/>
      <c r="PKM49" s="19"/>
      <c r="PKN49" s="19"/>
      <c r="PKO49" s="19"/>
      <c r="PKP49" s="19"/>
      <c r="PKQ49" s="19"/>
      <c r="PKR49" s="19"/>
      <c r="PKS49" s="19"/>
      <c r="PKT49" s="19"/>
      <c r="PKU49" s="19"/>
      <c r="PKV49" s="19"/>
      <c r="PKW49" s="19"/>
      <c r="PKX49" s="19"/>
      <c r="PKY49" s="19"/>
      <c r="PKZ49" s="19"/>
      <c r="PLA49" s="19"/>
      <c r="PLB49" s="19"/>
      <c r="PLC49" s="19"/>
      <c r="PLD49" s="19"/>
      <c r="PLE49" s="19"/>
      <c r="PLF49" s="19"/>
      <c r="PLG49" s="19"/>
      <c r="PLH49" s="19"/>
      <c r="PLI49" s="19"/>
      <c r="PLJ49" s="19"/>
      <c r="PLK49" s="19"/>
      <c r="PLL49" s="19"/>
      <c r="PLM49" s="19"/>
      <c r="PLN49" s="19"/>
      <c r="PLO49" s="19"/>
      <c r="PLP49" s="19"/>
      <c r="PLQ49" s="19"/>
      <c r="PLR49" s="19"/>
      <c r="PLS49" s="19"/>
      <c r="PLT49" s="19"/>
      <c r="PLU49" s="19"/>
      <c r="PLV49" s="19"/>
      <c r="PLW49" s="19"/>
      <c r="PLX49" s="19"/>
      <c r="PLY49" s="19"/>
      <c r="PLZ49" s="19"/>
      <c r="PMA49" s="19"/>
      <c r="PMB49" s="19"/>
      <c r="PMC49" s="19"/>
      <c r="PMD49" s="19"/>
      <c r="PME49" s="19"/>
      <c r="PMF49" s="19"/>
      <c r="PMG49" s="19"/>
      <c r="PMH49" s="19"/>
      <c r="PMI49" s="19"/>
      <c r="PMJ49" s="19"/>
      <c r="PMK49" s="19"/>
      <c r="PML49" s="19"/>
      <c r="PMM49" s="19"/>
      <c r="PMN49" s="19"/>
      <c r="PMO49" s="19"/>
      <c r="PMP49" s="19"/>
      <c r="PMQ49" s="19"/>
      <c r="PMR49" s="19"/>
      <c r="PMS49" s="19"/>
      <c r="PMT49" s="19"/>
      <c r="PMU49" s="19"/>
      <c r="PMV49" s="19"/>
      <c r="PMW49" s="19"/>
      <c r="PMX49" s="19"/>
      <c r="PMY49" s="19"/>
      <c r="PMZ49" s="19"/>
      <c r="PNA49" s="19"/>
      <c r="PNB49" s="19"/>
      <c r="PNC49" s="19"/>
      <c r="PND49" s="19"/>
      <c r="PNE49" s="19"/>
      <c r="PNF49" s="19"/>
      <c r="PNG49" s="19"/>
      <c r="PNH49" s="19"/>
      <c r="PNI49" s="19"/>
      <c r="PNJ49" s="19"/>
      <c r="PNK49" s="19"/>
      <c r="PNL49" s="19"/>
      <c r="PNM49" s="19"/>
      <c r="PNN49" s="19"/>
      <c r="PNO49" s="19"/>
      <c r="PNP49" s="19"/>
      <c r="PNQ49" s="19"/>
      <c r="PNR49" s="19"/>
      <c r="PNS49" s="19"/>
      <c r="PNT49" s="19"/>
      <c r="PNU49" s="19"/>
      <c r="PNV49" s="19"/>
      <c r="PNW49" s="19"/>
      <c r="PNX49" s="19"/>
      <c r="PNY49" s="19"/>
      <c r="PNZ49" s="19"/>
      <c r="POA49" s="19"/>
      <c r="POB49" s="19"/>
      <c r="POC49" s="19"/>
      <c r="POD49" s="19"/>
      <c r="POE49" s="19"/>
      <c r="POF49" s="19"/>
      <c r="POG49" s="19"/>
      <c r="POH49" s="19"/>
      <c r="POI49" s="19"/>
      <c r="POJ49" s="19"/>
      <c r="POK49" s="19"/>
      <c r="POL49" s="19"/>
      <c r="POM49" s="19"/>
      <c r="PON49" s="19"/>
      <c r="POO49" s="19"/>
      <c r="POP49" s="19"/>
      <c r="POQ49" s="19"/>
      <c r="POR49" s="19"/>
      <c r="POS49" s="19"/>
      <c r="POT49" s="19"/>
      <c r="POU49" s="19"/>
      <c r="POV49" s="19"/>
      <c r="POW49" s="19"/>
      <c r="POX49" s="19"/>
      <c r="POY49" s="19"/>
      <c r="POZ49" s="19"/>
      <c r="PPA49" s="19"/>
      <c r="PPB49" s="19"/>
      <c r="PPC49" s="19"/>
      <c r="PPD49" s="19"/>
      <c r="PPE49" s="19"/>
      <c r="PPF49" s="19"/>
      <c r="PPG49" s="19"/>
      <c r="PPH49" s="19"/>
      <c r="PPI49" s="19"/>
      <c r="PPJ49" s="19"/>
      <c r="PPK49" s="19"/>
      <c r="PPL49" s="19"/>
      <c r="PPM49" s="19"/>
      <c r="PPN49" s="19"/>
      <c r="PPO49" s="19"/>
      <c r="PPP49" s="19"/>
      <c r="PPQ49" s="19"/>
      <c r="PPR49" s="19"/>
      <c r="PPS49" s="19"/>
      <c r="PPT49" s="19"/>
      <c r="PPU49" s="19"/>
      <c r="PPV49" s="19"/>
      <c r="PPW49" s="19"/>
      <c r="PPX49" s="19"/>
      <c r="PPY49" s="19"/>
      <c r="PPZ49" s="19"/>
      <c r="PQA49" s="19"/>
      <c r="PQB49" s="19"/>
      <c r="PQC49" s="19"/>
      <c r="PQD49" s="19"/>
      <c r="PQE49" s="19"/>
      <c r="PQF49" s="19"/>
      <c r="PQG49" s="19"/>
      <c r="PQH49" s="19"/>
      <c r="PQI49" s="19"/>
      <c r="PQJ49" s="19"/>
      <c r="PQK49" s="19"/>
      <c r="PQL49" s="19"/>
      <c r="PQM49" s="19"/>
      <c r="PQN49" s="19"/>
      <c r="PQO49" s="19"/>
      <c r="PQP49" s="19"/>
      <c r="PQQ49" s="19"/>
      <c r="PQR49" s="19"/>
      <c r="PQS49" s="19"/>
      <c r="PQT49" s="19"/>
      <c r="PQU49" s="19"/>
      <c r="PQV49" s="19"/>
      <c r="PQW49" s="19"/>
      <c r="PQX49" s="19"/>
      <c r="PQY49" s="19"/>
      <c r="PQZ49" s="19"/>
      <c r="PRA49" s="19"/>
      <c r="PRB49" s="19"/>
      <c r="PRC49" s="19"/>
      <c r="PRD49" s="19"/>
      <c r="PRE49" s="19"/>
      <c r="PRF49" s="19"/>
      <c r="PRG49" s="19"/>
      <c r="PRH49" s="19"/>
      <c r="PRI49" s="19"/>
      <c r="PRJ49" s="19"/>
      <c r="PRK49" s="19"/>
      <c r="PRL49" s="19"/>
      <c r="PRM49" s="19"/>
      <c r="PRN49" s="19"/>
      <c r="PRO49" s="19"/>
      <c r="PRP49" s="19"/>
      <c r="PRQ49" s="19"/>
      <c r="PRR49" s="19"/>
      <c r="PRS49" s="19"/>
      <c r="PRT49" s="19"/>
      <c r="PRU49" s="19"/>
      <c r="PRV49" s="19"/>
      <c r="PRW49" s="19"/>
      <c r="PRX49" s="19"/>
      <c r="PRY49" s="19"/>
      <c r="PRZ49" s="19"/>
      <c r="PSA49" s="19"/>
      <c r="PSB49" s="19"/>
      <c r="PSC49" s="19"/>
      <c r="PSD49" s="19"/>
      <c r="PSE49" s="19"/>
      <c r="PSF49" s="19"/>
      <c r="PSG49" s="19"/>
      <c r="PSH49" s="19"/>
      <c r="PSI49" s="19"/>
      <c r="PSJ49" s="19"/>
      <c r="PSK49" s="19"/>
      <c r="PSL49" s="19"/>
      <c r="PSM49" s="19"/>
      <c r="PSN49" s="19"/>
      <c r="PSO49" s="19"/>
      <c r="PSP49" s="19"/>
      <c r="PSQ49" s="19"/>
      <c r="PSR49" s="19"/>
      <c r="PSS49" s="19"/>
      <c r="PST49" s="19"/>
      <c r="PSU49" s="19"/>
      <c r="PSV49" s="19"/>
      <c r="PSW49" s="19"/>
      <c r="PSX49" s="19"/>
      <c r="PSY49" s="19"/>
      <c r="PSZ49" s="19"/>
      <c r="PTA49" s="19"/>
      <c r="PTB49" s="19"/>
      <c r="PTC49" s="19"/>
      <c r="PTD49" s="19"/>
      <c r="PTE49" s="19"/>
      <c r="PTF49" s="19"/>
      <c r="PTG49" s="19"/>
      <c r="PTH49" s="19"/>
      <c r="PTI49" s="19"/>
      <c r="PTJ49" s="19"/>
      <c r="PTK49" s="19"/>
      <c r="PTL49" s="19"/>
      <c r="PTM49" s="19"/>
      <c r="PTN49" s="19"/>
      <c r="PTO49" s="19"/>
      <c r="PTP49" s="19"/>
      <c r="PTQ49" s="19"/>
      <c r="PTR49" s="19"/>
      <c r="PTS49" s="19"/>
      <c r="PTT49" s="19"/>
      <c r="PTU49" s="19"/>
      <c r="PTV49" s="19"/>
      <c r="PTW49" s="19"/>
      <c r="PTX49" s="19"/>
      <c r="PTY49" s="19"/>
      <c r="PTZ49" s="19"/>
      <c r="PUA49" s="19"/>
      <c r="PUB49" s="19"/>
      <c r="PUC49" s="19"/>
      <c r="PUD49" s="19"/>
      <c r="PUE49" s="19"/>
      <c r="PUF49" s="19"/>
      <c r="PUG49" s="19"/>
      <c r="PUH49" s="19"/>
      <c r="PUI49" s="19"/>
      <c r="PUJ49" s="19"/>
      <c r="PUK49" s="19"/>
      <c r="PUL49" s="19"/>
      <c r="PUM49" s="19"/>
      <c r="PUN49" s="19"/>
      <c r="PUO49" s="19"/>
      <c r="PUP49" s="19"/>
      <c r="PUQ49" s="19"/>
      <c r="PUR49" s="19"/>
      <c r="PUS49" s="19"/>
      <c r="PUT49" s="19"/>
      <c r="PUU49" s="19"/>
      <c r="PUV49" s="19"/>
      <c r="PUW49" s="19"/>
      <c r="PUX49" s="19"/>
      <c r="PUY49" s="19"/>
      <c r="PUZ49" s="19"/>
      <c r="PVA49" s="19"/>
      <c r="PVB49" s="19"/>
      <c r="PVC49" s="19"/>
      <c r="PVD49" s="19"/>
      <c r="PVE49" s="19"/>
      <c r="PVF49" s="19"/>
      <c r="PVG49" s="19"/>
      <c r="PVH49" s="19"/>
      <c r="PVI49" s="19"/>
      <c r="PVJ49" s="19"/>
      <c r="PVK49" s="19"/>
      <c r="PVL49" s="19"/>
      <c r="PVM49" s="19"/>
      <c r="PVN49" s="19"/>
      <c r="PVO49" s="19"/>
      <c r="PVP49" s="19"/>
      <c r="PVQ49" s="19"/>
      <c r="PVR49" s="19"/>
      <c r="PVS49" s="19"/>
      <c r="PVT49" s="19"/>
      <c r="PVU49" s="19"/>
      <c r="PVV49" s="19"/>
      <c r="PVW49" s="19"/>
      <c r="PVX49" s="19"/>
      <c r="PVY49" s="19"/>
      <c r="PVZ49" s="19"/>
      <c r="PWA49" s="19"/>
      <c r="PWB49" s="19"/>
      <c r="PWC49" s="19"/>
      <c r="PWD49" s="19"/>
      <c r="PWE49" s="19"/>
      <c r="PWF49" s="19"/>
      <c r="PWG49" s="19"/>
      <c r="PWH49" s="19"/>
      <c r="PWI49" s="19"/>
      <c r="PWJ49" s="19"/>
      <c r="PWK49" s="19"/>
      <c r="PWL49" s="19"/>
      <c r="PWM49" s="19"/>
      <c r="PWN49" s="19"/>
      <c r="PWO49" s="19"/>
      <c r="PWP49" s="19"/>
      <c r="PWQ49" s="19"/>
      <c r="PWR49" s="19"/>
      <c r="PWS49" s="19"/>
      <c r="PWT49" s="19"/>
      <c r="PWU49" s="19"/>
      <c r="PWV49" s="19"/>
      <c r="PWW49" s="19"/>
      <c r="PWX49" s="19"/>
      <c r="PWY49" s="19"/>
      <c r="PWZ49" s="19"/>
      <c r="PXA49" s="19"/>
      <c r="PXB49" s="19"/>
      <c r="PXC49" s="19"/>
      <c r="PXD49" s="19"/>
      <c r="PXE49" s="19"/>
      <c r="PXF49" s="19"/>
      <c r="PXG49" s="19"/>
      <c r="PXH49" s="19"/>
      <c r="PXI49" s="19"/>
      <c r="PXJ49" s="19"/>
      <c r="PXK49" s="19"/>
      <c r="PXL49" s="19"/>
      <c r="PXM49" s="19"/>
      <c r="PXN49" s="19"/>
      <c r="PXO49" s="19"/>
      <c r="PXP49" s="19"/>
      <c r="PXQ49" s="19"/>
      <c r="PXR49" s="19"/>
      <c r="PXS49" s="19"/>
      <c r="PXT49" s="19"/>
      <c r="PXU49" s="19"/>
      <c r="PXV49" s="19"/>
      <c r="PXW49" s="19"/>
      <c r="PXX49" s="19"/>
      <c r="PXY49" s="19"/>
      <c r="PXZ49" s="19"/>
      <c r="PYA49" s="19"/>
      <c r="PYB49" s="19"/>
      <c r="PYC49" s="19"/>
      <c r="PYD49" s="19"/>
      <c r="PYE49" s="19"/>
      <c r="PYF49" s="19"/>
      <c r="PYG49" s="19"/>
      <c r="PYH49" s="19"/>
      <c r="PYI49" s="19"/>
      <c r="PYJ49" s="19"/>
      <c r="PYK49" s="19"/>
      <c r="PYL49" s="19"/>
      <c r="PYM49" s="19"/>
      <c r="PYN49" s="19"/>
      <c r="PYO49" s="19"/>
      <c r="PYP49" s="19"/>
      <c r="PYQ49" s="19"/>
      <c r="PYR49" s="19"/>
      <c r="PYS49" s="19"/>
      <c r="PYT49" s="19"/>
      <c r="PYU49" s="19"/>
      <c r="PYV49" s="19"/>
      <c r="PYW49" s="19"/>
      <c r="PYX49" s="19"/>
      <c r="PYY49" s="19"/>
      <c r="PYZ49" s="19"/>
      <c r="PZA49" s="19"/>
      <c r="PZB49" s="19"/>
      <c r="PZC49" s="19"/>
      <c r="PZD49" s="19"/>
      <c r="PZE49" s="19"/>
      <c r="PZF49" s="19"/>
      <c r="PZG49" s="19"/>
      <c r="PZH49" s="19"/>
      <c r="PZI49" s="19"/>
      <c r="PZJ49" s="19"/>
      <c r="PZK49" s="19"/>
      <c r="PZL49" s="19"/>
      <c r="PZM49" s="19"/>
      <c r="PZN49" s="19"/>
      <c r="PZO49" s="19"/>
      <c r="PZP49" s="19"/>
      <c r="PZQ49" s="19"/>
      <c r="PZR49" s="19"/>
      <c r="PZS49" s="19"/>
      <c r="PZT49" s="19"/>
      <c r="PZU49" s="19"/>
      <c r="PZV49" s="19"/>
      <c r="PZW49" s="19"/>
      <c r="PZX49" s="19"/>
      <c r="PZY49" s="19"/>
      <c r="PZZ49" s="19"/>
      <c r="QAA49" s="19"/>
      <c r="QAB49" s="19"/>
      <c r="QAC49" s="19"/>
      <c r="QAD49" s="19"/>
      <c r="QAE49" s="19"/>
      <c r="QAF49" s="19"/>
      <c r="QAG49" s="19"/>
      <c r="QAH49" s="19"/>
      <c r="QAI49" s="19"/>
      <c r="QAJ49" s="19"/>
      <c r="QAK49" s="19"/>
      <c r="QAL49" s="19"/>
      <c r="QAM49" s="19"/>
      <c r="QAN49" s="19"/>
      <c r="QAO49" s="19"/>
      <c r="QAP49" s="19"/>
      <c r="QAQ49" s="19"/>
      <c r="QAR49" s="19"/>
      <c r="QAS49" s="19"/>
      <c r="QAT49" s="19"/>
      <c r="QAU49" s="19"/>
      <c r="QAV49" s="19"/>
      <c r="QAW49" s="19"/>
      <c r="QAX49" s="19"/>
      <c r="QAY49" s="19"/>
      <c r="QAZ49" s="19"/>
      <c r="QBA49" s="19"/>
      <c r="QBB49" s="19"/>
      <c r="QBC49" s="19"/>
      <c r="QBD49" s="19"/>
      <c r="QBE49" s="19"/>
      <c r="QBF49" s="19"/>
      <c r="QBG49" s="19"/>
      <c r="QBH49" s="19"/>
      <c r="QBI49" s="19"/>
      <c r="QBJ49" s="19"/>
      <c r="QBK49" s="19"/>
      <c r="QBL49" s="19"/>
      <c r="QBM49" s="19"/>
      <c r="QBN49" s="19"/>
      <c r="QBO49" s="19"/>
      <c r="QBP49" s="19"/>
      <c r="QBQ49" s="19"/>
      <c r="QBR49" s="19"/>
      <c r="QBS49" s="19"/>
      <c r="QBT49" s="19"/>
      <c r="QBU49" s="19"/>
      <c r="QBV49" s="19"/>
      <c r="QBW49" s="19"/>
      <c r="QBX49" s="19"/>
      <c r="QBY49" s="19"/>
      <c r="QBZ49" s="19"/>
      <c r="QCA49" s="19"/>
      <c r="QCB49" s="19"/>
      <c r="QCC49" s="19"/>
      <c r="QCD49" s="19"/>
      <c r="QCE49" s="19"/>
      <c r="QCF49" s="19"/>
      <c r="QCG49" s="19"/>
      <c r="QCH49" s="19"/>
      <c r="QCI49" s="19"/>
      <c r="QCJ49" s="19"/>
      <c r="QCK49" s="19"/>
      <c r="QCL49" s="19"/>
      <c r="QCM49" s="19"/>
      <c r="QCN49" s="19"/>
      <c r="QCO49" s="19"/>
      <c r="QCP49" s="19"/>
      <c r="QCQ49" s="19"/>
      <c r="QCR49" s="19"/>
      <c r="QCS49" s="19"/>
      <c r="QCT49" s="19"/>
      <c r="QCU49" s="19"/>
      <c r="QCV49" s="19"/>
      <c r="QCW49" s="19"/>
      <c r="QCX49" s="19"/>
      <c r="QCY49" s="19"/>
      <c r="QCZ49" s="19"/>
      <c r="QDA49" s="19"/>
      <c r="QDB49" s="19"/>
      <c r="QDC49" s="19"/>
      <c r="QDD49" s="19"/>
      <c r="QDE49" s="19"/>
      <c r="QDF49" s="19"/>
      <c r="QDG49" s="19"/>
      <c r="QDH49" s="19"/>
      <c r="QDI49" s="19"/>
      <c r="QDJ49" s="19"/>
      <c r="QDK49" s="19"/>
      <c r="QDL49" s="19"/>
      <c r="QDM49" s="19"/>
      <c r="QDN49" s="19"/>
      <c r="QDO49" s="19"/>
      <c r="QDP49" s="19"/>
      <c r="QDQ49" s="19"/>
      <c r="QDR49" s="19"/>
      <c r="QDS49" s="19"/>
      <c r="QDT49" s="19"/>
      <c r="QDU49" s="19"/>
      <c r="QDV49" s="19"/>
      <c r="QDW49" s="19"/>
      <c r="QDX49" s="19"/>
      <c r="QDY49" s="19"/>
      <c r="QDZ49" s="19"/>
      <c r="QEA49" s="19"/>
      <c r="QEB49" s="19"/>
      <c r="QEC49" s="19"/>
      <c r="QED49" s="19"/>
      <c r="QEE49" s="19"/>
      <c r="QEF49" s="19"/>
      <c r="QEG49" s="19"/>
      <c r="QEH49" s="19"/>
      <c r="QEI49" s="19"/>
      <c r="QEJ49" s="19"/>
      <c r="QEK49" s="19"/>
      <c r="QEL49" s="19"/>
      <c r="QEM49" s="19"/>
      <c r="QEN49" s="19"/>
      <c r="QEO49" s="19"/>
      <c r="QEP49" s="19"/>
      <c r="QEQ49" s="19"/>
      <c r="QER49" s="19"/>
      <c r="QES49" s="19"/>
      <c r="QET49" s="19"/>
      <c r="QEU49" s="19"/>
      <c r="QEV49" s="19"/>
      <c r="QEW49" s="19"/>
      <c r="QEX49" s="19"/>
      <c r="QEY49" s="19"/>
      <c r="QEZ49" s="19"/>
      <c r="QFA49" s="19"/>
      <c r="QFB49" s="19"/>
      <c r="QFC49" s="19"/>
      <c r="QFD49" s="19"/>
      <c r="QFE49" s="19"/>
      <c r="QFF49" s="19"/>
      <c r="QFG49" s="19"/>
      <c r="QFH49" s="19"/>
      <c r="QFI49" s="19"/>
      <c r="QFJ49" s="19"/>
      <c r="QFK49" s="19"/>
      <c r="QFL49" s="19"/>
      <c r="QFM49" s="19"/>
      <c r="QFN49" s="19"/>
      <c r="QFO49" s="19"/>
      <c r="QFP49" s="19"/>
      <c r="QFQ49" s="19"/>
      <c r="QFR49" s="19"/>
      <c r="QFS49" s="19"/>
      <c r="QFT49" s="19"/>
      <c r="QFU49" s="19"/>
      <c r="QFV49" s="19"/>
      <c r="QFW49" s="19"/>
      <c r="QFX49" s="19"/>
      <c r="QFY49" s="19"/>
      <c r="QFZ49" s="19"/>
      <c r="QGA49" s="19"/>
      <c r="QGB49" s="19"/>
      <c r="QGC49" s="19"/>
      <c r="QGD49" s="19"/>
      <c r="QGE49" s="19"/>
      <c r="QGF49" s="19"/>
      <c r="QGG49" s="19"/>
      <c r="QGH49" s="19"/>
      <c r="QGI49" s="19"/>
      <c r="QGJ49" s="19"/>
      <c r="QGK49" s="19"/>
      <c r="QGL49" s="19"/>
      <c r="QGM49" s="19"/>
      <c r="QGN49" s="19"/>
      <c r="QGO49" s="19"/>
      <c r="QGP49" s="19"/>
      <c r="QGQ49" s="19"/>
      <c r="QGR49" s="19"/>
      <c r="QGS49" s="19"/>
      <c r="QGT49" s="19"/>
      <c r="QGU49" s="19"/>
      <c r="QGV49" s="19"/>
      <c r="QGW49" s="19"/>
      <c r="QGX49" s="19"/>
      <c r="QGY49" s="19"/>
      <c r="QGZ49" s="19"/>
      <c r="QHA49" s="19"/>
      <c r="QHB49" s="19"/>
      <c r="QHC49" s="19"/>
      <c r="QHD49" s="19"/>
      <c r="QHE49" s="19"/>
      <c r="QHF49" s="19"/>
      <c r="QHG49" s="19"/>
      <c r="QHH49" s="19"/>
      <c r="QHI49" s="19"/>
      <c r="QHJ49" s="19"/>
      <c r="QHK49" s="19"/>
      <c r="QHL49" s="19"/>
      <c r="QHM49" s="19"/>
      <c r="QHN49" s="19"/>
      <c r="QHO49" s="19"/>
      <c r="QHP49" s="19"/>
      <c r="QHQ49" s="19"/>
      <c r="QHR49" s="19"/>
      <c r="QHS49" s="19"/>
      <c r="QHT49" s="19"/>
      <c r="QHU49" s="19"/>
      <c r="QHV49" s="19"/>
      <c r="QHW49" s="19"/>
      <c r="QHX49" s="19"/>
      <c r="QHY49" s="19"/>
      <c r="QHZ49" s="19"/>
      <c r="QIA49" s="19"/>
      <c r="QIB49" s="19"/>
      <c r="QIC49" s="19"/>
      <c r="QID49" s="19"/>
      <c r="QIE49" s="19"/>
      <c r="QIF49" s="19"/>
      <c r="QIG49" s="19"/>
      <c r="QIH49" s="19"/>
      <c r="QII49" s="19"/>
      <c r="QIJ49" s="19"/>
      <c r="QIK49" s="19"/>
      <c r="QIL49" s="19"/>
      <c r="QIM49" s="19"/>
      <c r="QIN49" s="19"/>
      <c r="QIO49" s="19"/>
      <c r="QIP49" s="19"/>
      <c r="QIQ49" s="19"/>
      <c r="QIR49" s="19"/>
      <c r="QIS49" s="19"/>
      <c r="QIT49" s="19"/>
      <c r="QIU49" s="19"/>
      <c r="QIV49" s="19"/>
      <c r="QIW49" s="19"/>
      <c r="QIX49" s="19"/>
      <c r="QIY49" s="19"/>
      <c r="QIZ49" s="19"/>
      <c r="QJA49" s="19"/>
      <c r="QJB49" s="19"/>
      <c r="QJC49" s="19"/>
      <c r="QJD49" s="19"/>
      <c r="QJE49" s="19"/>
      <c r="QJF49" s="19"/>
      <c r="QJG49" s="19"/>
      <c r="QJH49" s="19"/>
      <c r="QJI49" s="19"/>
      <c r="QJJ49" s="19"/>
      <c r="QJK49" s="19"/>
      <c r="QJL49" s="19"/>
      <c r="QJM49" s="19"/>
      <c r="QJN49" s="19"/>
      <c r="QJO49" s="19"/>
      <c r="QJP49" s="19"/>
      <c r="QJQ49" s="19"/>
      <c r="QJR49" s="19"/>
      <c r="QJS49" s="19"/>
      <c r="QJT49" s="19"/>
      <c r="QJU49" s="19"/>
      <c r="QJV49" s="19"/>
      <c r="QJW49" s="19"/>
      <c r="QJX49" s="19"/>
      <c r="QJY49" s="19"/>
      <c r="QJZ49" s="19"/>
      <c r="QKA49" s="19"/>
      <c r="QKB49" s="19"/>
      <c r="QKC49" s="19"/>
      <c r="QKD49" s="19"/>
      <c r="QKE49" s="19"/>
      <c r="QKF49" s="19"/>
      <c r="QKG49" s="19"/>
      <c r="QKH49" s="19"/>
      <c r="QKI49" s="19"/>
      <c r="QKJ49" s="19"/>
      <c r="QKK49" s="19"/>
      <c r="QKL49" s="19"/>
      <c r="QKM49" s="19"/>
      <c r="QKN49" s="19"/>
      <c r="QKO49" s="19"/>
      <c r="QKP49" s="19"/>
      <c r="QKQ49" s="19"/>
      <c r="QKR49" s="19"/>
      <c r="QKS49" s="19"/>
      <c r="QKT49" s="19"/>
      <c r="QKU49" s="19"/>
      <c r="QKV49" s="19"/>
      <c r="QKW49" s="19"/>
      <c r="QKX49" s="19"/>
      <c r="QKY49" s="19"/>
      <c r="QKZ49" s="19"/>
      <c r="QLA49" s="19"/>
      <c r="QLB49" s="19"/>
      <c r="QLC49" s="19"/>
      <c r="QLD49" s="19"/>
      <c r="QLE49" s="19"/>
      <c r="QLF49" s="19"/>
      <c r="QLG49" s="19"/>
      <c r="QLH49" s="19"/>
      <c r="QLI49" s="19"/>
      <c r="QLJ49" s="19"/>
      <c r="QLK49" s="19"/>
      <c r="QLL49" s="19"/>
      <c r="QLM49" s="19"/>
      <c r="QLN49" s="19"/>
      <c r="QLO49" s="19"/>
      <c r="QLP49" s="19"/>
      <c r="QLQ49" s="19"/>
      <c r="QLR49" s="19"/>
      <c r="QLS49" s="19"/>
      <c r="QLT49" s="19"/>
      <c r="QLU49" s="19"/>
      <c r="QLV49" s="19"/>
      <c r="QLW49" s="19"/>
      <c r="QLX49" s="19"/>
      <c r="QLY49" s="19"/>
      <c r="QLZ49" s="19"/>
      <c r="QMA49" s="19"/>
      <c r="QMB49" s="19"/>
      <c r="QMC49" s="19"/>
      <c r="QMD49" s="19"/>
      <c r="QME49" s="19"/>
      <c r="QMF49" s="19"/>
      <c r="QMG49" s="19"/>
      <c r="QMH49" s="19"/>
      <c r="QMI49" s="19"/>
      <c r="QMJ49" s="19"/>
      <c r="QMK49" s="19"/>
      <c r="QML49" s="19"/>
      <c r="QMM49" s="19"/>
      <c r="QMN49" s="19"/>
      <c r="QMO49" s="19"/>
      <c r="QMP49" s="19"/>
      <c r="QMQ49" s="19"/>
      <c r="QMR49" s="19"/>
      <c r="QMS49" s="19"/>
      <c r="QMT49" s="19"/>
      <c r="QMU49" s="19"/>
      <c r="QMV49" s="19"/>
      <c r="QMW49" s="19"/>
      <c r="QMX49" s="19"/>
      <c r="QMY49" s="19"/>
      <c r="QMZ49" s="19"/>
      <c r="QNA49" s="19"/>
      <c r="QNB49" s="19"/>
      <c r="QNC49" s="19"/>
      <c r="QND49" s="19"/>
      <c r="QNE49" s="19"/>
      <c r="QNF49" s="19"/>
      <c r="QNG49" s="19"/>
      <c r="QNH49" s="19"/>
      <c r="QNI49" s="19"/>
      <c r="QNJ49" s="19"/>
      <c r="QNK49" s="19"/>
      <c r="QNL49" s="19"/>
      <c r="QNM49" s="19"/>
      <c r="QNN49" s="19"/>
      <c r="QNO49" s="19"/>
      <c r="QNP49" s="19"/>
      <c r="QNQ49" s="19"/>
      <c r="QNR49" s="19"/>
      <c r="QNS49" s="19"/>
      <c r="QNT49" s="19"/>
      <c r="QNU49" s="19"/>
      <c r="QNV49" s="19"/>
      <c r="QNW49" s="19"/>
      <c r="QNX49" s="19"/>
      <c r="QNY49" s="19"/>
      <c r="QNZ49" s="19"/>
      <c r="QOA49" s="19"/>
      <c r="QOB49" s="19"/>
      <c r="QOC49" s="19"/>
      <c r="QOD49" s="19"/>
      <c r="QOE49" s="19"/>
      <c r="QOF49" s="19"/>
      <c r="QOG49" s="19"/>
      <c r="QOH49" s="19"/>
      <c r="QOI49" s="19"/>
      <c r="QOJ49" s="19"/>
      <c r="QOK49" s="19"/>
      <c r="QOL49" s="19"/>
      <c r="QOM49" s="19"/>
      <c r="QON49" s="19"/>
      <c r="QOO49" s="19"/>
      <c r="QOP49" s="19"/>
      <c r="QOQ49" s="19"/>
      <c r="QOR49" s="19"/>
      <c r="QOS49" s="19"/>
      <c r="QOT49" s="19"/>
      <c r="QOU49" s="19"/>
      <c r="QOV49" s="19"/>
      <c r="QOW49" s="19"/>
      <c r="QOX49" s="19"/>
      <c r="QOY49" s="19"/>
      <c r="QOZ49" s="19"/>
      <c r="QPA49" s="19"/>
      <c r="QPB49" s="19"/>
      <c r="QPC49" s="19"/>
      <c r="QPD49" s="19"/>
      <c r="QPE49" s="19"/>
      <c r="QPF49" s="19"/>
      <c r="QPG49" s="19"/>
      <c r="QPH49" s="19"/>
      <c r="QPI49" s="19"/>
      <c r="QPJ49" s="19"/>
      <c r="QPK49" s="19"/>
      <c r="QPL49" s="19"/>
      <c r="QPM49" s="19"/>
      <c r="QPN49" s="19"/>
      <c r="QPO49" s="19"/>
      <c r="QPP49" s="19"/>
      <c r="QPQ49" s="19"/>
      <c r="QPR49" s="19"/>
      <c r="QPS49" s="19"/>
      <c r="QPT49" s="19"/>
      <c r="QPU49" s="19"/>
      <c r="QPV49" s="19"/>
      <c r="QPW49" s="19"/>
      <c r="QPX49" s="19"/>
      <c r="QPY49" s="19"/>
      <c r="QPZ49" s="19"/>
      <c r="QQA49" s="19"/>
      <c r="QQB49" s="19"/>
      <c r="QQC49" s="19"/>
      <c r="QQD49" s="19"/>
      <c r="QQE49" s="19"/>
      <c r="QQF49" s="19"/>
      <c r="QQG49" s="19"/>
      <c r="QQH49" s="19"/>
      <c r="QQI49" s="19"/>
      <c r="QQJ49" s="19"/>
      <c r="QQK49" s="19"/>
      <c r="QQL49" s="19"/>
      <c r="QQM49" s="19"/>
      <c r="QQN49" s="19"/>
      <c r="QQO49" s="19"/>
      <c r="QQP49" s="19"/>
      <c r="QQQ49" s="19"/>
      <c r="QQR49" s="19"/>
      <c r="QQS49" s="19"/>
      <c r="QQT49" s="19"/>
      <c r="QQU49" s="19"/>
      <c r="QQV49" s="19"/>
      <c r="QQW49" s="19"/>
      <c r="QQX49" s="19"/>
      <c r="QQY49" s="19"/>
      <c r="QQZ49" s="19"/>
      <c r="QRA49" s="19"/>
      <c r="QRB49" s="19"/>
      <c r="QRC49" s="19"/>
      <c r="QRD49" s="19"/>
      <c r="QRE49" s="19"/>
      <c r="QRF49" s="19"/>
      <c r="QRG49" s="19"/>
      <c r="QRH49" s="19"/>
      <c r="QRI49" s="19"/>
      <c r="QRJ49" s="19"/>
      <c r="QRK49" s="19"/>
      <c r="QRL49" s="19"/>
      <c r="QRM49" s="19"/>
      <c r="QRN49" s="19"/>
      <c r="QRO49" s="19"/>
      <c r="QRP49" s="19"/>
      <c r="QRQ49" s="19"/>
      <c r="QRR49" s="19"/>
      <c r="QRS49" s="19"/>
      <c r="QRT49" s="19"/>
      <c r="QRU49" s="19"/>
      <c r="QRV49" s="19"/>
      <c r="QRW49" s="19"/>
      <c r="QRX49" s="19"/>
      <c r="QRY49" s="19"/>
      <c r="QRZ49" s="19"/>
      <c r="QSA49" s="19"/>
      <c r="QSB49" s="19"/>
      <c r="QSC49" s="19"/>
      <c r="QSD49" s="19"/>
      <c r="QSE49" s="19"/>
      <c r="QSF49" s="19"/>
      <c r="QSG49" s="19"/>
      <c r="QSH49" s="19"/>
      <c r="QSI49" s="19"/>
      <c r="QSJ49" s="19"/>
      <c r="QSK49" s="19"/>
      <c r="QSL49" s="19"/>
      <c r="QSM49" s="19"/>
      <c r="QSN49" s="19"/>
      <c r="QSO49" s="19"/>
      <c r="QSP49" s="19"/>
      <c r="QSQ49" s="19"/>
      <c r="QSR49" s="19"/>
      <c r="QSS49" s="19"/>
      <c r="QST49" s="19"/>
      <c r="QSU49" s="19"/>
      <c r="QSV49" s="19"/>
      <c r="QSW49" s="19"/>
      <c r="QSX49" s="19"/>
      <c r="QSY49" s="19"/>
      <c r="QSZ49" s="19"/>
      <c r="QTA49" s="19"/>
      <c r="QTB49" s="19"/>
      <c r="QTC49" s="19"/>
      <c r="QTD49" s="19"/>
      <c r="QTE49" s="19"/>
      <c r="QTF49" s="19"/>
      <c r="QTG49" s="19"/>
      <c r="QTH49" s="19"/>
      <c r="QTI49" s="19"/>
      <c r="QTJ49" s="19"/>
      <c r="QTK49" s="19"/>
      <c r="QTL49" s="19"/>
      <c r="QTM49" s="19"/>
      <c r="QTN49" s="19"/>
      <c r="QTO49" s="19"/>
      <c r="QTP49" s="19"/>
      <c r="QTQ49" s="19"/>
      <c r="QTR49" s="19"/>
      <c r="QTS49" s="19"/>
      <c r="QTT49" s="19"/>
      <c r="QTU49" s="19"/>
      <c r="QTV49" s="19"/>
      <c r="QTW49" s="19"/>
      <c r="QTX49" s="19"/>
      <c r="QTY49" s="19"/>
      <c r="QTZ49" s="19"/>
      <c r="QUA49" s="19"/>
      <c r="QUB49" s="19"/>
      <c r="QUC49" s="19"/>
      <c r="QUD49" s="19"/>
      <c r="QUE49" s="19"/>
      <c r="QUF49" s="19"/>
      <c r="QUG49" s="19"/>
      <c r="QUH49" s="19"/>
      <c r="QUI49" s="19"/>
      <c r="QUJ49" s="19"/>
      <c r="QUK49" s="19"/>
      <c r="QUL49" s="19"/>
      <c r="QUM49" s="19"/>
      <c r="QUN49" s="19"/>
      <c r="QUO49" s="19"/>
      <c r="QUP49" s="19"/>
      <c r="QUQ49" s="19"/>
      <c r="QUR49" s="19"/>
      <c r="QUS49" s="19"/>
      <c r="QUT49" s="19"/>
      <c r="QUU49" s="19"/>
      <c r="QUV49" s="19"/>
      <c r="QUW49" s="19"/>
      <c r="QUX49" s="19"/>
      <c r="QUY49" s="19"/>
      <c r="QUZ49" s="19"/>
      <c r="QVA49" s="19"/>
      <c r="QVB49" s="19"/>
      <c r="QVC49" s="19"/>
      <c r="QVD49" s="19"/>
      <c r="QVE49" s="19"/>
      <c r="QVF49" s="19"/>
      <c r="QVG49" s="19"/>
      <c r="QVH49" s="19"/>
      <c r="QVI49" s="19"/>
      <c r="QVJ49" s="19"/>
      <c r="QVK49" s="19"/>
      <c r="QVL49" s="19"/>
      <c r="QVM49" s="19"/>
      <c r="QVN49" s="19"/>
      <c r="QVO49" s="19"/>
      <c r="QVP49" s="19"/>
      <c r="QVQ49" s="19"/>
      <c r="QVR49" s="19"/>
      <c r="QVS49" s="19"/>
      <c r="QVT49" s="19"/>
      <c r="QVU49" s="19"/>
      <c r="QVV49" s="19"/>
      <c r="QVW49" s="19"/>
      <c r="QVX49" s="19"/>
      <c r="QVY49" s="19"/>
      <c r="QVZ49" s="19"/>
      <c r="QWA49" s="19"/>
      <c r="QWB49" s="19"/>
      <c r="QWC49" s="19"/>
      <c r="QWD49" s="19"/>
      <c r="QWE49" s="19"/>
      <c r="QWF49" s="19"/>
      <c r="QWG49" s="19"/>
      <c r="QWH49" s="19"/>
      <c r="QWI49" s="19"/>
      <c r="QWJ49" s="19"/>
      <c r="QWK49" s="19"/>
      <c r="QWL49" s="19"/>
      <c r="QWM49" s="19"/>
      <c r="QWN49" s="19"/>
      <c r="QWO49" s="19"/>
      <c r="QWP49" s="19"/>
      <c r="QWQ49" s="19"/>
      <c r="QWR49" s="19"/>
      <c r="QWS49" s="19"/>
      <c r="QWT49" s="19"/>
      <c r="QWU49" s="19"/>
      <c r="QWV49" s="19"/>
      <c r="QWW49" s="19"/>
      <c r="QWX49" s="19"/>
      <c r="QWY49" s="19"/>
      <c r="QWZ49" s="19"/>
      <c r="QXA49" s="19"/>
      <c r="QXB49" s="19"/>
      <c r="QXC49" s="19"/>
      <c r="QXD49" s="19"/>
      <c r="QXE49" s="19"/>
      <c r="QXF49" s="19"/>
      <c r="QXG49" s="19"/>
      <c r="QXH49" s="19"/>
      <c r="QXI49" s="19"/>
      <c r="QXJ49" s="19"/>
      <c r="QXK49" s="19"/>
      <c r="QXL49" s="19"/>
      <c r="QXM49" s="19"/>
      <c r="QXN49" s="19"/>
      <c r="QXO49" s="19"/>
      <c r="QXP49" s="19"/>
      <c r="QXQ49" s="19"/>
      <c r="QXR49" s="19"/>
      <c r="QXS49" s="19"/>
      <c r="QXT49" s="19"/>
      <c r="QXU49" s="19"/>
      <c r="QXV49" s="19"/>
      <c r="QXW49" s="19"/>
      <c r="QXX49" s="19"/>
      <c r="QXY49" s="19"/>
      <c r="QXZ49" s="19"/>
      <c r="QYA49" s="19"/>
      <c r="QYB49" s="19"/>
      <c r="QYC49" s="19"/>
      <c r="QYD49" s="19"/>
      <c r="QYE49" s="19"/>
      <c r="QYF49" s="19"/>
      <c r="QYG49" s="19"/>
      <c r="QYH49" s="19"/>
      <c r="QYI49" s="19"/>
      <c r="QYJ49" s="19"/>
      <c r="QYK49" s="19"/>
      <c r="QYL49" s="19"/>
      <c r="QYM49" s="19"/>
      <c r="QYN49" s="19"/>
      <c r="QYO49" s="19"/>
      <c r="QYP49" s="19"/>
      <c r="QYQ49" s="19"/>
      <c r="QYR49" s="19"/>
      <c r="QYS49" s="19"/>
      <c r="QYT49" s="19"/>
      <c r="QYU49" s="19"/>
      <c r="QYV49" s="19"/>
      <c r="QYW49" s="19"/>
      <c r="QYX49" s="19"/>
      <c r="QYY49" s="19"/>
      <c r="QYZ49" s="19"/>
      <c r="QZA49" s="19"/>
      <c r="QZB49" s="19"/>
      <c r="QZC49" s="19"/>
      <c r="QZD49" s="19"/>
      <c r="QZE49" s="19"/>
      <c r="QZF49" s="19"/>
      <c r="QZG49" s="19"/>
      <c r="QZH49" s="19"/>
      <c r="QZI49" s="19"/>
      <c r="QZJ49" s="19"/>
      <c r="QZK49" s="19"/>
      <c r="QZL49" s="19"/>
      <c r="QZM49" s="19"/>
      <c r="QZN49" s="19"/>
      <c r="QZO49" s="19"/>
      <c r="QZP49" s="19"/>
      <c r="QZQ49" s="19"/>
      <c r="QZR49" s="19"/>
      <c r="QZS49" s="19"/>
      <c r="QZT49" s="19"/>
      <c r="QZU49" s="19"/>
      <c r="QZV49" s="19"/>
      <c r="QZW49" s="19"/>
      <c r="QZX49" s="19"/>
      <c r="QZY49" s="19"/>
      <c r="QZZ49" s="19"/>
      <c r="RAA49" s="19"/>
      <c r="RAB49" s="19"/>
      <c r="RAC49" s="19"/>
      <c r="RAD49" s="19"/>
      <c r="RAE49" s="19"/>
      <c r="RAF49" s="19"/>
      <c r="RAG49" s="19"/>
      <c r="RAH49" s="19"/>
      <c r="RAI49" s="19"/>
      <c r="RAJ49" s="19"/>
      <c r="RAK49" s="19"/>
      <c r="RAL49" s="19"/>
      <c r="RAM49" s="19"/>
      <c r="RAN49" s="19"/>
      <c r="RAO49" s="19"/>
      <c r="RAP49" s="19"/>
      <c r="RAQ49" s="19"/>
      <c r="RAR49" s="19"/>
      <c r="RAS49" s="19"/>
      <c r="RAT49" s="19"/>
      <c r="RAU49" s="19"/>
      <c r="RAV49" s="19"/>
      <c r="RAW49" s="19"/>
      <c r="RAX49" s="19"/>
      <c r="RAY49" s="19"/>
      <c r="RAZ49" s="19"/>
      <c r="RBA49" s="19"/>
      <c r="RBB49" s="19"/>
      <c r="RBC49" s="19"/>
      <c r="RBD49" s="19"/>
      <c r="RBE49" s="19"/>
      <c r="RBF49" s="19"/>
      <c r="RBG49" s="19"/>
      <c r="RBH49" s="19"/>
      <c r="RBI49" s="19"/>
      <c r="RBJ49" s="19"/>
      <c r="RBK49" s="19"/>
      <c r="RBL49" s="19"/>
      <c r="RBM49" s="19"/>
      <c r="RBN49" s="19"/>
      <c r="RBO49" s="19"/>
      <c r="RBP49" s="19"/>
      <c r="RBQ49" s="19"/>
      <c r="RBR49" s="19"/>
      <c r="RBS49" s="19"/>
      <c r="RBT49" s="19"/>
      <c r="RBU49" s="19"/>
      <c r="RBV49" s="19"/>
      <c r="RBW49" s="19"/>
      <c r="RBX49" s="19"/>
      <c r="RBY49" s="19"/>
      <c r="RBZ49" s="19"/>
      <c r="RCA49" s="19"/>
      <c r="RCB49" s="19"/>
      <c r="RCC49" s="19"/>
      <c r="RCD49" s="19"/>
      <c r="RCE49" s="19"/>
      <c r="RCF49" s="19"/>
      <c r="RCG49" s="19"/>
      <c r="RCH49" s="19"/>
      <c r="RCI49" s="19"/>
      <c r="RCJ49" s="19"/>
      <c r="RCK49" s="19"/>
      <c r="RCL49" s="19"/>
      <c r="RCM49" s="19"/>
      <c r="RCN49" s="19"/>
      <c r="RCO49" s="19"/>
      <c r="RCP49" s="19"/>
      <c r="RCQ49" s="19"/>
      <c r="RCR49" s="19"/>
      <c r="RCS49" s="19"/>
      <c r="RCT49" s="19"/>
      <c r="RCU49" s="19"/>
      <c r="RCV49" s="19"/>
      <c r="RCW49" s="19"/>
      <c r="RCX49" s="19"/>
      <c r="RCY49" s="19"/>
      <c r="RCZ49" s="19"/>
      <c r="RDA49" s="19"/>
      <c r="RDB49" s="19"/>
      <c r="RDC49" s="19"/>
      <c r="RDD49" s="19"/>
      <c r="RDE49" s="19"/>
      <c r="RDF49" s="19"/>
      <c r="RDG49" s="19"/>
      <c r="RDH49" s="19"/>
      <c r="RDI49" s="19"/>
      <c r="RDJ49" s="19"/>
      <c r="RDK49" s="19"/>
      <c r="RDL49" s="19"/>
      <c r="RDM49" s="19"/>
      <c r="RDN49" s="19"/>
      <c r="RDO49" s="19"/>
      <c r="RDP49" s="19"/>
      <c r="RDQ49" s="19"/>
      <c r="RDR49" s="19"/>
      <c r="RDS49" s="19"/>
      <c r="RDT49" s="19"/>
      <c r="RDU49" s="19"/>
      <c r="RDV49" s="19"/>
      <c r="RDW49" s="19"/>
      <c r="RDX49" s="19"/>
      <c r="RDY49" s="19"/>
      <c r="RDZ49" s="19"/>
      <c r="REA49" s="19"/>
      <c r="REB49" s="19"/>
      <c r="REC49" s="19"/>
      <c r="RED49" s="19"/>
      <c r="REE49" s="19"/>
      <c r="REF49" s="19"/>
      <c r="REG49" s="19"/>
      <c r="REH49" s="19"/>
      <c r="REI49" s="19"/>
      <c r="REJ49" s="19"/>
      <c r="REK49" s="19"/>
      <c r="REL49" s="19"/>
      <c r="REM49" s="19"/>
      <c r="REN49" s="19"/>
      <c r="REO49" s="19"/>
      <c r="REP49" s="19"/>
      <c r="REQ49" s="19"/>
      <c r="RER49" s="19"/>
      <c r="RES49" s="19"/>
      <c r="RET49" s="19"/>
      <c r="REU49" s="19"/>
      <c r="REV49" s="19"/>
      <c r="REW49" s="19"/>
      <c r="REX49" s="19"/>
      <c r="REY49" s="19"/>
      <c r="REZ49" s="19"/>
      <c r="RFA49" s="19"/>
      <c r="RFB49" s="19"/>
      <c r="RFC49" s="19"/>
      <c r="RFD49" s="19"/>
      <c r="RFE49" s="19"/>
      <c r="RFF49" s="19"/>
      <c r="RFG49" s="19"/>
      <c r="RFH49" s="19"/>
      <c r="RFI49" s="19"/>
      <c r="RFJ49" s="19"/>
      <c r="RFK49" s="19"/>
      <c r="RFL49" s="19"/>
      <c r="RFM49" s="19"/>
      <c r="RFN49" s="19"/>
      <c r="RFO49" s="19"/>
      <c r="RFP49" s="19"/>
      <c r="RFQ49" s="19"/>
      <c r="RFR49" s="19"/>
      <c r="RFS49" s="19"/>
      <c r="RFT49" s="19"/>
      <c r="RFU49" s="19"/>
      <c r="RFV49" s="19"/>
      <c r="RFW49" s="19"/>
      <c r="RFX49" s="19"/>
      <c r="RFY49" s="19"/>
      <c r="RFZ49" s="19"/>
      <c r="RGA49" s="19"/>
      <c r="RGB49" s="19"/>
      <c r="RGC49" s="19"/>
      <c r="RGD49" s="19"/>
      <c r="RGE49" s="19"/>
      <c r="RGF49" s="19"/>
      <c r="RGG49" s="19"/>
      <c r="RGH49" s="19"/>
      <c r="RGI49" s="19"/>
      <c r="RGJ49" s="19"/>
      <c r="RGK49" s="19"/>
      <c r="RGL49" s="19"/>
      <c r="RGM49" s="19"/>
      <c r="RGN49" s="19"/>
      <c r="RGO49" s="19"/>
      <c r="RGP49" s="19"/>
      <c r="RGQ49" s="19"/>
      <c r="RGR49" s="19"/>
      <c r="RGS49" s="19"/>
      <c r="RGT49" s="19"/>
      <c r="RGU49" s="19"/>
      <c r="RGV49" s="19"/>
      <c r="RGW49" s="19"/>
      <c r="RGX49" s="19"/>
      <c r="RGY49" s="19"/>
      <c r="RGZ49" s="19"/>
      <c r="RHA49" s="19"/>
      <c r="RHB49" s="19"/>
      <c r="RHC49" s="19"/>
      <c r="RHD49" s="19"/>
      <c r="RHE49" s="19"/>
      <c r="RHF49" s="19"/>
      <c r="RHG49" s="19"/>
      <c r="RHH49" s="19"/>
      <c r="RHI49" s="19"/>
      <c r="RHJ49" s="19"/>
      <c r="RHK49" s="19"/>
      <c r="RHL49" s="19"/>
      <c r="RHM49" s="19"/>
      <c r="RHN49" s="19"/>
      <c r="RHO49" s="19"/>
      <c r="RHP49" s="19"/>
      <c r="RHQ49" s="19"/>
      <c r="RHR49" s="19"/>
      <c r="RHS49" s="19"/>
      <c r="RHT49" s="19"/>
      <c r="RHU49" s="19"/>
      <c r="RHV49" s="19"/>
      <c r="RHW49" s="19"/>
      <c r="RHX49" s="19"/>
      <c r="RHY49" s="19"/>
      <c r="RHZ49" s="19"/>
      <c r="RIA49" s="19"/>
      <c r="RIB49" s="19"/>
      <c r="RIC49" s="19"/>
      <c r="RID49" s="19"/>
      <c r="RIE49" s="19"/>
      <c r="RIF49" s="19"/>
      <c r="RIG49" s="19"/>
      <c r="RIH49" s="19"/>
      <c r="RII49" s="19"/>
      <c r="RIJ49" s="19"/>
      <c r="RIK49" s="19"/>
      <c r="RIL49" s="19"/>
      <c r="RIM49" s="19"/>
      <c r="RIN49" s="19"/>
      <c r="RIO49" s="19"/>
      <c r="RIP49" s="19"/>
      <c r="RIQ49" s="19"/>
      <c r="RIR49" s="19"/>
      <c r="RIS49" s="19"/>
      <c r="RIT49" s="19"/>
      <c r="RIU49" s="19"/>
      <c r="RIV49" s="19"/>
      <c r="RIW49" s="19"/>
      <c r="RIX49" s="19"/>
      <c r="RIY49" s="19"/>
      <c r="RIZ49" s="19"/>
      <c r="RJA49" s="19"/>
      <c r="RJB49" s="19"/>
      <c r="RJC49" s="19"/>
      <c r="RJD49" s="19"/>
      <c r="RJE49" s="19"/>
      <c r="RJF49" s="19"/>
      <c r="RJG49" s="19"/>
      <c r="RJH49" s="19"/>
      <c r="RJI49" s="19"/>
      <c r="RJJ49" s="19"/>
      <c r="RJK49" s="19"/>
      <c r="RJL49" s="19"/>
      <c r="RJM49" s="19"/>
      <c r="RJN49" s="19"/>
      <c r="RJO49" s="19"/>
      <c r="RJP49" s="19"/>
      <c r="RJQ49" s="19"/>
      <c r="RJR49" s="19"/>
      <c r="RJS49" s="19"/>
      <c r="RJT49" s="19"/>
      <c r="RJU49" s="19"/>
      <c r="RJV49" s="19"/>
      <c r="RJW49" s="19"/>
      <c r="RJX49" s="19"/>
      <c r="RJY49" s="19"/>
      <c r="RJZ49" s="19"/>
      <c r="RKA49" s="19"/>
      <c r="RKB49" s="19"/>
      <c r="RKC49" s="19"/>
      <c r="RKD49" s="19"/>
      <c r="RKE49" s="19"/>
      <c r="RKF49" s="19"/>
      <c r="RKG49" s="19"/>
      <c r="RKH49" s="19"/>
      <c r="RKI49" s="19"/>
      <c r="RKJ49" s="19"/>
      <c r="RKK49" s="19"/>
      <c r="RKL49" s="19"/>
      <c r="RKM49" s="19"/>
      <c r="RKN49" s="19"/>
      <c r="RKO49" s="19"/>
      <c r="RKP49" s="19"/>
      <c r="RKQ49" s="19"/>
      <c r="RKR49" s="19"/>
      <c r="RKS49" s="19"/>
      <c r="RKT49" s="19"/>
      <c r="RKU49" s="19"/>
      <c r="RKV49" s="19"/>
      <c r="RKW49" s="19"/>
      <c r="RKX49" s="19"/>
      <c r="RKY49" s="19"/>
      <c r="RKZ49" s="19"/>
      <c r="RLA49" s="19"/>
      <c r="RLB49" s="19"/>
      <c r="RLC49" s="19"/>
      <c r="RLD49" s="19"/>
      <c r="RLE49" s="19"/>
      <c r="RLF49" s="19"/>
      <c r="RLG49" s="19"/>
      <c r="RLH49" s="19"/>
      <c r="RLI49" s="19"/>
      <c r="RLJ49" s="19"/>
      <c r="RLK49" s="19"/>
      <c r="RLL49" s="19"/>
      <c r="RLM49" s="19"/>
      <c r="RLN49" s="19"/>
      <c r="RLO49" s="19"/>
      <c r="RLP49" s="19"/>
      <c r="RLQ49" s="19"/>
      <c r="RLR49" s="19"/>
      <c r="RLS49" s="19"/>
      <c r="RLT49" s="19"/>
      <c r="RLU49" s="19"/>
      <c r="RLV49" s="19"/>
      <c r="RLW49" s="19"/>
      <c r="RLX49" s="19"/>
      <c r="RLY49" s="19"/>
      <c r="RLZ49" s="19"/>
      <c r="RMA49" s="19"/>
      <c r="RMB49" s="19"/>
      <c r="RMC49" s="19"/>
      <c r="RMD49" s="19"/>
      <c r="RME49" s="19"/>
      <c r="RMF49" s="19"/>
      <c r="RMG49" s="19"/>
      <c r="RMH49" s="19"/>
      <c r="RMI49" s="19"/>
      <c r="RMJ49" s="19"/>
      <c r="RMK49" s="19"/>
      <c r="RML49" s="19"/>
      <c r="RMM49" s="19"/>
      <c r="RMN49" s="19"/>
      <c r="RMO49" s="19"/>
      <c r="RMP49" s="19"/>
      <c r="RMQ49" s="19"/>
      <c r="RMR49" s="19"/>
      <c r="RMS49" s="19"/>
      <c r="RMT49" s="19"/>
      <c r="RMU49" s="19"/>
      <c r="RMV49" s="19"/>
      <c r="RMW49" s="19"/>
      <c r="RMX49" s="19"/>
      <c r="RMY49" s="19"/>
      <c r="RMZ49" s="19"/>
      <c r="RNA49" s="19"/>
      <c r="RNB49" s="19"/>
      <c r="RNC49" s="19"/>
      <c r="RND49" s="19"/>
      <c r="RNE49" s="19"/>
      <c r="RNF49" s="19"/>
      <c r="RNG49" s="19"/>
      <c r="RNH49" s="19"/>
      <c r="RNI49" s="19"/>
      <c r="RNJ49" s="19"/>
      <c r="RNK49" s="19"/>
      <c r="RNL49" s="19"/>
      <c r="RNM49" s="19"/>
      <c r="RNN49" s="19"/>
      <c r="RNO49" s="19"/>
      <c r="RNP49" s="19"/>
      <c r="RNQ49" s="19"/>
      <c r="RNR49" s="19"/>
      <c r="RNS49" s="19"/>
      <c r="RNT49" s="19"/>
      <c r="RNU49" s="19"/>
      <c r="RNV49" s="19"/>
      <c r="RNW49" s="19"/>
      <c r="RNX49" s="19"/>
      <c r="RNY49" s="19"/>
      <c r="RNZ49" s="19"/>
      <c r="ROA49" s="19"/>
      <c r="ROB49" s="19"/>
      <c r="ROC49" s="19"/>
      <c r="ROD49" s="19"/>
      <c r="ROE49" s="19"/>
      <c r="ROF49" s="19"/>
      <c r="ROG49" s="19"/>
      <c r="ROH49" s="19"/>
      <c r="ROI49" s="19"/>
      <c r="ROJ49" s="19"/>
      <c r="ROK49" s="19"/>
      <c r="ROL49" s="19"/>
      <c r="ROM49" s="19"/>
      <c r="RON49" s="19"/>
      <c r="ROO49" s="19"/>
      <c r="ROP49" s="19"/>
      <c r="ROQ49" s="19"/>
      <c r="ROR49" s="19"/>
      <c r="ROS49" s="19"/>
      <c r="ROT49" s="19"/>
      <c r="ROU49" s="19"/>
      <c r="ROV49" s="19"/>
      <c r="ROW49" s="19"/>
      <c r="ROX49" s="19"/>
      <c r="ROY49" s="19"/>
      <c r="ROZ49" s="19"/>
      <c r="RPA49" s="19"/>
      <c r="RPB49" s="19"/>
      <c r="RPC49" s="19"/>
      <c r="RPD49" s="19"/>
      <c r="RPE49" s="19"/>
      <c r="RPF49" s="19"/>
      <c r="RPG49" s="19"/>
      <c r="RPH49" s="19"/>
      <c r="RPI49" s="19"/>
      <c r="RPJ49" s="19"/>
      <c r="RPK49" s="19"/>
      <c r="RPL49" s="19"/>
      <c r="RPM49" s="19"/>
      <c r="RPN49" s="19"/>
      <c r="RPO49" s="19"/>
      <c r="RPP49" s="19"/>
      <c r="RPQ49" s="19"/>
      <c r="RPR49" s="19"/>
      <c r="RPS49" s="19"/>
      <c r="RPT49" s="19"/>
      <c r="RPU49" s="19"/>
      <c r="RPV49" s="19"/>
      <c r="RPW49" s="19"/>
      <c r="RPX49" s="19"/>
      <c r="RPY49" s="19"/>
      <c r="RPZ49" s="19"/>
      <c r="RQA49" s="19"/>
      <c r="RQB49" s="19"/>
      <c r="RQC49" s="19"/>
      <c r="RQD49" s="19"/>
      <c r="RQE49" s="19"/>
      <c r="RQF49" s="19"/>
      <c r="RQG49" s="19"/>
      <c r="RQH49" s="19"/>
      <c r="RQI49" s="19"/>
      <c r="RQJ49" s="19"/>
      <c r="RQK49" s="19"/>
      <c r="RQL49" s="19"/>
      <c r="RQM49" s="19"/>
      <c r="RQN49" s="19"/>
      <c r="RQO49" s="19"/>
      <c r="RQP49" s="19"/>
      <c r="RQQ49" s="19"/>
      <c r="RQR49" s="19"/>
      <c r="RQS49" s="19"/>
      <c r="RQT49" s="19"/>
      <c r="RQU49" s="19"/>
      <c r="RQV49" s="19"/>
      <c r="RQW49" s="19"/>
      <c r="RQX49" s="19"/>
      <c r="RQY49" s="19"/>
      <c r="RQZ49" s="19"/>
      <c r="RRA49" s="19"/>
      <c r="RRB49" s="19"/>
      <c r="RRC49" s="19"/>
      <c r="RRD49" s="19"/>
      <c r="RRE49" s="19"/>
      <c r="RRF49" s="19"/>
      <c r="RRG49" s="19"/>
      <c r="RRH49" s="19"/>
      <c r="RRI49" s="19"/>
      <c r="RRJ49" s="19"/>
      <c r="RRK49" s="19"/>
      <c r="RRL49" s="19"/>
      <c r="RRM49" s="19"/>
      <c r="RRN49" s="19"/>
      <c r="RRO49" s="19"/>
      <c r="RRP49" s="19"/>
      <c r="RRQ49" s="19"/>
      <c r="RRR49" s="19"/>
      <c r="RRS49" s="19"/>
      <c r="RRT49" s="19"/>
      <c r="RRU49" s="19"/>
      <c r="RRV49" s="19"/>
      <c r="RRW49" s="19"/>
      <c r="RRX49" s="19"/>
      <c r="RRY49" s="19"/>
      <c r="RRZ49" s="19"/>
      <c r="RSA49" s="19"/>
      <c r="RSB49" s="19"/>
      <c r="RSC49" s="19"/>
      <c r="RSD49" s="19"/>
      <c r="RSE49" s="19"/>
      <c r="RSF49" s="19"/>
      <c r="RSG49" s="19"/>
      <c r="RSH49" s="19"/>
      <c r="RSI49" s="19"/>
      <c r="RSJ49" s="19"/>
      <c r="RSK49" s="19"/>
      <c r="RSL49" s="19"/>
      <c r="RSM49" s="19"/>
      <c r="RSN49" s="19"/>
      <c r="RSO49" s="19"/>
      <c r="RSP49" s="19"/>
      <c r="RSQ49" s="19"/>
      <c r="RSR49" s="19"/>
      <c r="RSS49" s="19"/>
      <c r="RST49" s="19"/>
      <c r="RSU49" s="19"/>
      <c r="RSV49" s="19"/>
      <c r="RSW49" s="19"/>
      <c r="RSX49" s="19"/>
      <c r="RSY49" s="19"/>
      <c r="RSZ49" s="19"/>
      <c r="RTA49" s="19"/>
      <c r="RTB49" s="19"/>
      <c r="RTC49" s="19"/>
      <c r="RTD49" s="19"/>
      <c r="RTE49" s="19"/>
      <c r="RTF49" s="19"/>
      <c r="RTG49" s="19"/>
      <c r="RTH49" s="19"/>
      <c r="RTI49" s="19"/>
      <c r="RTJ49" s="19"/>
      <c r="RTK49" s="19"/>
      <c r="RTL49" s="19"/>
      <c r="RTM49" s="19"/>
      <c r="RTN49" s="19"/>
      <c r="RTO49" s="19"/>
      <c r="RTP49" s="19"/>
      <c r="RTQ49" s="19"/>
      <c r="RTR49" s="19"/>
      <c r="RTS49" s="19"/>
      <c r="RTT49" s="19"/>
      <c r="RTU49" s="19"/>
      <c r="RTV49" s="19"/>
      <c r="RTW49" s="19"/>
      <c r="RTX49" s="19"/>
      <c r="RTY49" s="19"/>
      <c r="RTZ49" s="19"/>
      <c r="RUA49" s="19"/>
      <c r="RUB49" s="19"/>
      <c r="RUC49" s="19"/>
      <c r="RUD49" s="19"/>
      <c r="RUE49" s="19"/>
      <c r="RUF49" s="19"/>
      <c r="RUG49" s="19"/>
      <c r="RUH49" s="19"/>
      <c r="RUI49" s="19"/>
      <c r="RUJ49" s="19"/>
      <c r="RUK49" s="19"/>
      <c r="RUL49" s="19"/>
      <c r="RUM49" s="19"/>
      <c r="RUN49" s="19"/>
      <c r="RUO49" s="19"/>
      <c r="RUP49" s="19"/>
      <c r="RUQ49" s="19"/>
      <c r="RUR49" s="19"/>
      <c r="RUS49" s="19"/>
      <c r="RUT49" s="19"/>
      <c r="RUU49" s="19"/>
      <c r="RUV49" s="19"/>
      <c r="RUW49" s="19"/>
      <c r="RUX49" s="19"/>
      <c r="RUY49" s="19"/>
      <c r="RUZ49" s="19"/>
      <c r="RVA49" s="19"/>
      <c r="RVB49" s="19"/>
      <c r="RVC49" s="19"/>
      <c r="RVD49" s="19"/>
      <c r="RVE49" s="19"/>
      <c r="RVF49" s="19"/>
      <c r="RVG49" s="19"/>
      <c r="RVH49" s="19"/>
      <c r="RVI49" s="19"/>
      <c r="RVJ49" s="19"/>
      <c r="RVK49" s="19"/>
      <c r="RVL49" s="19"/>
      <c r="RVM49" s="19"/>
      <c r="RVN49" s="19"/>
      <c r="RVO49" s="19"/>
      <c r="RVP49" s="19"/>
      <c r="RVQ49" s="19"/>
      <c r="RVR49" s="19"/>
      <c r="RVS49" s="19"/>
      <c r="RVT49" s="19"/>
      <c r="RVU49" s="19"/>
      <c r="RVV49" s="19"/>
      <c r="RVW49" s="19"/>
      <c r="RVX49" s="19"/>
      <c r="RVY49" s="19"/>
      <c r="RVZ49" s="19"/>
      <c r="RWA49" s="19"/>
      <c r="RWB49" s="19"/>
      <c r="RWC49" s="19"/>
      <c r="RWD49" s="19"/>
      <c r="RWE49" s="19"/>
      <c r="RWF49" s="19"/>
      <c r="RWG49" s="19"/>
      <c r="RWH49" s="19"/>
      <c r="RWI49" s="19"/>
      <c r="RWJ49" s="19"/>
      <c r="RWK49" s="19"/>
      <c r="RWL49" s="19"/>
      <c r="RWM49" s="19"/>
      <c r="RWN49" s="19"/>
      <c r="RWO49" s="19"/>
      <c r="RWP49" s="19"/>
      <c r="RWQ49" s="19"/>
      <c r="RWR49" s="19"/>
      <c r="RWS49" s="19"/>
      <c r="RWT49" s="19"/>
      <c r="RWU49" s="19"/>
      <c r="RWV49" s="19"/>
      <c r="RWW49" s="19"/>
      <c r="RWX49" s="19"/>
      <c r="RWY49" s="19"/>
      <c r="RWZ49" s="19"/>
      <c r="RXA49" s="19"/>
      <c r="RXB49" s="19"/>
      <c r="RXC49" s="19"/>
      <c r="RXD49" s="19"/>
      <c r="RXE49" s="19"/>
      <c r="RXF49" s="19"/>
      <c r="RXG49" s="19"/>
      <c r="RXH49" s="19"/>
      <c r="RXI49" s="19"/>
      <c r="RXJ49" s="19"/>
      <c r="RXK49" s="19"/>
      <c r="RXL49" s="19"/>
      <c r="RXM49" s="19"/>
      <c r="RXN49" s="19"/>
      <c r="RXO49" s="19"/>
      <c r="RXP49" s="19"/>
      <c r="RXQ49" s="19"/>
      <c r="RXR49" s="19"/>
      <c r="RXS49" s="19"/>
      <c r="RXT49" s="19"/>
      <c r="RXU49" s="19"/>
      <c r="RXV49" s="19"/>
      <c r="RXW49" s="19"/>
      <c r="RXX49" s="19"/>
      <c r="RXY49" s="19"/>
      <c r="RXZ49" s="19"/>
      <c r="RYA49" s="19"/>
      <c r="RYB49" s="19"/>
      <c r="RYC49" s="19"/>
      <c r="RYD49" s="19"/>
      <c r="RYE49" s="19"/>
      <c r="RYF49" s="19"/>
      <c r="RYG49" s="19"/>
      <c r="RYH49" s="19"/>
      <c r="RYI49" s="19"/>
      <c r="RYJ49" s="19"/>
      <c r="RYK49" s="19"/>
      <c r="RYL49" s="19"/>
      <c r="RYM49" s="19"/>
      <c r="RYN49" s="19"/>
      <c r="RYO49" s="19"/>
      <c r="RYP49" s="19"/>
      <c r="RYQ49" s="19"/>
      <c r="RYR49" s="19"/>
      <c r="RYS49" s="19"/>
      <c r="RYT49" s="19"/>
      <c r="RYU49" s="19"/>
      <c r="RYV49" s="19"/>
      <c r="RYW49" s="19"/>
      <c r="RYX49" s="19"/>
      <c r="RYY49" s="19"/>
      <c r="RYZ49" s="19"/>
      <c r="RZA49" s="19"/>
      <c r="RZB49" s="19"/>
      <c r="RZC49" s="19"/>
      <c r="RZD49" s="19"/>
      <c r="RZE49" s="19"/>
      <c r="RZF49" s="19"/>
      <c r="RZG49" s="19"/>
      <c r="RZH49" s="19"/>
      <c r="RZI49" s="19"/>
      <c r="RZJ49" s="19"/>
      <c r="RZK49" s="19"/>
      <c r="RZL49" s="19"/>
      <c r="RZM49" s="19"/>
      <c r="RZN49" s="19"/>
      <c r="RZO49" s="19"/>
      <c r="RZP49" s="19"/>
      <c r="RZQ49" s="19"/>
      <c r="RZR49" s="19"/>
      <c r="RZS49" s="19"/>
      <c r="RZT49" s="19"/>
      <c r="RZU49" s="19"/>
      <c r="RZV49" s="19"/>
      <c r="RZW49" s="19"/>
      <c r="RZX49" s="19"/>
      <c r="RZY49" s="19"/>
      <c r="RZZ49" s="19"/>
      <c r="SAA49" s="19"/>
      <c r="SAB49" s="19"/>
      <c r="SAC49" s="19"/>
      <c r="SAD49" s="19"/>
      <c r="SAE49" s="19"/>
      <c r="SAF49" s="19"/>
      <c r="SAG49" s="19"/>
      <c r="SAH49" s="19"/>
      <c r="SAI49" s="19"/>
      <c r="SAJ49" s="19"/>
      <c r="SAK49" s="19"/>
      <c r="SAL49" s="19"/>
      <c r="SAM49" s="19"/>
      <c r="SAN49" s="19"/>
      <c r="SAO49" s="19"/>
      <c r="SAP49" s="19"/>
      <c r="SAQ49" s="19"/>
      <c r="SAR49" s="19"/>
      <c r="SAS49" s="19"/>
      <c r="SAT49" s="19"/>
      <c r="SAU49" s="19"/>
      <c r="SAV49" s="19"/>
      <c r="SAW49" s="19"/>
      <c r="SAX49" s="19"/>
      <c r="SAY49" s="19"/>
      <c r="SAZ49" s="19"/>
      <c r="SBA49" s="19"/>
      <c r="SBB49" s="19"/>
      <c r="SBC49" s="19"/>
      <c r="SBD49" s="19"/>
      <c r="SBE49" s="19"/>
      <c r="SBF49" s="19"/>
      <c r="SBG49" s="19"/>
      <c r="SBH49" s="19"/>
      <c r="SBI49" s="19"/>
      <c r="SBJ49" s="19"/>
      <c r="SBK49" s="19"/>
      <c r="SBL49" s="19"/>
      <c r="SBM49" s="19"/>
      <c r="SBN49" s="19"/>
      <c r="SBO49" s="19"/>
      <c r="SBP49" s="19"/>
      <c r="SBQ49" s="19"/>
      <c r="SBR49" s="19"/>
      <c r="SBS49" s="19"/>
      <c r="SBT49" s="19"/>
      <c r="SBU49" s="19"/>
      <c r="SBV49" s="19"/>
      <c r="SBW49" s="19"/>
      <c r="SBX49" s="19"/>
      <c r="SBY49" s="19"/>
      <c r="SBZ49" s="19"/>
      <c r="SCA49" s="19"/>
      <c r="SCB49" s="19"/>
      <c r="SCC49" s="19"/>
      <c r="SCD49" s="19"/>
      <c r="SCE49" s="19"/>
      <c r="SCF49" s="19"/>
      <c r="SCG49" s="19"/>
      <c r="SCH49" s="19"/>
      <c r="SCI49" s="19"/>
      <c r="SCJ49" s="19"/>
      <c r="SCK49" s="19"/>
      <c r="SCL49" s="19"/>
      <c r="SCM49" s="19"/>
      <c r="SCN49" s="19"/>
      <c r="SCO49" s="19"/>
      <c r="SCP49" s="19"/>
      <c r="SCQ49" s="19"/>
      <c r="SCR49" s="19"/>
      <c r="SCS49" s="19"/>
      <c r="SCT49" s="19"/>
      <c r="SCU49" s="19"/>
      <c r="SCV49" s="19"/>
      <c r="SCW49" s="19"/>
      <c r="SCX49" s="19"/>
      <c r="SCY49" s="19"/>
      <c r="SCZ49" s="19"/>
      <c r="SDA49" s="19"/>
      <c r="SDB49" s="19"/>
      <c r="SDC49" s="19"/>
      <c r="SDD49" s="19"/>
      <c r="SDE49" s="19"/>
      <c r="SDF49" s="19"/>
      <c r="SDG49" s="19"/>
      <c r="SDH49" s="19"/>
      <c r="SDI49" s="19"/>
      <c r="SDJ49" s="19"/>
      <c r="SDK49" s="19"/>
      <c r="SDL49" s="19"/>
      <c r="SDM49" s="19"/>
      <c r="SDN49" s="19"/>
      <c r="SDO49" s="19"/>
      <c r="SDP49" s="19"/>
      <c r="SDQ49" s="19"/>
      <c r="SDR49" s="19"/>
      <c r="SDS49" s="19"/>
      <c r="SDT49" s="19"/>
      <c r="SDU49" s="19"/>
      <c r="SDV49" s="19"/>
      <c r="SDW49" s="19"/>
      <c r="SDX49" s="19"/>
      <c r="SDY49" s="19"/>
      <c r="SDZ49" s="19"/>
      <c r="SEA49" s="19"/>
      <c r="SEB49" s="19"/>
      <c r="SEC49" s="19"/>
      <c r="SED49" s="19"/>
      <c r="SEE49" s="19"/>
      <c r="SEF49" s="19"/>
      <c r="SEG49" s="19"/>
      <c r="SEH49" s="19"/>
      <c r="SEI49" s="19"/>
      <c r="SEJ49" s="19"/>
      <c r="SEK49" s="19"/>
      <c r="SEL49" s="19"/>
      <c r="SEM49" s="19"/>
      <c r="SEN49" s="19"/>
      <c r="SEO49" s="19"/>
      <c r="SEP49" s="19"/>
      <c r="SEQ49" s="19"/>
      <c r="SER49" s="19"/>
      <c r="SES49" s="19"/>
      <c r="SET49" s="19"/>
      <c r="SEU49" s="19"/>
      <c r="SEV49" s="19"/>
      <c r="SEW49" s="19"/>
      <c r="SEX49" s="19"/>
      <c r="SEY49" s="19"/>
      <c r="SEZ49" s="19"/>
      <c r="SFA49" s="19"/>
      <c r="SFB49" s="19"/>
      <c r="SFC49" s="19"/>
      <c r="SFD49" s="19"/>
      <c r="SFE49" s="19"/>
      <c r="SFF49" s="19"/>
      <c r="SFG49" s="19"/>
      <c r="SFH49" s="19"/>
      <c r="SFI49" s="19"/>
      <c r="SFJ49" s="19"/>
      <c r="SFK49" s="19"/>
      <c r="SFL49" s="19"/>
      <c r="SFM49" s="19"/>
      <c r="SFN49" s="19"/>
      <c r="SFO49" s="19"/>
      <c r="SFP49" s="19"/>
      <c r="SFQ49" s="19"/>
      <c r="SFR49" s="19"/>
      <c r="SFS49" s="19"/>
      <c r="SFT49" s="19"/>
      <c r="SFU49" s="19"/>
      <c r="SFV49" s="19"/>
      <c r="SFW49" s="19"/>
      <c r="SFX49" s="19"/>
      <c r="SFY49" s="19"/>
      <c r="SFZ49" s="19"/>
      <c r="SGA49" s="19"/>
      <c r="SGB49" s="19"/>
      <c r="SGC49" s="19"/>
      <c r="SGD49" s="19"/>
      <c r="SGE49" s="19"/>
      <c r="SGF49" s="19"/>
      <c r="SGG49" s="19"/>
      <c r="SGH49" s="19"/>
      <c r="SGI49" s="19"/>
      <c r="SGJ49" s="19"/>
      <c r="SGK49" s="19"/>
      <c r="SGL49" s="19"/>
      <c r="SGM49" s="19"/>
      <c r="SGN49" s="19"/>
      <c r="SGO49" s="19"/>
      <c r="SGP49" s="19"/>
      <c r="SGQ49" s="19"/>
      <c r="SGR49" s="19"/>
      <c r="SGS49" s="19"/>
      <c r="SGT49" s="19"/>
      <c r="SGU49" s="19"/>
      <c r="SGV49" s="19"/>
      <c r="SGW49" s="19"/>
      <c r="SGX49" s="19"/>
      <c r="SGY49" s="19"/>
      <c r="SGZ49" s="19"/>
      <c r="SHA49" s="19"/>
      <c r="SHB49" s="19"/>
      <c r="SHC49" s="19"/>
      <c r="SHD49" s="19"/>
      <c r="SHE49" s="19"/>
      <c r="SHF49" s="19"/>
      <c r="SHG49" s="19"/>
      <c r="SHH49" s="19"/>
      <c r="SHI49" s="19"/>
      <c r="SHJ49" s="19"/>
      <c r="SHK49" s="19"/>
      <c r="SHL49" s="19"/>
      <c r="SHM49" s="19"/>
      <c r="SHN49" s="19"/>
      <c r="SHO49" s="19"/>
      <c r="SHP49" s="19"/>
      <c r="SHQ49" s="19"/>
      <c r="SHR49" s="19"/>
      <c r="SHS49" s="19"/>
      <c r="SHT49" s="19"/>
      <c r="SHU49" s="19"/>
      <c r="SHV49" s="19"/>
      <c r="SHW49" s="19"/>
      <c r="SHX49" s="19"/>
      <c r="SHY49" s="19"/>
      <c r="SHZ49" s="19"/>
      <c r="SIA49" s="19"/>
      <c r="SIB49" s="19"/>
      <c r="SIC49" s="19"/>
      <c r="SID49" s="19"/>
      <c r="SIE49" s="19"/>
      <c r="SIF49" s="19"/>
      <c r="SIG49" s="19"/>
      <c r="SIH49" s="19"/>
      <c r="SII49" s="19"/>
      <c r="SIJ49" s="19"/>
      <c r="SIK49" s="19"/>
      <c r="SIL49" s="19"/>
      <c r="SIM49" s="19"/>
      <c r="SIN49" s="19"/>
      <c r="SIO49" s="19"/>
      <c r="SIP49" s="19"/>
      <c r="SIQ49" s="19"/>
      <c r="SIR49" s="19"/>
      <c r="SIS49" s="19"/>
      <c r="SIT49" s="19"/>
      <c r="SIU49" s="19"/>
      <c r="SIV49" s="19"/>
      <c r="SIW49" s="19"/>
      <c r="SIX49" s="19"/>
      <c r="SIY49" s="19"/>
      <c r="SIZ49" s="19"/>
      <c r="SJA49" s="19"/>
      <c r="SJB49" s="19"/>
      <c r="SJC49" s="19"/>
      <c r="SJD49" s="19"/>
      <c r="SJE49" s="19"/>
      <c r="SJF49" s="19"/>
      <c r="SJG49" s="19"/>
      <c r="SJH49" s="19"/>
      <c r="SJI49" s="19"/>
      <c r="SJJ49" s="19"/>
      <c r="SJK49" s="19"/>
      <c r="SJL49" s="19"/>
      <c r="SJM49" s="19"/>
      <c r="SJN49" s="19"/>
      <c r="SJO49" s="19"/>
      <c r="SJP49" s="19"/>
      <c r="SJQ49" s="19"/>
      <c r="SJR49" s="19"/>
      <c r="SJS49" s="19"/>
      <c r="SJT49" s="19"/>
      <c r="SJU49" s="19"/>
      <c r="SJV49" s="19"/>
      <c r="SJW49" s="19"/>
      <c r="SJX49" s="19"/>
      <c r="SJY49" s="19"/>
      <c r="SJZ49" s="19"/>
      <c r="SKA49" s="19"/>
      <c r="SKB49" s="19"/>
      <c r="SKC49" s="19"/>
      <c r="SKD49" s="19"/>
      <c r="SKE49" s="19"/>
      <c r="SKF49" s="19"/>
      <c r="SKG49" s="19"/>
      <c r="SKH49" s="19"/>
      <c r="SKI49" s="19"/>
      <c r="SKJ49" s="19"/>
      <c r="SKK49" s="19"/>
      <c r="SKL49" s="19"/>
      <c r="SKM49" s="19"/>
      <c r="SKN49" s="19"/>
      <c r="SKO49" s="19"/>
      <c r="SKP49" s="19"/>
      <c r="SKQ49" s="19"/>
      <c r="SKR49" s="19"/>
      <c r="SKS49" s="19"/>
      <c r="SKT49" s="19"/>
      <c r="SKU49" s="19"/>
      <c r="SKV49" s="19"/>
      <c r="SKW49" s="19"/>
      <c r="SKX49" s="19"/>
      <c r="SKY49" s="19"/>
      <c r="SKZ49" s="19"/>
      <c r="SLA49" s="19"/>
      <c r="SLB49" s="19"/>
      <c r="SLC49" s="19"/>
      <c r="SLD49" s="19"/>
      <c r="SLE49" s="19"/>
      <c r="SLF49" s="19"/>
      <c r="SLG49" s="19"/>
      <c r="SLH49" s="19"/>
      <c r="SLI49" s="19"/>
      <c r="SLJ49" s="19"/>
      <c r="SLK49" s="19"/>
      <c r="SLL49" s="19"/>
      <c r="SLM49" s="19"/>
      <c r="SLN49" s="19"/>
      <c r="SLO49" s="19"/>
      <c r="SLP49" s="19"/>
      <c r="SLQ49" s="19"/>
      <c r="SLR49" s="19"/>
      <c r="SLS49" s="19"/>
      <c r="SLT49" s="19"/>
      <c r="SLU49" s="19"/>
      <c r="SLV49" s="19"/>
      <c r="SLW49" s="19"/>
      <c r="SLX49" s="19"/>
      <c r="SLY49" s="19"/>
      <c r="SLZ49" s="19"/>
      <c r="SMA49" s="19"/>
      <c r="SMB49" s="19"/>
      <c r="SMC49" s="19"/>
      <c r="SMD49" s="19"/>
      <c r="SME49" s="19"/>
      <c r="SMF49" s="19"/>
      <c r="SMG49" s="19"/>
      <c r="SMH49" s="19"/>
      <c r="SMI49" s="19"/>
      <c r="SMJ49" s="19"/>
      <c r="SMK49" s="19"/>
      <c r="SML49" s="19"/>
      <c r="SMM49" s="19"/>
      <c r="SMN49" s="19"/>
      <c r="SMO49" s="19"/>
      <c r="SMP49" s="19"/>
      <c r="SMQ49" s="19"/>
      <c r="SMR49" s="19"/>
      <c r="SMS49" s="19"/>
      <c r="SMT49" s="19"/>
      <c r="SMU49" s="19"/>
      <c r="SMV49" s="19"/>
      <c r="SMW49" s="19"/>
      <c r="SMX49" s="19"/>
      <c r="SMY49" s="19"/>
      <c r="SMZ49" s="19"/>
      <c r="SNA49" s="19"/>
      <c r="SNB49" s="19"/>
      <c r="SNC49" s="19"/>
      <c r="SND49" s="19"/>
      <c r="SNE49" s="19"/>
      <c r="SNF49" s="19"/>
      <c r="SNG49" s="19"/>
      <c r="SNH49" s="19"/>
      <c r="SNI49" s="19"/>
      <c r="SNJ49" s="19"/>
      <c r="SNK49" s="19"/>
      <c r="SNL49" s="19"/>
      <c r="SNM49" s="19"/>
      <c r="SNN49" s="19"/>
      <c r="SNO49" s="19"/>
      <c r="SNP49" s="19"/>
      <c r="SNQ49" s="19"/>
      <c r="SNR49" s="19"/>
      <c r="SNS49" s="19"/>
      <c r="SNT49" s="19"/>
      <c r="SNU49" s="19"/>
      <c r="SNV49" s="19"/>
      <c r="SNW49" s="19"/>
      <c r="SNX49" s="19"/>
      <c r="SNY49" s="19"/>
      <c r="SNZ49" s="19"/>
      <c r="SOA49" s="19"/>
      <c r="SOB49" s="19"/>
      <c r="SOC49" s="19"/>
      <c r="SOD49" s="19"/>
      <c r="SOE49" s="19"/>
      <c r="SOF49" s="19"/>
      <c r="SOG49" s="19"/>
      <c r="SOH49" s="19"/>
      <c r="SOI49" s="19"/>
      <c r="SOJ49" s="19"/>
      <c r="SOK49" s="19"/>
      <c r="SOL49" s="19"/>
      <c r="SOM49" s="19"/>
      <c r="SON49" s="19"/>
      <c r="SOO49" s="19"/>
      <c r="SOP49" s="19"/>
      <c r="SOQ49" s="19"/>
      <c r="SOR49" s="19"/>
      <c r="SOS49" s="19"/>
      <c r="SOT49" s="19"/>
      <c r="SOU49" s="19"/>
      <c r="SOV49" s="19"/>
      <c r="SOW49" s="19"/>
      <c r="SOX49" s="19"/>
      <c r="SOY49" s="19"/>
      <c r="SOZ49" s="19"/>
      <c r="SPA49" s="19"/>
      <c r="SPB49" s="19"/>
      <c r="SPC49" s="19"/>
      <c r="SPD49" s="19"/>
      <c r="SPE49" s="19"/>
      <c r="SPF49" s="19"/>
      <c r="SPG49" s="19"/>
      <c r="SPH49" s="19"/>
      <c r="SPI49" s="19"/>
      <c r="SPJ49" s="19"/>
      <c r="SPK49" s="19"/>
      <c r="SPL49" s="19"/>
      <c r="SPM49" s="19"/>
      <c r="SPN49" s="19"/>
      <c r="SPO49" s="19"/>
      <c r="SPP49" s="19"/>
      <c r="SPQ49" s="19"/>
      <c r="SPR49" s="19"/>
      <c r="SPS49" s="19"/>
      <c r="SPT49" s="19"/>
      <c r="SPU49" s="19"/>
      <c r="SPV49" s="19"/>
      <c r="SPW49" s="19"/>
      <c r="SPX49" s="19"/>
      <c r="SPY49" s="19"/>
      <c r="SPZ49" s="19"/>
      <c r="SQA49" s="19"/>
      <c r="SQB49" s="19"/>
      <c r="SQC49" s="19"/>
      <c r="SQD49" s="19"/>
      <c r="SQE49" s="19"/>
      <c r="SQF49" s="19"/>
      <c r="SQG49" s="19"/>
      <c r="SQH49" s="19"/>
      <c r="SQI49" s="19"/>
      <c r="SQJ49" s="19"/>
      <c r="SQK49" s="19"/>
      <c r="SQL49" s="19"/>
      <c r="SQM49" s="19"/>
      <c r="SQN49" s="19"/>
      <c r="SQO49" s="19"/>
      <c r="SQP49" s="19"/>
      <c r="SQQ49" s="19"/>
      <c r="SQR49" s="19"/>
      <c r="SQS49" s="19"/>
      <c r="SQT49" s="19"/>
      <c r="SQU49" s="19"/>
      <c r="SQV49" s="19"/>
      <c r="SQW49" s="19"/>
      <c r="SQX49" s="19"/>
      <c r="SQY49" s="19"/>
      <c r="SQZ49" s="19"/>
      <c r="SRA49" s="19"/>
      <c r="SRB49" s="19"/>
      <c r="SRC49" s="19"/>
      <c r="SRD49" s="19"/>
      <c r="SRE49" s="19"/>
      <c r="SRF49" s="19"/>
      <c r="SRG49" s="19"/>
      <c r="SRH49" s="19"/>
      <c r="SRI49" s="19"/>
      <c r="SRJ49" s="19"/>
      <c r="SRK49" s="19"/>
      <c r="SRL49" s="19"/>
      <c r="SRM49" s="19"/>
      <c r="SRN49" s="19"/>
      <c r="SRO49" s="19"/>
      <c r="SRP49" s="19"/>
      <c r="SRQ49" s="19"/>
      <c r="SRR49" s="19"/>
      <c r="SRS49" s="19"/>
      <c r="SRT49" s="19"/>
      <c r="SRU49" s="19"/>
      <c r="SRV49" s="19"/>
      <c r="SRW49" s="19"/>
      <c r="SRX49" s="19"/>
      <c r="SRY49" s="19"/>
      <c r="SRZ49" s="19"/>
      <c r="SSA49" s="19"/>
      <c r="SSB49" s="19"/>
      <c r="SSC49" s="19"/>
      <c r="SSD49" s="19"/>
      <c r="SSE49" s="19"/>
      <c r="SSF49" s="19"/>
      <c r="SSG49" s="19"/>
      <c r="SSH49" s="19"/>
      <c r="SSI49" s="19"/>
      <c r="SSJ49" s="19"/>
      <c r="SSK49" s="19"/>
      <c r="SSL49" s="19"/>
      <c r="SSM49" s="19"/>
      <c r="SSN49" s="19"/>
      <c r="SSO49" s="19"/>
      <c r="SSP49" s="19"/>
      <c r="SSQ49" s="19"/>
      <c r="SSR49" s="19"/>
      <c r="SSS49" s="19"/>
      <c r="SST49" s="19"/>
      <c r="SSU49" s="19"/>
      <c r="SSV49" s="19"/>
      <c r="SSW49" s="19"/>
      <c r="SSX49" s="19"/>
      <c r="SSY49" s="19"/>
      <c r="SSZ49" s="19"/>
      <c r="STA49" s="19"/>
      <c r="STB49" s="19"/>
      <c r="STC49" s="19"/>
      <c r="STD49" s="19"/>
      <c r="STE49" s="19"/>
      <c r="STF49" s="19"/>
      <c r="STG49" s="19"/>
      <c r="STH49" s="19"/>
      <c r="STI49" s="19"/>
      <c r="STJ49" s="19"/>
      <c r="STK49" s="19"/>
      <c r="STL49" s="19"/>
      <c r="STM49" s="19"/>
      <c r="STN49" s="19"/>
      <c r="STO49" s="19"/>
      <c r="STP49" s="19"/>
      <c r="STQ49" s="19"/>
      <c r="STR49" s="19"/>
      <c r="STS49" s="19"/>
      <c r="STT49" s="19"/>
      <c r="STU49" s="19"/>
      <c r="STV49" s="19"/>
      <c r="STW49" s="19"/>
      <c r="STX49" s="19"/>
      <c r="STY49" s="19"/>
      <c r="STZ49" s="19"/>
      <c r="SUA49" s="19"/>
      <c r="SUB49" s="19"/>
      <c r="SUC49" s="19"/>
      <c r="SUD49" s="19"/>
      <c r="SUE49" s="19"/>
      <c r="SUF49" s="19"/>
      <c r="SUG49" s="19"/>
      <c r="SUH49" s="19"/>
      <c r="SUI49" s="19"/>
      <c r="SUJ49" s="19"/>
      <c r="SUK49" s="19"/>
      <c r="SUL49" s="19"/>
      <c r="SUM49" s="19"/>
      <c r="SUN49" s="19"/>
      <c r="SUO49" s="19"/>
      <c r="SUP49" s="19"/>
      <c r="SUQ49" s="19"/>
      <c r="SUR49" s="19"/>
      <c r="SUS49" s="19"/>
      <c r="SUT49" s="19"/>
      <c r="SUU49" s="19"/>
      <c r="SUV49" s="19"/>
      <c r="SUW49" s="19"/>
      <c r="SUX49" s="19"/>
      <c r="SUY49" s="19"/>
      <c r="SUZ49" s="19"/>
      <c r="SVA49" s="19"/>
      <c r="SVB49" s="19"/>
      <c r="SVC49" s="19"/>
      <c r="SVD49" s="19"/>
      <c r="SVE49" s="19"/>
      <c r="SVF49" s="19"/>
      <c r="SVG49" s="19"/>
      <c r="SVH49" s="19"/>
      <c r="SVI49" s="19"/>
      <c r="SVJ49" s="19"/>
      <c r="SVK49" s="19"/>
      <c r="SVL49" s="19"/>
      <c r="SVM49" s="19"/>
      <c r="SVN49" s="19"/>
      <c r="SVO49" s="19"/>
      <c r="SVP49" s="19"/>
      <c r="SVQ49" s="19"/>
      <c r="SVR49" s="19"/>
      <c r="SVS49" s="19"/>
      <c r="SVT49" s="19"/>
      <c r="SVU49" s="19"/>
      <c r="SVV49" s="19"/>
      <c r="SVW49" s="19"/>
      <c r="SVX49" s="19"/>
      <c r="SVY49" s="19"/>
      <c r="SVZ49" s="19"/>
      <c r="SWA49" s="19"/>
      <c r="SWB49" s="19"/>
      <c r="SWC49" s="19"/>
      <c r="SWD49" s="19"/>
      <c r="SWE49" s="19"/>
      <c r="SWF49" s="19"/>
      <c r="SWG49" s="19"/>
      <c r="SWH49" s="19"/>
      <c r="SWI49" s="19"/>
      <c r="SWJ49" s="19"/>
      <c r="SWK49" s="19"/>
      <c r="SWL49" s="19"/>
      <c r="SWM49" s="19"/>
      <c r="SWN49" s="19"/>
      <c r="SWO49" s="19"/>
      <c r="SWP49" s="19"/>
      <c r="SWQ49" s="19"/>
      <c r="SWR49" s="19"/>
      <c r="SWS49" s="19"/>
      <c r="SWT49" s="19"/>
      <c r="SWU49" s="19"/>
      <c r="SWV49" s="19"/>
      <c r="SWW49" s="19"/>
      <c r="SWX49" s="19"/>
      <c r="SWY49" s="19"/>
      <c r="SWZ49" s="19"/>
      <c r="SXA49" s="19"/>
      <c r="SXB49" s="19"/>
      <c r="SXC49" s="19"/>
      <c r="SXD49" s="19"/>
      <c r="SXE49" s="19"/>
      <c r="SXF49" s="19"/>
      <c r="SXG49" s="19"/>
      <c r="SXH49" s="19"/>
      <c r="SXI49" s="19"/>
      <c r="SXJ49" s="19"/>
      <c r="SXK49" s="19"/>
      <c r="SXL49" s="19"/>
      <c r="SXM49" s="19"/>
      <c r="SXN49" s="19"/>
      <c r="SXO49" s="19"/>
      <c r="SXP49" s="19"/>
      <c r="SXQ49" s="19"/>
      <c r="SXR49" s="19"/>
      <c r="SXS49" s="19"/>
      <c r="SXT49" s="19"/>
      <c r="SXU49" s="19"/>
      <c r="SXV49" s="19"/>
      <c r="SXW49" s="19"/>
      <c r="SXX49" s="19"/>
      <c r="SXY49" s="19"/>
      <c r="SXZ49" s="19"/>
      <c r="SYA49" s="19"/>
      <c r="SYB49" s="19"/>
      <c r="SYC49" s="19"/>
      <c r="SYD49" s="19"/>
      <c r="SYE49" s="19"/>
      <c r="SYF49" s="19"/>
      <c r="SYG49" s="19"/>
      <c r="SYH49" s="19"/>
      <c r="SYI49" s="19"/>
      <c r="SYJ49" s="19"/>
      <c r="SYK49" s="19"/>
      <c r="SYL49" s="19"/>
      <c r="SYM49" s="19"/>
      <c r="SYN49" s="19"/>
      <c r="SYO49" s="19"/>
      <c r="SYP49" s="19"/>
      <c r="SYQ49" s="19"/>
      <c r="SYR49" s="19"/>
      <c r="SYS49" s="19"/>
      <c r="SYT49" s="19"/>
      <c r="SYU49" s="19"/>
      <c r="SYV49" s="19"/>
      <c r="SYW49" s="19"/>
      <c r="SYX49" s="19"/>
      <c r="SYY49" s="19"/>
      <c r="SYZ49" s="19"/>
      <c r="SZA49" s="19"/>
      <c r="SZB49" s="19"/>
      <c r="SZC49" s="19"/>
      <c r="SZD49" s="19"/>
      <c r="SZE49" s="19"/>
      <c r="SZF49" s="19"/>
      <c r="SZG49" s="19"/>
      <c r="SZH49" s="19"/>
      <c r="SZI49" s="19"/>
      <c r="SZJ49" s="19"/>
      <c r="SZK49" s="19"/>
      <c r="SZL49" s="19"/>
      <c r="SZM49" s="19"/>
      <c r="SZN49" s="19"/>
      <c r="SZO49" s="19"/>
      <c r="SZP49" s="19"/>
      <c r="SZQ49" s="19"/>
      <c r="SZR49" s="19"/>
      <c r="SZS49" s="19"/>
      <c r="SZT49" s="19"/>
      <c r="SZU49" s="19"/>
      <c r="SZV49" s="19"/>
      <c r="SZW49" s="19"/>
      <c r="SZX49" s="19"/>
      <c r="SZY49" s="19"/>
      <c r="SZZ49" s="19"/>
      <c r="TAA49" s="19"/>
      <c r="TAB49" s="19"/>
      <c r="TAC49" s="19"/>
      <c r="TAD49" s="19"/>
      <c r="TAE49" s="19"/>
      <c r="TAF49" s="19"/>
      <c r="TAG49" s="19"/>
      <c r="TAH49" s="19"/>
      <c r="TAI49" s="19"/>
      <c r="TAJ49" s="19"/>
      <c r="TAK49" s="19"/>
      <c r="TAL49" s="19"/>
      <c r="TAM49" s="19"/>
      <c r="TAN49" s="19"/>
      <c r="TAO49" s="19"/>
      <c r="TAP49" s="19"/>
      <c r="TAQ49" s="19"/>
      <c r="TAR49" s="19"/>
      <c r="TAS49" s="19"/>
      <c r="TAT49" s="19"/>
      <c r="TAU49" s="19"/>
      <c r="TAV49" s="19"/>
      <c r="TAW49" s="19"/>
      <c r="TAX49" s="19"/>
      <c r="TAY49" s="19"/>
      <c r="TAZ49" s="19"/>
      <c r="TBA49" s="19"/>
      <c r="TBB49" s="19"/>
      <c r="TBC49" s="19"/>
      <c r="TBD49" s="19"/>
      <c r="TBE49" s="19"/>
      <c r="TBF49" s="19"/>
      <c r="TBG49" s="19"/>
      <c r="TBH49" s="19"/>
      <c r="TBI49" s="19"/>
      <c r="TBJ49" s="19"/>
      <c r="TBK49" s="19"/>
      <c r="TBL49" s="19"/>
      <c r="TBM49" s="19"/>
      <c r="TBN49" s="19"/>
      <c r="TBO49" s="19"/>
      <c r="TBP49" s="19"/>
      <c r="TBQ49" s="19"/>
      <c r="TBR49" s="19"/>
      <c r="TBS49" s="19"/>
      <c r="TBT49" s="19"/>
      <c r="TBU49" s="19"/>
      <c r="TBV49" s="19"/>
      <c r="TBW49" s="19"/>
      <c r="TBX49" s="19"/>
      <c r="TBY49" s="19"/>
      <c r="TBZ49" s="19"/>
      <c r="TCA49" s="19"/>
      <c r="TCB49" s="19"/>
      <c r="TCC49" s="19"/>
      <c r="TCD49" s="19"/>
      <c r="TCE49" s="19"/>
      <c r="TCF49" s="19"/>
      <c r="TCG49" s="19"/>
      <c r="TCH49" s="19"/>
      <c r="TCI49" s="19"/>
      <c r="TCJ49" s="19"/>
      <c r="TCK49" s="19"/>
      <c r="TCL49" s="19"/>
      <c r="TCM49" s="19"/>
      <c r="TCN49" s="19"/>
      <c r="TCO49" s="19"/>
      <c r="TCP49" s="19"/>
      <c r="TCQ49" s="19"/>
      <c r="TCR49" s="19"/>
      <c r="TCS49" s="19"/>
      <c r="TCT49" s="19"/>
      <c r="TCU49" s="19"/>
      <c r="TCV49" s="19"/>
      <c r="TCW49" s="19"/>
      <c r="TCX49" s="19"/>
      <c r="TCY49" s="19"/>
      <c r="TCZ49" s="19"/>
      <c r="TDA49" s="19"/>
      <c r="TDB49" s="19"/>
      <c r="TDC49" s="19"/>
      <c r="TDD49" s="19"/>
      <c r="TDE49" s="19"/>
      <c r="TDF49" s="19"/>
      <c r="TDG49" s="19"/>
      <c r="TDH49" s="19"/>
      <c r="TDI49" s="19"/>
      <c r="TDJ49" s="19"/>
      <c r="TDK49" s="19"/>
      <c r="TDL49" s="19"/>
      <c r="TDM49" s="19"/>
      <c r="TDN49" s="19"/>
      <c r="TDO49" s="19"/>
      <c r="TDP49" s="19"/>
      <c r="TDQ49" s="19"/>
      <c r="TDR49" s="19"/>
      <c r="TDS49" s="19"/>
      <c r="TDT49" s="19"/>
      <c r="TDU49" s="19"/>
      <c r="TDV49" s="19"/>
      <c r="TDW49" s="19"/>
      <c r="TDX49" s="19"/>
      <c r="TDY49" s="19"/>
      <c r="TDZ49" s="19"/>
      <c r="TEA49" s="19"/>
      <c r="TEB49" s="19"/>
      <c r="TEC49" s="19"/>
      <c r="TED49" s="19"/>
      <c r="TEE49" s="19"/>
      <c r="TEF49" s="19"/>
      <c r="TEG49" s="19"/>
      <c r="TEH49" s="19"/>
      <c r="TEI49" s="19"/>
      <c r="TEJ49" s="19"/>
      <c r="TEK49" s="19"/>
      <c r="TEL49" s="19"/>
      <c r="TEM49" s="19"/>
      <c r="TEN49" s="19"/>
      <c r="TEO49" s="19"/>
      <c r="TEP49" s="19"/>
      <c r="TEQ49" s="19"/>
      <c r="TER49" s="19"/>
      <c r="TES49" s="19"/>
      <c r="TET49" s="19"/>
      <c r="TEU49" s="19"/>
      <c r="TEV49" s="19"/>
      <c r="TEW49" s="19"/>
      <c r="TEX49" s="19"/>
      <c r="TEY49" s="19"/>
      <c r="TEZ49" s="19"/>
      <c r="TFA49" s="19"/>
      <c r="TFB49" s="19"/>
      <c r="TFC49" s="19"/>
      <c r="TFD49" s="19"/>
      <c r="TFE49" s="19"/>
      <c r="TFF49" s="19"/>
      <c r="TFG49" s="19"/>
      <c r="TFH49" s="19"/>
      <c r="TFI49" s="19"/>
      <c r="TFJ49" s="19"/>
      <c r="TFK49" s="19"/>
      <c r="TFL49" s="19"/>
      <c r="TFM49" s="19"/>
      <c r="TFN49" s="19"/>
      <c r="TFO49" s="19"/>
      <c r="TFP49" s="19"/>
      <c r="TFQ49" s="19"/>
      <c r="TFR49" s="19"/>
      <c r="TFS49" s="19"/>
      <c r="TFT49" s="19"/>
      <c r="TFU49" s="19"/>
      <c r="TFV49" s="19"/>
      <c r="TFW49" s="19"/>
      <c r="TFX49" s="19"/>
      <c r="TFY49" s="19"/>
      <c r="TFZ49" s="19"/>
      <c r="TGA49" s="19"/>
      <c r="TGB49" s="19"/>
      <c r="TGC49" s="19"/>
      <c r="TGD49" s="19"/>
      <c r="TGE49" s="19"/>
      <c r="TGF49" s="19"/>
      <c r="TGG49" s="19"/>
      <c r="TGH49" s="19"/>
      <c r="TGI49" s="19"/>
      <c r="TGJ49" s="19"/>
      <c r="TGK49" s="19"/>
      <c r="TGL49" s="19"/>
      <c r="TGM49" s="19"/>
      <c r="TGN49" s="19"/>
      <c r="TGO49" s="19"/>
      <c r="TGP49" s="19"/>
      <c r="TGQ49" s="19"/>
      <c r="TGR49" s="19"/>
      <c r="TGS49" s="19"/>
      <c r="TGT49" s="19"/>
      <c r="TGU49" s="19"/>
      <c r="TGV49" s="19"/>
      <c r="TGW49" s="19"/>
      <c r="TGX49" s="19"/>
      <c r="TGY49" s="19"/>
      <c r="TGZ49" s="19"/>
      <c r="THA49" s="19"/>
      <c r="THB49" s="19"/>
      <c r="THC49" s="19"/>
      <c r="THD49" s="19"/>
      <c r="THE49" s="19"/>
      <c r="THF49" s="19"/>
      <c r="THG49" s="19"/>
      <c r="THH49" s="19"/>
      <c r="THI49" s="19"/>
      <c r="THJ49" s="19"/>
      <c r="THK49" s="19"/>
      <c r="THL49" s="19"/>
      <c r="THM49" s="19"/>
      <c r="THN49" s="19"/>
      <c r="THO49" s="19"/>
      <c r="THP49" s="19"/>
      <c r="THQ49" s="19"/>
      <c r="THR49" s="19"/>
      <c r="THS49" s="19"/>
      <c r="THT49" s="19"/>
      <c r="THU49" s="19"/>
      <c r="THV49" s="19"/>
      <c r="THW49" s="19"/>
      <c r="THX49" s="19"/>
      <c r="THY49" s="19"/>
      <c r="THZ49" s="19"/>
      <c r="TIA49" s="19"/>
      <c r="TIB49" s="19"/>
      <c r="TIC49" s="19"/>
      <c r="TID49" s="19"/>
      <c r="TIE49" s="19"/>
      <c r="TIF49" s="19"/>
      <c r="TIG49" s="19"/>
      <c r="TIH49" s="19"/>
      <c r="TII49" s="19"/>
      <c r="TIJ49" s="19"/>
      <c r="TIK49" s="19"/>
      <c r="TIL49" s="19"/>
      <c r="TIM49" s="19"/>
      <c r="TIN49" s="19"/>
      <c r="TIO49" s="19"/>
      <c r="TIP49" s="19"/>
      <c r="TIQ49" s="19"/>
      <c r="TIR49" s="19"/>
      <c r="TIS49" s="19"/>
      <c r="TIT49" s="19"/>
      <c r="TIU49" s="19"/>
      <c r="TIV49" s="19"/>
      <c r="TIW49" s="19"/>
      <c r="TIX49" s="19"/>
      <c r="TIY49" s="19"/>
      <c r="TIZ49" s="19"/>
      <c r="TJA49" s="19"/>
      <c r="TJB49" s="19"/>
      <c r="TJC49" s="19"/>
      <c r="TJD49" s="19"/>
      <c r="TJE49" s="19"/>
      <c r="TJF49" s="19"/>
      <c r="TJG49" s="19"/>
      <c r="TJH49" s="19"/>
      <c r="TJI49" s="19"/>
      <c r="TJJ49" s="19"/>
      <c r="TJK49" s="19"/>
      <c r="TJL49" s="19"/>
      <c r="TJM49" s="19"/>
      <c r="TJN49" s="19"/>
      <c r="TJO49" s="19"/>
      <c r="TJP49" s="19"/>
      <c r="TJQ49" s="19"/>
      <c r="TJR49" s="19"/>
      <c r="TJS49" s="19"/>
      <c r="TJT49" s="19"/>
      <c r="TJU49" s="19"/>
      <c r="TJV49" s="19"/>
      <c r="TJW49" s="19"/>
      <c r="TJX49" s="19"/>
      <c r="TJY49" s="19"/>
      <c r="TJZ49" s="19"/>
      <c r="TKA49" s="19"/>
      <c r="TKB49" s="19"/>
      <c r="TKC49" s="19"/>
      <c r="TKD49" s="19"/>
      <c r="TKE49" s="19"/>
      <c r="TKF49" s="19"/>
      <c r="TKG49" s="19"/>
      <c r="TKH49" s="19"/>
      <c r="TKI49" s="19"/>
      <c r="TKJ49" s="19"/>
      <c r="TKK49" s="19"/>
      <c r="TKL49" s="19"/>
      <c r="TKM49" s="19"/>
      <c r="TKN49" s="19"/>
      <c r="TKO49" s="19"/>
      <c r="TKP49" s="19"/>
      <c r="TKQ49" s="19"/>
      <c r="TKR49" s="19"/>
      <c r="TKS49" s="19"/>
      <c r="TKT49" s="19"/>
      <c r="TKU49" s="19"/>
      <c r="TKV49" s="19"/>
      <c r="TKW49" s="19"/>
      <c r="TKX49" s="19"/>
      <c r="TKY49" s="19"/>
      <c r="TKZ49" s="19"/>
      <c r="TLA49" s="19"/>
      <c r="TLB49" s="19"/>
      <c r="TLC49" s="19"/>
      <c r="TLD49" s="19"/>
      <c r="TLE49" s="19"/>
      <c r="TLF49" s="19"/>
      <c r="TLG49" s="19"/>
      <c r="TLH49" s="19"/>
      <c r="TLI49" s="19"/>
      <c r="TLJ49" s="19"/>
      <c r="TLK49" s="19"/>
      <c r="TLL49" s="19"/>
      <c r="TLM49" s="19"/>
      <c r="TLN49" s="19"/>
      <c r="TLO49" s="19"/>
      <c r="TLP49" s="19"/>
      <c r="TLQ49" s="19"/>
      <c r="TLR49" s="19"/>
      <c r="TLS49" s="19"/>
      <c r="TLT49" s="19"/>
      <c r="TLU49" s="19"/>
      <c r="TLV49" s="19"/>
      <c r="TLW49" s="19"/>
      <c r="TLX49" s="19"/>
      <c r="TLY49" s="19"/>
      <c r="TLZ49" s="19"/>
      <c r="TMA49" s="19"/>
      <c r="TMB49" s="19"/>
      <c r="TMC49" s="19"/>
      <c r="TMD49" s="19"/>
      <c r="TME49" s="19"/>
      <c r="TMF49" s="19"/>
      <c r="TMG49" s="19"/>
      <c r="TMH49" s="19"/>
      <c r="TMI49" s="19"/>
      <c r="TMJ49" s="19"/>
      <c r="TMK49" s="19"/>
      <c r="TML49" s="19"/>
      <c r="TMM49" s="19"/>
      <c r="TMN49" s="19"/>
      <c r="TMO49" s="19"/>
      <c r="TMP49" s="19"/>
      <c r="TMQ49" s="19"/>
      <c r="TMR49" s="19"/>
      <c r="TMS49" s="19"/>
      <c r="TMT49" s="19"/>
      <c r="TMU49" s="19"/>
      <c r="TMV49" s="19"/>
      <c r="TMW49" s="19"/>
      <c r="TMX49" s="19"/>
      <c r="TMY49" s="19"/>
      <c r="TMZ49" s="19"/>
      <c r="TNA49" s="19"/>
      <c r="TNB49" s="19"/>
      <c r="TNC49" s="19"/>
      <c r="TND49" s="19"/>
      <c r="TNE49" s="19"/>
      <c r="TNF49" s="19"/>
      <c r="TNG49" s="19"/>
      <c r="TNH49" s="19"/>
      <c r="TNI49" s="19"/>
      <c r="TNJ49" s="19"/>
      <c r="TNK49" s="19"/>
      <c r="TNL49" s="19"/>
      <c r="TNM49" s="19"/>
      <c r="TNN49" s="19"/>
      <c r="TNO49" s="19"/>
      <c r="TNP49" s="19"/>
      <c r="TNQ49" s="19"/>
      <c r="TNR49" s="19"/>
      <c r="TNS49" s="19"/>
      <c r="TNT49" s="19"/>
      <c r="TNU49" s="19"/>
      <c r="TNV49" s="19"/>
      <c r="TNW49" s="19"/>
      <c r="TNX49" s="19"/>
      <c r="TNY49" s="19"/>
      <c r="TNZ49" s="19"/>
      <c r="TOA49" s="19"/>
      <c r="TOB49" s="19"/>
      <c r="TOC49" s="19"/>
      <c r="TOD49" s="19"/>
      <c r="TOE49" s="19"/>
      <c r="TOF49" s="19"/>
      <c r="TOG49" s="19"/>
      <c r="TOH49" s="19"/>
      <c r="TOI49" s="19"/>
      <c r="TOJ49" s="19"/>
      <c r="TOK49" s="19"/>
      <c r="TOL49" s="19"/>
      <c r="TOM49" s="19"/>
      <c r="TON49" s="19"/>
      <c r="TOO49" s="19"/>
      <c r="TOP49" s="19"/>
      <c r="TOQ49" s="19"/>
      <c r="TOR49" s="19"/>
      <c r="TOS49" s="19"/>
      <c r="TOT49" s="19"/>
      <c r="TOU49" s="19"/>
      <c r="TOV49" s="19"/>
      <c r="TOW49" s="19"/>
      <c r="TOX49" s="19"/>
      <c r="TOY49" s="19"/>
      <c r="TOZ49" s="19"/>
      <c r="TPA49" s="19"/>
      <c r="TPB49" s="19"/>
      <c r="TPC49" s="19"/>
      <c r="TPD49" s="19"/>
      <c r="TPE49" s="19"/>
      <c r="TPF49" s="19"/>
      <c r="TPG49" s="19"/>
      <c r="TPH49" s="19"/>
      <c r="TPI49" s="19"/>
      <c r="TPJ49" s="19"/>
      <c r="TPK49" s="19"/>
      <c r="TPL49" s="19"/>
      <c r="TPM49" s="19"/>
      <c r="TPN49" s="19"/>
      <c r="TPO49" s="19"/>
      <c r="TPP49" s="19"/>
      <c r="TPQ49" s="19"/>
      <c r="TPR49" s="19"/>
      <c r="TPS49" s="19"/>
      <c r="TPT49" s="19"/>
      <c r="TPU49" s="19"/>
      <c r="TPV49" s="19"/>
      <c r="TPW49" s="19"/>
      <c r="TPX49" s="19"/>
      <c r="TPY49" s="19"/>
      <c r="TPZ49" s="19"/>
      <c r="TQA49" s="19"/>
      <c r="TQB49" s="19"/>
      <c r="TQC49" s="19"/>
      <c r="TQD49" s="19"/>
      <c r="TQE49" s="19"/>
      <c r="TQF49" s="19"/>
      <c r="TQG49" s="19"/>
      <c r="TQH49" s="19"/>
      <c r="TQI49" s="19"/>
      <c r="TQJ49" s="19"/>
      <c r="TQK49" s="19"/>
      <c r="TQL49" s="19"/>
      <c r="TQM49" s="19"/>
      <c r="TQN49" s="19"/>
      <c r="TQO49" s="19"/>
      <c r="TQP49" s="19"/>
      <c r="TQQ49" s="19"/>
      <c r="TQR49" s="19"/>
      <c r="TQS49" s="19"/>
      <c r="TQT49" s="19"/>
      <c r="TQU49" s="19"/>
      <c r="TQV49" s="19"/>
      <c r="TQW49" s="19"/>
      <c r="TQX49" s="19"/>
      <c r="TQY49" s="19"/>
      <c r="TQZ49" s="19"/>
      <c r="TRA49" s="19"/>
      <c r="TRB49" s="19"/>
      <c r="TRC49" s="19"/>
      <c r="TRD49" s="19"/>
      <c r="TRE49" s="19"/>
      <c r="TRF49" s="19"/>
      <c r="TRG49" s="19"/>
      <c r="TRH49" s="19"/>
      <c r="TRI49" s="19"/>
      <c r="TRJ49" s="19"/>
      <c r="TRK49" s="19"/>
      <c r="TRL49" s="19"/>
      <c r="TRM49" s="19"/>
      <c r="TRN49" s="19"/>
      <c r="TRO49" s="19"/>
      <c r="TRP49" s="19"/>
      <c r="TRQ49" s="19"/>
      <c r="TRR49" s="19"/>
      <c r="TRS49" s="19"/>
      <c r="TRT49" s="19"/>
      <c r="TRU49" s="19"/>
      <c r="TRV49" s="19"/>
      <c r="TRW49" s="19"/>
      <c r="TRX49" s="19"/>
      <c r="TRY49" s="19"/>
      <c r="TRZ49" s="19"/>
      <c r="TSA49" s="19"/>
      <c r="TSB49" s="19"/>
      <c r="TSC49" s="19"/>
      <c r="TSD49" s="19"/>
      <c r="TSE49" s="19"/>
      <c r="TSF49" s="19"/>
      <c r="TSG49" s="19"/>
      <c r="TSH49" s="19"/>
      <c r="TSI49" s="19"/>
      <c r="TSJ49" s="19"/>
      <c r="TSK49" s="19"/>
      <c r="TSL49" s="19"/>
      <c r="TSM49" s="19"/>
      <c r="TSN49" s="19"/>
      <c r="TSO49" s="19"/>
      <c r="TSP49" s="19"/>
      <c r="TSQ49" s="19"/>
      <c r="TSR49" s="19"/>
      <c r="TSS49" s="19"/>
      <c r="TST49" s="19"/>
      <c r="TSU49" s="19"/>
      <c r="TSV49" s="19"/>
      <c r="TSW49" s="19"/>
      <c r="TSX49" s="19"/>
      <c r="TSY49" s="19"/>
      <c r="TSZ49" s="19"/>
      <c r="TTA49" s="19"/>
      <c r="TTB49" s="19"/>
      <c r="TTC49" s="19"/>
      <c r="TTD49" s="19"/>
      <c r="TTE49" s="19"/>
      <c r="TTF49" s="19"/>
      <c r="TTG49" s="19"/>
      <c r="TTH49" s="19"/>
      <c r="TTI49" s="19"/>
      <c r="TTJ49" s="19"/>
      <c r="TTK49" s="19"/>
      <c r="TTL49" s="19"/>
      <c r="TTM49" s="19"/>
      <c r="TTN49" s="19"/>
      <c r="TTO49" s="19"/>
      <c r="TTP49" s="19"/>
      <c r="TTQ49" s="19"/>
      <c r="TTR49" s="19"/>
      <c r="TTS49" s="19"/>
      <c r="TTT49" s="19"/>
      <c r="TTU49" s="19"/>
      <c r="TTV49" s="19"/>
      <c r="TTW49" s="19"/>
      <c r="TTX49" s="19"/>
      <c r="TTY49" s="19"/>
      <c r="TTZ49" s="19"/>
      <c r="TUA49" s="19"/>
      <c r="TUB49" s="19"/>
      <c r="TUC49" s="19"/>
      <c r="TUD49" s="19"/>
      <c r="TUE49" s="19"/>
      <c r="TUF49" s="19"/>
      <c r="TUG49" s="19"/>
      <c r="TUH49" s="19"/>
      <c r="TUI49" s="19"/>
      <c r="TUJ49" s="19"/>
      <c r="TUK49" s="19"/>
      <c r="TUL49" s="19"/>
      <c r="TUM49" s="19"/>
      <c r="TUN49" s="19"/>
      <c r="TUO49" s="19"/>
      <c r="TUP49" s="19"/>
      <c r="TUQ49" s="19"/>
      <c r="TUR49" s="19"/>
      <c r="TUS49" s="19"/>
      <c r="TUT49" s="19"/>
      <c r="TUU49" s="19"/>
      <c r="TUV49" s="19"/>
      <c r="TUW49" s="19"/>
      <c r="TUX49" s="19"/>
      <c r="TUY49" s="19"/>
      <c r="TUZ49" s="19"/>
      <c r="TVA49" s="19"/>
      <c r="TVB49" s="19"/>
      <c r="TVC49" s="19"/>
      <c r="TVD49" s="19"/>
      <c r="TVE49" s="19"/>
      <c r="TVF49" s="19"/>
      <c r="TVG49" s="19"/>
      <c r="TVH49" s="19"/>
      <c r="TVI49" s="19"/>
      <c r="TVJ49" s="19"/>
      <c r="TVK49" s="19"/>
      <c r="TVL49" s="19"/>
      <c r="TVM49" s="19"/>
      <c r="TVN49" s="19"/>
      <c r="TVO49" s="19"/>
      <c r="TVP49" s="19"/>
      <c r="TVQ49" s="19"/>
      <c r="TVR49" s="19"/>
      <c r="TVS49" s="19"/>
      <c r="TVT49" s="19"/>
      <c r="TVU49" s="19"/>
      <c r="TVV49" s="19"/>
      <c r="TVW49" s="19"/>
      <c r="TVX49" s="19"/>
      <c r="TVY49" s="19"/>
      <c r="TVZ49" s="19"/>
      <c r="TWA49" s="19"/>
      <c r="TWB49" s="19"/>
      <c r="TWC49" s="19"/>
      <c r="TWD49" s="19"/>
      <c r="TWE49" s="19"/>
      <c r="TWF49" s="19"/>
      <c r="TWG49" s="19"/>
      <c r="TWH49" s="19"/>
      <c r="TWI49" s="19"/>
      <c r="TWJ49" s="19"/>
      <c r="TWK49" s="19"/>
      <c r="TWL49" s="19"/>
      <c r="TWM49" s="19"/>
      <c r="TWN49" s="19"/>
      <c r="TWO49" s="19"/>
      <c r="TWP49" s="19"/>
      <c r="TWQ49" s="19"/>
      <c r="TWR49" s="19"/>
      <c r="TWS49" s="19"/>
      <c r="TWT49" s="19"/>
      <c r="TWU49" s="19"/>
      <c r="TWV49" s="19"/>
      <c r="TWW49" s="19"/>
      <c r="TWX49" s="19"/>
      <c r="TWY49" s="19"/>
      <c r="TWZ49" s="19"/>
      <c r="TXA49" s="19"/>
      <c r="TXB49" s="19"/>
      <c r="TXC49" s="19"/>
      <c r="TXD49" s="19"/>
      <c r="TXE49" s="19"/>
      <c r="TXF49" s="19"/>
      <c r="TXG49" s="19"/>
      <c r="TXH49" s="19"/>
      <c r="TXI49" s="19"/>
      <c r="TXJ49" s="19"/>
      <c r="TXK49" s="19"/>
      <c r="TXL49" s="19"/>
      <c r="TXM49" s="19"/>
      <c r="TXN49" s="19"/>
      <c r="TXO49" s="19"/>
      <c r="TXP49" s="19"/>
      <c r="TXQ49" s="19"/>
      <c r="TXR49" s="19"/>
      <c r="TXS49" s="19"/>
      <c r="TXT49" s="19"/>
      <c r="TXU49" s="19"/>
      <c r="TXV49" s="19"/>
      <c r="TXW49" s="19"/>
      <c r="TXX49" s="19"/>
      <c r="TXY49" s="19"/>
      <c r="TXZ49" s="19"/>
      <c r="TYA49" s="19"/>
      <c r="TYB49" s="19"/>
      <c r="TYC49" s="19"/>
      <c r="TYD49" s="19"/>
      <c r="TYE49" s="19"/>
      <c r="TYF49" s="19"/>
      <c r="TYG49" s="19"/>
      <c r="TYH49" s="19"/>
      <c r="TYI49" s="19"/>
      <c r="TYJ49" s="19"/>
      <c r="TYK49" s="19"/>
      <c r="TYL49" s="19"/>
      <c r="TYM49" s="19"/>
      <c r="TYN49" s="19"/>
      <c r="TYO49" s="19"/>
      <c r="TYP49" s="19"/>
      <c r="TYQ49" s="19"/>
      <c r="TYR49" s="19"/>
      <c r="TYS49" s="19"/>
      <c r="TYT49" s="19"/>
      <c r="TYU49" s="19"/>
      <c r="TYV49" s="19"/>
      <c r="TYW49" s="19"/>
      <c r="TYX49" s="19"/>
      <c r="TYY49" s="19"/>
      <c r="TYZ49" s="19"/>
      <c r="TZA49" s="19"/>
      <c r="TZB49" s="19"/>
      <c r="TZC49" s="19"/>
      <c r="TZD49" s="19"/>
      <c r="TZE49" s="19"/>
      <c r="TZF49" s="19"/>
      <c r="TZG49" s="19"/>
      <c r="TZH49" s="19"/>
      <c r="TZI49" s="19"/>
      <c r="TZJ49" s="19"/>
      <c r="TZK49" s="19"/>
      <c r="TZL49" s="19"/>
      <c r="TZM49" s="19"/>
      <c r="TZN49" s="19"/>
      <c r="TZO49" s="19"/>
      <c r="TZP49" s="19"/>
      <c r="TZQ49" s="19"/>
      <c r="TZR49" s="19"/>
      <c r="TZS49" s="19"/>
      <c r="TZT49" s="19"/>
      <c r="TZU49" s="19"/>
      <c r="TZV49" s="19"/>
      <c r="TZW49" s="19"/>
      <c r="TZX49" s="19"/>
      <c r="TZY49" s="19"/>
      <c r="TZZ49" s="19"/>
      <c r="UAA49" s="19"/>
      <c r="UAB49" s="19"/>
      <c r="UAC49" s="19"/>
      <c r="UAD49" s="19"/>
      <c r="UAE49" s="19"/>
      <c r="UAF49" s="19"/>
      <c r="UAG49" s="19"/>
      <c r="UAH49" s="19"/>
      <c r="UAI49" s="19"/>
      <c r="UAJ49" s="19"/>
      <c r="UAK49" s="19"/>
      <c r="UAL49" s="19"/>
      <c r="UAM49" s="19"/>
      <c r="UAN49" s="19"/>
      <c r="UAO49" s="19"/>
      <c r="UAP49" s="19"/>
      <c r="UAQ49" s="19"/>
      <c r="UAR49" s="19"/>
      <c r="UAS49" s="19"/>
      <c r="UAT49" s="19"/>
      <c r="UAU49" s="19"/>
      <c r="UAV49" s="19"/>
      <c r="UAW49" s="19"/>
      <c r="UAX49" s="19"/>
      <c r="UAY49" s="19"/>
      <c r="UAZ49" s="19"/>
      <c r="UBA49" s="19"/>
      <c r="UBB49" s="19"/>
      <c r="UBC49" s="19"/>
      <c r="UBD49" s="19"/>
      <c r="UBE49" s="19"/>
      <c r="UBF49" s="19"/>
      <c r="UBG49" s="19"/>
      <c r="UBH49" s="19"/>
      <c r="UBI49" s="19"/>
      <c r="UBJ49" s="19"/>
      <c r="UBK49" s="19"/>
      <c r="UBL49" s="19"/>
      <c r="UBM49" s="19"/>
      <c r="UBN49" s="19"/>
      <c r="UBO49" s="19"/>
      <c r="UBP49" s="19"/>
      <c r="UBQ49" s="19"/>
      <c r="UBR49" s="19"/>
      <c r="UBS49" s="19"/>
      <c r="UBT49" s="19"/>
      <c r="UBU49" s="19"/>
      <c r="UBV49" s="19"/>
      <c r="UBW49" s="19"/>
      <c r="UBX49" s="19"/>
      <c r="UBY49" s="19"/>
      <c r="UBZ49" s="19"/>
      <c r="UCA49" s="19"/>
      <c r="UCB49" s="19"/>
      <c r="UCC49" s="19"/>
      <c r="UCD49" s="19"/>
      <c r="UCE49" s="19"/>
      <c r="UCF49" s="19"/>
      <c r="UCG49" s="19"/>
      <c r="UCH49" s="19"/>
      <c r="UCI49" s="19"/>
      <c r="UCJ49" s="19"/>
      <c r="UCK49" s="19"/>
      <c r="UCL49" s="19"/>
      <c r="UCM49" s="19"/>
      <c r="UCN49" s="19"/>
      <c r="UCO49" s="19"/>
      <c r="UCP49" s="19"/>
      <c r="UCQ49" s="19"/>
      <c r="UCR49" s="19"/>
      <c r="UCS49" s="19"/>
      <c r="UCT49" s="19"/>
      <c r="UCU49" s="19"/>
      <c r="UCV49" s="19"/>
      <c r="UCW49" s="19"/>
      <c r="UCX49" s="19"/>
      <c r="UCY49" s="19"/>
      <c r="UCZ49" s="19"/>
      <c r="UDA49" s="19"/>
      <c r="UDB49" s="19"/>
      <c r="UDC49" s="19"/>
      <c r="UDD49" s="19"/>
      <c r="UDE49" s="19"/>
      <c r="UDF49" s="19"/>
      <c r="UDG49" s="19"/>
      <c r="UDH49" s="19"/>
      <c r="UDI49" s="19"/>
      <c r="UDJ49" s="19"/>
      <c r="UDK49" s="19"/>
      <c r="UDL49" s="19"/>
      <c r="UDM49" s="19"/>
      <c r="UDN49" s="19"/>
      <c r="UDO49" s="19"/>
      <c r="UDP49" s="19"/>
      <c r="UDQ49" s="19"/>
      <c r="UDR49" s="19"/>
      <c r="UDS49" s="19"/>
      <c r="UDT49" s="19"/>
      <c r="UDU49" s="19"/>
      <c r="UDV49" s="19"/>
      <c r="UDW49" s="19"/>
      <c r="UDX49" s="19"/>
      <c r="UDY49" s="19"/>
      <c r="UDZ49" s="19"/>
      <c r="UEA49" s="19"/>
      <c r="UEB49" s="19"/>
      <c r="UEC49" s="19"/>
      <c r="UED49" s="19"/>
      <c r="UEE49" s="19"/>
      <c r="UEF49" s="19"/>
      <c r="UEG49" s="19"/>
      <c r="UEH49" s="19"/>
      <c r="UEI49" s="19"/>
      <c r="UEJ49" s="19"/>
      <c r="UEK49" s="19"/>
      <c r="UEL49" s="19"/>
      <c r="UEM49" s="19"/>
      <c r="UEN49" s="19"/>
      <c r="UEO49" s="19"/>
      <c r="UEP49" s="19"/>
      <c r="UEQ49" s="19"/>
      <c r="UER49" s="19"/>
      <c r="UES49" s="19"/>
      <c r="UET49" s="19"/>
      <c r="UEU49" s="19"/>
      <c r="UEV49" s="19"/>
      <c r="UEW49" s="19"/>
      <c r="UEX49" s="19"/>
      <c r="UEY49" s="19"/>
      <c r="UEZ49" s="19"/>
      <c r="UFA49" s="19"/>
      <c r="UFB49" s="19"/>
      <c r="UFC49" s="19"/>
      <c r="UFD49" s="19"/>
      <c r="UFE49" s="19"/>
      <c r="UFF49" s="19"/>
      <c r="UFG49" s="19"/>
      <c r="UFH49" s="19"/>
      <c r="UFI49" s="19"/>
      <c r="UFJ49" s="19"/>
      <c r="UFK49" s="19"/>
      <c r="UFL49" s="19"/>
      <c r="UFM49" s="19"/>
      <c r="UFN49" s="19"/>
      <c r="UFO49" s="19"/>
      <c r="UFP49" s="19"/>
      <c r="UFQ49" s="19"/>
      <c r="UFR49" s="19"/>
      <c r="UFS49" s="19"/>
      <c r="UFT49" s="19"/>
      <c r="UFU49" s="19"/>
      <c r="UFV49" s="19"/>
      <c r="UFW49" s="19"/>
      <c r="UFX49" s="19"/>
      <c r="UFY49" s="19"/>
      <c r="UFZ49" s="19"/>
      <c r="UGA49" s="19"/>
      <c r="UGB49" s="19"/>
      <c r="UGC49" s="19"/>
      <c r="UGD49" s="19"/>
      <c r="UGE49" s="19"/>
      <c r="UGF49" s="19"/>
      <c r="UGG49" s="19"/>
      <c r="UGH49" s="19"/>
      <c r="UGI49" s="19"/>
      <c r="UGJ49" s="19"/>
      <c r="UGK49" s="19"/>
      <c r="UGL49" s="19"/>
      <c r="UGM49" s="19"/>
      <c r="UGN49" s="19"/>
      <c r="UGO49" s="19"/>
      <c r="UGP49" s="19"/>
      <c r="UGQ49" s="19"/>
      <c r="UGR49" s="19"/>
      <c r="UGS49" s="19"/>
      <c r="UGT49" s="19"/>
      <c r="UGU49" s="19"/>
      <c r="UGV49" s="19"/>
      <c r="UGW49" s="19"/>
      <c r="UGX49" s="19"/>
      <c r="UGY49" s="19"/>
      <c r="UGZ49" s="19"/>
      <c r="UHA49" s="19"/>
      <c r="UHB49" s="19"/>
      <c r="UHC49" s="19"/>
      <c r="UHD49" s="19"/>
      <c r="UHE49" s="19"/>
      <c r="UHF49" s="19"/>
      <c r="UHG49" s="19"/>
      <c r="UHH49" s="19"/>
      <c r="UHI49" s="19"/>
      <c r="UHJ49" s="19"/>
      <c r="UHK49" s="19"/>
      <c r="UHL49" s="19"/>
      <c r="UHM49" s="19"/>
      <c r="UHN49" s="19"/>
      <c r="UHO49" s="19"/>
      <c r="UHP49" s="19"/>
      <c r="UHQ49" s="19"/>
      <c r="UHR49" s="19"/>
      <c r="UHS49" s="19"/>
      <c r="UHT49" s="19"/>
      <c r="UHU49" s="19"/>
      <c r="UHV49" s="19"/>
      <c r="UHW49" s="19"/>
      <c r="UHX49" s="19"/>
      <c r="UHY49" s="19"/>
      <c r="UHZ49" s="19"/>
      <c r="UIA49" s="19"/>
      <c r="UIB49" s="19"/>
      <c r="UIC49" s="19"/>
      <c r="UID49" s="19"/>
      <c r="UIE49" s="19"/>
      <c r="UIF49" s="19"/>
      <c r="UIG49" s="19"/>
      <c r="UIH49" s="19"/>
      <c r="UII49" s="19"/>
      <c r="UIJ49" s="19"/>
      <c r="UIK49" s="19"/>
      <c r="UIL49" s="19"/>
      <c r="UIM49" s="19"/>
      <c r="UIN49" s="19"/>
      <c r="UIO49" s="19"/>
      <c r="UIP49" s="19"/>
      <c r="UIQ49" s="19"/>
      <c r="UIR49" s="19"/>
      <c r="UIS49" s="19"/>
      <c r="UIT49" s="19"/>
      <c r="UIU49" s="19"/>
      <c r="UIV49" s="19"/>
      <c r="UIW49" s="19"/>
      <c r="UIX49" s="19"/>
      <c r="UIY49" s="19"/>
      <c r="UIZ49" s="19"/>
      <c r="UJA49" s="19"/>
      <c r="UJB49" s="19"/>
      <c r="UJC49" s="19"/>
      <c r="UJD49" s="19"/>
      <c r="UJE49" s="19"/>
      <c r="UJF49" s="19"/>
      <c r="UJG49" s="19"/>
      <c r="UJH49" s="19"/>
      <c r="UJI49" s="19"/>
      <c r="UJJ49" s="19"/>
      <c r="UJK49" s="19"/>
      <c r="UJL49" s="19"/>
      <c r="UJM49" s="19"/>
      <c r="UJN49" s="19"/>
      <c r="UJO49" s="19"/>
      <c r="UJP49" s="19"/>
      <c r="UJQ49" s="19"/>
      <c r="UJR49" s="19"/>
      <c r="UJS49" s="19"/>
      <c r="UJT49" s="19"/>
      <c r="UJU49" s="19"/>
      <c r="UJV49" s="19"/>
      <c r="UJW49" s="19"/>
      <c r="UJX49" s="19"/>
      <c r="UJY49" s="19"/>
      <c r="UJZ49" s="19"/>
      <c r="UKA49" s="19"/>
      <c r="UKB49" s="19"/>
      <c r="UKC49" s="19"/>
      <c r="UKD49" s="19"/>
      <c r="UKE49" s="19"/>
      <c r="UKF49" s="19"/>
      <c r="UKG49" s="19"/>
      <c r="UKH49" s="19"/>
      <c r="UKI49" s="19"/>
      <c r="UKJ49" s="19"/>
      <c r="UKK49" s="19"/>
      <c r="UKL49" s="19"/>
      <c r="UKM49" s="19"/>
      <c r="UKN49" s="19"/>
      <c r="UKO49" s="19"/>
      <c r="UKP49" s="19"/>
      <c r="UKQ49" s="19"/>
      <c r="UKR49" s="19"/>
      <c r="UKS49" s="19"/>
      <c r="UKT49" s="19"/>
      <c r="UKU49" s="19"/>
      <c r="UKV49" s="19"/>
      <c r="UKW49" s="19"/>
      <c r="UKX49" s="19"/>
      <c r="UKY49" s="19"/>
      <c r="UKZ49" s="19"/>
      <c r="ULA49" s="19"/>
      <c r="ULB49" s="19"/>
      <c r="ULC49" s="19"/>
      <c r="ULD49" s="19"/>
      <c r="ULE49" s="19"/>
      <c r="ULF49" s="19"/>
      <c r="ULG49" s="19"/>
      <c r="ULH49" s="19"/>
      <c r="ULI49" s="19"/>
      <c r="ULJ49" s="19"/>
      <c r="ULK49" s="19"/>
      <c r="ULL49" s="19"/>
      <c r="ULM49" s="19"/>
      <c r="ULN49" s="19"/>
      <c r="ULO49" s="19"/>
      <c r="ULP49" s="19"/>
      <c r="ULQ49" s="19"/>
      <c r="ULR49" s="19"/>
      <c r="ULS49" s="19"/>
      <c r="ULT49" s="19"/>
      <c r="ULU49" s="19"/>
      <c r="ULV49" s="19"/>
      <c r="ULW49" s="19"/>
      <c r="ULX49" s="19"/>
      <c r="ULY49" s="19"/>
      <c r="ULZ49" s="19"/>
      <c r="UMA49" s="19"/>
      <c r="UMB49" s="19"/>
      <c r="UMC49" s="19"/>
      <c r="UMD49" s="19"/>
      <c r="UME49" s="19"/>
      <c r="UMF49" s="19"/>
      <c r="UMG49" s="19"/>
      <c r="UMH49" s="19"/>
      <c r="UMI49" s="19"/>
      <c r="UMJ49" s="19"/>
      <c r="UMK49" s="19"/>
      <c r="UML49" s="19"/>
      <c r="UMM49" s="19"/>
      <c r="UMN49" s="19"/>
      <c r="UMO49" s="19"/>
      <c r="UMP49" s="19"/>
      <c r="UMQ49" s="19"/>
      <c r="UMR49" s="19"/>
      <c r="UMS49" s="19"/>
      <c r="UMT49" s="19"/>
      <c r="UMU49" s="19"/>
      <c r="UMV49" s="19"/>
      <c r="UMW49" s="19"/>
      <c r="UMX49" s="19"/>
      <c r="UMY49" s="19"/>
      <c r="UMZ49" s="19"/>
      <c r="UNA49" s="19"/>
      <c r="UNB49" s="19"/>
      <c r="UNC49" s="19"/>
      <c r="UND49" s="19"/>
      <c r="UNE49" s="19"/>
      <c r="UNF49" s="19"/>
      <c r="UNG49" s="19"/>
      <c r="UNH49" s="19"/>
      <c r="UNI49" s="19"/>
      <c r="UNJ49" s="19"/>
      <c r="UNK49" s="19"/>
      <c r="UNL49" s="19"/>
      <c r="UNM49" s="19"/>
      <c r="UNN49" s="19"/>
      <c r="UNO49" s="19"/>
      <c r="UNP49" s="19"/>
      <c r="UNQ49" s="19"/>
      <c r="UNR49" s="19"/>
      <c r="UNS49" s="19"/>
      <c r="UNT49" s="19"/>
      <c r="UNU49" s="19"/>
      <c r="UNV49" s="19"/>
      <c r="UNW49" s="19"/>
      <c r="UNX49" s="19"/>
      <c r="UNY49" s="19"/>
      <c r="UNZ49" s="19"/>
      <c r="UOA49" s="19"/>
      <c r="UOB49" s="19"/>
      <c r="UOC49" s="19"/>
      <c r="UOD49" s="19"/>
      <c r="UOE49" s="19"/>
      <c r="UOF49" s="19"/>
      <c r="UOG49" s="19"/>
      <c r="UOH49" s="19"/>
      <c r="UOI49" s="19"/>
      <c r="UOJ49" s="19"/>
      <c r="UOK49" s="19"/>
      <c r="UOL49" s="19"/>
      <c r="UOM49" s="19"/>
      <c r="UON49" s="19"/>
      <c r="UOO49" s="19"/>
      <c r="UOP49" s="19"/>
      <c r="UOQ49" s="19"/>
      <c r="UOR49" s="19"/>
      <c r="UOS49" s="19"/>
      <c r="UOT49" s="19"/>
      <c r="UOU49" s="19"/>
      <c r="UOV49" s="19"/>
      <c r="UOW49" s="19"/>
      <c r="UOX49" s="19"/>
      <c r="UOY49" s="19"/>
      <c r="UOZ49" s="19"/>
      <c r="UPA49" s="19"/>
      <c r="UPB49" s="19"/>
      <c r="UPC49" s="19"/>
      <c r="UPD49" s="19"/>
      <c r="UPE49" s="19"/>
      <c r="UPF49" s="19"/>
      <c r="UPG49" s="19"/>
      <c r="UPH49" s="19"/>
      <c r="UPI49" s="19"/>
      <c r="UPJ49" s="19"/>
      <c r="UPK49" s="19"/>
      <c r="UPL49" s="19"/>
      <c r="UPM49" s="19"/>
      <c r="UPN49" s="19"/>
      <c r="UPO49" s="19"/>
      <c r="UPP49" s="19"/>
      <c r="UPQ49" s="19"/>
      <c r="UPR49" s="19"/>
      <c r="UPS49" s="19"/>
      <c r="UPT49" s="19"/>
      <c r="UPU49" s="19"/>
      <c r="UPV49" s="19"/>
      <c r="UPW49" s="19"/>
      <c r="UPX49" s="19"/>
      <c r="UPY49" s="19"/>
      <c r="UPZ49" s="19"/>
      <c r="UQA49" s="19"/>
      <c r="UQB49" s="19"/>
      <c r="UQC49" s="19"/>
      <c r="UQD49" s="19"/>
      <c r="UQE49" s="19"/>
      <c r="UQF49" s="19"/>
      <c r="UQG49" s="19"/>
      <c r="UQH49" s="19"/>
      <c r="UQI49" s="19"/>
      <c r="UQJ49" s="19"/>
      <c r="UQK49" s="19"/>
      <c r="UQL49" s="19"/>
      <c r="UQM49" s="19"/>
      <c r="UQN49" s="19"/>
      <c r="UQO49" s="19"/>
      <c r="UQP49" s="19"/>
      <c r="UQQ49" s="19"/>
      <c r="UQR49" s="19"/>
      <c r="UQS49" s="19"/>
      <c r="UQT49" s="19"/>
      <c r="UQU49" s="19"/>
      <c r="UQV49" s="19"/>
      <c r="UQW49" s="19"/>
      <c r="UQX49" s="19"/>
      <c r="UQY49" s="19"/>
      <c r="UQZ49" s="19"/>
      <c r="URA49" s="19"/>
      <c r="URB49" s="19"/>
      <c r="URC49" s="19"/>
      <c r="URD49" s="19"/>
      <c r="URE49" s="19"/>
      <c r="URF49" s="19"/>
      <c r="URG49" s="19"/>
      <c r="URH49" s="19"/>
      <c r="URI49" s="19"/>
      <c r="URJ49" s="19"/>
      <c r="URK49" s="19"/>
      <c r="URL49" s="19"/>
      <c r="URM49" s="19"/>
      <c r="URN49" s="19"/>
      <c r="URO49" s="19"/>
      <c r="URP49" s="19"/>
      <c r="URQ49" s="19"/>
      <c r="URR49" s="19"/>
      <c r="URS49" s="19"/>
      <c r="URT49" s="19"/>
      <c r="URU49" s="19"/>
      <c r="URV49" s="19"/>
      <c r="URW49" s="19"/>
      <c r="URX49" s="19"/>
      <c r="URY49" s="19"/>
      <c r="URZ49" s="19"/>
      <c r="USA49" s="19"/>
      <c r="USB49" s="19"/>
      <c r="USC49" s="19"/>
      <c r="USD49" s="19"/>
      <c r="USE49" s="19"/>
      <c r="USF49" s="19"/>
      <c r="USG49" s="19"/>
      <c r="USH49" s="19"/>
      <c r="USI49" s="19"/>
      <c r="USJ49" s="19"/>
      <c r="USK49" s="19"/>
      <c r="USL49" s="19"/>
      <c r="USM49" s="19"/>
      <c r="USN49" s="19"/>
      <c r="USO49" s="19"/>
      <c r="USP49" s="19"/>
      <c r="USQ49" s="19"/>
      <c r="USR49" s="19"/>
      <c r="USS49" s="19"/>
      <c r="UST49" s="19"/>
      <c r="USU49" s="19"/>
      <c r="USV49" s="19"/>
      <c r="USW49" s="19"/>
      <c r="USX49" s="19"/>
      <c r="USY49" s="19"/>
      <c r="USZ49" s="19"/>
      <c r="UTA49" s="19"/>
      <c r="UTB49" s="19"/>
      <c r="UTC49" s="19"/>
      <c r="UTD49" s="19"/>
      <c r="UTE49" s="19"/>
      <c r="UTF49" s="19"/>
      <c r="UTG49" s="19"/>
      <c r="UTH49" s="19"/>
      <c r="UTI49" s="19"/>
      <c r="UTJ49" s="19"/>
      <c r="UTK49" s="19"/>
      <c r="UTL49" s="19"/>
      <c r="UTM49" s="19"/>
      <c r="UTN49" s="19"/>
      <c r="UTO49" s="19"/>
      <c r="UTP49" s="19"/>
      <c r="UTQ49" s="19"/>
      <c r="UTR49" s="19"/>
      <c r="UTS49" s="19"/>
      <c r="UTT49" s="19"/>
      <c r="UTU49" s="19"/>
      <c r="UTV49" s="19"/>
      <c r="UTW49" s="19"/>
      <c r="UTX49" s="19"/>
      <c r="UTY49" s="19"/>
      <c r="UTZ49" s="19"/>
      <c r="UUA49" s="19"/>
      <c r="UUB49" s="19"/>
      <c r="UUC49" s="19"/>
      <c r="UUD49" s="19"/>
      <c r="UUE49" s="19"/>
      <c r="UUF49" s="19"/>
      <c r="UUG49" s="19"/>
      <c r="UUH49" s="19"/>
      <c r="UUI49" s="19"/>
      <c r="UUJ49" s="19"/>
      <c r="UUK49" s="19"/>
      <c r="UUL49" s="19"/>
      <c r="UUM49" s="19"/>
      <c r="UUN49" s="19"/>
      <c r="UUO49" s="19"/>
      <c r="UUP49" s="19"/>
      <c r="UUQ49" s="19"/>
      <c r="UUR49" s="19"/>
      <c r="UUS49" s="19"/>
      <c r="UUT49" s="19"/>
      <c r="UUU49" s="19"/>
      <c r="UUV49" s="19"/>
      <c r="UUW49" s="19"/>
      <c r="UUX49" s="19"/>
      <c r="UUY49" s="19"/>
      <c r="UUZ49" s="19"/>
      <c r="UVA49" s="19"/>
      <c r="UVB49" s="19"/>
      <c r="UVC49" s="19"/>
      <c r="UVD49" s="19"/>
      <c r="UVE49" s="19"/>
      <c r="UVF49" s="19"/>
      <c r="UVG49" s="19"/>
      <c r="UVH49" s="19"/>
      <c r="UVI49" s="19"/>
      <c r="UVJ49" s="19"/>
      <c r="UVK49" s="19"/>
      <c r="UVL49" s="19"/>
      <c r="UVM49" s="19"/>
      <c r="UVN49" s="19"/>
      <c r="UVO49" s="19"/>
      <c r="UVP49" s="19"/>
      <c r="UVQ49" s="19"/>
      <c r="UVR49" s="19"/>
      <c r="UVS49" s="19"/>
      <c r="UVT49" s="19"/>
      <c r="UVU49" s="19"/>
      <c r="UVV49" s="19"/>
      <c r="UVW49" s="19"/>
      <c r="UVX49" s="19"/>
      <c r="UVY49" s="19"/>
      <c r="UVZ49" s="19"/>
      <c r="UWA49" s="19"/>
      <c r="UWB49" s="19"/>
      <c r="UWC49" s="19"/>
      <c r="UWD49" s="19"/>
      <c r="UWE49" s="19"/>
      <c r="UWF49" s="19"/>
      <c r="UWG49" s="19"/>
      <c r="UWH49" s="19"/>
      <c r="UWI49" s="19"/>
      <c r="UWJ49" s="19"/>
      <c r="UWK49" s="19"/>
      <c r="UWL49" s="19"/>
      <c r="UWM49" s="19"/>
      <c r="UWN49" s="19"/>
      <c r="UWO49" s="19"/>
      <c r="UWP49" s="19"/>
      <c r="UWQ49" s="19"/>
      <c r="UWR49" s="19"/>
      <c r="UWS49" s="19"/>
      <c r="UWT49" s="19"/>
      <c r="UWU49" s="19"/>
      <c r="UWV49" s="19"/>
      <c r="UWW49" s="19"/>
      <c r="UWX49" s="19"/>
      <c r="UWY49" s="19"/>
      <c r="UWZ49" s="19"/>
      <c r="UXA49" s="19"/>
      <c r="UXB49" s="19"/>
      <c r="UXC49" s="19"/>
      <c r="UXD49" s="19"/>
      <c r="UXE49" s="19"/>
      <c r="UXF49" s="19"/>
      <c r="UXG49" s="19"/>
      <c r="UXH49" s="19"/>
      <c r="UXI49" s="19"/>
      <c r="UXJ49" s="19"/>
      <c r="UXK49" s="19"/>
      <c r="UXL49" s="19"/>
      <c r="UXM49" s="19"/>
      <c r="UXN49" s="19"/>
      <c r="UXO49" s="19"/>
      <c r="UXP49" s="19"/>
      <c r="UXQ49" s="19"/>
      <c r="UXR49" s="19"/>
      <c r="UXS49" s="19"/>
      <c r="UXT49" s="19"/>
      <c r="UXU49" s="19"/>
      <c r="UXV49" s="19"/>
      <c r="UXW49" s="19"/>
      <c r="UXX49" s="19"/>
      <c r="UXY49" s="19"/>
      <c r="UXZ49" s="19"/>
      <c r="UYA49" s="19"/>
      <c r="UYB49" s="19"/>
      <c r="UYC49" s="19"/>
      <c r="UYD49" s="19"/>
      <c r="UYE49" s="19"/>
      <c r="UYF49" s="19"/>
      <c r="UYG49" s="19"/>
      <c r="UYH49" s="19"/>
      <c r="UYI49" s="19"/>
      <c r="UYJ49" s="19"/>
      <c r="UYK49" s="19"/>
      <c r="UYL49" s="19"/>
      <c r="UYM49" s="19"/>
      <c r="UYN49" s="19"/>
      <c r="UYO49" s="19"/>
      <c r="UYP49" s="19"/>
      <c r="UYQ49" s="19"/>
      <c r="UYR49" s="19"/>
      <c r="UYS49" s="19"/>
      <c r="UYT49" s="19"/>
      <c r="UYU49" s="19"/>
      <c r="UYV49" s="19"/>
      <c r="UYW49" s="19"/>
      <c r="UYX49" s="19"/>
      <c r="UYY49" s="19"/>
      <c r="UYZ49" s="19"/>
      <c r="UZA49" s="19"/>
      <c r="UZB49" s="19"/>
      <c r="UZC49" s="19"/>
      <c r="UZD49" s="19"/>
      <c r="UZE49" s="19"/>
      <c r="UZF49" s="19"/>
      <c r="UZG49" s="19"/>
      <c r="UZH49" s="19"/>
      <c r="UZI49" s="19"/>
      <c r="UZJ49" s="19"/>
      <c r="UZK49" s="19"/>
      <c r="UZL49" s="19"/>
      <c r="UZM49" s="19"/>
      <c r="UZN49" s="19"/>
      <c r="UZO49" s="19"/>
      <c r="UZP49" s="19"/>
      <c r="UZQ49" s="19"/>
      <c r="UZR49" s="19"/>
      <c r="UZS49" s="19"/>
      <c r="UZT49" s="19"/>
      <c r="UZU49" s="19"/>
      <c r="UZV49" s="19"/>
      <c r="UZW49" s="19"/>
      <c r="UZX49" s="19"/>
      <c r="UZY49" s="19"/>
      <c r="UZZ49" s="19"/>
      <c r="VAA49" s="19"/>
      <c r="VAB49" s="19"/>
      <c r="VAC49" s="19"/>
      <c r="VAD49" s="19"/>
      <c r="VAE49" s="19"/>
      <c r="VAF49" s="19"/>
      <c r="VAG49" s="19"/>
      <c r="VAH49" s="19"/>
      <c r="VAI49" s="19"/>
      <c r="VAJ49" s="19"/>
      <c r="VAK49" s="19"/>
      <c r="VAL49" s="19"/>
      <c r="VAM49" s="19"/>
      <c r="VAN49" s="19"/>
      <c r="VAO49" s="19"/>
      <c r="VAP49" s="19"/>
      <c r="VAQ49" s="19"/>
      <c r="VAR49" s="19"/>
      <c r="VAS49" s="19"/>
      <c r="VAT49" s="19"/>
      <c r="VAU49" s="19"/>
      <c r="VAV49" s="19"/>
      <c r="VAW49" s="19"/>
      <c r="VAX49" s="19"/>
      <c r="VAY49" s="19"/>
      <c r="VAZ49" s="19"/>
      <c r="VBA49" s="19"/>
      <c r="VBB49" s="19"/>
      <c r="VBC49" s="19"/>
      <c r="VBD49" s="19"/>
      <c r="VBE49" s="19"/>
      <c r="VBF49" s="19"/>
      <c r="VBG49" s="19"/>
      <c r="VBH49" s="19"/>
      <c r="VBI49" s="19"/>
      <c r="VBJ49" s="19"/>
      <c r="VBK49" s="19"/>
      <c r="VBL49" s="19"/>
      <c r="VBM49" s="19"/>
      <c r="VBN49" s="19"/>
      <c r="VBO49" s="19"/>
      <c r="VBP49" s="19"/>
      <c r="VBQ49" s="19"/>
      <c r="VBR49" s="19"/>
      <c r="VBS49" s="19"/>
      <c r="VBT49" s="19"/>
      <c r="VBU49" s="19"/>
      <c r="VBV49" s="19"/>
      <c r="VBW49" s="19"/>
      <c r="VBX49" s="19"/>
      <c r="VBY49" s="19"/>
      <c r="VBZ49" s="19"/>
      <c r="VCA49" s="19"/>
      <c r="VCB49" s="19"/>
      <c r="VCC49" s="19"/>
      <c r="VCD49" s="19"/>
      <c r="VCE49" s="19"/>
      <c r="VCF49" s="19"/>
      <c r="VCG49" s="19"/>
      <c r="VCH49" s="19"/>
      <c r="VCI49" s="19"/>
      <c r="VCJ49" s="19"/>
      <c r="VCK49" s="19"/>
      <c r="VCL49" s="19"/>
      <c r="VCM49" s="19"/>
      <c r="VCN49" s="19"/>
      <c r="VCO49" s="19"/>
      <c r="VCP49" s="19"/>
      <c r="VCQ49" s="19"/>
      <c r="VCR49" s="19"/>
      <c r="VCS49" s="19"/>
      <c r="VCT49" s="19"/>
      <c r="VCU49" s="19"/>
      <c r="VCV49" s="19"/>
      <c r="VCW49" s="19"/>
      <c r="VCX49" s="19"/>
      <c r="VCY49" s="19"/>
      <c r="VCZ49" s="19"/>
      <c r="VDA49" s="19"/>
      <c r="VDB49" s="19"/>
      <c r="VDC49" s="19"/>
      <c r="VDD49" s="19"/>
      <c r="VDE49" s="19"/>
      <c r="VDF49" s="19"/>
      <c r="VDG49" s="19"/>
      <c r="VDH49" s="19"/>
      <c r="VDI49" s="19"/>
      <c r="VDJ49" s="19"/>
      <c r="VDK49" s="19"/>
      <c r="VDL49" s="19"/>
      <c r="VDM49" s="19"/>
      <c r="VDN49" s="19"/>
      <c r="VDO49" s="19"/>
      <c r="VDP49" s="19"/>
      <c r="VDQ49" s="19"/>
      <c r="VDR49" s="19"/>
      <c r="VDS49" s="19"/>
      <c r="VDT49" s="19"/>
      <c r="VDU49" s="19"/>
      <c r="VDV49" s="19"/>
      <c r="VDW49" s="19"/>
      <c r="VDX49" s="19"/>
      <c r="VDY49" s="19"/>
      <c r="VDZ49" s="19"/>
      <c r="VEA49" s="19"/>
      <c r="VEB49" s="19"/>
      <c r="VEC49" s="19"/>
      <c r="VED49" s="19"/>
      <c r="VEE49" s="19"/>
      <c r="VEF49" s="19"/>
      <c r="VEG49" s="19"/>
      <c r="VEH49" s="19"/>
      <c r="VEI49" s="19"/>
      <c r="VEJ49" s="19"/>
      <c r="VEK49" s="19"/>
      <c r="VEL49" s="19"/>
      <c r="VEM49" s="19"/>
      <c r="VEN49" s="19"/>
      <c r="VEO49" s="19"/>
      <c r="VEP49" s="19"/>
      <c r="VEQ49" s="19"/>
      <c r="VER49" s="19"/>
      <c r="VES49" s="19"/>
      <c r="VET49" s="19"/>
      <c r="VEU49" s="19"/>
      <c r="VEV49" s="19"/>
      <c r="VEW49" s="19"/>
      <c r="VEX49" s="19"/>
      <c r="VEY49" s="19"/>
      <c r="VEZ49" s="19"/>
      <c r="VFA49" s="19"/>
      <c r="VFB49" s="19"/>
      <c r="VFC49" s="19"/>
      <c r="VFD49" s="19"/>
      <c r="VFE49" s="19"/>
      <c r="VFF49" s="19"/>
      <c r="VFG49" s="19"/>
      <c r="VFH49" s="19"/>
      <c r="VFI49" s="19"/>
      <c r="VFJ49" s="19"/>
      <c r="VFK49" s="19"/>
      <c r="VFL49" s="19"/>
      <c r="VFM49" s="19"/>
      <c r="VFN49" s="19"/>
      <c r="VFO49" s="19"/>
      <c r="VFP49" s="19"/>
      <c r="VFQ49" s="19"/>
      <c r="VFR49" s="19"/>
      <c r="VFS49" s="19"/>
      <c r="VFT49" s="19"/>
      <c r="VFU49" s="19"/>
      <c r="VFV49" s="19"/>
      <c r="VFW49" s="19"/>
      <c r="VFX49" s="19"/>
      <c r="VFY49" s="19"/>
      <c r="VFZ49" s="19"/>
      <c r="VGA49" s="19"/>
      <c r="VGB49" s="19"/>
      <c r="VGC49" s="19"/>
      <c r="VGD49" s="19"/>
      <c r="VGE49" s="19"/>
      <c r="VGF49" s="19"/>
      <c r="VGG49" s="19"/>
      <c r="VGH49" s="19"/>
      <c r="VGI49" s="19"/>
      <c r="VGJ49" s="19"/>
      <c r="VGK49" s="19"/>
      <c r="VGL49" s="19"/>
      <c r="VGM49" s="19"/>
      <c r="VGN49" s="19"/>
      <c r="VGO49" s="19"/>
      <c r="VGP49" s="19"/>
      <c r="VGQ49" s="19"/>
      <c r="VGR49" s="19"/>
      <c r="VGS49" s="19"/>
      <c r="VGT49" s="19"/>
      <c r="VGU49" s="19"/>
      <c r="VGV49" s="19"/>
      <c r="VGW49" s="19"/>
      <c r="VGX49" s="19"/>
      <c r="VGY49" s="19"/>
      <c r="VGZ49" s="19"/>
      <c r="VHA49" s="19"/>
      <c r="VHB49" s="19"/>
      <c r="VHC49" s="19"/>
      <c r="VHD49" s="19"/>
      <c r="VHE49" s="19"/>
      <c r="VHF49" s="19"/>
      <c r="VHG49" s="19"/>
      <c r="VHH49" s="19"/>
      <c r="VHI49" s="19"/>
      <c r="VHJ49" s="19"/>
      <c r="VHK49" s="19"/>
      <c r="VHL49" s="19"/>
      <c r="VHM49" s="19"/>
      <c r="VHN49" s="19"/>
      <c r="VHO49" s="19"/>
      <c r="VHP49" s="19"/>
      <c r="VHQ49" s="19"/>
      <c r="VHR49" s="19"/>
      <c r="VHS49" s="19"/>
      <c r="VHT49" s="19"/>
      <c r="VHU49" s="19"/>
      <c r="VHV49" s="19"/>
      <c r="VHW49" s="19"/>
      <c r="VHX49" s="19"/>
      <c r="VHY49" s="19"/>
      <c r="VHZ49" s="19"/>
      <c r="VIA49" s="19"/>
      <c r="VIB49" s="19"/>
      <c r="VIC49" s="19"/>
      <c r="VID49" s="19"/>
      <c r="VIE49" s="19"/>
      <c r="VIF49" s="19"/>
      <c r="VIG49" s="19"/>
      <c r="VIH49" s="19"/>
      <c r="VII49" s="19"/>
      <c r="VIJ49" s="19"/>
      <c r="VIK49" s="19"/>
      <c r="VIL49" s="19"/>
      <c r="VIM49" s="19"/>
      <c r="VIN49" s="19"/>
      <c r="VIO49" s="19"/>
      <c r="VIP49" s="19"/>
      <c r="VIQ49" s="19"/>
      <c r="VIR49" s="19"/>
      <c r="VIS49" s="19"/>
      <c r="VIT49" s="19"/>
      <c r="VIU49" s="19"/>
      <c r="VIV49" s="19"/>
      <c r="VIW49" s="19"/>
      <c r="VIX49" s="19"/>
      <c r="VIY49" s="19"/>
      <c r="VIZ49" s="19"/>
      <c r="VJA49" s="19"/>
      <c r="VJB49" s="19"/>
      <c r="VJC49" s="19"/>
      <c r="VJD49" s="19"/>
      <c r="VJE49" s="19"/>
      <c r="VJF49" s="19"/>
      <c r="VJG49" s="19"/>
      <c r="VJH49" s="19"/>
      <c r="VJI49" s="19"/>
      <c r="VJJ49" s="19"/>
      <c r="VJK49" s="19"/>
      <c r="VJL49" s="19"/>
      <c r="VJM49" s="19"/>
      <c r="VJN49" s="19"/>
      <c r="VJO49" s="19"/>
      <c r="VJP49" s="19"/>
      <c r="VJQ49" s="19"/>
      <c r="VJR49" s="19"/>
      <c r="VJS49" s="19"/>
      <c r="VJT49" s="19"/>
      <c r="VJU49" s="19"/>
      <c r="VJV49" s="19"/>
      <c r="VJW49" s="19"/>
      <c r="VJX49" s="19"/>
      <c r="VJY49" s="19"/>
      <c r="VJZ49" s="19"/>
      <c r="VKA49" s="19"/>
      <c r="VKB49" s="19"/>
      <c r="VKC49" s="19"/>
      <c r="VKD49" s="19"/>
      <c r="VKE49" s="19"/>
      <c r="VKF49" s="19"/>
      <c r="VKG49" s="19"/>
      <c r="VKH49" s="19"/>
      <c r="VKI49" s="19"/>
      <c r="VKJ49" s="19"/>
      <c r="VKK49" s="19"/>
      <c r="VKL49" s="19"/>
      <c r="VKM49" s="19"/>
      <c r="VKN49" s="19"/>
      <c r="VKO49" s="19"/>
      <c r="VKP49" s="19"/>
      <c r="VKQ49" s="19"/>
      <c r="VKR49" s="19"/>
      <c r="VKS49" s="19"/>
      <c r="VKT49" s="19"/>
      <c r="VKU49" s="19"/>
      <c r="VKV49" s="19"/>
      <c r="VKW49" s="19"/>
      <c r="VKX49" s="19"/>
      <c r="VKY49" s="19"/>
      <c r="VKZ49" s="19"/>
      <c r="VLA49" s="19"/>
      <c r="VLB49" s="19"/>
      <c r="VLC49" s="19"/>
      <c r="VLD49" s="19"/>
      <c r="VLE49" s="19"/>
      <c r="VLF49" s="19"/>
      <c r="VLG49" s="19"/>
      <c r="VLH49" s="19"/>
      <c r="VLI49" s="19"/>
      <c r="VLJ49" s="19"/>
      <c r="VLK49" s="19"/>
      <c r="VLL49" s="19"/>
      <c r="VLM49" s="19"/>
      <c r="VLN49" s="19"/>
      <c r="VLO49" s="19"/>
      <c r="VLP49" s="19"/>
      <c r="VLQ49" s="19"/>
      <c r="VLR49" s="19"/>
      <c r="VLS49" s="19"/>
      <c r="VLT49" s="19"/>
      <c r="VLU49" s="19"/>
      <c r="VLV49" s="19"/>
      <c r="VLW49" s="19"/>
      <c r="VLX49" s="19"/>
      <c r="VLY49" s="19"/>
      <c r="VLZ49" s="19"/>
      <c r="VMA49" s="19"/>
      <c r="VMB49" s="19"/>
      <c r="VMC49" s="19"/>
      <c r="VMD49" s="19"/>
      <c r="VME49" s="19"/>
      <c r="VMF49" s="19"/>
      <c r="VMG49" s="19"/>
      <c r="VMH49" s="19"/>
      <c r="VMI49" s="19"/>
      <c r="VMJ49" s="19"/>
      <c r="VMK49" s="19"/>
      <c r="VML49" s="19"/>
      <c r="VMM49" s="19"/>
      <c r="VMN49" s="19"/>
      <c r="VMO49" s="19"/>
      <c r="VMP49" s="19"/>
      <c r="VMQ49" s="19"/>
      <c r="VMR49" s="19"/>
      <c r="VMS49" s="19"/>
      <c r="VMT49" s="19"/>
      <c r="VMU49" s="19"/>
      <c r="VMV49" s="19"/>
      <c r="VMW49" s="19"/>
      <c r="VMX49" s="19"/>
      <c r="VMY49" s="19"/>
      <c r="VMZ49" s="19"/>
      <c r="VNA49" s="19"/>
      <c r="VNB49" s="19"/>
      <c r="VNC49" s="19"/>
      <c r="VND49" s="19"/>
      <c r="VNE49" s="19"/>
      <c r="VNF49" s="19"/>
      <c r="VNG49" s="19"/>
      <c r="VNH49" s="19"/>
      <c r="VNI49" s="19"/>
      <c r="VNJ49" s="19"/>
      <c r="VNK49" s="19"/>
      <c r="VNL49" s="19"/>
      <c r="VNM49" s="19"/>
      <c r="VNN49" s="19"/>
      <c r="VNO49" s="19"/>
      <c r="VNP49" s="19"/>
      <c r="VNQ49" s="19"/>
      <c r="VNR49" s="19"/>
      <c r="VNS49" s="19"/>
      <c r="VNT49" s="19"/>
      <c r="VNU49" s="19"/>
      <c r="VNV49" s="19"/>
      <c r="VNW49" s="19"/>
      <c r="VNX49" s="19"/>
      <c r="VNY49" s="19"/>
      <c r="VNZ49" s="19"/>
      <c r="VOA49" s="19"/>
      <c r="VOB49" s="19"/>
      <c r="VOC49" s="19"/>
      <c r="VOD49" s="19"/>
      <c r="VOE49" s="19"/>
      <c r="VOF49" s="19"/>
      <c r="VOG49" s="19"/>
      <c r="VOH49" s="19"/>
      <c r="VOI49" s="19"/>
      <c r="VOJ49" s="19"/>
      <c r="VOK49" s="19"/>
      <c r="VOL49" s="19"/>
      <c r="VOM49" s="19"/>
      <c r="VON49" s="19"/>
      <c r="VOO49" s="19"/>
      <c r="VOP49" s="19"/>
      <c r="VOQ49" s="19"/>
      <c r="VOR49" s="19"/>
      <c r="VOS49" s="19"/>
      <c r="VOT49" s="19"/>
      <c r="VOU49" s="19"/>
      <c r="VOV49" s="19"/>
      <c r="VOW49" s="19"/>
      <c r="VOX49" s="19"/>
      <c r="VOY49" s="19"/>
      <c r="VOZ49" s="19"/>
      <c r="VPA49" s="19"/>
      <c r="VPB49" s="19"/>
      <c r="VPC49" s="19"/>
      <c r="VPD49" s="19"/>
      <c r="VPE49" s="19"/>
      <c r="VPF49" s="19"/>
      <c r="VPG49" s="19"/>
      <c r="VPH49" s="19"/>
      <c r="VPI49" s="19"/>
      <c r="VPJ49" s="19"/>
      <c r="VPK49" s="19"/>
      <c r="VPL49" s="19"/>
      <c r="VPM49" s="19"/>
      <c r="VPN49" s="19"/>
      <c r="VPO49" s="19"/>
      <c r="VPP49" s="19"/>
      <c r="VPQ49" s="19"/>
      <c r="VPR49" s="19"/>
      <c r="VPS49" s="19"/>
      <c r="VPT49" s="19"/>
      <c r="VPU49" s="19"/>
      <c r="VPV49" s="19"/>
      <c r="VPW49" s="19"/>
      <c r="VPX49" s="19"/>
      <c r="VPY49" s="19"/>
      <c r="VPZ49" s="19"/>
      <c r="VQA49" s="19"/>
      <c r="VQB49" s="19"/>
      <c r="VQC49" s="19"/>
      <c r="VQD49" s="19"/>
      <c r="VQE49" s="19"/>
      <c r="VQF49" s="19"/>
      <c r="VQG49" s="19"/>
      <c r="VQH49" s="19"/>
      <c r="VQI49" s="19"/>
      <c r="VQJ49" s="19"/>
      <c r="VQK49" s="19"/>
      <c r="VQL49" s="19"/>
      <c r="VQM49" s="19"/>
      <c r="VQN49" s="19"/>
      <c r="VQO49" s="19"/>
      <c r="VQP49" s="19"/>
      <c r="VQQ49" s="19"/>
      <c r="VQR49" s="19"/>
      <c r="VQS49" s="19"/>
      <c r="VQT49" s="19"/>
      <c r="VQU49" s="19"/>
      <c r="VQV49" s="19"/>
      <c r="VQW49" s="19"/>
      <c r="VQX49" s="19"/>
      <c r="VQY49" s="19"/>
      <c r="VQZ49" s="19"/>
      <c r="VRA49" s="19"/>
      <c r="VRB49" s="19"/>
      <c r="VRC49" s="19"/>
      <c r="VRD49" s="19"/>
      <c r="VRE49" s="19"/>
      <c r="VRF49" s="19"/>
      <c r="VRG49" s="19"/>
      <c r="VRH49" s="19"/>
      <c r="VRI49" s="19"/>
      <c r="VRJ49" s="19"/>
      <c r="VRK49" s="19"/>
      <c r="VRL49" s="19"/>
      <c r="VRM49" s="19"/>
      <c r="VRN49" s="19"/>
      <c r="VRO49" s="19"/>
      <c r="VRP49" s="19"/>
      <c r="VRQ49" s="19"/>
      <c r="VRR49" s="19"/>
      <c r="VRS49" s="19"/>
      <c r="VRT49" s="19"/>
      <c r="VRU49" s="19"/>
      <c r="VRV49" s="19"/>
      <c r="VRW49" s="19"/>
      <c r="VRX49" s="19"/>
      <c r="VRY49" s="19"/>
      <c r="VRZ49" s="19"/>
      <c r="VSA49" s="19"/>
      <c r="VSB49" s="19"/>
      <c r="VSC49" s="19"/>
      <c r="VSD49" s="19"/>
      <c r="VSE49" s="19"/>
      <c r="VSF49" s="19"/>
      <c r="VSG49" s="19"/>
      <c r="VSH49" s="19"/>
      <c r="VSI49" s="19"/>
      <c r="VSJ49" s="19"/>
      <c r="VSK49" s="19"/>
      <c r="VSL49" s="19"/>
      <c r="VSM49" s="19"/>
      <c r="VSN49" s="19"/>
      <c r="VSO49" s="19"/>
      <c r="VSP49" s="19"/>
      <c r="VSQ49" s="19"/>
      <c r="VSR49" s="19"/>
      <c r="VSS49" s="19"/>
      <c r="VST49" s="19"/>
      <c r="VSU49" s="19"/>
      <c r="VSV49" s="19"/>
      <c r="VSW49" s="19"/>
      <c r="VSX49" s="19"/>
      <c r="VSY49" s="19"/>
      <c r="VSZ49" s="19"/>
      <c r="VTA49" s="19"/>
      <c r="VTB49" s="19"/>
      <c r="VTC49" s="19"/>
      <c r="VTD49" s="19"/>
      <c r="VTE49" s="19"/>
      <c r="VTF49" s="19"/>
      <c r="VTG49" s="19"/>
      <c r="VTH49" s="19"/>
      <c r="VTI49" s="19"/>
      <c r="VTJ49" s="19"/>
      <c r="VTK49" s="19"/>
      <c r="VTL49" s="19"/>
      <c r="VTM49" s="19"/>
      <c r="VTN49" s="19"/>
      <c r="VTO49" s="19"/>
      <c r="VTP49" s="19"/>
      <c r="VTQ49" s="19"/>
      <c r="VTR49" s="19"/>
      <c r="VTS49" s="19"/>
      <c r="VTT49" s="19"/>
      <c r="VTU49" s="19"/>
      <c r="VTV49" s="19"/>
      <c r="VTW49" s="19"/>
      <c r="VTX49" s="19"/>
      <c r="VTY49" s="19"/>
      <c r="VTZ49" s="19"/>
      <c r="VUA49" s="19"/>
      <c r="VUB49" s="19"/>
      <c r="VUC49" s="19"/>
      <c r="VUD49" s="19"/>
      <c r="VUE49" s="19"/>
      <c r="VUF49" s="19"/>
      <c r="VUG49" s="19"/>
      <c r="VUH49" s="19"/>
      <c r="VUI49" s="19"/>
      <c r="VUJ49" s="19"/>
      <c r="VUK49" s="19"/>
      <c r="VUL49" s="19"/>
      <c r="VUM49" s="19"/>
      <c r="VUN49" s="19"/>
      <c r="VUO49" s="19"/>
      <c r="VUP49" s="19"/>
      <c r="VUQ49" s="19"/>
      <c r="VUR49" s="19"/>
      <c r="VUS49" s="19"/>
      <c r="VUT49" s="19"/>
      <c r="VUU49" s="19"/>
      <c r="VUV49" s="19"/>
      <c r="VUW49" s="19"/>
      <c r="VUX49" s="19"/>
      <c r="VUY49" s="19"/>
      <c r="VUZ49" s="19"/>
      <c r="VVA49" s="19"/>
      <c r="VVB49" s="19"/>
      <c r="VVC49" s="19"/>
      <c r="VVD49" s="19"/>
      <c r="VVE49" s="19"/>
      <c r="VVF49" s="19"/>
      <c r="VVG49" s="19"/>
      <c r="VVH49" s="19"/>
      <c r="VVI49" s="19"/>
      <c r="VVJ49" s="19"/>
      <c r="VVK49" s="19"/>
      <c r="VVL49" s="19"/>
      <c r="VVM49" s="19"/>
      <c r="VVN49" s="19"/>
      <c r="VVO49" s="19"/>
      <c r="VVP49" s="19"/>
      <c r="VVQ49" s="19"/>
      <c r="VVR49" s="19"/>
      <c r="VVS49" s="19"/>
      <c r="VVT49" s="19"/>
      <c r="VVU49" s="19"/>
      <c r="VVV49" s="19"/>
      <c r="VVW49" s="19"/>
      <c r="VVX49" s="19"/>
      <c r="VVY49" s="19"/>
      <c r="VVZ49" s="19"/>
      <c r="VWA49" s="19"/>
      <c r="VWB49" s="19"/>
      <c r="VWC49" s="19"/>
      <c r="VWD49" s="19"/>
      <c r="VWE49" s="19"/>
      <c r="VWF49" s="19"/>
      <c r="VWG49" s="19"/>
      <c r="VWH49" s="19"/>
      <c r="VWI49" s="19"/>
      <c r="VWJ49" s="19"/>
      <c r="VWK49" s="19"/>
      <c r="VWL49" s="19"/>
      <c r="VWM49" s="19"/>
      <c r="VWN49" s="19"/>
      <c r="VWO49" s="19"/>
      <c r="VWP49" s="19"/>
      <c r="VWQ49" s="19"/>
      <c r="VWR49" s="19"/>
      <c r="VWS49" s="19"/>
      <c r="VWT49" s="19"/>
      <c r="VWU49" s="19"/>
      <c r="VWV49" s="19"/>
      <c r="VWW49" s="19"/>
      <c r="VWX49" s="19"/>
      <c r="VWY49" s="19"/>
      <c r="VWZ49" s="19"/>
      <c r="VXA49" s="19"/>
      <c r="VXB49" s="19"/>
      <c r="VXC49" s="19"/>
      <c r="VXD49" s="19"/>
      <c r="VXE49" s="19"/>
      <c r="VXF49" s="19"/>
      <c r="VXG49" s="19"/>
      <c r="VXH49" s="19"/>
      <c r="VXI49" s="19"/>
      <c r="VXJ49" s="19"/>
      <c r="VXK49" s="19"/>
      <c r="VXL49" s="19"/>
      <c r="VXM49" s="19"/>
      <c r="VXN49" s="19"/>
      <c r="VXO49" s="19"/>
      <c r="VXP49" s="19"/>
      <c r="VXQ49" s="19"/>
      <c r="VXR49" s="19"/>
      <c r="VXS49" s="19"/>
      <c r="VXT49" s="19"/>
      <c r="VXU49" s="19"/>
      <c r="VXV49" s="19"/>
      <c r="VXW49" s="19"/>
      <c r="VXX49" s="19"/>
      <c r="VXY49" s="19"/>
      <c r="VXZ49" s="19"/>
      <c r="VYA49" s="19"/>
      <c r="VYB49" s="19"/>
      <c r="VYC49" s="19"/>
      <c r="VYD49" s="19"/>
      <c r="VYE49" s="19"/>
      <c r="VYF49" s="19"/>
      <c r="VYG49" s="19"/>
      <c r="VYH49" s="19"/>
      <c r="VYI49" s="19"/>
      <c r="VYJ49" s="19"/>
      <c r="VYK49" s="19"/>
      <c r="VYL49" s="19"/>
      <c r="VYM49" s="19"/>
      <c r="VYN49" s="19"/>
      <c r="VYO49" s="19"/>
      <c r="VYP49" s="19"/>
      <c r="VYQ49" s="19"/>
      <c r="VYR49" s="19"/>
      <c r="VYS49" s="19"/>
      <c r="VYT49" s="19"/>
      <c r="VYU49" s="19"/>
      <c r="VYV49" s="19"/>
      <c r="VYW49" s="19"/>
      <c r="VYX49" s="19"/>
      <c r="VYY49" s="19"/>
      <c r="VYZ49" s="19"/>
      <c r="VZA49" s="19"/>
      <c r="VZB49" s="19"/>
      <c r="VZC49" s="19"/>
      <c r="VZD49" s="19"/>
      <c r="VZE49" s="19"/>
      <c r="VZF49" s="19"/>
      <c r="VZG49" s="19"/>
      <c r="VZH49" s="19"/>
      <c r="VZI49" s="19"/>
      <c r="VZJ49" s="19"/>
      <c r="VZK49" s="19"/>
      <c r="VZL49" s="19"/>
      <c r="VZM49" s="19"/>
      <c r="VZN49" s="19"/>
      <c r="VZO49" s="19"/>
      <c r="VZP49" s="19"/>
      <c r="VZQ49" s="19"/>
      <c r="VZR49" s="19"/>
      <c r="VZS49" s="19"/>
      <c r="VZT49" s="19"/>
      <c r="VZU49" s="19"/>
      <c r="VZV49" s="19"/>
      <c r="VZW49" s="19"/>
      <c r="VZX49" s="19"/>
      <c r="VZY49" s="19"/>
      <c r="VZZ49" s="19"/>
      <c r="WAA49" s="19"/>
      <c r="WAB49" s="19"/>
      <c r="WAC49" s="19"/>
      <c r="WAD49" s="19"/>
      <c r="WAE49" s="19"/>
      <c r="WAF49" s="19"/>
      <c r="WAG49" s="19"/>
      <c r="WAH49" s="19"/>
      <c r="WAI49" s="19"/>
      <c r="WAJ49" s="19"/>
      <c r="WAK49" s="19"/>
      <c r="WAL49" s="19"/>
      <c r="WAM49" s="19"/>
      <c r="WAN49" s="19"/>
      <c r="WAO49" s="19"/>
      <c r="WAP49" s="19"/>
      <c r="WAQ49" s="19"/>
      <c r="WAR49" s="19"/>
      <c r="WAS49" s="19"/>
      <c r="WAT49" s="19"/>
      <c r="WAU49" s="19"/>
      <c r="WAV49" s="19"/>
      <c r="WAW49" s="19"/>
      <c r="WAX49" s="19"/>
      <c r="WAY49" s="19"/>
      <c r="WAZ49" s="19"/>
      <c r="WBA49" s="19"/>
      <c r="WBB49" s="19"/>
      <c r="WBC49" s="19"/>
      <c r="WBD49" s="19"/>
      <c r="WBE49" s="19"/>
      <c r="WBF49" s="19"/>
      <c r="WBG49" s="19"/>
      <c r="WBH49" s="19"/>
      <c r="WBI49" s="19"/>
      <c r="WBJ49" s="19"/>
      <c r="WBK49" s="19"/>
      <c r="WBL49" s="19"/>
      <c r="WBM49" s="19"/>
      <c r="WBN49" s="19"/>
      <c r="WBO49" s="19"/>
      <c r="WBP49" s="19"/>
      <c r="WBQ49" s="19"/>
      <c r="WBR49" s="19"/>
      <c r="WBS49" s="19"/>
      <c r="WBT49" s="19"/>
      <c r="WBU49" s="19"/>
      <c r="WBV49" s="19"/>
      <c r="WBW49" s="19"/>
      <c r="WBX49" s="19"/>
      <c r="WBY49" s="19"/>
      <c r="WBZ49" s="19"/>
      <c r="WCA49" s="19"/>
      <c r="WCB49" s="19"/>
      <c r="WCC49" s="19"/>
      <c r="WCD49" s="19"/>
      <c r="WCE49" s="19"/>
      <c r="WCF49" s="19"/>
      <c r="WCG49" s="19"/>
      <c r="WCH49" s="19"/>
      <c r="WCI49" s="19"/>
      <c r="WCJ49" s="19"/>
      <c r="WCK49" s="19"/>
      <c r="WCL49" s="19"/>
      <c r="WCM49" s="19"/>
      <c r="WCN49" s="19"/>
      <c r="WCO49" s="19"/>
      <c r="WCP49" s="19"/>
      <c r="WCQ49" s="19"/>
      <c r="WCR49" s="19"/>
      <c r="WCS49" s="19"/>
      <c r="WCT49" s="19"/>
      <c r="WCU49" s="19"/>
      <c r="WCV49" s="19"/>
      <c r="WCW49" s="19"/>
      <c r="WCX49" s="19"/>
      <c r="WCY49" s="19"/>
      <c r="WCZ49" s="19"/>
      <c r="WDA49" s="19"/>
      <c r="WDB49" s="19"/>
      <c r="WDC49" s="19"/>
      <c r="WDD49" s="19"/>
      <c r="WDE49" s="19"/>
      <c r="WDF49" s="19"/>
      <c r="WDG49" s="19"/>
      <c r="WDH49" s="19"/>
      <c r="WDI49" s="19"/>
      <c r="WDJ49" s="19"/>
      <c r="WDK49" s="19"/>
      <c r="WDL49" s="19"/>
      <c r="WDM49" s="19"/>
      <c r="WDN49" s="19"/>
      <c r="WDO49" s="19"/>
      <c r="WDP49" s="19"/>
      <c r="WDQ49" s="19"/>
      <c r="WDR49" s="19"/>
      <c r="WDS49" s="19"/>
      <c r="WDT49" s="19"/>
      <c r="WDU49" s="19"/>
      <c r="WDV49" s="19"/>
      <c r="WDW49" s="19"/>
      <c r="WDX49" s="19"/>
      <c r="WDY49" s="19"/>
      <c r="WDZ49" s="19"/>
      <c r="WEA49" s="19"/>
      <c r="WEB49" s="19"/>
      <c r="WEC49" s="19"/>
      <c r="WED49" s="19"/>
      <c r="WEE49" s="19"/>
      <c r="WEF49" s="19"/>
      <c r="WEG49" s="19"/>
      <c r="WEH49" s="19"/>
      <c r="WEI49" s="19"/>
      <c r="WEJ49" s="19"/>
      <c r="WEK49" s="19"/>
      <c r="WEL49" s="19"/>
      <c r="WEM49" s="19"/>
      <c r="WEN49" s="19"/>
      <c r="WEO49" s="19"/>
      <c r="WEP49" s="19"/>
      <c r="WEQ49" s="19"/>
      <c r="WER49" s="19"/>
      <c r="WES49" s="19"/>
      <c r="WET49" s="19"/>
      <c r="WEU49" s="19"/>
      <c r="WEV49" s="19"/>
      <c r="WEW49" s="19"/>
      <c r="WEX49" s="19"/>
      <c r="WEY49" s="19"/>
      <c r="WEZ49" s="19"/>
      <c r="WFA49" s="19"/>
      <c r="WFB49" s="19"/>
      <c r="WFC49" s="19"/>
      <c r="WFD49" s="19"/>
      <c r="WFE49" s="19"/>
      <c r="WFF49" s="19"/>
      <c r="WFG49" s="19"/>
      <c r="WFH49" s="19"/>
      <c r="WFI49" s="19"/>
      <c r="WFJ49" s="19"/>
      <c r="WFK49" s="19"/>
      <c r="WFL49" s="19"/>
      <c r="WFM49" s="19"/>
      <c r="WFN49" s="19"/>
      <c r="WFO49" s="19"/>
      <c r="WFP49" s="19"/>
      <c r="WFQ49" s="19"/>
      <c r="WFR49" s="19"/>
      <c r="WFS49" s="19"/>
      <c r="WFT49" s="19"/>
      <c r="WFU49" s="19"/>
      <c r="WFV49" s="19"/>
      <c r="WFW49" s="19"/>
      <c r="WFX49" s="19"/>
      <c r="WFY49" s="19"/>
      <c r="WFZ49" s="19"/>
      <c r="WGA49" s="19"/>
      <c r="WGB49" s="19"/>
      <c r="WGC49" s="19"/>
      <c r="WGD49" s="19"/>
      <c r="WGE49" s="19"/>
      <c r="WGF49" s="19"/>
      <c r="WGG49" s="19"/>
      <c r="WGH49" s="19"/>
      <c r="WGI49" s="19"/>
      <c r="WGJ49" s="19"/>
      <c r="WGK49" s="19"/>
      <c r="WGL49" s="19"/>
      <c r="WGM49" s="19"/>
      <c r="WGN49" s="19"/>
      <c r="WGO49" s="19"/>
      <c r="WGP49" s="19"/>
      <c r="WGQ49" s="19"/>
      <c r="WGR49" s="19"/>
      <c r="WGS49" s="19"/>
      <c r="WGT49" s="19"/>
      <c r="WGU49" s="19"/>
      <c r="WGV49" s="19"/>
      <c r="WGW49" s="19"/>
      <c r="WGX49" s="19"/>
      <c r="WGY49" s="19"/>
      <c r="WGZ49" s="19"/>
      <c r="WHA49" s="19"/>
      <c r="WHB49" s="19"/>
      <c r="WHC49" s="19"/>
      <c r="WHD49" s="19"/>
      <c r="WHE49" s="19"/>
      <c r="WHF49" s="19"/>
      <c r="WHG49" s="19"/>
      <c r="WHH49" s="19"/>
      <c r="WHI49" s="19"/>
      <c r="WHJ49" s="19"/>
      <c r="WHK49" s="19"/>
      <c r="WHL49" s="19"/>
      <c r="WHM49" s="19"/>
      <c r="WHN49" s="19"/>
      <c r="WHO49" s="19"/>
      <c r="WHP49" s="19"/>
      <c r="WHQ49" s="19"/>
      <c r="WHR49" s="19"/>
      <c r="WHS49" s="19"/>
      <c r="WHT49" s="19"/>
      <c r="WHU49" s="19"/>
      <c r="WHV49" s="19"/>
      <c r="WHW49" s="19"/>
      <c r="WHX49" s="19"/>
      <c r="WHY49" s="19"/>
      <c r="WHZ49" s="19"/>
      <c r="WIA49" s="19"/>
      <c r="WIB49" s="19"/>
      <c r="WIC49" s="19"/>
      <c r="WID49" s="19"/>
      <c r="WIE49" s="19"/>
      <c r="WIF49" s="19"/>
      <c r="WIG49" s="19"/>
      <c r="WIH49" s="19"/>
      <c r="WII49" s="19"/>
      <c r="WIJ49" s="19"/>
      <c r="WIK49" s="19"/>
      <c r="WIL49" s="19"/>
      <c r="WIM49" s="19"/>
      <c r="WIN49" s="19"/>
      <c r="WIO49" s="19"/>
      <c r="WIP49" s="19"/>
      <c r="WIQ49" s="19"/>
      <c r="WIR49" s="19"/>
      <c r="WIS49" s="19"/>
      <c r="WIT49" s="19"/>
      <c r="WIU49" s="19"/>
      <c r="WIV49" s="19"/>
      <c r="WIW49" s="19"/>
      <c r="WIX49" s="19"/>
      <c r="WIY49" s="19"/>
      <c r="WIZ49" s="19"/>
      <c r="WJA49" s="19"/>
      <c r="WJB49" s="19"/>
      <c r="WJC49" s="19"/>
      <c r="WJD49" s="19"/>
      <c r="WJE49" s="19"/>
      <c r="WJF49" s="19"/>
      <c r="WJG49" s="19"/>
      <c r="WJH49" s="19"/>
      <c r="WJI49" s="19"/>
      <c r="WJJ49" s="19"/>
      <c r="WJK49" s="19"/>
      <c r="WJL49" s="19"/>
      <c r="WJM49" s="19"/>
      <c r="WJN49" s="19"/>
      <c r="WJO49" s="19"/>
      <c r="WJP49" s="19"/>
      <c r="WJQ49" s="19"/>
      <c r="WJR49" s="19"/>
      <c r="WJS49" s="19"/>
      <c r="WJT49" s="19"/>
      <c r="WJU49" s="19"/>
      <c r="WJV49" s="19"/>
      <c r="WJW49" s="19"/>
      <c r="WJX49" s="19"/>
      <c r="WJY49" s="19"/>
      <c r="WJZ49" s="19"/>
      <c r="WKA49" s="19"/>
      <c r="WKB49" s="19"/>
      <c r="WKC49" s="19"/>
      <c r="WKD49" s="19"/>
      <c r="WKE49" s="19"/>
      <c r="WKF49" s="19"/>
      <c r="WKG49" s="19"/>
      <c r="WKH49" s="19"/>
      <c r="WKI49" s="19"/>
      <c r="WKJ49" s="19"/>
      <c r="WKK49" s="19"/>
      <c r="WKL49" s="19"/>
      <c r="WKM49" s="19"/>
      <c r="WKN49" s="19"/>
      <c r="WKO49" s="19"/>
      <c r="WKP49" s="19"/>
      <c r="WKQ49" s="19"/>
      <c r="WKR49" s="19"/>
      <c r="WKS49" s="19"/>
      <c r="WKT49" s="19"/>
      <c r="WKU49" s="19"/>
      <c r="WKV49" s="19"/>
      <c r="WKW49" s="19"/>
      <c r="WKX49" s="19"/>
      <c r="WKY49" s="19"/>
      <c r="WKZ49" s="19"/>
      <c r="WLA49" s="19"/>
      <c r="WLB49" s="19"/>
      <c r="WLC49" s="19"/>
      <c r="WLD49" s="19"/>
      <c r="WLE49" s="19"/>
      <c r="WLF49" s="19"/>
      <c r="WLG49" s="19"/>
      <c r="WLH49" s="19"/>
      <c r="WLI49" s="19"/>
      <c r="WLJ49" s="19"/>
      <c r="WLK49" s="19"/>
      <c r="WLL49" s="19"/>
      <c r="WLM49" s="19"/>
      <c r="WLN49" s="19"/>
      <c r="WLO49" s="19"/>
      <c r="WLP49" s="19"/>
      <c r="WLQ49" s="19"/>
      <c r="WLR49" s="19"/>
      <c r="WLS49" s="19"/>
      <c r="WLT49" s="19"/>
      <c r="WLU49" s="19"/>
      <c r="WLV49" s="19"/>
      <c r="WLW49" s="19"/>
      <c r="WLX49" s="19"/>
      <c r="WLY49" s="19"/>
      <c r="WLZ49" s="19"/>
      <c r="WMA49" s="19"/>
      <c r="WMB49" s="19"/>
      <c r="WMC49" s="19"/>
      <c r="WMD49" s="19"/>
      <c r="WME49" s="19"/>
      <c r="WMF49" s="19"/>
      <c r="WMG49" s="19"/>
      <c r="WMH49" s="19"/>
      <c r="WMI49" s="19"/>
      <c r="WMJ49" s="19"/>
      <c r="WMK49" s="19"/>
      <c r="WML49" s="19"/>
      <c r="WMM49" s="19"/>
      <c r="WMN49" s="19"/>
      <c r="WMO49" s="19"/>
      <c r="WMP49" s="19"/>
      <c r="WMQ49" s="19"/>
      <c r="WMR49" s="19"/>
      <c r="WMS49" s="19"/>
      <c r="WMT49" s="19"/>
      <c r="WMU49" s="19"/>
      <c r="WMV49" s="19"/>
      <c r="WMW49" s="19"/>
      <c r="WMX49" s="19"/>
      <c r="WMY49" s="19"/>
      <c r="WMZ49" s="19"/>
      <c r="WNA49" s="19"/>
      <c r="WNB49" s="19"/>
      <c r="WNC49" s="19"/>
      <c r="WND49" s="19"/>
      <c r="WNE49" s="19"/>
      <c r="WNF49" s="19"/>
      <c r="WNG49" s="19"/>
      <c r="WNH49" s="19"/>
      <c r="WNI49" s="19"/>
      <c r="WNJ49" s="19"/>
      <c r="WNK49" s="19"/>
      <c r="WNL49" s="19"/>
      <c r="WNM49" s="19"/>
      <c r="WNN49" s="19"/>
      <c r="WNO49" s="19"/>
      <c r="WNP49" s="19"/>
      <c r="WNQ49" s="19"/>
      <c r="WNR49" s="19"/>
      <c r="WNS49" s="19"/>
      <c r="WNT49" s="19"/>
      <c r="WNU49" s="19"/>
      <c r="WNV49" s="19"/>
      <c r="WNW49" s="19"/>
      <c r="WNX49" s="19"/>
      <c r="WNY49" s="19"/>
      <c r="WNZ49" s="19"/>
      <c r="WOA49" s="19"/>
      <c r="WOB49" s="19"/>
      <c r="WOC49" s="19"/>
      <c r="WOD49" s="19"/>
      <c r="WOE49" s="19"/>
      <c r="WOF49" s="19"/>
      <c r="WOG49" s="19"/>
      <c r="WOH49" s="19"/>
      <c r="WOI49" s="19"/>
      <c r="WOJ49" s="19"/>
      <c r="WOK49" s="19"/>
      <c r="WOL49" s="19"/>
      <c r="WOM49" s="19"/>
      <c r="WON49" s="19"/>
      <c r="WOO49" s="19"/>
      <c r="WOP49" s="19"/>
      <c r="WOQ49" s="19"/>
      <c r="WOR49" s="19"/>
      <c r="WOS49" s="19"/>
      <c r="WOT49" s="19"/>
      <c r="WOU49" s="19"/>
      <c r="WOV49" s="19"/>
      <c r="WOW49" s="19"/>
      <c r="WOX49" s="19"/>
      <c r="WOY49" s="19"/>
      <c r="WOZ49" s="19"/>
      <c r="WPA49" s="19"/>
      <c r="WPB49" s="19"/>
      <c r="WPC49" s="19"/>
      <c r="WPD49" s="19"/>
      <c r="WPE49" s="19"/>
      <c r="WPF49" s="19"/>
      <c r="WPG49" s="19"/>
      <c r="WPH49" s="19"/>
      <c r="WPI49" s="19"/>
      <c r="WPJ49" s="19"/>
      <c r="WPK49" s="19"/>
      <c r="WPL49" s="19"/>
      <c r="WPM49" s="19"/>
      <c r="WPN49" s="19"/>
      <c r="WPO49" s="19"/>
      <c r="WPP49" s="19"/>
      <c r="WPQ49" s="19"/>
      <c r="WPR49" s="19"/>
      <c r="WPS49" s="19"/>
      <c r="WPT49" s="19"/>
      <c r="WPU49" s="19"/>
      <c r="WPV49" s="19"/>
      <c r="WPW49" s="19"/>
      <c r="WPX49" s="19"/>
      <c r="WPY49" s="19"/>
      <c r="WPZ49" s="19"/>
      <c r="WQA49" s="19"/>
      <c r="WQB49" s="19"/>
      <c r="WQC49" s="19"/>
      <c r="WQD49" s="19"/>
      <c r="WQE49" s="19"/>
      <c r="WQF49" s="19"/>
      <c r="WQG49" s="19"/>
      <c r="WQH49" s="19"/>
      <c r="WQI49" s="19"/>
      <c r="WQJ49" s="19"/>
      <c r="WQK49" s="19"/>
      <c r="WQL49" s="19"/>
      <c r="WQM49" s="19"/>
      <c r="WQN49" s="19"/>
      <c r="WQO49" s="19"/>
      <c r="WQP49" s="19"/>
      <c r="WQQ49" s="19"/>
      <c r="WQR49" s="19"/>
      <c r="WQS49" s="19"/>
      <c r="WQT49" s="19"/>
      <c r="WQU49" s="19"/>
      <c r="WQV49" s="19"/>
      <c r="WQW49" s="19"/>
      <c r="WQX49" s="19"/>
      <c r="WQY49" s="19"/>
      <c r="WQZ49" s="19"/>
      <c r="WRA49" s="19"/>
      <c r="WRB49" s="19"/>
      <c r="WRC49" s="19"/>
      <c r="WRD49" s="19"/>
      <c r="WRE49" s="19"/>
      <c r="WRF49" s="19"/>
      <c r="WRG49" s="19"/>
      <c r="WRH49" s="19"/>
      <c r="WRI49" s="19"/>
      <c r="WRJ49" s="19"/>
      <c r="WRK49" s="19"/>
      <c r="WRL49" s="19"/>
      <c r="WRM49" s="19"/>
      <c r="WRN49" s="19"/>
      <c r="WRO49" s="19"/>
      <c r="WRP49" s="19"/>
      <c r="WRQ49" s="19"/>
      <c r="WRR49" s="19"/>
      <c r="WRS49" s="19"/>
      <c r="WRT49" s="19"/>
      <c r="WRU49" s="19"/>
      <c r="WRV49" s="19"/>
      <c r="WRW49" s="19"/>
      <c r="WRX49" s="19"/>
      <c r="WRY49" s="19"/>
      <c r="WRZ49" s="19"/>
      <c r="WSA49" s="19"/>
      <c r="WSB49" s="19"/>
      <c r="WSC49" s="19"/>
      <c r="WSD49" s="19"/>
      <c r="WSE49" s="19"/>
      <c r="WSF49" s="19"/>
      <c r="WSG49" s="19"/>
      <c r="WSH49" s="19"/>
      <c r="WSI49" s="19"/>
      <c r="WSJ49" s="19"/>
      <c r="WSK49" s="19"/>
      <c r="WSL49" s="19"/>
      <c r="WSM49" s="19"/>
      <c r="WSN49" s="19"/>
      <c r="WSO49" s="19"/>
      <c r="WSP49" s="19"/>
      <c r="WSQ49" s="19"/>
      <c r="WSR49" s="19"/>
      <c r="WSS49" s="19"/>
      <c r="WST49" s="19"/>
      <c r="WSU49" s="19"/>
      <c r="WSV49" s="19"/>
      <c r="WSW49" s="19"/>
      <c r="WSX49" s="19"/>
      <c r="WSY49" s="19"/>
      <c r="WSZ49" s="19"/>
      <c r="WTA49" s="19"/>
      <c r="WTB49" s="19"/>
      <c r="WTC49" s="19"/>
      <c r="WTD49" s="19"/>
      <c r="WTE49" s="19"/>
      <c r="WTF49" s="19"/>
      <c r="WTG49" s="19"/>
      <c r="WTH49" s="19"/>
      <c r="WTI49" s="19"/>
      <c r="WTJ49" s="19"/>
      <c r="WTK49" s="19"/>
      <c r="WTL49" s="19"/>
      <c r="WTM49" s="19"/>
      <c r="WTN49" s="19"/>
      <c r="WTO49" s="19"/>
      <c r="WTP49" s="19"/>
      <c r="WTQ49" s="19"/>
      <c r="WTR49" s="19"/>
      <c r="WTS49" s="19"/>
      <c r="WTT49" s="19"/>
      <c r="WTU49" s="19"/>
      <c r="WTV49" s="19"/>
      <c r="WTW49" s="19"/>
      <c r="WTX49" s="19"/>
      <c r="WTY49" s="19"/>
      <c r="WTZ49" s="19"/>
      <c r="WUA49" s="19"/>
      <c r="WUB49" s="19"/>
    </row>
    <row r="50" spans="1:16096" ht="30" customHeight="1" x14ac:dyDescent="0.35">
      <c r="A50" s="19" t="s">
        <v>805</v>
      </c>
      <c r="B50" s="19" t="s">
        <v>803</v>
      </c>
      <c r="C50" s="22">
        <v>130819769</v>
      </c>
      <c r="D50" s="22">
        <v>0</v>
      </c>
      <c r="E50" s="22">
        <v>121732406</v>
      </c>
      <c r="F50" s="22">
        <v>0</v>
      </c>
      <c r="G50" s="48">
        <v>126090331</v>
      </c>
      <c r="H50" s="62"/>
      <c r="I50" s="62"/>
      <c r="J50" s="62"/>
      <c r="K50" s="62"/>
      <c r="L50" s="62"/>
      <c r="M50" s="62"/>
      <c r="N50" s="45"/>
      <c r="O50" s="45" t="s">
        <v>8439</v>
      </c>
      <c r="P50" s="45" t="s">
        <v>8439</v>
      </c>
      <c r="Q50" s="45" t="s">
        <v>8439</v>
      </c>
      <c r="R50" s="45" t="s">
        <v>8439</v>
      </c>
      <c r="S50" s="49" t="s">
        <v>8439</v>
      </c>
      <c r="T50" s="19" t="s">
        <v>8439</v>
      </c>
      <c r="U50" s="19" t="s">
        <v>8439</v>
      </c>
      <c r="V50" s="19" t="s">
        <v>8439</v>
      </c>
      <c r="W50" s="19" t="s">
        <v>8439</v>
      </c>
      <c r="X50" s="19" t="s">
        <v>8439</v>
      </c>
      <c r="Y50" s="19" t="s">
        <v>8439</v>
      </c>
      <c r="Z50" s="19" t="s">
        <v>8439</v>
      </c>
      <c r="AA50" s="19" t="s">
        <v>8439</v>
      </c>
      <c r="AB50" s="19" t="s">
        <v>8439</v>
      </c>
      <c r="AC50" s="19" t="s">
        <v>8439</v>
      </c>
      <c r="AD50" s="19" t="s">
        <v>8439</v>
      </c>
      <c r="AE50" s="19" t="s">
        <v>8439</v>
      </c>
      <c r="AF50" s="19" t="s">
        <v>8439</v>
      </c>
      <c r="AG50" s="19" t="s">
        <v>8439</v>
      </c>
      <c r="AH50" s="19" t="s">
        <v>8439</v>
      </c>
      <c r="AI50" s="19" t="s">
        <v>8439</v>
      </c>
      <c r="AJ50" s="19" t="s">
        <v>8439</v>
      </c>
      <c r="AK50" s="19" t="s">
        <v>8439</v>
      </c>
      <c r="AL50" s="19" t="s">
        <v>8439</v>
      </c>
      <c r="AM50" s="19" t="s">
        <v>8439</v>
      </c>
      <c r="AN50" s="19" t="s">
        <v>8439</v>
      </c>
      <c r="AO50" s="19" t="s">
        <v>8439</v>
      </c>
      <c r="AP50" s="19" t="s">
        <v>8439</v>
      </c>
      <c r="AQ50" s="19" t="s">
        <v>8439</v>
      </c>
      <c r="AR50" s="19" t="s">
        <v>8439</v>
      </c>
      <c r="AS50" s="19" t="s">
        <v>8439</v>
      </c>
      <c r="AT50" s="19" t="s">
        <v>8439</v>
      </c>
      <c r="AU50" s="19" t="s">
        <v>8439</v>
      </c>
      <c r="AV50" s="19" t="s">
        <v>8439</v>
      </c>
      <c r="AW50" s="19" t="s">
        <v>8439</v>
      </c>
      <c r="AX50" s="19" t="s">
        <v>8439</v>
      </c>
      <c r="AY50" s="19" t="s">
        <v>8439</v>
      </c>
      <c r="AZ50" s="19" t="s">
        <v>8439</v>
      </c>
      <c r="BA50" s="19" t="s">
        <v>8439</v>
      </c>
      <c r="BB50" s="19" t="s">
        <v>8439</v>
      </c>
      <c r="BC50" s="19" t="s">
        <v>8439</v>
      </c>
      <c r="BD50" s="19" t="s">
        <v>8439</v>
      </c>
      <c r="BE50" s="19" t="s">
        <v>8439</v>
      </c>
      <c r="BF50" s="19" t="s">
        <v>8439</v>
      </c>
      <c r="BG50" s="19" t="s">
        <v>8439</v>
      </c>
      <c r="BH50" s="19" t="s">
        <v>8439</v>
      </c>
      <c r="BI50" s="19" t="s">
        <v>8439</v>
      </c>
      <c r="BJ50" s="19" t="s">
        <v>8439</v>
      </c>
      <c r="BK50" s="19" t="s">
        <v>8439</v>
      </c>
      <c r="BL50" s="19" t="s">
        <v>8439</v>
      </c>
      <c r="BM50" s="19" t="s">
        <v>8439</v>
      </c>
      <c r="BN50" s="19" t="s">
        <v>8439</v>
      </c>
      <c r="BO50" s="19" t="s">
        <v>8439</v>
      </c>
      <c r="BP50" s="19" t="s">
        <v>8439</v>
      </c>
      <c r="BQ50" s="19" t="s">
        <v>8439</v>
      </c>
      <c r="BR50" s="19" t="s">
        <v>8439</v>
      </c>
      <c r="BS50" s="19" t="s">
        <v>8439</v>
      </c>
      <c r="BT50" s="19" t="s">
        <v>8439</v>
      </c>
      <c r="BU50" s="19" t="s">
        <v>8439</v>
      </c>
      <c r="BV50" s="19" t="s">
        <v>8439</v>
      </c>
      <c r="BW50" s="19" t="s">
        <v>8439</v>
      </c>
      <c r="BX50" s="19" t="s">
        <v>8439</v>
      </c>
      <c r="BY50" s="19" t="s">
        <v>8439</v>
      </c>
      <c r="BZ50" s="19" t="s">
        <v>8439</v>
      </c>
      <c r="CA50" s="19" t="s">
        <v>8439</v>
      </c>
      <c r="CB50" s="19" t="s">
        <v>8439</v>
      </c>
      <c r="CC50" s="19" t="s">
        <v>8439</v>
      </c>
      <c r="CD50" s="19" t="s">
        <v>8439</v>
      </c>
      <c r="CE50" s="19" t="s">
        <v>8439</v>
      </c>
      <c r="CF50" s="19" t="s">
        <v>8439</v>
      </c>
      <c r="CG50" s="19" t="s">
        <v>8439</v>
      </c>
      <c r="CH50" s="19" t="s">
        <v>8439</v>
      </c>
      <c r="CI50" s="19" t="s">
        <v>8439</v>
      </c>
      <c r="CJ50" s="19" t="s">
        <v>8439</v>
      </c>
      <c r="CK50" s="19" t="s">
        <v>8439</v>
      </c>
      <c r="CL50" s="19" t="s">
        <v>8439</v>
      </c>
      <c r="CM50" s="19" t="s">
        <v>8439</v>
      </c>
      <c r="CN50" s="19" t="s">
        <v>8439</v>
      </c>
      <c r="CO50" s="19" t="s">
        <v>8439</v>
      </c>
      <c r="CP50" s="19" t="s">
        <v>8439</v>
      </c>
      <c r="CQ50" s="19" t="s">
        <v>8439</v>
      </c>
      <c r="CR50" s="19" t="s">
        <v>8439</v>
      </c>
      <c r="CS50" s="19" t="s">
        <v>8439</v>
      </c>
      <c r="CT50" s="19" t="s">
        <v>8439</v>
      </c>
      <c r="CU50" s="19" t="s">
        <v>8439</v>
      </c>
      <c r="CV50" s="19" t="s">
        <v>8439</v>
      </c>
      <c r="CW50" s="19" t="s">
        <v>8439</v>
      </c>
      <c r="CX50" s="19" t="s">
        <v>8439</v>
      </c>
      <c r="CY50" s="19" t="s">
        <v>8439</v>
      </c>
      <c r="CZ50" s="19" t="s">
        <v>8439</v>
      </c>
      <c r="DA50" s="19" t="s">
        <v>8439</v>
      </c>
      <c r="DB50" s="19" t="s">
        <v>8439</v>
      </c>
      <c r="DC50" s="19" t="s">
        <v>8439</v>
      </c>
      <c r="DD50" s="19" t="s">
        <v>8439</v>
      </c>
      <c r="DE50" s="19" t="s">
        <v>8439</v>
      </c>
      <c r="DF50" s="19" t="s">
        <v>8439</v>
      </c>
      <c r="DG50" s="19" t="s">
        <v>8439</v>
      </c>
      <c r="DH50" s="19" t="s">
        <v>8439</v>
      </c>
      <c r="DI50" s="19" t="s">
        <v>8439</v>
      </c>
      <c r="DJ50" s="19" t="s">
        <v>8439</v>
      </c>
      <c r="DK50" s="19" t="s">
        <v>8439</v>
      </c>
      <c r="DL50" s="19" t="s">
        <v>8439</v>
      </c>
      <c r="DM50" s="19" t="s">
        <v>8439</v>
      </c>
      <c r="DN50" s="19" t="s">
        <v>8439</v>
      </c>
      <c r="DO50" s="19" t="s">
        <v>8439</v>
      </c>
      <c r="DP50" s="19" t="s">
        <v>8439</v>
      </c>
      <c r="DQ50" s="19" t="s">
        <v>8439</v>
      </c>
      <c r="DR50" s="19" t="s">
        <v>8439</v>
      </c>
      <c r="DS50" s="19" t="s">
        <v>8439</v>
      </c>
      <c r="DT50" s="19" t="s">
        <v>8439</v>
      </c>
      <c r="DU50" s="19" t="s">
        <v>8439</v>
      </c>
      <c r="DV50" s="19" t="s">
        <v>8439</v>
      </c>
      <c r="DW50" s="19" t="s">
        <v>8439</v>
      </c>
      <c r="DX50" s="19" t="s">
        <v>8439</v>
      </c>
      <c r="DY50" s="19" t="s">
        <v>8439</v>
      </c>
      <c r="DZ50" s="19" t="s">
        <v>8439</v>
      </c>
      <c r="EA50" s="19" t="s">
        <v>8439</v>
      </c>
      <c r="EB50" s="19" t="s">
        <v>8439</v>
      </c>
      <c r="EC50" s="19" t="s">
        <v>8439</v>
      </c>
      <c r="ED50" s="19" t="s">
        <v>8439</v>
      </c>
      <c r="EE50" s="19" t="s">
        <v>8439</v>
      </c>
      <c r="EF50" s="19" t="s">
        <v>8439</v>
      </c>
      <c r="EG50" s="19" t="s">
        <v>8439</v>
      </c>
      <c r="EH50" s="19" t="s">
        <v>8439</v>
      </c>
      <c r="EI50" s="19" t="s">
        <v>8439</v>
      </c>
      <c r="EJ50" s="19" t="s">
        <v>8439</v>
      </c>
      <c r="EK50" s="19" t="s">
        <v>8439</v>
      </c>
      <c r="EL50" s="19" t="s">
        <v>8439</v>
      </c>
      <c r="EM50" s="19" t="s">
        <v>8439</v>
      </c>
      <c r="EN50" s="19" t="s">
        <v>8439</v>
      </c>
      <c r="EO50" s="19" t="s">
        <v>8439</v>
      </c>
      <c r="EP50" s="19" t="s">
        <v>8439</v>
      </c>
      <c r="EQ50" s="19" t="s">
        <v>8439</v>
      </c>
      <c r="ER50" s="19" t="s">
        <v>8439</v>
      </c>
      <c r="ES50" s="19" t="s">
        <v>8439</v>
      </c>
      <c r="ET50" s="19" t="s">
        <v>8439</v>
      </c>
      <c r="EU50" s="19" t="s">
        <v>8439</v>
      </c>
      <c r="EV50" s="19" t="s">
        <v>8439</v>
      </c>
      <c r="EW50" s="19" t="s">
        <v>8439</v>
      </c>
      <c r="EX50" s="19" t="s">
        <v>8439</v>
      </c>
      <c r="EY50" s="19" t="s">
        <v>8439</v>
      </c>
      <c r="EZ50" s="19" t="s">
        <v>8439</v>
      </c>
      <c r="FA50" s="19" t="s">
        <v>8439</v>
      </c>
      <c r="FB50" s="19" t="s">
        <v>8439</v>
      </c>
      <c r="FC50" s="19" t="s">
        <v>8439</v>
      </c>
      <c r="FD50" s="19" t="s">
        <v>8439</v>
      </c>
      <c r="FE50" s="19" t="s">
        <v>8439</v>
      </c>
      <c r="FF50" s="19" t="s">
        <v>8439</v>
      </c>
      <c r="FG50" s="19" t="s">
        <v>8439</v>
      </c>
      <c r="FH50" s="19" t="s">
        <v>8439</v>
      </c>
      <c r="FI50" s="19" t="s">
        <v>8439</v>
      </c>
      <c r="FJ50" s="19" t="s">
        <v>8439</v>
      </c>
      <c r="FK50" s="19" t="s">
        <v>8439</v>
      </c>
      <c r="FL50" s="19" t="s">
        <v>8439</v>
      </c>
      <c r="FM50" s="19" t="s">
        <v>8439</v>
      </c>
      <c r="FN50" s="19" t="s">
        <v>8439</v>
      </c>
      <c r="FO50" s="19" t="s">
        <v>8439</v>
      </c>
      <c r="FP50" s="19" t="s">
        <v>8439</v>
      </c>
      <c r="FQ50" s="19" t="s">
        <v>8439</v>
      </c>
      <c r="FR50" s="19" t="s">
        <v>8439</v>
      </c>
      <c r="FS50" s="19" t="s">
        <v>8439</v>
      </c>
      <c r="FT50" s="19" t="s">
        <v>8439</v>
      </c>
      <c r="FU50" s="19" t="s">
        <v>8439</v>
      </c>
      <c r="FV50" s="19" t="s">
        <v>8439</v>
      </c>
      <c r="FW50" s="19" t="s">
        <v>8439</v>
      </c>
      <c r="FX50" s="19" t="s">
        <v>8439</v>
      </c>
      <c r="FY50" s="19" t="s">
        <v>8439</v>
      </c>
      <c r="FZ50" s="19" t="s">
        <v>8439</v>
      </c>
      <c r="GA50" s="19" t="s">
        <v>8439</v>
      </c>
      <c r="GB50" s="19" t="s">
        <v>8439</v>
      </c>
      <c r="GC50" s="19" t="s">
        <v>8439</v>
      </c>
      <c r="GD50" s="19" t="s">
        <v>8439</v>
      </c>
      <c r="GE50" s="19" t="s">
        <v>8439</v>
      </c>
      <c r="GF50" s="19" t="s">
        <v>8439</v>
      </c>
      <c r="GG50" s="19" t="s">
        <v>8439</v>
      </c>
      <c r="GH50" s="19" t="s">
        <v>8439</v>
      </c>
      <c r="GI50" s="19" t="s">
        <v>8439</v>
      </c>
      <c r="GJ50" s="19" t="s">
        <v>8439</v>
      </c>
      <c r="GK50" s="19" t="s">
        <v>8439</v>
      </c>
      <c r="GL50" s="19" t="s">
        <v>8439</v>
      </c>
      <c r="GM50" s="19" t="s">
        <v>8439</v>
      </c>
      <c r="GN50" s="19" t="s">
        <v>8439</v>
      </c>
      <c r="GO50" s="19" t="s">
        <v>8439</v>
      </c>
      <c r="GP50" s="19" t="s">
        <v>8439</v>
      </c>
      <c r="GQ50" s="19" t="s">
        <v>8439</v>
      </c>
      <c r="GR50" s="19" t="s">
        <v>8439</v>
      </c>
      <c r="GS50" s="19" t="s">
        <v>8439</v>
      </c>
      <c r="GT50" s="19" t="s">
        <v>8439</v>
      </c>
      <c r="GU50" s="19" t="s">
        <v>8439</v>
      </c>
      <c r="GV50" s="19" t="s">
        <v>8439</v>
      </c>
      <c r="GW50" s="19" t="s">
        <v>8439</v>
      </c>
      <c r="GX50" s="19" t="s">
        <v>8439</v>
      </c>
      <c r="GY50" s="19" t="s">
        <v>8439</v>
      </c>
      <c r="GZ50" s="19" t="s">
        <v>8439</v>
      </c>
      <c r="HA50" s="19" t="s">
        <v>8439</v>
      </c>
      <c r="HB50" s="19" t="s">
        <v>8439</v>
      </c>
      <c r="HC50" s="19" t="s">
        <v>8439</v>
      </c>
      <c r="HD50" s="19" t="s">
        <v>8439</v>
      </c>
      <c r="HE50" s="19" t="s">
        <v>8439</v>
      </c>
      <c r="HF50" s="19" t="s">
        <v>8439</v>
      </c>
      <c r="HG50" s="19" t="s">
        <v>8439</v>
      </c>
      <c r="HH50" s="19" t="s">
        <v>8439</v>
      </c>
      <c r="HI50" s="19" t="s">
        <v>8439</v>
      </c>
      <c r="HJ50" s="19" t="s">
        <v>8439</v>
      </c>
      <c r="HK50" s="19" t="s">
        <v>8439</v>
      </c>
      <c r="HL50" s="19" t="s">
        <v>8439</v>
      </c>
      <c r="HM50" s="19" t="s">
        <v>8439</v>
      </c>
      <c r="HN50" s="19" t="s">
        <v>8439</v>
      </c>
      <c r="HO50" s="19" t="s">
        <v>8439</v>
      </c>
      <c r="HP50" s="19" t="s">
        <v>8439</v>
      </c>
      <c r="HQ50" s="19" t="s">
        <v>8439</v>
      </c>
      <c r="HR50" s="19" t="s">
        <v>8439</v>
      </c>
      <c r="HS50" s="19" t="s">
        <v>8439</v>
      </c>
      <c r="HT50" s="19" t="s">
        <v>8439</v>
      </c>
      <c r="HU50" s="19" t="s">
        <v>8439</v>
      </c>
      <c r="HV50" s="19" t="s">
        <v>8439</v>
      </c>
      <c r="HW50" s="19" t="s">
        <v>8439</v>
      </c>
      <c r="HX50" s="19" t="s">
        <v>8439</v>
      </c>
      <c r="HY50" s="19" t="s">
        <v>8439</v>
      </c>
      <c r="HZ50" s="19" t="s">
        <v>8439</v>
      </c>
      <c r="IA50" s="19" t="s">
        <v>8439</v>
      </c>
      <c r="IB50" s="19" t="s">
        <v>8439</v>
      </c>
      <c r="IC50" s="19" t="s">
        <v>8439</v>
      </c>
      <c r="ID50" s="19" t="s">
        <v>8439</v>
      </c>
      <c r="IE50" s="19" t="s">
        <v>8439</v>
      </c>
      <c r="IF50" s="19" t="s">
        <v>8439</v>
      </c>
      <c r="IG50" s="19" t="s">
        <v>8439</v>
      </c>
      <c r="IH50" s="19" t="s">
        <v>8439</v>
      </c>
      <c r="II50" s="19" t="s">
        <v>8439</v>
      </c>
      <c r="IJ50" s="19" t="s">
        <v>8439</v>
      </c>
      <c r="IK50" s="19" t="s">
        <v>8439</v>
      </c>
      <c r="IL50" s="19" t="s">
        <v>8439</v>
      </c>
      <c r="IM50" s="19" t="s">
        <v>8439</v>
      </c>
      <c r="IN50" s="19" t="s">
        <v>8439</v>
      </c>
      <c r="IO50" s="19" t="s">
        <v>8439</v>
      </c>
      <c r="IP50" s="19" t="s">
        <v>8439</v>
      </c>
      <c r="IQ50" s="19" t="s">
        <v>8439</v>
      </c>
      <c r="IR50" s="19" t="s">
        <v>8439</v>
      </c>
      <c r="IS50" s="19" t="s">
        <v>8439</v>
      </c>
      <c r="IT50" s="19" t="s">
        <v>8439</v>
      </c>
      <c r="IU50" s="19" t="s">
        <v>8439</v>
      </c>
      <c r="IV50" s="19" t="s">
        <v>8439</v>
      </c>
      <c r="IW50" s="19" t="s">
        <v>8439</v>
      </c>
      <c r="IX50" s="19" t="s">
        <v>8439</v>
      </c>
      <c r="IY50" s="19" t="s">
        <v>8439</v>
      </c>
      <c r="IZ50" s="19" t="s">
        <v>8439</v>
      </c>
      <c r="JA50" s="19" t="s">
        <v>8439</v>
      </c>
      <c r="JB50" s="19" t="s">
        <v>8439</v>
      </c>
      <c r="JC50" s="19" t="s">
        <v>8439</v>
      </c>
      <c r="JD50" s="19" t="s">
        <v>8439</v>
      </c>
      <c r="JE50" s="19" t="s">
        <v>8439</v>
      </c>
      <c r="JF50" s="19" t="s">
        <v>8439</v>
      </c>
      <c r="JG50" s="19" t="s">
        <v>8439</v>
      </c>
      <c r="JH50" s="19" t="s">
        <v>8439</v>
      </c>
      <c r="JI50" s="19" t="s">
        <v>8439</v>
      </c>
      <c r="JJ50" s="19" t="s">
        <v>8439</v>
      </c>
      <c r="JK50" s="19" t="s">
        <v>8439</v>
      </c>
      <c r="JL50" s="19" t="s">
        <v>8439</v>
      </c>
      <c r="JM50" s="19" t="s">
        <v>8439</v>
      </c>
      <c r="JN50" s="19" t="s">
        <v>8439</v>
      </c>
      <c r="JO50" s="19" t="s">
        <v>8439</v>
      </c>
      <c r="JP50" s="19" t="s">
        <v>8439</v>
      </c>
      <c r="JQ50" s="19" t="s">
        <v>8439</v>
      </c>
      <c r="JR50" s="19" t="s">
        <v>8439</v>
      </c>
      <c r="JS50" s="19" t="s">
        <v>8439</v>
      </c>
      <c r="JT50" s="19" t="s">
        <v>8439</v>
      </c>
      <c r="JU50" s="19" t="s">
        <v>8439</v>
      </c>
      <c r="JV50" s="19" t="s">
        <v>8439</v>
      </c>
      <c r="JW50" s="19" t="s">
        <v>8439</v>
      </c>
      <c r="JX50" s="19" t="s">
        <v>8439</v>
      </c>
      <c r="JY50" s="19" t="s">
        <v>8439</v>
      </c>
      <c r="JZ50" s="19" t="s">
        <v>8439</v>
      </c>
      <c r="KA50" s="19" t="s">
        <v>8439</v>
      </c>
      <c r="KB50" s="19" t="s">
        <v>8439</v>
      </c>
      <c r="KC50" s="19" t="s">
        <v>8439</v>
      </c>
      <c r="KD50" s="19" t="s">
        <v>8439</v>
      </c>
      <c r="KE50" s="19" t="s">
        <v>8439</v>
      </c>
      <c r="KF50" s="19" t="s">
        <v>8439</v>
      </c>
      <c r="KG50" s="19" t="s">
        <v>8439</v>
      </c>
      <c r="KH50" s="19" t="s">
        <v>8439</v>
      </c>
      <c r="KI50" s="19" t="s">
        <v>8439</v>
      </c>
      <c r="KJ50" s="19" t="s">
        <v>8439</v>
      </c>
      <c r="KK50" s="19" t="s">
        <v>8439</v>
      </c>
      <c r="KL50" s="19" t="s">
        <v>8439</v>
      </c>
      <c r="KM50" s="19" t="s">
        <v>8439</v>
      </c>
      <c r="KN50" s="19" t="s">
        <v>8439</v>
      </c>
      <c r="KO50" s="19" t="s">
        <v>8439</v>
      </c>
      <c r="KP50" s="19" t="s">
        <v>8439</v>
      </c>
      <c r="KQ50" s="19" t="s">
        <v>8439</v>
      </c>
      <c r="KR50" s="19" t="s">
        <v>8439</v>
      </c>
      <c r="KS50" s="19" t="s">
        <v>8439</v>
      </c>
      <c r="KT50" s="19" t="s">
        <v>8439</v>
      </c>
      <c r="KU50" s="19" t="s">
        <v>8439</v>
      </c>
      <c r="KV50" s="19" t="s">
        <v>8439</v>
      </c>
      <c r="KW50" s="19" t="s">
        <v>8439</v>
      </c>
      <c r="KX50" s="19" t="s">
        <v>8439</v>
      </c>
      <c r="KY50" s="19" t="s">
        <v>8439</v>
      </c>
      <c r="KZ50" s="19" t="s">
        <v>8439</v>
      </c>
      <c r="LA50" s="19" t="s">
        <v>8439</v>
      </c>
      <c r="LB50" s="19" t="s">
        <v>8439</v>
      </c>
      <c r="LC50" s="19" t="s">
        <v>8439</v>
      </c>
      <c r="LD50" s="19" t="s">
        <v>8439</v>
      </c>
      <c r="LE50" s="19" t="s">
        <v>8439</v>
      </c>
      <c r="LF50" s="19" t="s">
        <v>8439</v>
      </c>
      <c r="LG50" s="19" t="s">
        <v>8439</v>
      </c>
      <c r="LH50" s="19" t="s">
        <v>8439</v>
      </c>
      <c r="LI50" s="19" t="s">
        <v>8439</v>
      </c>
      <c r="LJ50" s="19" t="s">
        <v>8439</v>
      </c>
      <c r="LK50" s="19" t="s">
        <v>8439</v>
      </c>
      <c r="LL50" s="19" t="s">
        <v>8439</v>
      </c>
      <c r="LM50" s="19" t="s">
        <v>8439</v>
      </c>
      <c r="LN50" s="19" t="s">
        <v>8439</v>
      </c>
      <c r="LO50" s="19" t="s">
        <v>8439</v>
      </c>
      <c r="LP50" s="19" t="s">
        <v>8439</v>
      </c>
      <c r="LQ50" s="19" t="s">
        <v>8439</v>
      </c>
      <c r="LR50" s="19" t="s">
        <v>8439</v>
      </c>
      <c r="LS50" s="19" t="s">
        <v>8439</v>
      </c>
      <c r="LT50" s="19" t="s">
        <v>8439</v>
      </c>
      <c r="LU50" s="19" t="s">
        <v>8439</v>
      </c>
      <c r="LV50" s="19" t="s">
        <v>8439</v>
      </c>
      <c r="LW50" s="19" t="s">
        <v>8439</v>
      </c>
      <c r="LX50" s="19" t="s">
        <v>8439</v>
      </c>
      <c r="LY50" s="19" t="s">
        <v>8439</v>
      </c>
      <c r="LZ50" s="19" t="s">
        <v>8439</v>
      </c>
      <c r="MA50" s="19" t="s">
        <v>8439</v>
      </c>
      <c r="MB50" s="19" t="s">
        <v>8439</v>
      </c>
      <c r="MC50" s="19" t="s">
        <v>8439</v>
      </c>
      <c r="MD50" s="19" t="s">
        <v>8439</v>
      </c>
      <c r="ME50" s="19" t="s">
        <v>8439</v>
      </c>
      <c r="MF50" s="19" t="s">
        <v>8439</v>
      </c>
      <c r="MG50" s="19" t="s">
        <v>8439</v>
      </c>
      <c r="MH50" s="19" t="s">
        <v>8439</v>
      </c>
      <c r="MI50" s="19" t="s">
        <v>8439</v>
      </c>
      <c r="MJ50" s="19" t="s">
        <v>8439</v>
      </c>
      <c r="MK50" s="19" t="s">
        <v>8439</v>
      </c>
      <c r="ML50" s="19" t="s">
        <v>8439</v>
      </c>
      <c r="MM50" s="19" t="s">
        <v>8439</v>
      </c>
      <c r="MN50" s="19" t="s">
        <v>8439</v>
      </c>
      <c r="MO50" s="19" t="s">
        <v>8439</v>
      </c>
      <c r="MP50" s="19" t="s">
        <v>8439</v>
      </c>
      <c r="MQ50" s="19" t="s">
        <v>8439</v>
      </c>
      <c r="MR50" s="19" t="s">
        <v>8439</v>
      </c>
      <c r="MS50" s="19" t="s">
        <v>8439</v>
      </c>
      <c r="MT50" s="19" t="s">
        <v>8439</v>
      </c>
      <c r="MU50" s="19" t="s">
        <v>8439</v>
      </c>
      <c r="MV50" s="19" t="s">
        <v>8439</v>
      </c>
      <c r="MW50" s="19" t="s">
        <v>8439</v>
      </c>
      <c r="MX50" s="19" t="s">
        <v>8439</v>
      </c>
      <c r="MY50" s="19" t="s">
        <v>8439</v>
      </c>
      <c r="MZ50" s="19" t="s">
        <v>8439</v>
      </c>
      <c r="NA50" s="19" t="s">
        <v>8439</v>
      </c>
      <c r="NB50" s="19" t="s">
        <v>8439</v>
      </c>
      <c r="NC50" s="19" t="s">
        <v>8439</v>
      </c>
      <c r="ND50" s="19" t="s">
        <v>8439</v>
      </c>
      <c r="NE50" s="19" t="s">
        <v>8439</v>
      </c>
      <c r="NF50" s="19" t="s">
        <v>8439</v>
      </c>
      <c r="NG50" s="19" t="s">
        <v>8439</v>
      </c>
      <c r="NH50" s="19" t="s">
        <v>8439</v>
      </c>
      <c r="NI50" s="19" t="s">
        <v>8439</v>
      </c>
      <c r="NJ50" s="19" t="s">
        <v>8439</v>
      </c>
      <c r="NK50" s="19" t="s">
        <v>8439</v>
      </c>
      <c r="NL50" s="19" t="s">
        <v>8439</v>
      </c>
      <c r="NM50" s="19" t="s">
        <v>8439</v>
      </c>
      <c r="NN50" s="19" t="s">
        <v>8439</v>
      </c>
      <c r="NO50" s="19" t="s">
        <v>8439</v>
      </c>
      <c r="NP50" s="19" t="s">
        <v>8439</v>
      </c>
      <c r="NQ50" s="19" t="s">
        <v>8439</v>
      </c>
      <c r="NR50" s="19" t="s">
        <v>8439</v>
      </c>
      <c r="NS50" s="19" t="s">
        <v>8439</v>
      </c>
      <c r="NT50" s="19" t="s">
        <v>8439</v>
      </c>
      <c r="NU50" s="19" t="s">
        <v>8439</v>
      </c>
      <c r="NV50" s="19" t="s">
        <v>8439</v>
      </c>
      <c r="NW50" s="19" t="s">
        <v>8439</v>
      </c>
      <c r="NX50" s="19" t="s">
        <v>8439</v>
      </c>
      <c r="NY50" s="19" t="s">
        <v>8439</v>
      </c>
      <c r="NZ50" s="19" t="s">
        <v>8439</v>
      </c>
      <c r="OA50" s="19" t="s">
        <v>8439</v>
      </c>
      <c r="OB50" s="19" t="s">
        <v>8439</v>
      </c>
      <c r="OC50" s="19" t="s">
        <v>8439</v>
      </c>
      <c r="OD50" s="19" t="s">
        <v>8439</v>
      </c>
      <c r="OE50" s="19" t="s">
        <v>8439</v>
      </c>
      <c r="OF50" s="19" t="s">
        <v>8439</v>
      </c>
      <c r="OG50" s="19" t="s">
        <v>8439</v>
      </c>
      <c r="OH50" s="19" t="s">
        <v>8439</v>
      </c>
      <c r="OI50" s="19" t="s">
        <v>8439</v>
      </c>
      <c r="OJ50" s="19" t="s">
        <v>8439</v>
      </c>
      <c r="OK50" s="19" t="s">
        <v>8439</v>
      </c>
      <c r="OL50" s="19" t="s">
        <v>8439</v>
      </c>
      <c r="OM50" s="19" t="s">
        <v>8439</v>
      </c>
      <c r="ON50" s="19" t="s">
        <v>8439</v>
      </c>
      <c r="OO50" s="19" t="s">
        <v>8439</v>
      </c>
      <c r="OP50" s="19" t="s">
        <v>8439</v>
      </c>
      <c r="OQ50" s="19" t="s">
        <v>8439</v>
      </c>
      <c r="OR50" s="19" t="s">
        <v>8439</v>
      </c>
      <c r="OS50" s="19" t="s">
        <v>8439</v>
      </c>
      <c r="OT50" s="19" t="s">
        <v>8439</v>
      </c>
      <c r="OU50" s="19" t="s">
        <v>8439</v>
      </c>
      <c r="OV50" s="19" t="s">
        <v>8439</v>
      </c>
      <c r="OW50" s="19" t="s">
        <v>8439</v>
      </c>
      <c r="OX50" s="19" t="s">
        <v>8439</v>
      </c>
      <c r="OY50" s="19" t="s">
        <v>8439</v>
      </c>
      <c r="OZ50" s="19" t="s">
        <v>8439</v>
      </c>
      <c r="PA50" s="19" t="s">
        <v>8439</v>
      </c>
      <c r="PB50" s="19" t="s">
        <v>8439</v>
      </c>
      <c r="PC50" s="19" t="s">
        <v>8439</v>
      </c>
      <c r="PD50" s="19" t="s">
        <v>8439</v>
      </c>
      <c r="PE50" s="19" t="s">
        <v>8439</v>
      </c>
      <c r="PF50" s="19" t="s">
        <v>8439</v>
      </c>
      <c r="PG50" s="19" t="s">
        <v>8439</v>
      </c>
      <c r="PH50" s="19" t="s">
        <v>8439</v>
      </c>
      <c r="PI50" s="19" t="s">
        <v>8439</v>
      </c>
      <c r="PJ50" s="19" t="s">
        <v>8439</v>
      </c>
      <c r="PK50" s="19" t="s">
        <v>8439</v>
      </c>
      <c r="PL50" s="19" t="s">
        <v>8439</v>
      </c>
      <c r="PM50" s="19" t="s">
        <v>8439</v>
      </c>
      <c r="PN50" s="19" t="s">
        <v>8439</v>
      </c>
      <c r="PO50" s="19" t="s">
        <v>8439</v>
      </c>
      <c r="PP50" s="19" t="s">
        <v>8439</v>
      </c>
      <c r="PQ50" s="19" t="s">
        <v>8439</v>
      </c>
      <c r="PR50" s="19" t="s">
        <v>8439</v>
      </c>
      <c r="PS50" s="19" t="s">
        <v>8439</v>
      </c>
      <c r="PT50" s="19" t="s">
        <v>8439</v>
      </c>
      <c r="PU50" s="19" t="s">
        <v>8439</v>
      </c>
      <c r="PV50" s="19" t="s">
        <v>8439</v>
      </c>
      <c r="PW50" s="19" t="s">
        <v>8439</v>
      </c>
      <c r="PX50" s="19" t="s">
        <v>8439</v>
      </c>
      <c r="PY50" s="19" t="s">
        <v>8439</v>
      </c>
      <c r="PZ50" s="19" t="s">
        <v>8439</v>
      </c>
      <c r="QA50" s="19" t="s">
        <v>8439</v>
      </c>
      <c r="QB50" s="19" t="s">
        <v>8439</v>
      </c>
      <c r="QC50" s="19" t="s">
        <v>8439</v>
      </c>
      <c r="QD50" s="19" t="s">
        <v>8439</v>
      </c>
      <c r="QE50" s="19" t="s">
        <v>8439</v>
      </c>
      <c r="QF50" s="19" t="s">
        <v>8439</v>
      </c>
      <c r="QG50" s="19" t="s">
        <v>8439</v>
      </c>
      <c r="QH50" s="19" t="s">
        <v>8439</v>
      </c>
      <c r="QI50" s="19" t="s">
        <v>8439</v>
      </c>
      <c r="QJ50" s="19" t="s">
        <v>8439</v>
      </c>
      <c r="QK50" s="19" t="s">
        <v>8439</v>
      </c>
      <c r="QL50" s="19" t="s">
        <v>8439</v>
      </c>
      <c r="QM50" s="19" t="s">
        <v>8439</v>
      </c>
      <c r="QN50" s="19" t="s">
        <v>8439</v>
      </c>
      <c r="QO50" s="19" t="s">
        <v>8439</v>
      </c>
      <c r="QP50" s="19" t="s">
        <v>8439</v>
      </c>
      <c r="QQ50" s="19" t="s">
        <v>8439</v>
      </c>
      <c r="QR50" s="19" t="s">
        <v>8439</v>
      </c>
      <c r="QS50" s="19" t="s">
        <v>8439</v>
      </c>
      <c r="QT50" s="19" t="s">
        <v>8439</v>
      </c>
      <c r="QU50" s="19" t="s">
        <v>8439</v>
      </c>
      <c r="QV50" s="19" t="s">
        <v>8439</v>
      </c>
      <c r="QW50" s="19" t="s">
        <v>8439</v>
      </c>
      <c r="QX50" s="19" t="s">
        <v>8439</v>
      </c>
      <c r="QY50" s="19" t="s">
        <v>8439</v>
      </c>
      <c r="QZ50" s="19" t="s">
        <v>8439</v>
      </c>
      <c r="RA50" s="19" t="s">
        <v>8439</v>
      </c>
      <c r="RB50" s="19" t="s">
        <v>8439</v>
      </c>
      <c r="RC50" s="19" t="s">
        <v>8439</v>
      </c>
      <c r="RD50" s="19" t="s">
        <v>8439</v>
      </c>
      <c r="RE50" s="19" t="s">
        <v>8439</v>
      </c>
      <c r="RF50" s="19" t="s">
        <v>8439</v>
      </c>
      <c r="RG50" s="19" t="s">
        <v>8439</v>
      </c>
      <c r="RH50" s="19" t="s">
        <v>8439</v>
      </c>
      <c r="RI50" s="19" t="s">
        <v>8439</v>
      </c>
      <c r="RJ50" s="19" t="s">
        <v>8439</v>
      </c>
      <c r="RK50" s="19" t="s">
        <v>8439</v>
      </c>
      <c r="RL50" s="19" t="s">
        <v>8439</v>
      </c>
      <c r="RM50" s="19" t="s">
        <v>8439</v>
      </c>
      <c r="RN50" s="19" t="s">
        <v>8439</v>
      </c>
      <c r="RO50" s="19" t="s">
        <v>8439</v>
      </c>
      <c r="RP50" s="19" t="s">
        <v>8439</v>
      </c>
      <c r="RQ50" s="19" t="s">
        <v>8439</v>
      </c>
      <c r="RR50" s="19" t="s">
        <v>8439</v>
      </c>
      <c r="RS50" s="19" t="s">
        <v>8439</v>
      </c>
      <c r="RT50" s="19" t="s">
        <v>8439</v>
      </c>
      <c r="RU50" s="19" t="s">
        <v>8439</v>
      </c>
      <c r="RV50" s="19" t="s">
        <v>8439</v>
      </c>
      <c r="RW50" s="19" t="s">
        <v>8439</v>
      </c>
      <c r="RX50" s="19" t="s">
        <v>8439</v>
      </c>
      <c r="RY50" s="19" t="s">
        <v>8439</v>
      </c>
      <c r="RZ50" s="19" t="s">
        <v>8439</v>
      </c>
      <c r="SA50" s="19" t="s">
        <v>8439</v>
      </c>
      <c r="SB50" s="19" t="s">
        <v>8439</v>
      </c>
      <c r="SC50" s="19" t="s">
        <v>8439</v>
      </c>
      <c r="SD50" s="19" t="s">
        <v>8439</v>
      </c>
      <c r="SE50" s="19" t="s">
        <v>8439</v>
      </c>
      <c r="SF50" s="19" t="s">
        <v>8439</v>
      </c>
      <c r="SG50" s="19" t="s">
        <v>8439</v>
      </c>
      <c r="SH50" s="19" t="s">
        <v>8439</v>
      </c>
      <c r="SI50" s="19" t="s">
        <v>8439</v>
      </c>
      <c r="SJ50" s="19" t="s">
        <v>8439</v>
      </c>
      <c r="SK50" s="19" t="s">
        <v>8439</v>
      </c>
      <c r="SL50" s="19" t="s">
        <v>8439</v>
      </c>
      <c r="SM50" s="19" t="s">
        <v>8439</v>
      </c>
      <c r="SN50" s="19" t="s">
        <v>8439</v>
      </c>
      <c r="SO50" s="19" t="s">
        <v>8439</v>
      </c>
      <c r="SP50" s="19" t="s">
        <v>8439</v>
      </c>
      <c r="SQ50" s="19" t="s">
        <v>8439</v>
      </c>
      <c r="SR50" s="19" t="s">
        <v>8439</v>
      </c>
      <c r="SS50" s="19" t="s">
        <v>8439</v>
      </c>
      <c r="ST50" s="19" t="s">
        <v>8439</v>
      </c>
      <c r="SU50" s="19" t="s">
        <v>8439</v>
      </c>
      <c r="SV50" s="19" t="s">
        <v>8439</v>
      </c>
      <c r="SW50" s="19" t="s">
        <v>8439</v>
      </c>
      <c r="SX50" s="19" t="s">
        <v>8439</v>
      </c>
      <c r="SY50" s="19" t="s">
        <v>8439</v>
      </c>
      <c r="SZ50" s="19" t="s">
        <v>8439</v>
      </c>
      <c r="TA50" s="19" t="s">
        <v>8439</v>
      </c>
      <c r="TB50" s="19" t="s">
        <v>8439</v>
      </c>
      <c r="TC50" s="19" t="s">
        <v>8439</v>
      </c>
      <c r="TD50" s="19" t="s">
        <v>8439</v>
      </c>
      <c r="TE50" s="19" t="s">
        <v>8439</v>
      </c>
      <c r="TF50" s="19" t="s">
        <v>8439</v>
      </c>
      <c r="TG50" s="19" t="s">
        <v>8439</v>
      </c>
      <c r="TH50" s="19" t="s">
        <v>8439</v>
      </c>
      <c r="TI50" s="19" t="s">
        <v>8439</v>
      </c>
      <c r="TJ50" s="19" t="s">
        <v>8439</v>
      </c>
      <c r="TK50" s="19" t="s">
        <v>8439</v>
      </c>
      <c r="TL50" s="19" t="s">
        <v>8439</v>
      </c>
      <c r="TM50" s="19" t="s">
        <v>8439</v>
      </c>
      <c r="TN50" s="19" t="s">
        <v>8439</v>
      </c>
      <c r="TO50" s="19" t="s">
        <v>8439</v>
      </c>
      <c r="TP50" s="19" t="s">
        <v>8439</v>
      </c>
      <c r="TQ50" s="19" t="s">
        <v>8439</v>
      </c>
      <c r="TR50" s="19" t="s">
        <v>8439</v>
      </c>
      <c r="TS50" s="19" t="s">
        <v>8439</v>
      </c>
      <c r="TT50" s="19" t="s">
        <v>8439</v>
      </c>
      <c r="TU50" s="19" t="s">
        <v>8439</v>
      </c>
      <c r="TV50" s="19" t="s">
        <v>8439</v>
      </c>
      <c r="TW50" s="19" t="s">
        <v>8439</v>
      </c>
      <c r="TX50" s="19" t="s">
        <v>8439</v>
      </c>
      <c r="TY50" s="19" t="s">
        <v>8439</v>
      </c>
      <c r="TZ50" s="19" t="s">
        <v>8439</v>
      </c>
      <c r="UA50" s="19" t="s">
        <v>8439</v>
      </c>
      <c r="UB50" s="19" t="s">
        <v>8439</v>
      </c>
      <c r="UC50" s="19" t="s">
        <v>8439</v>
      </c>
      <c r="UD50" s="19" t="s">
        <v>8439</v>
      </c>
      <c r="UE50" s="19" t="s">
        <v>8439</v>
      </c>
      <c r="UF50" s="19" t="s">
        <v>8439</v>
      </c>
      <c r="UG50" s="19" t="s">
        <v>8439</v>
      </c>
      <c r="UH50" s="19" t="s">
        <v>8439</v>
      </c>
      <c r="UI50" s="19" t="s">
        <v>8439</v>
      </c>
      <c r="UJ50" s="19" t="s">
        <v>8439</v>
      </c>
      <c r="UK50" s="19" t="s">
        <v>8439</v>
      </c>
      <c r="UL50" s="19" t="s">
        <v>8439</v>
      </c>
      <c r="UM50" s="19" t="s">
        <v>8439</v>
      </c>
      <c r="UN50" s="19" t="s">
        <v>8439</v>
      </c>
      <c r="UO50" s="19" t="s">
        <v>8439</v>
      </c>
      <c r="UP50" s="19" t="s">
        <v>8439</v>
      </c>
      <c r="UQ50" s="19" t="s">
        <v>8439</v>
      </c>
      <c r="UR50" s="19" t="s">
        <v>8439</v>
      </c>
      <c r="US50" s="19" t="s">
        <v>8439</v>
      </c>
      <c r="UT50" s="19" t="s">
        <v>8439</v>
      </c>
      <c r="UU50" s="19" t="s">
        <v>8439</v>
      </c>
      <c r="UV50" s="19" t="s">
        <v>8439</v>
      </c>
      <c r="UW50" s="19" t="s">
        <v>8439</v>
      </c>
      <c r="UX50" s="19" t="s">
        <v>8439</v>
      </c>
      <c r="UY50" s="19" t="s">
        <v>8439</v>
      </c>
      <c r="UZ50" s="19" t="s">
        <v>8439</v>
      </c>
      <c r="VA50" s="19" t="s">
        <v>8439</v>
      </c>
      <c r="VB50" s="19" t="s">
        <v>8439</v>
      </c>
      <c r="VC50" s="19" t="s">
        <v>8439</v>
      </c>
      <c r="VD50" s="19" t="s">
        <v>8439</v>
      </c>
      <c r="VE50" s="19" t="s">
        <v>8439</v>
      </c>
      <c r="VF50" s="19" t="s">
        <v>8439</v>
      </c>
      <c r="VG50" s="19" t="s">
        <v>8439</v>
      </c>
      <c r="VH50" s="19" t="s">
        <v>8439</v>
      </c>
      <c r="VI50" s="19" t="s">
        <v>8439</v>
      </c>
      <c r="VJ50" s="19" t="s">
        <v>8439</v>
      </c>
      <c r="VK50" s="19" t="s">
        <v>8439</v>
      </c>
      <c r="VL50" s="19" t="s">
        <v>8439</v>
      </c>
      <c r="VM50" s="19" t="s">
        <v>8439</v>
      </c>
      <c r="VN50" s="19" t="s">
        <v>8439</v>
      </c>
      <c r="VO50" s="19" t="s">
        <v>8439</v>
      </c>
      <c r="VP50" s="19" t="s">
        <v>8439</v>
      </c>
      <c r="VQ50" s="19" t="s">
        <v>8439</v>
      </c>
      <c r="VR50" s="19" t="s">
        <v>8439</v>
      </c>
      <c r="VS50" s="19" t="s">
        <v>8439</v>
      </c>
      <c r="VT50" s="19" t="s">
        <v>8439</v>
      </c>
      <c r="VU50" s="19" t="s">
        <v>8439</v>
      </c>
      <c r="VV50" s="19" t="s">
        <v>8439</v>
      </c>
      <c r="VW50" s="19" t="s">
        <v>8439</v>
      </c>
      <c r="VX50" s="19" t="s">
        <v>8439</v>
      </c>
      <c r="VY50" s="19" t="s">
        <v>8439</v>
      </c>
      <c r="VZ50" s="19" t="s">
        <v>8439</v>
      </c>
      <c r="WA50" s="19" t="s">
        <v>8439</v>
      </c>
      <c r="WB50" s="19" t="s">
        <v>8439</v>
      </c>
      <c r="WC50" s="19" t="s">
        <v>8439</v>
      </c>
      <c r="WD50" s="19" t="s">
        <v>8439</v>
      </c>
      <c r="WE50" s="19" t="s">
        <v>8439</v>
      </c>
      <c r="WF50" s="19" t="s">
        <v>8439</v>
      </c>
      <c r="WG50" s="19" t="s">
        <v>8439</v>
      </c>
      <c r="WH50" s="19" t="s">
        <v>8439</v>
      </c>
      <c r="WI50" s="19" t="s">
        <v>8439</v>
      </c>
      <c r="WJ50" s="19" t="s">
        <v>8439</v>
      </c>
      <c r="WK50" s="19" t="s">
        <v>8439</v>
      </c>
      <c r="WL50" s="19" t="s">
        <v>8439</v>
      </c>
      <c r="WM50" s="19" t="s">
        <v>8439</v>
      </c>
      <c r="WN50" s="19" t="s">
        <v>8439</v>
      </c>
      <c r="WO50" s="19" t="s">
        <v>8439</v>
      </c>
      <c r="WP50" s="19" t="s">
        <v>8439</v>
      </c>
      <c r="WQ50" s="19" t="s">
        <v>8439</v>
      </c>
      <c r="WR50" s="19" t="s">
        <v>8439</v>
      </c>
      <c r="WS50" s="19" t="s">
        <v>8439</v>
      </c>
      <c r="WT50" s="19" t="s">
        <v>8439</v>
      </c>
      <c r="WU50" s="19" t="s">
        <v>8439</v>
      </c>
      <c r="WV50" s="19" t="s">
        <v>8439</v>
      </c>
      <c r="WW50" s="19" t="s">
        <v>8439</v>
      </c>
      <c r="WX50" s="19" t="s">
        <v>8439</v>
      </c>
      <c r="WY50" s="19" t="s">
        <v>8439</v>
      </c>
      <c r="WZ50" s="19" t="s">
        <v>8439</v>
      </c>
      <c r="XA50" s="19" t="s">
        <v>8439</v>
      </c>
      <c r="XB50" s="19" t="s">
        <v>8439</v>
      </c>
      <c r="XC50" s="19" t="s">
        <v>8439</v>
      </c>
      <c r="XD50" s="19" t="s">
        <v>8439</v>
      </c>
      <c r="XE50" s="19" t="s">
        <v>8439</v>
      </c>
      <c r="XF50" s="19" t="s">
        <v>8439</v>
      </c>
      <c r="XG50" s="19" t="s">
        <v>8439</v>
      </c>
      <c r="XH50" s="19" t="s">
        <v>8439</v>
      </c>
      <c r="XI50" s="19" t="s">
        <v>8439</v>
      </c>
      <c r="XJ50" s="19" t="s">
        <v>8439</v>
      </c>
      <c r="XK50" s="19" t="s">
        <v>8439</v>
      </c>
      <c r="XL50" s="19" t="s">
        <v>8439</v>
      </c>
      <c r="XM50" s="19" t="s">
        <v>8439</v>
      </c>
      <c r="XN50" s="19" t="s">
        <v>8439</v>
      </c>
      <c r="XO50" s="19" t="s">
        <v>8439</v>
      </c>
      <c r="XP50" s="19" t="s">
        <v>8439</v>
      </c>
      <c r="XQ50" s="19" t="s">
        <v>8439</v>
      </c>
      <c r="XR50" s="19" t="s">
        <v>8439</v>
      </c>
      <c r="XS50" s="19" t="s">
        <v>8439</v>
      </c>
      <c r="XT50" s="19" t="s">
        <v>8439</v>
      </c>
      <c r="XU50" s="19" t="s">
        <v>8439</v>
      </c>
      <c r="XV50" s="19" t="s">
        <v>8439</v>
      </c>
      <c r="XW50" s="19" t="s">
        <v>8439</v>
      </c>
      <c r="XX50" s="19" t="s">
        <v>8439</v>
      </c>
      <c r="XY50" s="19" t="s">
        <v>8439</v>
      </c>
      <c r="XZ50" s="19" t="s">
        <v>8439</v>
      </c>
      <c r="YA50" s="19" t="s">
        <v>8439</v>
      </c>
      <c r="YB50" s="19" t="s">
        <v>8439</v>
      </c>
      <c r="YC50" s="19" t="s">
        <v>8439</v>
      </c>
      <c r="YD50" s="19" t="s">
        <v>8439</v>
      </c>
      <c r="YE50" s="19" t="s">
        <v>8439</v>
      </c>
      <c r="YF50" s="19" t="s">
        <v>8439</v>
      </c>
      <c r="YG50" s="19" t="s">
        <v>8439</v>
      </c>
      <c r="YH50" s="19" t="s">
        <v>8439</v>
      </c>
      <c r="YI50" s="19" t="s">
        <v>8439</v>
      </c>
      <c r="YJ50" s="19" t="s">
        <v>8439</v>
      </c>
      <c r="YK50" s="19" t="s">
        <v>8439</v>
      </c>
      <c r="YL50" s="19" t="s">
        <v>8439</v>
      </c>
      <c r="YM50" s="19" t="s">
        <v>8439</v>
      </c>
      <c r="YN50" s="19" t="s">
        <v>8439</v>
      </c>
      <c r="YO50" s="19" t="s">
        <v>8439</v>
      </c>
      <c r="YP50" s="19" t="s">
        <v>8439</v>
      </c>
      <c r="YQ50" s="19" t="s">
        <v>8439</v>
      </c>
      <c r="YR50" s="19" t="s">
        <v>8439</v>
      </c>
      <c r="YS50" s="19" t="s">
        <v>8439</v>
      </c>
      <c r="YT50" s="19" t="s">
        <v>8439</v>
      </c>
      <c r="YU50" s="19" t="s">
        <v>8439</v>
      </c>
      <c r="YV50" s="19" t="s">
        <v>8439</v>
      </c>
      <c r="YW50" s="19" t="s">
        <v>8439</v>
      </c>
      <c r="YX50" s="19" t="s">
        <v>8439</v>
      </c>
      <c r="YY50" s="19" t="s">
        <v>8439</v>
      </c>
      <c r="YZ50" s="19" t="s">
        <v>8439</v>
      </c>
      <c r="ZA50" s="19" t="s">
        <v>8439</v>
      </c>
      <c r="ZB50" s="19" t="s">
        <v>8439</v>
      </c>
      <c r="ZC50" s="19" t="s">
        <v>8439</v>
      </c>
      <c r="ZD50" s="19" t="s">
        <v>8439</v>
      </c>
      <c r="ZE50" s="19" t="s">
        <v>8439</v>
      </c>
      <c r="ZF50" s="19" t="s">
        <v>8439</v>
      </c>
      <c r="ZG50" s="19" t="s">
        <v>8439</v>
      </c>
      <c r="ZH50" s="19" t="s">
        <v>8439</v>
      </c>
      <c r="ZI50" s="19" t="s">
        <v>8439</v>
      </c>
      <c r="ZJ50" s="19" t="s">
        <v>8439</v>
      </c>
      <c r="ZK50" s="19" t="s">
        <v>8439</v>
      </c>
      <c r="ZL50" s="19" t="s">
        <v>8439</v>
      </c>
      <c r="ZM50" s="19" t="s">
        <v>8439</v>
      </c>
      <c r="ZN50" s="19" t="s">
        <v>8439</v>
      </c>
      <c r="ZO50" s="19" t="s">
        <v>8439</v>
      </c>
      <c r="ZP50" s="19" t="s">
        <v>8439</v>
      </c>
      <c r="ZQ50" s="19" t="s">
        <v>8439</v>
      </c>
      <c r="ZR50" s="19" t="s">
        <v>8439</v>
      </c>
      <c r="ZS50" s="19" t="s">
        <v>8439</v>
      </c>
      <c r="ZT50" s="19" t="s">
        <v>8439</v>
      </c>
      <c r="ZU50" s="19" t="s">
        <v>8439</v>
      </c>
      <c r="ZV50" s="19" t="s">
        <v>8439</v>
      </c>
      <c r="ZW50" s="19" t="s">
        <v>8439</v>
      </c>
      <c r="ZX50" s="19" t="s">
        <v>8439</v>
      </c>
      <c r="ZY50" s="19" t="s">
        <v>8439</v>
      </c>
      <c r="ZZ50" s="19" t="s">
        <v>8439</v>
      </c>
      <c r="AAA50" s="19" t="s">
        <v>8439</v>
      </c>
      <c r="AAB50" s="19" t="s">
        <v>8439</v>
      </c>
      <c r="AAC50" s="19" t="s">
        <v>8439</v>
      </c>
      <c r="AAD50" s="19" t="s">
        <v>8439</v>
      </c>
      <c r="AAE50" s="19" t="s">
        <v>8439</v>
      </c>
      <c r="AAF50" s="19" t="s">
        <v>8439</v>
      </c>
      <c r="AAG50" s="19" t="s">
        <v>8439</v>
      </c>
      <c r="AAH50" s="19" t="s">
        <v>8439</v>
      </c>
      <c r="AAI50" s="19" t="s">
        <v>8439</v>
      </c>
      <c r="AAJ50" s="19" t="s">
        <v>8439</v>
      </c>
      <c r="AAK50" s="19" t="s">
        <v>8439</v>
      </c>
      <c r="AAL50" s="19" t="s">
        <v>8439</v>
      </c>
      <c r="AAM50" s="19" t="s">
        <v>8439</v>
      </c>
      <c r="AAN50" s="19" t="s">
        <v>8439</v>
      </c>
      <c r="AAO50" s="19" t="s">
        <v>8439</v>
      </c>
      <c r="AAP50" s="19" t="s">
        <v>8439</v>
      </c>
      <c r="AAQ50" s="19" t="s">
        <v>8439</v>
      </c>
      <c r="AAR50" s="19" t="s">
        <v>8439</v>
      </c>
      <c r="AAS50" s="19" t="s">
        <v>8439</v>
      </c>
      <c r="AAT50" s="19" t="s">
        <v>8439</v>
      </c>
      <c r="AAU50" s="19" t="s">
        <v>8439</v>
      </c>
      <c r="AAV50" s="19" t="s">
        <v>8439</v>
      </c>
      <c r="AAW50" s="19" t="s">
        <v>8439</v>
      </c>
      <c r="AAX50" s="19" t="s">
        <v>8439</v>
      </c>
      <c r="AAY50" s="19" t="s">
        <v>8439</v>
      </c>
      <c r="AAZ50" s="19" t="s">
        <v>8439</v>
      </c>
      <c r="ABA50" s="19" t="s">
        <v>8439</v>
      </c>
      <c r="ABB50" s="19" t="s">
        <v>8439</v>
      </c>
      <c r="ABC50" s="19" t="s">
        <v>8439</v>
      </c>
      <c r="ABD50" s="19" t="s">
        <v>8439</v>
      </c>
      <c r="ABE50" s="19" t="s">
        <v>8439</v>
      </c>
      <c r="ABF50" s="19" t="s">
        <v>8439</v>
      </c>
      <c r="ABG50" s="19" t="s">
        <v>8439</v>
      </c>
      <c r="ABH50" s="19" t="s">
        <v>8439</v>
      </c>
      <c r="ABI50" s="19" t="s">
        <v>8439</v>
      </c>
      <c r="ABJ50" s="19" t="s">
        <v>8439</v>
      </c>
      <c r="ABK50" s="19" t="s">
        <v>8439</v>
      </c>
      <c r="ABL50" s="19" t="s">
        <v>8439</v>
      </c>
      <c r="ABM50" s="19" t="s">
        <v>8439</v>
      </c>
      <c r="ABN50" s="19" t="s">
        <v>8439</v>
      </c>
      <c r="ABO50" s="19" t="s">
        <v>8439</v>
      </c>
      <c r="ABP50" s="19" t="s">
        <v>8439</v>
      </c>
      <c r="ABQ50" s="19" t="s">
        <v>8439</v>
      </c>
      <c r="ABR50" s="19" t="s">
        <v>8439</v>
      </c>
      <c r="ABS50" s="19" t="s">
        <v>8439</v>
      </c>
      <c r="ABT50" s="19" t="s">
        <v>8439</v>
      </c>
      <c r="ABU50" s="19" t="s">
        <v>8439</v>
      </c>
      <c r="ABV50" s="19" t="s">
        <v>8439</v>
      </c>
      <c r="ABW50" s="19" t="s">
        <v>8439</v>
      </c>
      <c r="ABX50" s="19" t="s">
        <v>8439</v>
      </c>
      <c r="ABY50" s="19" t="s">
        <v>8439</v>
      </c>
      <c r="ABZ50" s="19" t="s">
        <v>8439</v>
      </c>
      <c r="ACA50" s="19" t="s">
        <v>8439</v>
      </c>
      <c r="ACB50" s="19" t="s">
        <v>8439</v>
      </c>
      <c r="ACC50" s="19" t="s">
        <v>8439</v>
      </c>
      <c r="ACD50" s="19" t="s">
        <v>8439</v>
      </c>
      <c r="ACE50" s="19" t="s">
        <v>8439</v>
      </c>
      <c r="ACF50" s="19" t="s">
        <v>8439</v>
      </c>
      <c r="ACG50" s="19" t="s">
        <v>8439</v>
      </c>
      <c r="ACH50" s="19" t="s">
        <v>8439</v>
      </c>
      <c r="ACI50" s="19" t="s">
        <v>8439</v>
      </c>
      <c r="ACJ50" s="19" t="s">
        <v>8439</v>
      </c>
      <c r="ACK50" s="19" t="s">
        <v>8439</v>
      </c>
      <c r="ACL50" s="19" t="s">
        <v>8439</v>
      </c>
      <c r="ACM50" s="19" t="s">
        <v>8439</v>
      </c>
      <c r="ACN50" s="19" t="s">
        <v>8439</v>
      </c>
      <c r="ACO50" s="19" t="s">
        <v>8439</v>
      </c>
      <c r="ACP50" s="19" t="s">
        <v>8439</v>
      </c>
      <c r="ACQ50" s="19" t="s">
        <v>8439</v>
      </c>
      <c r="ACR50" s="19" t="s">
        <v>8439</v>
      </c>
      <c r="ACS50" s="19" t="s">
        <v>8439</v>
      </c>
      <c r="ACT50" s="19" t="s">
        <v>8439</v>
      </c>
      <c r="ACU50" s="19" t="s">
        <v>8439</v>
      </c>
      <c r="ACV50" s="19" t="s">
        <v>8439</v>
      </c>
      <c r="ACW50" s="19" t="s">
        <v>8439</v>
      </c>
      <c r="ACX50" s="19" t="s">
        <v>8439</v>
      </c>
      <c r="ACY50" s="19" t="s">
        <v>8439</v>
      </c>
      <c r="ACZ50" s="19" t="s">
        <v>8439</v>
      </c>
      <c r="ADA50" s="19" t="s">
        <v>8439</v>
      </c>
      <c r="ADB50" s="19" t="s">
        <v>8439</v>
      </c>
      <c r="ADC50" s="19" t="s">
        <v>8439</v>
      </c>
      <c r="ADD50" s="19" t="s">
        <v>8439</v>
      </c>
      <c r="ADE50" s="19" t="s">
        <v>8439</v>
      </c>
      <c r="ADF50" s="19" t="s">
        <v>8439</v>
      </c>
      <c r="ADG50" s="19" t="s">
        <v>8439</v>
      </c>
      <c r="ADH50" s="19" t="s">
        <v>8439</v>
      </c>
      <c r="ADI50" s="19" t="s">
        <v>8439</v>
      </c>
      <c r="ADJ50" s="19" t="s">
        <v>8439</v>
      </c>
      <c r="ADK50" s="19" t="s">
        <v>8439</v>
      </c>
      <c r="ADL50" s="19" t="s">
        <v>8439</v>
      </c>
      <c r="ADM50" s="19" t="s">
        <v>8439</v>
      </c>
      <c r="ADN50" s="19" t="s">
        <v>8439</v>
      </c>
      <c r="ADO50" s="19" t="s">
        <v>8439</v>
      </c>
      <c r="ADP50" s="19" t="s">
        <v>8439</v>
      </c>
      <c r="ADQ50" s="19" t="s">
        <v>8439</v>
      </c>
      <c r="ADR50" s="19" t="s">
        <v>8439</v>
      </c>
      <c r="ADS50" s="19" t="s">
        <v>8439</v>
      </c>
      <c r="ADT50" s="19" t="s">
        <v>8439</v>
      </c>
      <c r="ADU50" s="19" t="s">
        <v>8439</v>
      </c>
      <c r="ADV50" s="19" t="s">
        <v>8439</v>
      </c>
      <c r="ADW50" s="19" t="s">
        <v>8439</v>
      </c>
      <c r="ADX50" s="19" t="s">
        <v>8439</v>
      </c>
      <c r="ADY50" s="19" t="s">
        <v>8439</v>
      </c>
      <c r="ADZ50" s="19" t="s">
        <v>8439</v>
      </c>
      <c r="AEA50" s="19" t="s">
        <v>8439</v>
      </c>
      <c r="AEB50" s="19" t="s">
        <v>8439</v>
      </c>
      <c r="AEC50" s="19" t="s">
        <v>8439</v>
      </c>
      <c r="AED50" s="19" t="s">
        <v>8439</v>
      </c>
      <c r="AEE50" s="19" t="s">
        <v>8439</v>
      </c>
      <c r="AEF50" s="19" t="s">
        <v>8439</v>
      </c>
      <c r="AEG50" s="19" t="s">
        <v>8439</v>
      </c>
      <c r="AEH50" s="19" t="s">
        <v>8439</v>
      </c>
      <c r="AEI50" s="19" t="s">
        <v>8439</v>
      </c>
      <c r="AEJ50" s="19" t="s">
        <v>8439</v>
      </c>
      <c r="AEK50" s="19" t="s">
        <v>8439</v>
      </c>
      <c r="AEL50" s="19" t="s">
        <v>8439</v>
      </c>
      <c r="AEM50" s="19" t="s">
        <v>8439</v>
      </c>
      <c r="AEN50" s="19" t="s">
        <v>8439</v>
      </c>
      <c r="AEO50" s="19" t="s">
        <v>8439</v>
      </c>
      <c r="AEP50" s="19" t="s">
        <v>8439</v>
      </c>
      <c r="AEQ50" s="19" t="s">
        <v>8439</v>
      </c>
      <c r="AER50" s="19" t="s">
        <v>8439</v>
      </c>
      <c r="AES50" s="19" t="s">
        <v>8439</v>
      </c>
      <c r="AET50" s="19" t="s">
        <v>8439</v>
      </c>
      <c r="AEU50" s="19" t="s">
        <v>8439</v>
      </c>
      <c r="AEV50" s="19" t="s">
        <v>8439</v>
      </c>
      <c r="AEW50" s="19" t="s">
        <v>8439</v>
      </c>
      <c r="AEX50" s="19" t="s">
        <v>8439</v>
      </c>
      <c r="AEY50" s="19" t="s">
        <v>8439</v>
      </c>
      <c r="AEZ50" s="19" t="s">
        <v>8439</v>
      </c>
      <c r="AFA50" s="19" t="s">
        <v>8439</v>
      </c>
      <c r="AFB50" s="19" t="s">
        <v>8439</v>
      </c>
      <c r="AFC50" s="19" t="s">
        <v>8439</v>
      </c>
      <c r="AFD50" s="19" t="s">
        <v>8439</v>
      </c>
      <c r="AFE50" s="19" t="s">
        <v>8439</v>
      </c>
      <c r="AFF50" s="19" t="s">
        <v>8439</v>
      </c>
      <c r="AFG50" s="19" t="s">
        <v>8439</v>
      </c>
      <c r="AFH50" s="19" t="s">
        <v>8439</v>
      </c>
      <c r="AFI50" s="19" t="s">
        <v>8439</v>
      </c>
      <c r="AFJ50" s="19" t="s">
        <v>8439</v>
      </c>
      <c r="AFK50" s="19" t="s">
        <v>8439</v>
      </c>
      <c r="AFL50" s="19" t="s">
        <v>8439</v>
      </c>
      <c r="AFM50" s="19" t="s">
        <v>8439</v>
      </c>
      <c r="AFN50" s="19" t="s">
        <v>8439</v>
      </c>
      <c r="AFO50" s="19" t="s">
        <v>8439</v>
      </c>
      <c r="AFP50" s="19" t="s">
        <v>8439</v>
      </c>
      <c r="AFQ50" s="19" t="s">
        <v>8439</v>
      </c>
      <c r="AFR50" s="19" t="s">
        <v>8439</v>
      </c>
      <c r="AFS50" s="19" t="s">
        <v>8439</v>
      </c>
      <c r="AFT50" s="19" t="s">
        <v>8439</v>
      </c>
      <c r="AFU50" s="19" t="s">
        <v>8439</v>
      </c>
      <c r="AFV50" s="19" t="s">
        <v>8439</v>
      </c>
      <c r="AFW50" s="19" t="s">
        <v>8439</v>
      </c>
      <c r="AFX50" s="19" t="s">
        <v>8439</v>
      </c>
      <c r="AFY50" s="19" t="s">
        <v>8439</v>
      </c>
      <c r="AFZ50" s="19" t="s">
        <v>8439</v>
      </c>
      <c r="AGA50" s="19" t="s">
        <v>8439</v>
      </c>
      <c r="AGB50" s="19" t="s">
        <v>8439</v>
      </c>
      <c r="AGC50" s="19" t="s">
        <v>8439</v>
      </c>
      <c r="AGD50" s="19" t="s">
        <v>8439</v>
      </c>
      <c r="AGE50" s="19" t="s">
        <v>8439</v>
      </c>
      <c r="AGF50" s="19" t="s">
        <v>8439</v>
      </c>
      <c r="AGG50" s="19" t="s">
        <v>8439</v>
      </c>
      <c r="AGH50" s="19" t="s">
        <v>8439</v>
      </c>
      <c r="AGI50" s="19" t="s">
        <v>8439</v>
      </c>
      <c r="AGJ50" s="19" t="s">
        <v>8439</v>
      </c>
      <c r="AGK50" s="19" t="s">
        <v>8439</v>
      </c>
      <c r="AGL50" s="19" t="s">
        <v>8439</v>
      </c>
      <c r="AGM50" s="19" t="s">
        <v>8439</v>
      </c>
      <c r="AGN50" s="19" t="s">
        <v>8439</v>
      </c>
      <c r="AGO50" s="19" t="s">
        <v>8439</v>
      </c>
      <c r="AGP50" s="19" t="s">
        <v>8439</v>
      </c>
      <c r="AGQ50" s="19" t="s">
        <v>8439</v>
      </c>
      <c r="AGR50" s="19" t="s">
        <v>8439</v>
      </c>
      <c r="AGS50" s="19" t="s">
        <v>8439</v>
      </c>
      <c r="AGT50" s="19" t="s">
        <v>8439</v>
      </c>
      <c r="AGU50" s="19" t="s">
        <v>8439</v>
      </c>
      <c r="AGV50" s="19" t="s">
        <v>8439</v>
      </c>
      <c r="AGW50" s="19" t="s">
        <v>8439</v>
      </c>
      <c r="AGX50" s="19" t="s">
        <v>8439</v>
      </c>
      <c r="AGY50" s="19" t="s">
        <v>8439</v>
      </c>
      <c r="AGZ50" s="19" t="s">
        <v>8439</v>
      </c>
      <c r="AHA50" s="19" t="s">
        <v>8439</v>
      </c>
      <c r="AHB50" s="19" t="s">
        <v>8439</v>
      </c>
      <c r="AHC50" s="19" t="s">
        <v>8439</v>
      </c>
      <c r="AHD50" s="19" t="s">
        <v>8439</v>
      </c>
      <c r="AHE50" s="19" t="s">
        <v>8439</v>
      </c>
      <c r="AHF50" s="19" t="s">
        <v>8439</v>
      </c>
      <c r="AHG50" s="19" t="s">
        <v>8439</v>
      </c>
      <c r="AHH50" s="19" t="s">
        <v>8439</v>
      </c>
      <c r="AHI50" s="19" t="s">
        <v>8439</v>
      </c>
      <c r="AHJ50" s="19" t="s">
        <v>8439</v>
      </c>
      <c r="AHK50" s="19" t="s">
        <v>8439</v>
      </c>
      <c r="AHL50" s="19" t="s">
        <v>8439</v>
      </c>
      <c r="AHM50" s="19" t="s">
        <v>8439</v>
      </c>
      <c r="AHN50" s="19" t="s">
        <v>8439</v>
      </c>
      <c r="AHO50" s="19" t="s">
        <v>8439</v>
      </c>
      <c r="AHP50" s="19" t="s">
        <v>8439</v>
      </c>
      <c r="AHQ50" s="19" t="s">
        <v>8439</v>
      </c>
      <c r="AHR50" s="19" t="s">
        <v>8439</v>
      </c>
      <c r="AHS50" s="19" t="s">
        <v>8439</v>
      </c>
      <c r="AHT50" s="19" t="s">
        <v>8439</v>
      </c>
      <c r="AHU50" s="19" t="s">
        <v>8439</v>
      </c>
      <c r="AHV50" s="19" t="s">
        <v>8439</v>
      </c>
      <c r="AHW50" s="19" t="s">
        <v>8439</v>
      </c>
      <c r="AHX50" s="19" t="s">
        <v>8439</v>
      </c>
      <c r="AHY50" s="19" t="s">
        <v>8439</v>
      </c>
      <c r="AHZ50" s="19" t="s">
        <v>8439</v>
      </c>
      <c r="AIA50" s="19" t="s">
        <v>8439</v>
      </c>
      <c r="AIB50" s="19" t="s">
        <v>8439</v>
      </c>
      <c r="AIC50" s="19" t="s">
        <v>8439</v>
      </c>
      <c r="AID50" s="19" t="s">
        <v>8439</v>
      </c>
      <c r="AIE50" s="19" t="s">
        <v>8439</v>
      </c>
      <c r="AIF50" s="19" t="s">
        <v>8439</v>
      </c>
      <c r="AIG50" s="19" t="s">
        <v>8439</v>
      </c>
      <c r="AIH50" s="19" t="s">
        <v>8439</v>
      </c>
      <c r="AII50" s="19" t="s">
        <v>8439</v>
      </c>
      <c r="AIJ50" s="19" t="s">
        <v>8439</v>
      </c>
      <c r="AIK50" s="19" t="s">
        <v>8439</v>
      </c>
      <c r="AIL50" s="19" t="s">
        <v>8439</v>
      </c>
      <c r="AIM50" s="19" t="s">
        <v>8439</v>
      </c>
      <c r="AIN50" s="19" t="s">
        <v>8439</v>
      </c>
      <c r="AIO50" s="19" t="s">
        <v>8439</v>
      </c>
      <c r="AIP50" s="19" t="s">
        <v>8439</v>
      </c>
      <c r="AIQ50" s="19" t="s">
        <v>8439</v>
      </c>
      <c r="AIR50" s="19" t="s">
        <v>8439</v>
      </c>
      <c r="AIS50" s="19" t="s">
        <v>8439</v>
      </c>
      <c r="AIT50" s="19" t="s">
        <v>8439</v>
      </c>
      <c r="AIU50" s="19" t="s">
        <v>8439</v>
      </c>
      <c r="AIV50" s="19" t="s">
        <v>8439</v>
      </c>
      <c r="AIW50" s="19" t="s">
        <v>8439</v>
      </c>
      <c r="AIX50" s="19" t="s">
        <v>8439</v>
      </c>
      <c r="AIY50" s="19" t="s">
        <v>8439</v>
      </c>
      <c r="AIZ50" s="19" t="s">
        <v>8439</v>
      </c>
      <c r="AJA50" s="19" t="s">
        <v>8439</v>
      </c>
      <c r="AJB50" s="19" t="s">
        <v>8439</v>
      </c>
      <c r="AJC50" s="19" t="s">
        <v>8439</v>
      </c>
      <c r="AJD50" s="19" t="s">
        <v>8439</v>
      </c>
      <c r="AJE50" s="19" t="s">
        <v>8439</v>
      </c>
      <c r="AJF50" s="19" t="s">
        <v>8439</v>
      </c>
      <c r="AJG50" s="19" t="s">
        <v>8439</v>
      </c>
      <c r="AJH50" s="19" t="s">
        <v>8439</v>
      </c>
      <c r="AJI50" s="19" t="s">
        <v>8439</v>
      </c>
      <c r="AJJ50" s="19" t="s">
        <v>8439</v>
      </c>
      <c r="AJK50" s="19" t="s">
        <v>8439</v>
      </c>
      <c r="AJL50" s="19" t="s">
        <v>8439</v>
      </c>
      <c r="AJM50" s="19" t="s">
        <v>8439</v>
      </c>
      <c r="AJN50" s="19" t="s">
        <v>8439</v>
      </c>
      <c r="AJO50" s="19" t="s">
        <v>8439</v>
      </c>
      <c r="AJP50" s="19" t="s">
        <v>8439</v>
      </c>
      <c r="AJQ50" s="19" t="s">
        <v>8439</v>
      </c>
      <c r="AJR50" s="19" t="s">
        <v>8439</v>
      </c>
      <c r="AJS50" s="19" t="s">
        <v>8439</v>
      </c>
      <c r="AJT50" s="19" t="s">
        <v>8439</v>
      </c>
      <c r="AJU50" s="19" t="s">
        <v>8439</v>
      </c>
      <c r="AJV50" s="19" t="s">
        <v>8439</v>
      </c>
      <c r="AJW50" s="19" t="s">
        <v>8439</v>
      </c>
      <c r="AJX50" s="19" t="s">
        <v>8439</v>
      </c>
      <c r="AJY50" s="19" t="s">
        <v>8439</v>
      </c>
      <c r="AJZ50" s="19" t="s">
        <v>8439</v>
      </c>
      <c r="AKA50" s="19" t="s">
        <v>8439</v>
      </c>
      <c r="AKB50" s="19" t="s">
        <v>8439</v>
      </c>
      <c r="AKC50" s="19" t="s">
        <v>8439</v>
      </c>
      <c r="AKD50" s="19" t="s">
        <v>8439</v>
      </c>
      <c r="AKE50" s="19" t="s">
        <v>8439</v>
      </c>
      <c r="AKF50" s="19" t="s">
        <v>8439</v>
      </c>
      <c r="AKG50" s="19" t="s">
        <v>8439</v>
      </c>
      <c r="AKH50" s="19" t="s">
        <v>8439</v>
      </c>
      <c r="AKI50" s="19" t="s">
        <v>8439</v>
      </c>
      <c r="AKJ50" s="19" t="s">
        <v>8439</v>
      </c>
      <c r="AKK50" s="19" t="s">
        <v>8439</v>
      </c>
      <c r="AKL50" s="19" t="s">
        <v>8439</v>
      </c>
      <c r="AKM50" s="19" t="s">
        <v>8439</v>
      </c>
      <c r="AKN50" s="19" t="s">
        <v>8439</v>
      </c>
      <c r="AKO50" s="19" t="s">
        <v>8439</v>
      </c>
      <c r="AKP50" s="19" t="s">
        <v>8439</v>
      </c>
      <c r="AKQ50" s="19" t="s">
        <v>8439</v>
      </c>
      <c r="AKR50" s="19" t="s">
        <v>8439</v>
      </c>
      <c r="AKS50" s="19" t="s">
        <v>8439</v>
      </c>
      <c r="AKT50" s="19" t="s">
        <v>8439</v>
      </c>
      <c r="AKU50" s="19" t="s">
        <v>8439</v>
      </c>
      <c r="AKV50" s="19" t="s">
        <v>8439</v>
      </c>
      <c r="AKW50" s="19" t="s">
        <v>8439</v>
      </c>
      <c r="AKX50" s="19" t="s">
        <v>8439</v>
      </c>
      <c r="AKY50" s="19" t="s">
        <v>8439</v>
      </c>
      <c r="AKZ50" s="19" t="s">
        <v>8439</v>
      </c>
      <c r="ALA50" s="19" t="s">
        <v>8439</v>
      </c>
      <c r="ALB50" s="19" t="s">
        <v>8439</v>
      </c>
      <c r="ALC50" s="19" t="s">
        <v>8439</v>
      </c>
      <c r="ALD50" s="19" t="s">
        <v>8439</v>
      </c>
      <c r="ALE50" s="19" t="s">
        <v>8439</v>
      </c>
      <c r="ALF50" s="19" t="s">
        <v>8439</v>
      </c>
      <c r="ALG50" s="19" t="s">
        <v>8439</v>
      </c>
      <c r="ALH50" s="19" t="s">
        <v>8439</v>
      </c>
      <c r="ALI50" s="19" t="s">
        <v>8439</v>
      </c>
      <c r="ALJ50" s="19" t="s">
        <v>8439</v>
      </c>
      <c r="ALK50" s="19" t="s">
        <v>8439</v>
      </c>
      <c r="ALL50" s="19" t="s">
        <v>8439</v>
      </c>
      <c r="ALM50" s="19" t="s">
        <v>8439</v>
      </c>
      <c r="ALN50" s="19" t="s">
        <v>8439</v>
      </c>
      <c r="ALO50" s="19" t="s">
        <v>8439</v>
      </c>
      <c r="ALP50" s="19" t="s">
        <v>8439</v>
      </c>
      <c r="ALQ50" s="19" t="s">
        <v>8439</v>
      </c>
      <c r="ALR50" s="19" t="s">
        <v>8439</v>
      </c>
      <c r="ALS50" s="19" t="s">
        <v>8439</v>
      </c>
      <c r="ALT50" s="19" t="s">
        <v>8439</v>
      </c>
      <c r="ALU50" s="19" t="s">
        <v>8439</v>
      </c>
      <c r="ALV50" s="19" t="s">
        <v>8439</v>
      </c>
      <c r="ALW50" s="19" t="s">
        <v>8439</v>
      </c>
      <c r="ALX50" s="19" t="s">
        <v>8439</v>
      </c>
      <c r="ALY50" s="19" t="s">
        <v>8439</v>
      </c>
      <c r="ALZ50" s="19" t="s">
        <v>8439</v>
      </c>
      <c r="AMA50" s="19" t="s">
        <v>8439</v>
      </c>
      <c r="AMB50" s="19" t="s">
        <v>8439</v>
      </c>
      <c r="AMC50" s="19" t="s">
        <v>8439</v>
      </c>
      <c r="AMD50" s="19" t="s">
        <v>8439</v>
      </c>
      <c r="AME50" s="19" t="s">
        <v>8439</v>
      </c>
      <c r="AMF50" s="19" t="s">
        <v>8439</v>
      </c>
      <c r="AMG50" s="19" t="s">
        <v>8439</v>
      </c>
      <c r="AMH50" s="19" t="s">
        <v>8439</v>
      </c>
      <c r="AMI50" s="19" t="s">
        <v>8439</v>
      </c>
      <c r="AMJ50" s="19" t="s">
        <v>8439</v>
      </c>
      <c r="AMK50" s="19" t="s">
        <v>8439</v>
      </c>
      <c r="AML50" s="19" t="s">
        <v>8439</v>
      </c>
      <c r="AMM50" s="19" t="s">
        <v>8439</v>
      </c>
      <c r="AMN50" s="19" t="s">
        <v>8439</v>
      </c>
      <c r="AMO50" s="19" t="s">
        <v>8439</v>
      </c>
      <c r="AMP50" s="19" t="s">
        <v>8439</v>
      </c>
      <c r="AMQ50" s="19" t="s">
        <v>8439</v>
      </c>
      <c r="AMR50" s="19" t="s">
        <v>8439</v>
      </c>
      <c r="AMS50" s="19" t="s">
        <v>8439</v>
      </c>
      <c r="AMT50" s="19" t="s">
        <v>8439</v>
      </c>
      <c r="AMU50" s="19" t="s">
        <v>8439</v>
      </c>
      <c r="AMV50" s="19" t="s">
        <v>8439</v>
      </c>
      <c r="AMW50" s="19" t="s">
        <v>8439</v>
      </c>
      <c r="AMX50" s="19" t="s">
        <v>8439</v>
      </c>
      <c r="AMY50" s="19" t="s">
        <v>8439</v>
      </c>
      <c r="AMZ50" s="19" t="s">
        <v>8439</v>
      </c>
      <c r="ANA50" s="19" t="s">
        <v>8439</v>
      </c>
      <c r="ANB50" s="19" t="s">
        <v>8439</v>
      </c>
      <c r="ANC50" s="19" t="s">
        <v>8439</v>
      </c>
      <c r="AND50" s="19" t="s">
        <v>8439</v>
      </c>
      <c r="ANE50" s="19" t="s">
        <v>8439</v>
      </c>
      <c r="ANF50" s="19" t="s">
        <v>8439</v>
      </c>
      <c r="ANG50" s="19" t="s">
        <v>8439</v>
      </c>
      <c r="ANH50" s="19" t="s">
        <v>8439</v>
      </c>
      <c r="ANI50" s="19" t="s">
        <v>8439</v>
      </c>
      <c r="ANJ50" s="19" t="s">
        <v>8439</v>
      </c>
      <c r="ANK50" s="19" t="s">
        <v>8439</v>
      </c>
      <c r="ANL50" s="19" t="s">
        <v>8439</v>
      </c>
      <c r="ANM50" s="19" t="s">
        <v>8439</v>
      </c>
      <c r="ANN50" s="19" t="s">
        <v>8439</v>
      </c>
      <c r="ANO50" s="19" t="s">
        <v>8439</v>
      </c>
      <c r="ANP50" s="19" t="s">
        <v>8439</v>
      </c>
      <c r="ANQ50" s="19" t="s">
        <v>8439</v>
      </c>
      <c r="ANR50" s="19" t="s">
        <v>8439</v>
      </c>
      <c r="ANS50" s="19" t="s">
        <v>8439</v>
      </c>
      <c r="ANT50" s="19" t="s">
        <v>8439</v>
      </c>
      <c r="ANU50" s="19" t="s">
        <v>8439</v>
      </c>
      <c r="ANV50" s="19" t="s">
        <v>8439</v>
      </c>
      <c r="ANW50" s="19" t="s">
        <v>8439</v>
      </c>
      <c r="ANX50" s="19" t="s">
        <v>8439</v>
      </c>
      <c r="ANY50" s="19" t="s">
        <v>8439</v>
      </c>
      <c r="ANZ50" s="19" t="s">
        <v>8439</v>
      </c>
      <c r="AOA50" s="19" t="s">
        <v>8439</v>
      </c>
      <c r="AOB50" s="19" t="s">
        <v>8439</v>
      </c>
      <c r="AOC50" s="19" t="s">
        <v>8439</v>
      </c>
      <c r="AOD50" s="19" t="s">
        <v>8439</v>
      </c>
      <c r="AOE50" s="19" t="s">
        <v>8439</v>
      </c>
      <c r="AOF50" s="19" t="s">
        <v>8439</v>
      </c>
      <c r="AOG50" s="19" t="s">
        <v>8439</v>
      </c>
      <c r="AOH50" s="19" t="s">
        <v>8439</v>
      </c>
      <c r="AOI50" s="19" t="s">
        <v>8439</v>
      </c>
      <c r="AOJ50" s="19" t="s">
        <v>8439</v>
      </c>
      <c r="AOK50" s="19" t="s">
        <v>8439</v>
      </c>
      <c r="AOL50" s="19" t="s">
        <v>8439</v>
      </c>
      <c r="AOM50" s="19" t="s">
        <v>8439</v>
      </c>
      <c r="AON50" s="19" t="s">
        <v>8439</v>
      </c>
      <c r="AOO50" s="19" t="s">
        <v>8439</v>
      </c>
      <c r="AOP50" s="19" t="s">
        <v>8439</v>
      </c>
      <c r="AOQ50" s="19" t="s">
        <v>8439</v>
      </c>
      <c r="AOR50" s="19" t="s">
        <v>8439</v>
      </c>
      <c r="AOS50" s="19" t="s">
        <v>8439</v>
      </c>
      <c r="AOT50" s="19" t="s">
        <v>8439</v>
      </c>
      <c r="AOU50" s="19" t="s">
        <v>8439</v>
      </c>
      <c r="AOV50" s="19" t="s">
        <v>8439</v>
      </c>
      <c r="AOW50" s="19" t="s">
        <v>8439</v>
      </c>
      <c r="AOX50" s="19" t="s">
        <v>8439</v>
      </c>
      <c r="AOY50" s="19" t="s">
        <v>8439</v>
      </c>
      <c r="AOZ50" s="19" t="s">
        <v>8439</v>
      </c>
      <c r="APA50" s="19" t="s">
        <v>8439</v>
      </c>
      <c r="APB50" s="19" t="s">
        <v>8439</v>
      </c>
      <c r="APC50" s="19" t="s">
        <v>8439</v>
      </c>
      <c r="APD50" s="19" t="s">
        <v>8439</v>
      </c>
      <c r="APE50" s="19" t="s">
        <v>8439</v>
      </c>
      <c r="APF50" s="19" t="s">
        <v>8439</v>
      </c>
      <c r="APG50" s="19" t="s">
        <v>8439</v>
      </c>
      <c r="APH50" s="19" t="s">
        <v>8439</v>
      </c>
      <c r="API50" s="19" t="s">
        <v>8439</v>
      </c>
      <c r="APJ50" s="19" t="s">
        <v>8439</v>
      </c>
      <c r="APK50" s="19" t="s">
        <v>8439</v>
      </c>
      <c r="APL50" s="19" t="s">
        <v>8439</v>
      </c>
      <c r="APM50" s="19" t="s">
        <v>8439</v>
      </c>
      <c r="APN50" s="19" t="s">
        <v>8439</v>
      </c>
      <c r="APO50" s="19" t="s">
        <v>8439</v>
      </c>
      <c r="APP50" s="19" t="s">
        <v>8439</v>
      </c>
      <c r="APQ50" s="19" t="s">
        <v>8439</v>
      </c>
      <c r="APR50" s="19" t="s">
        <v>8439</v>
      </c>
      <c r="APS50" s="19" t="s">
        <v>8439</v>
      </c>
      <c r="APT50" s="19" t="s">
        <v>8439</v>
      </c>
      <c r="APU50" s="19" t="s">
        <v>8439</v>
      </c>
      <c r="APV50" s="19" t="s">
        <v>8439</v>
      </c>
      <c r="APW50" s="19" t="s">
        <v>8439</v>
      </c>
      <c r="APX50" s="19" t="s">
        <v>8439</v>
      </c>
      <c r="APY50" s="19" t="s">
        <v>8439</v>
      </c>
      <c r="APZ50" s="19" t="s">
        <v>8439</v>
      </c>
      <c r="AQA50" s="19" t="s">
        <v>8439</v>
      </c>
      <c r="AQB50" s="19" t="s">
        <v>8439</v>
      </c>
      <c r="AQC50" s="19" t="s">
        <v>8439</v>
      </c>
      <c r="AQD50" s="19" t="s">
        <v>8439</v>
      </c>
      <c r="AQE50" s="19" t="s">
        <v>8439</v>
      </c>
      <c r="AQF50" s="19" t="s">
        <v>8439</v>
      </c>
      <c r="AQG50" s="19" t="s">
        <v>8439</v>
      </c>
      <c r="AQH50" s="19" t="s">
        <v>8439</v>
      </c>
      <c r="AQI50" s="19" t="s">
        <v>8439</v>
      </c>
      <c r="AQJ50" s="19" t="s">
        <v>8439</v>
      </c>
      <c r="AQK50" s="19" t="s">
        <v>8439</v>
      </c>
      <c r="AQL50" s="19" t="s">
        <v>8439</v>
      </c>
      <c r="AQM50" s="19" t="s">
        <v>8439</v>
      </c>
      <c r="AQN50" s="19" t="s">
        <v>8439</v>
      </c>
      <c r="AQO50" s="19" t="s">
        <v>8439</v>
      </c>
      <c r="AQP50" s="19" t="s">
        <v>8439</v>
      </c>
      <c r="AQQ50" s="19" t="s">
        <v>8439</v>
      </c>
      <c r="AQR50" s="19" t="s">
        <v>8439</v>
      </c>
      <c r="AQS50" s="19" t="s">
        <v>8439</v>
      </c>
      <c r="AQT50" s="19" t="s">
        <v>8439</v>
      </c>
      <c r="AQU50" s="19" t="s">
        <v>8439</v>
      </c>
      <c r="AQV50" s="19" t="s">
        <v>8439</v>
      </c>
      <c r="AQW50" s="19" t="s">
        <v>8439</v>
      </c>
      <c r="AQX50" s="19" t="s">
        <v>8439</v>
      </c>
      <c r="AQY50" s="19" t="s">
        <v>8439</v>
      </c>
      <c r="AQZ50" s="19" t="s">
        <v>8439</v>
      </c>
      <c r="ARA50" s="19" t="s">
        <v>8439</v>
      </c>
      <c r="ARB50" s="19" t="s">
        <v>8439</v>
      </c>
      <c r="ARC50" s="19" t="s">
        <v>8439</v>
      </c>
      <c r="ARD50" s="19" t="s">
        <v>8439</v>
      </c>
      <c r="ARE50" s="19" t="s">
        <v>8439</v>
      </c>
      <c r="ARF50" s="19" t="s">
        <v>8439</v>
      </c>
      <c r="ARG50" s="19" t="s">
        <v>8439</v>
      </c>
      <c r="ARH50" s="19" t="s">
        <v>8439</v>
      </c>
      <c r="ARI50" s="19" t="s">
        <v>8439</v>
      </c>
      <c r="ARJ50" s="19" t="s">
        <v>8439</v>
      </c>
      <c r="ARK50" s="19" t="s">
        <v>8439</v>
      </c>
      <c r="ARL50" s="19" t="s">
        <v>8439</v>
      </c>
      <c r="ARM50" s="19" t="s">
        <v>8439</v>
      </c>
      <c r="ARN50" s="19" t="s">
        <v>8439</v>
      </c>
      <c r="ARO50" s="19" t="s">
        <v>8439</v>
      </c>
      <c r="ARP50" s="19" t="s">
        <v>8439</v>
      </c>
      <c r="ARQ50" s="19" t="s">
        <v>8439</v>
      </c>
      <c r="ARR50" s="19" t="s">
        <v>8439</v>
      </c>
      <c r="ARS50" s="19" t="s">
        <v>8439</v>
      </c>
      <c r="ART50" s="19" t="s">
        <v>8439</v>
      </c>
      <c r="ARU50" s="19" t="s">
        <v>8439</v>
      </c>
      <c r="ARV50" s="19" t="s">
        <v>8439</v>
      </c>
      <c r="ARW50" s="19" t="s">
        <v>8439</v>
      </c>
      <c r="ARX50" s="19" t="s">
        <v>8439</v>
      </c>
      <c r="ARY50" s="19" t="s">
        <v>8439</v>
      </c>
      <c r="ARZ50" s="19" t="s">
        <v>8439</v>
      </c>
      <c r="ASA50" s="19" t="s">
        <v>8439</v>
      </c>
      <c r="ASB50" s="19" t="s">
        <v>8439</v>
      </c>
      <c r="ASC50" s="19" t="s">
        <v>8439</v>
      </c>
      <c r="ASD50" s="19" t="s">
        <v>8439</v>
      </c>
      <c r="ASE50" s="19" t="s">
        <v>8439</v>
      </c>
      <c r="ASF50" s="19" t="s">
        <v>8439</v>
      </c>
      <c r="ASG50" s="19" t="s">
        <v>8439</v>
      </c>
      <c r="ASH50" s="19" t="s">
        <v>8439</v>
      </c>
      <c r="ASI50" s="19" t="s">
        <v>8439</v>
      </c>
      <c r="ASJ50" s="19" t="s">
        <v>8439</v>
      </c>
      <c r="ASK50" s="19" t="s">
        <v>8439</v>
      </c>
      <c r="ASL50" s="19" t="s">
        <v>8439</v>
      </c>
      <c r="ASM50" s="19" t="s">
        <v>8439</v>
      </c>
      <c r="ASN50" s="19" t="s">
        <v>8439</v>
      </c>
      <c r="ASO50" s="19" t="s">
        <v>8439</v>
      </c>
      <c r="ASP50" s="19" t="s">
        <v>8439</v>
      </c>
      <c r="ASQ50" s="19" t="s">
        <v>8439</v>
      </c>
      <c r="ASR50" s="19" t="s">
        <v>8439</v>
      </c>
      <c r="ASS50" s="19" t="s">
        <v>8439</v>
      </c>
      <c r="AST50" s="19" t="s">
        <v>8439</v>
      </c>
      <c r="ASU50" s="19" t="s">
        <v>8439</v>
      </c>
      <c r="ASV50" s="19" t="s">
        <v>8439</v>
      </c>
      <c r="ASW50" s="19" t="s">
        <v>8439</v>
      </c>
      <c r="ASX50" s="19" t="s">
        <v>8439</v>
      </c>
      <c r="ASY50" s="19" t="s">
        <v>8439</v>
      </c>
      <c r="ASZ50" s="19" t="s">
        <v>8439</v>
      </c>
      <c r="ATA50" s="19" t="s">
        <v>8439</v>
      </c>
      <c r="ATB50" s="19" t="s">
        <v>8439</v>
      </c>
      <c r="ATC50" s="19" t="s">
        <v>8439</v>
      </c>
      <c r="ATD50" s="19" t="s">
        <v>8439</v>
      </c>
      <c r="ATE50" s="19" t="s">
        <v>8439</v>
      </c>
      <c r="ATF50" s="19" t="s">
        <v>8439</v>
      </c>
      <c r="ATG50" s="19" t="s">
        <v>8439</v>
      </c>
      <c r="ATH50" s="19" t="s">
        <v>8439</v>
      </c>
      <c r="ATI50" s="19" t="s">
        <v>8439</v>
      </c>
      <c r="ATJ50" s="19" t="s">
        <v>8439</v>
      </c>
      <c r="ATK50" s="19" t="s">
        <v>8439</v>
      </c>
      <c r="ATL50" s="19" t="s">
        <v>8439</v>
      </c>
      <c r="ATM50" s="19" t="s">
        <v>8439</v>
      </c>
      <c r="ATN50" s="19" t="s">
        <v>8439</v>
      </c>
      <c r="ATO50" s="19" t="s">
        <v>8439</v>
      </c>
      <c r="ATP50" s="19" t="s">
        <v>8439</v>
      </c>
      <c r="ATQ50" s="19" t="s">
        <v>8439</v>
      </c>
      <c r="ATR50" s="19" t="s">
        <v>8439</v>
      </c>
      <c r="ATS50" s="19" t="s">
        <v>8439</v>
      </c>
      <c r="ATT50" s="19" t="s">
        <v>8439</v>
      </c>
      <c r="ATU50" s="19" t="s">
        <v>8439</v>
      </c>
      <c r="ATV50" s="19" t="s">
        <v>8439</v>
      </c>
      <c r="ATW50" s="19" t="s">
        <v>8439</v>
      </c>
      <c r="ATX50" s="19" t="s">
        <v>8439</v>
      </c>
      <c r="ATY50" s="19" t="s">
        <v>8439</v>
      </c>
      <c r="ATZ50" s="19" t="s">
        <v>8439</v>
      </c>
      <c r="AUA50" s="19" t="s">
        <v>8439</v>
      </c>
      <c r="AUB50" s="19" t="s">
        <v>8439</v>
      </c>
      <c r="AUC50" s="19" t="s">
        <v>8439</v>
      </c>
      <c r="AUD50" s="19" t="s">
        <v>8439</v>
      </c>
      <c r="AUE50" s="19" t="s">
        <v>8439</v>
      </c>
      <c r="AUF50" s="19" t="s">
        <v>8439</v>
      </c>
      <c r="AUG50" s="19" t="s">
        <v>8439</v>
      </c>
      <c r="AUH50" s="19" t="s">
        <v>8439</v>
      </c>
      <c r="AUI50" s="19" t="s">
        <v>8439</v>
      </c>
      <c r="AUJ50" s="19" t="s">
        <v>8439</v>
      </c>
      <c r="AUK50" s="19" t="s">
        <v>8439</v>
      </c>
      <c r="AUL50" s="19" t="s">
        <v>8439</v>
      </c>
      <c r="AUM50" s="19" t="s">
        <v>8439</v>
      </c>
      <c r="AUN50" s="19" t="s">
        <v>8439</v>
      </c>
      <c r="AUO50" s="19" t="s">
        <v>8439</v>
      </c>
      <c r="AUP50" s="19" t="s">
        <v>8439</v>
      </c>
      <c r="AUQ50" s="19" t="s">
        <v>8439</v>
      </c>
      <c r="AUR50" s="19" t="s">
        <v>8439</v>
      </c>
      <c r="AUS50" s="19" t="s">
        <v>8439</v>
      </c>
      <c r="AUT50" s="19" t="s">
        <v>8439</v>
      </c>
      <c r="AUU50" s="19" t="s">
        <v>8439</v>
      </c>
      <c r="AUV50" s="19" t="s">
        <v>8439</v>
      </c>
      <c r="AUW50" s="19" t="s">
        <v>8439</v>
      </c>
      <c r="AUX50" s="19" t="s">
        <v>8439</v>
      </c>
      <c r="AUY50" s="19" t="s">
        <v>8439</v>
      </c>
      <c r="AUZ50" s="19" t="s">
        <v>8439</v>
      </c>
      <c r="AVA50" s="19" t="s">
        <v>8439</v>
      </c>
      <c r="AVB50" s="19" t="s">
        <v>8439</v>
      </c>
      <c r="AVC50" s="19" t="s">
        <v>8439</v>
      </c>
      <c r="AVD50" s="19" t="s">
        <v>8439</v>
      </c>
      <c r="AVE50" s="19" t="s">
        <v>8439</v>
      </c>
      <c r="AVF50" s="19" t="s">
        <v>8439</v>
      </c>
      <c r="AVG50" s="19" t="s">
        <v>8439</v>
      </c>
      <c r="AVH50" s="19" t="s">
        <v>8439</v>
      </c>
      <c r="AVI50" s="19" t="s">
        <v>8439</v>
      </c>
      <c r="AVJ50" s="19" t="s">
        <v>8439</v>
      </c>
      <c r="AVK50" s="19" t="s">
        <v>8439</v>
      </c>
      <c r="AVL50" s="19" t="s">
        <v>8439</v>
      </c>
      <c r="AVM50" s="19" t="s">
        <v>8439</v>
      </c>
      <c r="AVN50" s="19" t="s">
        <v>8439</v>
      </c>
      <c r="AVO50" s="19" t="s">
        <v>8439</v>
      </c>
      <c r="AVP50" s="19" t="s">
        <v>8439</v>
      </c>
      <c r="AVQ50" s="19" t="s">
        <v>8439</v>
      </c>
      <c r="AVR50" s="19" t="s">
        <v>8439</v>
      </c>
      <c r="AVS50" s="19" t="s">
        <v>8439</v>
      </c>
      <c r="AVT50" s="19" t="s">
        <v>8439</v>
      </c>
      <c r="AVU50" s="19" t="s">
        <v>8439</v>
      </c>
      <c r="AVV50" s="19" t="s">
        <v>8439</v>
      </c>
      <c r="AVW50" s="19" t="s">
        <v>8439</v>
      </c>
      <c r="AVX50" s="19" t="s">
        <v>8439</v>
      </c>
      <c r="AVY50" s="19" t="s">
        <v>8439</v>
      </c>
      <c r="AVZ50" s="19" t="s">
        <v>8439</v>
      </c>
      <c r="AWA50" s="19" t="s">
        <v>8439</v>
      </c>
      <c r="AWB50" s="19" t="s">
        <v>8439</v>
      </c>
      <c r="AWC50" s="19" t="s">
        <v>8439</v>
      </c>
      <c r="AWD50" s="19" t="s">
        <v>8439</v>
      </c>
      <c r="AWE50" s="19" t="s">
        <v>8439</v>
      </c>
      <c r="AWF50" s="19" t="s">
        <v>8439</v>
      </c>
      <c r="AWG50" s="19" t="s">
        <v>8439</v>
      </c>
      <c r="AWH50" s="19" t="s">
        <v>8439</v>
      </c>
      <c r="AWI50" s="19" t="s">
        <v>8439</v>
      </c>
      <c r="AWJ50" s="19" t="s">
        <v>8439</v>
      </c>
      <c r="AWK50" s="19" t="s">
        <v>8439</v>
      </c>
      <c r="AWL50" s="19" t="s">
        <v>8439</v>
      </c>
      <c r="AWM50" s="19" t="s">
        <v>8439</v>
      </c>
      <c r="AWN50" s="19" t="s">
        <v>8439</v>
      </c>
      <c r="AWO50" s="19" t="s">
        <v>8439</v>
      </c>
      <c r="AWP50" s="19" t="s">
        <v>8439</v>
      </c>
      <c r="AWQ50" s="19" t="s">
        <v>8439</v>
      </c>
      <c r="AWR50" s="19" t="s">
        <v>8439</v>
      </c>
      <c r="AWS50" s="19" t="s">
        <v>8439</v>
      </c>
      <c r="AWT50" s="19" t="s">
        <v>8439</v>
      </c>
      <c r="AWU50" s="19" t="s">
        <v>8439</v>
      </c>
      <c r="AWV50" s="19" t="s">
        <v>8439</v>
      </c>
      <c r="AWW50" s="19" t="s">
        <v>8439</v>
      </c>
      <c r="AWX50" s="19" t="s">
        <v>8439</v>
      </c>
      <c r="AWY50" s="19" t="s">
        <v>8439</v>
      </c>
      <c r="AWZ50" s="19" t="s">
        <v>8439</v>
      </c>
      <c r="AXA50" s="19" t="s">
        <v>8439</v>
      </c>
      <c r="AXB50" s="19" t="s">
        <v>8439</v>
      </c>
      <c r="AXC50" s="19" t="s">
        <v>8439</v>
      </c>
      <c r="AXD50" s="19" t="s">
        <v>8439</v>
      </c>
      <c r="AXE50" s="19" t="s">
        <v>8439</v>
      </c>
      <c r="AXF50" s="19" t="s">
        <v>8439</v>
      </c>
      <c r="AXG50" s="19" t="s">
        <v>8439</v>
      </c>
      <c r="AXH50" s="19" t="s">
        <v>8439</v>
      </c>
      <c r="AXI50" s="19" t="s">
        <v>8439</v>
      </c>
      <c r="AXJ50" s="19" t="s">
        <v>8439</v>
      </c>
      <c r="AXK50" s="19" t="s">
        <v>8439</v>
      </c>
      <c r="AXL50" s="19" t="s">
        <v>8439</v>
      </c>
      <c r="AXM50" s="19" t="s">
        <v>8439</v>
      </c>
      <c r="AXN50" s="19" t="s">
        <v>8439</v>
      </c>
      <c r="AXO50" s="19" t="s">
        <v>8439</v>
      </c>
      <c r="AXP50" s="19" t="s">
        <v>8439</v>
      </c>
      <c r="AXQ50" s="19" t="s">
        <v>8439</v>
      </c>
      <c r="AXR50" s="19" t="s">
        <v>8439</v>
      </c>
      <c r="AXS50" s="19" t="s">
        <v>8439</v>
      </c>
      <c r="AXT50" s="19" t="s">
        <v>8439</v>
      </c>
      <c r="AXU50" s="19" t="s">
        <v>8439</v>
      </c>
      <c r="AXV50" s="19" t="s">
        <v>8439</v>
      </c>
      <c r="AXW50" s="19" t="s">
        <v>8439</v>
      </c>
      <c r="AXX50" s="19" t="s">
        <v>8439</v>
      </c>
      <c r="AXY50" s="19" t="s">
        <v>8439</v>
      </c>
      <c r="AXZ50" s="19" t="s">
        <v>8439</v>
      </c>
      <c r="AYA50" s="19" t="s">
        <v>8439</v>
      </c>
      <c r="AYB50" s="19" t="s">
        <v>8439</v>
      </c>
      <c r="AYC50" s="19" t="s">
        <v>8439</v>
      </c>
      <c r="AYD50" s="19" t="s">
        <v>8439</v>
      </c>
      <c r="AYE50" s="19" t="s">
        <v>8439</v>
      </c>
      <c r="AYF50" s="19" t="s">
        <v>8439</v>
      </c>
      <c r="AYG50" s="19" t="s">
        <v>8439</v>
      </c>
      <c r="AYH50" s="19" t="s">
        <v>8439</v>
      </c>
      <c r="AYI50" s="19" t="s">
        <v>8439</v>
      </c>
      <c r="AYJ50" s="19" t="s">
        <v>8439</v>
      </c>
      <c r="AYK50" s="19" t="s">
        <v>8439</v>
      </c>
      <c r="AYL50" s="19" t="s">
        <v>8439</v>
      </c>
      <c r="AYM50" s="19" t="s">
        <v>8439</v>
      </c>
      <c r="AYN50" s="19" t="s">
        <v>8439</v>
      </c>
      <c r="AYO50" s="19" t="s">
        <v>8439</v>
      </c>
      <c r="AYP50" s="19" t="s">
        <v>8439</v>
      </c>
      <c r="AYQ50" s="19" t="s">
        <v>8439</v>
      </c>
      <c r="AYR50" s="19" t="s">
        <v>8439</v>
      </c>
      <c r="AYS50" s="19" t="s">
        <v>8439</v>
      </c>
      <c r="AYT50" s="19" t="s">
        <v>8439</v>
      </c>
      <c r="AYU50" s="19" t="s">
        <v>8439</v>
      </c>
      <c r="AYV50" s="19" t="s">
        <v>8439</v>
      </c>
      <c r="AYW50" s="19" t="s">
        <v>8439</v>
      </c>
      <c r="AYX50" s="19" t="s">
        <v>8439</v>
      </c>
      <c r="AYY50" s="19" t="s">
        <v>8439</v>
      </c>
      <c r="AYZ50" s="19" t="s">
        <v>8439</v>
      </c>
      <c r="AZA50" s="19" t="s">
        <v>8439</v>
      </c>
      <c r="AZB50" s="19" t="s">
        <v>8439</v>
      </c>
      <c r="AZC50" s="19" t="s">
        <v>8439</v>
      </c>
      <c r="AZD50" s="19" t="s">
        <v>8439</v>
      </c>
      <c r="AZE50" s="19" t="s">
        <v>8439</v>
      </c>
      <c r="AZF50" s="19" t="s">
        <v>8439</v>
      </c>
      <c r="AZG50" s="19" t="s">
        <v>8439</v>
      </c>
      <c r="AZH50" s="19" t="s">
        <v>8439</v>
      </c>
      <c r="AZI50" s="19" t="s">
        <v>8439</v>
      </c>
      <c r="AZJ50" s="19" t="s">
        <v>8439</v>
      </c>
      <c r="AZK50" s="19" t="s">
        <v>8439</v>
      </c>
      <c r="AZL50" s="19" t="s">
        <v>8439</v>
      </c>
      <c r="AZM50" s="19" t="s">
        <v>8439</v>
      </c>
      <c r="AZN50" s="19" t="s">
        <v>8439</v>
      </c>
      <c r="AZO50" s="19" t="s">
        <v>8439</v>
      </c>
      <c r="AZP50" s="19" t="s">
        <v>8439</v>
      </c>
      <c r="AZQ50" s="19" t="s">
        <v>8439</v>
      </c>
      <c r="AZR50" s="19" t="s">
        <v>8439</v>
      </c>
      <c r="AZS50" s="19" t="s">
        <v>8439</v>
      </c>
      <c r="AZT50" s="19" t="s">
        <v>8439</v>
      </c>
      <c r="AZU50" s="19" t="s">
        <v>8439</v>
      </c>
      <c r="AZV50" s="19" t="s">
        <v>8439</v>
      </c>
      <c r="AZW50" s="19" t="s">
        <v>8439</v>
      </c>
      <c r="AZX50" s="19" t="s">
        <v>8439</v>
      </c>
      <c r="AZY50" s="19" t="s">
        <v>8439</v>
      </c>
      <c r="AZZ50" s="19" t="s">
        <v>8439</v>
      </c>
      <c r="BAA50" s="19" t="s">
        <v>8439</v>
      </c>
      <c r="BAB50" s="19" t="s">
        <v>8439</v>
      </c>
      <c r="BAC50" s="19" t="s">
        <v>8439</v>
      </c>
      <c r="BAD50" s="19" t="s">
        <v>8439</v>
      </c>
      <c r="BAE50" s="19" t="s">
        <v>8439</v>
      </c>
      <c r="BAF50" s="19" t="s">
        <v>8439</v>
      </c>
      <c r="BAG50" s="19" t="s">
        <v>8439</v>
      </c>
      <c r="BAH50" s="19" t="s">
        <v>8439</v>
      </c>
      <c r="BAI50" s="19" t="s">
        <v>8439</v>
      </c>
      <c r="BAJ50" s="19" t="s">
        <v>8439</v>
      </c>
      <c r="BAK50" s="19" t="s">
        <v>8439</v>
      </c>
      <c r="BAL50" s="19" t="s">
        <v>8439</v>
      </c>
      <c r="BAM50" s="19" t="s">
        <v>8439</v>
      </c>
      <c r="BAN50" s="19" t="s">
        <v>8439</v>
      </c>
      <c r="BAO50" s="19" t="s">
        <v>8439</v>
      </c>
      <c r="BAP50" s="19" t="s">
        <v>8439</v>
      </c>
      <c r="BAQ50" s="19" t="s">
        <v>8439</v>
      </c>
      <c r="BAR50" s="19" t="s">
        <v>8439</v>
      </c>
      <c r="BAS50" s="19" t="s">
        <v>8439</v>
      </c>
      <c r="BAT50" s="19" t="s">
        <v>8439</v>
      </c>
      <c r="BAU50" s="19" t="s">
        <v>8439</v>
      </c>
      <c r="BAV50" s="19" t="s">
        <v>8439</v>
      </c>
      <c r="BAW50" s="19" t="s">
        <v>8439</v>
      </c>
      <c r="BAX50" s="19" t="s">
        <v>8439</v>
      </c>
      <c r="BAY50" s="19" t="s">
        <v>8439</v>
      </c>
      <c r="BAZ50" s="19" t="s">
        <v>8439</v>
      </c>
      <c r="BBA50" s="19" t="s">
        <v>8439</v>
      </c>
      <c r="BBB50" s="19" t="s">
        <v>8439</v>
      </c>
      <c r="BBC50" s="19" t="s">
        <v>8439</v>
      </c>
      <c r="BBD50" s="19" t="s">
        <v>8439</v>
      </c>
      <c r="BBE50" s="19" t="s">
        <v>8439</v>
      </c>
      <c r="BBF50" s="19" t="s">
        <v>8439</v>
      </c>
      <c r="BBG50" s="19" t="s">
        <v>8439</v>
      </c>
      <c r="BBH50" s="19" t="s">
        <v>8439</v>
      </c>
      <c r="BBI50" s="19" t="s">
        <v>8439</v>
      </c>
      <c r="BBJ50" s="19" t="s">
        <v>8439</v>
      </c>
      <c r="BBK50" s="19" t="s">
        <v>8439</v>
      </c>
      <c r="BBL50" s="19" t="s">
        <v>8439</v>
      </c>
      <c r="BBM50" s="19" t="s">
        <v>8439</v>
      </c>
      <c r="BBN50" s="19" t="s">
        <v>8439</v>
      </c>
      <c r="BBO50" s="19" t="s">
        <v>8439</v>
      </c>
      <c r="BBP50" s="19" t="s">
        <v>8439</v>
      </c>
      <c r="BBQ50" s="19" t="s">
        <v>8439</v>
      </c>
      <c r="BBR50" s="19" t="s">
        <v>8439</v>
      </c>
      <c r="BBS50" s="19" t="s">
        <v>8439</v>
      </c>
      <c r="BBT50" s="19" t="s">
        <v>8439</v>
      </c>
      <c r="BBU50" s="19" t="s">
        <v>8439</v>
      </c>
      <c r="BBV50" s="19" t="s">
        <v>8439</v>
      </c>
      <c r="BBW50" s="19" t="s">
        <v>8439</v>
      </c>
      <c r="BBX50" s="19" t="s">
        <v>8439</v>
      </c>
      <c r="BBY50" s="19" t="s">
        <v>8439</v>
      </c>
      <c r="BBZ50" s="19" t="s">
        <v>8439</v>
      </c>
      <c r="BCA50" s="19" t="s">
        <v>8439</v>
      </c>
      <c r="BCB50" s="19" t="s">
        <v>8439</v>
      </c>
      <c r="BCC50" s="19" t="s">
        <v>8439</v>
      </c>
      <c r="BCD50" s="19" t="s">
        <v>8439</v>
      </c>
      <c r="BCE50" s="19" t="s">
        <v>8439</v>
      </c>
      <c r="BCF50" s="19" t="s">
        <v>8439</v>
      </c>
      <c r="BCG50" s="19" t="s">
        <v>8439</v>
      </c>
      <c r="BCH50" s="19" t="s">
        <v>8439</v>
      </c>
      <c r="BCI50" s="19" t="s">
        <v>8439</v>
      </c>
      <c r="BCJ50" s="19" t="s">
        <v>8439</v>
      </c>
      <c r="BCK50" s="19" t="s">
        <v>8439</v>
      </c>
      <c r="BCL50" s="19" t="s">
        <v>8439</v>
      </c>
      <c r="BCM50" s="19" t="s">
        <v>8439</v>
      </c>
      <c r="BCN50" s="19" t="s">
        <v>8439</v>
      </c>
      <c r="BCO50" s="19" t="s">
        <v>8439</v>
      </c>
      <c r="BCP50" s="19" t="s">
        <v>8439</v>
      </c>
      <c r="BCQ50" s="19" t="s">
        <v>8439</v>
      </c>
      <c r="BCR50" s="19" t="s">
        <v>8439</v>
      </c>
      <c r="BCS50" s="19" t="s">
        <v>8439</v>
      </c>
      <c r="BCT50" s="19" t="s">
        <v>8439</v>
      </c>
      <c r="BCU50" s="19" t="s">
        <v>8439</v>
      </c>
      <c r="BCV50" s="19" t="s">
        <v>8439</v>
      </c>
      <c r="BCW50" s="19" t="s">
        <v>8439</v>
      </c>
      <c r="BCX50" s="19" t="s">
        <v>8439</v>
      </c>
      <c r="BCY50" s="19" t="s">
        <v>8439</v>
      </c>
      <c r="BCZ50" s="19" t="s">
        <v>8439</v>
      </c>
      <c r="BDA50" s="19" t="s">
        <v>8439</v>
      </c>
      <c r="BDB50" s="19" t="s">
        <v>8439</v>
      </c>
      <c r="BDC50" s="19" t="s">
        <v>8439</v>
      </c>
      <c r="BDD50" s="19" t="s">
        <v>8439</v>
      </c>
      <c r="BDE50" s="19" t="s">
        <v>8439</v>
      </c>
      <c r="BDF50" s="19" t="s">
        <v>8439</v>
      </c>
      <c r="BDG50" s="19" t="s">
        <v>8439</v>
      </c>
      <c r="BDH50" s="19" t="s">
        <v>8439</v>
      </c>
      <c r="BDI50" s="19" t="s">
        <v>8439</v>
      </c>
      <c r="BDJ50" s="19" t="s">
        <v>8439</v>
      </c>
      <c r="BDK50" s="19" t="s">
        <v>8439</v>
      </c>
      <c r="BDL50" s="19" t="s">
        <v>8439</v>
      </c>
      <c r="BDM50" s="19" t="s">
        <v>8439</v>
      </c>
      <c r="BDN50" s="19" t="s">
        <v>8439</v>
      </c>
      <c r="BDO50" s="19" t="s">
        <v>8439</v>
      </c>
      <c r="BDP50" s="19" t="s">
        <v>8439</v>
      </c>
      <c r="BDQ50" s="19" t="s">
        <v>8439</v>
      </c>
      <c r="BDR50" s="19" t="s">
        <v>8439</v>
      </c>
      <c r="BDS50" s="19" t="s">
        <v>8439</v>
      </c>
      <c r="BDT50" s="19" t="s">
        <v>8439</v>
      </c>
      <c r="BDU50" s="19" t="s">
        <v>8439</v>
      </c>
      <c r="BDV50" s="19" t="s">
        <v>8439</v>
      </c>
      <c r="BDW50" s="19" t="s">
        <v>8439</v>
      </c>
      <c r="BDX50" s="19" t="s">
        <v>8439</v>
      </c>
      <c r="BDY50" s="19" t="s">
        <v>8439</v>
      </c>
      <c r="BDZ50" s="19" t="s">
        <v>8439</v>
      </c>
      <c r="BEA50" s="19" t="s">
        <v>8439</v>
      </c>
      <c r="BEB50" s="19" t="s">
        <v>8439</v>
      </c>
      <c r="BEC50" s="19" t="s">
        <v>8439</v>
      </c>
      <c r="BED50" s="19" t="s">
        <v>8439</v>
      </c>
      <c r="BEE50" s="19" t="s">
        <v>8439</v>
      </c>
      <c r="BEF50" s="19" t="s">
        <v>8439</v>
      </c>
      <c r="BEG50" s="19" t="s">
        <v>8439</v>
      </c>
      <c r="BEH50" s="19" t="s">
        <v>8439</v>
      </c>
      <c r="BEI50" s="19" t="s">
        <v>8439</v>
      </c>
      <c r="BEJ50" s="19" t="s">
        <v>8439</v>
      </c>
      <c r="BEK50" s="19" t="s">
        <v>8439</v>
      </c>
      <c r="BEL50" s="19" t="s">
        <v>8439</v>
      </c>
      <c r="BEM50" s="19" t="s">
        <v>8439</v>
      </c>
      <c r="BEN50" s="19" t="s">
        <v>8439</v>
      </c>
      <c r="BEO50" s="19" t="s">
        <v>8439</v>
      </c>
      <c r="BEP50" s="19" t="s">
        <v>8439</v>
      </c>
      <c r="BEQ50" s="19" t="s">
        <v>8439</v>
      </c>
      <c r="BER50" s="19" t="s">
        <v>8439</v>
      </c>
      <c r="BES50" s="19" t="s">
        <v>8439</v>
      </c>
      <c r="BET50" s="19" t="s">
        <v>8439</v>
      </c>
      <c r="BEU50" s="19" t="s">
        <v>8439</v>
      </c>
      <c r="BEV50" s="19" t="s">
        <v>8439</v>
      </c>
      <c r="BEW50" s="19" t="s">
        <v>8439</v>
      </c>
      <c r="BEX50" s="19" t="s">
        <v>8439</v>
      </c>
      <c r="BEY50" s="19" t="s">
        <v>8439</v>
      </c>
      <c r="BEZ50" s="19" t="s">
        <v>8439</v>
      </c>
      <c r="BFA50" s="19" t="s">
        <v>8439</v>
      </c>
      <c r="BFB50" s="19" t="s">
        <v>8439</v>
      </c>
      <c r="BFC50" s="19" t="s">
        <v>8439</v>
      </c>
      <c r="BFD50" s="19" t="s">
        <v>8439</v>
      </c>
      <c r="BFE50" s="19" t="s">
        <v>8439</v>
      </c>
      <c r="BFF50" s="19" t="s">
        <v>8439</v>
      </c>
      <c r="BFG50" s="19" t="s">
        <v>8439</v>
      </c>
      <c r="BFH50" s="19" t="s">
        <v>8439</v>
      </c>
      <c r="BFI50" s="19" t="s">
        <v>8439</v>
      </c>
      <c r="BFJ50" s="19" t="s">
        <v>8439</v>
      </c>
      <c r="BFK50" s="19" t="s">
        <v>8439</v>
      </c>
      <c r="BFL50" s="19" t="s">
        <v>8439</v>
      </c>
      <c r="BFM50" s="19" t="s">
        <v>8439</v>
      </c>
      <c r="BFN50" s="19" t="s">
        <v>8439</v>
      </c>
      <c r="BFO50" s="19" t="s">
        <v>8439</v>
      </c>
      <c r="BFP50" s="19" t="s">
        <v>8439</v>
      </c>
      <c r="BFQ50" s="19" t="s">
        <v>8439</v>
      </c>
      <c r="BFR50" s="19" t="s">
        <v>8439</v>
      </c>
      <c r="BFS50" s="19" t="s">
        <v>8439</v>
      </c>
      <c r="BFT50" s="19" t="s">
        <v>8439</v>
      </c>
      <c r="BFU50" s="19" t="s">
        <v>8439</v>
      </c>
      <c r="BFV50" s="19" t="s">
        <v>8439</v>
      </c>
      <c r="BFW50" s="19" t="s">
        <v>8439</v>
      </c>
      <c r="BFX50" s="19" t="s">
        <v>8439</v>
      </c>
      <c r="BFY50" s="19" t="s">
        <v>8439</v>
      </c>
      <c r="BFZ50" s="19" t="s">
        <v>8439</v>
      </c>
      <c r="BGA50" s="19" t="s">
        <v>8439</v>
      </c>
      <c r="BGB50" s="19" t="s">
        <v>8439</v>
      </c>
      <c r="BGC50" s="19" t="s">
        <v>8439</v>
      </c>
      <c r="BGD50" s="19" t="s">
        <v>8439</v>
      </c>
      <c r="BGE50" s="19" t="s">
        <v>8439</v>
      </c>
      <c r="BGF50" s="19" t="s">
        <v>8439</v>
      </c>
      <c r="BGG50" s="19" t="s">
        <v>8439</v>
      </c>
      <c r="BGH50" s="19" t="s">
        <v>8439</v>
      </c>
      <c r="BGI50" s="19" t="s">
        <v>8439</v>
      </c>
      <c r="BGJ50" s="19" t="s">
        <v>8439</v>
      </c>
      <c r="BGK50" s="19" t="s">
        <v>8439</v>
      </c>
      <c r="BGL50" s="19" t="s">
        <v>8439</v>
      </c>
      <c r="BGM50" s="19" t="s">
        <v>8439</v>
      </c>
      <c r="BGN50" s="19" t="s">
        <v>8439</v>
      </c>
      <c r="BGO50" s="19" t="s">
        <v>8439</v>
      </c>
      <c r="BGP50" s="19" t="s">
        <v>8439</v>
      </c>
      <c r="BGQ50" s="19" t="s">
        <v>8439</v>
      </c>
      <c r="BGR50" s="19" t="s">
        <v>8439</v>
      </c>
      <c r="BGS50" s="19" t="s">
        <v>8439</v>
      </c>
      <c r="BGT50" s="19" t="s">
        <v>8439</v>
      </c>
      <c r="BGU50" s="19" t="s">
        <v>8439</v>
      </c>
      <c r="BGV50" s="19" t="s">
        <v>8439</v>
      </c>
      <c r="BGW50" s="19" t="s">
        <v>8439</v>
      </c>
      <c r="BGX50" s="19" t="s">
        <v>8439</v>
      </c>
      <c r="BGY50" s="19" t="s">
        <v>8439</v>
      </c>
      <c r="BGZ50" s="19" t="s">
        <v>8439</v>
      </c>
      <c r="BHA50" s="19" t="s">
        <v>8439</v>
      </c>
      <c r="BHB50" s="19" t="s">
        <v>8439</v>
      </c>
      <c r="BHC50" s="19" t="s">
        <v>8439</v>
      </c>
      <c r="BHD50" s="19" t="s">
        <v>8439</v>
      </c>
      <c r="BHE50" s="19" t="s">
        <v>8439</v>
      </c>
      <c r="BHF50" s="19" t="s">
        <v>8439</v>
      </c>
      <c r="BHG50" s="19" t="s">
        <v>8439</v>
      </c>
      <c r="BHH50" s="19" t="s">
        <v>8439</v>
      </c>
      <c r="BHI50" s="19" t="s">
        <v>8439</v>
      </c>
      <c r="BHJ50" s="19" t="s">
        <v>8439</v>
      </c>
      <c r="BHK50" s="19" t="s">
        <v>8439</v>
      </c>
      <c r="BHL50" s="19" t="s">
        <v>8439</v>
      </c>
      <c r="BHM50" s="19" t="s">
        <v>8439</v>
      </c>
      <c r="BHN50" s="19" t="s">
        <v>8439</v>
      </c>
      <c r="BHO50" s="19" t="s">
        <v>8439</v>
      </c>
      <c r="BHP50" s="19" t="s">
        <v>8439</v>
      </c>
      <c r="BHQ50" s="19" t="s">
        <v>8439</v>
      </c>
      <c r="BHR50" s="19" t="s">
        <v>8439</v>
      </c>
      <c r="BHS50" s="19" t="s">
        <v>8439</v>
      </c>
      <c r="BHT50" s="19" t="s">
        <v>8439</v>
      </c>
      <c r="BHU50" s="19" t="s">
        <v>8439</v>
      </c>
      <c r="BHV50" s="19" t="s">
        <v>8439</v>
      </c>
      <c r="BHW50" s="19" t="s">
        <v>8439</v>
      </c>
      <c r="BHX50" s="19" t="s">
        <v>8439</v>
      </c>
      <c r="BHY50" s="19" t="s">
        <v>8439</v>
      </c>
      <c r="BHZ50" s="19" t="s">
        <v>8439</v>
      </c>
      <c r="BIA50" s="19" t="s">
        <v>8439</v>
      </c>
      <c r="BIB50" s="19" t="s">
        <v>8439</v>
      </c>
      <c r="BIC50" s="19" t="s">
        <v>8439</v>
      </c>
      <c r="BID50" s="19" t="s">
        <v>8439</v>
      </c>
      <c r="BIE50" s="19" t="s">
        <v>8439</v>
      </c>
      <c r="BIF50" s="19" t="s">
        <v>8439</v>
      </c>
      <c r="BIG50" s="19" t="s">
        <v>8439</v>
      </c>
      <c r="BIH50" s="19" t="s">
        <v>8439</v>
      </c>
      <c r="BII50" s="19" t="s">
        <v>8439</v>
      </c>
      <c r="BIJ50" s="19" t="s">
        <v>8439</v>
      </c>
      <c r="BIK50" s="19" t="s">
        <v>8439</v>
      </c>
      <c r="BIL50" s="19" t="s">
        <v>8439</v>
      </c>
      <c r="BIM50" s="19" t="s">
        <v>8439</v>
      </c>
      <c r="BIN50" s="19" t="s">
        <v>8439</v>
      </c>
      <c r="BIO50" s="19" t="s">
        <v>8439</v>
      </c>
      <c r="BIP50" s="19" t="s">
        <v>8439</v>
      </c>
      <c r="BIQ50" s="19" t="s">
        <v>8439</v>
      </c>
      <c r="BIR50" s="19" t="s">
        <v>8439</v>
      </c>
      <c r="BIS50" s="19" t="s">
        <v>8439</v>
      </c>
      <c r="BIT50" s="19" t="s">
        <v>8439</v>
      </c>
      <c r="BIU50" s="19" t="s">
        <v>8439</v>
      </c>
      <c r="BIV50" s="19" t="s">
        <v>8439</v>
      </c>
      <c r="BIW50" s="19" t="s">
        <v>8439</v>
      </c>
      <c r="BIX50" s="19" t="s">
        <v>8439</v>
      </c>
      <c r="BIY50" s="19" t="s">
        <v>8439</v>
      </c>
      <c r="BIZ50" s="19" t="s">
        <v>8439</v>
      </c>
      <c r="BJA50" s="19" t="s">
        <v>8439</v>
      </c>
      <c r="BJB50" s="19" t="s">
        <v>8439</v>
      </c>
      <c r="BJC50" s="19" t="s">
        <v>8439</v>
      </c>
      <c r="BJD50" s="19" t="s">
        <v>8439</v>
      </c>
      <c r="BJE50" s="19" t="s">
        <v>8439</v>
      </c>
      <c r="BJF50" s="19" t="s">
        <v>8439</v>
      </c>
      <c r="BJG50" s="19" t="s">
        <v>8439</v>
      </c>
      <c r="BJH50" s="19" t="s">
        <v>8439</v>
      </c>
      <c r="BJI50" s="19" t="s">
        <v>8439</v>
      </c>
      <c r="BJJ50" s="19" t="s">
        <v>8439</v>
      </c>
      <c r="BJK50" s="19" t="s">
        <v>8439</v>
      </c>
      <c r="BJL50" s="19" t="s">
        <v>8439</v>
      </c>
      <c r="BJM50" s="19" t="s">
        <v>8439</v>
      </c>
      <c r="BJN50" s="19" t="s">
        <v>8439</v>
      </c>
      <c r="BJO50" s="19" t="s">
        <v>8439</v>
      </c>
      <c r="BJP50" s="19" t="s">
        <v>8439</v>
      </c>
      <c r="BJQ50" s="19" t="s">
        <v>8439</v>
      </c>
      <c r="BJR50" s="19" t="s">
        <v>8439</v>
      </c>
      <c r="BJS50" s="19" t="s">
        <v>8439</v>
      </c>
      <c r="BJT50" s="19" t="s">
        <v>8439</v>
      </c>
      <c r="BJU50" s="19" t="s">
        <v>8439</v>
      </c>
      <c r="BJV50" s="19" t="s">
        <v>8439</v>
      </c>
      <c r="BJW50" s="19" t="s">
        <v>8439</v>
      </c>
      <c r="BJX50" s="19" t="s">
        <v>8439</v>
      </c>
      <c r="BJY50" s="19" t="s">
        <v>8439</v>
      </c>
      <c r="BJZ50" s="19" t="s">
        <v>8439</v>
      </c>
      <c r="BKA50" s="19" t="s">
        <v>8439</v>
      </c>
      <c r="BKB50" s="19" t="s">
        <v>8439</v>
      </c>
      <c r="BKC50" s="19" t="s">
        <v>8439</v>
      </c>
      <c r="BKD50" s="19" t="s">
        <v>8439</v>
      </c>
      <c r="BKE50" s="19" t="s">
        <v>8439</v>
      </c>
      <c r="BKF50" s="19" t="s">
        <v>8439</v>
      </c>
      <c r="BKG50" s="19" t="s">
        <v>8439</v>
      </c>
      <c r="BKH50" s="19" t="s">
        <v>8439</v>
      </c>
      <c r="BKI50" s="19" t="s">
        <v>8439</v>
      </c>
      <c r="BKJ50" s="19" t="s">
        <v>8439</v>
      </c>
      <c r="BKK50" s="19" t="s">
        <v>8439</v>
      </c>
      <c r="BKL50" s="19" t="s">
        <v>8439</v>
      </c>
      <c r="BKM50" s="19" t="s">
        <v>8439</v>
      </c>
      <c r="BKN50" s="19" t="s">
        <v>8439</v>
      </c>
      <c r="BKO50" s="19" t="s">
        <v>8439</v>
      </c>
      <c r="BKP50" s="19" t="s">
        <v>8439</v>
      </c>
      <c r="BKQ50" s="19" t="s">
        <v>8439</v>
      </c>
      <c r="BKR50" s="19" t="s">
        <v>8439</v>
      </c>
      <c r="BKS50" s="19" t="s">
        <v>8439</v>
      </c>
      <c r="BKT50" s="19" t="s">
        <v>8439</v>
      </c>
      <c r="BKU50" s="19" t="s">
        <v>8439</v>
      </c>
      <c r="BKV50" s="19" t="s">
        <v>8439</v>
      </c>
      <c r="BKW50" s="19" t="s">
        <v>8439</v>
      </c>
      <c r="BKX50" s="19" t="s">
        <v>8439</v>
      </c>
      <c r="BKY50" s="19" t="s">
        <v>8439</v>
      </c>
      <c r="BKZ50" s="19" t="s">
        <v>8439</v>
      </c>
      <c r="BLA50" s="19" t="s">
        <v>8439</v>
      </c>
      <c r="BLB50" s="19" t="s">
        <v>8439</v>
      </c>
      <c r="BLC50" s="19" t="s">
        <v>8439</v>
      </c>
      <c r="BLD50" s="19" t="s">
        <v>8439</v>
      </c>
      <c r="BLE50" s="19" t="s">
        <v>8439</v>
      </c>
      <c r="BLF50" s="19" t="s">
        <v>8439</v>
      </c>
      <c r="BLG50" s="19" t="s">
        <v>8439</v>
      </c>
      <c r="BLH50" s="19" t="s">
        <v>8439</v>
      </c>
      <c r="BLI50" s="19" t="s">
        <v>8439</v>
      </c>
      <c r="BLJ50" s="19" t="s">
        <v>8439</v>
      </c>
      <c r="BLK50" s="19" t="s">
        <v>8439</v>
      </c>
      <c r="BLL50" s="19" t="s">
        <v>8439</v>
      </c>
      <c r="BLM50" s="19" t="s">
        <v>8439</v>
      </c>
      <c r="BLN50" s="19" t="s">
        <v>8439</v>
      </c>
      <c r="BLO50" s="19" t="s">
        <v>8439</v>
      </c>
      <c r="BLP50" s="19" t="s">
        <v>8439</v>
      </c>
      <c r="BLQ50" s="19" t="s">
        <v>8439</v>
      </c>
      <c r="BLR50" s="19" t="s">
        <v>8439</v>
      </c>
      <c r="BLS50" s="19" t="s">
        <v>8439</v>
      </c>
      <c r="BLT50" s="19" t="s">
        <v>8439</v>
      </c>
      <c r="BLU50" s="19" t="s">
        <v>8439</v>
      </c>
      <c r="BLV50" s="19" t="s">
        <v>8439</v>
      </c>
      <c r="BLW50" s="19" t="s">
        <v>8439</v>
      </c>
      <c r="BLX50" s="19" t="s">
        <v>8439</v>
      </c>
      <c r="BLY50" s="19" t="s">
        <v>8439</v>
      </c>
      <c r="BLZ50" s="19" t="s">
        <v>8439</v>
      </c>
      <c r="BMA50" s="19" t="s">
        <v>8439</v>
      </c>
      <c r="BMB50" s="19" t="s">
        <v>8439</v>
      </c>
      <c r="BMC50" s="19" t="s">
        <v>8439</v>
      </c>
      <c r="BMD50" s="19" t="s">
        <v>8439</v>
      </c>
      <c r="BME50" s="19" t="s">
        <v>8439</v>
      </c>
      <c r="BMF50" s="19" t="s">
        <v>8439</v>
      </c>
      <c r="BMG50" s="19" t="s">
        <v>8439</v>
      </c>
      <c r="BMH50" s="19" t="s">
        <v>8439</v>
      </c>
      <c r="BMI50" s="19" t="s">
        <v>8439</v>
      </c>
      <c r="BMJ50" s="19" t="s">
        <v>8439</v>
      </c>
      <c r="BMK50" s="19" t="s">
        <v>8439</v>
      </c>
      <c r="BML50" s="19" t="s">
        <v>8439</v>
      </c>
      <c r="BMM50" s="19" t="s">
        <v>8439</v>
      </c>
      <c r="BMN50" s="19" t="s">
        <v>8439</v>
      </c>
      <c r="BMO50" s="19" t="s">
        <v>8439</v>
      </c>
      <c r="BMP50" s="19" t="s">
        <v>8439</v>
      </c>
      <c r="BMQ50" s="19" t="s">
        <v>8439</v>
      </c>
      <c r="BMR50" s="19" t="s">
        <v>8439</v>
      </c>
      <c r="BMS50" s="19" t="s">
        <v>8439</v>
      </c>
      <c r="BMT50" s="19" t="s">
        <v>8439</v>
      </c>
      <c r="BMU50" s="19" t="s">
        <v>8439</v>
      </c>
      <c r="BMV50" s="19" t="s">
        <v>8439</v>
      </c>
      <c r="BMW50" s="19" t="s">
        <v>8439</v>
      </c>
      <c r="BMX50" s="19" t="s">
        <v>8439</v>
      </c>
      <c r="BMY50" s="19" t="s">
        <v>8439</v>
      </c>
      <c r="BMZ50" s="19" t="s">
        <v>8439</v>
      </c>
      <c r="BNA50" s="19" t="s">
        <v>8439</v>
      </c>
      <c r="BNB50" s="19" t="s">
        <v>8439</v>
      </c>
      <c r="BNC50" s="19" t="s">
        <v>8439</v>
      </c>
      <c r="BND50" s="19" t="s">
        <v>8439</v>
      </c>
      <c r="BNE50" s="19" t="s">
        <v>8439</v>
      </c>
      <c r="BNF50" s="19" t="s">
        <v>8439</v>
      </c>
      <c r="BNG50" s="19" t="s">
        <v>8439</v>
      </c>
      <c r="BNH50" s="19" t="s">
        <v>8439</v>
      </c>
      <c r="BNI50" s="19" t="s">
        <v>8439</v>
      </c>
      <c r="BNJ50" s="19" t="s">
        <v>8439</v>
      </c>
      <c r="BNK50" s="19" t="s">
        <v>8439</v>
      </c>
      <c r="BNL50" s="19" t="s">
        <v>8439</v>
      </c>
      <c r="BNM50" s="19" t="s">
        <v>8439</v>
      </c>
      <c r="BNN50" s="19" t="s">
        <v>8439</v>
      </c>
      <c r="BNO50" s="19" t="s">
        <v>8439</v>
      </c>
      <c r="BNP50" s="19" t="s">
        <v>8439</v>
      </c>
      <c r="BNQ50" s="19" t="s">
        <v>8439</v>
      </c>
      <c r="BNR50" s="19" t="s">
        <v>8439</v>
      </c>
      <c r="BNS50" s="19" t="s">
        <v>8439</v>
      </c>
      <c r="BNT50" s="19" t="s">
        <v>8439</v>
      </c>
      <c r="BNU50" s="19" t="s">
        <v>8439</v>
      </c>
      <c r="BNV50" s="19" t="s">
        <v>8439</v>
      </c>
      <c r="BNW50" s="19" t="s">
        <v>8439</v>
      </c>
      <c r="BNX50" s="19" t="s">
        <v>8439</v>
      </c>
      <c r="BNY50" s="19" t="s">
        <v>8439</v>
      </c>
      <c r="BNZ50" s="19" t="s">
        <v>8439</v>
      </c>
      <c r="BOA50" s="19" t="s">
        <v>8439</v>
      </c>
      <c r="BOB50" s="19" t="s">
        <v>8439</v>
      </c>
      <c r="BOC50" s="19" t="s">
        <v>8439</v>
      </c>
      <c r="BOD50" s="19" t="s">
        <v>8439</v>
      </c>
      <c r="BOE50" s="19" t="s">
        <v>8439</v>
      </c>
      <c r="BOF50" s="19" t="s">
        <v>8439</v>
      </c>
      <c r="BOG50" s="19" t="s">
        <v>8439</v>
      </c>
      <c r="BOH50" s="19" t="s">
        <v>8439</v>
      </c>
      <c r="BOI50" s="19" t="s">
        <v>8439</v>
      </c>
      <c r="BOJ50" s="19" t="s">
        <v>8439</v>
      </c>
      <c r="BOK50" s="19" t="s">
        <v>8439</v>
      </c>
      <c r="BOL50" s="19" t="s">
        <v>8439</v>
      </c>
      <c r="BOM50" s="19" t="s">
        <v>8439</v>
      </c>
      <c r="BON50" s="19" t="s">
        <v>8439</v>
      </c>
      <c r="BOO50" s="19" t="s">
        <v>8439</v>
      </c>
      <c r="BOP50" s="19" t="s">
        <v>8439</v>
      </c>
      <c r="BOQ50" s="19" t="s">
        <v>8439</v>
      </c>
      <c r="BOR50" s="19" t="s">
        <v>8439</v>
      </c>
      <c r="BOS50" s="19" t="s">
        <v>8439</v>
      </c>
      <c r="BOT50" s="19" t="s">
        <v>8439</v>
      </c>
      <c r="BOU50" s="19" t="s">
        <v>8439</v>
      </c>
      <c r="BOV50" s="19" t="s">
        <v>8439</v>
      </c>
      <c r="BOW50" s="19" t="s">
        <v>8439</v>
      </c>
      <c r="BOX50" s="19" t="s">
        <v>8439</v>
      </c>
      <c r="BOY50" s="19" t="s">
        <v>8439</v>
      </c>
      <c r="BOZ50" s="19" t="s">
        <v>8439</v>
      </c>
      <c r="BPA50" s="19" t="s">
        <v>8439</v>
      </c>
      <c r="BPB50" s="19" t="s">
        <v>8439</v>
      </c>
      <c r="BPC50" s="19" t="s">
        <v>8439</v>
      </c>
      <c r="BPD50" s="19" t="s">
        <v>8439</v>
      </c>
      <c r="BPE50" s="19" t="s">
        <v>8439</v>
      </c>
      <c r="BPF50" s="19" t="s">
        <v>8439</v>
      </c>
      <c r="BPG50" s="19" t="s">
        <v>8439</v>
      </c>
      <c r="BPH50" s="19" t="s">
        <v>8439</v>
      </c>
      <c r="BPI50" s="19" t="s">
        <v>8439</v>
      </c>
      <c r="BPJ50" s="19" t="s">
        <v>8439</v>
      </c>
      <c r="BPK50" s="19" t="s">
        <v>8439</v>
      </c>
      <c r="BPL50" s="19" t="s">
        <v>8439</v>
      </c>
      <c r="BPM50" s="19" t="s">
        <v>8439</v>
      </c>
      <c r="BPN50" s="19" t="s">
        <v>8439</v>
      </c>
      <c r="BPO50" s="19" t="s">
        <v>8439</v>
      </c>
      <c r="BPP50" s="19" t="s">
        <v>8439</v>
      </c>
      <c r="BPQ50" s="19" t="s">
        <v>8439</v>
      </c>
      <c r="BPR50" s="19" t="s">
        <v>8439</v>
      </c>
      <c r="BPS50" s="19" t="s">
        <v>8439</v>
      </c>
      <c r="BPT50" s="19" t="s">
        <v>8439</v>
      </c>
      <c r="BPU50" s="19" t="s">
        <v>8439</v>
      </c>
      <c r="BPV50" s="19" t="s">
        <v>8439</v>
      </c>
      <c r="BPW50" s="19" t="s">
        <v>8439</v>
      </c>
      <c r="BPX50" s="19" t="s">
        <v>8439</v>
      </c>
      <c r="BPY50" s="19" t="s">
        <v>8439</v>
      </c>
      <c r="BPZ50" s="19" t="s">
        <v>8439</v>
      </c>
      <c r="BQA50" s="19" t="s">
        <v>8439</v>
      </c>
      <c r="BQB50" s="19" t="s">
        <v>8439</v>
      </c>
      <c r="BQC50" s="19" t="s">
        <v>8439</v>
      </c>
      <c r="BQD50" s="19" t="s">
        <v>8439</v>
      </c>
      <c r="BQE50" s="19" t="s">
        <v>8439</v>
      </c>
      <c r="BQF50" s="19" t="s">
        <v>8439</v>
      </c>
      <c r="BQG50" s="19" t="s">
        <v>8439</v>
      </c>
      <c r="BQH50" s="19" t="s">
        <v>8439</v>
      </c>
      <c r="BQI50" s="19" t="s">
        <v>8439</v>
      </c>
      <c r="BQJ50" s="19" t="s">
        <v>8439</v>
      </c>
      <c r="BQK50" s="19" t="s">
        <v>8439</v>
      </c>
      <c r="BQL50" s="19" t="s">
        <v>8439</v>
      </c>
      <c r="BQM50" s="19" t="s">
        <v>8439</v>
      </c>
      <c r="BQN50" s="19" t="s">
        <v>8439</v>
      </c>
      <c r="BQO50" s="19" t="s">
        <v>8439</v>
      </c>
      <c r="BQP50" s="19" t="s">
        <v>8439</v>
      </c>
      <c r="BQQ50" s="19" t="s">
        <v>8439</v>
      </c>
      <c r="BQR50" s="19" t="s">
        <v>8439</v>
      </c>
      <c r="BQS50" s="19" t="s">
        <v>8439</v>
      </c>
      <c r="BQT50" s="19" t="s">
        <v>8439</v>
      </c>
      <c r="BQU50" s="19" t="s">
        <v>8439</v>
      </c>
      <c r="BQV50" s="19" t="s">
        <v>8439</v>
      </c>
      <c r="BQW50" s="19" t="s">
        <v>8439</v>
      </c>
      <c r="BQX50" s="19" t="s">
        <v>8439</v>
      </c>
      <c r="BQY50" s="19" t="s">
        <v>8439</v>
      </c>
      <c r="BQZ50" s="19" t="s">
        <v>8439</v>
      </c>
      <c r="BRA50" s="19" t="s">
        <v>8439</v>
      </c>
      <c r="BRB50" s="19" t="s">
        <v>8439</v>
      </c>
      <c r="BRC50" s="19" t="s">
        <v>8439</v>
      </c>
      <c r="BRD50" s="19" t="s">
        <v>8439</v>
      </c>
      <c r="BRE50" s="19" t="s">
        <v>8439</v>
      </c>
      <c r="BRF50" s="19" t="s">
        <v>8439</v>
      </c>
      <c r="BRG50" s="19" t="s">
        <v>8439</v>
      </c>
      <c r="BRH50" s="19" t="s">
        <v>8439</v>
      </c>
      <c r="BRI50" s="19" t="s">
        <v>8439</v>
      </c>
      <c r="BRJ50" s="19" t="s">
        <v>8439</v>
      </c>
      <c r="BRK50" s="19" t="s">
        <v>8439</v>
      </c>
      <c r="BRL50" s="19" t="s">
        <v>8439</v>
      </c>
      <c r="BRM50" s="19" t="s">
        <v>8439</v>
      </c>
      <c r="BRN50" s="19" t="s">
        <v>8439</v>
      </c>
      <c r="BRO50" s="19" t="s">
        <v>8439</v>
      </c>
      <c r="BRP50" s="19" t="s">
        <v>8439</v>
      </c>
      <c r="BRQ50" s="19" t="s">
        <v>8439</v>
      </c>
      <c r="BRR50" s="19" t="s">
        <v>8439</v>
      </c>
      <c r="BRS50" s="19" t="s">
        <v>8439</v>
      </c>
      <c r="BRT50" s="19" t="s">
        <v>8439</v>
      </c>
      <c r="BRU50" s="19" t="s">
        <v>8439</v>
      </c>
      <c r="BRV50" s="19" t="s">
        <v>8439</v>
      </c>
      <c r="BRW50" s="19" t="s">
        <v>8439</v>
      </c>
      <c r="BRX50" s="19" t="s">
        <v>8439</v>
      </c>
      <c r="BRY50" s="19" t="s">
        <v>8439</v>
      </c>
      <c r="BRZ50" s="19" t="s">
        <v>8439</v>
      </c>
      <c r="BSA50" s="19" t="s">
        <v>8439</v>
      </c>
      <c r="BSB50" s="19" t="s">
        <v>8439</v>
      </c>
      <c r="BSC50" s="19" t="s">
        <v>8439</v>
      </c>
      <c r="BSD50" s="19" t="s">
        <v>8439</v>
      </c>
      <c r="BSE50" s="19" t="s">
        <v>8439</v>
      </c>
      <c r="BSF50" s="19" t="s">
        <v>8439</v>
      </c>
      <c r="BSG50" s="19" t="s">
        <v>8439</v>
      </c>
      <c r="BSH50" s="19" t="s">
        <v>8439</v>
      </c>
      <c r="BSI50" s="19" t="s">
        <v>8439</v>
      </c>
      <c r="BSJ50" s="19" t="s">
        <v>8439</v>
      </c>
      <c r="BSK50" s="19" t="s">
        <v>8439</v>
      </c>
      <c r="BSL50" s="19" t="s">
        <v>8439</v>
      </c>
      <c r="BSM50" s="19" t="s">
        <v>8439</v>
      </c>
      <c r="BSN50" s="19" t="s">
        <v>8439</v>
      </c>
      <c r="BSO50" s="19" t="s">
        <v>8439</v>
      </c>
      <c r="BSP50" s="19" t="s">
        <v>8439</v>
      </c>
      <c r="BSQ50" s="19" t="s">
        <v>8439</v>
      </c>
      <c r="BSR50" s="19" t="s">
        <v>8439</v>
      </c>
      <c r="BSS50" s="19" t="s">
        <v>8439</v>
      </c>
      <c r="BST50" s="19" t="s">
        <v>8439</v>
      </c>
      <c r="BSU50" s="19" t="s">
        <v>8439</v>
      </c>
      <c r="BSV50" s="19" t="s">
        <v>8439</v>
      </c>
      <c r="BSW50" s="19" t="s">
        <v>8439</v>
      </c>
      <c r="BSX50" s="19" t="s">
        <v>8439</v>
      </c>
      <c r="BSY50" s="19" t="s">
        <v>8439</v>
      </c>
      <c r="BSZ50" s="19" t="s">
        <v>8439</v>
      </c>
      <c r="BTA50" s="19" t="s">
        <v>8439</v>
      </c>
      <c r="BTB50" s="19" t="s">
        <v>8439</v>
      </c>
      <c r="BTC50" s="19" t="s">
        <v>8439</v>
      </c>
      <c r="BTD50" s="19" t="s">
        <v>8439</v>
      </c>
      <c r="BTE50" s="19" t="s">
        <v>8439</v>
      </c>
      <c r="BTF50" s="19" t="s">
        <v>8439</v>
      </c>
      <c r="BTG50" s="19" t="s">
        <v>8439</v>
      </c>
      <c r="BTH50" s="19" t="s">
        <v>8439</v>
      </c>
      <c r="BTI50" s="19" t="s">
        <v>8439</v>
      </c>
      <c r="BTJ50" s="19" t="s">
        <v>8439</v>
      </c>
      <c r="BTK50" s="19" t="s">
        <v>8439</v>
      </c>
      <c r="BTL50" s="19" t="s">
        <v>8439</v>
      </c>
      <c r="BTM50" s="19" t="s">
        <v>8439</v>
      </c>
      <c r="BTN50" s="19" t="s">
        <v>8439</v>
      </c>
      <c r="BTO50" s="19" t="s">
        <v>8439</v>
      </c>
      <c r="BTP50" s="19" t="s">
        <v>8439</v>
      </c>
      <c r="BTQ50" s="19" t="s">
        <v>8439</v>
      </c>
      <c r="BTR50" s="19" t="s">
        <v>8439</v>
      </c>
      <c r="BTS50" s="19" t="s">
        <v>8439</v>
      </c>
      <c r="BTT50" s="19" t="s">
        <v>8439</v>
      </c>
      <c r="BTU50" s="19" t="s">
        <v>8439</v>
      </c>
      <c r="BTV50" s="19" t="s">
        <v>8439</v>
      </c>
      <c r="BTW50" s="19" t="s">
        <v>8439</v>
      </c>
      <c r="BTX50" s="19" t="s">
        <v>8439</v>
      </c>
      <c r="BTY50" s="19" t="s">
        <v>8439</v>
      </c>
      <c r="BTZ50" s="19" t="s">
        <v>8439</v>
      </c>
      <c r="BUA50" s="19" t="s">
        <v>8439</v>
      </c>
      <c r="BUB50" s="19" t="s">
        <v>8439</v>
      </c>
      <c r="BUC50" s="19" t="s">
        <v>8439</v>
      </c>
      <c r="BUD50" s="19" t="s">
        <v>8439</v>
      </c>
      <c r="BUE50" s="19" t="s">
        <v>8439</v>
      </c>
      <c r="BUF50" s="19" t="s">
        <v>8439</v>
      </c>
      <c r="BUG50" s="19" t="s">
        <v>8439</v>
      </c>
      <c r="BUH50" s="19" t="s">
        <v>8439</v>
      </c>
      <c r="BUI50" s="19" t="s">
        <v>8439</v>
      </c>
      <c r="BUJ50" s="19" t="s">
        <v>8439</v>
      </c>
      <c r="BUK50" s="19" t="s">
        <v>8439</v>
      </c>
      <c r="BUL50" s="19" t="s">
        <v>8439</v>
      </c>
      <c r="BUM50" s="19" t="s">
        <v>8439</v>
      </c>
      <c r="BUN50" s="19" t="s">
        <v>8439</v>
      </c>
      <c r="BUO50" s="19" t="s">
        <v>8439</v>
      </c>
      <c r="BUP50" s="19" t="s">
        <v>8439</v>
      </c>
      <c r="BUQ50" s="19" t="s">
        <v>8439</v>
      </c>
      <c r="BUR50" s="19" t="s">
        <v>8439</v>
      </c>
      <c r="BUS50" s="19" t="s">
        <v>8439</v>
      </c>
      <c r="BUT50" s="19" t="s">
        <v>8439</v>
      </c>
      <c r="BUU50" s="19" t="s">
        <v>8439</v>
      </c>
      <c r="BUV50" s="19" t="s">
        <v>8439</v>
      </c>
      <c r="BUW50" s="19" t="s">
        <v>8439</v>
      </c>
      <c r="BUX50" s="19" t="s">
        <v>8439</v>
      </c>
      <c r="BUY50" s="19" t="s">
        <v>8439</v>
      </c>
      <c r="BUZ50" s="19" t="s">
        <v>8439</v>
      </c>
      <c r="BVA50" s="19" t="s">
        <v>8439</v>
      </c>
      <c r="BVB50" s="19" t="s">
        <v>8439</v>
      </c>
      <c r="BVC50" s="19" t="s">
        <v>8439</v>
      </c>
      <c r="BVD50" s="19" t="s">
        <v>8439</v>
      </c>
      <c r="BVE50" s="19" t="s">
        <v>8439</v>
      </c>
      <c r="BVF50" s="19" t="s">
        <v>8439</v>
      </c>
      <c r="BVG50" s="19" t="s">
        <v>8439</v>
      </c>
      <c r="BVH50" s="19" t="s">
        <v>8439</v>
      </c>
      <c r="BVI50" s="19" t="s">
        <v>8439</v>
      </c>
      <c r="BVJ50" s="19" t="s">
        <v>8439</v>
      </c>
      <c r="BVK50" s="19" t="s">
        <v>8439</v>
      </c>
      <c r="BVL50" s="19" t="s">
        <v>8439</v>
      </c>
      <c r="BVM50" s="19" t="s">
        <v>8439</v>
      </c>
      <c r="BVN50" s="19" t="s">
        <v>8439</v>
      </c>
      <c r="BVO50" s="19" t="s">
        <v>8439</v>
      </c>
      <c r="BVP50" s="19" t="s">
        <v>8439</v>
      </c>
      <c r="BVQ50" s="19" t="s">
        <v>8439</v>
      </c>
      <c r="BVR50" s="19" t="s">
        <v>8439</v>
      </c>
      <c r="BVS50" s="19" t="s">
        <v>8439</v>
      </c>
      <c r="BVT50" s="19" t="s">
        <v>8439</v>
      </c>
      <c r="BVU50" s="19" t="s">
        <v>8439</v>
      </c>
      <c r="BVV50" s="19" t="s">
        <v>8439</v>
      </c>
      <c r="BVW50" s="19" t="s">
        <v>8439</v>
      </c>
      <c r="BVX50" s="19" t="s">
        <v>8439</v>
      </c>
      <c r="BVY50" s="19" t="s">
        <v>8439</v>
      </c>
      <c r="BVZ50" s="19" t="s">
        <v>8439</v>
      </c>
      <c r="BWA50" s="19" t="s">
        <v>8439</v>
      </c>
      <c r="BWB50" s="19" t="s">
        <v>8439</v>
      </c>
      <c r="BWC50" s="19" t="s">
        <v>8439</v>
      </c>
      <c r="BWD50" s="19" t="s">
        <v>8439</v>
      </c>
      <c r="BWE50" s="19" t="s">
        <v>8439</v>
      </c>
      <c r="BWF50" s="19" t="s">
        <v>8439</v>
      </c>
      <c r="BWG50" s="19" t="s">
        <v>8439</v>
      </c>
      <c r="BWH50" s="19" t="s">
        <v>8439</v>
      </c>
      <c r="BWI50" s="19" t="s">
        <v>8439</v>
      </c>
      <c r="BWJ50" s="19" t="s">
        <v>8439</v>
      </c>
      <c r="BWK50" s="19" t="s">
        <v>8439</v>
      </c>
      <c r="BWL50" s="19" t="s">
        <v>8439</v>
      </c>
      <c r="BWM50" s="19" t="s">
        <v>8439</v>
      </c>
      <c r="BWN50" s="19" t="s">
        <v>8439</v>
      </c>
      <c r="BWO50" s="19" t="s">
        <v>8439</v>
      </c>
      <c r="BWP50" s="19" t="s">
        <v>8439</v>
      </c>
      <c r="BWQ50" s="19" t="s">
        <v>8439</v>
      </c>
      <c r="BWR50" s="19" t="s">
        <v>8439</v>
      </c>
      <c r="BWS50" s="19" t="s">
        <v>8439</v>
      </c>
      <c r="BWT50" s="19" t="s">
        <v>8439</v>
      </c>
      <c r="BWU50" s="19" t="s">
        <v>8439</v>
      </c>
      <c r="BWV50" s="19" t="s">
        <v>8439</v>
      </c>
      <c r="BWW50" s="19" t="s">
        <v>8439</v>
      </c>
      <c r="BWX50" s="19" t="s">
        <v>8439</v>
      </c>
      <c r="BWY50" s="19" t="s">
        <v>8439</v>
      </c>
      <c r="BWZ50" s="19" t="s">
        <v>8439</v>
      </c>
      <c r="BXA50" s="19" t="s">
        <v>8439</v>
      </c>
      <c r="BXB50" s="19" t="s">
        <v>8439</v>
      </c>
      <c r="BXC50" s="19" t="s">
        <v>8439</v>
      </c>
      <c r="BXD50" s="19" t="s">
        <v>8439</v>
      </c>
      <c r="BXE50" s="19" t="s">
        <v>8439</v>
      </c>
      <c r="BXF50" s="19" t="s">
        <v>8439</v>
      </c>
      <c r="BXG50" s="19" t="s">
        <v>8439</v>
      </c>
      <c r="BXH50" s="19" t="s">
        <v>8439</v>
      </c>
      <c r="BXI50" s="19" t="s">
        <v>8439</v>
      </c>
      <c r="BXJ50" s="19" t="s">
        <v>8439</v>
      </c>
      <c r="BXK50" s="19" t="s">
        <v>8439</v>
      </c>
      <c r="BXL50" s="19" t="s">
        <v>8439</v>
      </c>
      <c r="BXM50" s="19" t="s">
        <v>8439</v>
      </c>
      <c r="BXN50" s="19" t="s">
        <v>8439</v>
      </c>
      <c r="BXO50" s="19" t="s">
        <v>8439</v>
      </c>
      <c r="BXP50" s="19" t="s">
        <v>8439</v>
      </c>
      <c r="BXQ50" s="19" t="s">
        <v>8439</v>
      </c>
      <c r="BXR50" s="19" t="s">
        <v>8439</v>
      </c>
      <c r="BXS50" s="19" t="s">
        <v>8439</v>
      </c>
      <c r="BXT50" s="19" t="s">
        <v>8439</v>
      </c>
      <c r="BXU50" s="19" t="s">
        <v>8439</v>
      </c>
      <c r="BXV50" s="19" t="s">
        <v>8439</v>
      </c>
      <c r="BXW50" s="19" t="s">
        <v>8439</v>
      </c>
      <c r="BXX50" s="19" t="s">
        <v>8439</v>
      </c>
      <c r="BXY50" s="19" t="s">
        <v>8439</v>
      </c>
      <c r="BXZ50" s="19" t="s">
        <v>8439</v>
      </c>
      <c r="BYA50" s="19" t="s">
        <v>8439</v>
      </c>
      <c r="BYB50" s="19" t="s">
        <v>8439</v>
      </c>
      <c r="BYC50" s="19" t="s">
        <v>8439</v>
      </c>
      <c r="BYD50" s="19" t="s">
        <v>8439</v>
      </c>
      <c r="BYE50" s="19" t="s">
        <v>8439</v>
      </c>
      <c r="BYF50" s="19" t="s">
        <v>8439</v>
      </c>
      <c r="BYG50" s="19" t="s">
        <v>8439</v>
      </c>
      <c r="BYH50" s="19" t="s">
        <v>8439</v>
      </c>
      <c r="BYI50" s="19" t="s">
        <v>8439</v>
      </c>
      <c r="BYJ50" s="19" t="s">
        <v>8439</v>
      </c>
      <c r="BYK50" s="19" t="s">
        <v>8439</v>
      </c>
      <c r="BYL50" s="19" t="s">
        <v>8439</v>
      </c>
      <c r="BYM50" s="19" t="s">
        <v>8439</v>
      </c>
      <c r="BYN50" s="19" t="s">
        <v>8439</v>
      </c>
      <c r="BYO50" s="19" t="s">
        <v>8439</v>
      </c>
      <c r="BYP50" s="19" t="s">
        <v>8439</v>
      </c>
      <c r="BYQ50" s="19" t="s">
        <v>8439</v>
      </c>
      <c r="BYR50" s="19" t="s">
        <v>8439</v>
      </c>
      <c r="BYS50" s="19" t="s">
        <v>8439</v>
      </c>
      <c r="BYT50" s="19" t="s">
        <v>8439</v>
      </c>
      <c r="BYU50" s="19" t="s">
        <v>8439</v>
      </c>
      <c r="BYV50" s="19" t="s">
        <v>8439</v>
      </c>
      <c r="BYW50" s="19" t="s">
        <v>8439</v>
      </c>
      <c r="BYX50" s="19" t="s">
        <v>8439</v>
      </c>
      <c r="BYY50" s="19" t="s">
        <v>8439</v>
      </c>
      <c r="BYZ50" s="19" t="s">
        <v>8439</v>
      </c>
      <c r="BZA50" s="19" t="s">
        <v>8439</v>
      </c>
      <c r="BZB50" s="19" t="s">
        <v>8439</v>
      </c>
      <c r="BZC50" s="19" t="s">
        <v>8439</v>
      </c>
      <c r="BZD50" s="19" t="s">
        <v>8439</v>
      </c>
      <c r="BZE50" s="19" t="s">
        <v>8439</v>
      </c>
      <c r="BZF50" s="19" t="s">
        <v>8439</v>
      </c>
      <c r="BZG50" s="19" t="s">
        <v>8439</v>
      </c>
      <c r="BZH50" s="19" t="s">
        <v>8439</v>
      </c>
      <c r="BZI50" s="19" t="s">
        <v>8439</v>
      </c>
      <c r="BZJ50" s="19" t="s">
        <v>8439</v>
      </c>
      <c r="BZK50" s="19" t="s">
        <v>8439</v>
      </c>
      <c r="BZL50" s="19" t="s">
        <v>8439</v>
      </c>
      <c r="BZM50" s="19" t="s">
        <v>8439</v>
      </c>
      <c r="BZN50" s="19" t="s">
        <v>8439</v>
      </c>
      <c r="BZO50" s="19" t="s">
        <v>8439</v>
      </c>
      <c r="BZP50" s="19" t="s">
        <v>8439</v>
      </c>
      <c r="BZQ50" s="19" t="s">
        <v>8439</v>
      </c>
      <c r="BZR50" s="19" t="s">
        <v>8439</v>
      </c>
      <c r="BZS50" s="19" t="s">
        <v>8439</v>
      </c>
      <c r="BZT50" s="19" t="s">
        <v>8439</v>
      </c>
      <c r="BZU50" s="19" t="s">
        <v>8439</v>
      </c>
      <c r="BZV50" s="19" t="s">
        <v>8439</v>
      </c>
      <c r="BZW50" s="19" t="s">
        <v>8439</v>
      </c>
      <c r="BZX50" s="19" t="s">
        <v>8439</v>
      </c>
      <c r="BZY50" s="19" t="s">
        <v>8439</v>
      </c>
      <c r="BZZ50" s="19" t="s">
        <v>8439</v>
      </c>
      <c r="CAA50" s="19" t="s">
        <v>8439</v>
      </c>
      <c r="CAB50" s="19" t="s">
        <v>8439</v>
      </c>
      <c r="CAC50" s="19" t="s">
        <v>8439</v>
      </c>
      <c r="CAD50" s="19" t="s">
        <v>8439</v>
      </c>
      <c r="CAE50" s="19" t="s">
        <v>8439</v>
      </c>
      <c r="CAF50" s="19" t="s">
        <v>8439</v>
      </c>
      <c r="CAG50" s="19" t="s">
        <v>8439</v>
      </c>
      <c r="CAH50" s="19" t="s">
        <v>8439</v>
      </c>
      <c r="CAI50" s="19" t="s">
        <v>8439</v>
      </c>
      <c r="CAJ50" s="19" t="s">
        <v>8439</v>
      </c>
      <c r="CAK50" s="19" t="s">
        <v>8439</v>
      </c>
      <c r="CAL50" s="19" t="s">
        <v>8439</v>
      </c>
      <c r="CAM50" s="19" t="s">
        <v>8439</v>
      </c>
      <c r="CAN50" s="19" t="s">
        <v>8439</v>
      </c>
      <c r="CAO50" s="19" t="s">
        <v>8439</v>
      </c>
      <c r="CAP50" s="19" t="s">
        <v>8439</v>
      </c>
      <c r="CAQ50" s="19" t="s">
        <v>8439</v>
      </c>
      <c r="CAR50" s="19" t="s">
        <v>8439</v>
      </c>
      <c r="CAS50" s="19" t="s">
        <v>8439</v>
      </c>
      <c r="CAT50" s="19" t="s">
        <v>8439</v>
      </c>
      <c r="CAU50" s="19" t="s">
        <v>8439</v>
      </c>
      <c r="CAV50" s="19" t="s">
        <v>8439</v>
      </c>
      <c r="CAW50" s="19" t="s">
        <v>8439</v>
      </c>
      <c r="CAX50" s="19" t="s">
        <v>8439</v>
      </c>
      <c r="CAY50" s="19" t="s">
        <v>8439</v>
      </c>
      <c r="CAZ50" s="19" t="s">
        <v>8439</v>
      </c>
      <c r="CBA50" s="19" t="s">
        <v>8439</v>
      </c>
      <c r="CBB50" s="19" t="s">
        <v>8439</v>
      </c>
      <c r="CBC50" s="19" t="s">
        <v>8439</v>
      </c>
      <c r="CBD50" s="19" t="s">
        <v>8439</v>
      </c>
      <c r="CBE50" s="19" t="s">
        <v>8439</v>
      </c>
      <c r="CBF50" s="19" t="s">
        <v>8439</v>
      </c>
      <c r="CBG50" s="19" t="s">
        <v>8439</v>
      </c>
      <c r="CBH50" s="19" t="s">
        <v>8439</v>
      </c>
      <c r="CBI50" s="19" t="s">
        <v>8439</v>
      </c>
      <c r="CBJ50" s="19" t="s">
        <v>8439</v>
      </c>
      <c r="CBK50" s="19" t="s">
        <v>8439</v>
      </c>
      <c r="CBL50" s="19" t="s">
        <v>8439</v>
      </c>
      <c r="CBM50" s="19" t="s">
        <v>8439</v>
      </c>
      <c r="CBN50" s="19" t="s">
        <v>8439</v>
      </c>
      <c r="CBO50" s="19" t="s">
        <v>8439</v>
      </c>
      <c r="CBP50" s="19" t="s">
        <v>8439</v>
      </c>
      <c r="CBQ50" s="19" t="s">
        <v>8439</v>
      </c>
      <c r="CBR50" s="19" t="s">
        <v>8439</v>
      </c>
      <c r="CBS50" s="19" t="s">
        <v>8439</v>
      </c>
      <c r="CBT50" s="19" t="s">
        <v>8439</v>
      </c>
      <c r="CBU50" s="19" t="s">
        <v>8439</v>
      </c>
      <c r="CBV50" s="19" t="s">
        <v>8439</v>
      </c>
      <c r="CBW50" s="19" t="s">
        <v>8439</v>
      </c>
      <c r="CBX50" s="19" t="s">
        <v>8439</v>
      </c>
      <c r="CBY50" s="19" t="s">
        <v>8439</v>
      </c>
      <c r="CBZ50" s="19" t="s">
        <v>8439</v>
      </c>
      <c r="CCA50" s="19" t="s">
        <v>8439</v>
      </c>
      <c r="CCB50" s="19" t="s">
        <v>8439</v>
      </c>
      <c r="CCC50" s="19" t="s">
        <v>8439</v>
      </c>
      <c r="CCD50" s="19" t="s">
        <v>8439</v>
      </c>
      <c r="CCE50" s="19" t="s">
        <v>8439</v>
      </c>
      <c r="CCF50" s="19" t="s">
        <v>8439</v>
      </c>
      <c r="CCG50" s="19" t="s">
        <v>8439</v>
      </c>
      <c r="CCH50" s="19" t="s">
        <v>8439</v>
      </c>
      <c r="CCI50" s="19" t="s">
        <v>8439</v>
      </c>
      <c r="CCJ50" s="19" t="s">
        <v>8439</v>
      </c>
      <c r="CCK50" s="19" t="s">
        <v>8439</v>
      </c>
      <c r="CCL50" s="19" t="s">
        <v>8439</v>
      </c>
      <c r="CCM50" s="19" t="s">
        <v>8439</v>
      </c>
      <c r="CCN50" s="19" t="s">
        <v>8439</v>
      </c>
      <c r="CCO50" s="19" t="s">
        <v>8439</v>
      </c>
      <c r="CCP50" s="19" t="s">
        <v>8439</v>
      </c>
      <c r="CCQ50" s="19" t="s">
        <v>8439</v>
      </c>
      <c r="CCR50" s="19" t="s">
        <v>8439</v>
      </c>
      <c r="CCS50" s="19" t="s">
        <v>8439</v>
      </c>
      <c r="CCT50" s="19" t="s">
        <v>8439</v>
      </c>
      <c r="CCU50" s="19" t="s">
        <v>8439</v>
      </c>
      <c r="CCV50" s="19" t="s">
        <v>8439</v>
      </c>
      <c r="CCW50" s="19" t="s">
        <v>8439</v>
      </c>
      <c r="CCX50" s="19" t="s">
        <v>8439</v>
      </c>
      <c r="CCY50" s="19" t="s">
        <v>8439</v>
      </c>
      <c r="CCZ50" s="19" t="s">
        <v>8439</v>
      </c>
      <c r="CDA50" s="19" t="s">
        <v>8439</v>
      </c>
      <c r="CDB50" s="19" t="s">
        <v>8439</v>
      </c>
      <c r="CDC50" s="19" t="s">
        <v>8439</v>
      </c>
      <c r="CDD50" s="19" t="s">
        <v>8439</v>
      </c>
      <c r="CDE50" s="19" t="s">
        <v>8439</v>
      </c>
      <c r="CDF50" s="19" t="s">
        <v>8439</v>
      </c>
      <c r="CDG50" s="19" t="s">
        <v>8439</v>
      </c>
      <c r="CDH50" s="19" t="s">
        <v>8439</v>
      </c>
      <c r="CDI50" s="19" t="s">
        <v>8439</v>
      </c>
      <c r="CDJ50" s="19" t="s">
        <v>8439</v>
      </c>
      <c r="CDK50" s="19" t="s">
        <v>8439</v>
      </c>
      <c r="CDL50" s="19" t="s">
        <v>8439</v>
      </c>
      <c r="CDM50" s="19" t="s">
        <v>8439</v>
      </c>
      <c r="CDN50" s="19" t="s">
        <v>8439</v>
      </c>
      <c r="CDO50" s="19" t="s">
        <v>8439</v>
      </c>
      <c r="CDP50" s="19" t="s">
        <v>8439</v>
      </c>
      <c r="CDQ50" s="19" t="s">
        <v>8439</v>
      </c>
      <c r="CDR50" s="19" t="s">
        <v>8439</v>
      </c>
      <c r="CDS50" s="19" t="s">
        <v>8439</v>
      </c>
      <c r="CDT50" s="19" t="s">
        <v>8439</v>
      </c>
      <c r="CDU50" s="19" t="s">
        <v>8439</v>
      </c>
      <c r="CDV50" s="19" t="s">
        <v>8439</v>
      </c>
      <c r="CDW50" s="19" t="s">
        <v>8439</v>
      </c>
      <c r="CDX50" s="19" t="s">
        <v>8439</v>
      </c>
      <c r="CDY50" s="19" t="s">
        <v>8439</v>
      </c>
      <c r="CDZ50" s="19" t="s">
        <v>8439</v>
      </c>
      <c r="CEA50" s="19" t="s">
        <v>8439</v>
      </c>
      <c r="CEB50" s="19" t="s">
        <v>8439</v>
      </c>
      <c r="CEC50" s="19" t="s">
        <v>8439</v>
      </c>
      <c r="CED50" s="19" t="s">
        <v>8439</v>
      </c>
      <c r="CEE50" s="19" t="s">
        <v>8439</v>
      </c>
      <c r="CEF50" s="19" t="s">
        <v>8439</v>
      </c>
      <c r="CEG50" s="19" t="s">
        <v>8439</v>
      </c>
      <c r="CEH50" s="19" t="s">
        <v>8439</v>
      </c>
      <c r="CEI50" s="19" t="s">
        <v>8439</v>
      </c>
      <c r="CEJ50" s="19" t="s">
        <v>8439</v>
      </c>
      <c r="CEK50" s="19" t="s">
        <v>8439</v>
      </c>
      <c r="CEL50" s="19" t="s">
        <v>8439</v>
      </c>
      <c r="CEM50" s="19" t="s">
        <v>8439</v>
      </c>
      <c r="CEN50" s="19" t="s">
        <v>8439</v>
      </c>
      <c r="CEO50" s="19" t="s">
        <v>8439</v>
      </c>
      <c r="CEP50" s="19" t="s">
        <v>8439</v>
      </c>
      <c r="CEQ50" s="19" t="s">
        <v>8439</v>
      </c>
      <c r="CER50" s="19" t="s">
        <v>8439</v>
      </c>
      <c r="CES50" s="19" t="s">
        <v>8439</v>
      </c>
      <c r="CET50" s="19" t="s">
        <v>8439</v>
      </c>
      <c r="CEU50" s="19" t="s">
        <v>8439</v>
      </c>
      <c r="CEV50" s="19" t="s">
        <v>8439</v>
      </c>
      <c r="CEW50" s="19" t="s">
        <v>8439</v>
      </c>
      <c r="CEX50" s="19" t="s">
        <v>8439</v>
      </c>
      <c r="CEY50" s="19" t="s">
        <v>8439</v>
      </c>
      <c r="CEZ50" s="19" t="s">
        <v>8439</v>
      </c>
      <c r="CFA50" s="19" t="s">
        <v>8439</v>
      </c>
      <c r="CFB50" s="19" t="s">
        <v>8439</v>
      </c>
      <c r="CFC50" s="19" t="s">
        <v>8439</v>
      </c>
      <c r="CFD50" s="19" t="s">
        <v>8439</v>
      </c>
      <c r="CFE50" s="19" t="s">
        <v>8439</v>
      </c>
      <c r="CFF50" s="19" t="s">
        <v>8439</v>
      </c>
      <c r="CFG50" s="19" t="s">
        <v>8439</v>
      </c>
      <c r="CFH50" s="19" t="s">
        <v>8439</v>
      </c>
      <c r="CFI50" s="19" t="s">
        <v>8439</v>
      </c>
      <c r="CFJ50" s="19" t="s">
        <v>8439</v>
      </c>
      <c r="CFK50" s="19" t="s">
        <v>8439</v>
      </c>
      <c r="CFL50" s="19" t="s">
        <v>8439</v>
      </c>
      <c r="CFM50" s="19" t="s">
        <v>8439</v>
      </c>
      <c r="CFN50" s="19" t="s">
        <v>8439</v>
      </c>
      <c r="CFO50" s="19" t="s">
        <v>8439</v>
      </c>
      <c r="CFP50" s="19" t="s">
        <v>8439</v>
      </c>
      <c r="CFQ50" s="19" t="s">
        <v>8439</v>
      </c>
      <c r="CFR50" s="19" t="s">
        <v>8439</v>
      </c>
      <c r="CFS50" s="19" t="s">
        <v>8439</v>
      </c>
      <c r="CFT50" s="19" t="s">
        <v>8439</v>
      </c>
      <c r="CFU50" s="19" t="s">
        <v>8439</v>
      </c>
      <c r="CFV50" s="19" t="s">
        <v>8439</v>
      </c>
      <c r="CFW50" s="19" t="s">
        <v>8439</v>
      </c>
      <c r="CFX50" s="19" t="s">
        <v>8439</v>
      </c>
      <c r="CFY50" s="19" t="s">
        <v>8439</v>
      </c>
      <c r="CFZ50" s="19" t="s">
        <v>8439</v>
      </c>
      <c r="CGA50" s="19" t="s">
        <v>8439</v>
      </c>
      <c r="CGB50" s="19" t="s">
        <v>8439</v>
      </c>
      <c r="CGC50" s="19" t="s">
        <v>8439</v>
      </c>
      <c r="CGD50" s="19" t="s">
        <v>8439</v>
      </c>
      <c r="CGE50" s="19" t="s">
        <v>8439</v>
      </c>
      <c r="CGF50" s="19" t="s">
        <v>8439</v>
      </c>
      <c r="CGG50" s="19" t="s">
        <v>8439</v>
      </c>
      <c r="CGH50" s="19" t="s">
        <v>8439</v>
      </c>
      <c r="CGI50" s="19" t="s">
        <v>8439</v>
      </c>
      <c r="CGJ50" s="19" t="s">
        <v>8439</v>
      </c>
      <c r="CGK50" s="19" t="s">
        <v>8439</v>
      </c>
      <c r="CGL50" s="19" t="s">
        <v>8439</v>
      </c>
      <c r="CGM50" s="19" t="s">
        <v>8439</v>
      </c>
      <c r="CGN50" s="19" t="s">
        <v>8439</v>
      </c>
      <c r="CGO50" s="19" t="s">
        <v>8439</v>
      </c>
      <c r="CGP50" s="19" t="s">
        <v>8439</v>
      </c>
      <c r="CGQ50" s="19" t="s">
        <v>8439</v>
      </c>
      <c r="CGR50" s="19" t="s">
        <v>8439</v>
      </c>
      <c r="CGS50" s="19" t="s">
        <v>8439</v>
      </c>
      <c r="CGT50" s="19" t="s">
        <v>8439</v>
      </c>
      <c r="CGU50" s="19" t="s">
        <v>8439</v>
      </c>
      <c r="CGV50" s="19" t="s">
        <v>8439</v>
      </c>
      <c r="CGW50" s="19" t="s">
        <v>8439</v>
      </c>
      <c r="CGX50" s="19" t="s">
        <v>8439</v>
      </c>
      <c r="CGY50" s="19" t="s">
        <v>8439</v>
      </c>
      <c r="CGZ50" s="19" t="s">
        <v>8439</v>
      </c>
      <c r="CHA50" s="19" t="s">
        <v>8439</v>
      </c>
      <c r="CHB50" s="19" t="s">
        <v>8439</v>
      </c>
      <c r="CHC50" s="19" t="s">
        <v>8439</v>
      </c>
      <c r="CHD50" s="19" t="s">
        <v>8439</v>
      </c>
      <c r="CHE50" s="19" t="s">
        <v>8439</v>
      </c>
      <c r="CHF50" s="19" t="s">
        <v>8439</v>
      </c>
      <c r="CHG50" s="19" t="s">
        <v>8439</v>
      </c>
      <c r="CHH50" s="19" t="s">
        <v>8439</v>
      </c>
      <c r="CHI50" s="19" t="s">
        <v>8439</v>
      </c>
      <c r="CHJ50" s="19" t="s">
        <v>8439</v>
      </c>
      <c r="CHK50" s="19" t="s">
        <v>8439</v>
      </c>
      <c r="CHL50" s="19" t="s">
        <v>8439</v>
      </c>
      <c r="CHM50" s="19" t="s">
        <v>8439</v>
      </c>
      <c r="CHN50" s="19" t="s">
        <v>8439</v>
      </c>
      <c r="CHO50" s="19" t="s">
        <v>8439</v>
      </c>
      <c r="CHP50" s="19" t="s">
        <v>8439</v>
      </c>
      <c r="CHQ50" s="19" t="s">
        <v>8439</v>
      </c>
      <c r="CHR50" s="19" t="s">
        <v>8439</v>
      </c>
      <c r="CHS50" s="19" t="s">
        <v>8439</v>
      </c>
      <c r="CHT50" s="19" t="s">
        <v>8439</v>
      </c>
      <c r="CHU50" s="19" t="s">
        <v>8439</v>
      </c>
      <c r="CHV50" s="19" t="s">
        <v>8439</v>
      </c>
      <c r="CHW50" s="19" t="s">
        <v>8439</v>
      </c>
      <c r="CHX50" s="19" t="s">
        <v>8439</v>
      </c>
      <c r="CHY50" s="19" t="s">
        <v>8439</v>
      </c>
      <c r="CHZ50" s="19" t="s">
        <v>8439</v>
      </c>
      <c r="CIA50" s="19" t="s">
        <v>8439</v>
      </c>
      <c r="CIB50" s="19" t="s">
        <v>8439</v>
      </c>
      <c r="CIC50" s="19" t="s">
        <v>8439</v>
      </c>
      <c r="CID50" s="19" t="s">
        <v>8439</v>
      </c>
      <c r="CIE50" s="19" t="s">
        <v>8439</v>
      </c>
      <c r="CIF50" s="19" t="s">
        <v>8439</v>
      </c>
      <c r="CIG50" s="19" t="s">
        <v>8439</v>
      </c>
      <c r="CIH50" s="19" t="s">
        <v>8439</v>
      </c>
      <c r="CII50" s="19" t="s">
        <v>8439</v>
      </c>
      <c r="CIJ50" s="19" t="s">
        <v>8439</v>
      </c>
      <c r="CIK50" s="19" t="s">
        <v>8439</v>
      </c>
      <c r="CIL50" s="19" t="s">
        <v>8439</v>
      </c>
      <c r="CIM50" s="19" t="s">
        <v>8439</v>
      </c>
      <c r="CIN50" s="19" t="s">
        <v>8439</v>
      </c>
      <c r="CIO50" s="19" t="s">
        <v>8439</v>
      </c>
      <c r="CIP50" s="19" t="s">
        <v>8439</v>
      </c>
      <c r="CIQ50" s="19" t="s">
        <v>8439</v>
      </c>
      <c r="CIR50" s="19" t="s">
        <v>8439</v>
      </c>
      <c r="CIS50" s="19" t="s">
        <v>8439</v>
      </c>
      <c r="CIT50" s="19" t="s">
        <v>8439</v>
      </c>
      <c r="CIU50" s="19" t="s">
        <v>8439</v>
      </c>
      <c r="CIV50" s="19" t="s">
        <v>8439</v>
      </c>
      <c r="CIW50" s="19" t="s">
        <v>8439</v>
      </c>
      <c r="CIX50" s="19" t="s">
        <v>8439</v>
      </c>
      <c r="CIY50" s="19" t="s">
        <v>8439</v>
      </c>
      <c r="CIZ50" s="19" t="s">
        <v>8439</v>
      </c>
      <c r="CJA50" s="19" t="s">
        <v>8439</v>
      </c>
      <c r="CJB50" s="19" t="s">
        <v>8439</v>
      </c>
      <c r="CJC50" s="19" t="s">
        <v>8439</v>
      </c>
      <c r="CJD50" s="19" t="s">
        <v>8439</v>
      </c>
      <c r="CJE50" s="19" t="s">
        <v>8439</v>
      </c>
      <c r="CJF50" s="19" t="s">
        <v>8439</v>
      </c>
      <c r="CJG50" s="19" t="s">
        <v>8439</v>
      </c>
      <c r="CJH50" s="19" t="s">
        <v>8439</v>
      </c>
      <c r="CJI50" s="19" t="s">
        <v>8439</v>
      </c>
      <c r="CJJ50" s="19" t="s">
        <v>8439</v>
      </c>
      <c r="CJK50" s="19" t="s">
        <v>8439</v>
      </c>
      <c r="CJL50" s="19" t="s">
        <v>8439</v>
      </c>
      <c r="CJM50" s="19" t="s">
        <v>8439</v>
      </c>
      <c r="CJN50" s="19" t="s">
        <v>8439</v>
      </c>
      <c r="CJO50" s="19" t="s">
        <v>8439</v>
      </c>
      <c r="CJP50" s="19" t="s">
        <v>8439</v>
      </c>
      <c r="CJQ50" s="19" t="s">
        <v>8439</v>
      </c>
      <c r="CJR50" s="19" t="s">
        <v>8439</v>
      </c>
      <c r="CJS50" s="19" t="s">
        <v>8439</v>
      </c>
      <c r="CJT50" s="19" t="s">
        <v>8439</v>
      </c>
      <c r="CJU50" s="19" t="s">
        <v>8439</v>
      </c>
      <c r="CJV50" s="19" t="s">
        <v>8439</v>
      </c>
      <c r="CJW50" s="19" t="s">
        <v>8439</v>
      </c>
      <c r="CJX50" s="19" t="s">
        <v>8439</v>
      </c>
      <c r="CJY50" s="19" t="s">
        <v>8439</v>
      </c>
      <c r="CJZ50" s="19" t="s">
        <v>8439</v>
      </c>
      <c r="CKA50" s="19" t="s">
        <v>8439</v>
      </c>
      <c r="CKB50" s="19" t="s">
        <v>8439</v>
      </c>
      <c r="CKC50" s="19" t="s">
        <v>8439</v>
      </c>
      <c r="CKD50" s="19" t="s">
        <v>8439</v>
      </c>
      <c r="CKE50" s="19" t="s">
        <v>8439</v>
      </c>
      <c r="CKF50" s="19" t="s">
        <v>8439</v>
      </c>
      <c r="CKG50" s="19" t="s">
        <v>8439</v>
      </c>
      <c r="CKH50" s="19" t="s">
        <v>8439</v>
      </c>
      <c r="CKI50" s="19" t="s">
        <v>8439</v>
      </c>
      <c r="CKJ50" s="19" t="s">
        <v>8439</v>
      </c>
      <c r="CKK50" s="19" t="s">
        <v>8439</v>
      </c>
      <c r="CKL50" s="19" t="s">
        <v>8439</v>
      </c>
      <c r="CKM50" s="19" t="s">
        <v>8439</v>
      </c>
      <c r="CKN50" s="19" t="s">
        <v>8439</v>
      </c>
      <c r="CKO50" s="19" t="s">
        <v>8439</v>
      </c>
      <c r="CKP50" s="19" t="s">
        <v>8439</v>
      </c>
      <c r="CKQ50" s="19" t="s">
        <v>8439</v>
      </c>
      <c r="CKR50" s="19" t="s">
        <v>8439</v>
      </c>
      <c r="CKS50" s="19" t="s">
        <v>8439</v>
      </c>
      <c r="CKT50" s="19" t="s">
        <v>8439</v>
      </c>
      <c r="CKU50" s="19" t="s">
        <v>8439</v>
      </c>
      <c r="CKV50" s="19" t="s">
        <v>8439</v>
      </c>
      <c r="CKW50" s="19" t="s">
        <v>8439</v>
      </c>
      <c r="CKX50" s="19" t="s">
        <v>8439</v>
      </c>
      <c r="CKY50" s="19" t="s">
        <v>8439</v>
      </c>
      <c r="CKZ50" s="19" t="s">
        <v>8439</v>
      </c>
      <c r="CLA50" s="19" t="s">
        <v>8439</v>
      </c>
      <c r="CLB50" s="19" t="s">
        <v>8439</v>
      </c>
      <c r="CLC50" s="19" t="s">
        <v>8439</v>
      </c>
      <c r="CLD50" s="19" t="s">
        <v>8439</v>
      </c>
      <c r="CLE50" s="19" t="s">
        <v>8439</v>
      </c>
      <c r="CLF50" s="19" t="s">
        <v>8439</v>
      </c>
      <c r="CLG50" s="19" t="s">
        <v>8439</v>
      </c>
      <c r="CLH50" s="19" t="s">
        <v>8439</v>
      </c>
      <c r="CLI50" s="19" t="s">
        <v>8439</v>
      </c>
      <c r="CLJ50" s="19" t="s">
        <v>8439</v>
      </c>
      <c r="CLK50" s="19" t="s">
        <v>8439</v>
      </c>
      <c r="CLL50" s="19" t="s">
        <v>8439</v>
      </c>
      <c r="CLM50" s="19" t="s">
        <v>8439</v>
      </c>
      <c r="CLN50" s="19" t="s">
        <v>8439</v>
      </c>
      <c r="CLO50" s="19" t="s">
        <v>8439</v>
      </c>
      <c r="CLP50" s="19" t="s">
        <v>8439</v>
      </c>
      <c r="CLQ50" s="19" t="s">
        <v>8439</v>
      </c>
      <c r="CLR50" s="19" t="s">
        <v>8439</v>
      </c>
      <c r="CLS50" s="19" t="s">
        <v>8439</v>
      </c>
      <c r="CLT50" s="19" t="s">
        <v>8439</v>
      </c>
      <c r="CLU50" s="19" t="s">
        <v>8439</v>
      </c>
      <c r="CLV50" s="19" t="s">
        <v>8439</v>
      </c>
      <c r="CLW50" s="19" t="s">
        <v>8439</v>
      </c>
      <c r="CLX50" s="19" t="s">
        <v>8439</v>
      </c>
      <c r="CLY50" s="19" t="s">
        <v>8439</v>
      </c>
      <c r="CLZ50" s="19" t="s">
        <v>8439</v>
      </c>
      <c r="CMA50" s="19" t="s">
        <v>8439</v>
      </c>
      <c r="CMB50" s="19" t="s">
        <v>8439</v>
      </c>
      <c r="CMC50" s="19" t="s">
        <v>8439</v>
      </c>
      <c r="CMD50" s="19" t="s">
        <v>8439</v>
      </c>
      <c r="CME50" s="19" t="s">
        <v>8439</v>
      </c>
      <c r="CMF50" s="19" t="s">
        <v>8439</v>
      </c>
      <c r="CMG50" s="19" t="s">
        <v>8439</v>
      </c>
      <c r="CMH50" s="19" t="s">
        <v>8439</v>
      </c>
      <c r="CMI50" s="19" t="s">
        <v>8439</v>
      </c>
      <c r="CMJ50" s="19" t="s">
        <v>8439</v>
      </c>
      <c r="CMK50" s="19" t="s">
        <v>8439</v>
      </c>
      <c r="CML50" s="19" t="s">
        <v>8439</v>
      </c>
      <c r="CMM50" s="19" t="s">
        <v>8439</v>
      </c>
      <c r="CMN50" s="19" t="s">
        <v>8439</v>
      </c>
      <c r="CMO50" s="19" t="s">
        <v>8439</v>
      </c>
      <c r="CMP50" s="19" t="s">
        <v>8439</v>
      </c>
      <c r="CMQ50" s="19" t="s">
        <v>8439</v>
      </c>
      <c r="CMR50" s="19" t="s">
        <v>8439</v>
      </c>
      <c r="CMS50" s="19" t="s">
        <v>8439</v>
      </c>
      <c r="CMT50" s="19" t="s">
        <v>8439</v>
      </c>
      <c r="CMU50" s="19" t="s">
        <v>8439</v>
      </c>
      <c r="CMV50" s="19" t="s">
        <v>8439</v>
      </c>
      <c r="CMW50" s="19" t="s">
        <v>8439</v>
      </c>
      <c r="CMX50" s="19" t="s">
        <v>8439</v>
      </c>
      <c r="CMY50" s="19" t="s">
        <v>8439</v>
      </c>
      <c r="CMZ50" s="19" t="s">
        <v>8439</v>
      </c>
      <c r="CNA50" s="19" t="s">
        <v>8439</v>
      </c>
      <c r="CNB50" s="19" t="s">
        <v>8439</v>
      </c>
      <c r="CNC50" s="19" t="s">
        <v>8439</v>
      </c>
      <c r="CND50" s="19" t="s">
        <v>8439</v>
      </c>
      <c r="CNE50" s="19" t="s">
        <v>8439</v>
      </c>
      <c r="CNF50" s="19" t="s">
        <v>8439</v>
      </c>
      <c r="CNG50" s="19" t="s">
        <v>8439</v>
      </c>
      <c r="CNH50" s="19" t="s">
        <v>8439</v>
      </c>
      <c r="CNI50" s="19" t="s">
        <v>8439</v>
      </c>
      <c r="CNJ50" s="19" t="s">
        <v>8439</v>
      </c>
      <c r="CNK50" s="19" t="s">
        <v>8439</v>
      </c>
      <c r="CNL50" s="19" t="s">
        <v>8439</v>
      </c>
      <c r="CNM50" s="19" t="s">
        <v>8439</v>
      </c>
      <c r="CNN50" s="19" t="s">
        <v>8439</v>
      </c>
      <c r="CNO50" s="19" t="s">
        <v>8439</v>
      </c>
      <c r="CNP50" s="19" t="s">
        <v>8439</v>
      </c>
      <c r="CNQ50" s="19" t="s">
        <v>8439</v>
      </c>
      <c r="CNR50" s="19" t="s">
        <v>8439</v>
      </c>
      <c r="CNS50" s="19" t="s">
        <v>8439</v>
      </c>
      <c r="CNT50" s="19" t="s">
        <v>8439</v>
      </c>
      <c r="CNU50" s="19" t="s">
        <v>8439</v>
      </c>
      <c r="CNV50" s="19" t="s">
        <v>8439</v>
      </c>
      <c r="CNW50" s="19" t="s">
        <v>8439</v>
      </c>
      <c r="CNX50" s="19" t="s">
        <v>8439</v>
      </c>
      <c r="CNY50" s="19" t="s">
        <v>8439</v>
      </c>
      <c r="CNZ50" s="19" t="s">
        <v>8439</v>
      </c>
      <c r="COA50" s="19" t="s">
        <v>8439</v>
      </c>
      <c r="COB50" s="19" t="s">
        <v>8439</v>
      </c>
      <c r="COC50" s="19" t="s">
        <v>8439</v>
      </c>
      <c r="COD50" s="19" t="s">
        <v>8439</v>
      </c>
      <c r="COE50" s="19" t="s">
        <v>8439</v>
      </c>
      <c r="COF50" s="19" t="s">
        <v>8439</v>
      </c>
      <c r="COG50" s="19" t="s">
        <v>8439</v>
      </c>
      <c r="COH50" s="19" t="s">
        <v>8439</v>
      </c>
      <c r="COI50" s="19" t="s">
        <v>8439</v>
      </c>
      <c r="COJ50" s="19" t="s">
        <v>8439</v>
      </c>
      <c r="COK50" s="19" t="s">
        <v>8439</v>
      </c>
      <c r="COL50" s="19" t="s">
        <v>8439</v>
      </c>
      <c r="COM50" s="19" t="s">
        <v>8439</v>
      </c>
      <c r="CON50" s="19" t="s">
        <v>8439</v>
      </c>
      <c r="COO50" s="19" t="s">
        <v>8439</v>
      </c>
      <c r="COP50" s="19" t="s">
        <v>8439</v>
      </c>
      <c r="COQ50" s="19" t="s">
        <v>8439</v>
      </c>
      <c r="COR50" s="19" t="s">
        <v>8439</v>
      </c>
      <c r="COS50" s="19" t="s">
        <v>8439</v>
      </c>
      <c r="COT50" s="19" t="s">
        <v>8439</v>
      </c>
      <c r="COU50" s="19" t="s">
        <v>8439</v>
      </c>
      <c r="COV50" s="19" t="s">
        <v>8439</v>
      </c>
      <c r="COW50" s="19" t="s">
        <v>8439</v>
      </c>
      <c r="COX50" s="19" t="s">
        <v>8439</v>
      </c>
      <c r="COY50" s="19" t="s">
        <v>8439</v>
      </c>
      <c r="COZ50" s="19" t="s">
        <v>8439</v>
      </c>
      <c r="CPA50" s="19" t="s">
        <v>8439</v>
      </c>
      <c r="CPB50" s="19" t="s">
        <v>8439</v>
      </c>
      <c r="CPC50" s="19" t="s">
        <v>8439</v>
      </c>
      <c r="CPD50" s="19" t="s">
        <v>8439</v>
      </c>
      <c r="CPE50" s="19" t="s">
        <v>8439</v>
      </c>
      <c r="CPF50" s="19" t="s">
        <v>8439</v>
      </c>
      <c r="CPG50" s="19" t="s">
        <v>8439</v>
      </c>
      <c r="CPH50" s="19" t="s">
        <v>8439</v>
      </c>
      <c r="CPI50" s="19" t="s">
        <v>8439</v>
      </c>
      <c r="CPJ50" s="19" t="s">
        <v>8439</v>
      </c>
      <c r="CPK50" s="19" t="s">
        <v>8439</v>
      </c>
      <c r="CPL50" s="19" t="s">
        <v>8439</v>
      </c>
      <c r="CPM50" s="19" t="s">
        <v>8439</v>
      </c>
      <c r="CPN50" s="19" t="s">
        <v>8439</v>
      </c>
      <c r="CPO50" s="19" t="s">
        <v>8439</v>
      </c>
      <c r="CPP50" s="19" t="s">
        <v>8439</v>
      </c>
      <c r="CPQ50" s="19" t="s">
        <v>8439</v>
      </c>
      <c r="CPR50" s="19" t="s">
        <v>8439</v>
      </c>
      <c r="CPS50" s="19" t="s">
        <v>8439</v>
      </c>
      <c r="CPT50" s="19" t="s">
        <v>8439</v>
      </c>
      <c r="CPU50" s="19" t="s">
        <v>8439</v>
      </c>
      <c r="CPV50" s="19" t="s">
        <v>8439</v>
      </c>
      <c r="CPW50" s="19" t="s">
        <v>8439</v>
      </c>
      <c r="CPX50" s="19" t="s">
        <v>8439</v>
      </c>
      <c r="CPY50" s="19" t="s">
        <v>8439</v>
      </c>
      <c r="CPZ50" s="19" t="s">
        <v>8439</v>
      </c>
      <c r="CQA50" s="19" t="s">
        <v>8439</v>
      </c>
      <c r="CQB50" s="19" t="s">
        <v>8439</v>
      </c>
      <c r="CQC50" s="19" t="s">
        <v>8439</v>
      </c>
      <c r="CQD50" s="19" t="s">
        <v>8439</v>
      </c>
      <c r="CQE50" s="19" t="s">
        <v>8439</v>
      </c>
      <c r="CQF50" s="19" t="s">
        <v>8439</v>
      </c>
      <c r="CQG50" s="19" t="s">
        <v>8439</v>
      </c>
      <c r="CQH50" s="19" t="s">
        <v>8439</v>
      </c>
      <c r="CQI50" s="19" t="s">
        <v>8439</v>
      </c>
      <c r="CQJ50" s="19" t="s">
        <v>8439</v>
      </c>
      <c r="CQK50" s="19" t="s">
        <v>8439</v>
      </c>
      <c r="CQL50" s="19" t="s">
        <v>8439</v>
      </c>
      <c r="CQM50" s="19" t="s">
        <v>8439</v>
      </c>
      <c r="CQN50" s="19" t="s">
        <v>8439</v>
      </c>
      <c r="CQO50" s="19" t="s">
        <v>8439</v>
      </c>
      <c r="CQP50" s="19" t="s">
        <v>8439</v>
      </c>
      <c r="CQQ50" s="19" t="s">
        <v>8439</v>
      </c>
      <c r="CQR50" s="19" t="s">
        <v>8439</v>
      </c>
      <c r="CQS50" s="19" t="s">
        <v>8439</v>
      </c>
      <c r="CQT50" s="19" t="s">
        <v>8439</v>
      </c>
      <c r="CQU50" s="19" t="s">
        <v>8439</v>
      </c>
      <c r="CQV50" s="19" t="s">
        <v>8439</v>
      </c>
      <c r="CQW50" s="19" t="s">
        <v>8439</v>
      </c>
      <c r="CQX50" s="19" t="s">
        <v>8439</v>
      </c>
      <c r="CQY50" s="19" t="s">
        <v>8439</v>
      </c>
      <c r="CQZ50" s="19" t="s">
        <v>8439</v>
      </c>
      <c r="CRA50" s="19" t="s">
        <v>8439</v>
      </c>
      <c r="CRB50" s="19" t="s">
        <v>8439</v>
      </c>
      <c r="CRC50" s="19" t="s">
        <v>8439</v>
      </c>
      <c r="CRD50" s="19" t="s">
        <v>8439</v>
      </c>
      <c r="CRE50" s="19" t="s">
        <v>8439</v>
      </c>
      <c r="CRF50" s="19" t="s">
        <v>8439</v>
      </c>
      <c r="CRG50" s="19" t="s">
        <v>8439</v>
      </c>
      <c r="CRH50" s="19" t="s">
        <v>8439</v>
      </c>
      <c r="CRI50" s="19" t="s">
        <v>8439</v>
      </c>
      <c r="CRJ50" s="19" t="s">
        <v>8439</v>
      </c>
      <c r="CRK50" s="19" t="s">
        <v>8439</v>
      </c>
      <c r="CRL50" s="19" t="s">
        <v>8439</v>
      </c>
      <c r="CRM50" s="19" t="s">
        <v>8439</v>
      </c>
      <c r="CRN50" s="19" t="s">
        <v>8439</v>
      </c>
      <c r="CRO50" s="19" t="s">
        <v>8439</v>
      </c>
      <c r="CRP50" s="19" t="s">
        <v>8439</v>
      </c>
      <c r="CRQ50" s="19" t="s">
        <v>8439</v>
      </c>
      <c r="CRR50" s="19" t="s">
        <v>8439</v>
      </c>
      <c r="CRS50" s="19" t="s">
        <v>8439</v>
      </c>
      <c r="CRT50" s="19" t="s">
        <v>8439</v>
      </c>
      <c r="CRU50" s="19" t="s">
        <v>8439</v>
      </c>
      <c r="CRV50" s="19" t="s">
        <v>8439</v>
      </c>
      <c r="CRW50" s="19" t="s">
        <v>8439</v>
      </c>
      <c r="CRX50" s="19" t="s">
        <v>8439</v>
      </c>
      <c r="CRY50" s="19" t="s">
        <v>8439</v>
      </c>
      <c r="CRZ50" s="19" t="s">
        <v>8439</v>
      </c>
      <c r="CSA50" s="19" t="s">
        <v>8439</v>
      </c>
      <c r="CSB50" s="19" t="s">
        <v>8439</v>
      </c>
      <c r="CSC50" s="19" t="s">
        <v>8439</v>
      </c>
      <c r="CSD50" s="19" t="s">
        <v>8439</v>
      </c>
      <c r="CSE50" s="19" t="s">
        <v>8439</v>
      </c>
      <c r="CSF50" s="19" t="s">
        <v>8439</v>
      </c>
      <c r="CSG50" s="19" t="s">
        <v>8439</v>
      </c>
      <c r="CSH50" s="19" t="s">
        <v>8439</v>
      </c>
      <c r="CSI50" s="19" t="s">
        <v>8439</v>
      </c>
      <c r="CSJ50" s="19" t="s">
        <v>8439</v>
      </c>
      <c r="CSK50" s="19" t="s">
        <v>8439</v>
      </c>
      <c r="CSL50" s="19" t="s">
        <v>8439</v>
      </c>
      <c r="CSM50" s="19" t="s">
        <v>8439</v>
      </c>
      <c r="CSN50" s="19" t="s">
        <v>8439</v>
      </c>
      <c r="CSO50" s="19" t="s">
        <v>8439</v>
      </c>
      <c r="CSP50" s="19" t="s">
        <v>8439</v>
      </c>
      <c r="CSQ50" s="19" t="s">
        <v>8439</v>
      </c>
      <c r="CSR50" s="19" t="s">
        <v>8439</v>
      </c>
      <c r="CSS50" s="19" t="s">
        <v>8439</v>
      </c>
      <c r="CST50" s="19" t="s">
        <v>8439</v>
      </c>
      <c r="CSU50" s="19" t="s">
        <v>8439</v>
      </c>
      <c r="CSV50" s="19" t="s">
        <v>8439</v>
      </c>
      <c r="CSW50" s="19" t="s">
        <v>8439</v>
      </c>
      <c r="CSX50" s="19" t="s">
        <v>8439</v>
      </c>
      <c r="CSY50" s="19" t="s">
        <v>8439</v>
      </c>
      <c r="CSZ50" s="19" t="s">
        <v>8439</v>
      </c>
      <c r="CTA50" s="19" t="s">
        <v>8439</v>
      </c>
      <c r="CTB50" s="19" t="s">
        <v>8439</v>
      </c>
      <c r="CTC50" s="19" t="s">
        <v>8439</v>
      </c>
      <c r="CTD50" s="19" t="s">
        <v>8439</v>
      </c>
      <c r="CTE50" s="19" t="s">
        <v>8439</v>
      </c>
      <c r="CTF50" s="19" t="s">
        <v>8439</v>
      </c>
      <c r="CTG50" s="19" t="s">
        <v>8439</v>
      </c>
      <c r="CTH50" s="19" t="s">
        <v>8439</v>
      </c>
      <c r="CTI50" s="19" t="s">
        <v>8439</v>
      </c>
      <c r="CTJ50" s="19" t="s">
        <v>8439</v>
      </c>
      <c r="CTK50" s="19" t="s">
        <v>8439</v>
      </c>
      <c r="CTL50" s="19" t="s">
        <v>8439</v>
      </c>
      <c r="CTM50" s="19" t="s">
        <v>8439</v>
      </c>
      <c r="CTN50" s="19" t="s">
        <v>8439</v>
      </c>
      <c r="CTO50" s="19" t="s">
        <v>8439</v>
      </c>
      <c r="CTP50" s="19" t="s">
        <v>8439</v>
      </c>
      <c r="CTQ50" s="19" t="s">
        <v>8439</v>
      </c>
      <c r="CTR50" s="19" t="s">
        <v>8439</v>
      </c>
      <c r="CTS50" s="19" t="s">
        <v>8439</v>
      </c>
      <c r="CTT50" s="19" t="s">
        <v>8439</v>
      </c>
      <c r="CTU50" s="19" t="s">
        <v>8439</v>
      </c>
      <c r="CTV50" s="19" t="s">
        <v>8439</v>
      </c>
      <c r="CTW50" s="19" t="s">
        <v>8439</v>
      </c>
      <c r="CTX50" s="19" t="s">
        <v>8439</v>
      </c>
      <c r="CTY50" s="19" t="s">
        <v>8439</v>
      </c>
      <c r="CTZ50" s="19" t="s">
        <v>8439</v>
      </c>
      <c r="CUA50" s="19" t="s">
        <v>8439</v>
      </c>
      <c r="CUB50" s="19" t="s">
        <v>8439</v>
      </c>
      <c r="CUC50" s="19" t="s">
        <v>8439</v>
      </c>
      <c r="CUD50" s="19" t="s">
        <v>8439</v>
      </c>
      <c r="CUE50" s="19" t="s">
        <v>8439</v>
      </c>
      <c r="CUF50" s="19" t="s">
        <v>8439</v>
      </c>
      <c r="CUG50" s="19" t="s">
        <v>8439</v>
      </c>
      <c r="CUH50" s="19" t="s">
        <v>8439</v>
      </c>
      <c r="CUI50" s="19" t="s">
        <v>8439</v>
      </c>
      <c r="CUJ50" s="19" t="s">
        <v>8439</v>
      </c>
      <c r="CUK50" s="19" t="s">
        <v>8439</v>
      </c>
      <c r="CUL50" s="19" t="s">
        <v>8439</v>
      </c>
      <c r="CUM50" s="19" t="s">
        <v>8439</v>
      </c>
      <c r="CUN50" s="19" t="s">
        <v>8439</v>
      </c>
      <c r="CUO50" s="19" t="s">
        <v>8439</v>
      </c>
      <c r="CUP50" s="19" t="s">
        <v>8439</v>
      </c>
      <c r="CUQ50" s="19" t="s">
        <v>8439</v>
      </c>
      <c r="CUR50" s="19" t="s">
        <v>8439</v>
      </c>
      <c r="CUS50" s="19" t="s">
        <v>8439</v>
      </c>
      <c r="CUT50" s="19" t="s">
        <v>8439</v>
      </c>
      <c r="CUU50" s="19" t="s">
        <v>8439</v>
      </c>
      <c r="CUV50" s="19" t="s">
        <v>8439</v>
      </c>
      <c r="CUW50" s="19" t="s">
        <v>8439</v>
      </c>
      <c r="CUX50" s="19" t="s">
        <v>8439</v>
      </c>
      <c r="CUY50" s="19" t="s">
        <v>8439</v>
      </c>
      <c r="CUZ50" s="19" t="s">
        <v>8439</v>
      </c>
      <c r="CVA50" s="19" t="s">
        <v>8439</v>
      </c>
      <c r="CVB50" s="19" t="s">
        <v>8439</v>
      </c>
      <c r="CVC50" s="19" t="s">
        <v>8439</v>
      </c>
      <c r="CVD50" s="19" t="s">
        <v>8439</v>
      </c>
      <c r="CVE50" s="19" t="s">
        <v>8439</v>
      </c>
      <c r="CVF50" s="19" t="s">
        <v>8439</v>
      </c>
      <c r="CVG50" s="19" t="s">
        <v>8439</v>
      </c>
      <c r="CVH50" s="19" t="s">
        <v>8439</v>
      </c>
      <c r="CVI50" s="19" t="s">
        <v>8439</v>
      </c>
      <c r="CVJ50" s="19" t="s">
        <v>8439</v>
      </c>
      <c r="CVK50" s="19" t="s">
        <v>8439</v>
      </c>
      <c r="CVL50" s="19" t="s">
        <v>8439</v>
      </c>
      <c r="CVM50" s="19" t="s">
        <v>8439</v>
      </c>
      <c r="CVN50" s="19" t="s">
        <v>8439</v>
      </c>
      <c r="CVO50" s="19" t="s">
        <v>8439</v>
      </c>
      <c r="CVP50" s="19" t="s">
        <v>8439</v>
      </c>
      <c r="CVQ50" s="19" t="s">
        <v>8439</v>
      </c>
      <c r="CVR50" s="19" t="s">
        <v>8439</v>
      </c>
      <c r="CVS50" s="19" t="s">
        <v>8439</v>
      </c>
      <c r="CVT50" s="19" t="s">
        <v>8439</v>
      </c>
      <c r="CVU50" s="19" t="s">
        <v>8439</v>
      </c>
      <c r="CVV50" s="19" t="s">
        <v>8439</v>
      </c>
      <c r="CVW50" s="19" t="s">
        <v>8439</v>
      </c>
      <c r="CVX50" s="19" t="s">
        <v>8439</v>
      </c>
      <c r="CVY50" s="19" t="s">
        <v>8439</v>
      </c>
      <c r="CVZ50" s="19" t="s">
        <v>8439</v>
      </c>
      <c r="CWA50" s="19" t="s">
        <v>8439</v>
      </c>
      <c r="CWB50" s="19" t="s">
        <v>8439</v>
      </c>
      <c r="CWC50" s="19" t="s">
        <v>8439</v>
      </c>
      <c r="CWD50" s="19" t="s">
        <v>8439</v>
      </c>
      <c r="CWE50" s="19" t="s">
        <v>8439</v>
      </c>
      <c r="CWF50" s="19" t="s">
        <v>8439</v>
      </c>
      <c r="CWG50" s="19" t="s">
        <v>8439</v>
      </c>
      <c r="CWH50" s="19" t="s">
        <v>8439</v>
      </c>
      <c r="CWI50" s="19" t="s">
        <v>8439</v>
      </c>
      <c r="CWJ50" s="19" t="s">
        <v>8439</v>
      </c>
      <c r="CWK50" s="19" t="s">
        <v>8439</v>
      </c>
      <c r="CWL50" s="19" t="s">
        <v>8439</v>
      </c>
      <c r="CWM50" s="19" t="s">
        <v>8439</v>
      </c>
      <c r="CWN50" s="19" t="s">
        <v>8439</v>
      </c>
      <c r="CWO50" s="19" t="s">
        <v>8439</v>
      </c>
      <c r="CWP50" s="19" t="s">
        <v>8439</v>
      </c>
      <c r="CWQ50" s="19" t="s">
        <v>8439</v>
      </c>
      <c r="CWR50" s="19" t="s">
        <v>8439</v>
      </c>
      <c r="CWS50" s="19" t="s">
        <v>8439</v>
      </c>
      <c r="CWT50" s="19" t="s">
        <v>8439</v>
      </c>
      <c r="CWU50" s="19" t="s">
        <v>8439</v>
      </c>
      <c r="CWV50" s="19" t="s">
        <v>8439</v>
      </c>
      <c r="CWW50" s="19" t="s">
        <v>8439</v>
      </c>
      <c r="CWX50" s="19" t="s">
        <v>8439</v>
      </c>
      <c r="CWY50" s="19" t="s">
        <v>8439</v>
      </c>
      <c r="CWZ50" s="19" t="s">
        <v>8439</v>
      </c>
      <c r="CXA50" s="19" t="s">
        <v>8439</v>
      </c>
      <c r="CXB50" s="19" t="s">
        <v>8439</v>
      </c>
      <c r="CXC50" s="19" t="s">
        <v>8439</v>
      </c>
      <c r="CXD50" s="19" t="s">
        <v>8439</v>
      </c>
      <c r="CXE50" s="19" t="s">
        <v>8439</v>
      </c>
      <c r="CXF50" s="19" t="s">
        <v>8439</v>
      </c>
      <c r="CXG50" s="19" t="s">
        <v>8439</v>
      </c>
      <c r="CXH50" s="19" t="s">
        <v>8439</v>
      </c>
      <c r="CXI50" s="19" t="s">
        <v>8439</v>
      </c>
      <c r="CXJ50" s="19" t="s">
        <v>8439</v>
      </c>
      <c r="CXK50" s="19" t="s">
        <v>8439</v>
      </c>
      <c r="CXL50" s="19" t="s">
        <v>8439</v>
      </c>
      <c r="CXM50" s="19" t="s">
        <v>8439</v>
      </c>
      <c r="CXN50" s="19" t="s">
        <v>8439</v>
      </c>
      <c r="CXO50" s="19" t="s">
        <v>8439</v>
      </c>
      <c r="CXP50" s="19" t="s">
        <v>8439</v>
      </c>
      <c r="CXQ50" s="19" t="s">
        <v>8439</v>
      </c>
      <c r="CXR50" s="19" t="s">
        <v>8439</v>
      </c>
      <c r="CXS50" s="19" t="s">
        <v>8439</v>
      </c>
      <c r="CXT50" s="19" t="s">
        <v>8439</v>
      </c>
      <c r="CXU50" s="19" t="s">
        <v>8439</v>
      </c>
      <c r="CXV50" s="19" t="s">
        <v>8439</v>
      </c>
      <c r="CXW50" s="19" t="s">
        <v>8439</v>
      </c>
      <c r="CXX50" s="19" t="s">
        <v>8439</v>
      </c>
      <c r="CXY50" s="19" t="s">
        <v>8439</v>
      </c>
      <c r="CXZ50" s="19" t="s">
        <v>8439</v>
      </c>
      <c r="CYA50" s="19" t="s">
        <v>8439</v>
      </c>
      <c r="CYB50" s="19" t="s">
        <v>8439</v>
      </c>
      <c r="CYC50" s="19" t="s">
        <v>8439</v>
      </c>
      <c r="CYD50" s="19" t="s">
        <v>8439</v>
      </c>
      <c r="CYE50" s="19" t="s">
        <v>8439</v>
      </c>
      <c r="CYF50" s="19" t="s">
        <v>8439</v>
      </c>
      <c r="CYG50" s="19" t="s">
        <v>8439</v>
      </c>
      <c r="CYH50" s="19" t="s">
        <v>8439</v>
      </c>
      <c r="CYI50" s="19" t="s">
        <v>8439</v>
      </c>
      <c r="CYJ50" s="19" t="s">
        <v>8439</v>
      </c>
      <c r="CYK50" s="19" t="s">
        <v>8439</v>
      </c>
      <c r="CYL50" s="19" t="s">
        <v>8439</v>
      </c>
      <c r="CYM50" s="19" t="s">
        <v>8439</v>
      </c>
      <c r="CYN50" s="19" t="s">
        <v>8439</v>
      </c>
      <c r="CYO50" s="19" t="s">
        <v>8439</v>
      </c>
      <c r="CYP50" s="19" t="s">
        <v>8439</v>
      </c>
      <c r="CYQ50" s="19" t="s">
        <v>8439</v>
      </c>
      <c r="CYR50" s="19" t="s">
        <v>8439</v>
      </c>
      <c r="CYS50" s="19" t="s">
        <v>8439</v>
      </c>
      <c r="CYT50" s="19" t="s">
        <v>8439</v>
      </c>
      <c r="CYU50" s="19" t="s">
        <v>8439</v>
      </c>
      <c r="CYV50" s="19" t="s">
        <v>8439</v>
      </c>
      <c r="CYW50" s="19" t="s">
        <v>8439</v>
      </c>
      <c r="CYX50" s="19" t="s">
        <v>8439</v>
      </c>
      <c r="CYY50" s="19" t="s">
        <v>8439</v>
      </c>
      <c r="CYZ50" s="19" t="s">
        <v>8439</v>
      </c>
      <c r="CZA50" s="19" t="s">
        <v>8439</v>
      </c>
      <c r="CZB50" s="19" t="s">
        <v>8439</v>
      </c>
      <c r="CZC50" s="19" t="s">
        <v>8439</v>
      </c>
      <c r="CZD50" s="19" t="s">
        <v>8439</v>
      </c>
      <c r="CZE50" s="19" t="s">
        <v>8439</v>
      </c>
      <c r="CZF50" s="19" t="s">
        <v>8439</v>
      </c>
      <c r="CZG50" s="19" t="s">
        <v>8439</v>
      </c>
      <c r="CZH50" s="19" t="s">
        <v>8439</v>
      </c>
      <c r="CZI50" s="19" t="s">
        <v>8439</v>
      </c>
      <c r="CZJ50" s="19" t="s">
        <v>8439</v>
      </c>
      <c r="CZK50" s="19" t="s">
        <v>8439</v>
      </c>
      <c r="CZL50" s="19" t="s">
        <v>8439</v>
      </c>
      <c r="CZM50" s="19" t="s">
        <v>8439</v>
      </c>
      <c r="CZN50" s="19" t="s">
        <v>8439</v>
      </c>
      <c r="CZO50" s="19" t="s">
        <v>8439</v>
      </c>
      <c r="CZP50" s="19" t="s">
        <v>8439</v>
      </c>
      <c r="CZQ50" s="19" t="s">
        <v>8439</v>
      </c>
      <c r="CZR50" s="19" t="s">
        <v>8439</v>
      </c>
      <c r="CZS50" s="19" t="s">
        <v>8439</v>
      </c>
      <c r="CZT50" s="19" t="s">
        <v>8439</v>
      </c>
      <c r="CZU50" s="19" t="s">
        <v>8439</v>
      </c>
      <c r="CZV50" s="19" t="s">
        <v>8439</v>
      </c>
      <c r="CZW50" s="19" t="s">
        <v>8439</v>
      </c>
      <c r="CZX50" s="19" t="s">
        <v>8439</v>
      </c>
      <c r="CZY50" s="19" t="s">
        <v>8439</v>
      </c>
      <c r="CZZ50" s="19" t="s">
        <v>8439</v>
      </c>
      <c r="DAA50" s="19" t="s">
        <v>8439</v>
      </c>
      <c r="DAB50" s="19" t="s">
        <v>8439</v>
      </c>
      <c r="DAC50" s="19" t="s">
        <v>8439</v>
      </c>
      <c r="DAD50" s="19" t="s">
        <v>8439</v>
      </c>
      <c r="DAE50" s="19" t="s">
        <v>8439</v>
      </c>
      <c r="DAF50" s="19" t="s">
        <v>8439</v>
      </c>
      <c r="DAG50" s="19" t="s">
        <v>8439</v>
      </c>
      <c r="DAH50" s="19" t="s">
        <v>8439</v>
      </c>
      <c r="DAI50" s="19" t="s">
        <v>8439</v>
      </c>
      <c r="DAJ50" s="19" t="s">
        <v>8439</v>
      </c>
      <c r="DAK50" s="19" t="s">
        <v>8439</v>
      </c>
      <c r="DAL50" s="19" t="s">
        <v>8439</v>
      </c>
      <c r="DAM50" s="19" t="s">
        <v>8439</v>
      </c>
      <c r="DAN50" s="19" t="s">
        <v>8439</v>
      </c>
      <c r="DAO50" s="19" t="s">
        <v>8439</v>
      </c>
      <c r="DAP50" s="19" t="s">
        <v>8439</v>
      </c>
      <c r="DAQ50" s="19" t="s">
        <v>8439</v>
      </c>
      <c r="DAR50" s="19" t="s">
        <v>8439</v>
      </c>
      <c r="DAS50" s="19" t="s">
        <v>8439</v>
      </c>
      <c r="DAT50" s="19" t="s">
        <v>8439</v>
      </c>
      <c r="DAU50" s="19" t="s">
        <v>8439</v>
      </c>
      <c r="DAV50" s="19" t="s">
        <v>8439</v>
      </c>
      <c r="DAW50" s="19" t="s">
        <v>8439</v>
      </c>
      <c r="DAX50" s="19" t="s">
        <v>8439</v>
      </c>
      <c r="DAY50" s="19" t="s">
        <v>8439</v>
      </c>
      <c r="DAZ50" s="19" t="s">
        <v>8439</v>
      </c>
      <c r="DBA50" s="19" t="s">
        <v>8439</v>
      </c>
      <c r="DBB50" s="19" t="s">
        <v>8439</v>
      </c>
      <c r="DBC50" s="19" t="s">
        <v>8439</v>
      </c>
      <c r="DBD50" s="19" t="s">
        <v>8439</v>
      </c>
      <c r="DBE50" s="19" t="s">
        <v>8439</v>
      </c>
      <c r="DBF50" s="19" t="s">
        <v>8439</v>
      </c>
      <c r="DBG50" s="19" t="s">
        <v>8439</v>
      </c>
      <c r="DBH50" s="19" t="s">
        <v>8439</v>
      </c>
      <c r="DBI50" s="19" t="s">
        <v>8439</v>
      </c>
      <c r="DBJ50" s="19" t="s">
        <v>8439</v>
      </c>
      <c r="DBK50" s="19" t="s">
        <v>8439</v>
      </c>
      <c r="DBL50" s="19" t="s">
        <v>8439</v>
      </c>
      <c r="DBM50" s="19" t="s">
        <v>8439</v>
      </c>
      <c r="DBN50" s="19" t="s">
        <v>8439</v>
      </c>
      <c r="DBO50" s="19" t="s">
        <v>8439</v>
      </c>
      <c r="DBP50" s="19" t="s">
        <v>8439</v>
      </c>
      <c r="DBQ50" s="19" t="s">
        <v>8439</v>
      </c>
      <c r="DBR50" s="19" t="s">
        <v>8439</v>
      </c>
      <c r="DBS50" s="19" t="s">
        <v>8439</v>
      </c>
      <c r="DBT50" s="19" t="s">
        <v>8439</v>
      </c>
      <c r="DBU50" s="19" t="s">
        <v>8439</v>
      </c>
      <c r="DBV50" s="19" t="s">
        <v>8439</v>
      </c>
      <c r="DBW50" s="19" t="s">
        <v>8439</v>
      </c>
      <c r="DBX50" s="19" t="s">
        <v>8439</v>
      </c>
      <c r="DBY50" s="19" t="s">
        <v>8439</v>
      </c>
      <c r="DBZ50" s="19" t="s">
        <v>8439</v>
      </c>
      <c r="DCA50" s="19" t="s">
        <v>8439</v>
      </c>
      <c r="DCB50" s="19" t="s">
        <v>8439</v>
      </c>
      <c r="DCC50" s="19" t="s">
        <v>8439</v>
      </c>
      <c r="DCD50" s="19" t="s">
        <v>8439</v>
      </c>
      <c r="DCE50" s="19" t="s">
        <v>8439</v>
      </c>
      <c r="DCF50" s="19" t="s">
        <v>8439</v>
      </c>
      <c r="DCG50" s="19" t="s">
        <v>8439</v>
      </c>
      <c r="DCH50" s="19" t="s">
        <v>8439</v>
      </c>
      <c r="DCI50" s="19" t="s">
        <v>8439</v>
      </c>
      <c r="DCJ50" s="19" t="s">
        <v>8439</v>
      </c>
      <c r="DCK50" s="19" t="s">
        <v>8439</v>
      </c>
      <c r="DCL50" s="19" t="s">
        <v>8439</v>
      </c>
      <c r="DCM50" s="19" t="s">
        <v>8439</v>
      </c>
      <c r="DCN50" s="19" t="s">
        <v>8439</v>
      </c>
      <c r="DCO50" s="19" t="s">
        <v>8439</v>
      </c>
      <c r="DCP50" s="19" t="s">
        <v>8439</v>
      </c>
      <c r="DCQ50" s="19" t="s">
        <v>8439</v>
      </c>
      <c r="DCR50" s="19" t="s">
        <v>8439</v>
      </c>
      <c r="DCS50" s="19" t="s">
        <v>8439</v>
      </c>
      <c r="DCT50" s="19" t="s">
        <v>8439</v>
      </c>
      <c r="DCU50" s="19" t="s">
        <v>8439</v>
      </c>
      <c r="DCV50" s="19" t="s">
        <v>8439</v>
      </c>
      <c r="DCW50" s="19" t="s">
        <v>8439</v>
      </c>
      <c r="DCX50" s="19" t="s">
        <v>8439</v>
      </c>
      <c r="DCY50" s="19" t="s">
        <v>8439</v>
      </c>
      <c r="DCZ50" s="19" t="s">
        <v>8439</v>
      </c>
      <c r="DDA50" s="19" t="s">
        <v>8439</v>
      </c>
      <c r="DDB50" s="19" t="s">
        <v>8439</v>
      </c>
      <c r="DDC50" s="19" t="s">
        <v>8439</v>
      </c>
      <c r="DDD50" s="19" t="s">
        <v>8439</v>
      </c>
      <c r="DDE50" s="19" t="s">
        <v>8439</v>
      </c>
      <c r="DDF50" s="19" t="s">
        <v>8439</v>
      </c>
      <c r="DDG50" s="19" t="s">
        <v>8439</v>
      </c>
      <c r="DDH50" s="19" t="s">
        <v>8439</v>
      </c>
      <c r="DDI50" s="19" t="s">
        <v>8439</v>
      </c>
      <c r="DDJ50" s="19" t="s">
        <v>8439</v>
      </c>
      <c r="DDK50" s="19" t="s">
        <v>8439</v>
      </c>
      <c r="DDL50" s="19" t="s">
        <v>8439</v>
      </c>
      <c r="DDM50" s="19" t="s">
        <v>8439</v>
      </c>
      <c r="DDN50" s="19" t="s">
        <v>8439</v>
      </c>
      <c r="DDO50" s="19" t="s">
        <v>8439</v>
      </c>
      <c r="DDP50" s="19" t="s">
        <v>8439</v>
      </c>
      <c r="DDQ50" s="19" t="s">
        <v>8439</v>
      </c>
      <c r="DDR50" s="19" t="s">
        <v>8439</v>
      </c>
      <c r="DDS50" s="19" t="s">
        <v>8439</v>
      </c>
      <c r="DDT50" s="19" t="s">
        <v>8439</v>
      </c>
      <c r="DDU50" s="19" t="s">
        <v>8439</v>
      </c>
      <c r="DDV50" s="19" t="s">
        <v>8439</v>
      </c>
      <c r="DDW50" s="19" t="s">
        <v>8439</v>
      </c>
      <c r="DDX50" s="19" t="s">
        <v>8439</v>
      </c>
      <c r="DDY50" s="19" t="s">
        <v>8439</v>
      </c>
      <c r="DDZ50" s="19" t="s">
        <v>8439</v>
      </c>
      <c r="DEA50" s="19" t="s">
        <v>8439</v>
      </c>
      <c r="DEB50" s="19" t="s">
        <v>8439</v>
      </c>
      <c r="DEC50" s="19" t="s">
        <v>8439</v>
      </c>
      <c r="DED50" s="19" t="s">
        <v>8439</v>
      </c>
      <c r="DEE50" s="19" t="s">
        <v>8439</v>
      </c>
      <c r="DEF50" s="19" t="s">
        <v>8439</v>
      </c>
      <c r="DEG50" s="19" t="s">
        <v>8439</v>
      </c>
      <c r="DEH50" s="19" t="s">
        <v>8439</v>
      </c>
      <c r="DEI50" s="19" t="s">
        <v>8439</v>
      </c>
      <c r="DEJ50" s="19" t="s">
        <v>8439</v>
      </c>
      <c r="DEK50" s="19" t="s">
        <v>8439</v>
      </c>
      <c r="DEL50" s="19" t="s">
        <v>8439</v>
      </c>
      <c r="DEM50" s="19" t="s">
        <v>8439</v>
      </c>
      <c r="DEN50" s="19" t="s">
        <v>8439</v>
      </c>
      <c r="DEO50" s="19" t="s">
        <v>8439</v>
      </c>
      <c r="DEP50" s="19" t="s">
        <v>8439</v>
      </c>
      <c r="DEQ50" s="19" t="s">
        <v>8439</v>
      </c>
      <c r="DER50" s="19" t="s">
        <v>8439</v>
      </c>
      <c r="DES50" s="19" t="s">
        <v>8439</v>
      </c>
      <c r="DET50" s="19" t="s">
        <v>8439</v>
      </c>
      <c r="DEU50" s="19" t="s">
        <v>8439</v>
      </c>
      <c r="DEV50" s="19" t="s">
        <v>8439</v>
      </c>
      <c r="DEW50" s="19" t="s">
        <v>8439</v>
      </c>
      <c r="DEX50" s="19" t="s">
        <v>8439</v>
      </c>
      <c r="DEY50" s="19" t="s">
        <v>8439</v>
      </c>
      <c r="DEZ50" s="19" t="s">
        <v>8439</v>
      </c>
      <c r="DFA50" s="19" t="s">
        <v>8439</v>
      </c>
      <c r="DFB50" s="19" t="s">
        <v>8439</v>
      </c>
      <c r="DFC50" s="19" t="s">
        <v>8439</v>
      </c>
      <c r="DFD50" s="19" t="s">
        <v>8439</v>
      </c>
      <c r="DFE50" s="19" t="s">
        <v>8439</v>
      </c>
      <c r="DFF50" s="19" t="s">
        <v>8439</v>
      </c>
      <c r="DFG50" s="19" t="s">
        <v>8439</v>
      </c>
      <c r="DFH50" s="19" t="s">
        <v>8439</v>
      </c>
      <c r="DFI50" s="19" t="s">
        <v>8439</v>
      </c>
      <c r="DFJ50" s="19" t="s">
        <v>8439</v>
      </c>
      <c r="DFK50" s="19" t="s">
        <v>8439</v>
      </c>
      <c r="DFL50" s="19" t="s">
        <v>8439</v>
      </c>
      <c r="DFM50" s="19" t="s">
        <v>8439</v>
      </c>
      <c r="DFN50" s="19" t="s">
        <v>8439</v>
      </c>
      <c r="DFO50" s="19" t="s">
        <v>8439</v>
      </c>
      <c r="DFP50" s="19" t="s">
        <v>8439</v>
      </c>
      <c r="DFQ50" s="19" t="s">
        <v>8439</v>
      </c>
      <c r="DFR50" s="19" t="s">
        <v>8439</v>
      </c>
      <c r="DFS50" s="19" t="s">
        <v>8439</v>
      </c>
      <c r="DFT50" s="19" t="s">
        <v>8439</v>
      </c>
      <c r="DFU50" s="19" t="s">
        <v>8439</v>
      </c>
      <c r="DFV50" s="19" t="s">
        <v>8439</v>
      </c>
      <c r="DFW50" s="19" t="s">
        <v>8439</v>
      </c>
      <c r="DFX50" s="19" t="s">
        <v>8439</v>
      </c>
      <c r="DFY50" s="19" t="s">
        <v>8439</v>
      </c>
      <c r="DFZ50" s="19" t="s">
        <v>8439</v>
      </c>
      <c r="DGA50" s="19" t="s">
        <v>8439</v>
      </c>
      <c r="DGB50" s="19" t="s">
        <v>8439</v>
      </c>
      <c r="DGC50" s="19" t="s">
        <v>8439</v>
      </c>
      <c r="DGD50" s="19" t="s">
        <v>8439</v>
      </c>
      <c r="DGE50" s="19" t="s">
        <v>8439</v>
      </c>
      <c r="DGF50" s="19" t="s">
        <v>8439</v>
      </c>
      <c r="DGG50" s="19" t="s">
        <v>8439</v>
      </c>
      <c r="DGH50" s="19" t="s">
        <v>8439</v>
      </c>
      <c r="DGI50" s="19" t="s">
        <v>8439</v>
      </c>
      <c r="DGJ50" s="19" t="s">
        <v>8439</v>
      </c>
      <c r="DGK50" s="19" t="s">
        <v>8439</v>
      </c>
      <c r="DGL50" s="19" t="s">
        <v>8439</v>
      </c>
      <c r="DGM50" s="19" t="s">
        <v>8439</v>
      </c>
      <c r="DGN50" s="19" t="s">
        <v>8439</v>
      </c>
      <c r="DGO50" s="19" t="s">
        <v>8439</v>
      </c>
      <c r="DGP50" s="19" t="s">
        <v>8439</v>
      </c>
      <c r="DGQ50" s="19" t="s">
        <v>8439</v>
      </c>
      <c r="DGR50" s="19" t="s">
        <v>8439</v>
      </c>
      <c r="DGS50" s="19" t="s">
        <v>8439</v>
      </c>
      <c r="DGT50" s="19" t="s">
        <v>8439</v>
      </c>
      <c r="DGU50" s="19" t="s">
        <v>8439</v>
      </c>
      <c r="DGV50" s="19" t="s">
        <v>8439</v>
      </c>
      <c r="DGW50" s="19" t="s">
        <v>8439</v>
      </c>
      <c r="DGX50" s="19" t="s">
        <v>8439</v>
      </c>
      <c r="DGY50" s="19" t="s">
        <v>8439</v>
      </c>
      <c r="DGZ50" s="19" t="s">
        <v>8439</v>
      </c>
      <c r="DHA50" s="19" t="s">
        <v>8439</v>
      </c>
      <c r="DHB50" s="19" t="s">
        <v>8439</v>
      </c>
      <c r="DHC50" s="19" t="s">
        <v>8439</v>
      </c>
      <c r="DHD50" s="19" t="s">
        <v>8439</v>
      </c>
      <c r="DHE50" s="19" t="s">
        <v>8439</v>
      </c>
      <c r="DHF50" s="19" t="s">
        <v>8439</v>
      </c>
      <c r="DHG50" s="19" t="s">
        <v>8439</v>
      </c>
      <c r="DHH50" s="19" t="s">
        <v>8439</v>
      </c>
      <c r="DHI50" s="19" t="s">
        <v>8439</v>
      </c>
      <c r="DHJ50" s="19" t="s">
        <v>8439</v>
      </c>
      <c r="DHK50" s="19" t="s">
        <v>8439</v>
      </c>
      <c r="DHL50" s="19" t="s">
        <v>8439</v>
      </c>
      <c r="DHM50" s="19" t="s">
        <v>8439</v>
      </c>
      <c r="DHN50" s="19" t="s">
        <v>8439</v>
      </c>
      <c r="DHO50" s="19" t="s">
        <v>8439</v>
      </c>
      <c r="DHP50" s="19" t="s">
        <v>8439</v>
      </c>
      <c r="DHQ50" s="19" t="s">
        <v>8439</v>
      </c>
      <c r="DHR50" s="19" t="s">
        <v>8439</v>
      </c>
      <c r="DHS50" s="19" t="s">
        <v>8439</v>
      </c>
      <c r="DHT50" s="19" t="s">
        <v>8439</v>
      </c>
      <c r="DHU50" s="19" t="s">
        <v>8439</v>
      </c>
      <c r="DHV50" s="19" t="s">
        <v>8439</v>
      </c>
      <c r="DHW50" s="19" t="s">
        <v>8439</v>
      </c>
      <c r="DHX50" s="19" t="s">
        <v>8439</v>
      </c>
      <c r="DHY50" s="19" t="s">
        <v>8439</v>
      </c>
      <c r="DHZ50" s="19" t="s">
        <v>8439</v>
      </c>
      <c r="DIA50" s="19" t="s">
        <v>8439</v>
      </c>
      <c r="DIB50" s="19" t="s">
        <v>8439</v>
      </c>
      <c r="DIC50" s="19" t="s">
        <v>8439</v>
      </c>
      <c r="DID50" s="19" t="s">
        <v>8439</v>
      </c>
      <c r="DIE50" s="19" t="s">
        <v>8439</v>
      </c>
      <c r="DIF50" s="19" t="s">
        <v>8439</v>
      </c>
      <c r="DIG50" s="19" t="s">
        <v>8439</v>
      </c>
      <c r="DIH50" s="19" t="s">
        <v>8439</v>
      </c>
      <c r="DII50" s="19" t="s">
        <v>8439</v>
      </c>
      <c r="DIJ50" s="19" t="s">
        <v>8439</v>
      </c>
      <c r="DIK50" s="19" t="s">
        <v>8439</v>
      </c>
      <c r="DIL50" s="19" t="s">
        <v>8439</v>
      </c>
      <c r="DIM50" s="19" t="s">
        <v>8439</v>
      </c>
      <c r="DIN50" s="19" t="s">
        <v>8439</v>
      </c>
      <c r="DIO50" s="19" t="s">
        <v>8439</v>
      </c>
      <c r="DIP50" s="19" t="s">
        <v>8439</v>
      </c>
      <c r="DIQ50" s="19" t="s">
        <v>8439</v>
      </c>
      <c r="DIR50" s="19" t="s">
        <v>8439</v>
      </c>
      <c r="DIS50" s="19" t="s">
        <v>8439</v>
      </c>
      <c r="DIT50" s="19" t="s">
        <v>8439</v>
      </c>
      <c r="DIU50" s="19" t="s">
        <v>8439</v>
      </c>
      <c r="DIV50" s="19" t="s">
        <v>8439</v>
      </c>
      <c r="DIW50" s="19" t="s">
        <v>8439</v>
      </c>
      <c r="DIX50" s="19" t="s">
        <v>8439</v>
      </c>
      <c r="DIY50" s="19" t="s">
        <v>8439</v>
      </c>
      <c r="DIZ50" s="19" t="s">
        <v>8439</v>
      </c>
      <c r="DJA50" s="19" t="s">
        <v>8439</v>
      </c>
      <c r="DJB50" s="19" t="s">
        <v>8439</v>
      </c>
      <c r="DJC50" s="19" t="s">
        <v>8439</v>
      </c>
      <c r="DJD50" s="19" t="s">
        <v>8439</v>
      </c>
      <c r="DJE50" s="19" t="s">
        <v>8439</v>
      </c>
      <c r="DJF50" s="19" t="s">
        <v>8439</v>
      </c>
      <c r="DJG50" s="19" t="s">
        <v>8439</v>
      </c>
      <c r="DJH50" s="19" t="s">
        <v>8439</v>
      </c>
      <c r="DJI50" s="19" t="s">
        <v>8439</v>
      </c>
      <c r="DJJ50" s="19" t="s">
        <v>8439</v>
      </c>
      <c r="DJK50" s="19" t="s">
        <v>8439</v>
      </c>
      <c r="DJL50" s="19" t="s">
        <v>8439</v>
      </c>
      <c r="DJM50" s="19" t="s">
        <v>8439</v>
      </c>
      <c r="DJN50" s="19" t="s">
        <v>8439</v>
      </c>
      <c r="DJO50" s="19" t="s">
        <v>8439</v>
      </c>
      <c r="DJP50" s="19" t="s">
        <v>8439</v>
      </c>
      <c r="DJQ50" s="19" t="s">
        <v>8439</v>
      </c>
      <c r="DJR50" s="19" t="s">
        <v>8439</v>
      </c>
      <c r="DJS50" s="19" t="s">
        <v>8439</v>
      </c>
      <c r="DJT50" s="19" t="s">
        <v>8439</v>
      </c>
      <c r="DJU50" s="19" t="s">
        <v>8439</v>
      </c>
      <c r="DJV50" s="19" t="s">
        <v>8439</v>
      </c>
      <c r="DJW50" s="19" t="s">
        <v>8439</v>
      </c>
      <c r="DJX50" s="19" t="s">
        <v>8439</v>
      </c>
      <c r="DJY50" s="19" t="s">
        <v>8439</v>
      </c>
      <c r="DJZ50" s="19" t="s">
        <v>8439</v>
      </c>
      <c r="DKA50" s="19" t="s">
        <v>8439</v>
      </c>
      <c r="DKB50" s="19" t="s">
        <v>8439</v>
      </c>
      <c r="DKC50" s="19" t="s">
        <v>8439</v>
      </c>
      <c r="DKD50" s="19" t="s">
        <v>8439</v>
      </c>
      <c r="DKE50" s="19" t="s">
        <v>8439</v>
      </c>
      <c r="DKF50" s="19" t="s">
        <v>8439</v>
      </c>
      <c r="DKG50" s="19" t="s">
        <v>8439</v>
      </c>
      <c r="DKH50" s="19" t="s">
        <v>8439</v>
      </c>
      <c r="DKI50" s="19" t="s">
        <v>8439</v>
      </c>
      <c r="DKJ50" s="19" t="s">
        <v>8439</v>
      </c>
      <c r="DKK50" s="19" t="s">
        <v>8439</v>
      </c>
      <c r="DKL50" s="19" t="s">
        <v>8439</v>
      </c>
      <c r="DKM50" s="19" t="s">
        <v>8439</v>
      </c>
      <c r="DKN50" s="19" t="s">
        <v>8439</v>
      </c>
      <c r="DKO50" s="19" t="s">
        <v>8439</v>
      </c>
      <c r="DKP50" s="19" t="s">
        <v>8439</v>
      </c>
      <c r="DKQ50" s="19" t="s">
        <v>8439</v>
      </c>
      <c r="DKR50" s="19" t="s">
        <v>8439</v>
      </c>
      <c r="DKS50" s="19" t="s">
        <v>8439</v>
      </c>
      <c r="DKT50" s="19" t="s">
        <v>8439</v>
      </c>
      <c r="DKU50" s="19" t="s">
        <v>8439</v>
      </c>
      <c r="DKV50" s="19" t="s">
        <v>8439</v>
      </c>
      <c r="DKW50" s="19" t="s">
        <v>8439</v>
      </c>
      <c r="DKX50" s="19" t="s">
        <v>8439</v>
      </c>
      <c r="DKY50" s="19" t="s">
        <v>8439</v>
      </c>
      <c r="DKZ50" s="19" t="s">
        <v>8439</v>
      </c>
      <c r="DLA50" s="19" t="s">
        <v>8439</v>
      </c>
      <c r="DLB50" s="19" t="s">
        <v>8439</v>
      </c>
      <c r="DLC50" s="19" t="s">
        <v>8439</v>
      </c>
      <c r="DLD50" s="19" t="s">
        <v>8439</v>
      </c>
      <c r="DLE50" s="19" t="s">
        <v>8439</v>
      </c>
      <c r="DLF50" s="19" t="s">
        <v>8439</v>
      </c>
      <c r="DLG50" s="19" t="s">
        <v>8439</v>
      </c>
      <c r="DLH50" s="19" t="s">
        <v>8439</v>
      </c>
      <c r="DLI50" s="19" t="s">
        <v>8439</v>
      </c>
      <c r="DLJ50" s="19" t="s">
        <v>8439</v>
      </c>
      <c r="DLK50" s="19" t="s">
        <v>8439</v>
      </c>
      <c r="DLL50" s="19" t="s">
        <v>8439</v>
      </c>
      <c r="DLM50" s="19" t="s">
        <v>8439</v>
      </c>
      <c r="DLN50" s="19" t="s">
        <v>8439</v>
      </c>
      <c r="DLO50" s="19" t="s">
        <v>8439</v>
      </c>
      <c r="DLP50" s="19" t="s">
        <v>8439</v>
      </c>
      <c r="DLQ50" s="19" t="s">
        <v>8439</v>
      </c>
      <c r="DLR50" s="19" t="s">
        <v>8439</v>
      </c>
      <c r="DLS50" s="19" t="s">
        <v>8439</v>
      </c>
      <c r="DLT50" s="19" t="s">
        <v>8439</v>
      </c>
      <c r="DLU50" s="19" t="s">
        <v>8439</v>
      </c>
      <c r="DLV50" s="19" t="s">
        <v>8439</v>
      </c>
      <c r="DLW50" s="19" t="s">
        <v>8439</v>
      </c>
      <c r="DLX50" s="19" t="s">
        <v>8439</v>
      </c>
      <c r="DLY50" s="19" t="s">
        <v>8439</v>
      </c>
      <c r="DLZ50" s="19" t="s">
        <v>8439</v>
      </c>
      <c r="DMA50" s="19" t="s">
        <v>8439</v>
      </c>
      <c r="DMB50" s="19" t="s">
        <v>8439</v>
      </c>
      <c r="DMC50" s="19" t="s">
        <v>8439</v>
      </c>
      <c r="DMD50" s="19" t="s">
        <v>8439</v>
      </c>
      <c r="DME50" s="19" t="s">
        <v>8439</v>
      </c>
      <c r="DMF50" s="19" t="s">
        <v>8439</v>
      </c>
      <c r="DMG50" s="19" t="s">
        <v>8439</v>
      </c>
      <c r="DMH50" s="19" t="s">
        <v>8439</v>
      </c>
      <c r="DMI50" s="19" t="s">
        <v>8439</v>
      </c>
      <c r="DMJ50" s="19" t="s">
        <v>8439</v>
      </c>
      <c r="DMK50" s="19" t="s">
        <v>8439</v>
      </c>
      <c r="DML50" s="19" t="s">
        <v>8439</v>
      </c>
      <c r="DMM50" s="19" t="s">
        <v>8439</v>
      </c>
      <c r="DMN50" s="19" t="s">
        <v>8439</v>
      </c>
      <c r="DMO50" s="19" t="s">
        <v>8439</v>
      </c>
      <c r="DMP50" s="19" t="s">
        <v>8439</v>
      </c>
      <c r="DMQ50" s="19" t="s">
        <v>8439</v>
      </c>
      <c r="DMR50" s="19" t="s">
        <v>8439</v>
      </c>
      <c r="DMS50" s="19" t="s">
        <v>8439</v>
      </c>
      <c r="DMT50" s="19" t="s">
        <v>8439</v>
      </c>
      <c r="DMU50" s="19" t="s">
        <v>8439</v>
      </c>
      <c r="DMV50" s="19" t="s">
        <v>8439</v>
      </c>
      <c r="DMW50" s="19" t="s">
        <v>8439</v>
      </c>
      <c r="DMX50" s="19" t="s">
        <v>8439</v>
      </c>
      <c r="DMY50" s="19" t="s">
        <v>8439</v>
      </c>
      <c r="DMZ50" s="19" t="s">
        <v>8439</v>
      </c>
      <c r="DNA50" s="19" t="s">
        <v>8439</v>
      </c>
      <c r="DNB50" s="19" t="s">
        <v>8439</v>
      </c>
      <c r="DNC50" s="19" t="s">
        <v>8439</v>
      </c>
      <c r="DND50" s="19" t="s">
        <v>8439</v>
      </c>
      <c r="DNE50" s="19" t="s">
        <v>8439</v>
      </c>
      <c r="DNF50" s="19" t="s">
        <v>8439</v>
      </c>
      <c r="DNG50" s="19" t="s">
        <v>8439</v>
      </c>
      <c r="DNH50" s="19" t="s">
        <v>8439</v>
      </c>
      <c r="DNI50" s="19" t="s">
        <v>8439</v>
      </c>
      <c r="DNJ50" s="19" t="s">
        <v>8439</v>
      </c>
      <c r="DNK50" s="19" t="s">
        <v>8439</v>
      </c>
      <c r="DNL50" s="19" t="s">
        <v>8439</v>
      </c>
      <c r="DNM50" s="19" t="s">
        <v>8439</v>
      </c>
      <c r="DNN50" s="19" t="s">
        <v>8439</v>
      </c>
      <c r="DNO50" s="19" t="s">
        <v>8439</v>
      </c>
      <c r="DNP50" s="19" t="s">
        <v>8439</v>
      </c>
      <c r="DNQ50" s="19" t="s">
        <v>8439</v>
      </c>
      <c r="DNR50" s="19" t="s">
        <v>8439</v>
      </c>
      <c r="DNS50" s="19" t="s">
        <v>8439</v>
      </c>
      <c r="DNT50" s="19" t="s">
        <v>8439</v>
      </c>
      <c r="DNU50" s="19" t="s">
        <v>8439</v>
      </c>
      <c r="DNV50" s="19" t="s">
        <v>8439</v>
      </c>
      <c r="DNW50" s="19" t="s">
        <v>8439</v>
      </c>
      <c r="DNX50" s="19" t="s">
        <v>8439</v>
      </c>
      <c r="DNY50" s="19" t="s">
        <v>8439</v>
      </c>
      <c r="DNZ50" s="19" t="s">
        <v>8439</v>
      </c>
      <c r="DOA50" s="19" t="s">
        <v>8439</v>
      </c>
      <c r="DOB50" s="19" t="s">
        <v>8439</v>
      </c>
      <c r="DOC50" s="19" t="s">
        <v>8439</v>
      </c>
      <c r="DOD50" s="19" t="s">
        <v>8439</v>
      </c>
      <c r="DOE50" s="19" t="s">
        <v>8439</v>
      </c>
      <c r="DOF50" s="19" t="s">
        <v>8439</v>
      </c>
      <c r="DOG50" s="19" t="s">
        <v>8439</v>
      </c>
      <c r="DOH50" s="19" t="s">
        <v>8439</v>
      </c>
      <c r="DOI50" s="19" t="s">
        <v>8439</v>
      </c>
      <c r="DOJ50" s="19" t="s">
        <v>8439</v>
      </c>
      <c r="DOK50" s="19" t="s">
        <v>8439</v>
      </c>
      <c r="DOL50" s="19" t="s">
        <v>8439</v>
      </c>
      <c r="DOM50" s="19" t="s">
        <v>8439</v>
      </c>
      <c r="DON50" s="19" t="s">
        <v>8439</v>
      </c>
      <c r="DOO50" s="19" t="s">
        <v>8439</v>
      </c>
      <c r="DOP50" s="19" t="s">
        <v>8439</v>
      </c>
      <c r="DOQ50" s="19" t="s">
        <v>8439</v>
      </c>
      <c r="DOR50" s="19" t="s">
        <v>8439</v>
      </c>
      <c r="DOS50" s="19" t="s">
        <v>8439</v>
      </c>
      <c r="DOT50" s="19" t="s">
        <v>8439</v>
      </c>
      <c r="DOU50" s="19" t="s">
        <v>8439</v>
      </c>
      <c r="DOV50" s="19" t="s">
        <v>8439</v>
      </c>
      <c r="DOW50" s="19" t="s">
        <v>8439</v>
      </c>
      <c r="DOX50" s="19" t="s">
        <v>8439</v>
      </c>
      <c r="DOY50" s="19" t="s">
        <v>8439</v>
      </c>
      <c r="DOZ50" s="19" t="s">
        <v>8439</v>
      </c>
      <c r="DPA50" s="19" t="s">
        <v>8439</v>
      </c>
      <c r="DPB50" s="19" t="s">
        <v>8439</v>
      </c>
      <c r="DPC50" s="19" t="s">
        <v>8439</v>
      </c>
      <c r="DPD50" s="19" t="s">
        <v>8439</v>
      </c>
      <c r="DPE50" s="19" t="s">
        <v>8439</v>
      </c>
      <c r="DPF50" s="19" t="s">
        <v>8439</v>
      </c>
      <c r="DPG50" s="19" t="s">
        <v>8439</v>
      </c>
      <c r="DPH50" s="19" t="s">
        <v>8439</v>
      </c>
      <c r="DPI50" s="19" t="s">
        <v>8439</v>
      </c>
      <c r="DPJ50" s="19" t="s">
        <v>8439</v>
      </c>
      <c r="DPK50" s="19" t="s">
        <v>8439</v>
      </c>
      <c r="DPL50" s="19" t="s">
        <v>8439</v>
      </c>
      <c r="DPM50" s="19" t="s">
        <v>8439</v>
      </c>
      <c r="DPN50" s="19" t="s">
        <v>8439</v>
      </c>
      <c r="DPO50" s="19" t="s">
        <v>8439</v>
      </c>
      <c r="DPP50" s="19" t="s">
        <v>8439</v>
      </c>
      <c r="DPQ50" s="19" t="s">
        <v>8439</v>
      </c>
      <c r="DPR50" s="19" t="s">
        <v>8439</v>
      </c>
      <c r="DPS50" s="19" t="s">
        <v>8439</v>
      </c>
      <c r="DPT50" s="19" t="s">
        <v>8439</v>
      </c>
      <c r="DPU50" s="19" t="s">
        <v>8439</v>
      </c>
      <c r="DPV50" s="19" t="s">
        <v>8439</v>
      </c>
      <c r="DPW50" s="19" t="s">
        <v>8439</v>
      </c>
      <c r="DPX50" s="19" t="s">
        <v>8439</v>
      </c>
      <c r="DPY50" s="19" t="s">
        <v>8439</v>
      </c>
      <c r="DPZ50" s="19" t="s">
        <v>8439</v>
      </c>
      <c r="DQA50" s="19" t="s">
        <v>8439</v>
      </c>
      <c r="DQB50" s="19" t="s">
        <v>8439</v>
      </c>
      <c r="DQC50" s="19" t="s">
        <v>8439</v>
      </c>
      <c r="DQD50" s="19" t="s">
        <v>8439</v>
      </c>
      <c r="DQE50" s="19" t="s">
        <v>8439</v>
      </c>
      <c r="DQF50" s="19" t="s">
        <v>8439</v>
      </c>
      <c r="DQG50" s="19" t="s">
        <v>8439</v>
      </c>
      <c r="DQH50" s="19" t="s">
        <v>8439</v>
      </c>
      <c r="DQI50" s="19" t="s">
        <v>8439</v>
      </c>
      <c r="DQJ50" s="19" t="s">
        <v>8439</v>
      </c>
      <c r="DQK50" s="19" t="s">
        <v>8439</v>
      </c>
      <c r="DQL50" s="19" t="s">
        <v>8439</v>
      </c>
      <c r="DQM50" s="19" t="s">
        <v>8439</v>
      </c>
      <c r="DQN50" s="19" t="s">
        <v>8439</v>
      </c>
      <c r="DQO50" s="19" t="s">
        <v>8439</v>
      </c>
      <c r="DQP50" s="19" t="s">
        <v>8439</v>
      </c>
      <c r="DQQ50" s="19" t="s">
        <v>8439</v>
      </c>
      <c r="DQR50" s="19" t="s">
        <v>8439</v>
      </c>
      <c r="DQS50" s="19" t="s">
        <v>8439</v>
      </c>
      <c r="DQT50" s="19" t="s">
        <v>8439</v>
      </c>
      <c r="DQU50" s="19" t="s">
        <v>8439</v>
      </c>
      <c r="DQV50" s="19" t="s">
        <v>8439</v>
      </c>
      <c r="DQW50" s="19" t="s">
        <v>8439</v>
      </c>
      <c r="DQX50" s="19" t="s">
        <v>8439</v>
      </c>
      <c r="DQY50" s="19" t="s">
        <v>8439</v>
      </c>
      <c r="DQZ50" s="19" t="s">
        <v>8439</v>
      </c>
      <c r="DRA50" s="19" t="s">
        <v>8439</v>
      </c>
      <c r="DRB50" s="19" t="s">
        <v>8439</v>
      </c>
      <c r="DRC50" s="19" t="s">
        <v>8439</v>
      </c>
      <c r="DRD50" s="19" t="s">
        <v>8439</v>
      </c>
      <c r="DRE50" s="19" t="s">
        <v>8439</v>
      </c>
      <c r="DRF50" s="19" t="s">
        <v>8439</v>
      </c>
      <c r="DRG50" s="19" t="s">
        <v>8439</v>
      </c>
      <c r="DRH50" s="19" t="s">
        <v>8439</v>
      </c>
      <c r="DRI50" s="19" t="s">
        <v>8439</v>
      </c>
      <c r="DRJ50" s="19" t="s">
        <v>8439</v>
      </c>
      <c r="DRK50" s="19" t="s">
        <v>8439</v>
      </c>
      <c r="DRL50" s="19" t="s">
        <v>8439</v>
      </c>
      <c r="DRM50" s="19" t="s">
        <v>8439</v>
      </c>
      <c r="DRN50" s="19" t="s">
        <v>8439</v>
      </c>
      <c r="DRO50" s="19" t="s">
        <v>8439</v>
      </c>
      <c r="DRP50" s="19" t="s">
        <v>8439</v>
      </c>
      <c r="DRQ50" s="19" t="s">
        <v>8439</v>
      </c>
      <c r="DRR50" s="19" t="s">
        <v>8439</v>
      </c>
      <c r="DRS50" s="19" t="s">
        <v>8439</v>
      </c>
      <c r="DRT50" s="19" t="s">
        <v>8439</v>
      </c>
      <c r="DRU50" s="19" t="s">
        <v>8439</v>
      </c>
      <c r="DRV50" s="19" t="s">
        <v>8439</v>
      </c>
      <c r="DRW50" s="19" t="s">
        <v>8439</v>
      </c>
      <c r="DRX50" s="19" t="s">
        <v>8439</v>
      </c>
      <c r="DRY50" s="19" t="s">
        <v>8439</v>
      </c>
      <c r="DRZ50" s="19" t="s">
        <v>8439</v>
      </c>
      <c r="DSA50" s="19" t="s">
        <v>8439</v>
      </c>
      <c r="DSB50" s="19" t="s">
        <v>8439</v>
      </c>
      <c r="DSC50" s="19" t="s">
        <v>8439</v>
      </c>
      <c r="DSD50" s="19" t="s">
        <v>8439</v>
      </c>
      <c r="DSE50" s="19" t="s">
        <v>8439</v>
      </c>
      <c r="DSF50" s="19" t="s">
        <v>8439</v>
      </c>
      <c r="DSG50" s="19" t="s">
        <v>8439</v>
      </c>
      <c r="DSH50" s="19" t="s">
        <v>8439</v>
      </c>
      <c r="DSI50" s="19" t="s">
        <v>8439</v>
      </c>
      <c r="DSJ50" s="19" t="s">
        <v>8439</v>
      </c>
      <c r="DSK50" s="19" t="s">
        <v>8439</v>
      </c>
      <c r="DSL50" s="19" t="s">
        <v>8439</v>
      </c>
      <c r="DSM50" s="19" t="s">
        <v>8439</v>
      </c>
      <c r="DSN50" s="19" t="s">
        <v>8439</v>
      </c>
      <c r="DSO50" s="19" t="s">
        <v>8439</v>
      </c>
      <c r="DSP50" s="19" t="s">
        <v>8439</v>
      </c>
      <c r="DSQ50" s="19" t="s">
        <v>8439</v>
      </c>
      <c r="DSR50" s="19" t="s">
        <v>8439</v>
      </c>
      <c r="DSS50" s="19" t="s">
        <v>8439</v>
      </c>
      <c r="DST50" s="19" t="s">
        <v>8439</v>
      </c>
      <c r="DSU50" s="19" t="s">
        <v>8439</v>
      </c>
      <c r="DSV50" s="19" t="s">
        <v>8439</v>
      </c>
      <c r="DSW50" s="19" t="s">
        <v>8439</v>
      </c>
      <c r="DSX50" s="19" t="s">
        <v>8439</v>
      </c>
      <c r="DSY50" s="19" t="s">
        <v>8439</v>
      </c>
      <c r="DSZ50" s="19" t="s">
        <v>8439</v>
      </c>
      <c r="DTA50" s="19" t="s">
        <v>8439</v>
      </c>
      <c r="DTB50" s="19" t="s">
        <v>8439</v>
      </c>
      <c r="DTC50" s="19" t="s">
        <v>8439</v>
      </c>
      <c r="DTD50" s="19" t="s">
        <v>8439</v>
      </c>
      <c r="DTE50" s="19" t="s">
        <v>8439</v>
      </c>
      <c r="DTF50" s="19" t="s">
        <v>8439</v>
      </c>
      <c r="DTG50" s="19" t="s">
        <v>8439</v>
      </c>
      <c r="DTH50" s="19" t="s">
        <v>8439</v>
      </c>
      <c r="DTI50" s="19" t="s">
        <v>8439</v>
      </c>
      <c r="DTJ50" s="19" t="s">
        <v>8439</v>
      </c>
      <c r="DTK50" s="19" t="s">
        <v>8439</v>
      </c>
      <c r="DTL50" s="19" t="s">
        <v>8439</v>
      </c>
      <c r="DTM50" s="19" t="s">
        <v>8439</v>
      </c>
      <c r="DTN50" s="19" t="s">
        <v>8439</v>
      </c>
      <c r="DTO50" s="19" t="s">
        <v>8439</v>
      </c>
      <c r="DTP50" s="19" t="s">
        <v>8439</v>
      </c>
      <c r="DTQ50" s="19" t="s">
        <v>8439</v>
      </c>
      <c r="DTR50" s="19" t="s">
        <v>8439</v>
      </c>
      <c r="DTS50" s="19" t="s">
        <v>8439</v>
      </c>
      <c r="DTT50" s="19" t="s">
        <v>8439</v>
      </c>
      <c r="DTU50" s="19" t="s">
        <v>8439</v>
      </c>
      <c r="DTV50" s="19" t="s">
        <v>8439</v>
      </c>
      <c r="DTW50" s="19" t="s">
        <v>8439</v>
      </c>
      <c r="DTX50" s="19" t="s">
        <v>8439</v>
      </c>
      <c r="DTY50" s="19" t="s">
        <v>8439</v>
      </c>
      <c r="DTZ50" s="19" t="s">
        <v>8439</v>
      </c>
      <c r="DUA50" s="19" t="s">
        <v>8439</v>
      </c>
      <c r="DUB50" s="19" t="s">
        <v>8439</v>
      </c>
      <c r="DUC50" s="19" t="s">
        <v>8439</v>
      </c>
      <c r="DUD50" s="19" t="s">
        <v>8439</v>
      </c>
      <c r="DUE50" s="19" t="s">
        <v>8439</v>
      </c>
      <c r="DUF50" s="19" t="s">
        <v>8439</v>
      </c>
      <c r="DUG50" s="19" t="s">
        <v>8439</v>
      </c>
      <c r="DUH50" s="19" t="s">
        <v>8439</v>
      </c>
      <c r="DUI50" s="19" t="s">
        <v>8439</v>
      </c>
      <c r="DUJ50" s="19" t="s">
        <v>8439</v>
      </c>
      <c r="DUK50" s="19" t="s">
        <v>8439</v>
      </c>
      <c r="DUL50" s="19" t="s">
        <v>8439</v>
      </c>
      <c r="DUM50" s="19" t="s">
        <v>8439</v>
      </c>
      <c r="DUN50" s="19" t="s">
        <v>8439</v>
      </c>
      <c r="DUO50" s="19" t="s">
        <v>8439</v>
      </c>
      <c r="DUP50" s="19" t="s">
        <v>8439</v>
      </c>
      <c r="DUQ50" s="19" t="s">
        <v>8439</v>
      </c>
      <c r="DUR50" s="19" t="s">
        <v>8439</v>
      </c>
      <c r="DUS50" s="19" t="s">
        <v>8439</v>
      </c>
      <c r="DUT50" s="19" t="s">
        <v>8439</v>
      </c>
      <c r="DUU50" s="19" t="s">
        <v>8439</v>
      </c>
      <c r="DUV50" s="19" t="s">
        <v>8439</v>
      </c>
      <c r="DUW50" s="19" t="s">
        <v>8439</v>
      </c>
      <c r="DUX50" s="19" t="s">
        <v>8439</v>
      </c>
      <c r="DUY50" s="19" t="s">
        <v>8439</v>
      </c>
      <c r="DUZ50" s="19" t="s">
        <v>8439</v>
      </c>
      <c r="DVA50" s="19" t="s">
        <v>8439</v>
      </c>
      <c r="DVB50" s="19" t="s">
        <v>8439</v>
      </c>
      <c r="DVC50" s="19" t="s">
        <v>8439</v>
      </c>
      <c r="DVD50" s="19" t="s">
        <v>8439</v>
      </c>
      <c r="DVE50" s="19" t="s">
        <v>8439</v>
      </c>
      <c r="DVF50" s="19" t="s">
        <v>8439</v>
      </c>
      <c r="DVG50" s="19" t="s">
        <v>8439</v>
      </c>
      <c r="DVH50" s="19" t="s">
        <v>8439</v>
      </c>
      <c r="DVI50" s="19" t="s">
        <v>8439</v>
      </c>
      <c r="DVJ50" s="19" t="s">
        <v>8439</v>
      </c>
      <c r="DVK50" s="19" t="s">
        <v>8439</v>
      </c>
      <c r="DVL50" s="19" t="s">
        <v>8439</v>
      </c>
      <c r="DVM50" s="19" t="s">
        <v>8439</v>
      </c>
      <c r="DVN50" s="19" t="s">
        <v>8439</v>
      </c>
      <c r="DVO50" s="19" t="s">
        <v>8439</v>
      </c>
      <c r="DVP50" s="19" t="s">
        <v>8439</v>
      </c>
      <c r="DVQ50" s="19" t="s">
        <v>8439</v>
      </c>
      <c r="DVR50" s="19" t="s">
        <v>8439</v>
      </c>
      <c r="DVS50" s="19" t="s">
        <v>8439</v>
      </c>
      <c r="DVT50" s="19" t="s">
        <v>8439</v>
      </c>
      <c r="DVU50" s="19" t="s">
        <v>8439</v>
      </c>
      <c r="DVV50" s="19" t="s">
        <v>8439</v>
      </c>
      <c r="DVW50" s="19" t="s">
        <v>8439</v>
      </c>
      <c r="DVX50" s="19" t="s">
        <v>8439</v>
      </c>
      <c r="DVY50" s="19" t="s">
        <v>8439</v>
      </c>
      <c r="DVZ50" s="19" t="s">
        <v>8439</v>
      </c>
      <c r="DWA50" s="19" t="s">
        <v>8439</v>
      </c>
      <c r="DWB50" s="19" t="s">
        <v>8439</v>
      </c>
      <c r="DWC50" s="19" t="s">
        <v>8439</v>
      </c>
      <c r="DWD50" s="19" t="s">
        <v>8439</v>
      </c>
      <c r="DWE50" s="19" t="s">
        <v>8439</v>
      </c>
      <c r="DWF50" s="19" t="s">
        <v>8439</v>
      </c>
      <c r="DWG50" s="19" t="s">
        <v>8439</v>
      </c>
      <c r="DWH50" s="19" t="s">
        <v>8439</v>
      </c>
      <c r="DWI50" s="19" t="s">
        <v>8439</v>
      </c>
      <c r="DWJ50" s="19" t="s">
        <v>8439</v>
      </c>
      <c r="DWK50" s="19" t="s">
        <v>8439</v>
      </c>
      <c r="DWL50" s="19" t="s">
        <v>8439</v>
      </c>
      <c r="DWM50" s="19" t="s">
        <v>8439</v>
      </c>
      <c r="DWN50" s="19" t="s">
        <v>8439</v>
      </c>
      <c r="DWO50" s="19" t="s">
        <v>8439</v>
      </c>
      <c r="DWP50" s="19" t="s">
        <v>8439</v>
      </c>
      <c r="DWQ50" s="19" t="s">
        <v>8439</v>
      </c>
      <c r="DWR50" s="19" t="s">
        <v>8439</v>
      </c>
      <c r="DWS50" s="19" t="s">
        <v>8439</v>
      </c>
      <c r="DWT50" s="19" t="s">
        <v>8439</v>
      </c>
      <c r="DWU50" s="19" t="s">
        <v>8439</v>
      </c>
      <c r="DWV50" s="19" t="s">
        <v>8439</v>
      </c>
      <c r="DWW50" s="19" t="s">
        <v>8439</v>
      </c>
      <c r="DWX50" s="19" t="s">
        <v>8439</v>
      </c>
      <c r="DWY50" s="19" t="s">
        <v>8439</v>
      </c>
      <c r="DWZ50" s="19" t="s">
        <v>8439</v>
      </c>
      <c r="DXA50" s="19" t="s">
        <v>8439</v>
      </c>
      <c r="DXB50" s="19" t="s">
        <v>8439</v>
      </c>
      <c r="DXC50" s="19" t="s">
        <v>8439</v>
      </c>
      <c r="DXD50" s="19" t="s">
        <v>8439</v>
      </c>
      <c r="DXE50" s="19" t="s">
        <v>8439</v>
      </c>
      <c r="DXF50" s="19" t="s">
        <v>8439</v>
      </c>
      <c r="DXG50" s="19" t="s">
        <v>8439</v>
      </c>
      <c r="DXH50" s="19" t="s">
        <v>8439</v>
      </c>
      <c r="DXI50" s="19" t="s">
        <v>8439</v>
      </c>
      <c r="DXJ50" s="19" t="s">
        <v>8439</v>
      </c>
      <c r="DXK50" s="19" t="s">
        <v>8439</v>
      </c>
      <c r="DXL50" s="19" t="s">
        <v>8439</v>
      </c>
      <c r="DXM50" s="19" t="s">
        <v>8439</v>
      </c>
      <c r="DXN50" s="19" t="s">
        <v>8439</v>
      </c>
      <c r="DXO50" s="19" t="s">
        <v>8439</v>
      </c>
      <c r="DXP50" s="19" t="s">
        <v>8439</v>
      </c>
      <c r="DXQ50" s="19" t="s">
        <v>8439</v>
      </c>
      <c r="DXR50" s="19" t="s">
        <v>8439</v>
      </c>
      <c r="DXS50" s="19" t="s">
        <v>8439</v>
      </c>
      <c r="DXT50" s="19" t="s">
        <v>8439</v>
      </c>
      <c r="DXU50" s="19" t="s">
        <v>8439</v>
      </c>
      <c r="DXV50" s="19" t="s">
        <v>8439</v>
      </c>
      <c r="DXW50" s="19" t="s">
        <v>8439</v>
      </c>
      <c r="DXX50" s="19" t="s">
        <v>8439</v>
      </c>
      <c r="DXY50" s="19" t="s">
        <v>8439</v>
      </c>
      <c r="DXZ50" s="19" t="s">
        <v>8439</v>
      </c>
      <c r="DYA50" s="19" t="s">
        <v>8439</v>
      </c>
      <c r="DYB50" s="19" t="s">
        <v>8439</v>
      </c>
      <c r="DYC50" s="19" t="s">
        <v>8439</v>
      </c>
      <c r="DYD50" s="19" t="s">
        <v>8439</v>
      </c>
      <c r="DYE50" s="19" t="s">
        <v>8439</v>
      </c>
      <c r="DYF50" s="19" t="s">
        <v>8439</v>
      </c>
      <c r="DYG50" s="19" t="s">
        <v>8439</v>
      </c>
      <c r="DYH50" s="19" t="s">
        <v>8439</v>
      </c>
      <c r="DYI50" s="19" t="s">
        <v>8439</v>
      </c>
      <c r="DYJ50" s="19" t="s">
        <v>8439</v>
      </c>
      <c r="DYK50" s="19" t="s">
        <v>8439</v>
      </c>
      <c r="DYL50" s="19" t="s">
        <v>8439</v>
      </c>
      <c r="DYM50" s="19" t="s">
        <v>8439</v>
      </c>
      <c r="DYN50" s="19" t="s">
        <v>8439</v>
      </c>
      <c r="DYO50" s="19" t="s">
        <v>8439</v>
      </c>
      <c r="DYP50" s="19" t="s">
        <v>8439</v>
      </c>
      <c r="DYQ50" s="19" t="s">
        <v>8439</v>
      </c>
      <c r="DYR50" s="19" t="s">
        <v>8439</v>
      </c>
      <c r="DYS50" s="19" t="s">
        <v>8439</v>
      </c>
      <c r="DYT50" s="19" t="s">
        <v>8439</v>
      </c>
      <c r="DYU50" s="19" t="s">
        <v>8439</v>
      </c>
      <c r="DYV50" s="19" t="s">
        <v>8439</v>
      </c>
      <c r="DYW50" s="19" t="s">
        <v>8439</v>
      </c>
      <c r="DYX50" s="19" t="s">
        <v>8439</v>
      </c>
      <c r="DYY50" s="19" t="s">
        <v>8439</v>
      </c>
      <c r="DYZ50" s="19" t="s">
        <v>8439</v>
      </c>
      <c r="DZA50" s="19" t="s">
        <v>8439</v>
      </c>
      <c r="DZB50" s="19" t="s">
        <v>8439</v>
      </c>
      <c r="DZC50" s="19" t="s">
        <v>8439</v>
      </c>
      <c r="DZD50" s="19" t="s">
        <v>8439</v>
      </c>
      <c r="DZE50" s="19" t="s">
        <v>8439</v>
      </c>
      <c r="DZF50" s="19" t="s">
        <v>8439</v>
      </c>
      <c r="DZG50" s="19" t="s">
        <v>8439</v>
      </c>
      <c r="DZH50" s="19" t="s">
        <v>8439</v>
      </c>
      <c r="DZI50" s="19" t="s">
        <v>8439</v>
      </c>
      <c r="DZJ50" s="19" t="s">
        <v>8439</v>
      </c>
      <c r="DZK50" s="19" t="s">
        <v>8439</v>
      </c>
      <c r="DZL50" s="19" t="s">
        <v>8439</v>
      </c>
      <c r="DZM50" s="19" t="s">
        <v>8439</v>
      </c>
      <c r="DZN50" s="19" t="s">
        <v>8439</v>
      </c>
      <c r="DZO50" s="19" t="s">
        <v>8439</v>
      </c>
      <c r="DZP50" s="19" t="s">
        <v>8439</v>
      </c>
      <c r="DZQ50" s="19" t="s">
        <v>8439</v>
      </c>
      <c r="DZR50" s="19" t="s">
        <v>8439</v>
      </c>
      <c r="DZS50" s="19" t="s">
        <v>8439</v>
      </c>
      <c r="DZT50" s="19" t="s">
        <v>8439</v>
      </c>
      <c r="DZU50" s="19" t="s">
        <v>8439</v>
      </c>
      <c r="DZV50" s="19" t="s">
        <v>8439</v>
      </c>
      <c r="DZW50" s="19" t="s">
        <v>8439</v>
      </c>
      <c r="DZX50" s="19" t="s">
        <v>8439</v>
      </c>
      <c r="DZY50" s="19" t="s">
        <v>8439</v>
      </c>
      <c r="DZZ50" s="19" t="s">
        <v>8439</v>
      </c>
      <c r="EAA50" s="19" t="s">
        <v>8439</v>
      </c>
      <c r="EAB50" s="19" t="s">
        <v>8439</v>
      </c>
      <c r="EAC50" s="19" t="s">
        <v>8439</v>
      </c>
      <c r="EAD50" s="19" t="s">
        <v>8439</v>
      </c>
      <c r="EAE50" s="19" t="s">
        <v>8439</v>
      </c>
      <c r="EAF50" s="19" t="s">
        <v>8439</v>
      </c>
      <c r="EAG50" s="19" t="s">
        <v>8439</v>
      </c>
      <c r="EAH50" s="19" t="s">
        <v>8439</v>
      </c>
      <c r="EAI50" s="19" t="s">
        <v>8439</v>
      </c>
      <c r="EAJ50" s="19" t="s">
        <v>8439</v>
      </c>
      <c r="EAK50" s="19" t="s">
        <v>8439</v>
      </c>
      <c r="EAL50" s="19" t="s">
        <v>8439</v>
      </c>
      <c r="EAM50" s="19" t="s">
        <v>8439</v>
      </c>
      <c r="EAN50" s="19" t="s">
        <v>8439</v>
      </c>
      <c r="EAO50" s="19" t="s">
        <v>8439</v>
      </c>
      <c r="EAP50" s="19" t="s">
        <v>8439</v>
      </c>
      <c r="EAQ50" s="19" t="s">
        <v>8439</v>
      </c>
      <c r="EAR50" s="19" t="s">
        <v>8439</v>
      </c>
      <c r="EAS50" s="19" t="s">
        <v>8439</v>
      </c>
      <c r="EAT50" s="19" t="s">
        <v>8439</v>
      </c>
      <c r="EAU50" s="19" t="s">
        <v>8439</v>
      </c>
      <c r="EAV50" s="19" t="s">
        <v>8439</v>
      </c>
      <c r="EAW50" s="19" t="s">
        <v>8439</v>
      </c>
      <c r="EAX50" s="19" t="s">
        <v>8439</v>
      </c>
      <c r="EAY50" s="19" t="s">
        <v>8439</v>
      </c>
      <c r="EAZ50" s="19" t="s">
        <v>8439</v>
      </c>
      <c r="EBA50" s="19" t="s">
        <v>8439</v>
      </c>
      <c r="EBB50" s="19" t="s">
        <v>8439</v>
      </c>
      <c r="EBC50" s="19" t="s">
        <v>8439</v>
      </c>
      <c r="EBD50" s="19" t="s">
        <v>8439</v>
      </c>
      <c r="EBE50" s="19" t="s">
        <v>8439</v>
      </c>
      <c r="EBF50" s="19" t="s">
        <v>8439</v>
      </c>
      <c r="EBG50" s="19" t="s">
        <v>8439</v>
      </c>
      <c r="EBH50" s="19" t="s">
        <v>8439</v>
      </c>
      <c r="EBI50" s="19" t="s">
        <v>8439</v>
      </c>
      <c r="EBJ50" s="19" t="s">
        <v>8439</v>
      </c>
      <c r="EBK50" s="19" t="s">
        <v>8439</v>
      </c>
      <c r="EBL50" s="19" t="s">
        <v>8439</v>
      </c>
      <c r="EBM50" s="19" t="s">
        <v>8439</v>
      </c>
      <c r="EBN50" s="19" t="s">
        <v>8439</v>
      </c>
      <c r="EBO50" s="19" t="s">
        <v>8439</v>
      </c>
      <c r="EBP50" s="19" t="s">
        <v>8439</v>
      </c>
      <c r="EBQ50" s="19" t="s">
        <v>8439</v>
      </c>
      <c r="EBR50" s="19" t="s">
        <v>8439</v>
      </c>
      <c r="EBS50" s="19" t="s">
        <v>8439</v>
      </c>
      <c r="EBT50" s="19" t="s">
        <v>8439</v>
      </c>
      <c r="EBU50" s="19" t="s">
        <v>8439</v>
      </c>
      <c r="EBV50" s="19" t="s">
        <v>8439</v>
      </c>
      <c r="EBW50" s="19" t="s">
        <v>8439</v>
      </c>
      <c r="EBX50" s="19" t="s">
        <v>8439</v>
      </c>
      <c r="EBY50" s="19" t="s">
        <v>8439</v>
      </c>
      <c r="EBZ50" s="19" t="s">
        <v>8439</v>
      </c>
      <c r="ECA50" s="19" t="s">
        <v>8439</v>
      </c>
      <c r="ECB50" s="19" t="s">
        <v>8439</v>
      </c>
      <c r="ECC50" s="19" t="s">
        <v>8439</v>
      </c>
      <c r="ECD50" s="19" t="s">
        <v>8439</v>
      </c>
      <c r="ECE50" s="19" t="s">
        <v>8439</v>
      </c>
      <c r="ECF50" s="19" t="s">
        <v>8439</v>
      </c>
      <c r="ECG50" s="19" t="s">
        <v>8439</v>
      </c>
      <c r="ECH50" s="19" t="s">
        <v>8439</v>
      </c>
      <c r="ECI50" s="19" t="s">
        <v>8439</v>
      </c>
      <c r="ECJ50" s="19" t="s">
        <v>8439</v>
      </c>
      <c r="ECK50" s="19" t="s">
        <v>8439</v>
      </c>
      <c r="ECL50" s="19" t="s">
        <v>8439</v>
      </c>
      <c r="ECM50" s="19" t="s">
        <v>8439</v>
      </c>
      <c r="ECN50" s="19" t="s">
        <v>8439</v>
      </c>
      <c r="ECO50" s="19" t="s">
        <v>8439</v>
      </c>
      <c r="ECP50" s="19" t="s">
        <v>8439</v>
      </c>
      <c r="ECQ50" s="19" t="s">
        <v>8439</v>
      </c>
      <c r="ECR50" s="19" t="s">
        <v>8439</v>
      </c>
      <c r="ECS50" s="19" t="s">
        <v>8439</v>
      </c>
      <c r="ECT50" s="19" t="s">
        <v>8439</v>
      </c>
      <c r="ECU50" s="19" t="s">
        <v>8439</v>
      </c>
      <c r="ECV50" s="19" t="s">
        <v>8439</v>
      </c>
      <c r="ECW50" s="19" t="s">
        <v>8439</v>
      </c>
      <c r="ECX50" s="19" t="s">
        <v>8439</v>
      </c>
      <c r="ECY50" s="19" t="s">
        <v>8439</v>
      </c>
      <c r="ECZ50" s="19" t="s">
        <v>8439</v>
      </c>
      <c r="EDA50" s="19" t="s">
        <v>8439</v>
      </c>
      <c r="EDB50" s="19" t="s">
        <v>8439</v>
      </c>
      <c r="EDC50" s="19" t="s">
        <v>8439</v>
      </c>
      <c r="EDD50" s="19" t="s">
        <v>8439</v>
      </c>
      <c r="EDE50" s="19" t="s">
        <v>8439</v>
      </c>
      <c r="EDF50" s="19" t="s">
        <v>8439</v>
      </c>
      <c r="EDG50" s="19" t="s">
        <v>8439</v>
      </c>
      <c r="EDH50" s="19" t="s">
        <v>8439</v>
      </c>
      <c r="EDI50" s="19" t="s">
        <v>8439</v>
      </c>
      <c r="EDJ50" s="19" t="s">
        <v>8439</v>
      </c>
      <c r="EDK50" s="19" t="s">
        <v>8439</v>
      </c>
      <c r="EDL50" s="19" t="s">
        <v>8439</v>
      </c>
      <c r="EDM50" s="19" t="s">
        <v>8439</v>
      </c>
      <c r="EDN50" s="19" t="s">
        <v>8439</v>
      </c>
      <c r="EDO50" s="19" t="s">
        <v>8439</v>
      </c>
      <c r="EDP50" s="19" t="s">
        <v>8439</v>
      </c>
      <c r="EDQ50" s="19" t="s">
        <v>8439</v>
      </c>
      <c r="EDR50" s="19" t="s">
        <v>8439</v>
      </c>
      <c r="EDS50" s="19" t="s">
        <v>8439</v>
      </c>
      <c r="EDT50" s="19" t="s">
        <v>8439</v>
      </c>
      <c r="EDU50" s="19" t="s">
        <v>8439</v>
      </c>
      <c r="EDV50" s="19" t="s">
        <v>8439</v>
      </c>
      <c r="EDW50" s="19" t="s">
        <v>8439</v>
      </c>
      <c r="EDX50" s="19" t="s">
        <v>8439</v>
      </c>
      <c r="EDY50" s="19" t="s">
        <v>8439</v>
      </c>
      <c r="EDZ50" s="19" t="s">
        <v>8439</v>
      </c>
      <c r="EEA50" s="19" t="s">
        <v>8439</v>
      </c>
      <c r="EEB50" s="19" t="s">
        <v>8439</v>
      </c>
      <c r="EEC50" s="19" t="s">
        <v>8439</v>
      </c>
      <c r="EED50" s="19" t="s">
        <v>8439</v>
      </c>
      <c r="EEE50" s="19" t="s">
        <v>8439</v>
      </c>
      <c r="EEF50" s="19" t="s">
        <v>8439</v>
      </c>
      <c r="EEG50" s="19" t="s">
        <v>8439</v>
      </c>
      <c r="EEH50" s="19" t="s">
        <v>8439</v>
      </c>
      <c r="EEI50" s="19" t="s">
        <v>8439</v>
      </c>
      <c r="EEJ50" s="19" t="s">
        <v>8439</v>
      </c>
      <c r="EEK50" s="19" t="s">
        <v>8439</v>
      </c>
      <c r="EEL50" s="19" t="s">
        <v>8439</v>
      </c>
      <c r="EEM50" s="19" t="s">
        <v>8439</v>
      </c>
      <c r="EEN50" s="19" t="s">
        <v>8439</v>
      </c>
      <c r="EEO50" s="19" t="s">
        <v>8439</v>
      </c>
      <c r="EEP50" s="19" t="s">
        <v>8439</v>
      </c>
      <c r="EEQ50" s="19" t="s">
        <v>8439</v>
      </c>
      <c r="EER50" s="19" t="s">
        <v>8439</v>
      </c>
      <c r="EES50" s="19" t="s">
        <v>8439</v>
      </c>
      <c r="EET50" s="19" t="s">
        <v>8439</v>
      </c>
      <c r="EEU50" s="19" t="s">
        <v>8439</v>
      </c>
      <c r="EEV50" s="19" t="s">
        <v>8439</v>
      </c>
      <c r="EEW50" s="19" t="s">
        <v>8439</v>
      </c>
      <c r="EEX50" s="19" t="s">
        <v>8439</v>
      </c>
      <c r="EEY50" s="19" t="s">
        <v>8439</v>
      </c>
      <c r="EEZ50" s="19" t="s">
        <v>8439</v>
      </c>
      <c r="EFA50" s="19" t="s">
        <v>8439</v>
      </c>
      <c r="EFB50" s="19" t="s">
        <v>8439</v>
      </c>
      <c r="EFC50" s="19" t="s">
        <v>8439</v>
      </c>
      <c r="EFD50" s="19" t="s">
        <v>8439</v>
      </c>
      <c r="EFE50" s="19" t="s">
        <v>8439</v>
      </c>
      <c r="EFF50" s="19" t="s">
        <v>8439</v>
      </c>
      <c r="EFG50" s="19" t="s">
        <v>8439</v>
      </c>
      <c r="EFH50" s="19" t="s">
        <v>8439</v>
      </c>
      <c r="EFI50" s="19" t="s">
        <v>8439</v>
      </c>
      <c r="EFJ50" s="19" t="s">
        <v>8439</v>
      </c>
      <c r="EFK50" s="19" t="s">
        <v>8439</v>
      </c>
      <c r="EFL50" s="19" t="s">
        <v>8439</v>
      </c>
      <c r="EFM50" s="19" t="s">
        <v>8439</v>
      </c>
      <c r="EFN50" s="19" t="s">
        <v>8439</v>
      </c>
      <c r="EFO50" s="19" t="s">
        <v>8439</v>
      </c>
      <c r="EFP50" s="19" t="s">
        <v>8439</v>
      </c>
      <c r="EFQ50" s="19" t="s">
        <v>8439</v>
      </c>
      <c r="EFR50" s="19" t="s">
        <v>8439</v>
      </c>
      <c r="EFS50" s="19" t="s">
        <v>8439</v>
      </c>
      <c r="EFT50" s="19" t="s">
        <v>8439</v>
      </c>
      <c r="EFU50" s="19" t="s">
        <v>8439</v>
      </c>
      <c r="EFV50" s="19" t="s">
        <v>8439</v>
      </c>
      <c r="EFW50" s="19" t="s">
        <v>8439</v>
      </c>
      <c r="EFX50" s="19" t="s">
        <v>8439</v>
      </c>
      <c r="EFY50" s="19" t="s">
        <v>8439</v>
      </c>
      <c r="EFZ50" s="19" t="s">
        <v>8439</v>
      </c>
      <c r="EGA50" s="19" t="s">
        <v>8439</v>
      </c>
      <c r="EGB50" s="19" t="s">
        <v>8439</v>
      </c>
      <c r="EGC50" s="19" t="s">
        <v>8439</v>
      </c>
      <c r="EGD50" s="19" t="s">
        <v>8439</v>
      </c>
      <c r="EGE50" s="19" t="s">
        <v>8439</v>
      </c>
      <c r="EGF50" s="19" t="s">
        <v>8439</v>
      </c>
      <c r="EGG50" s="19" t="s">
        <v>8439</v>
      </c>
      <c r="EGH50" s="19" t="s">
        <v>8439</v>
      </c>
      <c r="EGI50" s="19" t="s">
        <v>8439</v>
      </c>
      <c r="EGJ50" s="19" t="s">
        <v>8439</v>
      </c>
      <c r="EGK50" s="19" t="s">
        <v>8439</v>
      </c>
      <c r="EGL50" s="19" t="s">
        <v>8439</v>
      </c>
      <c r="EGM50" s="19" t="s">
        <v>8439</v>
      </c>
      <c r="EGN50" s="19" t="s">
        <v>8439</v>
      </c>
      <c r="EGO50" s="19" t="s">
        <v>8439</v>
      </c>
      <c r="EGP50" s="19" t="s">
        <v>8439</v>
      </c>
      <c r="EGQ50" s="19" t="s">
        <v>8439</v>
      </c>
      <c r="EGR50" s="19" t="s">
        <v>8439</v>
      </c>
      <c r="EGS50" s="19" t="s">
        <v>8439</v>
      </c>
      <c r="EGT50" s="19" t="s">
        <v>8439</v>
      </c>
      <c r="EGU50" s="19" t="s">
        <v>8439</v>
      </c>
      <c r="EGV50" s="19" t="s">
        <v>8439</v>
      </c>
      <c r="EGW50" s="19" t="s">
        <v>8439</v>
      </c>
      <c r="EGX50" s="19" t="s">
        <v>8439</v>
      </c>
      <c r="EGY50" s="19" t="s">
        <v>8439</v>
      </c>
      <c r="EGZ50" s="19" t="s">
        <v>8439</v>
      </c>
      <c r="EHA50" s="19" t="s">
        <v>8439</v>
      </c>
      <c r="EHB50" s="19" t="s">
        <v>8439</v>
      </c>
      <c r="EHC50" s="19" t="s">
        <v>8439</v>
      </c>
      <c r="EHD50" s="19" t="s">
        <v>8439</v>
      </c>
      <c r="EHE50" s="19" t="s">
        <v>8439</v>
      </c>
      <c r="EHF50" s="19" t="s">
        <v>8439</v>
      </c>
      <c r="EHG50" s="19" t="s">
        <v>8439</v>
      </c>
      <c r="EHH50" s="19" t="s">
        <v>8439</v>
      </c>
      <c r="EHI50" s="19" t="s">
        <v>8439</v>
      </c>
      <c r="EHJ50" s="19" t="s">
        <v>8439</v>
      </c>
      <c r="EHK50" s="19" t="s">
        <v>8439</v>
      </c>
      <c r="EHL50" s="19" t="s">
        <v>8439</v>
      </c>
      <c r="EHM50" s="19" t="s">
        <v>8439</v>
      </c>
      <c r="EHN50" s="19" t="s">
        <v>8439</v>
      </c>
      <c r="EHO50" s="19" t="s">
        <v>8439</v>
      </c>
      <c r="EHP50" s="19" t="s">
        <v>8439</v>
      </c>
      <c r="EHQ50" s="19" t="s">
        <v>8439</v>
      </c>
      <c r="EHR50" s="19" t="s">
        <v>8439</v>
      </c>
      <c r="EHS50" s="19" t="s">
        <v>8439</v>
      </c>
      <c r="EHT50" s="19" t="s">
        <v>8439</v>
      </c>
      <c r="EHU50" s="19" t="s">
        <v>8439</v>
      </c>
      <c r="EHV50" s="19" t="s">
        <v>8439</v>
      </c>
      <c r="EHW50" s="19" t="s">
        <v>8439</v>
      </c>
      <c r="EHX50" s="19" t="s">
        <v>8439</v>
      </c>
      <c r="EHY50" s="19" t="s">
        <v>8439</v>
      </c>
      <c r="EHZ50" s="19" t="s">
        <v>8439</v>
      </c>
      <c r="EIA50" s="19" t="s">
        <v>8439</v>
      </c>
      <c r="EIB50" s="19" t="s">
        <v>8439</v>
      </c>
      <c r="EIC50" s="19" t="s">
        <v>8439</v>
      </c>
      <c r="EID50" s="19" t="s">
        <v>8439</v>
      </c>
      <c r="EIE50" s="19" t="s">
        <v>8439</v>
      </c>
      <c r="EIF50" s="19" t="s">
        <v>8439</v>
      </c>
      <c r="EIG50" s="19" t="s">
        <v>8439</v>
      </c>
      <c r="EIH50" s="19" t="s">
        <v>8439</v>
      </c>
      <c r="EII50" s="19" t="s">
        <v>8439</v>
      </c>
      <c r="EIJ50" s="19" t="s">
        <v>8439</v>
      </c>
      <c r="EIK50" s="19" t="s">
        <v>8439</v>
      </c>
      <c r="EIL50" s="19" t="s">
        <v>8439</v>
      </c>
      <c r="EIM50" s="19" t="s">
        <v>8439</v>
      </c>
      <c r="EIN50" s="19" t="s">
        <v>8439</v>
      </c>
      <c r="EIO50" s="19" t="s">
        <v>8439</v>
      </c>
      <c r="EIP50" s="19" t="s">
        <v>8439</v>
      </c>
      <c r="EIQ50" s="19" t="s">
        <v>8439</v>
      </c>
      <c r="EIR50" s="19" t="s">
        <v>8439</v>
      </c>
      <c r="EIS50" s="19" t="s">
        <v>8439</v>
      </c>
      <c r="EIT50" s="19" t="s">
        <v>8439</v>
      </c>
      <c r="EIU50" s="19" t="s">
        <v>8439</v>
      </c>
      <c r="EIV50" s="19" t="s">
        <v>8439</v>
      </c>
      <c r="EIW50" s="19" t="s">
        <v>8439</v>
      </c>
      <c r="EIX50" s="19" t="s">
        <v>8439</v>
      </c>
      <c r="EIY50" s="19" t="s">
        <v>8439</v>
      </c>
      <c r="EIZ50" s="19" t="s">
        <v>8439</v>
      </c>
      <c r="EJA50" s="19" t="s">
        <v>8439</v>
      </c>
      <c r="EJB50" s="19" t="s">
        <v>8439</v>
      </c>
      <c r="EJC50" s="19" t="s">
        <v>8439</v>
      </c>
      <c r="EJD50" s="19" t="s">
        <v>8439</v>
      </c>
      <c r="EJE50" s="19" t="s">
        <v>8439</v>
      </c>
      <c r="EJF50" s="19" t="s">
        <v>8439</v>
      </c>
      <c r="EJG50" s="19" t="s">
        <v>8439</v>
      </c>
      <c r="EJH50" s="19" t="s">
        <v>8439</v>
      </c>
      <c r="EJI50" s="19" t="s">
        <v>8439</v>
      </c>
      <c r="EJJ50" s="19" t="s">
        <v>8439</v>
      </c>
      <c r="EJK50" s="19" t="s">
        <v>8439</v>
      </c>
      <c r="EJL50" s="19" t="s">
        <v>8439</v>
      </c>
      <c r="EJM50" s="19" t="s">
        <v>8439</v>
      </c>
      <c r="EJN50" s="19" t="s">
        <v>8439</v>
      </c>
      <c r="EJO50" s="19" t="s">
        <v>8439</v>
      </c>
      <c r="EJP50" s="19" t="s">
        <v>8439</v>
      </c>
      <c r="EJQ50" s="19" t="s">
        <v>8439</v>
      </c>
      <c r="EJR50" s="19" t="s">
        <v>8439</v>
      </c>
      <c r="EJS50" s="19" t="s">
        <v>8439</v>
      </c>
      <c r="EJT50" s="19" t="s">
        <v>8439</v>
      </c>
      <c r="EJU50" s="19" t="s">
        <v>8439</v>
      </c>
      <c r="EJV50" s="19" t="s">
        <v>8439</v>
      </c>
      <c r="EJW50" s="19" t="s">
        <v>8439</v>
      </c>
      <c r="EJX50" s="19" t="s">
        <v>8439</v>
      </c>
      <c r="EJY50" s="19" t="s">
        <v>8439</v>
      </c>
      <c r="EJZ50" s="19" t="s">
        <v>8439</v>
      </c>
      <c r="EKA50" s="19" t="s">
        <v>8439</v>
      </c>
      <c r="EKB50" s="19" t="s">
        <v>8439</v>
      </c>
      <c r="EKC50" s="19" t="s">
        <v>8439</v>
      </c>
      <c r="EKD50" s="19" t="s">
        <v>8439</v>
      </c>
      <c r="EKE50" s="19" t="s">
        <v>8439</v>
      </c>
      <c r="EKF50" s="19" t="s">
        <v>8439</v>
      </c>
      <c r="EKG50" s="19" t="s">
        <v>8439</v>
      </c>
      <c r="EKH50" s="19" t="s">
        <v>8439</v>
      </c>
      <c r="EKI50" s="19" t="s">
        <v>8439</v>
      </c>
      <c r="EKJ50" s="19" t="s">
        <v>8439</v>
      </c>
      <c r="EKK50" s="19" t="s">
        <v>8439</v>
      </c>
      <c r="EKL50" s="19" t="s">
        <v>8439</v>
      </c>
      <c r="EKM50" s="19" t="s">
        <v>8439</v>
      </c>
      <c r="EKN50" s="19" t="s">
        <v>8439</v>
      </c>
      <c r="EKO50" s="19" t="s">
        <v>8439</v>
      </c>
      <c r="EKP50" s="19" t="s">
        <v>8439</v>
      </c>
      <c r="EKQ50" s="19" t="s">
        <v>8439</v>
      </c>
      <c r="EKR50" s="19" t="s">
        <v>8439</v>
      </c>
      <c r="EKS50" s="19" t="s">
        <v>8439</v>
      </c>
      <c r="EKT50" s="19" t="s">
        <v>8439</v>
      </c>
      <c r="EKU50" s="19" t="s">
        <v>8439</v>
      </c>
      <c r="EKV50" s="19" t="s">
        <v>8439</v>
      </c>
      <c r="EKW50" s="19" t="s">
        <v>8439</v>
      </c>
      <c r="EKX50" s="19" t="s">
        <v>8439</v>
      </c>
      <c r="EKY50" s="19" t="s">
        <v>8439</v>
      </c>
      <c r="EKZ50" s="19" t="s">
        <v>8439</v>
      </c>
      <c r="ELA50" s="19" t="s">
        <v>8439</v>
      </c>
      <c r="ELB50" s="19" t="s">
        <v>8439</v>
      </c>
      <c r="ELC50" s="19" t="s">
        <v>8439</v>
      </c>
      <c r="ELD50" s="19" t="s">
        <v>8439</v>
      </c>
      <c r="ELE50" s="19" t="s">
        <v>8439</v>
      </c>
      <c r="ELF50" s="19" t="s">
        <v>8439</v>
      </c>
      <c r="ELG50" s="19" t="s">
        <v>8439</v>
      </c>
      <c r="ELH50" s="19" t="s">
        <v>8439</v>
      </c>
      <c r="ELI50" s="19" t="s">
        <v>8439</v>
      </c>
      <c r="ELJ50" s="19" t="s">
        <v>8439</v>
      </c>
      <c r="ELK50" s="19" t="s">
        <v>8439</v>
      </c>
      <c r="ELL50" s="19" t="s">
        <v>8439</v>
      </c>
      <c r="ELM50" s="19" t="s">
        <v>8439</v>
      </c>
      <c r="ELN50" s="19" t="s">
        <v>8439</v>
      </c>
      <c r="ELO50" s="19" t="s">
        <v>8439</v>
      </c>
      <c r="ELP50" s="19" t="s">
        <v>8439</v>
      </c>
      <c r="ELQ50" s="19" t="s">
        <v>8439</v>
      </c>
      <c r="ELR50" s="19" t="s">
        <v>8439</v>
      </c>
      <c r="ELS50" s="19" t="s">
        <v>8439</v>
      </c>
      <c r="ELT50" s="19" t="s">
        <v>8439</v>
      </c>
      <c r="ELU50" s="19" t="s">
        <v>8439</v>
      </c>
      <c r="ELV50" s="19" t="s">
        <v>8439</v>
      </c>
      <c r="ELW50" s="19" t="s">
        <v>8439</v>
      </c>
      <c r="ELX50" s="19" t="s">
        <v>8439</v>
      </c>
      <c r="ELY50" s="19" t="s">
        <v>8439</v>
      </c>
      <c r="ELZ50" s="19" t="s">
        <v>8439</v>
      </c>
      <c r="EMA50" s="19" t="s">
        <v>8439</v>
      </c>
      <c r="EMB50" s="19" t="s">
        <v>8439</v>
      </c>
      <c r="EMC50" s="19" t="s">
        <v>8439</v>
      </c>
      <c r="EMD50" s="19" t="s">
        <v>8439</v>
      </c>
      <c r="EME50" s="19" t="s">
        <v>8439</v>
      </c>
      <c r="EMF50" s="19" t="s">
        <v>8439</v>
      </c>
      <c r="EMG50" s="19" t="s">
        <v>8439</v>
      </c>
      <c r="EMH50" s="19" t="s">
        <v>8439</v>
      </c>
      <c r="EMI50" s="19" t="s">
        <v>8439</v>
      </c>
      <c r="EMJ50" s="19" t="s">
        <v>8439</v>
      </c>
      <c r="EMK50" s="19" t="s">
        <v>8439</v>
      </c>
      <c r="EML50" s="19" t="s">
        <v>8439</v>
      </c>
      <c r="EMM50" s="19" t="s">
        <v>8439</v>
      </c>
      <c r="EMN50" s="19" t="s">
        <v>8439</v>
      </c>
      <c r="EMO50" s="19" t="s">
        <v>8439</v>
      </c>
      <c r="EMP50" s="19" t="s">
        <v>8439</v>
      </c>
      <c r="EMQ50" s="19" t="s">
        <v>8439</v>
      </c>
      <c r="EMR50" s="19" t="s">
        <v>8439</v>
      </c>
      <c r="EMS50" s="19" t="s">
        <v>8439</v>
      </c>
      <c r="EMT50" s="19" t="s">
        <v>8439</v>
      </c>
      <c r="EMU50" s="19" t="s">
        <v>8439</v>
      </c>
      <c r="EMV50" s="19" t="s">
        <v>8439</v>
      </c>
      <c r="EMW50" s="19" t="s">
        <v>8439</v>
      </c>
      <c r="EMX50" s="19" t="s">
        <v>8439</v>
      </c>
      <c r="EMY50" s="19" t="s">
        <v>8439</v>
      </c>
      <c r="EMZ50" s="19" t="s">
        <v>8439</v>
      </c>
      <c r="ENA50" s="19" t="s">
        <v>8439</v>
      </c>
      <c r="ENB50" s="19" t="s">
        <v>8439</v>
      </c>
      <c r="ENC50" s="19" t="s">
        <v>8439</v>
      </c>
      <c r="END50" s="19" t="s">
        <v>8439</v>
      </c>
      <c r="ENE50" s="19" t="s">
        <v>8439</v>
      </c>
      <c r="ENF50" s="19" t="s">
        <v>8439</v>
      </c>
      <c r="ENG50" s="19" t="s">
        <v>8439</v>
      </c>
      <c r="ENH50" s="19" t="s">
        <v>8439</v>
      </c>
      <c r="ENI50" s="19" t="s">
        <v>8439</v>
      </c>
      <c r="ENJ50" s="19" t="s">
        <v>8439</v>
      </c>
      <c r="ENK50" s="19" t="s">
        <v>8439</v>
      </c>
      <c r="ENL50" s="19" t="s">
        <v>8439</v>
      </c>
      <c r="ENM50" s="19" t="s">
        <v>8439</v>
      </c>
      <c r="ENN50" s="19" t="s">
        <v>8439</v>
      </c>
      <c r="ENO50" s="19" t="s">
        <v>8439</v>
      </c>
      <c r="ENP50" s="19" t="s">
        <v>8439</v>
      </c>
      <c r="ENQ50" s="19" t="s">
        <v>8439</v>
      </c>
      <c r="ENR50" s="19" t="s">
        <v>8439</v>
      </c>
      <c r="ENS50" s="19" t="s">
        <v>8439</v>
      </c>
      <c r="ENT50" s="19" t="s">
        <v>8439</v>
      </c>
      <c r="ENU50" s="19" t="s">
        <v>8439</v>
      </c>
      <c r="ENV50" s="19" t="s">
        <v>8439</v>
      </c>
      <c r="ENW50" s="19" t="s">
        <v>8439</v>
      </c>
      <c r="ENX50" s="19" t="s">
        <v>8439</v>
      </c>
      <c r="ENY50" s="19" t="s">
        <v>8439</v>
      </c>
      <c r="ENZ50" s="19" t="s">
        <v>8439</v>
      </c>
      <c r="EOA50" s="19" t="s">
        <v>8439</v>
      </c>
      <c r="EOB50" s="19" t="s">
        <v>8439</v>
      </c>
      <c r="EOC50" s="19" t="s">
        <v>8439</v>
      </c>
      <c r="EOD50" s="19" t="s">
        <v>8439</v>
      </c>
      <c r="EOE50" s="19" t="s">
        <v>8439</v>
      </c>
      <c r="EOF50" s="19" t="s">
        <v>8439</v>
      </c>
      <c r="EOG50" s="19" t="s">
        <v>8439</v>
      </c>
      <c r="EOH50" s="19" t="s">
        <v>8439</v>
      </c>
      <c r="EOI50" s="19" t="s">
        <v>8439</v>
      </c>
      <c r="EOJ50" s="19" t="s">
        <v>8439</v>
      </c>
      <c r="EOK50" s="19" t="s">
        <v>8439</v>
      </c>
      <c r="EOL50" s="19" t="s">
        <v>8439</v>
      </c>
      <c r="EOM50" s="19" t="s">
        <v>8439</v>
      </c>
      <c r="EON50" s="19" t="s">
        <v>8439</v>
      </c>
      <c r="EOO50" s="19" t="s">
        <v>8439</v>
      </c>
      <c r="EOP50" s="19" t="s">
        <v>8439</v>
      </c>
      <c r="EOQ50" s="19" t="s">
        <v>8439</v>
      </c>
      <c r="EOR50" s="19" t="s">
        <v>8439</v>
      </c>
      <c r="EOS50" s="19" t="s">
        <v>8439</v>
      </c>
      <c r="EOT50" s="19" t="s">
        <v>8439</v>
      </c>
      <c r="EOU50" s="19" t="s">
        <v>8439</v>
      </c>
      <c r="EOV50" s="19" t="s">
        <v>8439</v>
      </c>
      <c r="EOW50" s="19" t="s">
        <v>8439</v>
      </c>
      <c r="EOX50" s="19" t="s">
        <v>8439</v>
      </c>
      <c r="EOY50" s="19" t="s">
        <v>8439</v>
      </c>
      <c r="EOZ50" s="19" t="s">
        <v>8439</v>
      </c>
      <c r="EPA50" s="19" t="s">
        <v>8439</v>
      </c>
      <c r="EPB50" s="19" t="s">
        <v>8439</v>
      </c>
      <c r="EPC50" s="19" t="s">
        <v>8439</v>
      </c>
      <c r="EPD50" s="19" t="s">
        <v>8439</v>
      </c>
      <c r="EPE50" s="19" t="s">
        <v>8439</v>
      </c>
      <c r="EPF50" s="19" t="s">
        <v>8439</v>
      </c>
      <c r="EPG50" s="19" t="s">
        <v>8439</v>
      </c>
      <c r="EPH50" s="19" t="s">
        <v>8439</v>
      </c>
      <c r="EPI50" s="19" t="s">
        <v>8439</v>
      </c>
      <c r="EPJ50" s="19" t="s">
        <v>8439</v>
      </c>
      <c r="EPK50" s="19" t="s">
        <v>8439</v>
      </c>
      <c r="EPL50" s="19" t="s">
        <v>8439</v>
      </c>
      <c r="EPM50" s="19" t="s">
        <v>8439</v>
      </c>
      <c r="EPN50" s="19" t="s">
        <v>8439</v>
      </c>
      <c r="EPO50" s="19" t="s">
        <v>8439</v>
      </c>
      <c r="EPP50" s="19" t="s">
        <v>8439</v>
      </c>
      <c r="EPQ50" s="19" t="s">
        <v>8439</v>
      </c>
      <c r="EPR50" s="19" t="s">
        <v>8439</v>
      </c>
      <c r="EPS50" s="19" t="s">
        <v>8439</v>
      </c>
      <c r="EPT50" s="19" t="s">
        <v>8439</v>
      </c>
      <c r="EPU50" s="19" t="s">
        <v>8439</v>
      </c>
      <c r="EPV50" s="19" t="s">
        <v>8439</v>
      </c>
      <c r="EPW50" s="19" t="s">
        <v>8439</v>
      </c>
      <c r="EPX50" s="19" t="s">
        <v>8439</v>
      </c>
      <c r="EPY50" s="19" t="s">
        <v>8439</v>
      </c>
      <c r="EPZ50" s="19" t="s">
        <v>8439</v>
      </c>
      <c r="EQA50" s="19" t="s">
        <v>8439</v>
      </c>
      <c r="EQB50" s="19" t="s">
        <v>8439</v>
      </c>
      <c r="EQC50" s="19" t="s">
        <v>8439</v>
      </c>
      <c r="EQD50" s="19" t="s">
        <v>8439</v>
      </c>
      <c r="EQE50" s="19" t="s">
        <v>8439</v>
      </c>
      <c r="EQF50" s="19" t="s">
        <v>8439</v>
      </c>
      <c r="EQG50" s="19" t="s">
        <v>8439</v>
      </c>
      <c r="EQH50" s="19" t="s">
        <v>8439</v>
      </c>
      <c r="EQI50" s="19" t="s">
        <v>8439</v>
      </c>
      <c r="EQJ50" s="19" t="s">
        <v>8439</v>
      </c>
      <c r="EQK50" s="19" t="s">
        <v>8439</v>
      </c>
      <c r="EQL50" s="19" t="s">
        <v>8439</v>
      </c>
      <c r="EQM50" s="19" t="s">
        <v>8439</v>
      </c>
      <c r="EQN50" s="19" t="s">
        <v>8439</v>
      </c>
      <c r="EQO50" s="19" t="s">
        <v>8439</v>
      </c>
      <c r="EQP50" s="19" t="s">
        <v>8439</v>
      </c>
      <c r="EQQ50" s="19" t="s">
        <v>8439</v>
      </c>
      <c r="EQR50" s="19" t="s">
        <v>8439</v>
      </c>
      <c r="EQS50" s="19" t="s">
        <v>8439</v>
      </c>
      <c r="EQT50" s="19" t="s">
        <v>8439</v>
      </c>
      <c r="EQU50" s="19" t="s">
        <v>8439</v>
      </c>
      <c r="EQV50" s="19" t="s">
        <v>8439</v>
      </c>
      <c r="EQW50" s="19" t="s">
        <v>8439</v>
      </c>
      <c r="EQX50" s="19" t="s">
        <v>8439</v>
      </c>
      <c r="EQY50" s="19" t="s">
        <v>8439</v>
      </c>
      <c r="EQZ50" s="19" t="s">
        <v>8439</v>
      </c>
      <c r="ERA50" s="19" t="s">
        <v>8439</v>
      </c>
      <c r="ERB50" s="19" t="s">
        <v>8439</v>
      </c>
      <c r="ERC50" s="19" t="s">
        <v>8439</v>
      </c>
      <c r="ERD50" s="19" t="s">
        <v>8439</v>
      </c>
      <c r="ERE50" s="19" t="s">
        <v>8439</v>
      </c>
      <c r="ERF50" s="19" t="s">
        <v>8439</v>
      </c>
      <c r="ERG50" s="19" t="s">
        <v>8439</v>
      </c>
      <c r="ERH50" s="19" t="s">
        <v>8439</v>
      </c>
      <c r="ERI50" s="19" t="s">
        <v>8439</v>
      </c>
      <c r="ERJ50" s="19" t="s">
        <v>8439</v>
      </c>
      <c r="ERK50" s="19" t="s">
        <v>8439</v>
      </c>
      <c r="ERL50" s="19" t="s">
        <v>8439</v>
      </c>
      <c r="ERM50" s="19" t="s">
        <v>8439</v>
      </c>
      <c r="ERN50" s="19" t="s">
        <v>8439</v>
      </c>
      <c r="ERO50" s="19" t="s">
        <v>8439</v>
      </c>
      <c r="ERP50" s="19" t="s">
        <v>8439</v>
      </c>
      <c r="ERQ50" s="19" t="s">
        <v>8439</v>
      </c>
      <c r="ERR50" s="19" t="s">
        <v>8439</v>
      </c>
      <c r="ERS50" s="19" t="s">
        <v>8439</v>
      </c>
      <c r="ERT50" s="19" t="s">
        <v>8439</v>
      </c>
      <c r="ERU50" s="19" t="s">
        <v>8439</v>
      </c>
      <c r="ERV50" s="19" t="s">
        <v>8439</v>
      </c>
      <c r="ERW50" s="19" t="s">
        <v>8439</v>
      </c>
      <c r="ERX50" s="19" t="s">
        <v>8439</v>
      </c>
      <c r="ERY50" s="19" t="s">
        <v>8439</v>
      </c>
      <c r="ERZ50" s="19" t="s">
        <v>8439</v>
      </c>
      <c r="ESA50" s="19" t="s">
        <v>8439</v>
      </c>
      <c r="ESB50" s="19" t="s">
        <v>8439</v>
      </c>
      <c r="ESC50" s="19" t="s">
        <v>8439</v>
      </c>
      <c r="ESD50" s="19" t="s">
        <v>8439</v>
      </c>
      <c r="ESE50" s="19" t="s">
        <v>8439</v>
      </c>
      <c r="ESF50" s="19" t="s">
        <v>8439</v>
      </c>
      <c r="ESG50" s="19" t="s">
        <v>8439</v>
      </c>
      <c r="ESH50" s="19" t="s">
        <v>8439</v>
      </c>
      <c r="ESI50" s="19" t="s">
        <v>8439</v>
      </c>
      <c r="ESJ50" s="19" t="s">
        <v>8439</v>
      </c>
      <c r="ESK50" s="19" t="s">
        <v>8439</v>
      </c>
      <c r="ESL50" s="19" t="s">
        <v>8439</v>
      </c>
      <c r="ESM50" s="19" t="s">
        <v>8439</v>
      </c>
      <c r="ESN50" s="19" t="s">
        <v>8439</v>
      </c>
      <c r="ESO50" s="19" t="s">
        <v>8439</v>
      </c>
      <c r="ESP50" s="19" t="s">
        <v>8439</v>
      </c>
      <c r="ESQ50" s="19" t="s">
        <v>8439</v>
      </c>
      <c r="ESR50" s="19" t="s">
        <v>8439</v>
      </c>
      <c r="ESS50" s="19" t="s">
        <v>8439</v>
      </c>
      <c r="EST50" s="19" t="s">
        <v>8439</v>
      </c>
      <c r="ESU50" s="19" t="s">
        <v>8439</v>
      </c>
      <c r="ESV50" s="19" t="s">
        <v>8439</v>
      </c>
      <c r="ESW50" s="19" t="s">
        <v>8439</v>
      </c>
      <c r="ESX50" s="19" t="s">
        <v>8439</v>
      </c>
      <c r="ESY50" s="19" t="s">
        <v>8439</v>
      </c>
      <c r="ESZ50" s="19" t="s">
        <v>8439</v>
      </c>
      <c r="ETA50" s="19" t="s">
        <v>8439</v>
      </c>
      <c r="ETB50" s="19" t="s">
        <v>8439</v>
      </c>
      <c r="ETC50" s="19" t="s">
        <v>8439</v>
      </c>
      <c r="ETD50" s="19" t="s">
        <v>8439</v>
      </c>
      <c r="ETE50" s="19" t="s">
        <v>8439</v>
      </c>
      <c r="ETF50" s="19" t="s">
        <v>8439</v>
      </c>
      <c r="ETG50" s="19" t="s">
        <v>8439</v>
      </c>
      <c r="ETH50" s="19" t="s">
        <v>8439</v>
      </c>
      <c r="ETI50" s="19" t="s">
        <v>8439</v>
      </c>
      <c r="ETJ50" s="19" t="s">
        <v>8439</v>
      </c>
      <c r="ETK50" s="19" t="s">
        <v>8439</v>
      </c>
      <c r="ETL50" s="19" t="s">
        <v>8439</v>
      </c>
      <c r="ETM50" s="19" t="s">
        <v>8439</v>
      </c>
      <c r="ETN50" s="19" t="s">
        <v>8439</v>
      </c>
      <c r="ETO50" s="19" t="s">
        <v>8439</v>
      </c>
      <c r="ETP50" s="19" t="s">
        <v>8439</v>
      </c>
      <c r="ETQ50" s="19" t="s">
        <v>8439</v>
      </c>
      <c r="ETR50" s="19" t="s">
        <v>8439</v>
      </c>
      <c r="ETS50" s="19" t="s">
        <v>8439</v>
      </c>
      <c r="ETT50" s="19" t="s">
        <v>8439</v>
      </c>
      <c r="ETU50" s="19" t="s">
        <v>8439</v>
      </c>
      <c r="ETV50" s="19" t="s">
        <v>8439</v>
      </c>
      <c r="ETW50" s="19" t="s">
        <v>8439</v>
      </c>
      <c r="ETX50" s="19" t="s">
        <v>8439</v>
      </c>
      <c r="ETY50" s="19" t="s">
        <v>8439</v>
      </c>
      <c r="ETZ50" s="19" t="s">
        <v>8439</v>
      </c>
      <c r="EUA50" s="19" t="s">
        <v>8439</v>
      </c>
      <c r="EUB50" s="19" t="s">
        <v>8439</v>
      </c>
      <c r="EUC50" s="19" t="s">
        <v>8439</v>
      </c>
      <c r="EUD50" s="19" t="s">
        <v>8439</v>
      </c>
      <c r="EUE50" s="19" t="s">
        <v>8439</v>
      </c>
      <c r="EUF50" s="19" t="s">
        <v>8439</v>
      </c>
      <c r="EUG50" s="19" t="s">
        <v>8439</v>
      </c>
      <c r="EUH50" s="19" t="s">
        <v>8439</v>
      </c>
      <c r="EUI50" s="19" t="s">
        <v>8439</v>
      </c>
      <c r="EUJ50" s="19" t="s">
        <v>8439</v>
      </c>
      <c r="EUK50" s="19" t="s">
        <v>8439</v>
      </c>
      <c r="EUL50" s="19" t="s">
        <v>8439</v>
      </c>
      <c r="EUM50" s="19" t="s">
        <v>8439</v>
      </c>
      <c r="EUN50" s="19" t="s">
        <v>8439</v>
      </c>
      <c r="EUO50" s="19" t="s">
        <v>8439</v>
      </c>
      <c r="EUP50" s="19" t="s">
        <v>8439</v>
      </c>
      <c r="EUQ50" s="19" t="s">
        <v>8439</v>
      </c>
      <c r="EUR50" s="19" t="s">
        <v>8439</v>
      </c>
      <c r="EUS50" s="19" t="s">
        <v>8439</v>
      </c>
      <c r="EUT50" s="19" t="s">
        <v>8439</v>
      </c>
      <c r="EUU50" s="19" t="s">
        <v>8439</v>
      </c>
      <c r="EUV50" s="19" t="s">
        <v>8439</v>
      </c>
      <c r="EUW50" s="19" t="s">
        <v>8439</v>
      </c>
      <c r="EUX50" s="19" t="s">
        <v>8439</v>
      </c>
      <c r="EUY50" s="19" t="s">
        <v>8439</v>
      </c>
      <c r="EUZ50" s="19" t="s">
        <v>8439</v>
      </c>
      <c r="EVA50" s="19" t="s">
        <v>8439</v>
      </c>
      <c r="EVB50" s="19" t="s">
        <v>8439</v>
      </c>
      <c r="EVC50" s="19" t="s">
        <v>8439</v>
      </c>
      <c r="EVD50" s="19" t="s">
        <v>8439</v>
      </c>
      <c r="EVE50" s="19" t="s">
        <v>8439</v>
      </c>
      <c r="EVF50" s="19" t="s">
        <v>8439</v>
      </c>
      <c r="EVG50" s="19" t="s">
        <v>8439</v>
      </c>
      <c r="EVH50" s="19" t="s">
        <v>8439</v>
      </c>
      <c r="EVI50" s="19" t="s">
        <v>8439</v>
      </c>
      <c r="EVJ50" s="19" t="s">
        <v>8439</v>
      </c>
      <c r="EVK50" s="19" t="s">
        <v>8439</v>
      </c>
      <c r="EVL50" s="19" t="s">
        <v>8439</v>
      </c>
      <c r="EVM50" s="19" t="s">
        <v>8439</v>
      </c>
      <c r="EVN50" s="19" t="s">
        <v>8439</v>
      </c>
      <c r="EVO50" s="19" t="s">
        <v>8439</v>
      </c>
      <c r="EVP50" s="19" t="s">
        <v>8439</v>
      </c>
      <c r="EVQ50" s="19" t="s">
        <v>8439</v>
      </c>
      <c r="EVR50" s="19" t="s">
        <v>8439</v>
      </c>
      <c r="EVS50" s="19" t="s">
        <v>8439</v>
      </c>
      <c r="EVT50" s="19" t="s">
        <v>8439</v>
      </c>
      <c r="EVU50" s="19" t="s">
        <v>8439</v>
      </c>
      <c r="EVV50" s="19" t="s">
        <v>8439</v>
      </c>
      <c r="EVW50" s="19" t="s">
        <v>8439</v>
      </c>
      <c r="EVX50" s="19" t="s">
        <v>8439</v>
      </c>
      <c r="EVY50" s="19" t="s">
        <v>8439</v>
      </c>
      <c r="EVZ50" s="19" t="s">
        <v>8439</v>
      </c>
      <c r="EWA50" s="19" t="s">
        <v>8439</v>
      </c>
      <c r="EWB50" s="19" t="s">
        <v>8439</v>
      </c>
      <c r="EWC50" s="19" t="s">
        <v>8439</v>
      </c>
      <c r="EWD50" s="19" t="s">
        <v>8439</v>
      </c>
      <c r="EWE50" s="19" t="s">
        <v>8439</v>
      </c>
      <c r="EWF50" s="19" t="s">
        <v>8439</v>
      </c>
      <c r="EWG50" s="19" t="s">
        <v>8439</v>
      </c>
      <c r="EWH50" s="19" t="s">
        <v>8439</v>
      </c>
      <c r="EWI50" s="19" t="s">
        <v>8439</v>
      </c>
      <c r="EWJ50" s="19" t="s">
        <v>8439</v>
      </c>
      <c r="EWK50" s="19" t="s">
        <v>8439</v>
      </c>
      <c r="EWL50" s="19" t="s">
        <v>8439</v>
      </c>
      <c r="EWM50" s="19" t="s">
        <v>8439</v>
      </c>
      <c r="EWN50" s="19" t="s">
        <v>8439</v>
      </c>
      <c r="EWO50" s="19" t="s">
        <v>8439</v>
      </c>
      <c r="EWP50" s="19" t="s">
        <v>8439</v>
      </c>
      <c r="EWQ50" s="19" t="s">
        <v>8439</v>
      </c>
      <c r="EWR50" s="19" t="s">
        <v>8439</v>
      </c>
      <c r="EWS50" s="19" t="s">
        <v>8439</v>
      </c>
      <c r="EWT50" s="19" t="s">
        <v>8439</v>
      </c>
      <c r="EWU50" s="19" t="s">
        <v>8439</v>
      </c>
      <c r="EWV50" s="19" t="s">
        <v>8439</v>
      </c>
      <c r="EWW50" s="19" t="s">
        <v>8439</v>
      </c>
      <c r="EWX50" s="19" t="s">
        <v>8439</v>
      </c>
      <c r="EWY50" s="19" t="s">
        <v>8439</v>
      </c>
      <c r="EWZ50" s="19" t="s">
        <v>8439</v>
      </c>
      <c r="EXA50" s="19" t="s">
        <v>8439</v>
      </c>
      <c r="EXB50" s="19" t="s">
        <v>8439</v>
      </c>
      <c r="EXC50" s="19" t="s">
        <v>8439</v>
      </c>
      <c r="EXD50" s="19" t="s">
        <v>8439</v>
      </c>
      <c r="EXE50" s="19" t="s">
        <v>8439</v>
      </c>
      <c r="EXF50" s="19" t="s">
        <v>8439</v>
      </c>
      <c r="EXG50" s="19" t="s">
        <v>8439</v>
      </c>
      <c r="EXH50" s="19" t="s">
        <v>8439</v>
      </c>
      <c r="EXI50" s="19" t="s">
        <v>8439</v>
      </c>
      <c r="EXJ50" s="19" t="s">
        <v>8439</v>
      </c>
      <c r="EXK50" s="19" t="s">
        <v>8439</v>
      </c>
      <c r="EXL50" s="19" t="s">
        <v>8439</v>
      </c>
      <c r="EXM50" s="19" t="s">
        <v>8439</v>
      </c>
      <c r="EXN50" s="19" t="s">
        <v>8439</v>
      </c>
      <c r="EXO50" s="19" t="s">
        <v>8439</v>
      </c>
      <c r="EXP50" s="19" t="s">
        <v>8439</v>
      </c>
      <c r="EXQ50" s="19" t="s">
        <v>8439</v>
      </c>
      <c r="EXR50" s="19" t="s">
        <v>8439</v>
      </c>
      <c r="EXS50" s="19" t="s">
        <v>8439</v>
      </c>
      <c r="EXT50" s="19" t="s">
        <v>8439</v>
      </c>
      <c r="EXU50" s="19" t="s">
        <v>8439</v>
      </c>
      <c r="EXV50" s="19" t="s">
        <v>8439</v>
      </c>
      <c r="EXW50" s="19" t="s">
        <v>8439</v>
      </c>
      <c r="EXX50" s="19" t="s">
        <v>8439</v>
      </c>
      <c r="EXY50" s="19" t="s">
        <v>8439</v>
      </c>
      <c r="EXZ50" s="19" t="s">
        <v>8439</v>
      </c>
      <c r="EYA50" s="19" t="s">
        <v>8439</v>
      </c>
      <c r="EYB50" s="19" t="s">
        <v>8439</v>
      </c>
      <c r="EYC50" s="19" t="s">
        <v>8439</v>
      </c>
      <c r="EYD50" s="19" t="s">
        <v>8439</v>
      </c>
      <c r="EYE50" s="19" t="s">
        <v>8439</v>
      </c>
      <c r="EYF50" s="19" t="s">
        <v>8439</v>
      </c>
      <c r="EYG50" s="19" t="s">
        <v>8439</v>
      </c>
      <c r="EYH50" s="19" t="s">
        <v>8439</v>
      </c>
      <c r="EYI50" s="19" t="s">
        <v>8439</v>
      </c>
      <c r="EYJ50" s="19" t="s">
        <v>8439</v>
      </c>
      <c r="EYK50" s="19" t="s">
        <v>8439</v>
      </c>
      <c r="EYL50" s="19" t="s">
        <v>8439</v>
      </c>
      <c r="EYM50" s="19" t="s">
        <v>8439</v>
      </c>
      <c r="EYN50" s="19" t="s">
        <v>8439</v>
      </c>
      <c r="EYO50" s="19" t="s">
        <v>8439</v>
      </c>
      <c r="EYP50" s="19" t="s">
        <v>8439</v>
      </c>
      <c r="EYQ50" s="19" t="s">
        <v>8439</v>
      </c>
      <c r="EYR50" s="19" t="s">
        <v>8439</v>
      </c>
      <c r="EYS50" s="19" t="s">
        <v>8439</v>
      </c>
      <c r="EYT50" s="19" t="s">
        <v>8439</v>
      </c>
      <c r="EYU50" s="19" t="s">
        <v>8439</v>
      </c>
      <c r="EYV50" s="19" t="s">
        <v>8439</v>
      </c>
      <c r="EYW50" s="19" t="s">
        <v>8439</v>
      </c>
      <c r="EYX50" s="19" t="s">
        <v>8439</v>
      </c>
      <c r="EYY50" s="19" t="s">
        <v>8439</v>
      </c>
      <c r="EYZ50" s="19" t="s">
        <v>8439</v>
      </c>
      <c r="EZA50" s="19" t="s">
        <v>8439</v>
      </c>
      <c r="EZB50" s="19" t="s">
        <v>8439</v>
      </c>
      <c r="EZC50" s="19" t="s">
        <v>8439</v>
      </c>
      <c r="EZD50" s="19" t="s">
        <v>8439</v>
      </c>
      <c r="EZE50" s="19" t="s">
        <v>8439</v>
      </c>
      <c r="EZF50" s="19" t="s">
        <v>8439</v>
      </c>
      <c r="EZG50" s="19" t="s">
        <v>8439</v>
      </c>
      <c r="EZH50" s="19" t="s">
        <v>8439</v>
      </c>
      <c r="EZI50" s="19" t="s">
        <v>8439</v>
      </c>
      <c r="EZJ50" s="19" t="s">
        <v>8439</v>
      </c>
      <c r="EZK50" s="19" t="s">
        <v>8439</v>
      </c>
      <c r="EZL50" s="19" t="s">
        <v>8439</v>
      </c>
      <c r="EZM50" s="19" t="s">
        <v>8439</v>
      </c>
      <c r="EZN50" s="19" t="s">
        <v>8439</v>
      </c>
      <c r="EZO50" s="19" t="s">
        <v>8439</v>
      </c>
      <c r="EZP50" s="19" t="s">
        <v>8439</v>
      </c>
      <c r="EZQ50" s="19" t="s">
        <v>8439</v>
      </c>
      <c r="EZR50" s="19" t="s">
        <v>8439</v>
      </c>
      <c r="EZS50" s="19" t="s">
        <v>8439</v>
      </c>
      <c r="EZT50" s="19" t="s">
        <v>8439</v>
      </c>
      <c r="EZU50" s="19" t="s">
        <v>8439</v>
      </c>
      <c r="EZV50" s="19" t="s">
        <v>8439</v>
      </c>
      <c r="EZW50" s="19" t="s">
        <v>8439</v>
      </c>
      <c r="EZX50" s="19" t="s">
        <v>8439</v>
      </c>
      <c r="EZY50" s="19" t="s">
        <v>8439</v>
      </c>
      <c r="EZZ50" s="19" t="s">
        <v>8439</v>
      </c>
      <c r="FAA50" s="19" t="s">
        <v>8439</v>
      </c>
      <c r="FAB50" s="19" t="s">
        <v>8439</v>
      </c>
      <c r="FAC50" s="19" t="s">
        <v>8439</v>
      </c>
      <c r="FAD50" s="19" t="s">
        <v>8439</v>
      </c>
      <c r="FAE50" s="19" t="s">
        <v>8439</v>
      </c>
      <c r="FAF50" s="19" t="s">
        <v>8439</v>
      </c>
      <c r="FAG50" s="19" t="s">
        <v>8439</v>
      </c>
      <c r="FAH50" s="19" t="s">
        <v>8439</v>
      </c>
      <c r="FAI50" s="19" t="s">
        <v>8439</v>
      </c>
      <c r="FAJ50" s="19" t="s">
        <v>8439</v>
      </c>
      <c r="FAK50" s="19" t="s">
        <v>8439</v>
      </c>
      <c r="FAL50" s="19" t="s">
        <v>8439</v>
      </c>
      <c r="FAM50" s="19" t="s">
        <v>8439</v>
      </c>
      <c r="FAN50" s="19" t="s">
        <v>8439</v>
      </c>
      <c r="FAO50" s="19" t="s">
        <v>8439</v>
      </c>
      <c r="FAP50" s="19" t="s">
        <v>8439</v>
      </c>
      <c r="FAQ50" s="19" t="s">
        <v>8439</v>
      </c>
      <c r="FAR50" s="19" t="s">
        <v>8439</v>
      </c>
      <c r="FAS50" s="19" t="s">
        <v>8439</v>
      </c>
      <c r="FAT50" s="19" t="s">
        <v>8439</v>
      </c>
      <c r="FAU50" s="19" t="s">
        <v>8439</v>
      </c>
      <c r="FAV50" s="19" t="s">
        <v>8439</v>
      </c>
      <c r="FAW50" s="19" t="s">
        <v>8439</v>
      </c>
      <c r="FAX50" s="19" t="s">
        <v>8439</v>
      </c>
      <c r="FAY50" s="19" t="s">
        <v>8439</v>
      </c>
      <c r="FAZ50" s="19" t="s">
        <v>8439</v>
      </c>
      <c r="FBA50" s="19" t="s">
        <v>8439</v>
      </c>
      <c r="FBB50" s="19" t="s">
        <v>8439</v>
      </c>
      <c r="FBC50" s="19" t="s">
        <v>8439</v>
      </c>
      <c r="FBD50" s="19" t="s">
        <v>8439</v>
      </c>
      <c r="FBE50" s="19" t="s">
        <v>8439</v>
      </c>
      <c r="FBF50" s="19" t="s">
        <v>8439</v>
      </c>
      <c r="FBG50" s="19" t="s">
        <v>8439</v>
      </c>
      <c r="FBH50" s="19" t="s">
        <v>8439</v>
      </c>
      <c r="FBI50" s="19" t="s">
        <v>8439</v>
      </c>
      <c r="FBJ50" s="19" t="s">
        <v>8439</v>
      </c>
      <c r="FBK50" s="19" t="s">
        <v>8439</v>
      </c>
      <c r="FBL50" s="19" t="s">
        <v>8439</v>
      </c>
      <c r="FBM50" s="19" t="s">
        <v>8439</v>
      </c>
      <c r="FBN50" s="19" t="s">
        <v>8439</v>
      </c>
      <c r="FBO50" s="19" t="s">
        <v>8439</v>
      </c>
      <c r="FBP50" s="19" t="s">
        <v>8439</v>
      </c>
      <c r="FBQ50" s="19" t="s">
        <v>8439</v>
      </c>
      <c r="FBR50" s="19" t="s">
        <v>8439</v>
      </c>
      <c r="FBS50" s="19" t="s">
        <v>8439</v>
      </c>
      <c r="FBT50" s="19" t="s">
        <v>8439</v>
      </c>
      <c r="FBU50" s="19" t="s">
        <v>8439</v>
      </c>
      <c r="FBV50" s="19" t="s">
        <v>8439</v>
      </c>
      <c r="FBW50" s="19" t="s">
        <v>8439</v>
      </c>
      <c r="FBX50" s="19" t="s">
        <v>8439</v>
      </c>
      <c r="FBY50" s="19" t="s">
        <v>8439</v>
      </c>
      <c r="FBZ50" s="19" t="s">
        <v>8439</v>
      </c>
      <c r="FCA50" s="19" t="s">
        <v>8439</v>
      </c>
      <c r="FCB50" s="19" t="s">
        <v>8439</v>
      </c>
      <c r="FCC50" s="19" t="s">
        <v>8439</v>
      </c>
      <c r="FCD50" s="19" t="s">
        <v>8439</v>
      </c>
      <c r="FCE50" s="19" t="s">
        <v>8439</v>
      </c>
      <c r="FCF50" s="19" t="s">
        <v>8439</v>
      </c>
      <c r="FCG50" s="19" t="s">
        <v>8439</v>
      </c>
      <c r="FCH50" s="19" t="s">
        <v>8439</v>
      </c>
      <c r="FCI50" s="19" t="s">
        <v>8439</v>
      </c>
      <c r="FCJ50" s="19" t="s">
        <v>8439</v>
      </c>
      <c r="FCK50" s="19" t="s">
        <v>8439</v>
      </c>
      <c r="FCL50" s="19" t="s">
        <v>8439</v>
      </c>
      <c r="FCM50" s="19" t="s">
        <v>8439</v>
      </c>
      <c r="FCN50" s="19" t="s">
        <v>8439</v>
      </c>
      <c r="FCO50" s="19" t="s">
        <v>8439</v>
      </c>
      <c r="FCP50" s="19" t="s">
        <v>8439</v>
      </c>
      <c r="FCQ50" s="19" t="s">
        <v>8439</v>
      </c>
      <c r="FCR50" s="19" t="s">
        <v>8439</v>
      </c>
      <c r="FCS50" s="19" t="s">
        <v>8439</v>
      </c>
      <c r="FCT50" s="19" t="s">
        <v>8439</v>
      </c>
      <c r="FCU50" s="19" t="s">
        <v>8439</v>
      </c>
      <c r="FCV50" s="19" t="s">
        <v>8439</v>
      </c>
      <c r="FCW50" s="19" t="s">
        <v>8439</v>
      </c>
      <c r="FCX50" s="19" t="s">
        <v>8439</v>
      </c>
      <c r="FCY50" s="19" t="s">
        <v>8439</v>
      </c>
      <c r="FCZ50" s="19" t="s">
        <v>8439</v>
      </c>
      <c r="FDA50" s="19" t="s">
        <v>8439</v>
      </c>
      <c r="FDB50" s="19" t="s">
        <v>8439</v>
      </c>
      <c r="FDC50" s="19" t="s">
        <v>8439</v>
      </c>
      <c r="FDD50" s="19" t="s">
        <v>8439</v>
      </c>
      <c r="FDE50" s="19" t="s">
        <v>8439</v>
      </c>
      <c r="FDF50" s="19" t="s">
        <v>8439</v>
      </c>
      <c r="FDG50" s="19" t="s">
        <v>8439</v>
      </c>
      <c r="FDH50" s="19" t="s">
        <v>8439</v>
      </c>
      <c r="FDI50" s="19" t="s">
        <v>8439</v>
      </c>
      <c r="FDJ50" s="19" t="s">
        <v>8439</v>
      </c>
      <c r="FDK50" s="19" t="s">
        <v>8439</v>
      </c>
      <c r="FDL50" s="19" t="s">
        <v>8439</v>
      </c>
      <c r="FDM50" s="19" t="s">
        <v>8439</v>
      </c>
      <c r="FDN50" s="19" t="s">
        <v>8439</v>
      </c>
      <c r="FDO50" s="19" t="s">
        <v>8439</v>
      </c>
      <c r="FDP50" s="19" t="s">
        <v>8439</v>
      </c>
      <c r="FDQ50" s="19" t="s">
        <v>8439</v>
      </c>
      <c r="FDR50" s="19" t="s">
        <v>8439</v>
      </c>
      <c r="FDS50" s="19" t="s">
        <v>8439</v>
      </c>
      <c r="FDT50" s="19" t="s">
        <v>8439</v>
      </c>
      <c r="FDU50" s="19" t="s">
        <v>8439</v>
      </c>
      <c r="FDV50" s="19" t="s">
        <v>8439</v>
      </c>
      <c r="FDW50" s="19" t="s">
        <v>8439</v>
      </c>
      <c r="FDX50" s="19" t="s">
        <v>8439</v>
      </c>
      <c r="FDY50" s="19" t="s">
        <v>8439</v>
      </c>
      <c r="FDZ50" s="19" t="s">
        <v>8439</v>
      </c>
      <c r="FEA50" s="19" t="s">
        <v>8439</v>
      </c>
      <c r="FEB50" s="19" t="s">
        <v>8439</v>
      </c>
      <c r="FEC50" s="19" t="s">
        <v>8439</v>
      </c>
      <c r="FED50" s="19" t="s">
        <v>8439</v>
      </c>
      <c r="FEE50" s="19" t="s">
        <v>8439</v>
      </c>
      <c r="FEF50" s="19" t="s">
        <v>8439</v>
      </c>
      <c r="FEG50" s="19" t="s">
        <v>8439</v>
      </c>
      <c r="FEH50" s="19" t="s">
        <v>8439</v>
      </c>
      <c r="FEI50" s="19" t="s">
        <v>8439</v>
      </c>
      <c r="FEJ50" s="19" t="s">
        <v>8439</v>
      </c>
      <c r="FEK50" s="19" t="s">
        <v>8439</v>
      </c>
      <c r="FEL50" s="19" t="s">
        <v>8439</v>
      </c>
      <c r="FEM50" s="19" t="s">
        <v>8439</v>
      </c>
      <c r="FEN50" s="19" t="s">
        <v>8439</v>
      </c>
      <c r="FEO50" s="19" t="s">
        <v>8439</v>
      </c>
      <c r="FEP50" s="19" t="s">
        <v>8439</v>
      </c>
      <c r="FEQ50" s="19" t="s">
        <v>8439</v>
      </c>
      <c r="FER50" s="19" t="s">
        <v>8439</v>
      </c>
      <c r="FES50" s="19" t="s">
        <v>8439</v>
      </c>
      <c r="FET50" s="19" t="s">
        <v>8439</v>
      </c>
      <c r="FEU50" s="19" t="s">
        <v>8439</v>
      </c>
      <c r="FEV50" s="19" t="s">
        <v>8439</v>
      </c>
      <c r="FEW50" s="19" t="s">
        <v>8439</v>
      </c>
      <c r="FEX50" s="19" t="s">
        <v>8439</v>
      </c>
      <c r="FEY50" s="19" t="s">
        <v>8439</v>
      </c>
      <c r="FEZ50" s="19" t="s">
        <v>8439</v>
      </c>
      <c r="FFA50" s="19" t="s">
        <v>8439</v>
      </c>
      <c r="FFB50" s="19" t="s">
        <v>8439</v>
      </c>
      <c r="FFC50" s="19" t="s">
        <v>8439</v>
      </c>
      <c r="FFD50" s="19" t="s">
        <v>8439</v>
      </c>
      <c r="FFE50" s="19" t="s">
        <v>8439</v>
      </c>
      <c r="FFF50" s="19" t="s">
        <v>8439</v>
      </c>
      <c r="FFG50" s="19" t="s">
        <v>8439</v>
      </c>
      <c r="FFH50" s="19" t="s">
        <v>8439</v>
      </c>
      <c r="FFI50" s="19" t="s">
        <v>8439</v>
      </c>
      <c r="FFJ50" s="19" t="s">
        <v>8439</v>
      </c>
      <c r="FFK50" s="19" t="s">
        <v>8439</v>
      </c>
      <c r="FFL50" s="19" t="s">
        <v>8439</v>
      </c>
      <c r="FFM50" s="19" t="s">
        <v>8439</v>
      </c>
      <c r="FFN50" s="19" t="s">
        <v>8439</v>
      </c>
      <c r="FFO50" s="19" t="s">
        <v>8439</v>
      </c>
      <c r="FFP50" s="19" t="s">
        <v>8439</v>
      </c>
      <c r="FFQ50" s="19" t="s">
        <v>8439</v>
      </c>
      <c r="FFR50" s="19" t="s">
        <v>8439</v>
      </c>
      <c r="FFS50" s="19" t="s">
        <v>8439</v>
      </c>
      <c r="FFT50" s="19" t="s">
        <v>8439</v>
      </c>
      <c r="FFU50" s="19" t="s">
        <v>8439</v>
      </c>
      <c r="FFV50" s="19" t="s">
        <v>8439</v>
      </c>
      <c r="FFW50" s="19" t="s">
        <v>8439</v>
      </c>
      <c r="FFX50" s="19" t="s">
        <v>8439</v>
      </c>
      <c r="FFY50" s="19" t="s">
        <v>8439</v>
      </c>
      <c r="FFZ50" s="19" t="s">
        <v>8439</v>
      </c>
      <c r="FGA50" s="19" t="s">
        <v>8439</v>
      </c>
      <c r="FGB50" s="19" t="s">
        <v>8439</v>
      </c>
      <c r="FGC50" s="19" t="s">
        <v>8439</v>
      </c>
      <c r="FGD50" s="19" t="s">
        <v>8439</v>
      </c>
      <c r="FGE50" s="19" t="s">
        <v>8439</v>
      </c>
      <c r="FGF50" s="19" t="s">
        <v>8439</v>
      </c>
      <c r="FGG50" s="19" t="s">
        <v>8439</v>
      </c>
      <c r="FGH50" s="19" t="s">
        <v>8439</v>
      </c>
      <c r="FGI50" s="19" t="s">
        <v>8439</v>
      </c>
      <c r="FGJ50" s="19" t="s">
        <v>8439</v>
      </c>
      <c r="FGK50" s="19" t="s">
        <v>8439</v>
      </c>
      <c r="FGL50" s="19" t="s">
        <v>8439</v>
      </c>
      <c r="FGM50" s="19" t="s">
        <v>8439</v>
      </c>
      <c r="FGN50" s="19" t="s">
        <v>8439</v>
      </c>
      <c r="FGO50" s="19" t="s">
        <v>8439</v>
      </c>
      <c r="FGP50" s="19" t="s">
        <v>8439</v>
      </c>
      <c r="FGQ50" s="19" t="s">
        <v>8439</v>
      </c>
      <c r="FGR50" s="19" t="s">
        <v>8439</v>
      </c>
      <c r="FGS50" s="19" t="s">
        <v>8439</v>
      </c>
      <c r="FGT50" s="19" t="s">
        <v>8439</v>
      </c>
      <c r="FGU50" s="19" t="s">
        <v>8439</v>
      </c>
      <c r="FGV50" s="19" t="s">
        <v>8439</v>
      </c>
      <c r="FGW50" s="19" t="s">
        <v>8439</v>
      </c>
      <c r="FGX50" s="19" t="s">
        <v>8439</v>
      </c>
      <c r="FGY50" s="19" t="s">
        <v>8439</v>
      </c>
      <c r="FGZ50" s="19" t="s">
        <v>8439</v>
      </c>
      <c r="FHA50" s="19" t="s">
        <v>8439</v>
      </c>
      <c r="FHB50" s="19" t="s">
        <v>8439</v>
      </c>
      <c r="FHC50" s="19" t="s">
        <v>8439</v>
      </c>
      <c r="FHD50" s="19" t="s">
        <v>8439</v>
      </c>
      <c r="FHE50" s="19" t="s">
        <v>8439</v>
      </c>
      <c r="FHF50" s="19" t="s">
        <v>8439</v>
      </c>
      <c r="FHG50" s="19" t="s">
        <v>8439</v>
      </c>
      <c r="FHH50" s="19" t="s">
        <v>8439</v>
      </c>
      <c r="FHI50" s="19" t="s">
        <v>8439</v>
      </c>
      <c r="FHJ50" s="19" t="s">
        <v>8439</v>
      </c>
      <c r="FHK50" s="19" t="s">
        <v>8439</v>
      </c>
      <c r="FHL50" s="19" t="s">
        <v>8439</v>
      </c>
      <c r="FHM50" s="19" t="s">
        <v>8439</v>
      </c>
      <c r="FHN50" s="19" t="s">
        <v>8439</v>
      </c>
      <c r="FHO50" s="19" t="s">
        <v>8439</v>
      </c>
      <c r="FHP50" s="19" t="s">
        <v>8439</v>
      </c>
      <c r="FHQ50" s="19" t="s">
        <v>8439</v>
      </c>
      <c r="FHR50" s="19" t="s">
        <v>8439</v>
      </c>
      <c r="FHS50" s="19" t="s">
        <v>8439</v>
      </c>
      <c r="FHT50" s="19" t="s">
        <v>8439</v>
      </c>
      <c r="FHU50" s="19" t="s">
        <v>8439</v>
      </c>
      <c r="FHV50" s="19" t="s">
        <v>8439</v>
      </c>
      <c r="FHW50" s="19" t="s">
        <v>8439</v>
      </c>
      <c r="FHX50" s="19" t="s">
        <v>8439</v>
      </c>
      <c r="FHY50" s="19" t="s">
        <v>8439</v>
      </c>
      <c r="FHZ50" s="19" t="s">
        <v>8439</v>
      </c>
      <c r="FIA50" s="19" t="s">
        <v>8439</v>
      </c>
      <c r="FIB50" s="19" t="s">
        <v>8439</v>
      </c>
      <c r="FIC50" s="19" t="s">
        <v>8439</v>
      </c>
      <c r="FID50" s="19" t="s">
        <v>8439</v>
      </c>
      <c r="FIE50" s="19" t="s">
        <v>8439</v>
      </c>
      <c r="FIF50" s="19" t="s">
        <v>8439</v>
      </c>
      <c r="FIG50" s="19" t="s">
        <v>8439</v>
      </c>
      <c r="FIH50" s="19" t="s">
        <v>8439</v>
      </c>
      <c r="FII50" s="19" t="s">
        <v>8439</v>
      </c>
      <c r="FIJ50" s="19" t="s">
        <v>8439</v>
      </c>
      <c r="FIK50" s="19" t="s">
        <v>8439</v>
      </c>
      <c r="FIL50" s="19" t="s">
        <v>8439</v>
      </c>
      <c r="FIM50" s="19" t="s">
        <v>8439</v>
      </c>
      <c r="FIN50" s="19" t="s">
        <v>8439</v>
      </c>
      <c r="FIO50" s="19" t="s">
        <v>8439</v>
      </c>
      <c r="FIP50" s="19" t="s">
        <v>8439</v>
      </c>
      <c r="FIQ50" s="19" t="s">
        <v>8439</v>
      </c>
      <c r="FIR50" s="19" t="s">
        <v>8439</v>
      </c>
      <c r="FIS50" s="19" t="s">
        <v>8439</v>
      </c>
      <c r="FIT50" s="19" t="s">
        <v>8439</v>
      </c>
      <c r="FIU50" s="19" t="s">
        <v>8439</v>
      </c>
      <c r="FIV50" s="19" t="s">
        <v>8439</v>
      </c>
      <c r="FIW50" s="19" t="s">
        <v>8439</v>
      </c>
      <c r="FIX50" s="19" t="s">
        <v>8439</v>
      </c>
      <c r="FIY50" s="19" t="s">
        <v>8439</v>
      </c>
      <c r="FIZ50" s="19" t="s">
        <v>8439</v>
      </c>
      <c r="FJA50" s="19" t="s">
        <v>8439</v>
      </c>
      <c r="FJB50" s="19" t="s">
        <v>8439</v>
      </c>
      <c r="FJC50" s="19" t="s">
        <v>8439</v>
      </c>
      <c r="FJD50" s="19" t="s">
        <v>8439</v>
      </c>
      <c r="FJE50" s="19" t="s">
        <v>8439</v>
      </c>
      <c r="FJF50" s="19" t="s">
        <v>8439</v>
      </c>
      <c r="FJG50" s="19" t="s">
        <v>8439</v>
      </c>
      <c r="FJH50" s="19" t="s">
        <v>8439</v>
      </c>
      <c r="FJI50" s="19" t="s">
        <v>8439</v>
      </c>
      <c r="FJJ50" s="19" t="s">
        <v>8439</v>
      </c>
      <c r="FJK50" s="19" t="s">
        <v>8439</v>
      </c>
      <c r="FJL50" s="19" t="s">
        <v>8439</v>
      </c>
      <c r="FJM50" s="19" t="s">
        <v>8439</v>
      </c>
      <c r="FJN50" s="19" t="s">
        <v>8439</v>
      </c>
      <c r="FJO50" s="19" t="s">
        <v>8439</v>
      </c>
      <c r="FJP50" s="19" t="s">
        <v>8439</v>
      </c>
      <c r="FJQ50" s="19" t="s">
        <v>8439</v>
      </c>
      <c r="FJR50" s="19" t="s">
        <v>8439</v>
      </c>
      <c r="FJS50" s="19" t="s">
        <v>8439</v>
      </c>
      <c r="FJT50" s="19" t="s">
        <v>8439</v>
      </c>
      <c r="FJU50" s="19" t="s">
        <v>8439</v>
      </c>
      <c r="FJV50" s="19" t="s">
        <v>8439</v>
      </c>
      <c r="FJW50" s="19" t="s">
        <v>8439</v>
      </c>
      <c r="FJX50" s="19" t="s">
        <v>8439</v>
      </c>
      <c r="FJY50" s="19" t="s">
        <v>8439</v>
      </c>
      <c r="FJZ50" s="19" t="s">
        <v>8439</v>
      </c>
      <c r="FKA50" s="19" t="s">
        <v>8439</v>
      </c>
      <c r="FKB50" s="19" t="s">
        <v>8439</v>
      </c>
      <c r="FKC50" s="19" t="s">
        <v>8439</v>
      </c>
      <c r="FKD50" s="19" t="s">
        <v>8439</v>
      </c>
      <c r="FKE50" s="19" t="s">
        <v>8439</v>
      </c>
      <c r="FKF50" s="19" t="s">
        <v>8439</v>
      </c>
      <c r="FKG50" s="19" t="s">
        <v>8439</v>
      </c>
      <c r="FKH50" s="19" t="s">
        <v>8439</v>
      </c>
      <c r="FKI50" s="19" t="s">
        <v>8439</v>
      </c>
      <c r="FKJ50" s="19" t="s">
        <v>8439</v>
      </c>
      <c r="FKK50" s="19" t="s">
        <v>8439</v>
      </c>
      <c r="FKL50" s="19" t="s">
        <v>8439</v>
      </c>
      <c r="FKM50" s="19" t="s">
        <v>8439</v>
      </c>
      <c r="FKN50" s="19" t="s">
        <v>8439</v>
      </c>
      <c r="FKO50" s="19" t="s">
        <v>8439</v>
      </c>
      <c r="FKP50" s="19" t="s">
        <v>8439</v>
      </c>
      <c r="FKQ50" s="19" t="s">
        <v>8439</v>
      </c>
      <c r="FKR50" s="19" t="s">
        <v>8439</v>
      </c>
      <c r="FKS50" s="19" t="s">
        <v>8439</v>
      </c>
      <c r="FKT50" s="19" t="s">
        <v>8439</v>
      </c>
      <c r="FKU50" s="19" t="s">
        <v>8439</v>
      </c>
      <c r="FKV50" s="19" t="s">
        <v>8439</v>
      </c>
      <c r="FKW50" s="19" t="s">
        <v>8439</v>
      </c>
      <c r="FKX50" s="19" t="s">
        <v>8439</v>
      </c>
      <c r="FKY50" s="19" t="s">
        <v>8439</v>
      </c>
      <c r="FKZ50" s="19" t="s">
        <v>8439</v>
      </c>
      <c r="FLA50" s="19" t="s">
        <v>8439</v>
      </c>
      <c r="FLB50" s="19" t="s">
        <v>8439</v>
      </c>
      <c r="FLC50" s="19" t="s">
        <v>8439</v>
      </c>
      <c r="FLD50" s="19" t="s">
        <v>8439</v>
      </c>
      <c r="FLE50" s="19" t="s">
        <v>8439</v>
      </c>
      <c r="FLF50" s="19" t="s">
        <v>8439</v>
      </c>
      <c r="FLG50" s="19" t="s">
        <v>8439</v>
      </c>
      <c r="FLH50" s="19" t="s">
        <v>8439</v>
      </c>
      <c r="FLI50" s="19" t="s">
        <v>8439</v>
      </c>
      <c r="FLJ50" s="19" t="s">
        <v>8439</v>
      </c>
      <c r="FLK50" s="19" t="s">
        <v>8439</v>
      </c>
      <c r="FLL50" s="19" t="s">
        <v>8439</v>
      </c>
      <c r="FLM50" s="19" t="s">
        <v>8439</v>
      </c>
      <c r="FLN50" s="19" t="s">
        <v>8439</v>
      </c>
      <c r="FLO50" s="19" t="s">
        <v>8439</v>
      </c>
      <c r="FLP50" s="19" t="s">
        <v>8439</v>
      </c>
      <c r="FLQ50" s="19" t="s">
        <v>8439</v>
      </c>
      <c r="FLR50" s="19" t="s">
        <v>8439</v>
      </c>
      <c r="FLS50" s="19" t="s">
        <v>8439</v>
      </c>
      <c r="FLT50" s="19" t="s">
        <v>8439</v>
      </c>
      <c r="FLU50" s="19" t="s">
        <v>8439</v>
      </c>
      <c r="FLV50" s="19" t="s">
        <v>8439</v>
      </c>
      <c r="FLW50" s="19" t="s">
        <v>8439</v>
      </c>
      <c r="FLX50" s="19" t="s">
        <v>8439</v>
      </c>
      <c r="FLY50" s="19" t="s">
        <v>8439</v>
      </c>
      <c r="FLZ50" s="19" t="s">
        <v>8439</v>
      </c>
      <c r="FMA50" s="19" t="s">
        <v>8439</v>
      </c>
      <c r="FMB50" s="19" t="s">
        <v>8439</v>
      </c>
      <c r="FMC50" s="19" t="s">
        <v>8439</v>
      </c>
      <c r="FMD50" s="19" t="s">
        <v>8439</v>
      </c>
      <c r="FME50" s="19" t="s">
        <v>8439</v>
      </c>
      <c r="FMF50" s="19" t="s">
        <v>8439</v>
      </c>
      <c r="FMG50" s="19" t="s">
        <v>8439</v>
      </c>
      <c r="FMH50" s="19" t="s">
        <v>8439</v>
      </c>
      <c r="FMI50" s="19" t="s">
        <v>8439</v>
      </c>
      <c r="FMJ50" s="19" t="s">
        <v>8439</v>
      </c>
      <c r="FMK50" s="19" t="s">
        <v>8439</v>
      </c>
      <c r="FML50" s="19" t="s">
        <v>8439</v>
      </c>
      <c r="FMM50" s="19" t="s">
        <v>8439</v>
      </c>
      <c r="FMN50" s="19" t="s">
        <v>8439</v>
      </c>
      <c r="FMO50" s="19" t="s">
        <v>8439</v>
      </c>
      <c r="FMP50" s="19" t="s">
        <v>8439</v>
      </c>
      <c r="FMQ50" s="19" t="s">
        <v>8439</v>
      </c>
      <c r="FMR50" s="19" t="s">
        <v>8439</v>
      </c>
      <c r="FMS50" s="19" t="s">
        <v>8439</v>
      </c>
      <c r="FMT50" s="19" t="s">
        <v>8439</v>
      </c>
      <c r="FMU50" s="19" t="s">
        <v>8439</v>
      </c>
      <c r="FMV50" s="19" t="s">
        <v>8439</v>
      </c>
      <c r="FMW50" s="19" t="s">
        <v>8439</v>
      </c>
      <c r="FMX50" s="19" t="s">
        <v>8439</v>
      </c>
      <c r="FMY50" s="19" t="s">
        <v>8439</v>
      </c>
      <c r="FMZ50" s="19" t="s">
        <v>8439</v>
      </c>
      <c r="FNA50" s="19" t="s">
        <v>8439</v>
      </c>
      <c r="FNB50" s="19" t="s">
        <v>8439</v>
      </c>
      <c r="FNC50" s="19" t="s">
        <v>8439</v>
      </c>
      <c r="FND50" s="19" t="s">
        <v>8439</v>
      </c>
      <c r="FNE50" s="19" t="s">
        <v>8439</v>
      </c>
      <c r="FNF50" s="19" t="s">
        <v>8439</v>
      </c>
      <c r="FNG50" s="19" t="s">
        <v>8439</v>
      </c>
      <c r="FNH50" s="19" t="s">
        <v>8439</v>
      </c>
      <c r="FNI50" s="19" t="s">
        <v>8439</v>
      </c>
      <c r="FNJ50" s="19" t="s">
        <v>8439</v>
      </c>
      <c r="FNK50" s="19" t="s">
        <v>8439</v>
      </c>
      <c r="FNL50" s="19" t="s">
        <v>8439</v>
      </c>
      <c r="FNM50" s="19" t="s">
        <v>8439</v>
      </c>
      <c r="FNN50" s="19" t="s">
        <v>8439</v>
      </c>
      <c r="FNO50" s="19" t="s">
        <v>8439</v>
      </c>
      <c r="FNP50" s="19" t="s">
        <v>8439</v>
      </c>
      <c r="FNQ50" s="19" t="s">
        <v>8439</v>
      </c>
      <c r="FNR50" s="19" t="s">
        <v>8439</v>
      </c>
      <c r="FNS50" s="19" t="s">
        <v>8439</v>
      </c>
      <c r="FNT50" s="19" t="s">
        <v>8439</v>
      </c>
      <c r="FNU50" s="19" t="s">
        <v>8439</v>
      </c>
      <c r="FNV50" s="19" t="s">
        <v>8439</v>
      </c>
      <c r="FNW50" s="19" t="s">
        <v>8439</v>
      </c>
      <c r="FNX50" s="19" t="s">
        <v>8439</v>
      </c>
      <c r="FNY50" s="19" t="s">
        <v>8439</v>
      </c>
      <c r="FNZ50" s="19" t="s">
        <v>8439</v>
      </c>
      <c r="FOA50" s="19" t="s">
        <v>8439</v>
      </c>
      <c r="FOB50" s="19" t="s">
        <v>8439</v>
      </c>
      <c r="FOC50" s="19" t="s">
        <v>8439</v>
      </c>
      <c r="FOD50" s="19" t="s">
        <v>8439</v>
      </c>
      <c r="FOE50" s="19" t="s">
        <v>8439</v>
      </c>
      <c r="FOF50" s="19" t="s">
        <v>8439</v>
      </c>
      <c r="FOG50" s="19" t="s">
        <v>8439</v>
      </c>
      <c r="FOH50" s="19" t="s">
        <v>8439</v>
      </c>
      <c r="FOI50" s="19" t="s">
        <v>8439</v>
      </c>
      <c r="FOJ50" s="19" t="s">
        <v>8439</v>
      </c>
      <c r="FOK50" s="19" t="s">
        <v>8439</v>
      </c>
      <c r="FOL50" s="19" t="s">
        <v>8439</v>
      </c>
      <c r="FOM50" s="19" t="s">
        <v>8439</v>
      </c>
      <c r="FON50" s="19" t="s">
        <v>8439</v>
      </c>
      <c r="FOO50" s="19" t="s">
        <v>8439</v>
      </c>
      <c r="FOP50" s="19" t="s">
        <v>8439</v>
      </c>
      <c r="FOQ50" s="19" t="s">
        <v>8439</v>
      </c>
      <c r="FOR50" s="19" t="s">
        <v>8439</v>
      </c>
      <c r="FOS50" s="19" t="s">
        <v>8439</v>
      </c>
      <c r="FOT50" s="19" t="s">
        <v>8439</v>
      </c>
      <c r="FOU50" s="19" t="s">
        <v>8439</v>
      </c>
      <c r="FOV50" s="19" t="s">
        <v>8439</v>
      </c>
      <c r="FOW50" s="19" t="s">
        <v>8439</v>
      </c>
      <c r="FOX50" s="19" t="s">
        <v>8439</v>
      </c>
      <c r="FOY50" s="19" t="s">
        <v>8439</v>
      </c>
      <c r="FOZ50" s="19" t="s">
        <v>8439</v>
      </c>
      <c r="FPA50" s="19" t="s">
        <v>8439</v>
      </c>
      <c r="FPB50" s="19" t="s">
        <v>8439</v>
      </c>
      <c r="FPC50" s="19" t="s">
        <v>8439</v>
      </c>
      <c r="FPD50" s="19" t="s">
        <v>8439</v>
      </c>
      <c r="FPE50" s="19" t="s">
        <v>8439</v>
      </c>
      <c r="FPF50" s="19" t="s">
        <v>8439</v>
      </c>
      <c r="FPG50" s="19" t="s">
        <v>8439</v>
      </c>
      <c r="FPH50" s="19" t="s">
        <v>8439</v>
      </c>
      <c r="FPI50" s="19" t="s">
        <v>8439</v>
      </c>
      <c r="FPJ50" s="19" t="s">
        <v>8439</v>
      </c>
      <c r="FPK50" s="19" t="s">
        <v>8439</v>
      </c>
      <c r="FPL50" s="19" t="s">
        <v>8439</v>
      </c>
      <c r="FPM50" s="19" t="s">
        <v>8439</v>
      </c>
      <c r="FPN50" s="19" t="s">
        <v>8439</v>
      </c>
      <c r="FPO50" s="19" t="s">
        <v>8439</v>
      </c>
      <c r="FPP50" s="19" t="s">
        <v>8439</v>
      </c>
      <c r="FPQ50" s="19" t="s">
        <v>8439</v>
      </c>
      <c r="FPR50" s="19" t="s">
        <v>8439</v>
      </c>
      <c r="FPS50" s="19" t="s">
        <v>8439</v>
      </c>
      <c r="FPT50" s="19" t="s">
        <v>8439</v>
      </c>
      <c r="FPU50" s="19" t="s">
        <v>8439</v>
      </c>
      <c r="FPV50" s="19" t="s">
        <v>8439</v>
      </c>
      <c r="FPW50" s="19" t="s">
        <v>8439</v>
      </c>
      <c r="FPX50" s="19" t="s">
        <v>8439</v>
      </c>
      <c r="FPY50" s="19" t="s">
        <v>8439</v>
      </c>
      <c r="FPZ50" s="19" t="s">
        <v>8439</v>
      </c>
      <c r="FQA50" s="19" t="s">
        <v>8439</v>
      </c>
      <c r="FQB50" s="19" t="s">
        <v>8439</v>
      </c>
      <c r="FQC50" s="19" t="s">
        <v>8439</v>
      </c>
      <c r="FQD50" s="19" t="s">
        <v>8439</v>
      </c>
      <c r="FQE50" s="19" t="s">
        <v>8439</v>
      </c>
      <c r="FQF50" s="19" t="s">
        <v>8439</v>
      </c>
      <c r="FQG50" s="19" t="s">
        <v>8439</v>
      </c>
      <c r="FQH50" s="19" t="s">
        <v>8439</v>
      </c>
      <c r="FQI50" s="19" t="s">
        <v>8439</v>
      </c>
      <c r="FQJ50" s="19" t="s">
        <v>8439</v>
      </c>
      <c r="FQK50" s="19" t="s">
        <v>8439</v>
      </c>
      <c r="FQL50" s="19" t="s">
        <v>8439</v>
      </c>
      <c r="FQM50" s="19" t="s">
        <v>8439</v>
      </c>
      <c r="FQN50" s="19" t="s">
        <v>8439</v>
      </c>
      <c r="FQO50" s="19" t="s">
        <v>8439</v>
      </c>
      <c r="FQP50" s="19" t="s">
        <v>8439</v>
      </c>
      <c r="FQQ50" s="19" t="s">
        <v>8439</v>
      </c>
      <c r="FQR50" s="19" t="s">
        <v>8439</v>
      </c>
      <c r="FQS50" s="19" t="s">
        <v>8439</v>
      </c>
      <c r="FQT50" s="19" t="s">
        <v>8439</v>
      </c>
      <c r="FQU50" s="19" t="s">
        <v>8439</v>
      </c>
      <c r="FQV50" s="19" t="s">
        <v>8439</v>
      </c>
      <c r="FQW50" s="19" t="s">
        <v>8439</v>
      </c>
      <c r="FQX50" s="19" t="s">
        <v>8439</v>
      </c>
      <c r="FQY50" s="19" t="s">
        <v>8439</v>
      </c>
      <c r="FQZ50" s="19" t="s">
        <v>8439</v>
      </c>
      <c r="FRA50" s="19" t="s">
        <v>8439</v>
      </c>
      <c r="FRB50" s="19" t="s">
        <v>8439</v>
      </c>
      <c r="FRC50" s="19" t="s">
        <v>8439</v>
      </c>
      <c r="FRD50" s="19" t="s">
        <v>8439</v>
      </c>
      <c r="FRE50" s="19" t="s">
        <v>8439</v>
      </c>
      <c r="FRF50" s="19" t="s">
        <v>8439</v>
      </c>
      <c r="FRG50" s="19" t="s">
        <v>8439</v>
      </c>
      <c r="FRH50" s="19" t="s">
        <v>8439</v>
      </c>
      <c r="FRI50" s="19" t="s">
        <v>8439</v>
      </c>
      <c r="FRJ50" s="19" t="s">
        <v>8439</v>
      </c>
      <c r="FRK50" s="19" t="s">
        <v>8439</v>
      </c>
      <c r="FRL50" s="19" t="s">
        <v>8439</v>
      </c>
      <c r="FRM50" s="19" t="s">
        <v>8439</v>
      </c>
      <c r="FRN50" s="19" t="s">
        <v>8439</v>
      </c>
      <c r="FRO50" s="19" t="s">
        <v>8439</v>
      </c>
      <c r="FRP50" s="19" t="s">
        <v>8439</v>
      </c>
      <c r="FRQ50" s="19" t="s">
        <v>8439</v>
      </c>
      <c r="FRR50" s="19" t="s">
        <v>8439</v>
      </c>
      <c r="FRS50" s="19" t="s">
        <v>8439</v>
      </c>
      <c r="FRT50" s="19" t="s">
        <v>8439</v>
      </c>
      <c r="FRU50" s="19" t="s">
        <v>8439</v>
      </c>
      <c r="FRV50" s="19" t="s">
        <v>8439</v>
      </c>
      <c r="FRW50" s="19" t="s">
        <v>8439</v>
      </c>
      <c r="FRX50" s="19" t="s">
        <v>8439</v>
      </c>
      <c r="FRY50" s="19" t="s">
        <v>8439</v>
      </c>
      <c r="FRZ50" s="19" t="s">
        <v>8439</v>
      </c>
      <c r="FSA50" s="19" t="s">
        <v>8439</v>
      </c>
      <c r="FSB50" s="19" t="s">
        <v>8439</v>
      </c>
      <c r="FSC50" s="19" t="s">
        <v>8439</v>
      </c>
      <c r="FSD50" s="19" t="s">
        <v>8439</v>
      </c>
      <c r="FSE50" s="19" t="s">
        <v>8439</v>
      </c>
      <c r="FSF50" s="19" t="s">
        <v>8439</v>
      </c>
      <c r="FSG50" s="19" t="s">
        <v>8439</v>
      </c>
      <c r="FSH50" s="19" t="s">
        <v>8439</v>
      </c>
      <c r="FSI50" s="19" t="s">
        <v>8439</v>
      </c>
      <c r="FSJ50" s="19" t="s">
        <v>8439</v>
      </c>
      <c r="FSK50" s="19" t="s">
        <v>8439</v>
      </c>
      <c r="FSL50" s="19" t="s">
        <v>8439</v>
      </c>
      <c r="FSM50" s="19" t="s">
        <v>8439</v>
      </c>
      <c r="FSN50" s="19" t="s">
        <v>8439</v>
      </c>
      <c r="FSO50" s="19" t="s">
        <v>8439</v>
      </c>
      <c r="FSP50" s="19" t="s">
        <v>8439</v>
      </c>
      <c r="FSQ50" s="19" t="s">
        <v>8439</v>
      </c>
      <c r="FSR50" s="19" t="s">
        <v>8439</v>
      </c>
      <c r="FSS50" s="19" t="s">
        <v>8439</v>
      </c>
      <c r="FST50" s="19" t="s">
        <v>8439</v>
      </c>
      <c r="FSU50" s="19" t="s">
        <v>8439</v>
      </c>
      <c r="FSV50" s="19" t="s">
        <v>8439</v>
      </c>
      <c r="FSW50" s="19" t="s">
        <v>8439</v>
      </c>
      <c r="FSX50" s="19" t="s">
        <v>8439</v>
      </c>
      <c r="FSY50" s="19" t="s">
        <v>8439</v>
      </c>
      <c r="FSZ50" s="19" t="s">
        <v>8439</v>
      </c>
      <c r="FTA50" s="19" t="s">
        <v>8439</v>
      </c>
      <c r="FTB50" s="19" t="s">
        <v>8439</v>
      </c>
      <c r="FTC50" s="19" t="s">
        <v>8439</v>
      </c>
      <c r="FTD50" s="19" t="s">
        <v>8439</v>
      </c>
      <c r="FTE50" s="19" t="s">
        <v>8439</v>
      </c>
      <c r="FTF50" s="19" t="s">
        <v>8439</v>
      </c>
      <c r="FTG50" s="19" t="s">
        <v>8439</v>
      </c>
      <c r="FTH50" s="19" t="s">
        <v>8439</v>
      </c>
      <c r="FTI50" s="19" t="s">
        <v>8439</v>
      </c>
      <c r="FTJ50" s="19" t="s">
        <v>8439</v>
      </c>
      <c r="FTK50" s="19" t="s">
        <v>8439</v>
      </c>
      <c r="FTL50" s="19" t="s">
        <v>8439</v>
      </c>
      <c r="FTM50" s="19" t="s">
        <v>8439</v>
      </c>
      <c r="FTN50" s="19" t="s">
        <v>8439</v>
      </c>
      <c r="FTO50" s="19" t="s">
        <v>8439</v>
      </c>
      <c r="FTP50" s="19" t="s">
        <v>8439</v>
      </c>
      <c r="FTQ50" s="19" t="s">
        <v>8439</v>
      </c>
      <c r="FTR50" s="19" t="s">
        <v>8439</v>
      </c>
      <c r="FTS50" s="19" t="s">
        <v>8439</v>
      </c>
      <c r="FTT50" s="19" t="s">
        <v>8439</v>
      </c>
      <c r="FTU50" s="19" t="s">
        <v>8439</v>
      </c>
      <c r="FTV50" s="19" t="s">
        <v>8439</v>
      </c>
      <c r="FTW50" s="19" t="s">
        <v>8439</v>
      </c>
      <c r="FTX50" s="19" t="s">
        <v>8439</v>
      </c>
      <c r="FTY50" s="19" t="s">
        <v>8439</v>
      </c>
      <c r="FTZ50" s="19" t="s">
        <v>8439</v>
      </c>
      <c r="FUA50" s="19" t="s">
        <v>8439</v>
      </c>
      <c r="FUB50" s="19" t="s">
        <v>8439</v>
      </c>
      <c r="FUC50" s="19" t="s">
        <v>8439</v>
      </c>
      <c r="FUD50" s="19" t="s">
        <v>8439</v>
      </c>
      <c r="FUE50" s="19" t="s">
        <v>8439</v>
      </c>
      <c r="FUF50" s="19" t="s">
        <v>8439</v>
      </c>
      <c r="FUG50" s="19" t="s">
        <v>8439</v>
      </c>
      <c r="FUH50" s="19" t="s">
        <v>8439</v>
      </c>
      <c r="FUI50" s="19" t="s">
        <v>8439</v>
      </c>
      <c r="FUJ50" s="19" t="s">
        <v>8439</v>
      </c>
      <c r="FUK50" s="19" t="s">
        <v>8439</v>
      </c>
      <c r="FUL50" s="19" t="s">
        <v>8439</v>
      </c>
      <c r="FUM50" s="19" t="s">
        <v>8439</v>
      </c>
      <c r="FUN50" s="19" t="s">
        <v>8439</v>
      </c>
      <c r="FUO50" s="19" t="s">
        <v>8439</v>
      </c>
      <c r="FUP50" s="19" t="s">
        <v>8439</v>
      </c>
      <c r="FUQ50" s="19" t="s">
        <v>8439</v>
      </c>
      <c r="FUR50" s="19" t="s">
        <v>8439</v>
      </c>
      <c r="FUS50" s="19" t="s">
        <v>8439</v>
      </c>
      <c r="FUT50" s="19" t="s">
        <v>8439</v>
      </c>
      <c r="FUU50" s="19" t="s">
        <v>8439</v>
      </c>
      <c r="FUV50" s="19" t="s">
        <v>8439</v>
      </c>
      <c r="FUW50" s="19" t="s">
        <v>8439</v>
      </c>
      <c r="FUX50" s="19" t="s">
        <v>8439</v>
      </c>
      <c r="FUY50" s="19" t="s">
        <v>8439</v>
      </c>
      <c r="FUZ50" s="19" t="s">
        <v>8439</v>
      </c>
      <c r="FVA50" s="19" t="s">
        <v>8439</v>
      </c>
      <c r="FVB50" s="19" t="s">
        <v>8439</v>
      </c>
      <c r="FVC50" s="19" t="s">
        <v>8439</v>
      </c>
      <c r="FVD50" s="19" t="s">
        <v>8439</v>
      </c>
      <c r="FVE50" s="19" t="s">
        <v>8439</v>
      </c>
      <c r="FVF50" s="19" t="s">
        <v>8439</v>
      </c>
      <c r="FVG50" s="19" t="s">
        <v>8439</v>
      </c>
      <c r="FVH50" s="19" t="s">
        <v>8439</v>
      </c>
      <c r="FVI50" s="19" t="s">
        <v>8439</v>
      </c>
      <c r="FVJ50" s="19" t="s">
        <v>8439</v>
      </c>
      <c r="FVK50" s="19" t="s">
        <v>8439</v>
      </c>
      <c r="FVL50" s="19" t="s">
        <v>8439</v>
      </c>
      <c r="FVM50" s="19" t="s">
        <v>8439</v>
      </c>
      <c r="FVN50" s="19" t="s">
        <v>8439</v>
      </c>
      <c r="FVO50" s="19" t="s">
        <v>8439</v>
      </c>
      <c r="FVP50" s="19" t="s">
        <v>8439</v>
      </c>
      <c r="FVQ50" s="19" t="s">
        <v>8439</v>
      </c>
      <c r="FVR50" s="19" t="s">
        <v>8439</v>
      </c>
      <c r="FVS50" s="19" t="s">
        <v>8439</v>
      </c>
      <c r="FVT50" s="19" t="s">
        <v>8439</v>
      </c>
      <c r="FVU50" s="19" t="s">
        <v>8439</v>
      </c>
      <c r="FVV50" s="19" t="s">
        <v>8439</v>
      </c>
      <c r="FVW50" s="19" t="s">
        <v>8439</v>
      </c>
      <c r="FVX50" s="19" t="s">
        <v>8439</v>
      </c>
      <c r="FVY50" s="19" t="s">
        <v>8439</v>
      </c>
      <c r="FVZ50" s="19" t="s">
        <v>8439</v>
      </c>
      <c r="FWA50" s="19" t="s">
        <v>8439</v>
      </c>
      <c r="FWB50" s="19" t="s">
        <v>8439</v>
      </c>
      <c r="FWC50" s="19" t="s">
        <v>8439</v>
      </c>
      <c r="FWD50" s="19" t="s">
        <v>8439</v>
      </c>
      <c r="FWE50" s="19" t="s">
        <v>8439</v>
      </c>
      <c r="FWF50" s="19" t="s">
        <v>8439</v>
      </c>
      <c r="FWG50" s="19" t="s">
        <v>8439</v>
      </c>
      <c r="FWH50" s="19" t="s">
        <v>8439</v>
      </c>
      <c r="FWI50" s="19" t="s">
        <v>8439</v>
      </c>
      <c r="FWJ50" s="19" t="s">
        <v>8439</v>
      </c>
      <c r="FWK50" s="19" t="s">
        <v>8439</v>
      </c>
      <c r="FWL50" s="19" t="s">
        <v>8439</v>
      </c>
      <c r="FWM50" s="19" t="s">
        <v>8439</v>
      </c>
      <c r="FWN50" s="19" t="s">
        <v>8439</v>
      </c>
      <c r="FWO50" s="19" t="s">
        <v>8439</v>
      </c>
      <c r="FWP50" s="19" t="s">
        <v>8439</v>
      </c>
      <c r="FWQ50" s="19" t="s">
        <v>8439</v>
      </c>
      <c r="FWR50" s="19" t="s">
        <v>8439</v>
      </c>
      <c r="FWS50" s="19" t="s">
        <v>8439</v>
      </c>
      <c r="FWT50" s="19" t="s">
        <v>8439</v>
      </c>
      <c r="FWU50" s="19" t="s">
        <v>8439</v>
      </c>
      <c r="FWV50" s="19" t="s">
        <v>8439</v>
      </c>
      <c r="FWW50" s="19" t="s">
        <v>8439</v>
      </c>
      <c r="FWX50" s="19" t="s">
        <v>8439</v>
      </c>
      <c r="FWY50" s="19" t="s">
        <v>8439</v>
      </c>
      <c r="FWZ50" s="19" t="s">
        <v>8439</v>
      </c>
      <c r="FXA50" s="19" t="s">
        <v>8439</v>
      </c>
      <c r="FXB50" s="19" t="s">
        <v>8439</v>
      </c>
      <c r="FXC50" s="19" t="s">
        <v>8439</v>
      </c>
      <c r="FXD50" s="19" t="s">
        <v>8439</v>
      </c>
      <c r="FXE50" s="19" t="s">
        <v>8439</v>
      </c>
      <c r="FXF50" s="19" t="s">
        <v>8439</v>
      </c>
      <c r="FXG50" s="19" t="s">
        <v>8439</v>
      </c>
      <c r="FXH50" s="19" t="s">
        <v>8439</v>
      </c>
      <c r="FXI50" s="19" t="s">
        <v>8439</v>
      </c>
      <c r="FXJ50" s="19" t="s">
        <v>8439</v>
      </c>
      <c r="FXK50" s="19" t="s">
        <v>8439</v>
      </c>
      <c r="FXL50" s="19" t="s">
        <v>8439</v>
      </c>
      <c r="FXM50" s="19" t="s">
        <v>8439</v>
      </c>
      <c r="FXN50" s="19" t="s">
        <v>8439</v>
      </c>
      <c r="FXO50" s="19" t="s">
        <v>8439</v>
      </c>
      <c r="FXP50" s="19" t="s">
        <v>8439</v>
      </c>
      <c r="FXQ50" s="19" t="s">
        <v>8439</v>
      </c>
      <c r="FXR50" s="19" t="s">
        <v>8439</v>
      </c>
      <c r="FXS50" s="19" t="s">
        <v>8439</v>
      </c>
      <c r="FXT50" s="19" t="s">
        <v>8439</v>
      </c>
      <c r="FXU50" s="19" t="s">
        <v>8439</v>
      </c>
      <c r="FXV50" s="19" t="s">
        <v>8439</v>
      </c>
      <c r="FXW50" s="19" t="s">
        <v>8439</v>
      </c>
      <c r="FXX50" s="19" t="s">
        <v>8439</v>
      </c>
      <c r="FXY50" s="19" t="s">
        <v>8439</v>
      </c>
      <c r="FXZ50" s="19" t="s">
        <v>8439</v>
      </c>
      <c r="FYA50" s="19" t="s">
        <v>8439</v>
      </c>
      <c r="FYB50" s="19" t="s">
        <v>8439</v>
      </c>
      <c r="FYC50" s="19" t="s">
        <v>8439</v>
      </c>
      <c r="FYD50" s="19" t="s">
        <v>8439</v>
      </c>
      <c r="FYE50" s="19" t="s">
        <v>8439</v>
      </c>
      <c r="FYF50" s="19" t="s">
        <v>8439</v>
      </c>
      <c r="FYG50" s="19" t="s">
        <v>8439</v>
      </c>
      <c r="FYH50" s="19" t="s">
        <v>8439</v>
      </c>
      <c r="FYI50" s="19" t="s">
        <v>8439</v>
      </c>
      <c r="FYJ50" s="19" t="s">
        <v>8439</v>
      </c>
      <c r="FYK50" s="19" t="s">
        <v>8439</v>
      </c>
      <c r="FYL50" s="19" t="s">
        <v>8439</v>
      </c>
      <c r="FYM50" s="19" t="s">
        <v>8439</v>
      </c>
      <c r="FYN50" s="19" t="s">
        <v>8439</v>
      </c>
      <c r="FYO50" s="19" t="s">
        <v>8439</v>
      </c>
      <c r="FYP50" s="19" t="s">
        <v>8439</v>
      </c>
      <c r="FYQ50" s="19" t="s">
        <v>8439</v>
      </c>
      <c r="FYR50" s="19" t="s">
        <v>8439</v>
      </c>
      <c r="FYS50" s="19" t="s">
        <v>8439</v>
      </c>
      <c r="FYT50" s="19" t="s">
        <v>8439</v>
      </c>
      <c r="FYU50" s="19" t="s">
        <v>8439</v>
      </c>
      <c r="FYV50" s="19" t="s">
        <v>8439</v>
      </c>
      <c r="FYW50" s="19" t="s">
        <v>8439</v>
      </c>
      <c r="FYX50" s="19" t="s">
        <v>8439</v>
      </c>
      <c r="FYY50" s="19" t="s">
        <v>8439</v>
      </c>
      <c r="FYZ50" s="19" t="s">
        <v>8439</v>
      </c>
      <c r="FZA50" s="19" t="s">
        <v>8439</v>
      </c>
      <c r="FZB50" s="19" t="s">
        <v>8439</v>
      </c>
      <c r="FZC50" s="19" t="s">
        <v>8439</v>
      </c>
      <c r="FZD50" s="19" t="s">
        <v>8439</v>
      </c>
      <c r="FZE50" s="19" t="s">
        <v>8439</v>
      </c>
      <c r="FZF50" s="19" t="s">
        <v>8439</v>
      </c>
      <c r="FZG50" s="19" t="s">
        <v>8439</v>
      </c>
      <c r="FZH50" s="19" t="s">
        <v>8439</v>
      </c>
      <c r="FZI50" s="19" t="s">
        <v>8439</v>
      </c>
      <c r="FZJ50" s="19" t="s">
        <v>8439</v>
      </c>
      <c r="FZK50" s="19" t="s">
        <v>8439</v>
      </c>
      <c r="FZL50" s="19" t="s">
        <v>8439</v>
      </c>
      <c r="FZM50" s="19" t="s">
        <v>8439</v>
      </c>
      <c r="FZN50" s="19" t="s">
        <v>8439</v>
      </c>
      <c r="FZO50" s="19" t="s">
        <v>8439</v>
      </c>
      <c r="FZP50" s="19" t="s">
        <v>8439</v>
      </c>
      <c r="FZQ50" s="19" t="s">
        <v>8439</v>
      </c>
      <c r="FZR50" s="19" t="s">
        <v>8439</v>
      </c>
      <c r="FZS50" s="19" t="s">
        <v>8439</v>
      </c>
      <c r="FZT50" s="19" t="s">
        <v>8439</v>
      </c>
      <c r="FZU50" s="19" t="s">
        <v>8439</v>
      </c>
      <c r="FZV50" s="19" t="s">
        <v>8439</v>
      </c>
      <c r="FZW50" s="19" t="s">
        <v>8439</v>
      </c>
      <c r="FZX50" s="19" t="s">
        <v>8439</v>
      </c>
      <c r="FZY50" s="19" t="s">
        <v>8439</v>
      </c>
      <c r="FZZ50" s="19" t="s">
        <v>8439</v>
      </c>
      <c r="GAA50" s="19" t="s">
        <v>8439</v>
      </c>
      <c r="GAB50" s="19" t="s">
        <v>8439</v>
      </c>
      <c r="GAC50" s="19" t="s">
        <v>8439</v>
      </c>
      <c r="GAD50" s="19" t="s">
        <v>8439</v>
      </c>
      <c r="GAE50" s="19" t="s">
        <v>8439</v>
      </c>
      <c r="GAF50" s="19" t="s">
        <v>8439</v>
      </c>
      <c r="GAG50" s="19" t="s">
        <v>8439</v>
      </c>
      <c r="GAH50" s="19" t="s">
        <v>8439</v>
      </c>
      <c r="GAI50" s="19" t="s">
        <v>8439</v>
      </c>
      <c r="GAJ50" s="19" t="s">
        <v>8439</v>
      </c>
      <c r="GAK50" s="19" t="s">
        <v>8439</v>
      </c>
      <c r="GAL50" s="19" t="s">
        <v>8439</v>
      </c>
      <c r="GAM50" s="19" t="s">
        <v>8439</v>
      </c>
      <c r="GAN50" s="19" t="s">
        <v>8439</v>
      </c>
      <c r="GAO50" s="19" t="s">
        <v>8439</v>
      </c>
      <c r="GAP50" s="19" t="s">
        <v>8439</v>
      </c>
      <c r="GAQ50" s="19" t="s">
        <v>8439</v>
      </c>
      <c r="GAR50" s="19" t="s">
        <v>8439</v>
      </c>
      <c r="GAS50" s="19" t="s">
        <v>8439</v>
      </c>
      <c r="GAT50" s="19" t="s">
        <v>8439</v>
      </c>
      <c r="GAU50" s="19" t="s">
        <v>8439</v>
      </c>
      <c r="GAV50" s="19" t="s">
        <v>8439</v>
      </c>
      <c r="GAW50" s="19" t="s">
        <v>8439</v>
      </c>
      <c r="GAX50" s="19" t="s">
        <v>8439</v>
      </c>
      <c r="GAY50" s="19" t="s">
        <v>8439</v>
      </c>
      <c r="GAZ50" s="19" t="s">
        <v>8439</v>
      </c>
      <c r="GBA50" s="19" t="s">
        <v>8439</v>
      </c>
      <c r="GBB50" s="19" t="s">
        <v>8439</v>
      </c>
      <c r="GBC50" s="19" t="s">
        <v>8439</v>
      </c>
      <c r="GBD50" s="19" t="s">
        <v>8439</v>
      </c>
      <c r="GBE50" s="19" t="s">
        <v>8439</v>
      </c>
      <c r="GBF50" s="19" t="s">
        <v>8439</v>
      </c>
      <c r="GBG50" s="19" t="s">
        <v>8439</v>
      </c>
      <c r="GBH50" s="19" t="s">
        <v>8439</v>
      </c>
      <c r="GBI50" s="19" t="s">
        <v>8439</v>
      </c>
      <c r="GBJ50" s="19" t="s">
        <v>8439</v>
      </c>
      <c r="GBK50" s="19" t="s">
        <v>8439</v>
      </c>
      <c r="GBL50" s="19" t="s">
        <v>8439</v>
      </c>
      <c r="GBM50" s="19" t="s">
        <v>8439</v>
      </c>
      <c r="GBN50" s="19" t="s">
        <v>8439</v>
      </c>
      <c r="GBO50" s="19" t="s">
        <v>8439</v>
      </c>
      <c r="GBP50" s="19" t="s">
        <v>8439</v>
      </c>
      <c r="GBQ50" s="19" t="s">
        <v>8439</v>
      </c>
      <c r="GBR50" s="19" t="s">
        <v>8439</v>
      </c>
      <c r="GBS50" s="19" t="s">
        <v>8439</v>
      </c>
      <c r="GBT50" s="19" t="s">
        <v>8439</v>
      </c>
      <c r="GBU50" s="19" t="s">
        <v>8439</v>
      </c>
      <c r="GBV50" s="19" t="s">
        <v>8439</v>
      </c>
      <c r="GBW50" s="19" t="s">
        <v>8439</v>
      </c>
      <c r="GBX50" s="19" t="s">
        <v>8439</v>
      </c>
      <c r="GBY50" s="19" t="s">
        <v>8439</v>
      </c>
      <c r="GBZ50" s="19" t="s">
        <v>8439</v>
      </c>
      <c r="GCA50" s="19" t="s">
        <v>8439</v>
      </c>
      <c r="GCB50" s="19" t="s">
        <v>8439</v>
      </c>
      <c r="GCC50" s="19" t="s">
        <v>8439</v>
      </c>
      <c r="GCD50" s="19" t="s">
        <v>8439</v>
      </c>
      <c r="GCE50" s="19" t="s">
        <v>8439</v>
      </c>
      <c r="GCF50" s="19" t="s">
        <v>8439</v>
      </c>
      <c r="GCG50" s="19" t="s">
        <v>8439</v>
      </c>
      <c r="GCH50" s="19" t="s">
        <v>8439</v>
      </c>
      <c r="GCI50" s="19" t="s">
        <v>8439</v>
      </c>
      <c r="GCJ50" s="19" t="s">
        <v>8439</v>
      </c>
      <c r="GCK50" s="19" t="s">
        <v>8439</v>
      </c>
      <c r="GCL50" s="19" t="s">
        <v>8439</v>
      </c>
      <c r="GCM50" s="19" t="s">
        <v>8439</v>
      </c>
      <c r="GCN50" s="19" t="s">
        <v>8439</v>
      </c>
      <c r="GCO50" s="19" t="s">
        <v>8439</v>
      </c>
      <c r="GCP50" s="19" t="s">
        <v>8439</v>
      </c>
      <c r="GCQ50" s="19" t="s">
        <v>8439</v>
      </c>
      <c r="GCR50" s="19" t="s">
        <v>8439</v>
      </c>
      <c r="GCS50" s="19" t="s">
        <v>8439</v>
      </c>
      <c r="GCT50" s="19" t="s">
        <v>8439</v>
      </c>
      <c r="GCU50" s="19" t="s">
        <v>8439</v>
      </c>
      <c r="GCV50" s="19" t="s">
        <v>8439</v>
      </c>
      <c r="GCW50" s="19" t="s">
        <v>8439</v>
      </c>
      <c r="GCX50" s="19" t="s">
        <v>8439</v>
      </c>
      <c r="GCY50" s="19" t="s">
        <v>8439</v>
      </c>
      <c r="GCZ50" s="19" t="s">
        <v>8439</v>
      </c>
      <c r="GDA50" s="19" t="s">
        <v>8439</v>
      </c>
      <c r="GDB50" s="19" t="s">
        <v>8439</v>
      </c>
      <c r="GDC50" s="19" t="s">
        <v>8439</v>
      </c>
      <c r="GDD50" s="19" t="s">
        <v>8439</v>
      </c>
      <c r="GDE50" s="19" t="s">
        <v>8439</v>
      </c>
      <c r="GDF50" s="19" t="s">
        <v>8439</v>
      </c>
      <c r="GDG50" s="19" t="s">
        <v>8439</v>
      </c>
      <c r="GDH50" s="19" t="s">
        <v>8439</v>
      </c>
      <c r="GDI50" s="19" t="s">
        <v>8439</v>
      </c>
      <c r="GDJ50" s="19" t="s">
        <v>8439</v>
      </c>
      <c r="GDK50" s="19" t="s">
        <v>8439</v>
      </c>
      <c r="GDL50" s="19" t="s">
        <v>8439</v>
      </c>
      <c r="GDM50" s="19" t="s">
        <v>8439</v>
      </c>
      <c r="GDN50" s="19" t="s">
        <v>8439</v>
      </c>
      <c r="GDO50" s="19" t="s">
        <v>8439</v>
      </c>
      <c r="GDP50" s="19" t="s">
        <v>8439</v>
      </c>
      <c r="GDQ50" s="19" t="s">
        <v>8439</v>
      </c>
      <c r="GDR50" s="19" t="s">
        <v>8439</v>
      </c>
      <c r="GDS50" s="19" t="s">
        <v>8439</v>
      </c>
      <c r="GDT50" s="19" t="s">
        <v>8439</v>
      </c>
      <c r="GDU50" s="19" t="s">
        <v>8439</v>
      </c>
      <c r="GDV50" s="19" t="s">
        <v>8439</v>
      </c>
      <c r="GDW50" s="19" t="s">
        <v>8439</v>
      </c>
      <c r="GDX50" s="19" t="s">
        <v>8439</v>
      </c>
      <c r="GDY50" s="19" t="s">
        <v>8439</v>
      </c>
      <c r="GDZ50" s="19" t="s">
        <v>8439</v>
      </c>
      <c r="GEA50" s="19" t="s">
        <v>8439</v>
      </c>
      <c r="GEB50" s="19" t="s">
        <v>8439</v>
      </c>
      <c r="GEC50" s="19" t="s">
        <v>8439</v>
      </c>
      <c r="GED50" s="19" t="s">
        <v>8439</v>
      </c>
      <c r="GEE50" s="19" t="s">
        <v>8439</v>
      </c>
      <c r="GEF50" s="19" t="s">
        <v>8439</v>
      </c>
      <c r="GEG50" s="19" t="s">
        <v>8439</v>
      </c>
      <c r="GEH50" s="19" t="s">
        <v>8439</v>
      </c>
      <c r="GEI50" s="19" t="s">
        <v>8439</v>
      </c>
      <c r="GEJ50" s="19" t="s">
        <v>8439</v>
      </c>
      <c r="GEK50" s="19" t="s">
        <v>8439</v>
      </c>
      <c r="GEL50" s="19" t="s">
        <v>8439</v>
      </c>
      <c r="GEM50" s="19" t="s">
        <v>8439</v>
      </c>
      <c r="GEN50" s="19" t="s">
        <v>8439</v>
      </c>
      <c r="GEO50" s="19" t="s">
        <v>8439</v>
      </c>
      <c r="GEP50" s="19" t="s">
        <v>8439</v>
      </c>
      <c r="GEQ50" s="19" t="s">
        <v>8439</v>
      </c>
      <c r="GER50" s="19" t="s">
        <v>8439</v>
      </c>
      <c r="GES50" s="19" t="s">
        <v>8439</v>
      </c>
      <c r="GET50" s="19" t="s">
        <v>8439</v>
      </c>
      <c r="GEU50" s="19" t="s">
        <v>8439</v>
      </c>
      <c r="GEV50" s="19" t="s">
        <v>8439</v>
      </c>
      <c r="GEW50" s="19" t="s">
        <v>8439</v>
      </c>
      <c r="GEX50" s="19" t="s">
        <v>8439</v>
      </c>
      <c r="GEY50" s="19" t="s">
        <v>8439</v>
      </c>
      <c r="GEZ50" s="19" t="s">
        <v>8439</v>
      </c>
      <c r="GFA50" s="19" t="s">
        <v>8439</v>
      </c>
      <c r="GFB50" s="19" t="s">
        <v>8439</v>
      </c>
      <c r="GFC50" s="19" t="s">
        <v>8439</v>
      </c>
      <c r="GFD50" s="19" t="s">
        <v>8439</v>
      </c>
      <c r="GFE50" s="19" t="s">
        <v>8439</v>
      </c>
      <c r="GFF50" s="19" t="s">
        <v>8439</v>
      </c>
      <c r="GFG50" s="19" t="s">
        <v>8439</v>
      </c>
      <c r="GFH50" s="19" t="s">
        <v>8439</v>
      </c>
      <c r="GFI50" s="19" t="s">
        <v>8439</v>
      </c>
      <c r="GFJ50" s="19" t="s">
        <v>8439</v>
      </c>
      <c r="GFK50" s="19" t="s">
        <v>8439</v>
      </c>
      <c r="GFL50" s="19" t="s">
        <v>8439</v>
      </c>
      <c r="GFM50" s="19" t="s">
        <v>8439</v>
      </c>
      <c r="GFN50" s="19" t="s">
        <v>8439</v>
      </c>
      <c r="GFO50" s="19" t="s">
        <v>8439</v>
      </c>
      <c r="GFP50" s="19" t="s">
        <v>8439</v>
      </c>
      <c r="GFQ50" s="19" t="s">
        <v>8439</v>
      </c>
      <c r="GFR50" s="19" t="s">
        <v>8439</v>
      </c>
      <c r="GFS50" s="19" t="s">
        <v>8439</v>
      </c>
      <c r="GFT50" s="19" t="s">
        <v>8439</v>
      </c>
      <c r="GFU50" s="19" t="s">
        <v>8439</v>
      </c>
      <c r="GFV50" s="19" t="s">
        <v>8439</v>
      </c>
      <c r="GFW50" s="19" t="s">
        <v>8439</v>
      </c>
      <c r="GFX50" s="19" t="s">
        <v>8439</v>
      </c>
      <c r="GFY50" s="19" t="s">
        <v>8439</v>
      </c>
      <c r="GFZ50" s="19" t="s">
        <v>8439</v>
      </c>
      <c r="GGA50" s="19" t="s">
        <v>8439</v>
      </c>
      <c r="GGB50" s="19" t="s">
        <v>8439</v>
      </c>
      <c r="GGC50" s="19" t="s">
        <v>8439</v>
      </c>
      <c r="GGD50" s="19" t="s">
        <v>8439</v>
      </c>
      <c r="GGE50" s="19" t="s">
        <v>8439</v>
      </c>
      <c r="GGF50" s="19" t="s">
        <v>8439</v>
      </c>
      <c r="GGG50" s="19" t="s">
        <v>8439</v>
      </c>
      <c r="GGH50" s="19" t="s">
        <v>8439</v>
      </c>
      <c r="GGI50" s="19" t="s">
        <v>8439</v>
      </c>
      <c r="GGJ50" s="19" t="s">
        <v>8439</v>
      </c>
      <c r="GGK50" s="19" t="s">
        <v>8439</v>
      </c>
      <c r="GGL50" s="19" t="s">
        <v>8439</v>
      </c>
      <c r="GGM50" s="19" t="s">
        <v>8439</v>
      </c>
      <c r="GGN50" s="19" t="s">
        <v>8439</v>
      </c>
      <c r="GGO50" s="19" t="s">
        <v>8439</v>
      </c>
      <c r="GGP50" s="19" t="s">
        <v>8439</v>
      </c>
      <c r="GGQ50" s="19" t="s">
        <v>8439</v>
      </c>
      <c r="GGR50" s="19" t="s">
        <v>8439</v>
      </c>
      <c r="GGS50" s="19" t="s">
        <v>8439</v>
      </c>
      <c r="GGT50" s="19" t="s">
        <v>8439</v>
      </c>
      <c r="GGU50" s="19" t="s">
        <v>8439</v>
      </c>
      <c r="GGV50" s="19" t="s">
        <v>8439</v>
      </c>
      <c r="GGW50" s="19" t="s">
        <v>8439</v>
      </c>
      <c r="GGX50" s="19" t="s">
        <v>8439</v>
      </c>
      <c r="GGY50" s="19" t="s">
        <v>8439</v>
      </c>
      <c r="GGZ50" s="19" t="s">
        <v>8439</v>
      </c>
      <c r="GHA50" s="19" t="s">
        <v>8439</v>
      </c>
      <c r="GHB50" s="19" t="s">
        <v>8439</v>
      </c>
      <c r="GHC50" s="19" t="s">
        <v>8439</v>
      </c>
      <c r="GHD50" s="19" t="s">
        <v>8439</v>
      </c>
      <c r="GHE50" s="19" t="s">
        <v>8439</v>
      </c>
      <c r="GHF50" s="19" t="s">
        <v>8439</v>
      </c>
      <c r="GHG50" s="19" t="s">
        <v>8439</v>
      </c>
      <c r="GHH50" s="19" t="s">
        <v>8439</v>
      </c>
      <c r="GHI50" s="19" t="s">
        <v>8439</v>
      </c>
      <c r="GHJ50" s="19" t="s">
        <v>8439</v>
      </c>
      <c r="GHK50" s="19" t="s">
        <v>8439</v>
      </c>
      <c r="GHL50" s="19" t="s">
        <v>8439</v>
      </c>
      <c r="GHM50" s="19" t="s">
        <v>8439</v>
      </c>
      <c r="GHN50" s="19" t="s">
        <v>8439</v>
      </c>
      <c r="GHO50" s="19" t="s">
        <v>8439</v>
      </c>
      <c r="GHP50" s="19" t="s">
        <v>8439</v>
      </c>
      <c r="GHQ50" s="19" t="s">
        <v>8439</v>
      </c>
      <c r="GHR50" s="19" t="s">
        <v>8439</v>
      </c>
      <c r="GHS50" s="19" t="s">
        <v>8439</v>
      </c>
      <c r="GHT50" s="19" t="s">
        <v>8439</v>
      </c>
      <c r="GHU50" s="19" t="s">
        <v>8439</v>
      </c>
      <c r="GHV50" s="19" t="s">
        <v>8439</v>
      </c>
      <c r="GHW50" s="19" t="s">
        <v>8439</v>
      </c>
      <c r="GHX50" s="19" t="s">
        <v>8439</v>
      </c>
      <c r="GHY50" s="19" t="s">
        <v>8439</v>
      </c>
      <c r="GHZ50" s="19" t="s">
        <v>8439</v>
      </c>
      <c r="GIA50" s="19" t="s">
        <v>8439</v>
      </c>
      <c r="GIB50" s="19" t="s">
        <v>8439</v>
      </c>
      <c r="GIC50" s="19" t="s">
        <v>8439</v>
      </c>
      <c r="GID50" s="19" t="s">
        <v>8439</v>
      </c>
      <c r="GIE50" s="19" t="s">
        <v>8439</v>
      </c>
      <c r="GIF50" s="19" t="s">
        <v>8439</v>
      </c>
      <c r="GIG50" s="19" t="s">
        <v>8439</v>
      </c>
      <c r="GIH50" s="19" t="s">
        <v>8439</v>
      </c>
      <c r="GII50" s="19" t="s">
        <v>8439</v>
      </c>
      <c r="GIJ50" s="19" t="s">
        <v>8439</v>
      </c>
      <c r="GIK50" s="19" t="s">
        <v>8439</v>
      </c>
      <c r="GIL50" s="19" t="s">
        <v>8439</v>
      </c>
      <c r="GIM50" s="19" t="s">
        <v>8439</v>
      </c>
      <c r="GIN50" s="19" t="s">
        <v>8439</v>
      </c>
      <c r="GIO50" s="19" t="s">
        <v>8439</v>
      </c>
      <c r="GIP50" s="19" t="s">
        <v>8439</v>
      </c>
      <c r="GIQ50" s="19" t="s">
        <v>8439</v>
      </c>
      <c r="GIR50" s="19" t="s">
        <v>8439</v>
      </c>
      <c r="GIS50" s="19" t="s">
        <v>8439</v>
      </c>
      <c r="GIT50" s="19" t="s">
        <v>8439</v>
      </c>
      <c r="GIU50" s="19" t="s">
        <v>8439</v>
      </c>
      <c r="GIV50" s="19" t="s">
        <v>8439</v>
      </c>
      <c r="GIW50" s="19" t="s">
        <v>8439</v>
      </c>
      <c r="GIX50" s="19" t="s">
        <v>8439</v>
      </c>
      <c r="GIY50" s="19" t="s">
        <v>8439</v>
      </c>
      <c r="GIZ50" s="19" t="s">
        <v>8439</v>
      </c>
      <c r="GJA50" s="19" t="s">
        <v>8439</v>
      </c>
      <c r="GJB50" s="19" t="s">
        <v>8439</v>
      </c>
      <c r="GJC50" s="19" t="s">
        <v>8439</v>
      </c>
      <c r="GJD50" s="19" t="s">
        <v>8439</v>
      </c>
      <c r="GJE50" s="19" t="s">
        <v>8439</v>
      </c>
      <c r="GJF50" s="19" t="s">
        <v>8439</v>
      </c>
      <c r="GJG50" s="19" t="s">
        <v>8439</v>
      </c>
      <c r="GJH50" s="19" t="s">
        <v>8439</v>
      </c>
      <c r="GJI50" s="19" t="s">
        <v>8439</v>
      </c>
      <c r="GJJ50" s="19" t="s">
        <v>8439</v>
      </c>
      <c r="GJK50" s="19" t="s">
        <v>8439</v>
      </c>
      <c r="GJL50" s="19" t="s">
        <v>8439</v>
      </c>
      <c r="GJM50" s="19" t="s">
        <v>8439</v>
      </c>
      <c r="GJN50" s="19" t="s">
        <v>8439</v>
      </c>
      <c r="GJO50" s="19" t="s">
        <v>8439</v>
      </c>
      <c r="GJP50" s="19" t="s">
        <v>8439</v>
      </c>
      <c r="GJQ50" s="19" t="s">
        <v>8439</v>
      </c>
      <c r="GJR50" s="19" t="s">
        <v>8439</v>
      </c>
      <c r="GJS50" s="19" t="s">
        <v>8439</v>
      </c>
      <c r="GJT50" s="19" t="s">
        <v>8439</v>
      </c>
      <c r="GJU50" s="19" t="s">
        <v>8439</v>
      </c>
      <c r="GJV50" s="19" t="s">
        <v>8439</v>
      </c>
      <c r="GJW50" s="19" t="s">
        <v>8439</v>
      </c>
      <c r="GJX50" s="19" t="s">
        <v>8439</v>
      </c>
      <c r="GJY50" s="19" t="s">
        <v>8439</v>
      </c>
      <c r="GJZ50" s="19" t="s">
        <v>8439</v>
      </c>
      <c r="GKA50" s="19" t="s">
        <v>8439</v>
      </c>
      <c r="GKB50" s="19" t="s">
        <v>8439</v>
      </c>
      <c r="GKC50" s="19" t="s">
        <v>8439</v>
      </c>
      <c r="GKD50" s="19" t="s">
        <v>8439</v>
      </c>
      <c r="GKE50" s="19" t="s">
        <v>8439</v>
      </c>
      <c r="GKF50" s="19" t="s">
        <v>8439</v>
      </c>
      <c r="GKG50" s="19" t="s">
        <v>8439</v>
      </c>
      <c r="GKH50" s="19" t="s">
        <v>8439</v>
      </c>
      <c r="GKI50" s="19" t="s">
        <v>8439</v>
      </c>
      <c r="GKJ50" s="19" t="s">
        <v>8439</v>
      </c>
      <c r="GKK50" s="19" t="s">
        <v>8439</v>
      </c>
      <c r="GKL50" s="19" t="s">
        <v>8439</v>
      </c>
      <c r="GKM50" s="19" t="s">
        <v>8439</v>
      </c>
      <c r="GKN50" s="19" t="s">
        <v>8439</v>
      </c>
      <c r="GKO50" s="19" t="s">
        <v>8439</v>
      </c>
      <c r="GKP50" s="19" t="s">
        <v>8439</v>
      </c>
      <c r="GKQ50" s="19" t="s">
        <v>8439</v>
      </c>
      <c r="GKR50" s="19" t="s">
        <v>8439</v>
      </c>
      <c r="GKS50" s="19" t="s">
        <v>8439</v>
      </c>
      <c r="GKT50" s="19" t="s">
        <v>8439</v>
      </c>
      <c r="GKU50" s="19" t="s">
        <v>8439</v>
      </c>
      <c r="GKV50" s="19" t="s">
        <v>8439</v>
      </c>
      <c r="GKW50" s="19" t="s">
        <v>8439</v>
      </c>
      <c r="GKX50" s="19" t="s">
        <v>8439</v>
      </c>
      <c r="GKY50" s="19" t="s">
        <v>8439</v>
      </c>
      <c r="GKZ50" s="19" t="s">
        <v>8439</v>
      </c>
      <c r="GLA50" s="19" t="s">
        <v>8439</v>
      </c>
      <c r="GLB50" s="19" t="s">
        <v>8439</v>
      </c>
      <c r="GLC50" s="19" t="s">
        <v>8439</v>
      </c>
      <c r="GLD50" s="19" t="s">
        <v>8439</v>
      </c>
      <c r="GLE50" s="19" t="s">
        <v>8439</v>
      </c>
      <c r="GLF50" s="19" t="s">
        <v>8439</v>
      </c>
      <c r="GLG50" s="19" t="s">
        <v>8439</v>
      </c>
      <c r="GLH50" s="19" t="s">
        <v>8439</v>
      </c>
      <c r="GLI50" s="19" t="s">
        <v>8439</v>
      </c>
      <c r="GLJ50" s="19" t="s">
        <v>8439</v>
      </c>
      <c r="GLK50" s="19" t="s">
        <v>8439</v>
      </c>
      <c r="GLL50" s="19" t="s">
        <v>8439</v>
      </c>
      <c r="GLM50" s="19" t="s">
        <v>8439</v>
      </c>
      <c r="GLN50" s="19" t="s">
        <v>8439</v>
      </c>
      <c r="GLO50" s="19" t="s">
        <v>8439</v>
      </c>
      <c r="GLP50" s="19" t="s">
        <v>8439</v>
      </c>
      <c r="GLQ50" s="19" t="s">
        <v>8439</v>
      </c>
      <c r="GLR50" s="19" t="s">
        <v>8439</v>
      </c>
      <c r="GLS50" s="19" t="s">
        <v>8439</v>
      </c>
      <c r="GLT50" s="19" t="s">
        <v>8439</v>
      </c>
      <c r="GLU50" s="19" t="s">
        <v>8439</v>
      </c>
      <c r="GLV50" s="19" t="s">
        <v>8439</v>
      </c>
      <c r="GLW50" s="19" t="s">
        <v>8439</v>
      </c>
      <c r="GLX50" s="19" t="s">
        <v>8439</v>
      </c>
      <c r="GLY50" s="19" t="s">
        <v>8439</v>
      </c>
      <c r="GLZ50" s="19" t="s">
        <v>8439</v>
      </c>
      <c r="GMA50" s="19" t="s">
        <v>8439</v>
      </c>
      <c r="GMB50" s="19" t="s">
        <v>8439</v>
      </c>
      <c r="GMC50" s="19" t="s">
        <v>8439</v>
      </c>
      <c r="GMD50" s="19" t="s">
        <v>8439</v>
      </c>
      <c r="GME50" s="19" t="s">
        <v>8439</v>
      </c>
      <c r="GMF50" s="19" t="s">
        <v>8439</v>
      </c>
      <c r="GMG50" s="19" t="s">
        <v>8439</v>
      </c>
      <c r="GMH50" s="19" t="s">
        <v>8439</v>
      </c>
      <c r="GMI50" s="19" t="s">
        <v>8439</v>
      </c>
      <c r="GMJ50" s="19" t="s">
        <v>8439</v>
      </c>
      <c r="GMK50" s="19" t="s">
        <v>8439</v>
      </c>
      <c r="GML50" s="19" t="s">
        <v>8439</v>
      </c>
      <c r="GMM50" s="19" t="s">
        <v>8439</v>
      </c>
      <c r="GMN50" s="19" t="s">
        <v>8439</v>
      </c>
      <c r="GMO50" s="19" t="s">
        <v>8439</v>
      </c>
      <c r="GMP50" s="19" t="s">
        <v>8439</v>
      </c>
      <c r="GMQ50" s="19" t="s">
        <v>8439</v>
      </c>
      <c r="GMR50" s="19" t="s">
        <v>8439</v>
      </c>
      <c r="GMS50" s="19" t="s">
        <v>8439</v>
      </c>
      <c r="GMT50" s="19" t="s">
        <v>8439</v>
      </c>
      <c r="GMU50" s="19" t="s">
        <v>8439</v>
      </c>
      <c r="GMV50" s="19" t="s">
        <v>8439</v>
      </c>
      <c r="GMW50" s="19" t="s">
        <v>8439</v>
      </c>
      <c r="GMX50" s="19" t="s">
        <v>8439</v>
      </c>
      <c r="GMY50" s="19" t="s">
        <v>8439</v>
      </c>
      <c r="GMZ50" s="19" t="s">
        <v>8439</v>
      </c>
      <c r="GNA50" s="19" t="s">
        <v>8439</v>
      </c>
      <c r="GNB50" s="19" t="s">
        <v>8439</v>
      </c>
      <c r="GNC50" s="19" t="s">
        <v>8439</v>
      </c>
      <c r="GND50" s="19" t="s">
        <v>8439</v>
      </c>
      <c r="GNE50" s="19" t="s">
        <v>8439</v>
      </c>
      <c r="GNF50" s="19" t="s">
        <v>8439</v>
      </c>
      <c r="GNG50" s="19" t="s">
        <v>8439</v>
      </c>
      <c r="GNH50" s="19" t="s">
        <v>8439</v>
      </c>
      <c r="GNI50" s="19" t="s">
        <v>8439</v>
      </c>
      <c r="GNJ50" s="19" t="s">
        <v>8439</v>
      </c>
      <c r="GNK50" s="19" t="s">
        <v>8439</v>
      </c>
      <c r="GNL50" s="19" t="s">
        <v>8439</v>
      </c>
      <c r="GNM50" s="19" t="s">
        <v>8439</v>
      </c>
      <c r="GNN50" s="19" t="s">
        <v>8439</v>
      </c>
      <c r="GNO50" s="19" t="s">
        <v>8439</v>
      </c>
      <c r="GNP50" s="19" t="s">
        <v>8439</v>
      </c>
      <c r="GNQ50" s="19" t="s">
        <v>8439</v>
      </c>
      <c r="GNR50" s="19" t="s">
        <v>8439</v>
      </c>
      <c r="GNS50" s="19" t="s">
        <v>8439</v>
      </c>
      <c r="GNT50" s="19" t="s">
        <v>8439</v>
      </c>
      <c r="GNU50" s="19" t="s">
        <v>8439</v>
      </c>
      <c r="GNV50" s="19" t="s">
        <v>8439</v>
      </c>
      <c r="GNW50" s="19" t="s">
        <v>8439</v>
      </c>
      <c r="GNX50" s="19" t="s">
        <v>8439</v>
      </c>
      <c r="GNY50" s="19" t="s">
        <v>8439</v>
      </c>
      <c r="GNZ50" s="19" t="s">
        <v>8439</v>
      </c>
      <c r="GOA50" s="19" t="s">
        <v>8439</v>
      </c>
      <c r="GOB50" s="19" t="s">
        <v>8439</v>
      </c>
      <c r="GOC50" s="19" t="s">
        <v>8439</v>
      </c>
      <c r="GOD50" s="19" t="s">
        <v>8439</v>
      </c>
      <c r="GOE50" s="19" t="s">
        <v>8439</v>
      </c>
      <c r="GOF50" s="19" t="s">
        <v>8439</v>
      </c>
      <c r="GOG50" s="19" t="s">
        <v>8439</v>
      </c>
      <c r="GOH50" s="19" t="s">
        <v>8439</v>
      </c>
      <c r="GOI50" s="19" t="s">
        <v>8439</v>
      </c>
      <c r="GOJ50" s="19" t="s">
        <v>8439</v>
      </c>
      <c r="GOK50" s="19" t="s">
        <v>8439</v>
      </c>
      <c r="GOL50" s="19" t="s">
        <v>8439</v>
      </c>
      <c r="GOM50" s="19" t="s">
        <v>8439</v>
      </c>
      <c r="GON50" s="19" t="s">
        <v>8439</v>
      </c>
      <c r="GOO50" s="19" t="s">
        <v>8439</v>
      </c>
      <c r="GOP50" s="19" t="s">
        <v>8439</v>
      </c>
      <c r="GOQ50" s="19" t="s">
        <v>8439</v>
      </c>
      <c r="GOR50" s="19" t="s">
        <v>8439</v>
      </c>
      <c r="GOS50" s="19" t="s">
        <v>8439</v>
      </c>
      <c r="GOT50" s="19" t="s">
        <v>8439</v>
      </c>
      <c r="GOU50" s="19" t="s">
        <v>8439</v>
      </c>
      <c r="GOV50" s="19" t="s">
        <v>8439</v>
      </c>
      <c r="GOW50" s="19" t="s">
        <v>8439</v>
      </c>
      <c r="GOX50" s="19" t="s">
        <v>8439</v>
      </c>
      <c r="GOY50" s="19" t="s">
        <v>8439</v>
      </c>
      <c r="GOZ50" s="19" t="s">
        <v>8439</v>
      </c>
      <c r="GPA50" s="19" t="s">
        <v>8439</v>
      </c>
      <c r="GPB50" s="19" t="s">
        <v>8439</v>
      </c>
      <c r="GPC50" s="19" t="s">
        <v>8439</v>
      </c>
      <c r="GPD50" s="19" t="s">
        <v>8439</v>
      </c>
      <c r="GPE50" s="19" t="s">
        <v>8439</v>
      </c>
      <c r="GPF50" s="19" t="s">
        <v>8439</v>
      </c>
      <c r="GPG50" s="19" t="s">
        <v>8439</v>
      </c>
      <c r="GPH50" s="19" t="s">
        <v>8439</v>
      </c>
      <c r="GPI50" s="19" t="s">
        <v>8439</v>
      </c>
      <c r="GPJ50" s="19" t="s">
        <v>8439</v>
      </c>
      <c r="GPK50" s="19" t="s">
        <v>8439</v>
      </c>
      <c r="GPL50" s="19" t="s">
        <v>8439</v>
      </c>
      <c r="GPM50" s="19" t="s">
        <v>8439</v>
      </c>
      <c r="GPN50" s="19" t="s">
        <v>8439</v>
      </c>
      <c r="GPO50" s="19" t="s">
        <v>8439</v>
      </c>
      <c r="GPP50" s="19" t="s">
        <v>8439</v>
      </c>
      <c r="GPQ50" s="19" t="s">
        <v>8439</v>
      </c>
      <c r="GPR50" s="19" t="s">
        <v>8439</v>
      </c>
      <c r="GPS50" s="19" t="s">
        <v>8439</v>
      </c>
      <c r="GPT50" s="19" t="s">
        <v>8439</v>
      </c>
      <c r="GPU50" s="19" t="s">
        <v>8439</v>
      </c>
      <c r="GPV50" s="19" t="s">
        <v>8439</v>
      </c>
      <c r="GPW50" s="19" t="s">
        <v>8439</v>
      </c>
      <c r="GPX50" s="19" t="s">
        <v>8439</v>
      </c>
      <c r="GPY50" s="19" t="s">
        <v>8439</v>
      </c>
      <c r="GPZ50" s="19" t="s">
        <v>8439</v>
      </c>
      <c r="GQA50" s="19" t="s">
        <v>8439</v>
      </c>
      <c r="GQB50" s="19" t="s">
        <v>8439</v>
      </c>
      <c r="GQC50" s="19" t="s">
        <v>8439</v>
      </c>
      <c r="GQD50" s="19" t="s">
        <v>8439</v>
      </c>
      <c r="GQE50" s="19" t="s">
        <v>8439</v>
      </c>
      <c r="GQF50" s="19" t="s">
        <v>8439</v>
      </c>
      <c r="GQG50" s="19" t="s">
        <v>8439</v>
      </c>
      <c r="GQH50" s="19" t="s">
        <v>8439</v>
      </c>
      <c r="GQI50" s="19" t="s">
        <v>8439</v>
      </c>
      <c r="GQJ50" s="19" t="s">
        <v>8439</v>
      </c>
      <c r="GQK50" s="19" t="s">
        <v>8439</v>
      </c>
      <c r="GQL50" s="19" t="s">
        <v>8439</v>
      </c>
      <c r="GQM50" s="19" t="s">
        <v>8439</v>
      </c>
      <c r="GQN50" s="19" t="s">
        <v>8439</v>
      </c>
      <c r="GQO50" s="19" t="s">
        <v>8439</v>
      </c>
      <c r="GQP50" s="19" t="s">
        <v>8439</v>
      </c>
      <c r="GQQ50" s="19" t="s">
        <v>8439</v>
      </c>
      <c r="GQR50" s="19" t="s">
        <v>8439</v>
      </c>
      <c r="GQS50" s="19" t="s">
        <v>8439</v>
      </c>
      <c r="GQT50" s="19" t="s">
        <v>8439</v>
      </c>
      <c r="GQU50" s="19" t="s">
        <v>8439</v>
      </c>
      <c r="GQV50" s="19" t="s">
        <v>8439</v>
      </c>
      <c r="GQW50" s="19" t="s">
        <v>8439</v>
      </c>
      <c r="GQX50" s="19" t="s">
        <v>8439</v>
      </c>
      <c r="GQY50" s="19" t="s">
        <v>8439</v>
      </c>
      <c r="GQZ50" s="19" t="s">
        <v>8439</v>
      </c>
      <c r="GRA50" s="19" t="s">
        <v>8439</v>
      </c>
      <c r="GRB50" s="19" t="s">
        <v>8439</v>
      </c>
      <c r="GRC50" s="19" t="s">
        <v>8439</v>
      </c>
      <c r="GRD50" s="19" t="s">
        <v>8439</v>
      </c>
      <c r="GRE50" s="19" t="s">
        <v>8439</v>
      </c>
      <c r="GRF50" s="19" t="s">
        <v>8439</v>
      </c>
      <c r="GRG50" s="19" t="s">
        <v>8439</v>
      </c>
      <c r="GRH50" s="19" t="s">
        <v>8439</v>
      </c>
      <c r="GRI50" s="19" t="s">
        <v>8439</v>
      </c>
      <c r="GRJ50" s="19" t="s">
        <v>8439</v>
      </c>
      <c r="GRK50" s="19" t="s">
        <v>8439</v>
      </c>
      <c r="GRL50" s="19" t="s">
        <v>8439</v>
      </c>
      <c r="GRM50" s="19" t="s">
        <v>8439</v>
      </c>
      <c r="GRN50" s="19" t="s">
        <v>8439</v>
      </c>
      <c r="GRO50" s="19" t="s">
        <v>8439</v>
      </c>
      <c r="GRP50" s="19" t="s">
        <v>8439</v>
      </c>
      <c r="GRQ50" s="19" t="s">
        <v>8439</v>
      </c>
      <c r="GRR50" s="19" t="s">
        <v>8439</v>
      </c>
      <c r="GRS50" s="19" t="s">
        <v>8439</v>
      </c>
      <c r="GRT50" s="19" t="s">
        <v>8439</v>
      </c>
      <c r="GRU50" s="19" t="s">
        <v>8439</v>
      </c>
      <c r="GRV50" s="19" t="s">
        <v>8439</v>
      </c>
      <c r="GRW50" s="19" t="s">
        <v>8439</v>
      </c>
      <c r="GRX50" s="19" t="s">
        <v>8439</v>
      </c>
      <c r="GRY50" s="19" t="s">
        <v>8439</v>
      </c>
      <c r="GRZ50" s="19" t="s">
        <v>8439</v>
      </c>
      <c r="GSA50" s="19" t="s">
        <v>8439</v>
      </c>
      <c r="GSB50" s="19" t="s">
        <v>8439</v>
      </c>
      <c r="GSC50" s="19" t="s">
        <v>8439</v>
      </c>
      <c r="GSD50" s="19" t="s">
        <v>8439</v>
      </c>
      <c r="GSE50" s="19" t="s">
        <v>8439</v>
      </c>
      <c r="GSF50" s="19" t="s">
        <v>8439</v>
      </c>
      <c r="GSG50" s="19" t="s">
        <v>8439</v>
      </c>
      <c r="GSH50" s="19" t="s">
        <v>8439</v>
      </c>
      <c r="GSI50" s="19" t="s">
        <v>8439</v>
      </c>
      <c r="GSJ50" s="19" t="s">
        <v>8439</v>
      </c>
      <c r="GSK50" s="19" t="s">
        <v>8439</v>
      </c>
      <c r="GSL50" s="19" t="s">
        <v>8439</v>
      </c>
      <c r="GSM50" s="19" t="s">
        <v>8439</v>
      </c>
      <c r="GSN50" s="19" t="s">
        <v>8439</v>
      </c>
      <c r="GSO50" s="19" t="s">
        <v>8439</v>
      </c>
      <c r="GSP50" s="19" t="s">
        <v>8439</v>
      </c>
      <c r="GSQ50" s="19" t="s">
        <v>8439</v>
      </c>
      <c r="GSR50" s="19" t="s">
        <v>8439</v>
      </c>
      <c r="GSS50" s="19" t="s">
        <v>8439</v>
      </c>
      <c r="GST50" s="19" t="s">
        <v>8439</v>
      </c>
      <c r="GSU50" s="19" t="s">
        <v>8439</v>
      </c>
      <c r="GSV50" s="19" t="s">
        <v>8439</v>
      </c>
      <c r="GSW50" s="19" t="s">
        <v>8439</v>
      </c>
      <c r="GSX50" s="19" t="s">
        <v>8439</v>
      </c>
      <c r="GSY50" s="19" t="s">
        <v>8439</v>
      </c>
      <c r="GSZ50" s="19" t="s">
        <v>8439</v>
      </c>
      <c r="GTA50" s="19" t="s">
        <v>8439</v>
      </c>
      <c r="GTB50" s="19" t="s">
        <v>8439</v>
      </c>
      <c r="GTC50" s="19" t="s">
        <v>8439</v>
      </c>
      <c r="GTD50" s="19" t="s">
        <v>8439</v>
      </c>
      <c r="GTE50" s="19" t="s">
        <v>8439</v>
      </c>
      <c r="GTF50" s="19" t="s">
        <v>8439</v>
      </c>
      <c r="GTG50" s="19" t="s">
        <v>8439</v>
      </c>
      <c r="GTH50" s="19" t="s">
        <v>8439</v>
      </c>
      <c r="GTI50" s="19" t="s">
        <v>8439</v>
      </c>
      <c r="GTJ50" s="19" t="s">
        <v>8439</v>
      </c>
      <c r="GTK50" s="19" t="s">
        <v>8439</v>
      </c>
      <c r="GTL50" s="19" t="s">
        <v>8439</v>
      </c>
      <c r="GTM50" s="19" t="s">
        <v>8439</v>
      </c>
      <c r="GTN50" s="19" t="s">
        <v>8439</v>
      </c>
      <c r="GTO50" s="19" t="s">
        <v>8439</v>
      </c>
      <c r="GTP50" s="19" t="s">
        <v>8439</v>
      </c>
      <c r="GTQ50" s="19" t="s">
        <v>8439</v>
      </c>
      <c r="GTR50" s="19" t="s">
        <v>8439</v>
      </c>
      <c r="GTS50" s="19" t="s">
        <v>8439</v>
      </c>
      <c r="GTT50" s="19" t="s">
        <v>8439</v>
      </c>
      <c r="GTU50" s="19" t="s">
        <v>8439</v>
      </c>
      <c r="GTV50" s="19" t="s">
        <v>8439</v>
      </c>
      <c r="GTW50" s="19" t="s">
        <v>8439</v>
      </c>
      <c r="GTX50" s="19" t="s">
        <v>8439</v>
      </c>
      <c r="GTY50" s="19" t="s">
        <v>8439</v>
      </c>
      <c r="GTZ50" s="19" t="s">
        <v>8439</v>
      </c>
      <c r="GUA50" s="19" t="s">
        <v>8439</v>
      </c>
      <c r="GUB50" s="19" t="s">
        <v>8439</v>
      </c>
      <c r="GUC50" s="19" t="s">
        <v>8439</v>
      </c>
      <c r="GUD50" s="19" t="s">
        <v>8439</v>
      </c>
      <c r="GUE50" s="19" t="s">
        <v>8439</v>
      </c>
      <c r="GUF50" s="19" t="s">
        <v>8439</v>
      </c>
      <c r="GUG50" s="19" t="s">
        <v>8439</v>
      </c>
      <c r="GUH50" s="19" t="s">
        <v>8439</v>
      </c>
      <c r="GUI50" s="19" t="s">
        <v>8439</v>
      </c>
      <c r="GUJ50" s="19" t="s">
        <v>8439</v>
      </c>
      <c r="GUK50" s="19" t="s">
        <v>8439</v>
      </c>
      <c r="GUL50" s="19" t="s">
        <v>8439</v>
      </c>
      <c r="GUM50" s="19" t="s">
        <v>8439</v>
      </c>
      <c r="GUN50" s="19" t="s">
        <v>8439</v>
      </c>
      <c r="GUO50" s="19" t="s">
        <v>8439</v>
      </c>
      <c r="GUP50" s="19" t="s">
        <v>8439</v>
      </c>
      <c r="GUQ50" s="19" t="s">
        <v>8439</v>
      </c>
      <c r="GUR50" s="19" t="s">
        <v>8439</v>
      </c>
      <c r="GUS50" s="19" t="s">
        <v>8439</v>
      </c>
      <c r="GUT50" s="19" t="s">
        <v>8439</v>
      </c>
      <c r="GUU50" s="19" t="s">
        <v>8439</v>
      </c>
      <c r="GUV50" s="19" t="s">
        <v>8439</v>
      </c>
      <c r="GUW50" s="19" t="s">
        <v>8439</v>
      </c>
      <c r="GUX50" s="19" t="s">
        <v>8439</v>
      </c>
      <c r="GUY50" s="19" t="s">
        <v>8439</v>
      </c>
      <c r="GUZ50" s="19" t="s">
        <v>8439</v>
      </c>
      <c r="GVA50" s="19" t="s">
        <v>8439</v>
      </c>
      <c r="GVB50" s="19" t="s">
        <v>8439</v>
      </c>
      <c r="GVC50" s="19" t="s">
        <v>8439</v>
      </c>
      <c r="GVD50" s="19" t="s">
        <v>8439</v>
      </c>
      <c r="GVE50" s="19" t="s">
        <v>8439</v>
      </c>
      <c r="GVF50" s="19" t="s">
        <v>8439</v>
      </c>
      <c r="GVG50" s="19" t="s">
        <v>8439</v>
      </c>
      <c r="GVH50" s="19" t="s">
        <v>8439</v>
      </c>
      <c r="GVI50" s="19" t="s">
        <v>8439</v>
      </c>
      <c r="GVJ50" s="19" t="s">
        <v>8439</v>
      </c>
      <c r="GVK50" s="19" t="s">
        <v>8439</v>
      </c>
      <c r="GVL50" s="19" t="s">
        <v>8439</v>
      </c>
      <c r="GVM50" s="19" t="s">
        <v>8439</v>
      </c>
      <c r="GVN50" s="19" t="s">
        <v>8439</v>
      </c>
      <c r="GVO50" s="19" t="s">
        <v>8439</v>
      </c>
      <c r="GVP50" s="19" t="s">
        <v>8439</v>
      </c>
      <c r="GVQ50" s="19" t="s">
        <v>8439</v>
      </c>
      <c r="GVR50" s="19" t="s">
        <v>8439</v>
      </c>
      <c r="GVS50" s="19" t="s">
        <v>8439</v>
      </c>
      <c r="GVT50" s="19" t="s">
        <v>8439</v>
      </c>
      <c r="GVU50" s="19" t="s">
        <v>8439</v>
      </c>
      <c r="GVV50" s="19" t="s">
        <v>8439</v>
      </c>
      <c r="GVW50" s="19" t="s">
        <v>8439</v>
      </c>
      <c r="GVX50" s="19" t="s">
        <v>8439</v>
      </c>
      <c r="GVY50" s="19" t="s">
        <v>8439</v>
      </c>
      <c r="GVZ50" s="19" t="s">
        <v>8439</v>
      </c>
      <c r="GWA50" s="19" t="s">
        <v>8439</v>
      </c>
      <c r="GWB50" s="19" t="s">
        <v>8439</v>
      </c>
      <c r="GWC50" s="19" t="s">
        <v>8439</v>
      </c>
      <c r="GWD50" s="19" t="s">
        <v>8439</v>
      </c>
      <c r="GWE50" s="19" t="s">
        <v>8439</v>
      </c>
      <c r="GWF50" s="19" t="s">
        <v>8439</v>
      </c>
      <c r="GWG50" s="19" t="s">
        <v>8439</v>
      </c>
      <c r="GWH50" s="19" t="s">
        <v>8439</v>
      </c>
      <c r="GWI50" s="19" t="s">
        <v>8439</v>
      </c>
      <c r="GWJ50" s="19" t="s">
        <v>8439</v>
      </c>
      <c r="GWK50" s="19" t="s">
        <v>8439</v>
      </c>
      <c r="GWL50" s="19" t="s">
        <v>8439</v>
      </c>
      <c r="GWM50" s="19" t="s">
        <v>8439</v>
      </c>
      <c r="GWN50" s="19" t="s">
        <v>8439</v>
      </c>
      <c r="GWO50" s="19" t="s">
        <v>8439</v>
      </c>
      <c r="GWP50" s="19" t="s">
        <v>8439</v>
      </c>
      <c r="GWQ50" s="19" t="s">
        <v>8439</v>
      </c>
      <c r="GWR50" s="19" t="s">
        <v>8439</v>
      </c>
      <c r="GWS50" s="19" t="s">
        <v>8439</v>
      </c>
      <c r="GWT50" s="19" t="s">
        <v>8439</v>
      </c>
      <c r="GWU50" s="19" t="s">
        <v>8439</v>
      </c>
      <c r="GWV50" s="19" t="s">
        <v>8439</v>
      </c>
      <c r="GWW50" s="19" t="s">
        <v>8439</v>
      </c>
      <c r="GWX50" s="19" t="s">
        <v>8439</v>
      </c>
      <c r="GWY50" s="19" t="s">
        <v>8439</v>
      </c>
      <c r="GWZ50" s="19" t="s">
        <v>8439</v>
      </c>
      <c r="GXA50" s="19" t="s">
        <v>8439</v>
      </c>
      <c r="GXB50" s="19" t="s">
        <v>8439</v>
      </c>
      <c r="GXC50" s="19" t="s">
        <v>8439</v>
      </c>
      <c r="GXD50" s="19" t="s">
        <v>8439</v>
      </c>
      <c r="GXE50" s="19" t="s">
        <v>8439</v>
      </c>
      <c r="GXF50" s="19" t="s">
        <v>8439</v>
      </c>
      <c r="GXG50" s="19" t="s">
        <v>8439</v>
      </c>
      <c r="GXH50" s="19" t="s">
        <v>8439</v>
      </c>
      <c r="GXI50" s="19" t="s">
        <v>8439</v>
      </c>
      <c r="GXJ50" s="19" t="s">
        <v>8439</v>
      </c>
      <c r="GXK50" s="19" t="s">
        <v>8439</v>
      </c>
      <c r="GXL50" s="19" t="s">
        <v>8439</v>
      </c>
      <c r="GXM50" s="19" t="s">
        <v>8439</v>
      </c>
      <c r="GXN50" s="19" t="s">
        <v>8439</v>
      </c>
      <c r="GXO50" s="19" t="s">
        <v>8439</v>
      </c>
      <c r="GXP50" s="19" t="s">
        <v>8439</v>
      </c>
      <c r="GXQ50" s="19" t="s">
        <v>8439</v>
      </c>
      <c r="GXR50" s="19" t="s">
        <v>8439</v>
      </c>
      <c r="GXS50" s="19" t="s">
        <v>8439</v>
      </c>
      <c r="GXT50" s="19" t="s">
        <v>8439</v>
      </c>
      <c r="GXU50" s="19" t="s">
        <v>8439</v>
      </c>
      <c r="GXV50" s="19" t="s">
        <v>8439</v>
      </c>
      <c r="GXW50" s="19" t="s">
        <v>8439</v>
      </c>
      <c r="GXX50" s="19" t="s">
        <v>8439</v>
      </c>
      <c r="GXY50" s="19" t="s">
        <v>8439</v>
      </c>
      <c r="GXZ50" s="19" t="s">
        <v>8439</v>
      </c>
      <c r="GYA50" s="19" t="s">
        <v>8439</v>
      </c>
      <c r="GYB50" s="19" t="s">
        <v>8439</v>
      </c>
      <c r="GYC50" s="19" t="s">
        <v>8439</v>
      </c>
      <c r="GYD50" s="19" t="s">
        <v>8439</v>
      </c>
      <c r="GYE50" s="19" t="s">
        <v>8439</v>
      </c>
      <c r="GYF50" s="19" t="s">
        <v>8439</v>
      </c>
      <c r="GYG50" s="19" t="s">
        <v>8439</v>
      </c>
      <c r="GYH50" s="19" t="s">
        <v>8439</v>
      </c>
      <c r="GYI50" s="19" t="s">
        <v>8439</v>
      </c>
      <c r="GYJ50" s="19" t="s">
        <v>8439</v>
      </c>
      <c r="GYK50" s="19" t="s">
        <v>8439</v>
      </c>
      <c r="GYL50" s="19" t="s">
        <v>8439</v>
      </c>
      <c r="GYM50" s="19" t="s">
        <v>8439</v>
      </c>
      <c r="GYN50" s="19" t="s">
        <v>8439</v>
      </c>
      <c r="GYO50" s="19" t="s">
        <v>8439</v>
      </c>
      <c r="GYP50" s="19" t="s">
        <v>8439</v>
      </c>
      <c r="GYQ50" s="19" t="s">
        <v>8439</v>
      </c>
      <c r="GYR50" s="19" t="s">
        <v>8439</v>
      </c>
      <c r="GYS50" s="19" t="s">
        <v>8439</v>
      </c>
      <c r="GYT50" s="19" t="s">
        <v>8439</v>
      </c>
      <c r="GYU50" s="19" t="s">
        <v>8439</v>
      </c>
      <c r="GYV50" s="19" t="s">
        <v>8439</v>
      </c>
      <c r="GYW50" s="19" t="s">
        <v>8439</v>
      </c>
      <c r="GYX50" s="19" t="s">
        <v>8439</v>
      </c>
      <c r="GYY50" s="19" t="s">
        <v>8439</v>
      </c>
      <c r="GYZ50" s="19" t="s">
        <v>8439</v>
      </c>
      <c r="GZA50" s="19" t="s">
        <v>8439</v>
      </c>
      <c r="GZB50" s="19" t="s">
        <v>8439</v>
      </c>
      <c r="GZC50" s="19" t="s">
        <v>8439</v>
      </c>
      <c r="GZD50" s="19" t="s">
        <v>8439</v>
      </c>
      <c r="GZE50" s="19" t="s">
        <v>8439</v>
      </c>
      <c r="GZF50" s="19" t="s">
        <v>8439</v>
      </c>
      <c r="GZG50" s="19" t="s">
        <v>8439</v>
      </c>
      <c r="GZH50" s="19" t="s">
        <v>8439</v>
      </c>
      <c r="GZI50" s="19" t="s">
        <v>8439</v>
      </c>
      <c r="GZJ50" s="19" t="s">
        <v>8439</v>
      </c>
      <c r="GZK50" s="19" t="s">
        <v>8439</v>
      </c>
      <c r="GZL50" s="19" t="s">
        <v>8439</v>
      </c>
      <c r="GZM50" s="19" t="s">
        <v>8439</v>
      </c>
      <c r="GZN50" s="19" t="s">
        <v>8439</v>
      </c>
      <c r="GZO50" s="19" t="s">
        <v>8439</v>
      </c>
      <c r="GZP50" s="19" t="s">
        <v>8439</v>
      </c>
      <c r="GZQ50" s="19" t="s">
        <v>8439</v>
      </c>
      <c r="GZR50" s="19" t="s">
        <v>8439</v>
      </c>
      <c r="GZS50" s="19" t="s">
        <v>8439</v>
      </c>
      <c r="GZT50" s="19" t="s">
        <v>8439</v>
      </c>
      <c r="GZU50" s="19" t="s">
        <v>8439</v>
      </c>
      <c r="GZV50" s="19" t="s">
        <v>8439</v>
      </c>
      <c r="GZW50" s="19" t="s">
        <v>8439</v>
      </c>
      <c r="GZX50" s="19" t="s">
        <v>8439</v>
      </c>
      <c r="GZY50" s="19" t="s">
        <v>8439</v>
      </c>
      <c r="GZZ50" s="19" t="s">
        <v>8439</v>
      </c>
      <c r="HAA50" s="19" t="s">
        <v>8439</v>
      </c>
      <c r="HAB50" s="19" t="s">
        <v>8439</v>
      </c>
      <c r="HAC50" s="19" t="s">
        <v>8439</v>
      </c>
      <c r="HAD50" s="19" t="s">
        <v>8439</v>
      </c>
      <c r="HAE50" s="19" t="s">
        <v>8439</v>
      </c>
      <c r="HAF50" s="19" t="s">
        <v>8439</v>
      </c>
      <c r="HAG50" s="19" t="s">
        <v>8439</v>
      </c>
      <c r="HAH50" s="19" t="s">
        <v>8439</v>
      </c>
      <c r="HAI50" s="19" t="s">
        <v>8439</v>
      </c>
      <c r="HAJ50" s="19" t="s">
        <v>8439</v>
      </c>
      <c r="HAK50" s="19" t="s">
        <v>8439</v>
      </c>
      <c r="HAL50" s="19" t="s">
        <v>8439</v>
      </c>
      <c r="HAM50" s="19" t="s">
        <v>8439</v>
      </c>
      <c r="HAN50" s="19" t="s">
        <v>8439</v>
      </c>
      <c r="HAO50" s="19" t="s">
        <v>8439</v>
      </c>
      <c r="HAP50" s="19" t="s">
        <v>8439</v>
      </c>
      <c r="HAQ50" s="19" t="s">
        <v>8439</v>
      </c>
      <c r="HAR50" s="19" t="s">
        <v>8439</v>
      </c>
      <c r="HAS50" s="19" t="s">
        <v>8439</v>
      </c>
      <c r="HAT50" s="19" t="s">
        <v>8439</v>
      </c>
      <c r="HAU50" s="19" t="s">
        <v>8439</v>
      </c>
      <c r="HAV50" s="19" t="s">
        <v>8439</v>
      </c>
      <c r="HAW50" s="19" t="s">
        <v>8439</v>
      </c>
      <c r="HAX50" s="19" t="s">
        <v>8439</v>
      </c>
      <c r="HAY50" s="19" t="s">
        <v>8439</v>
      </c>
      <c r="HAZ50" s="19" t="s">
        <v>8439</v>
      </c>
      <c r="HBA50" s="19" t="s">
        <v>8439</v>
      </c>
      <c r="HBB50" s="19" t="s">
        <v>8439</v>
      </c>
      <c r="HBC50" s="19" t="s">
        <v>8439</v>
      </c>
      <c r="HBD50" s="19" t="s">
        <v>8439</v>
      </c>
      <c r="HBE50" s="19" t="s">
        <v>8439</v>
      </c>
      <c r="HBF50" s="19" t="s">
        <v>8439</v>
      </c>
      <c r="HBG50" s="19" t="s">
        <v>8439</v>
      </c>
      <c r="HBH50" s="19" t="s">
        <v>8439</v>
      </c>
      <c r="HBI50" s="19" t="s">
        <v>8439</v>
      </c>
      <c r="HBJ50" s="19" t="s">
        <v>8439</v>
      </c>
      <c r="HBK50" s="19" t="s">
        <v>8439</v>
      </c>
      <c r="HBL50" s="19" t="s">
        <v>8439</v>
      </c>
      <c r="HBM50" s="19" t="s">
        <v>8439</v>
      </c>
      <c r="HBN50" s="19" t="s">
        <v>8439</v>
      </c>
      <c r="HBO50" s="19" t="s">
        <v>8439</v>
      </c>
      <c r="HBP50" s="19" t="s">
        <v>8439</v>
      </c>
      <c r="HBQ50" s="19" t="s">
        <v>8439</v>
      </c>
      <c r="HBR50" s="19" t="s">
        <v>8439</v>
      </c>
      <c r="HBS50" s="19" t="s">
        <v>8439</v>
      </c>
      <c r="HBT50" s="19" t="s">
        <v>8439</v>
      </c>
      <c r="HBU50" s="19" t="s">
        <v>8439</v>
      </c>
      <c r="HBV50" s="19" t="s">
        <v>8439</v>
      </c>
      <c r="HBW50" s="19" t="s">
        <v>8439</v>
      </c>
      <c r="HBX50" s="19" t="s">
        <v>8439</v>
      </c>
      <c r="HBY50" s="19" t="s">
        <v>8439</v>
      </c>
      <c r="HBZ50" s="19" t="s">
        <v>8439</v>
      </c>
      <c r="HCA50" s="19" t="s">
        <v>8439</v>
      </c>
      <c r="HCB50" s="19" t="s">
        <v>8439</v>
      </c>
      <c r="HCC50" s="19" t="s">
        <v>8439</v>
      </c>
      <c r="HCD50" s="19" t="s">
        <v>8439</v>
      </c>
      <c r="HCE50" s="19" t="s">
        <v>8439</v>
      </c>
      <c r="HCF50" s="19" t="s">
        <v>8439</v>
      </c>
      <c r="HCG50" s="19" t="s">
        <v>8439</v>
      </c>
      <c r="HCH50" s="19" t="s">
        <v>8439</v>
      </c>
      <c r="HCI50" s="19" t="s">
        <v>8439</v>
      </c>
      <c r="HCJ50" s="19" t="s">
        <v>8439</v>
      </c>
      <c r="HCK50" s="19" t="s">
        <v>8439</v>
      </c>
      <c r="HCL50" s="19" t="s">
        <v>8439</v>
      </c>
      <c r="HCM50" s="19" t="s">
        <v>8439</v>
      </c>
      <c r="HCN50" s="19" t="s">
        <v>8439</v>
      </c>
      <c r="HCO50" s="19" t="s">
        <v>8439</v>
      </c>
      <c r="HCP50" s="19" t="s">
        <v>8439</v>
      </c>
      <c r="HCQ50" s="19" t="s">
        <v>8439</v>
      </c>
      <c r="HCR50" s="19" t="s">
        <v>8439</v>
      </c>
      <c r="HCS50" s="19" t="s">
        <v>8439</v>
      </c>
      <c r="HCT50" s="19" t="s">
        <v>8439</v>
      </c>
      <c r="HCU50" s="19" t="s">
        <v>8439</v>
      </c>
      <c r="HCV50" s="19" t="s">
        <v>8439</v>
      </c>
      <c r="HCW50" s="19" t="s">
        <v>8439</v>
      </c>
      <c r="HCX50" s="19" t="s">
        <v>8439</v>
      </c>
      <c r="HCY50" s="19" t="s">
        <v>8439</v>
      </c>
      <c r="HCZ50" s="19" t="s">
        <v>8439</v>
      </c>
      <c r="HDA50" s="19" t="s">
        <v>8439</v>
      </c>
      <c r="HDB50" s="19" t="s">
        <v>8439</v>
      </c>
      <c r="HDC50" s="19" t="s">
        <v>8439</v>
      </c>
      <c r="HDD50" s="19" t="s">
        <v>8439</v>
      </c>
      <c r="HDE50" s="19" t="s">
        <v>8439</v>
      </c>
      <c r="HDF50" s="19" t="s">
        <v>8439</v>
      </c>
      <c r="HDG50" s="19" t="s">
        <v>8439</v>
      </c>
      <c r="HDH50" s="19" t="s">
        <v>8439</v>
      </c>
      <c r="HDI50" s="19" t="s">
        <v>8439</v>
      </c>
      <c r="HDJ50" s="19" t="s">
        <v>8439</v>
      </c>
      <c r="HDK50" s="19" t="s">
        <v>8439</v>
      </c>
      <c r="HDL50" s="19" t="s">
        <v>8439</v>
      </c>
      <c r="HDM50" s="19" t="s">
        <v>8439</v>
      </c>
      <c r="HDN50" s="19" t="s">
        <v>8439</v>
      </c>
      <c r="HDO50" s="19" t="s">
        <v>8439</v>
      </c>
      <c r="HDP50" s="19" t="s">
        <v>8439</v>
      </c>
      <c r="HDQ50" s="19" t="s">
        <v>8439</v>
      </c>
      <c r="HDR50" s="19" t="s">
        <v>8439</v>
      </c>
      <c r="HDS50" s="19" t="s">
        <v>8439</v>
      </c>
      <c r="HDT50" s="19" t="s">
        <v>8439</v>
      </c>
      <c r="HDU50" s="19" t="s">
        <v>8439</v>
      </c>
      <c r="HDV50" s="19" t="s">
        <v>8439</v>
      </c>
      <c r="HDW50" s="19" t="s">
        <v>8439</v>
      </c>
      <c r="HDX50" s="19" t="s">
        <v>8439</v>
      </c>
      <c r="HDY50" s="19" t="s">
        <v>8439</v>
      </c>
      <c r="HDZ50" s="19" t="s">
        <v>8439</v>
      </c>
      <c r="HEA50" s="19" t="s">
        <v>8439</v>
      </c>
      <c r="HEB50" s="19" t="s">
        <v>8439</v>
      </c>
      <c r="HEC50" s="19" t="s">
        <v>8439</v>
      </c>
      <c r="HED50" s="19" t="s">
        <v>8439</v>
      </c>
      <c r="HEE50" s="19" t="s">
        <v>8439</v>
      </c>
      <c r="HEF50" s="19" t="s">
        <v>8439</v>
      </c>
      <c r="HEG50" s="19" t="s">
        <v>8439</v>
      </c>
      <c r="HEH50" s="19" t="s">
        <v>8439</v>
      </c>
      <c r="HEI50" s="19" t="s">
        <v>8439</v>
      </c>
      <c r="HEJ50" s="19" t="s">
        <v>8439</v>
      </c>
      <c r="HEK50" s="19" t="s">
        <v>8439</v>
      </c>
      <c r="HEL50" s="19" t="s">
        <v>8439</v>
      </c>
      <c r="HEM50" s="19" t="s">
        <v>8439</v>
      </c>
      <c r="HEN50" s="19" t="s">
        <v>8439</v>
      </c>
      <c r="HEO50" s="19" t="s">
        <v>8439</v>
      </c>
      <c r="HEP50" s="19" t="s">
        <v>8439</v>
      </c>
      <c r="HEQ50" s="19" t="s">
        <v>8439</v>
      </c>
      <c r="HER50" s="19" t="s">
        <v>8439</v>
      </c>
      <c r="HES50" s="19" t="s">
        <v>8439</v>
      </c>
      <c r="HET50" s="19" t="s">
        <v>8439</v>
      </c>
      <c r="HEU50" s="19" t="s">
        <v>8439</v>
      </c>
      <c r="HEV50" s="19" t="s">
        <v>8439</v>
      </c>
      <c r="HEW50" s="19" t="s">
        <v>8439</v>
      </c>
      <c r="HEX50" s="19" t="s">
        <v>8439</v>
      </c>
      <c r="HEY50" s="19" t="s">
        <v>8439</v>
      </c>
      <c r="HEZ50" s="19" t="s">
        <v>8439</v>
      </c>
      <c r="HFA50" s="19" t="s">
        <v>8439</v>
      </c>
      <c r="HFB50" s="19" t="s">
        <v>8439</v>
      </c>
      <c r="HFC50" s="19" t="s">
        <v>8439</v>
      </c>
      <c r="HFD50" s="19" t="s">
        <v>8439</v>
      </c>
      <c r="HFE50" s="19" t="s">
        <v>8439</v>
      </c>
      <c r="HFF50" s="19" t="s">
        <v>8439</v>
      </c>
      <c r="HFG50" s="19" t="s">
        <v>8439</v>
      </c>
      <c r="HFH50" s="19" t="s">
        <v>8439</v>
      </c>
      <c r="HFI50" s="19" t="s">
        <v>8439</v>
      </c>
      <c r="HFJ50" s="19" t="s">
        <v>8439</v>
      </c>
      <c r="HFK50" s="19" t="s">
        <v>8439</v>
      </c>
      <c r="HFL50" s="19" t="s">
        <v>8439</v>
      </c>
      <c r="HFM50" s="19" t="s">
        <v>8439</v>
      </c>
      <c r="HFN50" s="19" t="s">
        <v>8439</v>
      </c>
      <c r="HFO50" s="19" t="s">
        <v>8439</v>
      </c>
      <c r="HFP50" s="19" t="s">
        <v>8439</v>
      </c>
      <c r="HFQ50" s="19" t="s">
        <v>8439</v>
      </c>
      <c r="HFR50" s="19" t="s">
        <v>8439</v>
      </c>
      <c r="HFS50" s="19" t="s">
        <v>8439</v>
      </c>
      <c r="HFT50" s="19" t="s">
        <v>8439</v>
      </c>
      <c r="HFU50" s="19" t="s">
        <v>8439</v>
      </c>
      <c r="HFV50" s="19" t="s">
        <v>8439</v>
      </c>
      <c r="HFW50" s="19" t="s">
        <v>8439</v>
      </c>
      <c r="HFX50" s="19" t="s">
        <v>8439</v>
      </c>
      <c r="HFY50" s="19" t="s">
        <v>8439</v>
      </c>
      <c r="HFZ50" s="19" t="s">
        <v>8439</v>
      </c>
      <c r="HGA50" s="19" t="s">
        <v>8439</v>
      </c>
      <c r="HGB50" s="19" t="s">
        <v>8439</v>
      </c>
      <c r="HGC50" s="19" t="s">
        <v>8439</v>
      </c>
      <c r="HGD50" s="19" t="s">
        <v>8439</v>
      </c>
      <c r="HGE50" s="19" t="s">
        <v>8439</v>
      </c>
      <c r="HGF50" s="19" t="s">
        <v>8439</v>
      </c>
      <c r="HGG50" s="19" t="s">
        <v>8439</v>
      </c>
      <c r="HGH50" s="19" t="s">
        <v>8439</v>
      </c>
      <c r="HGI50" s="19" t="s">
        <v>8439</v>
      </c>
      <c r="HGJ50" s="19" t="s">
        <v>8439</v>
      </c>
      <c r="HGK50" s="19" t="s">
        <v>8439</v>
      </c>
      <c r="HGL50" s="19" t="s">
        <v>8439</v>
      </c>
      <c r="HGM50" s="19" t="s">
        <v>8439</v>
      </c>
      <c r="HGN50" s="19" t="s">
        <v>8439</v>
      </c>
      <c r="HGO50" s="19" t="s">
        <v>8439</v>
      </c>
      <c r="HGP50" s="19" t="s">
        <v>8439</v>
      </c>
      <c r="HGQ50" s="19" t="s">
        <v>8439</v>
      </c>
      <c r="HGR50" s="19" t="s">
        <v>8439</v>
      </c>
      <c r="HGS50" s="19" t="s">
        <v>8439</v>
      </c>
      <c r="HGT50" s="19" t="s">
        <v>8439</v>
      </c>
      <c r="HGU50" s="19" t="s">
        <v>8439</v>
      </c>
      <c r="HGV50" s="19" t="s">
        <v>8439</v>
      </c>
      <c r="HGW50" s="19" t="s">
        <v>8439</v>
      </c>
      <c r="HGX50" s="19" t="s">
        <v>8439</v>
      </c>
      <c r="HGY50" s="19" t="s">
        <v>8439</v>
      </c>
      <c r="HGZ50" s="19" t="s">
        <v>8439</v>
      </c>
      <c r="HHA50" s="19" t="s">
        <v>8439</v>
      </c>
      <c r="HHB50" s="19" t="s">
        <v>8439</v>
      </c>
      <c r="HHC50" s="19" t="s">
        <v>8439</v>
      </c>
      <c r="HHD50" s="19" t="s">
        <v>8439</v>
      </c>
      <c r="HHE50" s="19" t="s">
        <v>8439</v>
      </c>
      <c r="HHF50" s="19" t="s">
        <v>8439</v>
      </c>
      <c r="HHG50" s="19" t="s">
        <v>8439</v>
      </c>
      <c r="HHH50" s="19" t="s">
        <v>8439</v>
      </c>
      <c r="HHI50" s="19" t="s">
        <v>8439</v>
      </c>
      <c r="HHJ50" s="19" t="s">
        <v>8439</v>
      </c>
      <c r="HHK50" s="19" t="s">
        <v>8439</v>
      </c>
      <c r="HHL50" s="19" t="s">
        <v>8439</v>
      </c>
      <c r="HHM50" s="19" t="s">
        <v>8439</v>
      </c>
      <c r="HHN50" s="19" t="s">
        <v>8439</v>
      </c>
      <c r="HHO50" s="19" t="s">
        <v>8439</v>
      </c>
      <c r="HHP50" s="19" t="s">
        <v>8439</v>
      </c>
      <c r="HHQ50" s="19" t="s">
        <v>8439</v>
      </c>
      <c r="HHR50" s="19" t="s">
        <v>8439</v>
      </c>
      <c r="HHS50" s="19" t="s">
        <v>8439</v>
      </c>
      <c r="HHT50" s="19" t="s">
        <v>8439</v>
      </c>
      <c r="HHU50" s="19" t="s">
        <v>8439</v>
      </c>
      <c r="HHV50" s="19" t="s">
        <v>8439</v>
      </c>
      <c r="HHW50" s="19" t="s">
        <v>8439</v>
      </c>
      <c r="HHX50" s="19" t="s">
        <v>8439</v>
      </c>
      <c r="HHY50" s="19" t="s">
        <v>8439</v>
      </c>
      <c r="HHZ50" s="19" t="s">
        <v>8439</v>
      </c>
      <c r="HIA50" s="19" t="s">
        <v>8439</v>
      </c>
      <c r="HIB50" s="19" t="s">
        <v>8439</v>
      </c>
      <c r="HIC50" s="19" t="s">
        <v>8439</v>
      </c>
      <c r="HID50" s="19" t="s">
        <v>8439</v>
      </c>
      <c r="HIE50" s="19" t="s">
        <v>8439</v>
      </c>
      <c r="HIF50" s="19" t="s">
        <v>8439</v>
      </c>
      <c r="HIG50" s="19" t="s">
        <v>8439</v>
      </c>
      <c r="HIH50" s="19" t="s">
        <v>8439</v>
      </c>
      <c r="HII50" s="19" t="s">
        <v>8439</v>
      </c>
      <c r="HIJ50" s="19" t="s">
        <v>8439</v>
      </c>
      <c r="HIK50" s="19" t="s">
        <v>8439</v>
      </c>
      <c r="HIL50" s="19" t="s">
        <v>8439</v>
      </c>
      <c r="HIM50" s="19" t="s">
        <v>8439</v>
      </c>
      <c r="HIN50" s="19" t="s">
        <v>8439</v>
      </c>
      <c r="HIO50" s="19" t="s">
        <v>8439</v>
      </c>
      <c r="HIP50" s="19" t="s">
        <v>8439</v>
      </c>
      <c r="HIQ50" s="19" t="s">
        <v>8439</v>
      </c>
      <c r="HIR50" s="19" t="s">
        <v>8439</v>
      </c>
      <c r="HIS50" s="19" t="s">
        <v>8439</v>
      </c>
      <c r="HIT50" s="19" t="s">
        <v>8439</v>
      </c>
      <c r="HIU50" s="19" t="s">
        <v>8439</v>
      </c>
      <c r="HIV50" s="19" t="s">
        <v>8439</v>
      </c>
      <c r="HIW50" s="19" t="s">
        <v>8439</v>
      </c>
      <c r="HIX50" s="19" t="s">
        <v>8439</v>
      </c>
      <c r="HIY50" s="19" t="s">
        <v>8439</v>
      </c>
      <c r="HIZ50" s="19" t="s">
        <v>8439</v>
      </c>
      <c r="HJA50" s="19" t="s">
        <v>8439</v>
      </c>
      <c r="HJB50" s="19" t="s">
        <v>8439</v>
      </c>
      <c r="HJC50" s="19" t="s">
        <v>8439</v>
      </c>
      <c r="HJD50" s="19" t="s">
        <v>8439</v>
      </c>
      <c r="HJE50" s="19" t="s">
        <v>8439</v>
      </c>
      <c r="HJF50" s="19" t="s">
        <v>8439</v>
      </c>
      <c r="HJG50" s="19" t="s">
        <v>8439</v>
      </c>
      <c r="HJH50" s="19" t="s">
        <v>8439</v>
      </c>
      <c r="HJI50" s="19" t="s">
        <v>8439</v>
      </c>
      <c r="HJJ50" s="19" t="s">
        <v>8439</v>
      </c>
      <c r="HJK50" s="19" t="s">
        <v>8439</v>
      </c>
      <c r="HJL50" s="19" t="s">
        <v>8439</v>
      </c>
      <c r="HJM50" s="19" t="s">
        <v>8439</v>
      </c>
      <c r="HJN50" s="19" t="s">
        <v>8439</v>
      </c>
      <c r="HJO50" s="19" t="s">
        <v>8439</v>
      </c>
      <c r="HJP50" s="19" t="s">
        <v>8439</v>
      </c>
      <c r="HJQ50" s="19" t="s">
        <v>8439</v>
      </c>
      <c r="HJR50" s="19" t="s">
        <v>8439</v>
      </c>
      <c r="HJS50" s="19" t="s">
        <v>8439</v>
      </c>
      <c r="HJT50" s="19" t="s">
        <v>8439</v>
      </c>
      <c r="HJU50" s="19" t="s">
        <v>8439</v>
      </c>
      <c r="HJV50" s="19" t="s">
        <v>8439</v>
      </c>
      <c r="HJW50" s="19" t="s">
        <v>8439</v>
      </c>
      <c r="HJX50" s="19" t="s">
        <v>8439</v>
      </c>
      <c r="HJY50" s="19" t="s">
        <v>8439</v>
      </c>
      <c r="HJZ50" s="19" t="s">
        <v>8439</v>
      </c>
      <c r="HKA50" s="19" t="s">
        <v>8439</v>
      </c>
      <c r="HKB50" s="19" t="s">
        <v>8439</v>
      </c>
      <c r="HKC50" s="19" t="s">
        <v>8439</v>
      </c>
      <c r="HKD50" s="19" t="s">
        <v>8439</v>
      </c>
      <c r="HKE50" s="19" t="s">
        <v>8439</v>
      </c>
      <c r="HKF50" s="19" t="s">
        <v>8439</v>
      </c>
      <c r="HKG50" s="19" t="s">
        <v>8439</v>
      </c>
      <c r="HKH50" s="19" t="s">
        <v>8439</v>
      </c>
      <c r="HKI50" s="19" t="s">
        <v>8439</v>
      </c>
      <c r="HKJ50" s="19" t="s">
        <v>8439</v>
      </c>
      <c r="HKK50" s="19" t="s">
        <v>8439</v>
      </c>
      <c r="HKL50" s="19" t="s">
        <v>8439</v>
      </c>
      <c r="HKM50" s="19" t="s">
        <v>8439</v>
      </c>
      <c r="HKN50" s="19" t="s">
        <v>8439</v>
      </c>
      <c r="HKO50" s="19" t="s">
        <v>8439</v>
      </c>
      <c r="HKP50" s="19" t="s">
        <v>8439</v>
      </c>
      <c r="HKQ50" s="19" t="s">
        <v>8439</v>
      </c>
      <c r="HKR50" s="19" t="s">
        <v>8439</v>
      </c>
      <c r="HKS50" s="19" t="s">
        <v>8439</v>
      </c>
      <c r="HKT50" s="19" t="s">
        <v>8439</v>
      </c>
      <c r="HKU50" s="19" t="s">
        <v>8439</v>
      </c>
      <c r="HKV50" s="19" t="s">
        <v>8439</v>
      </c>
      <c r="HKW50" s="19" t="s">
        <v>8439</v>
      </c>
      <c r="HKX50" s="19" t="s">
        <v>8439</v>
      </c>
      <c r="HKY50" s="19" t="s">
        <v>8439</v>
      </c>
      <c r="HKZ50" s="19" t="s">
        <v>8439</v>
      </c>
      <c r="HLA50" s="19" t="s">
        <v>8439</v>
      </c>
      <c r="HLB50" s="19" t="s">
        <v>8439</v>
      </c>
      <c r="HLC50" s="19" t="s">
        <v>8439</v>
      </c>
      <c r="HLD50" s="19" t="s">
        <v>8439</v>
      </c>
      <c r="HLE50" s="19" t="s">
        <v>8439</v>
      </c>
      <c r="HLF50" s="19" t="s">
        <v>8439</v>
      </c>
      <c r="HLG50" s="19" t="s">
        <v>8439</v>
      </c>
      <c r="HLH50" s="19" t="s">
        <v>8439</v>
      </c>
      <c r="HLI50" s="19" t="s">
        <v>8439</v>
      </c>
      <c r="HLJ50" s="19" t="s">
        <v>8439</v>
      </c>
      <c r="HLK50" s="19" t="s">
        <v>8439</v>
      </c>
      <c r="HLL50" s="19" t="s">
        <v>8439</v>
      </c>
      <c r="HLM50" s="19" t="s">
        <v>8439</v>
      </c>
      <c r="HLN50" s="19" t="s">
        <v>8439</v>
      </c>
      <c r="HLO50" s="19" t="s">
        <v>8439</v>
      </c>
      <c r="HLP50" s="19" t="s">
        <v>8439</v>
      </c>
      <c r="HLQ50" s="19" t="s">
        <v>8439</v>
      </c>
      <c r="HLR50" s="19" t="s">
        <v>8439</v>
      </c>
      <c r="HLS50" s="19" t="s">
        <v>8439</v>
      </c>
      <c r="HLT50" s="19" t="s">
        <v>8439</v>
      </c>
      <c r="HLU50" s="19" t="s">
        <v>8439</v>
      </c>
      <c r="HLV50" s="19" t="s">
        <v>8439</v>
      </c>
      <c r="HLW50" s="19" t="s">
        <v>8439</v>
      </c>
      <c r="HLX50" s="19" t="s">
        <v>8439</v>
      </c>
      <c r="HLY50" s="19" t="s">
        <v>8439</v>
      </c>
      <c r="HLZ50" s="19" t="s">
        <v>8439</v>
      </c>
      <c r="HMA50" s="19" t="s">
        <v>8439</v>
      </c>
      <c r="HMB50" s="19" t="s">
        <v>8439</v>
      </c>
      <c r="HMC50" s="19" t="s">
        <v>8439</v>
      </c>
      <c r="HMD50" s="19" t="s">
        <v>8439</v>
      </c>
      <c r="HME50" s="19" t="s">
        <v>8439</v>
      </c>
      <c r="HMF50" s="19" t="s">
        <v>8439</v>
      </c>
      <c r="HMG50" s="19" t="s">
        <v>8439</v>
      </c>
      <c r="HMH50" s="19" t="s">
        <v>8439</v>
      </c>
      <c r="HMI50" s="19" t="s">
        <v>8439</v>
      </c>
      <c r="HMJ50" s="19" t="s">
        <v>8439</v>
      </c>
      <c r="HMK50" s="19" t="s">
        <v>8439</v>
      </c>
      <c r="HML50" s="19" t="s">
        <v>8439</v>
      </c>
      <c r="HMM50" s="19" t="s">
        <v>8439</v>
      </c>
      <c r="HMN50" s="19" t="s">
        <v>8439</v>
      </c>
      <c r="HMO50" s="19" t="s">
        <v>8439</v>
      </c>
      <c r="HMP50" s="19" t="s">
        <v>8439</v>
      </c>
      <c r="HMQ50" s="19" t="s">
        <v>8439</v>
      </c>
      <c r="HMR50" s="19" t="s">
        <v>8439</v>
      </c>
      <c r="HMS50" s="19" t="s">
        <v>8439</v>
      </c>
      <c r="HMT50" s="19" t="s">
        <v>8439</v>
      </c>
      <c r="HMU50" s="19" t="s">
        <v>8439</v>
      </c>
      <c r="HMV50" s="19" t="s">
        <v>8439</v>
      </c>
      <c r="HMW50" s="19" t="s">
        <v>8439</v>
      </c>
      <c r="HMX50" s="19" t="s">
        <v>8439</v>
      </c>
      <c r="HMY50" s="19" t="s">
        <v>8439</v>
      </c>
      <c r="HMZ50" s="19" t="s">
        <v>8439</v>
      </c>
      <c r="HNA50" s="19" t="s">
        <v>8439</v>
      </c>
      <c r="HNB50" s="19" t="s">
        <v>8439</v>
      </c>
      <c r="HNC50" s="19" t="s">
        <v>8439</v>
      </c>
      <c r="HND50" s="19" t="s">
        <v>8439</v>
      </c>
      <c r="HNE50" s="19" t="s">
        <v>8439</v>
      </c>
      <c r="HNF50" s="19" t="s">
        <v>8439</v>
      </c>
      <c r="HNG50" s="19" t="s">
        <v>8439</v>
      </c>
      <c r="HNH50" s="19" t="s">
        <v>8439</v>
      </c>
      <c r="HNI50" s="19" t="s">
        <v>8439</v>
      </c>
      <c r="HNJ50" s="19" t="s">
        <v>8439</v>
      </c>
      <c r="HNK50" s="19" t="s">
        <v>8439</v>
      </c>
      <c r="HNL50" s="19" t="s">
        <v>8439</v>
      </c>
      <c r="HNM50" s="19" t="s">
        <v>8439</v>
      </c>
      <c r="HNN50" s="19" t="s">
        <v>8439</v>
      </c>
      <c r="HNO50" s="19" t="s">
        <v>8439</v>
      </c>
      <c r="HNP50" s="19" t="s">
        <v>8439</v>
      </c>
      <c r="HNQ50" s="19" t="s">
        <v>8439</v>
      </c>
      <c r="HNR50" s="19" t="s">
        <v>8439</v>
      </c>
      <c r="HNS50" s="19" t="s">
        <v>8439</v>
      </c>
      <c r="HNT50" s="19" t="s">
        <v>8439</v>
      </c>
      <c r="HNU50" s="19" t="s">
        <v>8439</v>
      </c>
      <c r="HNV50" s="19" t="s">
        <v>8439</v>
      </c>
      <c r="HNW50" s="19" t="s">
        <v>8439</v>
      </c>
      <c r="HNX50" s="19" t="s">
        <v>8439</v>
      </c>
      <c r="HNY50" s="19" t="s">
        <v>8439</v>
      </c>
      <c r="HNZ50" s="19" t="s">
        <v>8439</v>
      </c>
      <c r="HOA50" s="19" t="s">
        <v>8439</v>
      </c>
      <c r="HOB50" s="19" t="s">
        <v>8439</v>
      </c>
      <c r="HOC50" s="19" t="s">
        <v>8439</v>
      </c>
      <c r="HOD50" s="19" t="s">
        <v>8439</v>
      </c>
      <c r="HOE50" s="19" t="s">
        <v>8439</v>
      </c>
      <c r="HOF50" s="19" t="s">
        <v>8439</v>
      </c>
      <c r="HOG50" s="19" t="s">
        <v>8439</v>
      </c>
      <c r="HOH50" s="19" t="s">
        <v>8439</v>
      </c>
      <c r="HOI50" s="19" t="s">
        <v>8439</v>
      </c>
      <c r="HOJ50" s="19" t="s">
        <v>8439</v>
      </c>
      <c r="HOK50" s="19" t="s">
        <v>8439</v>
      </c>
      <c r="HOL50" s="19" t="s">
        <v>8439</v>
      </c>
      <c r="HOM50" s="19" t="s">
        <v>8439</v>
      </c>
      <c r="HON50" s="19" t="s">
        <v>8439</v>
      </c>
      <c r="HOO50" s="19" t="s">
        <v>8439</v>
      </c>
      <c r="HOP50" s="19" t="s">
        <v>8439</v>
      </c>
      <c r="HOQ50" s="19" t="s">
        <v>8439</v>
      </c>
      <c r="HOR50" s="19" t="s">
        <v>8439</v>
      </c>
      <c r="HOS50" s="19" t="s">
        <v>8439</v>
      </c>
      <c r="HOT50" s="19" t="s">
        <v>8439</v>
      </c>
      <c r="HOU50" s="19" t="s">
        <v>8439</v>
      </c>
      <c r="HOV50" s="19" t="s">
        <v>8439</v>
      </c>
      <c r="HOW50" s="19" t="s">
        <v>8439</v>
      </c>
      <c r="HOX50" s="19" t="s">
        <v>8439</v>
      </c>
      <c r="HOY50" s="19" t="s">
        <v>8439</v>
      </c>
      <c r="HOZ50" s="19" t="s">
        <v>8439</v>
      </c>
      <c r="HPA50" s="19" t="s">
        <v>8439</v>
      </c>
      <c r="HPB50" s="19" t="s">
        <v>8439</v>
      </c>
      <c r="HPC50" s="19" t="s">
        <v>8439</v>
      </c>
      <c r="HPD50" s="19" t="s">
        <v>8439</v>
      </c>
      <c r="HPE50" s="19" t="s">
        <v>8439</v>
      </c>
      <c r="HPF50" s="19" t="s">
        <v>8439</v>
      </c>
      <c r="HPG50" s="19" t="s">
        <v>8439</v>
      </c>
      <c r="HPH50" s="19" t="s">
        <v>8439</v>
      </c>
      <c r="HPI50" s="19" t="s">
        <v>8439</v>
      </c>
      <c r="HPJ50" s="19" t="s">
        <v>8439</v>
      </c>
      <c r="HPK50" s="19" t="s">
        <v>8439</v>
      </c>
      <c r="HPL50" s="19" t="s">
        <v>8439</v>
      </c>
      <c r="HPM50" s="19" t="s">
        <v>8439</v>
      </c>
      <c r="HPN50" s="19" t="s">
        <v>8439</v>
      </c>
      <c r="HPO50" s="19" t="s">
        <v>8439</v>
      </c>
      <c r="HPP50" s="19" t="s">
        <v>8439</v>
      </c>
      <c r="HPQ50" s="19" t="s">
        <v>8439</v>
      </c>
      <c r="HPR50" s="19" t="s">
        <v>8439</v>
      </c>
      <c r="HPS50" s="19" t="s">
        <v>8439</v>
      </c>
      <c r="HPT50" s="19" t="s">
        <v>8439</v>
      </c>
      <c r="HPU50" s="19" t="s">
        <v>8439</v>
      </c>
      <c r="HPV50" s="19" t="s">
        <v>8439</v>
      </c>
      <c r="HPW50" s="19" t="s">
        <v>8439</v>
      </c>
      <c r="HPX50" s="19" t="s">
        <v>8439</v>
      </c>
      <c r="HPY50" s="19" t="s">
        <v>8439</v>
      </c>
      <c r="HPZ50" s="19" t="s">
        <v>8439</v>
      </c>
      <c r="HQA50" s="19" t="s">
        <v>8439</v>
      </c>
      <c r="HQB50" s="19" t="s">
        <v>8439</v>
      </c>
      <c r="HQC50" s="19" t="s">
        <v>8439</v>
      </c>
      <c r="HQD50" s="19" t="s">
        <v>8439</v>
      </c>
      <c r="HQE50" s="19" t="s">
        <v>8439</v>
      </c>
      <c r="HQF50" s="19" t="s">
        <v>8439</v>
      </c>
      <c r="HQG50" s="19" t="s">
        <v>8439</v>
      </c>
      <c r="HQH50" s="19" t="s">
        <v>8439</v>
      </c>
      <c r="HQI50" s="19" t="s">
        <v>8439</v>
      </c>
      <c r="HQJ50" s="19" t="s">
        <v>8439</v>
      </c>
      <c r="HQK50" s="19" t="s">
        <v>8439</v>
      </c>
      <c r="HQL50" s="19" t="s">
        <v>8439</v>
      </c>
      <c r="HQM50" s="19" t="s">
        <v>8439</v>
      </c>
      <c r="HQN50" s="19" t="s">
        <v>8439</v>
      </c>
      <c r="HQO50" s="19" t="s">
        <v>8439</v>
      </c>
      <c r="HQP50" s="19" t="s">
        <v>8439</v>
      </c>
      <c r="HQQ50" s="19" t="s">
        <v>8439</v>
      </c>
      <c r="HQR50" s="19" t="s">
        <v>8439</v>
      </c>
      <c r="HQS50" s="19" t="s">
        <v>8439</v>
      </c>
      <c r="HQT50" s="19" t="s">
        <v>8439</v>
      </c>
      <c r="HQU50" s="19" t="s">
        <v>8439</v>
      </c>
      <c r="HQV50" s="19" t="s">
        <v>8439</v>
      </c>
      <c r="HQW50" s="19" t="s">
        <v>8439</v>
      </c>
      <c r="HQX50" s="19" t="s">
        <v>8439</v>
      </c>
      <c r="HQY50" s="19" t="s">
        <v>8439</v>
      </c>
      <c r="HQZ50" s="19" t="s">
        <v>8439</v>
      </c>
      <c r="HRA50" s="19" t="s">
        <v>8439</v>
      </c>
      <c r="HRB50" s="19" t="s">
        <v>8439</v>
      </c>
      <c r="HRC50" s="19" t="s">
        <v>8439</v>
      </c>
      <c r="HRD50" s="19" t="s">
        <v>8439</v>
      </c>
      <c r="HRE50" s="19" t="s">
        <v>8439</v>
      </c>
      <c r="HRF50" s="19" t="s">
        <v>8439</v>
      </c>
      <c r="HRG50" s="19" t="s">
        <v>8439</v>
      </c>
      <c r="HRH50" s="19" t="s">
        <v>8439</v>
      </c>
      <c r="HRI50" s="19" t="s">
        <v>8439</v>
      </c>
      <c r="HRJ50" s="19" t="s">
        <v>8439</v>
      </c>
      <c r="HRK50" s="19" t="s">
        <v>8439</v>
      </c>
      <c r="HRL50" s="19" t="s">
        <v>8439</v>
      </c>
      <c r="HRM50" s="19" t="s">
        <v>8439</v>
      </c>
      <c r="HRN50" s="19" t="s">
        <v>8439</v>
      </c>
      <c r="HRO50" s="19" t="s">
        <v>8439</v>
      </c>
      <c r="HRP50" s="19" t="s">
        <v>8439</v>
      </c>
      <c r="HRQ50" s="19" t="s">
        <v>8439</v>
      </c>
      <c r="HRR50" s="19" t="s">
        <v>8439</v>
      </c>
      <c r="HRS50" s="19" t="s">
        <v>8439</v>
      </c>
      <c r="HRT50" s="19" t="s">
        <v>8439</v>
      </c>
      <c r="HRU50" s="19" t="s">
        <v>8439</v>
      </c>
      <c r="HRV50" s="19" t="s">
        <v>8439</v>
      </c>
      <c r="HRW50" s="19" t="s">
        <v>8439</v>
      </c>
      <c r="HRX50" s="19" t="s">
        <v>8439</v>
      </c>
      <c r="HRY50" s="19" t="s">
        <v>8439</v>
      </c>
      <c r="HRZ50" s="19" t="s">
        <v>8439</v>
      </c>
      <c r="HSA50" s="19" t="s">
        <v>8439</v>
      </c>
      <c r="HSB50" s="19" t="s">
        <v>8439</v>
      </c>
      <c r="HSC50" s="19" t="s">
        <v>8439</v>
      </c>
      <c r="HSD50" s="19" t="s">
        <v>8439</v>
      </c>
      <c r="HSE50" s="19" t="s">
        <v>8439</v>
      </c>
      <c r="HSF50" s="19" t="s">
        <v>8439</v>
      </c>
      <c r="HSG50" s="19" t="s">
        <v>8439</v>
      </c>
      <c r="HSH50" s="19" t="s">
        <v>8439</v>
      </c>
      <c r="HSI50" s="19" t="s">
        <v>8439</v>
      </c>
      <c r="HSJ50" s="19" t="s">
        <v>8439</v>
      </c>
      <c r="HSK50" s="19" t="s">
        <v>8439</v>
      </c>
      <c r="HSL50" s="19" t="s">
        <v>8439</v>
      </c>
      <c r="HSM50" s="19" t="s">
        <v>8439</v>
      </c>
      <c r="HSN50" s="19" t="s">
        <v>8439</v>
      </c>
      <c r="HSO50" s="19" t="s">
        <v>8439</v>
      </c>
      <c r="HSP50" s="19" t="s">
        <v>8439</v>
      </c>
      <c r="HSQ50" s="19" t="s">
        <v>8439</v>
      </c>
      <c r="HSR50" s="19" t="s">
        <v>8439</v>
      </c>
      <c r="HSS50" s="19" t="s">
        <v>8439</v>
      </c>
      <c r="HST50" s="19" t="s">
        <v>8439</v>
      </c>
      <c r="HSU50" s="19" t="s">
        <v>8439</v>
      </c>
      <c r="HSV50" s="19" t="s">
        <v>8439</v>
      </c>
      <c r="HSW50" s="19" t="s">
        <v>8439</v>
      </c>
      <c r="HSX50" s="19" t="s">
        <v>8439</v>
      </c>
      <c r="HSY50" s="19" t="s">
        <v>8439</v>
      </c>
      <c r="HSZ50" s="19" t="s">
        <v>8439</v>
      </c>
      <c r="HTA50" s="19" t="s">
        <v>8439</v>
      </c>
      <c r="HTB50" s="19" t="s">
        <v>8439</v>
      </c>
      <c r="HTC50" s="19" t="s">
        <v>8439</v>
      </c>
      <c r="HTD50" s="19" t="s">
        <v>8439</v>
      </c>
      <c r="HTE50" s="19" t="s">
        <v>8439</v>
      </c>
      <c r="HTF50" s="19" t="s">
        <v>8439</v>
      </c>
      <c r="HTG50" s="19" t="s">
        <v>8439</v>
      </c>
      <c r="HTH50" s="19" t="s">
        <v>8439</v>
      </c>
      <c r="HTI50" s="19" t="s">
        <v>8439</v>
      </c>
      <c r="HTJ50" s="19" t="s">
        <v>8439</v>
      </c>
      <c r="HTK50" s="19" t="s">
        <v>8439</v>
      </c>
      <c r="HTL50" s="19" t="s">
        <v>8439</v>
      </c>
      <c r="HTM50" s="19" t="s">
        <v>8439</v>
      </c>
      <c r="HTN50" s="19" t="s">
        <v>8439</v>
      </c>
      <c r="HTO50" s="19" t="s">
        <v>8439</v>
      </c>
      <c r="HTP50" s="19" t="s">
        <v>8439</v>
      </c>
      <c r="HTQ50" s="19" t="s">
        <v>8439</v>
      </c>
      <c r="HTR50" s="19" t="s">
        <v>8439</v>
      </c>
      <c r="HTS50" s="19" t="s">
        <v>8439</v>
      </c>
      <c r="HTT50" s="19" t="s">
        <v>8439</v>
      </c>
      <c r="HTU50" s="19" t="s">
        <v>8439</v>
      </c>
      <c r="HTV50" s="19" t="s">
        <v>8439</v>
      </c>
      <c r="HTW50" s="19" t="s">
        <v>8439</v>
      </c>
      <c r="HTX50" s="19" t="s">
        <v>8439</v>
      </c>
      <c r="HTY50" s="19" t="s">
        <v>8439</v>
      </c>
      <c r="HTZ50" s="19" t="s">
        <v>8439</v>
      </c>
      <c r="HUA50" s="19" t="s">
        <v>8439</v>
      </c>
      <c r="HUB50" s="19" t="s">
        <v>8439</v>
      </c>
      <c r="HUC50" s="19" t="s">
        <v>8439</v>
      </c>
      <c r="HUD50" s="19" t="s">
        <v>8439</v>
      </c>
      <c r="HUE50" s="19" t="s">
        <v>8439</v>
      </c>
      <c r="HUF50" s="19" t="s">
        <v>8439</v>
      </c>
      <c r="HUG50" s="19" t="s">
        <v>8439</v>
      </c>
      <c r="HUH50" s="19" t="s">
        <v>8439</v>
      </c>
      <c r="HUI50" s="19" t="s">
        <v>8439</v>
      </c>
      <c r="HUJ50" s="19" t="s">
        <v>8439</v>
      </c>
      <c r="HUK50" s="19" t="s">
        <v>8439</v>
      </c>
      <c r="HUL50" s="19" t="s">
        <v>8439</v>
      </c>
      <c r="HUM50" s="19" t="s">
        <v>8439</v>
      </c>
      <c r="HUN50" s="19" t="s">
        <v>8439</v>
      </c>
      <c r="HUO50" s="19" t="s">
        <v>8439</v>
      </c>
      <c r="HUP50" s="19" t="s">
        <v>8439</v>
      </c>
      <c r="HUQ50" s="19" t="s">
        <v>8439</v>
      </c>
      <c r="HUR50" s="19" t="s">
        <v>8439</v>
      </c>
      <c r="HUS50" s="19" t="s">
        <v>8439</v>
      </c>
      <c r="HUT50" s="19" t="s">
        <v>8439</v>
      </c>
      <c r="HUU50" s="19" t="s">
        <v>8439</v>
      </c>
      <c r="HUV50" s="19" t="s">
        <v>8439</v>
      </c>
      <c r="HUW50" s="19" t="s">
        <v>8439</v>
      </c>
      <c r="HUX50" s="19" t="s">
        <v>8439</v>
      </c>
      <c r="HUY50" s="19" t="s">
        <v>8439</v>
      </c>
      <c r="HUZ50" s="19" t="s">
        <v>8439</v>
      </c>
      <c r="HVA50" s="19" t="s">
        <v>8439</v>
      </c>
      <c r="HVB50" s="19" t="s">
        <v>8439</v>
      </c>
      <c r="HVC50" s="19" t="s">
        <v>8439</v>
      </c>
      <c r="HVD50" s="19" t="s">
        <v>8439</v>
      </c>
      <c r="HVE50" s="19" t="s">
        <v>8439</v>
      </c>
      <c r="HVF50" s="19" t="s">
        <v>8439</v>
      </c>
      <c r="HVG50" s="19" t="s">
        <v>8439</v>
      </c>
      <c r="HVH50" s="19" t="s">
        <v>8439</v>
      </c>
      <c r="HVI50" s="19" t="s">
        <v>8439</v>
      </c>
      <c r="HVJ50" s="19" t="s">
        <v>8439</v>
      </c>
      <c r="HVK50" s="19" t="s">
        <v>8439</v>
      </c>
      <c r="HVL50" s="19" t="s">
        <v>8439</v>
      </c>
      <c r="HVM50" s="19" t="s">
        <v>8439</v>
      </c>
      <c r="HVN50" s="19" t="s">
        <v>8439</v>
      </c>
      <c r="HVO50" s="19" t="s">
        <v>8439</v>
      </c>
      <c r="HVP50" s="19" t="s">
        <v>8439</v>
      </c>
      <c r="HVQ50" s="19" t="s">
        <v>8439</v>
      </c>
      <c r="HVR50" s="19" t="s">
        <v>8439</v>
      </c>
      <c r="HVS50" s="19" t="s">
        <v>8439</v>
      </c>
      <c r="HVT50" s="19" t="s">
        <v>8439</v>
      </c>
      <c r="HVU50" s="19" t="s">
        <v>8439</v>
      </c>
      <c r="HVV50" s="19" t="s">
        <v>8439</v>
      </c>
      <c r="HVW50" s="19" t="s">
        <v>8439</v>
      </c>
      <c r="HVX50" s="19" t="s">
        <v>8439</v>
      </c>
      <c r="HVY50" s="19" t="s">
        <v>8439</v>
      </c>
      <c r="HVZ50" s="19" t="s">
        <v>8439</v>
      </c>
      <c r="HWA50" s="19" t="s">
        <v>8439</v>
      </c>
      <c r="HWB50" s="19" t="s">
        <v>8439</v>
      </c>
      <c r="HWC50" s="19" t="s">
        <v>8439</v>
      </c>
      <c r="HWD50" s="19" t="s">
        <v>8439</v>
      </c>
      <c r="HWE50" s="19" t="s">
        <v>8439</v>
      </c>
      <c r="HWF50" s="19" t="s">
        <v>8439</v>
      </c>
      <c r="HWG50" s="19" t="s">
        <v>8439</v>
      </c>
      <c r="HWH50" s="19" t="s">
        <v>8439</v>
      </c>
      <c r="HWI50" s="19" t="s">
        <v>8439</v>
      </c>
      <c r="HWJ50" s="19" t="s">
        <v>8439</v>
      </c>
      <c r="HWK50" s="19" t="s">
        <v>8439</v>
      </c>
      <c r="HWL50" s="19" t="s">
        <v>8439</v>
      </c>
      <c r="HWM50" s="19" t="s">
        <v>8439</v>
      </c>
      <c r="HWN50" s="19" t="s">
        <v>8439</v>
      </c>
      <c r="HWO50" s="19" t="s">
        <v>8439</v>
      </c>
      <c r="HWP50" s="19" t="s">
        <v>8439</v>
      </c>
      <c r="HWQ50" s="19" t="s">
        <v>8439</v>
      </c>
      <c r="HWR50" s="19" t="s">
        <v>8439</v>
      </c>
      <c r="HWS50" s="19" t="s">
        <v>8439</v>
      </c>
      <c r="HWT50" s="19" t="s">
        <v>8439</v>
      </c>
      <c r="HWU50" s="19" t="s">
        <v>8439</v>
      </c>
      <c r="HWV50" s="19" t="s">
        <v>8439</v>
      </c>
      <c r="HWW50" s="19" t="s">
        <v>8439</v>
      </c>
      <c r="HWX50" s="19" t="s">
        <v>8439</v>
      </c>
      <c r="HWY50" s="19" t="s">
        <v>8439</v>
      </c>
      <c r="HWZ50" s="19" t="s">
        <v>8439</v>
      </c>
      <c r="HXA50" s="19" t="s">
        <v>8439</v>
      </c>
      <c r="HXB50" s="19" t="s">
        <v>8439</v>
      </c>
      <c r="HXC50" s="19" t="s">
        <v>8439</v>
      </c>
      <c r="HXD50" s="19" t="s">
        <v>8439</v>
      </c>
      <c r="HXE50" s="19" t="s">
        <v>8439</v>
      </c>
      <c r="HXF50" s="19" t="s">
        <v>8439</v>
      </c>
      <c r="HXG50" s="19" t="s">
        <v>8439</v>
      </c>
      <c r="HXH50" s="19" t="s">
        <v>8439</v>
      </c>
      <c r="HXI50" s="19" t="s">
        <v>8439</v>
      </c>
      <c r="HXJ50" s="19" t="s">
        <v>8439</v>
      </c>
      <c r="HXK50" s="19" t="s">
        <v>8439</v>
      </c>
      <c r="HXL50" s="19" t="s">
        <v>8439</v>
      </c>
      <c r="HXM50" s="19" t="s">
        <v>8439</v>
      </c>
      <c r="HXN50" s="19" t="s">
        <v>8439</v>
      </c>
      <c r="HXO50" s="19" t="s">
        <v>8439</v>
      </c>
      <c r="HXP50" s="19" t="s">
        <v>8439</v>
      </c>
      <c r="HXQ50" s="19" t="s">
        <v>8439</v>
      </c>
      <c r="HXR50" s="19" t="s">
        <v>8439</v>
      </c>
      <c r="HXS50" s="19" t="s">
        <v>8439</v>
      </c>
      <c r="HXT50" s="19" t="s">
        <v>8439</v>
      </c>
      <c r="HXU50" s="19" t="s">
        <v>8439</v>
      </c>
      <c r="HXV50" s="19" t="s">
        <v>8439</v>
      </c>
      <c r="HXW50" s="19" t="s">
        <v>8439</v>
      </c>
      <c r="HXX50" s="19" t="s">
        <v>8439</v>
      </c>
      <c r="HXY50" s="19" t="s">
        <v>8439</v>
      </c>
      <c r="HXZ50" s="19" t="s">
        <v>8439</v>
      </c>
      <c r="HYA50" s="19" t="s">
        <v>8439</v>
      </c>
      <c r="HYB50" s="19" t="s">
        <v>8439</v>
      </c>
      <c r="HYC50" s="19" t="s">
        <v>8439</v>
      </c>
      <c r="HYD50" s="19" t="s">
        <v>8439</v>
      </c>
      <c r="HYE50" s="19" t="s">
        <v>8439</v>
      </c>
      <c r="HYF50" s="19" t="s">
        <v>8439</v>
      </c>
      <c r="HYG50" s="19" t="s">
        <v>8439</v>
      </c>
      <c r="HYH50" s="19" t="s">
        <v>8439</v>
      </c>
      <c r="HYI50" s="19" t="s">
        <v>8439</v>
      </c>
      <c r="HYJ50" s="19" t="s">
        <v>8439</v>
      </c>
      <c r="HYK50" s="19" t="s">
        <v>8439</v>
      </c>
      <c r="HYL50" s="19" t="s">
        <v>8439</v>
      </c>
      <c r="HYM50" s="19" t="s">
        <v>8439</v>
      </c>
      <c r="HYN50" s="19" t="s">
        <v>8439</v>
      </c>
      <c r="HYO50" s="19" t="s">
        <v>8439</v>
      </c>
      <c r="HYP50" s="19" t="s">
        <v>8439</v>
      </c>
      <c r="HYQ50" s="19" t="s">
        <v>8439</v>
      </c>
      <c r="HYR50" s="19" t="s">
        <v>8439</v>
      </c>
      <c r="HYS50" s="19" t="s">
        <v>8439</v>
      </c>
      <c r="HYT50" s="19" t="s">
        <v>8439</v>
      </c>
      <c r="HYU50" s="19" t="s">
        <v>8439</v>
      </c>
      <c r="HYV50" s="19" t="s">
        <v>8439</v>
      </c>
      <c r="HYW50" s="19" t="s">
        <v>8439</v>
      </c>
      <c r="HYX50" s="19" t="s">
        <v>8439</v>
      </c>
      <c r="HYY50" s="19" t="s">
        <v>8439</v>
      </c>
      <c r="HYZ50" s="19" t="s">
        <v>8439</v>
      </c>
      <c r="HZA50" s="19" t="s">
        <v>8439</v>
      </c>
      <c r="HZB50" s="19" t="s">
        <v>8439</v>
      </c>
      <c r="HZC50" s="19" t="s">
        <v>8439</v>
      </c>
      <c r="HZD50" s="19" t="s">
        <v>8439</v>
      </c>
      <c r="HZE50" s="19" t="s">
        <v>8439</v>
      </c>
      <c r="HZF50" s="19" t="s">
        <v>8439</v>
      </c>
      <c r="HZG50" s="19" t="s">
        <v>8439</v>
      </c>
      <c r="HZH50" s="19" t="s">
        <v>8439</v>
      </c>
      <c r="HZI50" s="19" t="s">
        <v>8439</v>
      </c>
      <c r="HZJ50" s="19" t="s">
        <v>8439</v>
      </c>
      <c r="HZK50" s="19" t="s">
        <v>8439</v>
      </c>
      <c r="HZL50" s="19" t="s">
        <v>8439</v>
      </c>
      <c r="HZM50" s="19" t="s">
        <v>8439</v>
      </c>
      <c r="HZN50" s="19" t="s">
        <v>8439</v>
      </c>
      <c r="HZO50" s="19" t="s">
        <v>8439</v>
      </c>
      <c r="HZP50" s="19" t="s">
        <v>8439</v>
      </c>
      <c r="HZQ50" s="19" t="s">
        <v>8439</v>
      </c>
      <c r="HZR50" s="19" t="s">
        <v>8439</v>
      </c>
      <c r="HZS50" s="19" t="s">
        <v>8439</v>
      </c>
      <c r="HZT50" s="19" t="s">
        <v>8439</v>
      </c>
      <c r="HZU50" s="19" t="s">
        <v>8439</v>
      </c>
      <c r="HZV50" s="19" t="s">
        <v>8439</v>
      </c>
      <c r="HZW50" s="19" t="s">
        <v>8439</v>
      </c>
      <c r="HZX50" s="19" t="s">
        <v>8439</v>
      </c>
      <c r="HZY50" s="19" t="s">
        <v>8439</v>
      </c>
      <c r="HZZ50" s="19" t="s">
        <v>8439</v>
      </c>
      <c r="IAA50" s="19" t="s">
        <v>8439</v>
      </c>
      <c r="IAB50" s="19" t="s">
        <v>8439</v>
      </c>
      <c r="IAC50" s="19" t="s">
        <v>8439</v>
      </c>
      <c r="IAD50" s="19" t="s">
        <v>8439</v>
      </c>
      <c r="IAE50" s="19" t="s">
        <v>8439</v>
      </c>
      <c r="IAF50" s="19" t="s">
        <v>8439</v>
      </c>
      <c r="IAG50" s="19" t="s">
        <v>8439</v>
      </c>
      <c r="IAH50" s="19" t="s">
        <v>8439</v>
      </c>
      <c r="IAI50" s="19" t="s">
        <v>8439</v>
      </c>
      <c r="IAJ50" s="19" t="s">
        <v>8439</v>
      </c>
      <c r="IAK50" s="19" t="s">
        <v>8439</v>
      </c>
      <c r="IAL50" s="19" t="s">
        <v>8439</v>
      </c>
      <c r="IAM50" s="19" t="s">
        <v>8439</v>
      </c>
      <c r="IAN50" s="19" t="s">
        <v>8439</v>
      </c>
      <c r="IAO50" s="19" t="s">
        <v>8439</v>
      </c>
      <c r="IAP50" s="19" t="s">
        <v>8439</v>
      </c>
      <c r="IAQ50" s="19" t="s">
        <v>8439</v>
      </c>
      <c r="IAR50" s="19" t="s">
        <v>8439</v>
      </c>
      <c r="IAS50" s="19" t="s">
        <v>8439</v>
      </c>
      <c r="IAT50" s="19" t="s">
        <v>8439</v>
      </c>
      <c r="IAU50" s="19" t="s">
        <v>8439</v>
      </c>
      <c r="IAV50" s="19" t="s">
        <v>8439</v>
      </c>
      <c r="IAW50" s="19" t="s">
        <v>8439</v>
      </c>
      <c r="IAX50" s="19" t="s">
        <v>8439</v>
      </c>
      <c r="IAY50" s="19" t="s">
        <v>8439</v>
      </c>
      <c r="IAZ50" s="19" t="s">
        <v>8439</v>
      </c>
      <c r="IBA50" s="19" t="s">
        <v>8439</v>
      </c>
      <c r="IBB50" s="19" t="s">
        <v>8439</v>
      </c>
      <c r="IBC50" s="19" t="s">
        <v>8439</v>
      </c>
      <c r="IBD50" s="19" t="s">
        <v>8439</v>
      </c>
      <c r="IBE50" s="19" t="s">
        <v>8439</v>
      </c>
      <c r="IBF50" s="19" t="s">
        <v>8439</v>
      </c>
      <c r="IBG50" s="19" t="s">
        <v>8439</v>
      </c>
      <c r="IBH50" s="19" t="s">
        <v>8439</v>
      </c>
      <c r="IBI50" s="19" t="s">
        <v>8439</v>
      </c>
      <c r="IBJ50" s="19" t="s">
        <v>8439</v>
      </c>
      <c r="IBK50" s="19" t="s">
        <v>8439</v>
      </c>
      <c r="IBL50" s="19" t="s">
        <v>8439</v>
      </c>
      <c r="IBM50" s="19" t="s">
        <v>8439</v>
      </c>
      <c r="IBN50" s="19" t="s">
        <v>8439</v>
      </c>
      <c r="IBO50" s="19" t="s">
        <v>8439</v>
      </c>
      <c r="IBP50" s="19" t="s">
        <v>8439</v>
      </c>
      <c r="IBQ50" s="19" t="s">
        <v>8439</v>
      </c>
      <c r="IBR50" s="19" t="s">
        <v>8439</v>
      </c>
      <c r="IBS50" s="19" t="s">
        <v>8439</v>
      </c>
      <c r="IBT50" s="19" t="s">
        <v>8439</v>
      </c>
      <c r="IBU50" s="19" t="s">
        <v>8439</v>
      </c>
      <c r="IBV50" s="19" t="s">
        <v>8439</v>
      </c>
      <c r="IBW50" s="19" t="s">
        <v>8439</v>
      </c>
      <c r="IBX50" s="19" t="s">
        <v>8439</v>
      </c>
      <c r="IBY50" s="19" t="s">
        <v>8439</v>
      </c>
      <c r="IBZ50" s="19" t="s">
        <v>8439</v>
      </c>
      <c r="ICA50" s="19" t="s">
        <v>8439</v>
      </c>
      <c r="ICB50" s="19" t="s">
        <v>8439</v>
      </c>
      <c r="ICC50" s="19" t="s">
        <v>8439</v>
      </c>
      <c r="ICD50" s="19" t="s">
        <v>8439</v>
      </c>
      <c r="ICE50" s="19" t="s">
        <v>8439</v>
      </c>
      <c r="ICF50" s="19" t="s">
        <v>8439</v>
      </c>
      <c r="ICG50" s="19" t="s">
        <v>8439</v>
      </c>
      <c r="ICH50" s="19" t="s">
        <v>8439</v>
      </c>
      <c r="ICI50" s="19" t="s">
        <v>8439</v>
      </c>
      <c r="ICJ50" s="19" t="s">
        <v>8439</v>
      </c>
      <c r="ICK50" s="19" t="s">
        <v>8439</v>
      </c>
      <c r="ICL50" s="19" t="s">
        <v>8439</v>
      </c>
      <c r="ICM50" s="19" t="s">
        <v>8439</v>
      </c>
      <c r="ICN50" s="19" t="s">
        <v>8439</v>
      </c>
      <c r="ICO50" s="19" t="s">
        <v>8439</v>
      </c>
      <c r="ICP50" s="19" t="s">
        <v>8439</v>
      </c>
      <c r="ICQ50" s="19" t="s">
        <v>8439</v>
      </c>
      <c r="ICR50" s="19" t="s">
        <v>8439</v>
      </c>
      <c r="ICS50" s="19" t="s">
        <v>8439</v>
      </c>
      <c r="ICT50" s="19" t="s">
        <v>8439</v>
      </c>
      <c r="ICU50" s="19" t="s">
        <v>8439</v>
      </c>
      <c r="ICV50" s="19" t="s">
        <v>8439</v>
      </c>
      <c r="ICW50" s="19" t="s">
        <v>8439</v>
      </c>
      <c r="ICX50" s="19" t="s">
        <v>8439</v>
      </c>
      <c r="ICY50" s="19" t="s">
        <v>8439</v>
      </c>
      <c r="ICZ50" s="19" t="s">
        <v>8439</v>
      </c>
      <c r="IDA50" s="19" t="s">
        <v>8439</v>
      </c>
      <c r="IDB50" s="19" t="s">
        <v>8439</v>
      </c>
      <c r="IDC50" s="19" t="s">
        <v>8439</v>
      </c>
      <c r="IDD50" s="19" t="s">
        <v>8439</v>
      </c>
      <c r="IDE50" s="19" t="s">
        <v>8439</v>
      </c>
      <c r="IDF50" s="19" t="s">
        <v>8439</v>
      </c>
      <c r="IDG50" s="19" t="s">
        <v>8439</v>
      </c>
      <c r="IDH50" s="19" t="s">
        <v>8439</v>
      </c>
      <c r="IDI50" s="19" t="s">
        <v>8439</v>
      </c>
      <c r="IDJ50" s="19" t="s">
        <v>8439</v>
      </c>
      <c r="IDK50" s="19" t="s">
        <v>8439</v>
      </c>
      <c r="IDL50" s="19" t="s">
        <v>8439</v>
      </c>
      <c r="IDM50" s="19" t="s">
        <v>8439</v>
      </c>
      <c r="IDN50" s="19" t="s">
        <v>8439</v>
      </c>
      <c r="IDO50" s="19" t="s">
        <v>8439</v>
      </c>
      <c r="IDP50" s="19" t="s">
        <v>8439</v>
      </c>
      <c r="IDQ50" s="19" t="s">
        <v>8439</v>
      </c>
      <c r="IDR50" s="19" t="s">
        <v>8439</v>
      </c>
      <c r="IDS50" s="19" t="s">
        <v>8439</v>
      </c>
      <c r="IDT50" s="19" t="s">
        <v>8439</v>
      </c>
      <c r="IDU50" s="19" t="s">
        <v>8439</v>
      </c>
      <c r="IDV50" s="19" t="s">
        <v>8439</v>
      </c>
      <c r="IDW50" s="19" t="s">
        <v>8439</v>
      </c>
      <c r="IDX50" s="19" t="s">
        <v>8439</v>
      </c>
      <c r="IDY50" s="19" t="s">
        <v>8439</v>
      </c>
      <c r="IDZ50" s="19" t="s">
        <v>8439</v>
      </c>
      <c r="IEA50" s="19" t="s">
        <v>8439</v>
      </c>
      <c r="IEB50" s="19" t="s">
        <v>8439</v>
      </c>
      <c r="IEC50" s="19" t="s">
        <v>8439</v>
      </c>
      <c r="IED50" s="19" t="s">
        <v>8439</v>
      </c>
      <c r="IEE50" s="19" t="s">
        <v>8439</v>
      </c>
      <c r="IEF50" s="19" t="s">
        <v>8439</v>
      </c>
      <c r="IEG50" s="19" t="s">
        <v>8439</v>
      </c>
      <c r="IEH50" s="19" t="s">
        <v>8439</v>
      </c>
      <c r="IEI50" s="19" t="s">
        <v>8439</v>
      </c>
      <c r="IEJ50" s="19" t="s">
        <v>8439</v>
      </c>
      <c r="IEK50" s="19" t="s">
        <v>8439</v>
      </c>
      <c r="IEL50" s="19" t="s">
        <v>8439</v>
      </c>
      <c r="IEM50" s="19" t="s">
        <v>8439</v>
      </c>
      <c r="IEN50" s="19" t="s">
        <v>8439</v>
      </c>
      <c r="IEO50" s="19" t="s">
        <v>8439</v>
      </c>
      <c r="IEP50" s="19" t="s">
        <v>8439</v>
      </c>
      <c r="IEQ50" s="19" t="s">
        <v>8439</v>
      </c>
      <c r="IER50" s="19" t="s">
        <v>8439</v>
      </c>
      <c r="IES50" s="19" t="s">
        <v>8439</v>
      </c>
      <c r="IET50" s="19" t="s">
        <v>8439</v>
      </c>
      <c r="IEU50" s="19" t="s">
        <v>8439</v>
      </c>
      <c r="IEV50" s="19" t="s">
        <v>8439</v>
      </c>
      <c r="IEW50" s="19" t="s">
        <v>8439</v>
      </c>
      <c r="IEX50" s="19" t="s">
        <v>8439</v>
      </c>
      <c r="IEY50" s="19" t="s">
        <v>8439</v>
      </c>
      <c r="IEZ50" s="19" t="s">
        <v>8439</v>
      </c>
      <c r="IFA50" s="19" t="s">
        <v>8439</v>
      </c>
      <c r="IFB50" s="19" t="s">
        <v>8439</v>
      </c>
      <c r="IFC50" s="19" t="s">
        <v>8439</v>
      </c>
      <c r="IFD50" s="19" t="s">
        <v>8439</v>
      </c>
      <c r="IFE50" s="19" t="s">
        <v>8439</v>
      </c>
      <c r="IFF50" s="19" t="s">
        <v>8439</v>
      </c>
      <c r="IFG50" s="19" t="s">
        <v>8439</v>
      </c>
      <c r="IFH50" s="19" t="s">
        <v>8439</v>
      </c>
      <c r="IFI50" s="19" t="s">
        <v>8439</v>
      </c>
      <c r="IFJ50" s="19" t="s">
        <v>8439</v>
      </c>
      <c r="IFK50" s="19" t="s">
        <v>8439</v>
      </c>
      <c r="IFL50" s="19" t="s">
        <v>8439</v>
      </c>
      <c r="IFM50" s="19" t="s">
        <v>8439</v>
      </c>
      <c r="IFN50" s="19" t="s">
        <v>8439</v>
      </c>
      <c r="IFO50" s="19" t="s">
        <v>8439</v>
      </c>
      <c r="IFP50" s="19" t="s">
        <v>8439</v>
      </c>
      <c r="IFQ50" s="19" t="s">
        <v>8439</v>
      </c>
      <c r="IFR50" s="19" t="s">
        <v>8439</v>
      </c>
      <c r="IFS50" s="19" t="s">
        <v>8439</v>
      </c>
      <c r="IFT50" s="19" t="s">
        <v>8439</v>
      </c>
      <c r="IFU50" s="19" t="s">
        <v>8439</v>
      </c>
      <c r="IFV50" s="19" t="s">
        <v>8439</v>
      </c>
      <c r="IFW50" s="19" t="s">
        <v>8439</v>
      </c>
      <c r="IFX50" s="19" t="s">
        <v>8439</v>
      </c>
      <c r="IFY50" s="19" t="s">
        <v>8439</v>
      </c>
      <c r="IFZ50" s="19" t="s">
        <v>8439</v>
      </c>
      <c r="IGA50" s="19" t="s">
        <v>8439</v>
      </c>
      <c r="IGB50" s="19" t="s">
        <v>8439</v>
      </c>
      <c r="IGC50" s="19" t="s">
        <v>8439</v>
      </c>
      <c r="IGD50" s="19" t="s">
        <v>8439</v>
      </c>
      <c r="IGE50" s="19" t="s">
        <v>8439</v>
      </c>
      <c r="IGF50" s="19" t="s">
        <v>8439</v>
      </c>
      <c r="IGG50" s="19" t="s">
        <v>8439</v>
      </c>
      <c r="IGH50" s="19" t="s">
        <v>8439</v>
      </c>
      <c r="IGI50" s="19" t="s">
        <v>8439</v>
      </c>
      <c r="IGJ50" s="19" t="s">
        <v>8439</v>
      </c>
      <c r="IGK50" s="19" t="s">
        <v>8439</v>
      </c>
      <c r="IGL50" s="19" t="s">
        <v>8439</v>
      </c>
      <c r="IGM50" s="19" t="s">
        <v>8439</v>
      </c>
      <c r="IGN50" s="19" t="s">
        <v>8439</v>
      </c>
      <c r="IGO50" s="19" t="s">
        <v>8439</v>
      </c>
      <c r="IGP50" s="19" t="s">
        <v>8439</v>
      </c>
      <c r="IGQ50" s="19" t="s">
        <v>8439</v>
      </c>
      <c r="IGR50" s="19" t="s">
        <v>8439</v>
      </c>
      <c r="IGS50" s="19" t="s">
        <v>8439</v>
      </c>
      <c r="IGT50" s="19" t="s">
        <v>8439</v>
      </c>
      <c r="IGU50" s="19" t="s">
        <v>8439</v>
      </c>
      <c r="IGV50" s="19" t="s">
        <v>8439</v>
      </c>
      <c r="IGW50" s="19" t="s">
        <v>8439</v>
      </c>
      <c r="IGX50" s="19" t="s">
        <v>8439</v>
      </c>
      <c r="IGY50" s="19" t="s">
        <v>8439</v>
      </c>
      <c r="IGZ50" s="19" t="s">
        <v>8439</v>
      </c>
      <c r="IHA50" s="19" t="s">
        <v>8439</v>
      </c>
      <c r="IHB50" s="19" t="s">
        <v>8439</v>
      </c>
      <c r="IHC50" s="19" t="s">
        <v>8439</v>
      </c>
      <c r="IHD50" s="19" t="s">
        <v>8439</v>
      </c>
      <c r="IHE50" s="19" t="s">
        <v>8439</v>
      </c>
      <c r="IHF50" s="19" t="s">
        <v>8439</v>
      </c>
      <c r="IHG50" s="19" t="s">
        <v>8439</v>
      </c>
      <c r="IHH50" s="19" t="s">
        <v>8439</v>
      </c>
      <c r="IHI50" s="19" t="s">
        <v>8439</v>
      </c>
      <c r="IHJ50" s="19" t="s">
        <v>8439</v>
      </c>
      <c r="IHK50" s="19" t="s">
        <v>8439</v>
      </c>
      <c r="IHL50" s="19" t="s">
        <v>8439</v>
      </c>
      <c r="IHM50" s="19" t="s">
        <v>8439</v>
      </c>
      <c r="IHN50" s="19" t="s">
        <v>8439</v>
      </c>
      <c r="IHO50" s="19" t="s">
        <v>8439</v>
      </c>
      <c r="IHP50" s="19" t="s">
        <v>8439</v>
      </c>
      <c r="IHQ50" s="19" t="s">
        <v>8439</v>
      </c>
      <c r="IHR50" s="19" t="s">
        <v>8439</v>
      </c>
      <c r="IHS50" s="19" t="s">
        <v>8439</v>
      </c>
      <c r="IHT50" s="19" t="s">
        <v>8439</v>
      </c>
      <c r="IHU50" s="19" t="s">
        <v>8439</v>
      </c>
      <c r="IHV50" s="19" t="s">
        <v>8439</v>
      </c>
      <c r="IHW50" s="19" t="s">
        <v>8439</v>
      </c>
      <c r="IHX50" s="19" t="s">
        <v>8439</v>
      </c>
      <c r="IHY50" s="19" t="s">
        <v>8439</v>
      </c>
      <c r="IHZ50" s="19" t="s">
        <v>8439</v>
      </c>
      <c r="IIA50" s="19" t="s">
        <v>8439</v>
      </c>
      <c r="IIB50" s="19" t="s">
        <v>8439</v>
      </c>
      <c r="IIC50" s="19" t="s">
        <v>8439</v>
      </c>
      <c r="IID50" s="19" t="s">
        <v>8439</v>
      </c>
      <c r="IIE50" s="19" t="s">
        <v>8439</v>
      </c>
      <c r="IIF50" s="19" t="s">
        <v>8439</v>
      </c>
      <c r="IIG50" s="19" t="s">
        <v>8439</v>
      </c>
      <c r="IIH50" s="19" t="s">
        <v>8439</v>
      </c>
      <c r="III50" s="19" t="s">
        <v>8439</v>
      </c>
      <c r="IIJ50" s="19" t="s">
        <v>8439</v>
      </c>
      <c r="IIK50" s="19" t="s">
        <v>8439</v>
      </c>
      <c r="IIL50" s="19" t="s">
        <v>8439</v>
      </c>
      <c r="IIM50" s="19" t="s">
        <v>8439</v>
      </c>
      <c r="IIN50" s="19" t="s">
        <v>8439</v>
      </c>
      <c r="IIO50" s="19" t="s">
        <v>8439</v>
      </c>
      <c r="IIP50" s="19" t="s">
        <v>8439</v>
      </c>
      <c r="IIQ50" s="19" t="s">
        <v>8439</v>
      </c>
      <c r="IIR50" s="19" t="s">
        <v>8439</v>
      </c>
      <c r="IIS50" s="19" t="s">
        <v>8439</v>
      </c>
      <c r="IIT50" s="19" t="s">
        <v>8439</v>
      </c>
      <c r="IIU50" s="19" t="s">
        <v>8439</v>
      </c>
      <c r="IIV50" s="19" t="s">
        <v>8439</v>
      </c>
      <c r="IIW50" s="19" t="s">
        <v>8439</v>
      </c>
      <c r="IIX50" s="19" t="s">
        <v>8439</v>
      </c>
      <c r="IIY50" s="19" t="s">
        <v>8439</v>
      </c>
      <c r="IIZ50" s="19" t="s">
        <v>8439</v>
      </c>
      <c r="IJA50" s="19" t="s">
        <v>8439</v>
      </c>
      <c r="IJB50" s="19" t="s">
        <v>8439</v>
      </c>
      <c r="IJC50" s="19" t="s">
        <v>8439</v>
      </c>
      <c r="IJD50" s="19" t="s">
        <v>8439</v>
      </c>
      <c r="IJE50" s="19" t="s">
        <v>8439</v>
      </c>
      <c r="IJF50" s="19" t="s">
        <v>8439</v>
      </c>
      <c r="IJG50" s="19" t="s">
        <v>8439</v>
      </c>
      <c r="IJH50" s="19" t="s">
        <v>8439</v>
      </c>
      <c r="IJI50" s="19" t="s">
        <v>8439</v>
      </c>
      <c r="IJJ50" s="19" t="s">
        <v>8439</v>
      </c>
      <c r="IJK50" s="19" t="s">
        <v>8439</v>
      </c>
      <c r="IJL50" s="19" t="s">
        <v>8439</v>
      </c>
      <c r="IJM50" s="19" t="s">
        <v>8439</v>
      </c>
      <c r="IJN50" s="19" t="s">
        <v>8439</v>
      </c>
      <c r="IJO50" s="19" t="s">
        <v>8439</v>
      </c>
      <c r="IJP50" s="19" t="s">
        <v>8439</v>
      </c>
      <c r="IJQ50" s="19" t="s">
        <v>8439</v>
      </c>
      <c r="IJR50" s="19" t="s">
        <v>8439</v>
      </c>
      <c r="IJS50" s="19" t="s">
        <v>8439</v>
      </c>
      <c r="IJT50" s="19" t="s">
        <v>8439</v>
      </c>
      <c r="IJU50" s="19" t="s">
        <v>8439</v>
      </c>
      <c r="IJV50" s="19" t="s">
        <v>8439</v>
      </c>
      <c r="IJW50" s="19" t="s">
        <v>8439</v>
      </c>
      <c r="IJX50" s="19" t="s">
        <v>8439</v>
      </c>
      <c r="IJY50" s="19" t="s">
        <v>8439</v>
      </c>
      <c r="IJZ50" s="19" t="s">
        <v>8439</v>
      </c>
      <c r="IKA50" s="19" t="s">
        <v>8439</v>
      </c>
      <c r="IKB50" s="19" t="s">
        <v>8439</v>
      </c>
      <c r="IKC50" s="19" t="s">
        <v>8439</v>
      </c>
      <c r="IKD50" s="19" t="s">
        <v>8439</v>
      </c>
      <c r="IKE50" s="19" t="s">
        <v>8439</v>
      </c>
      <c r="IKF50" s="19" t="s">
        <v>8439</v>
      </c>
      <c r="IKG50" s="19" t="s">
        <v>8439</v>
      </c>
      <c r="IKH50" s="19" t="s">
        <v>8439</v>
      </c>
      <c r="IKI50" s="19" t="s">
        <v>8439</v>
      </c>
      <c r="IKJ50" s="19" t="s">
        <v>8439</v>
      </c>
      <c r="IKK50" s="19" t="s">
        <v>8439</v>
      </c>
      <c r="IKL50" s="19" t="s">
        <v>8439</v>
      </c>
      <c r="IKM50" s="19" t="s">
        <v>8439</v>
      </c>
      <c r="IKN50" s="19" t="s">
        <v>8439</v>
      </c>
      <c r="IKO50" s="19" t="s">
        <v>8439</v>
      </c>
      <c r="IKP50" s="19" t="s">
        <v>8439</v>
      </c>
      <c r="IKQ50" s="19" t="s">
        <v>8439</v>
      </c>
      <c r="IKR50" s="19" t="s">
        <v>8439</v>
      </c>
      <c r="IKS50" s="19" t="s">
        <v>8439</v>
      </c>
      <c r="IKT50" s="19" t="s">
        <v>8439</v>
      </c>
      <c r="IKU50" s="19" t="s">
        <v>8439</v>
      </c>
      <c r="IKV50" s="19" t="s">
        <v>8439</v>
      </c>
      <c r="IKW50" s="19" t="s">
        <v>8439</v>
      </c>
      <c r="IKX50" s="19" t="s">
        <v>8439</v>
      </c>
      <c r="IKY50" s="19" t="s">
        <v>8439</v>
      </c>
      <c r="IKZ50" s="19" t="s">
        <v>8439</v>
      </c>
      <c r="ILA50" s="19" t="s">
        <v>8439</v>
      </c>
      <c r="ILB50" s="19" t="s">
        <v>8439</v>
      </c>
      <c r="ILC50" s="19" t="s">
        <v>8439</v>
      </c>
      <c r="ILD50" s="19" t="s">
        <v>8439</v>
      </c>
      <c r="ILE50" s="19" t="s">
        <v>8439</v>
      </c>
      <c r="ILF50" s="19" t="s">
        <v>8439</v>
      </c>
      <c r="ILG50" s="19" t="s">
        <v>8439</v>
      </c>
      <c r="ILH50" s="19" t="s">
        <v>8439</v>
      </c>
      <c r="ILI50" s="19" t="s">
        <v>8439</v>
      </c>
      <c r="ILJ50" s="19" t="s">
        <v>8439</v>
      </c>
      <c r="ILK50" s="19" t="s">
        <v>8439</v>
      </c>
      <c r="ILL50" s="19" t="s">
        <v>8439</v>
      </c>
      <c r="ILM50" s="19" t="s">
        <v>8439</v>
      </c>
      <c r="ILN50" s="19" t="s">
        <v>8439</v>
      </c>
      <c r="ILO50" s="19" t="s">
        <v>8439</v>
      </c>
      <c r="ILP50" s="19" t="s">
        <v>8439</v>
      </c>
      <c r="ILQ50" s="19" t="s">
        <v>8439</v>
      </c>
      <c r="ILR50" s="19" t="s">
        <v>8439</v>
      </c>
      <c r="ILS50" s="19" t="s">
        <v>8439</v>
      </c>
      <c r="ILT50" s="19" t="s">
        <v>8439</v>
      </c>
      <c r="ILU50" s="19" t="s">
        <v>8439</v>
      </c>
      <c r="ILV50" s="19" t="s">
        <v>8439</v>
      </c>
      <c r="ILW50" s="19" t="s">
        <v>8439</v>
      </c>
      <c r="ILX50" s="19" t="s">
        <v>8439</v>
      </c>
      <c r="ILY50" s="19" t="s">
        <v>8439</v>
      </c>
      <c r="ILZ50" s="19" t="s">
        <v>8439</v>
      </c>
      <c r="IMA50" s="19" t="s">
        <v>8439</v>
      </c>
      <c r="IMB50" s="19" t="s">
        <v>8439</v>
      </c>
      <c r="IMC50" s="19" t="s">
        <v>8439</v>
      </c>
      <c r="IMD50" s="19" t="s">
        <v>8439</v>
      </c>
      <c r="IME50" s="19" t="s">
        <v>8439</v>
      </c>
      <c r="IMF50" s="19" t="s">
        <v>8439</v>
      </c>
      <c r="IMG50" s="19" t="s">
        <v>8439</v>
      </c>
      <c r="IMH50" s="19" t="s">
        <v>8439</v>
      </c>
      <c r="IMI50" s="19" t="s">
        <v>8439</v>
      </c>
      <c r="IMJ50" s="19" t="s">
        <v>8439</v>
      </c>
      <c r="IMK50" s="19" t="s">
        <v>8439</v>
      </c>
      <c r="IML50" s="19" t="s">
        <v>8439</v>
      </c>
      <c r="IMM50" s="19" t="s">
        <v>8439</v>
      </c>
      <c r="IMN50" s="19" t="s">
        <v>8439</v>
      </c>
      <c r="IMO50" s="19" t="s">
        <v>8439</v>
      </c>
      <c r="IMP50" s="19" t="s">
        <v>8439</v>
      </c>
      <c r="IMQ50" s="19" t="s">
        <v>8439</v>
      </c>
      <c r="IMR50" s="19" t="s">
        <v>8439</v>
      </c>
      <c r="IMS50" s="19" t="s">
        <v>8439</v>
      </c>
      <c r="IMT50" s="19" t="s">
        <v>8439</v>
      </c>
      <c r="IMU50" s="19" t="s">
        <v>8439</v>
      </c>
      <c r="IMV50" s="19" t="s">
        <v>8439</v>
      </c>
      <c r="IMW50" s="19" t="s">
        <v>8439</v>
      </c>
      <c r="IMX50" s="19" t="s">
        <v>8439</v>
      </c>
      <c r="IMY50" s="19" t="s">
        <v>8439</v>
      </c>
      <c r="IMZ50" s="19" t="s">
        <v>8439</v>
      </c>
      <c r="INA50" s="19" t="s">
        <v>8439</v>
      </c>
      <c r="INB50" s="19" t="s">
        <v>8439</v>
      </c>
      <c r="INC50" s="19" t="s">
        <v>8439</v>
      </c>
      <c r="IND50" s="19" t="s">
        <v>8439</v>
      </c>
      <c r="INE50" s="19" t="s">
        <v>8439</v>
      </c>
      <c r="INF50" s="19" t="s">
        <v>8439</v>
      </c>
      <c r="ING50" s="19" t="s">
        <v>8439</v>
      </c>
      <c r="INH50" s="19" t="s">
        <v>8439</v>
      </c>
      <c r="INI50" s="19" t="s">
        <v>8439</v>
      </c>
      <c r="INJ50" s="19" t="s">
        <v>8439</v>
      </c>
      <c r="INK50" s="19" t="s">
        <v>8439</v>
      </c>
      <c r="INL50" s="19" t="s">
        <v>8439</v>
      </c>
      <c r="INM50" s="19" t="s">
        <v>8439</v>
      </c>
      <c r="INN50" s="19" t="s">
        <v>8439</v>
      </c>
      <c r="INO50" s="19" t="s">
        <v>8439</v>
      </c>
      <c r="INP50" s="19" t="s">
        <v>8439</v>
      </c>
      <c r="INQ50" s="19" t="s">
        <v>8439</v>
      </c>
      <c r="INR50" s="19" t="s">
        <v>8439</v>
      </c>
      <c r="INS50" s="19" t="s">
        <v>8439</v>
      </c>
      <c r="INT50" s="19" t="s">
        <v>8439</v>
      </c>
      <c r="INU50" s="19" t="s">
        <v>8439</v>
      </c>
      <c r="INV50" s="19" t="s">
        <v>8439</v>
      </c>
      <c r="INW50" s="19" t="s">
        <v>8439</v>
      </c>
      <c r="INX50" s="19" t="s">
        <v>8439</v>
      </c>
      <c r="INY50" s="19" t="s">
        <v>8439</v>
      </c>
      <c r="INZ50" s="19" t="s">
        <v>8439</v>
      </c>
      <c r="IOA50" s="19" t="s">
        <v>8439</v>
      </c>
      <c r="IOB50" s="19" t="s">
        <v>8439</v>
      </c>
      <c r="IOC50" s="19" t="s">
        <v>8439</v>
      </c>
      <c r="IOD50" s="19" t="s">
        <v>8439</v>
      </c>
      <c r="IOE50" s="19" t="s">
        <v>8439</v>
      </c>
      <c r="IOF50" s="19" t="s">
        <v>8439</v>
      </c>
      <c r="IOG50" s="19" t="s">
        <v>8439</v>
      </c>
      <c r="IOH50" s="19" t="s">
        <v>8439</v>
      </c>
      <c r="IOI50" s="19" t="s">
        <v>8439</v>
      </c>
      <c r="IOJ50" s="19" t="s">
        <v>8439</v>
      </c>
      <c r="IOK50" s="19" t="s">
        <v>8439</v>
      </c>
      <c r="IOL50" s="19" t="s">
        <v>8439</v>
      </c>
      <c r="IOM50" s="19" t="s">
        <v>8439</v>
      </c>
      <c r="ION50" s="19" t="s">
        <v>8439</v>
      </c>
      <c r="IOO50" s="19" t="s">
        <v>8439</v>
      </c>
      <c r="IOP50" s="19" t="s">
        <v>8439</v>
      </c>
      <c r="IOQ50" s="19" t="s">
        <v>8439</v>
      </c>
      <c r="IOR50" s="19" t="s">
        <v>8439</v>
      </c>
      <c r="IOS50" s="19" t="s">
        <v>8439</v>
      </c>
      <c r="IOT50" s="19" t="s">
        <v>8439</v>
      </c>
      <c r="IOU50" s="19" t="s">
        <v>8439</v>
      </c>
      <c r="IOV50" s="19" t="s">
        <v>8439</v>
      </c>
      <c r="IOW50" s="19" t="s">
        <v>8439</v>
      </c>
      <c r="IOX50" s="19" t="s">
        <v>8439</v>
      </c>
      <c r="IOY50" s="19" t="s">
        <v>8439</v>
      </c>
      <c r="IOZ50" s="19" t="s">
        <v>8439</v>
      </c>
      <c r="IPA50" s="19" t="s">
        <v>8439</v>
      </c>
      <c r="IPB50" s="19" t="s">
        <v>8439</v>
      </c>
      <c r="IPC50" s="19" t="s">
        <v>8439</v>
      </c>
      <c r="IPD50" s="19" t="s">
        <v>8439</v>
      </c>
      <c r="IPE50" s="19" t="s">
        <v>8439</v>
      </c>
      <c r="IPF50" s="19" t="s">
        <v>8439</v>
      </c>
      <c r="IPG50" s="19" t="s">
        <v>8439</v>
      </c>
      <c r="IPH50" s="19" t="s">
        <v>8439</v>
      </c>
      <c r="IPI50" s="19" t="s">
        <v>8439</v>
      </c>
      <c r="IPJ50" s="19" t="s">
        <v>8439</v>
      </c>
      <c r="IPK50" s="19" t="s">
        <v>8439</v>
      </c>
      <c r="IPL50" s="19" t="s">
        <v>8439</v>
      </c>
      <c r="IPM50" s="19" t="s">
        <v>8439</v>
      </c>
      <c r="IPN50" s="19" t="s">
        <v>8439</v>
      </c>
      <c r="IPO50" s="19" t="s">
        <v>8439</v>
      </c>
      <c r="IPP50" s="19" t="s">
        <v>8439</v>
      </c>
      <c r="IPQ50" s="19" t="s">
        <v>8439</v>
      </c>
      <c r="IPR50" s="19" t="s">
        <v>8439</v>
      </c>
      <c r="IPS50" s="19" t="s">
        <v>8439</v>
      </c>
      <c r="IPT50" s="19" t="s">
        <v>8439</v>
      </c>
      <c r="IPU50" s="19" t="s">
        <v>8439</v>
      </c>
      <c r="IPV50" s="19" t="s">
        <v>8439</v>
      </c>
      <c r="IPW50" s="19" t="s">
        <v>8439</v>
      </c>
      <c r="IPX50" s="19" t="s">
        <v>8439</v>
      </c>
      <c r="IPY50" s="19" t="s">
        <v>8439</v>
      </c>
      <c r="IPZ50" s="19" t="s">
        <v>8439</v>
      </c>
      <c r="IQA50" s="19" t="s">
        <v>8439</v>
      </c>
      <c r="IQB50" s="19" t="s">
        <v>8439</v>
      </c>
      <c r="IQC50" s="19" t="s">
        <v>8439</v>
      </c>
      <c r="IQD50" s="19" t="s">
        <v>8439</v>
      </c>
      <c r="IQE50" s="19" t="s">
        <v>8439</v>
      </c>
      <c r="IQF50" s="19" t="s">
        <v>8439</v>
      </c>
      <c r="IQG50" s="19" t="s">
        <v>8439</v>
      </c>
      <c r="IQH50" s="19" t="s">
        <v>8439</v>
      </c>
      <c r="IQI50" s="19" t="s">
        <v>8439</v>
      </c>
      <c r="IQJ50" s="19" t="s">
        <v>8439</v>
      </c>
      <c r="IQK50" s="19" t="s">
        <v>8439</v>
      </c>
      <c r="IQL50" s="19" t="s">
        <v>8439</v>
      </c>
      <c r="IQM50" s="19" t="s">
        <v>8439</v>
      </c>
      <c r="IQN50" s="19" t="s">
        <v>8439</v>
      </c>
      <c r="IQO50" s="19" t="s">
        <v>8439</v>
      </c>
      <c r="IQP50" s="19" t="s">
        <v>8439</v>
      </c>
      <c r="IQQ50" s="19" t="s">
        <v>8439</v>
      </c>
      <c r="IQR50" s="19" t="s">
        <v>8439</v>
      </c>
      <c r="IQS50" s="19" t="s">
        <v>8439</v>
      </c>
      <c r="IQT50" s="19" t="s">
        <v>8439</v>
      </c>
      <c r="IQU50" s="19" t="s">
        <v>8439</v>
      </c>
      <c r="IQV50" s="19" t="s">
        <v>8439</v>
      </c>
      <c r="IQW50" s="19" t="s">
        <v>8439</v>
      </c>
      <c r="IQX50" s="19" t="s">
        <v>8439</v>
      </c>
      <c r="IQY50" s="19" t="s">
        <v>8439</v>
      </c>
      <c r="IQZ50" s="19" t="s">
        <v>8439</v>
      </c>
      <c r="IRA50" s="19" t="s">
        <v>8439</v>
      </c>
      <c r="IRB50" s="19" t="s">
        <v>8439</v>
      </c>
      <c r="IRC50" s="19" t="s">
        <v>8439</v>
      </c>
      <c r="IRD50" s="19" t="s">
        <v>8439</v>
      </c>
      <c r="IRE50" s="19" t="s">
        <v>8439</v>
      </c>
      <c r="IRF50" s="19" t="s">
        <v>8439</v>
      </c>
      <c r="IRG50" s="19" t="s">
        <v>8439</v>
      </c>
      <c r="IRH50" s="19" t="s">
        <v>8439</v>
      </c>
      <c r="IRI50" s="19" t="s">
        <v>8439</v>
      </c>
      <c r="IRJ50" s="19" t="s">
        <v>8439</v>
      </c>
      <c r="IRK50" s="19" t="s">
        <v>8439</v>
      </c>
      <c r="IRL50" s="19" t="s">
        <v>8439</v>
      </c>
      <c r="IRM50" s="19" t="s">
        <v>8439</v>
      </c>
      <c r="IRN50" s="19" t="s">
        <v>8439</v>
      </c>
      <c r="IRO50" s="19" t="s">
        <v>8439</v>
      </c>
      <c r="IRP50" s="19" t="s">
        <v>8439</v>
      </c>
      <c r="IRQ50" s="19" t="s">
        <v>8439</v>
      </c>
      <c r="IRR50" s="19" t="s">
        <v>8439</v>
      </c>
      <c r="IRS50" s="19" t="s">
        <v>8439</v>
      </c>
      <c r="IRT50" s="19" t="s">
        <v>8439</v>
      </c>
      <c r="IRU50" s="19" t="s">
        <v>8439</v>
      </c>
      <c r="IRV50" s="19" t="s">
        <v>8439</v>
      </c>
      <c r="IRW50" s="19" t="s">
        <v>8439</v>
      </c>
      <c r="IRX50" s="19" t="s">
        <v>8439</v>
      </c>
      <c r="IRY50" s="19" t="s">
        <v>8439</v>
      </c>
      <c r="IRZ50" s="19" t="s">
        <v>8439</v>
      </c>
      <c r="ISA50" s="19" t="s">
        <v>8439</v>
      </c>
      <c r="ISB50" s="19" t="s">
        <v>8439</v>
      </c>
      <c r="ISC50" s="19" t="s">
        <v>8439</v>
      </c>
      <c r="ISD50" s="19" t="s">
        <v>8439</v>
      </c>
      <c r="ISE50" s="19" t="s">
        <v>8439</v>
      </c>
      <c r="ISF50" s="19" t="s">
        <v>8439</v>
      </c>
      <c r="ISG50" s="19" t="s">
        <v>8439</v>
      </c>
      <c r="ISH50" s="19" t="s">
        <v>8439</v>
      </c>
      <c r="ISI50" s="19" t="s">
        <v>8439</v>
      </c>
      <c r="ISJ50" s="19" t="s">
        <v>8439</v>
      </c>
      <c r="ISK50" s="19" t="s">
        <v>8439</v>
      </c>
      <c r="ISL50" s="19" t="s">
        <v>8439</v>
      </c>
      <c r="ISM50" s="19" t="s">
        <v>8439</v>
      </c>
      <c r="ISN50" s="19" t="s">
        <v>8439</v>
      </c>
      <c r="ISO50" s="19" t="s">
        <v>8439</v>
      </c>
      <c r="ISP50" s="19" t="s">
        <v>8439</v>
      </c>
      <c r="ISQ50" s="19" t="s">
        <v>8439</v>
      </c>
      <c r="ISR50" s="19" t="s">
        <v>8439</v>
      </c>
      <c r="ISS50" s="19" t="s">
        <v>8439</v>
      </c>
      <c r="IST50" s="19" t="s">
        <v>8439</v>
      </c>
      <c r="ISU50" s="19" t="s">
        <v>8439</v>
      </c>
      <c r="ISV50" s="19" t="s">
        <v>8439</v>
      </c>
      <c r="ISW50" s="19" t="s">
        <v>8439</v>
      </c>
      <c r="ISX50" s="19" t="s">
        <v>8439</v>
      </c>
      <c r="ISY50" s="19" t="s">
        <v>8439</v>
      </c>
      <c r="ISZ50" s="19" t="s">
        <v>8439</v>
      </c>
      <c r="ITA50" s="19" t="s">
        <v>8439</v>
      </c>
      <c r="ITB50" s="19" t="s">
        <v>8439</v>
      </c>
      <c r="ITC50" s="19" t="s">
        <v>8439</v>
      </c>
      <c r="ITD50" s="19" t="s">
        <v>8439</v>
      </c>
      <c r="ITE50" s="19" t="s">
        <v>8439</v>
      </c>
      <c r="ITF50" s="19" t="s">
        <v>8439</v>
      </c>
      <c r="ITG50" s="19" t="s">
        <v>8439</v>
      </c>
      <c r="ITH50" s="19" t="s">
        <v>8439</v>
      </c>
      <c r="ITI50" s="19" t="s">
        <v>8439</v>
      </c>
      <c r="ITJ50" s="19" t="s">
        <v>8439</v>
      </c>
      <c r="ITK50" s="19" t="s">
        <v>8439</v>
      </c>
      <c r="ITL50" s="19" t="s">
        <v>8439</v>
      </c>
      <c r="ITM50" s="19" t="s">
        <v>8439</v>
      </c>
      <c r="ITN50" s="19" t="s">
        <v>8439</v>
      </c>
      <c r="ITO50" s="19" t="s">
        <v>8439</v>
      </c>
      <c r="ITP50" s="19" t="s">
        <v>8439</v>
      </c>
      <c r="ITQ50" s="19" t="s">
        <v>8439</v>
      </c>
      <c r="ITR50" s="19" t="s">
        <v>8439</v>
      </c>
      <c r="ITS50" s="19" t="s">
        <v>8439</v>
      </c>
      <c r="ITT50" s="19" t="s">
        <v>8439</v>
      </c>
      <c r="ITU50" s="19" t="s">
        <v>8439</v>
      </c>
      <c r="ITV50" s="19" t="s">
        <v>8439</v>
      </c>
      <c r="ITW50" s="19" t="s">
        <v>8439</v>
      </c>
      <c r="ITX50" s="19" t="s">
        <v>8439</v>
      </c>
      <c r="ITY50" s="19" t="s">
        <v>8439</v>
      </c>
      <c r="ITZ50" s="19" t="s">
        <v>8439</v>
      </c>
      <c r="IUA50" s="19" t="s">
        <v>8439</v>
      </c>
      <c r="IUB50" s="19" t="s">
        <v>8439</v>
      </c>
      <c r="IUC50" s="19" t="s">
        <v>8439</v>
      </c>
      <c r="IUD50" s="19" t="s">
        <v>8439</v>
      </c>
      <c r="IUE50" s="19" t="s">
        <v>8439</v>
      </c>
      <c r="IUF50" s="19" t="s">
        <v>8439</v>
      </c>
      <c r="IUG50" s="19" t="s">
        <v>8439</v>
      </c>
      <c r="IUH50" s="19" t="s">
        <v>8439</v>
      </c>
      <c r="IUI50" s="19" t="s">
        <v>8439</v>
      </c>
      <c r="IUJ50" s="19" t="s">
        <v>8439</v>
      </c>
      <c r="IUK50" s="19" t="s">
        <v>8439</v>
      </c>
      <c r="IUL50" s="19" t="s">
        <v>8439</v>
      </c>
      <c r="IUM50" s="19" t="s">
        <v>8439</v>
      </c>
      <c r="IUN50" s="19" t="s">
        <v>8439</v>
      </c>
      <c r="IUO50" s="19" t="s">
        <v>8439</v>
      </c>
      <c r="IUP50" s="19" t="s">
        <v>8439</v>
      </c>
      <c r="IUQ50" s="19" t="s">
        <v>8439</v>
      </c>
      <c r="IUR50" s="19" t="s">
        <v>8439</v>
      </c>
      <c r="IUS50" s="19" t="s">
        <v>8439</v>
      </c>
      <c r="IUT50" s="19" t="s">
        <v>8439</v>
      </c>
      <c r="IUU50" s="19" t="s">
        <v>8439</v>
      </c>
      <c r="IUV50" s="19" t="s">
        <v>8439</v>
      </c>
      <c r="IUW50" s="19" t="s">
        <v>8439</v>
      </c>
      <c r="IUX50" s="19" t="s">
        <v>8439</v>
      </c>
      <c r="IUY50" s="19" t="s">
        <v>8439</v>
      </c>
      <c r="IUZ50" s="19" t="s">
        <v>8439</v>
      </c>
      <c r="IVA50" s="19" t="s">
        <v>8439</v>
      </c>
      <c r="IVB50" s="19" t="s">
        <v>8439</v>
      </c>
      <c r="IVC50" s="19" t="s">
        <v>8439</v>
      </c>
      <c r="IVD50" s="19" t="s">
        <v>8439</v>
      </c>
      <c r="IVE50" s="19" t="s">
        <v>8439</v>
      </c>
      <c r="IVF50" s="19" t="s">
        <v>8439</v>
      </c>
      <c r="IVG50" s="19" t="s">
        <v>8439</v>
      </c>
      <c r="IVH50" s="19" t="s">
        <v>8439</v>
      </c>
      <c r="IVI50" s="19" t="s">
        <v>8439</v>
      </c>
      <c r="IVJ50" s="19" t="s">
        <v>8439</v>
      </c>
      <c r="IVK50" s="19" t="s">
        <v>8439</v>
      </c>
      <c r="IVL50" s="19" t="s">
        <v>8439</v>
      </c>
      <c r="IVM50" s="19" t="s">
        <v>8439</v>
      </c>
      <c r="IVN50" s="19" t="s">
        <v>8439</v>
      </c>
      <c r="IVO50" s="19" t="s">
        <v>8439</v>
      </c>
      <c r="IVP50" s="19" t="s">
        <v>8439</v>
      </c>
      <c r="IVQ50" s="19" t="s">
        <v>8439</v>
      </c>
      <c r="IVR50" s="19" t="s">
        <v>8439</v>
      </c>
      <c r="IVS50" s="19" t="s">
        <v>8439</v>
      </c>
      <c r="IVT50" s="19" t="s">
        <v>8439</v>
      </c>
      <c r="IVU50" s="19" t="s">
        <v>8439</v>
      </c>
      <c r="IVV50" s="19" t="s">
        <v>8439</v>
      </c>
      <c r="IVW50" s="19" t="s">
        <v>8439</v>
      </c>
      <c r="IVX50" s="19" t="s">
        <v>8439</v>
      </c>
      <c r="IVY50" s="19" t="s">
        <v>8439</v>
      </c>
      <c r="IVZ50" s="19" t="s">
        <v>8439</v>
      </c>
      <c r="IWA50" s="19" t="s">
        <v>8439</v>
      </c>
      <c r="IWB50" s="19" t="s">
        <v>8439</v>
      </c>
      <c r="IWC50" s="19" t="s">
        <v>8439</v>
      </c>
      <c r="IWD50" s="19" t="s">
        <v>8439</v>
      </c>
      <c r="IWE50" s="19" t="s">
        <v>8439</v>
      </c>
      <c r="IWF50" s="19" t="s">
        <v>8439</v>
      </c>
      <c r="IWG50" s="19" t="s">
        <v>8439</v>
      </c>
      <c r="IWH50" s="19" t="s">
        <v>8439</v>
      </c>
      <c r="IWI50" s="19" t="s">
        <v>8439</v>
      </c>
      <c r="IWJ50" s="19" t="s">
        <v>8439</v>
      </c>
      <c r="IWK50" s="19" t="s">
        <v>8439</v>
      </c>
      <c r="IWL50" s="19" t="s">
        <v>8439</v>
      </c>
      <c r="IWM50" s="19" t="s">
        <v>8439</v>
      </c>
      <c r="IWN50" s="19" t="s">
        <v>8439</v>
      </c>
      <c r="IWO50" s="19" t="s">
        <v>8439</v>
      </c>
      <c r="IWP50" s="19" t="s">
        <v>8439</v>
      </c>
      <c r="IWQ50" s="19" t="s">
        <v>8439</v>
      </c>
      <c r="IWR50" s="19" t="s">
        <v>8439</v>
      </c>
      <c r="IWS50" s="19" t="s">
        <v>8439</v>
      </c>
      <c r="IWT50" s="19" t="s">
        <v>8439</v>
      </c>
      <c r="IWU50" s="19" t="s">
        <v>8439</v>
      </c>
      <c r="IWV50" s="19" t="s">
        <v>8439</v>
      </c>
      <c r="IWW50" s="19" t="s">
        <v>8439</v>
      </c>
      <c r="IWX50" s="19" t="s">
        <v>8439</v>
      </c>
      <c r="IWY50" s="19" t="s">
        <v>8439</v>
      </c>
      <c r="IWZ50" s="19" t="s">
        <v>8439</v>
      </c>
      <c r="IXA50" s="19" t="s">
        <v>8439</v>
      </c>
      <c r="IXB50" s="19" t="s">
        <v>8439</v>
      </c>
      <c r="IXC50" s="19" t="s">
        <v>8439</v>
      </c>
      <c r="IXD50" s="19" t="s">
        <v>8439</v>
      </c>
      <c r="IXE50" s="19" t="s">
        <v>8439</v>
      </c>
      <c r="IXF50" s="19" t="s">
        <v>8439</v>
      </c>
      <c r="IXG50" s="19" t="s">
        <v>8439</v>
      </c>
      <c r="IXH50" s="19" t="s">
        <v>8439</v>
      </c>
      <c r="IXI50" s="19" t="s">
        <v>8439</v>
      </c>
      <c r="IXJ50" s="19" t="s">
        <v>8439</v>
      </c>
      <c r="IXK50" s="19" t="s">
        <v>8439</v>
      </c>
      <c r="IXL50" s="19" t="s">
        <v>8439</v>
      </c>
      <c r="IXM50" s="19" t="s">
        <v>8439</v>
      </c>
      <c r="IXN50" s="19" t="s">
        <v>8439</v>
      </c>
      <c r="IXO50" s="19" t="s">
        <v>8439</v>
      </c>
      <c r="IXP50" s="19" t="s">
        <v>8439</v>
      </c>
      <c r="IXQ50" s="19" t="s">
        <v>8439</v>
      </c>
      <c r="IXR50" s="19" t="s">
        <v>8439</v>
      </c>
      <c r="IXS50" s="19" t="s">
        <v>8439</v>
      </c>
      <c r="IXT50" s="19" t="s">
        <v>8439</v>
      </c>
      <c r="IXU50" s="19" t="s">
        <v>8439</v>
      </c>
      <c r="IXV50" s="19" t="s">
        <v>8439</v>
      </c>
      <c r="IXW50" s="19" t="s">
        <v>8439</v>
      </c>
      <c r="IXX50" s="19" t="s">
        <v>8439</v>
      </c>
      <c r="IXY50" s="19" t="s">
        <v>8439</v>
      </c>
      <c r="IXZ50" s="19" t="s">
        <v>8439</v>
      </c>
      <c r="IYA50" s="19" t="s">
        <v>8439</v>
      </c>
      <c r="IYB50" s="19" t="s">
        <v>8439</v>
      </c>
      <c r="IYC50" s="19" t="s">
        <v>8439</v>
      </c>
      <c r="IYD50" s="19" t="s">
        <v>8439</v>
      </c>
      <c r="IYE50" s="19" t="s">
        <v>8439</v>
      </c>
      <c r="IYF50" s="19" t="s">
        <v>8439</v>
      </c>
      <c r="IYG50" s="19" t="s">
        <v>8439</v>
      </c>
      <c r="IYH50" s="19" t="s">
        <v>8439</v>
      </c>
      <c r="IYI50" s="19" t="s">
        <v>8439</v>
      </c>
      <c r="IYJ50" s="19" t="s">
        <v>8439</v>
      </c>
      <c r="IYK50" s="19" t="s">
        <v>8439</v>
      </c>
      <c r="IYL50" s="19" t="s">
        <v>8439</v>
      </c>
      <c r="IYM50" s="19" t="s">
        <v>8439</v>
      </c>
      <c r="IYN50" s="19" t="s">
        <v>8439</v>
      </c>
      <c r="IYO50" s="19" t="s">
        <v>8439</v>
      </c>
      <c r="IYP50" s="19" t="s">
        <v>8439</v>
      </c>
      <c r="IYQ50" s="19" t="s">
        <v>8439</v>
      </c>
      <c r="IYR50" s="19" t="s">
        <v>8439</v>
      </c>
      <c r="IYS50" s="19" t="s">
        <v>8439</v>
      </c>
      <c r="IYT50" s="19" t="s">
        <v>8439</v>
      </c>
      <c r="IYU50" s="19" t="s">
        <v>8439</v>
      </c>
      <c r="IYV50" s="19" t="s">
        <v>8439</v>
      </c>
      <c r="IYW50" s="19" t="s">
        <v>8439</v>
      </c>
      <c r="IYX50" s="19" t="s">
        <v>8439</v>
      </c>
      <c r="IYY50" s="19" t="s">
        <v>8439</v>
      </c>
      <c r="IYZ50" s="19" t="s">
        <v>8439</v>
      </c>
      <c r="IZA50" s="19" t="s">
        <v>8439</v>
      </c>
      <c r="IZB50" s="19" t="s">
        <v>8439</v>
      </c>
      <c r="IZC50" s="19" t="s">
        <v>8439</v>
      </c>
      <c r="IZD50" s="19" t="s">
        <v>8439</v>
      </c>
      <c r="IZE50" s="19" t="s">
        <v>8439</v>
      </c>
      <c r="IZF50" s="19" t="s">
        <v>8439</v>
      </c>
      <c r="IZG50" s="19" t="s">
        <v>8439</v>
      </c>
      <c r="IZH50" s="19" t="s">
        <v>8439</v>
      </c>
      <c r="IZI50" s="19" t="s">
        <v>8439</v>
      </c>
      <c r="IZJ50" s="19" t="s">
        <v>8439</v>
      </c>
      <c r="IZK50" s="19" t="s">
        <v>8439</v>
      </c>
      <c r="IZL50" s="19" t="s">
        <v>8439</v>
      </c>
      <c r="IZM50" s="19" t="s">
        <v>8439</v>
      </c>
      <c r="IZN50" s="19" t="s">
        <v>8439</v>
      </c>
      <c r="IZO50" s="19" t="s">
        <v>8439</v>
      </c>
      <c r="IZP50" s="19" t="s">
        <v>8439</v>
      </c>
      <c r="IZQ50" s="19" t="s">
        <v>8439</v>
      </c>
      <c r="IZR50" s="19" t="s">
        <v>8439</v>
      </c>
      <c r="IZS50" s="19" t="s">
        <v>8439</v>
      </c>
      <c r="IZT50" s="19" t="s">
        <v>8439</v>
      </c>
      <c r="IZU50" s="19" t="s">
        <v>8439</v>
      </c>
      <c r="IZV50" s="19" t="s">
        <v>8439</v>
      </c>
      <c r="IZW50" s="19" t="s">
        <v>8439</v>
      </c>
      <c r="IZX50" s="19" t="s">
        <v>8439</v>
      </c>
      <c r="IZY50" s="19" t="s">
        <v>8439</v>
      </c>
      <c r="IZZ50" s="19" t="s">
        <v>8439</v>
      </c>
      <c r="JAA50" s="19" t="s">
        <v>8439</v>
      </c>
      <c r="JAB50" s="19" t="s">
        <v>8439</v>
      </c>
      <c r="JAC50" s="19" t="s">
        <v>8439</v>
      </c>
      <c r="JAD50" s="19" t="s">
        <v>8439</v>
      </c>
      <c r="JAE50" s="19" t="s">
        <v>8439</v>
      </c>
      <c r="JAF50" s="19" t="s">
        <v>8439</v>
      </c>
      <c r="JAG50" s="19" t="s">
        <v>8439</v>
      </c>
      <c r="JAH50" s="19" t="s">
        <v>8439</v>
      </c>
      <c r="JAI50" s="19" t="s">
        <v>8439</v>
      </c>
      <c r="JAJ50" s="19" t="s">
        <v>8439</v>
      </c>
      <c r="JAK50" s="19" t="s">
        <v>8439</v>
      </c>
      <c r="JAL50" s="19" t="s">
        <v>8439</v>
      </c>
      <c r="JAM50" s="19" t="s">
        <v>8439</v>
      </c>
      <c r="JAN50" s="19" t="s">
        <v>8439</v>
      </c>
      <c r="JAO50" s="19" t="s">
        <v>8439</v>
      </c>
      <c r="JAP50" s="19" t="s">
        <v>8439</v>
      </c>
      <c r="JAQ50" s="19" t="s">
        <v>8439</v>
      </c>
      <c r="JAR50" s="19" t="s">
        <v>8439</v>
      </c>
      <c r="JAS50" s="19" t="s">
        <v>8439</v>
      </c>
      <c r="JAT50" s="19" t="s">
        <v>8439</v>
      </c>
      <c r="JAU50" s="19" t="s">
        <v>8439</v>
      </c>
      <c r="JAV50" s="19" t="s">
        <v>8439</v>
      </c>
      <c r="JAW50" s="19" t="s">
        <v>8439</v>
      </c>
      <c r="JAX50" s="19" t="s">
        <v>8439</v>
      </c>
      <c r="JAY50" s="19" t="s">
        <v>8439</v>
      </c>
      <c r="JAZ50" s="19" t="s">
        <v>8439</v>
      </c>
      <c r="JBA50" s="19" t="s">
        <v>8439</v>
      </c>
      <c r="JBB50" s="19" t="s">
        <v>8439</v>
      </c>
      <c r="JBC50" s="19" t="s">
        <v>8439</v>
      </c>
      <c r="JBD50" s="19" t="s">
        <v>8439</v>
      </c>
      <c r="JBE50" s="19" t="s">
        <v>8439</v>
      </c>
      <c r="JBF50" s="19" t="s">
        <v>8439</v>
      </c>
      <c r="JBG50" s="19" t="s">
        <v>8439</v>
      </c>
      <c r="JBH50" s="19" t="s">
        <v>8439</v>
      </c>
      <c r="JBI50" s="19" t="s">
        <v>8439</v>
      </c>
      <c r="JBJ50" s="19" t="s">
        <v>8439</v>
      </c>
      <c r="JBK50" s="19" t="s">
        <v>8439</v>
      </c>
      <c r="JBL50" s="19" t="s">
        <v>8439</v>
      </c>
      <c r="JBM50" s="19" t="s">
        <v>8439</v>
      </c>
      <c r="JBN50" s="19" t="s">
        <v>8439</v>
      </c>
      <c r="JBO50" s="19" t="s">
        <v>8439</v>
      </c>
      <c r="JBP50" s="19" t="s">
        <v>8439</v>
      </c>
      <c r="JBQ50" s="19" t="s">
        <v>8439</v>
      </c>
      <c r="JBR50" s="19" t="s">
        <v>8439</v>
      </c>
      <c r="JBS50" s="19" t="s">
        <v>8439</v>
      </c>
      <c r="JBT50" s="19" t="s">
        <v>8439</v>
      </c>
      <c r="JBU50" s="19" t="s">
        <v>8439</v>
      </c>
      <c r="JBV50" s="19" t="s">
        <v>8439</v>
      </c>
      <c r="JBW50" s="19" t="s">
        <v>8439</v>
      </c>
      <c r="JBX50" s="19" t="s">
        <v>8439</v>
      </c>
      <c r="JBY50" s="19" t="s">
        <v>8439</v>
      </c>
      <c r="JBZ50" s="19" t="s">
        <v>8439</v>
      </c>
      <c r="JCA50" s="19" t="s">
        <v>8439</v>
      </c>
      <c r="JCB50" s="19" t="s">
        <v>8439</v>
      </c>
      <c r="JCC50" s="19" t="s">
        <v>8439</v>
      </c>
      <c r="JCD50" s="19" t="s">
        <v>8439</v>
      </c>
      <c r="JCE50" s="19" t="s">
        <v>8439</v>
      </c>
      <c r="JCF50" s="19" t="s">
        <v>8439</v>
      </c>
      <c r="JCG50" s="19" t="s">
        <v>8439</v>
      </c>
      <c r="JCH50" s="19" t="s">
        <v>8439</v>
      </c>
      <c r="JCI50" s="19" t="s">
        <v>8439</v>
      </c>
      <c r="JCJ50" s="19" t="s">
        <v>8439</v>
      </c>
      <c r="JCK50" s="19" t="s">
        <v>8439</v>
      </c>
      <c r="JCL50" s="19" t="s">
        <v>8439</v>
      </c>
      <c r="JCM50" s="19" t="s">
        <v>8439</v>
      </c>
      <c r="JCN50" s="19" t="s">
        <v>8439</v>
      </c>
      <c r="JCO50" s="19" t="s">
        <v>8439</v>
      </c>
      <c r="JCP50" s="19" t="s">
        <v>8439</v>
      </c>
      <c r="JCQ50" s="19" t="s">
        <v>8439</v>
      </c>
      <c r="JCR50" s="19" t="s">
        <v>8439</v>
      </c>
      <c r="JCS50" s="19" t="s">
        <v>8439</v>
      </c>
      <c r="JCT50" s="19" t="s">
        <v>8439</v>
      </c>
      <c r="JCU50" s="19" t="s">
        <v>8439</v>
      </c>
      <c r="JCV50" s="19" t="s">
        <v>8439</v>
      </c>
      <c r="JCW50" s="19" t="s">
        <v>8439</v>
      </c>
      <c r="JCX50" s="19" t="s">
        <v>8439</v>
      </c>
      <c r="JCY50" s="19" t="s">
        <v>8439</v>
      </c>
      <c r="JCZ50" s="19" t="s">
        <v>8439</v>
      </c>
      <c r="JDA50" s="19" t="s">
        <v>8439</v>
      </c>
      <c r="JDB50" s="19" t="s">
        <v>8439</v>
      </c>
      <c r="JDC50" s="19" t="s">
        <v>8439</v>
      </c>
      <c r="JDD50" s="19" t="s">
        <v>8439</v>
      </c>
      <c r="JDE50" s="19" t="s">
        <v>8439</v>
      </c>
      <c r="JDF50" s="19" t="s">
        <v>8439</v>
      </c>
      <c r="JDG50" s="19" t="s">
        <v>8439</v>
      </c>
      <c r="JDH50" s="19" t="s">
        <v>8439</v>
      </c>
      <c r="JDI50" s="19" t="s">
        <v>8439</v>
      </c>
      <c r="JDJ50" s="19" t="s">
        <v>8439</v>
      </c>
      <c r="JDK50" s="19" t="s">
        <v>8439</v>
      </c>
      <c r="JDL50" s="19" t="s">
        <v>8439</v>
      </c>
      <c r="JDM50" s="19" t="s">
        <v>8439</v>
      </c>
      <c r="JDN50" s="19" t="s">
        <v>8439</v>
      </c>
      <c r="JDO50" s="19" t="s">
        <v>8439</v>
      </c>
      <c r="JDP50" s="19" t="s">
        <v>8439</v>
      </c>
      <c r="JDQ50" s="19" t="s">
        <v>8439</v>
      </c>
      <c r="JDR50" s="19" t="s">
        <v>8439</v>
      </c>
      <c r="JDS50" s="19" t="s">
        <v>8439</v>
      </c>
      <c r="JDT50" s="19" t="s">
        <v>8439</v>
      </c>
      <c r="JDU50" s="19" t="s">
        <v>8439</v>
      </c>
      <c r="JDV50" s="19" t="s">
        <v>8439</v>
      </c>
      <c r="JDW50" s="19" t="s">
        <v>8439</v>
      </c>
      <c r="JDX50" s="19" t="s">
        <v>8439</v>
      </c>
      <c r="JDY50" s="19" t="s">
        <v>8439</v>
      </c>
      <c r="JDZ50" s="19" t="s">
        <v>8439</v>
      </c>
      <c r="JEA50" s="19" t="s">
        <v>8439</v>
      </c>
      <c r="JEB50" s="19" t="s">
        <v>8439</v>
      </c>
      <c r="JEC50" s="19" t="s">
        <v>8439</v>
      </c>
      <c r="JED50" s="19" t="s">
        <v>8439</v>
      </c>
      <c r="JEE50" s="19" t="s">
        <v>8439</v>
      </c>
      <c r="JEF50" s="19" t="s">
        <v>8439</v>
      </c>
      <c r="JEG50" s="19" t="s">
        <v>8439</v>
      </c>
      <c r="JEH50" s="19" t="s">
        <v>8439</v>
      </c>
      <c r="JEI50" s="19" t="s">
        <v>8439</v>
      </c>
      <c r="JEJ50" s="19" t="s">
        <v>8439</v>
      </c>
      <c r="JEK50" s="19" t="s">
        <v>8439</v>
      </c>
      <c r="JEL50" s="19" t="s">
        <v>8439</v>
      </c>
      <c r="JEM50" s="19" t="s">
        <v>8439</v>
      </c>
      <c r="JEN50" s="19" t="s">
        <v>8439</v>
      </c>
      <c r="JEO50" s="19" t="s">
        <v>8439</v>
      </c>
      <c r="JEP50" s="19" t="s">
        <v>8439</v>
      </c>
      <c r="JEQ50" s="19" t="s">
        <v>8439</v>
      </c>
      <c r="JER50" s="19" t="s">
        <v>8439</v>
      </c>
      <c r="JES50" s="19" t="s">
        <v>8439</v>
      </c>
      <c r="JET50" s="19" t="s">
        <v>8439</v>
      </c>
      <c r="JEU50" s="19" t="s">
        <v>8439</v>
      </c>
      <c r="JEV50" s="19" t="s">
        <v>8439</v>
      </c>
      <c r="JEW50" s="19" t="s">
        <v>8439</v>
      </c>
      <c r="JEX50" s="19" t="s">
        <v>8439</v>
      </c>
      <c r="JEY50" s="19" t="s">
        <v>8439</v>
      </c>
      <c r="JEZ50" s="19" t="s">
        <v>8439</v>
      </c>
      <c r="JFA50" s="19" t="s">
        <v>8439</v>
      </c>
      <c r="JFB50" s="19" t="s">
        <v>8439</v>
      </c>
      <c r="JFC50" s="19" t="s">
        <v>8439</v>
      </c>
      <c r="JFD50" s="19" t="s">
        <v>8439</v>
      </c>
      <c r="JFE50" s="19" t="s">
        <v>8439</v>
      </c>
      <c r="JFF50" s="19" t="s">
        <v>8439</v>
      </c>
      <c r="JFG50" s="19" t="s">
        <v>8439</v>
      </c>
      <c r="JFH50" s="19" t="s">
        <v>8439</v>
      </c>
      <c r="JFI50" s="19" t="s">
        <v>8439</v>
      </c>
      <c r="JFJ50" s="19" t="s">
        <v>8439</v>
      </c>
      <c r="JFK50" s="19" t="s">
        <v>8439</v>
      </c>
      <c r="JFL50" s="19" t="s">
        <v>8439</v>
      </c>
      <c r="JFM50" s="19" t="s">
        <v>8439</v>
      </c>
      <c r="JFN50" s="19" t="s">
        <v>8439</v>
      </c>
      <c r="JFO50" s="19" t="s">
        <v>8439</v>
      </c>
      <c r="JFP50" s="19" t="s">
        <v>8439</v>
      </c>
      <c r="JFQ50" s="19" t="s">
        <v>8439</v>
      </c>
      <c r="JFR50" s="19" t="s">
        <v>8439</v>
      </c>
      <c r="JFS50" s="19" t="s">
        <v>8439</v>
      </c>
      <c r="JFT50" s="19" t="s">
        <v>8439</v>
      </c>
      <c r="JFU50" s="19" t="s">
        <v>8439</v>
      </c>
      <c r="JFV50" s="19" t="s">
        <v>8439</v>
      </c>
      <c r="JFW50" s="19" t="s">
        <v>8439</v>
      </c>
      <c r="JFX50" s="19" t="s">
        <v>8439</v>
      </c>
      <c r="JFY50" s="19" t="s">
        <v>8439</v>
      </c>
      <c r="JFZ50" s="19" t="s">
        <v>8439</v>
      </c>
      <c r="JGA50" s="19" t="s">
        <v>8439</v>
      </c>
      <c r="JGB50" s="19" t="s">
        <v>8439</v>
      </c>
      <c r="JGC50" s="19" t="s">
        <v>8439</v>
      </c>
      <c r="JGD50" s="19" t="s">
        <v>8439</v>
      </c>
      <c r="JGE50" s="19" t="s">
        <v>8439</v>
      </c>
      <c r="JGF50" s="19" t="s">
        <v>8439</v>
      </c>
      <c r="JGG50" s="19" t="s">
        <v>8439</v>
      </c>
      <c r="JGH50" s="19" t="s">
        <v>8439</v>
      </c>
      <c r="JGI50" s="19" t="s">
        <v>8439</v>
      </c>
      <c r="JGJ50" s="19" t="s">
        <v>8439</v>
      </c>
      <c r="JGK50" s="19" t="s">
        <v>8439</v>
      </c>
      <c r="JGL50" s="19" t="s">
        <v>8439</v>
      </c>
      <c r="JGM50" s="19" t="s">
        <v>8439</v>
      </c>
      <c r="JGN50" s="19" t="s">
        <v>8439</v>
      </c>
      <c r="JGO50" s="19" t="s">
        <v>8439</v>
      </c>
      <c r="JGP50" s="19" t="s">
        <v>8439</v>
      </c>
      <c r="JGQ50" s="19" t="s">
        <v>8439</v>
      </c>
      <c r="JGR50" s="19" t="s">
        <v>8439</v>
      </c>
      <c r="JGS50" s="19" t="s">
        <v>8439</v>
      </c>
      <c r="JGT50" s="19" t="s">
        <v>8439</v>
      </c>
      <c r="JGU50" s="19" t="s">
        <v>8439</v>
      </c>
      <c r="JGV50" s="19" t="s">
        <v>8439</v>
      </c>
      <c r="JGW50" s="19" t="s">
        <v>8439</v>
      </c>
      <c r="JGX50" s="19" t="s">
        <v>8439</v>
      </c>
      <c r="JGY50" s="19" t="s">
        <v>8439</v>
      </c>
      <c r="JGZ50" s="19" t="s">
        <v>8439</v>
      </c>
      <c r="JHA50" s="19" t="s">
        <v>8439</v>
      </c>
      <c r="JHB50" s="19" t="s">
        <v>8439</v>
      </c>
      <c r="JHC50" s="19" t="s">
        <v>8439</v>
      </c>
      <c r="JHD50" s="19" t="s">
        <v>8439</v>
      </c>
      <c r="JHE50" s="19" t="s">
        <v>8439</v>
      </c>
      <c r="JHF50" s="19" t="s">
        <v>8439</v>
      </c>
      <c r="JHG50" s="19" t="s">
        <v>8439</v>
      </c>
      <c r="JHH50" s="19" t="s">
        <v>8439</v>
      </c>
      <c r="JHI50" s="19" t="s">
        <v>8439</v>
      </c>
      <c r="JHJ50" s="19" t="s">
        <v>8439</v>
      </c>
      <c r="JHK50" s="19" t="s">
        <v>8439</v>
      </c>
      <c r="JHL50" s="19" t="s">
        <v>8439</v>
      </c>
      <c r="JHM50" s="19" t="s">
        <v>8439</v>
      </c>
      <c r="JHN50" s="19" t="s">
        <v>8439</v>
      </c>
      <c r="JHO50" s="19" t="s">
        <v>8439</v>
      </c>
      <c r="JHP50" s="19" t="s">
        <v>8439</v>
      </c>
      <c r="JHQ50" s="19" t="s">
        <v>8439</v>
      </c>
      <c r="JHR50" s="19" t="s">
        <v>8439</v>
      </c>
      <c r="JHS50" s="19" t="s">
        <v>8439</v>
      </c>
      <c r="JHT50" s="19" t="s">
        <v>8439</v>
      </c>
      <c r="JHU50" s="19" t="s">
        <v>8439</v>
      </c>
      <c r="JHV50" s="19" t="s">
        <v>8439</v>
      </c>
      <c r="JHW50" s="19" t="s">
        <v>8439</v>
      </c>
      <c r="JHX50" s="19" t="s">
        <v>8439</v>
      </c>
      <c r="JHY50" s="19" t="s">
        <v>8439</v>
      </c>
      <c r="JHZ50" s="19" t="s">
        <v>8439</v>
      </c>
      <c r="JIA50" s="19" t="s">
        <v>8439</v>
      </c>
      <c r="JIB50" s="19" t="s">
        <v>8439</v>
      </c>
      <c r="JIC50" s="19" t="s">
        <v>8439</v>
      </c>
      <c r="JID50" s="19" t="s">
        <v>8439</v>
      </c>
      <c r="JIE50" s="19" t="s">
        <v>8439</v>
      </c>
      <c r="JIF50" s="19" t="s">
        <v>8439</v>
      </c>
      <c r="JIG50" s="19" t="s">
        <v>8439</v>
      </c>
      <c r="JIH50" s="19" t="s">
        <v>8439</v>
      </c>
      <c r="JII50" s="19" t="s">
        <v>8439</v>
      </c>
      <c r="JIJ50" s="19" t="s">
        <v>8439</v>
      </c>
      <c r="JIK50" s="19" t="s">
        <v>8439</v>
      </c>
      <c r="JIL50" s="19" t="s">
        <v>8439</v>
      </c>
      <c r="JIM50" s="19" t="s">
        <v>8439</v>
      </c>
      <c r="JIN50" s="19" t="s">
        <v>8439</v>
      </c>
      <c r="JIO50" s="19" t="s">
        <v>8439</v>
      </c>
      <c r="JIP50" s="19" t="s">
        <v>8439</v>
      </c>
      <c r="JIQ50" s="19" t="s">
        <v>8439</v>
      </c>
      <c r="JIR50" s="19" t="s">
        <v>8439</v>
      </c>
      <c r="JIS50" s="19" t="s">
        <v>8439</v>
      </c>
      <c r="JIT50" s="19" t="s">
        <v>8439</v>
      </c>
      <c r="JIU50" s="19" t="s">
        <v>8439</v>
      </c>
      <c r="JIV50" s="19" t="s">
        <v>8439</v>
      </c>
      <c r="JIW50" s="19" t="s">
        <v>8439</v>
      </c>
      <c r="JIX50" s="19" t="s">
        <v>8439</v>
      </c>
      <c r="JIY50" s="19" t="s">
        <v>8439</v>
      </c>
      <c r="JIZ50" s="19" t="s">
        <v>8439</v>
      </c>
      <c r="JJA50" s="19" t="s">
        <v>8439</v>
      </c>
      <c r="JJB50" s="19" t="s">
        <v>8439</v>
      </c>
      <c r="JJC50" s="19" t="s">
        <v>8439</v>
      </c>
      <c r="JJD50" s="19" t="s">
        <v>8439</v>
      </c>
      <c r="JJE50" s="19" t="s">
        <v>8439</v>
      </c>
      <c r="JJF50" s="19" t="s">
        <v>8439</v>
      </c>
      <c r="JJG50" s="19" t="s">
        <v>8439</v>
      </c>
      <c r="JJH50" s="19" t="s">
        <v>8439</v>
      </c>
      <c r="JJI50" s="19" t="s">
        <v>8439</v>
      </c>
      <c r="JJJ50" s="19" t="s">
        <v>8439</v>
      </c>
      <c r="JJK50" s="19" t="s">
        <v>8439</v>
      </c>
      <c r="JJL50" s="19" t="s">
        <v>8439</v>
      </c>
      <c r="JJM50" s="19" t="s">
        <v>8439</v>
      </c>
      <c r="JJN50" s="19" t="s">
        <v>8439</v>
      </c>
      <c r="JJO50" s="19" t="s">
        <v>8439</v>
      </c>
      <c r="JJP50" s="19" t="s">
        <v>8439</v>
      </c>
      <c r="JJQ50" s="19" t="s">
        <v>8439</v>
      </c>
      <c r="JJR50" s="19" t="s">
        <v>8439</v>
      </c>
      <c r="JJS50" s="19" t="s">
        <v>8439</v>
      </c>
      <c r="JJT50" s="19" t="s">
        <v>8439</v>
      </c>
      <c r="JJU50" s="19" t="s">
        <v>8439</v>
      </c>
      <c r="JJV50" s="19" t="s">
        <v>8439</v>
      </c>
      <c r="JJW50" s="19" t="s">
        <v>8439</v>
      </c>
      <c r="JJX50" s="19" t="s">
        <v>8439</v>
      </c>
      <c r="JJY50" s="19" t="s">
        <v>8439</v>
      </c>
      <c r="JJZ50" s="19" t="s">
        <v>8439</v>
      </c>
      <c r="JKA50" s="19" t="s">
        <v>8439</v>
      </c>
      <c r="JKB50" s="19" t="s">
        <v>8439</v>
      </c>
      <c r="JKC50" s="19" t="s">
        <v>8439</v>
      </c>
      <c r="JKD50" s="19" t="s">
        <v>8439</v>
      </c>
      <c r="JKE50" s="19" t="s">
        <v>8439</v>
      </c>
      <c r="JKF50" s="19" t="s">
        <v>8439</v>
      </c>
      <c r="JKG50" s="19" t="s">
        <v>8439</v>
      </c>
      <c r="JKH50" s="19" t="s">
        <v>8439</v>
      </c>
      <c r="JKI50" s="19" t="s">
        <v>8439</v>
      </c>
      <c r="JKJ50" s="19" t="s">
        <v>8439</v>
      </c>
      <c r="JKK50" s="19" t="s">
        <v>8439</v>
      </c>
      <c r="JKL50" s="19" t="s">
        <v>8439</v>
      </c>
      <c r="JKM50" s="19" t="s">
        <v>8439</v>
      </c>
      <c r="JKN50" s="19" t="s">
        <v>8439</v>
      </c>
      <c r="JKO50" s="19" t="s">
        <v>8439</v>
      </c>
      <c r="JKP50" s="19" t="s">
        <v>8439</v>
      </c>
      <c r="JKQ50" s="19" t="s">
        <v>8439</v>
      </c>
      <c r="JKR50" s="19" t="s">
        <v>8439</v>
      </c>
      <c r="JKS50" s="19" t="s">
        <v>8439</v>
      </c>
      <c r="JKT50" s="19" t="s">
        <v>8439</v>
      </c>
      <c r="JKU50" s="19" t="s">
        <v>8439</v>
      </c>
      <c r="JKV50" s="19" t="s">
        <v>8439</v>
      </c>
      <c r="JKW50" s="19" t="s">
        <v>8439</v>
      </c>
      <c r="JKX50" s="19" t="s">
        <v>8439</v>
      </c>
      <c r="JKY50" s="19" t="s">
        <v>8439</v>
      </c>
      <c r="JKZ50" s="19" t="s">
        <v>8439</v>
      </c>
      <c r="JLA50" s="19" t="s">
        <v>8439</v>
      </c>
      <c r="JLB50" s="19" t="s">
        <v>8439</v>
      </c>
      <c r="JLC50" s="19" t="s">
        <v>8439</v>
      </c>
      <c r="JLD50" s="19" t="s">
        <v>8439</v>
      </c>
      <c r="JLE50" s="19" t="s">
        <v>8439</v>
      </c>
      <c r="JLF50" s="19" t="s">
        <v>8439</v>
      </c>
      <c r="JLG50" s="19" t="s">
        <v>8439</v>
      </c>
      <c r="JLH50" s="19" t="s">
        <v>8439</v>
      </c>
      <c r="JLI50" s="19" t="s">
        <v>8439</v>
      </c>
      <c r="JLJ50" s="19" t="s">
        <v>8439</v>
      </c>
      <c r="JLK50" s="19" t="s">
        <v>8439</v>
      </c>
      <c r="JLL50" s="19" t="s">
        <v>8439</v>
      </c>
      <c r="JLM50" s="19" t="s">
        <v>8439</v>
      </c>
      <c r="JLN50" s="19" t="s">
        <v>8439</v>
      </c>
      <c r="JLO50" s="19" t="s">
        <v>8439</v>
      </c>
      <c r="JLP50" s="19" t="s">
        <v>8439</v>
      </c>
      <c r="JLQ50" s="19" t="s">
        <v>8439</v>
      </c>
      <c r="JLR50" s="19" t="s">
        <v>8439</v>
      </c>
      <c r="JLS50" s="19" t="s">
        <v>8439</v>
      </c>
      <c r="JLT50" s="19" t="s">
        <v>8439</v>
      </c>
      <c r="JLU50" s="19" t="s">
        <v>8439</v>
      </c>
      <c r="JLV50" s="19" t="s">
        <v>8439</v>
      </c>
      <c r="JLW50" s="19" t="s">
        <v>8439</v>
      </c>
      <c r="JLX50" s="19" t="s">
        <v>8439</v>
      </c>
      <c r="JLY50" s="19" t="s">
        <v>8439</v>
      </c>
      <c r="JLZ50" s="19" t="s">
        <v>8439</v>
      </c>
      <c r="JMA50" s="19" t="s">
        <v>8439</v>
      </c>
      <c r="JMB50" s="19" t="s">
        <v>8439</v>
      </c>
      <c r="JMC50" s="19" t="s">
        <v>8439</v>
      </c>
      <c r="JMD50" s="19" t="s">
        <v>8439</v>
      </c>
      <c r="JME50" s="19" t="s">
        <v>8439</v>
      </c>
      <c r="JMF50" s="19" t="s">
        <v>8439</v>
      </c>
      <c r="JMG50" s="19" t="s">
        <v>8439</v>
      </c>
      <c r="JMH50" s="19" t="s">
        <v>8439</v>
      </c>
      <c r="JMI50" s="19" t="s">
        <v>8439</v>
      </c>
      <c r="JMJ50" s="19" t="s">
        <v>8439</v>
      </c>
      <c r="JMK50" s="19" t="s">
        <v>8439</v>
      </c>
      <c r="JML50" s="19" t="s">
        <v>8439</v>
      </c>
      <c r="JMM50" s="19" t="s">
        <v>8439</v>
      </c>
      <c r="JMN50" s="19" t="s">
        <v>8439</v>
      </c>
      <c r="JMO50" s="19" t="s">
        <v>8439</v>
      </c>
      <c r="JMP50" s="19" t="s">
        <v>8439</v>
      </c>
      <c r="JMQ50" s="19" t="s">
        <v>8439</v>
      </c>
      <c r="JMR50" s="19" t="s">
        <v>8439</v>
      </c>
      <c r="JMS50" s="19" t="s">
        <v>8439</v>
      </c>
      <c r="JMT50" s="19" t="s">
        <v>8439</v>
      </c>
      <c r="JMU50" s="19" t="s">
        <v>8439</v>
      </c>
      <c r="JMV50" s="19" t="s">
        <v>8439</v>
      </c>
      <c r="JMW50" s="19" t="s">
        <v>8439</v>
      </c>
      <c r="JMX50" s="19" t="s">
        <v>8439</v>
      </c>
      <c r="JMY50" s="19" t="s">
        <v>8439</v>
      </c>
      <c r="JMZ50" s="19" t="s">
        <v>8439</v>
      </c>
      <c r="JNA50" s="19" t="s">
        <v>8439</v>
      </c>
      <c r="JNB50" s="19" t="s">
        <v>8439</v>
      </c>
      <c r="JNC50" s="19" t="s">
        <v>8439</v>
      </c>
      <c r="JND50" s="19" t="s">
        <v>8439</v>
      </c>
      <c r="JNE50" s="19" t="s">
        <v>8439</v>
      </c>
      <c r="JNF50" s="19" t="s">
        <v>8439</v>
      </c>
      <c r="JNG50" s="19" t="s">
        <v>8439</v>
      </c>
      <c r="JNH50" s="19" t="s">
        <v>8439</v>
      </c>
      <c r="JNI50" s="19" t="s">
        <v>8439</v>
      </c>
      <c r="JNJ50" s="19" t="s">
        <v>8439</v>
      </c>
      <c r="JNK50" s="19" t="s">
        <v>8439</v>
      </c>
      <c r="JNL50" s="19" t="s">
        <v>8439</v>
      </c>
      <c r="JNM50" s="19" t="s">
        <v>8439</v>
      </c>
      <c r="JNN50" s="19" t="s">
        <v>8439</v>
      </c>
      <c r="JNO50" s="19" t="s">
        <v>8439</v>
      </c>
      <c r="JNP50" s="19" t="s">
        <v>8439</v>
      </c>
      <c r="JNQ50" s="19" t="s">
        <v>8439</v>
      </c>
      <c r="JNR50" s="19" t="s">
        <v>8439</v>
      </c>
      <c r="JNS50" s="19" t="s">
        <v>8439</v>
      </c>
      <c r="JNT50" s="19" t="s">
        <v>8439</v>
      </c>
      <c r="JNU50" s="19" t="s">
        <v>8439</v>
      </c>
      <c r="JNV50" s="19" t="s">
        <v>8439</v>
      </c>
      <c r="JNW50" s="19" t="s">
        <v>8439</v>
      </c>
      <c r="JNX50" s="19" t="s">
        <v>8439</v>
      </c>
      <c r="JNY50" s="19" t="s">
        <v>8439</v>
      </c>
      <c r="JNZ50" s="19" t="s">
        <v>8439</v>
      </c>
      <c r="JOA50" s="19" t="s">
        <v>8439</v>
      </c>
      <c r="JOB50" s="19" t="s">
        <v>8439</v>
      </c>
      <c r="JOC50" s="19" t="s">
        <v>8439</v>
      </c>
      <c r="JOD50" s="19" t="s">
        <v>8439</v>
      </c>
      <c r="JOE50" s="19" t="s">
        <v>8439</v>
      </c>
      <c r="JOF50" s="19" t="s">
        <v>8439</v>
      </c>
      <c r="JOG50" s="19" t="s">
        <v>8439</v>
      </c>
      <c r="JOH50" s="19" t="s">
        <v>8439</v>
      </c>
      <c r="JOI50" s="19" t="s">
        <v>8439</v>
      </c>
      <c r="JOJ50" s="19" t="s">
        <v>8439</v>
      </c>
      <c r="JOK50" s="19" t="s">
        <v>8439</v>
      </c>
      <c r="JOL50" s="19" t="s">
        <v>8439</v>
      </c>
      <c r="JOM50" s="19" t="s">
        <v>8439</v>
      </c>
      <c r="JON50" s="19" t="s">
        <v>8439</v>
      </c>
      <c r="JOO50" s="19" t="s">
        <v>8439</v>
      </c>
      <c r="JOP50" s="19" t="s">
        <v>8439</v>
      </c>
      <c r="JOQ50" s="19" t="s">
        <v>8439</v>
      </c>
      <c r="JOR50" s="19" t="s">
        <v>8439</v>
      </c>
      <c r="JOS50" s="19" t="s">
        <v>8439</v>
      </c>
      <c r="JOT50" s="19" t="s">
        <v>8439</v>
      </c>
      <c r="JOU50" s="19" t="s">
        <v>8439</v>
      </c>
      <c r="JOV50" s="19" t="s">
        <v>8439</v>
      </c>
      <c r="JOW50" s="19" t="s">
        <v>8439</v>
      </c>
      <c r="JOX50" s="19" t="s">
        <v>8439</v>
      </c>
      <c r="JOY50" s="19" t="s">
        <v>8439</v>
      </c>
      <c r="JOZ50" s="19" t="s">
        <v>8439</v>
      </c>
      <c r="JPA50" s="19" t="s">
        <v>8439</v>
      </c>
      <c r="JPB50" s="19" t="s">
        <v>8439</v>
      </c>
      <c r="JPC50" s="19" t="s">
        <v>8439</v>
      </c>
      <c r="JPD50" s="19" t="s">
        <v>8439</v>
      </c>
      <c r="JPE50" s="19" t="s">
        <v>8439</v>
      </c>
      <c r="JPF50" s="19" t="s">
        <v>8439</v>
      </c>
      <c r="JPG50" s="19" t="s">
        <v>8439</v>
      </c>
      <c r="JPH50" s="19" t="s">
        <v>8439</v>
      </c>
      <c r="JPI50" s="19" t="s">
        <v>8439</v>
      </c>
      <c r="JPJ50" s="19" t="s">
        <v>8439</v>
      </c>
      <c r="JPK50" s="19" t="s">
        <v>8439</v>
      </c>
      <c r="JPL50" s="19" t="s">
        <v>8439</v>
      </c>
      <c r="JPM50" s="19" t="s">
        <v>8439</v>
      </c>
      <c r="JPN50" s="19" t="s">
        <v>8439</v>
      </c>
      <c r="JPO50" s="19" t="s">
        <v>8439</v>
      </c>
      <c r="JPP50" s="19" t="s">
        <v>8439</v>
      </c>
      <c r="JPQ50" s="19" t="s">
        <v>8439</v>
      </c>
      <c r="JPR50" s="19" t="s">
        <v>8439</v>
      </c>
      <c r="JPS50" s="19" t="s">
        <v>8439</v>
      </c>
      <c r="JPT50" s="19" t="s">
        <v>8439</v>
      </c>
      <c r="JPU50" s="19" t="s">
        <v>8439</v>
      </c>
      <c r="JPV50" s="19" t="s">
        <v>8439</v>
      </c>
      <c r="JPW50" s="19" t="s">
        <v>8439</v>
      </c>
      <c r="JPX50" s="19" t="s">
        <v>8439</v>
      </c>
      <c r="JPY50" s="19" t="s">
        <v>8439</v>
      </c>
      <c r="JPZ50" s="19" t="s">
        <v>8439</v>
      </c>
      <c r="JQA50" s="19" t="s">
        <v>8439</v>
      </c>
      <c r="JQB50" s="19" t="s">
        <v>8439</v>
      </c>
      <c r="JQC50" s="19" t="s">
        <v>8439</v>
      </c>
      <c r="JQD50" s="19" t="s">
        <v>8439</v>
      </c>
      <c r="JQE50" s="19" t="s">
        <v>8439</v>
      </c>
      <c r="JQF50" s="19" t="s">
        <v>8439</v>
      </c>
      <c r="JQG50" s="19" t="s">
        <v>8439</v>
      </c>
      <c r="JQH50" s="19" t="s">
        <v>8439</v>
      </c>
      <c r="JQI50" s="19" t="s">
        <v>8439</v>
      </c>
      <c r="JQJ50" s="19" t="s">
        <v>8439</v>
      </c>
      <c r="JQK50" s="19" t="s">
        <v>8439</v>
      </c>
      <c r="JQL50" s="19" t="s">
        <v>8439</v>
      </c>
      <c r="JQM50" s="19" t="s">
        <v>8439</v>
      </c>
      <c r="JQN50" s="19" t="s">
        <v>8439</v>
      </c>
      <c r="JQO50" s="19" t="s">
        <v>8439</v>
      </c>
      <c r="JQP50" s="19" t="s">
        <v>8439</v>
      </c>
      <c r="JQQ50" s="19" t="s">
        <v>8439</v>
      </c>
      <c r="JQR50" s="19" t="s">
        <v>8439</v>
      </c>
      <c r="JQS50" s="19" t="s">
        <v>8439</v>
      </c>
      <c r="JQT50" s="19" t="s">
        <v>8439</v>
      </c>
      <c r="JQU50" s="19" t="s">
        <v>8439</v>
      </c>
      <c r="JQV50" s="19" t="s">
        <v>8439</v>
      </c>
      <c r="JQW50" s="19" t="s">
        <v>8439</v>
      </c>
      <c r="JQX50" s="19" t="s">
        <v>8439</v>
      </c>
      <c r="JQY50" s="19" t="s">
        <v>8439</v>
      </c>
      <c r="JQZ50" s="19" t="s">
        <v>8439</v>
      </c>
      <c r="JRA50" s="19" t="s">
        <v>8439</v>
      </c>
      <c r="JRB50" s="19" t="s">
        <v>8439</v>
      </c>
      <c r="JRC50" s="19" t="s">
        <v>8439</v>
      </c>
      <c r="JRD50" s="19" t="s">
        <v>8439</v>
      </c>
      <c r="JRE50" s="19" t="s">
        <v>8439</v>
      </c>
      <c r="JRF50" s="19" t="s">
        <v>8439</v>
      </c>
      <c r="JRG50" s="19" t="s">
        <v>8439</v>
      </c>
      <c r="JRH50" s="19" t="s">
        <v>8439</v>
      </c>
      <c r="JRI50" s="19" t="s">
        <v>8439</v>
      </c>
      <c r="JRJ50" s="19" t="s">
        <v>8439</v>
      </c>
      <c r="JRK50" s="19" t="s">
        <v>8439</v>
      </c>
      <c r="JRL50" s="19" t="s">
        <v>8439</v>
      </c>
      <c r="JRM50" s="19" t="s">
        <v>8439</v>
      </c>
      <c r="JRN50" s="19" t="s">
        <v>8439</v>
      </c>
      <c r="JRO50" s="19" t="s">
        <v>8439</v>
      </c>
      <c r="JRP50" s="19" t="s">
        <v>8439</v>
      </c>
      <c r="JRQ50" s="19" t="s">
        <v>8439</v>
      </c>
      <c r="JRR50" s="19" t="s">
        <v>8439</v>
      </c>
      <c r="JRS50" s="19" t="s">
        <v>8439</v>
      </c>
      <c r="JRT50" s="19" t="s">
        <v>8439</v>
      </c>
      <c r="JRU50" s="19" t="s">
        <v>8439</v>
      </c>
      <c r="JRV50" s="19" t="s">
        <v>8439</v>
      </c>
      <c r="JRW50" s="19" t="s">
        <v>8439</v>
      </c>
      <c r="JRX50" s="19" t="s">
        <v>8439</v>
      </c>
      <c r="JRY50" s="19" t="s">
        <v>8439</v>
      </c>
      <c r="JRZ50" s="19" t="s">
        <v>8439</v>
      </c>
      <c r="JSA50" s="19" t="s">
        <v>8439</v>
      </c>
      <c r="JSB50" s="19" t="s">
        <v>8439</v>
      </c>
      <c r="JSC50" s="19" t="s">
        <v>8439</v>
      </c>
      <c r="JSD50" s="19" t="s">
        <v>8439</v>
      </c>
      <c r="JSE50" s="19" t="s">
        <v>8439</v>
      </c>
      <c r="JSF50" s="19" t="s">
        <v>8439</v>
      </c>
      <c r="JSG50" s="19" t="s">
        <v>8439</v>
      </c>
      <c r="JSH50" s="19" t="s">
        <v>8439</v>
      </c>
      <c r="JSI50" s="19" t="s">
        <v>8439</v>
      </c>
      <c r="JSJ50" s="19" t="s">
        <v>8439</v>
      </c>
      <c r="JSK50" s="19" t="s">
        <v>8439</v>
      </c>
      <c r="JSL50" s="19" t="s">
        <v>8439</v>
      </c>
      <c r="JSM50" s="19" t="s">
        <v>8439</v>
      </c>
      <c r="JSN50" s="19" t="s">
        <v>8439</v>
      </c>
      <c r="JSO50" s="19" t="s">
        <v>8439</v>
      </c>
      <c r="JSP50" s="19" t="s">
        <v>8439</v>
      </c>
      <c r="JSQ50" s="19" t="s">
        <v>8439</v>
      </c>
      <c r="JSR50" s="19" t="s">
        <v>8439</v>
      </c>
      <c r="JSS50" s="19" t="s">
        <v>8439</v>
      </c>
      <c r="JST50" s="19" t="s">
        <v>8439</v>
      </c>
      <c r="JSU50" s="19" t="s">
        <v>8439</v>
      </c>
      <c r="JSV50" s="19" t="s">
        <v>8439</v>
      </c>
      <c r="JSW50" s="19" t="s">
        <v>8439</v>
      </c>
      <c r="JSX50" s="19" t="s">
        <v>8439</v>
      </c>
      <c r="JSY50" s="19" t="s">
        <v>8439</v>
      </c>
      <c r="JSZ50" s="19" t="s">
        <v>8439</v>
      </c>
      <c r="JTA50" s="19" t="s">
        <v>8439</v>
      </c>
      <c r="JTB50" s="19" t="s">
        <v>8439</v>
      </c>
      <c r="JTC50" s="19" t="s">
        <v>8439</v>
      </c>
      <c r="JTD50" s="19" t="s">
        <v>8439</v>
      </c>
      <c r="JTE50" s="19" t="s">
        <v>8439</v>
      </c>
      <c r="JTF50" s="19" t="s">
        <v>8439</v>
      </c>
      <c r="JTG50" s="19" t="s">
        <v>8439</v>
      </c>
      <c r="JTH50" s="19" t="s">
        <v>8439</v>
      </c>
      <c r="JTI50" s="19" t="s">
        <v>8439</v>
      </c>
      <c r="JTJ50" s="19" t="s">
        <v>8439</v>
      </c>
      <c r="JTK50" s="19" t="s">
        <v>8439</v>
      </c>
      <c r="JTL50" s="19" t="s">
        <v>8439</v>
      </c>
      <c r="JTM50" s="19" t="s">
        <v>8439</v>
      </c>
      <c r="JTN50" s="19" t="s">
        <v>8439</v>
      </c>
      <c r="JTO50" s="19" t="s">
        <v>8439</v>
      </c>
      <c r="JTP50" s="19" t="s">
        <v>8439</v>
      </c>
      <c r="JTQ50" s="19" t="s">
        <v>8439</v>
      </c>
      <c r="JTR50" s="19" t="s">
        <v>8439</v>
      </c>
      <c r="JTS50" s="19" t="s">
        <v>8439</v>
      </c>
      <c r="JTT50" s="19" t="s">
        <v>8439</v>
      </c>
      <c r="JTU50" s="19" t="s">
        <v>8439</v>
      </c>
      <c r="JTV50" s="19" t="s">
        <v>8439</v>
      </c>
      <c r="JTW50" s="19" t="s">
        <v>8439</v>
      </c>
      <c r="JTX50" s="19" t="s">
        <v>8439</v>
      </c>
      <c r="JTY50" s="19" t="s">
        <v>8439</v>
      </c>
      <c r="JTZ50" s="19" t="s">
        <v>8439</v>
      </c>
      <c r="JUA50" s="19" t="s">
        <v>8439</v>
      </c>
      <c r="JUB50" s="19" t="s">
        <v>8439</v>
      </c>
      <c r="JUC50" s="19" t="s">
        <v>8439</v>
      </c>
      <c r="JUD50" s="19" t="s">
        <v>8439</v>
      </c>
      <c r="JUE50" s="19" t="s">
        <v>8439</v>
      </c>
      <c r="JUF50" s="19" t="s">
        <v>8439</v>
      </c>
      <c r="JUG50" s="19" t="s">
        <v>8439</v>
      </c>
      <c r="JUH50" s="19" t="s">
        <v>8439</v>
      </c>
      <c r="JUI50" s="19" t="s">
        <v>8439</v>
      </c>
      <c r="JUJ50" s="19" t="s">
        <v>8439</v>
      </c>
      <c r="JUK50" s="19" t="s">
        <v>8439</v>
      </c>
      <c r="JUL50" s="19" t="s">
        <v>8439</v>
      </c>
      <c r="JUM50" s="19" t="s">
        <v>8439</v>
      </c>
      <c r="JUN50" s="19" t="s">
        <v>8439</v>
      </c>
      <c r="JUO50" s="19" t="s">
        <v>8439</v>
      </c>
      <c r="JUP50" s="19" t="s">
        <v>8439</v>
      </c>
      <c r="JUQ50" s="19" t="s">
        <v>8439</v>
      </c>
      <c r="JUR50" s="19" t="s">
        <v>8439</v>
      </c>
      <c r="JUS50" s="19" t="s">
        <v>8439</v>
      </c>
      <c r="JUT50" s="19" t="s">
        <v>8439</v>
      </c>
      <c r="JUU50" s="19" t="s">
        <v>8439</v>
      </c>
      <c r="JUV50" s="19" t="s">
        <v>8439</v>
      </c>
      <c r="JUW50" s="19" t="s">
        <v>8439</v>
      </c>
      <c r="JUX50" s="19" t="s">
        <v>8439</v>
      </c>
      <c r="JUY50" s="19" t="s">
        <v>8439</v>
      </c>
      <c r="JUZ50" s="19" t="s">
        <v>8439</v>
      </c>
      <c r="JVA50" s="19" t="s">
        <v>8439</v>
      </c>
      <c r="JVB50" s="19" t="s">
        <v>8439</v>
      </c>
      <c r="JVC50" s="19" t="s">
        <v>8439</v>
      </c>
      <c r="JVD50" s="19" t="s">
        <v>8439</v>
      </c>
      <c r="JVE50" s="19" t="s">
        <v>8439</v>
      </c>
      <c r="JVF50" s="19" t="s">
        <v>8439</v>
      </c>
      <c r="JVG50" s="19" t="s">
        <v>8439</v>
      </c>
      <c r="JVH50" s="19" t="s">
        <v>8439</v>
      </c>
      <c r="JVI50" s="19" t="s">
        <v>8439</v>
      </c>
      <c r="JVJ50" s="19" t="s">
        <v>8439</v>
      </c>
      <c r="JVK50" s="19" t="s">
        <v>8439</v>
      </c>
      <c r="JVL50" s="19" t="s">
        <v>8439</v>
      </c>
      <c r="JVM50" s="19" t="s">
        <v>8439</v>
      </c>
      <c r="JVN50" s="19" t="s">
        <v>8439</v>
      </c>
      <c r="JVO50" s="19" t="s">
        <v>8439</v>
      </c>
      <c r="JVP50" s="19" t="s">
        <v>8439</v>
      </c>
      <c r="JVQ50" s="19" t="s">
        <v>8439</v>
      </c>
      <c r="JVR50" s="19" t="s">
        <v>8439</v>
      </c>
      <c r="JVS50" s="19" t="s">
        <v>8439</v>
      </c>
      <c r="JVT50" s="19" t="s">
        <v>8439</v>
      </c>
      <c r="JVU50" s="19" t="s">
        <v>8439</v>
      </c>
      <c r="JVV50" s="19" t="s">
        <v>8439</v>
      </c>
      <c r="JVW50" s="19" t="s">
        <v>8439</v>
      </c>
      <c r="JVX50" s="19" t="s">
        <v>8439</v>
      </c>
      <c r="JVY50" s="19" t="s">
        <v>8439</v>
      </c>
      <c r="JVZ50" s="19" t="s">
        <v>8439</v>
      </c>
      <c r="JWA50" s="19" t="s">
        <v>8439</v>
      </c>
      <c r="JWB50" s="19" t="s">
        <v>8439</v>
      </c>
      <c r="JWC50" s="19" t="s">
        <v>8439</v>
      </c>
      <c r="JWD50" s="19" t="s">
        <v>8439</v>
      </c>
      <c r="JWE50" s="19" t="s">
        <v>8439</v>
      </c>
      <c r="JWF50" s="19" t="s">
        <v>8439</v>
      </c>
      <c r="JWG50" s="19" t="s">
        <v>8439</v>
      </c>
      <c r="JWH50" s="19" t="s">
        <v>8439</v>
      </c>
      <c r="JWI50" s="19" t="s">
        <v>8439</v>
      </c>
      <c r="JWJ50" s="19" t="s">
        <v>8439</v>
      </c>
      <c r="JWK50" s="19" t="s">
        <v>8439</v>
      </c>
      <c r="JWL50" s="19" t="s">
        <v>8439</v>
      </c>
      <c r="JWM50" s="19" t="s">
        <v>8439</v>
      </c>
      <c r="JWN50" s="19" t="s">
        <v>8439</v>
      </c>
      <c r="JWO50" s="19" t="s">
        <v>8439</v>
      </c>
      <c r="JWP50" s="19" t="s">
        <v>8439</v>
      </c>
      <c r="JWQ50" s="19" t="s">
        <v>8439</v>
      </c>
      <c r="JWR50" s="19" t="s">
        <v>8439</v>
      </c>
      <c r="JWS50" s="19" t="s">
        <v>8439</v>
      </c>
      <c r="JWT50" s="19" t="s">
        <v>8439</v>
      </c>
      <c r="JWU50" s="19" t="s">
        <v>8439</v>
      </c>
      <c r="JWV50" s="19" t="s">
        <v>8439</v>
      </c>
      <c r="JWW50" s="19" t="s">
        <v>8439</v>
      </c>
      <c r="JWX50" s="19" t="s">
        <v>8439</v>
      </c>
      <c r="JWY50" s="19" t="s">
        <v>8439</v>
      </c>
      <c r="JWZ50" s="19" t="s">
        <v>8439</v>
      </c>
      <c r="JXA50" s="19" t="s">
        <v>8439</v>
      </c>
      <c r="JXB50" s="19" t="s">
        <v>8439</v>
      </c>
      <c r="JXC50" s="19" t="s">
        <v>8439</v>
      </c>
      <c r="JXD50" s="19" t="s">
        <v>8439</v>
      </c>
      <c r="JXE50" s="19" t="s">
        <v>8439</v>
      </c>
      <c r="JXF50" s="19" t="s">
        <v>8439</v>
      </c>
      <c r="JXG50" s="19" t="s">
        <v>8439</v>
      </c>
      <c r="JXH50" s="19" t="s">
        <v>8439</v>
      </c>
      <c r="JXI50" s="19" t="s">
        <v>8439</v>
      </c>
      <c r="JXJ50" s="19" t="s">
        <v>8439</v>
      </c>
      <c r="JXK50" s="19" t="s">
        <v>8439</v>
      </c>
      <c r="JXL50" s="19" t="s">
        <v>8439</v>
      </c>
      <c r="JXM50" s="19" t="s">
        <v>8439</v>
      </c>
      <c r="JXN50" s="19" t="s">
        <v>8439</v>
      </c>
      <c r="JXO50" s="19" t="s">
        <v>8439</v>
      </c>
      <c r="JXP50" s="19" t="s">
        <v>8439</v>
      </c>
      <c r="JXQ50" s="19" t="s">
        <v>8439</v>
      </c>
      <c r="JXR50" s="19" t="s">
        <v>8439</v>
      </c>
      <c r="JXS50" s="19" t="s">
        <v>8439</v>
      </c>
      <c r="JXT50" s="19" t="s">
        <v>8439</v>
      </c>
      <c r="JXU50" s="19" t="s">
        <v>8439</v>
      </c>
      <c r="JXV50" s="19" t="s">
        <v>8439</v>
      </c>
      <c r="JXW50" s="19" t="s">
        <v>8439</v>
      </c>
      <c r="JXX50" s="19" t="s">
        <v>8439</v>
      </c>
      <c r="JXY50" s="19" t="s">
        <v>8439</v>
      </c>
      <c r="JXZ50" s="19" t="s">
        <v>8439</v>
      </c>
      <c r="JYA50" s="19" t="s">
        <v>8439</v>
      </c>
      <c r="JYB50" s="19" t="s">
        <v>8439</v>
      </c>
      <c r="JYC50" s="19" t="s">
        <v>8439</v>
      </c>
      <c r="JYD50" s="19" t="s">
        <v>8439</v>
      </c>
      <c r="JYE50" s="19" t="s">
        <v>8439</v>
      </c>
      <c r="JYF50" s="19" t="s">
        <v>8439</v>
      </c>
      <c r="JYG50" s="19" t="s">
        <v>8439</v>
      </c>
      <c r="JYH50" s="19" t="s">
        <v>8439</v>
      </c>
      <c r="JYI50" s="19" t="s">
        <v>8439</v>
      </c>
      <c r="JYJ50" s="19" t="s">
        <v>8439</v>
      </c>
      <c r="JYK50" s="19" t="s">
        <v>8439</v>
      </c>
      <c r="JYL50" s="19" t="s">
        <v>8439</v>
      </c>
      <c r="JYM50" s="19" t="s">
        <v>8439</v>
      </c>
      <c r="JYN50" s="19" t="s">
        <v>8439</v>
      </c>
      <c r="JYO50" s="19" t="s">
        <v>8439</v>
      </c>
      <c r="JYP50" s="19" t="s">
        <v>8439</v>
      </c>
      <c r="JYQ50" s="19" t="s">
        <v>8439</v>
      </c>
      <c r="JYR50" s="19" t="s">
        <v>8439</v>
      </c>
      <c r="JYS50" s="19" t="s">
        <v>8439</v>
      </c>
      <c r="JYT50" s="19" t="s">
        <v>8439</v>
      </c>
      <c r="JYU50" s="19" t="s">
        <v>8439</v>
      </c>
      <c r="JYV50" s="19" t="s">
        <v>8439</v>
      </c>
      <c r="JYW50" s="19" t="s">
        <v>8439</v>
      </c>
      <c r="JYX50" s="19" t="s">
        <v>8439</v>
      </c>
      <c r="JYY50" s="19" t="s">
        <v>8439</v>
      </c>
      <c r="JYZ50" s="19" t="s">
        <v>8439</v>
      </c>
      <c r="JZA50" s="19" t="s">
        <v>8439</v>
      </c>
      <c r="JZB50" s="19" t="s">
        <v>8439</v>
      </c>
      <c r="JZC50" s="19" t="s">
        <v>8439</v>
      </c>
      <c r="JZD50" s="19" t="s">
        <v>8439</v>
      </c>
      <c r="JZE50" s="19" t="s">
        <v>8439</v>
      </c>
      <c r="JZF50" s="19" t="s">
        <v>8439</v>
      </c>
      <c r="JZG50" s="19" t="s">
        <v>8439</v>
      </c>
      <c r="JZH50" s="19" t="s">
        <v>8439</v>
      </c>
      <c r="JZI50" s="19" t="s">
        <v>8439</v>
      </c>
      <c r="JZJ50" s="19" t="s">
        <v>8439</v>
      </c>
      <c r="JZK50" s="19" t="s">
        <v>8439</v>
      </c>
      <c r="JZL50" s="19" t="s">
        <v>8439</v>
      </c>
      <c r="JZM50" s="19" t="s">
        <v>8439</v>
      </c>
      <c r="JZN50" s="19" t="s">
        <v>8439</v>
      </c>
      <c r="JZO50" s="19" t="s">
        <v>8439</v>
      </c>
      <c r="JZP50" s="19" t="s">
        <v>8439</v>
      </c>
      <c r="JZQ50" s="19" t="s">
        <v>8439</v>
      </c>
      <c r="JZR50" s="19" t="s">
        <v>8439</v>
      </c>
      <c r="JZS50" s="19" t="s">
        <v>8439</v>
      </c>
      <c r="JZT50" s="19" t="s">
        <v>8439</v>
      </c>
      <c r="JZU50" s="19" t="s">
        <v>8439</v>
      </c>
      <c r="JZV50" s="19" t="s">
        <v>8439</v>
      </c>
      <c r="JZW50" s="19" t="s">
        <v>8439</v>
      </c>
      <c r="JZX50" s="19" t="s">
        <v>8439</v>
      </c>
      <c r="JZY50" s="19" t="s">
        <v>8439</v>
      </c>
      <c r="JZZ50" s="19" t="s">
        <v>8439</v>
      </c>
      <c r="KAA50" s="19" t="s">
        <v>8439</v>
      </c>
      <c r="KAB50" s="19" t="s">
        <v>8439</v>
      </c>
      <c r="KAC50" s="19" t="s">
        <v>8439</v>
      </c>
      <c r="KAD50" s="19" t="s">
        <v>8439</v>
      </c>
      <c r="KAE50" s="19" t="s">
        <v>8439</v>
      </c>
      <c r="KAF50" s="19" t="s">
        <v>8439</v>
      </c>
      <c r="KAG50" s="19" t="s">
        <v>8439</v>
      </c>
      <c r="KAH50" s="19" t="s">
        <v>8439</v>
      </c>
      <c r="KAI50" s="19" t="s">
        <v>8439</v>
      </c>
      <c r="KAJ50" s="19" t="s">
        <v>8439</v>
      </c>
      <c r="KAK50" s="19" t="s">
        <v>8439</v>
      </c>
      <c r="KAL50" s="19" t="s">
        <v>8439</v>
      </c>
      <c r="KAM50" s="19" t="s">
        <v>8439</v>
      </c>
      <c r="KAN50" s="19" t="s">
        <v>8439</v>
      </c>
      <c r="KAO50" s="19" t="s">
        <v>8439</v>
      </c>
      <c r="KAP50" s="19" t="s">
        <v>8439</v>
      </c>
      <c r="KAQ50" s="19" t="s">
        <v>8439</v>
      </c>
      <c r="KAR50" s="19" t="s">
        <v>8439</v>
      </c>
      <c r="KAS50" s="19" t="s">
        <v>8439</v>
      </c>
      <c r="KAT50" s="19" t="s">
        <v>8439</v>
      </c>
      <c r="KAU50" s="19" t="s">
        <v>8439</v>
      </c>
      <c r="KAV50" s="19" t="s">
        <v>8439</v>
      </c>
      <c r="KAW50" s="19" t="s">
        <v>8439</v>
      </c>
      <c r="KAX50" s="19" t="s">
        <v>8439</v>
      </c>
      <c r="KAY50" s="19" t="s">
        <v>8439</v>
      </c>
      <c r="KAZ50" s="19" t="s">
        <v>8439</v>
      </c>
      <c r="KBA50" s="19" t="s">
        <v>8439</v>
      </c>
      <c r="KBB50" s="19" t="s">
        <v>8439</v>
      </c>
      <c r="KBC50" s="19" t="s">
        <v>8439</v>
      </c>
      <c r="KBD50" s="19" t="s">
        <v>8439</v>
      </c>
      <c r="KBE50" s="19" t="s">
        <v>8439</v>
      </c>
      <c r="KBF50" s="19" t="s">
        <v>8439</v>
      </c>
      <c r="KBG50" s="19" t="s">
        <v>8439</v>
      </c>
      <c r="KBH50" s="19" t="s">
        <v>8439</v>
      </c>
      <c r="KBI50" s="19" t="s">
        <v>8439</v>
      </c>
      <c r="KBJ50" s="19" t="s">
        <v>8439</v>
      </c>
      <c r="KBK50" s="19" t="s">
        <v>8439</v>
      </c>
      <c r="KBL50" s="19" t="s">
        <v>8439</v>
      </c>
      <c r="KBM50" s="19" t="s">
        <v>8439</v>
      </c>
      <c r="KBN50" s="19" t="s">
        <v>8439</v>
      </c>
      <c r="KBO50" s="19" t="s">
        <v>8439</v>
      </c>
      <c r="KBP50" s="19" t="s">
        <v>8439</v>
      </c>
      <c r="KBQ50" s="19" t="s">
        <v>8439</v>
      </c>
      <c r="KBR50" s="19" t="s">
        <v>8439</v>
      </c>
      <c r="KBS50" s="19" t="s">
        <v>8439</v>
      </c>
      <c r="KBT50" s="19" t="s">
        <v>8439</v>
      </c>
      <c r="KBU50" s="19" t="s">
        <v>8439</v>
      </c>
      <c r="KBV50" s="19" t="s">
        <v>8439</v>
      </c>
      <c r="KBW50" s="19" t="s">
        <v>8439</v>
      </c>
      <c r="KBX50" s="19" t="s">
        <v>8439</v>
      </c>
      <c r="KBY50" s="19" t="s">
        <v>8439</v>
      </c>
      <c r="KBZ50" s="19" t="s">
        <v>8439</v>
      </c>
      <c r="KCA50" s="19" t="s">
        <v>8439</v>
      </c>
      <c r="KCB50" s="19" t="s">
        <v>8439</v>
      </c>
      <c r="KCC50" s="19" t="s">
        <v>8439</v>
      </c>
      <c r="KCD50" s="19" t="s">
        <v>8439</v>
      </c>
      <c r="KCE50" s="19" t="s">
        <v>8439</v>
      </c>
      <c r="KCF50" s="19" t="s">
        <v>8439</v>
      </c>
      <c r="KCG50" s="19" t="s">
        <v>8439</v>
      </c>
      <c r="KCH50" s="19" t="s">
        <v>8439</v>
      </c>
      <c r="KCI50" s="19" t="s">
        <v>8439</v>
      </c>
      <c r="KCJ50" s="19" t="s">
        <v>8439</v>
      </c>
      <c r="KCK50" s="19" t="s">
        <v>8439</v>
      </c>
      <c r="KCL50" s="19" t="s">
        <v>8439</v>
      </c>
      <c r="KCM50" s="19" t="s">
        <v>8439</v>
      </c>
      <c r="KCN50" s="19" t="s">
        <v>8439</v>
      </c>
      <c r="KCO50" s="19" t="s">
        <v>8439</v>
      </c>
      <c r="KCP50" s="19" t="s">
        <v>8439</v>
      </c>
      <c r="KCQ50" s="19" t="s">
        <v>8439</v>
      </c>
      <c r="KCR50" s="19" t="s">
        <v>8439</v>
      </c>
      <c r="KCS50" s="19" t="s">
        <v>8439</v>
      </c>
      <c r="KCT50" s="19" t="s">
        <v>8439</v>
      </c>
      <c r="KCU50" s="19" t="s">
        <v>8439</v>
      </c>
      <c r="KCV50" s="19" t="s">
        <v>8439</v>
      </c>
      <c r="KCW50" s="19" t="s">
        <v>8439</v>
      </c>
      <c r="KCX50" s="19" t="s">
        <v>8439</v>
      </c>
      <c r="KCY50" s="19" t="s">
        <v>8439</v>
      </c>
      <c r="KCZ50" s="19" t="s">
        <v>8439</v>
      </c>
      <c r="KDA50" s="19" t="s">
        <v>8439</v>
      </c>
      <c r="KDB50" s="19" t="s">
        <v>8439</v>
      </c>
      <c r="KDC50" s="19" t="s">
        <v>8439</v>
      </c>
      <c r="KDD50" s="19" t="s">
        <v>8439</v>
      </c>
      <c r="KDE50" s="19" t="s">
        <v>8439</v>
      </c>
      <c r="KDF50" s="19" t="s">
        <v>8439</v>
      </c>
      <c r="KDG50" s="19" t="s">
        <v>8439</v>
      </c>
      <c r="KDH50" s="19" t="s">
        <v>8439</v>
      </c>
      <c r="KDI50" s="19" t="s">
        <v>8439</v>
      </c>
      <c r="KDJ50" s="19" t="s">
        <v>8439</v>
      </c>
      <c r="KDK50" s="19" t="s">
        <v>8439</v>
      </c>
      <c r="KDL50" s="19" t="s">
        <v>8439</v>
      </c>
      <c r="KDM50" s="19" t="s">
        <v>8439</v>
      </c>
      <c r="KDN50" s="19" t="s">
        <v>8439</v>
      </c>
      <c r="KDO50" s="19" t="s">
        <v>8439</v>
      </c>
      <c r="KDP50" s="19" t="s">
        <v>8439</v>
      </c>
      <c r="KDQ50" s="19" t="s">
        <v>8439</v>
      </c>
      <c r="KDR50" s="19" t="s">
        <v>8439</v>
      </c>
      <c r="KDS50" s="19" t="s">
        <v>8439</v>
      </c>
      <c r="KDT50" s="19" t="s">
        <v>8439</v>
      </c>
      <c r="KDU50" s="19" t="s">
        <v>8439</v>
      </c>
      <c r="KDV50" s="19" t="s">
        <v>8439</v>
      </c>
      <c r="KDW50" s="19" t="s">
        <v>8439</v>
      </c>
      <c r="KDX50" s="19" t="s">
        <v>8439</v>
      </c>
      <c r="KDY50" s="19" t="s">
        <v>8439</v>
      </c>
      <c r="KDZ50" s="19" t="s">
        <v>8439</v>
      </c>
      <c r="KEA50" s="19" t="s">
        <v>8439</v>
      </c>
      <c r="KEB50" s="19" t="s">
        <v>8439</v>
      </c>
      <c r="KEC50" s="19" t="s">
        <v>8439</v>
      </c>
      <c r="KED50" s="19" t="s">
        <v>8439</v>
      </c>
      <c r="KEE50" s="19" t="s">
        <v>8439</v>
      </c>
      <c r="KEF50" s="19" t="s">
        <v>8439</v>
      </c>
      <c r="KEG50" s="19" t="s">
        <v>8439</v>
      </c>
      <c r="KEH50" s="19" t="s">
        <v>8439</v>
      </c>
      <c r="KEI50" s="19" t="s">
        <v>8439</v>
      </c>
      <c r="KEJ50" s="19" t="s">
        <v>8439</v>
      </c>
      <c r="KEK50" s="19" t="s">
        <v>8439</v>
      </c>
      <c r="KEL50" s="19" t="s">
        <v>8439</v>
      </c>
      <c r="KEM50" s="19" t="s">
        <v>8439</v>
      </c>
      <c r="KEN50" s="19" t="s">
        <v>8439</v>
      </c>
      <c r="KEO50" s="19" t="s">
        <v>8439</v>
      </c>
      <c r="KEP50" s="19" t="s">
        <v>8439</v>
      </c>
      <c r="KEQ50" s="19" t="s">
        <v>8439</v>
      </c>
      <c r="KER50" s="19" t="s">
        <v>8439</v>
      </c>
      <c r="KES50" s="19" t="s">
        <v>8439</v>
      </c>
      <c r="KET50" s="19" t="s">
        <v>8439</v>
      </c>
      <c r="KEU50" s="19" t="s">
        <v>8439</v>
      </c>
      <c r="KEV50" s="19" t="s">
        <v>8439</v>
      </c>
      <c r="KEW50" s="19" t="s">
        <v>8439</v>
      </c>
      <c r="KEX50" s="19" t="s">
        <v>8439</v>
      </c>
      <c r="KEY50" s="19" t="s">
        <v>8439</v>
      </c>
      <c r="KEZ50" s="19" t="s">
        <v>8439</v>
      </c>
      <c r="KFA50" s="19" t="s">
        <v>8439</v>
      </c>
      <c r="KFB50" s="19" t="s">
        <v>8439</v>
      </c>
      <c r="KFC50" s="19" t="s">
        <v>8439</v>
      </c>
      <c r="KFD50" s="19" t="s">
        <v>8439</v>
      </c>
      <c r="KFE50" s="19" t="s">
        <v>8439</v>
      </c>
      <c r="KFF50" s="19" t="s">
        <v>8439</v>
      </c>
      <c r="KFG50" s="19" t="s">
        <v>8439</v>
      </c>
      <c r="KFH50" s="19" t="s">
        <v>8439</v>
      </c>
      <c r="KFI50" s="19" t="s">
        <v>8439</v>
      </c>
      <c r="KFJ50" s="19" t="s">
        <v>8439</v>
      </c>
      <c r="KFK50" s="19" t="s">
        <v>8439</v>
      </c>
      <c r="KFL50" s="19" t="s">
        <v>8439</v>
      </c>
      <c r="KFM50" s="19" t="s">
        <v>8439</v>
      </c>
      <c r="KFN50" s="19" t="s">
        <v>8439</v>
      </c>
      <c r="KFO50" s="19" t="s">
        <v>8439</v>
      </c>
      <c r="KFP50" s="19" t="s">
        <v>8439</v>
      </c>
      <c r="KFQ50" s="19" t="s">
        <v>8439</v>
      </c>
      <c r="KFR50" s="19" t="s">
        <v>8439</v>
      </c>
      <c r="KFS50" s="19" t="s">
        <v>8439</v>
      </c>
      <c r="KFT50" s="19" t="s">
        <v>8439</v>
      </c>
      <c r="KFU50" s="19" t="s">
        <v>8439</v>
      </c>
      <c r="KFV50" s="19" t="s">
        <v>8439</v>
      </c>
      <c r="KFW50" s="19" t="s">
        <v>8439</v>
      </c>
      <c r="KFX50" s="19" t="s">
        <v>8439</v>
      </c>
      <c r="KFY50" s="19" t="s">
        <v>8439</v>
      </c>
      <c r="KFZ50" s="19" t="s">
        <v>8439</v>
      </c>
      <c r="KGA50" s="19" t="s">
        <v>8439</v>
      </c>
      <c r="KGB50" s="19" t="s">
        <v>8439</v>
      </c>
      <c r="KGC50" s="19" t="s">
        <v>8439</v>
      </c>
      <c r="KGD50" s="19" t="s">
        <v>8439</v>
      </c>
      <c r="KGE50" s="19" t="s">
        <v>8439</v>
      </c>
      <c r="KGF50" s="19" t="s">
        <v>8439</v>
      </c>
      <c r="KGG50" s="19" t="s">
        <v>8439</v>
      </c>
      <c r="KGH50" s="19" t="s">
        <v>8439</v>
      </c>
      <c r="KGI50" s="19" t="s">
        <v>8439</v>
      </c>
      <c r="KGJ50" s="19" t="s">
        <v>8439</v>
      </c>
      <c r="KGK50" s="19" t="s">
        <v>8439</v>
      </c>
      <c r="KGL50" s="19" t="s">
        <v>8439</v>
      </c>
      <c r="KGM50" s="19" t="s">
        <v>8439</v>
      </c>
      <c r="KGN50" s="19" t="s">
        <v>8439</v>
      </c>
      <c r="KGO50" s="19" t="s">
        <v>8439</v>
      </c>
      <c r="KGP50" s="19" t="s">
        <v>8439</v>
      </c>
      <c r="KGQ50" s="19" t="s">
        <v>8439</v>
      </c>
      <c r="KGR50" s="19" t="s">
        <v>8439</v>
      </c>
      <c r="KGS50" s="19" t="s">
        <v>8439</v>
      </c>
      <c r="KGT50" s="19" t="s">
        <v>8439</v>
      </c>
      <c r="KGU50" s="19" t="s">
        <v>8439</v>
      </c>
      <c r="KGV50" s="19" t="s">
        <v>8439</v>
      </c>
      <c r="KGW50" s="19" t="s">
        <v>8439</v>
      </c>
      <c r="KGX50" s="19" t="s">
        <v>8439</v>
      </c>
      <c r="KGY50" s="19" t="s">
        <v>8439</v>
      </c>
      <c r="KGZ50" s="19" t="s">
        <v>8439</v>
      </c>
      <c r="KHA50" s="19" t="s">
        <v>8439</v>
      </c>
      <c r="KHB50" s="19" t="s">
        <v>8439</v>
      </c>
      <c r="KHC50" s="19" t="s">
        <v>8439</v>
      </c>
      <c r="KHD50" s="19" t="s">
        <v>8439</v>
      </c>
      <c r="KHE50" s="19" t="s">
        <v>8439</v>
      </c>
      <c r="KHF50" s="19" t="s">
        <v>8439</v>
      </c>
      <c r="KHG50" s="19" t="s">
        <v>8439</v>
      </c>
      <c r="KHH50" s="19" t="s">
        <v>8439</v>
      </c>
      <c r="KHI50" s="19" t="s">
        <v>8439</v>
      </c>
      <c r="KHJ50" s="19" t="s">
        <v>8439</v>
      </c>
      <c r="KHK50" s="19" t="s">
        <v>8439</v>
      </c>
      <c r="KHL50" s="19" t="s">
        <v>8439</v>
      </c>
      <c r="KHM50" s="19" t="s">
        <v>8439</v>
      </c>
      <c r="KHN50" s="19" t="s">
        <v>8439</v>
      </c>
      <c r="KHO50" s="19" t="s">
        <v>8439</v>
      </c>
      <c r="KHP50" s="19" t="s">
        <v>8439</v>
      </c>
      <c r="KHQ50" s="19" t="s">
        <v>8439</v>
      </c>
      <c r="KHR50" s="19" t="s">
        <v>8439</v>
      </c>
      <c r="KHS50" s="19" t="s">
        <v>8439</v>
      </c>
      <c r="KHT50" s="19" t="s">
        <v>8439</v>
      </c>
      <c r="KHU50" s="19" t="s">
        <v>8439</v>
      </c>
      <c r="KHV50" s="19" t="s">
        <v>8439</v>
      </c>
      <c r="KHW50" s="19" t="s">
        <v>8439</v>
      </c>
      <c r="KHX50" s="19" t="s">
        <v>8439</v>
      </c>
      <c r="KHY50" s="19" t="s">
        <v>8439</v>
      </c>
      <c r="KHZ50" s="19" t="s">
        <v>8439</v>
      </c>
      <c r="KIA50" s="19" t="s">
        <v>8439</v>
      </c>
      <c r="KIB50" s="19" t="s">
        <v>8439</v>
      </c>
      <c r="KIC50" s="19" t="s">
        <v>8439</v>
      </c>
      <c r="KID50" s="19" t="s">
        <v>8439</v>
      </c>
      <c r="KIE50" s="19" t="s">
        <v>8439</v>
      </c>
      <c r="KIF50" s="19" t="s">
        <v>8439</v>
      </c>
      <c r="KIG50" s="19" t="s">
        <v>8439</v>
      </c>
      <c r="KIH50" s="19" t="s">
        <v>8439</v>
      </c>
      <c r="KII50" s="19" t="s">
        <v>8439</v>
      </c>
      <c r="KIJ50" s="19" t="s">
        <v>8439</v>
      </c>
      <c r="KIK50" s="19" t="s">
        <v>8439</v>
      </c>
      <c r="KIL50" s="19" t="s">
        <v>8439</v>
      </c>
      <c r="KIM50" s="19" t="s">
        <v>8439</v>
      </c>
      <c r="KIN50" s="19" t="s">
        <v>8439</v>
      </c>
      <c r="KIO50" s="19" t="s">
        <v>8439</v>
      </c>
      <c r="KIP50" s="19" t="s">
        <v>8439</v>
      </c>
      <c r="KIQ50" s="19" t="s">
        <v>8439</v>
      </c>
      <c r="KIR50" s="19" t="s">
        <v>8439</v>
      </c>
      <c r="KIS50" s="19" t="s">
        <v>8439</v>
      </c>
      <c r="KIT50" s="19" t="s">
        <v>8439</v>
      </c>
      <c r="KIU50" s="19" t="s">
        <v>8439</v>
      </c>
      <c r="KIV50" s="19" t="s">
        <v>8439</v>
      </c>
      <c r="KIW50" s="19" t="s">
        <v>8439</v>
      </c>
      <c r="KIX50" s="19" t="s">
        <v>8439</v>
      </c>
      <c r="KIY50" s="19" t="s">
        <v>8439</v>
      </c>
      <c r="KIZ50" s="19" t="s">
        <v>8439</v>
      </c>
      <c r="KJA50" s="19" t="s">
        <v>8439</v>
      </c>
      <c r="KJB50" s="19" t="s">
        <v>8439</v>
      </c>
      <c r="KJC50" s="19" t="s">
        <v>8439</v>
      </c>
      <c r="KJD50" s="19" t="s">
        <v>8439</v>
      </c>
      <c r="KJE50" s="19" t="s">
        <v>8439</v>
      </c>
      <c r="KJF50" s="19" t="s">
        <v>8439</v>
      </c>
      <c r="KJG50" s="19" t="s">
        <v>8439</v>
      </c>
      <c r="KJH50" s="19" t="s">
        <v>8439</v>
      </c>
      <c r="KJI50" s="19" t="s">
        <v>8439</v>
      </c>
      <c r="KJJ50" s="19" t="s">
        <v>8439</v>
      </c>
      <c r="KJK50" s="19" t="s">
        <v>8439</v>
      </c>
      <c r="KJL50" s="19" t="s">
        <v>8439</v>
      </c>
      <c r="KJM50" s="19" t="s">
        <v>8439</v>
      </c>
      <c r="KJN50" s="19" t="s">
        <v>8439</v>
      </c>
      <c r="KJO50" s="19" t="s">
        <v>8439</v>
      </c>
      <c r="KJP50" s="19" t="s">
        <v>8439</v>
      </c>
      <c r="KJQ50" s="19" t="s">
        <v>8439</v>
      </c>
      <c r="KJR50" s="19" t="s">
        <v>8439</v>
      </c>
      <c r="KJS50" s="19" t="s">
        <v>8439</v>
      </c>
      <c r="KJT50" s="19" t="s">
        <v>8439</v>
      </c>
      <c r="KJU50" s="19" t="s">
        <v>8439</v>
      </c>
      <c r="KJV50" s="19" t="s">
        <v>8439</v>
      </c>
      <c r="KJW50" s="19" t="s">
        <v>8439</v>
      </c>
      <c r="KJX50" s="19" t="s">
        <v>8439</v>
      </c>
      <c r="KJY50" s="19" t="s">
        <v>8439</v>
      </c>
      <c r="KJZ50" s="19" t="s">
        <v>8439</v>
      </c>
      <c r="KKA50" s="19" t="s">
        <v>8439</v>
      </c>
      <c r="KKB50" s="19" t="s">
        <v>8439</v>
      </c>
      <c r="KKC50" s="19" t="s">
        <v>8439</v>
      </c>
      <c r="KKD50" s="19" t="s">
        <v>8439</v>
      </c>
      <c r="KKE50" s="19" t="s">
        <v>8439</v>
      </c>
      <c r="KKF50" s="19" t="s">
        <v>8439</v>
      </c>
      <c r="KKG50" s="19" t="s">
        <v>8439</v>
      </c>
      <c r="KKH50" s="19" t="s">
        <v>8439</v>
      </c>
      <c r="KKI50" s="19" t="s">
        <v>8439</v>
      </c>
      <c r="KKJ50" s="19" t="s">
        <v>8439</v>
      </c>
      <c r="KKK50" s="19" t="s">
        <v>8439</v>
      </c>
      <c r="KKL50" s="19" t="s">
        <v>8439</v>
      </c>
      <c r="KKM50" s="19" t="s">
        <v>8439</v>
      </c>
      <c r="KKN50" s="19" t="s">
        <v>8439</v>
      </c>
      <c r="KKO50" s="19" t="s">
        <v>8439</v>
      </c>
      <c r="KKP50" s="19" t="s">
        <v>8439</v>
      </c>
      <c r="KKQ50" s="19" t="s">
        <v>8439</v>
      </c>
      <c r="KKR50" s="19" t="s">
        <v>8439</v>
      </c>
      <c r="KKS50" s="19" t="s">
        <v>8439</v>
      </c>
      <c r="KKT50" s="19" t="s">
        <v>8439</v>
      </c>
      <c r="KKU50" s="19" t="s">
        <v>8439</v>
      </c>
      <c r="KKV50" s="19" t="s">
        <v>8439</v>
      </c>
      <c r="KKW50" s="19" t="s">
        <v>8439</v>
      </c>
      <c r="KKX50" s="19" t="s">
        <v>8439</v>
      </c>
      <c r="KKY50" s="19" t="s">
        <v>8439</v>
      </c>
      <c r="KKZ50" s="19" t="s">
        <v>8439</v>
      </c>
      <c r="KLA50" s="19" t="s">
        <v>8439</v>
      </c>
      <c r="KLB50" s="19" t="s">
        <v>8439</v>
      </c>
      <c r="KLC50" s="19" t="s">
        <v>8439</v>
      </c>
      <c r="KLD50" s="19" t="s">
        <v>8439</v>
      </c>
      <c r="KLE50" s="19" t="s">
        <v>8439</v>
      </c>
      <c r="KLF50" s="19" t="s">
        <v>8439</v>
      </c>
      <c r="KLG50" s="19" t="s">
        <v>8439</v>
      </c>
      <c r="KLH50" s="19" t="s">
        <v>8439</v>
      </c>
      <c r="KLI50" s="19" t="s">
        <v>8439</v>
      </c>
      <c r="KLJ50" s="19" t="s">
        <v>8439</v>
      </c>
      <c r="KLK50" s="19" t="s">
        <v>8439</v>
      </c>
      <c r="KLL50" s="19" t="s">
        <v>8439</v>
      </c>
      <c r="KLM50" s="19" t="s">
        <v>8439</v>
      </c>
      <c r="KLN50" s="19" t="s">
        <v>8439</v>
      </c>
      <c r="KLO50" s="19" t="s">
        <v>8439</v>
      </c>
      <c r="KLP50" s="19" t="s">
        <v>8439</v>
      </c>
      <c r="KLQ50" s="19" t="s">
        <v>8439</v>
      </c>
      <c r="KLR50" s="19" t="s">
        <v>8439</v>
      </c>
      <c r="KLS50" s="19" t="s">
        <v>8439</v>
      </c>
      <c r="KLT50" s="19" t="s">
        <v>8439</v>
      </c>
      <c r="KLU50" s="19" t="s">
        <v>8439</v>
      </c>
      <c r="KLV50" s="19" t="s">
        <v>8439</v>
      </c>
      <c r="KLW50" s="19" t="s">
        <v>8439</v>
      </c>
      <c r="KLX50" s="19" t="s">
        <v>8439</v>
      </c>
      <c r="KLY50" s="19" t="s">
        <v>8439</v>
      </c>
      <c r="KLZ50" s="19" t="s">
        <v>8439</v>
      </c>
      <c r="KMA50" s="19" t="s">
        <v>8439</v>
      </c>
      <c r="KMB50" s="19" t="s">
        <v>8439</v>
      </c>
      <c r="KMC50" s="19" t="s">
        <v>8439</v>
      </c>
      <c r="KMD50" s="19" t="s">
        <v>8439</v>
      </c>
      <c r="KME50" s="19" t="s">
        <v>8439</v>
      </c>
      <c r="KMF50" s="19" t="s">
        <v>8439</v>
      </c>
      <c r="KMG50" s="19" t="s">
        <v>8439</v>
      </c>
      <c r="KMH50" s="19" t="s">
        <v>8439</v>
      </c>
      <c r="KMI50" s="19" t="s">
        <v>8439</v>
      </c>
      <c r="KMJ50" s="19" t="s">
        <v>8439</v>
      </c>
      <c r="KMK50" s="19" t="s">
        <v>8439</v>
      </c>
      <c r="KML50" s="19" t="s">
        <v>8439</v>
      </c>
      <c r="KMM50" s="19" t="s">
        <v>8439</v>
      </c>
      <c r="KMN50" s="19" t="s">
        <v>8439</v>
      </c>
      <c r="KMO50" s="19" t="s">
        <v>8439</v>
      </c>
      <c r="KMP50" s="19" t="s">
        <v>8439</v>
      </c>
      <c r="KMQ50" s="19" t="s">
        <v>8439</v>
      </c>
      <c r="KMR50" s="19" t="s">
        <v>8439</v>
      </c>
      <c r="KMS50" s="19" t="s">
        <v>8439</v>
      </c>
      <c r="KMT50" s="19" t="s">
        <v>8439</v>
      </c>
      <c r="KMU50" s="19" t="s">
        <v>8439</v>
      </c>
      <c r="KMV50" s="19" t="s">
        <v>8439</v>
      </c>
      <c r="KMW50" s="19" t="s">
        <v>8439</v>
      </c>
      <c r="KMX50" s="19" t="s">
        <v>8439</v>
      </c>
      <c r="KMY50" s="19" t="s">
        <v>8439</v>
      </c>
      <c r="KMZ50" s="19" t="s">
        <v>8439</v>
      </c>
      <c r="KNA50" s="19" t="s">
        <v>8439</v>
      </c>
      <c r="KNB50" s="19" t="s">
        <v>8439</v>
      </c>
      <c r="KNC50" s="19" t="s">
        <v>8439</v>
      </c>
      <c r="KND50" s="19" t="s">
        <v>8439</v>
      </c>
      <c r="KNE50" s="19" t="s">
        <v>8439</v>
      </c>
      <c r="KNF50" s="19" t="s">
        <v>8439</v>
      </c>
      <c r="KNG50" s="19" t="s">
        <v>8439</v>
      </c>
      <c r="KNH50" s="19" t="s">
        <v>8439</v>
      </c>
      <c r="KNI50" s="19" t="s">
        <v>8439</v>
      </c>
      <c r="KNJ50" s="19" t="s">
        <v>8439</v>
      </c>
      <c r="KNK50" s="19" t="s">
        <v>8439</v>
      </c>
      <c r="KNL50" s="19" t="s">
        <v>8439</v>
      </c>
      <c r="KNM50" s="19" t="s">
        <v>8439</v>
      </c>
      <c r="KNN50" s="19" t="s">
        <v>8439</v>
      </c>
      <c r="KNO50" s="19" t="s">
        <v>8439</v>
      </c>
      <c r="KNP50" s="19" t="s">
        <v>8439</v>
      </c>
      <c r="KNQ50" s="19" t="s">
        <v>8439</v>
      </c>
      <c r="KNR50" s="19" t="s">
        <v>8439</v>
      </c>
      <c r="KNS50" s="19" t="s">
        <v>8439</v>
      </c>
      <c r="KNT50" s="19" t="s">
        <v>8439</v>
      </c>
      <c r="KNU50" s="19" t="s">
        <v>8439</v>
      </c>
      <c r="KNV50" s="19" t="s">
        <v>8439</v>
      </c>
      <c r="KNW50" s="19" t="s">
        <v>8439</v>
      </c>
      <c r="KNX50" s="19" t="s">
        <v>8439</v>
      </c>
      <c r="KNY50" s="19" t="s">
        <v>8439</v>
      </c>
      <c r="KNZ50" s="19" t="s">
        <v>8439</v>
      </c>
      <c r="KOA50" s="19" t="s">
        <v>8439</v>
      </c>
      <c r="KOB50" s="19" t="s">
        <v>8439</v>
      </c>
      <c r="KOC50" s="19" t="s">
        <v>8439</v>
      </c>
      <c r="KOD50" s="19" t="s">
        <v>8439</v>
      </c>
      <c r="KOE50" s="19" t="s">
        <v>8439</v>
      </c>
      <c r="KOF50" s="19" t="s">
        <v>8439</v>
      </c>
      <c r="KOG50" s="19" t="s">
        <v>8439</v>
      </c>
      <c r="KOH50" s="19" t="s">
        <v>8439</v>
      </c>
      <c r="KOI50" s="19" t="s">
        <v>8439</v>
      </c>
      <c r="KOJ50" s="19" t="s">
        <v>8439</v>
      </c>
      <c r="KOK50" s="19" t="s">
        <v>8439</v>
      </c>
      <c r="KOL50" s="19" t="s">
        <v>8439</v>
      </c>
      <c r="KOM50" s="19" t="s">
        <v>8439</v>
      </c>
      <c r="KON50" s="19" t="s">
        <v>8439</v>
      </c>
      <c r="KOO50" s="19" t="s">
        <v>8439</v>
      </c>
      <c r="KOP50" s="19" t="s">
        <v>8439</v>
      </c>
      <c r="KOQ50" s="19" t="s">
        <v>8439</v>
      </c>
      <c r="KOR50" s="19" t="s">
        <v>8439</v>
      </c>
      <c r="KOS50" s="19" t="s">
        <v>8439</v>
      </c>
      <c r="KOT50" s="19" t="s">
        <v>8439</v>
      </c>
      <c r="KOU50" s="19" t="s">
        <v>8439</v>
      </c>
      <c r="KOV50" s="19" t="s">
        <v>8439</v>
      </c>
      <c r="KOW50" s="19" t="s">
        <v>8439</v>
      </c>
      <c r="KOX50" s="19" t="s">
        <v>8439</v>
      </c>
      <c r="KOY50" s="19" t="s">
        <v>8439</v>
      </c>
      <c r="KOZ50" s="19" t="s">
        <v>8439</v>
      </c>
      <c r="KPA50" s="19" t="s">
        <v>8439</v>
      </c>
      <c r="KPB50" s="19" t="s">
        <v>8439</v>
      </c>
      <c r="KPC50" s="19" t="s">
        <v>8439</v>
      </c>
      <c r="KPD50" s="19" t="s">
        <v>8439</v>
      </c>
      <c r="KPE50" s="19" t="s">
        <v>8439</v>
      </c>
      <c r="KPF50" s="19" t="s">
        <v>8439</v>
      </c>
      <c r="KPG50" s="19" t="s">
        <v>8439</v>
      </c>
      <c r="KPH50" s="19" t="s">
        <v>8439</v>
      </c>
      <c r="KPI50" s="19" t="s">
        <v>8439</v>
      </c>
      <c r="KPJ50" s="19" t="s">
        <v>8439</v>
      </c>
      <c r="KPK50" s="19" t="s">
        <v>8439</v>
      </c>
      <c r="KPL50" s="19" t="s">
        <v>8439</v>
      </c>
      <c r="KPM50" s="19" t="s">
        <v>8439</v>
      </c>
      <c r="KPN50" s="19" t="s">
        <v>8439</v>
      </c>
      <c r="KPO50" s="19" t="s">
        <v>8439</v>
      </c>
      <c r="KPP50" s="19" t="s">
        <v>8439</v>
      </c>
      <c r="KPQ50" s="19" t="s">
        <v>8439</v>
      </c>
      <c r="KPR50" s="19" t="s">
        <v>8439</v>
      </c>
      <c r="KPS50" s="19" t="s">
        <v>8439</v>
      </c>
      <c r="KPT50" s="19" t="s">
        <v>8439</v>
      </c>
      <c r="KPU50" s="19" t="s">
        <v>8439</v>
      </c>
      <c r="KPV50" s="19" t="s">
        <v>8439</v>
      </c>
      <c r="KPW50" s="19" t="s">
        <v>8439</v>
      </c>
      <c r="KPX50" s="19" t="s">
        <v>8439</v>
      </c>
      <c r="KPY50" s="19" t="s">
        <v>8439</v>
      </c>
      <c r="KPZ50" s="19" t="s">
        <v>8439</v>
      </c>
      <c r="KQA50" s="19" t="s">
        <v>8439</v>
      </c>
      <c r="KQB50" s="19" t="s">
        <v>8439</v>
      </c>
      <c r="KQC50" s="19" t="s">
        <v>8439</v>
      </c>
      <c r="KQD50" s="19" t="s">
        <v>8439</v>
      </c>
      <c r="KQE50" s="19" t="s">
        <v>8439</v>
      </c>
      <c r="KQF50" s="19" t="s">
        <v>8439</v>
      </c>
      <c r="KQG50" s="19" t="s">
        <v>8439</v>
      </c>
      <c r="KQH50" s="19" t="s">
        <v>8439</v>
      </c>
      <c r="KQI50" s="19" t="s">
        <v>8439</v>
      </c>
      <c r="KQJ50" s="19" t="s">
        <v>8439</v>
      </c>
      <c r="KQK50" s="19" t="s">
        <v>8439</v>
      </c>
      <c r="KQL50" s="19" t="s">
        <v>8439</v>
      </c>
      <c r="KQM50" s="19" t="s">
        <v>8439</v>
      </c>
      <c r="KQN50" s="19" t="s">
        <v>8439</v>
      </c>
      <c r="KQO50" s="19" t="s">
        <v>8439</v>
      </c>
      <c r="KQP50" s="19" t="s">
        <v>8439</v>
      </c>
      <c r="KQQ50" s="19" t="s">
        <v>8439</v>
      </c>
      <c r="KQR50" s="19" t="s">
        <v>8439</v>
      </c>
      <c r="KQS50" s="19" t="s">
        <v>8439</v>
      </c>
      <c r="KQT50" s="19" t="s">
        <v>8439</v>
      </c>
      <c r="KQU50" s="19" t="s">
        <v>8439</v>
      </c>
      <c r="KQV50" s="19" t="s">
        <v>8439</v>
      </c>
      <c r="KQW50" s="19" t="s">
        <v>8439</v>
      </c>
      <c r="KQX50" s="19" t="s">
        <v>8439</v>
      </c>
      <c r="KQY50" s="19" t="s">
        <v>8439</v>
      </c>
      <c r="KQZ50" s="19" t="s">
        <v>8439</v>
      </c>
      <c r="KRA50" s="19" t="s">
        <v>8439</v>
      </c>
      <c r="KRB50" s="19" t="s">
        <v>8439</v>
      </c>
      <c r="KRC50" s="19" t="s">
        <v>8439</v>
      </c>
      <c r="KRD50" s="19" t="s">
        <v>8439</v>
      </c>
      <c r="KRE50" s="19" t="s">
        <v>8439</v>
      </c>
      <c r="KRF50" s="19" t="s">
        <v>8439</v>
      </c>
      <c r="KRG50" s="19" t="s">
        <v>8439</v>
      </c>
      <c r="KRH50" s="19" t="s">
        <v>8439</v>
      </c>
      <c r="KRI50" s="19" t="s">
        <v>8439</v>
      </c>
      <c r="KRJ50" s="19" t="s">
        <v>8439</v>
      </c>
      <c r="KRK50" s="19" t="s">
        <v>8439</v>
      </c>
      <c r="KRL50" s="19" t="s">
        <v>8439</v>
      </c>
      <c r="KRM50" s="19" t="s">
        <v>8439</v>
      </c>
      <c r="KRN50" s="19" t="s">
        <v>8439</v>
      </c>
      <c r="KRO50" s="19" t="s">
        <v>8439</v>
      </c>
      <c r="KRP50" s="19" t="s">
        <v>8439</v>
      </c>
      <c r="KRQ50" s="19" t="s">
        <v>8439</v>
      </c>
      <c r="KRR50" s="19" t="s">
        <v>8439</v>
      </c>
      <c r="KRS50" s="19" t="s">
        <v>8439</v>
      </c>
      <c r="KRT50" s="19" t="s">
        <v>8439</v>
      </c>
      <c r="KRU50" s="19" t="s">
        <v>8439</v>
      </c>
      <c r="KRV50" s="19" t="s">
        <v>8439</v>
      </c>
      <c r="KRW50" s="19" t="s">
        <v>8439</v>
      </c>
      <c r="KRX50" s="19" t="s">
        <v>8439</v>
      </c>
      <c r="KRY50" s="19" t="s">
        <v>8439</v>
      </c>
      <c r="KRZ50" s="19" t="s">
        <v>8439</v>
      </c>
      <c r="KSA50" s="19" t="s">
        <v>8439</v>
      </c>
      <c r="KSB50" s="19" t="s">
        <v>8439</v>
      </c>
      <c r="KSC50" s="19" t="s">
        <v>8439</v>
      </c>
      <c r="KSD50" s="19" t="s">
        <v>8439</v>
      </c>
      <c r="KSE50" s="19" t="s">
        <v>8439</v>
      </c>
      <c r="KSF50" s="19" t="s">
        <v>8439</v>
      </c>
      <c r="KSG50" s="19" t="s">
        <v>8439</v>
      </c>
      <c r="KSH50" s="19" t="s">
        <v>8439</v>
      </c>
      <c r="KSI50" s="19" t="s">
        <v>8439</v>
      </c>
      <c r="KSJ50" s="19" t="s">
        <v>8439</v>
      </c>
      <c r="KSK50" s="19" t="s">
        <v>8439</v>
      </c>
      <c r="KSL50" s="19" t="s">
        <v>8439</v>
      </c>
      <c r="KSM50" s="19" t="s">
        <v>8439</v>
      </c>
      <c r="KSN50" s="19" t="s">
        <v>8439</v>
      </c>
      <c r="KSO50" s="19" t="s">
        <v>8439</v>
      </c>
      <c r="KSP50" s="19" t="s">
        <v>8439</v>
      </c>
      <c r="KSQ50" s="19" t="s">
        <v>8439</v>
      </c>
      <c r="KSR50" s="19" t="s">
        <v>8439</v>
      </c>
      <c r="KSS50" s="19" t="s">
        <v>8439</v>
      </c>
      <c r="KST50" s="19" t="s">
        <v>8439</v>
      </c>
      <c r="KSU50" s="19" t="s">
        <v>8439</v>
      </c>
      <c r="KSV50" s="19" t="s">
        <v>8439</v>
      </c>
      <c r="KSW50" s="19" t="s">
        <v>8439</v>
      </c>
      <c r="KSX50" s="19" t="s">
        <v>8439</v>
      </c>
      <c r="KSY50" s="19" t="s">
        <v>8439</v>
      </c>
      <c r="KSZ50" s="19" t="s">
        <v>8439</v>
      </c>
      <c r="KTA50" s="19" t="s">
        <v>8439</v>
      </c>
      <c r="KTB50" s="19" t="s">
        <v>8439</v>
      </c>
      <c r="KTC50" s="19" t="s">
        <v>8439</v>
      </c>
      <c r="KTD50" s="19" t="s">
        <v>8439</v>
      </c>
      <c r="KTE50" s="19" t="s">
        <v>8439</v>
      </c>
      <c r="KTF50" s="19" t="s">
        <v>8439</v>
      </c>
      <c r="KTG50" s="19" t="s">
        <v>8439</v>
      </c>
      <c r="KTH50" s="19" t="s">
        <v>8439</v>
      </c>
      <c r="KTI50" s="19" t="s">
        <v>8439</v>
      </c>
      <c r="KTJ50" s="19" t="s">
        <v>8439</v>
      </c>
      <c r="KTK50" s="19" t="s">
        <v>8439</v>
      </c>
      <c r="KTL50" s="19" t="s">
        <v>8439</v>
      </c>
      <c r="KTM50" s="19" t="s">
        <v>8439</v>
      </c>
      <c r="KTN50" s="19" t="s">
        <v>8439</v>
      </c>
      <c r="KTO50" s="19" t="s">
        <v>8439</v>
      </c>
      <c r="KTP50" s="19" t="s">
        <v>8439</v>
      </c>
      <c r="KTQ50" s="19" t="s">
        <v>8439</v>
      </c>
      <c r="KTR50" s="19" t="s">
        <v>8439</v>
      </c>
      <c r="KTS50" s="19" t="s">
        <v>8439</v>
      </c>
      <c r="KTT50" s="19" t="s">
        <v>8439</v>
      </c>
      <c r="KTU50" s="19" t="s">
        <v>8439</v>
      </c>
      <c r="KTV50" s="19" t="s">
        <v>8439</v>
      </c>
      <c r="KTW50" s="19" t="s">
        <v>8439</v>
      </c>
      <c r="KTX50" s="19" t="s">
        <v>8439</v>
      </c>
      <c r="KTY50" s="19" t="s">
        <v>8439</v>
      </c>
      <c r="KTZ50" s="19" t="s">
        <v>8439</v>
      </c>
      <c r="KUA50" s="19" t="s">
        <v>8439</v>
      </c>
      <c r="KUB50" s="19" t="s">
        <v>8439</v>
      </c>
      <c r="KUC50" s="19" t="s">
        <v>8439</v>
      </c>
      <c r="KUD50" s="19" t="s">
        <v>8439</v>
      </c>
      <c r="KUE50" s="19" t="s">
        <v>8439</v>
      </c>
      <c r="KUF50" s="19" t="s">
        <v>8439</v>
      </c>
      <c r="KUG50" s="19" t="s">
        <v>8439</v>
      </c>
      <c r="KUH50" s="19" t="s">
        <v>8439</v>
      </c>
      <c r="KUI50" s="19" t="s">
        <v>8439</v>
      </c>
      <c r="KUJ50" s="19" t="s">
        <v>8439</v>
      </c>
      <c r="KUK50" s="19" t="s">
        <v>8439</v>
      </c>
      <c r="KUL50" s="19" t="s">
        <v>8439</v>
      </c>
      <c r="KUM50" s="19" t="s">
        <v>8439</v>
      </c>
      <c r="KUN50" s="19" t="s">
        <v>8439</v>
      </c>
      <c r="KUO50" s="19" t="s">
        <v>8439</v>
      </c>
      <c r="KUP50" s="19" t="s">
        <v>8439</v>
      </c>
      <c r="KUQ50" s="19" t="s">
        <v>8439</v>
      </c>
      <c r="KUR50" s="19" t="s">
        <v>8439</v>
      </c>
      <c r="KUS50" s="19" t="s">
        <v>8439</v>
      </c>
      <c r="KUT50" s="19" t="s">
        <v>8439</v>
      </c>
      <c r="KUU50" s="19" t="s">
        <v>8439</v>
      </c>
      <c r="KUV50" s="19" t="s">
        <v>8439</v>
      </c>
      <c r="KUW50" s="19" t="s">
        <v>8439</v>
      </c>
      <c r="KUX50" s="19" t="s">
        <v>8439</v>
      </c>
      <c r="KUY50" s="19" t="s">
        <v>8439</v>
      </c>
      <c r="KUZ50" s="19" t="s">
        <v>8439</v>
      </c>
      <c r="KVA50" s="19" t="s">
        <v>8439</v>
      </c>
      <c r="KVB50" s="19" t="s">
        <v>8439</v>
      </c>
      <c r="KVC50" s="19" t="s">
        <v>8439</v>
      </c>
      <c r="KVD50" s="19" t="s">
        <v>8439</v>
      </c>
      <c r="KVE50" s="19" t="s">
        <v>8439</v>
      </c>
      <c r="KVF50" s="19" t="s">
        <v>8439</v>
      </c>
      <c r="KVG50" s="19" t="s">
        <v>8439</v>
      </c>
      <c r="KVH50" s="19" t="s">
        <v>8439</v>
      </c>
      <c r="KVI50" s="19" t="s">
        <v>8439</v>
      </c>
      <c r="KVJ50" s="19" t="s">
        <v>8439</v>
      </c>
      <c r="KVK50" s="19" t="s">
        <v>8439</v>
      </c>
      <c r="KVL50" s="19" t="s">
        <v>8439</v>
      </c>
      <c r="KVM50" s="19" t="s">
        <v>8439</v>
      </c>
      <c r="KVN50" s="19" t="s">
        <v>8439</v>
      </c>
      <c r="KVO50" s="19" t="s">
        <v>8439</v>
      </c>
      <c r="KVP50" s="19" t="s">
        <v>8439</v>
      </c>
      <c r="KVQ50" s="19" t="s">
        <v>8439</v>
      </c>
      <c r="KVR50" s="19" t="s">
        <v>8439</v>
      </c>
      <c r="KVS50" s="19" t="s">
        <v>8439</v>
      </c>
      <c r="KVT50" s="19" t="s">
        <v>8439</v>
      </c>
      <c r="KVU50" s="19" t="s">
        <v>8439</v>
      </c>
      <c r="KVV50" s="19" t="s">
        <v>8439</v>
      </c>
      <c r="KVW50" s="19" t="s">
        <v>8439</v>
      </c>
      <c r="KVX50" s="19" t="s">
        <v>8439</v>
      </c>
      <c r="KVY50" s="19" t="s">
        <v>8439</v>
      </c>
      <c r="KVZ50" s="19" t="s">
        <v>8439</v>
      </c>
      <c r="KWA50" s="19" t="s">
        <v>8439</v>
      </c>
      <c r="KWB50" s="19" t="s">
        <v>8439</v>
      </c>
      <c r="KWC50" s="19" t="s">
        <v>8439</v>
      </c>
      <c r="KWD50" s="19" t="s">
        <v>8439</v>
      </c>
      <c r="KWE50" s="19" t="s">
        <v>8439</v>
      </c>
      <c r="KWF50" s="19" t="s">
        <v>8439</v>
      </c>
      <c r="KWG50" s="19" t="s">
        <v>8439</v>
      </c>
      <c r="KWH50" s="19" t="s">
        <v>8439</v>
      </c>
      <c r="KWI50" s="19" t="s">
        <v>8439</v>
      </c>
      <c r="KWJ50" s="19" t="s">
        <v>8439</v>
      </c>
      <c r="KWK50" s="19" t="s">
        <v>8439</v>
      </c>
      <c r="KWL50" s="19" t="s">
        <v>8439</v>
      </c>
      <c r="KWM50" s="19" t="s">
        <v>8439</v>
      </c>
      <c r="KWN50" s="19" t="s">
        <v>8439</v>
      </c>
      <c r="KWO50" s="19" t="s">
        <v>8439</v>
      </c>
      <c r="KWP50" s="19" t="s">
        <v>8439</v>
      </c>
      <c r="KWQ50" s="19" t="s">
        <v>8439</v>
      </c>
      <c r="KWR50" s="19" t="s">
        <v>8439</v>
      </c>
      <c r="KWS50" s="19" t="s">
        <v>8439</v>
      </c>
      <c r="KWT50" s="19" t="s">
        <v>8439</v>
      </c>
      <c r="KWU50" s="19" t="s">
        <v>8439</v>
      </c>
      <c r="KWV50" s="19" t="s">
        <v>8439</v>
      </c>
      <c r="KWW50" s="19" t="s">
        <v>8439</v>
      </c>
      <c r="KWX50" s="19" t="s">
        <v>8439</v>
      </c>
      <c r="KWY50" s="19" t="s">
        <v>8439</v>
      </c>
      <c r="KWZ50" s="19" t="s">
        <v>8439</v>
      </c>
      <c r="KXA50" s="19" t="s">
        <v>8439</v>
      </c>
      <c r="KXB50" s="19" t="s">
        <v>8439</v>
      </c>
      <c r="KXC50" s="19" t="s">
        <v>8439</v>
      </c>
      <c r="KXD50" s="19" t="s">
        <v>8439</v>
      </c>
      <c r="KXE50" s="19" t="s">
        <v>8439</v>
      </c>
      <c r="KXF50" s="19" t="s">
        <v>8439</v>
      </c>
      <c r="KXG50" s="19" t="s">
        <v>8439</v>
      </c>
      <c r="KXH50" s="19" t="s">
        <v>8439</v>
      </c>
      <c r="KXI50" s="19" t="s">
        <v>8439</v>
      </c>
      <c r="KXJ50" s="19" t="s">
        <v>8439</v>
      </c>
      <c r="KXK50" s="19" t="s">
        <v>8439</v>
      </c>
      <c r="KXL50" s="19" t="s">
        <v>8439</v>
      </c>
      <c r="KXM50" s="19" t="s">
        <v>8439</v>
      </c>
      <c r="KXN50" s="19" t="s">
        <v>8439</v>
      </c>
      <c r="KXO50" s="19" t="s">
        <v>8439</v>
      </c>
      <c r="KXP50" s="19" t="s">
        <v>8439</v>
      </c>
      <c r="KXQ50" s="19" t="s">
        <v>8439</v>
      </c>
      <c r="KXR50" s="19" t="s">
        <v>8439</v>
      </c>
      <c r="KXS50" s="19" t="s">
        <v>8439</v>
      </c>
      <c r="KXT50" s="19" t="s">
        <v>8439</v>
      </c>
      <c r="KXU50" s="19" t="s">
        <v>8439</v>
      </c>
      <c r="KXV50" s="19" t="s">
        <v>8439</v>
      </c>
      <c r="KXW50" s="19" t="s">
        <v>8439</v>
      </c>
      <c r="KXX50" s="19" t="s">
        <v>8439</v>
      </c>
      <c r="KXY50" s="19" t="s">
        <v>8439</v>
      </c>
      <c r="KXZ50" s="19" t="s">
        <v>8439</v>
      </c>
      <c r="KYA50" s="19" t="s">
        <v>8439</v>
      </c>
      <c r="KYB50" s="19" t="s">
        <v>8439</v>
      </c>
      <c r="KYC50" s="19" t="s">
        <v>8439</v>
      </c>
      <c r="KYD50" s="19" t="s">
        <v>8439</v>
      </c>
      <c r="KYE50" s="19" t="s">
        <v>8439</v>
      </c>
      <c r="KYF50" s="19" t="s">
        <v>8439</v>
      </c>
      <c r="KYG50" s="19" t="s">
        <v>8439</v>
      </c>
      <c r="KYH50" s="19" t="s">
        <v>8439</v>
      </c>
      <c r="KYI50" s="19" t="s">
        <v>8439</v>
      </c>
      <c r="KYJ50" s="19" t="s">
        <v>8439</v>
      </c>
      <c r="KYK50" s="19" t="s">
        <v>8439</v>
      </c>
      <c r="KYL50" s="19" t="s">
        <v>8439</v>
      </c>
      <c r="KYM50" s="19" t="s">
        <v>8439</v>
      </c>
      <c r="KYN50" s="19" t="s">
        <v>8439</v>
      </c>
      <c r="KYO50" s="19" t="s">
        <v>8439</v>
      </c>
      <c r="KYP50" s="19" t="s">
        <v>8439</v>
      </c>
      <c r="KYQ50" s="19" t="s">
        <v>8439</v>
      </c>
      <c r="KYR50" s="19" t="s">
        <v>8439</v>
      </c>
      <c r="KYS50" s="19" t="s">
        <v>8439</v>
      </c>
      <c r="KYT50" s="19" t="s">
        <v>8439</v>
      </c>
      <c r="KYU50" s="19" t="s">
        <v>8439</v>
      </c>
      <c r="KYV50" s="19" t="s">
        <v>8439</v>
      </c>
      <c r="KYW50" s="19" t="s">
        <v>8439</v>
      </c>
      <c r="KYX50" s="19" t="s">
        <v>8439</v>
      </c>
      <c r="KYY50" s="19" t="s">
        <v>8439</v>
      </c>
      <c r="KYZ50" s="19" t="s">
        <v>8439</v>
      </c>
      <c r="KZA50" s="19" t="s">
        <v>8439</v>
      </c>
      <c r="KZB50" s="19" t="s">
        <v>8439</v>
      </c>
      <c r="KZC50" s="19" t="s">
        <v>8439</v>
      </c>
      <c r="KZD50" s="19" t="s">
        <v>8439</v>
      </c>
      <c r="KZE50" s="19" t="s">
        <v>8439</v>
      </c>
      <c r="KZF50" s="19" t="s">
        <v>8439</v>
      </c>
      <c r="KZG50" s="19" t="s">
        <v>8439</v>
      </c>
      <c r="KZH50" s="19" t="s">
        <v>8439</v>
      </c>
      <c r="KZI50" s="19" t="s">
        <v>8439</v>
      </c>
      <c r="KZJ50" s="19" t="s">
        <v>8439</v>
      </c>
      <c r="KZK50" s="19" t="s">
        <v>8439</v>
      </c>
      <c r="KZL50" s="19" t="s">
        <v>8439</v>
      </c>
      <c r="KZM50" s="19" t="s">
        <v>8439</v>
      </c>
      <c r="KZN50" s="19" t="s">
        <v>8439</v>
      </c>
      <c r="KZO50" s="19" t="s">
        <v>8439</v>
      </c>
      <c r="KZP50" s="19" t="s">
        <v>8439</v>
      </c>
      <c r="KZQ50" s="19" t="s">
        <v>8439</v>
      </c>
      <c r="KZR50" s="19" t="s">
        <v>8439</v>
      </c>
      <c r="KZS50" s="19" t="s">
        <v>8439</v>
      </c>
      <c r="KZT50" s="19" t="s">
        <v>8439</v>
      </c>
      <c r="KZU50" s="19" t="s">
        <v>8439</v>
      </c>
      <c r="KZV50" s="19" t="s">
        <v>8439</v>
      </c>
      <c r="KZW50" s="19" t="s">
        <v>8439</v>
      </c>
      <c r="KZX50" s="19" t="s">
        <v>8439</v>
      </c>
      <c r="KZY50" s="19" t="s">
        <v>8439</v>
      </c>
      <c r="KZZ50" s="19" t="s">
        <v>8439</v>
      </c>
      <c r="LAA50" s="19" t="s">
        <v>8439</v>
      </c>
      <c r="LAB50" s="19" t="s">
        <v>8439</v>
      </c>
      <c r="LAC50" s="19" t="s">
        <v>8439</v>
      </c>
      <c r="LAD50" s="19" t="s">
        <v>8439</v>
      </c>
      <c r="LAE50" s="19" t="s">
        <v>8439</v>
      </c>
      <c r="LAF50" s="19" t="s">
        <v>8439</v>
      </c>
      <c r="LAG50" s="19" t="s">
        <v>8439</v>
      </c>
      <c r="LAH50" s="19" t="s">
        <v>8439</v>
      </c>
      <c r="LAI50" s="19" t="s">
        <v>8439</v>
      </c>
      <c r="LAJ50" s="19" t="s">
        <v>8439</v>
      </c>
      <c r="LAK50" s="19" t="s">
        <v>8439</v>
      </c>
      <c r="LAL50" s="19" t="s">
        <v>8439</v>
      </c>
      <c r="LAM50" s="19" t="s">
        <v>8439</v>
      </c>
      <c r="LAN50" s="19" t="s">
        <v>8439</v>
      </c>
      <c r="LAO50" s="19" t="s">
        <v>8439</v>
      </c>
      <c r="LAP50" s="19" t="s">
        <v>8439</v>
      </c>
      <c r="LAQ50" s="19" t="s">
        <v>8439</v>
      </c>
      <c r="LAR50" s="19" t="s">
        <v>8439</v>
      </c>
      <c r="LAS50" s="19" t="s">
        <v>8439</v>
      </c>
      <c r="LAT50" s="19" t="s">
        <v>8439</v>
      </c>
      <c r="LAU50" s="19" t="s">
        <v>8439</v>
      </c>
      <c r="LAV50" s="19" t="s">
        <v>8439</v>
      </c>
      <c r="LAW50" s="19" t="s">
        <v>8439</v>
      </c>
      <c r="LAX50" s="19" t="s">
        <v>8439</v>
      </c>
      <c r="LAY50" s="19" t="s">
        <v>8439</v>
      </c>
      <c r="LAZ50" s="19" t="s">
        <v>8439</v>
      </c>
      <c r="LBA50" s="19" t="s">
        <v>8439</v>
      </c>
      <c r="LBB50" s="19" t="s">
        <v>8439</v>
      </c>
      <c r="LBC50" s="19" t="s">
        <v>8439</v>
      </c>
      <c r="LBD50" s="19" t="s">
        <v>8439</v>
      </c>
      <c r="LBE50" s="19" t="s">
        <v>8439</v>
      </c>
      <c r="LBF50" s="19" t="s">
        <v>8439</v>
      </c>
      <c r="LBG50" s="19" t="s">
        <v>8439</v>
      </c>
      <c r="LBH50" s="19" t="s">
        <v>8439</v>
      </c>
      <c r="LBI50" s="19" t="s">
        <v>8439</v>
      </c>
      <c r="LBJ50" s="19" t="s">
        <v>8439</v>
      </c>
      <c r="LBK50" s="19" t="s">
        <v>8439</v>
      </c>
      <c r="LBL50" s="19" t="s">
        <v>8439</v>
      </c>
      <c r="LBM50" s="19" t="s">
        <v>8439</v>
      </c>
      <c r="LBN50" s="19" t="s">
        <v>8439</v>
      </c>
      <c r="LBO50" s="19" t="s">
        <v>8439</v>
      </c>
      <c r="LBP50" s="19" t="s">
        <v>8439</v>
      </c>
      <c r="LBQ50" s="19" t="s">
        <v>8439</v>
      </c>
      <c r="LBR50" s="19" t="s">
        <v>8439</v>
      </c>
      <c r="LBS50" s="19" t="s">
        <v>8439</v>
      </c>
      <c r="LBT50" s="19" t="s">
        <v>8439</v>
      </c>
      <c r="LBU50" s="19" t="s">
        <v>8439</v>
      </c>
      <c r="LBV50" s="19" t="s">
        <v>8439</v>
      </c>
      <c r="LBW50" s="19" t="s">
        <v>8439</v>
      </c>
      <c r="LBX50" s="19" t="s">
        <v>8439</v>
      </c>
      <c r="LBY50" s="19" t="s">
        <v>8439</v>
      </c>
      <c r="LBZ50" s="19" t="s">
        <v>8439</v>
      </c>
      <c r="LCA50" s="19" t="s">
        <v>8439</v>
      </c>
      <c r="LCB50" s="19" t="s">
        <v>8439</v>
      </c>
      <c r="LCC50" s="19" t="s">
        <v>8439</v>
      </c>
      <c r="LCD50" s="19" t="s">
        <v>8439</v>
      </c>
      <c r="LCE50" s="19" t="s">
        <v>8439</v>
      </c>
      <c r="LCF50" s="19" t="s">
        <v>8439</v>
      </c>
      <c r="LCG50" s="19" t="s">
        <v>8439</v>
      </c>
      <c r="LCH50" s="19" t="s">
        <v>8439</v>
      </c>
      <c r="LCI50" s="19" t="s">
        <v>8439</v>
      </c>
      <c r="LCJ50" s="19" t="s">
        <v>8439</v>
      </c>
      <c r="LCK50" s="19" t="s">
        <v>8439</v>
      </c>
      <c r="LCL50" s="19" t="s">
        <v>8439</v>
      </c>
      <c r="LCM50" s="19" t="s">
        <v>8439</v>
      </c>
      <c r="LCN50" s="19" t="s">
        <v>8439</v>
      </c>
      <c r="LCO50" s="19" t="s">
        <v>8439</v>
      </c>
      <c r="LCP50" s="19" t="s">
        <v>8439</v>
      </c>
      <c r="LCQ50" s="19" t="s">
        <v>8439</v>
      </c>
      <c r="LCR50" s="19" t="s">
        <v>8439</v>
      </c>
      <c r="LCS50" s="19" t="s">
        <v>8439</v>
      </c>
      <c r="LCT50" s="19" t="s">
        <v>8439</v>
      </c>
      <c r="LCU50" s="19" t="s">
        <v>8439</v>
      </c>
      <c r="LCV50" s="19" t="s">
        <v>8439</v>
      </c>
      <c r="LCW50" s="19" t="s">
        <v>8439</v>
      </c>
      <c r="LCX50" s="19" t="s">
        <v>8439</v>
      </c>
      <c r="LCY50" s="19" t="s">
        <v>8439</v>
      </c>
      <c r="LCZ50" s="19" t="s">
        <v>8439</v>
      </c>
      <c r="LDA50" s="19" t="s">
        <v>8439</v>
      </c>
      <c r="LDB50" s="19" t="s">
        <v>8439</v>
      </c>
      <c r="LDC50" s="19" t="s">
        <v>8439</v>
      </c>
      <c r="LDD50" s="19" t="s">
        <v>8439</v>
      </c>
      <c r="LDE50" s="19" t="s">
        <v>8439</v>
      </c>
      <c r="LDF50" s="19" t="s">
        <v>8439</v>
      </c>
      <c r="LDG50" s="19" t="s">
        <v>8439</v>
      </c>
      <c r="LDH50" s="19" t="s">
        <v>8439</v>
      </c>
      <c r="LDI50" s="19" t="s">
        <v>8439</v>
      </c>
      <c r="LDJ50" s="19" t="s">
        <v>8439</v>
      </c>
      <c r="LDK50" s="19" t="s">
        <v>8439</v>
      </c>
      <c r="LDL50" s="19" t="s">
        <v>8439</v>
      </c>
      <c r="LDM50" s="19" t="s">
        <v>8439</v>
      </c>
      <c r="LDN50" s="19" t="s">
        <v>8439</v>
      </c>
      <c r="LDO50" s="19" t="s">
        <v>8439</v>
      </c>
      <c r="LDP50" s="19" t="s">
        <v>8439</v>
      </c>
      <c r="LDQ50" s="19" t="s">
        <v>8439</v>
      </c>
      <c r="LDR50" s="19" t="s">
        <v>8439</v>
      </c>
      <c r="LDS50" s="19" t="s">
        <v>8439</v>
      </c>
      <c r="LDT50" s="19" t="s">
        <v>8439</v>
      </c>
      <c r="LDU50" s="19" t="s">
        <v>8439</v>
      </c>
      <c r="LDV50" s="19" t="s">
        <v>8439</v>
      </c>
      <c r="LDW50" s="19" t="s">
        <v>8439</v>
      </c>
      <c r="LDX50" s="19" t="s">
        <v>8439</v>
      </c>
      <c r="LDY50" s="19" t="s">
        <v>8439</v>
      </c>
      <c r="LDZ50" s="19" t="s">
        <v>8439</v>
      </c>
      <c r="LEA50" s="19" t="s">
        <v>8439</v>
      </c>
      <c r="LEB50" s="19" t="s">
        <v>8439</v>
      </c>
      <c r="LEC50" s="19" t="s">
        <v>8439</v>
      </c>
      <c r="LED50" s="19" t="s">
        <v>8439</v>
      </c>
      <c r="LEE50" s="19" t="s">
        <v>8439</v>
      </c>
      <c r="LEF50" s="19" t="s">
        <v>8439</v>
      </c>
      <c r="LEG50" s="19" t="s">
        <v>8439</v>
      </c>
      <c r="LEH50" s="19" t="s">
        <v>8439</v>
      </c>
      <c r="LEI50" s="19" t="s">
        <v>8439</v>
      </c>
      <c r="LEJ50" s="19" t="s">
        <v>8439</v>
      </c>
      <c r="LEK50" s="19" t="s">
        <v>8439</v>
      </c>
      <c r="LEL50" s="19" t="s">
        <v>8439</v>
      </c>
      <c r="LEM50" s="19" t="s">
        <v>8439</v>
      </c>
      <c r="LEN50" s="19" t="s">
        <v>8439</v>
      </c>
      <c r="LEO50" s="19" t="s">
        <v>8439</v>
      </c>
      <c r="LEP50" s="19" t="s">
        <v>8439</v>
      </c>
      <c r="LEQ50" s="19" t="s">
        <v>8439</v>
      </c>
      <c r="LER50" s="19" t="s">
        <v>8439</v>
      </c>
      <c r="LES50" s="19" t="s">
        <v>8439</v>
      </c>
      <c r="LET50" s="19" t="s">
        <v>8439</v>
      </c>
      <c r="LEU50" s="19" t="s">
        <v>8439</v>
      </c>
      <c r="LEV50" s="19" t="s">
        <v>8439</v>
      </c>
      <c r="LEW50" s="19" t="s">
        <v>8439</v>
      </c>
      <c r="LEX50" s="19" t="s">
        <v>8439</v>
      </c>
      <c r="LEY50" s="19" t="s">
        <v>8439</v>
      </c>
      <c r="LEZ50" s="19" t="s">
        <v>8439</v>
      </c>
      <c r="LFA50" s="19" t="s">
        <v>8439</v>
      </c>
      <c r="LFB50" s="19" t="s">
        <v>8439</v>
      </c>
      <c r="LFC50" s="19" t="s">
        <v>8439</v>
      </c>
      <c r="LFD50" s="19" t="s">
        <v>8439</v>
      </c>
      <c r="LFE50" s="19" t="s">
        <v>8439</v>
      </c>
      <c r="LFF50" s="19" t="s">
        <v>8439</v>
      </c>
      <c r="LFG50" s="19" t="s">
        <v>8439</v>
      </c>
      <c r="LFH50" s="19" t="s">
        <v>8439</v>
      </c>
      <c r="LFI50" s="19" t="s">
        <v>8439</v>
      </c>
      <c r="LFJ50" s="19" t="s">
        <v>8439</v>
      </c>
      <c r="LFK50" s="19" t="s">
        <v>8439</v>
      </c>
      <c r="LFL50" s="19" t="s">
        <v>8439</v>
      </c>
      <c r="LFM50" s="19" t="s">
        <v>8439</v>
      </c>
      <c r="LFN50" s="19" t="s">
        <v>8439</v>
      </c>
      <c r="LFO50" s="19" t="s">
        <v>8439</v>
      </c>
      <c r="LFP50" s="19" t="s">
        <v>8439</v>
      </c>
      <c r="LFQ50" s="19" t="s">
        <v>8439</v>
      </c>
      <c r="LFR50" s="19" t="s">
        <v>8439</v>
      </c>
      <c r="LFS50" s="19" t="s">
        <v>8439</v>
      </c>
      <c r="LFT50" s="19" t="s">
        <v>8439</v>
      </c>
      <c r="LFU50" s="19" t="s">
        <v>8439</v>
      </c>
      <c r="LFV50" s="19" t="s">
        <v>8439</v>
      </c>
      <c r="LFW50" s="19" t="s">
        <v>8439</v>
      </c>
      <c r="LFX50" s="19" t="s">
        <v>8439</v>
      </c>
      <c r="LFY50" s="19" t="s">
        <v>8439</v>
      </c>
      <c r="LFZ50" s="19" t="s">
        <v>8439</v>
      </c>
      <c r="LGA50" s="19" t="s">
        <v>8439</v>
      </c>
      <c r="LGB50" s="19" t="s">
        <v>8439</v>
      </c>
      <c r="LGC50" s="19" t="s">
        <v>8439</v>
      </c>
      <c r="LGD50" s="19" t="s">
        <v>8439</v>
      </c>
      <c r="LGE50" s="19" t="s">
        <v>8439</v>
      </c>
      <c r="LGF50" s="19" t="s">
        <v>8439</v>
      </c>
      <c r="LGG50" s="19" t="s">
        <v>8439</v>
      </c>
      <c r="LGH50" s="19" t="s">
        <v>8439</v>
      </c>
      <c r="LGI50" s="19" t="s">
        <v>8439</v>
      </c>
      <c r="LGJ50" s="19" t="s">
        <v>8439</v>
      </c>
      <c r="LGK50" s="19" t="s">
        <v>8439</v>
      </c>
      <c r="LGL50" s="19" t="s">
        <v>8439</v>
      </c>
      <c r="LGM50" s="19" t="s">
        <v>8439</v>
      </c>
      <c r="LGN50" s="19" t="s">
        <v>8439</v>
      </c>
      <c r="LGO50" s="19" t="s">
        <v>8439</v>
      </c>
      <c r="LGP50" s="19" t="s">
        <v>8439</v>
      </c>
      <c r="LGQ50" s="19" t="s">
        <v>8439</v>
      </c>
      <c r="LGR50" s="19" t="s">
        <v>8439</v>
      </c>
      <c r="LGS50" s="19" t="s">
        <v>8439</v>
      </c>
      <c r="LGT50" s="19" t="s">
        <v>8439</v>
      </c>
      <c r="LGU50" s="19" t="s">
        <v>8439</v>
      </c>
      <c r="LGV50" s="19" t="s">
        <v>8439</v>
      </c>
      <c r="LGW50" s="19" t="s">
        <v>8439</v>
      </c>
      <c r="LGX50" s="19" t="s">
        <v>8439</v>
      </c>
      <c r="LGY50" s="19" t="s">
        <v>8439</v>
      </c>
      <c r="LGZ50" s="19" t="s">
        <v>8439</v>
      </c>
      <c r="LHA50" s="19" t="s">
        <v>8439</v>
      </c>
      <c r="LHB50" s="19" t="s">
        <v>8439</v>
      </c>
      <c r="LHC50" s="19" t="s">
        <v>8439</v>
      </c>
      <c r="LHD50" s="19" t="s">
        <v>8439</v>
      </c>
      <c r="LHE50" s="19" t="s">
        <v>8439</v>
      </c>
      <c r="LHF50" s="19" t="s">
        <v>8439</v>
      </c>
      <c r="LHG50" s="19" t="s">
        <v>8439</v>
      </c>
      <c r="LHH50" s="19" t="s">
        <v>8439</v>
      </c>
      <c r="LHI50" s="19" t="s">
        <v>8439</v>
      </c>
      <c r="LHJ50" s="19" t="s">
        <v>8439</v>
      </c>
      <c r="LHK50" s="19" t="s">
        <v>8439</v>
      </c>
      <c r="LHL50" s="19" t="s">
        <v>8439</v>
      </c>
      <c r="LHM50" s="19" t="s">
        <v>8439</v>
      </c>
      <c r="LHN50" s="19" t="s">
        <v>8439</v>
      </c>
      <c r="LHO50" s="19" t="s">
        <v>8439</v>
      </c>
      <c r="LHP50" s="19" t="s">
        <v>8439</v>
      </c>
      <c r="LHQ50" s="19" t="s">
        <v>8439</v>
      </c>
      <c r="LHR50" s="19" t="s">
        <v>8439</v>
      </c>
      <c r="LHS50" s="19" t="s">
        <v>8439</v>
      </c>
      <c r="LHT50" s="19" t="s">
        <v>8439</v>
      </c>
      <c r="LHU50" s="19" t="s">
        <v>8439</v>
      </c>
      <c r="LHV50" s="19" t="s">
        <v>8439</v>
      </c>
      <c r="LHW50" s="19" t="s">
        <v>8439</v>
      </c>
      <c r="LHX50" s="19" t="s">
        <v>8439</v>
      </c>
      <c r="LHY50" s="19" t="s">
        <v>8439</v>
      </c>
      <c r="LHZ50" s="19" t="s">
        <v>8439</v>
      </c>
      <c r="LIA50" s="19" t="s">
        <v>8439</v>
      </c>
      <c r="LIB50" s="19" t="s">
        <v>8439</v>
      </c>
      <c r="LIC50" s="19" t="s">
        <v>8439</v>
      </c>
      <c r="LID50" s="19" t="s">
        <v>8439</v>
      </c>
      <c r="LIE50" s="19" t="s">
        <v>8439</v>
      </c>
      <c r="LIF50" s="19" t="s">
        <v>8439</v>
      </c>
      <c r="LIG50" s="19" t="s">
        <v>8439</v>
      </c>
      <c r="LIH50" s="19" t="s">
        <v>8439</v>
      </c>
      <c r="LII50" s="19" t="s">
        <v>8439</v>
      </c>
      <c r="LIJ50" s="19" t="s">
        <v>8439</v>
      </c>
      <c r="LIK50" s="19" t="s">
        <v>8439</v>
      </c>
      <c r="LIL50" s="19" t="s">
        <v>8439</v>
      </c>
      <c r="LIM50" s="19" t="s">
        <v>8439</v>
      </c>
      <c r="LIN50" s="19" t="s">
        <v>8439</v>
      </c>
      <c r="LIO50" s="19" t="s">
        <v>8439</v>
      </c>
      <c r="LIP50" s="19" t="s">
        <v>8439</v>
      </c>
      <c r="LIQ50" s="19" t="s">
        <v>8439</v>
      </c>
      <c r="LIR50" s="19" t="s">
        <v>8439</v>
      </c>
      <c r="LIS50" s="19" t="s">
        <v>8439</v>
      </c>
      <c r="LIT50" s="19" t="s">
        <v>8439</v>
      </c>
      <c r="LIU50" s="19" t="s">
        <v>8439</v>
      </c>
      <c r="LIV50" s="19" t="s">
        <v>8439</v>
      </c>
      <c r="LIW50" s="19" t="s">
        <v>8439</v>
      </c>
      <c r="LIX50" s="19" t="s">
        <v>8439</v>
      </c>
      <c r="LIY50" s="19" t="s">
        <v>8439</v>
      </c>
      <c r="LIZ50" s="19" t="s">
        <v>8439</v>
      </c>
      <c r="LJA50" s="19" t="s">
        <v>8439</v>
      </c>
      <c r="LJB50" s="19" t="s">
        <v>8439</v>
      </c>
      <c r="LJC50" s="19" t="s">
        <v>8439</v>
      </c>
      <c r="LJD50" s="19" t="s">
        <v>8439</v>
      </c>
      <c r="LJE50" s="19" t="s">
        <v>8439</v>
      </c>
      <c r="LJF50" s="19" t="s">
        <v>8439</v>
      </c>
      <c r="LJG50" s="19" t="s">
        <v>8439</v>
      </c>
      <c r="LJH50" s="19" t="s">
        <v>8439</v>
      </c>
      <c r="LJI50" s="19" t="s">
        <v>8439</v>
      </c>
      <c r="LJJ50" s="19" t="s">
        <v>8439</v>
      </c>
      <c r="LJK50" s="19" t="s">
        <v>8439</v>
      </c>
      <c r="LJL50" s="19" t="s">
        <v>8439</v>
      </c>
      <c r="LJM50" s="19" t="s">
        <v>8439</v>
      </c>
      <c r="LJN50" s="19" t="s">
        <v>8439</v>
      </c>
      <c r="LJO50" s="19" t="s">
        <v>8439</v>
      </c>
      <c r="LJP50" s="19" t="s">
        <v>8439</v>
      </c>
      <c r="LJQ50" s="19" t="s">
        <v>8439</v>
      </c>
      <c r="LJR50" s="19" t="s">
        <v>8439</v>
      </c>
      <c r="LJS50" s="19" t="s">
        <v>8439</v>
      </c>
      <c r="LJT50" s="19" t="s">
        <v>8439</v>
      </c>
      <c r="LJU50" s="19" t="s">
        <v>8439</v>
      </c>
      <c r="LJV50" s="19" t="s">
        <v>8439</v>
      </c>
      <c r="LJW50" s="19" t="s">
        <v>8439</v>
      </c>
      <c r="LJX50" s="19" t="s">
        <v>8439</v>
      </c>
      <c r="LJY50" s="19" t="s">
        <v>8439</v>
      </c>
      <c r="LJZ50" s="19" t="s">
        <v>8439</v>
      </c>
      <c r="LKA50" s="19" t="s">
        <v>8439</v>
      </c>
      <c r="LKB50" s="19" t="s">
        <v>8439</v>
      </c>
      <c r="LKC50" s="19" t="s">
        <v>8439</v>
      </c>
      <c r="LKD50" s="19" t="s">
        <v>8439</v>
      </c>
      <c r="LKE50" s="19" t="s">
        <v>8439</v>
      </c>
      <c r="LKF50" s="19" t="s">
        <v>8439</v>
      </c>
      <c r="LKG50" s="19" t="s">
        <v>8439</v>
      </c>
      <c r="LKH50" s="19" t="s">
        <v>8439</v>
      </c>
      <c r="LKI50" s="19" t="s">
        <v>8439</v>
      </c>
      <c r="LKJ50" s="19" t="s">
        <v>8439</v>
      </c>
      <c r="LKK50" s="19" t="s">
        <v>8439</v>
      </c>
      <c r="LKL50" s="19" t="s">
        <v>8439</v>
      </c>
      <c r="LKM50" s="19" t="s">
        <v>8439</v>
      </c>
      <c r="LKN50" s="19" t="s">
        <v>8439</v>
      </c>
      <c r="LKO50" s="19" t="s">
        <v>8439</v>
      </c>
      <c r="LKP50" s="19" t="s">
        <v>8439</v>
      </c>
      <c r="LKQ50" s="19" t="s">
        <v>8439</v>
      </c>
      <c r="LKR50" s="19" t="s">
        <v>8439</v>
      </c>
      <c r="LKS50" s="19" t="s">
        <v>8439</v>
      </c>
      <c r="LKT50" s="19" t="s">
        <v>8439</v>
      </c>
      <c r="LKU50" s="19" t="s">
        <v>8439</v>
      </c>
      <c r="LKV50" s="19" t="s">
        <v>8439</v>
      </c>
      <c r="LKW50" s="19" t="s">
        <v>8439</v>
      </c>
      <c r="LKX50" s="19" t="s">
        <v>8439</v>
      </c>
      <c r="LKY50" s="19" t="s">
        <v>8439</v>
      </c>
      <c r="LKZ50" s="19" t="s">
        <v>8439</v>
      </c>
      <c r="LLA50" s="19" t="s">
        <v>8439</v>
      </c>
      <c r="LLB50" s="19" t="s">
        <v>8439</v>
      </c>
      <c r="LLC50" s="19" t="s">
        <v>8439</v>
      </c>
      <c r="LLD50" s="19" t="s">
        <v>8439</v>
      </c>
      <c r="LLE50" s="19" t="s">
        <v>8439</v>
      </c>
      <c r="LLF50" s="19" t="s">
        <v>8439</v>
      </c>
      <c r="LLG50" s="19" t="s">
        <v>8439</v>
      </c>
      <c r="LLH50" s="19" t="s">
        <v>8439</v>
      </c>
      <c r="LLI50" s="19" t="s">
        <v>8439</v>
      </c>
      <c r="LLJ50" s="19" t="s">
        <v>8439</v>
      </c>
      <c r="LLK50" s="19" t="s">
        <v>8439</v>
      </c>
      <c r="LLL50" s="19" t="s">
        <v>8439</v>
      </c>
      <c r="LLM50" s="19" t="s">
        <v>8439</v>
      </c>
      <c r="LLN50" s="19" t="s">
        <v>8439</v>
      </c>
      <c r="LLO50" s="19" t="s">
        <v>8439</v>
      </c>
      <c r="LLP50" s="19" t="s">
        <v>8439</v>
      </c>
      <c r="LLQ50" s="19" t="s">
        <v>8439</v>
      </c>
      <c r="LLR50" s="19" t="s">
        <v>8439</v>
      </c>
      <c r="LLS50" s="19" t="s">
        <v>8439</v>
      </c>
      <c r="LLT50" s="19" t="s">
        <v>8439</v>
      </c>
      <c r="LLU50" s="19" t="s">
        <v>8439</v>
      </c>
      <c r="LLV50" s="19" t="s">
        <v>8439</v>
      </c>
      <c r="LLW50" s="19" t="s">
        <v>8439</v>
      </c>
      <c r="LLX50" s="19" t="s">
        <v>8439</v>
      </c>
      <c r="LLY50" s="19" t="s">
        <v>8439</v>
      </c>
      <c r="LLZ50" s="19" t="s">
        <v>8439</v>
      </c>
      <c r="LMA50" s="19" t="s">
        <v>8439</v>
      </c>
      <c r="LMB50" s="19" t="s">
        <v>8439</v>
      </c>
      <c r="LMC50" s="19" t="s">
        <v>8439</v>
      </c>
      <c r="LMD50" s="19" t="s">
        <v>8439</v>
      </c>
      <c r="LME50" s="19" t="s">
        <v>8439</v>
      </c>
      <c r="LMF50" s="19" t="s">
        <v>8439</v>
      </c>
      <c r="LMG50" s="19" t="s">
        <v>8439</v>
      </c>
      <c r="LMH50" s="19" t="s">
        <v>8439</v>
      </c>
      <c r="LMI50" s="19" t="s">
        <v>8439</v>
      </c>
      <c r="LMJ50" s="19" t="s">
        <v>8439</v>
      </c>
      <c r="LMK50" s="19" t="s">
        <v>8439</v>
      </c>
      <c r="LML50" s="19" t="s">
        <v>8439</v>
      </c>
      <c r="LMM50" s="19" t="s">
        <v>8439</v>
      </c>
      <c r="LMN50" s="19" t="s">
        <v>8439</v>
      </c>
      <c r="LMO50" s="19" t="s">
        <v>8439</v>
      </c>
      <c r="LMP50" s="19" t="s">
        <v>8439</v>
      </c>
      <c r="LMQ50" s="19" t="s">
        <v>8439</v>
      </c>
      <c r="LMR50" s="19" t="s">
        <v>8439</v>
      </c>
      <c r="LMS50" s="19" t="s">
        <v>8439</v>
      </c>
      <c r="LMT50" s="19" t="s">
        <v>8439</v>
      </c>
      <c r="LMU50" s="19" t="s">
        <v>8439</v>
      </c>
      <c r="LMV50" s="19" t="s">
        <v>8439</v>
      </c>
      <c r="LMW50" s="19" t="s">
        <v>8439</v>
      </c>
      <c r="LMX50" s="19" t="s">
        <v>8439</v>
      </c>
      <c r="LMY50" s="19" t="s">
        <v>8439</v>
      </c>
      <c r="LMZ50" s="19" t="s">
        <v>8439</v>
      </c>
      <c r="LNA50" s="19" t="s">
        <v>8439</v>
      </c>
      <c r="LNB50" s="19" t="s">
        <v>8439</v>
      </c>
      <c r="LNC50" s="19" t="s">
        <v>8439</v>
      </c>
      <c r="LND50" s="19" t="s">
        <v>8439</v>
      </c>
      <c r="LNE50" s="19" t="s">
        <v>8439</v>
      </c>
      <c r="LNF50" s="19" t="s">
        <v>8439</v>
      </c>
      <c r="LNG50" s="19" t="s">
        <v>8439</v>
      </c>
      <c r="LNH50" s="19" t="s">
        <v>8439</v>
      </c>
      <c r="LNI50" s="19" t="s">
        <v>8439</v>
      </c>
      <c r="LNJ50" s="19" t="s">
        <v>8439</v>
      </c>
      <c r="LNK50" s="19" t="s">
        <v>8439</v>
      </c>
      <c r="LNL50" s="19" t="s">
        <v>8439</v>
      </c>
      <c r="LNM50" s="19" t="s">
        <v>8439</v>
      </c>
      <c r="LNN50" s="19" t="s">
        <v>8439</v>
      </c>
      <c r="LNO50" s="19" t="s">
        <v>8439</v>
      </c>
      <c r="LNP50" s="19" t="s">
        <v>8439</v>
      </c>
      <c r="LNQ50" s="19" t="s">
        <v>8439</v>
      </c>
      <c r="LNR50" s="19" t="s">
        <v>8439</v>
      </c>
      <c r="LNS50" s="19" t="s">
        <v>8439</v>
      </c>
      <c r="LNT50" s="19" t="s">
        <v>8439</v>
      </c>
      <c r="LNU50" s="19" t="s">
        <v>8439</v>
      </c>
      <c r="LNV50" s="19" t="s">
        <v>8439</v>
      </c>
      <c r="LNW50" s="19" t="s">
        <v>8439</v>
      </c>
      <c r="LNX50" s="19" t="s">
        <v>8439</v>
      </c>
      <c r="LNY50" s="19" t="s">
        <v>8439</v>
      </c>
      <c r="LNZ50" s="19" t="s">
        <v>8439</v>
      </c>
      <c r="LOA50" s="19" t="s">
        <v>8439</v>
      </c>
      <c r="LOB50" s="19" t="s">
        <v>8439</v>
      </c>
      <c r="LOC50" s="19" t="s">
        <v>8439</v>
      </c>
      <c r="LOD50" s="19" t="s">
        <v>8439</v>
      </c>
      <c r="LOE50" s="19" t="s">
        <v>8439</v>
      </c>
      <c r="LOF50" s="19" t="s">
        <v>8439</v>
      </c>
      <c r="LOG50" s="19" t="s">
        <v>8439</v>
      </c>
      <c r="LOH50" s="19" t="s">
        <v>8439</v>
      </c>
      <c r="LOI50" s="19" t="s">
        <v>8439</v>
      </c>
      <c r="LOJ50" s="19" t="s">
        <v>8439</v>
      </c>
      <c r="LOK50" s="19" t="s">
        <v>8439</v>
      </c>
      <c r="LOL50" s="19" t="s">
        <v>8439</v>
      </c>
      <c r="LOM50" s="19" t="s">
        <v>8439</v>
      </c>
      <c r="LON50" s="19" t="s">
        <v>8439</v>
      </c>
      <c r="LOO50" s="19" t="s">
        <v>8439</v>
      </c>
      <c r="LOP50" s="19" t="s">
        <v>8439</v>
      </c>
      <c r="LOQ50" s="19" t="s">
        <v>8439</v>
      </c>
      <c r="LOR50" s="19" t="s">
        <v>8439</v>
      </c>
      <c r="LOS50" s="19" t="s">
        <v>8439</v>
      </c>
      <c r="LOT50" s="19" t="s">
        <v>8439</v>
      </c>
      <c r="LOU50" s="19" t="s">
        <v>8439</v>
      </c>
      <c r="LOV50" s="19" t="s">
        <v>8439</v>
      </c>
      <c r="LOW50" s="19" t="s">
        <v>8439</v>
      </c>
      <c r="LOX50" s="19" t="s">
        <v>8439</v>
      </c>
      <c r="LOY50" s="19" t="s">
        <v>8439</v>
      </c>
      <c r="LOZ50" s="19" t="s">
        <v>8439</v>
      </c>
      <c r="LPA50" s="19" t="s">
        <v>8439</v>
      </c>
      <c r="LPB50" s="19" t="s">
        <v>8439</v>
      </c>
      <c r="LPC50" s="19" t="s">
        <v>8439</v>
      </c>
      <c r="LPD50" s="19" t="s">
        <v>8439</v>
      </c>
      <c r="LPE50" s="19" t="s">
        <v>8439</v>
      </c>
      <c r="LPF50" s="19" t="s">
        <v>8439</v>
      </c>
      <c r="LPG50" s="19" t="s">
        <v>8439</v>
      </c>
      <c r="LPH50" s="19" t="s">
        <v>8439</v>
      </c>
      <c r="LPI50" s="19" t="s">
        <v>8439</v>
      </c>
      <c r="LPJ50" s="19" t="s">
        <v>8439</v>
      </c>
      <c r="LPK50" s="19" t="s">
        <v>8439</v>
      </c>
      <c r="LPL50" s="19" t="s">
        <v>8439</v>
      </c>
      <c r="LPM50" s="19" t="s">
        <v>8439</v>
      </c>
      <c r="LPN50" s="19" t="s">
        <v>8439</v>
      </c>
      <c r="LPO50" s="19" t="s">
        <v>8439</v>
      </c>
      <c r="LPP50" s="19" t="s">
        <v>8439</v>
      </c>
      <c r="LPQ50" s="19" t="s">
        <v>8439</v>
      </c>
      <c r="LPR50" s="19" t="s">
        <v>8439</v>
      </c>
      <c r="LPS50" s="19" t="s">
        <v>8439</v>
      </c>
      <c r="LPT50" s="19" t="s">
        <v>8439</v>
      </c>
      <c r="LPU50" s="19" t="s">
        <v>8439</v>
      </c>
      <c r="LPV50" s="19" t="s">
        <v>8439</v>
      </c>
      <c r="LPW50" s="19" t="s">
        <v>8439</v>
      </c>
      <c r="LPX50" s="19" t="s">
        <v>8439</v>
      </c>
      <c r="LPY50" s="19" t="s">
        <v>8439</v>
      </c>
      <c r="LPZ50" s="19" t="s">
        <v>8439</v>
      </c>
      <c r="LQA50" s="19" t="s">
        <v>8439</v>
      </c>
      <c r="LQB50" s="19" t="s">
        <v>8439</v>
      </c>
      <c r="LQC50" s="19" t="s">
        <v>8439</v>
      </c>
      <c r="LQD50" s="19" t="s">
        <v>8439</v>
      </c>
      <c r="LQE50" s="19" t="s">
        <v>8439</v>
      </c>
      <c r="LQF50" s="19" t="s">
        <v>8439</v>
      </c>
      <c r="LQG50" s="19" t="s">
        <v>8439</v>
      </c>
      <c r="LQH50" s="19" t="s">
        <v>8439</v>
      </c>
      <c r="LQI50" s="19" t="s">
        <v>8439</v>
      </c>
      <c r="LQJ50" s="19" t="s">
        <v>8439</v>
      </c>
      <c r="LQK50" s="19" t="s">
        <v>8439</v>
      </c>
      <c r="LQL50" s="19" t="s">
        <v>8439</v>
      </c>
      <c r="LQM50" s="19" t="s">
        <v>8439</v>
      </c>
      <c r="LQN50" s="19" t="s">
        <v>8439</v>
      </c>
      <c r="LQO50" s="19" t="s">
        <v>8439</v>
      </c>
      <c r="LQP50" s="19" t="s">
        <v>8439</v>
      </c>
      <c r="LQQ50" s="19" t="s">
        <v>8439</v>
      </c>
      <c r="LQR50" s="19" t="s">
        <v>8439</v>
      </c>
      <c r="LQS50" s="19" t="s">
        <v>8439</v>
      </c>
      <c r="LQT50" s="19" t="s">
        <v>8439</v>
      </c>
      <c r="LQU50" s="19" t="s">
        <v>8439</v>
      </c>
      <c r="LQV50" s="19" t="s">
        <v>8439</v>
      </c>
      <c r="LQW50" s="19" t="s">
        <v>8439</v>
      </c>
      <c r="LQX50" s="19" t="s">
        <v>8439</v>
      </c>
      <c r="LQY50" s="19" t="s">
        <v>8439</v>
      </c>
      <c r="LQZ50" s="19" t="s">
        <v>8439</v>
      </c>
      <c r="LRA50" s="19" t="s">
        <v>8439</v>
      </c>
      <c r="LRB50" s="19" t="s">
        <v>8439</v>
      </c>
      <c r="LRC50" s="19" t="s">
        <v>8439</v>
      </c>
      <c r="LRD50" s="19" t="s">
        <v>8439</v>
      </c>
      <c r="LRE50" s="19" t="s">
        <v>8439</v>
      </c>
      <c r="LRF50" s="19" t="s">
        <v>8439</v>
      </c>
      <c r="LRG50" s="19" t="s">
        <v>8439</v>
      </c>
      <c r="LRH50" s="19" t="s">
        <v>8439</v>
      </c>
      <c r="LRI50" s="19" t="s">
        <v>8439</v>
      </c>
      <c r="LRJ50" s="19" t="s">
        <v>8439</v>
      </c>
      <c r="LRK50" s="19" t="s">
        <v>8439</v>
      </c>
      <c r="LRL50" s="19" t="s">
        <v>8439</v>
      </c>
      <c r="LRM50" s="19" t="s">
        <v>8439</v>
      </c>
      <c r="LRN50" s="19" t="s">
        <v>8439</v>
      </c>
      <c r="LRO50" s="19" t="s">
        <v>8439</v>
      </c>
      <c r="LRP50" s="19" t="s">
        <v>8439</v>
      </c>
      <c r="LRQ50" s="19" t="s">
        <v>8439</v>
      </c>
      <c r="LRR50" s="19" t="s">
        <v>8439</v>
      </c>
      <c r="LRS50" s="19" t="s">
        <v>8439</v>
      </c>
      <c r="LRT50" s="19" t="s">
        <v>8439</v>
      </c>
      <c r="LRU50" s="19" t="s">
        <v>8439</v>
      </c>
      <c r="LRV50" s="19" t="s">
        <v>8439</v>
      </c>
      <c r="LRW50" s="19" t="s">
        <v>8439</v>
      </c>
      <c r="LRX50" s="19" t="s">
        <v>8439</v>
      </c>
      <c r="LRY50" s="19" t="s">
        <v>8439</v>
      </c>
      <c r="LRZ50" s="19" t="s">
        <v>8439</v>
      </c>
      <c r="LSA50" s="19" t="s">
        <v>8439</v>
      </c>
      <c r="LSB50" s="19" t="s">
        <v>8439</v>
      </c>
      <c r="LSC50" s="19" t="s">
        <v>8439</v>
      </c>
      <c r="LSD50" s="19" t="s">
        <v>8439</v>
      </c>
      <c r="LSE50" s="19" t="s">
        <v>8439</v>
      </c>
      <c r="LSF50" s="19" t="s">
        <v>8439</v>
      </c>
      <c r="LSG50" s="19" t="s">
        <v>8439</v>
      </c>
      <c r="LSH50" s="19" t="s">
        <v>8439</v>
      </c>
      <c r="LSI50" s="19" t="s">
        <v>8439</v>
      </c>
      <c r="LSJ50" s="19" t="s">
        <v>8439</v>
      </c>
      <c r="LSK50" s="19" t="s">
        <v>8439</v>
      </c>
      <c r="LSL50" s="19" t="s">
        <v>8439</v>
      </c>
      <c r="LSM50" s="19" t="s">
        <v>8439</v>
      </c>
      <c r="LSN50" s="19" t="s">
        <v>8439</v>
      </c>
      <c r="LSO50" s="19" t="s">
        <v>8439</v>
      </c>
      <c r="LSP50" s="19" t="s">
        <v>8439</v>
      </c>
      <c r="LSQ50" s="19" t="s">
        <v>8439</v>
      </c>
      <c r="LSR50" s="19" t="s">
        <v>8439</v>
      </c>
      <c r="LSS50" s="19" t="s">
        <v>8439</v>
      </c>
      <c r="LST50" s="19" t="s">
        <v>8439</v>
      </c>
      <c r="LSU50" s="19" t="s">
        <v>8439</v>
      </c>
      <c r="LSV50" s="19" t="s">
        <v>8439</v>
      </c>
      <c r="LSW50" s="19" t="s">
        <v>8439</v>
      </c>
      <c r="LSX50" s="19" t="s">
        <v>8439</v>
      </c>
      <c r="LSY50" s="19" t="s">
        <v>8439</v>
      </c>
      <c r="LSZ50" s="19" t="s">
        <v>8439</v>
      </c>
      <c r="LTA50" s="19" t="s">
        <v>8439</v>
      </c>
      <c r="LTB50" s="19" t="s">
        <v>8439</v>
      </c>
      <c r="LTC50" s="19" t="s">
        <v>8439</v>
      </c>
      <c r="LTD50" s="19" t="s">
        <v>8439</v>
      </c>
      <c r="LTE50" s="19" t="s">
        <v>8439</v>
      </c>
      <c r="LTF50" s="19" t="s">
        <v>8439</v>
      </c>
      <c r="LTG50" s="19" t="s">
        <v>8439</v>
      </c>
      <c r="LTH50" s="19" t="s">
        <v>8439</v>
      </c>
      <c r="LTI50" s="19" t="s">
        <v>8439</v>
      </c>
      <c r="LTJ50" s="19" t="s">
        <v>8439</v>
      </c>
      <c r="LTK50" s="19" t="s">
        <v>8439</v>
      </c>
      <c r="LTL50" s="19" t="s">
        <v>8439</v>
      </c>
      <c r="LTM50" s="19" t="s">
        <v>8439</v>
      </c>
      <c r="LTN50" s="19" t="s">
        <v>8439</v>
      </c>
      <c r="LTO50" s="19" t="s">
        <v>8439</v>
      </c>
      <c r="LTP50" s="19" t="s">
        <v>8439</v>
      </c>
      <c r="LTQ50" s="19" t="s">
        <v>8439</v>
      </c>
      <c r="LTR50" s="19" t="s">
        <v>8439</v>
      </c>
      <c r="LTS50" s="19" t="s">
        <v>8439</v>
      </c>
      <c r="LTT50" s="19" t="s">
        <v>8439</v>
      </c>
      <c r="LTU50" s="19" t="s">
        <v>8439</v>
      </c>
      <c r="LTV50" s="19" t="s">
        <v>8439</v>
      </c>
      <c r="LTW50" s="19" t="s">
        <v>8439</v>
      </c>
      <c r="LTX50" s="19" t="s">
        <v>8439</v>
      </c>
      <c r="LTY50" s="19" t="s">
        <v>8439</v>
      </c>
      <c r="LTZ50" s="19" t="s">
        <v>8439</v>
      </c>
      <c r="LUA50" s="19" t="s">
        <v>8439</v>
      </c>
      <c r="LUB50" s="19" t="s">
        <v>8439</v>
      </c>
      <c r="LUC50" s="19" t="s">
        <v>8439</v>
      </c>
      <c r="LUD50" s="19" t="s">
        <v>8439</v>
      </c>
      <c r="LUE50" s="19" t="s">
        <v>8439</v>
      </c>
      <c r="LUF50" s="19" t="s">
        <v>8439</v>
      </c>
      <c r="LUG50" s="19" t="s">
        <v>8439</v>
      </c>
      <c r="LUH50" s="19" t="s">
        <v>8439</v>
      </c>
      <c r="LUI50" s="19" t="s">
        <v>8439</v>
      </c>
      <c r="LUJ50" s="19" t="s">
        <v>8439</v>
      </c>
      <c r="LUK50" s="19" t="s">
        <v>8439</v>
      </c>
      <c r="LUL50" s="19" t="s">
        <v>8439</v>
      </c>
      <c r="LUM50" s="19" t="s">
        <v>8439</v>
      </c>
      <c r="LUN50" s="19" t="s">
        <v>8439</v>
      </c>
      <c r="LUO50" s="19" t="s">
        <v>8439</v>
      </c>
      <c r="LUP50" s="19" t="s">
        <v>8439</v>
      </c>
      <c r="LUQ50" s="19" t="s">
        <v>8439</v>
      </c>
      <c r="LUR50" s="19" t="s">
        <v>8439</v>
      </c>
      <c r="LUS50" s="19" t="s">
        <v>8439</v>
      </c>
      <c r="LUT50" s="19" t="s">
        <v>8439</v>
      </c>
      <c r="LUU50" s="19" t="s">
        <v>8439</v>
      </c>
      <c r="LUV50" s="19" t="s">
        <v>8439</v>
      </c>
      <c r="LUW50" s="19" t="s">
        <v>8439</v>
      </c>
      <c r="LUX50" s="19" t="s">
        <v>8439</v>
      </c>
      <c r="LUY50" s="19" t="s">
        <v>8439</v>
      </c>
      <c r="LUZ50" s="19" t="s">
        <v>8439</v>
      </c>
      <c r="LVA50" s="19" t="s">
        <v>8439</v>
      </c>
      <c r="LVB50" s="19" t="s">
        <v>8439</v>
      </c>
      <c r="LVC50" s="19" t="s">
        <v>8439</v>
      </c>
      <c r="LVD50" s="19" t="s">
        <v>8439</v>
      </c>
      <c r="LVE50" s="19" t="s">
        <v>8439</v>
      </c>
      <c r="LVF50" s="19" t="s">
        <v>8439</v>
      </c>
      <c r="LVG50" s="19" t="s">
        <v>8439</v>
      </c>
      <c r="LVH50" s="19" t="s">
        <v>8439</v>
      </c>
      <c r="LVI50" s="19" t="s">
        <v>8439</v>
      </c>
      <c r="LVJ50" s="19" t="s">
        <v>8439</v>
      </c>
      <c r="LVK50" s="19" t="s">
        <v>8439</v>
      </c>
      <c r="LVL50" s="19" t="s">
        <v>8439</v>
      </c>
      <c r="LVM50" s="19" t="s">
        <v>8439</v>
      </c>
      <c r="LVN50" s="19" t="s">
        <v>8439</v>
      </c>
      <c r="LVO50" s="19" t="s">
        <v>8439</v>
      </c>
      <c r="LVP50" s="19" t="s">
        <v>8439</v>
      </c>
      <c r="LVQ50" s="19" t="s">
        <v>8439</v>
      </c>
      <c r="LVR50" s="19" t="s">
        <v>8439</v>
      </c>
      <c r="LVS50" s="19" t="s">
        <v>8439</v>
      </c>
      <c r="LVT50" s="19" t="s">
        <v>8439</v>
      </c>
      <c r="LVU50" s="19" t="s">
        <v>8439</v>
      </c>
      <c r="LVV50" s="19" t="s">
        <v>8439</v>
      </c>
      <c r="LVW50" s="19" t="s">
        <v>8439</v>
      </c>
      <c r="LVX50" s="19" t="s">
        <v>8439</v>
      </c>
      <c r="LVY50" s="19" t="s">
        <v>8439</v>
      </c>
      <c r="LVZ50" s="19" t="s">
        <v>8439</v>
      </c>
      <c r="LWA50" s="19" t="s">
        <v>8439</v>
      </c>
      <c r="LWB50" s="19" t="s">
        <v>8439</v>
      </c>
      <c r="LWC50" s="19" t="s">
        <v>8439</v>
      </c>
      <c r="LWD50" s="19" t="s">
        <v>8439</v>
      </c>
      <c r="LWE50" s="19" t="s">
        <v>8439</v>
      </c>
      <c r="LWF50" s="19" t="s">
        <v>8439</v>
      </c>
      <c r="LWG50" s="19" t="s">
        <v>8439</v>
      </c>
      <c r="LWH50" s="19" t="s">
        <v>8439</v>
      </c>
      <c r="LWI50" s="19" t="s">
        <v>8439</v>
      </c>
      <c r="LWJ50" s="19" t="s">
        <v>8439</v>
      </c>
      <c r="LWK50" s="19" t="s">
        <v>8439</v>
      </c>
      <c r="LWL50" s="19" t="s">
        <v>8439</v>
      </c>
      <c r="LWM50" s="19" t="s">
        <v>8439</v>
      </c>
      <c r="LWN50" s="19" t="s">
        <v>8439</v>
      </c>
      <c r="LWO50" s="19" t="s">
        <v>8439</v>
      </c>
      <c r="LWP50" s="19" t="s">
        <v>8439</v>
      </c>
      <c r="LWQ50" s="19" t="s">
        <v>8439</v>
      </c>
      <c r="LWR50" s="19" t="s">
        <v>8439</v>
      </c>
      <c r="LWS50" s="19" t="s">
        <v>8439</v>
      </c>
      <c r="LWT50" s="19" t="s">
        <v>8439</v>
      </c>
      <c r="LWU50" s="19" t="s">
        <v>8439</v>
      </c>
      <c r="LWV50" s="19" t="s">
        <v>8439</v>
      </c>
      <c r="LWW50" s="19" t="s">
        <v>8439</v>
      </c>
      <c r="LWX50" s="19" t="s">
        <v>8439</v>
      </c>
      <c r="LWY50" s="19" t="s">
        <v>8439</v>
      </c>
      <c r="LWZ50" s="19" t="s">
        <v>8439</v>
      </c>
      <c r="LXA50" s="19" t="s">
        <v>8439</v>
      </c>
      <c r="LXB50" s="19" t="s">
        <v>8439</v>
      </c>
      <c r="LXC50" s="19" t="s">
        <v>8439</v>
      </c>
      <c r="LXD50" s="19" t="s">
        <v>8439</v>
      </c>
      <c r="LXE50" s="19" t="s">
        <v>8439</v>
      </c>
      <c r="LXF50" s="19" t="s">
        <v>8439</v>
      </c>
      <c r="LXG50" s="19" t="s">
        <v>8439</v>
      </c>
      <c r="LXH50" s="19" t="s">
        <v>8439</v>
      </c>
      <c r="LXI50" s="19" t="s">
        <v>8439</v>
      </c>
      <c r="LXJ50" s="19" t="s">
        <v>8439</v>
      </c>
      <c r="LXK50" s="19" t="s">
        <v>8439</v>
      </c>
      <c r="LXL50" s="19" t="s">
        <v>8439</v>
      </c>
      <c r="LXM50" s="19" t="s">
        <v>8439</v>
      </c>
      <c r="LXN50" s="19" t="s">
        <v>8439</v>
      </c>
      <c r="LXO50" s="19" t="s">
        <v>8439</v>
      </c>
      <c r="LXP50" s="19" t="s">
        <v>8439</v>
      </c>
      <c r="LXQ50" s="19" t="s">
        <v>8439</v>
      </c>
      <c r="LXR50" s="19" t="s">
        <v>8439</v>
      </c>
      <c r="LXS50" s="19" t="s">
        <v>8439</v>
      </c>
      <c r="LXT50" s="19" t="s">
        <v>8439</v>
      </c>
      <c r="LXU50" s="19" t="s">
        <v>8439</v>
      </c>
      <c r="LXV50" s="19" t="s">
        <v>8439</v>
      </c>
      <c r="LXW50" s="19" t="s">
        <v>8439</v>
      </c>
      <c r="LXX50" s="19" t="s">
        <v>8439</v>
      </c>
      <c r="LXY50" s="19" t="s">
        <v>8439</v>
      </c>
      <c r="LXZ50" s="19" t="s">
        <v>8439</v>
      </c>
      <c r="LYA50" s="19" t="s">
        <v>8439</v>
      </c>
      <c r="LYB50" s="19" t="s">
        <v>8439</v>
      </c>
      <c r="LYC50" s="19" t="s">
        <v>8439</v>
      </c>
      <c r="LYD50" s="19" t="s">
        <v>8439</v>
      </c>
      <c r="LYE50" s="19" t="s">
        <v>8439</v>
      </c>
      <c r="LYF50" s="19" t="s">
        <v>8439</v>
      </c>
      <c r="LYG50" s="19" t="s">
        <v>8439</v>
      </c>
      <c r="LYH50" s="19" t="s">
        <v>8439</v>
      </c>
      <c r="LYI50" s="19" t="s">
        <v>8439</v>
      </c>
      <c r="LYJ50" s="19" t="s">
        <v>8439</v>
      </c>
      <c r="LYK50" s="19" t="s">
        <v>8439</v>
      </c>
      <c r="LYL50" s="19" t="s">
        <v>8439</v>
      </c>
      <c r="LYM50" s="19" t="s">
        <v>8439</v>
      </c>
      <c r="LYN50" s="19" t="s">
        <v>8439</v>
      </c>
      <c r="LYO50" s="19" t="s">
        <v>8439</v>
      </c>
      <c r="LYP50" s="19" t="s">
        <v>8439</v>
      </c>
      <c r="LYQ50" s="19" t="s">
        <v>8439</v>
      </c>
      <c r="LYR50" s="19" t="s">
        <v>8439</v>
      </c>
      <c r="LYS50" s="19" t="s">
        <v>8439</v>
      </c>
      <c r="LYT50" s="19" t="s">
        <v>8439</v>
      </c>
      <c r="LYU50" s="19" t="s">
        <v>8439</v>
      </c>
      <c r="LYV50" s="19" t="s">
        <v>8439</v>
      </c>
      <c r="LYW50" s="19" t="s">
        <v>8439</v>
      </c>
      <c r="LYX50" s="19" t="s">
        <v>8439</v>
      </c>
      <c r="LYY50" s="19" t="s">
        <v>8439</v>
      </c>
      <c r="LYZ50" s="19" t="s">
        <v>8439</v>
      </c>
      <c r="LZA50" s="19" t="s">
        <v>8439</v>
      </c>
      <c r="LZB50" s="19" t="s">
        <v>8439</v>
      </c>
      <c r="LZC50" s="19" t="s">
        <v>8439</v>
      </c>
      <c r="LZD50" s="19" t="s">
        <v>8439</v>
      </c>
      <c r="LZE50" s="19" t="s">
        <v>8439</v>
      </c>
      <c r="LZF50" s="19" t="s">
        <v>8439</v>
      </c>
      <c r="LZG50" s="19" t="s">
        <v>8439</v>
      </c>
      <c r="LZH50" s="19" t="s">
        <v>8439</v>
      </c>
      <c r="LZI50" s="19" t="s">
        <v>8439</v>
      </c>
      <c r="LZJ50" s="19" t="s">
        <v>8439</v>
      </c>
      <c r="LZK50" s="19" t="s">
        <v>8439</v>
      </c>
      <c r="LZL50" s="19" t="s">
        <v>8439</v>
      </c>
      <c r="LZM50" s="19" t="s">
        <v>8439</v>
      </c>
      <c r="LZN50" s="19" t="s">
        <v>8439</v>
      </c>
      <c r="LZO50" s="19" t="s">
        <v>8439</v>
      </c>
      <c r="LZP50" s="19" t="s">
        <v>8439</v>
      </c>
      <c r="LZQ50" s="19" t="s">
        <v>8439</v>
      </c>
      <c r="LZR50" s="19" t="s">
        <v>8439</v>
      </c>
      <c r="LZS50" s="19" t="s">
        <v>8439</v>
      </c>
      <c r="LZT50" s="19" t="s">
        <v>8439</v>
      </c>
      <c r="LZU50" s="19" t="s">
        <v>8439</v>
      </c>
      <c r="LZV50" s="19" t="s">
        <v>8439</v>
      </c>
      <c r="LZW50" s="19" t="s">
        <v>8439</v>
      </c>
      <c r="LZX50" s="19" t="s">
        <v>8439</v>
      </c>
      <c r="LZY50" s="19" t="s">
        <v>8439</v>
      </c>
      <c r="LZZ50" s="19" t="s">
        <v>8439</v>
      </c>
      <c r="MAA50" s="19" t="s">
        <v>8439</v>
      </c>
      <c r="MAB50" s="19" t="s">
        <v>8439</v>
      </c>
      <c r="MAC50" s="19" t="s">
        <v>8439</v>
      </c>
      <c r="MAD50" s="19" t="s">
        <v>8439</v>
      </c>
      <c r="MAE50" s="19" t="s">
        <v>8439</v>
      </c>
      <c r="MAF50" s="19" t="s">
        <v>8439</v>
      </c>
      <c r="MAG50" s="19" t="s">
        <v>8439</v>
      </c>
      <c r="MAH50" s="19" t="s">
        <v>8439</v>
      </c>
      <c r="MAI50" s="19" t="s">
        <v>8439</v>
      </c>
      <c r="MAJ50" s="19" t="s">
        <v>8439</v>
      </c>
      <c r="MAK50" s="19" t="s">
        <v>8439</v>
      </c>
      <c r="MAL50" s="19" t="s">
        <v>8439</v>
      </c>
      <c r="MAM50" s="19" t="s">
        <v>8439</v>
      </c>
      <c r="MAN50" s="19" t="s">
        <v>8439</v>
      </c>
      <c r="MAO50" s="19" t="s">
        <v>8439</v>
      </c>
      <c r="MAP50" s="19" t="s">
        <v>8439</v>
      </c>
      <c r="MAQ50" s="19" t="s">
        <v>8439</v>
      </c>
      <c r="MAR50" s="19" t="s">
        <v>8439</v>
      </c>
      <c r="MAS50" s="19" t="s">
        <v>8439</v>
      </c>
      <c r="MAT50" s="19" t="s">
        <v>8439</v>
      </c>
      <c r="MAU50" s="19" t="s">
        <v>8439</v>
      </c>
      <c r="MAV50" s="19" t="s">
        <v>8439</v>
      </c>
      <c r="MAW50" s="19" t="s">
        <v>8439</v>
      </c>
      <c r="MAX50" s="19" t="s">
        <v>8439</v>
      </c>
      <c r="MAY50" s="19" t="s">
        <v>8439</v>
      </c>
      <c r="MAZ50" s="19" t="s">
        <v>8439</v>
      </c>
      <c r="MBA50" s="19" t="s">
        <v>8439</v>
      </c>
      <c r="MBB50" s="19" t="s">
        <v>8439</v>
      </c>
      <c r="MBC50" s="19" t="s">
        <v>8439</v>
      </c>
      <c r="MBD50" s="19" t="s">
        <v>8439</v>
      </c>
      <c r="MBE50" s="19" t="s">
        <v>8439</v>
      </c>
      <c r="MBF50" s="19" t="s">
        <v>8439</v>
      </c>
      <c r="MBG50" s="19" t="s">
        <v>8439</v>
      </c>
      <c r="MBH50" s="19" t="s">
        <v>8439</v>
      </c>
      <c r="MBI50" s="19" t="s">
        <v>8439</v>
      </c>
      <c r="MBJ50" s="19" t="s">
        <v>8439</v>
      </c>
      <c r="MBK50" s="19" t="s">
        <v>8439</v>
      </c>
      <c r="MBL50" s="19" t="s">
        <v>8439</v>
      </c>
      <c r="MBM50" s="19" t="s">
        <v>8439</v>
      </c>
      <c r="MBN50" s="19" t="s">
        <v>8439</v>
      </c>
      <c r="MBO50" s="19" t="s">
        <v>8439</v>
      </c>
      <c r="MBP50" s="19" t="s">
        <v>8439</v>
      </c>
      <c r="MBQ50" s="19" t="s">
        <v>8439</v>
      </c>
      <c r="MBR50" s="19" t="s">
        <v>8439</v>
      </c>
      <c r="MBS50" s="19" t="s">
        <v>8439</v>
      </c>
      <c r="MBT50" s="19" t="s">
        <v>8439</v>
      </c>
      <c r="MBU50" s="19" t="s">
        <v>8439</v>
      </c>
      <c r="MBV50" s="19" t="s">
        <v>8439</v>
      </c>
      <c r="MBW50" s="19" t="s">
        <v>8439</v>
      </c>
      <c r="MBX50" s="19" t="s">
        <v>8439</v>
      </c>
      <c r="MBY50" s="19" t="s">
        <v>8439</v>
      </c>
      <c r="MBZ50" s="19" t="s">
        <v>8439</v>
      </c>
      <c r="MCA50" s="19" t="s">
        <v>8439</v>
      </c>
      <c r="MCB50" s="19" t="s">
        <v>8439</v>
      </c>
      <c r="MCC50" s="19" t="s">
        <v>8439</v>
      </c>
      <c r="MCD50" s="19" t="s">
        <v>8439</v>
      </c>
      <c r="MCE50" s="19" t="s">
        <v>8439</v>
      </c>
      <c r="MCF50" s="19" t="s">
        <v>8439</v>
      </c>
      <c r="MCG50" s="19" t="s">
        <v>8439</v>
      </c>
      <c r="MCH50" s="19" t="s">
        <v>8439</v>
      </c>
      <c r="MCI50" s="19" t="s">
        <v>8439</v>
      </c>
      <c r="MCJ50" s="19" t="s">
        <v>8439</v>
      </c>
      <c r="MCK50" s="19" t="s">
        <v>8439</v>
      </c>
      <c r="MCL50" s="19" t="s">
        <v>8439</v>
      </c>
      <c r="MCM50" s="19" t="s">
        <v>8439</v>
      </c>
      <c r="MCN50" s="19" t="s">
        <v>8439</v>
      </c>
      <c r="MCO50" s="19" t="s">
        <v>8439</v>
      </c>
      <c r="MCP50" s="19" t="s">
        <v>8439</v>
      </c>
      <c r="MCQ50" s="19" t="s">
        <v>8439</v>
      </c>
      <c r="MCR50" s="19" t="s">
        <v>8439</v>
      </c>
      <c r="MCS50" s="19" t="s">
        <v>8439</v>
      </c>
      <c r="MCT50" s="19" t="s">
        <v>8439</v>
      </c>
      <c r="MCU50" s="19" t="s">
        <v>8439</v>
      </c>
      <c r="MCV50" s="19" t="s">
        <v>8439</v>
      </c>
      <c r="MCW50" s="19" t="s">
        <v>8439</v>
      </c>
      <c r="MCX50" s="19" t="s">
        <v>8439</v>
      </c>
      <c r="MCY50" s="19" t="s">
        <v>8439</v>
      </c>
      <c r="MCZ50" s="19" t="s">
        <v>8439</v>
      </c>
      <c r="MDA50" s="19" t="s">
        <v>8439</v>
      </c>
      <c r="MDB50" s="19" t="s">
        <v>8439</v>
      </c>
      <c r="MDC50" s="19" t="s">
        <v>8439</v>
      </c>
      <c r="MDD50" s="19" t="s">
        <v>8439</v>
      </c>
      <c r="MDE50" s="19" t="s">
        <v>8439</v>
      </c>
      <c r="MDF50" s="19" t="s">
        <v>8439</v>
      </c>
      <c r="MDG50" s="19" t="s">
        <v>8439</v>
      </c>
      <c r="MDH50" s="19" t="s">
        <v>8439</v>
      </c>
      <c r="MDI50" s="19" t="s">
        <v>8439</v>
      </c>
      <c r="MDJ50" s="19" t="s">
        <v>8439</v>
      </c>
      <c r="MDK50" s="19" t="s">
        <v>8439</v>
      </c>
      <c r="MDL50" s="19" t="s">
        <v>8439</v>
      </c>
      <c r="MDM50" s="19" t="s">
        <v>8439</v>
      </c>
      <c r="MDN50" s="19" t="s">
        <v>8439</v>
      </c>
      <c r="MDO50" s="19" t="s">
        <v>8439</v>
      </c>
      <c r="MDP50" s="19" t="s">
        <v>8439</v>
      </c>
      <c r="MDQ50" s="19" t="s">
        <v>8439</v>
      </c>
      <c r="MDR50" s="19" t="s">
        <v>8439</v>
      </c>
      <c r="MDS50" s="19" t="s">
        <v>8439</v>
      </c>
      <c r="MDT50" s="19" t="s">
        <v>8439</v>
      </c>
      <c r="MDU50" s="19" t="s">
        <v>8439</v>
      </c>
      <c r="MDV50" s="19" t="s">
        <v>8439</v>
      </c>
      <c r="MDW50" s="19" t="s">
        <v>8439</v>
      </c>
      <c r="MDX50" s="19" t="s">
        <v>8439</v>
      </c>
      <c r="MDY50" s="19" t="s">
        <v>8439</v>
      </c>
      <c r="MDZ50" s="19" t="s">
        <v>8439</v>
      </c>
      <c r="MEA50" s="19" t="s">
        <v>8439</v>
      </c>
      <c r="MEB50" s="19" t="s">
        <v>8439</v>
      </c>
      <c r="MEC50" s="19" t="s">
        <v>8439</v>
      </c>
      <c r="MED50" s="19" t="s">
        <v>8439</v>
      </c>
      <c r="MEE50" s="19" t="s">
        <v>8439</v>
      </c>
      <c r="MEF50" s="19" t="s">
        <v>8439</v>
      </c>
      <c r="MEG50" s="19" t="s">
        <v>8439</v>
      </c>
      <c r="MEH50" s="19" t="s">
        <v>8439</v>
      </c>
      <c r="MEI50" s="19" t="s">
        <v>8439</v>
      </c>
      <c r="MEJ50" s="19" t="s">
        <v>8439</v>
      </c>
      <c r="MEK50" s="19" t="s">
        <v>8439</v>
      </c>
      <c r="MEL50" s="19" t="s">
        <v>8439</v>
      </c>
      <c r="MEM50" s="19" t="s">
        <v>8439</v>
      </c>
      <c r="MEN50" s="19" t="s">
        <v>8439</v>
      </c>
      <c r="MEO50" s="19" t="s">
        <v>8439</v>
      </c>
      <c r="MEP50" s="19" t="s">
        <v>8439</v>
      </c>
      <c r="MEQ50" s="19" t="s">
        <v>8439</v>
      </c>
      <c r="MER50" s="19" t="s">
        <v>8439</v>
      </c>
      <c r="MES50" s="19" t="s">
        <v>8439</v>
      </c>
      <c r="MET50" s="19" t="s">
        <v>8439</v>
      </c>
      <c r="MEU50" s="19" t="s">
        <v>8439</v>
      </c>
      <c r="MEV50" s="19" t="s">
        <v>8439</v>
      </c>
      <c r="MEW50" s="19" t="s">
        <v>8439</v>
      </c>
      <c r="MEX50" s="19" t="s">
        <v>8439</v>
      </c>
      <c r="MEY50" s="19" t="s">
        <v>8439</v>
      </c>
      <c r="MEZ50" s="19" t="s">
        <v>8439</v>
      </c>
      <c r="MFA50" s="19" t="s">
        <v>8439</v>
      </c>
      <c r="MFB50" s="19" t="s">
        <v>8439</v>
      </c>
      <c r="MFC50" s="19" t="s">
        <v>8439</v>
      </c>
      <c r="MFD50" s="19" t="s">
        <v>8439</v>
      </c>
      <c r="MFE50" s="19" t="s">
        <v>8439</v>
      </c>
      <c r="MFF50" s="19" t="s">
        <v>8439</v>
      </c>
      <c r="MFG50" s="19" t="s">
        <v>8439</v>
      </c>
      <c r="MFH50" s="19" t="s">
        <v>8439</v>
      </c>
      <c r="MFI50" s="19" t="s">
        <v>8439</v>
      </c>
      <c r="MFJ50" s="19" t="s">
        <v>8439</v>
      </c>
      <c r="MFK50" s="19" t="s">
        <v>8439</v>
      </c>
      <c r="MFL50" s="19" t="s">
        <v>8439</v>
      </c>
      <c r="MFM50" s="19" t="s">
        <v>8439</v>
      </c>
      <c r="MFN50" s="19" t="s">
        <v>8439</v>
      </c>
      <c r="MFO50" s="19" t="s">
        <v>8439</v>
      </c>
      <c r="MFP50" s="19" t="s">
        <v>8439</v>
      </c>
      <c r="MFQ50" s="19" t="s">
        <v>8439</v>
      </c>
      <c r="MFR50" s="19" t="s">
        <v>8439</v>
      </c>
      <c r="MFS50" s="19" t="s">
        <v>8439</v>
      </c>
      <c r="MFT50" s="19" t="s">
        <v>8439</v>
      </c>
      <c r="MFU50" s="19" t="s">
        <v>8439</v>
      </c>
      <c r="MFV50" s="19" t="s">
        <v>8439</v>
      </c>
      <c r="MFW50" s="19" t="s">
        <v>8439</v>
      </c>
      <c r="MFX50" s="19" t="s">
        <v>8439</v>
      </c>
      <c r="MFY50" s="19" t="s">
        <v>8439</v>
      </c>
      <c r="MFZ50" s="19" t="s">
        <v>8439</v>
      </c>
      <c r="MGA50" s="19" t="s">
        <v>8439</v>
      </c>
      <c r="MGB50" s="19" t="s">
        <v>8439</v>
      </c>
      <c r="MGC50" s="19" t="s">
        <v>8439</v>
      </c>
      <c r="MGD50" s="19" t="s">
        <v>8439</v>
      </c>
      <c r="MGE50" s="19" t="s">
        <v>8439</v>
      </c>
      <c r="MGF50" s="19" t="s">
        <v>8439</v>
      </c>
      <c r="MGG50" s="19" t="s">
        <v>8439</v>
      </c>
      <c r="MGH50" s="19" t="s">
        <v>8439</v>
      </c>
      <c r="MGI50" s="19" t="s">
        <v>8439</v>
      </c>
      <c r="MGJ50" s="19" t="s">
        <v>8439</v>
      </c>
      <c r="MGK50" s="19" t="s">
        <v>8439</v>
      </c>
      <c r="MGL50" s="19" t="s">
        <v>8439</v>
      </c>
      <c r="MGM50" s="19" t="s">
        <v>8439</v>
      </c>
      <c r="MGN50" s="19" t="s">
        <v>8439</v>
      </c>
      <c r="MGO50" s="19" t="s">
        <v>8439</v>
      </c>
      <c r="MGP50" s="19" t="s">
        <v>8439</v>
      </c>
      <c r="MGQ50" s="19" t="s">
        <v>8439</v>
      </c>
      <c r="MGR50" s="19" t="s">
        <v>8439</v>
      </c>
      <c r="MGS50" s="19" t="s">
        <v>8439</v>
      </c>
      <c r="MGT50" s="19" t="s">
        <v>8439</v>
      </c>
      <c r="MGU50" s="19" t="s">
        <v>8439</v>
      </c>
      <c r="MGV50" s="19" t="s">
        <v>8439</v>
      </c>
      <c r="MGW50" s="19" t="s">
        <v>8439</v>
      </c>
      <c r="MGX50" s="19" t="s">
        <v>8439</v>
      </c>
      <c r="MGY50" s="19" t="s">
        <v>8439</v>
      </c>
      <c r="MGZ50" s="19" t="s">
        <v>8439</v>
      </c>
      <c r="MHA50" s="19" t="s">
        <v>8439</v>
      </c>
      <c r="MHB50" s="19" t="s">
        <v>8439</v>
      </c>
      <c r="MHC50" s="19" t="s">
        <v>8439</v>
      </c>
      <c r="MHD50" s="19" t="s">
        <v>8439</v>
      </c>
      <c r="MHE50" s="19" t="s">
        <v>8439</v>
      </c>
      <c r="MHF50" s="19" t="s">
        <v>8439</v>
      </c>
      <c r="MHG50" s="19" t="s">
        <v>8439</v>
      </c>
      <c r="MHH50" s="19" t="s">
        <v>8439</v>
      </c>
      <c r="MHI50" s="19" t="s">
        <v>8439</v>
      </c>
      <c r="MHJ50" s="19" t="s">
        <v>8439</v>
      </c>
      <c r="MHK50" s="19" t="s">
        <v>8439</v>
      </c>
      <c r="MHL50" s="19" t="s">
        <v>8439</v>
      </c>
      <c r="MHM50" s="19" t="s">
        <v>8439</v>
      </c>
      <c r="MHN50" s="19" t="s">
        <v>8439</v>
      </c>
      <c r="MHO50" s="19" t="s">
        <v>8439</v>
      </c>
      <c r="MHP50" s="19" t="s">
        <v>8439</v>
      </c>
      <c r="MHQ50" s="19" t="s">
        <v>8439</v>
      </c>
      <c r="MHR50" s="19" t="s">
        <v>8439</v>
      </c>
      <c r="MHS50" s="19" t="s">
        <v>8439</v>
      </c>
      <c r="MHT50" s="19" t="s">
        <v>8439</v>
      </c>
      <c r="MHU50" s="19" t="s">
        <v>8439</v>
      </c>
      <c r="MHV50" s="19" t="s">
        <v>8439</v>
      </c>
      <c r="MHW50" s="19" t="s">
        <v>8439</v>
      </c>
      <c r="MHX50" s="19" t="s">
        <v>8439</v>
      </c>
      <c r="MHY50" s="19" t="s">
        <v>8439</v>
      </c>
      <c r="MHZ50" s="19" t="s">
        <v>8439</v>
      </c>
      <c r="MIA50" s="19" t="s">
        <v>8439</v>
      </c>
      <c r="MIB50" s="19" t="s">
        <v>8439</v>
      </c>
      <c r="MIC50" s="19" t="s">
        <v>8439</v>
      </c>
      <c r="MID50" s="19" t="s">
        <v>8439</v>
      </c>
      <c r="MIE50" s="19" t="s">
        <v>8439</v>
      </c>
      <c r="MIF50" s="19" t="s">
        <v>8439</v>
      </c>
      <c r="MIG50" s="19" t="s">
        <v>8439</v>
      </c>
      <c r="MIH50" s="19" t="s">
        <v>8439</v>
      </c>
      <c r="MII50" s="19" t="s">
        <v>8439</v>
      </c>
      <c r="MIJ50" s="19" t="s">
        <v>8439</v>
      </c>
      <c r="MIK50" s="19" t="s">
        <v>8439</v>
      </c>
      <c r="MIL50" s="19" t="s">
        <v>8439</v>
      </c>
      <c r="MIM50" s="19" t="s">
        <v>8439</v>
      </c>
      <c r="MIN50" s="19" t="s">
        <v>8439</v>
      </c>
      <c r="MIO50" s="19" t="s">
        <v>8439</v>
      </c>
      <c r="MIP50" s="19" t="s">
        <v>8439</v>
      </c>
      <c r="MIQ50" s="19" t="s">
        <v>8439</v>
      </c>
      <c r="MIR50" s="19" t="s">
        <v>8439</v>
      </c>
      <c r="MIS50" s="19" t="s">
        <v>8439</v>
      </c>
      <c r="MIT50" s="19" t="s">
        <v>8439</v>
      </c>
      <c r="MIU50" s="19" t="s">
        <v>8439</v>
      </c>
      <c r="MIV50" s="19" t="s">
        <v>8439</v>
      </c>
      <c r="MIW50" s="19" t="s">
        <v>8439</v>
      </c>
      <c r="MIX50" s="19" t="s">
        <v>8439</v>
      </c>
      <c r="MIY50" s="19" t="s">
        <v>8439</v>
      </c>
      <c r="MIZ50" s="19" t="s">
        <v>8439</v>
      </c>
      <c r="MJA50" s="19" t="s">
        <v>8439</v>
      </c>
      <c r="MJB50" s="19" t="s">
        <v>8439</v>
      </c>
      <c r="MJC50" s="19" t="s">
        <v>8439</v>
      </c>
      <c r="MJD50" s="19" t="s">
        <v>8439</v>
      </c>
      <c r="MJE50" s="19" t="s">
        <v>8439</v>
      </c>
      <c r="MJF50" s="19" t="s">
        <v>8439</v>
      </c>
      <c r="MJG50" s="19" t="s">
        <v>8439</v>
      </c>
      <c r="MJH50" s="19" t="s">
        <v>8439</v>
      </c>
      <c r="MJI50" s="19" t="s">
        <v>8439</v>
      </c>
      <c r="MJJ50" s="19" t="s">
        <v>8439</v>
      </c>
      <c r="MJK50" s="19" t="s">
        <v>8439</v>
      </c>
      <c r="MJL50" s="19" t="s">
        <v>8439</v>
      </c>
      <c r="MJM50" s="19" t="s">
        <v>8439</v>
      </c>
      <c r="MJN50" s="19" t="s">
        <v>8439</v>
      </c>
      <c r="MJO50" s="19" t="s">
        <v>8439</v>
      </c>
      <c r="MJP50" s="19" t="s">
        <v>8439</v>
      </c>
      <c r="MJQ50" s="19" t="s">
        <v>8439</v>
      </c>
      <c r="MJR50" s="19" t="s">
        <v>8439</v>
      </c>
      <c r="MJS50" s="19" t="s">
        <v>8439</v>
      </c>
      <c r="MJT50" s="19" t="s">
        <v>8439</v>
      </c>
      <c r="MJU50" s="19" t="s">
        <v>8439</v>
      </c>
      <c r="MJV50" s="19" t="s">
        <v>8439</v>
      </c>
      <c r="MJW50" s="19" t="s">
        <v>8439</v>
      </c>
      <c r="MJX50" s="19" t="s">
        <v>8439</v>
      </c>
      <c r="MJY50" s="19" t="s">
        <v>8439</v>
      </c>
      <c r="MJZ50" s="19" t="s">
        <v>8439</v>
      </c>
      <c r="MKA50" s="19" t="s">
        <v>8439</v>
      </c>
      <c r="MKB50" s="19" t="s">
        <v>8439</v>
      </c>
      <c r="MKC50" s="19" t="s">
        <v>8439</v>
      </c>
      <c r="MKD50" s="19" t="s">
        <v>8439</v>
      </c>
      <c r="MKE50" s="19" t="s">
        <v>8439</v>
      </c>
      <c r="MKF50" s="19" t="s">
        <v>8439</v>
      </c>
      <c r="MKG50" s="19" t="s">
        <v>8439</v>
      </c>
      <c r="MKH50" s="19" t="s">
        <v>8439</v>
      </c>
      <c r="MKI50" s="19" t="s">
        <v>8439</v>
      </c>
      <c r="MKJ50" s="19" t="s">
        <v>8439</v>
      </c>
      <c r="MKK50" s="19" t="s">
        <v>8439</v>
      </c>
      <c r="MKL50" s="19" t="s">
        <v>8439</v>
      </c>
      <c r="MKM50" s="19" t="s">
        <v>8439</v>
      </c>
      <c r="MKN50" s="19" t="s">
        <v>8439</v>
      </c>
      <c r="MKO50" s="19" t="s">
        <v>8439</v>
      </c>
      <c r="MKP50" s="19" t="s">
        <v>8439</v>
      </c>
      <c r="MKQ50" s="19" t="s">
        <v>8439</v>
      </c>
      <c r="MKR50" s="19" t="s">
        <v>8439</v>
      </c>
      <c r="MKS50" s="19" t="s">
        <v>8439</v>
      </c>
      <c r="MKT50" s="19" t="s">
        <v>8439</v>
      </c>
      <c r="MKU50" s="19" t="s">
        <v>8439</v>
      </c>
      <c r="MKV50" s="19" t="s">
        <v>8439</v>
      </c>
      <c r="MKW50" s="19" t="s">
        <v>8439</v>
      </c>
      <c r="MKX50" s="19" t="s">
        <v>8439</v>
      </c>
      <c r="MKY50" s="19" t="s">
        <v>8439</v>
      </c>
      <c r="MKZ50" s="19" t="s">
        <v>8439</v>
      </c>
      <c r="MLA50" s="19" t="s">
        <v>8439</v>
      </c>
      <c r="MLB50" s="19" t="s">
        <v>8439</v>
      </c>
      <c r="MLC50" s="19" t="s">
        <v>8439</v>
      </c>
      <c r="MLD50" s="19" t="s">
        <v>8439</v>
      </c>
      <c r="MLE50" s="19" t="s">
        <v>8439</v>
      </c>
      <c r="MLF50" s="19" t="s">
        <v>8439</v>
      </c>
      <c r="MLG50" s="19" t="s">
        <v>8439</v>
      </c>
      <c r="MLH50" s="19" t="s">
        <v>8439</v>
      </c>
      <c r="MLI50" s="19" t="s">
        <v>8439</v>
      </c>
      <c r="MLJ50" s="19" t="s">
        <v>8439</v>
      </c>
      <c r="MLK50" s="19" t="s">
        <v>8439</v>
      </c>
      <c r="MLL50" s="19" t="s">
        <v>8439</v>
      </c>
      <c r="MLM50" s="19" t="s">
        <v>8439</v>
      </c>
      <c r="MLN50" s="19" t="s">
        <v>8439</v>
      </c>
      <c r="MLO50" s="19" t="s">
        <v>8439</v>
      </c>
      <c r="MLP50" s="19" t="s">
        <v>8439</v>
      </c>
      <c r="MLQ50" s="19" t="s">
        <v>8439</v>
      </c>
      <c r="MLR50" s="19" t="s">
        <v>8439</v>
      </c>
      <c r="MLS50" s="19" t="s">
        <v>8439</v>
      </c>
      <c r="MLT50" s="19" t="s">
        <v>8439</v>
      </c>
      <c r="MLU50" s="19" t="s">
        <v>8439</v>
      </c>
      <c r="MLV50" s="19" t="s">
        <v>8439</v>
      </c>
      <c r="MLW50" s="19" t="s">
        <v>8439</v>
      </c>
      <c r="MLX50" s="19" t="s">
        <v>8439</v>
      </c>
      <c r="MLY50" s="19" t="s">
        <v>8439</v>
      </c>
      <c r="MLZ50" s="19" t="s">
        <v>8439</v>
      </c>
      <c r="MMA50" s="19" t="s">
        <v>8439</v>
      </c>
      <c r="MMB50" s="19" t="s">
        <v>8439</v>
      </c>
      <c r="MMC50" s="19" t="s">
        <v>8439</v>
      </c>
      <c r="MMD50" s="19" t="s">
        <v>8439</v>
      </c>
      <c r="MME50" s="19" t="s">
        <v>8439</v>
      </c>
      <c r="MMF50" s="19" t="s">
        <v>8439</v>
      </c>
      <c r="MMG50" s="19" t="s">
        <v>8439</v>
      </c>
      <c r="MMH50" s="19" t="s">
        <v>8439</v>
      </c>
      <c r="MMI50" s="19" t="s">
        <v>8439</v>
      </c>
      <c r="MMJ50" s="19" t="s">
        <v>8439</v>
      </c>
      <c r="MMK50" s="19" t="s">
        <v>8439</v>
      </c>
      <c r="MML50" s="19" t="s">
        <v>8439</v>
      </c>
      <c r="MMM50" s="19" t="s">
        <v>8439</v>
      </c>
      <c r="MMN50" s="19" t="s">
        <v>8439</v>
      </c>
      <c r="MMO50" s="19" t="s">
        <v>8439</v>
      </c>
      <c r="MMP50" s="19" t="s">
        <v>8439</v>
      </c>
      <c r="MMQ50" s="19" t="s">
        <v>8439</v>
      </c>
      <c r="MMR50" s="19" t="s">
        <v>8439</v>
      </c>
      <c r="MMS50" s="19" t="s">
        <v>8439</v>
      </c>
      <c r="MMT50" s="19" t="s">
        <v>8439</v>
      </c>
      <c r="MMU50" s="19" t="s">
        <v>8439</v>
      </c>
      <c r="MMV50" s="19" t="s">
        <v>8439</v>
      </c>
      <c r="MMW50" s="19" t="s">
        <v>8439</v>
      </c>
      <c r="MMX50" s="19" t="s">
        <v>8439</v>
      </c>
      <c r="MMY50" s="19" t="s">
        <v>8439</v>
      </c>
      <c r="MMZ50" s="19" t="s">
        <v>8439</v>
      </c>
      <c r="MNA50" s="19" t="s">
        <v>8439</v>
      </c>
      <c r="MNB50" s="19" t="s">
        <v>8439</v>
      </c>
      <c r="MNC50" s="19" t="s">
        <v>8439</v>
      </c>
      <c r="MND50" s="19" t="s">
        <v>8439</v>
      </c>
      <c r="MNE50" s="19" t="s">
        <v>8439</v>
      </c>
      <c r="MNF50" s="19" t="s">
        <v>8439</v>
      </c>
      <c r="MNG50" s="19" t="s">
        <v>8439</v>
      </c>
      <c r="MNH50" s="19" t="s">
        <v>8439</v>
      </c>
      <c r="MNI50" s="19" t="s">
        <v>8439</v>
      </c>
      <c r="MNJ50" s="19" t="s">
        <v>8439</v>
      </c>
      <c r="MNK50" s="19" t="s">
        <v>8439</v>
      </c>
      <c r="MNL50" s="19" t="s">
        <v>8439</v>
      </c>
      <c r="MNM50" s="19" t="s">
        <v>8439</v>
      </c>
      <c r="MNN50" s="19" t="s">
        <v>8439</v>
      </c>
      <c r="MNO50" s="19" t="s">
        <v>8439</v>
      </c>
      <c r="MNP50" s="19" t="s">
        <v>8439</v>
      </c>
      <c r="MNQ50" s="19" t="s">
        <v>8439</v>
      </c>
      <c r="MNR50" s="19" t="s">
        <v>8439</v>
      </c>
      <c r="MNS50" s="19" t="s">
        <v>8439</v>
      </c>
      <c r="MNT50" s="19" t="s">
        <v>8439</v>
      </c>
      <c r="MNU50" s="19" t="s">
        <v>8439</v>
      </c>
      <c r="MNV50" s="19" t="s">
        <v>8439</v>
      </c>
      <c r="MNW50" s="19" t="s">
        <v>8439</v>
      </c>
      <c r="MNX50" s="19" t="s">
        <v>8439</v>
      </c>
      <c r="MNY50" s="19" t="s">
        <v>8439</v>
      </c>
      <c r="MNZ50" s="19" t="s">
        <v>8439</v>
      </c>
      <c r="MOA50" s="19" t="s">
        <v>8439</v>
      </c>
      <c r="MOB50" s="19" t="s">
        <v>8439</v>
      </c>
      <c r="MOC50" s="19" t="s">
        <v>8439</v>
      </c>
      <c r="MOD50" s="19" t="s">
        <v>8439</v>
      </c>
      <c r="MOE50" s="19" t="s">
        <v>8439</v>
      </c>
      <c r="MOF50" s="19" t="s">
        <v>8439</v>
      </c>
      <c r="MOG50" s="19" t="s">
        <v>8439</v>
      </c>
      <c r="MOH50" s="19" t="s">
        <v>8439</v>
      </c>
      <c r="MOI50" s="19" t="s">
        <v>8439</v>
      </c>
      <c r="MOJ50" s="19" t="s">
        <v>8439</v>
      </c>
      <c r="MOK50" s="19" t="s">
        <v>8439</v>
      </c>
      <c r="MOL50" s="19" t="s">
        <v>8439</v>
      </c>
      <c r="MOM50" s="19" t="s">
        <v>8439</v>
      </c>
      <c r="MON50" s="19" t="s">
        <v>8439</v>
      </c>
      <c r="MOO50" s="19" t="s">
        <v>8439</v>
      </c>
      <c r="MOP50" s="19" t="s">
        <v>8439</v>
      </c>
      <c r="MOQ50" s="19" t="s">
        <v>8439</v>
      </c>
      <c r="MOR50" s="19" t="s">
        <v>8439</v>
      </c>
      <c r="MOS50" s="19" t="s">
        <v>8439</v>
      </c>
      <c r="MOT50" s="19" t="s">
        <v>8439</v>
      </c>
      <c r="MOU50" s="19" t="s">
        <v>8439</v>
      </c>
      <c r="MOV50" s="19" t="s">
        <v>8439</v>
      </c>
      <c r="MOW50" s="19" t="s">
        <v>8439</v>
      </c>
      <c r="MOX50" s="19" t="s">
        <v>8439</v>
      </c>
      <c r="MOY50" s="19" t="s">
        <v>8439</v>
      </c>
      <c r="MOZ50" s="19" t="s">
        <v>8439</v>
      </c>
      <c r="MPA50" s="19" t="s">
        <v>8439</v>
      </c>
      <c r="MPB50" s="19" t="s">
        <v>8439</v>
      </c>
      <c r="MPC50" s="19" t="s">
        <v>8439</v>
      </c>
      <c r="MPD50" s="19" t="s">
        <v>8439</v>
      </c>
      <c r="MPE50" s="19" t="s">
        <v>8439</v>
      </c>
      <c r="MPF50" s="19" t="s">
        <v>8439</v>
      </c>
      <c r="MPG50" s="19" t="s">
        <v>8439</v>
      </c>
      <c r="MPH50" s="19" t="s">
        <v>8439</v>
      </c>
      <c r="MPI50" s="19" t="s">
        <v>8439</v>
      </c>
      <c r="MPJ50" s="19" t="s">
        <v>8439</v>
      </c>
      <c r="MPK50" s="19" t="s">
        <v>8439</v>
      </c>
      <c r="MPL50" s="19" t="s">
        <v>8439</v>
      </c>
      <c r="MPM50" s="19" t="s">
        <v>8439</v>
      </c>
      <c r="MPN50" s="19" t="s">
        <v>8439</v>
      </c>
      <c r="MPO50" s="19" t="s">
        <v>8439</v>
      </c>
      <c r="MPP50" s="19" t="s">
        <v>8439</v>
      </c>
      <c r="MPQ50" s="19" t="s">
        <v>8439</v>
      </c>
      <c r="MPR50" s="19" t="s">
        <v>8439</v>
      </c>
      <c r="MPS50" s="19" t="s">
        <v>8439</v>
      </c>
      <c r="MPT50" s="19" t="s">
        <v>8439</v>
      </c>
      <c r="MPU50" s="19" t="s">
        <v>8439</v>
      </c>
      <c r="MPV50" s="19" t="s">
        <v>8439</v>
      </c>
      <c r="MPW50" s="19" t="s">
        <v>8439</v>
      </c>
      <c r="MPX50" s="19" t="s">
        <v>8439</v>
      </c>
      <c r="MPY50" s="19" t="s">
        <v>8439</v>
      </c>
      <c r="MPZ50" s="19" t="s">
        <v>8439</v>
      </c>
      <c r="MQA50" s="19" t="s">
        <v>8439</v>
      </c>
      <c r="MQB50" s="19" t="s">
        <v>8439</v>
      </c>
      <c r="MQC50" s="19" t="s">
        <v>8439</v>
      </c>
      <c r="MQD50" s="19" t="s">
        <v>8439</v>
      </c>
      <c r="MQE50" s="19" t="s">
        <v>8439</v>
      </c>
      <c r="MQF50" s="19" t="s">
        <v>8439</v>
      </c>
      <c r="MQG50" s="19" t="s">
        <v>8439</v>
      </c>
      <c r="MQH50" s="19" t="s">
        <v>8439</v>
      </c>
      <c r="MQI50" s="19" t="s">
        <v>8439</v>
      </c>
      <c r="MQJ50" s="19" t="s">
        <v>8439</v>
      </c>
      <c r="MQK50" s="19" t="s">
        <v>8439</v>
      </c>
      <c r="MQL50" s="19" t="s">
        <v>8439</v>
      </c>
      <c r="MQM50" s="19" t="s">
        <v>8439</v>
      </c>
      <c r="MQN50" s="19" t="s">
        <v>8439</v>
      </c>
      <c r="MQO50" s="19" t="s">
        <v>8439</v>
      </c>
      <c r="MQP50" s="19" t="s">
        <v>8439</v>
      </c>
      <c r="MQQ50" s="19" t="s">
        <v>8439</v>
      </c>
      <c r="MQR50" s="19" t="s">
        <v>8439</v>
      </c>
      <c r="MQS50" s="19" t="s">
        <v>8439</v>
      </c>
      <c r="MQT50" s="19" t="s">
        <v>8439</v>
      </c>
      <c r="MQU50" s="19" t="s">
        <v>8439</v>
      </c>
      <c r="MQV50" s="19" t="s">
        <v>8439</v>
      </c>
      <c r="MQW50" s="19" t="s">
        <v>8439</v>
      </c>
      <c r="MQX50" s="19" t="s">
        <v>8439</v>
      </c>
      <c r="MQY50" s="19" t="s">
        <v>8439</v>
      </c>
      <c r="MQZ50" s="19" t="s">
        <v>8439</v>
      </c>
      <c r="MRA50" s="19" t="s">
        <v>8439</v>
      </c>
      <c r="MRB50" s="19" t="s">
        <v>8439</v>
      </c>
      <c r="MRC50" s="19" t="s">
        <v>8439</v>
      </c>
      <c r="MRD50" s="19" t="s">
        <v>8439</v>
      </c>
      <c r="MRE50" s="19" t="s">
        <v>8439</v>
      </c>
      <c r="MRF50" s="19" t="s">
        <v>8439</v>
      </c>
      <c r="MRG50" s="19" t="s">
        <v>8439</v>
      </c>
      <c r="MRH50" s="19" t="s">
        <v>8439</v>
      </c>
      <c r="MRI50" s="19" t="s">
        <v>8439</v>
      </c>
      <c r="MRJ50" s="19" t="s">
        <v>8439</v>
      </c>
      <c r="MRK50" s="19" t="s">
        <v>8439</v>
      </c>
      <c r="MRL50" s="19" t="s">
        <v>8439</v>
      </c>
      <c r="MRM50" s="19" t="s">
        <v>8439</v>
      </c>
      <c r="MRN50" s="19" t="s">
        <v>8439</v>
      </c>
      <c r="MRO50" s="19" t="s">
        <v>8439</v>
      </c>
      <c r="MRP50" s="19" t="s">
        <v>8439</v>
      </c>
      <c r="MRQ50" s="19" t="s">
        <v>8439</v>
      </c>
      <c r="MRR50" s="19" t="s">
        <v>8439</v>
      </c>
      <c r="MRS50" s="19" t="s">
        <v>8439</v>
      </c>
      <c r="MRT50" s="19" t="s">
        <v>8439</v>
      </c>
      <c r="MRU50" s="19" t="s">
        <v>8439</v>
      </c>
      <c r="MRV50" s="19" t="s">
        <v>8439</v>
      </c>
      <c r="MRW50" s="19" t="s">
        <v>8439</v>
      </c>
      <c r="MRX50" s="19" t="s">
        <v>8439</v>
      </c>
      <c r="MRY50" s="19" t="s">
        <v>8439</v>
      </c>
      <c r="MRZ50" s="19" t="s">
        <v>8439</v>
      </c>
      <c r="MSA50" s="19" t="s">
        <v>8439</v>
      </c>
      <c r="MSB50" s="19" t="s">
        <v>8439</v>
      </c>
      <c r="MSC50" s="19" t="s">
        <v>8439</v>
      </c>
      <c r="MSD50" s="19" t="s">
        <v>8439</v>
      </c>
      <c r="MSE50" s="19" t="s">
        <v>8439</v>
      </c>
      <c r="MSF50" s="19" t="s">
        <v>8439</v>
      </c>
      <c r="MSG50" s="19" t="s">
        <v>8439</v>
      </c>
      <c r="MSH50" s="19" t="s">
        <v>8439</v>
      </c>
      <c r="MSI50" s="19" t="s">
        <v>8439</v>
      </c>
      <c r="MSJ50" s="19" t="s">
        <v>8439</v>
      </c>
      <c r="MSK50" s="19" t="s">
        <v>8439</v>
      </c>
      <c r="MSL50" s="19" t="s">
        <v>8439</v>
      </c>
      <c r="MSM50" s="19" t="s">
        <v>8439</v>
      </c>
      <c r="MSN50" s="19" t="s">
        <v>8439</v>
      </c>
      <c r="MSO50" s="19" t="s">
        <v>8439</v>
      </c>
      <c r="MSP50" s="19" t="s">
        <v>8439</v>
      </c>
      <c r="MSQ50" s="19" t="s">
        <v>8439</v>
      </c>
      <c r="MSR50" s="19" t="s">
        <v>8439</v>
      </c>
      <c r="MSS50" s="19" t="s">
        <v>8439</v>
      </c>
      <c r="MST50" s="19" t="s">
        <v>8439</v>
      </c>
      <c r="MSU50" s="19" t="s">
        <v>8439</v>
      </c>
      <c r="MSV50" s="19" t="s">
        <v>8439</v>
      </c>
      <c r="MSW50" s="19" t="s">
        <v>8439</v>
      </c>
      <c r="MSX50" s="19" t="s">
        <v>8439</v>
      </c>
      <c r="MSY50" s="19" t="s">
        <v>8439</v>
      </c>
      <c r="MSZ50" s="19" t="s">
        <v>8439</v>
      </c>
      <c r="MTA50" s="19" t="s">
        <v>8439</v>
      </c>
      <c r="MTB50" s="19" t="s">
        <v>8439</v>
      </c>
      <c r="MTC50" s="19" t="s">
        <v>8439</v>
      </c>
      <c r="MTD50" s="19" t="s">
        <v>8439</v>
      </c>
      <c r="MTE50" s="19" t="s">
        <v>8439</v>
      </c>
      <c r="MTF50" s="19" t="s">
        <v>8439</v>
      </c>
      <c r="MTG50" s="19" t="s">
        <v>8439</v>
      </c>
      <c r="MTH50" s="19" t="s">
        <v>8439</v>
      </c>
      <c r="MTI50" s="19" t="s">
        <v>8439</v>
      </c>
      <c r="MTJ50" s="19" t="s">
        <v>8439</v>
      </c>
      <c r="MTK50" s="19" t="s">
        <v>8439</v>
      </c>
      <c r="MTL50" s="19" t="s">
        <v>8439</v>
      </c>
      <c r="MTM50" s="19" t="s">
        <v>8439</v>
      </c>
      <c r="MTN50" s="19" t="s">
        <v>8439</v>
      </c>
      <c r="MTO50" s="19" t="s">
        <v>8439</v>
      </c>
      <c r="MTP50" s="19" t="s">
        <v>8439</v>
      </c>
      <c r="MTQ50" s="19" t="s">
        <v>8439</v>
      </c>
      <c r="MTR50" s="19" t="s">
        <v>8439</v>
      </c>
      <c r="MTS50" s="19" t="s">
        <v>8439</v>
      </c>
      <c r="MTT50" s="19" t="s">
        <v>8439</v>
      </c>
      <c r="MTU50" s="19" t="s">
        <v>8439</v>
      </c>
      <c r="MTV50" s="19" t="s">
        <v>8439</v>
      </c>
      <c r="MTW50" s="19" t="s">
        <v>8439</v>
      </c>
      <c r="MTX50" s="19" t="s">
        <v>8439</v>
      </c>
      <c r="MTY50" s="19" t="s">
        <v>8439</v>
      </c>
      <c r="MTZ50" s="19" t="s">
        <v>8439</v>
      </c>
      <c r="MUA50" s="19" t="s">
        <v>8439</v>
      </c>
      <c r="MUB50" s="19" t="s">
        <v>8439</v>
      </c>
      <c r="MUC50" s="19" t="s">
        <v>8439</v>
      </c>
      <c r="MUD50" s="19" t="s">
        <v>8439</v>
      </c>
      <c r="MUE50" s="19" t="s">
        <v>8439</v>
      </c>
      <c r="MUF50" s="19" t="s">
        <v>8439</v>
      </c>
      <c r="MUG50" s="19" t="s">
        <v>8439</v>
      </c>
      <c r="MUH50" s="19" t="s">
        <v>8439</v>
      </c>
      <c r="MUI50" s="19" t="s">
        <v>8439</v>
      </c>
      <c r="MUJ50" s="19" t="s">
        <v>8439</v>
      </c>
      <c r="MUK50" s="19" t="s">
        <v>8439</v>
      </c>
      <c r="MUL50" s="19" t="s">
        <v>8439</v>
      </c>
      <c r="MUM50" s="19" t="s">
        <v>8439</v>
      </c>
      <c r="MUN50" s="19" t="s">
        <v>8439</v>
      </c>
      <c r="MUO50" s="19" t="s">
        <v>8439</v>
      </c>
      <c r="MUP50" s="19" t="s">
        <v>8439</v>
      </c>
      <c r="MUQ50" s="19" t="s">
        <v>8439</v>
      </c>
      <c r="MUR50" s="19" t="s">
        <v>8439</v>
      </c>
      <c r="MUS50" s="19" t="s">
        <v>8439</v>
      </c>
      <c r="MUT50" s="19" t="s">
        <v>8439</v>
      </c>
      <c r="MUU50" s="19" t="s">
        <v>8439</v>
      </c>
      <c r="MUV50" s="19" t="s">
        <v>8439</v>
      </c>
      <c r="MUW50" s="19" t="s">
        <v>8439</v>
      </c>
      <c r="MUX50" s="19" t="s">
        <v>8439</v>
      </c>
      <c r="MUY50" s="19" t="s">
        <v>8439</v>
      </c>
      <c r="MUZ50" s="19" t="s">
        <v>8439</v>
      </c>
      <c r="MVA50" s="19" t="s">
        <v>8439</v>
      </c>
      <c r="MVB50" s="19" t="s">
        <v>8439</v>
      </c>
      <c r="MVC50" s="19" t="s">
        <v>8439</v>
      </c>
      <c r="MVD50" s="19" t="s">
        <v>8439</v>
      </c>
      <c r="MVE50" s="19" t="s">
        <v>8439</v>
      </c>
      <c r="MVF50" s="19" t="s">
        <v>8439</v>
      </c>
      <c r="MVG50" s="19" t="s">
        <v>8439</v>
      </c>
      <c r="MVH50" s="19" t="s">
        <v>8439</v>
      </c>
      <c r="MVI50" s="19" t="s">
        <v>8439</v>
      </c>
      <c r="MVJ50" s="19" t="s">
        <v>8439</v>
      </c>
      <c r="MVK50" s="19" t="s">
        <v>8439</v>
      </c>
      <c r="MVL50" s="19" t="s">
        <v>8439</v>
      </c>
      <c r="MVM50" s="19" t="s">
        <v>8439</v>
      </c>
      <c r="MVN50" s="19" t="s">
        <v>8439</v>
      </c>
      <c r="MVO50" s="19" t="s">
        <v>8439</v>
      </c>
      <c r="MVP50" s="19" t="s">
        <v>8439</v>
      </c>
      <c r="MVQ50" s="19" t="s">
        <v>8439</v>
      </c>
      <c r="MVR50" s="19" t="s">
        <v>8439</v>
      </c>
      <c r="MVS50" s="19" t="s">
        <v>8439</v>
      </c>
      <c r="MVT50" s="19" t="s">
        <v>8439</v>
      </c>
      <c r="MVU50" s="19" t="s">
        <v>8439</v>
      </c>
      <c r="MVV50" s="19" t="s">
        <v>8439</v>
      </c>
      <c r="MVW50" s="19" t="s">
        <v>8439</v>
      </c>
      <c r="MVX50" s="19" t="s">
        <v>8439</v>
      </c>
      <c r="MVY50" s="19" t="s">
        <v>8439</v>
      </c>
      <c r="MVZ50" s="19" t="s">
        <v>8439</v>
      </c>
      <c r="MWA50" s="19" t="s">
        <v>8439</v>
      </c>
      <c r="MWB50" s="19" t="s">
        <v>8439</v>
      </c>
      <c r="MWC50" s="19" t="s">
        <v>8439</v>
      </c>
      <c r="MWD50" s="19" t="s">
        <v>8439</v>
      </c>
      <c r="MWE50" s="19" t="s">
        <v>8439</v>
      </c>
      <c r="MWF50" s="19" t="s">
        <v>8439</v>
      </c>
      <c r="MWG50" s="19" t="s">
        <v>8439</v>
      </c>
      <c r="MWH50" s="19" t="s">
        <v>8439</v>
      </c>
      <c r="MWI50" s="19" t="s">
        <v>8439</v>
      </c>
      <c r="MWJ50" s="19" t="s">
        <v>8439</v>
      </c>
      <c r="MWK50" s="19" t="s">
        <v>8439</v>
      </c>
      <c r="MWL50" s="19" t="s">
        <v>8439</v>
      </c>
      <c r="MWM50" s="19" t="s">
        <v>8439</v>
      </c>
      <c r="MWN50" s="19" t="s">
        <v>8439</v>
      </c>
      <c r="MWO50" s="19" t="s">
        <v>8439</v>
      </c>
      <c r="MWP50" s="19" t="s">
        <v>8439</v>
      </c>
      <c r="MWQ50" s="19" t="s">
        <v>8439</v>
      </c>
      <c r="MWR50" s="19" t="s">
        <v>8439</v>
      </c>
      <c r="MWS50" s="19" t="s">
        <v>8439</v>
      </c>
      <c r="MWT50" s="19" t="s">
        <v>8439</v>
      </c>
      <c r="MWU50" s="19" t="s">
        <v>8439</v>
      </c>
      <c r="MWV50" s="19" t="s">
        <v>8439</v>
      </c>
      <c r="MWW50" s="19" t="s">
        <v>8439</v>
      </c>
      <c r="MWX50" s="19" t="s">
        <v>8439</v>
      </c>
      <c r="MWY50" s="19" t="s">
        <v>8439</v>
      </c>
      <c r="MWZ50" s="19" t="s">
        <v>8439</v>
      </c>
      <c r="MXA50" s="19" t="s">
        <v>8439</v>
      </c>
      <c r="MXB50" s="19" t="s">
        <v>8439</v>
      </c>
      <c r="MXC50" s="19" t="s">
        <v>8439</v>
      </c>
      <c r="MXD50" s="19" t="s">
        <v>8439</v>
      </c>
      <c r="MXE50" s="19" t="s">
        <v>8439</v>
      </c>
      <c r="MXF50" s="19" t="s">
        <v>8439</v>
      </c>
      <c r="MXG50" s="19" t="s">
        <v>8439</v>
      </c>
      <c r="MXH50" s="19" t="s">
        <v>8439</v>
      </c>
      <c r="MXI50" s="19" t="s">
        <v>8439</v>
      </c>
      <c r="MXJ50" s="19" t="s">
        <v>8439</v>
      </c>
      <c r="MXK50" s="19" t="s">
        <v>8439</v>
      </c>
      <c r="MXL50" s="19" t="s">
        <v>8439</v>
      </c>
      <c r="MXM50" s="19" t="s">
        <v>8439</v>
      </c>
      <c r="MXN50" s="19" t="s">
        <v>8439</v>
      </c>
      <c r="MXO50" s="19" t="s">
        <v>8439</v>
      </c>
      <c r="MXP50" s="19" t="s">
        <v>8439</v>
      </c>
      <c r="MXQ50" s="19" t="s">
        <v>8439</v>
      </c>
      <c r="MXR50" s="19" t="s">
        <v>8439</v>
      </c>
      <c r="MXS50" s="19" t="s">
        <v>8439</v>
      </c>
      <c r="MXT50" s="19" t="s">
        <v>8439</v>
      </c>
      <c r="MXU50" s="19" t="s">
        <v>8439</v>
      </c>
      <c r="MXV50" s="19" t="s">
        <v>8439</v>
      </c>
      <c r="MXW50" s="19" t="s">
        <v>8439</v>
      </c>
      <c r="MXX50" s="19" t="s">
        <v>8439</v>
      </c>
      <c r="MXY50" s="19" t="s">
        <v>8439</v>
      </c>
      <c r="MXZ50" s="19" t="s">
        <v>8439</v>
      </c>
      <c r="MYA50" s="19" t="s">
        <v>8439</v>
      </c>
      <c r="MYB50" s="19" t="s">
        <v>8439</v>
      </c>
      <c r="MYC50" s="19" t="s">
        <v>8439</v>
      </c>
      <c r="MYD50" s="19" t="s">
        <v>8439</v>
      </c>
      <c r="MYE50" s="19" t="s">
        <v>8439</v>
      </c>
      <c r="MYF50" s="19" t="s">
        <v>8439</v>
      </c>
      <c r="MYG50" s="19" t="s">
        <v>8439</v>
      </c>
      <c r="MYH50" s="19" t="s">
        <v>8439</v>
      </c>
      <c r="MYI50" s="19" t="s">
        <v>8439</v>
      </c>
      <c r="MYJ50" s="19" t="s">
        <v>8439</v>
      </c>
      <c r="MYK50" s="19" t="s">
        <v>8439</v>
      </c>
      <c r="MYL50" s="19" t="s">
        <v>8439</v>
      </c>
      <c r="MYM50" s="19" t="s">
        <v>8439</v>
      </c>
      <c r="MYN50" s="19" t="s">
        <v>8439</v>
      </c>
      <c r="MYO50" s="19" t="s">
        <v>8439</v>
      </c>
      <c r="MYP50" s="19" t="s">
        <v>8439</v>
      </c>
      <c r="MYQ50" s="19" t="s">
        <v>8439</v>
      </c>
      <c r="MYR50" s="19" t="s">
        <v>8439</v>
      </c>
      <c r="MYS50" s="19" t="s">
        <v>8439</v>
      </c>
      <c r="MYT50" s="19" t="s">
        <v>8439</v>
      </c>
      <c r="MYU50" s="19" t="s">
        <v>8439</v>
      </c>
      <c r="MYV50" s="19" t="s">
        <v>8439</v>
      </c>
      <c r="MYW50" s="19" t="s">
        <v>8439</v>
      </c>
      <c r="MYX50" s="19" t="s">
        <v>8439</v>
      </c>
      <c r="MYY50" s="19" t="s">
        <v>8439</v>
      </c>
      <c r="MYZ50" s="19" t="s">
        <v>8439</v>
      </c>
      <c r="MZA50" s="19" t="s">
        <v>8439</v>
      </c>
      <c r="MZB50" s="19" t="s">
        <v>8439</v>
      </c>
      <c r="MZC50" s="19" t="s">
        <v>8439</v>
      </c>
      <c r="MZD50" s="19" t="s">
        <v>8439</v>
      </c>
      <c r="MZE50" s="19" t="s">
        <v>8439</v>
      </c>
      <c r="MZF50" s="19" t="s">
        <v>8439</v>
      </c>
      <c r="MZG50" s="19" t="s">
        <v>8439</v>
      </c>
      <c r="MZH50" s="19" t="s">
        <v>8439</v>
      </c>
      <c r="MZI50" s="19" t="s">
        <v>8439</v>
      </c>
      <c r="MZJ50" s="19" t="s">
        <v>8439</v>
      </c>
      <c r="MZK50" s="19" t="s">
        <v>8439</v>
      </c>
      <c r="MZL50" s="19" t="s">
        <v>8439</v>
      </c>
      <c r="MZM50" s="19" t="s">
        <v>8439</v>
      </c>
      <c r="MZN50" s="19" t="s">
        <v>8439</v>
      </c>
      <c r="MZO50" s="19" t="s">
        <v>8439</v>
      </c>
      <c r="MZP50" s="19" t="s">
        <v>8439</v>
      </c>
      <c r="MZQ50" s="19" t="s">
        <v>8439</v>
      </c>
      <c r="MZR50" s="19" t="s">
        <v>8439</v>
      </c>
      <c r="MZS50" s="19" t="s">
        <v>8439</v>
      </c>
      <c r="MZT50" s="19" t="s">
        <v>8439</v>
      </c>
      <c r="MZU50" s="19" t="s">
        <v>8439</v>
      </c>
      <c r="MZV50" s="19" t="s">
        <v>8439</v>
      </c>
      <c r="MZW50" s="19" t="s">
        <v>8439</v>
      </c>
      <c r="MZX50" s="19" t="s">
        <v>8439</v>
      </c>
      <c r="MZY50" s="19" t="s">
        <v>8439</v>
      </c>
      <c r="MZZ50" s="19" t="s">
        <v>8439</v>
      </c>
      <c r="NAA50" s="19" t="s">
        <v>8439</v>
      </c>
      <c r="NAB50" s="19" t="s">
        <v>8439</v>
      </c>
      <c r="NAC50" s="19" t="s">
        <v>8439</v>
      </c>
      <c r="NAD50" s="19" t="s">
        <v>8439</v>
      </c>
      <c r="NAE50" s="19" t="s">
        <v>8439</v>
      </c>
      <c r="NAF50" s="19" t="s">
        <v>8439</v>
      </c>
      <c r="NAG50" s="19" t="s">
        <v>8439</v>
      </c>
      <c r="NAH50" s="19" t="s">
        <v>8439</v>
      </c>
      <c r="NAI50" s="19" t="s">
        <v>8439</v>
      </c>
      <c r="NAJ50" s="19" t="s">
        <v>8439</v>
      </c>
      <c r="NAK50" s="19" t="s">
        <v>8439</v>
      </c>
      <c r="NAL50" s="19" t="s">
        <v>8439</v>
      </c>
      <c r="NAM50" s="19" t="s">
        <v>8439</v>
      </c>
      <c r="NAN50" s="19" t="s">
        <v>8439</v>
      </c>
      <c r="NAO50" s="19" t="s">
        <v>8439</v>
      </c>
      <c r="NAP50" s="19" t="s">
        <v>8439</v>
      </c>
      <c r="NAQ50" s="19" t="s">
        <v>8439</v>
      </c>
      <c r="NAR50" s="19" t="s">
        <v>8439</v>
      </c>
      <c r="NAS50" s="19" t="s">
        <v>8439</v>
      </c>
      <c r="NAT50" s="19" t="s">
        <v>8439</v>
      </c>
      <c r="NAU50" s="19" t="s">
        <v>8439</v>
      </c>
      <c r="NAV50" s="19" t="s">
        <v>8439</v>
      </c>
      <c r="NAW50" s="19" t="s">
        <v>8439</v>
      </c>
      <c r="NAX50" s="19" t="s">
        <v>8439</v>
      </c>
      <c r="NAY50" s="19" t="s">
        <v>8439</v>
      </c>
      <c r="NAZ50" s="19" t="s">
        <v>8439</v>
      </c>
      <c r="NBA50" s="19" t="s">
        <v>8439</v>
      </c>
      <c r="NBB50" s="19" t="s">
        <v>8439</v>
      </c>
      <c r="NBC50" s="19" t="s">
        <v>8439</v>
      </c>
      <c r="NBD50" s="19" t="s">
        <v>8439</v>
      </c>
      <c r="NBE50" s="19" t="s">
        <v>8439</v>
      </c>
      <c r="NBF50" s="19" t="s">
        <v>8439</v>
      </c>
      <c r="NBG50" s="19" t="s">
        <v>8439</v>
      </c>
      <c r="NBH50" s="19" t="s">
        <v>8439</v>
      </c>
      <c r="NBI50" s="19" t="s">
        <v>8439</v>
      </c>
      <c r="NBJ50" s="19" t="s">
        <v>8439</v>
      </c>
      <c r="NBK50" s="19" t="s">
        <v>8439</v>
      </c>
      <c r="NBL50" s="19" t="s">
        <v>8439</v>
      </c>
      <c r="NBM50" s="19" t="s">
        <v>8439</v>
      </c>
      <c r="NBN50" s="19" t="s">
        <v>8439</v>
      </c>
      <c r="NBO50" s="19" t="s">
        <v>8439</v>
      </c>
      <c r="NBP50" s="19" t="s">
        <v>8439</v>
      </c>
      <c r="NBQ50" s="19" t="s">
        <v>8439</v>
      </c>
      <c r="NBR50" s="19" t="s">
        <v>8439</v>
      </c>
      <c r="NBS50" s="19" t="s">
        <v>8439</v>
      </c>
      <c r="NBT50" s="19" t="s">
        <v>8439</v>
      </c>
      <c r="NBU50" s="19" t="s">
        <v>8439</v>
      </c>
      <c r="NBV50" s="19" t="s">
        <v>8439</v>
      </c>
      <c r="NBW50" s="19" t="s">
        <v>8439</v>
      </c>
      <c r="NBX50" s="19" t="s">
        <v>8439</v>
      </c>
      <c r="NBY50" s="19" t="s">
        <v>8439</v>
      </c>
      <c r="NBZ50" s="19" t="s">
        <v>8439</v>
      </c>
      <c r="NCA50" s="19" t="s">
        <v>8439</v>
      </c>
      <c r="NCB50" s="19" t="s">
        <v>8439</v>
      </c>
      <c r="NCC50" s="19" t="s">
        <v>8439</v>
      </c>
      <c r="NCD50" s="19" t="s">
        <v>8439</v>
      </c>
      <c r="NCE50" s="19" t="s">
        <v>8439</v>
      </c>
      <c r="NCF50" s="19" t="s">
        <v>8439</v>
      </c>
      <c r="NCG50" s="19" t="s">
        <v>8439</v>
      </c>
      <c r="NCH50" s="19" t="s">
        <v>8439</v>
      </c>
      <c r="NCI50" s="19" t="s">
        <v>8439</v>
      </c>
      <c r="NCJ50" s="19" t="s">
        <v>8439</v>
      </c>
      <c r="NCK50" s="19" t="s">
        <v>8439</v>
      </c>
      <c r="NCL50" s="19" t="s">
        <v>8439</v>
      </c>
      <c r="NCM50" s="19" t="s">
        <v>8439</v>
      </c>
      <c r="NCN50" s="19" t="s">
        <v>8439</v>
      </c>
      <c r="NCO50" s="19" t="s">
        <v>8439</v>
      </c>
      <c r="NCP50" s="19" t="s">
        <v>8439</v>
      </c>
      <c r="NCQ50" s="19" t="s">
        <v>8439</v>
      </c>
      <c r="NCR50" s="19" t="s">
        <v>8439</v>
      </c>
      <c r="NCS50" s="19" t="s">
        <v>8439</v>
      </c>
      <c r="NCT50" s="19" t="s">
        <v>8439</v>
      </c>
      <c r="NCU50" s="19" t="s">
        <v>8439</v>
      </c>
      <c r="NCV50" s="19" t="s">
        <v>8439</v>
      </c>
      <c r="NCW50" s="19" t="s">
        <v>8439</v>
      </c>
      <c r="NCX50" s="19" t="s">
        <v>8439</v>
      </c>
      <c r="NCY50" s="19" t="s">
        <v>8439</v>
      </c>
      <c r="NCZ50" s="19" t="s">
        <v>8439</v>
      </c>
      <c r="NDA50" s="19" t="s">
        <v>8439</v>
      </c>
      <c r="NDB50" s="19" t="s">
        <v>8439</v>
      </c>
      <c r="NDC50" s="19" t="s">
        <v>8439</v>
      </c>
      <c r="NDD50" s="19" t="s">
        <v>8439</v>
      </c>
      <c r="NDE50" s="19" t="s">
        <v>8439</v>
      </c>
      <c r="NDF50" s="19" t="s">
        <v>8439</v>
      </c>
      <c r="NDG50" s="19" t="s">
        <v>8439</v>
      </c>
      <c r="NDH50" s="19" t="s">
        <v>8439</v>
      </c>
      <c r="NDI50" s="19" t="s">
        <v>8439</v>
      </c>
      <c r="NDJ50" s="19" t="s">
        <v>8439</v>
      </c>
      <c r="NDK50" s="19" t="s">
        <v>8439</v>
      </c>
      <c r="NDL50" s="19" t="s">
        <v>8439</v>
      </c>
      <c r="NDM50" s="19" t="s">
        <v>8439</v>
      </c>
      <c r="NDN50" s="19" t="s">
        <v>8439</v>
      </c>
      <c r="NDO50" s="19" t="s">
        <v>8439</v>
      </c>
      <c r="NDP50" s="19" t="s">
        <v>8439</v>
      </c>
      <c r="NDQ50" s="19" t="s">
        <v>8439</v>
      </c>
      <c r="NDR50" s="19" t="s">
        <v>8439</v>
      </c>
      <c r="NDS50" s="19" t="s">
        <v>8439</v>
      </c>
      <c r="NDT50" s="19" t="s">
        <v>8439</v>
      </c>
      <c r="NDU50" s="19" t="s">
        <v>8439</v>
      </c>
      <c r="NDV50" s="19" t="s">
        <v>8439</v>
      </c>
      <c r="NDW50" s="19" t="s">
        <v>8439</v>
      </c>
      <c r="NDX50" s="19" t="s">
        <v>8439</v>
      </c>
      <c r="NDY50" s="19" t="s">
        <v>8439</v>
      </c>
      <c r="NDZ50" s="19" t="s">
        <v>8439</v>
      </c>
      <c r="NEA50" s="19" t="s">
        <v>8439</v>
      </c>
      <c r="NEB50" s="19" t="s">
        <v>8439</v>
      </c>
      <c r="NEC50" s="19" t="s">
        <v>8439</v>
      </c>
      <c r="NED50" s="19" t="s">
        <v>8439</v>
      </c>
      <c r="NEE50" s="19" t="s">
        <v>8439</v>
      </c>
      <c r="NEF50" s="19" t="s">
        <v>8439</v>
      </c>
      <c r="NEG50" s="19" t="s">
        <v>8439</v>
      </c>
      <c r="NEH50" s="19" t="s">
        <v>8439</v>
      </c>
      <c r="NEI50" s="19" t="s">
        <v>8439</v>
      </c>
      <c r="NEJ50" s="19" t="s">
        <v>8439</v>
      </c>
      <c r="NEK50" s="19" t="s">
        <v>8439</v>
      </c>
      <c r="NEL50" s="19" t="s">
        <v>8439</v>
      </c>
      <c r="NEM50" s="19" t="s">
        <v>8439</v>
      </c>
      <c r="NEN50" s="19" t="s">
        <v>8439</v>
      </c>
      <c r="NEO50" s="19" t="s">
        <v>8439</v>
      </c>
      <c r="NEP50" s="19" t="s">
        <v>8439</v>
      </c>
      <c r="NEQ50" s="19" t="s">
        <v>8439</v>
      </c>
      <c r="NER50" s="19" t="s">
        <v>8439</v>
      </c>
      <c r="NES50" s="19" t="s">
        <v>8439</v>
      </c>
      <c r="NET50" s="19" t="s">
        <v>8439</v>
      </c>
      <c r="NEU50" s="19" t="s">
        <v>8439</v>
      </c>
      <c r="NEV50" s="19" t="s">
        <v>8439</v>
      </c>
      <c r="NEW50" s="19" t="s">
        <v>8439</v>
      </c>
      <c r="NEX50" s="19" t="s">
        <v>8439</v>
      </c>
      <c r="NEY50" s="19" t="s">
        <v>8439</v>
      </c>
      <c r="NEZ50" s="19" t="s">
        <v>8439</v>
      </c>
      <c r="NFA50" s="19" t="s">
        <v>8439</v>
      </c>
      <c r="NFB50" s="19" t="s">
        <v>8439</v>
      </c>
      <c r="NFC50" s="19" t="s">
        <v>8439</v>
      </c>
      <c r="NFD50" s="19" t="s">
        <v>8439</v>
      </c>
      <c r="NFE50" s="19" t="s">
        <v>8439</v>
      </c>
      <c r="NFF50" s="19" t="s">
        <v>8439</v>
      </c>
      <c r="NFG50" s="19" t="s">
        <v>8439</v>
      </c>
      <c r="NFH50" s="19" t="s">
        <v>8439</v>
      </c>
      <c r="NFI50" s="19" t="s">
        <v>8439</v>
      </c>
      <c r="NFJ50" s="19" t="s">
        <v>8439</v>
      </c>
      <c r="NFK50" s="19" t="s">
        <v>8439</v>
      </c>
      <c r="NFL50" s="19" t="s">
        <v>8439</v>
      </c>
      <c r="NFM50" s="19" t="s">
        <v>8439</v>
      </c>
      <c r="NFN50" s="19" t="s">
        <v>8439</v>
      </c>
      <c r="NFO50" s="19" t="s">
        <v>8439</v>
      </c>
      <c r="NFP50" s="19" t="s">
        <v>8439</v>
      </c>
      <c r="NFQ50" s="19" t="s">
        <v>8439</v>
      </c>
      <c r="NFR50" s="19" t="s">
        <v>8439</v>
      </c>
      <c r="NFS50" s="19" t="s">
        <v>8439</v>
      </c>
      <c r="NFT50" s="19" t="s">
        <v>8439</v>
      </c>
      <c r="NFU50" s="19" t="s">
        <v>8439</v>
      </c>
      <c r="NFV50" s="19" t="s">
        <v>8439</v>
      </c>
      <c r="NFW50" s="19" t="s">
        <v>8439</v>
      </c>
      <c r="NFX50" s="19" t="s">
        <v>8439</v>
      </c>
      <c r="NFY50" s="19" t="s">
        <v>8439</v>
      </c>
      <c r="NFZ50" s="19" t="s">
        <v>8439</v>
      </c>
      <c r="NGA50" s="19" t="s">
        <v>8439</v>
      </c>
      <c r="NGB50" s="19" t="s">
        <v>8439</v>
      </c>
      <c r="NGC50" s="19" t="s">
        <v>8439</v>
      </c>
      <c r="NGD50" s="19" t="s">
        <v>8439</v>
      </c>
      <c r="NGE50" s="19" t="s">
        <v>8439</v>
      </c>
      <c r="NGF50" s="19" t="s">
        <v>8439</v>
      </c>
      <c r="NGG50" s="19" t="s">
        <v>8439</v>
      </c>
      <c r="NGH50" s="19" t="s">
        <v>8439</v>
      </c>
      <c r="NGI50" s="19" t="s">
        <v>8439</v>
      </c>
      <c r="NGJ50" s="19" t="s">
        <v>8439</v>
      </c>
      <c r="NGK50" s="19" t="s">
        <v>8439</v>
      </c>
      <c r="NGL50" s="19" t="s">
        <v>8439</v>
      </c>
      <c r="NGM50" s="19" t="s">
        <v>8439</v>
      </c>
      <c r="NGN50" s="19" t="s">
        <v>8439</v>
      </c>
      <c r="NGO50" s="19" t="s">
        <v>8439</v>
      </c>
      <c r="NGP50" s="19" t="s">
        <v>8439</v>
      </c>
      <c r="NGQ50" s="19" t="s">
        <v>8439</v>
      </c>
      <c r="NGR50" s="19" t="s">
        <v>8439</v>
      </c>
      <c r="NGS50" s="19" t="s">
        <v>8439</v>
      </c>
      <c r="NGT50" s="19" t="s">
        <v>8439</v>
      </c>
      <c r="NGU50" s="19" t="s">
        <v>8439</v>
      </c>
      <c r="NGV50" s="19" t="s">
        <v>8439</v>
      </c>
      <c r="NGW50" s="19" t="s">
        <v>8439</v>
      </c>
      <c r="NGX50" s="19" t="s">
        <v>8439</v>
      </c>
      <c r="NGY50" s="19" t="s">
        <v>8439</v>
      </c>
      <c r="NGZ50" s="19" t="s">
        <v>8439</v>
      </c>
      <c r="NHA50" s="19" t="s">
        <v>8439</v>
      </c>
      <c r="NHB50" s="19" t="s">
        <v>8439</v>
      </c>
      <c r="NHC50" s="19" t="s">
        <v>8439</v>
      </c>
      <c r="NHD50" s="19" t="s">
        <v>8439</v>
      </c>
      <c r="NHE50" s="19" t="s">
        <v>8439</v>
      </c>
      <c r="NHF50" s="19" t="s">
        <v>8439</v>
      </c>
      <c r="NHG50" s="19" t="s">
        <v>8439</v>
      </c>
      <c r="NHH50" s="19" t="s">
        <v>8439</v>
      </c>
      <c r="NHI50" s="19" t="s">
        <v>8439</v>
      </c>
      <c r="NHJ50" s="19" t="s">
        <v>8439</v>
      </c>
      <c r="NHK50" s="19" t="s">
        <v>8439</v>
      </c>
      <c r="NHL50" s="19" t="s">
        <v>8439</v>
      </c>
      <c r="NHM50" s="19" t="s">
        <v>8439</v>
      </c>
      <c r="NHN50" s="19" t="s">
        <v>8439</v>
      </c>
      <c r="NHO50" s="19" t="s">
        <v>8439</v>
      </c>
      <c r="NHP50" s="19" t="s">
        <v>8439</v>
      </c>
      <c r="NHQ50" s="19" t="s">
        <v>8439</v>
      </c>
      <c r="NHR50" s="19" t="s">
        <v>8439</v>
      </c>
      <c r="NHS50" s="19" t="s">
        <v>8439</v>
      </c>
      <c r="NHT50" s="19" t="s">
        <v>8439</v>
      </c>
      <c r="NHU50" s="19" t="s">
        <v>8439</v>
      </c>
      <c r="NHV50" s="19" t="s">
        <v>8439</v>
      </c>
      <c r="NHW50" s="19" t="s">
        <v>8439</v>
      </c>
      <c r="NHX50" s="19" t="s">
        <v>8439</v>
      </c>
      <c r="NHY50" s="19" t="s">
        <v>8439</v>
      </c>
      <c r="NHZ50" s="19" t="s">
        <v>8439</v>
      </c>
      <c r="NIA50" s="19" t="s">
        <v>8439</v>
      </c>
      <c r="NIB50" s="19" t="s">
        <v>8439</v>
      </c>
      <c r="NIC50" s="19" t="s">
        <v>8439</v>
      </c>
      <c r="NID50" s="19" t="s">
        <v>8439</v>
      </c>
      <c r="NIE50" s="19" t="s">
        <v>8439</v>
      </c>
      <c r="NIF50" s="19" t="s">
        <v>8439</v>
      </c>
      <c r="NIG50" s="19" t="s">
        <v>8439</v>
      </c>
      <c r="NIH50" s="19" t="s">
        <v>8439</v>
      </c>
      <c r="NII50" s="19" t="s">
        <v>8439</v>
      </c>
      <c r="NIJ50" s="19" t="s">
        <v>8439</v>
      </c>
      <c r="NIK50" s="19" t="s">
        <v>8439</v>
      </c>
      <c r="NIL50" s="19" t="s">
        <v>8439</v>
      </c>
      <c r="NIM50" s="19" t="s">
        <v>8439</v>
      </c>
      <c r="NIN50" s="19" t="s">
        <v>8439</v>
      </c>
      <c r="NIO50" s="19" t="s">
        <v>8439</v>
      </c>
      <c r="NIP50" s="19" t="s">
        <v>8439</v>
      </c>
      <c r="NIQ50" s="19" t="s">
        <v>8439</v>
      </c>
      <c r="NIR50" s="19" t="s">
        <v>8439</v>
      </c>
      <c r="NIS50" s="19" t="s">
        <v>8439</v>
      </c>
      <c r="NIT50" s="19" t="s">
        <v>8439</v>
      </c>
      <c r="NIU50" s="19" t="s">
        <v>8439</v>
      </c>
      <c r="NIV50" s="19" t="s">
        <v>8439</v>
      </c>
      <c r="NIW50" s="19" t="s">
        <v>8439</v>
      </c>
      <c r="NIX50" s="19" t="s">
        <v>8439</v>
      </c>
      <c r="NIY50" s="19" t="s">
        <v>8439</v>
      </c>
      <c r="NIZ50" s="19" t="s">
        <v>8439</v>
      </c>
      <c r="NJA50" s="19" t="s">
        <v>8439</v>
      </c>
      <c r="NJB50" s="19" t="s">
        <v>8439</v>
      </c>
      <c r="NJC50" s="19" t="s">
        <v>8439</v>
      </c>
      <c r="NJD50" s="19" t="s">
        <v>8439</v>
      </c>
      <c r="NJE50" s="19" t="s">
        <v>8439</v>
      </c>
      <c r="NJF50" s="19" t="s">
        <v>8439</v>
      </c>
      <c r="NJG50" s="19" t="s">
        <v>8439</v>
      </c>
      <c r="NJH50" s="19" t="s">
        <v>8439</v>
      </c>
      <c r="NJI50" s="19" t="s">
        <v>8439</v>
      </c>
      <c r="NJJ50" s="19" t="s">
        <v>8439</v>
      </c>
      <c r="NJK50" s="19" t="s">
        <v>8439</v>
      </c>
      <c r="NJL50" s="19" t="s">
        <v>8439</v>
      </c>
      <c r="NJM50" s="19" t="s">
        <v>8439</v>
      </c>
      <c r="NJN50" s="19" t="s">
        <v>8439</v>
      </c>
      <c r="NJO50" s="19" t="s">
        <v>8439</v>
      </c>
      <c r="NJP50" s="19" t="s">
        <v>8439</v>
      </c>
      <c r="NJQ50" s="19" t="s">
        <v>8439</v>
      </c>
      <c r="NJR50" s="19" t="s">
        <v>8439</v>
      </c>
      <c r="NJS50" s="19" t="s">
        <v>8439</v>
      </c>
      <c r="NJT50" s="19" t="s">
        <v>8439</v>
      </c>
      <c r="NJU50" s="19" t="s">
        <v>8439</v>
      </c>
      <c r="NJV50" s="19" t="s">
        <v>8439</v>
      </c>
      <c r="NJW50" s="19" t="s">
        <v>8439</v>
      </c>
      <c r="NJX50" s="19" t="s">
        <v>8439</v>
      </c>
      <c r="NJY50" s="19" t="s">
        <v>8439</v>
      </c>
      <c r="NJZ50" s="19" t="s">
        <v>8439</v>
      </c>
      <c r="NKA50" s="19" t="s">
        <v>8439</v>
      </c>
      <c r="NKB50" s="19" t="s">
        <v>8439</v>
      </c>
      <c r="NKC50" s="19" t="s">
        <v>8439</v>
      </c>
      <c r="NKD50" s="19" t="s">
        <v>8439</v>
      </c>
      <c r="NKE50" s="19" t="s">
        <v>8439</v>
      </c>
      <c r="NKF50" s="19" t="s">
        <v>8439</v>
      </c>
      <c r="NKG50" s="19" t="s">
        <v>8439</v>
      </c>
      <c r="NKH50" s="19" t="s">
        <v>8439</v>
      </c>
      <c r="NKI50" s="19" t="s">
        <v>8439</v>
      </c>
      <c r="NKJ50" s="19" t="s">
        <v>8439</v>
      </c>
      <c r="NKK50" s="19" t="s">
        <v>8439</v>
      </c>
      <c r="NKL50" s="19" t="s">
        <v>8439</v>
      </c>
      <c r="NKM50" s="19" t="s">
        <v>8439</v>
      </c>
      <c r="NKN50" s="19" t="s">
        <v>8439</v>
      </c>
      <c r="NKO50" s="19" t="s">
        <v>8439</v>
      </c>
      <c r="NKP50" s="19" t="s">
        <v>8439</v>
      </c>
      <c r="NKQ50" s="19" t="s">
        <v>8439</v>
      </c>
      <c r="NKR50" s="19" t="s">
        <v>8439</v>
      </c>
      <c r="NKS50" s="19" t="s">
        <v>8439</v>
      </c>
      <c r="NKT50" s="19" t="s">
        <v>8439</v>
      </c>
      <c r="NKU50" s="19" t="s">
        <v>8439</v>
      </c>
      <c r="NKV50" s="19" t="s">
        <v>8439</v>
      </c>
      <c r="NKW50" s="19" t="s">
        <v>8439</v>
      </c>
      <c r="NKX50" s="19" t="s">
        <v>8439</v>
      </c>
      <c r="NKY50" s="19" t="s">
        <v>8439</v>
      </c>
      <c r="NKZ50" s="19" t="s">
        <v>8439</v>
      </c>
      <c r="NLA50" s="19" t="s">
        <v>8439</v>
      </c>
      <c r="NLB50" s="19" t="s">
        <v>8439</v>
      </c>
      <c r="NLC50" s="19" t="s">
        <v>8439</v>
      </c>
      <c r="NLD50" s="19" t="s">
        <v>8439</v>
      </c>
      <c r="NLE50" s="19" t="s">
        <v>8439</v>
      </c>
      <c r="NLF50" s="19" t="s">
        <v>8439</v>
      </c>
      <c r="NLG50" s="19" t="s">
        <v>8439</v>
      </c>
      <c r="NLH50" s="19" t="s">
        <v>8439</v>
      </c>
      <c r="NLI50" s="19" t="s">
        <v>8439</v>
      </c>
      <c r="NLJ50" s="19" t="s">
        <v>8439</v>
      </c>
      <c r="NLK50" s="19" t="s">
        <v>8439</v>
      </c>
      <c r="NLL50" s="19" t="s">
        <v>8439</v>
      </c>
      <c r="NLM50" s="19" t="s">
        <v>8439</v>
      </c>
      <c r="NLN50" s="19" t="s">
        <v>8439</v>
      </c>
      <c r="NLO50" s="19" t="s">
        <v>8439</v>
      </c>
      <c r="NLP50" s="19" t="s">
        <v>8439</v>
      </c>
      <c r="NLQ50" s="19" t="s">
        <v>8439</v>
      </c>
      <c r="NLR50" s="19" t="s">
        <v>8439</v>
      </c>
      <c r="NLS50" s="19" t="s">
        <v>8439</v>
      </c>
      <c r="NLT50" s="19" t="s">
        <v>8439</v>
      </c>
      <c r="NLU50" s="19" t="s">
        <v>8439</v>
      </c>
      <c r="NLV50" s="19" t="s">
        <v>8439</v>
      </c>
      <c r="NLW50" s="19" t="s">
        <v>8439</v>
      </c>
      <c r="NLX50" s="19" t="s">
        <v>8439</v>
      </c>
      <c r="NLY50" s="19" t="s">
        <v>8439</v>
      </c>
      <c r="NLZ50" s="19" t="s">
        <v>8439</v>
      </c>
      <c r="NMA50" s="19" t="s">
        <v>8439</v>
      </c>
      <c r="NMB50" s="19" t="s">
        <v>8439</v>
      </c>
      <c r="NMC50" s="19" t="s">
        <v>8439</v>
      </c>
      <c r="NMD50" s="19" t="s">
        <v>8439</v>
      </c>
      <c r="NME50" s="19" t="s">
        <v>8439</v>
      </c>
      <c r="NMF50" s="19" t="s">
        <v>8439</v>
      </c>
      <c r="NMG50" s="19" t="s">
        <v>8439</v>
      </c>
      <c r="NMH50" s="19" t="s">
        <v>8439</v>
      </c>
      <c r="NMI50" s="19" t="s">
        <v>8439</v>
      </c>
      <c r="NMJ50" s="19" t="s">
        <v>8439</v>
      </c>
      <c r="NMK50" s="19" t="s">
        <v>8439</v>
      </c>
      <c r="NML50" s="19" t="s">
        <v>8439</v>
      </c>
      <c r="NMM50" s="19" t="s">
        <v>8439</v>
      </c>
      <c r="NMN50" s="19" t="s">
        <v>8439</v>
      </c>
      <c r="NMO50" s="19" t="s">
        <v>8439</v>
      </c>
      <c r="NMP50" s="19" t="s">
        <v>8439</v>
      </c>
      <c r="NMQ50" s="19" t="s">
        <v>8439</v>
      </c>
      <c r="NMR50" s="19" t="s">
        <v>8439</v>
      </c>
      <c r="NMS50" s="19" t="s">
        <v>8439</v>
      </c>
      <c r="NMT50" s="19" t="s">
        <v>8439</v>
      </c>
      <c r="NMU50" s="19" t="s">
        <v>8439</v>
      </c>
      <c r="NMV50" s="19" t="s">
        <v>8439</v>
      </c>
      <c r="NMW50" s="19" t="s">
        <v>8439</v>
      </c>
      <c r="NMX50" s="19" t="s">
        <v>8439</v>
      </c>
      <c r="NMY50" s="19" t="s">
        <v>8439</v>
      </c>
      <c r="NMZ50" s="19" t="s">
        <v>8439</v>
      </c>
      <c r="NNA50" s="19" t="s">
        <v>8439</v>
      </c>
      <c r="NNB50" s="19" t="s">
        <v>8439</v>
      </c>
      <c r="NNC50" s="19" t="s">
        <v>8439</v>
      </c>
      <c r="NND50" s="19" t="s">
        <v>8439</v>
      </c>
      <c r="NNE50" s="19" t="s">
        <v>8439</v>
      </c>
      <c r="NNF50" s="19" t="s">
        <v>8439</v>
      </c>
      <c r="NNG50" s="19" t="s">
        <v>8439</v>
      </c>
      <c r="NNH50" s="19" t="s">
        <v>8439</v>
      </c>
      <c r="NNI50" s="19" t="s">
        <v>8439</v>
      </c>
      <c r="NNJ50" s="19" t="s">
        <v>8439</v>
      </c>
      <c r="NNK50" s="19" t="s">
        <v>8439</v>
      </c>
      <c r="NNL50" s="19" t="s">
        <v>8439</v>
      </c>
      <c r="NNM50" s="19" t="s">
        <v>8439</v>
      </c>
      <c r="NNN50" s="19" t="s">
        <v>8439</v>
      </c>
      <c r="NNO50" s="19" t="s">
        <v>8439</v>
      </c>
      <c r="NNP50" s="19" t="s">
        <v>8439</v>
      </c>
      <c r="NNQ50" s="19" t="s">
        <v>8439</v>
      </c>
      <c r="NNR50" s="19" t="s">
        <v>8439</v>
      </c>
      <c r="NNS50" s="19" t="s">
        <v>8439</v>
      </c>
      <c r="NNT50" s="19" t="s">
        <v>8439</v>
      </c>
      <c r="NNU50" s="19" t="s">
        <v>8439</v>
      </c>
      <c r="NNV50" s="19" t="s">
        <v>8439</v>
      </c>
      <c r="NNW50" s="19" t="s">
        <v>8439</v>
      </c>
      <c r="NNX50" s="19" t="s">
        <v>8439</v>
      </c>
      <c r="NNY50" s="19" t="s">
        <v>8439</v>
      </c>
      <c r="NNZ50" s="19" t="s">
        <v>8439</v>
      </c>
      <c r="NOA50" s="19" t="s">
        <v>8439</v>
      </c>
      <c r="NOB50" s="19" t="s">
        <v>8439</v>
      </c>
      <c r="NOC50" s="19" t="s">
        <v>8439</v>
      </c>
      <c r="NOD50" s="19" t="s">
        <v>8439</v>
      </c>
      <c r="NOE50" s="19" t="s">
        <v>8439</v>
      </c>
      <c r="NOF50" s="19" t="s">
        <v>8439</v>
      </c>
      <c r="NOG50" s="19" t="s">
        <v>8439</v>
      </c>
      <c r="NOH50" s="19" t="s">
        <v>8439</v>
      </c>
      <c r="NOI50" s="19" t="s">
        <v>8439</v>
      </c>
      <c r="NOJ50" s="19" t="s">
        <v>8439</v>
      </c>
      <c r="NOK50" s="19" t="s">
        <v>8439</v>
      </c>
      <c r="NOL50" s="19" t="s">
        <v>8439</v>
      </c>
      <c r="NOM50" s="19" t="s">
        <v>8439</v>
      </c>
      <c r="NON50" s="19" t="s">
        <v>8439</v>
      </c>
      <c r="NOO50" s="19" t="s">
        <v>8439</v>
      </c>
      <c r="NOP50" s="19" t="s">
        <v>8439</v>
      </c>
      <c r="NOQ50" s="19" t="s">
        <v>8439</v>
      </c>
      <c r="NOR50" s="19" t="s">
        <v>8439</v>
      </c>
      <c r="NOS50" s="19" t="s">
        <v>8439</v>
      </c>
      <c r="NOT50" s="19" t="s">
        <v>8439</v>
      </c>
      <c r="NOU50" s="19" t="s">
        <v>8439</v>
      </c>
      <c r="NOV50" s="19" t="s">
        <v>8439</v>
      </c>
      <c r="NOW50" s="19" t="s">
        <v>8439</v>
      </c>
      <c r="NOX50" s="19" t="s">
        <v>8439</v>
      </c>
      <c r="NOY50" s="19" t="s">
        <v>8439</v>
      </c>
      <c r="NOZ50" s="19" t="s">
        <v>8439</v>
      </c>
      <c r="NPA50" s="19" t="s">
        <v>8439</v>
      </c>
      <c r="NPB50" s="19" t="s">
        <v>8439</v>
      </c>
      <c r="NPC50" s="19" t="s">
        <v>8439</v>
      </c>
      <c r="NPD50" s="19" t="s">
        <v>8439</v>
      </c>
      <c r="NPE50" s="19" t="s">
        <v>8439</v>
      </c>
      <c r="NPF50" s="19" t="s">
        <v>8439</v>
      </c>
      <c r="NPG50" s="19" t="s">
        <v>8439</v>
      </c>
      <c r="NPH50" s="19" t="s">
        <v>8439</v>
      </c>
      <c r="NPI50" s="19" t="s">
        <v>8439</v>
      </c>
      <c r="NPJ50" s="19" t="s">
        <v>8439</v>
      </c>
      <c r="NPK50" s="19" t="s">
        <v>8439</v>
      </c>
      <c r="NPL50" s="19" t="s">
        <v>8439</v>
      </c>
      <c r="NPM50" s="19" t="s">
        <v>8439</v>
      </c>
      <c r="NPN50" s="19" t="s">
        <v>8439</v>
      </c>
      <c r="NPO50" s="19" t="s">
        <v>8439</v>
      </c>
      <c r="NPP50" s="19" t="s">
        <v>8439</v>
      </c>
      <c r="NPQ50" s="19" t="s">
        <v>8439</v>
      </c>
      <c r="NPR50" s="19" t="s">
        <v>8439</v>
      </c>
      <c r="NPS50" s="19" t="s">
        <v>8439</v>
      </c>
      <c r="NPT50" s="19" t="s">
        <v>8439</v>
      </c>
      <c r="NPU50" s="19" t="s">
        <v>8439</v>
      </c>
      <c r="NPV50" s="19" t="s">
        <v>8439</v>
      </c>
      <c r="NPW50" s="19" t="s">
        <v>8439</v>
      </c>
      <c r="NPX50" s="19" t="s">
        <v>8439</v>
      </c>
      <c r="NPY50" s="19" t="s">
        <v>8439</v>
      </c>
      <c r="NPZ50" s="19" t="s">
        <v>8439</v>
      </c>
      <c r="NQA50" s="19" t="s">
        <v>8439</v>
      </c>
      <c r="NQB50" s="19" t="s">
        <v>8439</v>
      </c>
      <c r="NQC50" s="19" t="s">
        <v>8439</v>
      </c>
      <c r="NQD50" s="19" t="s">
        <v>8439</v>
      </c>
      <c r="NQE50" s="19" t="s">
        <v>8439</v>
      </c>
      <c r="NQF50" s="19" t="s">
        <v>8439</v>
      </c>
      <c r="NQG50" s="19" t="s">
        <v>8439</v>
      </c>
      <c r="NQH50" s="19" t="s">
        <v>8439</v>
      </c>
      <c r="NQI50" s="19" t="s">
        <v>8439</v>
      </c>
      <c r="NQJ50" s="19" t="s">
        <v>8439</v>
      </c>
      <c r="NQK50" s="19" t="s">
        <v>8439</v>
      </c>
      <c r="NQL50" s="19" t="s">
        <v>8439</v>
      </c>
      <c r="NQM50" s="19" t="s">
        <v>8439</v>
      </c>
      <c r="NQN50" s="19" t="s">
        <v>8439</v>
      </c>
      <c r="NQO50" s="19" t="s">
        <v>8439</v>
      </c>
      <c r="NQP50" s="19" t="s">
        <v>8439</v>
      </c>
      <c r="NQQ50" s="19" t="s">
        <v>8439</v>
      </c>
      <c r="NQR50" s="19" t="s">
        <v>8439</v>
      </c>
      <c r="NQS50" s="19" t="s">
        <v>8439</v>
      </c>
      <c r="NQT50" s="19" t="s">
        <v>8439</v>
      </c>
      <c r="NQU50" s="19" t="s">
        <v>8439</v>
      </c>
      <c r="NQV50" s="19" t="s">
        <v>8439</v>
      </c>
      <c r="NQW50" s="19" t="s">
        <v>8439</v>
      </c>
      <c r="NQX50" s="19" t="s">
        <v>8439</v>
      </c>
      <c r="NQY50" s="19" t="s">
        <v>8439</v>
      </c>
      <c r="NQZ50" s="19" t="s">
        <v>8439</v>
      </c>
      <c r="NRA50" s="19" t="s">
        <v>8439</v>
      </c>
      <c r="NRB50" s="19" t="s">
        <v>8439</v>
      </c>
      <c r="NRC50" s="19" t="s">
        <v>8439</v>
      </c>
      <c r="NRD50" s="19" t="s">
        <v>8439</v>
      </c>
      <c r="NRE50" s="19" t="s">
        <v>8439</v>
      </c>
      <c r="NRF50" s="19" t="s">
        <v>8439</v>
      </c>
      <c r="NRG50" s="19" t="s">
        <v>8439</v>
      </c>
      <c r="NRH50" s="19" t="s">
        <v>8439</v>
      </c>
      <c r="NRI50" s="19" t="s">
        <v>8439</v>
      </c>
      <c r="NRJ50" s="19" t="s">
        <v>8439</v>
      </c>
      <c r="NRK50" s="19" t="s">
        <v>8439</v>
      </c>
      <c r="NRL50" s="19" t="s">
        <v>8439</v>
      </c>
      <c r="NRM50" s="19" t="s">
        <v>8439</v>
      </c>
      <c r="NRN50" s="19" t="s">
        <v>8439</v>
      </c>
      <c r="NRO50" s="19" t="s">
        <v>8439</v>
      </c>
      <c r="NRP50" s="19" t="s">
        <v>8439</v>
      </c>
      <c r="NRQ50" s="19" t="s">
        <v>8439</v>
      </c>
      <c r="NRR50" s="19" t="s">
        <v>8439</v>
      </c>
      <c r="NRS50" s="19" t="s">
        <v>8439</v>
      </c>
      <c r="NRT50" s="19" t="s">
        <v>8439</v>
      </c>
      <c r="NRU50" s="19" t="s">
        <v>8439</v>
      </c>
      <c r="NRV50" s="19" t="s">
        <v>8439</v>
      </c>
      <c r="NRW50" s="19" t="s">
        <v>8439</v>
      </c>
      <c r="NRX50" s="19" t="s">
        <v>8439</v>
      </c>
      <c r="NRY50" s="19" t="s">
        <v>8439</v>
      </c>
      <c r="NRZ50" s="19" t="s">
        <v>8439</v>
      </c>
      <c r="NSA50" s="19" t="s">
        <v>8439</v>
      </c>
      <c r="NSB50" s="19" t="s">
        <v>8439</v>
      </c>
      <c r="NSC50" s="19" t="s">
        <v>8439</v>
      </c>
      <c r="NSD50" s="19" t="s">
        <v>8439</v>
      </c>
      <c r="NSE50" s="19" t="s">
        <v>8439</v>
      </c>
      <c r="NSF50" s="19" t="s">
        <v>8439</v>
      </c>
      <c r="NSG50" s="19" t="s">
        <v>8439</v>
      </c>
      <c r="NSH50" s="19" t="s">
        <v>8439</v>
      </c>
      <c r="NSI50" s="19" t="s">
        <v>8439</v>
      </c>
      <c r="NSJ50" s="19" t="s">
        <v>8439</v>
      </c>
      <c r="NSK50" s="19" t="s">
        <v>8439</v>
      </c>
      <c r="NSL50" s="19" t="s">
        <v>8439</v>
      </c>
      <c r="NSM50" s="19" t="s">
        <v>8439</v>
      </c>
      <c r="NSN50" s="19" t="s">
        <v>8439</v>
      </c>
      <c r="NSO50" s="19" t="s">
        <v>8439</v>
      </c>
      <c r="NSP50" s="19" t="s">
        <v>8439</v>
      </c>
      <c r="NSQ50" s="19" t="s">
        <v>8439</v>
      </c>
      <c r="NSR50" s="19" t="s">
        <v>8439</v>
      </c>
      <c r="NSS50" s="19" t="s">
        <v>8439</v>
      </c>
      <c r="NST50" s="19" t="s">
        <v>8439</v>
      </c>
      <c r="NSU50" s="19" t="s">
        <v>8439</v>
      </c>
      <c r="NSV50" s="19" t="s">
        <v>8439</v>
      </c>
      <c r="NSW50" s="19" t="s">
        <v>8439</v>
      </c>
      <c r="NSX50" s="19" t="s">
        <v>8439</v>
      </c>
      <c r="NSY50" s="19" t="s">
        <v>8439</v>
      </c>
      <c r="NSZ50" s="19" t="s">
        <v>8439</v>
      </c>
      <c r="NTA50" s="19" t="s">
        <v>8439</v>
      </c>
      <c r="NTB50" s="19" t="s">
        <v>8439</v>
      </c>
      <c r="NTC50" s="19" t="s">
        <v>8439</v>
      </c>
      <c r="NTD50" s="19" t="s">
        <v>8439</v>
      </c>
      <c r="NTE50" s="19" t="s">
        <v>8439</v>
      </c>
      <c r="NTF50" s="19" t="s">
        <v>8439</v>
      </c>
      <c r="NTG50" s="19" t="s">
        <v>8439</v>
      </c>
      <c r="NTH50" s="19" t="s">
        <v>8439</v>
      </c>
      <c r="NTI50" s="19" t="s">
        <v>8439</v>
      </c>
      <c r="NTJ50" s="19" t="s">
        <v>8439</v>
      </c>
      <c r="NTK50" s="19" t="s">
        <v>8439</v>
      </c>
      <c r="NTL50" s="19" t="s">
        <v>8439</v>
      </c>
      <c r="NTM50" s="19" t="s">
        <v>8439</v>
      </c>
      <c r="NTN50" s="19" t="s">
        <v>8439</v>
      </c>
      <c r="NTO50" s="19" t="s">
        <v>8439</v>
      </c>
      <c r="NTP50" s="19" t="s">
        <v>8439</v>
      </c>
      <c r="NTQ50" s="19" t="s">
        <v>8439</v>
      </c>
      <c r="NTR50" s="19" t="s">
        <v>8439</v>
      </c>
      <c r="NTS50" s="19" t="s">
        <v>8439</v>
      </c>
      <c r="NTT50" s="19" t="s">
        <v>8439</v>
      </c>
      <c r="NTU50" s="19" t="s">
        <v>8439</v>
      </c>
      <c r="NTV50" s="19" t="s">
        <v>8439</v>
      </c>
      <c r="NTW50" s="19" t="s">
        <v>8439</v>
      </c>
      <c r="NTX50" s="19" t="s">
        <v>8439</v>
      </c>
      <c r="NTY50" s="19" t="s">
        <v>8439</v>
      </c>
      <c r="NTZ50" s="19" t="s">
        <v>8439</v>
      </c>
      <c r="NUA50" s="19" t="s">
        <v>8439</v>
      </c>
      <c r="NUB50" s="19" t="s">
        <v>8439</v>
      </c>
      <c r="NUC50" s="19" t="s">
        <v>8439</v>
      </c>
      <c r="NUD50" s="19" t="s">
        <v>8439</v>
      </c>
      <c r="NUE50" s="19" t="s">
        <v>8439</v>
      </c>
      <c r="NUF50" s="19" t="s">
        <v>8439</v>
      </c>
      <c r="NUG50" s="19" t="s">
        <v>8439</v>
      </c>
      <c r="NUH50" s="19" t="s">
        <v>8439</v>
      </c>
      <c r="NUI50" s="19" t="s">
        <v>8439</v>
      </c>
      <c r="NUJ50" s="19" t="s">
        <v>8439</v>
      </c>
      <c r="NUK50" s="19" t="s">
        <v>8439</v>
      </c>
      <c r="NUL50" s="19" t="s">
        <v>8439</v>
      </c>
      <c r="NUM50" s="19" t="s">
        <v>8439</v>
      </c>
      <c r="NUN50" s="19" t="s">
        <v>8439</v>
      </c>
      <c r="NUO50" s="19" t="s">
        <v>8439</v>
      </c>
      <c r="NUP50" s="19" t="s">
        <v>8439</v>
      </c>
      <c r="NUQ50" s="19" t="s">
        <v>8439</v>
      </c>
      <c r="NUR50" s="19" t="s">
        <v>8439</v>
      </c>
      <c r="NUS50" s="19" t="s">
        <v>8439</v>
      </c>
      <c r="NUT50" s="19" t="s">
        <v>8439</v>
      </c>
      <c r="NUU50" s="19" t="s">
        <v>8439</v>
      </c>
      <c r="NUV50" s="19" t="s">
        <v>8439</v>
      </c>
      <c r="NUW50" s="19" t="s">
        <v>8439</v>
      </c>
      <c r="NUX50" s="19" t="s">
        <v>8439</v>
      </c>
      <c r="NUY50" s="19" t="s">
        <v>8439</v>
      </c>
      <c r="NUZ50" s="19" t="s">
        <v>8439</v>
      </c>
      <c r="NVA50" s="19" t="s">
        <v>8439</v>
      </c>
      <c r="NVB50" s="19" t="s">
        <v>8439</v>
      </c>
      <c r="NVC50" s="19" t="s">
        <v>8439</v>
      </c>
      <c r="NVD50" s="19" t="s">
        <v>8439</v>
      </c>
      <c r="NVE50" s="19" t="s">
        <v>8439</v>
      </c>
      <c r="NVF50" s="19" t="s">
        <v>8439</v>
      </c>
      <c r="NVG50" s="19" t="s">
        <v>8439</v>
      </c>
      <c r="NVH50" s="19" t="s">
        <v>8439</v>
      </c>
      <c r="NVI50" s="19" t="s">
        <v>8439</v>
      </c>
      <c r="NVJ50" s="19" t="s">
        <v>8439</v>
      </c>
      <c r="NVK50" s="19" t="s">
        <v>8439</v>
      </c>
      <c r="NVL50" s="19" t="s">
        <v>8439</v>
      </c>
      <c r="NVM50" s="19" t="s">
        <v>8439</v>
      </c>
      <c r="NVN50" s="19" t="s">
        <v>8439</v>
      </c>
      <c r="NVO50" s="19" t="s">
        <v>8439</v>
      </c>
      <c r="NVP50" s="19" t="s">
        <v>8439</v>
      </c>
      <c r="NVQ50" s="19" t="s">
        <v>8439</v>
      </c>
      <c r="NVR50" s="19" t="s">
        <v>8439</v>
      </c>
      <c r="NVS50" s="19" t="s">
        <v>8439</v>
      </c>
      <c r="NVT50" s="19" t="s">
        <v>8439</v>
      </c>
      <c r="NVU50" s="19" t="s">
        <v>8439</v>
      </c>
      <c r="NVV50" s="19" t="s">
        <v>8439</v>
      </c>
      <c r="NVW50" s="19" t="s">
        <v>8439</v>
      </c>
      <c r="NVX50" s="19" t="s">
        <v>8439</v>
      </c>
      <c r="NVY50" s="19" t="s">
        <v>8439</v>
      </c>
      <c r="NVZ50" s="19" t="s">
        <v>8439</v>
      </c>
      <c r="NWA50" s="19" t="s">
        <v>8439</v>
      </c>
      <c r="NWB50" s="19" t="s">
        <v>8439</v>
      </c>
      <c r="NWC50" s="19" t="s">
        <v>8439</v>
      </c>
      <c r="NWD50" s="19" t="s">
        <v>8439</v>
      </c>
      <c r="NWE50" s="19" t="s">
        <v>8439</v>
      </c>
      <c r="NWF50" s="19" t="s">
        <v>8439</v>
      </c>
      <c r="NWG50" s="19" t="s">
        <v>8439</v>
      </c>
      <c r="NWH50" s="19" t="s">
        <v>8439</v>
      </c>
      <c r="NWI50" s="19" t="s">
        <v>8439</v>
      </c>
      <c r="NWJ50" s="19" t="s">
        <v>8439</v>
      </c>
      <c r="NWK50" s="19" t="s">
        <v>8439</v>
      </c>
      <c r="NWL50" s="19" t="s">
        <v>8439</v>
      </c>
      <c r="NWM50" s="19" t="s">
        <v>8439</v>
      </c>
      <c r="NWN50" s="19" t="s">
        <v>8439</v>
      </c>
      <c r="NWO50" s="19" t="s">
        <v>8439</v>
      </c>
      <c r="NWP50" s="19" t="s">
        <v>8439</v>
      </c>
      <c r="NWQ50" s="19" t="s">
        <v>8439</v>
      </c>
      <c r="NWR50" s="19" t="s">
        <v>8439</v>
      </c>
      <c r="NWS50" s="19" t="s">
        <v>8439</v>
      </c>
      <c r="NWT50" s="19" t="s">
        <v>8439</v>
      </c>
      <c r="NWU50" s="19" t="s">
        <v>8439</v>
      </c>
      <c r="NWV50" s="19" t="s">
        <v>8439</v>
      </c>
      <c r="NWW50" s="19" t="s">
        <v>8439</v>
      </c>
      <c r="NWX50" s="19" t="s">
        <v>8439</v>
      </c>
      <c r="NWY50" s="19" t="s">
        <v>8439</v>
      </c>
      <c r="NWZ50" s="19" t="s">
        <v>8439</v>
      </c>
      <c r="NXA50" s="19" t="s">
        <v>8439</v>
      </c>
      <c r="NXB50" s="19" t="s">
        <v>8439</v>
      </c>
      <c r="NXC50" s="19" t="s">
        <v>8439</v>
      </c>
      <c r="NXD50" s="19" t="s">
        <v>8439</v>
      </c>
      <c r="NXE50" s="19" t="s">
        <v>8439</v>
      </c>
      <c r="NXF50" s="19" t="s">
        <v>8439</v>
      </c>
      <c r="NXG50" s="19" t="s">
        <v>8439</v>
      </c>
      <c r="NXH50" s="19" t="s">
        <v>8439</v>
      </c>
      <c r="NXI50" s="19" t="s">
        <v>8439</v>
      </c>
      <c r="NXJ50" s="19" t="s">
        <v>8439</v>
      </c>
      <c r="NXK50" s="19" t="s">
        <v>8439</v>
      </c>
      <c r="NXL50" s="19" t="s">
        <v>8439</v>
      </c>
      <c r="NXM50" s="19" t="s">
        <v>8439</v>
      </c>
      <c r="NXN50" s="19" t="s">
        <v>8439</v>
      </c>
      <c r="NXO50" s="19" t="s">
        <v>8439</v>
      </c>
      <c r="NXP50" s="19" t="s">
        <v>8439</v>
      </c>
      <c r="NXQ50" s="19" t="s">
        <v>8439</v>
      </c>
      <c r="NXR50" s="19" t="s">
        <v>8439</v>
      </c>
      <c r="NXS50" s="19" t="s">
        <v>8439</v>
      </c>
      <c r="NXT50" s="19" t="s">
        <v>8439</v>
      </c>
      <c r="NXU50" s="19" t="s">
        <v>8439</v>
      </c>
      <c r="NXV50" s="19" t="s">
        <v>8439</v>
      </c>
      <c r="NXW50" s="19" t="s">
        <v>8439</v>
      </c>
      <c r="NXX50" s="19" t="s">
        <v>8439</v>
      </c>
      <c r="NXY50" s="19" t="s">
        <v>8439</v>
      </c>
      <c r="NXZ50" s="19" t="s">
        <v>8439</v>
      </c>
      <c r="NYA50" s="19" t="s">
        <v>8439</v>
      </c>
      <c r="NYB50" s="19" t="s">
        <v>8439</v>
      </c>
      <c r="NYC50" s="19" t="s">
        <v>8439</v>
      </c>
      <c r="NYD50" s="19" t="s">
        <v>8439</v>
      </c>
      <c r="NYE50" s="19" t="s">
        <v>8439</v>
      </c>
      <c r="NYF50" s="19" t="s">
        <v>8439</v>
      </c>
      <c r="NYG50" s="19" t="s">
        <v>8439</v>
      </c>
      <c r="NYH50" s="19" t="s">
        <v>8439</v>
      </c>
      <c r="NYI50" s="19" t="s">
        <v>8439</v>
      </c>
      <c r="NYJ50" s="19" t="s">
        <v>8439</v>
      </c>
      <c r="NYK50" s="19" t="s">
        <v>8439</v>
      </c>
      <c r="NYL50" s="19" t="s">
        <v>8439</v>
      </c>
      <c r="NYM50" s="19" t="s">
        <v>8439</v>
      </c>
      <c r="NYN50" s="19" t="s">
        <v>8439</v>
      </c>
      <c r="NYO50" s="19" t="s">
        <v>8439</v>
      </c>
      <c r="NYP50" s="19" t="s">
        <v>8439</v>
      </c>
      <c r="NYQ50" s="19" t="s">
        <v>8439</v>
      </c>
      <c r="NYR50" s="19" t="s">
        <v>8439</v>
      </c>
      <c r="NYS50" s="19" t="s">
        <v>8439</v>
      </c>
      <c r="NYT50" s="19" t="s">
        <v>8439</v>
      </c>
      <c r="NYU50" s="19" t="s">
        <v>8439</v>
      </c>
      <c r="NYV50" s="19" t="s">
        <v>8439</v>
      </c>
      <c r="NYW50" s="19" t="s">
        <v>8439</v>
      </c>
      <c r="NYX50" s="19" t="s">
        <v>8439</v>
      </c>
      <c r="NYY50" s="19" t="s">
        <v>8439</v>
      </c>
      <c r="NYZ50" s="19" t="s">
        <v>8439</v>
      </c>
      <c r="NZA50" s="19" t="s">
        <v>8439</v>
      </c>
      <c r="NZB50" s="19" t="s">
        <v>8439</v>
      </c>
      <c r="NZC50" s="19" t="s">
        <v>8439</v>
      </c>
      <c r="NZD50" s="19" t="s">
        <v>8439</v>
      </c>
      <c r="NZE50" s="19" t="s">
        <v>8439</v>
      </c>
      <c r="NZF50" s="19" t="s">
        <v>8439</v>
      </c>
      <c r="NZG50" s="19" t="s">
        <v>8439</v>
      </c>
      <c r="NZH50" s="19" t="s">
        <v>8439</v>
      </c>
      <c r="NZI50" s="19" t="s">
        <v>8439</v>
      </c>
      <c r="NZJ50" s="19" t="s">
        <v>8439</v>
      </c>
      <c r="NZK50" s="19" t="s">
        <v>8439</v>
      </c>
      <c r="NZL50" s="19" t="s">
        <v>8439</v>
      </c>
      <c r="NZM50" s="19" t="s">
        <v>8439</v>
      </c>
      <c r="NZN50" s="19" t="s">
        <v>8439</v>
      </c>
      <c r="NZO50" s="19" t="s">
        <v>8439</v>
      </c>
      <c r="NZP50" s="19" t="s">
        <v>8439</v>
      </c>
      <c r="NZQ50" s="19" t="s">
        <v>8439</v>
      </c>
      <c r="NZR50" s="19" t="s">
        <v>8439</v>
      </c>
      <c r="NZS50" s="19" t="s">
        <v>8439</v>
      </c>
      <c r="NZT50" s="19" t="s">
        <v>8439</v>
      </c>
      <c r="NZU50" s="19" t="s">
        <v>8439</v>
      </c>
      <c r="NZV50" s="19" t="s">
        <v>8439</v>
      </c>
      <c r="NZW50" s="19" t="s">
        <v>8439</v>
      </c>
      <c r="NZX50" s="19" t="s">
        <v>8439</v>
      </c>
      <c r="NZY50" s="19" t="s">
        <v>8439</v>
      </c>
      <c r="NZZ50" s="19" t="s">
        <v>8439</v>
      </c>
      <c r="OAA50" s="19" t="s">
        <v>8439</v>
      </c>
      <c r="OAB50" s="19" t="s">
        <v>8439</v>
      </c>
      <c r="OAC50" s="19" t="s">
        <v>8439</v>
      </c>
      <c r="OAD50" s="19" t="s">
        <v>8439</v>
      </c>
      <c r="OAE50" s="19" t="s">
        <v>8439</v>
      </c>
      <c r="OAF50" s="19" t="s">
        <v>8439</v>
      </c>
      <c r="OAG50" s="19" t="s">
        <v>8439</v>
      </c>
      <c r="OAH50" s="19" t="s">
        <v>8439</v>
      </c>
      <c r="OAI50" s="19" t="s">
        <v>8439</v>
      </c>
      <c r="OAJ50" s="19" t="s">
        <v>8439</v>
      </c>
      <c r="OAK50" s="19" t="s">
        <v>8439</v>
      </c>
      <c r="OAL50" s="19" t="s">
        <v>8439</v>
      </c>
      <c r="OAM50" s="19" t="s">
        <v>8439</v>
      </c>
      <c r="OAN50" s="19" t="s">
        <v>8439</v>
      </c>
      <c r="OAO50" s="19" t="s">
        <v>8439</v>
      </c>
      <c r="OAP50" s="19" t="s">
        <v>8439</v>
      </c>
      <c r="OAQ50" s="19" t="s">
        <v>8439</v>
      </c>
      <c r="OAR50" s="19" t="s">
        <v>8439</v>
      </c>
      <c r="OAS50" s="19" t="s">
        <v>8439</v>
      </c>
      <c r="OAT50" s="19" t="s">
        <v>8439</v>
      </c>
      <c r="OAU50" s="19" t="s">
        <v>8439</v>
      </c>
      <c r="OAV50" s="19" t="s">
        <v>8439</v>
      </c>
      <c r="OAW50" s="19" t="s">
        <v>8439</v>
      </c>
      <c r="OAX50" s="19" t="s">
        <v>8439</v>
      </c>
      <c r="OAY50" s="19" t="s">
        <v>8439</v>
      </c>
      <c r="OAZ50" s="19" t="s">
        <v>8439</v>
      </c>
      <c r="OBA50" s="19" t="s">
        <v>8439</v>
      </c>
      <c r="OBB50" s="19" t="s">
        <v>8439</v>
      </c>
      <c r="OBC50" s="19" t="s">
        <v>8439</v>
      </c>
      <c r="OBD50" s="19" t="s">
        <v>8439</v>
      </c>
      <c r="OBE50" s="19" t="s">
        <v>8439</v>
      </c>
      <c r="OBF50" s="19" t="s">
        <v>8439</v>
      </c>
      <c r="OBG50" s="19" t="s">
        <v>8439</v>
      </c>
      <c r="OBH50" s="19" t="s">
        <v>8439</v>
      </c>
      <c r="OBI50" s="19" t="s">
        <v>8439</v>
      </c>
      <c r="OBJ50" s="19" t="s">
        <v>8439</v>
      </c>
      <c r="OBK50" s="19" t="s">
        <v>8439</v>
      </c>
      <c r="OBL50" s="19" t="s">
        <v>8439</v>
      </c>
      <c r="OBM50" s="19" t="s">
        <v>8439</v>
      </c>
      <c r="OBN50" s="19" t="s">
        <v>8439</v>
      </c>
      <c r="OBO50" s="19" t="s">
        <v>8439</v>
      </c>
      <c r="OBP50" s="19" t="s">
        <v>8439</v>
      </c>
      <c r="OBQ50" s="19" t="s">
        <v>8439</v>
      </c>
      <c r="OBR50" s="19" t="s">
        <v>8439</v>
      </c>
      <c r="OBS50" s="19" t="s">
        <v>8439</v>
      </c>
      <c r="OBT50" s="19" t="s">
        <v>8439</v>
      </c>
      <c r="OBU50" s="19" t="s">
        <v>8439</v>
      </c>
      <c r="OBV50" s="19" t="s">
        <v>8439</v>
      </c>
      <c r="OBW50" s="19" t="s">
        <v>8439</v>
      </c>
      <c r="OBX50" s="19" t="s">
        <v>8439</v>
      </c>
      <c r="OBY50" s="19" t="s">
        <v>8439</v>
      </c>
      <c r="OBZ50" s="19" t="s">
        <v>8439</v>
      </c>
      <c r="OCA50" s="19" t="s">
        <v>8439</v>
      </c>
      <c r="OCB50" s="19" t="s">
        <v>8439</v>
      </c>
      <c r="OCC50" s="19" t="s">
        <v>8439</v>
      </c>
      <c r="OCD50" s="19" t="s">
        <v>8439</v>
      </c>
      <c r="OCE50" s="19" t="s">
        <v>8439</v>
      </c>
      <c r="OCF50" s="19" t="s">
        <v>8439</v>
      </c>
      <c r="OCG50" s="19" t="s">
        <v>8439</v>
      </c>
      <c r="OCH50" s="19" t="s">
        <v>8439</v>
      </c>
      <c r="OCI50" s="19" t="s">
        <v>8439</v>
      </c>
      <c r="OCJ50" s="19" t="s">
        <v>8439</v>
      </c>
      <c r="OCK50" s="19" t="s">
        <v>8439</v>
      </c>
      <c r="OCL50" s="19" t="s">
        <v>8439</v>
      </c>
      <c r="OCM50" s="19" t="s">
        <v>8439</v>
      </c>
      <c r="OCN50" s="19" t="s">
        <v>8439</v>
      </c>
      <c r="OCO50" s="19" t="s">
        <v>8439</v>
      </c>
      <c r="OCP50" s="19" t="s">
        <v>8439</v>
      </c>
      <c r="OCQ50" s="19" t="s">
        <v>8439</v>
      </c>
      <c r="OCR50" s="19" t="s">
        <v>8439</v>
      </c>
      <c r="OCS50" s="19" t="s">
        <v>8439</v>
      </c>
      <c r="OCT50" s="19" t="s">
        <v>8439</v>
      </c>
      <c r="OCU50" s="19" t="s">
        <v>8439</v>
      </c>
      <c r="OCV50" s="19" t="s">
        <v>8439</v>
      </c>
      <c r="OCW50" s="19" t="s">
        <v>8439</v>
      </c>
      <c r="OCX50" s="19" t="s">
        <v>8439</v>
      </c>
      <c r="OCY50" s="19" t="s">
        <v>8439</v>
      </c>
      <c r="OCZ50" s="19" t="s">
        <v>8439</v>
      </c>
      <c r="ODA50" s="19" t="s">
        <v>8439</v>
      </c>
      <c r="ODB50" s="19" t="s">
        <v>8439</v>
      </c>
      <c r="ODC50" s="19" t="s">
        <v>8439</v>
      </c>
      <c r="ODD50" s="19" t="s">
        <v>8439</v>
      </c>
      <c r="ODE50" s="19" t="s">
        <v>8439</v>
      </c>
      <c r="ODF50" s="19" t="s">
        <v>8439</v>
      </c>
      <c r="ODG50" s="19" t="s">
        <v>8439</v>
      </c>
      <c r="ODH50" s="19" t="s">
        <v>8439</v>
      </c>
      <c r="ODI50" s="19" t="s">
        <v>8439</v>
      </c>
      <c r="ODJ50" s="19" t="s">
        <v>8439</v>
      </c>
      <c r="ODK50" s="19" t="s">
        <v>8439</v>
      </c>
      <c r="ODL50" s="19" t="s">
        <v>8439</v>
      </c>
      <c r="ODM50" s="19" t="s">
        <v>8439</v>
      </c>
      <c r="ODN50" s="19" t="s">
        <v>8439</v>
      </c>
      <c r="ODO50" s="19" t="s">
        <v>8439</v>
      </c>
      <c r="ODP50" s="19" t="s">
        <v>8439</v>
      </c>
      <c r="ODQ50" s="19" t="s">
        <v>8439</v>
      </c>
      <c r="ODR50" s="19" t="s">
        <v>8439</v>
      </c>
      <c r="ODS50" s="19" t="s">
        <v>8439</v>
      </c>
      <c r="ODT50" s="19" t="s">
        <v>8439</v>
      </c>
      <c r="ODU50" s="19" t="s">
        <v>8439</v>
      </c>
      <c r="ODV50" s="19" t="s">
        <v>8439</v>
      </c>
      <c r="ODW50" s="19" t="s">
        <v>8439</v>
      </c>
      <c r="ODX50" s="19" t="s">
        <v>8439</v>
      </c>
      <c r="ODY50" s="19" t="s">
        <v>8439</v>
      </c>
      <c r="ODZ50" s="19" t="s">
        <v>8439</v>
      </c>
      <c r="OEA50" s="19" t="s">
        <v>8439</v>
      </c>
      <c r="OEB50" s="19" t="s">
        <v>8439</v>
      </c>
      <c r="OEC50" s="19" t="s">
        <v>8439</v>
      </c>
      <c r="OED50" s="19" t="s">
        <v>8439</v>
      </c>
      <c r="OEE50" s="19" t="s">
        <v>8439</v>
      </c>
      <c r="OEF50" s="19" t="s">
        <v>8439</v>
      </c>
      <c r="OEG50" s="19" t="s">
        <v>8439</v>
      </c>
      <c r="OEH50" s="19" t="s">
        <v>8439</v>
      </c>
      <c r="OEI50" s="19" t="s">
        <v>8439</v>
      </c>
      <c r="OEJ50" s="19" t="s">
        <v>8439</v>
      </c>
      <c r="OEK50" s="19" t="s">
        <v>8439</v>
      </c>
      <c r="OEL50" s="19" t="s">
        <v>8439</v>
      </c>
      <c r="OEM50" s="19" t="s">
        <v>8439</v>
      </c>
      <c r="OEN50" s="19" t="s">
        <v>8439</v>
      </c>
      <c r="OEO50" s="19" t="s">
        <v>8439</v>
      </c>
      <c r="OEP50" s="19" t="s">
        <v>8439</v>
      </c>
      <c r="OEQ50" s="19" t="s">
        <v>8439</v>
      </c>
      <c r="OER50" s="19" t="s">
        <v>8439</v>
      </c>
      <c r="OES50" s="19" t="s">
        <v>8439</v>
      </c>
      <c r="OET50" s="19" t="s">
        <v>8439</v>
      </c>
      <c r="OEU50" s="19" t="s">
        <v>8439</v>
      </c>
      <c r="OEV50" s="19" t="s">
        <v>8439</v>
      </c>
      <c r="OEW50" s="19" t="s">
        <v>8439</v>
      </c>
      <c r="OEX50" s="19" t="s">
        <v>8439</v>
      </c>
      <c r="OEY50" s="19" t="s">
        <v>8439</v>
      </c>
      <c r="OEZ50" s="19" t="s">
        <v>8439</v>
      </c>
      <c r="OFA50" s="19" t="s">
        <v>8439</v>
      </c>
      <c r="OFB50" s="19" t="s">
        <v>8439</v>
      </c>
      <c r="OFC50" s="19" t="s">
        <v>8439</v>
      </c>
      <c r="OFD50" s="19" t="s">
        <v>8439</v>
      </c>
      <c r="OFE50" s="19" t="s">
        <v>8439</v>
      </c>
      <c r="OFF50" s="19" t="s">
        <v>8439</v>
      </c>
      <c r="OFG50" s="19" t="s">
        <v>8439</v>
      </c>
      <c r="OFH50" s="19" t="s">
        <v>8439</v>
      </c>
      <c r="OFI50" s="19" t="s">
        <v>8439</v>
      </c>
      <c r="OFJ50" s="19" t="s">
        <v>8439</v>
      </c>
      <c r="OFK50" s="19" t="s">
        <v>8439</v>
      </c>
      <c r="OFL50" s="19" t="s">
        <v>8439</v>
      </c>
      <c r="OFM50" s="19" t="s">
        <v>8439</v>
      </c>
      <c r="OFN50" s="19" t="s">
        <v>8439</v>
      </c>
      <c r="OFO50" s="19" t="s">
        <v>8439</v>
      </c>
      <c r="OFP50" s="19" t="s">
        <v>8439</v>
      </c>
      <c r="OFQ50" s="19" t="s">
        <v>8439</v>
      </c>
      <c r="OFR50" s="19" t="s">
        <v>8439</v>
      </c>
      <c r="OFS50" s="19" t="s">
        <v>8439</v>
      </c>
      <c r="OFT50" s="19" t="s">
        <v>8439</v>
      </c>
      <c r="OFU50" s="19" t="s">
        <v>8439</v>
      </c>
      <c r="OFV50" s="19" t="s">
        <v>8439</v>
      </c>
      <c r="OFW50" s="19" t="s">
        <v>8439</v>
      </c>
      <c r="OFX50" s="19" t="s">
        <v>8439</v>
      </c>
      <c r="OFY50" s="19" t="s">
        <v>8439</v>
      </c>
      <c r="OFZ50" s="19" t="s">
        <v>8439</v>
      </c>
      <c r="OGA50" s="19" t="s">
        <v>8439</v>
      </c>
      <c r="OGB50" s="19" t="s">
        <v>8439</v>
      </c>
      <c r="OGC50" s="19" t="s">
        <v>8439</v>
      </c>
      <c r="OGD50" s="19" t="s">
        <v>8439</v>
      </c>
      <c r="OGE50" s="19" t="s">
        <v>8439</v>
      </c>
      <c r="OGF50" s="19" t="s">
        <v>8439</v>
      </c>
      <c r="OGG50" s="19" t="s">
        <v>8439</v>
      </c>
      <c r="OGH50" s="19" t="s">
        <v>8439</v>
      </c>
      <c r="OGI50" s="19" t="s">
        <v>8439</v>
      </c>
      <c r="OGJ50" s="19" t="s">
        <v>8439</v>
      </c>
      <c r="OGK50" s="19" t="s">
        <v>8439</v>
      </c>
      <c r="OGL50" s="19" t="s">
        <v>8439</v>
      </c>
      <c r="OGM50" s="19" t="s">
        <v>8439</v>
      </c>
      <c r="OGN50" s="19" t="s">
        <v>8439</v>
      </c>
      <c r="OGO50" s="19" t="s">
        <v>8439</v>
      </c>
      <c r="OGP50" s="19" t="s">
        <v>8439</v>
      </c>
      <c r="OGQ50" s="19" t="s">
        <v>8439</v>
      </c>
      <c r="OGR50" s="19" t="s">
        <v>8439</v>
      </c>
      <c r="OGS50" s="19" t="s">
        <v>8439</v>
      </c>
      <c r="OGT50" s="19" t="s">
        <v>8439</v>
      </c>
      <c r="OGU50" s="19" t="s">
        <v>8439</v>
      </c>
      <c r="OGV50" s="19" t="s">
        <v>8439</v>
      </c>
      <c r="OGW50" s="19" t="s">
        <v>8439</v>
      </c>
      <c r="OGX50" s="19" t="s">
        <v>8439</v>
      </c>
      <c r="OGY50" s="19" t="s">
        <v>8439</v>
      </c>
      <c r="OGZ50" s="19" t="s">
        <v>8439</v>
      </c>
      <c r="OHA50" s="19" t="s">
        <v>8439</v>
      </c>
      <c r="OHB50" s="19" t="s">
        <v>8439</v>
      </c>
      <c r="OHC50" s="19" t="s">
        <v>8439</v>
      </c>
      <c r="OHD50" s="19" t="s">
        <v>8439</v>
      </c>
      <c r="OHE50" s="19" t="s">
        <v>8439</v>
      </c>
      <c r="OHF50" s="19" t="s">
        <v>8439</v>
      </c>
      <c r="OHG50" s="19" t="s">
        <v>8439</v>
      </c>
      <c r="OHH50" s="19" t="s">
        <v>8439</v>
      </c>
      <c r="OHI50" s="19" t="s">
        <v>8439</v>
      </c>
      <c r="OHJ50" s="19" t="s">
        <v>8439</v>
      </c>
      <c r="OHK50" s="19" t="s">
        <v>8439</v>
      </c>
      <c r="OHL50" s="19" t="s">
        <v>8439</v>
      </c>
      <c r="OHM50" s="19" t="s">
        <v>8439</v>
      </c>
      <c r="OHN50" s="19" t="s">
        <v>8439</v>
      </c>
      <c r="OHO50" s="19" t="s">
        <v>8439</v>
      </c>
      <c r="OHP50" s="19" t="s">
        <v>8439</v>
      </c>
      <c r="OHQ50" s="19" t="s">
        <v>8439</v>
      </c>
      <c r="OHR50" s="19" t="s">
        <v>8439</v>
      </c>
      <c r="OHS50" s="19" t="s">
        <v>8439</v>
      </c>
      <c r="OHT50" s="19" t="s">
        <v>8439</v>
      </c>
      <c r="OHU50" s="19" t="s">
        <v>8439</v>
      </c>
      <c r="OHV50" s="19" t="s">
        <v>8439</v>
      </c>
      <c r="OHW50" s="19" t="s">
        <v>8439</v>
      </c>
      <c r="OHX50" s="19" t="s">
        <v>8439</v>
      </c>
      <c r="OHY50" s="19" t="s">
        <v>8439</v>
      </c>
      <c r="OHZ50" s="19" t="s">
        <v>8439</v>
      </c>
      <c r="OIA50" s="19" t="s">
        <v>8439</v>
      </c>
      <c r="OIB50" s="19" t="s">
        <v>8439</v>
      </c>
      <c r="OIC50" s="19" t="s">
        <v>8439</v>
      </c>
      <c r="OID50" s="19" t="s">
        <v>8439</v>
      </c>
      <c r="OIE50" s="19" t="s">
        <v>8439</v>
      </c>
      <c r="OIF50" s="19" t="s">
        <v>8439</v>
      </c>
      <c r="OIG50" s="19" t="s">
        <v>8439</v>
      </c>
      <c r="OIH50" s="19" t="s">
        <v>8439</v>
      </c>
      <c r="OII50" s="19" t="s">
        <v>8439</v>
      </c>
      <c r="OIJ50" s="19" t="s">
        <v>8439</v>
      </c>
      <c r="OIK50" s="19" t="s">
        <v>8439</v>
      </c>
      <c r="OIL50" s="19" t="s">
        <v>8439</v>
      </c>
      <c r="OIM50" s="19" t="s">
        <v>8439</v>
      </c>
      <c r="OIN50" s="19" t="s">
        <v>8439</v>
      </c>
      <c r="OIO50" s="19" t="s">
        <v>8439</v>
      </c>
      <c r="OIP50" s="19" t="s">
        <v>8439</v>
      </c>
      <c r="OIQ50" s="19" t="s">
        <v>8439</v>
      </c>
      <c r="OIR50" s="19" t="s">
        <v>8439</v>
      </c>
      <c r="OIS50" s="19" t="s">
        <v>8439</v>
      </c>
      <c r="OIT50" s="19" t="s">
        <v>8439</v>
      </c>
      <c r="OIU50" s="19" t="s">
        <v>8439</v>
      </c>
      <c r="OIV50" s="19" t="s">
        <v>8439</v>
      </c>
      <c r="OIW50" s="19" t="s">
        <v>8439</v>
      </c>
      <c r="OIX50" s="19" t="s">
        <v>8439</v>
      </c>
      <c r="OIY50" s="19" t="s">
        <v>8439</v>
      </c>
      <c r="OIZ50" s="19" t="s">
        <v>8439</v>
      </c>
      <c r="OJA50" s="19" t="s">
        <v>8439</v>
      </c>
      <c r="OJB50" s="19" t="s">
        <v>8439</v>
      </c>
      <c r="OJC50" s="19" t="s">
        <v>8439</v>
      </c>
      <c r="OJD50" s="19" t="s">
        <v>8439</v>
      </c>
      <c r="OJE50" s="19" t="s">
        <v>8439</v>
      </c>
      <c r="OJF50" s="19" t="s">
        <v>8439</v>
      </c>
      <c r="OJG50" s="19" t="s">
        <v>8439</v>
      </c>
      <c r="OJH50" s="19" t="s">
        <v>8439</v>
      </c>
      <c r="OJI50" s="19" t="s">
        <v>8439</v>
      </c>
      <c r="OJJ50" s="19" t="s">
        <v>8439</v>
      </c>
      <c r="OJK50" s="19" t="s">
        <v>8439</v>
      </c>
      <c r="OJL50" s="19" t="s">
        <v>8439</v>
      </c>
      <c r="OJM50" s="19" t="s">
        <v>8439</v>
      </c>
      <c r="OJN50" s="19" t="s">
        <v>8439</v>
      </c>
      <c r="OJO50" s="19" t="s">
        <v>8439</v>
      </c>
      <c r="OJP50" s="19" t="s">
        <v>8439</v>
      </c>
      <c r="OJQ50" s="19" t="s">
        <v>8439</v>
      </c>
      <c r="OJR50" s="19" t="s">
        <v>8439</v>
      </c>
      <c r="OJS50" s="19" t="s">
        <v>8439</v>
      </c>
      <c r="OJT50" s="19" t="s">
        <v>8439</v>
      </c>
      <c r="OJU50" s="19" t="s">
        <v>8439</v>
      </c>
      <c r="OJV50" s="19" t="s">
        <v>8439</v>
      </c>
      <c r="OJW50" s="19" t="s">
        <v>8439</v>
      </c>
      <c r="OJX50" s="19" t="s">
        <v>8439</v>
      </c>
      <c r="OJY50" s="19" t="s">
        <v>8439</v>
      </c>
      <c r="OJZ50" s="19" t="s">
        <v>8439</v>
      </c>
      <c r="OKA50" s="19" t="s">
        <v>8439</v>
      </c>
      <c r="OKB50" s="19" t="s">
        <v>8439</v>
      </c>
      <c r="OKC50" s="19" t="s">
        <v>8439</v>
      </c>
      <c r="OKD50" s="19" t="s">
        <v>8439</v>
      </c>
      <c r="OKE50" s="19" t="s">
        <v>8439</v>
      </c>
      <c r="OKF50" s="19" t="s">
        <v>8439</v>
      </c>
      <c r="OKG50" s="19" t="s">
        <v>8439</v>
      </c>
      <c r="OKH50" s="19" t="s">
        <v>8439</v>
      </c>
      <c r="OKI50" s="19" t="s">
        <v>8439</v>
      </c>
      <c r="OKJ50" s="19" t="s">
        <v>8439</v>
      </c>
      <c r="OKK50" s="19" t="s">
        <v>8439</v>
      </c>
      <c r="OKL50" s="19" t="s">
        <v>8439</v>
      </c>
      <c r="OKM50" s="19" t="s">
        <v>8439</v>
      </c>
      <c r="OKN50" s="19" t="s">
        <v>8439</v>
      </c>
      <c r="OKO50" s="19" t="s">
        <v>8439</v>
      </c>
      <c r="OKP50" s="19" t="s">
        <v>8439</v>
      </c>
      <c r="OKQ50" s="19" t="s">
        <v>8439</v>
      </c>
      <c r="OKR50" s="19" t="s">
        <v>8439</v>
      </c>
      <c r="OKS50" s="19" t="s">
        <v>8439</v>
      </c>
      <c r="OKT50" s="19" t="s">
        <v>8439</v>
      </c>
      <c r="OKU50" s="19" t="s">
        <v>8439</v>
      </c>
      <c r="OKV50" s="19" t="s">
        <v>8439</v>
      </c>
      <c r="OKW50" s="19" t="s">
        <v>8439</v>
      </c>
      <c r="OKX50" s="19" t="s">
        <v>8439</v>
      </c>
      <c r="OKY50" s="19" t="s">
        <v>8439</v>
      </c>
      <c r="OKZ50" s="19" t="s">
        <v>8439</v>
      </c>
      <c r="OLA50" s="19" t="s">
        <v>8439</v>
      </c>
      <c r="OLB50" s="19" t="s">
        <v>8439</v>
      </c>
      <c r="OLC50" s="19" t="s">
        <v>8439</v>
      </c>
      <c r="OLD50" s="19" t="s">
        <v>8439</v>
      </c>
      <c r="OLE50" s="19" t="s">
        <v>8439</v>
      </c>
      <c r="OLF50" s="19" t="s">
        <v>8439</v>
      </c>
      <c r="OLG50" s="19" t="s">
        <v>8439</v>
      </c>
      <c r="OLH50" s="19" t="s">
        <v>8439</v>
      </c>
      <c r="OLI50" s="19" t="s">
        <v>8439</v>
      </c>
      <c r="OLJ50" s="19" t="s">
        <v>8439</v>
      </c>
      <c r="OLK50" s="19" t="s">
        <v>8439</v>
      </c>
      <c r="OLL50" s="19" t="s">
        <v>8439</v>
      </c>
      <c r="OLM50" s="19" t="s">
        <v>8439</v>
      </c>
      <c r="OLN50" s="19" t="s">
        <v>8439</v>
      </c>
      <c r="OLO50" s="19" t="s">
        <v>8439</v>
      </c>
      <c r="OLP50" s="19" t="s">
        <v>8439</v>
      </c>
      <c r="OLQ50" s="19" t="s">
        <v>8439</v>
      </c>
      <c r="OLR50" s="19" t="s">
        <v>8439</v>
      </c>
      <c r="OLS50" s="19" t="s">
        <v>8439</v>
      </c>
      <c r="OLT50" s="19" t="s">
        <v>8439</v>
      </c>
      <c r="OLU50" s="19" t="s">
        <v>8439</v>
      </c>
      <c r="OLV50" s="19" t="s">
        <v>8439</v>
      </c>
      <c r="OLW50" s="19" t="s">
        <v>8439</v>
      </c>
      <c r="OLX50" s="19" t="s">
        <v>8439</v>
      </c>
      <c r="OLY50" s="19" t="s">
        <v>8439</v>
      </c>
      <c r="OLZ50" s="19" t="s">
        <v>8439</v>
      </c>
      <c r="OMA50" s="19" t="s">
        <v>8439</v>
      </c>
      <c r="OMB50" s="19" t="s">
        <v>8439</v>
      </c>
      <c r="OMC50" s="19" t="s">
        <v>8439</v>
      </c>
      <c r="OMD50" s="19" t="s">
        <v>8439</v>
      </c>
      <c r="OME50" s="19" t="s">
        <v>8439</v>
      </c>
      <c r="OMF50" s="19" t="s">
        <v>8439</v>
      </c>
      <c r="OMG50" s="19" t="s">
        <v>8439</v>
      </c>
      <c r="OMH50" s="19" t="s">
        <v>8439</v>
      </c>
      <c r="OMI50" s="19" t="s">
        <v>8439</v>
      </c>
      <c r="OMJ50" s="19" t="s">
        <v>8439</v>
      </c>
      <c r="OMK50" s="19" t="s">
        <v>8439</v>
      </c>
      <c r="OML50" s="19" t="s">
        <v>8439</v>
      </c>
      <c r="OMM50" s="19" t="s">
        <v>8439</v>
      </c>
      <c r="OMN50" s="19" t="s">
        <v>8439</v>
      </c>
      <c r="OMO50" s="19" t="s">
        <v>8439</v>
      </c>
      <c r="OMP50" s="19" t="s">
        <v>8439</v>
      </c>
      <c r="OMQ50" s="19" t="s">
        <v>8439</v>
      </c>
      <c r="OMR50" s="19" t="s">
        <v>8439</v>
      </c>
      <c r="OMS50" s="19" t="s">
        <v>8439</v>
      </c>
      <c r="OMT50" s="19" t="s">
        <v>8439</v>
      </c>
      <c r="OMU50" s="19" t="s">
        <v>8439</v>
      </c>
      <c r="OMV50" s="19" t="s">
        <v>8439</v>
      </c>
      <c r="OMW50" s="19" t="s">
        <v>8439</v>
      </c>
      <c r="OMX50" s="19" t="s">
        <v>8439</v>
      </c>
      <c r="OMY50" s="19" t="s">
        <v>8439</v>
      </c>
      <c r="OMZ50" s="19" t="s">
        <v>8439</v>
      </c>
      <c r="ONA50" s="19" t="s">
        <v>8439</v>
      </c>
      <c r="ONB50" s="19" t="s">
        <v>8439</v>
      </c>
      <c r="ONC50" s="19" t="s">
        <v>8439</v>
      </c>
      <c r="OND50" s="19" t="s">
        <v>8439</v>
      </c>
      <c r="ONE50" s="19" t="s">
        <v>8439</v>
      </c>
      <c r="ONF50" s="19" t="s">
        <v>8439</v>
      </c>
      <c r="ONG50" s="19" t="s">
        <v>8439</v>
      </c>
      <c r="ONH50" s="19" t="s">
        <v>8439</v>
      </c>
      <c r="ONI50" s="19" t="s">
        <v>8439</v>
      </c>
      <c r="ONJ50" s="19" t="s">
        <v>8439</v>
      </c>
      <c r="ONK50" s="19" t="s">
        <v>8439</v>
      </c>
      <c r="ONL50" s="19" t="s">
        <v>8439</v>
      </c>
      <c r="ONM50" s="19" t="s">
        <v>8439</v>
      </c>
      <c r="ONN50" s="19" t="s">
        <v>8439</v>
      </c>
      <c r="ONO50" s="19" t="s">
        <v>8439</v>
      </c>
      <c r="ONP50" s="19" t="s">
        <v>8439</v>
      </c>
      <c r="ONQ50" s="19" t="s">
        <v>8439</v>
      </c>
      <c r="ONR50" s="19" t="s">
        <v>8439</v>
      </c>
      <c r="ONS50" s="19" t="s">
        <v>8439</v>
      </c>
      <c r="ONT50" s="19" t="s">
        <v>8439</v>
      </c>
      <c r="ONU50" s="19" t="s">
        <v>8439</v>
      </c>
      <c r="ONV50" s="19" t="s">
        <v>8439</v>
      </c>
      <c r="ONW50" s="19" t="s">
        <v>8439</v>
      </c>
      <c r="ONX50" s="19" t="s">
        <v>8439</v>
      </c>
      <c r="ONY50" s="19" t="s">
        <v>8439</v>
      </c>
      <c r="ONZ50" s="19" t="s">
        <v>8439</v>
      </c>
      <c r="OOA50" s="19" t="s">
        <v>8439</v>
      </c>
      <c r="OOB50" s="19" t="s">
        <v>8439</v>
      </c>
      <c r="OOC50" s="19" t="s">
        <v>8439</v>
      </c>
      <c r="OOD50" s="19" t="s">
        <v>8439</v>
      </c>
      <c r="OOE50" s="19" t="s">
        <v>8439</v>
      </c>
      <c r="OOF50" s="19" t="s">
        <v>8439</v>
      </c>
      <c r="OOG50" s="19" t="s">
        <v>8439</v>
      </c>
      <c r="OOH50" s="19" t="s">
        <v>8439</v>
      </c>
      <c r="OOI50" s="19" t="s">
        <v>8439</v>
      </c>
      <c r="OOJ50" s="19" t="s">
        <v>8439</v>
      </c>
      <c r="OOK50" s="19" t="s">
        <v>8439</v>
      </c>
      <c r="OOL50" s="19" t="s">
        <v>8439</v>
      </c>
      <c r="OOM50" s="19" t="s">
        <v>8439</v>
      </c>
      <c r="OON50" s="19" t="s">
        <v>8439</v>
      </c>
      <c r="OOO50" s="19" t="s">
        <v>8439</v>
      </c>
      <c r="OOP50" s="19" t="s">
        <v>8439</v>
      </c>
      <c r="OOQ50" s="19" t="s">
        <v>8439</v>
      </c>
      <c r="OOR50" s="19" t="s">
        <v>8439</v>
      </c>
      <c r="OOS50" s="19" t="s">
        <v>8439</v>
      </c>
      <c r="OOT50" s="19" t="s">
        <v>8439</v>
      </c>
      <c r="OOU50" s="19" t="s">
        <v>8439</v>
      </c>
      <c r="OOV50" s="19" t="s">
        <v>8439</v>
      </c>
      <c r="OOW50" s="19" t="s">
        <v>8439</v>
      </c>
      <c r="OOX50" s="19" t="s">
        <v>8439</v>
      </c>
      <c r="OOY50" s="19" t="s">
        <v>8439</v>
      </c>
      <c r="OOZ50" s="19" t="s">
        <v>8439</v>
      </c>
      <c r="OPA50" s="19" t="s">
        <v>8439</v>
      </c>
      <c r="OPB50" s="19" t="s">
        <v>8439</v>
      </c>
      <c r="OPC50" s="19" t="s">
        <v>8439</v>
      </c>
      <c r="OPD50" s="19" t="s">
        <v>8439</v>
      </c>
      <c r="OPE50" s="19" t="s">
        <v>8439</v>
      </c>
      <c r="OPF50" s="19" t="s">
        <v>8439</v>
      </c>
      <c r="OPG50" s="19" t="s">
        <v>8439</v>
      </c>
      <c r="OPH50" s="19" t="s">
        <v>8439</v>
      </c>
      <c r="OPI50" s="19" t="s">
        <v>8439</v>
      </c>
      <c r="OPJ50" s="19" t="s">
        <v>8439</v>
      </c>
      <c r="OPK50" s="19" t="s">
        <v>8439</v>
      </c>
      <c r="OPL50" s="19" t="s">
        <v>8439</v>
      </c>
      <c r="OPM50" s="19" t="s">
        <v>8439</v>
      </c>
      <c r="OPN50" s="19" t="s">
        <v>8439</v>
      </c>
      <c r="OPO50" s="19" t="s">
        <v>8439</v>
      </c>
      <c r="OPP50" s="19" t="s">
        <v>8439</v>
      </c>
      <c r="OPQ50" s="19" t="s">
        <v>8439</v>
      </c>
      <c r="OPR50" s="19" t="s">
        <v>8439</v>
      </c>
      <c r="OPS50" s="19" t="s">
        <v>8439</v>
      </c>
      <c r="OPT50" s="19" t="s">
        <v>8439</v>
      </c>
      <c r="OPU50" s="19" t="s">
        <v>8439</v>
      </c>
      <c r="OPV50" s="19" t="s">
        <v>8439</v>
      </c>
      <c r="OPW50" s="19" t="s">
        <v>8439</v>
      </c>
      <c r="OPX50" s="19" t="s">
        <v>8439</v>
      </c>
      <c r="OPY50" s="19" t="s">
        <v>8439</v>
      </c>
      <c r="OPZ50" s="19" t="s">
        <v>8439</v>
      </c>
      <c r="OQA50" s="19" t="s">
        <v>8439</v>
      </c>
      <c r="OQB50" s="19" t="s">
        <v>8439</v>
      </c>
      <c r="OQC50" s="19" t="s">
        <v>8439</v>
      </c>
      <c r="OQD50" s="19" t="s">
        <v>8439</v>
      </c>
      <c r="OQE50" s="19" t="s">
        <v>8439</v>
      </c>
      <c r="OQF50" s="19" t="s">
        <v>8439</v>
      </c>
      <c r="OQG50" s="19" t="s">
        <v>8439</v>
      </c>
      <c r="OQH50" s="19" t="s">
        <v>8439</v>
      </c>
      <c r="OQI50" s="19" t="s">
        <v>8439</v>
      </c>
      <c r="OQJ50" s="19" t="s">
        <v>8439</v>
      </c>
      <c r="OQK50" s="19" t="s">
        <v>8439</v>
      </c>
      <c r="OQL50" s="19" t="s">
        <v>8439</v>
      </c>
      <c r="OQM50" s="19" t="s">
        <v>8439</v>
      </c>
      <c r="OQN50" s="19" t="s">
        <v>8439</v>
      </c>
      <c r="OQO50" s="19" t="s">
        <v>8439</v>
      </c>
      <c r="OQP50" s="19" t="s">
        <v>8439</v>
      </c>
      <c r="OQQ50" s="19" t="s">
        <v>8439</v>
      </c>
      <c r="OQR50" s="19" t="s">
        <v>8439</v>
      </c>
      <c r="OQS50" s="19" t="s">
        <v>8439</v>
      </c>
      <c r="OQT50" s="19" t="s">
        <v>8439</v>
      </c>
      <c r="OQU50" s="19" t="s">
        <v>8439</v>
      </c>
      <c r="OQV50" s="19" t="s">
        <v>8439</v>
      </c>
      <c r="OQW50" s="19" t="s">
        <v>8439</v>
      </c>
      <c r="OQX50" s="19" t="s">
        <v>8439</v>
      </c>
      <c r="OQY50" s="19" t="s">
        <v>8439</v>
      </c>
      <c r="OQZ50" s="19" t="s">
        <v>8439</v>
      </c>
      <c r="ORA50" s="19" t="s">
        <v>8439</v>
      </c>
      <c r="ORB50" s="19" t="s">
        <v>8439</v>
      </c>
      <c r="ORC50" s="19" t="s">
        <v>8439</v>
      </c>
      <c r="ORD50" s="19" t="s">
        <v>8439</v>
      </c>
      <c r="ORE50" s="19" t="s">
        <v>8439</v>
      </c>
      <c r="ORF50" s="19" t="s">
        <v>8439</v>
      </c>
      <c r="ORG50" s="19" t="s">
        <v>8439</v>
      </c>
      <c r="ORH50" s="19" t="s">
        <v>8439</v>
      </c>
      <c r="ORI50" s="19" t="s">
        <v>8439</v>
      </c>
      <c r="ORJ50" s="19" t="s">
        <v>8439</v>
      </c>
      <c r="ORK50" s="19" t="s">
        <v>8439</v>
      </c>
      <c r="ORL50" s="19" t="s">
        <v>8439</v>
      </c>
      <c r="ORM50" s="19" t="s">
        <v>8439</v>
      </c>
      <c r="ORN50" s="19" t="s">
        <v>8439</v>
      </c>
      <c r="ORO50" s="19" t="s">
        <v>8439</v>
      </c>
      <c r="ORP50" s="19" t="s">
        <v>8439</v>
      </c>
      <c r="ORQ50" s="19" t="s">
        <v>8439</v>
      </c>
      <c r="ORR50" s="19" t="s">
        <v>8439</v>
      </c>
      <c r="ORS50" s="19" t="s">
        <v>8439</v>
      </c>
      <c r="ORT50" s="19" t="s">
        <v>8439</v>
      </c>
      <c r="ORU50" s="19" t="s">
        <v>8439</v>
      </c>
      <c r="ORV50" s="19" t="s">
        <v>8439</v>
      </c>
      <c r="ORW50" s="19" t="s">
        <v>8439</v>
      </c>
      <c r="ORX50" s="19" t="s">
        <v>8439</v>
      </c>
      <c r="ORY50" s="19" t="s">
        <v>8439</v>
      </c>
      <c r="ORZ50" s="19" t="s">
        <v>8439</v>
      </c>
      <c r="OSA50" s="19" t="s">
        <v>8439</v>
      </c>
      <c r="OSB50" s="19" t="s">
        <v>8439</v>
      </c>
      <c r="OSC50" s="19" t="s">
        <v>8439</v>
      </c>
      <c r="OSD50" s="19" t="s">
        <v>8439</v>
      </c>
      <c r="OSE50" s="19" t="s">
        <v>8439</v>
      </c>
      <c r="OSF50" s="19" t="s">
        <v>8439</v>
      </c>
      <c r="OSG50" s="19" t="s">
        <v>8439</v>
      </c>
      <c r="OSH50" s="19" t="s">
        <v>8439</v>
      </c>
      <c r="OSI50" s="19" t="s">
        <v>8439</v>
      </c>
      <c r="OSJ50" s="19" t="s">
        <v>8439</v>
      </c>
      <c r="OSK50" s="19" t="s">
        <v>8439</v>
      </c>
      <c r="OSL50" s="19" t="s">
        <v>8439</v>
      </c>
      <c r="OSM50" s="19" t="s">
        <v>8439</v>
      </c>
      <c r="OSN50" s="19" t="s">
        <v>8439</v>
      </c>
      <c r="OSO50" s="19" t="s">
        <v>8439</v>
      </c>
      <c r="OSP50" s="19" t="s">
        <v>8439</v>
      </c>
      <c r="OSQ50" s="19" t="s">
        <v>8439</v>
      </c>
      <c r="OSR50" s="19" t="s">
        <v>8439</v>
      </c>
      <c r="OSS50" s="19" t="s">
        <v>8439</v>
      </c>
      <c r="OST50" s="19" t="s">
        <v>8439</v>
      </c>
      <c r="OSU50" s="19" t="s">
        <v>8439</v>
      </c>
      <c r="OSV50" s="19" t="s">
        <v>8439</v>
      </c>
      <c r="OSW50" s="19" t="s">
        <v>8439</v>
      </c>
      <c r="OSX50" s="19" t="s">
        <v>8439</v>
      </c>
      <c r="OSY50" s="19" t="s">
        <v>8439</v>
      </c>
      <c r="OSZ50" s="19" t="s">
        <v>8439</v>
      </c>
      <c r="OTA50" s="19" t="s">
        <v>8439</v>
      </c>
      <c r="OTB50" s="19" t="s">
        <v>8439</v>
      </c>
      <c r="OTC50" s="19" t="s">
        <v>8439</v>
      </c>
      <c r="OTD50" s="19" t="s">
        <v>8439</v>
      </c>
      <c r="OTE50" s="19" t="s">
        <v>8439</v>
      </c>
      <c r="OTF50" s="19" t="s">
        <v>8439</v>
      </c>
      <c r="OTG50" s="19" t="s">
        <v>8439</v>
      </c>
      <c r="OTH50" s="19" t="s">
        <v>8439</v>
      </c>
      <c r="OTI50" s="19" t="s">
        <v>8439</v>
      </c>
      <c r="OTJ50" s="19" t="s">
        <v>8439</v>
      </c>
      <c r="OTK50" s="19" t="s">
        <v>8439</v>
      </c>
      <c r="OTL50" s="19" t="s">
        <v>8439</v>
      </c>
      <c r="OTM50" s="19" t="s">
        <v>8439</v>
      </c>
      <c r="OTN50" s="19" t="s">
        <v>8439</v>
      </c>
      <c r="OTO50" s="19" t="s">
        <v>8439</v>
      </c>
      <c r="OTP50" s="19" t="s">
        <v>8439</v>
      </c>
      <c r="OTQ50" s="19" t="s">
        <v>8439</v>
      </c>
      <c r="OTR50" s="19" t="s">
        <v>8439</v>
      </c>
      <c r="OTS50" s="19" t="s">
        <v>8439</v>
      </c>
      <c r="OTT50" s="19" t="s">
        <v>8439</v>
      </c>
      <c r="OTU50" s="19" t="s">
        <v>8439</v>
      </c>
      <c r="OTV50" s="19" t="s">
        <v>8439</v>
      </c>
      <c r="OTW50" s="19" t="s">
        <v>8439</v>
      </c>
      <c r="OTX50" s="19" t="s">
        <v>8439</v>
      </c>
      <c r="OTY50" s="19" t="s">
        <v>8439</v>
      </c>
      <c r="OTZ50" s="19" t="s">
        <v>8439</v>
      </c>
      <c r="OUA50" s="19" t="s">
        <v>8439</v>
      </c>
      <c r="OUB50" s="19" t="s">
        <v>8439</v>
      </c>
      <c r="OUC50" s="19" t="s">
        <v>8439</v>
      </c>
      <c r="OUD50" s="19" t="s">
        <v>8439</v>
      </c>
      <c r="OUE50" s="19" t="s">
        <v>8439</v>
      </c>
      <c r="OUF50" s="19" t="s">
        <v>8439</v>
      </c>
      <c r="OUG50" s="19" t="s">
        <v>8439</v>
      </c>
      <c r="OUH50" s="19" t="s">
        <v>8439</v>
      </c>
      <c r="OUI50" s="19" t="s">
        <v>8439</v>
      </c>
      <c r="OUJ50" s="19" t="s">
        <v>8439</v>
      </c>
      <c r="OUK50" s="19" t="s">
        <v>8439</v>
      </c>
      <c r="OUL50" s="19" t="s">
        <v>8439</v>
      </c>
      <c r="OUM50" s="19" t="s">
        <v>8439</v>
      </c>
      <c r="OUN50" s="19" t="s">
        <v>8439</v>
      </c>
      <c r="OUO50" s="19" t="s">
        <v>8439</v>
      </c>
      <c r="OUP50" s="19" t="s">
        <v>8439</v>
      </c>
      <c r="OUQ50" s="19" t="s">
        <v>8439</v>
      </c>
      <c r="OUR50" s="19" t="s">
        <v>8439</v>
      </c>
      <c r="OUS50" s="19" t="s">
        <v>8439</v>
      </c>
      <c r="OUT50" s="19" t="s">
        <v>8439</v>
      </c>
      <c r="OUU50" s="19" t="s">
        <v>8439</v>
      </c>
      <c r="OUV50" s="19" t="s">
        <v>8439</v>
      </c>
      <c r="OUW50" s="19" t="s">
        <v>8439</v>
      </c>
      <c r="OUX50" s="19" t="s">
        <v>8439</v>
      </c>
      <c r="OUY50" s="19" t="s">
        <v>8439</v>
      </c>
      <c r="OUZ50" s="19" t="s">
        <v>8439</v>
      </c>
      <c r="OVA50" s="19" t="s">
        <v>8439</v>
      </c>
      <c r="OVB50" s="19" t="s">
        <v>8439</v>
      </c>
      <c r="OVC50" s="19" t="s">
        <v>8439</v>
      </c>
      <c r="OVD50" s="19" t="s">
        <v>8439</v>
      </c>
      <c r="OVE50" s="19" t="s">
        <v>8439</v>
      </c>
      <c r="OVF50" s="19" t="s">
        <v>8439</v>
      </c>
      <c r="OVG50" s="19" t="s">
        <v>8439</v>
      </c>
      <c r="OVH50" s="19" t="s">
        <v>8439</v>
      </c>
      <c r="OVI50" s="19" t="s">
        <v>8439</v>
      </c>
      <c r="OVJ50" s="19" t="s">
        <v>8439</v>
      </c>
      <c r="OVK50" s="19" t="s">
        <v>8439</v>
      </c>
      <c r="OVL50" s="19" t="s">
        <v>8439</v>
      </c>
      <c r="OVM50" s="19" t="s">
        <v>8439</v>
      </c>
      <c r="OVN50" s="19" t="s">
        <v>8439</v>
      </c>
      <c r="OVO50" s="19" t="s">
        <v>8439</v>
      </c>
      <c r="OVP50" s="19" t="s">
        <v>8439</v>
      </c>
      <c r="OVQ50" s="19" t="s">
        <v>8439</v>
      </c>
      <c r="OVR50" s="19" t="s">
        <v>8439</v>
      </c>
      <c r="OVS50" s="19" t="s">
        <v>8439</v>
      </c>
      <c r="OVT50" s="19" t="s">
        <v>8439</v>
      </c>
      <c r="OVU50" s="19" t="s">
        <v>8439</v>
      </c>
      <c r="OVV50" s="19" t="s">
        <v>8439</v>
      </c>
      <c r="OVW50" s="19" t="s">
        <v>8439</v>
      </c>
      <c r="OVX50" s="19" t="s">
        <v>8439</v>
      </c>
      <c r="OVY50" s="19" t="s">
        <v>8439</v>
      </c>
      <c r="OVZ50" s="19" t="s">
        <v>8439</v>
      </c>
      <c r="OWA50" s="19" t="s">
        <v>8439</v>
      </c>
      <c r="OWB50" s="19" t="s">
        <v>8439</v>
      </c>
      <c r="OWC50" s="19" t="s">
        <v>8439</v>
      </c>
      <c r="OWD50" s="19" t="s">
        <v>8439</v>
      </c>
      <c r="OWE50" s="19" t="s">
        <v>8439</v>
      </c>
      <c r="OWF50" s="19" t="s">
        <v>8439</v>
      </c>
      <c r="OWG50" s="19" t="s">
        <v>8439</v>
      </c>
      <c r="OWH50" s="19" t="s">
        <v>8439</v>
      </c>
      <c r="OWI50" s="19" t="s">
        <v>8439</v>
      </c>
      <c r="OWJ50" s="19" t="s">
        <v>8439</v>
      </c>
      <c r="OWK50" s="19" t="s">
        <v>8439</v>
      </c>
      <c r="OWL50" s="19" t="s">
        <v>8439</v>
      </c>
      <c r="OWM50" s="19" t="s">
        <v>8439</v>
      </c>
      <c r="OWN50" s="19" t="s">
        <v>8439</v>
      </c>
      <c r="OWO50" s="19" t="s">
        <v>8439</v>
      </c>
      <c r="OWP50" s="19" t="s">
        <v>8439</v>
      </c>
      <c r="OWQ50" s="19" t="s">
        <v>8439</v>
      </c>
      <c r="OWR50" s="19" t="s">
        <v>8439</v>
      </c>
      <c r="OWS50" s="19" t="s">
        <v>8439</v>
      </c>
      <c r="OWT50" s="19" t="s">
        <v>8439</v>
      </c>
      <c r="OWU50" s="19" t="s">
        <v>8439</v>
      </c>
      <c r="OWV50" s="19" t="s">
        <v>8439</v>
      </c>
      <c r="OWW50" s="19" t="s">
        <v>8439</v>
      </c>
      <c r="OWX50" s="19" t="s">
        <v>8439</v>
      </c>
      <c r="OWY50" s="19" t="s">
        <v>8439</v>
      </c>
      <c r="OWZ50" s="19" t="s">
        <v>8439</v>
      </c>
      <c r="OXA50" s="19" t="s">
        <v>8439</v>
      </c>
      <c r="OXB50" s="19" t="s">
        <v>8439</v>
      </c>
      <c r="OXC50" s="19" t="s">
        <v>8439</v>
      </c>
      <c r="OXD50" s="19" t="s">
        <v>8439</v>
      </c>
      <c r="OXE50" s="19" t="s">
        <v>8439</v>
      </c>
      <c r="OXF50" s="19" t="s">
        <v>8439</v>
      </c>
      <c r="OXG50" s="19" t="s">
        <v>8439</v>
      </c>
      <c r="OXH50" s="19" t="s">
        <v>8439</v>
      </c>
      <c r="OXI50" s="19" t="s">
        <v>8439</v>
      </c>
      <c r="OXJ50" s="19" t="s">
        <v>8439</v>
      </c>
      <c r="OXK50" s="19" t="s">
        <v>8439</v>
      </c>
      <c r="OXL50" s="19" t="s">
        <v>8439</v>
      </c>
      <c r="OXM50" s="19" t="s">
        <v>8439</v>
      </c>
      <c r="OXN50" s="19" t="s">
        <v>8439</v>
      </c>
      <c r="OXO50" s="19" t="s">
        <v>8439</v>
      </c>
      <c r="OXP50" s="19" t="s">
        <v>8439</v>
      </c>
      <c r="OXQ50" s="19" t="s">
        <v>8439</v>
      </c>
      <c r="OXR50" s="19" t="s">
        <v>8439</v>
      </c>
      <c r="OXS50" s="19" t="s">
        <v>8439</v>
      </c>
      <c r="OXT50" s="19" t="s">
        <v>8439</v>
      </c>
      <c r="OXU50" s="19" t="s">
        <v>8439</v>
      </c>
      <c r="OXV50" s="19" t="s">
        <v>8439</v>
      </c>
      <c r="OXW50" s="19" t="s">
        <v>8439</v>
      </c>
      <c r="OXX50" s="19" t="s">
        <v>8439</v>
      </c>
      <c r="OXY50" s="19" t="s">
        <v>8439</v>
      </c>
      <c r="OXZ50" s="19" t="s">
        <v>8439</v>
      </c>
      <c r="OYA50" s="19" t="s">
        <v>8439</v>
      </c>
      <c r="OYB50" s="19" t="s">
        <v>8439</v>
      </c>
      <c r="OYC50" s="19" t="s">
        <v>8439</v>
      </c>
      <c r="OYD50" s="19" t="s">
        <v>8439</v>
      </c>
      <c r="OYE50" s="19" t="s">
        <v>8439</v>
      </c>
      <c r="OYF50" s="19" t="s">
        <v>8439</v>
      </c>
      <c r="OYG50" s="19" t="s">
        <v>8439</v>
      </c>
      <c r="OYH50" s="19" t="s">
        <v>8439</v>
      </c>
      <c r="OYI50" s="19" t="s">
        <v>8439</v>
      </c>
      <c r="OYJ50" s="19" t="s">
        <v>8439</v>
      </c>
      <c r="OYK50" s="19" t="s">
        <v>8439</v>
      </c>
      <c r="OYL50" s="19" t="s">
        <v>8439</v>
      </c>
      <c r="OYM50" s="19" t="s">
        <v>8439</v>
      </c>
      <c r="OYN50" s="19" t="s">
        <v>8439</v>
      </c>
      <c r="OYO50" s="19" t="s">
        <v>8439</v>
      </c>
      <c r="OYP50" s="19" t="s">
        <v>8439</v>
      </c>
      <c r="OYQ50" s="19" t="s">
        <v>8439</v>
      </c>
      <c r="OYR50" s="19" t="s">
        <v>8439</v>
      </c>
      <c r="OYS50" s="19" t="s">
        <v>8439</v>
      </c>
      <c r="OYT50" s="19" t="s">
        <v>8439</v>
      </c>
      <c r="OYU50" s="19" t="s">
        <v>8439</v>
      </c>
      <c r="OYV50" s="19" t="s">
        <v>8439</v>
      </c>
      <c r="OYW50" s="19" t="s">
        <v>8439</v>
      </c>
      <c r="OYX50" s="19" t="s">
        <v>8439</v>
      </c>
      <c r="OYY50" s="19" t="s">
        <v>8439</v>
      </c>
      <c r="OYZ50" s="19" t="s">
        <v>8439</v>
      </c>
      <c r="OZA50" s="19" t="s">
        <v>8439</v>
      </c>
      <c r="OZB50" s="19" t="s">
        <v>8439</v>
      </c>
      <c r="OZC50" s="19" t="s">
        <v>8439</v>
      </c>
      <c r="OZD50" s="19" t="s">
        <v>8439</v>
      </c>
      <c r="OZE50" s="19" t="s">
        <v>8439</v>
      </c>
      <c r="OZF50" s="19" t="s">
        <v>8439</v>
      </c>
      <c r="OZG50" s="19" t="s">
        <v>8439</v>
      </c>
      <c r="OZH50" s="19" t="s">
        <v>8439</v>
      </c>
      <c r="OZI50" s="19" t="s">
        <v>8439</v>
      </c>
      <c r="OZJ50" s="19" t="s">
        <v>8439</v>
      </c>
      <c r="OZK50" s="19" t="s">
        <v>8439</v>
      </c>
      <c r="OZL50" s="19" t="s">
        <v>8439</v>
      </c>
      <c r="OZM50" s="19" t="s">
        <v>8439</v>
      </c>
      <c r="OZN50" s="19" t="s">
        <v>8439</v>
      </c>
      <c r="OZO50" s="19" t="s">
        <v>8439</v>
      </c>
      <c r="OZP50" s="19" t="s">
        <v>8439</v>
      </c>
      <c r="OZQ50" s="19" t="s">
        <v>8439</v>
      </c>
      <c r="OZR50" s="19" t="s">
        <v>8439</v>
      </c>
      <c r="OZS50" s="19" t="s">
        <v>8439</v>
      </c>
      <c r="OZT50" s="19" t="s">
        <v>8439</v>
      </c>
      <c r="OZU50" s="19" t="s">
        <v>8439</v>
      </c>
      <c r="OZV50" s="19" t="s">
        <v>8439</v>
      </c>
      <c r="OZW50" s="19" t="s">
        <v>8439</v>
      </c>
      <c r="OZX50" s="19" t="s">
        <v>8439</v>
      </c>
      <c r="OZY50" s="19" t="s">
        <v>8439</v>
      </c>
      <c r="OZZ50" s="19" t="s">
        <v>8439</v>
      </c>
      <c r="PAA50" s="19" t="s">
        <v>8439</v>
      </c>
      <c r="PAB50" s="19" t="s">
        <v>8439</v>
      </c>
      <c r="PAC50" s="19" t="s">
        <v>8439</v>
      </c>
      <c r="PAD50" s="19" t="s">
        <v>8439</v>
      </c>
      <c r="PAE50" s="19" t="s">
        <v>8439</v>
      </c>
      <c r="PAF50" s="19" t="s">
        <v>8439</v>
      </c>
      <c r="PAG50" s="19" t="s">
        <v>8439</v>
      </c>
      <c r="PAH50" s="19" t="s">
        <v>8439</v>
      </c>
      <c r="PAI50" s="19" t="s">
        <v>8439</v>
      </c>
      <c r="PAJ50" s="19" t="s">
        <v>8439</v>
      </c>
      <c r="PAK50" s="19" t="s">
        <v>8439</v>
      </c>
      <c r="PAL50" s="19" t="s">
        <v>8439</v>
      </c>
      <c r="PAM50" s="19" t="s">
        <v>8439</v>
      </c>
      <c r="PAN50" s="19" t="s">
        <v>8439</v>
      </c>
      <c r="PAO50" s="19" t="s">
        <v>8439</v>
      </c>
      <c r="PAP50" s="19" t="s">
        <v>8439</v>
      </c>
      <c r="PAQ50" s="19" t="s">
        <v>8439</v>
      </c>
      <c r="PAR50" s="19" t="s">
        <v>8439</v>
      </c>
      <c r="PAS50" s="19" t="s">
        <v>8439</v>
      </c>
      <c r="PAT50" s="19" t="s">
        <v>8439</v>
      </c>
      <c r="PAU50" s="19" t="s">
        <v>8439</v>
      </c>
      <c r="PAV50" s="19" t="s">
        <v>8439</v>
      </c>
      <c r="PAW50" s="19" t="s">
        <v>8439</v>
      </c>
      <c r="PAX50" s="19" t="s">
        <v>8439</v>
      </c>
      <c r="PAY50" s="19" t="s">
        <v>8439</v>
      </c>
      <c r="PAZ50" s="19" t="s">
        <v>8439</v>
      </c>
      <c r="PBA50" s="19" t="s">
        <v>8439</v>
      </c>
      <c r="PBB50" s="19" t="s">
        <v>8439</v>
      </c>
      <c r="PBC50" s="19" t="s">
        <v>8439</v>
      </c>
      <c r="PBD50" s="19" t="s">
        <v>8439</v>
      </c>
      <c r="PBE50" s="19" t="s">
        <v>8439</v>
      </c>
      <c r="PBF50" s="19" t="s">
        <v>8439</v>
      </c>
      <c r="PBG50" s="19" t="s">
        <v>8439</v>
      </c>
      <c r="PBH50" s="19" t="s">
        <v>8439</v>
      </c>
      <c r="PBI50" s="19" t="s">
        <v>8439</v>
      </c>
      <c r="PBJ50" s="19" t="s">
        <v>8439</v>
      </c>
      <c r="PBK50" s="19" t="s">
        <v>8439</v>
      </c>
      <c r="PBL50" s="19" t="s">
        <v>8439</v>
      </c>
      <c r="PBM50" s="19" t="s">
        <v>8439</v>
      </c>
      <c r="PBN50" s="19" t="s">
        <v>8439</v>
      </c>
      <c r="PBO50" s="19" t="s">
        <v>8439</v>
      </c>
      <c r="PBP50" s="19" t="s">
        <v>8439</v>
      </c>
      <c r="PBQ50" s="19" t="s">
        <v>8439</v>
      </c>
      <c r="PBR50" s="19" t="s">
        <v>8439</v>
      </c>
      <c r="PBS50" s="19" t="s">
        <v>8439</v>
      </c>
      <c r="PBT50" s="19" t="s">
        <v>8439</v>
      </c>
      <c r="PBU50" s="19" t="s">
        <v>8439</v>
      </c>
      <c r="PBV50" s="19" t="s">
        <v>8439</v>
      </c>
      <c r="PBW50" s="19" t="s">
        <v>8439</v>
      </c>
      <c r="PBX50" s="19" t="s">
        <v>8439</v>
      </c>
      <c r="PBY50" s="19" t="s">
        <v>8439</v>
      </c>
      <c r="PBZ50" s="19" t="s">
        <v>8439</v>
      </c>
      <c r="PCA50" s="19" t="s">
        <v>8439</v>
      </c>
      <c r="PCB50" s="19" t="s">
        <v>8439</v>
      </c>
      <c r="PCC50" s="19" t="s">
        <v>8439</v>
      </c>
      <c r="PCD50" s="19" t="s">
        <v>8439</v>
      </c>
      <c r="PCE50" s="19" t="s">
        <v>8439</v>
      </c>
      <c r="PCF50" s="19" t="s">
        <v>8439</v>
      </c>
      <c r="PCG50" s="19" t="s">
        <v>8439</v>
      </c>
      <c r="PCH50" s="19" t="s">
        <v>8439</v>
      </c>
      <c r="PCI50" s="19" t="s">
        <v>8439</v>
      </c>
      <c r="PCJ50" s="19" t="s">
        <v>8439</v>
      </c>
      <c r="PCK50" s="19" t="s">
        <v>8439</v>
      </c>
      <c r="PCL50" s="19" t="s">
        <v>8439</v>
      </c>
      <c r="PCM50" s="19" t="s">
        <v>8439</v>
      </c>
      <c r="PCN50" s="19" t="s">
        <v>8439</v>
      </c>
      <c r="PCO50" s="19" t="s">
        <v>8439</v>
      </c>
      <c r="PCP50" s="19" t="s">
        <v>8439</v>
      </c>
      <c r="PCQ50" s="19" t="s">
        <v>8439</v>
      </c>
      <c r="PCR50" s="19" t="s">
        <v>8439</v>
      </c>
      <c r="PCS50" s="19" t="s">
        <v>8439</v>
      </c>
      <c r="PCT50" s="19" t="s">
        <v>8439</v>
      </c>
      <c r="PCU50" s="19" t="s">
        <v>8439</v>
      </c>
      <c r="PCV50" s="19" t="s">
        <v>8439</v>
      </c>
      <c r="PCW50" s="19" t="s">
        <v>8439</v>
      </c>
      <c r="PCX50" s="19" t="s">
        <v>8439</v>
      </c>
      <c r="PCY50" s="19" t="s">
        <v>8439</v>
      </c>
      <c r="PCZ50" s="19" t="s">
        <v>8439</v>
      </c>
      <c r="PDA50" s="19" t="s">
        <v>8439</v>
      </c>
      <c r="PDB50" s="19" t="s">
        <v>8439</v>
      </c>
      <c r="PDC50" s="19" t="s">
        <v>8439</v>
      </c>
      <c r="PDD50" s="19" t="s">
        <v>8439</v>
      </c>
      <c r="PDE50" s="19" t="s">
        <v>8439</v>
      </c>
      <c r="PDF50" s="19" t="s">
        <v>8439</v>
      </c>
      <c r="PDG50" s="19" t="s">
        <v>8439</v>
      </c>
      <c r="PDH50" s="19" t="s">
        <v>8439</v>
      </c>
      <c r="PDI50" s="19" t="s">
        <v>8439</v>
      </c>
      <c r="PDJ50" s="19" t="s">
        <v>8439</v>
      </c>
      <c r="PDK50" s="19" t="s">
        <v>8439</v>
      </c>
      <c r="PDL50" s="19" t="s">
        <v>8439</v>
      </c>
      <c r="PDM50" s="19" t="s">
        <v>8439</v>
      </c>
      <c r="PDN50" s="19" t="s">
        <v>8439</v>
      </c>
      <c r="PDO50" s="19" t="s">
        <v>8439</v>
      </c>
      <c r="PDP50" s="19" t="s">
        <v>8439</v>
      </c>
      <c r="PDQ50" s="19" t="s">
        <v>8439</v>
      </c>
      <c r="PDR50" s="19" t="s">
        <v>8439</v>
      </c>
      <c r="PDS50" s="19" t="s">
        <v>8439</v>
      </c>
      <c r="PDT50" s="19" t="s">
        <v>8439</v>
      </c>
      <c r="PDU50" s="19" t="s">
        <v>8439</v>
      </c>
      <c r="PDV50" s="19" t="s">
        <v>8439</v>
      </c>
      <c r="PDW50" s="19" t="s">
        <v>8439</v>
      </c>
      <c r="PDX50" s="19" t="s">
        <v>8439</v>
      </c>
      <c r="PDY50" s="19" t="s">
        <v>8439</v>
      </c>
      <c r="PDZ50" s="19" t="s">
        <v>8439</v>
      </c>
      <c r="PEA50" s="19" t="s">
        <v>8439</v>
      </c>
      <c r="PEB50" s="19" t="s">
        <v>8439</v>
      </c>
      <c r="PEC50" s="19" t="s">
        <v>8439</v>
      </c>
      <c r="PED50" s="19" t="s">
        <v>8439</v>
      </c>
      <c r="PEE50" s="19" t="s">
        <v>8439</v>
      </c>
      <c r="PEF50" s="19" t="s">
        <v>8439</v>
      </c>
      <c r="PEG50" s="19" t="s">
        <v>8439</v>
      </c>
      <c r="PEH50" s="19" t="s">
        <v>8439</v>
      </c>
      <c r="PEI50" s="19" t="s">
        <v>8439</v>
      </c>
      <c r="PEJ50" s="19" t="s">
        <v>8439</v>
      </c>
      <c r="PEK50" s="19" t="s">
        <v>8439</v>
      </c>
      <c r="PEL50" s="19" t="s">
        <v>8439</v>
      </c>
      <c r="PEM50" s="19" t="s">
        <v>8439</v>
      </c>
      <c r="PEN50" s="19" t="s">
        <v>8439</v>
      </c>
      <c r="PEO50" s="19" t="s">
        <v>8439</v>
      </c>
      <c r="PEP50" s="19" t="s">
        <v>8439</v>
      </c>
      <c r="PEQ50" s="19" t="s">
        <v>8439</v>
      </c>
      <c r="PER50" s="19" t="s">
        <v>8439</v>
      </c>
      <c r="PES50" s="19" t="s">
        <v>8439</v>
      </c>
      <c r="PET50" s="19" t="s">
        <v>8439</v>
      </c>
      <c r="PEU50" s="19" t="s">
        <v>8439</v>
      </c>
      <c r="PEV50" s="19" t="s">
        <v>8439</v>
      </c>
      <c r="PEW50" s="19" t="s">
        <v>8439</v>
      </c>
      <c r="PEX50" s="19" t="s">
        <v>8439</v>
      </c>
      <c r="PEY50" s="19" t="s">
        <v>8439</v>
      </c>
      <c r="PEZ50" s="19" t="s">
        <v>8439</v>
      </c>
      <c r="PFA50" s="19" t="s">
        <v>8439</v>
      </c>
      <c r="PFB50" s="19" t="s">
        <v>8439</v>
      </c>
      <c r="PFC50" s="19" t="s">
        <v>8439</v>
      </c>
      <c r="PFD50" s="19" t="s">
        <v>8439</v>
      </c>
      <c r="PFE50" s="19" t="s">
        <v>8439</v>
      </c>
      <c r="PFF50" s="19" t="s">
        <v>8439</v>
      </c>
      <c r="PFG50" s="19" t="s">
        <v>8439</v>
      </c>
      <c r="PFH50" s="19" t="s">
        <v>8439</v>
      </c>
      <c r="PFI50" s="19" t="s">
        <v>8439</v>
      </c>
      <c r="PFJ50" s="19" t="s">
        <v>8439</v>
      </c>
      <c r="PFK50" s="19" t="s">
        <v>8439</v>
      </c>
      <c r="PFL50" s="19" t="s">
        <v>8439</v>
      </c>
      <c r="PFM50" s="19" t="s">
        <v>8439</v>
      </c>
      <c r="PFN50" s="19" t="s">
        <v>8439</v>
      </c>
      <c r="PFO50" s="19" t="s">
        <v>8439</v>
      </c>
      <c r="PFP50" s="19" t="s">
        <v>8439</v>
      </c>
      <c r="PFQ50" s="19" t="s">
        <v>8439</v>
      </c>
      <c r="PFR50" s="19" t="s">
        <v>8439</v>
      </c>
      <c r="PFS50" s="19" t="s">
        <v>8439</v>
      </c>
      <c r="PFT50" s="19" t="s">
        <v>8439</v>
      </c>
      <c r="PFU50" s="19" t="s">
        <v>8439</v>
      </c>
      <c r="PFV50" s="19" t="s">
        <v>8439</v>
      </c>
      <c r="PFW50" s="19" t="s">
        <v>8439</v>
      </c>
      <c r="PFX50" s="19" t="s">
        <v>8439</v>
      </c>
      <c r="PFY50" s="19" t="s">
        <v>8439</v>
      </c>
      <c r="PFZ50" s="19" t="s">
        <v>8439</v>
      </c>
      <c r="PGA50" s="19" t="s">
        <v>8439</v>
      </c>
      <c r="PGB50" s="19" t="s">
        <v>8439</v>
      </c>
      <c r="PGC50" s="19" t="s">
        <v>8439</v>
      </c>
      <c r="PGD50" s="19" t="s">
        <v>8439</v>
      </c>
      <c r="PGE50" s="19" t="s">
        <v>8439</v>
      </c>
      <c r="PGF50" s="19" t="s">
        <v>8439</v>
      </c>
      <c r="PGG50" s="19" t="s">
        <v>8439</v>
      </c>
      <c r="PGH50" s="19" t="s">
        <v>8439</v>
      </c>
      <c r="PGI50" s="19" t="s">
        <v>8439</v>
      </c>
      <c r="PGJ50" s="19" t="s">
        <v>8439</v>
      </c>
      <c r="PGK50" s="19" t="s">
        <v>8439</v>
      </c>
      <c r="PGL50" s="19" t="s">
        <v>8439</v>
      </c>
      <c r="PGM50" s="19" t="s">
        <v>8439</v>
      </c>
      <c r="PGN50" s="19" t="s">
        <v>8439</v>
      </c>
      <c r="PGO50" s="19" t="s">
        <v>8439</v>
      </c>
      <c r="PGP50" s="19" t="s">
        <v>8439</v>
      </c>
      <c r="PGQ50" s="19" t="s">
        <v>8439</v>
      </c>
      <c r="PGR50" s="19" t="s">
        <v>8439</v>
      </c>
      <c r="PGS50" s="19" t="s">
        <v>8439</v>
      </c>
      <c r="PGT50" s="19" t="s">
        <v>8439</v>
      </c>
      <c r="PGU50" s="19" t="s">
        <v>8439</v>
      </c>
      <c r="PGV50" s="19" t="s">
        <v>8439</v>
      </c>
      <c r="PGW50" s="19" t="s">
        <v>8439</v>
      </c>
      <c r="PGX50" s="19" t="s">
        <v>8439</v>
      </c>
      <c r="PGY50" s="19" t="s">
        <v>8439</v>
      </c>
      <c r="PGZ50" s="19" t="s">
        <v>8439</v>
      </c>
      <c r="PHA50" s="19" t="s">
        <v>8439</v>
      </c>
      <c r="PHB50" s="19" t="s">
        <v>8439</v>
      </c>
      <c r="PHC50" s="19" t="s">
        <v>8439</v>
      </c>
      <c r="PHD50" s="19" t="s">
        <v>8439</v>
      </c>
      <c r="PHE50" s="19" t="s">
        <v>8439</v>
      </c>
      <c r="PHF50" s="19" t="s">
        <v>8439</v>
      </c>
      <c r="PHG50" s="19" t="s">
        <v>8439</v>
      </c>
      <c r="PHH50" s="19" t="s">
        <v>8439</v>
      </c>
      <c r="PHI50" s="19" t="s">
        <v>8439</v>
      </c>
      <c r="PHJ50" s="19" t="s">
        <v>8439</v>
      </c>
      <c r="PHK50" s="19" t="s">
        <v>8439</v>
      </c>
      <c r="PHL50" s="19" t="s">
        <v>8439</v>
      </c>
      <c r="PHM50" s="19" t="s">
        <v>8439</v>
      </c>
      <c r="PHN50" s="19" t="s">
        <v>8439</v>
      </c>
      <c r="PHO50" s="19" t="s">
        <v>8439</v>
      </c>
      <c r="PHP50" s="19" t="s">
        <v>8439</v>
      </c>
      <c r="PHQ50" s="19" t="s">
        <v>8439</v>
      </c>
      <c r="PHR50" s="19" t="s">
        <v>8439</v>
      </c>
      <c r="PHS50" s="19" t="s">
        <v>8439</v>
      </c>
      <c r="PHT50" s="19" t="s">
        <v>8439</v>
      </c>
      <c r="PHU50" s="19" t="s">
        <v>8439</v>
      </c>
      <c r="PHV50" s="19" t="s">
        <v>8439</v>
      </c>
      <c r="PHW50" s="19" t="s">
        <v>8439</v>
      </c>
      <c r="PHX50" s="19" t="s">
        <v>8439</v>
      </c>
      <c r="PHY50" s="19" t="s">
        <v>8439</v>
      </c>
      <c r="PHZ50" s="19" t="s">
        <v>8439</v>
      </c>
      <c r="PIA50" s="19" t="s">
        <v>8439</v>
      </c>
      <c r="PIB50" s="19" t="s">
        <v>8439</v>
      </c>
      <c r="PIC50" s="19" t="s">
        <v>8439</v>
      </c>
      <c r="PID50" s="19" t="s">
        <v>8439</v>
      </c>
      <c r="PIE50" s="19" t="s">
        <v>8439</v>
      </c>
      <c r="PIF50" s="19" t="s">
        <v>8439</v>
      </c>
      <c r="PIG50" s="19" t="s">
        <v>8439</v>
      </c>
      <c r="PIH50" s="19" t="s">
        <v>8439</v>
      </c>
      <c r="PII50" s="19" t="s">
        <v>8439</v>
      </c>
      <c r="PIJ50" s="19" t="s">
        <v>8439</v>
      </c>
      <c r="PIK50" s="19" t="s">
        <v>8439</v>
      </c>
      <c r="PIL50" s="19" t="s">
        <v>8439</v>
      </c>
      <c r="PIM50" s="19" t="s">
        <v>8439</v>
      </c>
      <c r="PIN50" s="19" t="s">
        <v>8439</v>
      </c>
      <c r="PIO50" s="19" t="s">
        <v>8439</v>
      </c>
      <c r="PIP50" s="19" t="s">
        <v>8439</v>
      </c>
      <c r="PIQ50" s="19" t="s">
        <v>8439</v>
      </c>
      <c r="PIR50" s="19" t="s">
        <v>8439</v>
      </c>
      <c r="PIS50" s="19" t="s">
        <v>8439</v>
      </c>
      <c r="PIT50" s="19" t="s">
        <v>8439</v>
      </c>
      <c r="PIU50" s="19" t="s">
        <v>8439</v>
      </c>
      <c r="PIV50" s="19" t="s">
        <v>8439</v>
      </c>
      <c r="PIW50" s="19" t="s">
        <v>8439</v>
      </c>
      <c r="PIX50" s="19" t="s">
        <v>8439</v>
      </c>
      <c r="PIY50" s="19" t="s">
        <v>8439</v>
      </c>
      <c r="PIZ50" s="19" t="s">
        <v>8439</v>
      </c>
      <c r="PJA50" s="19" t="s">
        <v>8439</v>
      </c>
      <c r="PJB50" s="19" t="s">
        <v>8439</v>
      </c>
      <c r="PJC50" s="19" t="s">
        <v>8439</v>
      </c>
      <c r="PJD50" s="19" t="s">
        <v>8439</v>
      </c>
      <c r="PJE50" s="19" t="s">
        <v>8439</v>
      </c>
      <c r="PJF50" s="19" t="s">
        <v>8439</v>
      </c>
      <c r="PJG50" s="19" t="s">
        <v>8439</v>
      </c>
      <c r="PJH50" s="19" t="s">
        <v>8439</v>
      </c>
      <c r="PJI50" s="19" t="s">
        <v>8439</v>
      </c>
      <c r="PJJ50" s="19" t="s">
        <v>8439</v>
      </c>
      <c r="PJK50" s="19" t="s">
        <v>8439</v>
      </c>
      <c r="PJL50" s="19" t="s">
        <v>8439</v>
      </c>
      <c r="PJM50" s="19" t="s">
        <v>8439</v>
      </c>
      <c r="PJN50" s="19" t="s">
        <v>8439</v>
      </c>
      <c r="PJO50" s="19" t="s">
        <v>8439</v>
      </c>
      <c r="PJP50" s="19" t="s">
        <v>8439</v>
      </c>
      <c r="PJQ50" s="19" t="s">
        <v>8439</v>
      </c>
      <c r="PJR50" s="19" t="s">
        <v>8439</v>
      </c>
      <c r="PJS50" s="19" t="s">
        <v>8439</v>
      </c>
      <c r="PJT50" s="19" t="s">
        <v>8439</v>
      </c>
      <c r="PJU50" s="19" t="s">
        <v>8439</v>
      </c>
      <c r="PJV50" s="19" t="s">
        <v>8439</v>
      </c>
      <c r="PJW50" s="19" t="s">
        <v>8439</v>
      </c>
      <c r="PJX50" s="19" t="s">
        <v>8439</v>
      </c>
      <c r="PJY50" s="19" t="s">
        <v>8439</v>
      </c>
      <c r="PJZ50" s="19" t="s">
        <v>8439</v>
      </c>
      <c r="PKA50" s="19" t="s">
        <v>8439</v>
      </c>
      <c r="PKB50" s="19" t="s">
        <v>8439</v>
      </c>
      <c r="PKC50" s="19" t="s">
        <v>8439</v>
      </c>
      <c r="PKD50" s="19" t="s">
        <v>8439</v>
      </c>
      <c r="PKE50" s="19" t="s">
        <v>8439</v>
      </c>
      <c r="PKF50" s="19" t="s">
        <v>8439</v>
      </c>
      <c r="PKG50" s="19" t="s">
        <v>8439</v>
      </c>
      <c r="PKH50" s="19" t="s">
        <v>8439</v>
      </c>
      <c r="PKI50" s="19" t="s">
        <v>8439</v>
      </c>
      <c r="PKJ50" s="19" t="s">
        <v>8439</v>
      </c>
      <c r="PKK50" s="19" t="s">
        <v>8439</v>
      </c>
      <c r="PKL50" s="19" t="s">
        <v>8439</v>
      </c>
      <c r="PKM50" s="19" t="s">
        <v>8439</v>
      </c>
      <c r="PKN50" s="19" t="s">
        <v>8439</v>
      </c>
      <c r="PKO50" s="19" t="s">
        <v>8439</v>
      </c>
      <c r="PKP50" s="19" t="s">
        <v>8439</v>
      </c>
      <c r="PKQ50" s="19" t="s">
        <v>8439</v>
      </c>
      <c r="PKR50" s="19" t="s">
        <v>8439</v>
      </c>
      <c r="PKS50" s="19" t="s">
        <v>8439</v>
      </c>
      <c r="PKT50" s="19" t="s">
        <v>8439</v>
      </c>
      <c r="PKU50" s="19" t="s">
        <v>8439</v>
      </c>
      <c r="PKV50" s="19" t="s">
        <v>8439</v>
      </c>
      <c r="PKW50" s="19" t="s">
        <v>8439</v>
      </c>
      <c r="PKX50" s="19" t="s">
        <v>8439</v>
      </c>
      <c r="PKY50" s="19" t="s">
        <v>8439</v>
      </c>
      <c r="PKZ50" s="19" t="s">
        <v>8439</v>
      </c>
      <c r="PLA50" s="19" t="s">
        <v>8439</v>
      </c>
      <c r="PLB50" s="19" t="s">
        <v>8439</v>
      </c>
      <c r="PLC50" s="19" t="s">
        <v>8439</v>
      </c>
      <c r="PLD50" s="19" t="s">
        <v>8439</v>
      </c>
      <c r="PLE50" s="19" t="s">
        <v>8439</v>
      </c>
      <c r="PLF50" s="19" t="s">
        <v>8439</v>
      </c>
      <c r="PLG50" s="19" t="s">
        <v>8439</v>
      </c>
      <c r="PLH50" s="19" t="s">
        <v>8439</v>
      </c>
      <c r="PLI50" s="19" t="s">
        <v>8439</v>
      </c>
      <c r="PLJ50" s="19" t="s">
        <v>8439</v>
      </c>
      <c r="PLK50" s="19" t="s">
        <v>8439</v>
      </c>
      <c r="PLL50" s="19" t="s">
        <v>8439</v>
      </c>
      <c r="PLM50" s="19" t="s">
        <v>8439</v>
      </c>
      <c r="PLN50" s="19" t="s">
        <v>8439</v>
      </c>
      <c r="PLO50" s="19" t="s">
        <v>8439</v>
      </c>
      <c r="PLP50" s="19" t="s">
        <v>8439</v>
      </c>
      <c r="PLQ50" s="19" t="s">
        <v>8439</v>
      </c>
      <c r="PLR50" s="19" t="s">
        <v>8439</v>
      </c>
      <c r="PLS50" s="19" t="s">
        <v>8439</v>
      </c>
      <c r="PLT50" s="19" t="s">
        <v>8439</v>
      </c>
      <c r="PLU50" s="19" t="s">
        <v>8439</v>
      </c>
      <c r="PLV50" s="19" t="s">
        <v>8439</v>
      </c>
      <c r="PLW50" s="19" t="s">
        <v>8439</v>
      </c>
      <c r="PLX50" s="19" t="s">
        <v>8439</v>
      </c>
      <c r="PLY50" s="19" t="s">
        <v>8439</v>
      </c>
      <c r="PLZ50" s="19" t="s">
        <v>8439</v>
      </c>
      <c r="PMA50" s="19" t="s">
        <v>8439</v>
      </c>
      <c r="PMB50" s="19" t="s">
        <v>8439</v>
      </c>
      <c r="PMC50" s="19" t="s">
        <v>8439</v>
      </c>
      <c r="PMD50" s="19" t="s">
        <v>8439</v>
      </c>
      <c r="PME50" s="19" t="s">
        <v>8439</v>
      </c>
      <c r="PMF50" s="19" t="s">
        <v>8439</v>
      </c>
      <c r="PMG50" s="19" t="s">
        <v>8439</v>
      </c>
      <c r="PMH50" s="19" t="s">
        <v>8439</v>
      </c>
      <c r="PMI50" s="19" t="s">
        <v>8439</v>
      </c>
      <c r="PMJ50" s="19" t="s">
        <v>8439</v>
      </c>
      <c r="PMK50" s="19" t="s">
        <v>8439</v>
      </c>
      <c r="PML50" s="19" t="s">
        <v>8439</v>
      </c>
      <c r="PMM50" s="19" t="s">
        <v>8439</v>
      </c>
      <c r="PMN50" s="19" t="s">
        <v>8439</v>
      </c>
      <c r="PMO50" s="19" t="s">
        <v>8439</v>
      </c>
      <c r="PMP50" s="19" t="s">
        <v>8439</v>
      </c>
      <c r="PMQ50" s="19" t="s">
        <v>8439</v>
      </c>
      <c r="PMR50" s="19" t="s">
        <v>8439</v>
      </c>
      <c r="PMS50" s="19" t="s">
        <v>8439</v>
      </c>
      <c r="PMT50" s="19" t="s">
        <v>8439</v>
      </c>
      <c r="PMU50" s="19" t="s">
        <v>8439</v>
      </c>
      <c r="PMV50" s="19" t="s">
        <v>8439</v>
      </c>
      <c r="PMW50" s="19" t="s">
        <v>8439</v>
      </c>
      <c r="PMX50" s="19" t="s">
        <v>8439</v>
      </c>
      <c r="PMY50" s="19" t="s">
        <v>8439</v>
      </c>
      <c r="PMZ50" s="19" t="s">
        <v>8439</v>
      </c>
      <c r="PNA50" s="19" t="s">
        <v>8439</v>
      </c>
      <c r="PNB50" s="19" t="s">
        <v>8439</v>
      </c>
      <c r="PNC50" s="19" t="s">
        <v>8439</v>
      </c>
      <c r="PND50" s="19" t="s">
        <v>8439</v>
      </c>
      <c r="PNE50" s="19" t="s">
        <v>8439</v>
      </c>
      <c r="PNF50" s="19" t="s">
        <v>8439</v>
      </c>
      <c r="PNG50" s="19" t="s">
        <v>8439</v>
      </c>
      <c r="PNH50" s="19" t="s">
        <v>8439</v>
      </c>
      <c r="PNI50" s="19" t="s">
        <v>8439</v>
      </c>
      <c r="PNJ50" s="19" t="s">
        <v>8439</v>
      </c>
      <c r="PNK50" s="19" t="s">
        <v>8439</v>
      </c>
      <c r="PNL50" s="19" t="s">
        <v>8439</v>
      </c>
      <c r="PNM50" s="19" t="s">
        <v>8439</v>
      </c>
      <c r="PNN50" s="19" t="s">
        <v>8439</v>
      </c>
      <c r="PNO50" s="19" t="s">
        <v>8439</v>
      </c>
      <c r="PNP50" s="19" t="s">
        <v>8439</v>
      </c>
      <c r="PNQ50" s="19" t="s">
        <v>8439</v>
      </c>
      <c r="PNR50" s="19" t="s">
        <v>8439</v>
      </c>
      <c r="PNS50" s="19" t="s">
        <v>8439</v>
      </c>
      <c r="PNT50" s="19" t="s">
        <v>8439</v>
      </c>
      <c r="PNU50" s="19" t="s">
        <v>8439</v>
      </c>
      <c r="PNV50" s="19" t="s">
        <v>8439</v>
      </c>
      <c r="PNW50" s="19" t="s">
        <v>8439</v>
      </c>
      <c r="PNX50" s="19" t="s">
        <v>8439</v>
      </c>
      <c r="PNY50" s="19" t="s">
        <v>8439</v>
      </c>
      <c r="PNZ50" s="19" t="s">
        <v>8439</v>
      </c>
      <c r="POA50" s="19" t="s">
        <v>8439</v>
      </c>
      <c r="POB50" s="19" t="s">
        <v>8439</v>
      </c>
      <c r="POC50" s="19" t="s">
        <v>8439</v>
      </c>
      <c r="POD50" s="19" t="s">
        <v>8439</v>
      </c>
      <c r="POE50" s="19" t="s">
        <v>8439</v>
      </c>
      <c r="POF50" s="19" t="s">
        <v>8439</v>
      </c>
      <c r="POG50" s="19" t="s">
        <v>8439</v>
      </c>
      <c r="POH50" s="19" t="s">
        <v>8439</v>
      </c>
      <c r="POI50" s="19" t="s">
        <v>8439</v>
      </c>
      <c r="POJ50" s="19" t="s">
        <v>8439</v>
      </c>
      <c r="POK50" s="19" t="s">
        <v>8439</v>
      </c>
      <c r="POL50" s="19" t="s">
        <v>8439</v>
      </c>
      <c r="POM50" s="19" t="s">
        <v>8439</v>
      </c>
      <c r="PON50" s="19" t="s">
        <v>8439</v>
      </c>
      <c r="POO50" s="19" t="s">
        <v>8439</v>
      </c>
      <c r="POP50" s="19" t="s">
        <v>8439</v>
      </c>
      <c r="POQ50" s="19" t="s">
        <v>8439</v>
      </c>
      <c r="POR50" s="19" t="s">
        <v>8439</v>
      </c>
      <c r="POS50" s="19" t="s">
        <v>8439</v>
      </c>
      <c r="POT50" s="19" t="s">
        <v>8439</v>
      </c>
      <c r="POU50" s="19" t="s">
        <v>8439</v>
      </c>
      <c r="POV50" s="19" t="s">
        <v>8439</v>
      </c>
      <c r="POW50" s="19" t="s">
        <v>8439</v>
      </c>
      <c r="POX50" s="19" t="s">
        <v>8439</v>
      </c>
      <c r="POY50" s="19" t="s">
        <v>8439</v>
      </c>
      <c r="POZ50" s="19" t="s">
        <v>8439</v>
      </c>
      <c r="PPA50" s="19" t="s">
        <v>8439</v>
      </c>
      <c r="PPB50" s="19" t="s">
        <v>8439</v>
      </c>
      <c r="PPC50" s="19" t="s">
        <v>8439</v>
      </c>
      <c r="PPD50" s="19" t="s">
        <v>8439</v>
      </c>
      <c r="PPE50" s="19" t="s">
        <v>8439</v>
      </c>
      <c r="PPF50" s="19" t="s">
        <v>8439</v>
      </c>
      <c r="PPG50" s="19" t="s">
        <v>8439</v>
      </c>
      <c r="PPH50" s="19" t="s">
        <v>8439</v>
      </c>
      <c r="PPI50" s="19" t="s">
        <v>8439</v>
      </c>
      <c r="PPJ50" s="19" t="s">
        <v>8439</v>
      </c>
      <c r="PPK50" s="19" t="s">
        <v>8439</v>
      </c>
      <c r="PPL50" s="19" t="s">
        <v>8439</v>
      </c>
      <c r="PPM50" s="19" t="s">
        <v>8439</v>
      </c>
      <c r="PPN50" s="19" t="s">
        <v>8439</v>
      </c>
      <c r="PPO50" s="19" t="s">
        <v>8439</v>
      </c>
      <c r="PPP50" s="19" t="s">
        <v>8439</v>
      </c>
      <c r="PPQ50" s="19" t="s">
        <v>8439</v>
      </c>
      <c r="PPR50" s="19" t="s">
        <v>8439</v>
      </c>
      <c r="PPS50" s="19" t="s">
        <v>8439</v>
      </c>
      <c r="PPT50" s="19" t="s">
        <v>8439</v>
      </c>
      <c r="PPU50" s="19" t="s">
        <v>8439</v>
      </c>
      <c r="PPV50" s="19" t="s">
        <v>8439</v>
      </c>
      <c r="PPW50" s="19" t="s">
        <v>8439</v>
      </c>
      <c r="PPX50" s="19" t="s">
        <v>8439</v>
      </c>
      <c r="PPY50" s="19" t="s">
        <v>8439</v>
      </c>
      <c r="PPZ50" s="19" t="s">
        <v>8439</v>
      </c>
      <c r="PQA50" s="19" t="s">
        <v>8439</v>
      </c>
      <c r="PQB50" s="19" t="s">
        <v>8439</v>
      </c>
      <c r="PQC50" s="19" t="s">
        <v>8439</v>
      </c>
      <c r="PQD50" s="19" t="s">
        <v>8439</v>
      </c>
      <c r="PQE50" s="19" t="s">
        <v>8439</v>
      </c>
      <c r="PQF50" s="19" t="s">
        <v>8439</v>
      </c>
      <c r="PQG50" s="19" t="s">
        <v>8439</v>
      </c>
      <c r="PQH50" s="19" t="s">
        <v>8439</v>
      </c>
      <c r="PQI50" s="19" t="s">
        <v>8439</v>
      </c>
      <c r="PQJ50" s="19" t="s">
        <v>8439</v>
      </c>
      <c r="PQK50" s="19" t="s">
        <v>8439</v>
      </c>
      <c r="PQL50" s="19" t="s">
        <v>8439</v>
      </c>
      <c r="PQM50" s="19" t="s">
        <v>8439</v>
      </c>
      <c r="PQN50" s="19" t="s">
        <v>8439</v>
      </c>
      <c r="PQO50" s="19" t="s">
        <v>8439</v>
      </c>
      <c r="PQP50" s="19" t="s">
        <v>8439</v>
      </c>
      <c r="PQQ50" s="19" t="s">
        <v>8439</v>
      </c>
      <c r="PQR50" s="19" t="s">
        <v>8439</v>
      </c>
      <c r="PQS50" s="19" t="s">
        <v>8439</v>
      </c>
      <c r="PQT50" s="19" t="s">
        <v>8439</v>
      </c>
      <c r="PQU50" s="19" t="s">
        <v>8439</v>
      </c>
      <c r="PQV50" s="19" t="s">
        <v>8439</v>
      </c>
      <c r="PQW50" s="19" t="s">
        <v>8439</v>
      </c>
      <c r="PQX50" s="19" t="s">
        <v>8439</v>
      </c>
      <c r="PQY50" s="19" t="s">
        <v>8439</v>
      </c>
      <c r="PQZ50" s="19" t="s">
        <v>8439</v>
      </c>
      <c r="PRA50" s="19" t="s">
        <v>8439</v>
      </c>
      <c r="PRB50" s="19" t="s">
        <v>8439</v>
      </c>
      <c r="PRC50" s="19" t="s">
        <v>8439</v>
      </c>
      <c r="PRD50" s="19" t="s">
        <v>8439</v>
      </c>
      <c r="PRE50" s="19" t="s">
        <v>8439</v>
      </c>
      <c r="PRF50" s="19" t="s">
        <v>8439</v>
      </c>
      <c r="PRG50" s="19" t="s">
        <v>8439</v>
      </c>
      <c r="PRH50" s="19" t="s">
        <v>8439</v>
      </c>
      <c r="PRI50" s="19" t="s">
        <v>8439</v>
      </c>
      <c r="PRJ50" s="19" t="s">
        <v>8439</v>
      </c>
      <c r="PRK50" s="19" t="s">
        <v>8439</v>
      </c>
      <c r="PRL50" s="19" t="s">
        <v>8439</v>
      </c>
      <c r="PRM50" s="19" t="s">
        <v>8439</v>
      </c>
      <c r="PRN50" s="19" t="s">
        <v>8439</v>
      </c>
      <c r="PRO50" s="19" t="s">
        <v>8439</v>
      </c>
      <c r="PRP50" s="19" t="s">
        <v>8439</v>
      </c>
      <c r="PRQ50" s="19" t="s">
        <v>8439</v>
      </c>
      <c r="PRR50" s="19" t="s">
        <v>8439</v>
      </c>
      <c r="PRS50" s="19" t="s">
        <v>8439</v>
      </c>
      <c r="PRT50" s="19" t="s">
        <v>8439</v>
      </c>
      <c r="PRU50" s="19" t="s">
        <v>8439</v>
      </c>
      <c r="PRV50" s="19" t="s">
        <v>8439</v>
      </c>
      <c r="PRW50" s="19" t="s">
        <v>8439</v>
      </c>
      <c r="PRX50" s="19" t="s">
        <v>8439</v>
      </c>
      <c r="PRY50" s="19" t="s">
        <v>8439</v>
      </c>
      <c r="PRZ50" s="19" t="s">
        <v>8439</v>
      </c>
      <c r="PSA50" s="19" t="s">
        <v>8439</v>
      </c>
      <c r="PSB50" s="19" t="s">
        <v>8439</v>
      </c>
      <c r="PSC50" s="19" t="s">
        <v>8439</v>
      </c>
      <c r="PSD50" s="19" t="s">
        <v>8439</v>
      </c>
      <c r="PSE50" s="19" t="s">
        <v>8439</v>
      </c>
      <c r="PSF50" s="19" t="s">
        <v>8439</v>
      </c>
      <c r="PSG50" s="19" t="s">
        <v>8439</v>
      </c>
      <c r="PSH50" s="19" t="s">
        <v>8439</v>
      </c>
      <c r="PSI50" s="19" t="s">
        <v>8439</v>
      </c>
      <c r="PSJ50" s="19" t="s">
        <v>8439</v>
      </c>
      <c r="PSK50" s="19" t="s">
        <v>8439</v>
      </c>
      <c r="PSL50" s="19" t="s">
        <v>8439</v>
      </c>
      <c r="PSM50" s="19" t="s">
        <v>8439</v>
      </c>
      <c r="PSN50" s="19" t="s">
        <v>8439</v>
      </c>
      <c r="PSO50" s="19" t="s">
        <v>8439</v>
      </c>
      <c r="PSP50" s="19" t="s">
        <v>8439</v>
      </c>
      <c r="PSQ50" s="19" t="s">
        <v>8439</v>
      </c>
      <c r="PSR50" s="19" t="s">
        <v>8439</v>
      </c>
      <c r="PSS50" s="19" t="s">
        <v>8439</v>
      </c>
      <c r="PST50" s="19" t="s">
        <v>8439</v>
      </c>
      <c r="PSU50" s="19" t="s">
        <v>8439</v>
      </c>
      <c r="PSV50" s="19" t="s">
        <v>8439</v>
      </c>
      <c r="PSW50" s="19" t="s">
        <v>8439</v>
      </c>
      <c r="PSX50" s="19" t="s">
        <v>8439</v>
      </c>
      <c r="PSY50" s="19" t="s">
        <v>8439</v>
      </c>
      <c r="PSZ50" s="19" t="s">
        <v>8439</v>
      </c>
      <c r="PTA50" s="19" t="s">
        <v>8439</v>
      </c>
      <c r="PTB50" s="19" t="s">
        <v>8439</v>
      </c>
      <c r="PTC50" s="19" t="s">
        <v>8439</v>
      </c>
      <c r="PTD50" s="19" t="s">
        <v>8439</v>
      </c>
      <c r="PTE50" s="19" t="s">
        <v>8439</v>
      </c>
      <c r="PTF50" s="19" t="s">
        <v>8439</v>
      </c>
      <c r="PTG50" s="19" t="s">
        <v>8439</v>
      </c>
      <c r="PTH50" s="19" t="s">
        <v>8439</v>
      </c>
      <c r="PTI50" s="19" t="s">
        <v>8439</v>
      </c>
      <c r="PTJ50" s="19" t="s">
        <v>8439</v>
      </c>
      <c r="PTK50" s="19" t="s">
        <v>8439</v>
      </c>
      <c r="PTL50" s="19" t="s">
        <v>8439</v>
      </c>
      <c r="PTM50" s="19" t="s">
        <v>8439</v>
      </c>
      <c r="PTN50" s="19" t="s">
        <v>8439</v>
      </c>
      <c r="PTO50" s="19" t="s">
        <v>8439</v>
      </c>
      <c r="PTP50" s="19" t="s">
        <v>8439</v>
      </c>
      <c r="PTQ50" s="19" t="s">
        <v>8439</v>
      </c>
      <c r="PTR50" s="19" t="s">
        <v>8439</v>
      </c>
      <c r="PTS50" s="19" t="s">
        <v>8439</v>
      </c>
      <c r="PTT50" s="19" t="s">
        <v>8439</v>
      </c>
      <c r="PTU50" s="19" t="s">
        <v>8439</v>
      </c>
      <c r="PTV50" s="19" t="s">
        <v>8439</v>
      </c>
      <c r="PTW50" s="19" t="s">
        <v>8439</v>
      </c>
      <c r="PTX50" s="19" t="s">
        <v>8439</v>
      </c>
      <c r="PTY50" s="19" t="s">
        <v>8439</v>
      </c>
      <c r="PTZ50" s="19" t="s">
        <v>8439</v>
      </c>
      <c r="PUA50" s="19" t="s">
        <v>8439</v>
      </c>
      <c r="PUB50" s="19" t="s">
        <v>8439</v>
      </c>
      <c r="PUC50" s="19" t="s">
        <v>8439</v>
      </c>
      <c r="PUD50" s="19" t="s">
        <v>8439</v>
      </c>
      <c r="PUE50" s="19" t="s">
        <v>8439</v>
      </c>
      <c r="PUF50" s="19" t="s">
        <v>8439</v>
      </c>
      <c r="PUG50" s="19" t="s">
        <v>8439</v>
      </c>
      <c r="PUH50" s="19" t="s">
        <v>8439</v>
      </c>
      <c r="PUI50" s="19" t="s">
        <v>8439</v>
      </c>
      <c r="PUJ50" s="19" t="s">
        <v>8439</v>
      </c>
      <c r="PUK50" s="19" t="s">
        <v>8439</v>
      </c>
      <c r="PUL50" s="19" t="s">
        <v>8439</v>
      </c>
      <c r="PUM50" s="19" t="s">
        <v>8439</v>
      </c>
      <c r="PUN50" s="19" t="s">
        <v>8439</v>
      </c>
      <c r="PUO50" s="19" t="s">
        <v>8439</v>
      </c>
      <c r="PUP50" s="19" t="s">
        <v>8439</v>
      </c>
      <c r="PUQ50" s="19" t="s">
        <v>8439</v>
      </c>
      <c r="PUR50" s="19" t="s">
        <v>8439</v>
      </c>
      <c r="PUS50" s="19" t="s">
        <v>8439</v>
      </c>
      <c r="PUT50" s="19" t="s">
        <v>8439</v>
      </c>
      <c r="PUU50" s="19" t="s">
        <v>8439</v>
      </c>
      <c r="PUV50" s="19" t="s">
        <v>8439</v>
      </c>
      <c r="PUW50" s="19" t="s">
        <v>8439</v>
      </c>
      <c r="PUX50" s="19" t="s">
        <v>8439</v>
      </c>
      <c r="PUY50" s="19" t="s">
        <v>8439</v>
      </c>
      <c r="PUZ50" s="19" t="s">
        <v>8439</v>
      </c>
      <c r="PVA50" s="19" t="s">
        <v>8439</v>
      </c>
      <c r="PVB50" s="19" t="s">
        <v>8439</v>
      </c>
      <c r="PVC50" s="19" t="s">
        <v>8439</v>
      </c>
      <c r="PVD50" s="19" t="s">
        <v>8439</v>
      </c>
      <c r="PVE50" s="19" t="s">
        <v>8439</v>
      </c>
      <c r="PVF50" s="19" t="s">
        <v>8439</v>
      </c>
      <c r="PVG50" s="19" t="s">
        <v>8439</v>
      </c>
      <c r="PVH50" s="19" t="s">
        <v>8439</v>
      </c>
      <c r="PVI50" s="19" t="s">
        <v>8439</v>
      </c>
      <c r="PVJ50" s="19" t="s">
        <v>8439</v>
      </c>
      <c r="PVK50" s="19" t="s">
        <v>8439</v>
      </c>
      <c r="PVL50" s="19" t="s">
        <v>8439</v>
      </c>
      <c r="PVM50" s="19" t="s">
        <v>8439</v>
      </c>
      <c r="PVN50" s="19" t="s">
        <v>8439</v>
      </c>
      <c r="PVO50" s="19" t="s">
        <v>8439</v>
      </c>
      <c r="PVP50" s="19" t="s">
        <v>8439</v>
      </c>
      <c r="PVQ50" s="19" t="s">
        <v>8439</v>
      </c>
      <c r="PVR50" s="19" t="s">
        <v>8439</v>
      </c>
      <c r="PVS50" s="19" t="s">
        <v>8439</v>
      </c>
      <c r="PVT50" s="19" t="s">
        <v>8439</v>
      </c>
      <c r="PVU50" s="19" t="s">
        <v>8439</v>
      </c>
      <c r="PVV50" s="19" t="s">
        <v>8439</v>
      </c>
      <c r="PVW50" s="19" t="s">
        <v>8439</v>
      </c>
      <c r="PVX50" s="19" t="s">
        <v>8439</v>
      </c>
      <c r="PVY50" s="19" t="s">
        <v>8439</v>
      </c>
      <c r="PVZ50" s="19" t="s">
        <v>8439</v>
      </c>
      <c r="PWA50" s="19" t="s">
        <v>8439</v>
      </c>
      <c r="PWB50" s="19" t="s">
        <v>8439</v>
      </c>
      <c r="PWC50" s="19" t="s">
        <v>8439</v>
      </c>
      <c r="PWD50" s="19" t="s">
        <v>8439</v>
      </c>
      <c r="PWE50" s="19" t="s">
        <v>8439</v>
      </c>
      <c r="PWF50" s="19" t="s">
        <v>8439</v>
      </c>
      <c r="PWG50" s="19" t="s">
        <v>8439</v>
      </c>
      <c r="PWH50" s="19" t="s">
        <v>8439</v>
      </c>
      <c r="PWI50" s="19" t="s">
        <v>8439</v>
      </c>
      <c r="PWJ50" s="19" t="s">
        <v>8439</v>
      </c>
      <c r="PWK50" s="19" t="s">
        <v>8439</v>
      </c>
      <c r="PWL50" s="19" t="s">
        <v>8439</v>
      </c>
      <c r="PWM50" s="19" t="s">
        <v>8439</v>
      </c>
      <c r="PWN50" s="19" t="s">
        <v>8439</v>
      </c>
      <c r="PWO50" s="19" t="s">
        <v>8439</v>
      </c>
      <c r="PWP50" s="19" t="s">
        <v>8439</v>
      </c>
      <c r="PWQ50" s="19" t="s">
        <v>8439</v>
      </c>
      <c r="PWR50" s="19" t="s">
        <v>8439</v>
      </c>
      <c r="PWS50" s="19" t="s">
        <v>8439</v>
      </c>
      <c r="PWT50" s="19" t="s">
        <v>8439</v>
      </c>
      <c r="PWU50" s="19" t="s">
        <v>8439</v>
      </c>
      <c r="PWV50" s="19" t="s">
        <v>8439</v>
      </c>
      <c r="PWW50" s="19" t="s">
        <v>8439</v>
      </c>
      <c r="PWX50" s="19" t="s">
        <v>8439</v>
      </c>
      <c r="PWY50" s="19" t="s">
        <v>8439</v>
      </c>
      <c r="PWZ50" s="19" t="s">
        <v>8439</v>
      </c>
      <c r="PXA50" s="19" t="s">
        <v>8439</v>
      </c>
      <c r="PXB50" s="19" t="s">
        <v>8439</v>
      </c>
      <c r="PXC50" s="19" t="s">
        <v>8439</v>
      </c>
      <c r="PXD50" s="19" t="s">
        <v>8439</v>
      </c>
      <c r="PXE50" s="19" t="s">
        <v>8439</v>
      </c>
      <c r="PXF50" s="19" t="s">
        <v>8439</v>
      </c>
      <c r="PXG50" s="19" t="s">
        <v>8439</v>
      </c>
      <c r="PXH50" s="19" t="s">
        <v>8439</v>
      </c>
      <c r="PXI50" s="19" t="s">
        <v>8439</v>
      </c>
      <c r="PXJ50" s="19" t="s">
        <v>8439</v>
      </c>
      <c r="PXK50" s="19" t="s">
        <v>8439</v>
      </c>
      <c r="PXL50" s="19" t="s">
        <v>8439</v>
      </c>
      <c r="PXM50" s="19" t="s">
        <v>8439</v>
      </c>
      <c r="PXN50" s="19" t="s">
        <v>8439</v>
      </c>
      <c r="PXO50" s="19" t="s">
        <v>8439</v>
      </c>
      <c r="PXP50" s="19" t="s">
        <v>8439</v>
      </c>
      <c r="PXQ50" s="19" t="s">
        <v>8439</v>
      </c>
      <c r="PXR50" s="19" t="s">
        <v>8439</v>
      </c>
      <c r="PXS50" s="19" t="s">
        <v>8439</v>
      </c>
      <c r="PXT50" s="19" t="s">
        <v>8439</v>
      </c>
      <c r="PXU50" s="19" t="s">
        <v>8439</v>
      </c>
      <c r="PXV50" s="19" t="s">
        <v>8439</v>
      </c>
      <c r="PXW50" s="19" t="s">
        <v>8439</v>
      </c>
      <c r="PXX50" s="19" t="s">
        <v>8439</v>
      </c>
      <c r="PXY50" s="19" t="s">
        <v>8439</v>
      </c>
      <c r="PXZ50" s="19" t="s">
        <v>8439</v>
      </c>
      <c r="PYA50" s="19" t="s">
        <v>8439</v>
      </c>
      <c r="PYB50" s="19" t="s">
        <v>8439</v>
      </c>
      <c r="PYC50" s="19" t="s">
        <v>8439</v>
      </c>
      <c r="PYD50" s="19" t="s">
        <v>8439</v>
      </c>
      <c r="PYE50" s="19" t="s">
        <v>8439</v>
      </c>
      <c r="PYF50" s="19" t="s">
        <v>8439</v>
      </c>
      <c r="PYG50" s="19" t="s">
        <v>8439</v>
      </c>
      <c r="PYH50" s="19" t="s">
        <v>8439</v>
      </c>
      <c r="PYI50" s="19" t="s">
        <v>8439</v>
      </c>
      <c r="PYJ50" s="19" t="s">
        <v>8439</v>
      </c>
      <c r="PYK50" s="19" t="s">
        <v>8439</v>
      </c>
      <c r="PYL50" s="19" t="s">
        <v>8439</v>
      </c>
      <c r="PYM50" s="19" t="s">
        <v>8439</v>
      </c>
      <c r="PYN50" s="19" t="s">
        <v>8439</v>
      </c>
      <c r="PYO50" s="19" t="s">
        <v>8439</v>
      </c>
      <c r="PYP50" s="19" t="s">
        <v>8439</v>
      </c>
      <c r="PYQ50" s="19" t="s">
        <v>8439</v>
      </c>
      <c r="PYR50" s="19" t="s">
        <v>8439</v>
      </c>
      <c r="PYS50" s="19" t="s">
        <v>8439</v>
      </c>
      <c r="PYT50" s="19" t="s">
        <v>8439</v>
      </c>
      <c r="PYU50" s="19" t="s">
        <v>8439</v>
      </c>
      <c r="PYV50" s="19" t="s">
        <v>8439</v>
      </c>
      <c r="PYW50" s="19" t="s">
        <v>8439</v>
      </c>
      <c r="PYX50" s="19" t="s">
        <v>8439</v>
      </c>
      <c r="PYY50" s="19" t="s">
        <v>8439</v>
      </c>
      <c r="PYZ50" s="19" t="s">
        <v>8439</v>
      </c>
      <c r="PZA50" s="19" t="s">
        <v>8439</v>
      </c>
      <c r="PZB50" s="19" t="s">
        <v>8439</v>
      </c>
      <c r="PZC50" s="19" t="s">
        <v>8439</v>
      </c>
      <c r="PZD50" s="19" t="s">
        <v>8439</v>
      </c>
      <c r="PZE50" s="19" t="s">
        <v>8439</v>
      </c>
      <c r="PZF50" s="19" t="s">
        <v>8439</v>
      </c>
      <c r="PZG50" s="19" t="s">
        <v>8439</v>
      </c>
      <c r="PZH50" s="19" t="s">
        <v>8439</v>
      </c>
      <c r="PZI50" s="19" t="s">
        <v>8439</v>
      </c>
      <c r="PZJ50" s="19" t="s">
        <v>8439</v>
      </c>
      <c r="PZK50" s="19" t="s">
        <v>8439</v>
      </c>
      <c r="PZL50" s="19" t="s">
        <v>8439</v>
      </c>
      <c r="PZM50" s="19" t="s">
        <v>8439</v>
      </c>
      <c r="PZN50" s="19" t="s">
        <v>8439</v>
      </c>
      <c r="PZO50" s="19" t="s">
        <v>8439</v>
      </c>
      <c r="PZP50" s="19" t="s">
        <v>8439</v>
      </c>
      <c r="PZQ50" s="19" t="s">
        <v>8439</v>
      </c>
      <c r="PZR50" s="19" t="s">
        <v>8439</v>
      </c>
      <c r="PZS50" s="19" t="s">
        <v>8439</v>
      </c>
      <c r="PZT50" s="19" t="s">
        <v>8439</v>
      </c>
      <c r="PZU50" s="19" t="s">
        <v>8439</v>
      </c>
      <c r="PZV50" s="19" t="s">
        <v>8439</v>
      </c>
      <c r="PZW50" s="19" t="s">
        <v>8439</v>
      </c>
      <c r="PZX50" s="19" t="s">
        <v>8439</v>
      </c>
      <c r="PZY50" s="19" t="s">
        <v>8439</v>
      </c>
      <c r="PZZ50" s="19" t="s">
        <v>8439</v>
      </c>
      <c r="QAA50" s="19" t="s">
        <v>8439</v>
      </c>
      <c r="QAB50" s="19" t="s">
        <v>8439</v>
      </c>
      <c r="QAC50" s="19" t="s">
        <v>8439</v>
      </c>
      <c r="QAD50" s="19" t="s">
        <v>8439</v>
      </c>
      <c r="QAE50" s="19" t="s">
        <v>8439</v>
      </c>
      <c r="QAF50" s="19" t="s">
        <v>8439</v>
      </c>
      <c r="QAG50" s="19" t="s">
        <v>8439</v>
      </c>
      <c r="QAH50" s="19" t="s">
        <v>8439</v>
      </c>
      <c r="QAI50" s="19" t="s">
        <v>8439</v>
      </c>
      <c r="QAJ50" s="19" t="s">
        <v>8439</v>
      </c>
      <c r="QAK50" s="19" t="s">
        <v>8439</v>
      </c>
      <c r="QAL50" s="19" t="s">
        <v>8439</v>
      </c>
      <c r="QAM50" s="19" t="s">
        <v>8439</v>
      </c>
      <c r="QAN50" s="19" t="s">
        <v>8439</v>
      </c>
      <c r="QAO50" s="19" t="s">
        <v>8439</v>
      </c>
      <c r="QAP50" s="19" t="s">
        <v>8439</v>
      </c>
      <c r="QAQ50" s="19" t="s">
        <v>8439</v>
      </c>
      <c r="QAR50" s="19" t="s">
        <v>8439</v>
      </c>
      <c r="QAS50" s="19" t="s">
        <v>8439</v>
      </c>
      <c r="QAT50" s="19" t="s">
        <v>8439</v>
      </c>
      <c r="QAU50" s="19" t="s">
        <v>8439</v>
      </c>
      <c r="QAV50" s="19" t="s">
        <v>8439</v>
      </c>
      <c r="QAW50" s="19" t="s">
        <v>8439</v>
      </c>
      <c r="QAX50" s="19" t="s">
        <v>8439</v>
      </c>
      <c r="QAY50" s="19" t="s">
        <v>8439</v>
      </c>
      <c r="QAZ50" s="19" t="s">
        <v>8439</v>
      </c>
      <c r="QBA50" s="19" t="s">
        <v>8439</v>
      </c>
      <c r="QBB50" s="19" t="s">
        <v>8439</v>
      </c>
      <c r="QBC50" s="19" t="s">
        <v>8439</v>
      </c>
      <c r="QBD50" s="19" t="s">
        <v>8439</v>
      </c>
      <c r="QBE50" s="19" t="s">
        <v>8439</v>
      </c>
      <c r="QBF50" s="19" t="s">
        <v>8439</v>
      </c>
      <c r="QBG50" s="19" t="s">
        <v>8439</v>
      </c>
      <c r="QBH50" s="19" t="s">
        <v>8439</v>
      </c>
      <c r="QBI50" s="19" t="s">
        <v>8439</v>
      </c>
      <c r="QBJ50" s="19" t="s">
        <v>8439</v>
      </c>
      <c r="QBK50" s="19" t="s">
        <v>8439</v>
      </c>
      <c r="QBL50" s="19" t="s">
        <v>8439</v>
      </c>
      <c r="QBM50" s="19" t="s">
        <v>8439</v>
      </c>
      <c r="QBN50" s="19" t="s">
        <v>8439</v>
      </c>
      <c r="QBO50" s="19" t="s">
        <v>8439</v>
      </c>
      <c r="QBP50" s="19" t="s">
        <v>8439</v>
      </c>
      <c r="QBQ50" s="19" t="s">
        <v>8439</v>
      </c>
      <c r="QBR50" s="19" t="s">
        <v>8439</v>
      </c>
      <c r="QBS50" s="19" t="s">
        <v>8439</v>
      </c>
      <c r="QBT50" s="19" t="s">
        <v>8439</v>
      </c>
      <c r="QBU50" s="19" t="s">
        <v>8439</v>
      </c>
      <c r="QBV50" s="19" t="s">
        <v>8439</v>
      </c>
      <c r="QBW50" s="19" t="s">
        <v>8439</v>
      </c>
      <c r="QBX50" s="19" t="s">
        <v>8439</v>
      </c>
      <c r="QBY50" s="19" t="s">
        <v>8439</v>
      </c>
      <c r="QBZ50" s="19" t="s">
        <v>8439</v>
      </c>
      <c r="QCA50" s="19" t="s">
        <v>8439</v>
      </c>
      <c r="QCB50" s="19" t="s">
        <v>8439</v>
      </c>
      <c r="QCC50" s="19" t="s">
        <v>8439</v>
      </c>
      <c r="QCD50" s="19" t="s">
        <v>8439</v>
      </c>
      <c r="QCE50" s="19" t="s">
        <v>8439</v>
      </c>
      <c r="QCF50" s="19" t="s">
        <v>8439</v>
      </c>
      <c r="QCG50" s="19" t="s">
        <v>8439</v>
      </c>
      <c r="QCH50" s="19" t="s">
        <v>8439</v>
      </c>
      <c r="QCI50" s="19" t="s">
        <v>8439</v>
      </c>
      <c r="QCJ50" s="19" t="s">
        <v>8439</v>
      </c>
      <c r="QCK50" s="19" t="s">
        <v>8439</v>
      </c>
      <c r="QCL50" s="19" t="s">
        <v>8439</v>
      </c>
      <c r="QCM50" s="19" t="s">
        <v>8439</v>
      </c>
      <c r="QCN50" s="19" t="s">
        <v>8439</v>
      </c>
      <c r="QCO50" s="19" t="s">
        <v>8439</v>
      </c>
      <c r="QCP50" s="19" t="s">
        <v>8439</v>
      </c>
      <c r="QCQ50" s="19" t="s">
        <v>8439</v>
      </c>
      <c r="QCR50" s="19" t="s">
        <v>8439</v>
      </c>
      <c r="QCS50" s="19" t="s">
        <v>8439</v>
      </c>
      <c r="QCT50" s="19" t="s">
        <v>8439</v>
      </c>
      <c r="QCU50" s="19" t="s">
        <v>8439</v>
      </c>
      <c r="QCV50" s="19" t="s">
        <v>8439</v>
      </c>
      <c r="QCW50" s="19" t="s">
        <v>8439</v>
      </c>
      <c r="QCX50" s="19" t="s">
        <v>8439</v>
      </c>
      <c r="QCY50" s="19" t="s">
        <v>8439</v>
      </c>
      <c r="QCZ50" s="19" t="s">
        <v>8439</v>
      </c>
      <c r="QDA50" s="19" t="s">
        <v>8439</v>
      </c>
      <c r="QDB50" s="19" t="s">
        <v>8439</v>
      </c>
      <c r="QDC50" s="19" t="s">
        <v>8439</v>
      </c>
      <c r="QDD50" s="19" t="s">
        <v>8439</v>
      </c>
      <c r="QDE50" s="19" t="s">
        <v>8439</v>
      </c>
      <c r="QDF50" s="19" t="s">
        <v>8439</v>
      </c>
      <c r="QDG50" s="19" t="s">
        <v>8439</v>
      </c>
      <c r="QDH50" s="19" t="s">
        <v>8439</v>
      </c>
      <c r="QDI50" s="19" t="s">
        <v>8439</v>
      </c>
      <c r="QDJ50" s="19" t="s">
        <v>8439</v>
      </c>
      <c r="QDK50" s="19" t="s">
        <v>8439</v>
      </c>
      <c r="QDL50" s="19" t="s">
        <v>8439</v>
      </c>
      <c r="QDM50" s="19" t="s">
        <v>8439</v>
      </c>
      <c r="QDN50" s="19" t="s">
        <v>8439</v>
      </c>
      <c r="QDO50" s="19" t="s">
        <v>8439</v>
      </c>
      <c r="QDP50" s="19" t="s">
        <v>8439</v>
      </c>
      <c r="QDQ50" s="19" t="s">
        <v>8439</v>
      </c>
      <c r="QDR50" s="19" t="s">
        <v>8439</v>
      </c>
      <c r="QDS50" s="19" t="s">
        <v>8439</v>
      </c>
      <c r="QDT50" s="19" t="s">
        <v>8439</v>
      </c>
      <c r="QDU50" s="19" t="s">
        <v>8439</v>
      </c>
      <c r="QDV50" s="19" t="s">
        <v>8439</v>
      </c>
      <c r="QDW50" s="19" t="s">
        <v>8439</v>
      </c>
      <c r="QDX50" s="19" t="s">
        <v>8439</v>
      </c>
      <c r="QDY50" s="19" t="s">
        <v>8439</v>
      </c>
      <c r="QDZ50" s="19" t="s">
        <v>8439</v>
      </c>
      <c r="QEA50" s="19" t="s">
        <v>8439</v>
      </c>
      <c r="QEB50" s="19" t="s">
        <v>8439</v>
      </c>
      <c r="QEC50" s="19" t="s">
        <v>8439</v>
      </c>
      <c r="QED50" s="19" t="s">
        <v>8439</v>
      </c>
      <c r="QEE50" s="19" t="s">
        <v>8439</v>
      </c>
      <c r="QEF50" s="19" t="s">
        <v>8439</v>
      </c>
      <c r="QEG50" s="19" t="s">
        <v>8439</v>
      </c>
      <c r="QEH50" s="19" t="s">
        <v>8439</v>
      </c>
      <c r="QEI50" s="19" t="s">
        <v>8439</v>
      </c>
      <c r="QEJ50" s="19" t="s">
        <v>8439</v>
      </c>
      <c r="QEK50" s="19" t="s">
        <v>8439</v>
      </c>
      <c r="QEL50" s="19" t="s">
        <v>8439</v>
      </c>
      <c r="QEM50" s="19" t="s">
        <v>8439</v>
      </c>
      <c r="QEN50" s="19" t="s">
        <v>8439</v>
      </c>
      <c r="QEO50" s="19" t="s">
        <v>8439</v>
      </c>
      <c r="QEP50" s="19" t="s">
        <v>8439</v>
      </c>
      <c r="QEQ50" s="19" t="s">
        <v>8439</v>
      </c>
      <c r="QER50" s="19" t="s">
        <v>8439</v>
      </c>
      <c r="QES50" s="19" t="s">
        <v>8439</v>
      </c>
      <c r="QET50" s="19" t="s">
        <v>8439</v>
      </c>
      <c r="QEU50" s="19" t="s">
        <v>8439</v>
      </c>
      <c r="QEV50" s="19" t="s">
        <v>8439</v>
      </c>
      <c r="QEW50" s="19" t="s">
        <v>8439</v>
      </c>
      <c r="QEX50" s="19" t="s">
        <v>8439</v>
      </c>
      <c r="QEY50" s="19" t="s">
        <v>8439</v>
      </c>
      <c r="QEZ50" s="19" t="s">
        <v>8439</v>
      </c>
      <c r="QFA50" s="19" t="s">
        <v>8439</v>
      </c>
      <c r="QFB50" s="19" t="s">
        <v>8439</v>
      </c>
      <c r="QFC50" s="19" t="s">
        <v>8439</v>
      </c>
      <c r="QFD50" s="19" t="s">
        <v>8439</v>
      </c>
      <c r="QFE50" s="19" t="s">
        <v>8439</v>
      </c>
      <c r="QFF50" s="19" t="s">
        <v>8439</v>
      </c>
      <c r="QFG50" s="19" t="s">
        <v>8439</v>
      </c>
      <c r="QFH50" s="19" t="s">
        <v>8439</v>
      </c>
      <c r="QFI50" s="19" t="s">
        <v>8439</v>
      </c>
      <c r="QFJ50" s="19" t="s">
        <v>8439</v>
      </c>
      <c r="QFK50" s="19" t="s">
        <v>8439</v>
      </c>
      <c r="QFL50" s="19" t="s">
        <v>8439</v>
      </c>
      <c r="QFM50" s="19" t="s">
        <v>8439</v>
      </c>
      <c r="QFN50" s="19" t="s">
        <v>8439</v>
      </c>
      <c r="QFO50" s="19" t="s">
        <v>8439</v>
      </c>
      <c r="QFP50" s="19" t="s">
        <v>8439</v>
      </c>
      <c r="QFQ50" s="19" t="s">
        <v>8439</v>
      </c>
      <c r="QFR50" s="19" t="s">
        <v>8439</v>
      </c>
      <c r="QFS50" s="19" t="s">
        <v>8439</v>
      </c>
      <c r="QFT50" s="19" t="s">
        <v>8439</v>
      </c>
      <c r="QFU50" s="19" t="s">
        <v>8439</v>
      </c>
      <c r="QFV50" s="19" t="s">
        <v>8439</v>
      </c>
      <c r="QFW50" s="19" t="s">
        <v>8439</v>
      </c>
      <c r="QFX50" s="19" t="s">
        <v>8439</v>
      </c>
      <c r="QFY50" s="19" t="s">
        <v>8439</v>
      </c>
      <c r="QFZ50" s="19" t="s">
        <v>8439</v>
      </c>
      <c r="QGA50" s="19" t="s">
        <v>8439</v>
      </c>
      <c r="QGB50" s="19" t="s">
        <v>8439</v>
      </c>
      <c r="QGC50" s="19" t="s">
        <v>8439</v>
      </c>
      <c r="QGD50" s="19" t="s">
        <v>8439</v>
      </c>
      <c r="QGE50" s="19" t="s">
        <v>8439</v>
      </c>
      <c r="QGF50" s="19" t="s">
        <v>8439</v>
      </c>
      <c r="QGG50" s="19" t="s">
        <v>8439</v>
      </c>
      <c r="QGH50" s="19" t="s">
        <v>8439</v>
      </c>
      <c r="QGI50" s="19" t="s">
        <v>8439</v>
      </c>
      <c r="QGJ50" s="19" t="s">
        <v>8439</v>
      </c>
      <c r="QGK50" s="19" t="s">
        <v>8439</v>
      </c>
      <c r="QGL50" s="19" t="s">
        <v>8439</v>
      </c>
      <c r="QGM50" s="19" t="s">
        <v>8439</v>
      </c>
      <c r="QGN50" s="19" t="s">
        <v>8439</v>
      </c>
      <c r="QGO50" s="19" t="s">
        <v>8439</v>
      </c>
      <c r="QGP50" s="19" t="s">
        <v>8439</v>
      </c>
      <c r="QGQ50" s="19" t="s">
        <v>8439</v>
      </c>
      <c r="QGR50" s="19" t="s">
        <v>8439</v>
      </c>
      <c r="QGS50" s="19" t="s">
        <v>8439</v>
      </c>
      <c r="QGT50" s="19" t="s">
        <v>8439</v>
      </c>
      <c r="QGU50" s="19" t="s">
        <v>8439</v>
      </c>
      <c r="QGV50" s="19" t="s">
        <v>8439</v>
      </c>
      <c r="QGW50" s="19" t="s">
        <v>8439</v>
      </c>
      <c r="QGX50" s="19" t="s">
        <v>8439</v>
      </c>
      <c r="QGY50" s="19" t="s">
        <v>8439</v>
      </c>
      <c r="QGZ50" s="19" t="s">
        <v>8439</v>
      </c>
      <c r="QHA50" s="19" t="s">
        <v>8439</v>
      </c>
      <c r="QHB50" s="19" t="s">
        <v>8439</v>
      </c>
      <c r="QHC50" s="19" t="s">
        <v>8439</v>
      </c>
      <c r="QHD50" s="19" t="s">
        <v>8439</v>
      </c>
      <c r="QHE50" s="19" t="s">
        <v>8439</v>
      </c>
      <c r="QHF50" s="19" t="s">
        <v>8439</v>
      </c>
      <c r="QHG50" s="19" t="s">
        <v>8439</v>
      </c>
      <c r="QHH50" s="19" t="s">
        <v>8439</v>
      </c>
      <c r="QHI50" s="19" t="s">
        <v>8439</v>
      </c>
      <c r="QHJ50" s="19" t="s">
        <v>8439</v>
      </c>
      <c r="QHK50" s="19" t="s">
        <v>8439</v>
      </c>
      <c r="QHL50" s="19" t="s">
        <v>8439</v>
      </c>
      <c r="QHM50" s="19" t="s">
        <v>8439</v>
      </c>
      <c r="QHN50" s="19" t="s">
        <v>8439</v>
      </c>
      <c r="QHO50" s="19" t="s">
        <v>8439</v>
      </c>
      <c r="QHP50" s="19" t="s">
        <v>8439</v>
      </c>
      <c r="QHQ50" s="19" t="s">
        <v>8439</v>
      </c>
      <c r="QHR50" s="19" t="s">
        <v>8439</v>
      </c>
      <c r="QHS50" s="19" t="s">
        <v>8439</v>
      </c>
      <c r="QHT50" s="19" t="s">
        <v>8439</v>
      </c>
      <c r="QHU50" s="19" t="s">
        <v>8439</v>
      </c>
      <c r="QHV50" s="19" t="s">
        <v>8439</v>
      </c>
      <c r="QHW50" s="19" t="s">
        <v>8439</v>
      </c>
      <c r="QHX50" s="19" t="s">
        <v>8439</v>
      </c>
      <c r="QHY50" s="19" t="s">
        <v>8439</v>
      </c>
      <c r="QHZ50" s="19" t="s">
        <v>8439</v>
      </c>
      <c r="QIA50" s="19" t="s">
        <v>8439</v>
      </c>
      <c r="QIB50" s="19" t="s">
        <v>8439</v>
      </c>
      <c r="QIC50" s="19" t="s">
        <v>8439</v>
      </c>
      <c r="QID50" s="19" t="s">
        <v>8439</v>
      </c>
      <c r="QIE50" s="19" t="s">
        <v>8439</v>
      </c>
      <c r="QIF50" s="19" t="s">
        <v>8439</v>
      </c>
      <c r="QIG50" s="19" t="s">
        <v>8439</v>
      </c>
      <c r="QIH50" s="19" t="s">
        <v>8439</v>
      </c>
      <c r="QII50" s="19" t="s">
        <v>8439</v>
      </c>
      <c r="QIJ50" s="19" t="s">
        <v>8439</v>
      </c>
      <c r="QIK50" s="19" t="s">
        <v>8439</v>
      </c>
      <c r="QIL50" s="19" t="s">
        <v>8439</v>
      </c>
      <c r="QIM50" s="19" t="s">
        <v>8439</v>
      </c>
      <c r="QIN50" s="19" t="s">
        <v>8439</v>
      </c>
      <c r="QIO50" s="19" t="s">
        <v>8439</v>
      </c>
      <c r="QIP50" s="19" t="s">
        <v>8439</v>
      </c>
      <c r="QIQ50" s="19" t="s">
        <v>8439</v>
      </c>
      <c r="QIR50" s="19" t="s">
        <v>8439</v>
      </c>
      <c r="QIS50" s="19" t="s">
        <v>8439</v>
      </c>
      <c r="QIT50" s="19" t="s">
        <v>8439</v>
      </c>
      <c r="QIU50" s="19" t="s">
        <v>8439</v>
      </c>
      <c r="QIV50" s="19" t="s">
        <v>8439</v>
      </c>
      <c r="QIW50" s="19" t="s">
        <v>8439</v>
      </c>
      <c r="QIX50" s="19" t="s">
        <v>8439</v>
      </c>
      <c r="QIY50" s="19" t="s">
        <v>8439</v>
      </c>
      <c r="QIZ50" s="19" t="s">
        <v>8439</v>
      </c>
      <c r="QJA50" s="19" t="s">
        <v>8439</v>
      </c>
      <c r="QJB50" s="19" t="s">
        <v>8439</v>
      </c>
      <c r="QJC50" s="19" t="s">
        <v>8439</v>
      </c>
      <c r="QJD50" s="19" t="s">
        <v>8439</v>
      </c>
      <c r="QJE50" s="19" t="s">
        <v>8439</v>
      </c>
      <c r="QJF50" s="19" t="s">
        <v>8439</v>
      </c>
      <c r="QJG50" s="19" t="s">
        <v>8439</v>
      </c>
      <c r="QJH50" s="19" t="s">
        <v>8439</v>
      </c>
      <c r="QJI50" s="19" t="s">
        <v>8439</v>
      </c>
      <c r="QJJ50" s="19" t="s">
        <v>8439</v>
      </c>
      <c r="QJK50" s="19" t="s">
        <v>8439</v>
      </c>
      <c r="QJL50" s="19" t="s">
        <v>8439</v>
      </c>
      <c r="QJM50" s="19" t="s">
        <v>8439</v>
      </c>
      <c r="QJN50" s="19" t="s">
        <v>8439</v>
      </c>
      <c r="QJO50" s="19" t="s">
        <v>8439</v>
      </c>
      <c r="QJP50" s="19" t="s">
        <v>8439</v>
      </c>
      <c r="QJQ50" s="19" t="s">
        <v>8439</v>
      </c>
      <c r="QJR50" s="19" t="s">
        <v>8439</v>
      </c>
      <c r="QJS50" s="19" t="s">
        <v>8439</v>
      </c>
      <c r="QJT50" s="19" t="s">
        <v>8439</v>
      </c>
      <c r="QJU50" s="19" t="s">
        <v>8439</v>
      </c>
      <c r="QJV50" s="19" t="s">
        <v>8439</v>
      </c>
      <c r="QJW50" s="19" t="s">
        <v>8439</v>
      </c>
      <c r="QJX50" s="19" t="s">
        <v>8439</v>
      </c>
      <c r="QJY50" s="19" t="s">
        <v>8439</v>
      </c>
      <c r="QJZ50" s="19" t="s">
        <v>8439</v>
      </c>
      <c r="QKA50" s="19" t="s">
        <v>8439</v>
      </c>
      <c r="QKB50" s="19" t="s">
        <v>8439</v>
      </c>
      <c r="QKC50" s="19" t="s">
        <v>8439</v>
      </c>
      <c r="QKD50" s="19" t="s">
        <v>8439</v>
      </c>
      <c r="QKE50" s="19" t="s">
        <v>8439</v>
      </c>
      <c r="QKF50" s="19" t="s">
        <v>8439</v>
      </c>
      <c r="QKG50" s="19" t="s">
        <v>8439</v>
      </c>
      <c r="QKH50" s="19" t="s">
        <v>8439</v>
      </c>
      <c r="QKI50" s="19" t="s">
        <v>8439</v>
      </c>
      <c r="QKJ50" s="19" t="s">
        <v>8439</v>
      </c>
      <c r="QKK50" s="19" t="s">
        <v>8439</v>
      </c>
      <c r="QKL50" s="19" t="s">
        <v>8439</v>
      </c>
      <c r="QKM50" s="19" t="s">
        <v>8439</v>
      </c>
      <c r="QKN50" s="19" t="s">
        <v>8439</v>
      </c>
      <c r="QKO50" s="19" t="s">
        <v>8439</v>
      </c>
      <c r="QKP50" s="19" t="s">
        <v>8439</v>
      </c>
      <c r="QKQ50" s="19" t="s">
        <v>8439</v>
      </c>
      <c r="QKR50" s="19" t="s">
        <v>8439</v>
      </c>
      <c r="QKS50" s="19" t="s">
        <v>8439</v>
      </c>
      <c r="QKT50" s="19" t="s">
        <v>8439</v>
      </c>
      <c r="QKU50" s="19" t="s">
        <v>8439</v>
      </c>
      <c r="QKV50" s="19" t="s">
        <v>8439</v>
      </c>
      <c r="QKW50" s="19" t="s">
        <v>8439</v>
      </c>
      <c r="QKX50" s="19" t="s">
        <v>8439</v>
      </c>
      <c r="QKY50" s="19" t="s">
        <v>8439</v>
      </c>
      <c r="QKZ50" s="19" t="s">
        <v>8439</v>
      </c>
      <c r="QLA50" s="19" t="s">
        <v>8439</v>
      </c>
      <c r="QLB50" s="19" t="s">
        <v>8439</v>
      </c>
      <c r="QLC50" s="19" t="s">
        <v>8439</v>
      </c>
      <c r="QLD50" s="19" t="s">
        <v>8439</v>
      </c>
      <c r="QLE50" s="19" t="s">
        <v>8439</v>
      </c>
      <c r="QLF50" s="19" t="s">
        <v>8439</v>
      </c>
      <c r="QLG50" s="19" t="s">
        <v>8439</v>
      </c>
      <c r="QLH50" s="19" t="s">
        <v>8439</v>
      </c>
      <c r="QLI50" s="19" t="s">
        <v>8439</v>
      </c>
      <c r="QLJ50" s="19" t="s">
        <v>8439</v>
      </c>
      <c r="QLK50" s="19" t="s">
        <v>8439</v>
      </c>
      <c r="QLL50" s="19" t="s">
        <v>8439</v>
      </c>
      <c r="QLM50" s="19" t="s">
        <v>8439</v>
      </c>
      <c r="QLN50" s="19" t="s">
        <v>8439</v>
      </c>
      <c r="QLO50" s="19" t="s">
        <v>8439</v>
      </c>
      <c r="QLP50" s="19" t="s">
        <v>8439</v>
      </c>
      <c r="QLQ50" s="19" t="s">
        <v>8439</v>
      </c>
      <c r="QLR50" s="19" t="s">
        <v>8439</v>
      </c>
      <c r="QLS50" s="19" t="s">
        <v>8439</v>
      </c>
      <c r="QLT50" s="19" t="s">
        <v>8439</v>
      </c>
      <c r="QLU50" s="19" t="s">
        <v>8439</v>
      </c>
      <c r="QLV50" s="19" t="s">
        <v>8439</v>
      </c>
      <c r="QLW50" s="19" t="s">
        <v>8439</v>
      </c>
      <c r="QLX50" s="19" t="s">
        <v>8439</v>
      </c>
      <c r="QLY50" s="19" t="s">
        <v>8439</v>
      </c>
      <c r="QLZ50" s="19" t="s">
        <v>8439</v>
      </c>
      <c r="QMA50" s="19" t="s">
        <v>8439</v>
      </c>
      <c r="QMB50" s="19" t="s">
        <v>8439</v>
      </c>
      <c r="QMC50" s="19" t="s">
        <v>8439</v>
      </c>
      <c r="QMD50" s="19" t="s">
        <v>8439</v>
      </c>
      <c r="QME50" s="19" t="s">
        <v>8439</v>
      </c>
      <c r="QMF50" s="19" t="s">
        <v>8439</v>
      </c>
      <c r="QMG50" s="19" t="s">
        <v>8439</v>
      </c>
      <c r="QMH50" s="19" t="s">
        <v>8439</v>
      </c>
      <c r="QMI50" s="19" t="s">
        <v>8439</v>
      </c>
      <c r="QMJ50" s="19" t="s">
        <v>8439</v>
      </c>
      <c r="QMK50" s="19" t="s">
        <v>8439</v>
      </c>
      <c r="QML50" s="19" t="s">
        <v>8439</v>
      </c>
      <c r="QMM50" s="19" t="s">
        <v>8439</v>
      </c>
      <c r="QMN50" s="19" t="s">
        <v>8439</v>
      </c>
      <c r="QMO50" s="19" t="s">
        <v>8439</v>
      </c>
      <c r="QMP50" s="19" t="s">
        <v>8439</v>
      </c>
      <c r="QMQ50" s="19" t="s">
        <v>8439</v>
      </c>
      <c r="QMR50" s="19" t="s">
        <v>8439</v>
      </c>
      <c r="QMS50" s="19" t="s">
        <v>8439</v>
      </c>
      <c r="QMT50" s="19" t="s">
        <v>8439</v>
      </c>
      <c r="QMU50" s="19" t="s">
        <v>8439</v>
      </c>
      <c r="QMV50" s="19" t="s">
        <v>8439</v>
      </c>
      <c r="QMW50" s="19" t="s">
        <v>8439</v>
      </c>
      <c r="QMX50" s="19" t="s">
        <v>8439</v>
      </c>
      <c r="QMY50" s="19" t="s">
        <v>8439</v>
      </c>
      <c r="QMZ50" s="19" t="s">
        <v>8439</v>
      </c>
      <c r="QNA50" s="19" t="s">
        <v>8439</v>
      </c>
      <c r="QNB50" s="19" t="s">
        <v>8439</v>
      </c>
      <c r="QNC50" s="19" t="s">
        <v>8439</v>
      </c>
      <c r="QND50" s="19" t="s">
        <v>8439</v>
      </c>
      <c r="QNE50" s="19" t="s">
        <v>8439</v>
      </c>
      <c r="QNF50" s="19" t="s">
        <v>8439</v>
      </c>
      <c r="QNG50" s="19" t="s">
        <v>8439</v>
      </c>
      <c r="QNH50" s="19" t="s">
        <v>8439</v>
      </c>
      <c r="QNI50" s="19" t="s">
        <v>8439</v>
      </c>
      <c r="QNJ50" s="19" t="s">
        <v>8439</v>
      </c>
      <c r="QNK50" s="19" t="s">
        <v>8439</v>
      </c>
      <c r="QNL50" s="19" t="s">
        <v>8439</v>
      </c>
      <c r="QNM50" s="19" t="s">
        <v>8439</v>
      </c>
      <c r="QNN50" s="19" t="s">
        <v>8439</v>
      </c>
      <c r="QNO50" s="19" t="s">
        <v>8439</v>
      </c>
      <c r="QNP50" s="19" t="s">
        <v>8439</v>
      </c>
      <c r="QNQ50" s="19" t="s">
        <v>8439</v>
      </c>
      <c r="QNR50" s="19" t="s">
        <v>8439</v>
      </c>
      <c r="QNS50" s="19" t="s">
        <v>8439</v>
      </c>
      <c r="QNT50" s="19" t="s">
        <v>8439</v>
      </c>
      <c r="QNU50" s="19" t="s">
        <v>8439</v>
      </c>
      <c r="QNV50" s="19" t="s">
        <v>8439</v>
      </c>
      <c r="QNW50" s="19" t="s">
        <v>8439</v>
      </c>
      <c r="QNX50" s="19" t="s">
        <v>8439</v>
      </c>
      <c r="QNY50" s="19" t="s">
        <v>8439</v>
      </c>
      <c r="QNZ50" s="19" t="s">
        <v>8439</v>
      </c>
      <c r="QOA50" s="19" t="s">
        <v>8439</v>
      </c>
      <c r="QOB50" s="19" t="s">
        <v>8439</v>
      </c>
      <c r="QOC50" s="19" t="s">
        <v>8439</v>
      </c>
      <c r="QOD50" s="19" t="s">
        <v>8439</v>
      </c>
      <c r="QOE50" s="19" t="s">
        <v>8439</v>
      </c>
      <c r="QOF50" s="19" t="s">
        <v>8439</v>
      </c>
      <c r="QOG50" s="19" t="s">
        <v>8439</v>
      </c>
      <c r="QOH50" s="19" t="s">
        <v>8439</v>
      </c>
      <c r="QOI50" s="19" t="s">
        <v>8439</v>
      </c>
      <c r="QOJ50" s="19" t="s">
        <v>8439</v>
      </c>
      <c r="QOK50" s="19" t="s">
        <v>8439</v>
      </c>
      <c r="QOL50" s="19" t="s">
        <v>8439</v>
      </c>
      <c r="QOM50" s="19" t="s">
        <v>8439</v>
      </c>
      <c r="QON50" s="19" t="s">
        <v>8439</v>
      </c>
      <c r="QOO50" s="19" t="s">
        <v>8439</v>
      </c>
      <c r="QOP50" s="19" t="s">
        <v>8439</v>
      </c>
      <c r="QOQ50" s="19" t="s">
        <v>8439</v>
      </c>
      <c r="QOR50" s="19" t="s">
        <v>8439</v>
      </c>
      <c r="QOS50" s="19" t="s">
        <v>8439</v>
      </c>
      <c r="QOT50" s="19" t="s">
        <v>8439</v>
      </c>
      <c r="QOU50" s="19" t="s">
        <v>8439</v>
      </c>
      <c r="QOV50" s="19" t="s">
        <v>8439</v>
      </c>
      <c r="QOW50" s="19" t="s">
        <v>8439</v>
      </c>
      <c r="QOX50" s="19" t="s">
        <v>8439</v>
      </c>
      <c r="QOY50" s="19" t="s">
        <v>8439</v>
      </c>
      <c r="QOZ50" s="19" t="s">
        <v>8439</v>
      </c>
      <c r="QPA50" s="19" t="s">
        <v>8439</v>
      </c>
      <c r="QPB50" s="19" t="s">
        <v>8439</v>
      </c>
      <c r="QPC50" s="19" t="s">
        <v>8439</v>
      </c>
      <c r="QPD50" s="19" t="s">
        <v>8439</v>
      </c>
      <c r="QPE50" s="19" t="s">
        <v>8439</v>
      </c>
      <c r="QPF50" s="19" t="s">
        <v>8439</v>
      </c>
      <c r="QPG50" s="19" t="s">
        <v>8439</v>
      </c>
      <c r="QPH50" s="19" t="s">
        <v>8439</v>
      </c>
      <c r="QPI50" s="19" t="s">
        <v>8439</v>
      </c>
      <c r="QPJ50" s="19" t="s">
        <v>8439</v>
      </c>
      <c r="QPK50" s="19" t="s">
        <v>8439</v>
      </c>
      <c r="QPL50" s="19" t="s">
        <v>8439</v>
      </c>
      <c r="QPM50" s="19" t="s">
        <v>8439</v>
      </c>
      <c r="QPN50" s="19" t="s">
        <v>8439</v>
      </c>
      <c r="QPO50" s="19" t="s">
        <v>8439</v>
      </c>
      <c r="QPP50" s="19" t="s">
        <v>8439</v>
      </c>
      <c r="QPQ50" s="19" t="s">
        <v>8439</v>
      </c>
      <c r="QPR50" s="19" t="s">
        <v>8439</v>
      </c>
      <c r="QPS50" s="19" t="s">
        <v>8439</v>
      </c>
      <c r="QPT50" s="19" t="s">
        <v>8439</v>
      </c>
      <c r="QPU50" s="19" t="s">
        <v>8439</v>
      </c>
      <c r="QPV50" s="19" t="s">
        <v>8439</v>
      </c>
      <c r="QPW50" s="19" t="s">
        <v>8439</v>
      </c>
      <c r="QPX50" s="19" t="s">
        <v>8439</v>
      </c>
      <c r="QPY50" s="19" t="s">
        <v>8439</v>
      </c>
      <c r="QPZ50" s="19" t="s">
        <v>8439</v>
      </c>
      <c r="QQA50" s="19" t="s">
        <v>8439</v>
      </c>
      <c r="QQB50" s="19" t="s">
        <v>8439</v>
      </c>
      <c r="QQC50" s="19" t="s">
        <v>8439</v>
      </c>
      <c r="QQD50" s="19" t="s">
        <v>8439</v>
      </c>
      <c r="QQE50" s="19" t="s">
        <v>8439</v>
      </c>
      <c r="QQF50" s="19" t="s">
        <v>8439</v>
      </c>
      <c r="QQG50" s="19" t="s">
        <v>8439</v>
      </c>
      <c r="QQH50" s="19" t="s">
        <v>8439</v>
      </c>
      <c r="QQI50" s="19" t="s">
        <v>8439</v>
      </c>
      <c r="QQJ50" s="19" t="s">
        <v>8439</v>
      </c>
      <c r="QQK50" s="19" t="s">
        <v>8439</v>
      </c>
      <c r="QQL50" s="19" t="s">
        <v>8439</v>
      </c>
      <c r="QQM50" s="19" t="s">
        <v>8439</v>
      </c>
      <c r="QQN50" s="19" t="s">
        <v>8439</v>
      </c>
      <c r="QQO50" s="19" t="s">
        <v>8439</v>
      </c>
      <c r="QQP50" s="19" t="s">
        <v>8439</v>
      </c>
      <c r="QQQ50" s="19" t="s">
        <v>8439</v>
      </c>
      <c r="QQR50" s="19" t="s">
        <v>8439</v>
      </c>
      <c r="QQS50" s="19" t="s">
        <v>8439</v>
      </c>
      <c r="QQT50" s="19" t="s">
        <v>8439</v>
      </c>
      <c r="QQU50" s="19" t="s">
        <v>8439</v>
      </c>
      <c r="QQV50" s="19" t="s">
        <v>8439</v>
      </c>
      <c r="QQW50" s="19" t="s">
        <v>8439</v>
      </c>
      <c r="QQX50" s="19" t="s">
        <v>8439</v>
      </c>
      <c r="QQY50" s="19" t="s">
        <v>8439</v>
      </c>
      <c r="QQZ50" s="19" t="s">
        <v>8439</v>
      </c>
      <c r="QRA50" s="19" t="s">
        <v>8439</v>
      </c>
      <c r="QRB50" s="19" t="s">
        <v>8439</v>
      </c>
      <c r="QRC50" s="19" t="s">
        <v>8439</v>
      </c>
      <c r="QRD50" s="19" t="s">
        <v>8439</v>
      </c>
      <c r="QRE50" s="19" t="s">
        <v>8439</v>
      </c>
      <c r="QRF50" s="19" t="s">
        <v>8439</v>
      </c>
      <c r="QRG50" s="19" t="s">
        <v>8439</v>
      </c>
      <c r="QRH50" s="19" t="s">
        <v>8439</v>
      </c>
      <c r="QRI50" s="19" t="s">
        <v>8439</v>
      </c>
      <c r="QRJ50" s="19" t="s">
        <v>8439</v>
      </c>
      <c r="QRK50" s="19" t="s">
        <v>8439</v>
      </c>
      <c r="QRL50" s="19" t="s">
        <v>8439</v>
      </c>
      <c r="QRM50" s="19" t="s">
        <v>8439</v>
      </c>
      <c r="QRN50" s="19" t="s">
        <v>8439</v>
      </c>
      <c r="QRO50" s="19" t="s">
        <v>8439</v>
      </c>
      <c r="QRP50" s="19" t="s">
        <v>8439</v>
      </c>
      <c r="QRQ50" s="19" t="s">
        <v>8439</v>
      </c>
      <c r="QRR50" s="19" t="s">
        <v>8439</v>
      </c>
      <c r="QRS50" s="19" t="s">
        <v>8439</v>
      </c>
      <c r="QRT50" s="19" t="s">
        <v>8439</v>
      </c>
      <c r="QRU50" s="19" t="s">
        <v>8439</v>
      </c>
      <c r="QRV50" s="19" t="s">
        <v>8439</v>
      </c>
      <c r="QRW50" s="19" t="s">
        <v>8439</v>
      </c>
      <c r="QRX50" s="19" t="s">
        <v>8439</v>
      </c>
      <c r="QRY50" s="19" t="s">
        <v>8439</v>
      </c>
      <c r="QRZ50" s="19" t="s">
        <v>8439</v>
      </c>
      <c r="QSA50" s="19" t="s">
        <v>8439</v>
      </c>
      <c r="QSB50" s="19" t="s">
        <v>8439</v>
      </c>
      <c r="QSC50" s="19" t="s">
        <v>8439</v>
      </c>
      <c r="QSD50" s="19" t="s">
        <v>8439</v>
      </c>
      <c r="QSE50" s="19" t="s">
        <v>8439</v>
      </c>
      <c r="QSF50" s="19" t="s">
        <v>8439</v>
      </c>
      <c r="QSG50" s="19" t="s">
        <v>8439</v>
      </c>
      <c r="QSH50" s="19" t="s">
        <v>8439</v>
      </c>
      <c r="QSI50" s="19" t="s">
        <v>8439</v>
      </c>
      <c r="QSJ50" s="19" t="s">
        <v>8439</v>
      </c>
      <c r="QSK50" s="19" t="s">
        <v>8439</v>
      </c>
      <c r="QSL50" s="19" t="s">
        <v>8439</v>
      </c>
      <c r="QSM50" s="19" t="s">
        <v>8439</v>
      </c>
      <c r="QSN50" s="19" t="s">
        <v>8439</v>
      </c>
      <c r="QSO50" s="19" t="s">
        <v>8439</v>
      </c>
      <c r="QSP50" s="19" t="s">
        <v>8439</v>
      </c>
      <c r="QSQ50" s="19" t="s">
        <v>8439</v>
      </c>
      <c r="QSR50" s="19" t="s">
        <v>8439</v>
      </c>
      <c r="QSS50" s="19" t="s">
        <v>8439</v>
      </c>
      <c r="QST50" s="19" t="s">
        <v>8439</v>
      </c>
      <c r="QSU50" s="19" t="s">
        <v>8439</v>
      </c>
      <c r="QSV50" s="19" t="s">
        <v>8439</v>
      </c>
      <c r="QSW50" s="19" t="s">
        <v>8439</v>
      </c>
      <c r="QSX50" s="19" t="s">
        <v>8439</v>
      </c>
      <c r="QSY50" s="19" t="s">
        <v>8439</v>
      </c>
      <c r="QSZ50" s="19" t="s">
        <v>8439</v>
      </c>
      <c r="QTA50" s="19" t="s">
        <v>8439</v>
      </c>
      <c r="QTB50" s="19" t="s">
        <v>8439</v>
      </c>
      <c r="QTC50" s="19" t="s">
        <v>8439</v>
      </c>
      <c r="QTD50" s="19" t="s">
        <v>8439</v>
      </c>
      <c r="QTE50" s="19" t="s">
        <v>8439</v>
      </c>
      <c r="QTF50" s="19" t="s">
        <v>8439</v>
      </c>
      <c r="QTG50" s="19" t="s">
        <v>8439</v>
      </c>
      <c r="QTH50" s="19" t="s">
        <v>8439</v>
      </c>
      <c r="QTI50" s="19" t="s">
        <v>8439</v>
      </c>
      <c r="QTJ50" s="19" t="s">
        <v>8439</v>
      </c>
      <c r="QTK50" s="19" t="s">
        <v>8439</v>
      </c>
      <c r="QTL50" s="19" t="s">
        <v>8439</v>
      </c>
      <c r="QTM50" s="19" t="s">
        <v>8439</v>
      </c>
      <c r="QTN50" s="19" t="s">
        <v>8439</v>
      </c>
      <c r="QTO50" s="19" t="s">
        <v>8439</v>
      </c>
      <c r="QTP50" s="19" t="s">
        <v>8439</v>
      </c>
      <c r="QTQ50" s="19" t="s">
        <v>8439</v>
      </c>
      <c r="QTR50" s="19" t="s">
        <v>8439</v>
      </c>
      <c r="QTS50" s="19" t="s">
        <v>8439</v>
      </c>
      <c r="QTT50" s="19" t="s">
        <v>8439</v>
      </c>
      <c r="QTU50" s="19" t="s">
        <v>8439</v>
      </c>
      <c r="QTV50" s="19" t="s">
        <v>8439</v>
      </c>
      <c r="QTW50" s="19" t="s">
        <v>8439</v>
      </c>
      <c r="QTX50" s="19" t="s">
        <v>8439</v>
      </c>
      <c r="QTY50" s="19" t="s">
        <v>8439</v>
      </c>
      <c r="QTZ50" s="19" t="s">
        <v>8439</v>
      </c>
      <c r="QUA50" s="19" t="s">
        <v>8439</v>
      </c>
      <c r="QUB50" s="19" t="s">
        <v>8439</v>
      </c>
      <c r="QUC50" s="19" t="s">
        <v>8439</v>
      </c>
      <c r="QUD50" s="19" t="s">
        <v>8439</v>
      </c>
      <c r="QUE50" s="19" t="s">
        <v>8439</v>
      </c>
      <c r="QUF50" s="19" t="s">
        <v>8439</v>
      </c>
      <c r="QUG50" s="19" t="s">
        <v>8439</v>
      </c>
      <c r="QUH50" s="19" t="s">
        <v>8439</v>
      </c>
      <c r="QUI50" s="19" t="s">
        <v>8439</v>
      </c>
      <c r="QUJ50" s="19" t="s">
        <v>8439</v>
      </c>
      <c r="QUK50" s="19" t="s">
        <v>8439</v>
      </c>
      <c r="QUL50" s="19" t="s">
        <v>8439</v>
      </c>
      <c r="QUM50" s="19" t="s">
        <v>8439</v>
      </c>
      <c r="QUN50" s="19" t="s">
        <v>8439</v>
      </c>
      <c r="QUO50" s="19" t="s">
        <v>8439</v>
      </c>
      <c r="QUP50" s="19" t="s">
        <v>8439</v>
      </c>
      <c r="QUQ50" s="19" t="s">
        <v>8439</v>
      </c>
      <c r="QUR50" s="19" t="s">
        <v>8439</v>
      </c>
      <c r="QUS50" s="19" t="s">
        <v>8439</v>
      </c>
      <c r="QUT50" s="19" t="s">
        <v>8439</v>
      </c>
      <c r="QUU50" s="19" t="s">
        <v>8439</v>
      </c>
      <c r="QUV50" s="19" t="s">
        <v>8439</v>
      </c>
      <c r="QUW50" s="19" t="s">
        <v>8439</v>
      </c>
      <c r="QUX50" s="19" t="s">
        <v>8439</v>
      </c>
      <c r="QUY50" s="19" t="s">
        <v>8439</v>
      </c>
      <c r="QUZ50" s="19" t="s">
        <v>8439</v>
      </c>
      <c r="QVA50" s="19" t="s">
        <v>8439</v>
      </c>
      <c r="QVB50" s="19" t="s">
        <v>8439</v>
      </c>
      <c r="QVC50" s="19" t="s">
        <v>8439</v>
      </c>
      <c r="QVD50" s="19" t="s">
        <v>8439</v>
      </c>
      <c r="QVE50" s="19" t="s">
        <v>8439</v>
      </c>
      <c r="QVF50" s="19" t="s">
        <v>8439</v>
      </c>
      <c r="QVG50" s="19" t="s">
        <v>8439</v>
      </c>
      <c r="QVH50" s="19" t="s">
        <v>8439</v>
      </c>
      <c r="QVI50" s="19" t="s">
        <v>8439</v>
      </c>
      <c r="QVJ50" s="19" t="s">
        <v>8439</v>
      </c>
      <c r="QVK50" s="19" t="s">
        <v>8439</v>
      </c>
      <c r="QVL50" s="19" t="s">
        <v>8439</v>
      </c>
      <c r="QVM50" s="19" t="s">
        <v>8439</v>
      </c>
      <c r="QVN50" s="19" t="s">
        <v>8439</v>
      </c>
      <c r="QVO50" s="19" t="s">
        <v>8439</v>
      </c>
      <c r="QVP50" s="19" t="s">
        <v>8439</v>
      </c>
      <c r="QVQ50" s="19" t="s">
        <v>8439</v>
      </c>
      <c r="QVR50" s="19" t="s">
        <v>8439</v>
      </c>
      <c r="QVS50" s="19" t="s">
        <v>8439</v>
      </c>
      <c r="QVT50" s="19" t="s">
        <v>8439</v>
      </c>
      <c r="QVU50" s="19" t="s">
        <v>8439</v>
      </c>
      <c r="QVV50" s="19" t="s">
        <v>8439</v>
      </c>
      <c r="QVW50" s="19" t="s">
        <v>8439</v>
      </c>
      <c r="QVX50" s="19" t="s">
        <v>8439</v>
      </c>
      <c r="QVY50" s="19" t="s">
        <v>8439</v>
      </c>
      <c r="QVZ50" s="19" t="s">
        <v>8439</v>
      </c>
      <c r="QWA50" s="19" t="s">
        <v>8439</v>
      </c>
      <c r="QWB50" s="19" t="s">
        <v>8439</v>
      </c>
      <c r="QWC50" s="19" t="s">
        <v>8439</v>
      </c>
      <c r="QWD50" s="19" t="s">
        <v>8439</v>
      </c>
      <c r="QWE50" s="19" t="s">
        <v>8439</v>
      </c>
      <c r="QWF50" s="19" t="s">
        <v>8439</v>
      </c>
      <c r="QWG50" s="19" t="s">
        <v>8439</v>
      </c>
      <c r="QWH50" s="19" t="s">
        <v>8439</v>
      </c>
      <c r="QWI50" s="19" t="s">
        <v>8439</v>
      </c>
      <c r="QWJ50" s="19" t="s">
        <v>8439</v>
      </c>
      <c r="QWK50" s="19" t="s">
        <v>8439</v>
      </c>
      <c r="QWL50" s="19" t="s">
        <v>8439</v>
      </c>
      <c r="QWM50" s="19" t="s">
        <v>8439</v>
      </c>
      <c r="QWN50" s="19" t="s">
        <v>8439</v>
      </c>
      <c r="QWO50" s="19" t="s">
        <v>8439</v>
      </c>
      <c r="QWP50" s="19" t="s">
        <v>8439</v>
      </c>
      <c r="QWQ50" s="19" t="s">
        <v>8439</v>
      </c>
      <c r="QWR50" s="19" t="s">
        <v>8439</v>
      </c>
      <c r="QWS50" s="19" t="s">
        <v>8439</v>
      </c>
      <c r="QWT50" s="19" t="s">
        <v>8439</v>
      </c>
      <c r="QWU50" s="19" t="s">
        <v>8439</v>
      </c>
      <c r="QWV50" s="19" t="s">
        <v>8439</v>
      </c>
      <c r="QWW50" s="19" t="s">
        <v>8439</v>
      </c>
      <c r="QWX50" s="19" t="s">
        <v>8439</v>
      </c>
      <c r="QWY50" s="19" t="s">
        <v>8439</v>
      </c>
      <c r="QWZ50" s="19" t="s">
        <v>8439</v>
      </c>
      <c r="QXA50" s="19" t="s">
        <v>8439</v>
      </c>
      <c r="QXB50" s="19" t="s">
        <v>8439</v>
      </c>
      <c r="QXC50" s="19" t="s">
        <v>8439</v>
      </c>
      <c r="QXD50" s="19" t="s">
        <v>8439</v>
      </c>
      <c r="QXE50" s="19" t="s">
        <v>8439</v>
      </c>
      <c r="QXF50" s="19" t="s">
        <v>8439</v>
      </c>
      <c r="QXG50" s="19" t="s">
        <v>8439</v>
      </c>
      <c r="QXH50" s="19" t="s">
        <v>8439</v>
      </c>
      <c r="QXI50" s="19" t="s">
        <v>8439</v>
      </c>
      <c r="QXJ50" s="19" t="s">
        <v>8439</v>
      </c>
      <c r="QXK50" s="19" t="s">
        <v>8439</v>
      </c>
      <c r="QXL50" s="19" t="s">
        <v>8439</v>
      </c>
      <c r="QXM50" s="19" t="s">
        <v>8439</v>
      </c>
      <c r="QXN50" s="19" t="s">
        <v>8439</v>
      </c>
      <c r="QXO50" s="19" t="s">
        <v>8439</v>
      </c>
      <c r="QXP50" s="19" t="s">
        <v>8439</v>
      </c>
      <c r="QXQ50" s="19" t="s">
        <v>8439</v>
      </c>
      <c r="QXR50" s="19" t="s">
        <v>8439</v>
      </c>
      <c r="QXS50" s="19" t="s">
        <v>8439</v>
      </c>
      <c r="QXT50" s="19" t="s">
        <v>8439</v>
      </c>
      <c r="QXU50" s="19" t="s">
        <v>8439</v>
      </c>
      <c r="QXV50" s="19" t="s">
        <v>8439</v>
      </c>
      <c r="QXW50" s="19" t="s">
        <v>8439</v>
      </c>
      <c r="QXX50" s="19" t="s">
        <v>8439</v>
      </c>
      <c r="QXY50" s="19" t="s">
        <v>8439</v>
      </c>
      <c r="QXZ50" s="19" t="s">
        <v>8439</v>
      </c>
      <c r="QYA50" s="19" t="s">
        <v>8439</v>
      </c>
      <c r="QYB50" s="19" t="s">
        <v>8439</v>
      </c>
      <c r="QYC50" s="19" t="s">
        <v>8439</v>
      </c>
      <c r="QYD50" s="19" t="s">
        <v>8439</v>
      </c>
      <c r="QYE50" s="19" t="s">
        <v>8439</v>
      </c>
      <c r="QYF50" s="19" t="s">
        <v>8439</v>
      </c>
      <c r="QYG50" s="19" t="s">
        <v>8439</v>
      </c>
      <c r="QYH50" s="19" t="s">
        <v>8439</v>
      </c>
      <c r="QYI50" s="19" t="s">
        <v>8439</v>
      </c>
      <c r="QYJ50" s="19" t="s">
        <v>8439</v>
      </c>
      <c r="QYK50" s="19" t="s">
        <v>8439</v>
      </c>
      <c r="QYL50" s="19" t="s">
        <v>8439</v>
      </c>
      <c r="QYM50" s="19" t="s">
        <v>8439</v>
      </c>
      <c r="QYN50" s="19" t="s">
        <v>8439</v>
      </c>
      <c r="QYO50" s="19" t="s">
        <v>8439</v>
      </c>
      <c r="QYP50" s="19" t="s">
        <v>8439</v>
      </c>
      <c r="QYQ50" s="19" t="s">
        <v>8439</v>
      </c>
      <c r="QYR50" s="19" t="s">
        <v>8439</v>
      </c>
      <c r="QYS50" s="19" t="s">
        <v>8439</v>
      </c>
      <c r="QYT50" s="19" t="s">
        <v>8439</v>
      </c>
      <c r="QYU50" s="19" t="s">
        <v>8439</v>
      </c>
      <c r="QYV50" s="19" t="s">
        <v>8439</v>
      </c>
      <c r="QYW50" s="19" t="s">
        <v>8439</v>
      </c>
      <c r="QYX50" s="19" t="s">
        <v>8439</v>
      </c>
      <c r="QYY50" s="19" t="s">
        <v>8439</v>
      </c>
      <c r="QYZ50" s="19" t="s">
        <v>8439</v>
      </c>
      <c r="QZA50" s="19" t="s">
        <v>8439</v>
      </c>
      <c r="QZB50" s="19" t="s">
        <v>8439</v>
      </c>
      <c r="QZC50" s="19" t="s">
        <v>8439</v>
      </c>
      <c r="QZD50" s="19" t="s">
        <v>8439</v>
      </c>
      <c r="QZE50" s="19" t="s">
        <v>8439</v>
      </c>
      <c r="QZF50" s="19" t="s">
        <v>8439</v>
      </c>
      <c r="QZG50" s="19" t="s">
        <v>8439</v>
      </c>
      <c r="QZH50" s="19" t="s">
        <v>8439</v>
      </c>
      <c r="QZI50" s="19" t="s">
        <v>8439</v>
      </c>
      <c r="QZJ50" s="19" t="s">
        <v>8439</v>
      </c>
      <c r="QZK50" s="19" t="s">
        <v>8439</v>
      </c>
      <c r="QZL50" s="19" t="s">
        <v>8439</v>
      </c>
      <c r="QZM50" s="19" t="s">
        <v>8439</v>
      </c>
      <c r="QZN50" s="19" t="s">
        <v>8439</v>
      </c>
      <c r="QZO50" s="19" t="s">
        <v>8439</v>
      </c>
      <c r="QZP50" s="19" t="s">
        <v>8439</v>
      </c>
      <c r="QZQ50" s="19" t="s">
        <v>8439</v>
      </c>
      <c r="QZR50" s="19" t="s">
        <v>8439</v>
      </c>
      <c r="QZS50" s="19" t="s">
        <v>8439</v>
      </c>
      <c r="QZT50" s="19" t="s">
        <v>8439</v>
      </c>
      <c r="QZU50" s="19" t="s">
        <v>8439</v>
      </c>
      <c r="QZV50" s="19" t="s">
        <v>8439</v>
      </c>
      <c r="QZW50" s="19" t="s">
        <v>8439</v>
      </c>
      <c r="QZX50" s="19" t="s">
        <v>8439</v>
      </c>
      <c r="QZY50" s="19" t="s">
        <v>8439</v>
      </c>
      <c r="QZZ50" s="19" t="s">
        <v>8439</v>
      </c>
      <c r="RAA50" s="19" t="s">
        <v>8439</v>
      </c>
      <c r="RAB50" s="19" t="s">
        <v>8439</v>
      </c>
      <c r="RAC50" s="19" t="s">
        <v>8439</v>
      </c>
      <c r="RAD50" s="19" t="s">
        <v>8439</v>
      </c>
      <c r="RAE50" s="19" t="s">
        <v>8439</v>
      </c>
      <c r="RAF50" s="19" t="s">
        <v>8439</v>
      </c>
      <c r="RAG50" s="19" t="s">
        <v>8439</v>
      </c>
      <c r="RAH50" s="19" t="s">
        <v>8439</v>
      </c>
      <c r="RAI50" s="19" t="s">
        <v>8439</v>
      </c>
      <c r="RAJ50" s="19" t="s">
        <v>8439</v>
      </c>
      <c r="RAK50" s="19" t="s">
        <v>8439</v>
      </c>
      <c r="RAL50" s="19" t="s">
        <v>8439</v>
      </c>
      <c r="RAM50" s="19" t="s">
        <v>8439</v>
      </c>
      <c r="RAN50" s="19" t="s">
        <v>8439</v>
      </c>
      <c r="RAO50" s="19" t="s">
        <v>8439</v>
      </c>
      <c r="RAP50" s="19" t="s">
        <v>8439</v>
      </c>
      <c r="RAQ50" s="19" t="s">
        <v>8439</v>
      </c>
      <c r="RAR50" s="19" t="s">
        <v>8439</v>
      </c>
      <c r="RAS50" s="19" t="s">
        <v>8439</v>
      </c>
      <c r="RAT50" s="19" t="s">
        <v>8439</v>
      </c>
      <c r="RAU50" s="19" t="s">
        <v>8439</v>
      </c>
      <c r="RAV50" s="19" t="s">
        <v>8439</v>
      </c>
      <c r="RAW50" s="19" t="s">
        <v>8439</v>
      </c>
      <c r="RAX50" s="19" t="s">
        <v>8439</v>
      </c>
      <c r="RAY50" s="19" t="s">
        <v>8439</v>
      </c>
      <c r="RAZ50" s="19" t="s">
        <v>8439</v>
      </c>
      <c r="RBA50" s="19" t="s">
        <v>8439</v>
      </c>
      <c r="RBB50" s="19" t="s">
        <v>8439</v>
      </c>
      <c r="RBC50" s="19" t="s">
        <v>8439</v>
      </c>
      <c r="RBD50" s="19" t="s">
        <v>8439</v>
      </c>
      <c r="RBE50" s="19" t="s">
        <v>8439</v>
      </c>
      <c r="RBF50" s="19" t="s">
        <v>8439</v>
      </c>
      <c r="RBG50" s="19" t="s">
        <v>8439</v>
      </c>
      <c r="RBH50" s="19" t="s">
        <v>8439</v>
      </c>
      <c r="RBI50" s="19" t="s">
        <v>8439</v>
      </c>
      <c r="RBJ50" s="19" t="s">
        <v>8439</v>
      </c>
      <c r="RBK50" s="19" t="s">
        <v>8439</v>
      </c>
      <c r="RBL50" s="19" t="s">
        <v>8439</v>
      </c>
      <c r="RBM50" s="19" t="s">
        <v>8439</v>
      </c>
      <c r="RBN50" s="19" t="s">
        <v>8439</v>
      </c>
      <c r="RBO50" s="19" t="s">
        <v>8439</v>
      </c>
      <c r="RBP50" s="19" t="s">
        <v>8439</v>
      </c>
      <c r="RBQ50" s="19" t="s">
        <v>8439</v>
      </c>
      <c r="RBR50" s="19" t="s">
        <v>8439</v>
      </c>
      <c r="RBS50" s="19" t="s">
        <v>8439</v>
      </c>
      <c r="RBT50" s="19" t="s">
        <v>8439</v>
      </c>
      <c r="RBU50" s="19" t="s">
        <v>8439</v>
      </c>
      <c r="RBV50" s="19" t="s">
        <v>8439</v>
      </c>
      <c r="RBW50" s="19" t="s">
        <v>8439</v>
      </c>
      <c r="RBX50" s="19" t="s">
        <v>8439</v>
      </c>
      <c r="RBY50" s="19" t="s">
        <v>8439</v>
      </c>
      <c r="RBZ50" s="19" t="s">
        <v>8439</v>
      </c>
      <c r="RCA50" s="19" t="s">
        <v>8439</v>
      </c>
      <c r="RCB50" s="19" t="s">
        <v>8439</v>
      </c>
      <c r="RCC50" s="19" t="s">
        <v>8439</v>
      </c>
      <c r="RCD50" s="19" t="s">
        <v>8439</v>
      </c>
      <c r="RCE50" s="19" t="s">
        <v>8439</v>
      </c>
      <c r="RCF50" s="19" t="s">
        <v>8439</v>
      </c>
      <c r="RCG50" s="19" t="s">
        <v>8439</v>
      </c>
      <c r="RCH50" s="19" t="s">
        <v>8439</v>
      </c>
      <c r="RCI50" s="19" t="s">
        <v>8439</v>
      </c>
      <c r="RCJ50" s="19" t="s">
        <v>8439</v>
      </c>
      <c r="RCK50" s="19" t="s">
        <v>8439</v>
      </c>
      <c r="RCL50" s="19" t="s">
        <v>8439</v>
      </c>
      <c r="RCM50" s="19" t="s">
        <v>8439</v>
      </c>
      <c r="RCN50" s="19" t="s">
        <v>8439</v>
      </c>
      <c r="RCO50" s="19" t="s">
        <v>8439</v>
      </c>
      <c r="RCP50" s="19" t="s">
        <v>8439</v>
      </c>
      <c r="RCQ50" s="19" t="s">
        <v>8439</v>
      </c>
      <c r="RCR50" s="19" t="s">
        <v>8439</v>
      </c>
      <c r="RCS50" s="19" t="s">
        <v>8439</v>
      </c>
      <c r="RCT50" s="19" t="s">
        <v>8439</v>
      </c>
      <c r="RCU50" s="19" t="s">
        <v>8439</v>
      </c>
      <c r="RCV50" s="19" t="s">
        <v>8439</v>
      </c>
      <c r="RCW50" s="19" t="s">
        <v>8439</v>
      </c>
      <c r="RCX50" s="19" t="s">
        <v>8439</v>
      </c>
      <c r="RCY50" s="19" t="s">
        <v>8439</v>
      </c>
      <c r="RCZ50" s="19" t="s">
        <v>8439</v>
      </c>
      <c r="RDA50" s="19" t="s">
        <v>8439</v>
      </c>
      <c r="RDB50" s="19" t="s">
        <v>8439</v>
      </c>
      <c r="RDC50" s="19" t="s">
        <v>8439</v>
      </c>
      <c r="RDD50" s="19" t="s">
        <v>8439</v>
      </c>
      <c r="RDE50" s="19" t="s">
        <v>8439</v>
      </c>
      <c r="RDF50" s="19" t="s">
        <v>8439</v>
      </c>
      <c r="RDG50" s="19" t="s">
        <v>8439</v>
      </c>
      <c r="RDH50" s="19" t="s">
        <v>8439</v>
      </c>
      <c r="RDI50" s="19" t="s">
        <v>8439</v>
      </c>
      <c r="RDJ50" s="19" t="s">
        <v>8439</v>
      </c>
      <c r="RDK50" s="19" t="s">
        <v>8439</v>
      </c>
      <c r="RDL50" s="19" t="s">
        <v>8439</v>
      </c>
      <c r="RDM50" s="19" t="s">
        <v>8439</v>
      </c>
      <c r="RDN50" s="19" t="s">
        <v>8439</v>
      </c>
      <c r="RDO50" s="19" t="s">
        <v>8439</v>
      </c>
      <c r="RDP50" s="19" t="s">
        <v>8439</v>
      </c>
      <c r="RDQ50" s="19" t="s">
        <v>8439</v>
      </c>
      <c r="RDR50" s="19" t="s">
        <v>8439</v>
      </c>
      <c r="RDS50" s="19" t="s">
        <v>8439</v>
      </c>
      <c r="RDT50" s="19" t="s">
        <v>8439</v>
      </c>
      <c r="RDU50" s="19" t="s">
        <v>8439</v>
      </c>
      <c r="RDV50" s="19" t="s">
        <v>8439</v>
      </c>
      <c r="RDW50" s="19" t="s">
        <v>8439</v>
      </c>
      <c r="RDX50" s="19" t="s">
        <v>8439</v>
      </c>
      <c r="RDY50" s="19" t="s">
        <v>8439</v>
      </c>
      <c r="RDZ50" s="19" t="s">
        <v>8439</v>
      </c>
      <c r="REA50" s="19" t="s">
        <v>8439</v>
      </c>
      <c r="REB50" s="19" t="s">
        <v>8439</v>
      </c>
      <c r="REC50" s="19" t="s">
        <v>8439</v>
      </c>
      <c r="RED50" s="19" t="s">
        <v>8439</v>
      </c>
      <c r="REE50" s="19" t="s">
        <v>8439</v>
      </c>
      <c r="REF50" s="19" t="s">
        <v>8439</v>
      </c>
      <c r="REG50" s="19" t="s">
        <v>8439</v>
      </c>
      <c r="REH50" s="19" t="s">
        <v>8439</v>
      </c>
      <c r="REI50" s="19" t="s">
        <v>8439</v>
      </c>
      <c r="REJ50" s="19" t="s">
        <v>8439</v>
      </c>
      <c r="REK50" s="19" t="s">
        <v>8439</v>
      </c>
      <c r="REL50" s="19" t="s">
        <v>8439</v>
      </c>
      <c r="REM50" s="19" t="s">
        <v>8439</v>
      </c>
      <c r="REN50" s="19" t="s">
        <v>8439</v>
      </c>
      <c r="REO50" s="19" t="s">
        <v>8439</v>
      </c>
      <c r="REP50" s="19" t="s">
        <v>8439</v>
      </c>
      <c r="REQ50" s="19" t="s">
        <v>8439</v>
      </c>
      <c r="RER50" s="19" t="s">
        <v>8439</v>
      </c>
      <c r="RES50" s="19" t="s">
        <v>8439</v>
      </c>
      <c r="RET50" s="19" t="s">
        <v>8439</v>
      </c>
      <c r="REU50" s="19" t="s">
        <v>8439</v>
      </c>
      <c r="REV50" s="19" t="s">
        <v>8439</v>
      </c>
      <c r="REW50" s="19" t="s">
        <v>8439</v>
      </c>
      <c r="REX50" s="19" t="s">
        <v>8439</v>
      </c>
      <c r="REY50" s="19" t="s">
        <v>8439</v>
      </c>
      <c r="REZ50" s="19" t="s">
        <v>8439</v>
      </c>
      <c r="RFA50" s="19" t="s">
        <v>8439</v>
      </c>
      <c r="RFB50" s="19" t="s">
        <v>8439</v>
      </c>
      <c r="RFC50" s="19" t="s">
        <v>8439</v>
      </c>
      <c r="RFD50" s="19" t="s">
        <v>8439</v>
      </c>
      <c r="RFE50" s="19" t="s">
        <v>8439</v>
      </c>
      <c r="RFF50" s="19" t="s">
        <v>8439</v>
      </c>
      <c r="RFG50" s="19" t="s">
        <v>8439</v>
      </c>
      <c r="RFH50" s="19" t="s">
        <v>8439</v>
      </c>
      <c r="RFI50" s="19" t="s">
        <v>8439</v>
      </c>
      <c r="RFJ50" s="19" t="s">
        <v>8439</v>
      </c>
      <c r="RFK50" s="19" t="s">
        <v>8439</v>
      </c>
      <c r="RFL50" s="19" t="s">
        <v>8439</v>
      </c>
      <c r="RFM50" s="19" t="s">
        <v>8439</v>
      </c>
      <c r="RFN50" s="19" t="s">
        <v>8439</v>
      </c>
      <c r="RFO50" s="19" t="s">
        <v>8439</v>
      </c>
      <c r="RFP50" s="19" t="s">
        <v>8439</v>
      </c>
      <c r="RFQ50" s="19" t="s">
        <v>8439</v>
      </c>
      <c r="RFR50" s="19" t="s">
        <v>8439</v>
      </c>
      <c r="RFS50" s="19" t="s">
        <v>8439</v>
      </c>
      <c r="RFT50" s="19" t="s">
        <v>8439</v>
      </c>
      <c r="RFU50" s="19" t="s">
        <v>8439</v>
      </c>
      <c r="RFV50" s="19" t="s">
        <v>8439</v>
      </c>
      <c r="RFW50" s="19" t="s">
        <v>8439</v>
      </c>
      <c r="RFX50" s="19" t="s">
        <v>8439</v>
      </c>
      <c r="RFY50" s="19" t="s">
        <v>8439</v>
      </c>
      <c r="RFZ50" s="19" t="s">
        <v>8439</v>
      </c>
      <c r="RGA50" s="19" t="s">
        <v>8439</v>
      </c>
      <c r="RGB50" s="19" t="s">
        <v>8439</v>
      </c>
      <c r="RGC50" s="19" t="s">
        <v>8439</v>
      </c>
      <c r="RGD50" s="19" t="s">
        <v>8439</v>
      </c>
      <c r="RGE50" s="19" t="s">
        <v>8439</v>
      </c>
      <c r="RGF50" s="19" t="s">
        <v>8439</v>
      </c>
      <c r="RGG50" s="19" t="s">
        <v>8439</v>
      </c>
      <c r="RGH50" s="19" t="s">
        <v>8439</v>
      </c>
      <c r="RGI50" s="19" t="s">
        <v>8439</v>
      </c>
      <c r="RGJ50" s="19" t="s">
        <v>8439</v>
      </c>
      <c r="RGK50" s="19" t="s">
        <v>8439</v>
      </c>
      <c r="RGL50" s="19" t="s">
        <v>8439</v>
      </c>
      <c r="RGM50" s="19" t="s">
        <v>8439</v>
      </c>
      <c r="RGN50" s="19" t="s">
        <v>8439</v>
      </c>
      <c r="RGO50" s="19" t="s">
        <v>8439</v>
      </c>
      <c r="RGP50" s="19" t="s">
        <v>8439</v>
      </c>
      <c r="RGQ50" s="19" t="s">
        <v>8439</v>
      </c>
      <c r="RGR50" s="19" t="s">
        <v>8439</v>
      </c>
      <c r="RGS50" s="19" t="s">
        <v>8439</v>
      </c>
      <c r="RGT50" s="19" t="s">
        <v>8439</v>
      </c>
      <c r="RGU50" s="19" t="s">
        <v>8439</v>
      </c>
      <c r="RGV50" s="19" t="s">
        <v>8439</v>
      </c>
      <c r="RGW50" s="19" t="s">
        <v>8439</v>
      </c>
      <c r="RGX50" s="19" t="s">
        <v>8439</v>
      </c>
      <c r="RGY50" s="19" t="s">
        <v>8439</v>
      </c>
      <c r="RGZ50" s="19" t="s">
        <v>8439</v>
      </c>
      <c r="RHA50" s="19" t="s">
        <v>8439</v>
      </c>
      <c r="RHB50" s="19" t="s">
        <v>8439</v>
      </c>
      <c r="RHC50" s="19" t="s">
        <v>8439</v>
      </c>
      <c r="RHD50" s="19" t="s">
        <v>8439</v>
      </c>
      <c r="RHE50" s="19" t="s">
        <v>8439</v>
      </c>
      <c r="RHF50" s="19" t="s">
        <v>8439</v>
      </c>
      <c r="RHG50" s="19" t="s">
        <v>8439</v>
      </c>
      <c r="RHH50" s="19" t="s">
        <v>8439</v>
      </c>
      <c r="RHI50" s="19" t="s">
        <v>8439</v>
      </c>
      <c r="RHJ50" s="19" t="s">
        <v>8439</v>
      </c>
      <c r="RHK50" s="19" t="s">
        <v>8439</v>
      </c>
      <c r="RHL50" s="19" t="s">
        <v>8439</v>
      </c>
      <c r="RHM50" s="19" t="s">
        <v>8439</v>
      </c>
      <c r="RHN50" s="19" t="s">
        <v>8439</v>
      </c>
      <c r="RHO50" s="19" t="s">
        <v>8439</v>
      </c>
      <c r="RHP50" s="19" t="s">
        <v>8439</v>
      </c>
      <c r="RHQ50" s="19" t="s">
        <v>8439</v>
      </c>
      <c r="RHR50" s="19" t="s">
        <v>8439</v>
      </c>
      <c r="RHS50" s="19" t="s">
        <v>8439</v>
      </c>
      <c r="RHT50" s="19" t="s">
        <v>8439</v>
      </c>
      <c r="RHU50" s="19" t="s">
        <v>8439</v>
      </c>
      <c r="RHV50" s="19" t="s">
        <v>8439</v>
      </c>
      <c r="RHW50" s="19" t="s">
        <v>8439</v>
      </c>
      <c r="RHX50" s="19" t="s">
        <v>8439</v>
      </c>
      <c r="RHY50" s="19" t="s">
        <v>8439</v>
      </c>
      <c r="RHZ50" s="19" t="s">
        <v>8439</v>
      </c>
      <c r="RIA50" s="19" t="s">
        <v>8439</v>
      </c>
      <c r="RIB50" s="19" t="s">
        <v>8439</v>
      </c>
      <c r="RIC50" s="19" t="s">
        <v>8439</v>
      </c>
      <c r="RID50" s="19" t="s">
        <v>8439</v>
      </c>
      <c r="RIE50" s="19" t="s">
        <v>8439</v>
      </c>
      <c r="RIF50" s="19" t="s">
        <v>8439</v>
      </c>
      <c r="RIG50" s="19" t="s">
        <v>8439</v>
      </c>
      <c r="RIH50" s="19" t="s">
        <v>8439</v>
      </c>
      <c r="RII50" s="19" t="s">
        <v>8439</v>
      </c>
      <c r="RIJ50" s="19" t="s">
        <v>8439</v>
      </c>
      <c r="RIK50" s="19" t="s">
        <v>8439</v>
      </c>
      <c r="RIL50" s="19" t="s">
        <v>8439</v>
      </c>
      <c r="RIM50" s="19" t="s">
        <v>8439</v>
      </c>
      <c r="RIN50" s="19" t="s">
        <v>8439</v>
      </c>
      <c r="RIO50" s="19" t="s">
        <v>8439</v>
      </c>
      <c r="RIP50" s="19" t="s">
        <v>8439</v>
      </c>
      <c r="RIQ50" s="19" t="s">
        <v>8439</v>
      </c>
      <c r="RIR50" s="19" t="s">
        <v>8439</v>
      </c>
      <c r="RIS50" s="19" t="s">
        <v>8439</v>
      </c>
      <c r="RIT50" s="19" t="s">
        <v>8439</v>
      </c>
      <c r="RIU50" s="19" t="s">
        <v>8439</v>
      </c>
      <c r="RIV50" s="19" t="s">
        <v>8439</v>
      </c>
      <c r="RIW50" s="19" t="s">
        <v>8439</v>
      </c>
      <c r="RIX50" s="19" t="s">
        <v>8439</v>
      </c>
      <c r="RIY50" s="19" t="s">
        <v>8439</v>
      </c>
      <c r="RIZ50" s="19" t="s">
        <v>8439</v>
      </c>
      <c r="RJA50" s="19" t="s">
        <v>8439</v>
      </c>
      <c r="RJB50" s="19" t="s">
        <v>8439</v>
      </c>
      <c r="RJC50" s="19" t="s">
        <v>8439</v>
      </c>
      <c r="RJD50" s="19" t="s">
        <v>8439</v>
      </c>
      <c r="RJE50" s="19" t="s">
        <v>8439</v>
      </c>
      <c r="RJF50" s="19" t="s">
        <v>8439</v>
      </c>
      <c r="RJG50" s="19" t="s">
        <v>8439</v>
      </c>
      <c r="RJH50" s="19" t="s">
        <v>8439</v>
      </c>
      <c r="RJI50" s="19" t="s">
        <v>8439</v>
      </c>
      <c r="RJJ50" s="19" t="s">
        <v>8439</v>
      </c>
      <c r="RJK50" s="19" t="s">
        <v>8439</v>
      </c>
      <c r="RJL50" s="19" t="s">
        <v>8439</v>
      </c>
      <c r="RJM50" s="19" t="s">
        <v>8439</v>
      </c>
      <c r="RJN50" s="19" t="s">
        <v>8439</v>
      </c>
      <c r="RJO50" s="19" t="s">
        <v>8439</v>
      </c>
      <c r="RJP50" s="19" t="s">
        <v>8439</v>
      </c>
      <c r="RJQ50" s="19" t="s">
        <v>8439</v>
      </c>
      <c r="RJR50" s="19" t="s">
        <v>8439</v>
      </c>
      <c r="RJS50" s="19" t="s">
        <v>8439</v>
      </c>
      <c r="RJT50" s="19" t="s">
        <v>8439</v>
      </c>
      <c r="RJU50" s="19" t="s">
        <v>8439</v>
      </c>
      <c r="RJV50" s="19" t="s">
        <v>8439</v>
      </c>
      <c r="RJW50" s="19" t="s">
        <v>8439</v>
      </c>
      <c r="RJX50" s="19" t="s">
        <v>8439</v>
      </c>
      <c r="RJY50" s="19" t="s">
        <v>8439</v>
      </c>
      <c r="RJZ50" s="19" t="s">
        <v>8439</v>
      </c>
      <c r="RKA50" s="19" t="s">
        <v>8439</v>
      </c>
      <c r="RKB50" s="19" t="s">
        <v>8439</v>
      </c>
      <c r="RKC50" s="19" t="s">
        <v>8439</v>
      </c>
      <c r="RKD50" s="19" t="s">
        <v>8439</v>
      </c>
      <c r="RKE50" s="19" t="s">
        <v>8439</v>
      </c>
      <c r="RKF50" s="19" t="s">
        <v>8439</v>
      </c>
      <c r="RKG50" s="19" t="s">
        <v>8439</v>
      </c>
      <c r="RKH50" s="19" t="s">
        <v>8439</v>
      </c>
      <c r="RKI50" s="19" t="s">
        <v>8439</v>
      </c>
      <c r="RKJ50" s="19" t="s">
        <v>8439</v>
      </c>
      <c r="RKK50" s="19" t="s">
        <v>8439</v>
      </c>
      <c r="RKL50" s="19" t="s">
        <v>8439</v>
      </c>
      <c r="RKM50" s="19" t="s">
        <v>8439</v>
      </c>
      <c r="RKN50" s="19" t="s">
        <v>8439</v>
      </c>
      <c r="RKO50" s="19" t="s">
        <v>8439</v>
      </c>
      <c r="RKP50" s="19" t="s">
        <v>8439</v>
      </c>
      <c r="RKQ50" s="19" t="s">
        <v>8439</v>
      </c>
      <c r="RKR50" s="19" t="s">
        <v>8439</v>
      </c>
      <c r="RKS50" s="19" t="s">
        <v>8439</v>
      </c>
      <c r="RKT50" s="19" t="s">
        <v>8439</v>
      </c>
      <c r="RKU50" s="19" t="s">
        <v>8439</v>
      </c>
      <c r="RKV50" s="19" t="s">
        <v>8439</v>
      </c>
      <c r="RKW50" s="19" t="s">
        <v>8439</v>
      </c>
      <c r="RKX50" s="19" t="s">
        <v>8439</v>
      </c>
      <c r="RKY50" s="19" t="s">
        <v>8439</v>
      </c>
      <c r="RKZ50" s="19" t="s">
        <v>8439</v>
      </c>
      <c r="RLA50" s="19" t="s">
        <v>8439</v>
      </c>
      <c r="RLB50" s="19" t="s">
        <v>8439</v>
      </c>
      <c r="RLC50" s="19" t="s">
        <v>8439</v>
      </c>
      <c r="RLD50" s="19" t="s">
        <v>8439</v>
      </c>
      <c r="RLE50" s="19" t="s">
        <v>8439</v>
      </c>
      <c r="RLF50" s="19" t="s">
        <v>8439</v>
      </c>
      <c r="RLG50" s="19" t="s">
        <v>8439</v>
      </c>
      <c r="RLH50" s="19" t="s">
        <v>8439</v>
      </c>
      <c r="RLI50" s="19" t="s">
        <v>8439</v>
      </c>
      <c r="RLJ50" s="19" t="s">
        <v>8439</v>
      </c>
      <c r="RLK50" s="19" t="s">
        <v>8439</v>
      </c>
      <c r="RLL50" s="19" t="s">
        <v>8439</v>
      </c>
      <c r="RLM50" s="19" t="s">
        <v>8439</v>
      </c>
      <c r="RLN50" s="19" t="s">
        <v>8439</v>
      </c>
      <c r="RLO50" s="19" t="s">
        <v>8439</v>
      </c>
      <c r="RLP50" s="19" t="s">
        <v>8439</v>
      </c>
      <c r="RLQ50" s="19" t="s">
        <v>8439</v>
      </c>
      <c r="RLR50" s="19" t="s">
        <v>8439</v>
      </c>
      <c r="RLS50" s="19" t="s">
        <v>8439</v>
      </c>
      <c r="RLT50" s="19" t="s">
        <v>8439</v>
      </c>
      <c r="RLU50" s="19" t="s">
        <v>8439</v>
      </c>
      <c r="RLV50" s="19" t="s">
        <v>8439</v>
      </c>
      <c r="RLW50" s="19" t="s">
        <v>8439</v>
      </c>
      <c r="RLX50" s="19" t="s">
        <v>8439</v>
      </c>
      <c r="RLY50" s="19" t="s">
        <v>8439</v>
      </c>
      <c r="RLZ50" s="19" t="s">
        <v>8439</v>
      </c>
      <c r="RMA50" s="19" t="s">
        <v>8439</v>
      </c>
      <c r="RMB50" s="19" t="s">
        <v>8439</v>
      </c>
      <c r="RMC50" s="19" t="s">
        <v>8439</v>
      </c>
      <c r="RMD50" s="19" t="s">
        <v>8439</v>
      </c>
      <c r="RME50" s="19" t="s">
        <v>8439</v>
      </c>
      <c r="RMF50" s="19" t="s">
        <v>8439</v>
      </c>
      <c r="RMG50" s="19" t="s">
        <v>8439</v>
      </c>
      <c r="RMH50" s="19" t="s">
        <v>8439</v>
      </c>
      <c r="RMI50" s="19" t="s">
        <v>8439</v>
      </c>
      <c r="RMJ50" s="19" t="s">
        <v>8439</v>
      </c>
      <c r="RMK50" s="19" t="s">
        <v>8439</v>
      </c>
      <c r="RML50" s="19" t="s">
        <v>8439</v>
      </c>
      <c r="RMM50" s="19" t="s">
        <v>8439</v>
      </c>
      <c r="RMN50" s="19" t="s">
        <v>8439</v>
      </c>
      <c r="RMO50" s="19" t="s">
        <v>8439</v>
      </c>
      <c r="RMP50" s="19" t="s">
        <v>8439</v>
      </c>
      <c r="RMQ50" s="19" t="s">
        <v>8439</v>
      </c>
      <c r="RMR50" s="19" t="s">
        <v>8439</v>
      </c>
      <c r="RMS50" s="19" t="s">
        <v>8439</v>
      </c>
      <c r="RMT50" s="19" t="s">
        <v>8439</v>
      </c>
      <c r="RMU50" s="19" t="s">
        <v>8439</v>
      </c>
      <c r="RMV50" s="19" t="s">
        <v>8439</v>
      </c>
      <c r="RMW50" s="19" t="s">
        <v>8439</v>
      </c>
      <c r="RMX50" s="19" t="s">
        <v>8439</v>
      </c>
      <c r="RMY50" s="19" t="s">
        <v>8439</v>
      </c>
      <c r="RMZ50" s="19" t="s">
        <v>8439</v>
      </c>
      <c r="RNA50" s="19" t="s">
        <v>8439</v>
      </c>
      <c r="RNB50" s="19" t="s">
        <v>8439</v>
      </c>
      <c r="RNC50" s="19" t="s">
        <v>8439</v>
      </c>
      <c r="RND50" s="19" t="s">
        <v>8439</v>
      </c>
      <c r="RNE50" s="19" t="s">
        <v>8439</v>
      </c>
      <c r="RNF50" s="19" t="s">
        <v>8439</v>
      </c>
      <c r="RNG50" s="19" t="s">
        <v>8439</v>
      </c>
      <c r="RNH50" s="19" t="s">
        <v>8439</v>
      </c>
      <c r="RNI50" s="19" t="s">
        <v>8439</v>
      </c>
      <c r="RNJ50" s="19" t="s">
        <v>8439</v>
      </c>
      <c r="RNK50" s="19" t="s">
        <v>8439</v>
      </c>
      <c r="RNL50" s="19" t="s">
        <v>8439</v>
      </c>
      <c r="RNM50" s="19" t="s">
        <v>8439</v>
      </c>
      <c r="RNN50" s="19" t="s">
        <v>8439</v>
      </c>
      <c r="RNO50" s="19" t="s">
        <v>8439</v>
      </c>
      <c r="RNP50" s="19" t="s">
        <v>8439</v>
      </c>
      <c r="RNQ50" s="19" t="s">
        <v>8439</v>
      </c>
      <c r="RNR50" s="19" t="s">
        <v>8439</v>
      </c>
      <c r="RNS50" s="19" t="s">
        <v>8439</v>
      </c>
      <c r="RNT50" s="19" t="s">
        <v>8439</v>
      </c>
      <c r="RNU50" s="19" t="s">
        <v>8439</v>
      </c>
      <c r="RNV50" s="19" t="s">
        <v>8439</v>
      </c>
      <c r="RNW50" s="19" t="s">
        <v>8439</v>
      </c>
      <c r="RNX50" s="19" t="s">
        <v>8439</v>
      </c>
      <c r="RNY50" s="19" t="s">
        <v>8439</v>
      </c>
      <c r="RNZ50" s="19" t="s">
        <v>8439</v>
      </c>
      <c r="ROA50" s="19" t="s">
        <v>8439</v>
      </c>
      <c r="ROB50" s="19" t="s">
        <v>8439</v>
      </c>
      <c r="ROC50" s="19" t="s">
        <v>8439</v>
      </c>
      <c r="ROD50" s="19" t="s">
        <v>8439</v>
      </c>
      <c r="ROE50" s="19" t="s">
        <v>8439</v>
      </c>
      <c r="ROF50" s="19" t="s">
        <v>8439</v>
      </c>
      <c r="ROG50" s="19" t="s">
        <v>8439</v>
      </c>
      <c r="ROH50" s="19" t="s">
        <v>8439</v>
      </c>
      <c r="ROI50" s="19" t="s">
        <v>8439</v>
      </c>
      <c r="ROJ50" s="19" t="s">
        <v>8439</v>
      </c>
      <c r="ROK50" s="19" t="s">
        <v>8439</v>
      </c>
      <c r="ROL50" s="19" t="s">
        <v>8439</v>
      </c>
      <c r="ROM50" s="19" t="s">
        <v>8439</v>
      </c>
      <c r="RON50" s="19" t="s">
        <v>8439</v>
      </c>
      <c r="ROO50" s="19" t="s">
        <v>8439</v>
      </c>
      <c r="ROP50" s="19" t="s">
        <v>8439</v>
      </c>
      <c r="ROQ50" s="19" t="s">
        <v>8439</v>
      </c>
      <c r="ROR50" s="19" t="s">
        <v>8439</v>
      </c>
      <c r="ROS50" s="19" t="s">
        <v>8439</v>
      </c>
      <c r="ROT50" s="19" t="s">
        <v>8439</v>
      </c>
      <c r="ROU50" s="19" t="s">
        <v>8439</v>
      </c>
      <c r="ROV50" s="19" t="s">
        <v>8439</v>
      </c>
      <c r="ROW50" s="19" t="s">
        <v>8439</v>
      </c>
      <c r="ROX50" s="19" t="s">
        <v>8439</v>
      </c>
      <c r="ROY50" s="19" t="s">
        <v>8439</v>
      </c>
      <c r="ROZ50" s="19" t="s">
        <v>8439</v>
      </c>
      <c r="RPA50" s="19" t="s">
        <v>8439</v>
      </c>
      <c r="RPB50" s="19" t="s">
        <v>8439</v>
      </c>
      <c r="RPC50" s="19" t="s">
        <v>8439</v>
      </c>
      <c r="RPD50" s="19" t="s">
        <v>8439</v>
      </c>
      <c r="RPE50" s="19" t="s">
        <v>8439</v>
      </c>
      <c r="RPF50" s="19" t="s">
        <v>8439</v>
      </c>
      <c r="RPG50" s="19" t="s">
        <v>8439</v>
      </c>
      <c r="RPH50" s="19" t="s">
        <v>8439</v>
      </c>
      <c r="RPI50" s="19" t="s">
        <v>8439</v>
      </c>
      <c r="RPJ50" s="19" t="s">
        <v>8439</v>
      </c>
      <c r="RPK50" s="19" t="s">
        <v>8439</v>
      </c>
      <c r="RPL50" s="19" t="s">
        <v>8439</v>
      </c>
      <c r="RPM50" s="19" t="s">
        <v>8439</v>
      </c>
      <c r="RPN50" s="19" t="s">
        <v>8439</v>
      </c>
      <c r="RPO50" s="19" t="s">
        <v>8439</v>
      </c>
      <c r="RPP50" s="19" t="s">
        <v>8439</v>
      </c>
      <c r="RPQ50" s="19" t="s">
        <v>8439</v>
      </c>
      <c r="RPR50" s="19" t="s">
        <v>8439</v>
      </c>
      <c r="RPS50" s="19" t="s">
        <v>8439</v>
      </c>
      <c r="RPT50" s="19" t="s">
        <v>8439</v>
      </c>
      <c r="RPU50" s="19" t="s">
        <v>8439</v>
      </c>
      <c r="RPV50" s="19" t="s">
        <v>8439</v>
      </c>
      <c r="RPW50" s="19" t="s">
        <v>8439</v>
      </c>
      <c r="RPX50" s="19" t="s">
        <v>8439</v>
      </c>
      <c r="RPY50" s="19" t="s">
        <v>8439</v>
      </c>
      <c r="RPZ50" s="19" t="s">
        <v>8439</v>
      </c>
      <c r="RQA50" s="19" t="s">
        <v>8439</v>
      </c>
      <c r="RQB50" s="19" t="s">
        <v>8439</v>
      </c>
      <c r="RQC50" s="19" t="s">
        <v>8439</v>
      </c>
      <c r="RQD50" s="19" t="s">
        <v>8439</v>
      </c>
      <c r="RQE50" s="19" t="s">
        <v>8439</v>
      </c>
      <c r="RQF50" s="19" t="s">
        <v>8439</v>
      </c>
      <c r="RQG50" s="19" t="s">
        <v>8439</v>
      </c>
      <c r="RQH50" s="19" t="s">
        <v>8439</v>
      </c>
      <c r="RQI50" s="19" t="s">
        <v>8439</v>
      </c>
      <c r="RQJ50" s="19" t="s">
        <v>8439</v>
      </c>
      <c r="RQK50" s="19" t="s">
        <v>8439</v>
      </c>
      <c r="RQL50" s="19" t="s">
        <v>8439</v>
      </c>
      <c r="RQM50" s="19" t="s">
        <v>8439</v>
      </c>
      <c r="RQN50" s="19" t="s">
        <v>8439</v>
      </c>
      <c r="RQO50" s="19" t="s">
        <v>8439</v>
      </c>
      <c r="RQP50" s="19" t="s">
        <v>8439</v>
      </c>
      <c r="RQQ50" s="19" t="s">
        <v>8439</v>
      </c>
      <c r="RQR50" s="19" t="s">
        <v>8439</v>
      </c>
      <c r="RQS50" s="19" t="s">
        <v>8439</v>
      </c>
      <c r="RQT50" s="19" t="s">
        <v>8439</v>
      </c>
      <c r="RQU50" s="19" t="s">
        <v>8439</v>
      </c>
      <c r="RQV50" s="19" t="s">
        <v>8439</v>
      </c>
      <c r="RQW50" s="19" t="s">
        <v>8439</v>
      </c>
      <c r="RQX50" s="19" t="s">
        <v>8439</v>
      </c>
      <c r="RQY50" s="19" t="s">
        <v>8439</v>
      </c>
      <c r="RQZ50" s="19" t="s">
        <v>8439</v>
      </c>
      <c r="RRA50" s="19" t="s">
        <v>8439</v>
      </c>
      <c r="RRB50" s="19" t="s">
        <v>8439</v>
      </c>
      <c r="RRC50" s="19" t="s">
        <v>8439</v>
      </c>
      <c r="RRD50" s="19" t="s">
        <v>8439</v>
      </c>
      <c r="RRE50" s="19" t="s">
        <v>8439</v>
      </c>
      <c r="RRF50" s="19" t="s">
        <v>8439</v>
      </c>
      <c r="RRG50" s="19" t="s">
        <v>8439</v>
      </c>
      <c r="RRH50" s="19" t="s">
        <v>8439</v>
      </c>
      <c r="RRI50" s="19" t="s">
        <v>8439</v>
      </c>
      <c r="RRJ50" s="19" t="s">
        <v>8439</v>
      </c>
      <c r="RRK50" s="19" t="s">
        <v>8439</v>
      </c>
      <c r="RRL50" s="19" t="s">
        <v>8439</v>
      </c>
      <c r="RRM50" s="19" t="s">
        <v>8439</v>
      </c>
      <c r="RRN50" s="19" t="s">
        <v>8439</v>
      </c>
      <c r="RRO50" s="19" t="s">
        <v>8439</v>
      </c>
      <c r="RRP50" s="19" t="s">
        <v>8439</v>
      </c>
      <c r="RRQ50" s="19" t="s">
        <v>8439</v>
      </c>
      <c r="RRR50" s="19" t="s">
        <v>8439</v>
      </c>
      <c r="RRS50" s="19" t="s">
        <v>8439</v>
      </c>
      <c r="RRT50" s="19" t="s">
        <v>8439</v>
      </c>
      <c r="RRU50" s="19" t="s">
        <v>8439</v>
      </c>
      <c r="RRV50" s="19" t="s">
        <v>8439</v>
      </c>
      <c r="RRW50" s="19" t="s">
        <v>8439</v>
      </c>
      <c r="RRX50" s="19" t="s">
        <v>8439</v>
      </c>
      <c r="RRY50" s="19" t="s">
        <v>8439</v>
      </c>
      <c r="RRZ50" s="19" t="s">
        <v>8439</v>
      </c>
      <c r="RSA50" s="19" t="s">
        <v>8439</v>
      </c>
      <c r="RSB50" s="19" t="s">
        <v>8439</v>
      </c>
      <c r="RSC50" s="19" t="s">
        <v>8439</v>
      </c>
      <c r="RSD50" s="19" t="s">
        <v>8439</v>
      </c>
      <c r="RSE50" s="19" t="s">
        <v>8439</v>
      </c>
      <c r="RSF50" s="19" t="s">
        <v>8439</v>
      </c>
      <c r="RSG50" s="19" t="s">
        <v>8439</v>
      </c>
      <c r="RSH50" s="19" t="s">
        <v>8439</v>
      </c>
      <c r="RSI50" s="19" t="s">
        <v>8439</v>
      </c>
      <c r="RSJ50" s="19" t="s">
        <v>8439</v>
      </c>
      <c r="RSK50" s="19" t="s">
        <v>8439</v>
      </c>
      <c r="RSL50" s="19" t="s">
        <v>8439</v>
      </c>
      <c r="RSM50" s="19" t="s">
        <v>8439</v>
      </c>
      <c r="RSN50" s="19" t="s">
        <v>8439</v>
      </c>
      <c r="RSO50" s="19" t="s">
        <v>8439</v>
      </c>
      <c r="RSP50" s="19" t="s">
        <v>8439</v>
      </c>
      <c r="RSQ50" s="19" t="s">
        <v>8439</v>
      </c>
      <c r="RSR50" s="19" t="s">
        <v>8439</v>
      </c>
      <c r="RSS50" s="19" t="s">
        <v>8439</v>
      </c>
      <c r="RST50" s="19" t="s">
        <v>8439</v>
      </c>
      <c r="RSU50" s="19" t="s">
        <v>8439</v>
      </c>
      <c r="RSV50" s="19" t="s">
        <v>8439</v>
      </c>
      <c r="RSW50" s="19" t="s">
        <v>8439</v>
      </c>
      <c r="RSX50" s="19" t="s">
        <v>8439</v>
      </c>
      <c r="RSY50" s="19" t="s">
        <v>8439</v>
      </c>
      <c r="RSZ50" s="19" t="s">
        <v>8439</v>
      </c>
      <c r="RTA50" s="19" t="s">
        <v>8439</v>
      </c>
      <c r="RTB50" s="19" t="s">
        <v>8439</v>
      </c>
      <c r="RTC50" s="19" t="s">
        <v>8439</v>
      </c>
      <c r="RTD50" s="19" t="s">
        <v>8439</v>
      </c>
      <c r="RTE50" s="19" t="s">
        <v>8439</v>
      </c>
      <c r="RTF50" s="19" t="s">
        <v>8439</v>
      </c>
      <c r="RTG50" s="19" t="s">
        <v>8439</v>
      </c>
      <c r="RTH50" s="19" t="s">
        <v>8439</v>
      </c>
      <c r="RTI50" s="19" t="s">
        <v>8439</v>
      </c>
      <c r="RTJ50" s="19" t="s">
        <v>8439</v>
      </c>
      <c r="RTK50" s="19" t="s">
        <v>8439</v>
      </c>
      <c r="RTL50" s="19" t="s">
        <v>8439</v>
      </c>
      <c r="RTM50" s="19" t="s">
        <v>8439</v>
      </c>
      <c r="RTN50" s="19" t="s">
        <v>8439</v>
      </c>
      <c r="RTO50" s="19" t="s">
        <v>8439</v>
      </c>
      <c r="RTP50" s="19" t="s">
        <v>8439</v>
      </c>
      <c r="RTQ50" s="19" t="s">
        <v>8439</v>
      </c>
      <c r="RTR50" s="19" t="s">
        <v>8439</v>
      </c>
      <c r="RTS50" s="19" t="s">
        <v>8439</v>
      </c>
      <c r="RTT50" s="19" t="s">
        <v>8439</v>
      </c>
      <c r="RTU50" s="19" t="s">
        <v>8439</v>
      </c>
      <c r="RTV50" s="19" t="s">
        <v>8439</v>
      </c>
      <c r="RTW50" s="19" t="s">
        <v>8439</v>
      </c>
      <c r="RTX50" s="19" t="s">
        <v>8439</v>
      </c>
      <c r="RTY50" s="19" t="s">
        <v>8439</v>
      </c>
      <c r="RTZ50" s="19" t="s">
        <v>8439</v>
      </c>
      <c r="RUA50" s="19" t="s">
        <v>8439</v>
      </c>
      <c r="RUB50" s="19" t="s">
        <v>8439</v>
      </c>
      <c r="RUC50" s="19" t="s">
        <v>8439</v>
      </c>
      <c r="RUD50" s="19" t="s">
        <v>8439</v>
      </c>
      <c r="RUE50" s="19" t="s">
        <v>8439</v>
      </c>
      <c r="RUF50" s="19" t="s">
        <v>8439</v>
      </c>
      <c r="RUG50" s="19" t="s">
        <v>8439</v>
      </c>
      <c r="RUH50" s="19" t="s">
        <v>8439</v>
      </c>
      <c r="RUI50" s="19" t="s">
        <v>8439</v>
      </c>
      <c r="RUJ50" s="19" t="s">
        <v>8439</v>
      </c>
      <c r="RUK50" s="19" t="s">
        <v>8439</v>
      </c>
      <c r="RUL50" s="19" t="s">
        <v>8439</v>
      </c>
      <c r="RUM50" s="19" t="s">
        <v>8439</v>
      </c>
      <c r="RUN50" s="19" t="s">
        <v>8439</v>
      </c>
      <c r="RUO50" s="19" t="s">
        <v>8439</v>
      </c>
      <c r="RUP50" s="19" t="s">
        <v>8439</v>
      </c>
      <c r="RUQ50" s="19" t="s">
        <v>8439</v>
      </c>
      <c r="RUR50" s="19" t="s">
        <v>8439</v>
      </c>
      <c r="RUS50" s="19" t="s">
        <v>8439</v>
      </c>
      <c r="RUT50" s="19" t="s">
        <v>8439</v>
      </c>
      <c r="RUU50" s="19" t="s">
        <v>8439</v>
      </c>
      <c r="RUV50" s="19" t="s">
        <v>8439</v>
      </c>
      <c r="RUW50" s="19" t="s">
        <v>8439</v>
      </c>
      <c r="RUX50" s="19" t="s">
        <v>8439</v>
      </c>
      <c r="RUY50" s="19" t="s">
        <v>8439</v>
      </c>
      <c r="RUZ50" s="19" t="s">
        <v>8439</v>
      </c>
      <c r="RVA50" s="19" t="s">
        <v>8439</v>
      </c>
      <c r="RVB50" s="19" t="s">
        <v>8439</v>
      </c>
      <c r="RVC50" s="19" t="s">
        <v>8439</v>
      </c>
      <c r="RVD50" s="19" t="s">
        <v>8439</v>
      </c>
      <c r="RVE50" s="19" t="s">
        <v>8439</v>
      </c>
      <c r="RVF50" s="19" t="s">
        <v>8439</v>
      </c>
      <c r="RVG50" s="19" t="s">
        <v>8439</v>
      </c>
      <c r="RVH50" s="19" t="s">
        <v>8439</v>
      </c>
      <c r="RVI50" s="19" t="s">
        <v>8439</v>
      </c>
      <c r="RVJ50" s="19" t="s">
        <v>8439</v>
      </c>
      <c r="RVK50" s="19" t="s">
        <v>8439</v>
      </c>
      <c r="RVL50" s="19" t="s">
        <v>8439</v>
      </c>
      <c r="RVM50" s="19" t="s">
        <v>8439</v>
      </c>
      <c r="RVN50" s="19" t="s">
        <v>8439</v>
      </c>
      <c r="RVO50" s="19" t="s">
        <v>8439</v>
      </c>
      <c r="RVP50" s="19" t="s">
        <v>8439</v>
      </c>
      <c r="RVQ50" s="19" t="s">
        <v>8439</v>
      </c>
      <c r="RVR50" s="19" t="s">
        <v>8439</v>
      </c>
      <c r="RVS50" s="19" t="s">
        <v>8439</v>
      </c>
      <c r="RVT50" s="19" t="s">
        <v>8439</v>
      </c>
      <c r="RVU50" s="19" t="s">
        <v>8439</v>
      </c>
      <c r="RVV50" s="19" t="s">
        <v>8439</v>
      </c>
      <c r="RVW50" s="19" t="s">
        <v>8439</v>
      </c>
      <c r="RVX50" s="19" t="s">
        <v>8439</v>
      </c>
      <c r="RVY50" s="19" t="s">
        <v>8439</v>
      </c>
      <c r="RVZ50" s="19" t="s">
        <v>8439</v>
      </c>
      <c r="RWA50" s="19" t="s">
        <v>8439</v>
      </c>
      <c r="RWB50" s="19" t="s">
        <v>8439</v>
      </c>
      <c r="RWC50" s="19" t="s">
        <v>8439</v>
      </c>
      <c r="RWD50" s="19" t="s">
        <v>8439</v>
      </c>
      <c r="RWE50" s="19" t="s">
        <v>8439</v>
      </c>
      <c r="RWF50" s="19" t="s">
        <v>8439</v>
      </c>
      <c r="RWG50" s="19" t="s">
        <v>8439</v>
      </c>
      <c r="RWH50" s="19" t="s">
        <v>8439</v>
      </c>
      <c r="RWI50" s="19" t="s">
        <v>8439</v>
      </c>
      <c r="RWJ50" s="19" t="s">
        <v>8439</v>
      </c>
      <c r="RWK50" s="19" t="s">
        <v>8439</v>
      </c>
      <c r="RWL50" s="19" t="s">
        <v>8439</v>
      </c>
      <c r="RWM50" s="19" t="s">
        <v>8439</v>
      </c>
      <c r="RWN50" s="19" t="s">
        <v>8439</v>
      </c>
      <c r="RWO50" s="19" t="s">
        <v>8439</v>
      </c>
      <c r="RWP50" s="19" t="s">
        <v>8439</v>
      </c>
      <c r="RWQ50" s="19" t="s">
        <v>8439</v>
      </c>
      <c r="RWR50" s="19" t="s">
        <v>8439</v>
      </c>
      <c r="RWS50" s="19" t="s">
        <v>8439</v>
      </c>
      <c r="RWT50" s="19" t="s">
        <v>8439</v>
      </c>
      <c r="RWU50" s="19" t="s">
        <v>8439</v>
      </c>
      <c r="RWV50" s="19" t="s">
        <v>8439</v>
      </c>
      <c r="RWW50" s="19" t="s">
        <v>8439</v>
      </c>
      <c r="RWX50" s="19" t="s">
        <v>8439</v>
      </c>
      <c r="RWY50" s="19" t="s">
        <v>8439</v>
      </c>
      <c r="RWZ50" s="19" t="s">
        <v>8439</v>
      </c>
      <c r="RXA50" s="19" t="s">
        <v>8439</v>
      </c>
      <c r="RXB50" s="19" t="s">
        <v>8439</v>
      </c>
      <c r="RXC50" s="19" t="s">
        <v>8439</v>
      </c>
      <c r="RXD50" s="19" t="s">
        <v>8439</v>
      </c>
      <c r="RXE50" s="19" t="s">
        <v>8439</v>
      </c>
      <c r="RXF50" s="19" t="s">
        <v>8439</v>
      </c>
      <c r="RXG50" s="19" t="s">
        <v>8439</v>
      </c>
      <c r="RXH50" s="19" t="s">
        <v>8439</v>
      </c>
      <c r="RXI50" s="19" t="s">
        <v>8439</v>
      </c>
      <c r="RXJ50" s="19" t="s">
        <v>8439</v>
      </c>
      <c r="RXK50" s="19" t="s">
        <v>8439</v>
      </c>
      <c r="RXL50" s="19" t="s">
        <v>8439</v>
      </c>
      <c r="RXM50" s="19" t="s">
        <v>8439</v>
      </c>
      <c r="RXN50" s="19" t="s">
        <v>8439</v>
      </c>
      <c r="RXO50" s="19" t="s">
        <v>8439</v>
      </c>
      <c r="RXP50" s="19" t="s">
        <v>8439</v>
      </c>
      <c r="RXQ50" s="19" t="s">
        <v>8439</v>
      </c>
      <c r="RXR50" s="19" t="s">
        <v>8439</v>
      </c>
      <c r="RXS50" s="19" t="s">
        <v>8439</v>
      </c>
      <c r="RXT50" s="19" t="s">
        <v>8439</v>
      </c>
      <c r="RXU50" s="19" t="s">
        <v>8439</v>
      </c>
      <c r="RXV50" s="19" t="s">
        <v>8439</v>
      </c>
      <c r="RXW50" s="19" t="s">
        <v>8439</v>
      </c>
      <c r="RXX50" s="19" t="s">
        <v>8439</v>
      </c>
      <c r="RXY50" s="19" t="s">
        <v>8439</v>
      </c>
      <c r="RXZ50" s="19" t="s">
        <v>8439</v>
      </c>
      <c r="RYA50" s="19" t="s">
        <v>8439</v>
      </c>
      <c r="RYB50" s="19" t="s">
        <v>8439</v>
      </c>
      <c r="RYC50" s="19" t="s">
        <v>8439</v>
      </c>
      <c r="RYD50" s="19" t="s">
        <v>8439</v>
      </c>
      <c r="RYE50" s="19" t="s">
        <v>8439</v>
      </c>
      <c r="RYF50" s="19" t="s">
        <v>8439</v>
      </c>
      <c r="RYG50" s="19" t="s">
        <v>8439</v>
      </c>
      <c r="RYH50" s="19" t="s">
        <v>8439</v>
      </c>
      <c r="RYI50" s="19" t="s">
        <v>8439</v>
      </c>
      <c r="RYJ50" s="19" t="s">
        <v>8439</v>
      </c>
      <c r="RYK50" s="19" t="s">
        <v>8439</v>
      </c>
      <c r="RYL50" s="19" t="s">
        <v>8439</v>
      </c>
      <c r="RYM50" s="19" t="s">
        <v>8439</v>
      </c>
      <c r="RYN50" s="19" t="s">
        <v>8439</v>
      </c>
      <c r="RYO50" s="19" t="s">
        <v>8439</v>
      </c>
      <c r="RYP50" s="19" t="s">
        <v>8439</v>
      </c>
      <c r="RYQ50" s="19" t="s">
        <v>8439</v>
      </c>
      <c r="RYR50" s="19" t="s">
        <v>8439</v>
      </c>
      <c r="RYS50" s="19" t="s">
        <v>8439</v>
      </c>
      <c r="RYT50" s="19" t="s">
        <v>8439</v>
      </c>
      <c r="RYU50" s="19" t="s">
        <v>8439</v>
      </c>
      <c r="RYV50" s="19" t="s">
        <v>8439</v>
      </c>
      <c r="RYW50" s="19" t="s">
        <v>8439</v>
      </c>
      <c r="RYX50" s="19" t="s">
        <v>8439</v>
      </c>
      <c r="RYY50" s="19" t="s">
        <v>8439</v>
      </c>
      <c r="RYZ50" s="19" t="s">
        <v>8439</v>
      </c>
      <c r="RZA50" s="19" t="s">
        <v>8439</v>
      </c>
      <c r="RZB50" s="19" t="s">
        <v>8439</v>
      </c>
      <c r="RZC50" s="19" t="s">
        <v>8439</v>
      </c>
      <c r="RZD50" s="19" t="s">
        <v>8439</v>
      </c>
      <c r="RZE50" s="19" t="s">
        <v>8439</v>
      </c>
      <c r="RZF50" s="19" t="s">
        <v>8439</v>
      </c>
      <c r="RZG50" s="19" t="s">
        <v>8439</v>
      </c>
      <c r="RZH50" s="19" t="s">
        <v>8439</v>
      </c>
      <c r="RZI50" s="19" t="s">
        <v>8439</v>
      </c>
      <c r="RZJ50" s="19" t="s">
        <v>8439</v>
      </c>
      <c r="RZK50" s="19" t="s">
        <v>8439</v>
      </c>
      <c r="RZL50" s="19" t="s">
        <v>8439</v>
      </c>
      <c r="RZM50" s="19" t="s">
        <v>8439</v>
      </c>
      <c r="RZN50" s="19" t="s">
        <v>8439</v>
      </c>
      <c r="RZO50" s="19" t="s">
        <v>8439</v>
      </c>
      <c r="RZP50" s="19" t="s">
        <v>8439</v>
      </c>
      <c r="RZQ50" s="19" t="s">
        <v>8439</v>
      </c>
      <c r="RZR50" s="19" t="s">
        <v>8439</v>
      </c>
      <c r="RZS50" s="19" t="s">
        <v>8439</v>
      </c>
      <c r="RZT50" s="19" t="s">
        <v>8439</v>
      </c>
      <c r="RZU50" s="19" t="s">
        <v>8439</v>
      </c>
      <c r="RZV50" s="19" t="s">
        <v>8439</v>
      </c>
      <c r="RZW50" s="19" t="s">
        <v>8439</v>
      </c>
      <c r="RZX50" s="19" t="s">
        <v>8439</v>
      </c>
      <c r="RZY50" s="19" t="s">
        <v>8439</v>
      </c>
      <c r="RZZ50" s="19" t="s">
        <v>8439</v>
      </c>
      <c r="SAA50" s="19" t="s">
        <v>8439</v>
      </c>
      <c r="SAB50" s="19" t="s">
        <v>8439</v>
      </c>
      <c r="SAC50" s="19" t="s">
        <v>8439</v>
      </c>
      <c r="SAD50" s="19" t="s">
        <v>8439</v>
      </c>
      <c r="SAE50" s="19" t="s">
        <v>8439</v>
      </c>
      <c r="SAF50" s="19" t="s">
        <v>8439</v>
      </c>
      <c r="SAG50" s="19" t="s">
        <v>8439</v>
      </c>
      <c r="SAH50" s="19" t="s">
        <v>8439</v>
      </c>
      <c r="SAI50" s="19" t="s">
        <v>8439</v>
      </c>
      <c r="SAJ50" s="19" t="s">
        <v>8439</v>
      </c>
      <c r="SAK50" s="19" t="s">
        <v>8439</v>
      </c>
      <c r="SAL50" s="19" t="s">
        <v>8439</v>
      </c>
      <c r="SAM50" s="19" t="s">
        <v>8439</v>
      </c>
      <c r="SAN50" s="19" t="s">
        <v>8439</v>
      </c>
      <c r="SAO50" s="19" t="s">
        <v>8439</v>
      </c>
      <c r="SAP50" s="19" t="s">
        <v>8439</v>
      </c>
      <c r="SAQ50" s="19" t="s">
        <v>8439</v>
      </c>
      <c r="SAR50" s="19" t="s">
        <v>8439</v>
      </c>
      <c r="SAS50" s="19" t="s">
        <v>8439</v>
      </c>
      <c r="SAT50" s="19" t="s">
        <v>8439</v>
      </c>
      <c r="SAU50" s="19" t="s">
        <v>8439</v>
      </c>
      <c r="SAV50" s="19" t="s">
        <v>8439</v>
      </c>
      <c r="SAW50" s="19" t="s">
        <v>8439</v>
      </c>
      <c r="SAX50" s="19" t="s">
        <v>8439</v>
      </c>
      <c r="SAY50" s="19" t="s">
        <v>8439</v>
      </c>
      <c r="SAZ50" s="19" t="s">
        <v>8439</v>
      </c>
      <c r="SBA50" s="19" t="s">
        <v>8439</v>
      </c>
      <c r="SBB50" s="19" t="s">
        <v>8439</v>
      </c>
      <c r="SBC50" s="19" t="s">
        <v>8439</v>
      </c>
      <c r="SBD50" s="19" t="s">
        <v>8439</v>
      </c>
      <c r="SBE50" s="19" t="s">
        <v>8439</v>
      </c>
      <c r="SBF50" s="19" t="s">
        <v>8439</v>
      </c>
      <c r="SBG50" s="19" t="s">
        <v>8439</v>
      </c>
      <c r="SBH50" s="19" t="s">
        <v>8439</v>
      </c>
      <c r="SBI50" s="19" t="s">
        <v>8439</v>
      </c>
      <c r="SBJ50" s="19" t="s">
        <v>8439</v>
      </c>
      <c r="SBK50" s="19" t="s">
        <v>8439</v>
      </c>
      <c r="SBL50" s="19" t="s">
        <v>8439</v>
      </c>
      <c r="SBM50" s="19" t="s">
        <v>8439</v>
      </c>
      <c r="SBN50" s="19" t="s">
        <v>8439</v>
      </c>
      <c r="SBO50" s="19" t="s">
        <v>8439</v>
      </c>
      <c r="SBP50" s="19" t="s">
        <v>8439</v>
      </c>
      <c r="SBQ50" s="19" t="s">
        <v>8439</v>
      </c>
      <c r="SBR50" s="19" t="s">
        <v>8439</v>
      </c>
      <c r="SBS50" s="19" t="s">
        <v>8439</v>
      </c>
      <c r="SBT50" s="19" t="s">
        <v>8439</v>
      </c>
      <c r="SBU50" s="19" t="s">
        <v>8439</v>
      </c>
      <c r="SBV50" s="19" t="s">
        <v>8439</v>
      </c>
      <c r="SBW50" s="19" t="s">
        <v>8439</v>
      </c>
      <c r="SBX50" s="19" t="s">
        <v>8439</v>
      </c>
      <c r="SBY50" s="19" t="s">
        <v>8439</v>
      </c>
      <c r="SBZ50" s="19" t="s">
        <v>8439</v>
      </c>
      <c r="SCA50" s="19" t="s">
        <v>8439</v>
      </c>
      <c r="SCB50" s="19" t="s">
        <v>8439</v>
      </c>
      <c r="SCC50" s="19" t="s">
        <v>8439</v>
      </c>
      <c r="SCD50" s="19" t="s">
        <v>8439</v>
      </c>
      <c r="SCE50" s="19" t="s">
        <v>8439</v>
      </c>
      <c r="SCF50" s="19" t="s">
        <v>8439</v>
      </c>
      <c r="SCG50" s="19" t="s">
        <v>8439</v>
      </c>
      <c r="SCH50" s="19" t="s">
        <v>8439</v>
      </c>
      <c r="SCI50" s="19" t="s">
        <v>8439</v>
      </c>
      <c r="SCJ50" s="19" t="s">
        <v>8439</v>
      </c>
      <c r="SCK50" s="19" t="s">
        <v>8439</v>
      </c>
      <c r="SCL50" s="19" t="s">
        <v>8439</v>
      </c>
      <c r="SCM50" s="19" t="s">
        <v>8439</v>
      </c>
      <c r="SCN50" s="19" t="s">
        <v>8439</v>
      </c>
      <c r="SCO50" s="19" t="s">
        <v>8439</v>
      </c>
      <c r="SCP50" s="19" t="s">
        <v>8439</v>
      </c>
      <c r="SCQ50" s="19" t="s">
        <v>8439</v>
      </c>
      <c r="SCR50" s="19" t="s">
        <v>8439</v>
      </c>
      <c r="SCS50" s="19" t="s">
        <v>8439</v>
      </c>
      <c r="SCT50" s="19" t="s">
        <v>8439</v>
      </c>
      <c r="SCU50" s="19" t="s">
        <v>8439</v>
      </c>
      <c r="SCV50" s="19" t="s">
        <v>8439</v>
      </c>
      <c r="SCW50" s="19" t="s">
        <v>8439</v>
      </c>
      <c r="SCX50" s="19" t="s">
        <v>8439</v>
      </c>
      <c r="SCY50" s="19" t="s">
        <v>8439</v>
      </c>
      <c r="SCZ50" s="19" t="s">
        <v>8439</v>
      </c>
      <c r="SDA50" s="19" t="s">
        <v>8439</v>
      </c>
      <c r="SDB50" s="19" t="s">
        <v>8439</v>
      </c>
      <c r="SDC50" s="19" t="s">
        <v>8439</v>
      </c>
      <c r="SDD50" s="19" t="s">
        <v>8439</v>
      </c>
      <c r="SDE50" s="19" t="s">
        <v>8439</v>
      </c>
      <c r="SDF50" s="19" t="s">
        <v>8439</v>
      </c>
      <c r="SDG50" s="19" t="s">
        <v>8439</v>
      </c>
      <c r="SDH50" s="19" t="s">
        <v>8439</v>
      </c>
      <c r="SDI50" s="19" t="s">
        <v>8439</v>
      </c>
      <c r="SDJ50" s="19" t="s">
        <v>8439</v>
      </c>
      <c r="SDK50" s="19" t="s">
        <v>8439</v>
      </c>
      <c r="SDL50" s="19" t="s">
        <v>8439</v>
      </c>
      <c r="SDM50" s="19" t="s">
        <v>8439</v>
      </c>
      <c r="SDN50" s="19" t="s">
        <v>8439</v>
      </c>
      <c r="SDO50" s="19" t="s">
        <v>8439</v>
      </c>
      <c r="SDP50" s="19" t="s">
        <v>8439</v>
      </c>
      <c r="SDQ50" s="19" t="s">
        <v>8439</v>
      </c>
      <c r="SDR50" s="19" t="s">
        <v>8439</v>
      </c>
      <c r="SDS50" s="19" t="s">
        <v>8439</v>
      </c>
      <c r="SDT50" s="19" t="s">
        <v>8439</v>
      </c>
      <c r="SDU50" s="19" t="s">
        <v>8439</v>
      </c>
      <c r="SDV50" s="19" t="s">
        <v>8439</v>
      </c>
      <c r="SDW50" s="19" t="s">
        <v>8439</v>
      </c>
      <c r="SDX50" s="19" t="s">
        <v>8439</v>
      </c>
      <c r="SDY50" s="19" t="s">
        <v>8439</v>
      </c>
      <c r="SDZ50" s="19" t="s">
        <v>8439</v>
      </c>
      <c r="SEA50" s="19" t="s">
        <v>8439</v>
      </c>
      <c r="SEB50" s="19" t="s">
        <v>8439</v>
      </c>
      <c r="SEC50" s="19" t="s">
        <v>8439</v>
      </c>
      <c r="SED50" s="19" t="s">
        <v>8439</v>
      </c>
      <c r="SEE50" s="19" t="s">
        <v>8439</v>
      </c>
      <c r="SEF50" s="19" t="s">
        <v>8439</v>
      </c>
      <c r="SEG50" s="19" t="s">
        <v>8439</v>
      </c>
      <c r="SEH50" s="19" t="s">
        <v>8439</v>
      </c>
      <c r="SEI50" s="19" t="s">
        <v>8439</v>
      </c>
      <c r="SEJ50" s="19" t="s">
        <v>8439</v>
      </c>
      <c r="SEK50" s="19" t="s">
        <v>8439</v>
      </c>
      <c r="SEL50" s="19" t="s">
        <v>8439</v>
      </c>
      <c r="SEM50" s="19" t="s">
        <v>8439</v>
      </c>
      <c r="SEN50" s="19" t="s">
        <v>8439</v>
      </c>
      <c r="SEO50" s="19" t="s">
        <v>8439</v>
      </c>
      <c r="SEP50" s="19" t="s">
        <v>8439</v>
      </c>
      <c r="SEQ50" s="19" t="s">
        <v>8439</v>
      </c>
      <c r="SER50" s="19" t="s">
        <v>8439</v>
      </c>
      <c r="SES50" s="19" t="s">
        <v>8439</v>
      </c>
      <c r="SET50" s="19" t="s">
        <v>8439</v>
      </c>
      <c r="SEU50" s="19" t="s">
        <v>8439</v>
      </c>
      <c r="SEV50" s="19" t="s">
        <v>8439</v>
      </c>
      <c r="SEW50" s="19" t="s">
        <v>8439</v>
      </c>
      <c r="SEX50" s="19" t="s">
        <v>8439</v>
      </c>
      <c r="SEY50" s="19" t="s">
        <v>8439</v>
      </c>
      <c r="SEZ50" s="19" t="s">
        <v>8439</v>
      </c>
      <c r="SFA50" s="19" t="s">
        <v>8439</v>
      </c>
      <c r="SFB50" s="19" t="s">
        <v>8439</v>
      </c>
      <c r="SFC50" s="19" t="s">
        <v>8439</v>
      </c>
      <c r="SFD50" s="19" t="s">
        <v>8439</v>
      </c>
      <c r="SFE50" s="19" t="s">
        <v>8439</v>
      </c>
      <c r="SFF50" s="19" t="s">
        <v>8439</v>
      </c>
      <c r="SFG50" s="19" t="s">
        <v>8439</v>
      </c>
      <c r="SFH50" s="19" t="s">
        <v>8439</v>
      </c>
      <c r="SFI50" s="19" t="s">
        <v>8439</v>
      </c>
      <c r="SFJ50" s="19" t="s">
        <v>8439</v>
      </c>
      <c r="SFK50" s="19" t="s">
        <v>8439</v>
      </c>
      <c r="SFL50" s="19" t="s">
        <v>8439</v>
      </c>
      <c r="SFM50" s="19" t="s">
        <v>8439</v>
      </c>
      <c r="SFN50" s="19" t="s">
        <v>8439</v>
      </c>
      <c r="SFO50" s="19" t="s">
        <v>8439</v>
      </c>
      <c r="SFP50" s="19" t="s">
        <v>8439</v>
      </c>
      <c r="SFQ50" s="19" t="s">
        <v>8439</v>
      </c>
      <c r="SFR50" s="19" t="s">
        <v>8439</v>
      </c>
      <c r="SFS50" s="19" t="s">
        <v>8439</v>
      </c>
      <c r="SFT50" s="19" t="s">
        <v>8439</v>
      </c>
      <c r="SFU50" s="19" t="s">
        <v>8439</v>
      </c>
      <c r="SFV50" s="19" t="s">
        <v>8439</v>
      </c>
      <c r="SFW50" s="19" t="s">
        <v>8439</v>
      </c>
      <c r="SFX50" s="19" t="s">
        <v>8439</v>
      </c>
      <c r="SFY50" s="19" t="s">
        <v>8439</v>
      </c>
      <c r="SFZ50" s="19" t="s">
        <v>8439</v>
      </c>
      <c r="SGA50" s="19" t="s">
        <v>8439</v>
      </c>
      <c r="SGB50" s="19" t="s">
        <v>8439</v>
      </c>
      <c r="SGC50" s="19" t="s">
        <v>8439</v>
      </c>
      <c r="SGD50" s="19" t="s">
        <v>8439</v>
      </c>
      <c r="SGE50" s="19" t="s">
        <v>8439</v>
      </c>
      <c r="SGF50" s="19" t="s">
        <v>8439</v>
      </c>
      <c r="SGG50" s="19" t="s">
        <v>8439</v>
      </c>
      <c r="SGH50" s="19" t="s">
        <v>8439</v>
      </c>
      <c r="SGI50" s="19" t="s">
        <v>8439</v>
      </c>
      <c r="SGJ50" s="19" t="s">
        <v>8439</v>
      </c>
      <c r="SGK50" s="19" t="s">
        <v>8439</v>
      </c>
      <c r="SGL50" s="19" t="s">
        <v>8439</v>
      </c>
      <c r="SGM50" s="19" t="s">
        <v>8439</v>
      </c>
      <c r="SGN50" s="19" t="s">
        <v>8439</v>
      </c>
      <c r="SGO50" s="19" t="s">
        <v>8439</v>
      </c>
      <c r="SGP50" s="19" t="s">
        <v>8439</v>
      </c>
      <c r="SGQ50" s="19" t="s">
        <v>8439</v>
      </c>
      <c r="SGR50" s="19" t="s">
        <v>8439</v>
      </c>
      <c r="SGS50" s="19" t="s">
        <v>8439</v>
      </c>
      <c r="SGT50" s="19" t="s">
        <v>8439</v>
      </c>
      <c r="SGU50" s="19" t="s">
        <v>8439</v>
      </c>
      <c r="SGV50" s="19" t="s">
        <v>8439</v>
      </c>
      <c r="SGW50" s="19" t="s">
        <v>8439</v>
      </c>
      <c r="SGX50" s="19" t="s">
        <v>8439</v>
      </c>
      <c r="SGY50" s="19" t="s">
        <v>8439</v>
      </c>
      <c r="SGZ50" s="19" t="s">
        <v>8439</v>
      </c>
      <c r="SHA50" s="19" t="s">
        <v>8439</v>
      </c>
      <c r="SHB50" s="19" t="s">
        <v>8439</v>
      </c>
      <c r="SHC50" s="19" t="s">
        <v>8439</v>
      </c>
      <c r="SHD50" s="19" t="s">
        <v>8439</v>
      </c>
      <c r="SHE50" s="19" t="s">
        <v>8439</v>
      </c>
      <c r="SHF50" s="19" t="s">
        <v>8439</v>
      </c>
      <c r="SHG50" s="19" t="s">
        <v>8439</v>
      </c>
      <c r="SHH50" s="19" t="s">
        <v>8439</v>
      </c>
      <c r="SHI50" s="19" t="s">
        <v>8439</v>
      </c>
      <c r="SHJ50" s="19" t="s">
        <v>8439</v>
      </c>
      <c r="SHK50" s="19" t="s">
        <v>8439</v>
      </c>
      <c r="SHL50" s="19" t="s">
        <v>8439</v>
      </c>
      <c r="SHM50" s="19" t="s">
        <v>8439</v>
      </c>
      <c r="SHN50" s="19" t="s">
        <v>8439</v>
      </c>
      <c r="SHO50" s="19" t="s">
        <v>8439</v>
      </c>
      <c r="SHP50" s="19" t="s">
        <v>8439</v>
      </c>
      <c r="SHQ50" s="19" t="s">
        <v>8439</v>
      </c>
      <c r="SHR50" s="19" t="s">
        <v>8439</v>
      </c>
      <c r="SHS50" s="19" t="s">
        <v>8439</v>
      </c>
      <c r="SHT50" s="19" t="s">
        <v>8439</v>
      </c>
      <c r="SHU50" s="19" t="s">
        <v>8439</v>
      </c>
      <c r="SHV50" s="19" t="s">
        <v>8439</v>
      </c>
      <c r="SHW50" s="19" t="s">
        <v>8439</v>
      </c>
      <c r="SHX50" s="19" t="s">
        <v>8439</v>
      </c>
      <c r="SHY50" s="19" t="s">
        <v>8439</v>
      </c>
      <c r="SHZ50" s="19" t="s">
        <v>8439</v>
      </c>
      <c r="SIA50" s="19" t="s">
        <v>8439</v>
      </c>
      <c r="SIB50" s="19" t="s">
        <v>8439</v>
      </c>
      <c r="SIC50" s="19" t="s">
        <v>8439</v>
      </c>
      <c r="SID50" s="19" t="s">
        <v>8439</v>
      </c>
      <c r="SIE50" s="19" t="s">
        <v>8439</v>
      </c>
      <c r="SIF50" s="19" t="s">
        <v>8439</v>
      </c>
      <c r="SIG50" s="19" t="s">
        <v>8439</v>
      </c>
      <c r="SIH50" s="19" t="s">
        <v>8439</v>
      </c>
      <c r="SII50" s="19" t="s">
        <v>8439</v>
      </c>
      <c r="SIJ50" s="19" t="s">
        <v>8439</v>
      </c>
      <c r="SIK50" s="19" t="s">
        <v>8439</v>
      </c>
      <c r="SIL50" s="19" t="s">
        <v>8439</v>
      </c>
      <c r="SIM50" s="19" t="s">
        <v>8439</v>
      </c>
      <c r="SIN50" s="19" t="s">
        <v>8439</v>
      </c>
      <c r="SIO50" s="19" t="s">
        <v>8439</v>
      </c>
      <c r="SIP50" s="19" t="s">
        <v>8439</v>
      </c>
      <c r="SIQ50" s="19" t="s">
        <v>8439</v>
      </c>
      <c r="SIR50" s="19" t="s">
        <v>8439</v>
      </c>
      <c r="SIS50" s="19" t="s">
        <v>8439</v>
      </c>
      <c r="SIT50" s="19" t="s">
        <v>8439</v>
      </c>
      <c r="SIU50" s="19" t="s">
        <v>8439</v>
      </c>
      <c r="SIV50" s="19" t="s">
        <v>8439</v>
      </c>
      <c r="SIW50" s="19" t="s">
        <v>8439</v>
      </c>
      <c r="SIX50" s="19" t="s">
        <v>8439</v>
      </c>
      <c r="SIY50" s="19" t="s">
        <v>8439</v>
      </c>
      <c r="SIZ50" s="19" t="s">
        <v>8439</v>
      </c>
      <c r="SJA50" s="19" t="s">
        <v>8439</v>
      </c>
      <c r="SJB50" s="19" t="s">
        <v>8439</v>
      </c>
      <c r="SJC50" s="19" t="s">
        <v>8439</v>
      </c>
      <c r="SJD50" s="19" t="s">
        <v>8439</v>
      </c>
      <c r="SJE50" s="19" t="s">
        <v>8439</v>
      </c>
      <c r="SJF50" s="19" t="s">
        <v>8439</v>
      </c>
      <c r="SJG50" s="19" t="s">
        <v>8439</v>
      </c>
      <c r="SJH50" s="19" t="s">
        <v>8439</v>
      </c>
      <c r="SJI50" s="19" t="s">
        <v>8439</v>
      </c>
      <c r="SJJ50" s="19" t="s">
        <v>8439</v>
      </c>
      <c r="SJK50" s="19" t="s">
        <v>8439</v>
      </c>
      <c r="SJL50" s="19" t="s">
        <v>8439</v>
      </c>
      <c r="SJM50" s="19" t="s">
        <v>8439</v>
      </c>
      <c r="SJN50" s="19" t="s">
        <v>8439</v>
      </c>
      <c r="SJO50" s="19" t="s">
        <v>8439</v>
      </c>
      <c r="SJP50" s="19" t="s">
        <v>8439</v>
      </c>
      <c r="SJQ50" s="19" t="s">
        <v>8439</v>
      </c>
      <c r="SJR50" s="19" t="s">
        <v>8439</v>
      </c>
      <c r="SJS50" s="19" t="s">
        <v>8439</v>
      </c>
      <c r="SJT50" s="19" t="s">
        <v>8439</v>
      </c>
      <c r="SJU50" s="19" t="s">
        <v>8439</v>
      </c>
      <c r="SJV50" s="19" t="s">
        <v>8439</v>
      </c>
      <c r="SJW50" s="19" t="s">
        <v>8439</v>
      </c>
      <c r="SJX50" s="19" t="s">
        <v>8439</v>
      </c>
      <c r="SJY50" s="19" t="s">
        <v>8439</v>
      </c>
      <c r="SJZ50" s="19" t="s">
        <v>8439</v>
      </c>
      <c r="SKA50" s="19" t="s">
        <v>8439</v>
      </c>
      <c r="SKB50" s="19" t="s">
        <v>8439</v>
      </c>
      <c r="SKC50" s="19" t="s">
        <v>8439</v>
      </c>
      <c r="SKD50" s="19" t="s">
        <v>8439</v>
      </c>
      <c r="SKE50" s="19" t="s">
        <v>8439</v>
      </c>
      <c r="SKF50" s="19" t="s">
        <v>8439</v>
      </c>
      <c r="SKG50" s="19" t="s">
        <v>8439</v>
      </c>
      <c r="SKH50" s="19" t="s">
        <v>8439</v>
      </c>
      <c r="SKI50" s="19" t="s">
        <v>8439</v>
      </c>
      <c r="SKJ50" s="19" t="s">
        <v>8439</v>
      </c>
      <c r="SKK50" s="19" t="s">
        <v>8439</v>
      </c>
      <c r="SKL50" s="19" t="s">
        <v>8439</v>
      </c>
      <c r="SKM50" s="19" t="s">
        <v>8439</v>
      </c>
      <c r="SKN50" s="19" t="s">
        <v>8439</v>
      </c>
      <c r="SKO50" s="19" t="s">
        <v>8439</v>
      </c>
      <c r="SKP50" s="19" t="s">
        <v>8439</v>
      </c>
      <c r="SKQ50" s="19" t="s">
        <v>8439</v>
      </c>
      <c r="SKR50" s="19" t="s">
        <v>8439</v>
      </c>
      <c r="SKS50" s="19" t="s">
        <v>8439</v>
      </c>
      <c r="SKT50" s="19" t="s">
        <v>8439</v>
      </c>
      <c r="SKU50" s="19" t="s">
        <v>8439</v>
      </c>
      <c r="SKV50" s="19" t="s">
        <v>8439</v>
      </c>
      <c r="SKW50" s="19" t="s">
        <v>8439</v>
      </c>
      <c r="SKX50" s="19" t="s">
        <v>8439</v>
      </c>
      <c r="SKY50" s="19" t="s">
        <v>8439</v>
      </c>
      <c r="SKZ50" s="19" t="s">
        <v>8439</v>
      </c>
      <c r="SLA50" s="19" t="s">
        <v>8439</v>
      </c>
      <c r="SLB50" s="19" t="s">
        <v>8439</v>
      </c>
      <c r="SLC50" s="19" t="s">
        <v>8439</v>
      </c>
      <c r="SLD50" s="19" t="s">
        <v>8439</v>
      </c>
      <c r="SLE50" s="19" t="s">
        <v>8439</v>
      </c>
      <c r="SLF50" s="19" t="s">
        <v>8439</v>
      </c>
      <c r="SLG50" s="19" t="s">
        <v>8439</v>
      </c>
      <c r="SLH50" s="19" t="s">
        <v>8439</v>
      </c>
      <c r="SLI50" s="19" t="s">
        <v>8439</v>
      </c>
      <c r="SLJ50" s="19" t="s">
        <v>8439</v>
      </c>
      <c r="SLK50" s="19" t="s">
        <v>8439</v>
      </c>
      <c r="SLL50" s="19" t="s">
        <v>8439</v>
      </c>
      <c r="SLM50" s="19" t="s">
        <v>8439</v>
      </c>
      <c r="SLN50" s="19" t="s">
        <v>8439</v>
      </c>
      <c r="SLO50" s="19" t="s">
        <v>8439</v>
      </c>
      <c r="SLP50" s="19" t="s">
        <v>8439</v>
      </c>
      <c r="SLQ50" s="19" t="s">
        <v>8439</v>
      </c>
      <c r="SLR50" s="19" t="s">
        <v>8439</v>
      </c>
      <c r="SLS50" s="19" t="s">
        <v>8439</v>
      </c>
      <c r="SLT50" s="19" t="s">
        <v>8439</v>
      </c>
      <c r="SLU50" s="19" t="s">
        <v>8439</v>
      </c>
      <c r="SLV50" s="19" t="s">
        <v>8439</v>
      </c>
      <c r="SLW50" s="19" t="s">
        <v>8439</v>
      </c>
      <c r="SLX50" s="19" t="s">
        <v>8439</v>
      </c>
      <c r="SLY50" s="19" t="s">
        <v>8439</v>
      </c>
      <c r="SLZ50" s="19" t="s">
        <v>8439</v>
      </c>
      <c r="SMA50" s="19" t="s">
        <v>8439</v>
      </c>
      <c r="SMB50" s="19" t="s">
        <v>8439</v>
      </c>
      <c r="SMC50" s="19" t="s">
        <v>8439</v>
      </c>
      <c r="SMD50" s="19" t="s">
        <v>8439</v>
      </c>
      <c r="SME50" s="19" t="s">
        <v>8439</v>
      </c>
      <c r="SMF50" s="19" t="s">
        <v>8439</v>
      </c>
      <c r="SMG50" s="19" t="s">
        <v>8439</v>
      </c>
      <c r="SMH50" s="19" t="s">
        <v>8439</v>
      </c>
      <c r="SMI50" s="19" t="s">
        <v>8439</v>
      </c>
      <c r="SMJ50" s="19" t="s">
        <v>8439</v>
      </c>
      <c r="SMK50" s="19" t="s">
        <v>8439</v>
      </c>
      <c r="SML50" s="19" t="s">
        <v>8439</v>
      </c>
      <c r="SMM50" s="19" t="s">
        <v>8439</v>
      </c>
      <c r="SMN50" s="19" t="s">
        <v>8439</v>
      </c>
      <c r="SMO50" s="19" t="s">
        <v>8439</v>
      </c>
      <c r="SMP50" s="19" t="s">
        <v>8439</v>
      </c>
      <c r="SMQ50" s="19" t="s">
        <v>8439</v>
      </c>
      <c r="SMR50" s="19" t="s">
        <v>8439</v>
      </c>
      <c r="SMS50" s="19" t="s">
        <v>8439</v>
      </c>
      <c r="SMT50" s="19" t="s">
        <v>8439</v>
      </c>
      <c r="SMU50" s="19" t="s">
        <v>8439</v>
      </c>
      <c r="SMV50" s="19" t="s">
        <v>8439</v>
      </c>
      <c r="SMW50" s="19" t="s">
        <v>8439</v>
      </c>
      <c r="SMX50" s="19" t="s">
        <v>8439</v>
      </c>
      <c r="SMY50" s="19" t="s">
        <v>8439</v>
      </c>
      <c r="SMZ50" s="19" t="s">
        <v>8439</v>
      </c>
      <c r="SNA50" s="19" t="s">
        <v>8439</v>
      </c>
      <c r="SNB50" s="19" t="s">
        <v>8439</v>
      </c>
      <c r="SNC50" s="19" t="s">
        <v>8439</v>
      </c>
      <c r="SND50" s="19" t="s">
        <v>8439</v>
      </c>
      <c r="SNE50" s="19" t="s">
        <v>8439</v>
      </c>
      <c r="SNF50" s="19" t="s">
        <v>8439</v>
      </c>
      <c r="SNG50" s="19" t="s">
        <v>8439</v>
      </c>
      <c r="SNH50" s="19" t="s">
        <v>8439</v>
      </c>
      <c r="SNI50" s="19" t="s">
        <v>8439</v>
      </c>
      <c r="SNJ50" s="19" t="s">
        <v>8439</v>
      </c>
      <c r="SNK50" s="19" t="s">
        <v>8439</v>
      </c>
      <c r="SNL50" s="19" t="s">
        <v>8439</v>
      </c>
      <c r="SNM50" s="19" t="s">
        <v>8439</v>
      </c>
      <c r="SNN50" s="19" t="s">
        <v>8439</v>
      </c>
      <c r="SNO50" s="19" t="s">
        <v>8439</v>
      </c>
      <c r="SNP50" s="19" t="s">
        <v>8439</v>
      </c>
      <c r="SNQ50" s="19" t="s">
        <v>8439</v>
      </c>
      <c r="SNR50" s="19" t="s">
        <v>8439</v>
      </c>
      <c r="SNS50" s="19" t="s">
        <v>8439</v>
      </c>
      <c r="SNT50" s="19" t="s">
        <v>8439</v>
      </c>
      <c r="SNU50" s="19" t="s">
        <v>8439</v>
      </c>
      <c r="SNV50" s="19" t="s">
        <v>8439</v>
      </c>
      <c r="SNW50" s="19" t="s">
        <v>8439</v>
      </c>
      <c r="SNX50" s="19" t="s">
        <v>8439</v>
      </c>
      <c r="SNY50" s="19" t="s">
        <v>8439</v>
      </c>
      <c r="SNZ50" s="19" t="s">
        <v>8439</v>
      </c>
      <c r="SOA50" s="19" t="s">
        <v>8439</v>
      </c>
      <c r="SOB50" s="19" t="s">
        <v>8439</v>
      </c>
      <c r="SOC50" s="19" t="s">
        <v>8439</v>
      </c>
      <c r="SOD50" s="19" t="s">
        <v>8439</v>
      </c>
      <c r="SOE50" s="19" t="s">
        <v>8439</v>
      </c>
      <c r="SOF50" s="19" t="s">
        <v>8439</v>
      </c>
      <c r="SOG50" s="19" t="s">
        <v>8439</v>
      </c>
      <c r="SOH50" s="19" t="s">
        <v>8439</v>
      </c>
      <c r="SOI50" s="19" t="s">
        <v>8439</v>
      </c>
      <c r="SOJ50" s="19" t="s">
        <v>8439</v>
      </c>
      <c r="SOK50" s="19" t="s">
        <v>8439</v>
      </c>
      <c r="SOL50" s="19" t="s">
        <v>8439</v>
      </c>
      <c r="SOM50" s="19" t="s">
        <v>8439</v>
      </c>
      <c r="SON50" s="19" t="s">
        <v>8439</v>
      </c>
      <c r="SOO50" s="19" t="s">
        <v>8439</v>
      </c>
      <c r="SOP50" s="19" t="s">
        <v>8439</v>
      </c>
      <c r="SOQ50" s="19" t="s">
        <v>8439</v>
      </c>
      <c r="SOR50" s="19" t="s">
        <v>8439</v>
      </c>
      <c r="SOS50" s="19" t="s">
        <v>8439</v>
      </c>
      <c r="SOT50" s="19" t="s">
        <v>8439</v>
      </c>
      <c r="SOU50" s="19" t="s">
        <v>8439</v>
      </c>
      <c r="SOV50" s="19" t="s">
        <v>8439</v>
      </c>
      <c r="SOW50" s="19" t="s">
        <v>8439</v>
      </c>
      <c r="SOX50" s="19" t="s">
        <v>8439</v>
      </c>
      <c r="SOY50" s="19" t="s">
        <v>8439</v>
      </c>
      <c r="SOZ50" s="19" t="s">
        <v>8439</v>
      </c>
      <c r="SPA50" s="19" t="s">
        <v>8439</v>
      </c>
      <c r="SPB50" s="19" t="s">
        <v>8439</v>
      </c>
      <c r="SPC50" s="19" t="s">
        <v>8439</v>
      </c>
      <c r="SPD50" s="19" t="s">
        <v>8439</v>
      </c>
      <c r="SPE50" s="19" t="s">
        <v>8439</v>
      </c>
      <c r="SPF50" s="19" t="s">
        <v>8439</v>
      </c>
      <c r="SPG50" s="19" t="s">
        <v>8439</v>
      </c>
      <c r="SPH50" s="19" t="s">
        <v>8439</v>
      </c>
      <c r="SPI50" s="19" t="s">
        <v>8439</v>
      </c>
      <c r="SPJ50" s="19" t="s">
        <v>8439</v>
      </c>
      <c r="SPK50" s="19" t="s">
        <v>8439</v>
      </c>
      <c r="SPL50" s="19" t="s">
        <v>8439</v>
      </c>
      <c r="SPM50" s="19" t="s">
        <v>8439</v>
      </c>
      <c r="SPN50" s="19" t="s">
        <v>8439</v>
      </c>
      <c r="SPO50" s="19" t="s">
        <v>8439</v>
      </c>
      <c r="SPP50" s="19" t="s">
        <v>8439</v>
      </c>
      <c r="SPQ50" s="19" t="s">
        <v>8439</v>
      </c>
      <c r="SPR50" s="19" t="s">
        <v>8439</v>
      </c>
      <c r="SPS50" s="19" t="s">
        <v>8439</v>
      </c>
      <c r="SPT50" s="19" t="s">
        <v>8439</v>
      </c>
      <c r="SPU50" s="19" t="s">
        <v>8439</v>
      </c>
      <c r="SPV50" s="19" t="s">
        <v>8439</v>
      </c>
      <c r="SPW50" s="19" t="s">
        <v>8439</v>
      </c>
      <c r="SPX50" s="19" t="s">
        <v>8439</v>
      </c>
      <c r="SPY50" s="19" t="s">
        <v>8439</v>
      </c>
      <c r="SPZ50" s="19" t="s">
        <v>8439</v>
      </c>
      <c r="SQA50" s="19" t="s">
        <v>8439</v>
      </c>
      <c r="SQB50" s="19" t="s">
        <v>8439</v>
      </c>
      <c r="SQC50" s="19" t="s">
        <v>8439</v>
      </c>
      <c r="SQD50" s="19" t="s">
        <v>8439</v>
      </c>
      <c r="SQE50" s="19" t="s">
        <v>8439</v>
      </c>
      <c r="SQF50" s="19" t="s">
        <v>8439</v>
      </c>
      <c r="SQG50" s="19" t="s">
        <v>8439</v>
      </c>
      <c r="SQH50" s="19" t="s">
        <v>8439</v>
      </c>
      <c r="SQI50" s="19" t="s">
        <v>8439</v>
      </c>
      <c r="SQJ50" s="19" t="s">
        <v>8439</v>
      </c>
      <c r="SQK50" s="19" t="s">
        <v>8439</v>
      </c>
      <c r="SQL50" s="19" t="s">
        <v>8439</v>
      </c>
      <c r="SQM50" s="19" t="s">
        <v>8439</v>
      </c>
      <c r="SQN50" s="19" t="s">
        <v>8439</v>
      </c>
      <c r="SQO50" s="19" t="s">
        <v>8439</v>
      </c>
      <c r="SQP50" s="19" t="s">
        <v>8439</v>
      </c>
      <c r="SQQ50" s="19" t="s">
        <v>8439</v>
      </c>
      <c r="SQR50" s="19" t="s">
        <v>8439</v>
      </c>
      <c r="SQS50" s="19" t="s">
        <v>8439</v>
      </c>
      <c r="SQT50" s="19" t="s">
        <v>8439</v>
      </c>
      <c r="SQU50" s="19" t="s">
        <v>8439</v>
      </c>
      <c r="SQV50" s="19" t="s">
        <v>8439</v>
      </c>
      <c r="SQW50" s="19" t="s">
        <v>8439</v>
      </c>
      <c r="SQX50" s="19" t="s">
        <v>8439</v>
      </c>
      <c r="SQY50" s="19" t="s">
        <v>8439</v>
      </c>
      <c r="SQZ50" s="19" t="s">
        <v>8439</v>
      </c>
      <c r="SRA50" s="19" t="s">
        <v>8439</v>
      </c>
      <c r="SRB50" s="19" t="s">
        <v>8439</v>
      </c>
      <c r="SRC50" s="19" t="s">
        <v>8439</v>
      </c>
      <c r="SRD50" s="19" t="s">
        <v>8439</v>
      </c>
      <c r="SRE50" s="19" t="s">
        <v>8439</v>
      </c>
      <c r="SRF50" s="19" t="s">
        <v>8439</v>
      </c>
      <c r="SRG50" s="19" t="s">
        <v>8439</v>
      </c>
      <c r="SRH50" s="19" t="s">
        <v>8439</v>
      </c>
      <c r="SRI50" s="19" t="s">
        <v>8439</v>
      </c>
      <c r="SRJ50" s="19" t="s">
        <v>8439</v>
      </c>
      <c r="SRK50" s="19" t="s">
        <v>8439</v>
      </c>
      <c r="SRL50" s="19" t="s">
        <v>8439</v>
      </c>
      <c r="SRM50" s="19" t="s">
        <v>8439</v>
      </c>
      <c r="SRN50" s="19" t="s">
        <v>8439</v>
      </c>
      <c r="SRO50" s="19" t="s">
        <v>8439</v>
      </c>
      <c r="SRP50" s="19" t="s">
        <v>8439</v>
      </c>
      <c r="SRQ50" s="19" t="s">
        <v>8439</v>
      </c>
      <c r="SRR50" s="19" t="s">
        <v>8439</v>
      </c>
      <c r="SRS50" s="19" t="s">
        <v>8439</v>
      </c>
      <c r="SRT50" s="19" t="s">
        <v>8439</v>
      </c>
      <c r="SRU50" s="19" t="s">
        <v>8439</v>
      </c>
      <c r="SRV50" s="19" t="s">
        <v>8439</v>
      </c>
      <c r="SRW50" s="19" t="s">
        <v>8439</v>
      </c>
      <c r="SRX50" s="19" t="s">
        <v>8439</v>
      </c>
      <c r="SRY50" s="19" t="s">
        <v>8439</v>
      </c>
      <c r="SRZ50" s="19" t="s">
        <v>8439</v>
      </c>
      <c r="SSA50" s="19" t="s">
        <v>8439</v>
      </c>
      <c r="SSB50" s="19" t="s">
        <v>8439</v>
      </c>
      <c r="SSC50" s="19" t="s">
        <v>8439</v>
      </c>
      <c r="SSD50" s="19" t="s">
        <v>8439</v>
      </c>
      <c r="SSE50" s="19" t="s">
        <v>8439</v>
      </c>
      <c r="SSF50" s="19" t="s">
        <v>8439</v>
      </c>
      <c r="SSG50" s="19" t="s">
        <v>8439</v>
      </c>
      <c r="SSH50" s="19" t="s">
        <v>8439</v>
      </c>
      <c r="SSI50" s="19" t="s">
        <v>8439</v>
      </c>
      <c r="SSJ50" s="19" t="s">
        <v>8439</v>
      </c>
      <c r="SSK50" s="19" t="s">
        <v>8439</v>
      </c>
      <c r="SSL50" s="19" t="s">
        <v>8439</v>
      </c>
      <c r="SSM50" s="19" t="s">
        <v>8439</v>
      </c>
      <c r="SSN50" s="19" t="s">
        <v>8439</v>
      </c>
      <c r="SSO50" s="19" t="s">
        <v>8439</v>
      </c>
      <c r="SSP50" s="19" t="s">
        <v>8439</v>
      </c>
      <c r="SSQ50" s="19" t="s">
        <v>8439</v>
      </c>
      <c r="SSR50" s="19" t="s">
        <v>8439</v>
      </c>
      <c r="SSS50" s="19" t="s">
        <v>8439</v>
      </c>
      <c r="SST50" s="19" t="s">
        <v>8439</v>
      </c>
      <c r="SSU50" s="19" t="s">
        <v>8439</v>
      </c>
      <c r="SSV50" s="19" t="s">
        <v>8439</v>
      </c>
      <c r="SSW50" s="19" t="s">
        <v>8439</v>
      </c>
      <c r="SSX50" s="19" t="s">
        <v>8439</v>
      </c>
      <c r="SSY50" s="19" t="s">
        <v>8439</v>
      </c>
      <c r="SSZ50" s="19" t="s">
        <v>8439</v>
      </c>
      <c r="STA50" s="19" t="s">
        <v>8439</v>
      </c>
      <c r="STB50" s="19" t="s">
        <v>8439</v>
      </c>
      <c r="STC50" s="19" t="s">
        <v>8439</v>
      </c>
      <c r="STD50" s="19" t="s">
        <v>8439</v>
      </c>
      <c r="STE50" s="19" t="s">
        <v>8439</v>
      </c>
      <c r="STF50" s="19" t="s">
        <v>8439</v>
      </c>
      <c r="STG50" s="19" t="s">
        <v>8439</v>
      </c>
      <c r="STH50" s="19" t="s">
        <v>8439</v>
      </c>
      <c r="STI50" s="19" t="s">
        <v>8439</v>
      </c>
      <c r="STJ50" s="19" t="s">
        <v>8439</v>
      </c>
      <c r="STK50" s="19" t="s">
        <v>8439</v>
      </c>
      <c r="STL50" s="19" t="s">
        <v>8439</v>
      </c>
      <c r="STM50" s="19" t="s">
        <v>8439</v>
      </c>
      <c r="STN50" s="19" t="s">
        <v>8439</v>
      </c>
      <c r="STO50" s="19" t="s">
        <v>8439</v>
      </c>
      <c r="STP50" s="19" t="s">
        <v>8439</v>
      </c>
      <c r="STQ50" s="19" t="s">
        <v>8439</v>
      </c>
      <c r="STR50" s="19" t="s">
        <v>8439</v>
      </c>
      <c r="STS50" s="19" t="s">
        <v>8439</v>
      </c>
      <c r="STT50" s="19" t="s">
        <v>8439</v>
      </c>
      <c r="STU50" s="19" t="s">
        <v>8439</v>
      </c>
      <c r="STV50" s="19" t="s">
        <v>8439</v>
      </c>
      <c r="STW50" s="19" t="s">
        <v>8439</v>
      </c>
      <c r="STX50" s="19" t="s">
        <v>8439</v>
      </c>
      <c r="STY50" s="19" t="s">
        <v>8439</v>
      </c>
      <c r="STZ50" s="19" t="s">
        <v>8439</v>
      </c>
      <c r="SUA50" s="19" t="s">
        <v>8439</v>
      </c>
      <c r="SUB50" s="19" t="s">
        <v>8439</v>
      </c>
      <c r="SUC50" s="19" t="s">
        <v>8439</v>
      </c>
      <c r="SUD50" s="19" t="s">
        <v>8439</v>
      </c>
      <c r="SUE50" s="19" t="s">
        <v>8439</v>
      </c>
      <c r="SUF50" s="19" t="s">
        <v>8439</v>
      </c>
      <c r="SUG50" s="19" t="s">
        <v>8439</v>
      </c>
      <c r="SUH50" s="19" t="s">
        <v>8439</v>
      </c>
      <c r="SUI50" s="19" t="s">
        <v>8439</v>
      </c>
      <c r="SUJ50" s="19" t="s">
        <v>8439</v>
      </c>
      <c r="SUK50" s="19" t="s">
        <v>8439</v>
      </c>
      <c r="SUL50" s="19" t="s">
        <v>8439</v>
      </c>
      <c r="SUM50" s="19" t="s">
        <v>8439</v>
      </c>
      <c r="SUN50" s="19" t="s">
        <v>8439</v>
      </c>
      <c r="SUO50" s="19" t="s">
        <v>8439</v>
      </c>
      <c r="SUP50" s="19" t="s">
        <v>8439</v>
      </c>
      <c r="SUQ50" s="19" t="s">
        <v>8439</v>
      </c>
      <c r="SUR50" s="19" t="s">
        <v>8439</v>
      </c>
      <c r="SUS50" s="19" t="s">
        <v>8439</v>
      </c>
      <c r="SUT50" s="19" t="s">
        <v>8439</v>
      </c>
      <c r="SUU50" s="19" t="s">
        <v>8439</v>
      </c>
      <c r="SUV50" s="19" t="s">
        <v>8439</v>
      </c>
      <c r="SUW50" s="19" t="s">
        <v>8439</v>
      </c>
      <c r="SUX50" s="19" t="s">
        <v>8439</v>
      </c>
      <c r="SUY50" s="19" t="s">
        <v>8439</v>
      </c>
      <c r="SUZ50" s="19" t="s">
        <v>8439</v>
      </c>
      <c r="SVA50" s="19" t="s">
        <v>8439</v>
      </c>
      <c r="SVB50" s="19" t="s">
        <v>8439</v>
      </c>
      <c r="SVC50" s="19" t="s">
        <v>8439</v>
      </c>
      <c r="SVD50" s="19" t="s">
        <v>8439</v>
      </c>
      <c r="SVE50" s="19" t="s">
        <v>8439</v>
      </c>
      <c r="SVF50" s="19" t="s">
        <v>8439</v>
      </c>
      <c r="SVG50" s="19" t="s">
        <v>8439</v>
      </c>
      <c r="SVH50" s="19" t="s">
        <v>8439</v>
      </c>
      <c r="SVI50" s="19" t="s">
        <v>8439</v>
      </c>
      <c r="SVJ50" s="19" t="s">
        <v>8439</v>
      </c>
      <c r="SVK50" s="19" t="s">
        <v>8439</v>
      </c>
      <c r="SVL50" s="19" t="s">
        <v>8439</v>
      </c>
      <c r="SVM50" s="19" t="s">
        <v>8439</v>
      </c>
      <c r="SVN50" s="19" t="s">
        <v>8439</v>
      </c>
      <c r="SVO50" s="19" t="s">
        <v>8439</v>
      </c>
      <c r="SVP50" s="19" t="s">
        <v>8439</v>
      </c>
      <c r="SVQ50" s="19" t="s">
        <v>8439</v>
      </c>
      <c r="SVR50" s="19" t="s">
        <v>8439</v>
      </c>
      <c r="SVS50" s="19" t="s">
        <v>8439</v>
      </c>
      <c r="SVT50" s="19" t="s">
        <v>8439</v>
      </c>
      <c r="SVU50" s="19" t="s">
        <v>8439</v>
      </c>
      <c r="SVV50" s="19" t="s">
        <v>8439</v>
      </c>
      <c r="SVW50" s="19" t="s">
        <v>8439</v>
      </c>
      <c r="SVX50" s="19" t="s">
        <v>8439</v>
      </c>
      <c r="SVY50" s="19" t="s">
        <v>8439</v>
      </c>
      <c r="SVZ50" s="19" t="s">
        <v>8439</v>
      </c>
      <c r="SWA50" s="19" t="s">
        <v>8439</v>
      </c>
      <c r="SWB50" s="19" t="s">
        <v>8439</v>
      </c>
      <c r="SWC50" s="19" t="s">
        <v>8439</v>
      </c>
      <c r="SWD50" s="19" t="s">
        <v>8439</v>
      </c>
      <c r="SWE50" s="19" t="s">
        <v>8439</v>
      </c>
      <c r="SWF50" s="19" t="s">
        <v>8439</v>
      </c>
      <c r="SWG50" s="19" t="s">
        <v>8439</v>
      </c>
      <c r="SWH50" s="19" t="s">
        <v>8439</v>
      </c>
      <c r="SWI50" s="19" t="s">
        <v>8439</v>
      </c>
      <c r="SWJ50" s="19" t="s">
        <v>8439</v>
      </c>
      <c r="SWK50" s="19" t="s">
        <v>8439</v>
      </c>
      <c r="SWL50" s="19" t="s">
        <v>8439</v>
      </c>
      <c r="SWM50" s="19" t="s">
        <v>8439</v>
      </c>
      <c r="SWN50" s="19" t="s">
        <v>8439</v>
      </c>
      <c r="SWO50" s="19" t="s">
        <v>8439</v>
      </c>
      <c r="SWP50" s="19" t="s">
        <v>8439</v>
      </c>
      <c r="SWQ50" s="19" t="s">
        <v>8439</v>
      </c>
      <c r="SWR50" s="19" t="s">
        <v>8439</v>
      </c>
      <c r="SWS50" s="19" t="s">
        <v>8439</v>
      </c>
      <c r="SWT50" s="19" t="s">
        <v>8439</v>
      </c>
      <c r="SWU50" s="19" t="s">
        <v>8439</v>
      </c>
      <c r="SWV50" s="19" t="s">
        <v>8439</v>
      </c>
      <c r="SWW50" s="19" t="s">
        <v>8439</v>
      </c>
      <c r="SWX50" s="19" t="s">
        <v>8439</v>
      </c>
      <c r="SWY50" s="19" t="s">
        <v>8439</v>
      </c>
      <c r="SWZ50" s="19" t="s">
        <v>8439</v>
      </c>
      <c r="SXA50" s="19" t="s">
        <v>8439</v>
      </c>
      <c r="SXB50" s="19" t="s">
        <v>8439</v>
      </c>
      <c r="SXC50" s="19" t="s">
        <v>8439</v>
      </c>
      <c r="SXD50" s="19" t="s">
        <v>8439</v>
      </c>
      <c r="SXE50" s="19" t="s">
        <v>8439</v>
      </c>
      <c r="SXF50" s="19" t="s">
        <v>8439</v>
      </c>
      <c r="SXG50" s="19" t="s">
        <v>8439</v>
      </c>
      <c r="SXH50" s="19" t="s">
        <v>8439</v>
      </c>
      <c r="SXI50" s="19" t="s">
        <v>8439</v>
      </c>
      <c r="SXJ50" s="19" t="s">
        <v>8439</v>
      </c>
      <c r="SXK50" s="19" t="s">
        <v>8439</v>
      </c>
      <c r="SXL50" s="19" t="s">
        <v>8439</v>
      </c>
      <c r="SXM50" s="19" t="s">
        <v>8439</v>
      </c>
      <c r="SXN50" s="19" t="s">
        <v>8439</v>
      </c>
      <c r="SXO50" s="19" t="s">
        <v>8439</v>
      </c>
      <c r="SXP50" s="19" t="s">
        <v>8439</v>
      </c>
      <c r="SXQ50" s="19" t="s">
        <v>8439</v>
      </c>
      <c r="SXR50" s="19" t="s">
        <v>8439</v>
      </c>
      <c r="SXS50" s="19" t="s">
        <v>8439</v>
      </c>
      <c r="SXT50" s="19" t="s">
        <v>8439</v>
      </c>
      <c r="SXU50" s="19" t="s">
        <v>8439</v>
      </c>
      <c r="SXV50" s="19" t="s">
        <v>8439</v>
      </c>
      <c r="SXW50" s="19" t="s">
        <v>8439</v>
      </c>
      <c r="SXX50" s="19" t="s">
        <v>8439</v>
      </c>
      <c r="SXY50" s="19" t="s">
        <v>8439</v>
      </c>
      <c r="SXZ50" s="19" t="s">
        <v>8439</v>
      </c>
      <c r="SYA50" s="19" t="s">
        <v>8439</v>
      </c>
      <c r="SYB50" s="19" t="s">
        <v>8439</v>
      </c>
      <c r="SYC50" s="19" t="s">
        <v>8439</v>
      </c>
      <c r="SYD50" s="19" t="s">
        <v>8439</v>
      </c>
      <c r="SYE50" s="19" t="s">
        <v>8439</v>
      </c>
      <c r="SYF50" s="19" t="s">
        <v>8439</v>
      </c>
      <c r="SYG50" s="19" t="s">
        <v>8439</v>
      </c>
      <c r="SYH50" s="19" t="s">
        <v>8439</v>
      </c>
      <c r="SYI50" s="19" t="s">
        <v>8439</v>
      </c>
      <c r="SYJ50" s="19" t="s">
        <v>8439</v>
      </c>
      <c r="SYK50" s="19" t="s">
        <v>8439</v>
      </c>
      <c r="SYL50" s="19" t="s">
        <v>8439</v>
      </c>
      <c r="SYM50" s="19" t="s">
        <v>8439</v>
      </c>
      <c r="SYN50" s="19" t="s">
        <v>8439</v>
      </c>
      <c r="SYO50" s="19" t="s">
        <v>8439</v>
      </c>
      <c r="SYP50" s="19" t="s">
        <v>8439</v>
      </c>
      <c r="SYQ50" s="19" t="s">
        <v>8439</v>
      </c>
      <c r="SYR50" s="19" t="s">
        <v>8439</v>
      </c>
      <c r="SYS50" s="19" t="s">
        <v>8439</v>
      </c>
      <c r="SYT50" s="19" t="s">
        <v>8439</v>
      </c>
      <c r="SYU50" s="19" t="s">
        <v>8439</v>
      </c>
      <c r="SYV50" s="19" t="s">
        <v>8439</v>
      </c>
      <c r="SYW50" s="19" t="s">
        <v>8439</v>
      </c>
      <c r="SYX50" s="19" t="s">
        <v>8439</v>
      </c>
      <c r="SYY50" s="19" t="s">
        <v>8439</v>
      </c>
      <c r="SYZ50" s="19" t="s">
        <v>8439</v>
      </c>
      <c r="SZA50" s="19" t="s">
        <v>8439</v>
      </c>
      <c r="SZB50" s="19" t="s">
        <v>8439</v>
      </c>
      <c r="SZC50" s="19" t="s">
        <v>8439</v>
      </c>
      <c r="SZD50" s="19" t="s">
        <v>8439</v>
      </c>
      <c r="SZE50" s="19" t="s">
        <v>8439</v>
      </c>
      <c r="SZF50" s="19" t="s">
        <v>8439</v>
      </c>
      <c r="SZG50" s="19" t="s">
        <v>8439</v>
      </c>
      <c r="SZH50" s="19" t="s">
        <v>8439</v>
      </c>
      <c r="SZI50" s="19" t="s">
        <v>8439</v>
      </c>
      <c r="SZJ50" s="19" t="s">
        <v>8439</v>
      </c>
      <c r="SZK50" s="19" t="s">
        <v>8439</v>
      </c>
      <c r="SZL50" s="19" t="s">
        <v>8439</v>
      </c>
      <c r="SZM50" s="19" t="s">
        <v>8439</v>
      </c>
      <c r="SZN50" s="19" t="s">
        <v>8439</v>
      </c>
      <c r="SZO50" s="19" t="s">
        <v>8439</v>
      </c>
      <c r="SZP50" s="19" t="s">
        <v>8439</v>
      </c>
      <c r="SZQ50" s="19" t="s">
        <v>8439</v>
      </c>
      <c r="SZR50" s="19" t="s">
        <v>8439</v>
      </c>
      <c r="SZS50" s="19" t="s">
        <v>8439</v>
      </c>
      <c r="SZT50" s="19" t="s">
        <v>8439</v>
      </c>
      <c r="SZU50" s="19" t="s">
        <v>8439</v>
      </c>
      <c r="SZV50" s="19" t="s">
        <v>8439</v>
      </c>
      <c r="SZW50" s="19" t="s">
        <v>8439</v>
      </c>
      <c r="SZX50" s="19" t="s">
        <v>8439</v>
      </c>
      <c r="SZY50" s="19" t="s">
        <v>8439</v>
      </c>
      <c r="SZZ50" s="19" t="s">
        <v>8439</v>
      </c>
      <c r="TAA50" s="19" t="s">
        <v>8439</v>
      </c>
      <c r="TAB50" s="19" t="s">
        <v>8439</v>
      </c>
      <c r="TAC50" s="19" t="s">
        <v>8439</v>
      </c>
      <c r="TAD50" s="19" t="s">
        <v>8439</v>
      </c>
      <c r="TAE50" s="19" t="s">
        <v>8439</v>
      </c>
      <c r="TAF50" s="19" t="s">
        <v>8439</v>
      </c>
      <c r="TAG50" s="19" t="s">
        <v>8439</v>
      </c>
      <c r="TAH50" s="19" t="s">
        <v>8439</v>
      </c>
      <c r="TAI50" s="19" t="s">
        <v>8439</v>
      </c>
      <c r="TAJ50" s="19" t="s">
        <v>8439</v>
      </c>
      <c r="TAK50" s="19" t="s">
        <v>8439</v>
      </c>
      <c r="TAL50" s="19" t="s">
        <v>8439</v>
      </c>
      <c r="TAM50" s="19" t="s">
        <v>8439</v>
      </c>
      <c r="TAN50" s="19" t="s">
        <v>8439</v>
      </c>
      <c r="TAO50" s="19" t="s">
        <v>8439</v>
      </c>
      <c r="TAP50" s="19" t="s">
        <v>8439</v>
      </c>
      <c r="TAQ50" s="19" t="s">
        <v>8439</v>
      </c>
      <c r="TAR50" s="19" t="s">
        <v>8439</v>
      </c>
      <c r="TAS50" s="19" t="s">
        <v>8439</v>
      </c>
      <c r="TAT50" s="19" t="s">
        <v>8439</v>
      </c>
      <c r="TAU50" s="19" t="s">
        <v>8439</v>
      </c>
      <c r="TAV50" s="19" t="s">
        <v>8439</v>
      </c>
      <c r="TAW50" s="19" t="s">
        <v>8439</v>
      </c>
      <c r="TAX50" s="19" t="s">
        <v>8439</v>
      </c>
      <c r="TAY50" s="19" t="s">
        <v>8439</v>
      </c>
      <c r="TAZ50" s="19" t="s">
        <v>8439</v>
      </c>
      <c r="TBA50" s="19" t="s">
        <v>8439</v>
      </c>
      <c r="TBB50" s="19" t="s">
        <v>8439</v>
      </c>
      <c r="TBC50" s="19" t="s">
        <v>8439</v>
      </c>
      <c r="TBD50" s="19" t="s">
        <v>8439</v>
      </c>
      <c r="TBE50" s="19" t="s">
        <v>8439</v>
      </c>
      <c r="TBF50" s="19" t="s">
        <v>8439</v>
      </c>
      <c r="TBG50" s="19" t="s">
        <v>8439</v>
      </c>
      <c r="TBH50" s="19" t="s">
        <v>8439</v>
      </c>
      <c r="TBI50" s="19" t="s">
        <v>8439</v>
      </c>
      <c r="TBJ50" s="19" t="s">
        <v>8439</v>
      </c>
      <c r="TBK50" s="19" t="s">
        <v>8439</v>
      </c>
      <c r="TBL50" s="19" t="s">
        <v>8439</v>
      </c>
      <c r="TBM50" s="19" t="s">
        <v>8439</v>
      </c>
      <c r="TBN50" s="19" t="s">
        <v>8439</v>
      </c>
      <c r="TBO50" s="19" t="s">
        <v>8439</v>
      </c>
      <c r="TBP50" s="19" t="s">
        <v>8439</v>
      </c>
      <c r="TBQ50" s="19" t="s">
        <v>8439</v>
      </c>
      <c r="TBR50" s="19" t="s">
        <v>8439</v>
      </c>
      <c r="TBS50" s="19" t="s">
        <v>8439</v>
      </c>
      <c r="TBT50" s="19" t="s">
        <v>8439</v>
      </c>
      <c r="TBU50" s="19" t="s">
        <v>8439</v>
      </c>
      <c r="TBV50" s="19" t="s">
        <v>8439</v>
      </c>
      <c r="TBW50" s="19" t="s">
        <v>8439</v>
      </c>
      <c r="TBX50" s="19" t="s">
        <v>8439</v>
      </c>
      <c r="TBY50" s="19" t="s">
        <v>8439</v>
      </c>
      <c r="TBZ50" s="19" t="s">
        <v>8439</v>
      </c>
      <c r="TCA50" s="19" t="s">
        <v>8439</v>
      </c>
      <c r="TCB50" s="19" t="s">
        <v>8439</v>
      </c>
      <c r="TCC50" s="19" t="s">
        <v>8439</v>
      </c>
      <c r="TCD50" s="19" t="s">
        <v>8439</v>
      </c>
      <c r="TCE50" s="19" t="s">
        <v>8439</v>
      </c>
      <c r="TCF50" s="19" t="s">
        <v>8439</v>
      </c>
      <c r="TCG50" s="19" t="s">
        <v>8439</v>
      </c>
      <c r="TCH50" s="19" t="s">
        <v>8439</v>
      </c>
      <c r="TCI50" s="19" t="s">
        <v>8439</v>
      </c>
      <c r="TCJ50" s="19" t="s">
        <v>8439</v>
      </c>
      <c r="TCK50" s="19" t="s">
        <v>8439</v>
      </c>
      <c r="TCL50" s="19" t="s">
        <v>8439</v>
      </c>
      <c r="TCM50" s="19" t="s">
        <v>8439</v>
      </c>
      <c r="TCN50" s="19" t="s">
        <v>8439</v>
      </c>
      <c r="TCO50" s="19" t="s">
        <v>8439</v>
      </c>
      <c r="TCP50" s="19" t="s">
        <v>8439</v>
      </c>
      <c r="TCQ50" s="19" t="s">
        <v>8439</v>
      </c>
      <c r="TCR50" s="19" t="s">
        <v>8439</v>
      </c>
      <c r="TCS50" s="19" t="s">
        <v>8439</v>
      </c>
      <c r="TCT50" s="19" t="s">
        <v>8439</v>
      </c>
      <c r="TCU50" s="19" t="s">
        <v>8439</v>
      </c>
      <c r="TCV50" s="19" t="s">
        <v>8439</v>
      </c>
      <c r="TCW50" s="19" t="s">
        <v>8439</v>
      </c>
      <c r="TCX50" s="19" t="s">
        <v>8439</v>
      </c>
      <c r="TCY50" s="19" t="s">
        <v>8439</v>
      </c>
      <c r="TCZ50" s="19" t="s">
        <v>8439</v>
      </c>
      <c r="TDA50" s="19" t="s">
        <v>8439</v>
      </c>
      <c r="TDB50" s="19" t="s">
        <v>8439</v>
      </c>
      <c r="TDC50" s="19" t="s">
        <v>8439</v>
      </c>
      <c r="TDD50" s="19" t="s">
        <v>8439</v>
      </c>
      <c r="TDE50" s="19" t="s">
        <v>8439</v>
      </c>
      <c r="TDF50" s="19" t="s">
        <v>8439</v>
      </c>
      <c r="TDG50" s="19" t="s">
        <v>8439</v>
      </c>
      <c r="TDH50" s="19" t="s">
        <v>8439</v>
      </c>
      <c r="TDI50" s="19" t="s">
        <v>8439</v>
      </c>
      <c r="TDJ50" s="19" t="s">
        <v>8439</v>
      </c>
      <c r="TDK50" s="19" t="s">
        <v>8439</v>
      </c>
      <c r="TDL50" s="19" t="s">
        <v>8439</v>
      </c>
      <c r="TDM50" s="19" t="s">
        <v>8439</v>
      </c>
      <c r="TDN50" s="19" t="s">
        <v>8439</v>
      </c>
      <c r="TDO50" s="19" t="s">
        <v>8439</v>
      </c>
      <c r="TDP50" s="19" t="s">
        <v>8439</v>
      </c>
      <c r="TDQ50" s="19" t="s">
        <v>8439</v>
      </c>
      <c r="TDR50" s="19" t="s">
        <v>8439</v>
      </c>
      <c r="TDS50" s="19" t="s">
        <v>8439</v>
      </c>
      <c r="TDT50" s="19" t="s">
        <v>8439</v>
      </c>
      <c r="TDU50" s="19" t="s">
        <v>8439</v>
      </c>
      <c r="TDV50" s="19" t="s">
        <v>8439</v>
      </c>
      <c r="TDW50" s="19" t="s">
        <v>8439</v>
      </c>
      <c r="TDX50" s="19" t="s">
        <v>8439</v>
      </c>
      <c r="TDY50" s="19" t="s">
        <v>8439</v>
      </c>
      <c r="TDZ50" s="19" t="s">
        <v>8439</v>
      </c>
      <c r="TEA50" s="19" t="s">
        <v>8439</v>
      </c>
      <c r="TEB50" s="19" t="s">
        <v>8439</v>
      </c>
      <c r="TEC50" s="19" t="s">
        <v>8439</v>
      </c>
      <c r="TED50" s="19" t="s">
        <v>8439</v>
      </c>
      <c r="TEE50" s="19" t="s">
        <v>8439</v>
      </c>
      <c r="TEF50" s="19" t="s">
        <v>8439</v>
      </c>
      <c r="TEG50" s="19" t="s">
        <v>8439</v>
      </c>
      <c r="TEH50" s="19" t="s">
        <v>8439</v>
      </c>
      <c r="TEI50" s="19" t="s">
        <v>8439</v>
      </c>
      <c r="TEJ50" s="19" t="s">
        <v>8439</v>
      </c>
      <c r="TEK50" s="19" t="s">
        <v>8439</v>
      </c>
      <c r="TEL50" s="19" t="s">
        <v>8439</v>
      </c>
      <c r="TEM50" s="19" t="s">
        <v>8439</v>
      </c>
      <c r="TEN50" s="19" t="s">
        <v>8439</v>
      </c>
      <c r="TEO50" s="19" t="s">
        <v>8439</v>
      </c>
      <c r="TEP50" s="19" t="s">
        <v>8439</v>
      </c>
      <c r="TEQ50" s="19" t="s">
        <v>8439</v>
      </c>
      <c r="TER50" s="19" t="s">
        <v>8439</v>
      </c>
      <c r="TES50" s="19" t="s">
        <v>8439</v>
      </c>
      <c r="TET50" s="19" t="s">
        <v>8439</v>
      </c>
      <c r="TEU50" s="19" t="s">
        <v>8439</v>
      </c>
      <c r="TEV50" s="19" t="s">
        <v>8439</v>
      </c>
      <c r="TEW50" s="19" t="s">
        <v>8439</v>
      </c>
      <c r="TEX50" s="19" t="s">
        <v>8439</v>
      </c>
      <c r="TEY50" s="19" t="s">
        <v>8439</v>
      </c>
      <c r="TEZ50" s="19" t="s">
        <v>8439</v>
      </c>
      <c r="TFA50" s="19" t="s">
        <v>8439</v>
      </c>
      <c r="TFB50" s="19" t="s">
        <v>8439</v>
      </c>
      <c r="TFC50" s="19" t="s">
        <v>8439</v>
      </c>
      <c r="TFD50" s="19" t="s">
        <v>8439</v>
      </c>
      <c r="TFE50" s="19" t="s">
        <v>8439</v>
      </c>
      <c r="TFF50" s="19" t="s">
        <v>8439</v>
      </c>
      <c r="TFG50" s="19" t="s">
        <v>8439</v>
      </c>
      <c r="TFH50" s="19" t="s">
        <v>8439</v>
      </c>
      <c r="TFI50" s="19" t="s">
        <v>8439</v>
      </c>
      <c r="TFJ50" s="19" t="s">
        <v>8439</v>
      </c>
      <c r="TFK50" s="19" t="s">
        <v>8439</v>
      </c>
      <c r="TFL50" s="19" t="s">
        <v>8439</v>
      </c>
      <c r="TFM50" s="19" t="s">
        <v>8439</v>
      </c>
      <c r="TFN50" s="19" t="s">
        <v>8439</v>
      </c>
      <c r="TFO50" s="19" t="s">
        <v>8439</v>
      </c>
      <c r="TFP50" s="19" t="s">
        <v>8439</v>
      </c>
      <c r="TFQ50" s="19" t="s">
        <v>8439</v>
      </c>
      <c r="TFR50" s="19" t="s">
        <v>8439</v>
      </c>
      <c r="TFS50" s="19" t="s">
        <v>8439</v>
      </c>
      <c r="TFT50" s="19" t="s">
        <v>8439</v>
      </c>
      <c r="TFU50" s="19" t="s">
        <v>8439</v>
      </c>
      <c r="TFV50" s="19" t="s">
        <v>8439</v>
      </c>
      <c r="TFW50" s="19" t="s">
        <v>8439</v>
      </c>
      <c r="TFX50" s="19" t="s">
        <v>8439</v>
      </c>
      <c r="TFY50" s="19" t="s">
        <v>8439</v>
      </c>
      <c r="TFZ50" s="19" t="s">
        <v>8439</v>
      </c>
      <c r="TGA50" s="19" t="s">
        <v>8439</v>
      </c>
      <c r="TGB50" s="19" t="s">
        <v>8439</v>
      </c>
      <c r="TGC50" s="19" t="s">
        <v>8439</v>
      </c>
      <c r="TGD50" s="19" t="s">
        <v>8439</v>
      </c>
      <c r="TGE50" s="19" t="s">
        <v>8439</v>
      </c>
      <c r="TGF50" s="19" t="s">
        <v>8439</v>
      </c>
      <c r="TGG50" s="19" t="s">
        <v>8439</v>
      </c>
      <c r="TGH50" s="19" t="s">
        <v>8439</v>
      </c>
      <c r="TGI50" s="19" t="s">
        <v>8439</v>
      </c>
      <c r="TGJ50" s="19" t="s">
        <v>8439</v>
      </c>
      <c r="TGK50" s="19" t="s">
        <v>8439</v>
      </c>
      <c r="TGL50" s="19" t="s">
        <v>8439</v>
      </c>
      <c r="TGM50" s="19" t="s">
        <v>8439</v>
      </c>
      <c r="TGN50" s="19" t="s">
        <v>8439</v>
      </c>
      <c r="TGO50" s="19" t="s">
        <v>8439</v>
      </c>
      <c r="TGP50" s="19" t="s">
        <v>8439</v>
      </c>
      <c r="TGQ50" s="19" t="s">
        <v>8439</v>
      </c>
      <c r="TGR50" s="19" t="s">
        <v>8439</v>
      </c>
      <c r="TGS50" s="19" t="s">
        <v>8439</v>
      </c>
      <c r="TGT50" s="19" t="s">
        <v>8439</v>
      </c>
      <c r="TGU50" s="19" t="s">
        <v>8439</v>
      </c>
      <c r="TGV50" s="19" t="s">
        <v>8439</v>
      </c>
      <c r="TGW50" s="19" t="s">
        <v>8439</v>
      </c>
      <c r="TGX50" s="19" t="s">
        <v>8439</v>
      </c>
      <c r="TGY50" s="19" t="s">
        <v>8439</v>
      </c>
      <c r="TGZ50" s="19" t="s">
        <v>8439</v>
      </c>
      <c r="THA50" s="19" t="s">
        <v>8439</v>
      </c>
      <c r="THB50" s="19" t="s">
        <v>8439</v>
      </c>
      <c r="THC50" s="19" t="s">
        <v>8439</v>
      </c>
      <c r="THD50" s="19" t="s">
        <v>8439</v>
      </c>
      <c r="THE50" s="19" t="s">
        <v>8439</v>
      </c>
      <c r="THF50" s="19" t="s">
        <v>8439</v>
      </c>
      <c r="THG50" s="19" t="s">
        <v>8439</v>
      </c>
      <c r="THH50" s="19" t="s">
        <v>8439</v>
      </c>
      <c r="THI50" s="19" t="s">
        <v>8439</v>
      </c>
      <c r="THJ50" s="19" t="s">
        <v>8439</v>
      </c>
      <c r="THK50" s="19" t="s">
        <v>8439</v>
      </c>
      <c r="THL50" s="19" t="s">
        <v>8439</v>
      </c>
      <c r="THM50" s="19" t="s">
        <v>8439</v>
      </c>
      <c r="THN50" s="19" t="s">
        <v>8439</v>
      </c>
      <c r="THO50" s="19" t="s">
        <v>8439</v>
      </c>
      <c r="THP50" s="19" t="s">
        <v>8439</v>
      </c>
      <c r="THQ50" s="19" t="s">
        <v>8439</v>
      </c>
      <c r="THR50" s="19" t="s">
        <v>8439</v>
      </c>
      <c r="THS50" s="19" t="s">
        <v>8439</v>
      </c>
      <c r="THT50" s="19" t="s">
        <v>8439</v>
      </c>
      <c r="THU50" s="19" t="s">
        <v>8439</v>
      </c>
      <c r="THV50" s="19" t="s">
        <v>8439</v>
      </c>
      <c r="THW50" s="19" t="s">
        <v>8439</v>
      </c>
      <c r="THX50" s="19" t="s">
        <v>8439</v>
      </c>
      <c r="THY50" s="19" t="s">
        <v>8439</v>
      </c>
      <c r="THZ50" s="19" t="s">
        <v>8439</v>
      </c>
      <c r="TIA50" s="19" t="s">
        <v>8439</v>
      </c>
      <c r="TIB50" s="19" t="s">
        <v>8439</v>
      </c>
      <c r="TIC50" s="19" t="s">
        <v>8439</v>
      </c>
      <c r="TID50" s="19" t="s">
        <v>8439</v>
      </c>
      <c r="TIE50" s="19" t="s">
        <v>8439</v>
      </c>
      <c r="TIF50" s="19" t="s">
        <v>8439</v>
      </c>
      <c r="TIG50" s="19" t="s">
        <v>8439</v>
      </c>
      <c r="TIH50" s="19" t="s">
        <v>8439</v>
      </c>
      <c r="TII50" s="19" t="s">
        <v>8439</v>
      </c>
      <c r="TIJ50" s="19" t="s">
        <v>8439</v>
      </c>
      <c r="TIK50" s="19" t="s">
        <v>8439</v>
      </c>
      <c r="TIL50" s="19" t="s">
        <v>8439</v>
      </c>
      <c r="TIM50" s="19" t="s">
        <v>8439</v>
      </c>
      <c r="TIN50" s="19" t="s">
        <v>8439</v>
      </c>
      <c r="TIO50" s="19" t="s">
        <v>8439</v>
      </c>
      <c r="TIP50" s="19" t="s">
        <v>8439</v>
      </c>
      <c r="TIQ50" s="19" t="s">
        <v>8439</v>
      </c>
      <c r="TIR50" s="19" t="s">
        <v>8439</v>
      </c>
      <c r="TIS50" s="19" t="s">
        <v>8439</v>
      </c>
      <c r="TIT50" s="19" t="s">
        <v>8439</v>
      </c>
      <c r="TIU50" s="19" t="s">
        <v>8439</v>
      </c>
      <c r="TIV50" s="19" t="s">
        <v>8439</v>
      </c>
      <c r="TIW50" s="19" t="s">
        <v>8439</v>
      </c>
      <c r="TIX50" s="19" t="s">
        <v>8439</v>
      </c>
      <c r="TIY50" s="19" t="s">
        <v>8439</v>
      </c>
      <c r="TIZ50" s="19" t="s">
        <v>8439</v>
      </c>
      <c r="TJA50" s="19" t="s">
        <v>8439</v>
      </c>
      <c r="TJB50" s="19" t="s">
        <v>8439</v>
      </c>
      <c r="TJC50" s="19" t="s">
        <v>8439</v>
      </c>
      <c r="TJD50" s="19" t="s">
        <v>8439</v>
      </c>
      <c r="TJE50" s="19" t="s">
        <v>8439</v>
      </c>
      <c r="TJF50" s="19" t="s">
        <v>8439</v>
      </c>
      <c r="TJG50" s="19" t="s">
        <v>8439</v>
      </c>
      <c r="TJH50" s="19" t="s">
        <v>8439</v>
      </c>
      <c r="TJI50" s="19" t="s">
        <v>8439</v>
      </c>
      <c r="TJJ50" s="19" t="s">
        <v>8439</v>
      </c>
      <c r="TJK50" s="19" t="s">
        <v>8439</v>
      </c>
      <c r="TJL50" s="19" t="s">
        <v>8439</v>
      </c>
      <c r="TJM50" s="19" t="s">
        <v>8439</v>
      </c>
      <c r="TJN50" s="19" t="s">
        <v>8439</v>
      </c>
      <c r="TJO50" s="19" t="s">
        <v>8439</v>
      </c>
      <c r="TJP50" s="19" t="s">
        <v>8439</v>
      </c>
      <c r="TJQ50" s="19" t="s">
        <v>8439</v>
      </c>
      <c r="TJR50" s="19" t="s">
        <v>8439</v>
      </c>
      <c r="TJS50" s="19" t="s">
        <v>8439</v>
      </c>
      <c r="TJT50" s="19" t="s">
        <v>8439</v>
      </c>
      <c r="TJU50" s="19" t="s">
        <v>8439</v>
      </c>
      <c r="TJV50" s="19" t="s">
        <v>8439</v>
      </c>
      <c r="TJW50" s="19" t="s">
        <v>8439</v>
      </c>
      <c r="TJX50" s="19" t="s">
        <v>8439</v>
      </c>
      <c r="TJY50" s="19" t="s">
        <v>8439</v>
      </c>
      <c r="TJZ50" s="19" t="s">
        <v>8439</v>
      </c>
      <c r="TKA50" s="19" t="s">
        <v>8439</v>
      </c>
      <c r="TKB50" s="19" t="s">
        <v>8439</v>
      </c>
      <c r="TKC50" s="19" t="s">
        <v>8439</v>
      </c>
      <c r="TKD50" s="19" t="s">
        <v>8439</v>
      </c>
      <c r="TKE50" s="19" t="s">
        <v>8439</v>
      </c>
      <c r="TKF50" s="19" t="s">
        <v>8439</v>
      </c>
      <c r="TKG50" s="19" t="s">
        <v>8439</v>
      </c>
      <c r="TKH50" s="19" t="s">
        <v>8439</v>
      </c>
      <c r="TKI50" s="19" t="s">
        <v>8439</v>
      </c>
      <c r="TKJ50" s="19" t="s">
        <v>8439</v>
      </c>
      <c r="TKK50" s="19" t="s">
        <v>8439</v>
      </c>
      <c r="TKL50" s="19" t="s">
        <v>8439</v>
      </c>
      <c r="TKM50" s="19" t="s">
        <v>8439</v>
      </c>
      <c r="TKN50" s="19" t="s">
        <v>8439</v>
      </c>
      <c r="TKO50" s="19" t="s">
        <v>8439</v>
      </c>
      <c r="TKP50" s="19" t="s">
        <v>8439</v>
      </c>
      <c r="TKQ50" s="19" t="s">
        <v>8439</v>
      </c>
      <c r="TKR50" s="19" t="s">
        <v>8439</v>
      </c>
      <c r="TKS50" s="19" t="s">
        <v>8439</v>
      </c>
      <c r="TKT50" s="19" t="s">
        <v>8439</v>
      </c>
      <c r="TKU50" s="19" t="s">
        <v>8439</v>
      </c>
      <c r="TKV50" s="19" t="s">
        <v>8439</v>
      </c>
      <c r="TKW50" s="19" t="s">
        <v>8439</v>
      </c>
      <c r="TKX50" s="19" t="s">
        <v>8439</v>
      </c>
      <c r="TKY50" s="19" t="s">
        <v>8439</v>
      </c>
      <c r="TKZ50" s="19" t="s">
        <v>8439</v>
      </c>
      <c r="TLA50" s="19" t="s">
        <v>8439</v>
      </c>
      <c r="TLB50" s="19" t="s">
        <v>8439</v>
      </c>
      <c r="TLC50" s="19" t="s">
        <v>8439</v>
      </c>
      <c r="TLD50" s="19" t="s">
        <v>8439</v>
      </c>
      <c r="TLE50" s="19" t="s">
        <v>8439</v>
      </c>
      <c r="TLF50" s="19" t="s">
        <v>8439</v>
      </c>
      <c r="TLG50" s="19" t="s">
        <v>8439</v>
      </c>
      <c r="TLH50" s="19" t="s">
        <v>8439</v>
      </c>
      <c r="TLI50" s="19" t="s">
        <v>8439</v>
      </c>
      <c r="TLJ50" s="19" t="s">
        <v>8439</v>
      </c>
      <c r="TLK50" s="19" t="s">
        <v>8439</v>
      </c>
      <c r="TLL50" s="19" t="s">
        <v>8439</v>
      </c>
      <c r="TLM50" s="19" t="s">
        <v>8439</v>
      </c>
      <c r="TLN50" s="19" t="s">
        <v>8439</v>
      </c>
      <c r="TLO50" s="19" t="s">
        <v>8439</v>
      </c>
      <c r="TLP50" s="19" t="s">
        <v>8439</v>
      </c>
      <c r="TLQ50" s="19" t="s">
        <v>8439</v>
      </c>
      <c r="TLR50" s="19" t="s">
        <v>8439</v>
      </c>
      <c r="TLS50" s="19" t="s">
        <v>8439</v>
      </c>
      <c r="TLT50" s="19" t="s">
        <v>8439</v>
      </c>
      <c r="TLU50" s="19" t="s">
        <v>8439</v>
      </c>
      <c r="TLV50" s="19" t="s">
        <v>8439</v>
      </c>
      <c r="TLW50" s="19" t="s">
        <v>8439</v>
      </c>
      <c r="TLX50" s="19" t="s">
        <v>8439</v>
      </c>
      <c r="TLY50" s="19" t="s">
        <v>8439</v>
      </c>
      <c r="TLZ50" s="19" t="s">
        <v>8439</v>
      </c>
      <c r="TMA50" s="19" t="s">
        <v>8439</v>
      </c>
      <c r="TMB50" s="19" t="s">
        <v>8439</v>
      </c>
      <c r="TMC50" s="19" t="s">
        <v>8439</v>
      </c>
      <c r="TMD50" s="19" t="s">
        <v>8439</v>
      </c>
      <c r="TME50" s="19" t="s">
        <v>8439</v>
      </c>
      <c r="TMF50" s="19" t="s">
        <v>8439</v>
      </c>
      <c r="TMG50" s="19" t="s">
        <v>8439</v>
      </c>
      <c r="TMH50" s="19" t="s">
        <v>8439</v>
      </c>
      <c r="TMI50" s="19" t="s">
        <v>8439</v>
      </c>
      <c r="TMJ50" s="19" t="s">
        <v>8439</v>
      </c>
      <c r="TMK50" s="19" t="s">
        <v>8439</v>
      </c>
      <c r="TML50" s="19" t="s">
        <v>8439</v>
      </c>
      <c r="TMM50" s="19" t="s">
        <v>8439</v>
      </c>
      <c r="TMN50" s="19" t="s">
        <v>8439</v>
      </c>
      <c r="TMO50" s="19" t="s">
        <v>8439</v>
      </c>
      <c r="TMP50" s="19" t="s">
        <v>8439</v>
      </c>
      <c r="TMQ50" s="19" t="s">
        <v>8439</v>
      </c>
      <c r="TMR50" s="19" t="s">
        <v>8439</v>
      </c>
      <c r="TMS50" s="19" t="s">
        <v>8439</v>
      </c>
      <c r="TMT50" s="19" t="s">
        <v>8439</v>
      </c>
      <c r="TMU50" s="19" t="s">
        <v>8439</v>
      </c>
      <c r="TMV50" s="19" t="s">
        <v>8439</v>
      </c>
      <c r="TMW50" s="19" t="s">
        <v>8439</v>
      </c>
      <c r="TMX50" s="19" t="s">
        <v>8439</v>
      </c>
      <c r="TMY50" s="19" t="s">
        <v>8439</v>
      </c>
      <c r="TMZ50" s="19" t="s">
        <v>8439</v>
      </c>
      <c r="TNA50" s="19" t="s">
        <v>8439</v>
      </c>
      <c r="TNB50" s="19" t="s">
        <v>8439</v>
      </c>
      <c r="TNC50" s="19" t="s">
        <v>8439</v>
      </c>
      <c r="TND50" s="19" t="s">
        <v>8439</v>
      </c>
      <c r="TNE50" s="19" t="s">
        <v>8439</v>
      </c>
      <c r="TNF50" s="19" t="s">
        <v>8439</v>
      </c>
      <c r="TNG50" s="19" t="s">
        <v>8439</v>
      </c>
      <c r="TNH50" s="19" t="s">
        <v>8439</v>
      </c>
      <c r="TNI50" s="19" t="s">
        <v>8439</v>
      </c>
      <c r="TNJ50" s="19" t="s">
        <v>8439</v>
      </c>
      <c r="TNK50" s="19" t="s">
        <v>8439</v>
      </c>
      <c r="TNL50" s="19" t="s">
        <v>8439</v>
      </c>
      <c r="TNM50" s="19" t="s">
        <v>8439</v>
      </c>
      <c r="TNN50" s="19" t="s">
        <v>8439</v>
      </c>
      <c r="TNO50" s="19" t="s">
        <v>8439</v>
      </c>
      <c r="TNP50" s="19" t="s">
        <v>8439</v>
      </c>
      <c r="TNQ50" s="19" t="s">
        <v>8439</v>
      </c>
      <c r="TNR50" s="19" t="s">
        <v>8439</v>
      </c>
      <c r="TNS50" s="19" t="s">
        <v>8439</v>
      </c>
      <c r="TNT50" s="19" t="s">
        <v>8439</v>
      </c>
      <c r="TNU50" s="19" t="s">
        <v>8439</v>
      </c>
      <c r="TNV50" s="19" t="s">
        <v>8439</v>
      </c>
      <c r="TNW50" s="19" t="s">
        <v>8439</v>
      </c>
      <c r="TNX50" s="19" t="s">
        <v>8439</v>
      </c>
      <c r="TNY50" s="19" t="s">
        <v>8439</v>
      </c>
      <c r="TNZ50" s="19" t="s">
        <v>8439</v>
      </c>
      <c r="TOA50" s="19" t="s">
        <v>8439</v>
      </c>
      <c r="TOB50" s="19" t="s">
        <v>8439</v>
      </c>
      <c r="TOC50" s="19" t="s">
        <v>8439</v>
      </c>
      <c r="TOD50" s="19" t="s">
        <v>8439</v>
      </c>
      <c r="TOE50" s="19" t="s">
        <v>8439</v>
      </c>
      <c r="TOF50" s="19" t="s">
        <v>8439</v>
      </c>
      <c r="TOG50" s="19" t="s">
        <v>8439</v>
      </c>
      <c r="TOH50" s="19" t="s">
        <v>8439</v>
      </c>
      <c r="TOI50" s="19" t="s">
        <v>8439</v>
      </c>
      <c r="TOJ50" s="19" t="s">
        <v>8439</v>
      </c>
      <c r="TOK50" s="19" t="s">
        <v>8439</v>
      </c>
      <c r="TOL50" s="19" t="s">
        <v>8439</v>
      </c>
      <c r="TOM50" s="19" t="s">
        <v>8439</v>
      </c>
      <c r="TON50" s="19" t="s">
        <v>8439</v>
      </c>
      <c r="TOO50" s="19" t="s">
        <v>8439</v>
      </c>
      <c r="TOP50" s="19" t="s">
        <v>8439</v>
      </c>
      <c r="TOQ50" s="19" t="s">
        <v>8439</v>
      </c>
      <c r="TOR50" s="19" t="s">
        <v>8439</v>
      </c>
      <c r="TOS50" s="19" t="s">
        <v>8439</v>
      </c>
      <c r="TOT50" s="19" t="s">
        <v>8439</v>
      </c>
      <c r="TOU50" s="19" t="s">
        <v>8439</v>
      </c>
      <c r="TOV50" s="19" t="s">
        <v>8439</v>
      </c>
      <c r="TOW50" s="19" t="s">
        <v>8439</v>
      </c>
      <c r="TOX50" s="19" t="s">
        <v>8439</v>
      </c>
      <c r="TOY50" s="19" t="s">
        <v>8439</v>
      </c>
      <c r="TOZ50" s="19" t="s">
        <v>8439</v>
      </c>
      <c r="TPA50" s="19" t="s">
        <v>8439</v>
      </c>
      <c r="TPB50" s="19" t="s">
        <v>8439</v>
      </c>
      <c r="TPC50" s="19" t="s">
        <v>8439</v>
      </c>
      <c r="TPD50" s="19" t="s">
        <v>8439</v>
      </c>
      <c r="TPE50" s="19" t="s">
        <v>8439</v>
      </c>
      <c r="TPF50" s="19" t="s">
        <v>8439</v>
      </c>
      <c r="TPG50" s="19" t="s">
        <v>8439</v>
      </c>
      <c r="TPH50" s="19" t="s">
        <v>8439</v>
      </c>
      <c r="TPI50" s="19" t="s">
        <v>8439</v>
      </c>
      <c r="TPJ50" s="19" t="s">
        <v>8439</v>
      </c>
      <c r="TPK50" s="19" t="s">
        <v>8439</v>
      </c>
      <c r="TPL50" s="19" t="s">
        <v>8439</v>
      </c>
      <c r="TPM50" s="19" t="s">
        <v>8439</v>
      </c>
      <c r="TPN50" s="19" t="s">
        <v>8439</v>
      </c>
      <c r="TPO50" s="19" t="s">
        <v>8439</v>
      </c>
      <c r="TPP50" s="19" t="s">
        <v>8439</v>
      </c>
      <c r="TPQ50" s="19" t="s">
        <v>8439</v>
      </c>
      <c r="TPR50" s="19" t="s">
        <v>8439</v>
      </c>
      <c r="TPS50" s="19" t="s">
        <v>8439</v>
      </c>
      <c r="TPT50" s="19" t="s">
        <v>8439</v>
      </c>
      <c r="TPU50" s="19" t="s">
        <v>8439</v>
      </c>
      <c r="TPV50" s="19" t="s">
        <v>8439</v>
      </c>
      <c r="TPW50" s="19" t="s">
        <v>8439</v>
      </c>
      <c r="TPX50" s="19" t="s">
        <v>8439</v>
      </c>
      <c r="TPY50" s="19" t="s">
        <v>8439</v>
      </c>
      <c r="TPZ50" s="19" t="s">
        <v>8439</v>
      </c>
      <c r="TQA50" s="19" t="s">
        <v>8439</v>
      </c>
      <c r="TQB50" s="19" t="s">
        <v>8439</v>
      </c>
      <c r="TQC50" s="19" t="s">
        <v>8439</v>
      </c>
      <c r="TQD50" s="19" t="s">
        <v>8439</v>
      </c>
      <c r="TQE50" s="19" t="s">
        <v>8439</v>
      </c>
      <c r="TQF50" s="19" t="s">
        <v>8439</v>
      </c>
      <c r="TQG50" s="19" t="s">
        <v>8439</v>
      </c>
      <c r="TQH50" s="19" t="s">
        <v>8439</v>
      </c>
      <c r="TQI50" s="19" t="s">
        <v>8439</v>
      </c>
      <c r="TQJ50" s="19" t="s">
        <v>8439</v>
      </c>
      <c r="TQK50" s="19" t="s">
        <v>8439</v>
      </c>
      <c r="TQL50" s="19" t="s">
        <v>8439</v>
      </c>
      <c r="TQM50" s="19" t="s">
        <v>8439</v>
      </c>
      <c r="TQN50" s="19" t="s">
        <v>8439</v>
      </c>
      <c r="TQO50" s="19" t="s">
        <v>8439</v>
      </c>
      <c r="TQP50" s="19" t="s">
        <v>8439</v>
      </c>
      <c r="TQQ50" s="19" t="s">
        <v>8439</v>
      </c>
      <c r="TQR50" s="19" t="s">
        <v>8439</v>
      </c>
      <c r="TQS50" s="19" t="s">
        <v>8439</v>
      </c>
      <c r="TQT50" s="19" t="s">
        <v>8439</v>
      </c>
      <c r="TQU50" s="19" t="s">
        <v>8439</v>
      </c>
      <c r="TQV50" s="19" t="s">
        <v>8439</v>
      </c>
      <c r="TQW50" s="19" t="s">
        <v>8439</v>
      </c>
      <c r="TQX50" s="19" t="s">
        <v>8439</v>
      </c>
      <c r="TQY50" s="19" t="s">
        <v>8439</v>
      </c>
      <c r="TQZ50" s="19" t="s">
        <v>8439</v>
      </c>
      <c r="TRA50" s="19" t="s">
        <v>8439</v>
      </c>
      <c r="TRB50" s="19" t="s">
        <v>8439</v>
      </c>
      <c r="TRC50" s="19" t="s">
        <v>8439</v>
      </c>
      <c r="TRD50" s="19" t="s">
        <v>8439</v>
      </c>
      <c r="TRE50" s="19" t="s">
        <v>8439</v>
      </c>
      <c r="TRF50" s="19" t="s">
        <v>8439</v>
      </c>
      <c r="TRG50" s="19" t="s">
        <v>8439</v>
      </c>
      <c r="TRH50" s="19" t="s">
        <v>8439</v>
      </c>
      <c r="TRI50" s="19" t="s">
        <v>8439</v>
      </c>
      <c r="TRJ50" s="19" t="s">
        <v>8439</v>
      </c>
      <c r="TRK50" s="19" t="s">
        <v>8439</v>
      </c>
      <c r="TRL50" s="19" t="s">
        <v>8439</v>
      </c>
      <c r="TRM50" s="19" t="s">
        <v>8439</v>
      </c>
      <c r="TRN50" s="19" t="s">
        <v>8439</v>
      </c>
      <c r="TRO50" s="19" t="s">
        <v>8439</v>
      </c>
      <c r="TRP50" s="19" t="s">
        <v>8439</v>
      </c>
      <c r="TRQ50" s="19" t="s">
        <v>8439</v>
      </c>
      <c r="TRR50" s="19" t="s">
        <v>8439</v>
      </c>
      <c r="TRS50" s="19" t="s">
        <v>8439</v>
      </c>
      <c r="TRT50" s="19" t="s">
        <v>8439</v>
      </c>
      <c r="TRU50" s="19" t="s">
        <v>8439</v>
      </c>
      <c r="TRV50" s="19" t="s">
        <v>8439</v>
      </c>
      <c r="TRW50" s="19" t="s">
        <v>8439</v>
      </c>
      <c r="TRX50" s="19" t="s">
        <v>8439</v>
      </c>
      <c r="TRY50" s="19" t="s">
        <v>8439</v>
      </c>
      <c r="TRZ50" s="19" t="s">
        <v>8439</v>
      </c>
      <c r="TSA50" s="19" t="s">
        <v>8439</v>
      </c>
      <c r="TSB50" s="19" t="s">
        <v>8439</v>
      </c>
      <c r="TSC50" s="19" t="s">
        <v>8439</v>
      </c>
      <c r="TSD50" s="19" t="s">
        <v>8439</v>
      </c>
      <c r="TSE50" s="19" t="s">
        <v>8439</v>
      </c>
      <c r="TSF50" s="19" t="s">
        <v>8439</v>
      </c>
      <c r="TSG50" s="19" t="s">
        <v>8439</v>
      </c>
      <c r="TSH50" s="19" t="s">
        <v>8439</v>
      </c>
      <c r="TSI50" s="19" t="s">
        <v>8439</v>
      </c>
      <c r="TSJ50" s="19" t="s">
        <v>8439</v>
      </c>
      <c r="TSK50" s="19" t="s">
        <v>8439</v>
      </c>
      <c r="TSL50" s="19" t="s">
        <v>8439</v>
      </c>
      <c r="TSM50" s="19" t="s">
        <v>8439</v>
      </c>
      <c r="TSN50" s="19" t="s">
        <v>8439</v>
      </c>
      <c r="TSO50" s="19" t="s">
        <v>8439</v>
      </c>
      <c r="TSP50" s="19" t="s">
        <v>8439</v>
      </c>
      <c r="TSQ50" s="19" t="s">
        <v>8439</v>
      </c>
      <c r="TSR50" s="19" t="s">
        <v>8439</v>
      </c>
      <c r="TSS50" s="19" t="s">
        <v>8439</v>
      </c>
      <c r="TST50" s="19" t="s">
        <v>8439</v>
      </c>
      <c r="TSU50" s="19" t="s">
        <v>8439</v>
      </c>
      <c r="TSV50" s="19" t="s">
        <v>8439</v>
      </c>
      <c r="TSW50" s="19" t="s">
        <v>8439</v>
      </c>
      <c r="TSX50" s="19" t="s">
        <v>8439</v>
      </c>
      <c r="TSY50" s="19" t="s">
        <v>8439</v>
      </c>
      <c r="TSZ50" s="19" t="s">
        <v>8439</v>
      </c>
      <c r="TTA50" s="19" t="s">
        <v>8439</v>
      </c>
      <c r="TTB50" s="19" t="s">
        <v>8439</v>
      </c>
      <c r="TTC50" s="19" t="s">
        <v>8439</v>
      </c>
      <c r="TTD50" s="19" t="s">
        <v>8439</v>
      </c>
      <c r="TTE50" s="19" t="s">
        <v>8439</v>
      </c>
      <c r="TTF50" s="19" t="s">
        <v>8439</v>
      </c>
      <c r="TTG50" s="19" t="s">
        <v>8439</v>
      </c>
      <c r="TTH50" s="19" t="s">
        <v>8439</v>
      </c>
      <c r="TTI50" s="19" t="s">
        <v>8439</v>
      </c>
      <c r="TTJ50" s="19" t="s">
        <v>8439</v>
      </c>
      <c r="TTK50" s="19" t="s">
        <v>8439</v>
      </c>
      <c r="TTL50" s="19" t="s">
        <v>8439</v>
      </c>
      <c r="TTM50" s="19" t="s">
        <v>8439</v>
      </c>
      <c r="TTN50" s="19" t="s">
        <v>8439</v>
      </c>
      <c r="TTO50" s="19" t="s">
        <v>8439</v>
      </c>
      <c r="TTP50" s="19" t="s">
        <v>8439</v>
      </c>
      <c r="TTQ50" s="19" t="s">
        <v>8439</v>
      </c>
      <c r="TTR50" s="19" t="s">
        <v>8439</v>
      </c>
      <c r="TTS50" s="19" t="s">
        <v>8439</v>
      </c>
      <c r="TTT50" s="19" t="s">
        <v>8439</v>
      </c>
      <c r="TTU50" s="19" t="s">
        <v>8439</v>
      </c>
      <c r="TTV50" s="19" t="s">
        <v>8439</v>
      </c>
      <c r="TTW50" s="19" t="s">
        <v>8439</v>
      </c>
      <c r="TTX50" s="19" t="s">
        <v>8439</v>
      </c>
      <c r="TTY50" s="19" t="s">
        <v>8439</v>
      </c>
      <c r="TTZ50" s="19" t="s">
        <v>8439</v>
      </c>
      <c r="TUA50" s="19" t="s">
        <v>8439</v>
      </c>
      <c r="TUB50" s="19" t="s">
        <v>8439</v>
      </c>
      <c r="TUC50" s="19" t="s">
        <v>8439</v>
      </c>
      <c r="TUD50" s="19" t="s">
        <v>8439</v>
      </c>
      <c r="TUE50" s="19" t="s">
        <v>8439</v>
      </c>
      <c r="TUF50" s="19" t="s">
        <v>8439</v>
      </c>
      <c r="TUG50" s="19" t="s">
        <v>8439</v>
      </c>
      <c r="TUH50" s="19" t="s">
        <v>8439</v>
      </c>
      <c r="TUI50" s="19" t="s">
        <v>8439</v>
      </c>
      <c r="TUJ50" s="19" t="s">
        <v>8439</v>
      </c>
      <c r="TUK50" s="19" t="s">
        <v>8439</v>
      </c>
      <c r="TUL50" s="19" t="s">
        <v>8439</v>
      </c>
      <c r="TUM50" s="19" t="s">
        <v>8439</v>
      </c>
      <c r="TUN50" s="19" t="s">
        <v>8439</v>
      </c>
      <c r="TUO50" s="19" t="s">
        <v>8439</v>
      </c>
      <c r="TUP50" s="19" t="s">
        <v>8439</v>
      </c>
      <c r="TUQ50" s="19" t="s">
        <v>8439</v>
      </c>
      <c r="TUR50" s="19" t="s">
        <v>8439</v>
      </c>
      <c r="TUS50" s="19" t="s">
        <v>8439</v>
      </c>
      <c r="TUT50" s="19" t="s">
        <v>8439</v>
      </c>
      <c r="TUU50" s="19" t="s">
        <v>8439</v>
      </c>
      <c r="TUV50" s="19" t="s">
        <v>8439</v>
      </c>
      <c r="TUW50" s="19" t="s">
        <v>8439</v>
      </c>
      <c r="TUX50" s="19" t="s">
        <v>8439</v>
      </c>
      <c r="TUY50" s="19" t="s">
        <v>8439</v>
      </c>
      <c r="TUZ50" s="19" t="s">
        <v>8439</v>
      </c>
      <c r="TVA50" s="19" t="s">
        <v>8439</v>
      </c>
      <c r="TVB50" s="19" t="s">
        <v>8439</v>
      </c>
      <c r="TVC50" s="19" t="s">
        <v>8439</v>
      </c>
      <c r="TVD50" s="19" t="s">
        <v>8439</v>
      </c>
      <c r="TVE50" s="19" t="s">
        <v>8439</v>
      </c>
      <c r="TVF50" s="19" t="s">
        <v>8439</v>
      </c>
      <c r="TVG50" s="19" t="s">
        <v>8439</v>
      </c>
      <c r="TVH50" s="19" t="s">
        <v>8439</v>
      </c>
      <c r="TVI50" s="19" t="s">
        <v>8439</v>
      </c>
      <c r="TVJ50" s="19" t="s">
        <v>8439</v>
      </c>
      <c r="TVK50" s="19" t="s">
        <v>8439</v>
      </c>
      <c r="TVL50" s="19" t="s">
        <v>8439</v>
      </c>
      <c r="TVM50" s="19" t="s">
        <v>8439</v>
      </c>
      <c r="TVN50" s="19" t="s">
        <v>8439</v>
      </c>
      <c r="TVO50" s="19" t="s">
        <v>8439</v>
      </c>
      <c r="TVP50" s="19" t="s">
        <v>8439</v>
      </c>
      <c r="TVQ50" s="19" t="s">
        <v>8439</v>
      </c>
      <c r="TVR50" s="19" t="s">
        <v>8439</v>
      </c>
      <c r="TVS50" s="19" t="s">
        <v>8439</v>
      </c>
      <c r="TVT50" s="19" t="s">
        <v>8439</v>
      </c>
      <c r="TVU50" s="19" t="s">
        <v>8439</v>
      </c>
      <c r="TVV50" s="19" t="s">
        <v>8439</v>
      </c>
      <c r="TVW50" s="19" t="s">
        <v>8439</v>
      </c>
      <c r="TVX50" s="19" t="s">
        <v>8439</v>
      </c>
      <c r="TVY50" s="19" t="s">
        <v>8439</v>
      </c>
      <c r="TVZ50" s="19" t="s">
        <v>8439</v>
      </c>
      <c r="TWA50" s="19" t="s">
        <v>8439</v>
      </c>
      <c r="TWB50" s="19" t="s">
        <v>8439</v>
      </c>
      <c r="TWC50" s="19" t="s">
        <v>8439</v>
      </c>
      <c r="TWD50" s="19" t="s">
        <v>8439</v>
      </c>
      <c r="TWE50" s="19" t="s">
        <v>8439</v>
      </c>
      <c r="TWF50" s="19" t="s">
        <v>8439</v>
      </c>
      <c r="TWG50" s="19" t="s">
        <v>8439</v>
      </c>
      <c r="TWH50" s="19" t="s">
        <v>8439</v>
      </c>
      <c r="TWI50" s="19" t="s">
        <v>8439</v>
      </c>
      <c r="TWJ50" s="19" t="s">
        <v>8439</v>
      </c>
      <c r="TWK50" s="19" t="s">
        <v>8439</v>
      </c>
      <c r="TWL50" s="19" t="s">
        <v>8439</v>
      </c>
      <c r="TWM50" s="19" t="s">
        <v>8439</v>
      </c>
      <c r="TWN50" s="19" t="s">
        <v>8439</v>
      </c>
      <c r="TWO50" s="19" t="s">
        <v>8439</v>
      </c>
      <c r="TWP50" s="19" t="s">
        <v>8439</v>
      </c>
      <c r="TWQ50" s="19" t="s">
        <v>8439</v>
      </c>
      <c r="TWR50" s="19" t="s">
        <v>8439</v>
      </c>
      <c r="TWS50" s="19" t="s">
        <v>8439</v>
      </c>
      <c r="TWT50" s="19" t="s">
        <v>8439</v>
      </c>
      <c r="TWU50" s="19" t="s">
        <v>8439</v>
      </c>
      <c r="TWV50" s="19" t="s">
        <v>8439</v>
      </c>
      <c r="TWW50" s="19" t="s">
        <v>8439</v>
      </c>
      <c r="TWX50" s="19" t="s">
        <v>8439</v>
      </c>
      <c r="TWY50" s="19" t="s">
        <v>8439</v>
      </c>
      <c r="TWZ50" s="19" t="s">
        <v>8439</v>
      </c>
      <c r="TXA50" s="19" t="s">
        <v>8439</v>
      </c>
      <c r="TXB50" s="19" t="s">
        <v>8439</v>
      </c>
      <c r="TXC50" s="19" t="s">
        <v>8439</v>
      </c>
      <c r="TXD50" s="19" t="s">
        <v>8439</v>
      </c>
      <c r="TXE50" s="19" t="s">
        <v>8439</v>
      </c>
      <c r="TXF50" s="19" t="s">
        <v>8439</v>
      </c>
      <c r="TXG50" s="19" t="s">
        <v>8439</v>
      </c>
      <c r="TXH50" s="19" t="s">
        <v>8439</v>
      </c>
      <c r="TXI50" s="19" t="s">
        <v>8439</v>
      </c>
      <c r="TXJ50" s="19" t="s">
        <v>8439</v>
      </c>
      <c r="TXK50" s="19" t="s">
        <v>8439</v>
      </c>
      <c r="TXL50" s="19" t="s">
        <v>8439</v>
      </c>
      <c r="TXM50" s="19" t="s">
        <v>8439</v>
      </c>
      <c r="TXN50" s="19" t="s">
        <v>8439</v>
      </c>
      <c r="TXO50" s="19" t="s">
        <v>8439</v>
      </c>
      <c r="TXP50" s="19" t="s">
        <v>8439</v>
      </c>
      <c r="TXQ50" s="19" t="s">
        <v>8439</v>
      </c>
      <c r="TXR50" s="19" t="s">
        <v>8439</v>
      </c>
      <c r="TXS50" s="19" t="s">
        <v>8439</v>
      </c>
      <c r="TXT50" s="19" t="s">
        <v>8439</v>
      </c>
      <c r="TXU50" s="19" t="s">
        <v>8439</v>
      </c>
      <c r="TXV50" s="19" t="s">
        <v>8439</v>
      </c>
      <c r="TXW50" s="19" t="s">
        <v>8439</v>
      </c>
      <c r="TXX50" s="19" t="s">
        <v>8439</v>
      </c>
      <c r="TXY50" s="19" t="s">
        <v>8439</v>
      </c>
      <c r="TXZ50" s="19" t="s">
        <v>8439</v>
      </c>
      <c r="TYA50" s="19" t="s">
        <v>8439</v>
      </c>
      <c r="TYB50" s="19" t="s">
        <v>8439</v>
      </c>
      <c r="TYC50" s="19" t="s">
        <v>8439</v>
      </c>
      <c r="TYD50" s="19" t="s">
        <v>8439</v>
      </c>
      <c r="TYE50" s="19" t="s">
        <v>8439</v>
      </c>
      <c r="TYF50" s="19" t="s">
        <v>8439</v>
      </c>
      <c r="TYG50" s="19" t="s">
        <v>8439</v>
      </c>
      <c r="TYH50" s="19" t="s">
        <v>8439</v>
      </c>
      <c r="TYI50" s="19" t="s">
        <v>8439</v>
      </c>
      <c r="TYJ50" s="19" t="s">
        <v>8439</v>
      </c>
      <c r="TYK50" s="19" t="s">
        <v>8439</v>
      </c>
      <c r="TYL50" s="19" t="s">
        <v>8439</v>
      </c>
      <c r="TYM50" s="19" t="s">
        <v>8439</v>
      </c>
      <c r="TYN50" s="19" t="s">
        <v>8439</v>
      </c>
      <c r="TYO50" s="19" t="s">
        <v>8439</v>
      </c>
      <c r="TYP50" s="19" t="s">
        <v>8439</v>
      </c>
      <c r="TYQ50" s="19" t="s">
        <v>8439</v>
      </c>
      <c r="TYR50" s="19" t="s">
        <v>8439</v>
      </c>
      <c r="TYS50" s="19" t="s">
        <v>8439</v>
      </c>
      <c r="TYT50" s="19" t="s">
        <v>8439</v>
      </c>
      <c r="TYU50" s="19" t="s">
        <v>8439</v>
      </c>
      <c r="TYV50" s="19" t="s">
        <v>8439</v>
      </c>
      <c r="TYW50" s="19" t="s">
        <v>8439</v>
      </c>
      <c r="TYX50" s="19" t="s">
        <v>8439</v>
      </c>
      <c r="TYY50" s="19" t="s">
        <v>8439</v>
      </c>
      <c r="TYZ50" s="19" t="s">
        <v>8439</v>
      </c>
      <c r="TZA50" s="19" t="s">
        <v>8439</v>
      </c>
      <c r="TZB50" s="19" t="s">
        <v>8439</v>
      </c>
      <c r="TZC50" s="19" t="s">
        <v>8439</v>
      </c>
      <c r="TZD50" s="19" t="s">
        <v>8439</v>
      </c>
      <c r="TZE50" s="19" t="s">
        <v>8439</v>
      </c>
      <c r="TZF50" s="19" t="s">
        <v>8439</v>
      </c>
      <c r="TZG50" s="19" t="s">
        <v>8439</v>
      </c>
      <c r="TZH50" s="19" t="s">
        <v>8439</v>
      </c>
      <c r="TZI50" s="19" t="s">
        <v>8439</v>
      </c>
      <c r="TZJ50" s="19" t="s">
        <v>8439</v>
      </c>
      <c r="TZK50" s="19" t="s">
        <v>8439</v>
      </c>
      <c r="TZL50" s="19" t="s">
        <v>8439</v>
      </c>
      <c r="TZM50" s="19" t="s">
        <v>8439</v>
      </c>
      <c r="TZN50" s="19" t="s">
        <v>8439</v>
      </c>
      <c r="TZO50" s="19" t="s">
        <v>8439</v>
      </c>
      <c r="TZP50" s="19" t="s">
        <v>8439</v>
      </c>
      <c r="TZQ50" s="19" t="s">
        <v>8439</v>
      </c>
      <c r="TZR50" s="19" t="s">
        <v>8439</v>
      </c>
      <c r="TZS50" s="19" t="s">
        <v>8439</v>
      </c>
      <c r="TZT50" s="19" t="s">
        <v>8439</v>
      </c>
      <c r="TZU50" s="19" t="s">
        <v>8439</v>
      </c>
      <c r="TZV50" s="19" t="s">
        <v>8439</v>
      </c>
      <c r="TZW50" s="19" t="s">
        <v>8439</v>
      </c>
      <c r="TZX50" s="19" t="s">
        <v>8439</v>
      </c>
      <c r="TZY50" s="19" t="s">
        <v>8439</v>
      </c>
      <c r="TZZ50" s="19" t="s">
        <v>8439</v>
      </c>
      <c r="UAA50" s="19" t="s">
        <v>8439</v>
      </c>
      <c r="UAB50" s="19" t="s">
        <v>8439</v>
      </c>
      <c r="UAC50" s="19" t="s">
        <v>8439</v>
      </c>
      <c r="UAD50" s="19" t="s">
        <v>8439</v>
      </c>
      <c r="UAE50" s="19" t="s">
        <v>8439</v>
      </c>
      <c r="UAF50" s="19" t="s">
        <v>8439</v>
      </c>
      <c r="UAG50" s="19" t="s">
        <v>8439</v>
      </c>
      <c r="UAH50" s="19" t="s">
        <v>8439</v>
      </c>
      <c r="UAI50" s="19" t="s">
        <v>8439</v>
      </c>
      <c r="UAJ50" s="19" t="s">
        <v>8439</v>
      </c>
      <c r="UAK50" s="19" t="s">
        <v>8439</v>
      </c>
      <c r="UAL50" s="19" t="s">
        <v>8439</v>
      </c>
      <c r="UAM50" s="19" t="s">
        <v>8439</v>
      </c>
      <c r="UAN50" s="19" t="s">
        <v>8439</v>
      </c>
      <c r="UAO50" s="19" t="s">
        <v>8439</v>
      </c>
      <c r="UAP50" s="19" t="s">
        <v>8439</v>
      </c>
      <c r="UAQ50" s="19" t="s">
        <v>8439</v>
      </c>
      <c r="UAR50" s="19" t="s">
        <v>8439</v>
      </c>
      <c r="UAS50" s="19" t="s">
        <v>8439</v>
      </c>
      <c r="UAT50" s="19" t="s">
        <v>8439</v>
      </c>
      <c r="UAU50" s="19" t="s">
        <v>8439</v>
      </c>
      <c r="UAV50" s="19" t="s">
        <v>8439</v>
      </c>
      <c r="UAW50" s="19" t="s">
        <v>8439</v>
      </c>
      <c r="UAX50" s="19" t="s">
        <v>8439</v>
      </c>
      <c r="UAY50" s="19" t="s">
        <v>8439</v>
      </c>
      <c r="UAZ50" s="19" t="s">
        <v>8439</v>
      </c>
      <c r="UBA50" s="19" t="s">
        <v>8439</v>
      </c>
      <c r="UBB50" s="19" t="s">
        <v>8439</v>
      </c>
      <c r="UBC50" s="19" t="s">
        <v>8439</v>
      </c>
      <c r="UBD50" s="19" t="s">
        <v>8439</v>
      </c>
      <c r="UBE50" s="19" t="s">
        <v>8439</v>
      </c>
      <c r="UBF50" s="19" t="s">
        <v>8439</v>
      </c>
      <c r="UBG50" s="19" t="s">
        <v>8439</v>
      </c>
      <c r="UBH50" s="19" t="s">
        <v>8439</v>
      </c>
      <c r="UBI50" s="19" t="s">
        <v>8439</v>
      </c>
      <c r="UBJ50" s="19" t="s">
        <v>8439</v>
      </c>
      <c r="UBK50" s="19" t="s">
        <v>8439</v>
      </c>
      <c r="UBL50" s="19" t="s">
        <v>8439</v>
      </c>
      <c r="UBM50" s="19" t="s">
        <v>8439</v>
      </c>
      <c r="UBN50" s="19" t="s">
        <v>8439</v>
      </c>
      <c r="UBO50" s="19" t="s">
        <v>8439</v>
      </c>
      <c r="UBP50" s="19" t="s">
        <v>8439</v>
      </c>
      <c r="UBQ50" s="19" t="s">
        <v>8439</v>
      </c>
      <c r="UBR50" s="19" t="s">
        <v>8439</v>
      </c>
      <c r="UBS50" s="19" t="s">
        <v>8439</v>
      </c>
      <c r="UBT50" s="19" t="s">
        <v>8439</v>
      </c>
      <c r="UBU50" s="19" t="s">
        <v>8439</v>
      </c>
      <c r="UBV50" s="19" t="s">
        <v>8439</v>
      </c>
      <c r="UBW50" s="19" t="s">
        <v>8439</v>
      </c>
      <c r="UBX50" s="19" t="s">
        <v>8439</v>
      </c>
      <c r="UBY50" s="19" t="s">
        <v>8439</v>
      </c>
      <c r="UBZ50" s="19" t="s">
        <v>8439</v>
      </c>
      <c r="UCA50" s="19" t="s">
        <v>8439</v>
      </c>
      <c r="UCB50" s="19" t="s">
        <v>8439</v>
      </c>
      <c r="UCC50" s="19" t="s">
        <v>8439</v>
      </c>
      <c r="UCD50" s="19" t="s">
        <v>8439</v>
      </c>
      <c r="UCE50" s="19" t="s">
        <v>8439</v>
      </c>
      <c r="UCF50" s="19" t="s">
        <v>8439</v>
      </c>
      <c r="UCG50" s="19" t="s">
        <v>8439</v>
      </c>
      <c r="UCH50" s="19" t="s">
        <v>8439</v>
      </c>
      <c r="UCI50" s="19" t="s">
        <v>8439</v>
      </c>
      <c r="UCJ50" s="19" t="s">
        <v>8439</v>
      </c>
      <c r="UCK50" s="19" t="s">
        <v>8439</v>
      </c>
      <c r="UCL50" s="19" t="s">
        <v>8439</v>
      </c>
      <c r="UCM50" s="19" t="s">
        <v>8439</v>
      </c>
      <c r="UCN50" s="19" t="s">
        <v>8439</v>
      </c>
      <c r="UCO50" s="19" t="s">
        <v>8439</v>
      </c>
      <c r="UCP50" s="19" t="s">
        <v>8439</v>
      </c>
      <c r="UCQ50" s="19" t="s">
        <v>8439</v>
      </c>
      <c r="UCR50" s="19" t="s">
        <v>8439</v>
      </c>
      <c r="UCS50" s="19" t="s">
        <v>8439</v>
      </c>
      <c r="UCT50" s="19" t="s">
        <v>8439</v>
      </c>
      <c r="UCU50" s="19" t="s">
        <v>8439</v>
      </c>
      <c r="UCV50" s="19" t="s">
        <v>8439</v>
      </c>
      <c r="UCW50" s="19" t="s">
        <v>8439</v>
      </c>
      <c r="UCX50" s="19" t="s">
        <v>8439</v>
      </c>
      <c r="UCY50" s="19" t="s">
        <v>8439</v>
      </c>
      <c r="UCZ50" s="19" t="s">
        <v>8439</v>
      </c>
      <c r="UDA50" s="19" t="s">
        <v>8439</v>
      </c>
      <c r="UDB50" s="19" t="s">
        <v>8439</v>
      </c>
      <c r="UDC50" s="19" t="s">
        <v>8439</v>
      </c>
      <c r="UDD50" s="19" t="s">
        <v>8439</v>
      </c>
      <c r="UDE50" s="19" t="s">
        <v>8439</v>
      </c>
      <c r="UDF50" s="19" t="s">
        <v>8439</v>
      </c>
      <c r="UDG50" s="19" t="s">
        <v>8439</v>
      </c>
      <c r="UDH50" s="19" t="s">
        <v>8439</v>
      </c>
      <c r="UDI50" s="19" t="s">
        <v>8439</v>
      </c>
      <c r="UDJ50" s="19" t="s">
        <v>8439</v>
      </c>
      <c r="UDK50" s="19" t="s">
        <v>8439</v>
      </c>
      <c r="UDL50" s="19" t="s">
        <v>8439</v>
      </c>
      <c r="UDM50" s="19" t="s">
        <v>8439</v>
      </c>
      <c r="UDN50" s="19" t="s">
        <v>8439</v>
      </c>
      <c r="UDO50" s="19" t="s">
        <v>8439</v>
      </c>
      <c r="UDP50" s="19" t="s">
        <v>8439</v>
      </c>
      <c r="UDQ50" s="19" t="s">
        <v>8439</v>
      </c>
      <c r="UDR50" s="19" t="s">
        <v>8439</v>
      </c>
      <c r="UDS50" s="19" t="s">
        <v>8439</v>
      </c>
      <c r="UDT50" s="19" t="s">
        <v>8439</v>
      </c>
      <c r="UDU50" s="19" t="s">
        <v>8439</v>
      </c>
      <c r="UDV50" s="19" t="s">
        <v>8439</v>
      </c>
      <c r="UDW50" s="19" t="s">
        <v>8439</v>
      </c>
      <c r="UDX50" s="19" t="s">
        <v>8439</v>
      </c>
      <c r="UDY50" s="19" t="s">
        <v>8439</v>
      </c>
      <c r="UDZ50" s="19" t="s">
        <v>8439</v>
      </c>
      <c r="UEA50" s="19" t="s">
        <v>8439</v>
      </c>
      <c r="UEB50" s="19" t="s">
        <v>8439</v>
      </c>
      <c r="UEC50" s="19" t="s">
        <v>8439</v>
      </c>
      <c r="UED50" s="19" t="s">
        <v>8439</v>
      </c>
      <c r="UEE50" s="19" t="s">
        <v>8439</v>
      </c>
      <c r="UEF50" s="19" t="s">
        <v>8439</v>
      </c>
      <c r="UEG50" s="19" t="s">
        <v>8439</v>
      </c>
      <c r="UEH50" s="19" t="s">
        <v>8439</v>
      </c>
      <c r="UEI50" s="19" t="s">
        <v>8439</v>
      </c>
      <c r="UEJ50" s="19" t="s">
        <v>8439</v>
      </c>
      <c r="UEK50" s="19" t="s">
        <v>8439</v>
      </c>
      <c r="UEL50" s="19" t="s">
        <v>8439</v>
      </c>
      <c r="UEM50" s="19" t="s">
        <v>8439</v>
      </c>
      <c r="UEN50" s="19" t="s">
        <v>8439</v>
      </c>
      <c r="UEO50" s="19" t="s">
        <v>8439</v>
      </c>
      <c r="UEP50" s="19" t="s">
        <v>8439</v>
      </c>
      <c r="UEQ50" s="19" t="s">
        <v>8439</v>
      </c>
      <c r="UER50" s="19" t="s">
        <v>8439</v>
      </c>
      <c r="UES50" s="19" t="s">
        <v>8439</v>
      </c>
      <c r="UET50" s="19" t="s">
        <v>8439</v>
      </c>
      <c r="UEU50" s="19" t="s">
        <v>8439</v>
      </c>
      <c r="UEV50" s="19" t="s">
        <v>8439</v>
      </c>
      <c r="UEW50" s="19" t="s">
        <v>8439</v>
      </c>
      <c r="UEX50" s="19" t="s">
        <v>8439</v>
      </c>
      <c r="UEY50" s="19" t="s">
        <v>8439</v>
      </c>
      <c r="UEZ50" s="19" t="s">
        <v>8439</v>
      </c>
      <c r="UFA50" s="19" t="s">
        <v>8439</v>
      </c>
      <c r="UFB50" s="19" t="s">
        <v>8439</v>
      </c>
      <c r="UFC50" s="19" t="s">
        <v>8439</v>
      </c>
      <c r="UFD50" s="19" t="s">
        <v>8439</v>
      </c>
      <c r="UFE50" s="19" t="s">
        <v>8439</v>
      </c>
      <c r="UFF50" s="19" t="s">
        <v>8439</v>
      </c>
      <c r="UFG50" s="19" t="s">
        <v>8439</v>
      </c>
      <c r="UFH50" s="19" t="s">
        <v>8439</v>
      </c>
      <c r="UFI50" s="19" t="s">
        <v>8439</v>
      </c>
      <c r="UFJ50" s="19" t="s">
        <v>8439</v>
      </c>
      <c r="UFK50" s="19" t="s">
        <v>8439</v>
      </c>
      <c r="UFL50" s="19" t="s">
        <v>8439</v>
      </c>
      <c r="UFM50" s="19" t="s">
        <v>8439</v>
      </c>
      <c r="UFN50" s="19" t="s">
        <v>8439</v>
      </c>
      <c r="UFO50" s="19" t="s">
        <v>8439</v>
      </c>
      <c r="UFP50" s="19" t="s">
        <v>8439</v>
      </c>
      <c r="UFQ50" s="19" t="s">
        <v>8439</v>
      </c>
      <c r="UFR50" s="19" t="s">
        <v>8439</v>
      </c>
      <c r="UFS50" s="19" t="s">
        <v>8439</v>
      </c>
      <c r="UFT50" s="19" t="s">
        <v>8439</v>
      </c>
      <c r="UFU50" s="19" t="s">
        <v>8439</v>
      </c>
      <c r="UFV50" s="19" t="s">
        <v>8439</v>
      </c>
      <c r="UFW50" s="19" t="s">
        <v>8439</v>
      </c>
      <c r="UFX50" s="19" t="s">
        <v>8439</v>
      </c>
      <c r="UFY50" s="19" t="s">
        <v>8439</v>
      </c>
      <c r="UFZ50" s="19" t="s">
        <v>8439</v>
      </c>
      <c r="UGA50" s="19" t="s">
        <v>8439</v>
      </c>
      <c r="UGB50" s="19" t="s">
        <v>8439</v>
      </c>
      <c r="UGC50" s="19" t="s">
        <v>8439</v>
      </c>
      <c r="UGD50" s="19" t="s">
        <v>8439</v>
      </c>
      <c r="UGE50" s="19" t="s">
        <v>8439</v>
      </c>
      <c r="UGF50" s="19" t="s">
        <v>8439</v>
      </c>
      <c r="UGG50" s="19" t="s">
        <v>8439</v>
      </c>
      <c r="UGH50" s="19" t="s">
        <v>8439</v>
      </c>
      <c r="UGI50" s="19" t="s">
        <v>8439</v>
      </c>
      <c r="UGJ50" s="19" t="s">
        <v>8439</v>
      </c>
      <c r="UGK50" s="19" t="s">
        <v>8439</v>
      </c>
      <c r="UGL50" s="19" t="s">
        <v>8439</v>
      </c>
      <c r="UGM50" s="19" t="s">
        <v>8439</v>
      </c>
      <c r="UGN50" s="19" t="s">
        <v>8439</v>
      </c>
      <c r="UGO50" s="19" t="s">
        <v>8439</v>
      </c>
      <c r="UGP50" s="19" t="s">
        <v>8439</v>
      </c>
      <c r="UGQ50" s="19" t="s">
        <v>8439</v>
      </c>
      <c r="UGR50" s="19" t="s">
        <v>8439</v>
      </c>
      <c r="UGS50" s="19" t="s">
        <v>8439</v>
      </c>
      <c r="UGT50" s="19" t="s">
        <v>8439</v>
      </c>
      <c r="UGU50" s="19" t="s">
        <v>8439</v>
      </c>
      <c r="UGV50" s="19" t="s">
        <v>8439</v>
      </c>
      <c r="UGW50" s="19" t="s">
        <v>8439</v>
      </c>
      <c r="UGX50" s="19" t="s">
        <v>8439</v>
      </c>
      <c r="UGY50" s="19" t="s">
        <v>8439</v>
      </c>
      <c r="UGZ50" s="19" t="s">
        <v>8439</v>
      </c>
      <c r="UHA50" s="19" t="s">
        <v>8439</v>
      </c>
      <c r="UHB50" s="19" t="s">
        <v>8439</v>
      </c>
      <c r="UHC50" s="19" t="s">
        <v>8439</v>
      </c>
      <c r="UHD50" s="19" t="s">
        <v>8439</v>
      </c>
      <c r="UHE50" s="19" t="s">
        <v>8439</v>
      </c>
      <c r="UHF50" s="19" t="s">
        <v>8439</v>
      </c>
      <c r="UHG50" s="19" t="s">
        <v>8439</v>
      </c>
      <c r="UHH50" s="19" t="s">
        <v>8439</v>
      </c>
      <c r="UHI50" s="19" t="s">
        <v>8439</v>
      </c>
      <c r="UHJ50" s="19" t="s">
        <v>8439</v>
      </c>
      <c r="UHK50" s="19" t="s">
        <v>8439</v>
      </c>
      <c r="UHL50" s="19" t="s">
        <v>8439</v>
      </c>
      <c r="UHM50" s="19" t="s">
        <v>8439</v>
      </c>
      <c r="UHN50" s="19" t="s">
        <v>8439</v>
      </c>
      <c r="UHO50" s="19" t="s">
        <v>8439</v>
      </c>
      <c r="UHP50" s="19" t="s">
        <v>8439</v>
      </c>
      <c r="UHQ50" s="19" t="s">
        <v>8439</v>
      </c>
      <c r="UHR50" s="19" t="s">
        <v>8439</v>
      </c>
      <c r="UHS50" s="19" t="s">
        <v>8439</v>
      </c>
      <c r="UHT50" s="19" t="s">
        <v>8439</v>
      </c>
      <c r="UHU50" s="19" t="s">
        <v>8439</v>
      </c>
      <c r="UHV50" s="19" t="s">
        <v>8439</v>
      </c>
      <c r="UHW50" s="19" t="s">
        <v>8439</v>
      </c>
      <c r="UHX50" s="19" t="s">
        <v>8439</v>
      </c>
      <c r="UHY50" s="19" t="s">
        <v>8439</v>
      </c>
      <c r="UHZ50" s="19" t="s">
        <v>8439</v>
      </c>
      <c r="UIA50" s="19" t="s">
        <v>8439</v>
      </c>
      <c r="UIB50" s="19" t="s">
        <v>8439</v>
      </c>
      <c r="UIC50" s="19" t="s">
        <v>8439</v>
      </c>
      <c r="UID50" s="19" t="s">
        <v>8439</v>
      </c>
      <c r="UIE50" s="19" t="s">
        <v>8439</v>
      </c>
      <c r="UIF50" s="19" t="s">
        <v>8439</v>
      </c>
      <c r="UIG50" s="19" t="s">
        <v>8439</v>
      </c>
      <c r="UIH50" s="19" t="s">
        <v>8439</v>
      </c>
      <c r="UII50" s="19" t="s">
        <v>8439</v>
      </c>
      <c r="UIJ50" s="19" t="s">
        <v>8439</v>
      </c>
      <c r="UIK50" s="19" t="s">
        <v>8439</v>
      </c>
      <c r="UIL50" s="19" t="s">
        <v>8439</v>
      </c>
      <c r="UIM50" s="19" t="s">
        <v>8439</v>
      </c>
      <c r="UIN50" s="19" t="s">
        <v>8439</v>
      </c>
      <c r="UIO50" s="19" t="s">
        <v>8439</v>
      </c>
      <c r="UIP50" s="19" t="s">
        <v>8439</v>
      </c>
      <c r="UIQ50" s="19" t="s">
        <v>8439</v>
      </c>
      <c r="UIR50" s="19" t="s">
        <v>8439</v>
      </c>
      <c r="UIS50" s="19" t="s">
        <v>8439</v>
      </c>
      <c r="UIT50" s="19" t="s">
        <v>8439</v>
      </c>
      <c r="UIU50" s="19" t="s">
        <v>8439</v>
      </c>
      <c r="UIV50" s="19" t="s">
        <v>8439</v>
      </c>
      <c r="UIW50" s="19" t="s">
        <v>8439</v>
      </c>
      <c r="UIX50" s="19" t="s">
        <v>8439</v>
      </c>
      <c r="UIY50" s="19" t="s">
        <v>8439</v>
      </c>
      <c r="UIZ50" s="19" t="s">
        <v>8439</v>
      </c>
      <c r="UJA50" s="19" t="s">
        <v>8439</v>
      </c>
      <c r="UJB50" s="19" t="s">
        <v>8439</v>
      </c>
      <c r="UJC50" s="19" t="s">
        <v>8439</v>
      </c>
      <c r="UJD50" s="19" t="s">
        <v>8439</v>
      </c>
      <c r="UJE50" s="19" t="s">
        <v>8439</v>
      </c>
      <c r="UJF50" s="19" t="s">
        <v>8439</v>
      </c>
      <c r="UJG50" s="19" t="s">
        <v>8439</v>
      </c>
      <c r="UJH50" s="19" t="s">
        <v>8439</v>
      </c>
      <c r="UJI50" s="19" t="s">
        <v>8439</v>
      </c>
      <c r="UJJ50" s="19" t="s">
        <v>8439</v>
      </c>
      <c r="UJK50" s="19" t="s">
        <v>8439</v>
      </c>
      <c r="UJL50" s="19" t="s">
        <v>8439</v>
      </c>
      <c r="UJM50" s="19" t="s">
        <v>8439</v>
      </c>
      <c r="UJN50" s="19" t="s">
        <v>8439</v>
      </c>
      <c r="UJO50" s="19" t="s">
        <v>8439</v>
      </c>
      <c r="UJP50" s="19" t="s">
        <v>8439</v>
      </c>
      <c r="UJQ50" s="19" t="s">
        <v>8439</v>
      </c>
      <c r="UJR50" s="19" t="s">
        <v>8439</v>
      </c>
      <c r="UJS50" s="19" t="s">
        <v>8439</v>
      </c>
      <c r="UJT50" s="19" t="s">
        <v>8439</v>
      </c>
      <c r="UJU50" s="19" t="s">
        <v>8439</v>
      </c>
      <c r="UJV50" s="19" t="s">
        <v>8439</v>
      </c>
      <c r="UJW50" s="19" t="s">
        <v>8439</v>
      </c>
      <c r="UJX50" s="19" t="s">
        <v>8439</v>
      </c>
      <c r="UJY50" s="19" t="s">
        <v>8439</v>
      </c>
      <c r="UJZ50" s="19" t="s">
        <v>8439</v>
      </c>
      <c r="UKA50" s="19" t="s">
        <v>8439</v>
      </c>
      <c r="UKB50" s="19" t="s">
        <v>8439</v>
      </c>
      <c r="UKC50" s="19" t="s">
        <v>8439</v>
      </c>
      <c r="UKD50" s="19" t="s">
        <v>8439</v>
      </c>
      <c r="UKE50" s="19" t="s">
        <v>8439</v>
      </c>
      <c r="UKF50" s="19" t="s">
        <v>8439</v>
      </c>
      <c r="UKG50" s="19" t="s">
        <v>8439</v>
      </c>
      <c r="UKH50" s="19" t="s">
        <v>8439</v>
      </c>
      <c r="UKI50" s="19" t="s">
        <v>8439</v>
      </c>
      <c r="UKJ50" s="19" t="s">
        <v>8439</v>
      </c>
      <c r="UKK50" s="19" t="s">
        <v>8439</v>
      </c>
      <c r="UKL50" s="19" t="s">
        <v>8439</v>
      </c>
      <c r="UKM50" s="19" t="s">
        <v>8439</v>
      </c>
      <c r="UKN50" s="19" t="s">
        <v>8439</v>
      </c>
      <c r="UKO50" s="19" t="s">
        <v>8439</v>
      </c>
      <c r="UKP50" s="19" t="s">
        <v>8439</v>
      </c>
      <c r="UKQ50" s="19" t="s">
        <v>8439</v>
      </c>
      <c r="UKR50" s="19" t="s">
        <v>8439</v>
      </c>
      <c r="UKS50" s="19" t="s">
        <v>8439</v>
      </c>
      <c r="UKT50" s="19" t="s">
        <v>8439</v>
      </c>
      <c r="UKU50" s="19" t="s">
        <v>8439</v>
      </c>
      <c r="UKV50" s="19" t="s">
        <v>8439</v>
      </c>
      <c r="UKW50" s="19" t="s">
        <v>8439</v>
      </c>
      <c r="UKX50" s="19" t="s">
        <v>8439</v>
      </c>
      <c r="UKY50" s="19" t="s">
        <v>8439</v>
      </c>
      <c r="UKZ50" s="19" t="s">
        <v>8439</v>
      </c>
      <c r="ULA50" s="19" t="s">
        <v>8439</v>
      </c>
      <c r="ULB50" s="19" t="s">
        <v>8439</v>
      </c>
      <c r="ULC50" s="19" t="s">
        <v>8439</v>
      </c>
      <c r="ULD50" s="19" t="s">
        <v>8439</v>
      </c>
      <c r="ULE50" s="19" t="s">
        <v>8439</v>
      </c>
      <c r="ULF50" s="19" t="s">
        <v>8439</v>
      </c>
      <c r="ULG50" s="19" t="s">
        <v>8439</v>
      </c>
      <c r="ULH50" s="19" t="s">
        <v>8439</v>
      </c>
      <c r="ULI50" s="19" t="s">
        <v>8439</v>
      </c>
      <c r="ULJ50" s="19" t="s">
        <v>8439</v>
      </c>
      <c r="ULK50" s="19" t="s">
        <v>8439</v>
      </c>
      <c r="ULL50" s="19" t="s">
        <v>8439</v>
      </c>
      <c r="ULM50" s="19" t="s">
        <v>8439</v>
      </c>
      <c r="ULN50" s="19" t="s">
        <v>8439</v>
      </c>
      <c r="ULO50" s="19" t="s">
        <v>8439</v>
      </c>
      <c r="ULP50" s="19" t="s">
        <v>8439</v>
      </c>
      <c r="ULQ50" s="19" t="s">
        <v>8439</v>
      </c>
      <c r="ULR50" s="19" t="s">
        <v>8439</v>
      </c>
      <c r="ULS50" s="19" t="s">
        <v>8439</v>
      </c>
      <c r="ULT50" s="19" t="s">
        <v>8439</v>
      </c>
      <c r="ULU50" s="19" t="s">
        <v>8439</v>
      </c>
      <c r="ULV50" s="19" t="s">
        <v>8439</v>
      </c>
      <c r="ULW50" s="19" t="s">
        <v>8439</v>
      </c>
      <c r="ULX50" s="19" t="s">
        <v>8439</v>
      </c>
      <c r="ULY50" s="19" t="s">
        <v>8439</v>
      </c>
      <c r="ULZ50" s="19" t="s">
        <v>8439</v>
      </c>
      <c r="UMA50" s="19" t="s">
        <v>8439</v>
      </c>
      <c r="UMB50" s="19" t="s">
        <v>8439</v>
      </c>
      <c r="UMC50" s="19" t="s">
        <v>8439</v>
      </c>
      <c r="UMD50" s="19" t="s">
        <v>8439</v>
      </c>
      <c r="UME50" s="19" t="s">
        <v>8439</v>
      </c>
      <c r="UMF50" s="19" t="s">
        <v>8439</v>
      </c>
      <c r="UMG50" s="19" t="s">
        <v>8439</v>
      </c>
      <c r="UMH50" s="19" t="s">
        <v>8439</v>
      </c>
      <c r="UMI50" s="19" t="s">
        <v>8439</v>
      </c>
      <c r="UMJ50" s="19" t="s">
        <v>8439</v>
      </c>
      <c r="UMK50" s="19" t="s">
        <v>8439</v>
      </c>
      <c r="UML50" s="19" t="s">
        <v>8439</v>
      </c>
      <c r="UMM50" s="19" t="s">
        <v>8439</v>
      </c>
      <c r="UMN50" s="19" t="s">
        <v>8439</v>
      </c>
      <c r="UMO50" s="19" t="s">
        <v>8439</v>
      </c>
      <c r="UMP50" s="19" t="s">
        <v>8439</v>
      </c>
      <c r="UMQ50" s="19" t="s">
        <v>8439</v>
      </c>
      <c r="UMR50" s="19" t="s">
        <v>8439</v>
      </c>
      <c r="UMS50" s="19" t="s">
        <v>8439</v>
      </c>
      <c r="UMT50" s="19" t="s">
        <v>8439</v>
      </c>
      <c r="UMU50" s="19" t="s">
        <v>8439</v>
      </c>
      <c r="UMV50" s="19" t="s">
        <v>8439</v>
      </c>
      <c r="UMW50" s="19" t="s">
        <v>8439</v>
      </c>
      <c r="UMX50" s="19" t="s">
        <v>8439</v>
      </c>
      <c r="UMY50" s="19" t="s">
        <v>8439</v>
      </c>
      <c r="UMZ50" s="19" t="s">
        <v>8439</v>
      </c>
      <c r="UNA50" s="19" t="s">
        <v>8439</v>
      </c>
      <c r="UNB50" s="19" t="s">
        <v>8439</v>
      </c>
      <c r="UNC50" s="19" t="s">
        <v>8439</v>
      </c>
      <c r="UND50" s="19" t="s">
        <v>8439</v>
      </c>
      <c r="UNE50" s="19" t="s">
        <v>8439</v>
      </c>
      <c r="UNF50" s="19" t="s">
        <v>8439</v>
      </c>
      <c r="UNG50" s="19" t="s">
        <v>8439</v>
      </c>
      <c r="UNH50" s="19" t="s">
        <v>8439</v>
      </c>
      <c r="UNI50" s="19" t="s">
        <v>8439</v>
      </c>
      <c r="UNJ50" s="19" t="s">
        <v>8439</v>
      </c>
      <c r="UNK50" s="19" t="s">
        <v>8439</v>
      </c>
      <c r="UNL50" s="19" t="s">
        <v>8439</v>
      </c>
      <c r="UNM50" s="19" t="s">
        <v>8439</v>
      </c>
      <c r="UNN50" s="19" t="s">
        <v>8439</v>
      </c>
      <c r="UNO50" s="19" t="s">
        <v>8439</v>
      </c>
      <c r="UNP50" s="19" t="s">
        <v>8439</v>
      </c>
      <c r="UNQ50" s="19" t="s">
        <v>8439</v>
      </c>
      <c r="UNR50" s="19" t="s">
        <v>8439</v>
      </c>
      <c r="UNS50" s="19" t="s">
        <v>8439</v>
      </c>
      <c r="UNT50" s="19" t="s">
        <v>8439</v>
      </c>
      <c r="UNU50" s="19" t="s">
        <v>8439</v>
      </c>
      <c r="UNV50" s="19" t="s">
        <v>8439</v>
      </c>
      <c r="UNW50" s="19" t="s">
        <v>8439</v>
      </c>
      <c r="UNX50" s="19" t="s">
        <v>8439</v>
      </c>
      <c r="UNY50" s="19" t="s">
        <v>8439</v>
      </c>
      <c r="UNZ50" s="19" t="s">
        <v>8439</v>
      </c>
      <c r="UOA50" s="19" t="s">
        <v>8439</v>
      </c>
      <c r="UOB50" s="19" t="s">
        <v>8439</v>
      </c>
      <c r="UOC50" s="19" t="s">
        <v>8439</v>
      </c>
      <c r="UOD50" s="19" t="s">
        <v>8439</v>
      </c>
      <c r="UOE50" s="19" t="s">
        <v>8439</v>
      </c>
      <c r="UOF50" s="19" t="s">
        <v>8439</v>
      </c>
      <c r="UOG50" s="19" t="s">
        <v>8439</v>
      </c>
      <c r="UOH50" s="19" t="s">
        <v>8439</v>
      </c>
      <c r="UOI50" s="19" t="s">
        <v>8439</v>
      </c>
      <c r="UOJ50" s="19" t="s">
        <v>8439</v>
      </c>
      <c r="UOK50" s="19" t="s">
        <v>8439</v>
      </c>
      <c r="UOL50" s="19" t="s">
        <v>8439</v>
      </c>
      <c r="UOM50" s="19" t="s">
        <v>8439</v>
      </c>
      <c r="UON50" s="19" t="s">
        <v>8439</v>
      </c>
      <c r="UOO50" s="19" t="s">
        <v>8439</v>
      </c>
      <c r="UOP50" s="19" t="s">
        <v>8439</v>
      </c>
      <c r="UOQ50" s="19" t="s">
        <v>8439</v>
      </c>
      <c r="UOR50" s="19" t="s">
        <v>8439</v>
      </c>
      <c r="UOS50" s="19" t="s">
        <v>8439</v>
      </c>
      <c r="UOT50" s="19" t="s">
        <v>8439</v>
      </c>
      <c r="UOU50" s="19" t="s">
        <v>8439</v>
      </c>
      <c r="UOV50" s="19" t="s">
        <v>8439</v>
      </c>
      <c r="UOW50" s="19" t="s">
        <v>8439</v>
      </c>
      <c r="UOX50" s="19" t="s">
        <v>8439</v>
      </c>
      <c r="UOY50" s="19" t="s">
        <v>8439</v>
      </c>
      <c r="UOZ50" s="19" t="s">
        <v>8439</v>
      </c>
      <c r="UPA50" s="19" t="s">
        <v>8439</v>
      </c>
      <c r="UPB50" s="19" t="s">
        <v>8439</v>
      </c>
      <c r="UPC50" s="19" t="s">
        <v>8439</v>
      </c>
      <c r="UPD50" s="19" t="s">
        <v>8439</v>
      </c>
      <c r="UPE50" s="19" t="s">
        <v>8439</v>
      </c>
      <c r="UPF50" s="19" t="s">
        <v>8439</v>
      </c>
      <c r="UPG50" s="19" t="s">
        <v>8439</v>
      </c>
      <c r="UPH50" s="19" t="s">
        <v>8439</v>
      </c>
      <c r="UPI50" s="19" t="s">
        <v>8439</v>
      </c>
      <c r="UPJ50" s="19" t="s">
        <v>8439</v>
      </c>
      <c r="UPK50" s="19" t="s">
        <v>8439</v>
      </c>
      <c r="UPL50" s="19" t="s">
        <v>8439</v>
      </c>
      <c r="UPM50" s="19" t="s">
        <v>8439</v>
      </c>
      <c r="UPN50" s="19" t="s">
        <v>8439</v>
      </c>
      <c r="UPO50" s="19" t="s">
        <v>8439</v>
      </c>
      <c r="UPP50" s="19" t="s">
        <v>8439</v>
      </c>
      <c r="UPQ50" s="19" t="s">
        <v>8439</v>
      </c>
      <c r="UPR50" s="19" t="s">
        <v>8439</v>
      </c>
      <c r="UPS50" s="19" t="s">
        <v>8439</v>
      </c>
      <c r="UPT50" s="19" t="s">
        <v>8439</v>
      </c>
      <c r="UPU50" s="19" t="s">
        <v>8439</v>
      </c>
      <c r="UPV50" s="19" t="s">
        <v>8439</v>
      </c>
      <c r="UPW50" s="19" t="s">
        <v>8439</v>
      </c>
      <c r="UPX50" s="19" t="s">
        <v>8439</v>
      </c>
      <c r="UPY50" s="19" t="s">
        <v>8439</v>
      </c>
      <c r="UPZ50" s="19" t="s">
        <v>8439</v>
      </c>
      <c r="UQA50" s="19" t="s">
        <v>8439</v>
      </c>
      <c r="UQB50" s="19" t="s">
        <v>8439</v>
      </c>
      <c r="UQC50" s="19" t="s">
        <v>8439</v>
      </c>
      <c r="UQD50" s="19" t="s">
        <v>8439</v>
      </c>
      <c r="UQE50" s="19" t="s">
        <v>8439</v>
      </c>
      <c r="UQF50" s="19" t="s">
        <v>8439</v>
      </c>
      <c r="UQG50" s="19" t="s">
        <v>8439</v>
      </c>
      <c r="UQH50" s="19" t="s">
        <v>8439</v>
      </c>
      <c r="UQI50" s="19" t="s">
        <v>8439</v>
      </c>
      <c r="UQJ50" s="19" t="s">
        <v>8439</v>
      </c>
      <c r="UQK50" s="19" t="s">
        <v>8439</v>
      </c>
      <c r="UQL50" s="19" t="s">
        <v>8439</v>
      </c>
      <c r="UQM50" s="19" t="s">
        <v>8439</v>
      </c>
      <c r="UQN50" s="19" t="s">
        <v>8439</v>
      </c>
      <c r="UQO50" s="19" t="s">
        <v>8439</v>
      </c>
      <c r="UQP50" s="19" t="s">
        <v>8439</v>
      </c>
      <c r="UQQ50" s="19" t="s">
        <v>8439</v>
      </c>
      <c r="UQR50" s="19" t="s">
        <v>8439</v>
      </c>
      <c r="UQS50" s="19" t="s">
        <v>8439</v>
      </c>
      <c r="UQT50" s="19" t="s">
        <v>8439</v>
      </c>
      <c r="UQU50" s="19" t="s">
        <v>8439</v>
      </c>
      <c r="UQV50" s="19" t="s">
        <v>8439</v>
      </c>
      <c r="UQW50" s="19" t="s">
        <v>8439</v>
      </c>
      <c r="UQX50" s="19" t="s">
        <v>8439</v>
      </c>
      <c r="UQY50" s="19" t="s">
        <v>8439</v>
      </c>
      <c r="UQZ50" s="19" t="s">
        <v>8439</v>
      </c>
      <c r="URA50" s="19" t="s">
        <v>8439</v>
      </c>
      <c r="URB50" s="19" t="s">
        <v>8439</v>
      </c>
      <c r="URC50" s="19" t="s">
        <v>8439</v>
      </c>
      <c r="URD50" s="19" t="s">
        <v>8439</v>
      </c>
      <c r="URE50" s="19" t="s">
        <v>8439</v>
      </c>
      <c r="URF50" s="19" t="s">
        <v>8439</v>
      </c>
      <c r="URG50" s="19" t="s">
        <v>8439</v>
      </c>
      <c r="URH50" s="19" t="s">
        <v>8439</v>
      </c>
      <c r="URI50" s="19" t="s">
        <v>8439</v>
      </c>
      <c r="URJ50" s="19" t="s">
        <v>8439</v>
      </c>
      <c r="URK50" s="19" t="s">
        <v>8439</v>
      </c>
      <c r="URL50" s="19" t="s">
        <v>8439</v>
      </c>
      <c r="URM50" s="19" t="s">
        <v>8439</v>
      </c>
      <c r="URN50" s="19" t="s">
        <v>8439</v>
      </c>
      <c r="URO50" s="19" t="s">
        <v>8439</v>
      </c>
      <c r="URP50" s="19" t="s">
        <v>8439</v>
      </c>
      <c r="URQ50" s="19" t="s">
        <v>8439</v>
      </c>
      <c r="URR50" s="19" t="s">
        <v>8439</v>
      </c>
      <c r="URS50" s="19" t="s">
        <v>8439</v>
      </c>
      <c r="URT50" s="19" t="s">
        <v>8439</v>
      </c>
      <c r="URU50" s="19" t="s">
        <v>8439</v>
      </c>
      <c r="URV50" s="19" t="s">
        <v>8439</v>
      </c>
      <c r="URW50" s="19" t="s">
        <v>8439</v>
      </c>
      <c r="URX50" s="19" t="s">
        <v>8439</v>
      </c>
      <c r="URY50" s="19" t="s">
        <v>8439</v>
      </c>
      <c r="URZ50" s="19" t="s">
        <v>8439</v>
      </c>
      <c r="USA50" s="19" t="s">
        <v>8439</v>
      </c>
      <c r="USB50" s="19" t="s">
        <v>8439</v>
      </c>
      <c r="USC50" s="19" t="s">
        <v>8439</v>
      </c>
      <c r="USD50" s="19" t="s">
        <v>8439</v>
      </c>
      <c r="USE50" s="19" t="s">
        <v>8439</v>
      </c>
      <c r="USF50" s="19" t="s">
        <v>8439</v>
      </c>
      <c r="USG50" s="19" t="s">
        <v>8439</v>
      </c>
      <c r="USH50" s="19" t="s">
        <v>8439</v>
      </c>
      <c r="USI50" s="19" t="s">
        <v>8439</v>
      </c>
      <c r="USJ50" s="19" t="s">
        <v>8439</v>
      </c>
      <c r="USK50" s="19" t="s">
        <v>8439</v>
      </c>
      <c r="USL50" s="19" t="s">
        <v>8439</v>
      </c>
      <c r="USM50" s="19" t="s">
        <v>8439</v>
      </c>
      <c r="USN50" s="19" t="s">
        <v>8439</v>
      </c>
      <c r="USO50" s="19" t="s">
        <v>8439</v>
      </c>
      <c r="USP50" s="19" t="s">
        <v>8439</v>
      </c>
      <c r="USQ50" s="19" t="s">
        <v>8439</v>
      </c>
      <c r="USR50" s="19" t="s">
        <v>8439</v>
      </c>
      <c r="USS50" s="19" t="s">
        <v>8439</v>
      </c>
      <c r="UST50" s="19" t="s">
        <v>8439</v>
      </c>
      <c r="USU50" s="19" t="s">
        <v>8439</v>
      </c>
      <c r="USV50" s="19" t="s">
        <v>8439</v>
      </c>
      <c r="USW50" s="19" t="s">
        <v>8439</v>
      </c>
      <c r="USX50" s="19" t="s">
        <v>8439</v>
      </c>
      <c r="USY50" s="19" t="s">
        <v>8439</v>
      </c>
      <c r="USZ50" s="19" t="s">
        <v>8439</v>
      </c>
      <c r="UTA50" s="19" t="s">
        <v>8439</v>
      </c>
      <c r="UTB50" s="19" t="s">
        <v>8439</v>
      </c>
      <c r="UTC50" s="19" t="s">
        <v>8439</v>
      </c>
      <c r="UTD50" s="19" t="s">
        <v>8439</v>
      </c>
      <c r="UTE50" s="19" t="s">
        <v>8439</v>
      </c>
      <c r="UTF50" s="19" t="s">
        <v>8439</v>
      </c>
      <c r="UTG50" s="19" t="s">
        <v>8439</v>
      </c>
      <c r="UTH50" s="19" t="s">
        <v>8439</v>
      </c>
      <c r="UTI50" s="19" t="s">
        <v>8439</v>
      </c>
      <c r="UTJ50" s="19" t="s">
        <v>8439</v>
      </c>
      <c r="UTK50" s="19" t="s">
        <v>8439</v>
      </c>
      <c r="UTL50" s="19" t="s">
        <v>8439</v>
      </c>
      <c r="UTM50" s="19" t="s">
        <v>8439</v>
      </c>
      <c r="UTN50" s="19" t="s">
        <v>8439</v>
      </c>
      <c r="UTO50" s="19" t="s">
        <v>8439</v>
      </c>
      <c r="UTP50" s="19" t="s">
        <v>8439</v>
      </c>
      <c r="UTQ50" s="19" t="s">
        <v>8439</v>
      </c>
      <c r="UTR50" s="19" t="s">
        <v>8439</v>
      </c>
      <c r="UTS50" s="19" t="s">
        <v>8439</v>
      </c>
      <c r="UTT50" s="19" t="s">
        <v>8439</v>
      </c>
      <c r="UTU50" s="19" t="s">
        <v>8439</v>
      </c>
      <c r="UTV50" s="19" t="s">
        <v>8439</v>
      </c>
      <c r="UTW50" s="19" t="s">
        <v>8439</v>
      </c>
      <c r="UTX50" s="19" t="s">
        <v>8439</v>
      </c>
      <c r="UTY50" s="19" t="s">
        <v>8439</v>
      </c>
      <c r="UTZ50" s="19" t="s">
        <v>8439</v>
      </c>
      <c r="UUA50" s="19" t="s">
        <v>8439</v>
      </c>
      <c r="UUB50" s="19" t="s">
        <v>8439</v>
      </c>
      <c r="UUC50" s="19" t="s">
        <v>8439</v>
      </c>
      <c r="UUD50" s="19" t="s">
        <v>8439</v>
      </c>
      <c r="UUE50" s="19" t="s">
        <v>8439</v>
      </c>
      <c r="UUF50" s="19" t="s">
        <v>8439</v>
      </c>
      <c r="UUG50" s="19" t="s">
        <v>8439</v>
      </c>
      <c r="UUH50" s="19" t="s">
        <v>8439</v>
      </c>
      <c r="UUI50" s="19" t="s">
        <v>8439</v>
      </c>
      <c r="UUJ50" s="19" t="s">
        <v>8439</v>
      </c>
      <c r="UUK50" s="19" t="s">
        <v>8439</v>
      </c>
      <c r="UUL50" s="19" t="s">
        <v>8439</v>
      </c>
      <c r="UUM50" s="19" t="s">
        <v>8439</v>
      </c>
      <c r="UUN50" s="19" t="s">
        <v>8439</v>
      </c>
      <c r="UUO50" s="19" t="s">
        <v>8439</v>
      </c>
      <c r="UUP50" s="19" t="s">
        <v>8439</v>
      </c>
      <c r="UUQ50" s="19" t="s">
        <v>8439</v>
      </c>
      <c r="UUR50" s="19" t="s">
        <v>8439</v>
      </c>
      <c r="UUS50" s="19" t="s">
        <v>8439</v>
      </c>
      <c r="UUT50" s="19" t="s">
        <v>8439</v>
      </c>
      <c r="UUU50" s="19" t="s">
        <v>8439</v>
      </c>
      <c r="UUV50" s="19" t="s">
        <v>8439</v>
      </c>
      <c r="UUW50" s="19" t="s">
        <v>8439</v>
      </c>
      <c r="UUX50" s="19" t="s">
        <v>8439</v>
      </c>
      <c r="UUY50" s="19" t="s">
        <v>8439</v>
      </c>
      <c r="UUZ50" s="19" t="s">
        <v>8439</v>
      </c>
      <c r="UVA50" s="19" t="s">
        <v>8439</v>
      </c>
      <c r="UVB50" s="19" t="s">
        <v>8439</v>
      </c>
      <c r="UVC50" s="19" t="s">
        <v>8439</v>
      </c>
      <c r="UVD50" s="19" t="s">
        <v>8439</v>
      </c>
      <c r="UVE50" s="19" t="s">
        <v>8439</v>
      </c>
      <c r="UVF50" s="19" t="s">
        <v>8439</v>
      </c>
      <c r="UVG50" s="19" t="s">
        <v>8439</v>
      </c>
      <c r="UVH50" s="19" t="s">
        <v>8439</v>
      </c>
      <c r="UVI50" s="19" t="s">
        <v>8439</v>
      </c>
      <c r="UVJ50" s="19" t="s">
        <v>8439</v>
      </c>
      <c r="UVK50" s="19" t="s">
        <v>8439</v>
      </c>
      <c r="UVL50" s="19" t="s">
        <v>8439</v>
      </c>
      <c r="UVM50" s="19" t="s">
        <v>8439</v>
      </c>
      <c r="UVN50" s="19" t="s">
        <v>8439</v>
      </c>
      <c r="UVO50" s="19" t="s">
        <v>8439</v>
      </c>
      <c r="UVP50" s="19" t="s">
        <v>8439</v>
      </c>
      <c r="UVQ50" s="19" t="s">
        <v>8439</v>
      </c>
      <c r="UVR50" s="19" t="s">
        <v>8439</v>
      </c>
      <c r="UVS50" s="19" t="s">
        <v>8439</v>
      </c>
      <c r="UVT50" s="19" t="s">
        <v>8439</v>
      </c>
      <c r="UVU50" s="19" t="s">
        <v>8439</v>
      </c>
      <c r="UVV50" s="19" t="s">
        <v>8439</v>
      </c>
      <c r="UVW50" s="19" t="s">
        <v>8439</v>
      </c>
      <c r="UVX50" s="19" t="s">
        <v>8439</v>
      </c>
      <c r="UVY50" s="19" t="s">
        <v>8439</v>
      </c>
      <c r="UVZ50" s="19" t="s">
        <v>8439</v>
      </c>
      <c r="UWA50" s="19" t="s">
        <v>8439</v>
      </c>
      <c r="UWB50" s="19" t="s">
        <v>8439</v>
      </c>
      <c r="UWC50" s="19" t="s">
        <v>8439</v>
      </c>
      <c r="UWD50" s="19" t="s">
        <v>8439</v>
      </c>
      <c r="UWE50" s="19" t="s">
        <v>8439</v>
      </c>
      <c r="UWF50" s="19" t="s">
        <v>8439</v>
      </c>
      <c r="UWG50" s="19" t="s">
        <v>8439</v>
      </c>
      <c r="UWH50" s="19" t="s">
        <v>8439</v>
      </c>
      <c r="UWI50" s="19" t="s">
        <v>8439</v>
      </c>
      <c r="UWJ50" s="19" t="s">
        <v>8439</v>
      </c>
      <c r="UWK50" s="19" t="s">
        <v>8439</v>
      </c>
      <c r="UWL50" s="19" t="s">
        <v>8439</v>
      </c>
      <c r="UWM50" s="19" t="s">
        <v>8439</v>
      </c>
      <c r="UWN50" s="19" t="s">
        <v>8439</v>
      </c>
      <c r="UWO50" s="19" t="s">
        <v>8439</v>
      </c>
      <c r="UWP50" s="19" t="s">
        <v>8439</v>
      </c>
      <c r="UWQ50" s="19" t="s">
        <v>8439</v>
      </c>
      <c r="UWR50" s="19" t="s">
        <v>8439</v>
      </c>
      <c r="UWS50" s="19" t="s">
        <v>8439</v>
      </c>
      <c r="UWT50" s="19" t="s">
        <v>8439</v>
      </c>
      <c r="UWU50" s="19" t="s">
        <v>8439</v>
      </c>
      <c r="UWV50" s="19" t="s">
        <v>8439</v>
      </c>
      <c r="UWW50" s="19" t="s">
        <v>8439</v>
      </c>
      <c r="UWX50" s="19" t="s">
        <v>8439</v>
      </c>
      <c r="UWY50" s="19" t="s">
        <v>8439</v>
      </c>
      <c r="UWZ50" s="19" t="s">
        <v>8439</v>
      </c>
      <c r="UXA50" s="19" t="s">
        <v>8439</v>
      </c>
      <c r="UXB50" s="19" t="s">
        <v>8439</v>
      </c>
      <c r="UXC50" s="19" t="s">
        <v>8439</v>
      </c>
      <c r="UXD50" s="19" t="s">
        <v>8439</v>
      </c>
      <c r="UXE50" s="19" t="s">
        <v>8439</v>
      </c>
      <c r="UXF50" s="19" t="s">
        <v>8439</v>
      </c>
      <c r="UXG50" s="19" t="s">
        <v>8439</v>
      </c>
      <c r="UXH50" s="19" t="s">
        <v>8439</v>
      </c>
      <c r="UXI50" s="19" t="s">
        <v>8439</v>
      </c>
      <c r="UXJ50" s="19" t="s">
        <v>8439</v>
      </c>
      <c r="UXK50" s="19" t="s">
        <v>8439</v>
      </c>
      <c r="UXL50" s="19" t="s">
        <v>8439</v>
      </c>
      <c r="UXM50" s="19" t="s">
        <v>8439</v>
      </c>
      <c r="UXN50" s="19" t="s">
        <v>8439</v>
      </c>
      <c r="UXO50" s="19" t="s">
        <v>8439</v>
      </c>
      <c r="UXP50" s="19" t="s">
        <v>8439</v>
      </c>
      <c r="UXQ50" s="19" t="s">
        <v>8439</v>
      </c>
      <c r="UXR50" s="19" t="s">
        <v>8439</v>
      </c>
      <c r="UXS50" s="19" t="s">
        <v>8439</v>
      </c>
      <c r="UXT50" s="19" t="s">
        <v>8439</v>
      </c>
      <c r="UXU50" s="19" t="s">
        <v>8439</v>
      </c>
      <c r="UXV50" s="19" t="s">
        <v>8439</v>
      </c>
      <c r="UXW50" s="19" t="s">
        <v>8439</v>
      </c>
      <c r="UXX50" s="19" t="s">
        <v>8439</v>
      </c>
      <c r="UXY50" s="19" t="s">
        <v>8439</v>
      </c>
      <c r="UXZ50" s="19" t="s">
        <v>8439</v>
      </c>
      <c r="UYA50" s="19" t="s">
        <v>8439</v>
      </c>
      <c r="UYB50" s="19" t="s">
        <v>8439</v>
      </c>
      <c r="UYC50" s="19" t="s">
        <v>8439</v>
      </c>
      <c r="UYD50" s="19" t="s">
        <v>8439</v>
      </c>
      <c r="UYE50" s="19" t="s">
        <v>8439</v>
      </c>
      <c r="UYF50" s="19" t="s">
        <v>8439</v>
      </c>
      <c r="UYG50" s="19" t="s">
        <v>8439</v>
      </c>
      <c r="UYH50" s="19" t="s">
        <v>8439</v>
      </c>
      <c r="UYI50" s="19" t="s">
        <v>8439</v>
      </c>
      <c r="UYJ50" s="19" t="s">
        <v>8439</v>
      </c>
      <c r="UYK50" s="19" t="s">
        <v>8439</v>
      </c>
      <c r="UYL50" s="19" t="s">
        <v>8439</v>
      </c>
      <c r="UYM50" s="19" t="s">
        <v>8439</v>
      </c>
      <c r="UYN50" s="19" t="s">
        <v>8439</v>
      </c>
      <c r="UYO50" s="19" t="s">
        <v>8439</v>
      </c>
      <c r="UYP50" s="19" t="s">
        <v>8439</v>
      </c>
      <c r="UYQ50" s="19" t="s">
        <v>8439</v>
      </c>
      <c r="UYR50" s="19" t="s">
        <v>8439</v>
      </c>
      <c r="UYS50" s="19" t="s">
        <v>8439</v>
      </c>
      <c r="UYT50" s="19" t="s">
        <v>8439</v>
      </c>
      <c r="UYU50" s="19" t="s">
        <v>8439</v>
      </c>
      <c r="UYV50" s="19" t="s">
        <v>8439</v>
      </c>
      <c r="UYW50" s="19" t="s">
        <v>8439</v>
      </c>
      <c r="UYX50" s="19" t="s">
        <v>8439</v>
      </c>
      <c r="UYY50" s="19" t="s">
        <v>8439</v>
      </c>
      <c r="UYZ50" s="19" t="s">
        <v>8439</v>
      </c>
      <c r="UZA50" s="19" t="s">
        <v>8439</v>
      </c>
      <c r="UZB50" s="19" t="s">
        <v>8439</v>
      </c>
      <c r="UZC50" s="19" t="s">
        <v>8439</v>
      </c>
      <c r="UZD50" s="19" t="s">
        <v>8439</v>
      </c>
      <c r="UZE50" s="19" t="s">
        <v>8439</v>
      </c>
      <c r="UZF50" s="19" t="s">
        <v>8439</v>
      </c>
      <c r="UZG50" s="19" t="s">
        <v>8439</v>
      </c>
      <c r="UZH50" s="19" t="s">
        <v>8439</v>
      </c>
      <c r="UZI50" s="19" t="s">
        <v>8439</v>
      </c>
      <c r="UZJ50" s="19" t="s">
        <v>8439</v>
      </c>
      <c r="UZK50" s="19" t="s">
        <v>8439</v>
      </c>
      <c r="UZL50" s="19" t="s">
        <v>8439</v>
      </c>
      <c r="UZM50" s="19" t="s">
        <v>8439</v>
      </c>
      <c r="UZN50" s="19" t="s">
        <v>8439</v>
      </c>
      <c r="UZO50" s="19" t="s">
        <v>8439</v>
      </c>
      <c r="UZP50" s="19" t="s">
        <v>8439</v>
      </c>
      <c r="UZQ50" s="19" t="s">
        <v>8439</v>
      </c>
      <c r="UZR50" s="19" t="s">
        <v>8439</v>
      </c>
      <c r="UZS50" s="19" t="s">
        <v>8439</v>
      </c>
      <c r="UZT50" s="19" t="s">
        <v>8439</v>
      </c>
      <c r="UZU50" s="19" t="s">
        <v>8439</v>
      </c>
      <c r="UZV50" s="19" t="s">
        <v>8439</v>
      </c>
      <c r="UZW50" s="19" t="s">
        <v>8439</v>
      </c>
      <c r="UZX50" s="19" t="s">
        <v>8439</v>
      </c>
      <c r="UZY50" s="19" t="s">
        <v>8439</v>
      </c>
      <c r="UZZ50" s="19" t="s">
        <v>8439</v>
      </c>
      <c r="VAA50" s="19" t="s">
        <v>8439</v>
      </c>
      <c r="VAB50" s="19" t="s">
        <v>8439</v>
      </c>
      <c r="VAC50" s="19" t="s">
        <v>8439</v>
      </c>
      <c r="VAD50" s="19" t="s">
        <v>8439</v>
      </c>
      <c r="VAE50" s="19" t="s">
        <v>8439</v>
      </c>
      <c r="VAF50" s="19" t="s">
        <v>8439</v>
      </c>
      <c r="VAG50" s="19" t="s">
        <v>8439</v>
      </c>
      <c r="VAH50" s="19" t="s">
        <v>8439</v>
      </c>
      <c r="VAI50" s="19" t="s">
        <v>8439</v>
      </c>
      <c r="VAJ50" s="19" t="s">
        <v>8439</v>
      </c>
      <c r="VAK50" s="19" t="s">
        <v>8439</v>
      </c>
      <c r="VAL50" s="19" t="s">
        <v>8439</v>
      </c>
      <c r="VAM50" s="19" t="s">
        <v>8439</v>
      </c>
      <c r="VAN50" s="19" t="s">
        <v>8439</v>
      </c>
      <c r="VAO50" s="19" t="s">
        <v>8439</v>
      </c>
      <c r="VAP50" s="19" t="s">
        <v>8439</v>
      </c>
      <c r="VAQ50" s="19" t="s">
        <v>8439</v>
      </c>
      <c r="VAR50" s="19" t="s">
        <v>8439</v>
      </c>
      <c r="VAS50" s="19" t="s">
        <v>8439</v>
      </c>
      <c r="VAT50" s="19" t="s">
        <v>8439</v>
      </c>
      <c r="VAU50" s="19" t="s">
        <v>8439</v>
      </c>
      <c r="VAV50" s="19" t="s">
        <v>8439</v>
      </c>
      <c r="VAW50" s="19" t="s">
        <v>8439</v>
      </c>
      <c r="VAX50" s="19" t="s">
        <v>8439</v>
      </c>
      <c r="VAY50" s="19" t="s">
        <v>8439</v>
      </c>
      <c r="VAZ50" s="19" t="s">
        <v>8439</v>
      </c>
      <c r="VBA50" s="19" t="s">
        <v>8439</v>
      </c>
      <c r="VBB50" s="19" t="s">
        <v>8439</v>
      </c>
      <c r="VBC50" s="19" t="s">
        <v>8439</v>
      </c>
      <c r="VBD50" s="19" t="s">
        <v>8439</v>
      </c>
      <c r="VBE50" s="19" t="s">
        <v>8439</v>
      </c>
      <c r="VBF50" s="19" t="s">
        <v>8439</v>
      </c>
      <c r="VBG50" s="19" t="s">
        <v>8439</v>
      </c>
      <c r="VBH50" s="19" t="s">
        <v>8439</v>
      </c>
      <c r="VBI50" s="19" t="s">
        <v>8439</v>
      </c>
      <c r="VBJ50" s="19" t="s">
        <v>8439</v>
      </c>
      <c r="VBK50" s="19" t="s">
        <v>8439</v>
      </c>
      <c r="VBL50" s="19" t="s">
        <v>8439</v>
      </c>
      <c r="VBM50" s="19" t="s">
        <v>8439</v>
      </c>
      <c r="VBN50" s="19" t="s">
        <v>8439</v>
      </c>
      <c r="VBO50" s="19" t="s">
        <v>8439</v>
      </c>
      <c r="VBP50" s="19" t="s">
        <v>8439</v>
      </c>
      <c r="VBQ50" s="19" t="s">
        <v>8439</v>
      </c>
      <c r="VBR50" s="19" t="s">
        <v>8439</v>
      </c>
      <c r="VBS50" s="19" t="s">
        <v>8439</v>
      </c>
      <c r="VBT50" s="19" t="s">
        <v>8439</v>
      </c>
      <c r="VBU50" s="19" t="s">
        <v>8439</v>
      </c>
      <c r="VBV50" s="19" t="s">
        <v>8439</v>
      </c>
      <c r="VBW50" s="19" t="s">
        <v>8439</v>
      </c>
      <c r="VBX50" s="19" t="s">
        <v>8439</v>
      </c>
      <c r="VBY50" s="19" t="s">
        <v>8439</v>
      </c>
      <c r="VBZ50" s="19" t="s">
        <v>8439</v>
      </c>
      <c r="VCA50" s="19" t="s">
        <v>8439</v>
      </c>
      <c r="VCB50" s="19" t="s">
        <v>8439</v>
      </c>
      <c r="VCC50" s="19" t="s">
        <v>8439</v>
      </c>
      <c r="VCD50" s="19" t="s">
        <v>8439</v>
      </c>
      <c r="VCE50" s="19" t="s">
        <v>8439</v>
      </c>
      <c r="VCF50" s="19" t="s">
        <v>8439</v>
      </c>
      <c r="VCG50" s="19" t="s">
        <v>8439</v>
      </c>
      <c r="VCH50" s="19" t="s">
        <v>8439</v>
      </c>
      <c r="VCI50" s="19" t="s">
        <v>8439</v>
      </c>
      <c r="VCJ50" s="19" t="s">
        <v>8439</v>
      </c>
      <c r="VCK50" s="19" t="s">
        <v>8439</v>
      </c>
      <c r="VCL50" s="19" t="s">
        <v>8439</v>
      </c>
      <c r="VCM50" s="19" t="s">
        <v>8439</v>
      </c>
      <c r="VCN50" s="19" t="s">
        <v>8439</v>
      </c>
      <c r="VCO50" s="19" t="s">
        <v>8439</v>
      </c>
      <c r="VCP50" s="19" t="s">
        <v>8439</v>
      </c>
      <c r="VCQ50" s="19" t="s">
        <v>8439</v>
      </c>
      <c r="VCR50" s="19" t="s">
        <v>8439</v>
      </c>
      <c r="VCS50" s="19" t="s">
        <v>8439</v>
      </c>
      <c r="VCT50" s="19" t="s">
        <v>8439</v>
      </c>
      <c r="VCU50" s="19" t="s">
        <v>8439</v>
      </c>
      <c r="VCV50" s="19" t="s">
        <v>8439</v>
      </c>
      <c r="VCW50" s="19" t="s">
        <v>8439</v>
      </c>
      <c r="VCX50" s="19" t="s">
        <v>8439</v>
      </c>
      <c r="VCY50" s="19" t="s">
        <v>8439</v>
      </c>
      <c r="VCZ50" s="19" t="s">
        <v>8439</v>
      </c>
      <c r="VDA50" s="19" t="s">
        <v>8439</v>
      </c>
      <c r="VDB50" s="19" t="s">
        <v>8439</v>
      </c>
      <c r="VDC50" s="19" t="s">
        <v>8439</v>
      </c>
      <c r="VDD50" s="19" t="s">
        <v>8439</v>
      </c>
      <c r="VDE50" s="19" t="s">
        <v>8439</v>
      </c>
      <c r="VDF50" s="19" t="s">
        <v>8439</v>
      </c>
      <c r="VDG50" s="19" t="s">
        <v>8439</v>
      </c>
      <c r="VDH50" s="19" t="s">
        <v>8439</v>
      </c>
      <c r="VDI50" s="19" t="s">
        <v>8439</v>
      </c>
      <c r="VDJ50" s="19" t="s">
        <v>8439</v>
      </c>
      <c r="VDK50" s="19" t="s">
        <v>8439</v>
      </c>
      <c r="VDL50" s="19" t="s">
        <v>8439</v>
      </c>
      <c r="VDM50" s="19" t="s">
        <v>8439</v>
      </c>
      <c r="VDN50" s="19" t="s">
        <v>8439</v>
      </c>
      <c r="VDO50" s="19" t="s">
        <v>8439</v>
      </c>
      <c r="VDP50" s="19" t="s">
        <v>8439</v>
      </c>
      <c r="VDQ50" s="19" t="s">
        <v>8439</v>
      </c>
      <c r="VDR50" s="19" t="s">
        <v>8439</v>
      </c>
      <c r="VDS50" s="19" t="s">
        <v>8439</v>
      </c>
      <c r="VDT50" s="19" t="s">
        <v>8439</v>
      </c>
      <c r="VDU50" s="19" t="s">
        <v>8439</v>
      </c>
      <c r="VDV50" s="19" t="s">
        <v>8439</v>
      </c>
      <c r="VDW50" s="19" t="s">
        <v>8439</v>
      </c>
      <c r="VDX50" s="19" t="s">
        <v>8439</v>
      </c>
      <c r="VDY50" s="19" t="s">
        <v>8439</v>
      </c>
      <c r="VDZ50" s="19" t="s">
        <v>8439</v>
      </c>
      <c r="VEA50" s="19" t="s">
        <v>8439</v>
      </c>
      <c r="VEB50" s="19" t="s">
        <v>8439</v>
      </c>
      <c r="VEC50" s="19" t="s">
        <v>8439</v>
      </c>
      <c r="VED50" s="19" t="s">
        <v>8439</v>
      </c>
      <c r="VEE50" s="19" t="s">
        <v>8439</v>
      </c>
      <c r="VEF50" s="19" t="s">
        <v>8439</v>
      </c>
      <c r="VEG50" s="19" t="s">
        <v>8439</v>
      </c>
      <c r="VEH50" s="19" t="s">
        <v>8439</v>
      </c>
      <c r="VEI50" s="19" t="s">
        <v>8439</v>
      </c>
      <c r="VEJ50" s="19" t="s">
        <v>8439</v>
      </c>
      <c r="VEK50" s="19" t="s">
        <v>8439</v>
      </c>
      <c r="VEL50" s="19" t="s">
        <v>8439</v>
      </c>
      <c r="VEM50" s="19" t="s">
        <v>8439</v>
      </c>
      <c r="VEN50" s="19" t="s">
        <v>8439</v>
      </c>
      <c r="VEO50" s="19" t="s">
        <v>8439</v>
      </c>
      <c r="VEP50" s="19" t="s">
        <v>8439</v>
      </c>
      <c r="VEQ50" s="19" t="s">
        <v>8439</v>
      </c>
      <c r="VER50" s="19" t="s">
        <v>8439</v>
      </c>
      <c r="VES50" s="19" t="s">
        <v>8439</v>
      </c>
      <c r="VET50" s="19" t="s">
        <v>8439</v>
      </c>
      <c r="VEU50" s="19" t="s">
        <v>8439</v>
      </c>
      <c r="VEV50" s="19" t="s">
        <v>8439</v>
      </c>
      <c r="VEW50" s="19" t="s">
        <v>8439</v>
      </c>
      <c r="VEX50" s="19" t="s">
        <v>8439</v>
      </c>
      <c r="VEY50" s="19" t="s">
        <v>8439</v>
      </c>
      <c r="VEZ50" s="19" t="s">
        <v>8439</v>
      </c>
      <c r="VFA50" s="19" t="s">
        <v>8439</v>
      </c>
      <c r="VFB50" s="19" t="s">
        <v>8439</v>
      </c>
      <c r="VFC50" s="19" t="s">
        <v>8439</v>
      </c>
      <c r="VFD50" s="19" t="s">
        <v>8439</v>
      </c>
      <c r="VFE50" s="19" t="s">
        <v>8439</v>
      </c>
      <c r="VFF50" s="19" t="s">
        <v>8439</v>
      </c>
      <c r="VFG50" s="19" t="s">
        <v>8439</v>
      </c>
      <c r="VFH50" s="19" t="s">
        <v>8439</v>
      </c>
      <c r="VFI50" s="19" t="s">
        <v>8439</v>
      </c>
      <c r="VFJ50" s="19" t="s">
        <v>8439</v>
      </c>
      <c r="VFK50" s="19" t="s">
        <v>8439</v>
      </c>
      <c r="VFL50" s="19" t="s">
        <v>8439</v>
      </c>
      <c r="VFM50" s="19" t="s">
        <v>8439</v>
      </c>
      <c r="VFN50" s="19" t="s">
        <v>8439</v>
      </c>
      <c r="VFO50" s="19" t="s">
        <v>8439</v>
      </c>
      <c r="VFP50" s="19" t="s">
        <v>8439</v>
      </c>
      <c r="VFQ50" s="19" t="s">
        <v>8439</v>
      </c>
      <c r="VFR50" s="19" t="s">
        <v>8439</v>
      </c>
      <c r="VFS50" s="19" t="s">
        <v>8439</v>
      </c>
      <c r="VFT50" s="19" t="s">
        <v>8439</v>
      </c>
      <c r="VFU50" s="19" t="s">
        <v>8439</v>
      </c>
      <c r="VFV50" s="19" t="s">
        <v>8439</v>
      </c>
      <c r="VFW50" s="19" t="s">
        <v>8439</v>
      </c>
      <c r="VFX50" s="19" t="s">
        <v>8439</v>
      </c>
      <c r="VFY50" s="19" t="s">
        <v>8439</v>
      </c>
      <c r="VFZ50" s="19" t="s">
        <v>8439</v>
      </c>
      <c r="VGA50" s="19" t="s">
        <v>8439</v>
      </c>
      <c r="VGB50" s="19" t="s">
        <v>8439</v>
      </c>
      <c r="VGC50" s="19" t="s">
        <v>8439</v>
      </c>
      <c r="VGD50" s="19" t="s">
        <v>8439</v>
      </c>
      <c r="VGE50" s="19" t="s">
        <v>8439</v>
      </c>
      <c r="VGF50" s="19" t="s">
        <v>8439</v>
      </c>
      <c r="VGG50" s="19" t="s">
        <v>8439</v>
      </c>
      <c r="VGH50" s="19" t="s">
        <v>8439</v>
      </c>
      <c r="VGI50" s="19" t="s">
        <v>8439</v>
      </c>
      <c r="VGJ50" s="19" t="s">
        <v>8439</v>
      </c>
      <c r="VGK50" s="19" t="s">
        <v>8439</v>
      </c>
      <c r="VGL50" s="19" t="s">
        <v>8439</v>
      </c>
      <c r="VGM50" s="19" t="s">
        <v>8439</v>
      </c>
      <c r="VGN50" s="19" t="s">
        <v>8439</v>
      </c>
      <c r="VGO50" s="19" t="s">
        <v>8439</v>
      </c>
      <c r="VGP50" s="19" t="s">
        <v>8439</v>
      </c>
      <c r="VGQ50" s="19" t="s">
        <v>8439</v>
      </c>
      <c r="VGR50" s="19" t="s">
        <v>8439</v>
      </c>
      <c r="VGS50" s="19" t="s">
        <v>8439</v>
      </c>
      <c r="VGT50" s="19" t="s">
        <v>8439</v>
      </c>
      <c r="VGU50" s="19" t="s">
        <v>8439</v>
      </c>
      <c r="VGV50" s="19" t="s">
        <v>8439</v>
      </c>
      <c r="VGW50" s="19" t="s">
        <v>8439</v>
      </c>
      <c r="VGX50" s="19" t="s">
        <v>8439</v>
      </c>
      <c r="VGY50" s="19" t="s">
        <v>8439</v>
      </c>
      <c r="VGZ50" s="19" t="s">
        <v>8439</v>
      </c>
      <c r="VHA50" s="19" t="s">
        <v>8439</v>
      </c>
      <c r="VHB50" s="19" t="s">
        <v>8439</v>
      </c>
      <c r="VHC50" s="19" t="s">
        <v>8439</v>
      </c>
      <c r="VHD50" s="19" t="s">
        <v>8439</v>
      </c>
      <c r="VHE50" s="19" t="s">
        <v>8439</v>
      </c>
      <c r="VHF50" s="19" t="s">
        <v>8439</v>
      </c>
      <c r="VHG50" s="19" t="s">
        <v>8439</v>
      </c>
      <c r="VHH50" s="19" t="s">
        <v>8439</v>
      </c>
      <c r="VHI50" s="19" t="s">
        <v>8439</v>
      </c>
      <c r="VHJ50" s="19" t="s">
        <v>8439</v>
      </c>
      <c r="VHK50" s="19" t="s">
        <v>8439</v>
      </c>
      <c r="VHL50" s="19" t="s">
        <v>8439</v>
      </c>
      <c r="VHM50" s="19" t="s">
        <v>8439</v>
      </c>
      <c r="VHN50" s="19" t="s">
        <v>8439</v>
      </c>
      <c r="VHO50" s="19" t="s">
        <v>8439</v>
      </c>
      <c r="VHP50" s="19" t="s">
        <v>8439</v>
      </c>
      <c r="VHQ50" s="19" t="s">
        <v>8439</v>
      </c>
      <c r="VHR50" s="19" t="s">
        <v>8439</v>
      </c>
      <c r="VHS50" s="19" t="s">
        <v>8439</v>
      </c>
      <c r="VHT50" s="19" t="s">
        <v>8439</v>
      </c>
      <c r="VHU50" s="19" t="s">
        <v>8439</v>
      </c>
      <c r="VHV50" s="19" t="s">
        <v>8439</v>
      </c>
      <c r="VHW50" s="19" t="s">
        <v>8439</v>
      </c>
      <c r="VHX50" s="19" t="s">
        <v>8439</v>
      </c>
      <c r="VHY50" s="19" t="s">
        <v>8439</v>
      </c>
      <c r="VHZ50" s="19" t="s">
        <v>8439</v>
      </c>
      <c r="VIA50" s="19" t="s">
        <v>8439</v>
      </c>
      <c r="VIB50" s="19" t="s">
        <v>8439</v>
      </c>
      <c r="VIC50" s="19" t="s">
        <v>8439</v>
      </c>
      <c r="VID50" s="19" t="s">
        <v>8439</v>
      </c>
      <c r="VIE50" s="19" t="s">
        <v>8439</v>
      </c>
      <c r="VIF50" s="19" t="s">
        <v>8439</v>
      </c>
      <c r="VIG50" s="19" t="s">
        <v>8439</v>
      </c>
      <c r="VIH50" s="19" t="s">
        <v>8439</v>
      </c>
      <c r="VII50" s="19" t="s">
        <v>8439</v>
      </c>
      <c r="VIJ50" s="19" t="s">
        <v>8439</v>
      </c>
      <c r="VIK50" s="19" t="s">
        <v>8439</v>
      </c>
      <c r="VIL50" s="19" t="s">
        <v>8439</v>
      </c>
      <c r="VIM50" s="19" t="s">
        <v>8439</v>
      </c>
      <c r="VIN50" s="19" t="s">
        <v>8439</v>
      </c>
      <c r="VIO50" s="19" t="s">
        <v>8439</v>
      </c>
      <c r="VIP50" s="19" t="s">
        <v>8439</v>
      </c>
      <c r="VIQ50" s="19" t="s">
        <v>8439</v>
      </c>
      <c r="VIR50" s="19" t="s">
        <v>8439</v>
      </c>
      <c r="VIS50" s="19" t="s">
        <v>8439</v>
      </c>
      <c r="VIT50" s="19" t="s">
        <v>8439</v>
      </c>
      <c r="VIU50" s="19" t="s">
        <v>8439</v>
      </c>
      <c r="VIV50" s="19" t="s">
        <v>8439</v>
      </c>
      <c r="VIW50" s="19" t="s">
        <v>8439</v>
      </c>
      <c r="VIX50" s="19" t="s">
        <v>8439</v>
      </c>
      <c r="VIY50" s="19" t="s">
        <v>8439</v>
      </c>
      <c r="VIZ50" s="19" t="s">
        <v>8439</v>
      </c>
      <c r="VJA50" s="19" t="s">
        <v>8439</v>
      </c>
      <c r="VJB50" s="19" t="s">
        <v>8439</v>
      </c>
      <c r="VJC50" s="19" t="s">
        <v>8439</v>
      </c>
      <c r="VJD50" s="19" t="s">
        <v>8439</v>
      </c>
      <c r="VJE50" s="19" t="s">
        <v>8439</v>
      </c>
      <c r="VJF50" s="19" t="s">
        <v>8439</v>
      </c>
      <c r="VJG50" s="19" t="s">
        <v>8439</v>
      </c>
      <c r="VJH50" s="19" t="s">
        <v>8439</v>
      </c>
      <c r="VJI50" s="19" t="s">
        <v>8439</v>
      </c>
      <c r="VJJ50" s="19" t="s">
        <v>8439</v>
      </c>
      <c r="VJK50" s="19" t="s">
        <v>8439</v>
      </c>
      <c r="VJL50" s="19" t="s">
        <v>8439</v>
      </c>
      <c r="VJM50" s="19" t="s">
        <v>8439</v>
      </c>
      <c r="VJN50" s="19" t="s">
        <v>8439</v>
      </c>
      <c r="VJO50" s="19" t="s">
        <v>8439</v>
      </c>
      <c r="VJP50" s="19" t="s">
        <v>8439</v>
      </c>
      <c r="VJQ50" s="19" t="s">
        <v>8439</v>
      </c>
      <c r="VJR50" s="19" t="s">
        <v>8439</v>
      </c>
      <c r="VJS50" s="19" t="s">
        <v>8439</v>
      </c>
      <c r="VJT50" s="19" t="s">
        <v>8439</v>
      </c>
      <c r="VJU50" s="19" t="s">
        <v>8439</v>
      </c>
      <c r="VJV50" s="19" t="s">
        <v>8439</v>
      </c>
      <c r="VJW50" s="19" t="s">
        <v>8439</v>
      </c>
      <c r="VJX50" s="19" t="s">
        <v>8439</v>
      </c>
      <c r="VJY50" s="19" t="s">
        <v>8439</v>
      </c>
      <c r="VJZ50" s="19" t="s">
        <v>8439</v>
      </c>
      <c r="VKA50" s="19" t="s">
        <v>8439</v>
      </c>
      <c r="VKB50" s="19" t="s">
        <v>8439</v>
      </c>
      <c r="VKC50" s="19" t="s">
        <v>8439</v>
      </c>
      <c r="VKD50" s="19" t="s">
        <v>8439</v>
      </c>
      <c r="VKE50" s="19" t="s">
        <v>8439</v>
      </c>
      <c r="VKF50" s="19" t="s">
        <v>8439</v>
      </c>
      <c r="VKG50" s="19" t="s">
        <v>8439</v>
      </c>
      <c r="VKH50" s="19" t="s">
        <v>8439</v>
      </c>
      <c r="VKI50" s="19" t="s">
        <v>8439</v>
      </c>
      <c r="VKJ50" s="19" t="s">
        <v>8439</v>
      </c>
      <c r="VKK50" s="19" t="s">
        <v>8439</v>
      </c>
      <c r="VKL50" s="19" t="s">
        <v>8439</v>
      </c>
      <c r="VKM50" s="19" t="s">
        <v>8439</v>
      </c>
      <c r="VKN50" s="19" t="s">
        <v>8439</v>
      </c>
      <c r="VKO50" s="19" t="s">
        <v>8439</v>
      </c>
      <c r="VKP50" s="19" t="s">
        <v>8439</v>
      </c>
      <c r="VKQ50" s="19" t="s">
        <v>8439</v>
      </c>
      <c r="VKR50" s="19" t="s">
        <v>8439</v>
      </c>
      <c r="VKS50" s="19" t="s">
        <v>8439</v>
      </c>
      <c r="VKT50" s="19" t="s">
        <v>8439</v>
      </c>
      <c r="VKU50" s="19" t="s">
        <v>8439</v>
      </c>
      <c r="VKV50" s="19" t="s">
        <v>8439</v>
      </c>
      <c r="VKW50" s="19" t="s">
        <v>8439</v>
      </c>
      <c r="VKX50" s="19" t="s">
        <v>8439</v>
      </c>
      <c r="VKY50" s="19" t="s">
        <v>8439</v>
      </c>
      <c r="VKZ50" s="19" t="s">
        <v>8439</v>
      </c>
      <c r="VLA50" s="19" t="s">
        <v>8439</v>
      </c>
      <c r="VLB50" s="19" t="s">
        <v>8439</v>
      </c>
      <c r="VLC50" s="19" t="s">
        <v>8439</v>
      </c>
      <c r="VLD50" s="19" t="s">
        <v>8439</v>
      </c>
      <c r="VLE50" s="19" t="s">
        <v>8439</v>
      </c>
      <c r="VLF50" s="19" t="s">
        <v>8439</v>
      </c>
      <c r="VLG50" s="19" t="s">
        <v>8439</v>
      </c>
      <c r="VLH50" s="19" t="s">
        <v>8439</v>
      </c>
      <c r="VLI50" s="19" t="s">
        <v>8439</v>
      </c>
      <c r="VLJ50" s="19" t="s">
        <v>8439</v>
      </c>
      <c r="VLK50" s="19" t="s">
        <v>8439</v>
      </c>
      <c r="VLL50" s="19" t="s">
        <v>8439</v>
      </c>
      <c r="VLM50" s="19" t="s">
        <v>8439</v>
      </c>
      <c r="VLN50" s="19" t="s">
        <v>8439</v>
      </c>
      <c r="VLO50" s="19" t="s">
        <v>8439</v>
      </c>
      <c r="VLP50" s="19" t="s">
        <v>8439</v>
      </c>
      <c r="VLQ50" s="19" t="s">
        <v>8439</v>
      </c>
      <c r="VLR50" s="19" t="s">
        <v>8439</v>
      </c>
      <c r="VLS50" s="19" t="s">
        <v>8439</v>
      </c>
      <c r="VLT50" s="19" t="s">
        <v>8439</v>
      </c>
      <c r="VLU50" s="19" t="s">
        <v>8439</v>
      </c>
      <c r="VLV50" s="19" t="s">
        <v>8439</v>
      </c>
      <c r="VLW50" s="19" t="s">
        <v>8439</v>
      </c>
      <c r="VLX50" s="19" t="s">
        <v>8439</v>
      </c>
      <c r="VLY50" s="19" t="s">
        <v>8439</v>
      </c>
      <c r="VLZ50" s="19" t="s">
        <v>8439</v>
      </c>
      <c r="VMA50" s="19" t="s">
        <v>8439</v>
      </c>
      <c r="VMB50" s="19" t="s">
        <v>8439</v>
      </c>
      <c r="VMC50" s="19" t="s">
        <v>8439</v>
      </c>
      <c r="VMD50" s="19" t="s">
        <v>8439</v>
      </c>
      <c r="VME50" s="19" t="s">
        <v>8439</v>
      </c>
      <c r="VMF50" s="19" t="s">
        <v>8439</v>
      </c>
      <c r="VMG50" s="19" t="s">
        <v>8439</v>
      </c>
      <c r="VMH50" s="19" t="s">
        <v>8439</v>
      </c>
      <c r="VMI50" s="19" t="s">
        <v>8439</v>
      </c>
      <c r="VMJ50" s="19" t="s">
        <v>8439</v>
      </c>
      <c r="VMK50" s="19" t="s">
        <v>8439</v>
      </c>
      <c r="VML50" s="19" t="s">
        <v>8439</v>
      </c>
      <c r="VMM50" s="19" t="s">
        <v>8439</v>
      </c>
      <c r="VMN50" s="19" t="s">
        <v>8439</v>
      </c>
      <c r="VMO50" s="19" t="s">
        <v>8439</v>
      </c>
      <c r="VMP50" s="19" t="s">
        <v>8439</v>
      </c>
      <c r="VMQ50" s="19" t="s">
        <v>8439</v>
      </c>
      <c r="VMR50" s="19" t="s">
        <v>8439</v>
      </c>
      <c r="VMS50" s="19" t="s">
        <v>8439</v>
      </c>
      <c r="VMT50" s="19" t="s">
        <v>8439</v>
      </c>
      <c r="VMU50" s="19" t="s">
        <v>8439</v>
      </c>
      <c r="VMV50" s="19" t="s">
        <v>8439</v>
      </c>
      <c r="VMW50" s="19" t="s">
        <v>8439</v>
      </c>
      <c r="VMX50" s="19" t="s">
        <v>8439</v>
      </c>
      <c r="VMY50" s="19" t="s">
        <v>8439</v>
      </c>
      <c r="VMZ50" s="19" t="s">
        <v>8439</v>
      </c>
      <c r="VNA50" s="19" t="s">
        <v>8439</v>
      </c>
      <c r="VNB50" s="19" t="s">
        <v>8439</v>
      </c>
      <c r="VNC50" s="19" t="s">
        <v>8439</v>
      </c>
      <c r="VND50" s="19" t="s">
        <v>8439</v>
      </c>
      <c r="VNE50" s="19" t="s">
        <v>8439</v>
      </c>
      <c r="VNF50" s="19" t="s">
        <v>8439</v>
      </c>
      <c r="VNG50" s="19" t="s">
        <v>8439</v>
      </c>
      <c r="VNH50" s="19" t="s">
        <v>8439</v>
      </c>
      <c r="VNI50" s="19" t="s">
        <v>8439</v>
      </c>
      <c r="VNJ50" s="19" t="s">
        <v>8439</v>
      </c>
      <c r="VNK50" s="19" t="s">
        <v>8439</v>
      </c>
      <c r="VNL50" s="19" t="s">
        <v>8439</v>
      </c>
      <c r="VNM50" s="19" t="s">
        <v>8439</v>
      </c>
      <c r="VNN50" s="19" t="s">
        <v>8439</v>
      </c>
      <c r="VNO50" s="19" t="s">
        <v>8439</v>
      </c>
      <c r="VNP50" s="19" t="s">
        <v>8439</v>
      </c>
      <c r="VNQ50" s="19" t="s">
        <v>8439</v>
      </c>
      <c r="VNR50" s="19" t="s">
        <v>8439</v>
      </c>
      <c r="VNS50" s="19" t="s">
        <v>8439</v>
      </c>
      <c r="VNT50" s="19" t="s">
        <v>8439</v>
      </c>
      <c r="VNU50" s="19" t="s">
        <v>8439</v>
      </c>
      <c r="VNV50" s="19" t="s">
        <v>8439</v>
      </c>
      <c r="VNW50" s="19" t="s">
        <v>8439</v>
      </c>
      <c r="VNX50" s="19" t="s">
        <v>8439</v>
      </c>
      <c r="VNY50" s="19" t="s">
        <v>8439</v>
      </c>
      <c r="VNZ50" s="19" t="s">
        <v>8439</v>
      </c>
      <c r="VOA50" s="19" t="s">
        <v>8439</v>
      </c>
      <c r="VOB50" s="19" t="s">
        <v>8439</v>
      </c>
      <c r="VOC50" s="19" t="s">
        <v>8439</v>
      </c>
      <c r="VOD50" s="19" t="s">
        <v>8439</v>
      </c>
      <c r="VOE50" s="19" t="s">
        <v>8439</v>
      </c>
      <c r="VOF50" s="19" t="s">
        <v>8439</v>
      </c>
      <c r="VOG50" s="19" t="s">
        <v>8439</v>
      </c>
      <c r="VOH50" s="19" t="s">
        <v>8439</v>
      </c>
      <c r="VOI50" s="19" t="s">
        <v>8439</v>
      </c>
      <c r="VOJ50" s="19" t="s">
        <v>8439</v>
      </c>
      <c r="VOK50" s="19" t="s">
        <v>8439</v>
      </c>
      <c r="VOL50" s="19" t="s">
        <v>8439</v>
      </c>
      <c r="VOM50" s="19" t="s">
        <v>8439</v>
      </c>
      <c r="VON50" s="19" t="s">
        <v>8439</v>
      </c>
      <c r="VOO50" s="19" t="s">
        <v>8439</v>
      </c>
      <c r="VOP50" s="19" t="s">
        <v>8439</v>
      </c>
      <c r="VOQ50" s="19" t="s">
        <v>8439</v>
      </c>
      <c r="VOR50" s="19" t="s">
        <v>8439</v>
      </c>
      <c r="VOS50" s="19" t="s">
        <v>8439</v>
      </c>
      <c r="VOT50" s="19" t="s">
        <v>8439</v>
      </c>
      <c r="VOU50" s="19" t="s">
        <v>8439</v>
      </c>
      <c r="VOV50" s="19" t="s">
        <v>8439</v>
      </c>
      <c r="VOW50" s="19" t="s">
        <v>8439</v>
      </c>
      <c r="VOX50" s="19" t="s">
        <v>8439</v>
      </c>
      <c r="VOY50" s="19" t="s">
        <v>8439</v>
      </c>
      <c r="VOZ50" s="19" t="s">
        <v>8439</v>
      </c>
      <c r="VPA50" s="19" t="s">
        <v>8439</v>
      </c>
      <c r="VPB50" s="19" t="s">
        <v>8439</v>
      </c>
      <c r="VPC50" s="19" t="s">
        <v>8439</v>
      </c>
      <c r="VPD50" s="19" t="s">
        <v>8439</v>
      </c>
      <c r="VPE50" s="19" t="s">
        <v>8439</v>
      </c>
      <c r="VPF50" s="19" t="s">
        <v>8439</v>
      </c>
      <c r="VPG50" s="19" t="s">
        <v>8439</v>
      </c>
      <c r="VPH50" s="19" t="s">
        <v>8439</v>
      </c>
      <c r="VPI50" s="19" t="s">
        <v>8439</v>
      </c>
      <c r="VPJ50" s="19" t="s">
        <v>8439</v>
      </c>
      <c r="VPK50" s="19" t="s">
        <v>8439</v>
      </c>
      <c r="VPL50" s="19" t="s">
        <v>8439</v>
      </c>
      <c r="VPM50" s="19" t="s">
        <v>8439</v>
      </c>
      <c r="VPN50" s="19" t="s">
        <v>8439</v>
      </c>
      <c r="VPO50" s="19" t="s">
        <v>8439</v>
      </c>
      <c r="VPP50" s="19" t="s">
        <v>8439</v>
      </c>
      <c r="VPQ50" s="19" t="s">
        <v>8439</v>
      </c>
      <c r="VPR50" s="19" t="s">
        <v>8439</v>
      </c>
      <c r="VPS50" s="19" t="s">
        <v>8439</v>
      </c>
      <c r="VPT50" s="19" t="s">
        <v>8439</v>
      </c>
      <c r="VPU50" s="19" t="s">
        <v>8439</v>
      </c>
      <c r="VPV50" s="19" t="s">
        <v>8439</v>
      </c>
      <c r="VPW50" s="19" t="s">
        <v>8439</v>
      </c>
      <c r="VPX50" s="19" t="s">
        <v>8439</v>
      </c>
      <c r="VPY50" s="19" t="s">
        <v>8439</v>
      </c>
      <c r="VPZ50" s="19" t="s">
        <v>8439</v>
      </c>
      <c r="VQA50" s="19" t="s">
        <v>8439</v>
      </c>
      <c r="VQB50" s="19" t="s">
        <v>8439</v>
      </c>
      <c r="VQC50" s="19" t="s">
        <v>8439</v>
      </c>
      <c r="VQD50" s="19" t="s">
        <v>8439</v>
      </c>
      <c r="VQE50" s="19" t="s">
        <v>8439</v>
      </c>
      <c r="VQF50" s="19" t="s">
        <v>8439</v>
      </c>
      <c r="VQG50" s="19" t="s">
        <v>8439</v>
      </c>
      <c r="VQH50" s="19" t="s">
        <v>8439</v>
      </c>
      <c r="VQI50" s="19" t="s">
        <v>8439</v>
      </c>
      <c r="VQJ50" s="19" t="s">
        <v>8439</v>
      </c>
      <c r="VQK50" s="19" t="s">
        <v>8439</v>
      </c>
      <c r="VQL50" s="19" t="s">
        <v>8439</v>
      </c>
      <c r="VQM50" s="19" t="s">
        <v>8439</v>
      </c>
      <c r="VQN50" s="19" t="s">
        <v>8439</v>
      </c>
      <c r="VQO50" s="19" t="s">
        <v>8439</v>
      </c>
      <c r="VQP50" s="19" t="s">
        <v>8439</v>
      </c>
      <c r="VQQ50" s="19" t="s">
        <v>8439</v>
      </c>
      <c r="VQR50" s="19" t="s">
        <v>8439</v>
      </c>
      <c r="VQS50" s="19" t="s">
        <v>8439</v>
      </c>
      <c r="VQT50" s="19" t="s">
        <v>8439</v>
      </c>
      <c r="VQU50" s="19" t="s">
        <v>8439</v>
      </c>
      <c r="VQV50" s="19" t="s">
        <v>8439</v>
      </c>
      <c r="VQW50" s="19" t="s">
        <v>8439</v>
      </c>
      <c r="VQX50" s="19" t="s">
        <v>8439</v>
      </c>
      <c r="VQY50" s="19" t="s">
        <v>8439</v>
      </c>
      <c r="VQZ50" s="19" t="s">
        <v>8439</v>
      </c>
      <c r="VRA50" s="19" t="s">
        <v>8439</v>
      </c>
      <c r="VRB50" s="19" t="s">
        <v>8439</v>
      </c>
      <c r="VRC50" s="19" t="s">
        <v>8439</v>
      </c>
      <c r="VRD50" s="19" t="s">
        <v>8439</v>
      </c>
      <c r="VRE50" s="19" t="s">
        <v>8439</v>
      </c>
      <c r="VRF50" s="19" t="s">
        <v>8439</v>
      </c>
      <c r="VRG50" s="19" t="s">
        <v>8439</v>
      </c>
      <c r="VRH50" s="19" t="s">
        <v>8439</v>
      </c>
      <c r="VRI50" s="19" t="s">
        <v>8439</v>
      </c>
      <c r="VRJ50" s="19" t="s">
        <v>8439</v>
      </c>
      <c r="VRK50" s="19" t="s">
        <v>8439</v>
      </c>
      <c r="VRL50" s="19" t="s">
        <v>8439</v>
      </c>
      <c r="VRM50" s="19" t="s">
        <v>8439</v>
      </c>
      <c r="VRN50" s="19" t="s">
        <v>8439</v>
      </c>
      <c r="VRO50" s="19" t="s">
        <v>8439</v>
      </c>
      <c r="VRP50" s="19" t="s">
        <v>8439</v>
      </c>
      <c r="VRQ50" s="19" t="s">
        <v>8439</v>
      </c>
      <c r="VRR50" s="19" t="s">
        <v>8439</v>
      </c>
      <c r="VRS50" s="19" t="s">
        <v>8439</v>
      </c>
      <c r="VRT50" s="19" t="s">
        <v>8439</v>
      </c>
      <c r="VRU50" s="19" t="s">
        <v>8439</v>
      </c>
      <c r="VRV50" s="19" t="s">
        <v>8439</v>
      </c>
      <c r="VRW50" s="19" t="s">
        <v>8439</v>
      </c>
      <c r="VRX50" s="19" t="s">
        <v>8439</v>
      </c>
      <c r="VRY50" s="19" t="s">
        <v>8439</v>
      </c>
      <c r="VRZ50" s="19" t="s">
        <v>8439</v>
      </c>
      <c r="VSA50" s="19" t="s">
        <v>8439</v>
      </c>
      <c r="VSB50" s="19" t="s">
        <v>8439</v>
      </c>
      <c r="VSC50" s="19" t="s">
        <v>8439</v>
      </c>
      <c r="VSD50" s="19" t="s">
        <v>8439</v>
      </c>
      <c r="VSE50" s="19" t="s">
        <v>8439</v>
      </c>
      <c r="VSF50" s="19" t="s">
        <v>8439</v>
      </c>
      <c r="VSG50" s="19" t="s">
        <v>8439</v>
      </c>
      <c r="VSH50" s="19" t="s">
        <v>8439</v>
      </c>
      <c r="VSI50" s="19" t="s">
        <v>8439</v>
      </c>
      <c r="VSJ50" s="19" t="s">
        <v>8439</v>
      </c>
      <c r="VSK50" s="19" t="s">
        <v>8439</v>
      </c>
      <c r="VSL50" s="19" t="s">
        <v>8439</v>
      </c>
      <c r="VSM50" s="19" t="s">
        <v>8439</v>
      </c>
      <c r="VSN50" s="19" t="s">
        <v>8439</v>
      </c>
      <c r="VSO50" s="19" t="s">
        <v>8439</v>
      </c>
      <c r="VSP50" s="19" t="s">
        <v>8439</v>
      </c>
      <c r="VSQ50" s="19" t="s">
        <v>8439</v>
      </c>
      <c r="VSR50" s="19" t="s">
        <v>8439</v>
      </c>
      <c r="VSS50" s="19" t="s">
        <v>8439</v>
      </c>
      <c r="VST50" s="19" t="s">
        <v>8439</v>
      </c>
      <c r="VSU50" s="19" t="s">
        <v>8439</v>
      </c>
      <c r="VSV50" s="19" t="s">
        <v>8439</v>
      </c>
      <c r="VSW50" s="19" t="s">
        <v>8439</v>
      </c>
      <c r="VSX50" s="19" t="s">
        <v>8439</v>
      </c>
      <c r="VSY50" s="19" t="s">
        <v>8439</v>
      </c>
      <c r="VSZ50" s="19" t="s">
        <v>8439</v>
      </c>
      <c r="VTA50" s="19" t="s">
        <v>8439</v>
      </c>
      <c r="VTB50" s="19" t="s">
        <v>8439</v>
      </c>
      <c r="VTC50" s="19" t="s">
        <v>8439</v>
      </c>
      <c r="VTD50" s="19" t="s">
        <v>8439</v>
      </c>
      <c r="VTE50" s="19" t="s">
        <v>8439</v>
      </c>
      <c r="VTF50" s="19" t="s">
        <v>8439</v>
      </c>
      <c r="VTG50" s="19" t="s">
        <v>8439</v>
      </c>
      <c r="VTH50" s="19" t="s">
        <v>8439</v>
      </c>
      <c r="VTI50" s="19" t="s">
        <v>8439</v>
      </c>
      <c r="VTJ50" s="19" t="s">
        <v>8439</v>
      </c>
      <c r="VTK50" s="19" t="s">
        <v>8439</v>
      </c>
      <c r="VTL50" s="19" t="s">
        <v>8439</v>
      </c>
      <c r="VTM50" s="19" t="s">
        <v>8439</v>
      </c>
      <c r="VTN50" s="19" t="s">
        <v>8439</v>
      </c>
      <c r="VTO50" s="19" t="s">
        <v>8439</v>
      </c>
      <c r="VTP50" s="19" t="s">
        <v>8439</v>
      </c>
      <c r="VTQ50" s="19" t="s">
        <v>8439</v>
      </c>
      <c r="VTR50" s="19" t="s">
        <v>8439</v>
      </c>
      <c r="VTS50" s="19" t="s">
        <v>8439</v>
      </c>
      <c r="VTT50" s="19" t="s">
        <v>8439</v>
      </c>
      <c r="VTU50" s="19" t="s">
        <v>8439</v>
      </c>
      <c r="VTV50" s="19" t="s">
        <v>8439</v>
      </c>
      <c r="VTW50" s="19" t="s">
        <v>8439</v>
      </c>
      <c r="VTX50" s="19" t="s">
        <v>8439</v>
      </c>
      <c r="VTY50" s="19" t="s">
        <v>8439</v>
      </c>
      <c r="VTZ50" s="19" t="s">
        <v>8439</v>
      </c>
      <c r="VUA50" s="19" t="s">
        <v>8439</v>
      </c>
      <c r="VUB50" s="19" t="s">
        <v>8439</v>
      </c>
      <c r="VUC50" s="19" t="s">
        <v>8439</v>
      </c>
      <c r="VUD50" s="19" t="s">
        <v>8439</v>
      </c>
      <c r="VUE50" s="19" t="s">
        <v>8439</v>
      </c>
      <c r="VUF50" s="19" t="s">
        <v>8439</v>
      </c>
      <c r="VUG50" s="19" t="s">
        <v>8439</v>
      </c>
      <c r="VUH50" s="19" t="s">
        <v>8439</v>
      </c>
      <c r="VUI50" s="19" t="s">
        <v>8439</v>
      </c>
      <c r="VUJ50" s="19" t="s">
        <v>8439</v>
      </c>
      <c r="VUK50" s="19" t="s">
        <v>8439</v>
      </c>
      <c r="VUL50" s="19" t="s">
        <v>8439</v>
      </c>
      <c r="VUM50" s="19" t="s">
        <v>8439</v>
      </c>
      <c r="VUN50" s="19" t="s">
        <v>8439</v>
      </c>
      <c r="VUO50" s="19" t="s">
        <v>8439</v>
      </c>
      <c r="VUP50" s="19" t="s">
        <v>8439</v>
      </c>
      <c r="VUQ50" s="19" t="s">
        <v>8439</v>
      </c>
      <c r="VUR50" s="19" t="s">
        <v>8439</v>
      </c>
      <c r="VUS50" s="19" t="s">
        <v>8439</v>
      </c>
      <c r="VUT50" s="19" t="s">
        <v>8439</v>
      </c>
      <c r="VUU50" s="19" t="s">
        <v>8439</v>
      </c>
      <c r="VUV50" s="19" t="s">
        <v>8439</v>
      </c>
      <c r="VUW50" s="19" t="s">
        <v>8439</v>
      </c>
      <c r="VUX50" s="19" t="s">
        <v>8439</v>
      </c>
      <c r="VUY50" s="19" t="s">
        <v>8439</v>
      </c>
      <c r="VUZ50" s="19" t="s">
        <v>8439</v>
      </c>
      <c r="VVA50" s="19" t="s">
        <v>8439</v>
      </c>
      <c r="VVB50" s="19" t="s">
        <v>8439</v>
      </c>
      <c r="VVC50" s="19" t="s">
        <v>8439</v>
      </c>
      <c r="VVD50" s="19" t="s">
        <v>8439</v>
      </c>
      <c r="VVE50" s="19" t="s">
        <v>8439</v>
      </c>
      <c r="VVF50" s="19" t="s">
        <v>8439</v>
      </c>
      <c r="VVG50" s="19" t="s">
        <v>8439</v>
      </c>
      <c r="VVH50" s="19" t="s">
        <v>8439</v>
      </c>
      <c r="VVI50" s="19" t="s">
        <v>8439</v>
      </c>
      <c r="VVJ50" s="19" t="s">
        <v>8439</v>
      </c>
      <c r="VVK50" s="19" t="s">
        <v>8439</v>
      </c>
      <c r="VVL50" s="19" t="s">
        <v>8439</v>
      </c>
      <c r="VVM50" s="19" t="s">
        <v>8439</v>
      </c>
      <c r="VVN50" s="19" t="s">
        <v>8439</v>
      </c>
      <c r="VVO50" s="19" t="s">
        <v>8439</v>
      </c>
      <c r="VVP50" s="19" t="s">
        <v>8439</v>
      </c>
      <c r="VVQ50" s="19" t="s">
        <v>8439</v>
      </c>
      <c r="VVR50" s="19" t="s">
        <v>8439</v>
      </c>
      <c r="VVS50" s="19" t="s">
        <v>8439</v>
      </c>
      <c r="VVT50" s="19" t="s">
        <v>8439</v>
      </c>
      <c r="VVU50" s="19" t="s">
        <v>8439</v>
      </c>
      <c r="VVV50" s="19" t="s">
        <v>8439</v>
      </c>
      <c r="VVW50" s="19" t="s">
        <v>8439</v>
      </c>
      <c r="VVX50" s="19" t="s">
        <v>8439</v>
      </c>
      <c r="VVY50" s="19" t="s">
        <v>8439</v>
      </c>
      <c r="VVZ50" s="19" t="s">
        <v>8439</v>
      </c>
      <c r="VWA50" s="19" t="s">
        <v>8439</v>
      </c>
      <c r="VWB50" s="19" t="s">
        <v>8439</v>
      </c>
      <c r="VWC50" s="19" t="s">
        <v>8439</v>
      </c>
      <c r="VWD50" s="19" t="s">
        <v>8439</v>
      </c>
      <c r="VWE50" s="19" t="s">
        <v>8439</v>
      </c>
      <c r="VWF50" s="19" t="s">
        <v>8439</v>
      </c>
      <c r="VWG50" s="19" t="s">
        <v>8439</v>
      </c>
      <c r="VWH50" s="19" t="s">
        <v>8439</v>
      </c>
      <c r="VWI50" s="19" t="s">
        <v>8439</v>
      </c>
      <c r="VWJ50" s="19" t="s">
        <v>8439</v>
      </c>
      <c r="VWK50" s="19" t="s">
        <v>8439</v>
      </c>
      <c r="VWL50" s="19" t="s">
        <v>8439</v>
      </c>
      <c r="VWM50" s="19" t="s">
        <v>8439</v>
      </c>
      <c r="VWN50" s="19" t="s">
        <v>8439</v>
      </c>
      <c r="VWO50" s="19" t="s">
        <v>8439</v>
      </c>
      <c r="VWP50" s="19" t="s">
        <v>8439</v>
      </c>
      <c r="VWQ50" s="19" t="s">
        <v>8439</v>
      </c>
      <c r="VWR50" s="19" t="s">
        <v>8439</v>
      </c>
      <c r="VWS50" s="19" t="s">
        <v>8439</v>
      </c>
      <c r="VWT50" s="19" t="s">
        <v>8439</v>
      </c>
      <c r="VWU50" s="19" t="s">
        <v>8439</v>
      </c>
      <c r="VWV50" s="19" t="s">
        <v>8439</v>
      </c>
      <c r="VWW50" s="19" t="s">
        <v>8439</v>
      </c>
      <c r="VWX50" s="19" t="s">
        <v>8439</v>
      </c>
      <c r="VWY50" s="19" t="s">
        <v>8439</v>
      </c>
      <c r="VWZ50" s="19" t="s">
        <v>8439</v>
      </c>
      <c r="VXA50" s="19" t="s">
        <v>8439</v>
      </c>
      <c r="VXB50" s="19" t="s">
        <v>8439</v>
      </c>
      <c r="VXC50" s="19" t="s">
        <v>8439</v>
      </c>
      <c r="VXD50" s="19" t="s">
        <v>8439</v>
      </c>
      <c r="VXE50" s="19" t="s">
        <v>8439</v>
      </c>
      <c r="VXF50" s="19" t="s">
        <v>8439</v>
      </c>
      <c r="VXG50" s="19" t="s">
        <v>8439</v>
      </c>
      <c r="VXH50" s="19" t="s">
        <v>8439</v>
      </c>
      <c r="VXI50" s="19" t="s">
        <v>8439</v>
      </c>
      <c r="VXJ50" s="19" t="s">
        <v>8439</v>
      </c>
      <c r="VXK50" s="19" t="s">
        <v>8439</v>
      </c>
      <c r="VXL50" s="19" t="s">
        <v>8439</v>
      </c>
      <c r="VXM50" s="19" t="s">
        <v>8439</v>
      </c>
      <c r="VXN50" s="19" t="s">
        <v>8439</v>
      </c>
      <c r="VXO50" s="19" t="s">
        <v>8439</v>
      </c>
      <c r="VXP50" s="19" t="s">
        <v>8439</v>
      </c>
      <c r="VXQ50" s="19" t="s">
        <v>8439</v>
      </c>
      <c r="VXR50" s="19" t="s">
        <v>8439</v>
      </c>
      <c r="VXS50" s="19" t="s">
        <v>8439</v>
      </c>
      <c r="VXT50" s="19" t="s">
        <v>8439</v>
      </c>
      <c r="VXU50" s="19" t="s">
        <v>8439</v>
      </c>
      <c r="VXV50" s="19" t="s">
        <v>8439</v>
      </c>
      <c r="VXW50" s="19" t="s">
        <v>8439</v>
      </c>
      <c r="VXX50" s="19" t="s">
        <v>8439</v>
      </c>
      <c r="VXY50" s="19" t="s">
        <v>8439</v>
      </c>
      <c r="VXZ50" s="19" t="s">
        <v>8439</v>
      </c>
      <c r="VYA50" s="19" t="s">
        <v>8439</v>
      </c>
      <c r="VYB50" s="19" t="s">
        <v>8439</v>
      </c>
      <c r="VYC50" s="19" t="s">
        <v>8439</v>
      </c>
      <c r="VYD50" s="19" t="s">
        <v>8439</v>
      </c>
      <c r="VYE50" s="19" t="s">
        <v>8439</v>
      </c>
      <c r="VYF50" s="19" t="s">
        <v>8439</v>
      </c>
      <c r="VYG50" s="19" t="s">
        <v>8439</v>
      </c>
      <c r="VYH50" s="19" t="s">
        <v>8439</v>
      </c>
      <c r="VYI50" s="19" t="s">
        <v>8439</v>
      </c>
      <c r="VYJ50" s="19" t="s">
        <v>8439</v>
      </c>
      <c r="VYK50" s="19" t="s">
        <v>8439</v>
      </c>
      <c r="VYL50" s="19" t="s">
        <v>8439</v>
      </c>
      <c r="VYM50" s="19" t="s">
        <v>8439</v>
      </c>
      <c r="VYN50" s="19" t="s">
        <v>8439</v>
      </c>
      <c r="VYO50" s="19" t="s">
        <v>8439</v>
      </c>
      <c r="VYP50" s="19" t="s">
        <v>8439</v>
      </c>
      <c r="VYQ50" s="19" t="s">
        <v>8439</v>
      </c>
      <c r="VYR50" s="19" t="s">
        <v>8439</v>
      </c>
      <c r="VYS50" s="19" t="s">
        <v>8439</v>
      </c>
      <c r="VYT50" s="19" t="s">
        <v>8439</v>
      </c>
      <c r="VYU50" s="19" t="s">
        <v>8439</v>
      </c>
      <c r="VYV50" s="19" t="s">
        <v>8439</v>
      </c>
      <c r="VYW50" s="19" t="s">
        <v>8439</v>
      </c>
      <c r="VYX50" s="19" t="s">
        <v>8439</v>
      </c>
      <c r="VYY50" s="19" t="s">
        <v>8439</v>
      </c>
      <c r="VYZ50" s="19" t="s">
        <v>8439</v>
      </c>
      <c r="VZA50" s="19" t="s">
        <v>8439</v>
      </c>
      <c r="VZB50" s="19" t="s">
        <v>8439</v>
      </c>
      <c r="VZC50" s="19" t="s">
        <v>8439</v>
      </c>
      <c r="VZD50" s="19" t="s">
        <v>8439</v>
      </c>
      <c r="VZE50" s="19" t="s">
        <v>8439</v>
      </c>
      <c r="VZF50" s="19" t="s">
        <v>8439</v>
      </c>
      <c r="VZG50" s="19" t="s">
        <v>8439</v>
      </c>
      <c r="VZH50" s="19" t="s">
        <v>8439</v>
      </c>
      <c r="VZI50" s="19" t="s">
        <v>8439</v>
      </c>
      <c r="VZJ50" s="19" t="s">
        <v>8439</v>
      </c>
      <c r="VZK50" s="19" t="s">
        <v>8439</v>
      </c>
      <c r="VZL50" s="19" t="s">
        <v>8439</v>
      </c>
      <c r="VZM50" s="19" t="s">
        <v>8439</v>
      </c>
      <c r="VZN50" s="19" t="s">
        <v>8439</v>
      </c>
      <c r="VZO50" s="19" t="s">
        <v>8439</v>
      </c>
      <c r="VZP50" s="19" t="s">
        <v>8439</v>
      </c>
      <c r="VZQ50" s="19" t="s">
        <v>8439</v>
      </c>
      <c r="VZR50" s="19" t="s">
        <v>8439</v>
      </c>
      <c r="VZS50" s="19" t="s">
        <v>8439</v>
      </c>
      <c r="VZT50" s="19" t="s">
        <v>8439</v>
      </c>
      <c r="VZU50" s="19" t="s">
        <v>8439</v>
      </c>
      <c r="VZV50" s="19" t="s">
        <v>8439</v>
      </c>
      <c r="VZW50" s="19" t="s">
        <v>8439</v>
      </c>
      <c r="VZX50" s="19" t="s">
        <v>8439</v>
      </c>
      <c r="VZY50" s="19" t="s">
        <v>8439</v>
      </c>
      <c r="VZZ50" s="19" t="s">
        <v>8439</v>
      </c>
      <c r="WAA50" s="19" t="s">
        <v>8439</v>
      </c>
      <c r="WAB50" s="19" t="s">
        <v>8439</v>
      </c>
      <c r="WAC50" s="19" t="s">
        <v>8439</v>
      </c>
      <c r="WAD50" s="19" t="s">
        <v>8439</v>
      </c>
      <c r="WAE50" s="19" t="s">
        <v>8439</v>
      </c>
      <c r="WAF50" s="19" t="s">
        <v>8439</v>
      </c>
      <c r="WAG50" s="19" t="s">
        <v>8439</v>
      </c>
      <c r="WAH50" s="19" t="s">
        <v>8439</v>
      </c>
      <c r="WAI50" s="19" t="s">
        <v>8439</v>
      </c>
      <c r="WAJ50" s="19" t="s">
        <v>8439</v>
      </c>
      <c r="WAK50" s="19" t="s">
        <v>8439</v>
      </c>
      <c r="WAL50" s="19" t="s">
        <v>8439</v>
      </c>
      <c r="WAM50" s="19" t="s">
        <v>8439</v>
      </c>
      <c r="WAN50" s="19" t="s">
        <v>8439</v>
      </c>
      <c r="WAO50" s="19" t="s">
        <v>8439</v>
      </c>
      <c r="WAP50" s="19" t="s">
        <v>8439</v>
      </c>
      <c r="WAQ50" s="19" t="s">
        <v>8439</v>
      </c>
      <c r="WAR50" s="19" t="s">
        <v>8439</v>
      </c>
      <c r="WAS50" s="19" t="s">
        <v>8439</v>
      </c>
      <c r="WAT50" s="19" t="s">
        <v>8439</v>
      </c>
      <c r="WAU50" s="19" t="s">
        <v>8439</v>
      </c>
      <c r="WAV50" s="19" t="s">
        <v>8439</v>
      </c>
      <c r="WAW50" s="19" t="s">
        <v>8439</v>
      </c>
      <c r="WAX50" s="19" t="s">
        <v>8439</v>
      </c>
      <c r="WAY50" s="19" t="s">
        <v>8439</v>
      </c>
      <c r="WAZ50" s="19" t="s">
        <v>8439</v>
      </c>
      <c r="WBA50" s="19" t="s">
        <v>8439</v>
      </c>
      <c r="WBB50" s="19" t="s">
        <v>8439</v>
      </c>
      <c r="WBC50" s="19" t="s">
        <v>8439</v>
      </c>
      <c r="WBD50" s="19" t="s">
        <v>8439</v>
      </c>
      <c r="WBE50" s="19" t="s">
        <v>8439</v>
      </c>
      <c r="WBF50" s="19" t="s">
        <v>8439</v>
      </c>
      <c r="WBG50" s="19" t="s">
        <v>8439</v>
      </c>
      <c r="WBH50" s="19" t="s">
        <v>8439</v>
      </c>
      <c r="WBI50" s="19" t="s">
        <v>8439</v>
      </c>
      <c r="WBJ50" s="19" t="s">
        <v>8439</v>
      </c>
      <c r="WBK50" s="19" t="s">
        <v>8439</v>
      </c>
      <c r="WBL50" s="19" t="s">
        <v>8439</v>
      </c>
      <c r="WBM50" s="19" t="s">
        <v>8439</v>
      </c>
      <c r="WBN50" s="19" t="s">
        <v>8439</v>
      </c>
      <c r="WBO50" s="19" t="s">
        <v>8439</v>
      </c>
      <c r="WBP50" s="19" t="s">
        <v>8439</v>
      </c>
      <c r="WBQ50" s="19" t="s">
        <v>8439</v>
      </c>
      <c r="WBR50" s="19" t="s">
        <v>8439</v>
      </c>
      <c r="WBS50" s="19" t="s">
        <v>8439</v>
      </c>
      <c r="WBT50" s="19" t="s">
        <v>8439</v>
      </c>
      <c r="WBU50" s="19" t="s">
        <v>8439</v>
      </c>
      <c r="WBV50" s="19" t="s">
        <v>8439</v>
      </c>
      <c r="WBW50" s="19" t="s">
        <v>8439</v>
      </c>
      <c r="WBX50" s="19" t="s">
        <v>8439</v>
      </c>
      <c r="WBY50" s="19" t="s">
        <v>8439</v>
      </c>
      <c r="WBZ50" s="19" t="s">
        <v>8439</v>
      </c>
      <c r="WCA50" s="19" t="s">
        <v>8439</v>
      </c>
      <c r="WCB50" s="19" t="s">
        <v>8439</v>
      </c>
      <c r="WCC50" s="19" t="s">
        <v>8439</v>
      </c>
      <c r="WCD50" s="19" t="s">
        <v>8439</v>
      </c>
      <c r="WCE50" s="19" t="s">
        <v>8439</v>
      </c>
      <c r="WCF50" s="19" t="s">
        <v>8439</v>
      </c>
      <c r="WCG50" s="19" t="s">
        <v>8439</v>
      </c>
      <c r="WCH50" s="19" t="s">
        <v>8439</v>
      </c>
      <c r="WCI50" s="19" t="s">
        <v>8439</v>
      </c>
      <c r="WCJ50" s="19" t="s">
        <v>8439</v>
      </c>
      <c r="WCK50" s="19" t="s">
        <v>8439</v>
      </c>
      <c r="WCL50" s="19" t="s">
        <v>8439</v>
      </c>
      <c r="WCM50" s="19" t="s">
        <v>8439</v>
      </c>
      <c r="WCN50" s="19" t="s">
        <v>8439</v>
      </c>
      <c r="WCO50" s="19" t="s">
        <v>8439</v>
      </c>
      <c r="WCP50" s="19" t="s">
        <v>8439</v>
      </c>
      <c r="WCQ50" s="19" t="s">
        <v>8439</v>
      </c>
      <c r="WCR50" s="19" t="s">
        <v>8439</v>
      </c>
      <c r="WCS50" s="19" t="s">
        <v>8439</v>
      </c>
      <c r="WCT50" s="19" t="s">
        <v>8439</v>
      </c>
      <c r="WCU50" s="19" t="s">
        <v>8439</v>
      </c>
      <c r="WCV50" s="19" t="s">
        <v>8439</v>
      </c>
      <c r="WCW50" s="19" t="s">
        <v>8439</v>
      </c>
      <c r="WCX50" s="19" t="s">
        <v>8439</v>
      </c>
      <c r="WCY50" s="19" t="s">
        <v>8439</v>
      </c>
      <c r="WCZ50" s="19" t="s">
        <v>8439</v>
      </c>
      <c r="WDA50" s="19" t="s">
        <v>8439</v>
      </c>
      <c r="WDB50" s="19" t="s">
        <v>8439</v>
      </c>
      <c r="WDC50" s="19" t="s">
        <v>8439</v>
      </c>
      <c r="WDD50" s="19" t="s">
        <v>8439</v>
      </c>
      <c r="WDE50" s="19" t="s">
        <v>8439</v>
      </c>
      <c r="WDF50" s="19" t="s">
        <v>8439</v>
      </c>
      <c r="WDG50" s="19" t="s">
        <v>8439</v>
      </c>
      <c r="WDH50" s="19" t="s">
        <v>8439</v>
      </c>
      <c r="WDI50" s="19" t="s">
        <v>8439</v>
      </c>
      <c r="WDJ50" s="19" t="s">
        <v>8439</v>
      </c>
      <c r="WDK50" s="19" t="s">
        <v>8439</v>
      </c>
      <c r="WDL50" s="19" t="s">
        <v>8439</v>
      </c>
      <c r="WDM50" s="19" t="s">
        <v>8439</v>
      </c>
      <c r="WDN50" s="19" t="s">
        <v>8439</v>
      </c>
      <c r="WDO50" s="19" t="s">
        <v>8439</v>
      </c>
      <c r="WDP50" s="19" t="s">
        <v>8439</v>
      </c>
      <c r="WDQ50" s="19" t="s">
        <v>8439</v>
      </c>
      <c r="WDR50" s="19" t="s">
        <v>8439</v>
      </c>
      <c r="WDS50" s="19" t="s">
        <v>8439</v>
      </c>
      <c r="WDT50" s="19" t="s">
        <v>8439</v>
      </c>
      <c r="WDU50" s="19" t="s">
        <v>8439</v>
      </c>
      <c r="WDV50" s="19" t="s">
        <v>8439</v>
      </c>
      <c r="WDW50" s="19" t="s">
        <v>8439</v>
      </c>
      <c r="WDX50" s="19" t="s">
        <v>8439</v>
      </c>
      <c r="WDY50" s="19" t="s">
        <v>8439</v>
      </c>
      <c r="WDZ50" s="19" t="s">
        <v>8439</v>
      </c>
      <c r="WEA50" s="19" t="s">
        <v>8439</v>
      </c>
      <c r="WEB50" s="19" t="s">
        <v>8439</v>
      </c>
      <c r="WEC50" s="19" t="s">
        <v>8439</v>
      </c>
      <c r="WED50" s="19" t="s">
        <v>8439</v>
      </c>
      <c r="WEE50" s="19" t="s">
        <v>8439</v>
      </c>
      <c r="WEF50" s="19" t="s">
        <v>8439</v>
      </c>
      <c r="WEG50" s="19" t="s">
        <v>8439</v>
      </c>
      <c r="WEH50" s="19" t="s">
        <v>8439</v>
      </c>
      <c r="WEI50" s="19" t="s">
        <v>8439</v>
      </c>
      <c r="WEJ50" s="19" t="s">
        <v>8439</v>
      </c>
      <c r="WEK50" s="19" t="s">
        <v>8439</v>
      </c>
      <c r="WEL50" s="19" t="s">
        <v>8439</v>
      </c>
      <c r="WEM50" s="19" t="s">
        <v>8439</v>
      </c>
      <c r="WEN50" s="19" t="s">
        <v>8439</v>
      </c>
      <c r="WEO50" s="19" t="s">
        <v>8439</v>
      </c>
      <c r="WEP50" s="19" t="s">
        <v>8439</v>
      </c>
      <c r="WEQ50" s="19" t="s">
        <v>8439</v>
      </c>
      <c r="WER50" s="19" t="s">
        <v>8439</v>
      </c>
      <c r="WES50" s="19" t="s">
        <v>8439</v>
      </c>
      <c r="WET50" s="19" t="s">
        <v>8439</v>
      </c>
      <c r="WEU50" s="19" t="s">
        <v>8439</v>
      </c>
      <c r="WEV50" s="19" t="s">
        <v>8439</v>
      </c>
      <c r="WEW50" s="19" t="s">
        <v>8439</v>
      </c>
      <c r="WEX50" s="19" t="s">
        <v>8439</v>
      </c>
      <c r="WEY50" s="19" t="s">
        <v>8439</v>
      </c>
      <c r="WEZ50" s="19" t="s">
        <v>8439</v>
      </c>
      <c r="WFA50" s="19" t="s">
        <v>8439</v>
      </c>
      <c r="WFB50" s="19" t="s">
        <v>8439</v>
      </c>
      <c r="WFC50" s="19" t="s">
        <v>8439</v>
      </c>
      <c r="WFD50" s="19" t="s">
        <v>8439</v>
      </c>
      <c r="WFE50" s="19" t="s">
        <v>8439</v>
      </c>
      <c r="WFF50" s="19" t="s">
        <v>8439</v>
      </c>
      <c r="WFG50" s="19" t="s">
        <v>8439</v>
      </c>
      <c r="WFH50" s="19" t="s">
        <v>8439</v>
      </c>
      <c r="WFI50" s="19" t="s">
        <v>8439</v>
      </c>
      <c r="WFJ50" s="19" t="s">
        <v>8439</v>
      </c>
      <c r="WFK50" s="19" t="s">
        <v>8439</v>
      </c>
      <c r="WFL50" s="19" t="s">
        <v>8439</v>
      </c>
      <c r="WFM50" s="19" t="s">
        <v>8439</v>
      </c>
      <c r="WFN50" s="19" t="s">
        <v>8439</v>
      </c>
      <c r="WFO50" s="19" t="s">
        <v>8439</v>
      </c>
      <c r="WFP50" s="19" t="s">
        <v>8439</v>
      </c>
      <c r="WFQ50" s="19" t="s">
        <v>8439</v>
      </c>
      <c r="WFR50" s="19" t="s">
        <v>8439</v>
      </c>
      <c r="WFS50" s="19" t="s">
        <v>8439</v>
      </c>
      <c r="WFT50" s="19" t="s">
        <v>8439</v>
      </c>
      <c r="WFU50" s="19" t="s">
        <v>8439</v>
      </c>
      <c r="WFV50" s="19" t="s">
        <v>8439</v>
      </c>
      <c r="WFW50" s="19" t="s">
        <v>8439</v>
      </c>
      <c r="WFX50" s="19" t="s">
        <v>8439</v>
      </c>
      <c r="WFY50" s="19" t="s">
        <v>8439</v>
      </c>
      <c r="WFZ50" s="19" t="s">
        <v>8439</v>
      </c>
      <c r="WGA50" s="19" t="s">
        <v>8439</v>
      </c>
      <c r="WGB50" s="19" t="s">
        <v>8439</v>
      </c>
      <c r="WGC50" s="19" t="s">
        <v>8439</v>
      </c>
      <c r="WGD50" s="19" t="s">
        <v>8439</v>
      </c>
      <c r="WGE50" s="19" t="s">
        <v>8439</v>
      </c>
      <c r="WGF50" s="19" t="s">
        <v>8439</v>
      </c>
      <c r="WGG50" s="19" t="s">
        <v>8439</v>
      </c>
      <c r="WGH50" s="19" t="s">
        <v>8439</v>
      </c>
      <c r="WGI50" s="19" t="s">
        <v>8439</v>
      </c>
      <c r="WGJ50" s="19" t="s">
        <v>8439</v>
      </c>
      <c r="WGK50" s="19" t="s">
        <v>8439</v>
      </c>
      <c r="WGL50" s="19" t="s">
        <v>8439</v>
      </c>
      <c r="WGM50" s="19" t="s">
        <v>8439</v>
      </c>
      <c r="WGN50" s="19" t="s">
        <v>8439</v>
      </c>
      <c r="WGO50" s="19" t="s">
        <v>8439</v>
      </c>
      <c r="WGP50" s="19" t="s">
        <v>8439</v>
      </c>
      <c r="WGQ50" s="19" t="s">
        <v>8439</v>
      </c>
      <c r="WGR50" s="19" t="s">
        <v>8439</v>
      </c>
      <c r="WGS50" s="19" t="s">
        <v>8439</v>
      </c>
      <c r="WGT50" s="19" t="s">
        <v>8439</v>
      </c>
      <c r="WGU50" s="19" t="s">
        <v>8439</v>
      </c>
      <c r="WGV50" s="19" t="s">
        <v>8439</v>
      </c>
      <c r="WGW50" s="19" t="s">
        <v>8439</v>
      </c>
      <c r="WGX50" s="19" t="s">
        <v>8439</v>
      </c>
      <c r="WGY50" s="19" t="s">
        <v>8439</v>
      </c>
      <c r="WGZ50" s="19" t="s">
        <v>8439</v>
      </c>
      <c r="WHA50" s="19" t="s">
        <v>8439</v>
      </c>
      <c r="WHB50" s="19" t="s">
        <v>8439</v>
      </c>
      <c r="WHC50" s="19" t="s">
        <v>8439</v>
      </c>
      <c r="WHD50" s="19" t="s">
        <v>8439</v>
      </c>
      <c r="WHE50" s="19" t="s">
        <v>8439</v>
      </c>
      <c r="WHF50" s="19" t="s">
        <v>8439</v>
      </c>
      <c r="WHG50" s="19" t="s">
        <v>8439</v>
      </c>
      <c r="WHH50" s="19" t="s">
        <v>8439</v>
      </c>
      <c r="WHI50" s="19" t="s">
        <v>8439</v>
      </c>
      <c r="WHJ50" s="19" t="s">
        <v>8439</v>
      </c>
      <c r="WHK50" s="19" t="s">
        <v>8439</v>
      </c>
      <c r="WHL50" s="19" t="s">
        <v>8439</v>
      </c>
      <c r="WHM50" s="19" t="s">
        <v>8439</v>
      </c>
      <c r="WHN50" s="19" t="s">
        <v>8439</v>
      </c>
      <c r="WHO50" s="19" t="s">
        <v>8439</v>
      </c>
      <c r="WHP50" s="19" t="s">
        <v>8439</v>
      </c>
      <c r="WHQ50" s="19" t="s">
        <v>8439</v>
      </c>
      <c r="WHR50" s="19" t="s">
        <v>8439</v>
      </c>
      <c r="WHS50" s="19" t="s">
        <v>8439</v>
      </c>
      <c r="WHT50" s="19" t="s">
        <v>8439</v>
      </c>
      <c r="WHU50" s="19" t="s">
        <v>8439</v>
      </c>
      <c r="WHV50" s="19" t="s">
        <v>8439</v>
      </c>
      <c r="WHW50" s="19" t="s">
        <v>8439</v>
      </c>
      <c r="WHX50" s="19" t="s">
        <v>8439</v>
      </c>
      <c r="WHY50" s="19" t="s">
        <v>8439</v>
      </c>
      <c r="WHZ50" s="19" t="s">
        <v>8439</v>
      </c>
      <c r="WIA50" s="19" t="s">
        <v>8439</v>
      </c>
      <c r="WIB50" s="19" t="s">
        <v>8439</v>
      </c>
      <c r="WIC50" s="19" t="s">
        <v>8439</v>
      </c>
      <c r="WID50" s="19" t="s">
        <v>8439</v>
      </c>
      <c r="WIE50" s="19" t="s">
        <v>8439</v>
      </c>
      <c r="WIF50" s="19" t="s">
        <v>8439</v>
      </c>
      <c r="WIG50" s="19" t="s">
        <v>8439</v>
      </c>
      <c r="WIH50" s="19" t="s">
        <v>8439</v>
      </c>
      <c r="WII50" s="19" t="s">
        <v>8439</v>
      </c>
      <c r="WIJ50" s="19" t="s">
        <v>8439</v>
      </c>
      <c r="WIK50" s="19" t="s">
        <v>8439</v>
      </c>
      <c r="WIL50" s="19" t="s">
        <v>8439</v>
      </c>
      <c r="WIM50" s="19" t="s">
        <v>8439</v>
      </c>
      <c r="WIN50" s="19" t="s">
        <v>8439</v>
      </c>
      <c r="WIO50" s="19" t="s">
        <v>8439</v>
      </c>
      <c r="WIP50" s="19" t="s">
        <v>8439</v>
      </c>
      <c r="WIQ50" s="19" t="s">
        <v>8439</v>
      </c>
      <c r="WIR50" s="19" t="s">
        <v>8439</v>
      </c>
      <c r="WIS50" s="19" t="s">
        <v>8439</v>
      </c>
      <c r="WIT50" s="19" t="s">
        <v>8439</v>
      </c>
      <c r="WIU50" s="19" t="s">
        <v>8439</v>
      </c>
      <c r="WIV50" s="19" t="s">
        <v>8439</v>
      </c>
      <c r="WIW50" s="19" t="s">
        <v>8439</v>
      </c>
      <c r="WIX50" s="19" t="s">
        <v>8439</v>
      </c>
      <c r="WIY50" s="19" t="s">
        <v>8439</v>
      </c>
      <c r="WIZ50" s="19" t="s">
        <v>8439</v>
      </c>
      <c r="WJA50" s="19" t="s">
        <v>8439</v>
      </c>
      <c r="WJB50" s="19" t="s">
        <v>8439</v>
      </c>
      <c r="WJC50" s="19" t="s">
        <v>8439</v>
      </c>
      <c r="WJD50" s="19" t="s">
        <v>8439</v>
      </c>
      <c r="WJE50" s="19" t="s">
        <v>8439</v>
      </c>
      <c r="WJF50" s="19" t="s">
        <v>8439</v>
      </c>
      <c r="WJG50" s="19" t="s">
        <v>8439</v>
      </c>
      <c r="WJH50" s="19" t="s">
        <v>8439</v>
      </c>
      <c r="WJI50" s="19" t="s">
        <v>8439</v>
      </c>
      <c r="WJJ50" s="19" t="s">
        <v>8439</v>
      </c>
      <c r="WJK50" s="19" t="s">
        <v>8439</v>
      </c>
      <c r="WJL50" s="19" t="s">
        <v>8439</v>
      </c>
      <c r="WJM50" s="19" t="s">
        <v>8439</v>
      </c>
      <c r="WJN50" s="19" t="s">
        <v>8439</v>
      </c>
      <c r="WJO50" s="19" t="s">
        <v>8439</v>
      </c>
      <c r="WJP50" s="19" t="s">
        <v>8439</v>
      </c>
      <c r="WJQ50" s="19" t="s">
        <v>8439</v>
      </c>
      <c r="WJR50" s="19" t="s">
        <v>8439</v>
      </c>
      <c r="WJS50" s="19" t="s">
        <v>8439</v>
      </c>
      <c r="WJT50" s="19" t="s">
        <v>8439</v>
      </c>
      <c r="WJU50" s="19" t="s">
        <v>8439</v>
      </c>
      <c r="WJV50" s="19" t="s">
        <v>8439</v>
      </c>
      <c r="WJW50" s="19" t="s">
        <v>8439</v>
      </c>
      <c r="WJX50" s="19" t="s">
        <v>8439</v>
      </c>
      <c r="WJY50" s="19" t="s">
        <v>8439</v>
      </c>
      <c r="WJZ50" s="19" t="s">
        <v>8439</v>
      </c>
      <c r="WKA50" s="19" t="s">
        <v>8439</v>
      </c>
      <c r="WKB50" s="19" t="s">
        <v>8439</v>
      </c>
      <c r="WKC50" s="19" t="s">
        <v>8439</v>
      </c>
      <c r="WKD50" s="19" t="s">
        <v>8439</v>
      </c>
      <c r="WKE50" s="19" t="s">
        <v>8439</v>
      </c>
      <c r="WKF50" s="19" t="s">
        <v>8439</v>
      </c>
      <c r="WKG50" s="19" t="s">
        <v>8439</v>
      </c>
      <c r="WKH50" s="19" t="s">
        <v>8439</v>
      </c>
      <c r="WKI50" s="19" t="s">
        <v>8439</v>
      </c>
      <c r="WKJ50" s="19" t="s">
        <v>8439</v>
      </c>
      <c r="WKK50" s="19" t="s">
        <v>8439</v>
      </c>
      <c r="WKL50" s="19" t="s">
        <v>8439</v>
      </c>
      <c r="WKM50" s="19" t="s">
        <v>8439</v>
      </c>
      <c r="WKN50" s="19" t="s">
        <v>8439</v>
      </c>
      <c r="WKO50" s="19" t="s">
        <v>8439</v>
      </c>
      <c r="WKP50" s="19" t="s">
        <v>8439</v>
      </c>
      <c r="WKQ50" s="19" t="s">
        <v>8439</v>
      </c>
      <c r="WKR50" s="19" t="s">
        <v>8439</v>
      </c>
      <c r="WKS50" s="19" t="s">
        <v>8439</v>
      </c>
      <c r="WKT50" s="19" t="s">
        <v>8439</v>
      </c>
      <c r="WKU50" s="19" t="s">
        <v>8439</v>
      </c>
      <c r="WKV50" s="19" t="s">
        <v>8439</v>
      </c>
      <c r="WKW50" s="19" t="s">
        <v>8439</v>
      </c>
      <c r="WKX50" s="19" t="s">
        <v>8439</v>
      </c>
      <c r="WKY50" s="19" t="s">
        <v>8439</v>
      </c>
      <c r="WKZ50" s="19" t="s">
        <v>8439</v>
      </c>
      <c r="WLA50" s="19" t="s">
        <v>8439</v>
      </c>
      <c r="WLB50" s="19" t="s">
        <v>8439</v>
      </c>
      <c r="WLC50" s="19" t="s">
        <v>8439</v>
      </c>
      <c r="WLD50" s="19" t="s">
        <v>8439</v>
      </c>
      <c r="WLE50" s="19" t="s">
        <v>8439</v>
      </c>
      <c r="WLF50" s="19" t="s">
        <v>8439</v>
      </c>
      <c r="WLG50" s="19" t="s">
        <v>8439</v>
      </c>
      <c r="WLH50" s="19" t="s">
        <v>8439</v>
      </c>
      <c r="WLI50" s="19" t="s">
        <v>8439</v>
      </c>
      <c r="WLJ50" s="19" t="s">
        <v>8439</v>
      </c>
      <c r="WLK50" s="19" t="s">
        <v>8439</v>
      </c>
      <c r="WLL50" s="19" t="s">
        <v>8439</v>
      </c>
      <c r="WLM50" s="19" t="s">
        <v>8439</v>
      </c>
      <c r="WLN50" s="19" t="s">
        <v>8439</v>
      </c>
      <c r="WLO50" s="19" t="s">
        <v>8439</v>
      </c>
      <c r="WLP50" s="19" t="s">
        <v>8439</v>
      </c>
      <c r="WLQ50" s="19" t="s">
        <v>8439</v>
      </c>
      <c r="WLR50" s="19" t="s">
        <v>8439</v>
      </c>
      <c r="WLS50" s="19" t="s">
        <v>8439</v>
      </c>
      <c r="WLT50" s="19" t="s">
        <v>8439</v>
      </c>
      <c r="WLU50" s="19" t="s">
        <v>8439</v>
      </c>
      <c r="WLV50" s="19" t="s">
        <v>8439</v>
      </c>
      <c r="WLW50" s="19" t="s">
        <v>8439</v>
      </c>
      <c r="WLX50" s="19" t="s">
        <v>8439</v>
      </c>
      <c r="WLY50" s="19" t="s">
        <v>8439</v>
      </c>
      <c r="WLZ50" s="19" t="s">
        <v>8439</v>
      </c>
      <c r="WMA50" s="19" t="s">
        <v>8439</v>
      </c>
      <c r="WMB50" s="19" t="s">
        <v>8439</v>
      </c>
      <c r="WMC50" s="19" t="s">
        <v>8439</v>
      </c>
      <c r="WMD50" s="19" t="s">
        <v>8439</v>
      </c>
      <c r="WME50" s="19" t="s">
        <v>8439</v>
      </c>
      <c r="WMF50" s="19" t="s">
        <v>8439</v>
      </c>
      <c r="WMG50" s="19" t="s">
        <v>8439</v>
      </c>
      <c r="WMH50" s="19" t="s">
        <v>8439</v>
      </c>
      <c r="WMI50" s="19" t="s">
        <v>8439</v>
      </c>
      <c r="WMJ50" s="19" t="s">
        <v>8439</v>
      </c>
      <c r="WMK50" s="19" t="s">
        <v>8439</v>
      </c>
      <c r="WML50" s="19" t="s">
        <v>8439</v>
      </c>
      <c r="WMM50" s="19" t="s">
        <v>8439</v>
      </c>
      <c r="WMN50" s="19" t="s">
        <v>8439</v>
      </c>
      <c r="WMO50" s="19" t="s">
        <v>8439</v>
      </c>
      <c r="WMP50" s="19" t="s">
        <v>8439</v>
      </c>
      <c r="WMQ50" s="19" t="s">
        <v>8439</v>
      </c>
      <c r="WMR50" s="19" t="s">
        <v>8439</v>
      </c>
      <c r="WMS50" s="19" t="s">
        <v>8439</v>
      </c>
      <c r="WMT50" s="19" t="s">
        <v>8439</v>
      </c>
      <c r="WMU50" s="19" t="s">
        <v>8439</v>
      </c>
      <c r="WMV50" s="19" t="s">
        <v>8439</v>
      </c>
      <c r="WMW50" s="19" t="s">
        <v>8439</v>
      </c>
      <c r="WMX50" s="19" t="s">
        <v>8439</v>
      </c>
      <c r="WMY50" s="19" t="s">
        <v>8439</v>
      </c>
      <c r="WMZ50" s="19" t="s">
        <v>8439</v>
      </c>
      <c r="WNA50" s="19" t="s">
        <v>8439</v>
      </c>
      <c r="WNB50" s="19" t="s">
        <v>8439</v>
      </c>
      <c r="WNC50" s="19" t="s">
        <v>8439</v>
      </c>
      <c r="WND50" s="19" t="s">
        <v>8439</v>
      </c>
      <c r="WNE50" s="19" t="s">
        <v>8439</v>
      </c>
      <c r="WNF50" s="19" t="s">
        <v>8439</v>
      </c>
      <c r="WNG50" s="19" t="s">
        <v>8439</v>
      </c>
      <c r="WNH50" s="19" t="s">
        <v>8439</v>
      </c>
      <c r="WNI50" s="19" t="s">
        <v>8439</v>
      </c>
      <c r="WNJ50" s="19" t="s">
        <v>8439</v>
      </c>
      <c r="WNK50" s="19" t="s">
        <v>8439</v>
      </c>
      <c r="WNL50" s="19" t="s">
        <v>8439</v>
      </c>
      <c r="WNM50" s="19" t="s">
        <v>8439</v>
      </c>
      <c r="WNN50" s="19" t="s">
        <v>8439</v>
      </c>
      <c r="WNO50" s="19" t="s">
        <v>8439</v>
      </c>
      <c r="WNP50" s="19" t="s">
        <v>8439</v>
      </c>
      <c r="WNQ50" s="19" t="s">
        <v>8439</v>
      </c>
      <c r="WNR50" s="19" t="s">
        <v>8439</v>
      </c>
      <c r="WNS50" s="19" t="s">
        <v>8439</v>
      </c>
      <c r="WNT50" s="19" t="s">
        <v>8439</v>
      </c>
      <c r="WNU50" s="19" t="s">
        <v>8439</v>
      </c>
      <c r="WNV50" s="19" t="s">
        <v>8439</v>
      </c>
      <c r="WNW50" s="19" t="s">
        <v>8439</v>
      </c>
      <c r="WNX50" s="19" t="s">
        <v>8439</v>
      </c>
      <c r="WNY50" s="19" t="s">
        <v>8439</v>
      </c>
      <c r="WNZ50" s="19" t="s">
        <v>8439</v>
      </c>
      <c r="WOA50" s="19" t="s">
        <v>8439</v>
      </c>
      <c r="WOB50" s="19" t="s">
        <v>8439</v>
      </c>
      <c r="WOC50" s="19" t="s">
        <v>8439</v>
      </c>
      <c r="WOD50" s="19" t="s">
        <v>8439</v>
      </c>
      <c r="WOE50" s="19" t="s">
        <v>8439</v>
      </c>
      <c r="WOF50" s="19" t="s">
        <v>8439</v>
      </c>
      <c r="WOG50" s="19" t="s">
        <v>8439</v>
      </c>
      <c r="WOH50" s="19" t="s">
        <v>8439</v>
      </c>
      <c r="WOI50" s="19" t="s">
        <v>8439</v>
      </c>
      <c r="WOJ50" s="19" t="s">
        <v>8439</v>
      </c>
      <c r="WOK50" s="19" t="s">
        <v>8439</v>
      </c>
      <c r="WOL50" s="19" t="s">
        <v>8439</v>
      </c>
      <c r="WOM50" s="19" t="s">
        <v>8439</v>
      </c>
      <c r="WON50" s="19" t="s">
        <v>8439</v>
      </c>
      <c r="WOO50" s="19" t="s">
        <v>8439</v>
      </c>
      <c r="WOP50" s="19" t="s">
        <v>8439</v>
      </c>
      <c r="WOQ50" s="19" t="s">
        <v>8439</v>
      </c>
      <c r="WOR50" s="19" t="s">
        <v>8439</v>
      </c>
      <c r="WOS50" s="19" t="s">
        <v>8439</v>
      </c>
      <c r="WOT50" s="19" t="s">
        <v>8439</v>
      </c>
      <c r="WOU50" s="19" t="s">
        <v>8439</v>
      </c>
      <c r="WOV50" s="19" t="s">
        <v>8439</v>
      </c>
      <c r="WOW50" s="19" t="s">
        <v>8439</v>
      </c>
      <c r="WOX50" s="19" t="s">
        <v>8439</v>
      </c>
      <c r="WOY50" s="19" t="s">
        <v>8439</v>
      </c>
      <c r="WOZ50" s="19" t="s">
        <v>8439</v>
      </c>
      <c r="WPA50" s="19" t="s">
        <v>8439</v>
      </c>
      <c r="WPB50" s="19" t="s">
        <v>8439</v>
      </c>
      <c r="WPC50" s="19" t="s">
        <v>8439</v>
      </c>
      <c r="WPD50" s="19" t="s">
        <v>8439</v>
      </c>
      <c r="WPE50" s="19" t="s">
        <v>8439</v>
      </c>
      <c r="WPF50" s="19" t="s">
        <v>8439</v>
      </c>
      <c r="WPG50" s="19" t="s">
        <v>8439</v>
      </c>
      <c r="WPH50" s="19" t="s">
        <v>8439</v>
      </c>
      <c r="WPI50" s="19" t="s">
        <v>8439</v>
      </c>
      <c r="WPJ50" s="19" t="s">
        <v>8439</v>
      </c>
      <c r="WPK50" s="19" t="s">
        <v>8439</v>
      </c>
      <c r="WPL50" s="19" t="s">
        <v>8439</v>
      </c>
      <c r="WPM50" s="19" t="s">
        <v>8439</v>
      </c>
      <c r="WPN50" s="19" t="s">
        <v>8439</v>
      </c>
      <c r="WPO50" s="19" t="s">
        <v>8439</v>
      </c>
      <c r="WPP50" s="19" t="s">
        <v>8439</v>
      </c>
      <c r="WPQ50" s="19" t="s">
        <v>8439</v>
      </c>
      <c r="WPR50" s="19" t="s">
        <v>8439</v>
      </c>
      <c r="WPS50" s="19" t="s">
        <v>8439</v>
      </c>
      <c r="WPT50" s="19" t="s">
        <v>8439</v>
      </c>
      <c r="WPU50" s="19" t="s">
        <v>8439</v>
      </c>
      <c r="WPV50" s="19" t="s">
        <v>8439</v>
      </c>
      <c r="WPW50" s="19" t="s">
        <v>8439</v>
      </c>
      <c r="WPX50" s="19" t="s">
        <v>8439</v>
      </c>
      <c r="WPY50" s="19" t="s">
        <v>8439</v>
      </c>
      <c r="WPZ50" s="19" t="s">
        <v>8439</v>
      </c>
      <c r="WQA50" s="19" t="s">
        <v>8439</v>
      </c>
      <c r="WQB50" s="19" t="s">
        <v>8439</v>
      </c>
      <c r="WQC50" s="19" t="s">
        <v>8439</v>
      </c>
      <c r="WQD50" s="19" t="s">
        <v>8439</v>
      </c>
      <c r="WQE50" s="19" t="s">
        <v>8439</v>
      </c>
      <c r="WQF50" s="19" t="s">
        <v>8439</v>
      </c>
      <c r="WQG50" s="19" t="s">
        <v>8439</v>
      </c>
      <c r="WQH50" s="19" t="s">
        <v>8439</v>
      </c>
      <c r="WQI50" s="19" t="s">
        <v>8439</v>
      </c>
      <c r="WQJ50" s="19" t="s">
        <v>8439</v>
      </c>
      <c r="WQK50" s="19" t="s">
        <v>8439</v>
      </c>
      <c r="WQL50" s="19" t="s">
        <v>8439</v>
      </c>
      <c r="WQM50" s="19" t="s">
        <v>8439</v>
      </c>
      <c r="WQN50" s="19" t="s">
        <v>8439</v>
      </c>
      <c r="WQO50" s="19" t="s">
        <v>8439</v>
      </c>
      <c r="WQP50" s="19" t="s">
        <v>8439</v>
      </c>
      <c r="WQQ50" s="19" t="s">
        <v>8439</v>
      </c>
      <c r="WQR50" s="19" t="s">
        <v>8439</v>
      </c>
      <c r="WQS50" s="19" t="s">
        <v>8439</v>
      </c>
      <c r="WQT50" s="19" t="s">
        <v>8439</v>
      </c>
      <c r="WQU50" s="19" t="s">
        <v>8439</v>
      </c>
      <c r="WQV50" s="19" t="s">
        <v>8439</v>
      </c>
      <c r="WQW50" s="19" t="s">
        <v>8439</v>
      </c>
      <c r="WQX50" s="19" t="s">
        <v>8439</v>
      </c>
      <c r="WQY50" s="19" t="s">
        <v>8439</v>
      </c>
      <c r="WQZ50" s="19" t="s">
        <v>8439</v>
      </c>
      <c r="WRA50" s="19" t="s">
        <v>8439</v>
      </c>
      <c r="WRB50" s="19" t="s">
        <v>8439</v>
      </c>
      <c r="WRC50" s="19" t="s">
        <v>8439</v>
      </c>
      <c r="WRD50" s="19" t="s">
        <v>8439</v>
      </c>
      <c r="WRE50" s="19" t="s">
        <v>8439</v>
      </c>
      <c r="WRF50" s="19" t="s">
        <v>8439</v>
      </c>
      <c r="WRG50" s="19" t="s">
        <v>8439</v>
      </c>
      <c r="WRH50" s="19" t="s">
        <v>8439</v>
      </c>
      <c r="WRI50" s="19" t="s">
        <v>8439</v>
      </c>
      <c r="WRJ50" s="19" t="s">
        <v>8439</v>
      </c>
      <c r="WRK50" s="19" t="s">
        <v>8439</v>
      </c>
      <c r="WRL50" s="19" t="s">
        <v>8439</v>
      </c>
      <c r="WRM50" s="19" t="s">
        <v>8439</v>
      </c>
      <c r="WRN50" s="19" t="s">
        <v>8439</v>
      </c>
      <c r="WRO50" s="19" t="s">
        <v>8439</v>
      </c>
      <c r="WRP50" s="19" t="s">
        <v>8439</v>
      </c>
      <c r="WRQ50" s="19" t="s">
        <v>8439</v>
      </c>
      <c r="WRR50" s="19" t="s">
        <v>8439</v>
      </c>
      <c r="WRS50" s="19" t="s">
        <v>8439</v>
      </c>
      <c r="WRT50" s="19" t="s">
        <v>8439</v>
      </c>
      <c r="WRU50" s="19" t="s">
        <v>8439</v>
      </c>
      <c r="WRV50" s="19" t="s">
        <v>8439</v>
      </c>
      <c r="WRW50" s="19" t="s">
        <v>8439</v>
      </c>
      <c r="WRX50" s="19" t="s">
        <v>8439</v>
      </c>
      <c r="WRY50" s="19" t="s">
        <v>8439</v>
      </c>
      <c r="WRZ50" s="19" t="s">
        <v>8439</v>
      </c>
      <c r="WSA50" s="19" t="s">
        <v>8439</v>
      </c>
      <c r="WSB50" s="19" t="s">
        <v>8439</v>
      </c>
      <c r="WSC50" s="19" t="s">
        <v>8439</v>
      </c>
      <c r="WSD50" s="19" t="s">
        <v>8439</v>
      </c>
      <c r="WSE50" s="19" t="s">
        <v>8439</v>
      </c>
      <c r="WSF50" s="19" t="s">
        <v>8439</v>
      </c>
      <c r="WSG50" s="19" t="s">
        <v>8439</v>
      </c>
      <c r="WSH50" s="19" t="s">
        <v>8439</v>
      </c>
      <c r="WSI50" s="19" t="s">
        <v>8439</v>
      </c>
      <c r="WSJ50" s="19" t="s">
        <v>8439</v>
      </c>
      <c r="WSK50" s="19" t="s">
        <v>8439</v>
      </c>
      <c r="WSL50" s="19" t="s">
        <v>8439</v>
      </c>
      <c r="WSM50" s="19" t="s">
        <v>8439</v>
      </c>
      <c r="WSN50" s="19" t="s">
        <v>8439</v>
      </c>
      <c r="WSO50" s="19" t="s">
        <v>8439</v>
      </c>
      <c r="WSP50" s="19" t="s">
        <v>8439</v>
      </c>
      <c r="WSQ50" s="19" t="s">
        <v>8439</v>
      </c>
      <c r="WSR50" s="19" t="s">
        <v>8439</v>
      </c>
      <c r="WSS50" s="19" t="s">
        <v>8439</v>
      </c>
      <c r="WST50" s="19" t="s">
        <v>8439</v>
      </c>
      <c r="WSU50" s="19" t="s">
        <v>8439</v>
      </c>
      <c r="WSV50" s="19" t="s">
        <v>8439</v>
      </c>
      <c r="WSW50" s="19" t="s">
        <v>8439</v>
      </c>
      <c r="WSX50" s="19" t="s">
        <v>8439</v>
      </c>
      <c r="WSY50" s="19" t="s">
        <v>8439</v>
      </c>
      <c r="WSZ50" s="19" t="s">
        <v>8439</v>
      </c>
      <c r="WTA50" s="19" t="s">
        <v>8439</v>
      </c>
      <c r="WTB50" s="19" t="s">
        <v>8439</v>
      </c>
      <c r="WTC50" s="19" t="s">
        <v>8439</v>
      </c>
      <c r="WTD50" s="19" t="s">
        <v>8439</v>
      </c>
      <c r="WTE50" s="19" t="s">
        <v>8439</v>
      </c>
      <c r="WTF50" s="19" t="s">
        <v>8439</v>
      </c>
      <c r="WTG50" s="19" t="s">
        <v>8439</v>
      </c>
      <c r="WTH50" s="19" t="s">
        <v>8439</v>
      </c>
      <c r="WTI50" s="19" t="s">
        <v>8439</v>
      </c>
      <c r="WTJ50" s="19" t="s">
        <v>8439</v>
      </c>
      <c r="WTK50" s="19" t="s">
        <v>8439</v>
      </c>
      <c r="WTL50" s="19" t="s">
        <v>8439</v>
      </c>
      <c r="WTM50" s="19" t="s">
        <v>8439</v>
      </c>
      <c r="WTN50" s="19" t="s">
        <v>8439</v>
      </c>
      <c r="WTO50" s="19" t="s">
        <v>8439</v>
      </c>
      <c r="WTP50" s="19" t="s">
        <v>8439</v>
      </c>
      <c r="WTQ50" s="19" t="s">
        <v>8439</v>
      </c>
      <c r="WTR50" s="19" t="s">
        <v>8439</v>
      </c>
      <c r="WTS50" s="19" t="s">
        <v>8439</v>
      </c>
      <c r="WTT50" s="19" t="s">
        <v>8439</v>
      </c>
      <c r="WTU50" s="19" t="s">
        <v>8439</v>
      </c>
      <c r="WTV50" s="19" t="s">
        <v>8439</v>
      </c>
      <c r="WTW50" s="19" t="s">
        <v>8439</v>
      </c>
      <c r="WTX50" s="19" t="s">
        <v>8439</v>
      </c>
      <c r="WTY50" s="19" t="s">
        <v>8439</v>
      </c>
      <c r="WTZ50" s="19" t="s">
        <v>8439</v>
      </c>
      <c r="WUA50" s="19" t="s">
        <v>8439</v>
      </c>
      <c r="WUB50" s="19" t="s">
        <v>8439</v>
      </c>
    </row>
    <row r="51" spans="1:16096" ht="30" customHeight="1" x14ac:dyDescent="0.35">
      <c r="A51" s="19" t="s">
        <v>9294</v>
      </c>
      <c r="B51" s="19" t="s">
        <v>3750</v>
      </c>
      <c r="C51" s="22">
        <v>0</v>
      </c>
      <c r="D51" s="22">
        <v>0</v>
      </c>
      <c r="E51" s="22">
        <v>0</v>
      </c>
      <c r="F51" s="22">
        <v>0</v>
      </c>
      <c r="G51" s="48">
        <v>25500</v>
      </c>
      <c r="H51" s="62"/>
      <c r="I51" s="62"/>
      <c r="J51" s="62"/>
      <c r="K51" s="62"/>
      <c r="L51" s="62"/>
      <c r="M51" s="62"/>
    </row>
    <row r="52" spans="1:16096" ht="30" customHeight="1" x14ac:dyDescent="0.35">
      <c r="A52" s="19" t="s">
        <v>9535</v>
      </c>
      <c r="B52" s="19" t="s">
        <v>3921</v>
      </c>
      <c r="C52" s="22">
        <v>306454344</v>
      </c>
      <c r="D52" s="22">
        <v>0</v>
      </c>
      <c r="E52" s="22">
        <v>245131476</v>
      </c>
      <c r="F52" s="22">
        <v>0</v>
      </c>
      <c r="G52" s="48">
        <v>245131476</v>
      </c>
      <c r="H52" s="62"/>
      <c r="I52" s="62"/>
      <c r="J52" s="62"/>
      <c r="K52" s="62"/>
      <c r="L52" s="62"/>
      <c r="M52" s="62"/>
    </row>
    <row r="53" spans="1:16096" ht="30" customHeight="1" x14ac:dyDescent="0.35">
      <c r="A53" s="19" t="s">
        <v>9511</v>
      </c>
      <c r="B53" s="19" t="s">
        <v>1012</v>
      </c>
      <c r="C53" s="22">
        <v>0</v>
      </c>
      <c r="D53" s="22">
        <v>0</v>
      </c>
      <c r="E53" s="22">
        <v>0</v>
      </c>
      <c r="F53" s="22">
        <v>0</v>
      </c>
      <c r="G53" s="48">
        <v>7000</v>
      </c>
      <c r="H53" s="62"/>
      <c r="I53" s="62"/>
      <c r="J53" s="62"/>
      <c r="K53" s="62"/>
      <c r="L53" s="62"/>
      <c r="M53" s="62"/>
    </row>
    <row r="54" spans="1:16096" ht="30" customHeight="1" x14ac:dyDescent="0.35">
      <c r="A54" s="19" t="s">
        <v>9485</v>
      </c>
      <c r="B54" s="19" t="s">
        <v>1090</v>
      </c>
      <c r="C54" s="22">
        <v>929690</v>
      </c>
      <c r="D54" s="22">
        <v>0</v>
      </c>
      <c r="E54" s="22">
        <f>12400+278000</f>
        <v>290400</v>
      </c>
      <c r="F54" s="22">
        <v>0</v>
      </c>
      <c r="G54" s="48">
        <v>929690</v>
      </c>
      <c r="H54" s="62"/>
      <c r="I54" s="62"/>
      <c r="J54" s="62"/>
      <c r="K54" s="62"/>
      <c r="L54" s="62"/>
      <c r="M54" s="62"/>
    </row>
    <row r="55" spans="1:16096" ht="30" customHeight="1" x14ac:dyDescent="0.35">
      <c r="A55" s="19" t="s">
        <v>383</v>
      </c>
      <c r="B55" s="19" t="s">
        <v>706</v>
      </c>
      <c r="C55" s="22">
        <v>18481235</v>
      </c>
      <c r="D55" s="22">
        <v>0</v>
      </c>
      <c r="E55" s="22">
        <v>7242281</v>
      </c>
      <c r="F55" s="22">
        <v>0</v>
      </c>
      <c r="G55" s="48">
        <v>19960761</v>
      </c>
      <c r="H55" s="62"/>
      <c r="I55" s="62"/>
      <c r="J55" s="62"/>
      <c r="K55" s="62"/>
      <c r="L55" s="62"/>
      <c r="M55" s="62"/>
    </row>
    <row r="56" spans="1:16096" ht="30" customHeight="1" x14ac:dyDescent="0.35">
      <c r="A56" s="19" t="s">
        <v>828</v>
      </c>
      <c r="B56" s="19" t="s">
        <v>826</v>
      </c>
      <c r="C56" s="22">
        <v>24475346</v>
      </c>
      <c r="D56" s="22">
        <v>0</v>
      </c>
      <c r="E56" s="22">
        <v>11820429</v>
      </c>
      <c r="F56" s="22">
        <v>0</v>
      </c>
      <c r="G56" s="48">
        <v>23238953</v>
      </c>
      <c r="H56" s="62"/>
      <c r="I56" s="62"/>
      <c r="J56" s="62"/>
      <c r="K56" s="62"/>
      <c r="L56" s="62"/>
      <c r="M56" s="62"/>
    </row>
    <row r="57" spans="1:16096" ht="30" customHeight="1" x14ac:dyDescent="0.35">
      <c r="A57" s="19" t="s">
        <v>4271</v>
      </c>
      <c r="B57" s="19" t="s">
        <v>3823</v>
      </c>
      <c r="C57" s="22">
        <v>43809716</v>
      </c>
      <c r="D57" s="22">
        <v>0</v>
      </c>
      <c r="E57" s="22">
        <v>1964779</v>
      </c>
      <c r="F57" s="22">
        <v>0</v>
      </c>
      <c r="G57" s="48">
        <v>35571299</v>
      </c>
      <c r="H57" s="62">
        <v>2500</v>
      </c>
      <c r="I57" s="62">
        <v>500</v>
      </c>
      <c r="J57" s="62">
        <v>2000</v>
      </c>
      <c r="K57" s="62">
        <v>10</v>
      </c>
      <c r="L57" s="62">
        <v>40</v>
      </c>
      <c r="M57" s="62" t="s">
        <v>8222</v>
      </c>
    </row>
    <row r="58" spans="1:16096" ht="30" customHeight="1" x14ac:dyDescent="0.35">
      <c r="A58" s="19" t="s">
        <v>9486</v>
      </c>
      <c r="B58" s="19" t="s">
        <v>9487</v>
      </c>
      <c r="C58" s="22">
        <v>98849380.379999995</v>
      </c>
      <c r="D58" s="22">
        <v>0</v>
      </c>
      <c r="E58" s="22">
        <v>35751515.630000003</v>
      </c>
      <c r="F58" s="22">
        <v>0</v>
      </c>
      <c r="G58" s="48">
        <v>124016836</v>
      </c>
      <c r="H58" s="62"/>
      <c r="I58" s="62"/>
      <c r="J58" s="62"/>
      <c r="K58" s="62"/>
      <c r="L58" s="62"/>
      <c r="M58" s="62"/>
    </row>
    <row r="59" spans="1:16096" ht="30" customHeight="1" x14ac:dyDescent="0.35">
      <c r="A59" s="32" t="s">
        <v>2444</v>
      </c>
      <c r="B59" s="32" t="s">
        <v>3933</v>
      </c>
      <c r="C59" s="35">
        <v>2766407</v>
      </c>
      <c r="D59" s="35">
        <v>0</v>
      </c>
      <c r="E59" s="35">
        <v>1412268</v>
      </c>
      <c r="F59" s="35">
        <v>0</v>
      </c>
      <c r="G59" s="55">
        <v>4325538</v>
      </c>
      <c r="H59" s="62"/>
      <c r="I59" s="62"/>
      <c r="J59" s="62"/>
      <c r="K59" s="62"/>
      <c r="L59" s="62"/>
      <c r="M59" s="62"/>
    </row>
    <row r="60" spans="1:16096" ht="30" customHeight="1" x14ac:dyDescent="0.35">
      <c r="A60" s="19" t="s">
        <v>4274</v>
      </c>
      <c r="B60" s="19" t="s">
        <v>9343</v>
      </c>
      <c r="C60" s="22">
        <v>801270</v>
      </c>
      <c r="D60" s="22">
        <v>0</v>
      </c>
      <c r="E60" s="22">
        <v>67215</v>
      </c>
      <c r="F60" s="22">
        <v>0</v>
      </c>
      <c r="G60" s="48">
        <v>916336</v>
      </c>
      <c r="H60" s="62"/>
      <c r="I60" s="62"/>
      <c r="J60" s="62"/>
      <c r="K60" s="62"/>
      <c r="L60" s="62"/>
      <c r="M60" s="62"/>
    </row>
    <row r="61" spans="1:16096" ht="30" customHeight="1" x14ac:dyDescent="0.35">
      <c r="A61" s="19" t="s">
        <v>3212</v>
      </c>
      <c r="B61" s="19" t="s">
        <v>1250</v>
      </c>
      <c r="C61" s="22">
        <v>285600</v>
      </c>
      <c r="D61" s="22">
        <v>0</v>
      </c>
      <c r="E61" s="22">
        <v>21033</v>
      </c>
      <c r="F61" s="22">
        <v>0</v>
      </c>
      <c r="G61" s="48">
        <v>446696</v>
      </c>
      <c r="H61" s="62"/>
      <c r="I61" s="62"/>
      <c r="J61" s="62"/>
      <c r="K61" s="62"/>
      <c r="L61" s="62"/>
      <c r="M61" s="62"/>
    </row>
    <row r="62" spans="1:16096" ht="30" customHeight="1" x14ac:dyDescent="0.35">
      <c r="A62" s="19" t="s">
        <v>1641</v>
      </c>
      <c r="B62" s="19" t="s">
        <v>1606</v>
      </c>
      <c r="C62" s="22">
        <v>145679</v>
      </c>
      <c r="D62" s="22">
        <v>0</v>
      </c>
      <c r="E62" s="22">
        <v>171625</v>
      </c>
      <c r="F62" s="22">
        <v>0</v>
      </c>
      <c r="G62" s="48">
        <v>177625</v>
      </c>
      <c r="H62" s="62"/>
      <c r="I62" s="62"/>
      <c r="J62" s="62"/>
      <c r="K62" s="62"/>
      <c r="L62" s="62"/>
      <c r="M62" s="62"/>
    </row>
    <row r="63" spans="1:16096" ht="30" customHeight="1" x14ac:dyDescent="0.35">
      <c r="A63" s="19" t="s">
        <v>9502</v>
      </c>
      <c r="B63" s="19" t="s">
        <v>1546</v>
      </c>
      <c r="C63" s="22">
        <v>5361588</v>
      </c>
      <c r="D63" s="22">
        <v>0</v>
      </c>
      <c r="E63" s="22">
        <v>306729</v>
      </c>
      <c r="F63" s="22">
        <v>0</v>
      </c>
      <c r="G63" s="48">
        <v>2094971</v>
      </c>
      <c r="H63" s="62"/>
      <c r="I63" s="62"/>
      <c r="J63" s="62"/>
      <c r="K63" s="62"/>
      <c r="L63" s="62"/>
      <c r="M63" s="62"/>
    </row>
    <row r="64" spans="1:16096" ht="30" customHeight="1" x14ac:dyDescent="0.35">
      <c r="A64" s="19" t="s">
        <v>9540</v>
      </c>
      <c r="B64" s="19" t="s">
        <v>163</v>
      </c>
      <c r="C64" s="22">
        <v>16030000</v>
      </c>
      <c r="D64" s="22">
        <v>0</v>
      </c>
      <c r="E64" s="22">
        <v>16030000</v>
      </c>
      <c r="F64" s="22">
        <v>0</v>
      </c>
      <c r="G64" s="48">
        <v>19900000</v>
      </c>
      <c r="H64" s="62"/>
      <c r="I64" s="62"/>
      <c r="J64" s="62"/>
      <c r="K64" s="62"/>
      <c r="L64" s="62"/>
      <c r="M64" s="62"/>
    </row>
    <row r="65" spans="1:13" ht="30" customHeight="1" x14ac:dyDescent="0.35">
      <c r="A65" s="19" t="s">
        <v>3117</v>
      </c>
      <c r="B65" s="19" t="s">
        <v>9538</v>
      </c>
      <c r="C65" s="22">
        <v>6232813</v>
      </c>
      <c r="D65" s="22">
        <v>0</v>
      </c>
      <c r="E65" s="22">
        <v>0</v>
      </c>
      <c r="F65" s="22">
        <v>0</v>
      </c>
      <c r="G65" s="48">
        <v>2692343</v>
      </c>
      <c r="H65" s="62"/>
      <c r="I65" s="62"/>
      <c r="J65" s="62"/>
      <c r="K65" s="62"/>
      <c r="L65" s="62"/>
      <c r="M65" s="62"/>
    </row>
    <row r="66" spans="1:13" ht="30" customHeight="1" x14ac:dyDescent="0.35">
      <c r="A66" s="19" t="s">
        <v>263</v>
      </c>
      <c r="B66" s="19" t="s">
        <v>261</v>
      </c>
      <c r="C66" s="22">
        <v>34574951</v>
      </c>
      <c r="D66" s="22">
        <v>0</v>
      </c>
      <c r="E66" s="22">
        <v>6862470</v>
      </c>
      <c r="F66" s="22">
        <v>0</v>
      </c>
      <c r="G66" s="48">
        <v>28910935</v>
      </c>
      <c r="H66" s="62"/>
      <c r="I66" s="62"/>
      <c r="J66" s="62"/>
      <c r="K66" s="62"/>
      <c r="L66" s="62"/>
      <c r="M66" s="62"/>
    </row>
    <row r="67" spans="1:13" ht="30" customHeight="1" x14ac:dyDescent="0.35">
      <c r="A67" s="19" t="s">
        <v>10013</v>
      </c>
      <c r="B67" s="19" t="s">
        <v>3818</v>
      </c>
      <c r="C67" s="22">
        <v>14151697.630000001</v>
      </c>
      <c r="D67" s="22">
        <v>0</v>
      </c>
      <c r="E67" s="22">
        <v>12475714.560000001</v>
      </c>
      <c r="F67" s="22">
        <v>0</v>
      </c>
      <c r="G67" s="48">
        <v>16803965.960000001</v>
      </c>
      <c r="H67" s="62">
        <v>6</v>
      </c>
      <c r="I67" s="62">
        <v>1</v>
      </c>
      <c r="J67" s="62">
        <v>5</v>
      </c>
      <c r="K67" s="62">
        <v>12</v>
      </c>
      <c r="L67" s="62">
        <v>0</v>
      </c>
      <c r="M67" s="62" t="s">
        <v>8222</v>
      </c>
    </row>
    <row r="68" spans="1:13" ht="30" customHeight="1" x14ac:dyDescent="0.35">
      <c r="A68" s="19" t="s">
        <v>9639</v>
      </c>
      <c r="B68" s="19" t="s">
        <v>218</v>
      </c>
      <c r="C68" s="22">
        <v>422125</v>
      </c>
      <c r="D68" s="22">
        <v>0</v>
      </c>
      <c r="E68" s="22">
        <v>199000</v>
      </c>
      <c r="F68" s="22">
        <v>0</v>
      </c>
      <c r="G68" s="48">
        <v>366685</v>
      </c>
      <c r="H68" s="62"/>
      <c r="I68" s="62"/>
      <c r="J68" s="62"/>
      <c r="K68" s="62"/>
      <c r="L68" s="62"/>
      <c r="M68" s="62"/>
    </row>
    <row r="69" spans="1:13" ht="30" customHeight="1" x14ac:dyDescent="0.35">
      <c r="A69" s="19" t="s">
        <v>7979</v>
      </c>
      <c r="B69" s="19" t="s">
        <v>3871</v>
      </c>
      <c r="C69" s="22">
        <v>76200</v>
      </c>
      <c r="D69" s="22">
        <v>0</v>
      </c>
      <c r="E69" s="22">
        <v>0</v>
      </c>
      <c r="F69" s="22">
        <v>0</v>
      </c>
      <c r="G69" s="48">
        <v>37187</v>
      </c>
      <c r="H69" s="62"/>
      <c r="I69" s="62"/>
      <c r="J69" s="62"/>
      <c r="K69" s="62"/>
      <c r="L69" s="62"/>
      <c r="M69" s="62"/>
    </row>
    <row r="70" spans="1:13" ht="30" customHeight="1" x14ac:dyDescent="0.35">
      <c r="A70" s="19" t="s">
        <v>9533</v>
      </c>
      <c r="B70" s="19" t="s">
        <v>9534</v>
      </c>
      <c r="C70" s="22">
        <v>1598904187</v>
      </c>
      <c r="D70" s="22">
        <v>0</v>
      </c>
      <c r="E70" s="22">
        <v>1646735</v>
      </c>
      <c r="F70" s="22">
        <v>0</v>
      </c>
      <c r="G70" s="48">
        <v>1794338</v>
      </c>
      <c r="H70" s="62"/>
      <c r="I70" s="62"/>
      <c r="J70" s="62"/>
      <c r="K70" s="62"/>
      <c r="L70" s="62"/>
      <c r="M70" s="62"/>
    </row>
    <row r="71" spans="1:13" ht="30" customHeight="1" x14ac:dyDescent="0.35">
      <c r="A71" s="19" t="s">
        <v>9469</v>
      </c>
      <c r="B71" s="19" t="s">
        <v>2478</v>
      </c>
      <c r="C71" s="22">
        <v>2671978</v>
      </c>
      <c r="D71" s="22">
        <v>0</v>
      </c>
      <c r="E71" s="22">
        <f>35000+350705+164500</f>
        <v>550205</v>
      </c>
      <c r="F71" s="22">
        <v>0</v>
      </c>
      <c r="G71" s="48">
        <v>2638913</v>
      </c>
      <c r="H71" s="62"/>
      <c r="I71" s="62"/>
      <c r="J71" s="62"/>
      <c r="K71" s="62"/>
      <c r="L71" s="62"/>
      <c r="M71" s="62"/>
    </row>
    <row r="72" spans="1:13" ht="30" customHeight="1" x14ac:dyDescent="0.35">
      <c r="A72" s="19" t="s">
        <v>9466</v>
      </c>
      <c r="B72" s="19" t="s">
        <v>2075</v>
      </c>
      <c r="C72" s="22">
        <v>2122651</v>
      </c>
      <c r="D72" s="22">
        <v>0</v>
      </c>
      <c r="E72" s="22">
        <v>804341</v>
      </c>
      <c r="F72" s="22">
        <v>0</v>
      </c>
      <c r="G72" s="48">
        <v>2641362</v>
      </c>
      <c r="H72" s="62"/>
      <c r="I72" s="62"/>
      <c r="J72" s="62"/>
      <c r="K72" s="62"/>
      <c r="L72" s="62"/>
      <c r="M72" s="62"/>
    </row>
    <row r="73" spans="1:13" ht="30" customHeight="1" x14ac:dyDescent="0.35">
      <c r="A73" s="19" t="s">
        <v>9589</v>
      </c>
      <c r="B73" s="19" t="s">
        <v>3841</v>
      </c>
      <c r="C73" s="22">
        <v>0</v>
      </c>
      <c r="D73" s="22">
        <v>0</v>
      </c>
      <c r="E73" s="22">
        <v>0</v>
      </c>
      <c r="F73" s="22">
        <v>0</v>
      </c>
      <c r="G73" s="48">
        <v>0</v>
      </c>
      <c r="H73" s="62"/>
      <c r="I73" s="62"/>
      <c r="J73" s="62"/>
      <c r="K73" s="62"/>
      <c r="L73" s="62"/>
      <c r="M73" s="62"/>
    </row>
    <row r="74" spans="1:13" ht="30" customHeight="1" x14ac:dyDescent="0.35">
      <c r="A74" s="19" t="s">
        <v>7984</v>
      </c>
      <c r="B74" s="19" t="s">
        <v>3662</v>
      </c>
      <c r="C74" s="22">
        <v>0</v>
      </c>
      <c r="D74" s="22">
        <v>0</v>
      </c>
      <c r="E74" s="22">
        <v>0</v>
      </c>
      <c r="F74" s="22">
        <v>0</v>
      </c>
      <c r="G74" s="48">
        <v>0</v>
      </c>
      <c r="H74" s="62"/>
      <c r="I74" s="62"/>
      <c r="J74" s="62"/>
      <c r="K74" s="62"/>
      <c r="L74" s="62"/>
      <c r="M74" s="62"/>
    </row>
    <row r="75" spans="1:13" ht="30" customHeight="1" x14ac:dyDescent="0.35">
      <c r="A75" s="19" t="s">
        <v>4281</v>
      </c>
      <c r="B75" s="19" t="s">
        <v>3336</v>
      </c>
      <c r="C75" s="22">
        <v>339029633.17000002</v>
      </c>
      <c r="D75" s="22">
        <v>0</v>
      </c>
      <c r="E75" s="22">
        <v>240690890.53</v>
      </c>
      <c r="F75" s="22">
        <v>0</v>
      </c>
      <c r="G75" s="48">
        <v>279853640.39999998</v>
      </c>
      <c r="H75" s="62"/>
      <c r="I75" s="62"/>
      <c r="J75" s="62"/>
      <c r="K75" s="62"/>
      <c r="L75" s="62"/>
      <c r="M75" s="62"/>
    </row>
    <row r="76" spans="1:13" ht="30" customHeight="1" x14ac:dyDescent="0.35">
      <c r="A76" s="19" t="s">
        <v>8736</v>
      </c>
      <c r="B76" s="19" t="s">
        <v>3880</v>
      </c>
      <c r="C76" s="22">
        <v>50000</v>
      </c>
      <c r="D76" s="22">
        <v>0</v>
      </c>
      <c r="E76" s="22">
        <v>0</v>
      </c>
      <c r="F76" s="22">
        <v>0</v>
      </c>
      <c r="G76" s="48">
        <v>0</v>
      </c>
      <c r="H76" s="62"/>
      <c r="I76" s="62"/>
      <c r="J76" s="62"/>
      <c r="K76" s="62"/>
      <c r="L76" s="62"/>
      <c r="M76" s="62"/>
    </row>
    <row r="77" spans="1:13" ht="30" customHeight="1" x14ac:dyDescent="0.35">
      <c r="A77" s="19" t="s">
        <v>1319</v>
      </c>
      <c r="B77" s="19" t="s">
        <v>8961</v>
      </c>
      <c r="C77" s="22">
        <v>0</v>
      </c>
      <c r="D77" s="22">
        <v>0</v>
      </c>
      <c r="E77" s="22">
        <v>0</v>
      </c>
      <c r="F77" s="22">
        <v>0</v>
      </c>
      <c r="G77" s="48">
        <v>0</v>
      </c>
      <c r="H77" s="62">
        <v>3</v>
      </c>
      <c r="I77" s="62">
        <v>1</v>
      </c>
      <c r="J77" s="62">
        <v>2</v>
      </c>
      <c r="K77" s="62">
        <v>6</v>
      </c>
      <c r="L77" s="62">
        <v>1</v>
      </c>
      <c r="M77" s="62" t="s">
        <v>3790</v>
      </c>
    </row>
    <row r="78" spans="1:13" ht="30" customHeight="1" x14ac:dyDescent="0.35">
      <c r="A78" s="19" t="s">
        <v>1724</v>
      </c>
      <c r="B78" s="19" t="s">
        <v>9607</v>
      </c>
      <c r="C78" s="22">
        <v>482972</v>
      </c>
      <c r="D78" s="22">
        <v>0</v>
      </c>
      <c r="E78" s="22">
        <v>156000</v>
      </c>
      <c r="F78" s="22">
        <v>0</v>
      </c>
      <c r="G78" s="48">
        <v>252880</v>
      </c>
      <c r="H78" s="62"/>
      <c r="I78" s="62"/>
      <c r="J78" s="62"/>
      <c r="K78" s="62"/>
      <c r="L78" s="62"/>
      <c r="M78" s="62"/>
    </row>
    <row r="79" spans="1:13" ht="30" customHeight="1" x14ac:dyDescent="0.35">
      <c r="A79" s="19" t="s">
        <v>7987</v>
      </c>
      <c r="B79" s="19" t="s">
        <v>3835</v>
      </c>
      <c r="C79" s="22">
        <v>108222.92</v>
      </c>
      <c r="D79" s="22">
        <v>0</v>
      </c>
      <c r="E79" s="22">
        <v>43922.92</v>
      </c>
      <c r="F79" s="22">
        <v>0</v>
      </c>
      <c r="G79" s="48">
        <v>108222.92</v>
      </c>
      <c r="H79" s="62"/>
      <c r="I79" s="62"/>
      <c r="J79" s="62"/>
      <c r="K79" s="62"/>
      <c r="L79" s="62"/>
      <c r="M79" s="62"/>
    </row>
    <row r="80" spans="1:13" ht="30" customHeight="1" x14ac:dyDescent="0.35">
      <c r="A80" s="19" t="s">
        <v>4286</v>
      </c>
      <c r="B80" s="19" t="s">
        <v>9159</v>
      </c>
      <c r="C80" s="22">
        <v>831901</v>
      </c>
      <c r="D80" s="22">
        <v>0</v>
      </c>
      <c r="E80" s="22">
        <v>500000</v>
      </c>
      <c r="F80" s="22">
        <v>0</v>
      </c>
      <c r="G80" s="48">
        <v>666397</v>
      </c>
      <c r="H80" s="62"/>
      <c r="I80" s="62"/>
      <c r="J80" s="62"/>
      <c r="K80" s="62"/>
      <c r="L80" s="62"/>
      <c r="M80" s="62"/>
    </row>
    <row r="81" spans="1:13" ht="33" customHeight="1" x14ac:dyDescent="0.35">
      <c r="A81" s="19" t="s">
        <v>1797</v>
      </c>
      <c r="B81" s="19" t="s">
        <v>9380</v>
      </c>
      <c r="C81" s="22">
        <v>2771057</v>
      </c>
      <c r="D81" s="22">
        <v>0</v>
      </c>
      <c r="E81" s="22">
        <v>1330200</v>
      </c>
      <c r="F81" s="22">
        <v>0</v>
      </c>
      <c r="G81" s="48">
        <v>2205500</v>
      </c>
      <c r="H81" s="62"/>
      <c r="I81" s="62"/>
      <c r="J81" s="62"/>
      <c r="K81" s="62"/>
      <c r="L81" s="62"/>
      <c r="M81" s="62"/>
    </row>
    <row r="82" spans="1:13" ht="31.5" customHeight="1" x14ac:dyDescent="0.35">
      <c r="A82" s="19" t="s">
        <v>9606</v>
      </c>
      <c r="B82" s="19" t="s">
        <v>954</v>
      </c>
      <c r="C82" s="22">
        <v>1266172</v>
      </c>
      <c r="D82" s="22">
        <v>0</v>
      </c>
      <c r="E82" s="22">
        <v>236860</v>
      </c>
      <c r="F82" s="22">
        <v>0</v>
      </c>
      <c r="G82" s="48">
        <v>1237118</v>
      </c>
      <c r="H82" s="62"/>
      <c r="I82" s="62"/>
      <c r="J82" s="62"/>
      <c r="K82" s="62"/>
      <c r="L82" s="62"/>
      <c r="M82" s="62"/>
    </row>
    <row r="83" spans="1:13" ht="33" customHeight="1" x14ac:dyDescent="0.35">
      <c r="A83" s="19" t="s">
        <v>3203</v>
      </c>
      <c r="B83" s="19" t="s">
        <v>10136</v>
      </c>
      <c r="C83" s="22">
        <v>1266172</v>
      </c>
      <c r="D83" s="22">
        <v>0</v>
      </c>
      <c r="E83" s="22">
        <v>236860</v>
      </c>
      <c r="F83" s="22">
        <v>0</v>
      </c>
      <c r="G83" s="48">
        <v>-1237118</v>
      </c>
      <c r="H83" s="62">
        <v>3</v>
      </c>
      <c r="I83" s="62">
        <v>2</v>
      </c>
      <c r="J83" s="62">
        <v>1</v>
      </c>
      <c r="K83" s="62">
        <v>0</v>
      </c>
      <c r="L83" s="62">
        <v>1</v>
      </c>
      <c r="M83" s="62" t="s">
        <v>3790</v>
      </c>
    </row>
    <row r="84" spans="1:13" ht="29.25" customHeight="1" x14ac:dyDescent="0.35">
      <c r="A84" s="19" t="s">
        <v>1838</v>
      </c>
      <c r="B84" s="19" t="s">
        <v>9392</v>
      </c>
      <c r="C84" s="22">
        <f>5171597+3033154+1684404</f>
        <v>9889155</v>
      </c>
      <c r="D84" s="22">
        <v>0</v>
      </c>
      <c r="E84" s="22">
        <f>405915+279860+231825+236254+1089681+150000</f>
        <v>2393535</v>
      </c>
      <c r="F84" s="22">
        <v>0</v>
      </c>
      <c r="G84" s="48">
        <v>8399238</v>
      </c>
      <c r="H84" s="62"/>
      <c r="I84" s="62"/>
      <c r="J84" s="62"/>
      <c r="K84" s="62"/>
      <c r="L84" s="62"/>
      <c r="M84" s="62"/>
    </row>
    <row r="85" spans="1:13" ht="30" customHeight="1" x14ac:dyDescent="0.35">
      <c r="A85" s="19" t="s">
        <v>9329</v>
      </c>
      <c r="B85" s="19" t="s">
        <v>9330</v>
      </c>
      <c r="C85" s="22">
        <v>2809712.16</v>
      </c>
      <c r="D85" s="22">
        <v>0</v>
      </c>
      <c r="E85" s="22">
        <v>150898</v>
      </c>
      <c r="F85" s="22">
        <v>0</v>
      </c>
      <c r="G85" s="48">
        <v>1640097.48</v>
      </c>
      <c r="H85" s="62"/>
      <c r="I85" s="62"/>
      <c r="J85" s="62"/>
      <c r="K85" s="62"/>
      <c r="L85" s="62"/>
      <c r="M85" s="62"/>
    </row>
    <row r="86" spans="1:13" ht="28.5" customHeight="1" x14ac:dyDescent="0.35">
      <c r="A86" s="19" t="s">
        <v>41</v>
      </c>
      <c r="B86" s="19" t="s">
        <v>39</v>
      </c>
      <c r="C86" s="22">
        <v>4930361</v>
      </c>
      <c r="D86" s="22">
        <v>0</v>
      </c>
      <c r="E86" s="22">
        <v>5122804</v>
      </c>
      <c r="F86" s="22">
        <v>0</v>
      </c>
      <c r="G86" s="48">
        <v>5251204</v>
      </c>
      <c r="H86" s="62"/>
      <c r="I86" s="62"/>
      <c r="J86" s="62"/>
      <c r="K86" s="62"/>
      <c r="L86" s="62"/>
      <c r="M86" s="62"/>
    </row>
    <row r="87" spans="1:13" ht="31.5" customHeight="1" x14ac:dyDescent="0.35">
      <c r="A87" s="19" t="s">
        <v>4292</v>
      </c>
      <c r="B87" s="19" t="s">
        <v>4059</v>
      </c>
      <c r="C87" s="22">
        <v>700000</v>
      </c>
      <c r="D87" s="22">
        <v>0</v>
      </c>
      <c r="E87" s="22">
        <v>71387</v>
      </c>
      <c r="F87" s="22">
        <v>0</v>
      </c>
      <c r="G87" s="48">
        <v>71387</v>
      </c>
      <c r="H87" s="62"/>
      <c r="I87" s="62"/>
      <c r="J87" s="62"/>
      <c r="K87" s="62"/>
      <c r="L87" s="62"/>
      <c r="M87" s="62"/>
    </row>
    <row r="88" spans="1:13" ht="43.5" customHeight="1" x14ac:dyDescent="0.35">
      <c r="A88" s="19" t="s">
        <v>9474</v>
      </c>
      <c r="B88" s="19" t="s">
        <v>225</v>
      </c>
      <c r="C88" s="22">
        <v>147931353.62</v>
      </c>
      <c r="D88" s="22">
        <v>0</v>
      </c>
      <c r="E88" s="22">
        <v>87303905.140000001</v>
      </c>
      <c r="F88" s="22">
        <v>0</v>
      </c>
      <c r="G88" s="48">
        <v>55419032.630000003</v>
      </c>
      <c r="H88" s="62"/>
      <c r="I88" s="62"/>
      <c r="J88" s="62"/>
      <c r="K88" s="62"/>
      <c r="L88" s="62"/>
      <c r="M88" s="62"/>
    </row>
    <row r="89" spans="1:13" ht="45" customHeight="1" x14ac:dyDescent="0.35">
      <c r="A89" s="19" t="s">
        <v>589</v>
      </c>
      <c r="B89" s="19" t="s">
        <v>588</v>
      </c>
      <c r="C89" s="22">
        <v>0</v>
      </c>
      <c r="D89" s="22">
        <v>0</v>
      </c>
      <c r="E89" s="22">
        <v>36000000</v>
      </c>
      <c r="F89" s="22">
        <v>0</v>
      </c>
      <c r="G89" s="48">
        <v>129687000</v>
      </c>
      <c r="H89" s="62"/>
      <c r="I89" s="62"/>
      <c r="J89" s="62"/>
      <c r="K89" s="62"/>
      <c r="L89" s="62"/>
      <c r="M89" s="62"/>
    </row>
    <row r="90" spans="1:13" ht="33.75" customHeight="1" x14ac:dyDescent="0.35">
      <c r="A90" s="19" t="s">
        <v>4294</v>
      </c>
      <c r="B90" s="19" t="s">
        <v>4020</v>
      </c>
      <c r="C90" s="22">
        <v>2421248</v>
      </c>
      <c r="D90" s="22">
        <v>0</v>
      </c>
      <c r="E90" s="22">
        <v>2161248</v>
      </c>
      <c r="F90" s="22">
        <v>0</v>
      </c>
      <c r="G90" s="48">
        <v>2441248</v>
      </c>
      <c r="H90" s="62"/>
      <c r="I90" s="62"/>
      <c r="J90" s="62"/>
      <c r="K90" s="62"/>
      <c r="L90" s="62"/>
      <c r="M90" s="62"/>
    </row>
    <row r="91" spans="1:13" ht="46.5" customHeight="1" x14ac:dyDescent="0.35">
      <c r="A91" s="19" t="s">
        <v>9472</v>
      </c>
      <c r="B91" s="19" t="s">
        <v>9473</v>
      </c>
      <c r="C91" s="22">
        <v>45725</v>
      </c>
      <c r="D91" s="22">
        <v>0</v>
      </c>
      <c r="E91" s="22">
        <v>0</v>
      </c>
      <c r="F91" s="22">
        <v>0</v>
      </c>
      <c r="G91" s="48">
        <v>80725</v>
      </c>
      <c r="H91" s="62"/>
      <c r="I91" s="62"/>
      <c r="J91" s="62"/>
      <c r="K91" s="62"/>
      <c r="L91" s="62"/>
      <c r="M91" s="62"/>
    </row>
    <row r="92" spans="1:13" ht="15.5" x14ac:dyDescent="0.35">
      <c r="A92" s="19" t="s">
        <v>3106</v>
      </c>
      <c r="B92" s="19" t="s">
        <v>3773</v>
      </c>
      <c r="C92" s="22">
        <v>3620874</v>
      </c>
      <c r="D92" s="22">
        <v>0</v>
      </c>
      <c r="E92" s="22">
        <v>1668212</v>
      </c>
      <c r="F92" s="22">
        <v>0</v>
      </c>
      <c r="G92" s="48">
        <v>2314735</v>
      </c>
      <c r="H92" s="62"/>
      <c r="I92" s="62"/>
      <c r="J92" s="62"/>
      <c r="K92" s="62"/>
      <c r="L92" s="62"/>
      <c r="M92" s="62"/>
    </row>
    <row r="93" spans="1:13" ht="15.5" x14ac:dyDescent="0.35">
      <c r="A93" s="19" t="s">
        <v>4295</v>
      </c>
      <c r="B93" s="19" t="s">
        <v>3703</v>
      </c>
      <c r="C93" s="22">
        <v>0</v>
      </c>
      <c r="D93" s="22">
        <v>0</v>
      </c>
      <c r="E93" s="22">
        <v>0</v>
      </c>
      <c r="F93" s="22">
        <v>0</v>
      </c>
      <c r="G93" s="48">
        <v>10000</v>
      </c>
      <c r="H93" s="62"/>
      <c r="I93" s="62"/>
      <c r="J93" s="62"/>
      <c r="K93" s="62"/>
      <c r="L93" s="62"/>
      <c r="M93" s="62"/>
    </row>
    <row r="94" spans="1:13" ht="31.5" customHeight="1" x14ac:dyDescent="0.35">
      <c r="A94" s="19" t="s">
        <v>334</v>
      </c>
      <c r="B94" s="19" t="s">
        <v>332</v>
      </c>
      <c r="C94" s="22">
        <v>0</v>
      </c>
      <c r="D94" s="22">
        <v>0</v>
      </c>
      <c r="E94" s="22">
        <v>13692400</v>
      </c>
      <c r="F94" s="22">
        <v>0</v>
      </c>
      <c r="G94" s="48">
        <v>28272434</v>
      </c>
      <c r="H94" s="62"/>
      <c r="I94" s="62"/>
      <c r="J94" s="62"/>
      <c r="K94" s="62"/>
      <c r="L94" s="62"/>
      <c r="M94" s="62"/>
    </row>
    <row r="95" spans="1:13" ht="15.5" x14ac:dyDescent="0.35">
      <c r="A95" s="19" t="s">
        <v>817</v>
      </c>
      <c r="B95" s="19" t="s">
        <v>3575</v>
      </c>
      <c r="C95" s="22">
        <v>53929528.850000001</v>
      </c>
      <c r="D95" s="22">
        <v>0</v>
      </c>
      <c r="E95" s="22">
        <v>37732044.899999999</v>
      </c>
      <c r="F95" s="22">
        <v>0</v>
      </c>
      <c r="G95" s="48">
        <v>64814387.189999998</v>
      </c>
      <c r="H95" s="62"/>
      <c r="I95" s="62"/>
      <c r="J95" s="62"/>
      <c r="K95" s="62"/>
      <c r="L95" s="62"/>
      <c r="M95" s="62"/>
    </row>
    <row r="96" spans="1:13" ht="34.5" customHeight="1" x14ac:dyDescent="0.35">
      <c r="A96" s="19" t="s">
        <v>9341</v>
      </c>
      <c r="B96" s="19" t="s">
        <v>1394</v>
      </c>
      <c r="C96" s="22">
        <v>3184905.03</v>
      </c>
      <c r="D96" s="22">
        <v>0</v>
      </c>
      <c r="E96" s="22">
        <v>1742270.77</v>
      </c>
      <c r="F96" s="22">
        <v>0</v>
      </c>
      <c r="G96" s="48">
        <v>2958297.89</v>
      </c>
      <c r="H96" s="62"/>
      <c r="I96" s="62"/>
      <c r="J96" s="62"/>
      <c r="K96" s="62"/>
      <c r="L96" s="62"/>
      <c r="M96" s="62"/>
    </row>
    <row r="97" spans="1:13" ht="15.5" x14ac:dyDescent="0.35">
      <c r="A97" s="19" t="s">
        <v>4298</v>
      </c>
      <c r="B97" s="19" t="s">
        <v>9541</v>
      </c>
      <c r="C97" s="22">
        <v>26450</v>
      </c>
      <c r="D97" s="22">
        <v>0</v>
      </c>
      <c r="E97" s="22">
        <v>0</v>
      </c>
      <c r="F97" s="22">
        <v>0</v>
      </c>
      <c r="G97" s="48">
        <v>26450</v>
      </c>
      <c r="H97" s="62"/>
      <c r="I97" s="62"/>
      <c r="J97" s="62"/>
      <c r="K97" s="62"/>
      <c r="L97" s="62"/>
      <c r="M97" s="62"/>
    </row>
    <row r="98" spans="1:13" ht="27.75" customHeight="1" x14ac:dyDescent="0.35">
      <c r="A98" s="19" t="s">
        <v>4299</v>
      </c>
      <c r="B98" s="19" t="s">
        <v>3829</v>
      </c>
      <c r="C98" s="22">
        <v>115000</v>
      </c>
      <c r="D98" s="22">
        <v>0</v>
      </c>
      <c r="E98" s="22">
        <v>0</v>
      </c>
      <c r="F98" s="22">
        <v>0</v>
      </c>
      <c r="G98" s="48">
        <v>144000</v>
      </c>
      <c r="H98" s="62"/>
      <c r="I98" s="62"/>
      <c r="J98" s="62"/>
      <c r="K98" s="62"/>
      <c r="L98" s="62"/>
      <c r="M98" s="62"/>
    </row>
    <row r="99" spans="1:13" ht="28.5" customHeight="1" x14ac:dyDescent="0.35">
      <c r="A99" s="19" t="s">
        <v>9509</v>
      </c>
      <c r="B99" s="19" t="s">
        <v>3947</v>
      </c>
      <c r="C99" s="22">
        <v>828550</v>
      </c>
      <c r="D99" s="22">
        <v>0</v>
      </c>
      <c r="E99" s="22">
        <v>0</v>
      </c>
      <c r="F99" s="22">
        <v>0</v>
      </c>
      <c r="G99" s="48">
        <v>1012961</v>
      </c>
      <c r="H99" s="62">
        <v>25</v>
      </c>
      <c r="I99" s="62">
        <v>5</v>
      </c>
      <c r="J99" s="62">
        <v>20</v>
      </c>
      <c r="K99" s="62">
        <v>5</v>
      </c>
      <c r="L99" s="62">
        <v>0</v>
      </c>
      <c r="M99" s="62" t="s">
        <v>3500</v>
      </c>
    </row>
    <row r="100" spans="1:13" ht="31" x14ac:dyDescent="0.35">
      <c r="A100" s="19" t="s">
        <v>9746</v>
      </c>
      <c r="B100" s="19" t="s">
        <v>9807</v>
      </c>
      <c r="C100" s="22">
        <v>0</v>
      </c>
      <c r="D100" s="22">
        <v>0</v>
      </c>
      <c r="E100" s="22">
        <v>0</v>
      </c>
      <c r="F100" s="22">
        <v>0</v>
      </c>
      <c r="G100" s="48">
        <v>0</v>
      </c>
      <c r="H100" s="62"/>
      <c r="I100" s="62"/>
      <c r="J100" s="62"/>
      <c r="K100" s="62"/>
      <c r="L100" s="62"/>
      <c r="M100" s="62"/>
    </row>
    <row r="101" spans="1:13" ht="15.5" x14ac:dyDescent="0.35">
      <c r="A101" s="19" t="s">
        <v>7998</v>
      </c>
      <c r="B101" s="19" t="s">
        <v>3798</v>
      </c>
      <c r="C101" s="22">
        <v>1705081</v>
      </c>
      <c r="D101" s="22">
        <v>0</v>
      </c>
      <c r="E101" s="22">
        <v>14500</v>
      </c>
      <c r="F101" s="22">
        <v>0</v>
      </c>
      <c r="G101" s="48">
        <v>785264</v>
      </c>
      <c r="H101" s="62"/>
      <c r="I101" s="62"/>
      <c r="J101" s="62"/>
      <c r="K101" s="62"/>
      <c r="L101" s="62"/>
      <c r="M101" s="62"/>
    </row>
    <row r="102" spans="1:13" ht="31.5" customHeight="1" x14ac:dyDescent="0.35">
      <c r="A102" s="19" t="s">
        <v>9480</v>
      </c>
      <c r="B102" s="19" t="s">
        <v>2684</v>
      </c>
      <c r="C102" s="22">
        <v>560420</v>
      </c>
      <c r="D102" s="22">
        <v>0</v>
      </c>
      <c r="E102" s="22">
        <f>288000+20000</f>
        <v>308000</v>
      </c>
      <c r="F102" s="22">
        <v>0</v>
      </c>
      <c r="G102" s="48">
        <v>545504</v>
      </c>
      <c r="H102" s="62"/>
      <c r="I102" s="62"/>
      <c r="J102" s="62"/>
      <c r="K102" s="62"/>
      <c r="L102" s="62"/>
      <c r="M102" s="62"/>
    </row>
    <row r="103" spans="1:13" ht="31" x14ac:dyDescent="0.35">
      <c r="A103" s="19" t="s">
        <v>1572</v>
      </c>
      <c r="B103" s="19" t="s">
        <v>1550</v>
      </c>
      <c r="C103" s="22">
        <v>13977889</v>
      </c>
      <c r="D103" s="22">
        <v>0</v>
      </c>
      <c r="E103" s="22">
        <v>5927764.5700000003</v>
      </c>
      <c r="F103" s="22">
        <v>0</v>
      </c>
      <c r="G103" s="48">
        <v>16267089.98</v>
      </c>
      <c r="H103" s="62"/>
      <c r="I103" s="62"/>
      <c r="J103" s="62"/>
      <c r="K103" s="62"/>
      <c r="L103" s="62"/>
      <c r="M103" s="62"/>
    </row>
    <row r="104" spans="1:13" ht="31" x14ac:dyDescent="0.35">
      <c r="A104" s="19" t="s">
        <v>3077</v>
      </c>
      <c r="B104" s="19" t="s">
        <v>166</v>
      </c>
      <c r="C104" s="22">
        <v>0</v>
      </c>
      <c r="D104" s="22">
        <v>0</v>
      </c>
      <c r="E104" s="22">
        <v>55087</v>
      </c>
      <c r="F104" s="22">
        <v>0</v>
      </c>
      <c r="G104" s="48">
        <v>55087</v>
      </c>
      <c r="H104" s="62"/>
      <c r="I104" s="62"/>
      <c r="J104" s="62"/>
      <c r="K104" s="62"/>
      <c r="L104" s="62"/>
      <c r="M104" s="62"/>
    </row>
    <row r="105" spans="1:13" ht="31" x14ac:dyDescent="0.35">
      <c r="A105" s="19" t="s">
        <v>8392</v>
      </c>
      <c r="B105" s="19" t="s">
        <v>8769</v>
      </c>
      <c r="C105" s="22">
        <v>30373169.59</v>
      </c>
      <c r="D105" s="22">
        <v>0</v>
      </c>
      <c r="E105" s="22">
        <v>32379890.239999998</v>
      </c>
      <c r="F105" s="22">
        <v>0</v>
      </c>
      <c r="G105" s="48">
        <v>54873907.420000002</v>
      </c>
      <c r="H105" s="62"/>
      <c r="I105" s="62"/>
      <c r="J105" s="62"/>
      <c r="K105" s="62"/>
      <c r="L105" s="62"/>
      <c r="M105" s="62"/>
    </row>
    <row r="106" spans="1:13" ht="15.5" x14ac:dyDescent="0.35">
      <c r="A106" s="19" t="s">
        <v>338</v>
      </c>
      <c r="B106" s="19" t="s">
        <v>3781</v>
      </c>
      <c r="C106" s="22">
        <v>3744126</v>
      </c>
      <c r="D106" s="22">
        <v>0</v>
      </c>
      <c r="E106" s="22">
        <v>249778</v>
      </c>
      <c r="F106" s="22">
        <v>0</v>
      </c>
      <c r="G106" s="48">
        <v>3591656</v>
      </c>
      <c r="H106" s="62"/>
      <c r="I106" s="62"/>
      <c r="J106" s="62"/>
      <c r="K106" s="62"/>
      <c r="L106" s="62"/>
      <c r="M106" s="62"/>
    </row>
    <row r="107" spans="1:13" ht="15.5" x14ac:dyDescent="0.35">
      <c r="A107" s="19" t="s">
        <v>9359</v>
      </c>
      <c r="B107" s="19" t="s">
        <v>9360</v>
      </c>
      <c r="C107" s="22">
        <v>3744126</v>
      </c>
      <c r="D107" s="22">
        <v>0</v>
      </c>
      <c r="E107" s="22">
        <v>249778</v>
      </c>
      <c r="F107" s="22">
        <v>0</v>
      </c>
      <c r="G107" s="48">
        <v>3591656</v>
      </c>
      <c r="H107" s="62"/>
      <c r="I107" s="62"/>
      <c r="J107" s="62"/>
      <c r="K107" s="62"/>
      <c r="L107" s="62"/>
      <c r="M107" s="62"/>
    </row>
    <row r="108" spans="1:13" ht="31" x14ac:dyDescent="0.35">
      <c r="A108" s="19" t="s">
        <v>4312</v>
      </c>
      <c r="B108" s="19" t="s">
        <v>3786</v>
      </c>
      <c r="C108" s="22">
        <v>507989</v>
      </c>
      <c r="D108" s="22">
        <v>0</v>
      </c>
      <c r="E108" s="22">
        <v>1350000</v>
      </c>
      <c r="F108" s="22">
        <v>0</v>
      </c>
      <c r="G108" s="48">
        <v>441784</v>
      </c>
      <c r="H108" s="62">
        <v>14</v>
      </c>
      <c r="I108" s="62">
        <v>5</v>
      </c>
      <c r="J108" s="62">
        <v>9</v>
      </c>
      <c r="K108" s="62">
        <v>14</v>
      </c>
      <c r="L108" s="62">
        <v>0</v>
      </c>
      <c r="M108" s="62" t="s">
        <v>3790</v>
      </c>
    </row>
    <row r="109" spans="1:13" ht="15.5" x14ac:dyDescent="0.35">
      <c r="A109" s="19" t="s">
        <v>1025</v>
      </c>
      <c r="B109" s="19" t="s">
        <v>1024</v>
      </c>
      <c r="C109" s="22">
        <v>0</v>
      </c>
      <c r="D109" s="22">
        <v>0</v>
      </c>
      <c r="E109" s="22">
        <v>166000</v>
      </c>
      <c r="F109" s="22">
        <v>0</v>
      </c>
      <c r="G109" s="48">
        <v>53929000</v>
      </c>
      <c r="H109" s="62"/>
      <c r="I109" s="62"/>
      <c r="J109" s="62"/>
      <c r="K109" s="62"/>
      <c r="L109" s="62"/>
      <c r="M109" s="62"/>
    </row>
    <row r="110" spans="1:13" ht="15.5" x14ac:dyDescent="0.35">
      <c r="A110" s="19" t="s">
        <v>70</v>
      </c>
      <c r="B110" s="19" t="s">
        <v>9316</v>
      </c>
      <c r="C110" s="22">
        <v>2774306</v>
      </c>
      <c r="D110" s="22">
        <v>0</v>
      </c>
      <c r="E110" s="22">
        <v>2870175</v>
      </c>
      <c r="F110" s="22">
        <v>0</v>
      </c>
      <c r="G110" s="48">
        <v>2870175</v>
      </c>
      <c r="H110" s="62"/>
      <c r="I110" s="62"/>
      <c r="J110" s="62"/>
      <c r="K110" s="62"/>
      <c r="L110" s="62"/>
      <c r="M110" s="62"/>
    </row>
    <row r="111" spans="1:13" ht="15.5" x14ac:dyDescent="0.35">
      <c r="A111" s="19" t="s">
        <v>9508</v>
      </c>
      <c r="B111" s="19" t="s">
        <v>249</v>
      </c>
      <c r="C111" s="22">
        <v>33466788</v>
      </c>
      <c r="D111" s="22">
        <v>0</v>
      </c>
      <c r="E111" s="22">
        <v>2992022</v>
      </c>
      <c r="F111" s="22">
        <v>0</v>
      </c>
      <c r="G111" s="48">
        <v>33640029</v>
      </c>
      <c r="H111" s="62"/>
      <c r="I111" s="62"/>
      <c r="J111" s="62"/>
      <c r="K111" s="62"/>
      <c r="L111" s="62"/>
      <c r="M111" s="62"/>
    </row>
    <row r="112" spans="1:13" ht="15.5" x14ac:dyDescent="0.35">
      <c r="A112" s="19" t="s">
        <v>8355</v>
      </c>
      <c r="B112" s="19" t="s">
        <v>3663</v>
      </c>
      <c r="C112" s="22">
        <v>9213764</v>
      </c>
      <c r="D112" s="22">
        <v>0</v>
      </c>
      <c r="E112" s="22">
        <v>6029.52</v>
      </c>
      <c r="F112" s="22">
        <v>0</v>
      </c>
      <c r="G112" s="48">
        <v>11093</v>
      </c>
      <c r="H112" s="62"/>
      <c r="I112" s="62"/>
      <c r="J112" s="62"/>
      <c r="K112" s="62"/>
      <c r="L112" s="62"/>
      <c r="M112" s="62"/>
    </row>
    <row r="113" spans="1:13" ht="15.5" x14ac:dyDescent="0.35">
      <c r="A113" s="19" t="s">
        <v>4316</v>
      </c>
      <c r="B113" s="19" t="s">
        <v>9579</v>
      </c>
      <c r="C113" s="22">
        <v>205000</v>
      </c>
      <c r="D113" s="22">
        <v>0</v>
      </c>
      <c r="E113" s="22">
        <v>41444</v>
      </c>
      <c r="F113" s="22">
        <v>0</v>
      </c>
      <c r="G113" s="48">
        <v>121562</v>
      </c>
      <c r="H113" s="62"/>
      <c r="I113" s="62"/>
      <c r="J113" s="62"/>
      <c r="K113" s="62"/>
      <c r="L113" s="62"/>
      <c r="M113" s="62"/>
    </row>
    <row r="114" spans="1:13" ht="15.5" x14ac:dyDescent="0.35">
      <c r="A114" s="19" t="s">
        <v>4317</v>
      </c>
      <c r="B114" s="19" t="s">
        <v>3704</v>
      </c>
      <c r="C114" s="22">
        <v>5500</v>
      </c>
      <c r="D114" s="22">
        <v>0</v>
      </c>
      <c r="E114" s="22">
        <v>0</v>
      </c>
      <c r="F114" s="22">
        <v>0</v>
      </c>
      <c r="G114" s="48">
        <v>111004</v>
      </c>
      <c r="H114" s="62"/>
      <c r="I114" s="62"/>
      <c r="J114" s="62"/>
      <c r="K114" s="62"/>
      <c r="L114" s="62"/>
      <c r="M114" s="62"/>
    </row>
    <row r="115" spans="1:13" ht="15.5" x14ac:dyDescent="0.35">
      <c r="A115" s="19" t="s">
        <v>4319</v>
      </c>
      <c r="B115" s="19" t="s">
        <v>2036</v>
      </c>
      <c r="C115" s="22">
        <v>3942940</v>
      </c>
      <c r="D115" s="22">
        <v>0</v>
      </c>
      <c r="E115" s="22">
        <v>513719</v>
      </c>
      <c r="F115" s="22">
        <v>0</v>
      </c>
      <c r="G115" s="48">
        <v>43382430</v>
      </c>
      <c r="H115" s="62"/>
      <c r="I115" s="62"/>
      <c r="J115" s="62"/>
      <c r="K115" s="62"/>
      <c r="L115" s="62"/>
      <c r="M115" s="62"/>
    </row>
    <row r="116" spans="1:13" ht="15.5" x14ac:dyDescent="0.35">
      <c r="A116" s="19" t="s">
        <v>3762</v>
      </c>
      <c r="B116" s="19" t="s">
        <v>3641</v>
      </c>
      <c r="C116" s="22">
        <v>306680</v>
      </c>
      <c r="D116" s="22">
        <v>0</v>
      </c>
      <c r="E116" s="22">
        <v>0</v>
      </c>
      <c r="F116" s="22">
        <v>0</v>
      </c>
      <c r="G116" s="48">
        <v>2000</v>
      </c>
      <c r="H116" s="62"/>
      <c r="I116" s="62"/>
      <c r="J116" s="62"/>
      <c r="K116" s="62"/>
      <c r="L116" s="62"/>
      <c r="M116" s="62"/>
    </row>
    <row r="117" spans="1:13" ht="15.5" x14ac:dyDescent="0.35">
      <c r="A117" s="19" t="s">
        <v>9590</v>
      </c>
      <c r="B117" s="19" t="s">
        <v>1545</v>
      </c>
      <c r="C117" s="22">
        <v>3860086</v>
      </c>
      <c r="D117" s="22">
        <v>0</v>
      </c>
      <c r="E117" s="22">
        <v>466514</v>
      </c>
      <c r="F117" s="22">
        <v>0</v>
      </c>
      <c r="G117" s="48">
        <v>991473</v>
      </c>
      <c r="H117" s="62"/>
      <c r="I117" s="62"/>
      <c r="J117" s="62"/>
      <c r="K117" s="62"/>
      <c r="L117" s="62"/>
      <c r="M117" s="62"/>
    </row>
    <row r="118" spans="1:13" ht="15.5" x14ac:dyDescent="0.35">
      <c r="A118" s="19" t="s">
        <v>9454</v>
      </c>
      <c r="B118" s="19" t="s">
        <v>3748</v>
      </c>
      <c r="C118" s="22">
        <v>864581</v>
      </c>
      <c r="D118" s="22">
        <v>0</v>
      </c>
      <c r="E118" s="22">
        <v>729581</v>
      </c>
      <c r="F118" s="22">
        <v>0</v>
      </c>
      <c r="G118" s="48">
        <v>883298</v>
      </c>
      <c r="H118" s="62"/>
      <c r="I118" s="62"/>
      <c r="J118" s="62"/>
      <c r="K118" s="62"/>
      <c r="L118" s="62"/>
      <c r="M118" s="62"/>
    </row>
    <row r="119" spans="1:13" ht="15.5" x14ac:dyDescent="0.35">
      <c r="A119" s="19" t="s">
        <v>2137</v>
      </c>
      <c r="B119" s="19" t="s">
        <v>9593</v>
      </c>
      <c r="C119" s="22">
        <v>72500</v>
      </c>
      <c r="D119" s="22">
        <v>0</v>
      </c>
      <c r="E119" s="22">
        <v>67600</v>
      </c>
      <c r="F119" s="22">
        <v>0</v>
      </c>
      <c r="G119" s="48">
        <v>99371</v>
      </c>
      <c r="H119" s="62"/>
      <c r="I119" s="62"/>
      <c r="J119" s="62"/>
      <c r="K119" s="62"/>
      <c r="L119" s="62"/>
      <c r="M119" s="62"/>
    </row>
    <row r="120" spans="1:13" ht="15.5" x14ac:dyDescent="0.35">
      <c r="A120" s="19" t="s">
        <v>9292</v>
      </c>
      <c r="B120" s="19" t="s">
        <v>9293</v>
      </c>
      <c r="C120" s="22">
        <v>26745120</v>
      </c>
      <c r="D120" s="22">
        <v>0</v>
      </c>
      <c r="E120" s="22">
        <v>2508102</v>
      </c>
      <c r="F120" s="22">
        <v>0</v>
      </c>
      <c r="G120" s="48">
        <v>20729216</v>
      </c>
      <c r="H120" s="62"/>
      <c r="I120" s="62"/>
      <c r="J120" s="62"/>
      <c r="K120" s="62"/>
      <c r="L120" s="62"/>
      <c r="M120" s="62"/>
    </row>
    <row r="121" spans="1:13" ht="31" x14ac:dyDescent="0.35">
      <c r="A121" s="19" t="s">
        <v>9547</v>
      </c>
      <c r="B121" s="19" t="s">
        <v>3787</v>
      </c>
      <c r="C121" s="22">
        <v>328522</v>
      </c>
      <c r="D121" s="22">
        <v>0</v>
      </c>
      <c r="E121" s="22">
        <v>193707</v>
      </c>
      <c r="F121" s="22">
        <v>0</v>
      </c>
      <c r="G121" s="48">
        <v>348622</v>
      </c>
      <c r="H121" s="62"/>
      <c r="I121" s="62"/>
      <c r="J121" s="62"/>
      <c r="K121" s="62"/>
      <c r="L121" s="62"/>
      <c r="M121" s="62"/>
    </row>
    <row r="122" spans="1:13" ht="31" x14ac:dyDescent="0.35">
      <c r="A122" s="19" t="s">
        <v>9816</v>
      </c>
      <c r="B122" s="19" t="s">
        <v>10085</v>
      </c>
      <c r="C122" s="22">
        <v>739172</v>
      </c>
      <c r="D122" s="22">
        <v>0</v>
      </c>
      <c r="E122" s="22">
        <v>-1051230</v>
      </c>
      <c r="F122" s="22">
        <v>0</v>
      </c>
      <c r="G122" s="48">
        <v>681747</v>
      </c>
      <c r="H122" s="62">
        <v>4</v>
      </c>
      <c r="I122" s="62">
        <v>1</v>
      </c>
      <c r="J122" s="62">
        <v>3</v>
      </c>
      <c r="K122" s="62">
        <v>4</v>
      </c>
      <c r="L122" s="62">
        <v>1</v>
      </c>
      <c r="M122" s="62" t="s">
        <v>3790</v>
      </c>
    </row>
    <row r="123" spans="1:13" ht="15.5" x14ac:dyDescent="0.35">
      <c r="A123" s="19" t="s">
        <v>423</v>
      </c>
      <c r="B123" s="19" t="s">
        <v>422</v>
      </c>
      <c r="C123" s="22">
        <v>826250</v>
      </c>
      <c r="D123" s="22">
        <v>0</v>
      </c>
      <c r="E123" s="22">
        <v>94850</v>
      </c>
      <c r="F123" s="22">
        <v>0</v>
      </c>
      <c r="G123" s="48">
        <v>485320.65</v>
      </c>
      <c r="H123" s="62"/>
      <c r="I123" s="62"/>
      <c r="J123" s="62"/>
      <c r="K123" s="62"/>
      <c r="L123" s="62"/>
      <c r="M123" s="62"/>
    </row>
    <row r="124" spans="1:13" ht="31" x14ac:dyDescent="0.35">
      <c r="A124" s="19" t="s">
        <v>1097</v>
      </c>
      <c r="B124" s="19" t="s">
        <v>3885</v>
      </c>
      <c r="C124" s="22">
        <v>113405350</v>
      </c>
      <c r="D124" s="22">
        <v>0</v>
      </c>
      <c r="E124" s="22">
        <v>46542661</v>
      </c>
      <c r="F124" s="22">
        <v>0</v>
      </c>
      <c r="G124" s="48">
        <v>115112710</v>
      </c>
      <c r="H124" s="62"/>
      <c r="I124" s="62"/>
      <c r="J124" s="62"/>
      <c r="K124" s="62"/>
      <c r="L124" s="62"/>
      <c r="M124" s="62"/>
    </row>
    <row r="125" spans="1:13" ht="31" x14ac:dyDescent="0.35">
      <c r="A125" s="19" t="s">
        <v>4426</v>
      </c>
      <c r="B125" s="20" t="s">
        <v>8902</v>
      </c>
      <c r="C125" s="22">
        <v>3908378</v>
      </c>
      <c r="D125" s="22">
        <v>0</v>
      </c>
      <c r="E125" s="22">
        <v>1484000</v>
      </c>
      <c r="F125" s="22">
        <v>0</v>
      </c>
      <c r="G125" s="48">
        <v>4055535</v>
      </c>
      <c r="H125" s="62"/>
      <c r="I125" s="62"/>
      <c r="J125" s="62"/>
      <c r="K125" s="62"/>
      <c r="L125" s="62"/>
      <c r="M125" s="62"/>
    </row>
    <row r="126" spans="1:13" ht="15.5" x14ac:dyDescent="0.35">
      <c r="A126" s="19" t="s">
        <v>4333</v>
      </c>
      <c r="B126" s="19" t="s">
        <v>9432</v>
      </c>
      <c r="C126" s="22">
        <v>9274596</v>
      </c>
      <c r="D126" s="22">
        <v>0</v>
      </c>
      <c r="E126" s="22">
        <v>597498</v>
      </c>
      <c r="F126" s="22">
        <v>0</v>
      </c>
      <c r="G126" s="48">
        <v>12017750</v>
      </c>
      <c r="H126" s="62"/>
      <c r="I126" s="62"/>
      <c r="J126" s="62"/>
      <c r="K126" s="62"/>
      <c r="L126" s="62"/>
      <c r="M126" s="62"/>
    </row>
    <row r="127" spans="1:13" ht="15.5" x14ac:dyDescent="0.35">
      <c r="A127" s="19" t="s">
        <v>9884</v>
      </c>
      <c r="B127" s="19" t="s">
        <v>3831</v>
      </c>
      <c r="C127" s="22">
        <v>390349</v>
      </c>
      <c r="D127" s="22">
        <v>0</v>
      </c>
      <c r="E127" s="22">
        <v>190149</v>
      </c>
      <c r="F127" s="22">
        <v>0</v>
      </c>
      <c r="G127" s="48">
        <v>413349</v>
      </c>
      <c r="H127" s="62">
        <v>2</v>
      </c>
      <c r="I127" s="62">
        <v>1</v>
      </c>
      <c r="J127" s="62">
        <v>1</v>
      </c>
      <c r="K127" s="62">
        <v>2</v>
      </c>
      <c r="L127" s="62">
        <v>1</v>
      </c>
      <c r="M127" s="62" t="s">
        <v>3500</v>
      </c>
    </row>
    <row r="128" spans="1:13" ht="15.5" x14ac:dyDescent="0.35">
      <c r="A128" s="19" t="s">
        <v>4334</v>
      </c>
      <c r="B128" s="19" t="s">
        <v>9562</v>
      </c>
      <c r="C128" s="22">
        <v>146900000</v>
      </c>
      <c r="D128" s="22">
        <v>0</v>
      </c>
      <c r="E128" s="22">
        <v>69200000</v>
      </c>
      <c r="F128" s="22">
        <v>0</v>
      </c>
      <c r="G128" s="48">
        <v>159300000</v>
      </c>
      <c r="H128" s="62"/>
      <c r="I128" s="62"/>
      <c r="J128" s="62"/>
      <c r="K128" s="62"/>
      <c r="L128" s="62"/>
      <c r="M128" s="62"/>
    </row>
    <row r="129" spans="1:13" ht="31" x14ac:dyDescent="0.35">
      <c r="A129" s="19" t="s">
        <v>9806</v>
      </c>
      <c r="B129" s="19" t="s">
        <v>2668</v>
      </c>
      <c r="C129" s="22">
        <v>196000</v>
      </c>
      <c r="D129" s="22">
        <v>0</v>
      </c>
      <c r="E129" s="22">
        <v>7000</v>
      </c>
      <c r="F129" s="22">
        <v>0</v>
      </c>
      <c r="G129" s="48">
        <v>172035</v>
      </c>
      <c r="H129" s="62"/>
      <c r="I129" s="62"/>
      <c r="J129" s="62"/>
      <c r="K129" s="62"/>
      <c r="L129" s="62"/>
      <c r="M129" s="62"/>
    </row>
    <row r="130" spans="1:13" ht="15.5" x14ac:dyDescent="0.35">
      <c r="A130" s="19" t="s">
        <v>4337</v>
      </c>
      <c r="B130" s="19" t="s">
        <v>2172</v>
      </c>
      <c r="C130" s="22">
        <v>114400</v>
      </c>
      <c r="D130" s="22">
        <v>800</v>
      </c>
      <c r="E130" s="22">
        <v>85800</v>
      </c>
      <c r="F130" s="22">
        <v>600</v>
      </c>
      <c r="G130" s="48">
        <v>114400</v>
      </c>
      <c r="H130" s="62"/>
      <c r="I130" s="62"/>
      <c r="J130" s="62"/>
      <c r="K130" s="62"/>
      <c r="L130" s="62"/>
      <c r="M130" s="62"/>
    </row>
    <row r="131" spans="1:13" ht="15.5" x14ac:dyDescent="0.35">
      <c r="A131" s="19" t="s">
        <v>9544</v>
      </c>
      <c r="B131" s="19" t="s">
        <v>1366</v>
      </c>
      <c r="C131" s="22">
        <v>49368208</v>
      </c>
      <c r="D131" s="22">
        <v>0</v>
      </c>
      <c r="E131" s="22">
        <v>21796282</v>
      </c>
      <c r="F131" s="22">
        <v>0</v>
      </c>
      <c r="G131" s="48">
        <v>21945938</v>
      </c>
      <c r="H131" s="62"/>
      <c r="I131" s="62"/>
      <c r="J131" s="62"/>
      <c r="K131" s="62"/>
      <c r="L131" s="62"/>
      <c r="M131" s="62"/>
    </row>
    <row r="132" spans="1:13" ht="15.5" x14ac:dyDescent="0.35">
      <c r="A132" s="32" t="s">
        <v>9581</v>
      </c>
      <c r="B132" s="32" t="s">
        <v>9582</v>
      </c>
      <c r="C132" s="35">
        <v>2496709</v>
      </c>
      <c r="D132" s="35">
        <v>0</v>
      </c>
      <c r="E132" s="35">
        <v>1200147</v>
      </c>
      <c r="F132" s="35">
        <v>0</v>
      </c>
      <c r="G132" s="55">
        <v>2147442</v>
      </c>
      <c r="H132" s="62"/>
      <c r="I132" s="62"/>
      <c r="J132" s="62"/>
      <c r="K132" s="62"/>
      <c r="L132" s="62"/>
      <c r="M132" s="62"/>
    </row>
    <row r="133" spans="1:13" ht="15.5" x14ac:dyDescent="0.35">
      <c r="A133" s="19" t="s">
        <v>1992</v>
      </c>
      <c r="B133" s="19" t="s">
        <v>8202</v>
      </c>
      <c r="C133" s="22">
        <v>57836</v>
      </c>
      <c r="D133" s="22">
        <v>0</v>
      </c>
      <c r="E133" s="22">
        <v>57836</v>
      </c>
      <c r="F133" s="22">
        <v>0</v>
      </c>
      <c r="G133" s="48">
        <v>451378</v>
      </c>
      <c r="H133" s="62"/>
      <c r="I133" s="62"/>
      <c r="J133" s="62"/>
      <c r="K133" s="62"/>
      <c r="L133" s="62"/>
      <c r="M133" s="62"/>
    </row>
    <row r="134" spans="1:13" ht="15.5" x14ac:dyDescent="0.35">
      <c r="A134" s="19" t="s">
        <v>2611</v>
      </c>
      <c r="B134" s="19" t="s">
        <v>9274</v>
      </c>
      <c r="C134" s="22">
        <v>519755</v>
      </c>
      <c r="D134" s="22">
        <v>0</v>
      </c>
      <c r="E134" s="22">
        <v>194978</v>
      </c>
      <c r="F134" s="22">
        <v>0</v>
      </c>
      <c r="G134" s="48">
        <v>383478</v>
      </c>
      <c r="H134" s="62"/>
      <c r="I134" s="62"/>
      <c r="J134" s="62"/>
      <c r="K134" s="62"/>
      <c r="L134" s="62"/>
      <c r="M134" s="62"/>
    </row>
    <row r="135" spans="1:13" ht="15.5" x14ac:dyDescent="0.35">
      <c r="A135" s="19" t="s">
        <v>4941</v>
      </c>
      <c r="B135" s="19" t="s">
        <v>3940</v>
      </c>
      <c r="C135" s="22">
        <v>371000</v>
      </c>
      <c r="D135" s="22">
        <v>0</v>
      </c>
      <c r="E135" s="22">
        <v>270000</v>
      </c>
      <c r="F135" s="22">
        <v>0</v>
      </c>
      <c r="G135" s="48">
        <v>1177875</v>
      </c>
      <c r="H135" s="62"/>
      <c r="I135" s="62"/>
      <c r="J135" s="62"/>
      <c r="K135" s="62"/>
      <c r="L135" s="62"/>
      <c r="M135" s="62"/>
    </row>
    <row r="136" spans="1:13" ht="15.5" x14ac:dyDescent="0.35">
      <c r="A136" s="19" t="s">
        <v>260</v>
      </c>
      <c r="B136" s="19" t="s">
        <v>9882</v>
      </c>
      <c r="C136" s="22">
        <v>6557000</v>
      </c>
      <c r="D136" s="22">
        <v>0</v>
      </c>
      <c r="E136" s="22">
        <v>485000</v>
      </c>
      <c r="F136" s="22">
        <v>0</v>
      </c>
      <c r="G136" s="48">
        <v>5355000</v>
      </c>
      <c r="H136" s="62">
        <v>44</v>
      </c>
      <c r="I136" s="62">
        <v>16</v>
      </c>
      <c r="J136" s="62">
        <v>28</v>
      </c>
      <c r="K136" s="62">
        <v>16</v>
      </c>
      <c r="L136" s="62">
        <v>0</v>
      </c>
      <c r="M136" s="62" t="s">
        <v>8201</v>
      </c>
    </row>
    <row r="137" spans="1:13" ht="15.5" x14ac:dyDescent="0.35">
      <c r="A137" s="19" t="s">
        <v>9449</v>
      </c>
      <c r="B137" s="19" t="s">
        <v>8822</v>
      </c>
      <c r="C137" s="22">
        <v>247387</v>
      </c>
      <c r="D137" s="22">
        <v>0</v>
      </c>
      <c r="E137" s="22">
        <v>247387</v>
      </c>
      <c r="F137" s="22">
        <v>0</v>
      </c>
      <c r="G137" s="48">
        <v>312387</v>
      </c>
      <c r="H137" s="62"/>
      <c r="I137" s="62"/>
      <c r="J137" s="62"/>
      <c r="K137" s="62"/>
      <c r="L137" s="62"/>
      <c r="M137" s="62"/>
    </row>
    <row r="138" spans="1:13" ht="15.5" x14ac:dyDescent="0.35">
      <c r="A138" s="19" t="s">
        <v>9385</v>
      </c>
      <c r="B138" s="19" t="s">
        <v>1856</v>
      </c>
      <c r="C138" s="22">
        <v>578880.99</v>
      </c>
      <c r="D138" s="22">
        <v>0</v>
      </c>
      <c r="E138" s="22">
        <v>0</v>
      </c>
      <c r="F138" s="22">
        <v>0</v>
      </c>
      <c r="G138" s="48">
        <v>1009617.39</v>
      </c>
      <c r="H138" s="62"/>
      <c r="I138" s="62"/>
      <c r="J138" s="62"/>
      <c r="K138" s="62"/>
      <c r="L138" s="62"/>
      <c r="M138" s="62"/>
    </row>
    <row r="139" spans="1:13" ht="15.5" x14ac:dyDescent="0.35">
      <c r="A139" s="19" t="s">
        <v>9348</v>
      </c>
      <c r="B139" s="19" t="s">
        <v>10048</v>
      </c>
      <c r="C139" s="22">
        <v>27944</v>
      </c>
      <c r="D139" s="22">
        <v>0</v>
      </c>
      <c r="E139" s="22">
        <v>27944</v>
      </c>
      <c r="F139" s="22">
        <v>0</v>
      </c>
      <c r="G139" s="48">
        <v>27944</v>
      </c>
      <c r="H139" s="62">
        <v>5</v>
      </c>
      <c r="I139" s="62">
        <v>1</v>
      </c>
      <c r="J139" s="62">
        <v>4</v>
      </c>
      <c r="K139" s="62">
        <v>5</v>
      </c>
      <c r="L139" s="62">
        <v>1</v>
      </c>
      <c r="M139" s="62" t="s">
        <v>3500</v>
      </c>
    </row>
    <row r="140" spans="1:13" ht="15.5" x14ac:dyDescent="0.35">
      <c r="A140" s="19" t="s">
        <v>9495</v>
      </c>
      <c r="B140" s="19" t="s">
        <v>9496</v>
      </c>
      <c r="C140" s="22">
        <v>73000</v>
      </c>
      <c r="D140" s="22">
        <v>0</v>
      </c>
      <c r="E140" s="22">
        <v>0</v>
      </c>
      <c r="F140" s="22">
        <v>0</v>
      </c>
      <c r="G140" s="48">
        <v>73000</v>
      </c>
      <c r="H140" s="62"/>
      <c r="I140" s="62"/>
      <c r="J140" s="62"/>
      <c r="K140" s="62"/>
      <c r="L140" s="62"/>
      <c r="M140" s="62"/>
    </row>
    <row r="141" spans="1:13" ht="31" x14ac:dyDescent="0.35">
      <c r="A141" s="19" t="s">
        <v>9342</v>
      </c>
      <c r="B141" s="19" t="s">
        <v>3958</v>
      </c>
      <c r="C141" s="22">
        <v>3885246</v>
      </c>
      <c r="D141" s="22">
        <v>0</v>
      </c>
      <c r="E141" s="22">
        <f>975302+1025381+1205306</f>
        <v>3205989</v>
      </c>
      <c r="F141" s="22">
        <v>0</v>
      </c>
      <c r="G141" s="48">
        <v>4161773</v>
      </c>
      <c r="H141" s="62"/>
      <c r="I141" s="62"/>
      <c r="J141" s="62"/>
      <c r="K141" s="62"/>
      <c r="L141" s="62"/>
      <c r="M141" s="62"/>
    </row>
    <row r="142" spans="1:13" ht="15.5" x14ac:dyDescent="0.35">
      <c r="A142" s="19" t="s">
        <v>1409</v>
      </c>
      <c r="B142" s="19" t="s">
        <v>1407</v>
      </c>
      <c r="C142" s="22">
        <v>17689207</v>
      </c>
      <c r="D142" s="22">
        <v>0</v>
      </c>
      <c r="E142" s="22">
        <v>0</v>
      </c>
      <c r="F142" s="22">
        <v>0</v>
      </c>
      <c r="G142" s="48">
        <v>14500943</v>
      </c>
      <c r="H142" s="62"/>
      <c r="I142" s="62"/>
      <c r="J142" s="62"/>
      <c r="K142" s="62"/>
      <c r="L142" s="62"/>
      <c r="M142" s="62"/>
    </row>
    <row r="143" spans="1:13" ht="31" x14ac:dyDescent="0.35">
      <c r="A143" s="19" t="s">
        <v>9475</v>
      </c>
      <c r="B143" s="19" t="s">
        <v>3700</v>
      </c>
      <c r="C143" s="22">
        <v>568920</v>
      </c>
      <c r="D143" s="22">
        <v>0</v>
      </c>
      <c r="E143" s="22">
        <v>659750</v>
      </c>
      <c r="F143" s="22">
        <v>0</v>
      </c>
      <c r="G143" s="48">
        <v>772142</v>
      </c>
      <c r="H143" s="62"/>
      <c r="I143" s="62"/>
      <c r="J143" s="62"/>
      <c r="K143" s="62"/>
      <c r="L143" s="62"/>
      <c r="M143" s="62"/>
    </row>
    <row r="144" spans="1:13" ht="15.5" x14ac:dyDescent="0.35">
      <c r="A144" s="19" t="s">
        <v>9304</v>
      </c>
      <c r="B144" s="19" t="s">
        <v>9305</v>
      </c>
      <c r="C144" s="22">
        <v>169820</v>
      </c>
      <c r="D144" s="22">
        <v>0</v>
      </c>
      <c r="E144" s="22">
        <v>5000</v>
      </c>
      <c r="F144" s="22">
        <v>0</v>
      </c>
      <c r="G144" s="48">
        <v>176200</v>
      </c>
      <c r="H144" s="62"/>
      <c r="I144" s="62"/>
      <c r="J144" s="62"/>
      <c r="K144" s="62"/>
      <c r="L144" s="62"/>
      <c r="M144" s="62"/>
    </row>
    <row r="145" spans="1:13" ht="15.5" x14ac:dyDescent="0.35">
      <c r="A145" s="19" t="s">
        <v>3065</v>
      </c>
      <c r="B145" s="19" t="s">
        <v>9354</v>
      </c>
      <c r="C145" s="22">
        <v>0</v>
      </c>
      <c r="D145" s="22">
        <v>0</v>
      </c>
      <c r="E145" s="22">
        <v>10000</v>
      </c>
      <c r="F145" s="22">
        <v>0</v>
      </c>
      <c r="G145" s="48">
        <v>56336</v>
      </c>
      <c r="H145" s="62"/>
      <c r="I145" s="62"/>
      <c r="J145" s="62"/>
      <c r="K145" s="62"/>
      <c r="L145" s="62"/>
      <c r="M145" s="62"/>
    </row>
    <row r="146" spans="1:13" ht="15.5" x14ac:dyDescent="0.35">
      <c r="A146" s="19" t="s">
        <v>31</v>
      </c>
      <c r="B146" s="19" t="s">
        <v>32</v>
      </c>
      <c r="C146" s="22">
        <v>203230765.99000001</v>
      </c>
      <c r="D146" s="22">
        <v>0</v>
      </c>
      <c r="E146" s="22">
        <v>94303292.349999994</v>
      </c>
      <c r="F146" s="22">
        <v>0</v>
      </c>
      <c r="G146" s="48">
        <v>175900186.44</v>
      </c>
      <c r="H146" s="62"/>
      <c r="I146" s="62"/>
      <c r="J146" s="62"/>
      <c r="K146" s="62"/>
      <c r="L146" s="62"/>
      <c r="M146" s="62"/>
    </row>
    <row r="147" spans="1:13" ht="15.5" x14ac:dyDescent="0.35">
      <c r="A147" s="19" t="s">
        <v>9578</v>
      </c>
      <c r="B147" s="19" t="s">
        <v>2092</v>
      </c>
      <c r="C147" s="22">
        <v>1636</v>
      </c>
      <c r="D147" s="22">
        <v>0</v>
      </c>
      <c r="E147" s="22">
        <v>1636</v>
      </c>
      <c r="F147" s="22">
        <v>0</v>
      </c>
      <c r="G147" s="48">
        <v>1636</v>
      </c>
      <c r="H147" s="62"/>
      <c r="I147" s="62"/>
      <c r="J147" s="62"/>
      <c r="K147" s="62"/>
      <c r="L147" s="62"/>
      <c r="M147" s="62"/>
    </row>
    <row r="148" spans="1:13" ht="31" x14ac:dyDescent="0.35">
      <c r="A148" s="19" t="s">
        <v>9440</v>
      </c>
      <c r="B148" s="19" t="s">
        <v>1656</v>
      </c>
      <c r="C148" s="22">
        <v>2849100</v>
      </c>
      <c r="D148" s="22">
        <v>0</v>
      </c>
      <c r="E148" s="22">
        <f>670400+252200+147000</f>
        <v>1069600</v>
      </c>
      <c r="F148" s="22">
        <v>0</v>
      </c>
      <c r="G148" s="48">
        <v>2619600</v>
      </c>
      <c r="H148" s="62"/>
      <c r="I148" s="62"/>
      <c r="J148" s="62"/>
      <c r="K148" s="62"/>
      <c r="L148" s="62"/>
      <c r="M148" s="62"/>
    </row>
    <row r="149" spans="1:13" ht="26.25" customHeight="1" x14ac:dyDescent="0.35">
      <c r="A149" s="19" t="s">
        <v>8026</v>
      </c>
      <c r="B149" s="19" t="s">
        <v>3809</v>
      </c>
      <c r="C149" s="22">
        <v>492640.24</v>
      </c>
      <c r="D149" s="22">
        <v>0</v>
      </c>
      <c r="E149" s="22">
        <v>426134.49</v>
      </c>
      <c r="F149" s="22">
        <v>0</v>
      </c>
      <c r="G149" s="48">
        <v>0</v>
      </c>
      <c r="H149" s="62"/>
      <c r="I149" s="62"/>
      <c r="J149" s="62"/>
      <c r="K149" s="62"/>
      <c r="L149" s="62"/>
      <c r="M149" s="62"/>
    </row>
    <row r="150" spans="1:13" ht="15.5" x14ac:dyDescent="0.35">
      <c r="A150" s="19" t="s">
        <v>3165</v>
      </c>
      <c r="B150" s="19" t="s">
        <v>252</v>
      </c>
      <c r="C150" s="22">
        <v>9136539</v>
      </c>
      <c r="D150" s="22">
        <v>0</v>
      </c>
      <c r="E150" s="22">
        <v>6983400</v>
      </c>
      <c r="F150" s="22">
        <v>0</v>
      </c>
      <c r="G150" s="48">
        <v>8064611</v>
      </c>
      <c r="H150" s="62"/>
      <c r="I150" s="62"/>
      <c r="J150" s="62"/>
      <c r="K150" s="62"/>
      <c r="L150" s="62"/>
      <c r="M150" s="62"/>
    </row>
    <row r="151" spans="1:13" ht="31" x14ac:dyDescent="0.35">
      <c r="A151" s="19" t="s">
        <v>9420</v>
      </c>
      <c r="B151" s="19" t="s">
        <v>3654</v>
      </c>
      <c r="C151" s="22">
        <v>4284409.2300000004</v>
      </c>
      <c r="D151" s="22">
        <v>0</v>
      </c>
      <c r="E151" s="22">
        <v>2295268.5699999998</v>
      </c>
      <c r="F151" s="22">
        <v>0</v>
      </c>
      <c r="G151" s="48">
        <v>2939224</v>
      </c>
      <c r="H151" s="62"/>
      <c r="I151" s="62"/>
      <c r="J151" s="62"/>
      <c r="K151" s="62"/>
      <c r="L151" s="62"/>
      <c r="M151" s="62"/>
    </row>
    <row r="152" spans="1:13" ht="15.5" x14ac:dyDescent="0.35">
      <c r="A152" s="19" t="s">
        <v>9344</v>
      </c>
      <c r="B152" s="19" t="s">
        <v>9345</v>
      </c>
      <c r="C152" s="22">
        <v>0</v>
      </c>
      <c r="D152" s="22">
        <v>0</v>
      </c>
      <c r="E152" s="22">
        <v>0</v>
      </c>
      <c r="F152" s="22">
        <v>0</v>
      </c>
      <c r="G152" s="48">
        <v>0</v>
      </c>
      <c r="H152" s="62"/>
      <c r="I152" s="62"/>
      <c r="J152" s="62"/>
      <c r="K152" s="62"/>
      <c r="L152" s="62"/>
      <c r="M152" s="62"/>
    </row>
    <row r="153" spans="1:13" ht="15.5" x14ac:dyDescent="0.35">
      <c r="A153" s="19" t="s">
        <v>9571</v>
      </c>
      <c r="B153" s="19" t="s">
        <v>716</v>
      </c>
      <c r="C153" s="22">
        <v>30403713.93</v>
      </c>
      <c r="D153" s="22">
        <v>0</v>
      </c>
      <c r="E153" s="22">
        <v>0</v>
      </c>
      <c r="F153" s="22">
        <v>0</v>
      </c>
      <c r="G153" s="48">
        <v>30840696</v>
      </c>
      <c r="H153" s="62"/>
      <c r="I153" s="62"/>
      <c r="J153" s="62"/>
      <c r="K153" s="62"/>
      <c r="L153" s="62"/>
      <c r="M153" s="62"/>
    </row>
    <row r="154" spans="1:13" ht="15.5" x14ac:dyDescent="0.35">
      <c r="A154" s="19" t="s">
        <v>9457</v>
      </c>
      <c r="B154" s="19" t="s">
        <v>3732</v>
      </c>
      <c r="C154" s="22">
        <v>7670210</v>
      </c>
      <c r="D154" s="22">
        <v>0</v>
      </c>
      <c r="E154" s="22">
        <v>94000</v>
      </c>
      <c r="F154" s="22">
        <v>0</v>
      </c>
      <c r="G154" s="48">
        <v>8662482</v>
      </c>
      <c r="H154" s="62"/>
      <c r="I154" s="62"/>
      <c r="J154" s="62"/>
      <c r="K154" s="62"/>
      <c r="L154" s="62"/>
      <c r="M154" s="62"/>
    </row>
    <row r="155" spans="1:13" ht="15.5" x14ac:dyDescent="0.35">
      <c r="A155" s="19" t="s">
        <v>1318</v>
      </c>
      <c r="B155" s="19" t="s">
        <v>1296</v>
      </c>
      <c r="C155" s="22">
        <v>6507510</v>
      </c>
      <c r="D155" s="22">
        <v>0</v>
      </c>
      <c r="E155" s="22">
        <v>447818</v>
      </c>
      <c r="F155" s="22">
        <v>0</v>
      </c>
      <c r="G155" s="48">
        <v>5246445</v>
      </c>
      <c r="H155" s="62"/>
      <c r="I155" s="62"/>
      <c r="J155" s="62"/>
      <c r="K155" s="62"/>
      <c r="L155" s="62"/>
      <c r="M155" s="62"/>
    </row>
    <row r="156" spans="1:13" ht="15.5" x14ac:dyDescent="0.35">
      <c r="A156" s="19" t="s">
        <v>9567</v>
      </c>
      <c r="B156" s="19" t="s">
        <v>1936</v>
      </c>
      <c r="C156" s="22">
        <v>1874726</v>
      </c>
      <c r="D156" s="22">
        <v>0</v>
      </c>
      <c r="E156" s="22">
        <v>2490665</v>
      </c>
      <c r="F156" s="22">
        <v>0</v>
      </c>
      <c r="G156" s="48">
        <v>2616311</v>
      </c>
      <c r="H156" s="62"/>
      <c r="I156" s="62"/>
      <c r="J156" s="62"/>
      <c r="K156" s="62"/>
      <c r="L156" s="62"/>
      <c r="M156" s="62"/>
    </row>
    <row r="157" spans="1:13" ht="27" customHeight="1" x14ac:dyDescent="0.35">
      <c r="A157" s="19" t="s">
        <v>9588</v>
      </c>
      <c r="B157" s="19" t="s">
        <v>3349</v>
      </c>
      <c r="C157" s="22">
        <v>41180380</v>
      </c>
      <c r="D157" s="22">
        <v>0</v>
      </c>
      <c r="E157" s="22">
        <v>29963143</v>
      </c>
      <c r="F157" s="22">
        <v>0</v>
      </c>
      <c r="G157" s="48">
        <v>45729171</v>
      </c>
      <c r="H157" s="62"/>
      <c r="I157" s="62"/>
      <c r="J157" s="62"/>
      <c r="K157" s="62"/>
      <c r="L157" s="62"/>
      <c r="M157" s="62"/>
    </row>
    <row r="158" spans="1:13" ht="34.5" customHeight="1" x14ac:dyDescent="0.35">
      <c r="A158" s="19" t="s">
        <v>9536</v>
      </c>
      <c r="B158" s="19" t="s">
        <v>2082</v>
      </c>
      <c r="C158" s="22">
        <v>2506830</v>
      </c>
      <c r="D158" s="22">
        <v>0</v>
      </c>
      <c r="E158" s="22">
        <v>630975</v>
      </c>
      <c r="F158" s="22">
        <v>0</v>
      </c>
      <c r="G158" s="48">
        <v>632003</v>
      </c>
      <c r="H158" s="62"/>
      <c r="I158" s="62"/>
      <c r="J158" s="62"/>
      <c r="K158" s="62"/>
      <c r="L158" s="62"/>
      <c r="M158" s="62"/>
    </row>
    <row r="159" spans="1:13" ht="15.5" x14ac:dyDescent="0.35">
      <c r="A159" s="19" t="s">
        <v>9542</v>
      </c>
      <c r="B159" s="19" t="s">
        <v>235</v>
      </c>
      <c r="C159" s="22">
        <v>900000</v>
      </c>
      <c r="D159" s="22">
        <v>0</v>
      </c>
      <c r="E159" s="22">
        <v>698826</v>
      </c>
      <c r="F159" s="22">
        <v>0</v>
      </c>
      <c r="G159" s="48">
        <v>695826</v>
      </c>
      <c r="H159" s="62"/>
      <c r="I159" s="62"/>
      <c r="J159" s="62"/>
      <c r="K159" s="62"/>
      <c r="L159" s="62"/>
      <c r="M159" s="62"/>
    </row>
    <row r="160" spans="1:13" ht="15.5" x14ac:dyDescent="0.35">
      <c r="A160" s="19" t="s">
        <v>9443</v>
      </c>
      <c r="B160" s="19" t="s">
        <v>2310</v>
      </c>
      <c r="C160" s="22">
        <v>888616</v>
      </c>
      <c r="D160" s="22">
        <v>0</v>
      </c>
      <c r="E160" s="22">
        <v>0</v>
      </c>
      <c r="F160" s="22">
        <v>0</v>
      </c>
      <c r="G160" s="48">
        <v>20000</v>
      </c>
      <c r="H160" s="62"/>
      <c r="I160" s="62"/>
      <c r="J160" s="62"/>
      <c r="K160" s="62"/>
      <c r="L160" s="62"/>
      <c r="M160" s="62"/>
    </row>
    <row r="161" spans="1:13" ht="15.5" x14ac:dyDescent="0.35">
      <c r="A161" s="19" t="s">
        <v>9492</v>
      </c>
      <c r="B161" s="19" t="s">
        <v>1359</v>
      </c>
      <c r="C161" s="22">
        <v>4835000</v>
      </c>
      <c r="D161" s="22">
        <v>0</v>
      </c>
      <c r="E161" s="22">
        <v>402000</v>
      </c>
      <c r="F161" s="22">
        <v>0</v>
      </c>
      <c r="G161" s="48">
        <v>4654000</v>
      </c>
      <c r="H161" s="62"/>
      <c r="I161" s="62"/>
      <c r="J161" s="62"/>
      <c r="K161" s="62"/>
      <c r="L161" s="62"/>
      <c r="M161" s="62"/>
    </row>
    <row r="162" spans="1:13" ht="15.5" x14ac:dyDescent="0.35">
      <c r="A162" s="19" t="s">
        <v>3192</v>
      </c>
      <c r="B162" s="19" t="s">
        <v>8659</v>
      </c>
      <c r="C162" s="22">
        <v>4853000</v>
      </c>
      <c r="D162" s="22">
        <v>0</v>
      </c>
      <c r="E162" s="22">
        <v>402000</v>
      </c>
      <c r="F162" s="22">
        <v>0</v>
      </c>
      <c r="G162" s="48">
        <v>4654000</v>
      </c>
      <c r="H162" s="62"/>
      <c r="I162" s="62"/>
      <c r="J162" s="62"/>
      <c r="K162" s="62"/>
      <c r="L162" s="62"/>
      <c r="M162" s="62"/>
    </row>
    <row r="163" spans="1:13" ht="38.25" customHeight="1" x14ac:dyDescent="0.35">
      <c r="A163" s="19" t="s">
        <v>9460</v>
      </c>
      <c r="B163" s="19" t="s">
        <v>9461</v>
      </c>
      <c r="C163" s="22">
        <v>498138</v>
      </c>
      <c r="D163" s="22">
        <v>0</v>
      </c>
      <c r="E163" s="22">
        <v>0</v>
      </c>
      <c r="F163" s="22">
        <v>0</v>
      </c>
      <c r="G163" s="48">
        <v>364676</v>
      </c>
      <c r="H163" s="62"/>
      <c r="I163" s="62"/>
      <c r="J163" s="62"/>
      <c r="K163" s="62"/>
      <c r="L163" s="62"/>
      <c r="M163" s="62"/>
    </row>
    <row r="164" spans="1:13" ht="29.25" customHeight="1" x14ac:dyDescent="0.35">
      <c r="A164" s="32" t="s">
        <v>8035</v>
      </c>
      <c r="B164" s="32" t="s">
        <v>3718</v>
      </c>
      <c r="C164" s="35">
        <v>1365972</v>
      </c>
      <c r="D164" s="35">
        <v>0</v>
      </c>
      <c r="E164" s="35">
        <v>716032</v>
      </c>
      <c r="F164" s="35">
        <v>0</v>
      </c>
      <c r="G164" s="55">
        <v>1364971</v>
      </c>
      <c r="H164" s="62">
        <v>3</v>
      </c>
      <c r="I164" s="62">
        <v>0</v>
      </c>
      <c r="J164" s="62">
        <v>3</v>
      </c>
      <c r="K164" s="62">
        <v>4</v>
      </c>
      <c r="L164" s="62">
        <v>0</v>
      </c>
      <c r="M164" s="62" t="s">
        <v>3790</v>
      </c>
    </row>
    <row r="165" spans="1:13" ht="15.5" x14ac:dyDescent="0.35">
      <c r="A165" s="19" t="s">
        <v>9550</v>
      </c>
      <c r="B165" s="19" t="s">
        <v>9551</v>
      </c>
      <c r="C165" s="22">
        <v>34209712</v>
      </c>
      <c r="D165" s="22">
        <v>0</v>
      </c>
      <c r="E165" s="22">
        <v>21930661</v>
      </c>
      <c r="F165" s="22">
        <v>0</v>
      </c>
      <c r="G165" s="48">
        <v>23796257</v>
      </c>
      <c r="H165" s="62"/>
      <c r="I165" s="62"/>
      <c r="J165" s="62"/>
      <c r="K165" s="62"/>
      <c r="L165" s="62"/>
      <c r="M165" s="62"/>
    </row>
    <row r="166" spans="1:13" ht="15.5" x14ac:dyDescent="0.35">
      <c r="A166" s="19" t="s">
        <v>4364</v>
      </c>
      <c r="B166" s="19" t="s">
        <v>3974</v>
      </c>
      <c r="C166" s="22">
        <v>34209712</v>
      </c>
      <c r="D166" s="22">
        <v>0</v>
      </c>
      <c r="E166" s="22">
        <v>21930661</v>
      </c>
      <c r="F166" s="22">
        <v>0</v>
      </c>
      <c r="G166" s="48">
        <v>23796257</v>
      </c>
      <c r="H166" s="62"/>
      <c r="I166" s="62"/>
      <c r="J166" s="62"/>
      <c r="K166" s="62"/>
      <c r="L166" s="62"/>
      <c r="M166" s="62"/>
    </row>
    <row r="167" spans="1:13" ht="15.5" x14ac:dyDescent="0.35">
      <c r="A167" s="19" t="s">
        <v>4367</v>
      </c>
      <c r="B167" s="19" t="s">
        <v>9611</v>
      </c>
      <c r="C167" s="22">
        <v>43300049</v>
      </c>
      <c r="D167" s="22">
        <v>0</v>
      </c>
      <c r="E167" s="22">
        <v>42244788</v>
      </c>
      <c r="F167" s="22">
        <v>0</v>
      </c>
      <c r="G167" s="48">
        <v>48597312</v>
      </c>
      <c r="H167" s="62"/>
      <c r="I167" s="62"/>
      <c r="J167" s="62"/>
      <c r="K167" s="62"/>
      <c r="L167" s="62"/>
      <c r="M167" s="62"/>
    </row>
    <row r="168" spans="1:13" ht="15.5" x14ac:dyDescent="0.35">
      <c r="A168" s="19" t="s">
        <v>368</v>
      </c>
      <c r="B168" s="19" t="s">
        <v>367</v>
      </c>
      <c r="C168" s="22">
        <v>100000</v>
      </c>
      <c r="D168" s="22">
        <v>0</v>
      </c>
      <c r="E168" s="22">
        <f>51525+125391</f>
        <v>176916</v>
      </c>
      <c r="F168" s="22">
        <v>0</v>
      </c>
      <c r="G168" s="48">
        <f>321430+5094</f>
        <v>326524</v>
      </c>
      <c r="H168" s="62"/>
      <c r="I168" s="62"/>
      <c r="J168" s="62"/>
      <c r="K168" s="62"/>
      <c r="L168" s="62"/>
      <c r="M168" s="62"/>
    </row>
    <row r="169" spans="1:13" ht="15.5" x14ac:dyDescent="0.35">
      <c r="A169" s="19" t="s">
        <v>431</v>
      </c>
      <c r="B169" s="19" t="s">
        <v>429</v>
      </c>
      <c r="C169" s="22">
        <v>254065756</v>
      </c>
      <c r="D169" s="22">
        <v>0</v>
      </c>
      <c r="E169" s="22">
        <v>17094568</v>
      </c>
      <c r="F169" s="22">
        <v>0</v>
      </c>
      <c r="G169" s="48">
        <v>289758605</v>
      </c>
      <c r="H169" s="62"/>
      <c r="I169" s="62"/>
      <c r="J169" s="62"/>
      <c r="K169" s="62"/>
      <c r="L169" s="62"/>
      <c r="M169" s="62"/>
    </row>
    <row r="170" spans="1:13" ht="15.5" x14ac:dyDescent="0.35">
      <c r="A170" s="19" t="s">
        <v>9398</v>
      </c>
      <c r="B170" s="19" t="s">
        <v>9399</v>
      </c>
      <c r="C170" s="22">
        <v>104128153</v>
      </c>
      <c r="D170" s="22">
        <v>0</v>
      </c>
      <c r="E170" s="22">
        <v>80998046.439999998</v>
      </c>
      <c r="F170" s="22">
        <v>0</v>
      </c>
      <c r="G170" s="48">
        <v>95904075.730000004</v>
      </c>
      <c r="H170" s="62"/>
      <c r="I170" s="62"/>
      <c r="J170" s="62"/>
      <c r="K170" s="62"/>
      <c r="L170" s="62"/>
      <c r="M170" s="62"/>
    </row>
    <row r="171" spans="1:13" ht="31" x14ac:dyDescent="0.35">
      <c r="A171" s="19" t="s">
        <v>4368</v>
      </c>
      <c r="B171" s="19" t="s">
        <v>2676</v>
      </c>
      <c r="C171" s="22">
        <v>11513233</v>
      </c>
      <c r="D171" s="22">
        <v>0</v>
      </c>
      <c r="E171" s="22">
        <v>0</v>
      </c>
      <c r="F171" s="22">
        <v>0</v>
      </c>
      <c r="G171" s="48">
        <v>6483777</v>
      </c>
      <c r="H171" s="62">
        <v>5</v>
      </c>
      <c r="I171" s="62">
        <v>2</v>
      </c>
      <c r="J171" s="62">
        <v>3</v>
      </c>
      <c r="K171" s="62">
        <v>2</v>
      </c>
      <c r="L171" s="62">
        <v>1</v>
      </c>
      <c r="M171" s="62" t="s">
        <v>3790</v>
      </c>
    </row>
    <row r="172" spans="1:13" ht="15.5" x14ac:dyDescent="0.35">
      <c r="A172" s="19" t="s">
        <v>45</v>
      </c>
      <c r="B172" s="19" t="s">
        <v>9617</v>
      </c>
      <c r="C172" s="22">
        <v>18002295</v>
      </c>
      <c r="D172" s="22">
        <v>0</v>
      </c>
      <c r="E172" s="22">
        <v>10389181</v>
      </c>
      <c r="F172" s="22">
        <v>0</v>
      </c>
      <c r="G172" s="48">
        <v>78866725</v>
      </c>
      <c r="H172" s="62"/>
      <c r="I172" s="62"/>
      <c r="J172" s="62"/>
      <c r="K172" s="62"/>
      <c r="L172" s="62"/>
      <c r="M172" s="62"/>
    </row>
    <row r="173" spans="1:13" ht="46.5" x14ac:dyDescent="0.35">
      <c r="A173" s="19" t="s">
        <v>4369</v>
      </c>
      <c r="B173" s="19" t="s">
        <v>8313</v>
      </c>
      <c r="C173" s="22">
        <v>1130512</v>
      </c>
      <c r="D173" s="22">
        <v>0</v>
      </c>
      <c r="E173" s="22">
        <v>1126500</v>
      </c>
      <c r="F173" s="22">
        <v>0</v>
      </c>
      <c r="G173" s="48">
        <v>11305512</v>
      </c>
      <c r="H173" s="62">
        <v>50</v>
      </c>
      <c r="I173" s="62">
        <v>20</v>
      </c>
      <c r="J173" s="62">
        <v>30</v>
      </c>
      <c r="K173" s="62" t="s">
        <v>9983</v>
      </c>
      <c r="L173" s="62">
        <v>1</v>
      </c>
      <c r="M173" s="62" t="s">
        <v>3790</v>
      </c>
    </row>
    <row r="174" spans="1:13" ht="15.5" x14ac:dyDescent="0.35">
      <c r="A174" s="19" t="s">
        <v>9442</v>
      </c>
      <c r="B174" s="19" t="s">
        <v>227</v>
      </c>
      <c r="C174" s="22">
        <v>36894447</v>
      </c>
      <c r="D174" s="22">
        <v>0</v>
      </c>
      <c r="E174" s="22">
        <v>30301640</v>
      </c>
      <c r="F174" s="22">
        <v>0</v>
      </c>
      <c r="G174" s="48">
        <v>33138700</v>
      </c>
      <c r="H174" s="62"/>
      <c r="I174" s="62"/>
      <c r="J174" s="62"/>
      <c r="K174" s="62"/>
      <c r="L174" s="62"/>
      <c r="M174" s="62"/>
    </row>
    <row r="175" spans="1:13" ht="15.5" x14ac:dyDescent="0.35">
      <c r="A175" s="19" t="s">
        <v>607</v>
      </c>
      <c r="B175" s="19" t="s">
        <v>605</v>
      </c>
      <c r="C175" s="22">
        <v>0</v>
      </c>
      <c r="D175" s="22">
        <v>0</v>
      </c>
      <c r="E175" s="22">
        <v>11052080</v>
      </c>
      <c r="F175" s="22">
        <v>0</v>
      </c>
      <c r="G175" s="48">
        <v>11741663</v>
      </c>
      <c r="H175" s="62"/>
      <c r="I175" s="62"/>
      <c r="J175" s="62"/>
      <c r="K175" s="62"/>
      <c r="L175" s="62"/>
      <c r="M175" s="62"/>
    </row>
    <row r="176" spans="1:13" ht="15.5" x14ac:dyDescent="0.35">
      <c r="A176" s="19" t="s">
        <v>4370</v>
      </c>
      <c r="B176" s="19" t="s">
        <v>1576</v>
      </c>
      <c r="C176" s="22">
        <v>0</v>
      </c>
      <c r="D176" s="22">
        <v>0</v>
      </c>
      <c r="E176" s="22">
        <v>0</v>
      </c>
      <c r="F176" s="22">
        <v>0</v>
      </c>
      <c r="G176" s="48">
        <v>0</v>
      </c>
      <c r="H176" s="62">
        <v>2</v>
      </c>
      <c r="I176" s="62">
        <v>0</v>
      </c>
      <c r="J176" s="62">
        <v>2</v>
      </c>
      <c r="K176" s="62">
        <v>2</v>
      </c>
      <c r="L176" s="62">
        <v>1</v>
      </c>
      <c r="M176" s="62" t="s">
        <v>3790</v>
      </c>
    </row>
    <row r="177" spans="1:13" ht="31" x14ac:dyDescent="0.35">
      <c r="A177" s="19" t="s">
        <v>9976</v>
      </c>
      <c r="B177" s="19" t="s">
        <v>3826</v>
      </c>
      <c r="C177" s="22">
        <v>14874671</v>
      </c>
      <c r="D177" s="22">
        <v>0</v>
      </c>
      <c r="E177" s="22">
        <v>10260545</v>
      </c>
      <c r="F177" s="22">
        <v>0</v>
      </c>
      <c r="G177" s="48">
        <v>10302423</v>
      </c>
      <c r="H177" s="62">
        <v>213</v>
      </c>
      <c r="I177" s="62">
        <v>0</v>
      </c>
      <c r="J177" s="62">
        <v>213</v>
      </c>
      <c r="K177" s="62">
        <v>2</v>
      </c>
      <c r="L177" s="62">
        <v>1</v>
      </c>
      <c r="M177" s="62" t="s">
        <v>8201</v>
      </c>
    </row>
    <row r="178" spans="1:13" ht="15.5" x14ac:dyDescent="0.35">
      <c r="A178" s="19" t="s">
        <v>9514</v>
      </c>
      <c r="B178" s="19" t="s">
        <v>99</v>
      </c>
      <c r="C178" s="22">
        <v>77019669.959999993</v>
      </c>
      <c r="D178" s="22">
        <v>0</v>
      </c>
      <c r="E178" s="22">
        <v>42858662.119999997</v>
      </c>
      <c r="F178" s="22">
        <v>0</v>
      </c>
      <c r="G178" s="48">
        <v>82038244.180000007</v>
      </c>
      <c r="H178" s="62"/>
      <c r="I178" s="62"/>
      <c r="J178" s="62"/>
      <c r="K178" s="62"/>
      <c r="L178" s="62"/>
      <c r="M178" s="62"/>
    </row>
    <row r="179" spans="1:13" ht="15.5" x14ac:dyDescent="0.35">
      <c r="A179" s="19" t="s">
        <v>9322</v>
      </c>
      <c r="B179" s="19" t="s">
        <v>2212</v>
      </c>
      <c r="C179" s="22">
        <v>16750426</v>
      </c>
      <c r="D179" s="22">
        <v>0</v>
      </c>
      <c r="E179" s="22">
        <v>720149</v>
      </c>
      <c r="F179" s="22">
        <v>0</v>
      </c>
      <c r="G179" s="48">
        <v>5686574</v>
      </c>
      <c r="H179" s="62"/>
      <c r="I179" s="62"/>
      <c r="J179" s="62"/>
      <c r="K179" s="62"/>
      <c r="L179" s="62"/>
      <c r="M179" s="62"/>
    </row>
    <row r="180" spans="1:13" ht="15.5" x14ac:dyDescent="0.35">
      <c r="A180" s="19" t="s">
        <v>4947</v>
      </c>
      <c r="B180" s="19" t="s">
        <v>9327</v>
      </c>
      <c r="C180" s="22">
        <v>1630000</v>
      </c>
      <c r="D180" s="22">
        <v>0</v>
      </c>
      <c r="E180" s="22">
        <v>798000</v>
      </c>
      <c r="F180" s="22">
        <v>0</v>
      </c>
      <c r="G180" s="48">
        <v>1567919</v>
      </c>
      <c r="H180" s="62"/>
      <c r="I180" s="62"/>
      <c r="J180" s="62"/>
      <c r="K180" s="62"/>
      <c r="L180" s="62"/>
      <c r="M180" s="62"/>
    </row>
    <row r="181" spans="1:13" ht="15.5" x14ac:dyDescent="0.35">
      <c r="A181" s="19" t="s">
        <v>120</v>
      </c>
      <c r="B181" s="19" t="s">
        <v>9484</v>
      </c>
      <c r="C181" s="22">
        <v>26330969.25</v>
      </c>
      <c r="D181" s="22">
        <v>0</v>
      </c>
      <c r="E181" s="22">
        <v>21361929.449999999</v>
      </c>
      <c r="F181" s="22">
        <v>0</v>
      </c>
      <c r="G181" s="48">
        <v>34612650.43</v>
      </c>
      <c r="H181" s="62"/>
      <c r="I181" s="62"/>
      <c r="J181" s="62"/>
      <c r="K181" s="62"/>
      <c r="L181" s="62"/>
      <c r="M181" s="62"/>
    </row>
    <row r="182" spans="1:13" ht="15.5" x14ac:dyDescent="0.35">
      <c r="A182" s="19" t="s">
        <v>390</v>
      </c>
      <c r="B182" s="19" t="s">
        <v>388</v>
      </c>
      <c r="C182" s="22">
        <v>0</v>
      </c>
      <c r="D182" s="22">
        <v>0</v>
      </c>
      <c r="E182" s="22">
        <v>0</v>
      </c>
      <c r="F182" s="22">
        <v>0</v>
      </c>
      <c r="G182" s="48">
        <v>304007</v>
      </c>
      <c r="H182" s="62"/>
      <c r="I182" s="62"/>
      <c r="J182" s="62"/>
      <c r="K182" s="62"/>
      <c r="L182" s="62"/>
      <c r="M182" s="62"/>
    </row>
    <row r="183" spans="1:13" ht="15.5" x14ac:dyDescent="0.35">
      <c r="A183" s="19" t="s">
        <v>9395</v>
      </c>
      <c r="B183" s="19" t="s">
        <v>10006</v>
      </c>
      <c r="C183" s="22">
        <v>274000</v>
      </c>
      <c r="D183" s="22">
        <v>0</v>
      </c>
      <c r="E183" s="22">
        <v>35500</v>
      </c>
      <c r="F183" s="22">
        <v>0</v>
      </c>
      <c r="G183" s="48">
        <v>284505</v>
      </c>
      <c r="H183" s="62">
        <v>4</v>
      </c>
      <c r="I183" s="62">
        <v>3</v>
      </c>
      <c r="J183" s="62">
        <v>1</v>
      </c>
      <c r="K183" s="62">
        <v>0</v>
      </c>
      <c r="L183" s="62">
        <v>0</v>
      </c>
      <c r="M183" s="62" t="s">
        <v>3790</v>
      </c>
    </row>
    <row r="184" spans="1:13" ht="15.5" x14ac:dyDescent="0.35">
      <c r="A184" s="19" t="s">
        <v>9325</v>
      </c>
      <c r="B184" s="19" t="s">
        <v>9326</v>
      </c>
      <c r="C184" s="22">
        <v>12780533</v>
      </c>
      <c r="D184" s="22">
        <v>0</v>
      </c>
      <c r="E184" s="22">
        <v>360123</v>
      </c>
      <c r="F184" s="22">
        <v>0</v>
      </c>
      <c r="G184" s="48">
        <v>12643977</v>
      </c>
      <c r="H184" s="62"/>
      <c r="I184" s="62"/>
      <c r="J184" s="62"/>
      <c r="K184" s="62"/>
      <c r="L184" s="62"/>
      <c r="M184" s="62"/>
    </row>
    <row r="185" spans="1:13" ht="26.25" customHeight="1" x14ac:dyDescent="0.35">
      <c r="A185" s="19" t="s">
        <v>3100</v>
      </c>
      <c r="B185" s="19" t="s">
        <v>1516</v>
      </c>
      <c r="C185" s="22">
        <v>329900</v>
      </c>
      <c r="D185" s="22"/>
      <c r="E185" s="22">
        <v>1000</v>
      </c>
      <c r="F185" s="22">
        <v>0</v>
      </c>
      <c r="G185" s="48">
        <v>613439</v>
      </c>
      <c r="H185" s="62">
        <v>17</v>
      </c>
      <c r="I185" s="62">
        <v>3</v>
      </c>
      <c r="J185" s="62">
        <v>14</v>
      </c>
      <c r="K185" s="62">
        <v>15</v>
      </c>
      <c r="L185" s="62">
        <v>0</v>
      </c>
      <c r="M185" s="62" t="s">
        <v>3790</v>
      </c>
    </row>
    <row r="186" spans="1:13" ht="15.5" x14ac:dyDescent="0.35">
      <c r="A186" s="19" t="s">
        <v>284</v>
      </c>
      <c r="B186" s="19" t="s">
        <v>282</v>
      </c>
      <c r="C186" s="22">
        <v>16182170</v>
      </c>
      <c r="D186" s="22">
        <v>0</v>
      </c>
      <c r="E186" s="22">
        <v>12469093</v>
      </c>
      <c r="F186" s="22">
        <v>0</v>
      </c>
      <c r="G186" s="48">
        <v>14329021</v>
      </c>
      <c r="H186" s="62"/>
      <c r="I186" s="62"/>
      <c r="J186" s="62"/>
      <c r="K186" s="62"/>
      <c r="L186" s="62"/>
      <c r="M186" s="62"/>
    </row>
    <row r="187" spans="1:13" ht="15.5" x14ac:dyDescent="0.35">
      <c r="A187" s="19" t="s">
        <v>248</v>
      </c>
      <c r="B187" s="19" t="s">
        <v>246</v>
      </c>
      <c r="C187" s="22">
        <v>1591500</v>
      </c>
      <c r="D187" s="22">
        <v>0</v>
      </c>
      <c r="E187" s="22">
        <v>300000</v>
      </c>
      <c r="F187" s="22">
        <v>0</v>
      </c>
      <c r="G187" s="48">
        <v>2183373</v>
      </c>
      <c r="H187" s="62"/>
      <c r="I187" s="62"/>
      <c r="J187" s="62"/>
      <c r="K187" s="62"/>
      <c r="L187" s="62"/>
      <c r="M187" s="62"/>
    </row>
    <row r="188" spans="1:13" ht="15.5" x14ac:dyDescent="0.35">
      <c r="A188" s="19" t="s">
        <v>9353</v>
      </c>
      <c r="B188" s="19" t="s">
        <v>1427</v>
      </c>
      <c r="C188" s="22">
        <v>12591770</v>
      </c>
      <c r="D188" s="22">
        <v>0</v>
      </c>
      <c r="E188" s="22">
        <v>32200</v>
      </c>
      <c r="F188" s="22">
        <v>0</v>
      </c>
      <c r="G188" s="48">
        <v>10810438</v>
      </c>
      <c r="H188" s="62"/>
      <c r="I188" s="62"/>
      <c r="J188" s="62"/>
      <c r="K188" s="62"/>
      <c r="L188" s="62"/>
      <c r="M188" s="62"/>
    </row>
    <row r="189" spans="1:13" ht="31" x14ac:dyDescent="0.35">
      <c r="A189" s="19" t="s">
        <v>1445</v>
      </c>
      <c r="B189" s="19" t="s">
        <v>8266</v>
      </c>
      <c r="C189" s="22">
        <v>12591770</v>
      </c>
      <c r="D189" s="22">
        <v>0</v>
      </c>
      <c r="E189" s="22">
        <v>0</v>
      </c>
      <c r="F189" s="22">
        <v>0</v>
      </c>
      <c r="G189" s="48">
        <v>10770438</v>
      </c>
      <c r="H189" s="62"/>
      <c r="I189" s="62"/>
      <c r="J189" s="62"/>
      <c r="K189" s="62"/>
      <c r="L189" s="62"/>
      <c r="M189" s="62"/>
    </row>
    <row r="190" spans="1:13" ht="15.5" x14ac:dyDescent="0.35">
      <c r="A190" s="19" t="s">
        <v>9520</v>
      </c>
      <c r="B190" s="19" t="s">
        <v>713</v>
      </c>
      <c r="C190" s="22">
        <v>29043309</v>
      </c>
      <c r="D190" s="22">
        <v>0</v>
      </c>
      <c r="E190" s="22">
        <v>2017412</v>
      </c>
      <c r="F190" s="22">
        <v>0</v>
      </c>
      <c r="G190" s="48">
        <v>65779490</v>
      </c>
      <c r="H190" s="62"/>
      <c r="I190" s="62"/>
      <c r="J190" s="62"/>
      <c r="K190" s="62"/>
      <c r="L190" s="62"/>
      <c r="M190" s="62"/>
    </row>
    <row r="191" spans="1:13" ht="15.5" x14ac:dyDescent="0.35">
      <c r="A191" s="19" t="s">
        <v>9405</v>
      </c>
      <c r="B191" s="19" t="s">
        <v>157</v>
      </c>
      <c r="C191" s="22">
        <v>99878603</v>
      </c>
      <c r="D191" s="22">
        <v>0</v>
      </c>
      <c r="E191" s="22">
        <v>59083498</v>
      </c>
      <c r="F191" s="22">
        <v>0</v>
      </c>
      <c r="G191" s="48">
        <v>136716805</v>
      </c>
      <c r="H191" s="62"/>
      <c r="I191" s="62"/>
      <c r="J191" s="62"/>
      <c r="K191" s="62"/>
      <c r="L191" s="62"/>
      <c r="M191" s="62"/>
    </row>
    <row r="192" spans="1:13" ht="15.5" x14ac:dyDescent="0.35">
      <c r="A192" s="19" t="s">
        <v>9733</v>
      </c>
      <c r="B192" s="19" t="s">
        <v>9734</v>
      </c>
      <c r="C192" s="22">
        <v>27159504.719999999</v>
      </c>
      <c r="D192" s="22">
        <v>0</v>
      </c>
      <c r="E192" s="22">
        <v>8718748.5999999996</v>
      </c>
      <c r="F192" s="22">
        <v>0</v>
      </c>
      <c r="G192" s="48">
        <v>41037836.579999998</v>
      </c>
      <c r="H192" s="62"/>
      <c r="I192" s="62"/>
      <c r="J192" s="62"/>
      <c r="K192" s="62"/>
      <c r="L192" s="62"/>
      <c r="M192" s="62"/>
    </row>
    <row r="193" spans="1:13" ht="28.5" customHeight="1" x14ac:dyDescent="0.35">
      <c r="A193" s="19" t="s">
        <v>581</v>
      </c>
      <c r="B193" s="19" t="s">
        <v>580</v>
      </c>
      <c r="C193" s="22">
        <v>24823762</v>
      </c>
      <c r="D193" s="22">
        <v>0</v>
      </c>
      <c r="E193" s="22">
        <v>40020834</v>
      </c>
      <c r="F193" s="22">
        <v>0</v>
      </c>
      <c r="G193" s="48">
        <v>46209717</v>
      </c>
      <c r="H193" s="62"/>
      <c r="I193" s="62"/>
      <c r="J193" s="62"/>
      <c r="K193" s="62"/>
      <c r="L193" s="62"/>
      <c r="M193" s="62"/>
    </row>
    <row r="194" spans="1:13" ht="15.5" x14ac:dyDescent="0.35">
      <c r="A194" s="19" t="s">
        <v>8042</v>
      </c>
      <c r="B194" s="19" t="s">
        <v>3858</v>
      </c>
      <c r="C194" s="22">
        <v>6729184</v>
      </c>
      <c r="D194" s="22">
        <v>0</v>
      </c>
      <c r="E194" s="22">
        <v>1393406</v>
      </c>
      <c r="F194" s="22">
        <v>0</v>
      </c>
      <c r="G194" s="48">
        <v>2084325</v>
      </c>
      <c r="H194" s="62">
        <v>4</v>
      </c>
      <c r="I194" s="62">
        <v>1</v>
      </c>
      <c r="J194" s="62">
        <v>3</v>
      </c>
      <c r="K194" s="62">
        <v>170</v>
      </c>
      <c r="L194" s="62">
        <v>1</v>
      </c>
      <c r="M194" s="62" t="s">
        <v>3790</v>
      </c>
    </row>
    <row r="195" spans="1:13" ht="15.5" x14ac:dyDescent="0.35">
      <c r="A195" s="19" t="s">
        <v>4377</v>
      </c>
      <c r="B195" s="19" t="s">
        <v>2358</v>
      </c>
      <c r="C195" s="22">
        <v>0</v>
      </c>
      <c r="D195" s="22">
        <v>0</v>
      </c>
      <c r="E195" s="22">
        <v>414000</v>
      </c>
      <c r="F195" s="22">
        <v>0</v>
      </c>
      <c r="G195" s="48">
        <v>28641228</v>
      </c>
      <c r="H195" s="62"/>
      <c r="I195" s="62"/>
      <c r="J195" s="62"/>
      <c r="K195" s="62"/>
      <c r="L195" s="62"/>
      <c r="M195" s="62"/>
    </row>
    <row r="196" spans="1:13" ht="15.5" x14ac:dyDescent="0.35">
      <c r="A196" s="19" t="s">
        <v>3154</v>
      </c>
      <c r="B196" s="19" t="s">
        <v>9172</v>
      </c>
      <c r="C196" s="22">
        <v>846000</v>
      </c>
      <c r="D196" s="22">
        <v>0</v>
      </c>
      <c r="E196" s="22">
        <v>0</v>
      </c>
      <c r="F196" s="22">
        <v>0</v>
      </c>
      <c r="G196" s="48">
        <v>12937046</v>
      </c>
      <c r="H196" s="62"/>
      <c r="I196" s="62"/>
      <c r="J196" s="62"/>
      <c r="K196" s="62"/>
      <c r="L196" s="62"/>
      <c r="M196" s="62"/>
    </row>
    <row r="197" spans="1:13" ht="15.5" x14ac:dyDescent="0.35">
      <c r="A197" s="19" t="s">
        <v>9601</v>
      </c>
      <c r="B197" s="19" t="s">
        <v>3891</v>
      </c>
      <c r="C197" s="22">
        <v>6941396</v>
      </c>
      <c r="D197" s="22">
        <v>0</v>
      </c>
      <c r="E197" s="22">
        <v>5307773</v>
      </c>
      <c r="F197" s="22">
        <v>0</v>
      </c>
      <c r="G197" s="48">
        <v>6941396</v>
      </c>
      <c r="H197" s="62"/>
      <c r="I197" s="62"/>
      <c r="J197" s="62"/>
      <c r="K197" s="62"/>
      <c r="L197" s="62"/>
      <c r="M197" s="62"/>
    </row>
    <row r="198" spans="1:13" ht="15.5" x14ac:dyDescent="0.35">
      <c r="A198" s="19" t="s">
        <v>9563</v>
      </c>
      <c r="B198" s="19" t="s">
        <v>677</v>
      </c>
      <c r="C198" s="22">
        <v>4260800</v>
      </c>
      <c r="D198" s="22">
        <v>0</v>
      </c>
      <c r="E198" s="22">
        <v>657949</v>
      </c>
      <c r="F198" s="22">
        <v>0</v>
      </c>
      <c r="G198" s="48">
        <v>52300207</v>
      </c>
      <c r="H198" s="62"/>
      <c r="I198" s="62"/>
      <c r="J198" s="62"/>
      <c r="K198" s="62"/>
      <c r="L198" s="62"/>
      <c r="M198" s="62"/>
    </row>
    <row r="199" spans="1:13" ht="15.5" x14ac:dyDescent="0.35">
      <c r="A199" s="19" t="s">
        <v>9317</v>
      </c>
      <c r="B199" s="19" t="s">
        <v>9318</v>
      </c>
      <c r="C199" s="22">
        <v>20680989</v>
      </c>
      <c r="D199" s="22">
        <v>0</v>
      </c>
      <c r="E199" s="22">
        <v>16158991</v>
      </c>
      <c r="F199" s="22">
        <v>0</v>
      </c>
      <c r="G199" s="48">
        <v>31634670</v>
      </c>
      <c r="H199" s="62"/>
      <c r="I199" s="62"/>
      <c r="J199" s="62"/>
      <c r="K199" s="62"/>
      <c r="L199" s="62"/>
      <c r="M199" s="62"/>
    </row>
    <row r="200" spans="1:13" ht="15.5" x14ac:dyDescent="0.35">
      <c r="A200" s="19" t="s">
        <v>112</v>
      </c>
      <c r="B200" s="19" t="s">
        <v>110</v>
      </c>
      <c r="C200" s="22">
        <v>135490658</v>
      </c>
      <c r="D200" s="22">
        <v>0</v>
      </c>
      <c r="E200" s="22">
        <v>95641864</v>
      </c>
      <c r="F200" s="22">
        <v>0</v>
      </c>
      <c r="G200" s="48">
        <v>124531696</v>
      </c>
      <c r="H200" s="62"/>
      <c r="I200" s="62"/>
      <c r="J200" s="62"/>
      <c r="K200" s="62"/>
      <c r="L200" s="62"/>
      <c r="M200" s="62"/>
    </row>
    <row r="201" spans="1:13" ht="15.5" x14ac:dyDescent="0.35">
      <c r="A201" s="19" t="s">
        <v>3107</v>
      </c>
      <c r="B201" s="19" t="s">
        <v>9414</v>
      </c>
      <c r="C201" s="22">
        <v>39011971.270000003</v>
      </c>
      <c r="D201" s="22">
        <v>0</v>
      </c>
      <c r="E201" s="22">
        <v>34641543.780000001</v>
      </c>
      <c r="F201" s="22">
        <v>0</v>
      </c>
      <c r="G201" s="48">
        <v>37070466.890000001</v>
      </c>
      <c r="H201" s="62"/>
      <c r="I201" s="62"/>
      <c r="J201" s="62"/>
      <c r="K201" s="62"/>
      <c r="L201" s="62"/>
      <c r="M201" s="62"/>
    </row>
    <row r="202" spans="1:13" ht="15.5" x14ac:dyDescent="0.35">
      <c r="A202" s="19" t="s">
        <v>1124</v>
      </c>
      <c r="B202" s="19" t="s">
        <v>8994</v>
      </c>
      <c r="C202" s="22">
        <v>0</v>
      </c>
      <c r="D202" s="22">
        <v>0</v>
      </c>
      <c r="E202" s="22">
        <v>200000</v>
      </c>
      <c r="F202" s="22">
        <v>0</v>
      </c>
      <c r="G202" s="48">
        <v>242175</v>
      </c>
      <c r="H202" s="62"/>
      <c r="I202" s="62"/>
      <c r="J202" s="62"/>
      <c r="K202" s="62"/>
      <c r="L202" s="62"/>
      <c r="M202" s="62"/>
    </row>
    <row r="203" spans="1:13" ht="15.5" x14ac:dyDescent="0.35">
      <c r="A203" s="19" t="s">
        <v>757</v>
      </c>
      <c r="B203" s="19" t="s">
        <v>755</v>
      </c>
      <c r="C203" s="22">
        <v>400577.38</v>
      </c>
      <c r="D203" s="22">
        <v>0</v>
      </c>
      <c r="E203" s="22">
        <f>15000+69803</f>
        <v>84803</v>
      </c>
      <c r="F203" s="22">
        <v>0</v>
      </c>
      <c r="G203" s="48">
        <v>150000</v>
      </c>
      <c r="H203" s="62"/>
      <c r="I203" s="62"/>
      <c r="J203" s="62"/>
      <c r="K203" s="62"/>
      <c r="L203" s="62"/>
      <c r="M203" s="62"/>
    </row>
    <row r="204" spans="1:13" ht="15.5" x14ac:dyDescent="0.35">
      <c r="A204" s="19" t="s">
        <v>8368</v>
      </c>
      <c r="B204" s="19" t="s">
        <v>9530</v>
      </c>
      <c r="C204" s="22">
        <v>114617774</v>
      </c>
      <c r="D204" s="22">
        <v>0</v>
      </c>
      <c r="E204" s="22">
        <v>90405598</v>
      </c>
      <c r="F204" s="22">
        <v>0</v>
      </c>
      <c r="G204" s="48">
        <v>111844864</v>
      </c>
      <c r="H204" s="62"/>
      <c r="I204" s="62"/>
      <c r="J204" s="62"/>
      <c r="K204" s="62"/>
      <c r="L204" s="62"/>
      <c r="M204" s="62"/>
    </row>
    <row r="205" spans="1:13" ht="31" x14ac:dyDescent="0.35">
      <c r="A205" s="19" t="s">
        <v>4383</v>
      </c>
      <c r="B205" s="19" t="s">
        <v>4023</v>
      </c>
      <c r="C205" s="22">
        <v>218050</v>
      </c>
      <c r="D205" s="22">
        <v>0</v>
      </c>
      <c r="E205" s="22">
        <v>0</v>
      </c>
      <c r="F205" s="22">
        <v>0</v>
      </c>
      <c r="G205" s="48">
        <v>35442</v>
      </c>
      <c r="H205" s="62">
        <v>2</v>
      </c>
      <c r="I205" s="62">
        <v>1</v>
      </c>
      <c r="J205" s="62">
        <v>1</v>
      </c>
      <c r="K205" s="62">
        <v>0</v>
      </c>
      <c r="L205" s="62">
        <v>0</v>
      </c>
      <c r="M205" s="62" t="s">
        <v>3790</v>
      </c>
    </row>
    <row r="206" spans="1:13" ht="15.5" x14ac:dyDescent="0.35">
      <c r="A206" s="19" t="s">
        <v>1490</v>
      </c>
      <c r="B206" s="19" t="s">
        <v>9323</v>
      </c>
      <c r="C206" s="22">
        <v>41714147</v>
      </c>
      <c r="D206" s="22">
        <v>0</v>
      </c>
      <c r="E206" s="22">
        <v>23123147</v>
      </c>
      <c r="F206" s="22">
        <v>0</v>
      </c>
      <c r="G206" s="48">
        <v>29920539</v>
      </c>
      <c r="H206" s="62">
        <v>11</v>
      </c>
      <c r="I206" s="62">
        <v>6</v>
      </c>
      <c r="J206" s="62">
        <v>5</v>
      </c>
      <c r="K206" s="62">
        <v>11</v>
      </c>
      <c r="L206" s="62">
        <v>1</v>
      </c>
      <c r="M206" s="62" t="s">
        <v>8222</v>
      </c>
    </row>
    <row r="207" spans="1:13" ht="31" x14ac:dyDescent="0.35">
      <c r="A207" s="19" t="s">
        <v>9386</v>
      </c>
      <c r="B207" s="19" t="s">
        <v>9387</v>
      </c>
      <c r="C207" s="22">
        <f>4153237+776130+40900</f>
        <v>4970267</v>
      </c>
      <c r="D207" s="22">
        <v>0</v>
      </c>
      <c r="E207" s="22">
        <f>35127+339075+473486</f>
        <v>847688</v>
      </c>
      <c r="F207" s="22">
        <v>0</v>
      </c>
      <c r="G207" s="48">
        <v>5022993</v>
      </c>
      <c r="H207" s="62"/>
      <c r="I207" s="62"/>
      <c r="J207" s="62"/>
      <c r="K207" s="62"/>
      <c r="L207" s="62"/>
      <c r="M207" s="62"/>
    </row>
    <row r="208" spans="1:13" ht="15.5" x14ac:dyDescent="0.35">
      <c r="A208" s="19" t="s">
        <v>51</v>
      </c>
      <c r="B208" s="19" t="s">
        <v>9299</v>
      </c>
      <c r="C208" s="22">
        <v>43979103.5</v>
      </c>
      <c r="D208" s="22">
        <v>0</v>
      </c>
      <c r="E208" s="22">
        <v>38699335.5</v>
      </c>
      <c r="F208" s="22">
        <v>0</v>
      </c>
      <c r="G208" s="48">
        <v>36000626.329999998</v>
      </c>
      <c r="H208" s="62"/>
      <c r="I208" s="62"/>
      <c r="J208" s="62"/>
      <c r="K208" s="62"/>
      <c r="L208" s="62"/>
      <c r="M208" s="62"/>
    </row>
    <row r="209" spans="1:13" ht="15.5" x14ac:dyDescent="0.35">
      <c r="A209" s="19" t="s">
        <v>9479</v>
      </c>
      <c r="B209" s="19" t="s">
        <v>682</v>
      </c>
      <c r="C209" s="22">
        <v>167059000</v>
      </c>
      <c r="D209" s="22">
        <v>0</v>
      </c>
      <c r="E209" s="22">
        <v>83770000</v>
      </c>
      <c r="F209" s="22">
        <v>0</v>
      </c>
      <c r="G209" s="48">
        <v>94927000</v>
      </c>
      <c r="H209" s="62"/>
      <c r="I209" s="62"/>
      <c r="J209" s="62"/>
      <c r="K209" s="62"/>
      <c r="L209" s="62"/>
      <c r="M209" s="62"/>
    </row>
    <row r="210" spans="1:13" ht="15.5" x14ac:dyDescent="0.35">
      <c r="A210" s="19" t="s">
        <v>9478</v>
      </c>
      <c r="B210" s="19" t="s">
        <v>3680</v>
      </c>
      <c r="C210" s="22">
        <v>0</v>
      </c>
      <c r="D210" s="22">
        <v>0</v>
      </c>
      <c r="E210" s="22">
        <v>104380</v>
      </c>
      <c r="F210" s="22">
        <v>0</v>
      </c>
      <c r="G210" s="48">
        <v>145628</v>
      </c>
      <c r="H210" s="62"/>
      <c r="I210" s="62"/>
      <c r="J210" s="62"/>
      <c r="K210" s="62"/>
      <c r="L210" s="62"/>
      <c r="M210" s="62"/>
    </row>
    <row r="211" spans="1:13" ht="15.5" x14ac:dyDescent="0.35">
      <c r="A211" s="19" t="s">
        <v>9591</v>
      </c>
      <c r="B211" s="19" t="s">
        <v>2722</v>
      </c>
      <c r="C211" s="22">
        <v>527831.92000000004</v>
      </c>
      <c r="D211" s="22">
        <v>0</v>
      </c>
      <c r="E211" s="22">
        <v>452831</v>
      </c>
      <c r="F211" s="22">
        <v>0</v>
      </c>
      <c r="G211" s="48">
        <v>527831.92000000004</v>
      </c>
      <c r="H211" s="62"/>
      <c r="I211" s="62"/>
      <c r="J211" s="62"/>
      <c r="K211" s="62"/>
      <c r="L211" s="62"/>
      <c r="M211" s="62"/>
    </row>
    <row r="212" spans="1:13" ht="15.5" x14ac:dyDescent="0.35">
      <c r="A212" s="19" t="s">
        <v>8050</v>
      </c>
      <c r="B212" s="19" t="s">
        <v>9477</v>
      </c>
      <c r="C212" s="22">
        <v>0</v>
      </c>
      <c r="D212" s="22">
        <v>0</v>
      </c>
      <c r="E212" s="22">
        <v>0</v>
      </c>
      <c r="F212" s="22">
        <v>0</v>
      </c>
      <c r="G212" s="48">
        <v>0</v>
      </c>
      <c r="H212" s="62"/>
      <c r="I212" s="62"/>
      <c r="J212" s="62"/>
      <c r="K212" s="62"/>
      <c r="L212" s="62"/>
      <c r="M212" s="62"/>
    </row>
    <row r="213" spans="1:13" ht="31" x14ac:dyDescent="0.35">
      <c r="A213" s="19" t="s">
        <v>8051</v>
      </c>
      <c r="B213" s="19" t="s">
        <v>3290</v>
      </c>
      <c r="C213" s="22">
        <v>2000000</v>
      </c>
      <c r="D213" s="22">
        <v>0</v>
      </c>
      <c r="E213" s="22">
        <v>0</v>
      </c>
      <c r="F213" s="22">
        <v>0</v>
      </c>
      <c r="G213" s="48">
        <v>595</v>
      </c>
      <c r="H213" s="62">
        <v>4</v>
      </c>
      <c r="I213" s="62">
        <v>2</v>
      </c>
      <c r="J213" s="62">
        <v>2</v>
      </c>
      <c r="K213" s="62">
        <v>0</v>
      </c>
      <c r="L213" s="62">
        <v>0</v>
      </c>
      <c r="M213" s="62" t="s">
        <v>3790</v>
      </c>
    </row>
    <row r="214" spans="1:13" ht="15.5" x14ac:dyDescent="0.35">
      <c r="A214" s="19" t="s">
        <v>9619</v>
      </c>
      <c r="B214" s="19" t="s">
        <v>3915</v>
      </c>
      <c r="C214" s="22">
        <v>49009</v>
      </c>
      <c r="D214" s="22">
        <v>0</v>
      </c>
      <c r="E214" s="22">
        <v>49009</v>
      </c>
      <c r="F214" s="22">
        <v>0</v>
      </c>
      <c r="G214" s="48">
        <v>99520</v>
      </c>
      <c r="H214" s="62"/>
      <c r="I214" s="62"/>
      <c r="J214" s="62"/>
      <c r="K214" s="62"/>
      <c r="L214" s="62"/>
      <c r="M214" s="62"/>
    </row>
    <row r="215" spans="1:13" ht="15.5" x14ac:dyDescent="0.35">
      <c r="A215" s="19" t="s">
        <v>5062</v>
      </c>
      <c r="B215" s="19" t="s">
        <v>8762</v>
      </c>
      <c r="C215" s="22">
        <v>0</v>
      </c>
      <c r="D215" s="22">
        <v>0</v>
      </c>
      <c r="E215" s="22">
        <v>0</v>
      </c>
      <c r="F215" s="22">
        <v>0</v>
      </c>
      <c r="G215" s="48">
        <v>483368</v>
      </c>
      <c r="H215" s="62">
        <v>2</v>
      </c>
      <c r="I215" s="62">
        <v>1</v>
      </c>
      <c r="J215" s="62">
        <v>1</v>
      </c>
      <c r="K215" s="62">
        <v>0</v>
      </c>
      <c r="L215" s="62">
        <v>1</v>
      </c>
      <c r="M215" s="62" t="s">
        <v>3790</v>
      </c>
    </row>
    <row r="216" spans="1:13" ht="15.5" x14ac:dyDescent="0.35">
      <c r="A216" s="19" t="s">
        <v>5063</v>
      </c>
      <c r="B216" s="19" t="s">
        <v>10017</v>
      </c>
      <c r="C216" s="22">
        <v>0</v>
      </c>
      <c r="D216" s="22">
        <v>0</v>
      </c>
      <c r="E216" s="22">
        <v>0</v>
      </c>
      <c r="F216" s="22">
        <v>0</v>
      </c>
      <c r="G216" s="48">
        <v>0</v>
      </c>
      <c r="H216" s="62">
        <v>60</v>
      </c>
      <c r="I216" s="62">
        <v>12</v>
      </c>
      <c r="J216" s="62">
        <v>48</v>
      </c>
      <c r="K216" s="62">
        <v>0</v>
      </c>
      <c r="L216" s="62">
        <v>1</v>
      </c>
      <c r="M216" s="62" t="s">
        <v>3790</v>
      </c>
    </row>
    <row r="217" spans="1:13" ht="15.5" x14ac:dyDescent="0.35">
      <c r="A217" s="19" t="s">
        <v>9334</v>
      </c>
      <c r="B217" s="19" t="s">
        <v>9335</v>
      </c>
      <c r="C217" s="22">
        <v>3570000</v>
      </c>
      <c r="D217" s="22">
        <v>0</v>
      </c>
      <c r="E217" s="22">
        <v>2035809</v>
      </c>
      <c r="F217" s="22">
        <v>0</v>
      </c>
      <c r="G217" s="48">
        <v>2035809</v>
      </c>
      <c r="H217" s="62">
        <v>5</v>
      </c>
      <c r="I217" s="62">
        <v>2</v>
      </c>
      <c r="J217" s="62">
        <v>3</v>
      </c>
      <c r="K217" s="62">
        <v>6</v>
      </c>
      <c r="L217" s="62">
        <v>1</v>
      </c>
      <c r="M217" s="62" t="s">
        <v>3790</v>
      </c>
    </row>
    <row r="218" spans="1:13" ht="15.5" x14ac:dyDescent="0.35">
      <c r="A218" s="19" t="s">
        <v>3149</v>
      </c>
      <c r="B218" s="19" t="s">
        <v>9367</v>
      </c>
      <c r="C218" s="22">
        <f>35568100+5345163+11460000+3000+5516878</f>
        <v>57893141</v>
      </c>
      <c r="D218" s="22">
        <v>0</v>
      </c>
      <c r="E218" s="22">
        <f>11712823+539809</f>
        <v>12252632</v>
      </c>
      <c r="F218" s="22">
        <v>0</v>
      </c>
      <c r="G218" s="48">
        <v>64179556</v>
      </c>
      <c r="H218" s="62"/>
      <c r="I218" s="62"/>
      <c r="J218" s="62"/>
      <c r="K218" s="62"/>
      <c r="L218" s="62"/>
      <c r="M218" s="62"/>
    </row>
    <row r="219" spans="1:13" ht="15.5" x14ac:dyDescent="0.35">
      <c r="A219" s="19" t="s">
        <v>9451</v>
      </c>
      <c r="B219" s="19" t="s">
        <v>315</v>
      </c>
      <c r="C219" s="22">
        <v>1598904187</v>
      </c>
      <c r="D219" s="22">
        <v>0</v>
      </c>
      <c r="E219" s="22">
        <v>1646735</v>
      </c>
      <c r="F219" s="22">
        <v>0</v>
      </c>
      <c r="G219" s="48">
        <v>1794338</v>
      </c>
      <c r="H219" s="62"/>
      <c r="I219" s="62"/>
      <c r="J219" s="62"/>
      <c r="K219" s="62"/>
      <c r="L219" s="62"/>
      <c r="M219" s="62"/>
    </row>
    <row r="220" spans="1:13" ht="15.5" x14ac:dyDescent="0.35">
      <c r="A220" s="19" t="s">
        <v>9583</v>
      </c>
      <c r="B220" s="19" t="s">
        <v>3744</v>
      </c>
      <c r="C220" s="22">
        <v>0</v>
      </c>
      <c r="D220" s="22">
        <v>0</v>
      </c>
      <c r="E220" s="22">
        <v>0</v>
      </c>
      <c r="F220" s="22">
        <v>0</v>
      </c>
      <c r="G220" s="48">
        <v>0</v>
      </c>
      <c r="H220" s="62">
        <v>35</v>
      </c>
      <c r="I220" s="62">
        <v>6</v>
      </c>
      <c r="J220" s="62">
        <v>29</v>
      </c>
      <c r="K220" s="62">
        <v>35</v>
      </c>
      <c r="L220" s="62">
        <v>1</v>
      </c>
      <c r="M220" s="62" t="s">
        <v>3790</v>
      </c>
    </row>
    <row r="221" spans="1:13" ht="15.5" x14ac:dyDescent="0.35">
      <c r="A221" s="19" t="s">
        <v>9462</v>
      </c>
      <c r="B221" s="19" t="s">
        <v>9463</v>
      </c>
      <c r="C221" s="22">
        <v>283100</v>
      </c>
      <c r="D221" s="22">
        <v>0</v>
      </c>
      <c r="E221" s="22">
        <v>0</v>
      </c>
      <c r="F221" s="22">
        <v>0</v>
      </c>
      <c r="G221" s="48">
        <v>631473</v>
      </c>
      <c r="H221" s="62"/>
      <c r="I221" s="62"/>
      <c r="J221" s="62"/>
      <c r="K221" s="62"/>
      <c r="L221" s="62"/>
      <c r="M221" s="62"/>
    </row>
    <row r="222" spans="1:13" ht="32.25" customHeight="1" x14ac:dyDescent="0.35">
      <c r="A222" s="19" t="s">
        <v>5065</v>
      </c>
      <c r="B222" s="19" t="s">
        <v>4038</v>
      </c>
      <c r="C222" s="22">
        <v>12082194</v>
      </c>
      <c r="D222" s="22">
        <v>0</v>
      </c>
      <c r="E222" s="22">
        <v>22166221</v>
      </c>
      <c r="F222" s="22">
        <v>0</v>
      </c>
      <c r="G222" s="48">
        <v>26752448</v>
      </c>
      <c r="H222" s="62">
        <v>8</v>
      </c>
      <c r="I222" s="62">
        <v>5</v>
      </c>
      <c r="J222" s="62">
        <v>3</v>
      </c>
      <c r="K222" s="62">
        <v>0</v>
      </c>
      <c r="L222" s="62">
        <v>0</v>
      </c>
      <c r="M222" s="62" t="s">
        <v>8201</v>
      </c>
    </row>
    <row r="223" spans="1:13" ht="15.5" x14ac:dyDescent="0.35">
      <c r="A223" s="19" t="s">
        <v>5065</v>
      </c>
      <c r="B223" s="19" t="s">
        <v>9374</v>
      </c>
      <c r="C223" s="22">
        <v>0</v>
      </c>
      <c r="D223" s="22">
        <v>0</v>
      </c>
      <c r="E223" s="22">
        <v>0</v>
      </c>
      <c r="F223" s="22">
        <v>0</v>
      </c>
      <c r="G223" s="48">
        <v>4070526</v>
      </c>
      <c r="H223" s="62"/>
      <c r="I223" s="62"/>
      <c r="J223" s="62"/>
      <c r="K223" s="62"/>
      <c r="L223" s="62"/>
      <c r="M223" s="62"/>
    </row>
    <row r="224" spans="1:13" ht="23.25" customHeight="1" x14ac:dyDescent="0.35">
      <c r="A224" s="19" t="s">
        <v>9370</v>
      </c>
      <c r="B224" s="19" t="s">
        <v>8768</v>
      </c>
      <c r="C224" s="22">
        <v>227000</v>
      </c>
      <c r="D224" s="22">
        <v>0</v>
      </c>
      <c r="E224" s="22">
        <v>221238</v>
      </c>
      <c r="F224" s="22">
        <v>0</v>
      </c>
      <c r="G224" s="48">
        <v>484938</v>
      </c>
      <c r="H224" s="62"/>
      <c r="I224" s="62"/>
      <c r="J224" s="62"/>
      <c r="K224" s="62"/>
      <c r="L224" s="62"/>
      <c r="M224" s="62"/>
    </row>
    <row r="225" spans="1:13" ht="15.5" x14ac:dyDescent="0.35">
      <c r="A225" s="19" t="s">
        <v>345</v>
      </c>
      <c r="B225" s="19" t="s">
        <v>9411</v>
      </c>
      <c r="C225" s="22">
        <v>9672000</v>
      </c>
      <c r="D225" s="22">
        <v>0</v>
      </c>
      <c r="E225" s="22">
        <v>6070000</v>
      </c>
      <c r="F225" s="22">
        <v>0</v>
      </c>
      <c r="G225" s="48">
        <v>94767000</v>
      </c>
      <c r="H225" s="62"/>
      <c r="I225" s="62"/>
      <c r="J225" s="62"/>
      <c r="K225" s="62"/>
      <c r="L225" s="62"/>
      <c r="M225" s="62"/>
    </row>
    <row r="226" spans="1:13" ht="15.5" x14ac:dyDescent="0.35">
      <c r="A226" s="19" t="s">
        <v>9448</v>
      </c>
      <c r="B226" s="19" t="s">
        <v>3709</v>
      </c>
      <c r="C226" s="22">
        <v>15451880</v>
      </c>
      <c r="D226" s="22">
        <v>0</v>
      </c>
      <c r="E226" s="22">
        <v>0</v>
      </c>
      <c r="F226" s="22">
        <v>0</v>
      </c>
      <c r="G226" s="48">
        <v>15186699</v>
      </c>
      <c r="H226" s="62"/>
      <c r="I226" s="62"/>
      <c r="J226" s="62"/>
      <c r="K226" s="62"/>
      <c r="L226" s="62"/>
      <c r="M226" s="62"/>
    </row>
    <row r="227" spans="1:13" ht="15.5" x14ac:dyDescent="0.35">
      <c r="A227" s="19" t="s">
        <v>9888</v>
      </c>
      <c r="B227" s="20" t="s">
        <v>4443</v>
      </c>
      <c r="C227" s="22">
        <v>200000</v>
      </c>
      <c r="D227" s="22">
        <v>0</v>
      </c>
      <c r="E227" s="22">
        <v>38613</v>
      </c>
      <c r="F227" s="22">
        <v>0</v>
      </c>
      <c r="G227" s="48">
        <v>105380</v>
      </c>
      <c r="H227" s="62">
        <v>13</v>
      </c>
      <c r="I227" s="62">
        <v>1</v>
      </c>
      <c r="J227" s="62">
        <v>12</v>
      </c>
      <c r="K227" s="62">
        <v>9</v>
      </c>
      <c r="L227" s="62">
        <v>2</v>
      </c>
      <c r="M227" s="62" t="s">
        <v>3500</v>
      </c>
    </row>
    <row r="228" spans="1:13" ht="31" x14ac:dyDescent="0.35">
      <c r="A228" s="19" t="s">
        <v>9602</v>
      </c>
      <c r="B228" s="19" t="s">
        <v>3356</v>
      </c>
      <c r="C228" s="22">
        <v>1347609</v>
      </c>
      <c r="D228" s="22">
        <v>0</v>
      </c>
      <c r="E228" s="22">
        <v>72688</v>
      </c>
      <c r="F228" s="22">
        <v>0</v>
      </c>
      <c r="G228" s="48">
        <v>908377</v>
      </c>
      <c r="H228" s="62">
        <v>3</v>
      </c>
      <c r="I228" s="62">
        <v>2</v>
      </c>
      <c r="J228" s="62">
        <v>1</v>
      </c>
      <c r="K228" s="62">
        <v>8</v>
      </c>
      <c r="L228" s="62">
        <v>0</v>
      </c>
      <c r="M228" s="62" t="s">
        <v>3790</v>
      </c>
    </row>
    <row r="229" spans="1:13" ht="15.5" x14ac:dyDescent="0.35">
      <c r="A229" s="19" t="s">
        <v>4944</v>
      </c>
      <c r="B229" s="19" t="s">
        <v>4232</v>
      </c>
      <c r="C229" s="22">
        <v>0</v>
      </c>
      <c r="D229" s="22">
        <v>0</v>
      </c>
      <c r="E229" s="22">
        <v>119546</v>
      </c>
      <c r="F229" s="22">
        <v>0</v>
      </c>
      <c r="G229" s="48">
        <v>270796</v>
      </c>
      <c r="H229" s="62">
        <v>4</v>
      </c>
      <c r="I229" s="62">
        <v>0</v>
      </c>
      <c r="J229" s="62">
        <v>4</v>
      </c>
      <c r="K229" s="62">
        <v>3</v>
      </c>
      <c r="L229" s="62">
        <v>1</v>
      </c>
      <c r="M229" s="62" t="s">
        <v>3790</v>
      </c>
    </row>
    <row r="230" spans="1:13" ht="39.75" customHeight="1" x14ac:dyDescent="0.35">
      <c r="A230" s="19" t="s">
        <v>9523</v>
      </c>
      <c r="B230" s="19" t="s">
        <v>3713</v>
      </c>
      <c r="C230" s="22">
        <v>0</v>
      </c>
      <c r="D230" s="22">
        <v>0</v>
      </c>
      <c r="E230" s="22">
        <v>10500</v>
      </c>
      <c r="F230" s="22">
        <v>0</v>
      </c>
      <c r="G230" s="48">
        <v>149606</v>
      </c>
      <c r="H230" s="62"/>
      <c r="I230" s="62"/>
      <c r="J230" s="62"/>
      <c r="K230" s="62"/>
      <c r="L230" s="62"/>
      <c r="M230" s="62"/>
    </row>
    <row r="231" spans="1:13" ht="15.5" x14ac:dyDescent="0.35">
      <c r="A231" s="19" t="s">
        <v>2117</v>
      </c>
      <c r="B231" s="19" t="s">
        <v>2116</v>
      </c>
      <c r="C231" s="22">
        <v>0</v>
      </c>
      <c r="D231" s="22">
        <v>0</v>
      </c>
      <c r="E231" s="22">
        <v>0</v>
      </c>
      <c r="F231" s="22">
        <v>0</v>
      </c>
      <c r="G231" s="48">
        <v>0</v>
      </c>
      <c r="H231" s="62">
        <v>5</v>
      </c>
      <c r="I231" s="62">
        <v>2</v>
      </c>
      <c r="J231" s="62">
        <v>3</v>
      </c>
      <c r="K231" s="62">
        <v>0</v>
      </c>
      <c r="L231" s="62">
        <v>1</v>
      </c>
      <c r="M231" s="62" t="s">
        <v>3790</v>
      </c>
    </row>
    <row r="232" spans="1:13" ht="15.5" x14ac:dyDescent="0.35">
      <c r="A232" s="19" t="s">
        <v>9332</v>
      </c>
      <c r="B232" s="19" t="s">
        <v>3625</v>
      </c>
      <c r="C232" s="22">
        <v>277559</v>
      </c>
      <c r="D232" s="22">
        <v>0</v>
      </c>
      <c r="E232" s="22">
        <v>144925</v>
      </c>
      <c r="F232" s="22">
        <v>0</v>
      </c>
      <c r="G232" s="48">
        <v>211364</v>
      </c>
      <c r="H232" s="62"/>
      <c r="I232" s="62"/>
      <c r="J232" s="62"/>
      <c r="K232" s="62"/>
      <c r="L232" s="62"/>
      <c r="M232" s="62"/>
    </row>
    <row r="233" spans="1:13" ht="15.5" x14ac:dyDescent="0.35">
      <c r="A233" s="19" t="s">
        <v>9351</v>
      </c>
      <c r="B233" s="19" t="s">
        <v>9352</v>
      </c>
      <c r="C233" s="22">
        <v>555760</v>
      </c>
      <c r="D233" s="22">
        <v>0</v>
      </c>
      <c r="E233" s="22">
        <v>87544</v>
      </c>
      <c r="F233" s="22">
        <v>0</v>
      </c>
      <c r="G233" s="48">
        <v>280384</v>
      </c>
      <c r="H233" s="62"/>
      <c r="I233" s="62"/>
      <c r="J233" s="62"/>
      <c r="K233" s="62"/>
      <c r="L233" s="62"/>
      <c r="M233" s="62"/>
    </row>
    <row r="234" spans="1:13" ht="15.5" x14ac:dyDescent="0.35">
      <c r="A234" s="19" t="s">
        <v>9863</v>
      </c>
      <c r="B234" s="19" t="s">
        <v>8574</v>
      </c>
      <c r="C234" s="22">
        <v>38850</v>
      </c>
      <c r="D234" s="22">
        <v>0</v>
      </c>
      <c r="E234" s="22">
        <v>0</v>
      </c>
      <c r="F234" s="22">
        <v>0</v>
      </c>
      <c r="G234" s="48">
        <v>0</v>
      </c>
      <c r="H234" s="62">
        <v>5</v>
      </c>
      <c r="I234" s="62">
        <v>0</v>
      </c>
      <c r="J234" s="62">
        <v>5</v>
      </c>
      <c r="K234" s="62">
        <v>1</v>
      </c>
      <c r="L234" s="62">
        <v>0</v>
      </c>
      <c r="M234" s="62" t="s">
        <v>3500</v>
      </c>
    </row>
    <row r="235" spans="1:13" ht="31" x14ac:dyDescent="0.35">
      <c r="A235" s="19" t="s">
        <v>8679</v>
      </c>
      <c r="B235" s="19" t="s">
        <v>1253</v>
      </c>
      <c r="C235" s="22">
        <v>0</v>
      </c>
      <c r="D235" s="22">
        <v>0</v>
      </c>
      <c r="E235" s="22">
        <v>13450</v>
      </c>
      <c r="F235" s="22">
        <v>0</v>
      </c>
      <c r="G235" s="48">
        <v>13450</v>
      </c>
      <c r="H235" s="62"/>
      <c r="I235" s="62"/>
      <c r="J235" s="62"/>
      <c r="K235" s="62"/>
      <c r="L235" s="62"/>
      <c r="M235" s="62"/>
    </row>
    <row r="236" spans="1:13" ht="31" x14ac:dyDescent="0.35">
      <c r="A236" s="19" t="s">
        <v>3179</v>
      </c>
      <c r="B236" s="19" t="s">
        <v>3825</v>
      </c>
      <c r="C236" s="22">
        <v>1415750</v>
      </c>
      <c r="D236" s="22">
        <v>0</v>
      </c>
      <c r="E236" s="22">
        <v>17000</v>
      </c>
      <c r="F236" s="22">
        <v>0</v>
      </c>
      <c r="G236" s="48">
        <v>1555450</v>
      </c>
      <c r="H236" s="62">
        <v>203</v>
      </c>
      <c r="I236" s="62">
        <v>75</v>
      </c>
      <c r="J236" s="62">
        <v>128</v>
      </c>
      <c r="K236" s="62">
        <v>0</v>
      </c>
      <c r="L236" s="62">
        <v>1</v>
      </c>
      <c r="M236" s="62" t="s">
        <v>3790</v>
      </c>
    </row>
    <row r="237" spans="1:13" ht="15.5" x14ac:dyDescent="0.35">
      <c r="A237" s="19" t="s">
        <v>9401</v>
      </c>
      <c r="B237" s="19" t="s">
        <v>9402</v>
      </c>
      <c r="C237" s="22">
        <v>1415750</v>
      </c>
      <c r="D237" s="22">
        <v>0</v>
      </c>
      <c r="E237" s="22"/>
      <c r="F237" s="22">
        <v>0</v>
      </c>
      <c r="G237" s="48">
        <f>1540450+15000</f>
        <v>1555450</v>
      </c>
      <c r="H237" s="62"/>
      <c r="I237" s="62"/>
      <c r="J237" s="62"/>
      <c r="K237" s="62"/>
      <c r="L237" s="62"/>
      <c r="M237" s="62"/>
    </row>
    <row r="238" spans="1:13" ht="15.5" x14ac:dyDescent="0.35">
      <c r="A238" s="19" t="s">
        <v>9468</v>
      </c>
      <c r="B238" s="19" t="s">
        <v>3730</v>
      </c>
      <c r="C238" s="22">
        <v>781715</v>
      </c>
      <c r="D238" s="22">
        <v>0</v>
      </c>
      <c r="E238" s="22">
        <v>0</v>
      </c>
      <c r="F238" s="22">
        <v>0</v>
      </c>
      <c r="G238" s="48">
        <v>785016</v>
      </c>
      <c r="H238" s="62"/>
      <c r="I238" s="62"/>
      <c r="J238" s="62"/>
      <c r="K238" s="62"/>
      <c r="L238" s="62"/>
      <c r="M238" s="62"/>
    </row>
    <row r="239" spans="1:13" ht="15.5" x14ac:dyDescent="0.35">
      <c r="A239" s="19" t="s">
        <v>9500</v>
      </c>
      <c r="B239" s="19" t="s">
        <v>1294</v>
      </c>
      <c r="C239" s="22">
        <v>0</v>
      </c>
      <c r="D239" s="22">
        <v>0</v>
      </c>
      <c r="E239" s="22">
        <v>0</v>
      </c>
      <c r="F239" s="22">
        <v>0</v>
      </c>
      <c r="G239" s="48">
        <v>0</v>
      </c>
      <c r="H239" s="62"/>
      <c r="I239" s="62"/>
      <c r="J239" s="62"/>
      <c r="K239" s="62"/>
      <c r="L239" s="62"/>
      <c r="M239" s="62"/>
    </row>
    <row r="240" spans="1:13" ht="15.5" x14ac:dyDescent="0.35">
      <c r="A240" s="19" t="s">
        <v>9499</v>
      </c>
      <c r="B240" s="19" t="s">
        <v>3747</v>
      </c>
      <c r="C240" s="22">
        <v>821906</v>
      </c>
      <c r="D240" s="22">
        <v>0</v>
      </c>
      <c r="E240" s="22">
        <v>1200193</v>
      </c>
      <c r="F240" s="22">
        <v>0</v>
      </c>
      <c r="G240" s="48">
        <v>1367693</v>
      </c>
      <c r="H240" s="62"/>
      <c r="I240" s="62"/>
      <c r="J240" s="62"/>
      <c r="K240" s="62"/>
      <c r="L240" s="62"/>
      <c r="M240" s="62"/>
    </row>
    <row r="241" spans="1:13" ht="29.25" customHeight="1" x14ac:dyDescent="0.35">
      <c r="A241" s="19" t="s">
        <v>3129</v>
      </c>
      <c r="B241" s="19" t="s">
        <v>1300</v>
      </c>
      <c r="C241" s="22">
        <v>841914</v>
      </c>
      <c r="D241" s="22">
        <v>0</v>
      </c>
      <c r="E241" s="22">
        <v>940465</v>
      </c>
      <c r="F241" s="22">
        <v>0</v>
      </c>
      <c r="G241" s="48">
        <v>1021987</v>
      </c>
      <c r="H241" s="62"/>
      <c r="I241" s="62"/>
      <c r="J241" s="62"/>
      <c r="K241" s="62"/>
      <c r="L241" s="62"/>
      <c r="M241" s="62"/>
    </row>
    <row r="242" spans="1:13" ht="15.5" x14ac:dyDescent="0.35">
      <c r="A242" s="19" t="s">
        <v>9311</v>
      </c>
      <c r="B242" s="19" t="s">
        <v>9312</v>
      </c>
      <c r="C242" s="22">
        <v>1710362.94</v>
      </c>
      <c r="D242" s="22">
        <v>0</v>
      </c>
      <c r="E242" s="22">
        <v>0</v>
      </c>
      <c r="F242" s="22">
        <v>0</v>
      </c>
      <c r="G242" s="48">
        <v>3965657.9</v>
      </c>
      <c r="H242" s="62"/>
      <c r="I242" s="62"/>
      <c r="J242" s="62"/>
      <c r="K242" s="62"/>
      <c r="L242" s="62"/>
      <c r="M242" s="62"/>
    </row>
    <row r="243" spans="1:13" ht="15.5" x14ac:dyDescent="0.35">
      <c r="A243" s="19" t="s">
        <v>9459</v>
      </c>
      <c r="B243" s="19" t="s">
        <v>3705</v>
      </c>
      <c r="C243" s="22">
        <v>0</v>
      </c>
      <c r="D243" s="22">
        <v>0</v>
      </c>
      <c r="E243" s="22">
        <v>0</v>
      </c>
      <c r="F243" s="22">
        <v>0</v>
      </c>
      <c r="G243" s="48">
        <v>0</v>
      </c>
      <c r="H243" s="62"/>
      <c r="I243" s="62"/>
      <c r="J243" s="62"/>
      <c r="K243" s="62"/>
      <c r="L243" s="62"/>
      <c r="M243" s="62"/>
    </row>
    <row r="244" spans="1:13" ht="24" customHeight="1" x14ac:dyDescent="0.35">
      <c r="A244" s="19" t="s">
        <v>113</v>
      </c>
      <c r="B244" s="19" t="s">
        <v>114</v>
      </c>
      <c r="C244" s="22">
        <v>2448924</v>
      </c>
      <c r="D244" s="22">
        <v>0</v>
      </c>
      <c r="E244" s="22">
        <v>55300</v>
      </c>
      <c r="F244" s="22">
        <v>0</v>
      </c>
      <c r="G244" s="48">
        <v>3186696</v>
      </c>
      <c r="H244" s="62"/>
      <c r="I244" s="62"/>
      <c r="J244" s="62"/>
      <c r="K244" s="62"/>
      <c r="L244" s="62"/>
      <c r="M244" s="62"/>
    </row>
    <row r="245" spans="1:13" ht="15.5" x14ac:dyDescent="0.35">
      <c r="A245" s="19" t="s">
        <v>9320</v>
      </c>
      <c r="B245" s="19" t="s">
        <v>9321</v>
      </c>
      <c r="C245" s="22">
        <v>50512128</v>
      </c>
      <c r="D245" s="22">
        <v>0</v>
      </c>
      <c r="E245" s="22">
        <v>42716903</v>
      </c>
      <c r="F245" s="22">
        <v>0</v>
      </c>
      <c r="G245" s="48">
        <v>62418751</v>
      </c>
      <c r="H245" s="62">
        <v>4</v>
      </c>
      <c r="I245" s="62">
        <v>2</v>
      </c>
      <c r="J245" s="62">
        <v>2</v>
      </c>
      <c r="K245" s="62">
        <v>7</v>
      </c>
      <c r="L245" s="62">
        <v>0</v>
      </c>
      <c r="M245" s="62" t="s">
        <v>8222</v>
      </c>
    </row>
    <row r="246" spans="1:13" ht="15.5" x14ac:dyDescent="0.35">
      <c r="A246" s="19" t="s">
        <v>8066</v>
      </c>
      <c r="B246" s="19" t="s">
        <v>8549</v>
      </c>
      <c r="C246" s="22">
        <v>8963720</v>
      </c>
      <c r="D246" s="22">
        <v>0</v>
      </c>
      <c r="E246" s="22">
        <v>29741</v>
      </c>
      <c r="F246" s="22">
        <v>0</v>
      </c>
      <c r="G246" s="48">
        <v>14620254</v>
      </c>
      <c r="H246" s="62">
        <v>1260</v>
      </c>
      <c r="I246" s="62">
        <v>504</v>
      </c>
      <c r="J246" s="62">
        <v>756</v>
      </c>
      <c r="K246" s="62">
        <v>8</v>
      </c>
      <c r="L246" s="62">
        <v>4</v>
      </c>
      <c r="M246" s="62" t="s">
        <v>8201</v>
      </c>
    </row>
    <row r="247" spans="1:13" ht="15.5" x14ac:dyDescent="0.35">
      <c r="A247" s="19" t="s">
        <v>9537</v>
      </c>
      <c r="B247" s="19" t="s">
        <v>385</v>
      </c>
      <c r="C247" s="22">
        <v>17000</v>
      </c>
      <c r="D247" s="22">
        <v>0</v>
      </c>
      <c r="E247" s="22">
        <v>614120</v>
      </c>
      <c r="F247" s="22">
        <v>0</v>
      </c>
      <c r="G247" s="48">
        <v>700585</v>
      </c>
      <c r="H247" s="62"/>
      <c r="I247" s="62"/>
      <c r="J247" s="62"/>
      <c r="K247" s="62"/>
      <c r="L247" s="62"/>
      <c r="M247" s="62"/>
    </row>
    <row r="248" spans="1:13" ht="15.5" x14ac:dyDescent="0.35">
      <c r="A248" s="19" t="s">
        <v>9612</v>
      </c>
      <c r="B248" s="19" t="s">
        <v>3805</v>
      </c>
      <c r="C248" s="22">
        <v>60750</v>
      </c>
      <c r="D248" s="22">
        <v>0</v>
      </c>
      <c r="E248" s="22">
        <v>60750</v>
      </c>
      <c r="F248" s="22">
        <v>0</v>
      </c>
      <c r="G248" s="48">
        <v>60750</v>
      </c>
      <c r="H248" s="62"/>
      <c r="I248" s="62"/>
      <c r="J248" s="62"/>
      <c r="K248" s="62"/>
      <c r="L248" s="62"/>
      <c r="M248" s="62"/>
    </row>
    <row r="249" spans="1:13" ht="30.75" customHeight="1" x14ac:dyDescent="0.35">
      <c r="A249" s="19" t="s">
        <v>3082</v>
      </c>
      <c r="B249" s="19" t="s">
        <v>65</v>
      </c>
      <c r="C249" s="22">
        <v>314139</v>
      </c>
      <c r="D249" s="22">
        <v>0</v>
      </c>
      <c r="E249" s="22">
        <v>257949</v>
      </c>
      <c r="F249" s="22">
        <v>0</v>
      </c>
      <c r="G249" s="48">
        <v>640058</v>
      </c>
      <c r="H249" s="62"/>
      <c r="I249" s="62"/>
      <c r="J249" s="62"/>
      <c r="K249" s="62"/>
      <c r="L249" s="62"/>
      <c r="M249" s="62"/>
    </row>
    <row r="250" spans="1:13" ht="15.5" x14ac:dyDescent="0.35">
      <c r="A250" s="19" t="s">
        <v>9363</v>
      </c>
      <c r="B250" s="19" t="s">
        <v>9364</v>
      </c>
      <c r="C250" s="22">
        <f>12530700+487400</f>
        <v>13018100</v>
      </c>
      <c r="D250" s="22">
        <v>0</v>
      </c>
      <c r="E250" s="22">
        <f>1861601+281800+638167+70919+1193486</f>
        <v>4045973</v>
      </c>
      <c r="F250" s="22">
        <v>0</v>
      </c>
      <c r="G250" s="48">
        <v>14315502</v>
      </c>
      <c r="H250" s="62"/>
      <c r="I250" s="62"/>
      <c r="J250" s="62"/>
      <c r="K250" s="62"/>
      <c r="L250" s="62"/>
      <c r="M250" s="62"/>
    </row>
    <row r="251" spans="1:13" ht="15.5" x14ac:dyDescent="0.35">
      <c r="A251" s="19" t="s">
        <v>9584</v>
      </c>
      <c r="B251" s="19" t="s">
        <v>9585</v>
      </c>
      <c r="C251" s="22">
        <v>1608065</v>
      </c>
      <c r="D251" s="22">
        <v>0</v>
      </c>
      <c r="E251" s="22">
        <v>13931678.85</v>
      </c>
      <c r="F251" s="22">
        <v>0</v>
      </c>
      <c r="G251" s="48">
        <v>774931220.46000004</v>
      </c>
      <c r="H251" s="62"/>
      <c r="I251" s="62"/>
      <c r="J251" s="62"/>
      <c r="K251" s="62"/>
      <c r="L251" s="62"/>
      <c r="M251" s="62"/>
    </row>
    <row r="252" spans="1:13" ht="15.5" x14ac:dyDescent="0.35">
      <c r="A252" s="19" t="s">
        <v>1004</v>
      </c>
      <c r="B252" s="19" t="s">
        <v>3836</v>
      </c>
      <c r="C252" s="22">
        <v>13048274</v>
      </c>
      <c r="D252" s="22">
        <v>0</v>
      </c>
      <c r="E252" s="22">
        <v>11006098.640000001</v>
      </c>
      <c r="F252" s="22">
        <v>0</v>
      </c>
      <c r="G252" s="48">
        <v>12967589.529999999</v>
      </c>
      <c r="H252" s="62">
        <v>1</v>
      </c>
      <c r="I252" s="62">
        <v>0</v>
      </c>
      <c r="J252" s="62">
        <v>0</v>
      </c>
      <c r="K252" s="62">
        <v>0</v>
      </c>
      <c r="L252" s="62">
        <v>0</v>
      </c>
      <c r="M252" s="62" t="s">
        <v>8201</v>
      </c>
    </row>
    <row r="253" spans="1:13" ht="15.5" x14ac:dyDescent="0.35">
      <c r="A253" s="19" t="s">
        <v>1765</v>
      </c>
      <c r="B253" s="19" t="s">
        <v>9580</v>
      </c>
      <c r="C253" s="22">
        <v>23184520</v>
      </c>
      <c r="D253" s="22">
        <v>0</v>
      </c>
      <c r="E253" s="22">
        <v>72350</v>
      </c>
      <c r="F253" s="22">
        <v>0</v>
      </c>
      <c r="G253" s="48">
        <v>18830765</v>
      </c>
      <c r="H253" s="62"/>
      <c r="I253" s="62"/>
      <c r="J253" s="62"/>
      <c r="K253" s="62"/>
      <c r="L253" s="62"/>
      <c r="M253" s="62"/>
    </row>
    <row r="254" spans="1:13" ht="31" x14ac:dyDescent="0.35">
      <c r="A254" s="19" t="s">
        <v>9504</v>
      </c>
      <c r="B254" s="19" t="s">
        <v>1543</v>
      </c>
      <c r="C254" s="22">
        <v>0</v>
      </c>
      <c r="D254" s="22">
        <v>0</v>
      </c>
      <c r="E254" s="22">
        <v>0</v>
      </c>
      <c r="F254" s="22">
        <v>0</v>
      </c>
      <c r="G254" s="48">
        <v>0</v>
      </c>
      <c r="H254" s="62"/>
      <c r="I254" s="62"/>
      <c r="J254" s="62"/>
      <c r="K254" s="62"/>
      <c r="L254" s="62"/>
      <c r="M254" s="62"/>
    </row>
    <row r="255" spans="1:13" ht="15.5" x14ac:dyDescent="0.35">
      <c r="A255" s="19" t="s">
        <v>9574</v>
      </c>
      <c r="B255" s="19" t="s">
        <v>9575</v>
      </c>
      <c r="C255" s="22">
        <v>496500</v>
      </c>
      <c r="D255" s="22">
        <v>0</v>
      </c>
      <c r="E255" s="22">
        <v>411500</v>
      </c>
      <c r="F255" s="22">
        <v>0</v>
      </c>
      <c r="G255" s="48">
        <v>496500</v>
      </c>
      <c r="H255" s="62"/>
      <c r="I255" s="62"/>
      <c r="J255" s="62"/>
      <c r="K255" s="62"/>
      <c r="L255" s="62"/>
      <c r="M255" s="62"/>
    </row>
    <row r="256" spans="1:13" ht="31" x14ac:dyDescent="0.35">
      <c r="A256" s="19" t="s">
        <v>8894</v>
      </c>
      <c r="B256" s="19" t="s">
        <v>8892</v>
      </c>
      <c r="C256" s="22">
        <v>1030000</v>
      </c>
      <c r="D256" s="22">
        <v>0</v>
      </c>
      <c r="E256" s="22">
        <v>0</v>
      </c>
      <c r="F256" s="22">
        <v>0</v>
      </c>
      <c r="G256" s="48">
        <v>812000</v>
      </c>
      <c r="H256" s="62"/>
      <c r="I256" s="62"/>
      <c r="J256" s="62"/>
      <c r="K256" s="62"/>
      <c r="L256" s="62"/>
      <c r="M256" s="62"/>
    </row>
    <row r="257" spans="1:13" ht="31" x14ac:dyDescent="0.35">
      <c r="A257" s="19" t="s">
        <v>9298</v>
      </c>
      <c r="B257" s="19" t="s">
        <v>1293</v>
      </c>
      <c r="C257" s="22">
        <v>481000</v>
      </c>
      <c r="D257" s="22">
        <v>0</v>
      </c>
      <c r="E257" s="22">
        <v>17100</v>
      </c>
      <c r="F257" s="22">
        <v>0</v>
      </c>
      <c r="G257" s="48">
        <v>589000</v>
      </c>
      <c r="H257" s="62"/>
      <c r="I257" s="62"/>
      <c r="J257" s="62"/>
      <c r="K257" s="62"/>
      <c r="L257" s="62"/>
      <c r="M257" s="62"/>
    </row>
    <row r="258" spans="1:13" ht="26.25" customHeight="1" x14ac:dyDescent="0.35">
      <c r="A258" s="19" t="s">
        <v>9464</v>
      </c>
      <c r="B258" s="19" t="s">
        <v>9465</v>
      </c>
      <c r="C258" s="22">
        <v>245000</v>
      </c>
      <c r="D258" s="22">
        <v>0</v>
      </c>
      <c r="E258" s="22">
        <v>157000</v>
      </c>
      <c r="F258" s="22">
        <v>0</v>
      </c>
      <c r="G258" s="48">
        <v>244869</v>
      </c>
      <c r="H258" s="62"/>
      <c r="I258" s="62"/>
      <c r="J258" s="62"/>
      <c r="K258" s="62"/>
      <c r="L258" s="62"/>
      <c r="M258" s="62"/>
    </row>
    <row r="259" spans="1:13" ht="15.5" x14ac:dyDescent="0.35">
      <c r="A259" s="19" t="s">
        <v>311</v>
      </c>
      <c r="B259" s="19" t="s">
        <v>309</v>
      </c>
      <c r="C259" s="22">
        <v>671535762</v>
      </c>
      <c r="D259" s="22">
        <v>0</v>
      </c>
      <c r="E259" s="22">
        <v>118790138</v>
      </c>
      <c r="F259" s="22">
        <v>0</v>
      </c>
      <c r="G259" s="48">
        <v>749255749</v>
      </c>
      <c r="H259" s="62"/>
      <c r="I259" s="62"/>
      <c r="J259" s="62"/>
      <c r="K259" s="62"/>
      <c r="L259" s="62"/>
      <c r="M259" s="62"/>
    </row>
    <row r="260" spans="1:13" ht="31" x14ac:dyDescent="0.35">
      <c r="A260" s="19" t="s">
        <v>9338</v>
      </c>
      <c r="B260" s="19" t="s">
        <v>9339</v>
      </c>
      <c r="C260" s="22">
        <v>18041721.920000002</v>
      </c>
      <c r="D260" s="22">
        <v>0</v>
      </c>
      <c r="E260" s="22">
        <v>6537786.3499999996</v>
      </c>
      <c r="F260" s="22">
        <v>0</v>
      </c>
      <c r="G260" s="48">
        <v>18228174.350000001</v>
      </c>
      <c r="H260" s="62"/>
      <c r="I260" s="62"/>
      <c r="J260" s="62"/>
      <c r="K260" s="62"/>
      <c r="L260" s="62"/>
      <c r="M260" s="62"/>
    </row>
    <row r="261" spans="1:13" ht="15.5" x14ac:dyDescent="0.35">
      <c r="A261" s="19" t="s">
        <v>319</v>
      </c>
      <c r="B261" s="19" t="s">
        <v>317</v>
      </c>
      <c r="C261" s="22">
        <v>30848835</v>
      </c>
      <c r="D261" s="22">
        <v>0</v>
      </c>
      <c r="E261" s="22">
        <v>21929192</v>
      </c>
      <c r="F261" s="22">
        <v>0</v>
      </c>
      <c r="G261" s="48">
        <v>7746795</v>
      </c>
      <c r="H261" s="62"/>
      <c r="I261" s="62"/>
      <c r="J261" s="62"/>
      <c r="K261" s="62"/>
      <c r="L261" s="62"/>
      <c r="M261" s="62"/>
    </row>
    <row r="262" spans="1:13" ht="15.5" x14ac:dyDescent="0.35">
      <c r="A262" s="19" t="s">
        <v>9438</v>
      </c>
      <c r="B262" s="19" t="s">
        <v>576</v>
      </c>
      <c r="C262" s="22">
        <v>46952135.759999998</v>
      </c>
      <c r="D262" s="22">
        <v>0</v>
      </c>
      <c r="E262" s="22">
        <v>76013317.049999997</v>
      </c>
      <c r="F262" s="22">
        <v>0</v>
      </c>
      <c r="G262" s="48">
        <v>231308347.88999999</v>
      </c>
      <c r="H262" s="62"/>
      <c r="I262" s="62"/>
      <c r="J262" s="62"/>
      <c r="K262" s="62"/>
      <c r="L262" s="62"/>
      <c r="M262" s="62"/>
    </row>
    <row r="263" spans="1:13" ht="31" x14ac:dyDescent="0.35">
      <c r="A263" s="19" t="s">
        <v>9297</v>
      </c>
      <c r="B263" s="19" t="s">
        <v>602</v>
      </c>
      <c r="C263" s="22">
        <v>1944592</v>
      </c>
      <c r="D263" s="22">
        <v>0</v>
      </c>
      <c r="E263" s="22">
        <v>260000</v>
      </c>
      <c r="F263" s="22">
        <v>0</v>
      </c>
      <c r="G263" s="48">
        <v>2682000</v>
      </c>
      <c r="H263" s="62"/>
      <c r="I263" s="62"/>
      <c r="J263" s="62"/>
      <c r="K263" s="62"/>
      <c r="L263" s="62"/>
      <c r="M263" s="62"/>
    </row>
    <row r="264" spans="1:13" ht="23.25" customHeight="1" x14ac:dyDescent="0.35">
      <c r="A264" s="19" t="s">
        <v>9491</v>
      </c>
      <c r="B264" s="19" t="s">
        <v>4080</v>
      </c>
      <c r="C264" s="22">
        <v>1525879</v>
      </c>
      <c r="D264" s="22">
        <v>0</v>
      </c>
      <c r="E264" s="22">
        <v>1422384</v>
      </c>
      <c r="F264" s="22">
        <v>0</v>
      </c>
      <c r="G264" s="48">
        <v>1675879</v>
      </c>
      <c r="H264" s="62"/>
      <c r="I264" s="62"/>
      <c r="J264" s="62"/>
      <c r="K264" s="62"/>
      <c r="L264" s="62"/>
      <c r="M264" s="62"/>
    </row>
    <row r="265" spans="1:13" ht="15.5" x14ac:dyDescent="0.35">
      <c r="A265" s="19" t="s">
        <v>9572</v>
      </c>
      <c r="B265" s="19" t="s">
        <v>9573</v>
      </c>
      <c r="C265" s="22">
        <v>64000</v>
      </c>
      <c r="D265" s="22">
        <v>0</v>
      </c>
      <c r="E265" s="22">
        <v>0</v>
      </c>
      <c r="F265" s="22">
        <v>0</v>
      </c>
      <c r="G265" s="48">
        <v>109000</v>
      </c>
      <c r="H265" s="62"/>
      <c r="I265" s="62"/>
      <c r="J265" s="62"/>
      <c r="K265" s="62"/>
      <c r="L265" s="62"/>
      <c r="M265" s="62"/>
    </row>
    <row r="266" spans="1:13" ht="15.5" x14ac:dyDescent="0.35">
      <c r="A266" s="19" t="s">
        <v>8079</v>
      </c>
      <c r="B266" s="19" t="s">
        <v>386</v>
      </c>
      <c r="C266" s="22">
        <v>142267000</v>
      </c>
      <c r="D266" s="22">
        <v>0</v>
      </c>
      <c r="E266" s="22">
        <v>213243640.81999999</v>
      </c>
      <c r="F266" s="22">
        <v>0</v>
      </c>
      <c r="G266" s="48">
        <v>254575055.93000001</v>
      </c>
      <c r="H266" s="62"/>
      <c r="I266" s="62"/>
      <c r="J266" s="62"/>
      <c r="K266" s="62"/>
      <c r="L266" s="62"/>
      <c r="M266" s="62"/>
    </row>
    <row r="267" spans="1:13" ht="15.5" x14ac:dyDescent="0.35">
      <c r="A267" s="19" t="s">
        <v>973</v>
      </c>
      <c r="B267" s="19" t="s">
        <v>9909</v>
      </c>
      <c r="C267" s="22">
        <v>6481412</v>
      </c>
      <c r="D267" s="22">
        <v>0</v>
      </c>
      <c r="E267" s="22">
        <v>2123048</v>
      </c>
      <c r="F267" s="22">
        <v>0</v>
      </c>
      <c r="G267" s="48">
        <v>2123048</v>
      </c>
      <c r="H267" s="62">
        <v>869</v>
      </c>
      <c r="I267" s="62">
        <v>400</v>
      </c>
      <c r="J267" s="62">
        <v>869</v>
      </c>
      <c r="K267" s="62">
        <v>56</v>
      </c>
      <c r="L267" s="62">
        <v>6</v>
      </c>
      <c r="M267" s="62" t="s">
        <v>8201</v>
      </c>
    </row>
    <row r="268" spans="1:13" ht="15.5" x14ac:dyDescent="0.35">
      <c r="A268" s="19" t="s">
        <v>9608</v>
      </c>
      <c r="B268" s="19" t="s">
        <v>971</v>
      </c>
      <c r="C268" s="22">
        <v>6481412</v>
      </c>
      <c r="D268" s="22">
        <v>0</v>
      </c>
      <c r="E268" s="22">
        <v>2123048</v>
      </c>
      <c r="F268" s="22">
        <v>0</v>
      </c>
      <c r="G268" s="48">
        <v>0</v>
      </c>
      <c r="H268" s="62"/>
      <c r="I268" s="62"/>
      <c r="J268" s="62"/>
      <c r="K268" s="62"/>
      <c r="L268" s="62"/>
      <c r="M268" s="62"/>
    </row>
    <row r="269" spans="1:13" ht="15.5" x14ac:dyDescent="0.35">
      <c r="A269" s="19" t="s">
        <v>3473</v>
      </c>
      <c r="B269" s="19" t="s">
        <v>2308</v>
      </c>
      <c r="C269" s="22">
        <v>74731336</v>
      </c>
      <c r="D269" s="22">
        <v>0</v>
      </c>
      <c r="E269" s="22">
        <v>61479695</v>
      </c>
      <c r="F269" s="22">
        <v>0</v>
      </c>
      <c r="G269" s="48">
        <v>64786760</v>
      </c>
      <c r="H269" s="62"/>
      <c r="I269" s="62"/>
      <c r="J269" s="62"/>
      <c r="K269" s="62"/>
      <c r="L269" s="62"/>
      <c r="M269" s="62"/>
    </row>
    <row r="270" spans="1:13" ht="15.5" x14ac:dyDescent="0.35">
      <c r="A270" s="19" t="s">
        <v>1370</v>
      </c>
      <c r="B270" s="19" t="s">
        <v>1371</v>
      </c>
      <c r="C270" s="22">
        <v>10891119</v>
      </c>
      <c r="D270" s="22">
        <v>0</v>
      </c>
      <c r="E270" s="22">
        <v>1248564</v>
      </c>
      <c r="F270" s="22">
        <v>0</v>
      </c>
      <c r="G270" s="48">
        <v>8237882</v>
      </c>
      <c r="H270" s="62"/>
      <c r="I270" s="62"/>
      <c r="J270" s="62"/>
      <c r="K270" s="62"/>
      <c r="L270" s="62"/>
      <c r="M270" s="62"/>
    </row>
    <row r="271" spans="1:13" ht="15.5" x14ac:dyDescent="0.35">
      <c r="A271" s="19" t="s">
        <v>9471</v>
      </c>
      <c r="B271" s="19" t="s">
        <v>3331</v>
      </c>
      <c r="C271" s="22">
        <v>35700</v>
      </c>
      <c r="D271" s="22">
        <v>0</v>
      </c>
      <c r="E271" s="22">
        <v>0</v>
      </c>
      <c r="F271" s="22">
        <v>0</v>
      </c>
      <c r="G271" s="48">
        <v>26500</v>
      </c>
      <c r="H271" s="62"/>
      <c r="I271" s="62"/>
      <c r="J271" s="62"/>
      <c r="K271" s="62"/>
      <c r="L271" s="62"/>
      <c r="M271" s="62"/>
    </row>
    <row r="272" spans="1:13" ht="15.5" x14ac:dyDescent="0.35">
      <c r="A272" s="19" t="s">
        <v>9415</v>
      </c>
      <c r="B272" s="19" t="s">
        <v>271</v>
      </c>
      <c r="C272" s="22">
        <v>6931828</v>
      </c>
      <c r="D272" s="22">
        <v>0</v>
      </c>
      <c r="E272" s="22">
        <v>29907</v>
      </c>
      <c r="F272" s="22">
        <v>0</v>
      </c>
      <c r="G272" s="48">
        <v>6377820</v>
      </c>
      <c r="H272" s="62"/>
      <c r="I272" s="62"/>
      <c r="J272" s="62"/>
      <c r="K272" s="62"/>
      <c r="L272" s="62"/>
      <c r="M272" s="62"/>
    </row>
    <row r="273" spans="1:13" ht="15.5" x14ac:dyDescent="0.35">
      <c r="A273" s="19" t="s">
        <v>9422</v>
      </c>
      <c r="B273" s="19" t="s">
        <v>9423</v>
      </c>
      <c r="C273" s="22">
        <v>253292537.47</v>
      </c>
      <c r="D273" s="22">
        <v>0</v>
      </c>
      <c r="E273" s="22">
        <v>134834412.00999999</v>
      </c>
      <c r="F273" s="22">
        <v>0</v>
      </c>
      <c r="G273" s="48">
        <v>352237726.56999999</v>
      </c>
      <c r="H273" s="62"/>
      <c r="I273" s="62"/>
      <c r="J273" s="62"/>
      <c r="K273" s="62"/>
      <c r="L273" s="62"/>
      <c r="M273" s="62"/>
    </row>
    <row r="274" spans="1:13" ht="15.5" x14ac:dyDescent="0.35">
      <c r="A274" s="19" t="s">
        <v>9489</v>
      </c>
      <c r="B274" s="19" t="s">
        <v>3964</v>
      </c>
      <c r="C274" s="22">
        <v>4114942</v>
      </c>
      <c r="D274" s="22">
        <v>0</v>
      </c>
      <c r="E274" s="22">
        <v>152652</v>
      </c>
      <c r="F274" s="22">
        <v>0</v>
      </c>
      <c r="G274" s="48">
        <v>3919918</v>
      </c>
      <c r="H274" s="62"/>
      <c r="I274" s="62"/>
      <c r="J274" s="62"/>
      <c r="K274" s="62"/>
      <c r="L274" s="62"/>
      <c r="M274" s="62"/>
    </row>
    <row r="275" spans="1:13" ht="15.5" x14ac:dyDescent="0.35">
      <c r="A275" s="19" t="s">
        <v>9481</v>
      </c>
      <c r="B275" s="19" t="s">
        <v>1387</v>
      </c>
      <c r="C275" s="22">
        <v>16028965</v>
      </c>
      <c r="D275" s="22">
        <v>0</v>
      </c>
      <c r="E275" s="22">
        <v>1293014</v>
      </c>
      <c r="F275" s="22">
        <v>0</v>
      </c>
      <c r="G275" s="48">
        <v>17861309</v>
      </c>
      <c r="H275" s="62"/>
      <c r="I275" s="62"/>
      <c r="J275" s="62"/>
      <c r="K275" s="62"/>
      <c r="L275" s="62"/>
      <c r="M275" s="62"/>
    </row>
    <row r="276" spans="1:13" ht="15.5" x14ac:dyDescent="0.35">
      <c r="A276" s="19" t="s">
        <v>9498</v>
      </c>
      <c r="B276" s="19" t="s">
        <v>3577</v>
      </c>
      <c r="C276" s="22">
        <v>73250</v>
      </c>
      <c r="D276" s="22">
        <v>0</v>
      </c>
      <c r="E276" s="22">
        <v>0</v>
      </c>
      <c r="F276" s="22">
        <v>0</v>
      </c>
      <c r="G276" s="48">
        <v>528</v>
      </c>
      <c r="H276" s="62"/>
      <c r="I276" s="62"/>
      <c r="J276" s="62"/>
      <c r="K276" s="62"/>
      <c r="L276" s="62"/>
      <c r="M276" s="62"/>
    </row>
    <row r="277" spans="1:13" ht="31" x14ac:dyDescent="0.35">
      <c r="A277" s="19" t="s">
        <v>825</v>
      </c>
      <c r="B277" s="19" t="s">
        <v>10034</v>
      </c>
      <c r="C277" s="22">
        <v>2843388</v>
      </c>
      <c r="D277" s="22">
        <v>0</v>
      </c>
      <c r="E277" s="22">
        <v>2442668</v>
      </c>
      <c r="F277" s="22">
        <v>0</v>
      </c>
      <c r="G277" s="48">
        <v>2576398</v>
      </c>
      <c r="H277" s="62">
        <v>6</v>
      </c>
      <c r="I277" s="62">
        <v>3</v>
      </c>
      <c r="J277" s="62">
        <v>3</v>
      </c>
      <c r="K277" s="62">
        <v>8</v>
      </c>
      <c r="L277" s="62">
        <v>0</v>
      </c>
      <c r="M277" s="62" t="s">
        <v>3790</v>
      </c>
    </row>
    <row r="278" spans="1:13" ht="15.5" x14ac:dyDescent="0.35">
      <c r="A278" s="32" t="s">
        <v>107</v>
      </c>
      <c r="B278" s="32" t="s">
        <v>10109</v>
      </c>
      <c r="C278" s="35">
        <v>367345053</v>
      </c>
      <c r="D278" s="35">
        <v>0</v>
      </c>
      <c r="E278" s="35">
        <v>16583333</v>
      </c>
      <c r="F278" s="35">
        <v>0</v>
      </c>
      <c r="G278" s="55">
        <v>1815571665.1700001</v>
      </c>
      <c r="H278" s="76">
        <v>33</v>
      </c>
      <c r="I278" s="76">
        <v>28</v>
      </c>
      <c r="J278" s="76">
        <v>5</v>
      </c>
      <c r="K278" s="76">
        <v>0</v>
      </c>
      <c r="L278" s="76">
        <v>4</v>
      </c>
      <c r="M278" s="76" t="s">
        <v>8222</v>
      </c>
    </row>
    <row r="279" spans="1:13" ht="15.5" x14ac:dyDescent="0.35">
      <c r="A279" s="19" t="s">
        <v>9439</v>
      </c>
      <c r="B279" s="19" t="s">
        <v>3734</v>
      </c>
      <c r="C279" s="22">
        <v>0</v>
      </c>
      <c r="D279" s="22">
        <v>0</v>
      </c>
      <c r="E279" s="22">
        <v>0</v>
      </c>
      <c r="F279" s="22">
        <v>0</v>
      </c>
      <c r="G279" s="48">
        <v>0</v>
      </c>
      <c r="H279" s="62"/>
      <c r="I279" s="62"/>
      <c r="J279" s="62"/>
      <c r="K279" s="62"/>
      <c r="L279" s="62"/>
      <c r="M279" s="62"/>
    </row>
    <row r="280" spans="1:13" ht="15.5" x14ac:dyDescent="0.35">
      <c r="A280" s="19" t="s">
        <v>870</v>
      </c>
      <c r="B280" s="19" t="s">
        <v>3596</v>
      </c>
      <c r="C280" s="22">
        <v>0</v>
      </c>
      <c r="D280" s="22">
        <v>0</v>
      </c>
      <c r="E280" s="22">
        <v>0</v>
      </c>
      <c r="F280" s="22">
        <v>0</v>
      </c>
      <c r="G280" s="48">
        <v>-113152008</v>
      </c>
      <c r="H280" s="62">
        <v>14</v>
      </c>
      <c r="I280" s="62">
        <v>11</v>
      </c>
      <c r="J280" s="62">
        <v>3</v>
      </c>
      <c r="K280" s="62">
        <v>0</v>
      </c>
      <c r="L280" s="62">
        <v>1</v>
      </c>
      <c r="M280" s="62" t="s">
        <v>3790</v>
      </c>
    </row>
    <row r="281" spans="1:13" ht="15.5" x14ac:dyDescent="0.35">
      <c r="A281" s="19" t="s">
        <v>3197</v>
      </c>
      <c r="B281" s="19" t="s">
        <v>3961</v>
      </c>
      <c r="C281" s="22">
        <v>5108425</v>
      </c>
      <c r="D281" s="22">
        <v>0</v>
      </c>
      <c r="E281" s="22">
        <v>2524191</v>
      </c>
      <c r="F281" s="22">
        <v>0</v>
      </c>
      <c r="G281" s="48">
        <v>4103282</v>
      </c>
      <c r="H281" s="62"/>
      <c r="I281" s="62"/>
      <c r="J281" s="62"/>
      <c r="K281" s="62"/>
      <c r="L281" s="62"/>
      <c r="M281" s="62"/>
    </row>
    <row r="282" spans="1:13" ht="15.5" x14ac:dyDescent="0.35">
      <c r="A282" s="19" t="s">
        <v>8743</v>
      </c>
      <c r="B282" s="19" t="s">
        <v>8741</v>
      </c>
      <c r="C282" s="22">
        <v>12488134</v>
      </c>
      <c r="D282" s="22">
        <v>0</v>
      </c>
      <c r="E282" s="22">
        <v>0</v>
      </c>
      <c r="F282" s="22">
        <v>0</v>
      </c>
      <c r="G282" s="48">
        <v>10916953</v>
      </c>
      <c r="H282" s="62"/>
      <c r="I282" s="62"/>
      <c r="J282" s="62"/>
      <c r="K282" s="62"/>
      <c r="L282" s="62"/>
      <c r="M282" s="62"/>
    </row>
    <row r="283" spans="1:13" ht="15.5" x14ac:dyDescent="0.35">
      <c r="A283" s="19" t="s">
        <v>1384</v>
      </c>
      <c r="B283" s="19" t="s">
        <v>9570</v>
      </c>
      <c r="C283" s="22">
        <v>3970832</v>
      </c>
      <c r="D283" s="22">
        <v>0</v>
      </c>
      <c r="E283" s="22">
        <v>771953</v>
      </c>
      <c r="F283" s="22">
        <v>0</v>
      </c>
      <c r="G283" s="48">
        <v>4210084</v>
      </c>
      <c r="H283" s="62"/>
      <c r="I283" s="62"/>
      <c r="J283" s="62"/>
      <c r="K283" s="62"/>
      <c r="L283" s="62"/>
      <c r="M283" s="62"/>
    </row>
    <row r="284" spans="1:13" ht="15.5" x14ac:dyDescent="0.35">
      <c r="A284" s="19" t="s">
        <v>9396</v>
      </c>
      <c r="B284" s="19" t="s">
        <v>9397</v>
      </c>
      <c r="C284" s="22">
        <v>23214502</v>
      </c>
      <c r="D284" s="22">
        <v>0</v>
      </c>
      <c r="E284" s="22">
        <v>5344797</v>
      </c>
      <c r="F284" s="22">
        <v>0</v>
      </c>
      <c r="G284" s="48">
        <v>17672888</v>
      </c>
      <c r="H284" s="62"/>
      <c r="I284" s="62"/>
      <c r="J284" s="62"/>
      <c r="K284" s="62"/>
      <c r="L284" s="62"/>
      <c r="M284" s="62"/>
    </row>
    <row r="285" spans="1:13" ht="31" x14ac:dyDescent="0.35">
      <c r="A285" s="19" t="s">
        <v>9384</v>
      </c>
      <c r="B285" s="19" t="s">
        <v>3779</v>
      </c>
      <c r="C285" s="22">
        <v>2225259</v>
      </c>
      <c r="D285" s="22">
        <v>0</v>
      </c>
      <c r="E285" s="22">
        <f>800280+34140</f>
        <v>834420</v>
      </c>
      <c r="F285" s="22">
        <v>0</v>
      </c>
      <c r="G285" s="48">
        <v>12615130</v>
      </c>
      <c r="H285" s="62"/>
      <c r="I285" s="62"/>
      <c r="J285" s="62"/>
      <c r="K285" s="62"/>
      <c r="L285" s="62"/>
      <c r="M285" s="62"/>
    </row>
    <row r="286" spans="1:13" ht="31" x14ac:dyDescent="0.35">
      <c r="A286" s="19" t="s">
        <v>9603</v>
      </c>
      <c r="B286" s="19" t="s">
        <v>1983</v>
      </c>
      <c r="C286" s="22">
        <v>0</v>
      </c>
      <c r="D286" s="22">
        <v>0</v>
      </c>
      <c r="E286" s="22">
        <v>0</v>
      </c>
      <c r="F286" s="22">
        <v>0</v>
      </c>
      <c r="G286" s="48">
        <v>0</v>
      </c>
      <c r="H286" s="62"/>
      <c r="I286" s="62"/>
      <c r="J286" s="62"/>
      <c r="K286" s="62"/>
      <c r="L286" s="62"/>
      <c r="M286" s="62"/>
    </row>
    <row r="287" spans="1:13" ht="15.5" x14ac:dyDescent="0.35">
      <c r="A287" s="19" t="s">
        <v>9521</v>
      </c>
      <c r="B287" s="19" t="s">
        <v>9522</v>
      </c>
      <c r="C287" s="22">
        <v>23658434</v>
      </c>
      <c r="D287" s="22">
        <v>0</v>
      </c>
      <c r="E287" s="22">
        <v>2592153</v>
      </c>
      <c r="F287" s="22">
        <v>0</v>
      </c>
      <c r="G287" s="48">
        <v>24558532</v>
      </c>
      <c r="H287" s="62"/>
      <c r="I287" s="62"/>
      <c r="J287" s="62"/>
      <c r="K287" s="62"/>
      <c r="L287" s="62"/>
      <c r="M287" s="62"/>
    </row>
    <row r="288" spans="1:13" ht="15.5" x14ac:dyDescent="0.35">
      <c r="A288" s="19" t="s">
        <v>3006</v>
      </c>
      <c r="B288" s="19" t="s">
        <v>9559</v>
      </c>
      <c r="C288" s="22">
        <v>447010</v>
      </c>
      <c r="D288" s="22">
        <v>0</v>
      </c>
      <c r="E288" s="22">
        <v>136835</v>
      </c>
      <c r="F288" s="22">
        <v>0</v>
      </c>
      <c r="G288" s="48">
        <v>1340914</v>
      </c>
      <c r="H288" s="62"/>
      <c r="I288" s="62"/>
      <c r="J288" s="62"/>
      <c r="K288" s="62"/>
      <c r="L288" s="62"/>
      <c r="M288" s="62"/>
    </row>
    <row r="289" spans="1:13" ht="15.5" x14ac:dyDescent="0.35">
      <c r="A289" s="19" t="s">
        <v>9552</v>
      </c>
      <c r="B289" s="19" t="s">
        <v>3647</v>
      </c>
      <c r="C289" s="22">
        <v>776005</v>
      </c>
      <c r="D289" s="22">
        <v>0</v>
      </c>
      <c r="E289" s="22">
        <v>15630</v>
      </c>
      <c r="F289" s="22">
        <v>0</v>
      </c>
      <c r="G289" s="48">
        <v>586762</v>
      </c>
      <c r="H289" s="62"/>
      <c r="I289" s="62"/>
      <c r="J289" s="62"/>
      <c r="K289" s="62"/>
      <c r="L289" s="62"/>
      <c r="M289" s="62"/>
    </row>
    <row r="290" spans="1:13" ht="15.5" x14ac:dyDescent="0.35">
      <c r="A290" s="19" t="s">
        <v>1639</v>
      </c>
      <c r="B290" s="19" t="s">
        <v>1603</v>
      </c>
      <c r="C290" s="22">
        <v>30681277</v>
      </c>
      <c r="D290" s="22">
        <v>0</v>
      </c>
      <c r="E290" s="22">
        <v>4449149</v>
      </c>
      <c r="F290" s="22">
        <v>0</v>
      </c>
      <c r="G290" s="48">
        <v>35524283</v>
      </c>
      <c r="H290" s="62"/>
      <c r="I290" s="62"/>
      <c r="J290" s="62"/>
      <c r="K290" s="62"/>
      <c r="L290" s="62"/>
      <c r="M290" s="62"/>
    </row>
    <row r="291" spans="1:13" ht="31" x14ac:dyDescent="0.35">
      <c r="A291" s="19" t="s">
        <v>2436</v>
      </c>
      <c r="B291" s="19" t="s">
        <v>8279</v>
      </c>
      <c r="C291" s="22">
        <v>0</v>
      </c>
      <c r="D291" s="22">
        <v>0</v>
      </c>
      <c r="E291" s="22">
        <v>0</v>
      </c>
      <c r="F291" s="22">
        <v>0</v>
      </c>
      <c r="G291" s="48">
        <v>0</v>
      </c>
      <c r="H291" s="62"/>
      <c r="I291" s="62"/>
      <c r="J291" s="62"/>
      <c r="K291" s="62"/>
      <c r="L291" s="62"/>
      <c r="M291" s="62"/>
    </row>
    <row r="292" spans="1:13" ht="15.5" x14ac:dyDescent="0.35">
      <c r="A292" s="19" t="s">
        <v>9444</v>
      </c>
      <c r="B292" s="19" t="s">
        <v>9445</v>
      </c>
      <c r="C292" s="22">
        <v>1250000</v>
      </c>
      <c r="D292" s="22">
        <v>0</v>
      </c>
      <c r="E292" s="22">
        <v>0</v>
      </c>
      <c r="F292" s="22">
        <v>0</v>
      </c>
      <c r="G292" s="48">
        <v>2087773</v>
      </c>
      <c r="H292" s="62"/>
      <c r="I292" s="62"/>
      <c r="J292" s="62"/>
      <c r="K292" s="62"/>
      <c r="L292" s="62"/>
      <c r="M292" s="62"/>
    </row>
    <row r="293" spans="1:13" ht="31" x14ac:dyDescent="0.35">
      <c r="A293" s="19" t="s">
        <v>9512</v>
      </c>
      <c r="B293" s="19" t="s">
        <v>2638</v>
      </c>
      <c r="C293" s="22">
        <v>1556260</v>
      </c>
      <c r="D293" s="22">
        <v>0</v>
      </c>
      <c r="E293" s="22">
        <v>2031127</v>
      </c>
      <c r="F293" s="22">
        <v>0</v>
      </c>
      <c r="G293" s="48">
        <v>2031127</v>
      </c>
      <c r="H293" s="62"/>
      <c r="I293" s="62"/>
      <c r="J293" s="62"/>
      <c r="K293" s="62"/>
      <c r="L293" s="62"/>
      <c r="M293" s="62"/>
    </row>
    <row r="294" spans="1:13" ht="15.5" x14ac:dyDescent="0.35">
      <c r="A294" s="19" t="s">
        <v>9404</v>
      </c>
      <c r="B294" s="19" t="s">
        <v>8793</v>
      </c>
      <c r="C294" s="22">
        <v>17528602</v>
      </c>
      <c r="D294" s="22">
        <v>0</v>
      </c>
      <c r="E294" s="22">
        <v>7034200</v>
      </c>
      <c r="F294" s="22">
        <v>0</v>
      </c>
      <c r="G294" s="48">
        <v>17430345</v>
      </c>
      <c r="H294" s="62"/>
      <c r="I294" s="62"/>
      <c r="J294" s="62"/>
      <c r="K294" s="62"/>
      <c r="L294" s="62"/>
      <c r="M294" s="62"/>
    </row>
    <row r="295" spans="1:13" ht="15.5" x14ac:dyDescent="0.35">
      <c r="A295" s="19" t="s">
        <v>9568</v>
      </c>
      <c r="B295" s="19" t="s">
        <v>1805</v>
      </c>
      <c r="C295" s="22"/>
      <c r="D295" s="22">
        <v>0</v>
      </c>
      <c r="E295" s="22"/>
      <c r="F295" s="22">
        <v>0</v>
      </c>
      <c r="G295" s="48"/>
      <c r="H295" s="62"/>
      <c r="I295" s="62"/>
      <c r="J295" s="62"/>
      <c r="K295" s="62"/>
      <c r="L295" s="62"/>
      <c r="M295" s="62"/>
    </row>
    <row r="296" spans="1:13" ht="15.5" x14ac:dyDescent="0.35">
      <c r="A296" s="19" t="s">
        <v>43</v>
      </c>
      <c r="B296" s="19" t="s">
        <v>3982</v>
      </c>
      <c r="C296" s="22">
        <v>6734263</v>
      </c>
      <c r="D296" s="22">
        <v>0</v>
      </c>
      <c r="E296" s="22">
        <v>258522</v>
      </c>
      <c r="F296" s="22">
        <v>0</v>
      </c>
      <c r="G296" s="48">
        <v>6364457</v>
      </c>
      <c r="H296" s="62"/>
      <c r="I296" s="62"/>
      <c r="J296" s="62"/>
      <c r="K296" s="62"/>
      <c r="L296" s="62"/>
      <c r="M296" s="62"/>
    </row>
    <row r="297" spans="1:13" ht="15.5" x14ac:dyDescent="0.35">
      <c r="A297" s="19" t="s">
        <v>9549</v>
      </c>
      <c r="B297" s="19" t="s">
        <v>3733</v>
      </c>
      <c r="C297" s="22">
        <v>3044786</v>
      </c>
      <c r="D297" s="22">
        <v>0</v>
      </c>
      <c r="E297" s="22">
        <v>1272400</v>
      </c>
      <c r="F297" s="22">
        <v>0</v>
      </c>
      <c r="G297" s="48">
        <v>1744232</v>
      </c>
      <c r="H297" s="62"/>
      <c r="I297" s="62"/>
      <c r="J297" s="62"/>
      <c r="K297" s="62"/>
      <c r="L297" s="62"/>
      <c r="M297" s="62"/>
    </row>
    <row r="298" spans="1:13" ht="15.5" x14ac:dyDescent="0.35">
      <c r="A298" s="19" t="s">
        <v>9382</v>
      </c>
      <c r="B298" s="19" t="s">
        <v>9383</v>
      </c>
      <c r="C298" s="22">
        <f>-370588+2443775</f>
        <v>2073187</v>
      </c>
      <c r="D298" s="22">
        <v>0</v>
      </c>
      <c r="E298" s="22">
        <v>5695000</v>
      </c>
      <c r="F298" s="22">
        <v>0</v>
      </c>
      <c r="G298" s="48">
        <f>5695000+1046173+305883</f>
        <v>7047056</v>
      </c>
      <c r="H298" s="62"/>
      <c r="I298" s="62"/>
      <c r="J298" s="62"/>
      <c r="K298" s="62"/>
      <c r="L298" s="62"/>
      <c r="M298" s="62"/>
    </row>
    <row r="299" spans="1:13" ht="15.5" x14ac:dyDescent="0.35">
      <c r="A299" s="19" t="s">
        <v>8581</v>
      </c>
      <c r="B299" s="19" t="s">
        <v>2077</v>
      </c>
      <c r="C299" s="22">
        <v>3323646</v>
      </c>
      <c r="D299" s="22">
        <v>0</v>
      </c>
      <c r="E299" s="22">
        <v>3323646</v>
      </c>
      <c r="F299" s="22">
        <v>0</v>
      </c>
      <c r="G299" s="48">
        <v>3620061</v>
      </c>
      <c r="H299" s="62"/>
      <c r="I299" s="62"/>
      <c r="J299" s="62"/>
      <c r="K299" s="62"/>
      <c r="L299" s="62"/>
      <c r="M299" s="62"/>
    </row>
    <row r="300" spans="1:13" ht="15.5" x14ac:dyDescent="0.35">
      <c r="A300" s="19" t="s">
        <v>9446</v>
      </c>
      <c r="B300" s="19" t="s">
        <v>3868</v>
      </c>
      <c r="C300" s="22">
        <v>0</v>
      </c>
      <c r="D300" s="22">
        <v>0</v>
      </c>
      <c r="E300" s="22">
        <v>319983</v>
      </c>
      <c r="F300" s="22">
        <v>0</v>
      </c>
      <c r="G300" s="48">
        <v>437930</v>
      </c>
      <c r="H300" s="62"/>
      <c r="I300" s="62"/>
      <c r="J300" s="62"/>
      <c r="K300" s="62"/>
      <c r="L300" s="62"/>
      <c r="M300" s="62"/>
    </row>
    <row r="301" spans="1:13" ht="15.5" x14ac:dyDescent="0.35">
      <c r="A301" s="19" t="s">
        <v>9515</v>
      </c>
      <c r="B301" s="19" t="s">
        <v>9516</v>
      </c>
      <c r="C301" s="22">
        <v>0</v>
      </c>
      <c r="D301" s="22">
        <v>0</v>
      </c>
      <c r="E301" s="22">
        <f>213000+3897</f>
        <v>216897</v>
      </c>
      <c r="F301" s="22">
        <v>0</v>
      </c>
      <c r="G301" s="48">
        <v>244897</v>
      </c>
      <c r="H301" s="62"/>
      <c r="I301" s="62"/>
      <c r="J301" s="62"/>
      <c r="K301" s="62"/>
      <c r="L301" s="62"/>
      <c r="M301" s="62"/>
    </row>
    <row r="302" spans="1:13" ht="15.5" x14ac:dyDescent="0.35">
      <c r="A302" s="19" t="s">
        <v>9295</v>
      </c>
      <c r="B302" s="19" t="s">
        <v>9296</v>
      </c>
      <c r="C302" s="22">
        <v>0</v>
      </c>
      <c r="D302" s="22">
        <v>0</v>
      </c>
      <c r="E302" s="22">
        <v>0</v>
      </c>
      <c r="F302" s="22">
        <v>0</v>
      </c>
      <c r="G302" s="48">
        <v>8206202.5499999998</v>
      </c>
      <c r="H302" s="62"/>
      <c r="I302" s="62"/>
      <c r="J302" s="62"/>
      <c r="K302" s="62"/>
      <c r="L302" s="62"/>
      <c r="M302" s="62"/>
    </row>
    <row r="303" spans="1:13" ht="31" x14ac:dyDescent="0.35">
      <c r="A303" s="19" t="s">
        <v>3152</v>
      </c>
      <c r="B303" s="19" t="s">
        <v>397</v>
      </c>
      <c r="C303" s="22">
        <v>18000000</v>
      </c>
      <c r="D303" s="22">
        <v>0</v>
      </c>
      <c r="E303" s="22">
        <v>13012190</v>
      </c>
      <c r="F303" s="22">
        <v>0</v>
      </c>
      <c r="G303" s="48">
        <v>13456357.42</v>
      </c>
      <c r="H303" s="62"/>
      <c r="I303" s="62"/>
      <c r="J303" s="62"/>
      <c r="K303" s="62"/>
      <c r="L303" s="62"/>
      <c r="M303" s="62"/>
    </row>
    <row r="304" spans="1:13" ht="15.5" x14ac:dyDescent="0.35">
      <c r="A304" s="19" t="s">
        <v>1439</v>
      </c>
      <c r="B304" s="19" t="s">
        <v>1420</v>
      </c>
      <c r="C304" s="22">
        <v>15434723.58</v>
      </c>
      <c r="D304" s="22">
        <v>0</v>
      </c>
      <c r="E304" s="22">
        <f>985755+2192171+533796+901721</f>
        <v>4613443</v>
      </c>
      <c r="F304" s="22">
        <v>0</v>
      </c>
      <c r="G304" s="48">
        <v>14892699.220000001</v>
      </c>
      <c r="H304" s="62"/>
      <c r="I304" s="62"/>
      <c r="J304" s="62"/>
      <c r="K304" s="62"/>
      <c r="L304" s="62"/>
      <c r="M304" s="62"/>
    </row>
    <row r="305" spans="1:13" ht="15.5" x14ac:dyDescent="0.35">
      <c r="A305" s="19" t="s">
        <v>9447</v>
      </c>
      <c r="B305" s="19" t="s">
        <v>2720</v>
      </c>
      <c r="C305" s="22">
        <v>3829778</v>
      </c>
      <c r="D305" s="22">
        <v>0</v>
      </c>
      <c r="E305" s="22">
        <v>967367</v>
      </c>
      <c r="F305" s="22">
        <v>0</v>
      </c>
      <c r="G305" s="48">
        <v>3053121</v>
      </c>
      <c r="H305" s="62"/>
      <c r="I305" s="62"/>
      <c r="J305" s="62"/>
      <c r="K305" s="62"/>
      <c r="L305" s="62"/>
      <c r="M305" s="62"/>
    </row>
    <row r="306" spans="1:13" ht="15.5" x14ac:dyDescent="0.35">
      <c r="A306" s="19" t="s">
        <v>270</v>
      </c>
      <c r="B306" s="19" t="s">
        <v>268</v>
      </c>
      <c r="C306" s="22">
        <v>400000</v>
      </c>
      <c r="D306" s="22">
        <v>0</v>
      </c>
      <c r="E306" s="22">
        <v>400000</v>
      </c>
      <c r="F306" s="22">
        <v>0</v>
      </c>
      <c r="G306" s="48">
        <v>788715</v>
      </c>
      <c r="H306" s="62"/>
      <c r="I306" s="62"/>
      <c r="J306" s="62"/>
      <c r="K306" s="62"/>
      <c r="L306" s="62"/>
      <c r="M306" s="62"/>
    </row>
    <row r="307" spans="1:13" ht="15.5" x14ac:dyDescent="0.35">
      <c r="A307" s="19" t="s">
        <v>9418</v>
      </c>
      <c r="B307" s="19" t="s">
        <v>3721</v>
      </c>
      <c r="C307" s="22">
        <v>895778.97</v>
      </c>
      <c r="D307" s="22">
        <v>0</v>
      </c>
      <c r="E307" s="22">
        <v>0</v>
      </c>
      <c r="F307" s="22">
        <v>0</v>
      </c>
      <c r="G307" s="48">
        <v>776227</v>
      </c>
      <c r="H307" s="62"/>
      <c r="I307" s="62"/>
      <c r="J307" s="62"/>
      <c r="K307" s="62"/>
      <c r="L307" s="62"/>
      <c r="M307" s="62"/>
    </row>
    <row r="308" spans="1:13" ht="15.5" x14ac:dyDescent="0.35">
      <c r="A308" s="19" t="s">
        <v>9704</v>
      </c>
      <c r="B308" s="19" t="s">
        <v>3995</v>
      </c>
      <c r="C308" s="22">
        <v>845280044</v>
      </c>
      <c r="D308" s="22">
        <v>0</v>
      </c>
      <c r="E308" s="22">
        <v>10044025</v>
      </c>
      <c r="F308" s="22">
        <v>0</v>
      </c>
      <c r="G308" s="48">
        <v>410880339</v>
      </c>
      <c r="H308" s="62"/>
      <c r="I308" s="62"/>
      <c r="J308" s="62"/>
      <c r="K308" s="62"/>
      <c r="L308" s="62"/>
      <c r="M308" s="62"/>
    </row>
    <row r="309" spans="1:13" ht="15.5" x14ac:dyDescent="0.35">
      <c r="A309" s="19" t="s">
        <v>9546</v>
      </c>
      <c r="B309" s="19" t="s">
        <v>3667</v>
      </c>
      <c r="C309" s="22">
        <v>4660432</v>
      </c>
      <c r="D309" s="22">
        <v>0</v>
      </c>
      <c r="E309" s="22">
        <v>574700</v>
      </c>
      <c r="F309" s="22">
        <v>0</v>
      </c>
      <c r="G309" s="48">
        <v>7077748</v>
      </c>
      <c r="H309" s="62"/>
      <c r="I309" s="62"/>
      <c r="J309" s="62"/>
      <c r="K309" s="62"/>
      <c r="L309" s="62"/>
      <c r="M309" s="62"/>
    </row>
    <row r="310" spans="1:13" ht="15.5" x14ac:dyDescent="0.35">
      <c r="A310" s="19" t="s">
        <v>9378</v>
      </c>
      <c r="B310" s="19" t="s">
        <v>9379</v>
      </c>
      <c r="C310" s="22">
        <f>2425000+4807080+4229115.69</f>
        <v>11461195.690000001</v>
      </c>
      <c r="D310" s="22">
        <v>0</v>
      </c>
      <c r="E310" s="22">
        <v>6646845.2199999997</v>
      </c>
      <c r="F310" s="22">
        <v>0</v>
      </c>
      <c r="G310" s="48">
        <v>13317554.119999999</v>
      </c>
      <c r="H310" s="62"/>
      <c r="I310" s="62"/>
      <c r="J310" s="62"/>
      <c r="K310" s="62"/>
      <c r="L310" s="62"/>
      <c r="M310" s="62"/>
    </row>
    <row r="311" spans="1:13" ht="15.5" x14ac:dyDescent="0.35">
      <c r="A311" s="19" t="s">
        <v>9527</v>
      </c>
      <c r="B311" s="19" t="s">
        <v>3735</v>
      </c>
      <c r="C311" s="22">
        <v>1832000</v>
      </c>
      <c r="D311" s="22">
        <v>0</v>
      </c>
      <c r="E311" s="22">
        <v>321300</v>
      </c>
      <c r="F311" s="22">
        <v>0</v>
      </c>
      <c r="G311" s="48">
        <v>1927321</v>
      </c>
      <c r="H311" s="62"/>
      <c r="I311" s="62"/>
      <c r="J311" s="62"/>
      <c r="K311" s="62"/>
      <c r="L311" s="62"/>
      <c r="M311" s="62"/>
    </row>
    <row r="312" spans="1:13" ht="15.5" x14ac:dyDescent="0.35">
      <c r="A312" s="19" t="s">
        <v>8107</v>
      </c>
      <c r="B312" s="19" t="s">
        <v>3314</v>
      </c>
      <c r="C312" s="22">
        <v>5353699</v>
      </c>
      <c r="D312" s="22">
        <v>0</v>
      </c>
      <c r="E312" s="22">
        <v>745370</v>
      </c>
      <c r="F312" s="22">
        <v>0</v>
      </c>
      <c r="G312" s="48">
        <v>6067713</v>
      </c>
      <c r="H312" s="62"/>
      <c r="I312" s="62"/>
      <c r="J312" s="62"/>
      <c r="K312" s="62"/>
      <c r="L312" s="62"/>
      <c r="M312" s="62"/>
    </row>
    <row r="313" spans="1:13" ht="31" x14ac:dyDescent="0.35">
      <c r="A313" s="19" t="s">
        <v>2519</v>
      </c>
      <c r="B313" s="19" t="s">
        <v>2518</v>
      </c>
      <c r="C313" s="22">
        <v>378085</v>
      </c>
      <c r="D313" s="22">
        <v>0</v>
      </c>
      <c r="E313" s="22">
        <v>319806</v>
      </c>
      <c r="F313" s="22">
        <v>0</v>
      </c>
      <c r="G313" s="48">
        <v>319806</v>
      </c>
      <c r="H313" s="62"/>
      <c r="I313" s="62"/>
      <c r="J313" s="62"/>
      <c r="K313" s="62"/>
      <c r="L313" s="62"/>
      <c r="M313" s="62"/>
    </row>
    <row r="314" spans="1:13" ht="15.5" x14ac:dyDescent="0.35">
      <c r="A314" s="19" t="s">
        <v>9470</v>
      </c>
      <c r="B314" s="19" t="s">
        <v>3273</v>
      </c>
      <c r="C314" s="22">
        <v>390126</v>
      </c>
      <c r="D314" s="22">
        <v>0</v>
      </c>
      <c r="E314" s="22">
        <v>158121</v>
      </c>
      <c r="F314" s="22">
        <v>0</v>
      </c>
      <c r="G314" s="48">
        <v>283131</v>
      </c>
      <c r="H314" s="62"/>
      <c r="I314" s="62"/>
      <c r="J314" s="62"/>
      <c r="K314" s="62"/>
      <c r="L314" s="62"/>
      <c r="M314" s="62"/>
    </row>
    <row r="315" spans="1:13" ht="15.5" x14ac:dyDescent="0.35">
      <c r="A315" s="19" t="s">
        <v>5087</v>
      </c>
      <c r="B315" s="19" t="s">
        <v>3788</v>
      </c>
      <c r="C315" s="22">
        <v>2039</v>
      </c>
      <c r="D315" s="22">
        <v>0</v>
      </c>
      <c r="E315" s="22">
        <v>1540619</v>
      </c>
      <c r="F315" s="22">
        <v>0</v>
      </c>
      <c r="G315" s="48">
        <v>1679480</v>
      </c>
      <c r="H315" s="62"/>
      <c r="I315" s="62"/>
      <c r="J315" s="62"/>
      <c r="K315" s="62"/>
      <c r="L315" s="62"/>
      <c r="M315" s="62"/>
    </row>
    <row r="316" spans="1:13" ht="15.5" x14ac:dyDescent="0.35">
      <c r="A316" s="19" t="s">
        <v>127</v>
      </c>
      <c r="B316" s="19" t="s">
        <v>125</v>
      </c>
      <c r="C316" s="22">
        <v>147991252</v>
      </c>
      <c r="D316" s="22">
        <v>0</v>
      </c>
      <c r="E316" s="22">
        <v>88259478</v>
      </c>
      <c r="F316" s="22">
        <v>0</v>
      </c>
      <c r="G316" s="48">
        <v>150873213</v>
      </c>
      <c r="H316" s="62"/>
      <c r="I316" s="62"/>
      <c r="J316" s="62"/>
      <c r="K316" s="62"/>
      <c r="L316" s="62"/>
      <c r="M316" s="62"/>
    </row>
    <row r="317" spans="1:13" ht="15.5" x14ac:dyDescent="0.35">
      <c r="A317" s="19" t="s">
        <v>9529</v>
      </c>
      <c r="B317" s="19" t="s">
        <v>9735</v>
      </c>
      <c r="C317" s="22">
        <v>359893</v>
      </c>
      <c r="D317" s="22">
        <v>0</v>
      </c>
      <c r="E317" s="22">
        <v>495663</v>
      </c>
      <c r="F317" s="22">
        <v>0</v>
      </c>
      <c r="G317" s="48">
        <v>495663</v>
      </c>
      <c r="H317" s="62"/>
      <c r="I317" s="62"/>
      <c r="J317" s="62"/>
      <c r="K317" s="62"/>
      <c r="L317" s="62"/>
      <c r="M317" s="62"/>
    </row>
    <row r="318" spans="1:13" ht="15.5" x14ac:dyDescent="0.35">
      <c r="A318" s="19" t="s">
        <v>9599</v>
      </c>
      <c r="B318" s="19" t="s">
        <v>2122</v>
      </c>
      <c r="C318" s="22">
        <v>35453861</v>
      </c>
      <c r="D318" s="22">
        <v>0</v>
      </c>
      <c r="E318" s="22">
        <v>20246939</v>
      </c>
      <c r="F318" s="22">
        <v>0</v>
      </c>
      <c r="G318" s="48">
        <v>34579926</v>
      </c>
      <c r="H318" s="62"/>
      <c r="I318" s="62"/>
      <c r="J318" s="62"/>
      <c r="K318" s="62"/>
      <c r="L318" s="62"/>
      <c r="M318" s="62"/>
    </row>
    <row r="319" spans="1:13" ht="31" x14ac:dyDescent="0.35">
      <c r="A319" s="19" t="s">
        <v>9306</v>
      </c>
      <c r="B319" s="19" t="s">
        <v>9307</v>
      </c>
      <c r="C319" s="22">
        <v>1761877</v>
      </c>
      <c r="D319" s="22">
        <v>0</v>
      </c>
      <c r="E319" s="22">
        <v>1500000</v>
      </c>
      <c r="F319" s="22">
        <v>0</v>
      </c>
      <c r="G319" s="48">
        <v>1635000</v>
      </c>
      <c r="H319" s="62"/>
      <c r="I319" s="62"/>
      <c r="J319" s="62"/>
      <c r="K319" s="62"/>
      <c r="L319" s="62"/>
      <c r="M319" s="62"/>
    </row>
    <row r="320" spans="1:13" ht="15.5" x14ac:dyDescent="0.35">
      <c r="A320" s="19" t="s">
        <v>2401</v>
      </c>
      <c r="B320" s="19" t="s">
        <v>9640</v>
      </c>
      <c r="C320" s="22">
        <v>0</v>
      </c>
      <c r="D320" s="22">
        <v>0</v>
      </c>
      <c r="E320" s="22">
        <v>0</v>
      </c>
      <c r="F320" s="22">
        <v>0</v>
      </c>
      <c r="G320" s="48">
        <v>0</v>
      </c>
      <c r="H320" s="62"/>
      <c r="I320" s="62"/>
      <c r="J320" s="62"/>
      <c r="K320" s="62"/>
      <c r="L320" s="62"/>
      <c r="M320" s="62"/>
    </row>
    <row r="321" spans="1:13" ht="15.5" x14ac:dyDescent="0.35">
      <c r="A321" s="19" t="s">
        <v>9501</v>
      </c>
      <c r="B321" s="19" t="s">
        <v>1904</v>
      </c>
      <c r="C321" s="22">
        <v>8186066</v>
      </c>
      <c r="D321" s="22">
        <v>0</v>
      </c>
      <c r="E321" s="22">
        <v>2064817</v>
      </c>
      <c r="F321" s="22">
        <v>0</v>
      </c>
      <c r="G321" s="48">
        <v>8781556</v>
      </c>
      <c r="H321" s="62"/>
      <c r="I321" s="62"/>
      <c r="J321" s="62"/>
      <c r="K321" s="62"/>
      <c r="L321" s="62"/>
      <c r="M321" s="62"/>
    </row>
    <row r="322" spans="1:13" ht="15.5" x14ac:dyDescent="0.35">
      <c r="A322" s="19" t="s">
        <v>1046</v>
      </c>
      <c r="B322" s="19" t="s">
        <v>3907</v>
      </c>
      <c r="C322" s="22">
        <f>152360+45289</f>
        <v>197649</v>
      </c>
      <c r="D322" s="22">
        <v>0</v>
      </c>
      <c r="E322" s="22">
        <f>74657+93561</f>
        <v>168218</v>
      </c>
      <c r="F322" s="22">
        <v>0</v>
      </c>
      <c r="G322" s="48">
        <v>169088</v>
      </c>
      <c r="H322" s="62"/>
      <c r="I322" s="62"/>
      <c r="J322" s="62"/>
      <c r="K322" s="62"/>
      <c r="L322" s="62"/>
      <c r="M322" s="62"/>
    </row>
    <row r="323" spans="1:13" ht="15.5" x14ac:dyDescent="0.35">
      <c r="A323" s="19" t="s">
        <v>9490</v>
      </c>
      <c r="B323" s="19" t="s">
        <v>2345</v>
      </c>
      <c r="C323" s="22">
        <v>0</v>
      </c>
      <c r="D323" s="22">
        <v>0</v>
      </c>
      <c r="E323" s="22">
        <v>0</v>
      </c>
      <c r="F323" s="22">
        <v>0</v>
      </c>
      <c r="G323" s="48">
        <v>6628506</v>
      </c>
      <c r="H323" s="62"/>
      <c r="I323" s="62"/>
      <c r="J323" s="62"/>
      <c r="K323" s="62"/>
      <c r="L323" s="62"/>
      <c r="M323" s="62"/>
    </row>
    <row r="324" spans="1:13" ht="15.5" x14ac:dyDescent="0.35">
      <c r="A324" s="19" t="s">
        <v>691</v>
      </c>
      <c r="B324" s="19" t="s">
        <v>690</v>
      </c>
      <c r="C324" s="22">
        <v>786085</v>
      </c>
      <c r="D324" s="22">
        <v>0</v>
      </c>
      <c r="E324" s="22">
        <v>153293640</v>
      </c>
      <c r="F324" s="22">
        <v>0</v>
      </c>
      <c r="G324" s="48">
        <v>155164652</v>
      </c>
      <c r="H324" s="62"/>
      <c r="I324" s="62"/>
      <c r="J324" s="62"/>
      <c r="K324" s="62"/>
      <c r="L324" s="62"/>
      <c r="M324" s="62"/>
    </row>
    <row r="325" spans="1:13" ht="15.5" x14ac:dyDescent="0.35">
      <c r="A325" s="19" t="s">
        <v>2551</v>
      </c>
      <c r="B325" s="19" t="s">
        <v>8862</v>
      </c>
      <c r="C325" s="22">
        <v>0</v>
      </c>
      <c r="D325" s="22">
        <v>0</v>
      </c>
      <c r="E325" s="22">
        <v>0</v>
      </c>
      <c r="F325" s="22">
        <v>0</v>
      </c>
      <c r="G325" s="48">
        <v>0</v>
      </c>
      <c r="H325" s="62"/>
      <c r="I325" s="62"/>
      <c r="J325" s="62"/>
      <c r="K325" s="62"/>
      <c r="L325" s="62"/>
      <c r="M325" s="62"/>
    </row>
    <row r="326" spans="1:13" ht="15.5" x14ac:dyDescent="0.35">
      <c r="A326" s="19" t="s">
        <v>9548</v>
      </c>
      <c r="B326" s="19" t="s">
        <v>2120</v>
      </c>
      <c r="C326" s="22">
        <v>0</v>
      </c>
      <c r="D326" s="22">
        <v>0</v>
      </c>
      <c r="E326" s="22">
        <v>0</v>
      </c>
      <c r="F326" s="22">
        <v>0</v>
      </c>
      <c r="G326" s="48">
        <v>0</v>
      </c>
      <c r="H326" s="62"/>
      <c r="I326" s="62"/>
      <c r="J326" s="62"/>
      <c r="K326" s="62"/>
      <c r="L326" s="62"/>
      <c r="M326" s="62"/>
    </row>
    <row r="327" spans="1:13" ht="15.5" x14ac:dyDescent="0.35">
      <c r="A327" s="19" t="s">
        <v>9553</v>
      </c>
      <c r="B327" s="19" t="s">
        <v>9554</v>
      </c>
      <c r="C327" s="22">
        <v>2566614</v>
      </c>
      <c r="D327" s="22">
        <v>0</v>
      </c>
      <c r="E327" s="22">
        <v>244424</v>
      </c>
      <c r="F327" s="22">
        <v>0</v>
      </c>
      <c r="G327" s="48">
        <v>1964778</v>
      </c>
      <c r="H327" s="62"/>
      <c r="I327" s="62"/>
      <c r="J327" s="62"/>
      <c r="K327" s="62"/>
      <c r="L327" s="62"/>
      <c r="M327" s="62"/>
    </row>
    <row r="328" spans="1:13" ht="15.5" x14ac:dyDescent="0.35">
      <c r="A328" s="19" t="s">
        <v>3178</v>
      </c>
      <c r="B328" s="19" t="s">
        <v>3815</v>
      </c>
      <c r="C328" s="22">
        <v>874710</v>
      </c>
      <c r="D328" s="22">
        <v>0</v>
      </c>
      <c r="E328" s="22">
        <v>0</v>
      </c>
      <c r="F328" s="22">
        <v>0</v>
      </c>
      <c r="G328" s="48">
        <v>-539387</v>
      </c>
      <c r="H328" s="62">
        <v>60</v>
      </c>
      <c r="I328" s="62">
        <v>20</v>
      </c>
      <c r="J328" s="62">
        <v>40</v>
      </c>
      <c r="K328" s="62">
        <v>6</v>
      </c>
      <c r="L328" s="62">
        <v>3</v>
      </c>
      <c r="M328" s="62" t="s">
        <v>3500</v>
      </c>
    </row>
    <row r="329" spans="1:13" ht="15.5" x14ac:dyDescent="0.35">
      <c r="A329" s="19" t="s">
        <v>9340</v>
      </c>
      <c r="B329" s="19" t="s">
        <v>2647</v>
      </c>
      <c r="C329" s="22">
        <v>364356.21</v>
      </c>
      <c r="D329" s="22">
        <v>0</v>
      </c>
      <c r="E329" s="22">
        <v>235992.95999999999</v>
      </c>
      <c r="F329" s="22">
        <v>0</v>
      </c>
      <c r="G329" s="48">
        <v>235992.95999999999</v>
      </c>
      <c r="H329" s="62"/>
      <c r="I329" s="62"/>
      <c r="J329" s="62"/>
      <c r="K329" s="62"/>
      <c r="L329" s="62"/>
      <c r="M329" s="62"/>
    </row>
    <row r="330" spans="1:13" ht="15.5" x14ac:dyDescent="0.35">
      <c r="A330" s="19" t="s">
        <v>893</v>
      </c>
      <c r="B330" s="19" t="s">
        <v>9524</v>
      </c>
      <c r="C330" s="22">
        <v>3506000</v>
      </c>
      <c r="D330" s="22">
        <v>0</v>
      </c>
      <c r="E330" s="22">
        <v>24507000</v>
      </c>
      <c r="F330" s="22">
        <v>0</v>
      </c>
      <c r="G330" s="48">
        <v>25513000</v>
      </c>
      <c r="H330" s="62"/>
      <c r="I330" s="62"/>
      <c r="J330" s="62"/>
      <c r="K330" s="62"/>
      <c r="L330" s="62"/>
      <c r="M330" s="62"/>
    </row>
    <row r="331" spans="1:13" ht="15.5" x14ac:dyDescent="0.35">
      <c r="A331" s="19" t="s">
        <v>9429</v>
      </c>
      <c r="B331" s="19" t="s">
        <v>2319</v>
      </c>
      <c r="C331" s="22">
        <v>8765965</v>
      </c>
      <c r="D331" s="22">
        <v>0</v>
      </c>
      <c r="E331" s="22">
        <v>7996840</v>
      </c>
      <c r="F331" s="22">
        <v>0</v>
      </c>
      <c r="G331" s="48">
        <v>9186806</v>
      </c>
      <c r="H331" s="62"/>
      <c r="I331" s="62"/>
      <c r="J331" s="62"/>
      <c r="K331" s="62"/>
      <c r="L331" s="62"/>
      <c r="M331" s="62"/>
    </row>
    <row r="332" spans="1:13" ht="15.5" x14ac:dyDescent="0.35">
      <c r="A332" s="19" t="s">
        <v>9483</v>
      </c>
      <c r="B332" s="19" t="s">
        <v>3847</v>
      </c>
      <c r="C332" s="22">
        <v>841100</v>
      </c>
      <c r="D332" s="22">
        <v>0</v>
      </c>
      <c r="E332" s="22">
        <v>498450</v>
      </c>
      <c r="F332" s="22">
        <v>0</v>
      </c>
      <c r="G332" s="48">
        <v>747320</v>
      </c>
      <c r="H332" s="62"/>
      <c r="I332" s="62"/>
      <c r="J332" s="62"/>
      <c r="K332" s="62"/>
      <c r="L332" s="62"/>
      <c r="M332" s="62"/>
    </row>
    <row r="333" spans="1:13" ht="15.5" x14ac:dyDescent="0.35">
      <c r="A333" s="19" t="s">
        <v>8414</v>
      </c>
      <c r="B333" s="19" t="s">
        <v>8200</v>
      </c>
      <c r="C333" s="22">
        <v>7060501</v>
      </c>
      <c r="D333" s="22">
        <v>0</v>
      </c>
      <c r="E333" s="22">
        <v>0</v>
      </c>
      <c r="F333" s="22">
        <v>0</v>
      </c>
      <c r="G333" s="48">
        <v>0</v>
      </c>
      <c r="H333" s="62"/>
      <c r="I333" s="62"/>
      <c r="J333" s="62"/>
      <c r="K333" s="62"/>
      <c r="L333" s="62"/>
      <c r="M333" s="62"/>
    </row>
    <row r="334" spans="1:13" ht="15.5" x14ac:dyDescent="0.35">
      <c r="A334" s="19" t="s">
        <v>1668</v>
      </c>
      <c r="B334" s="19" t="s">
        <v>9526</v>
      </c>
      <c r="C334" s="22">
        <v>16421061</v>
      </c>
      <c r="D334" s="22">
        <v>0</v>
      </c>
      <c r="E334" s="22">
        <v>14155584</v>
      </c>
      <c r="F334" s="22">
        <v>0</v>
      </c>
      <c r="G334" s="48">
        <v>12646016</v>
      </c>
      <c r="H334" s="62"/>
      <c r="I334" s="62"/>
      <c r="J334" s="62"/>
      <c r="K334" s="62"/>
      <c r="L334" s="62"/>
      <c r="M334" s="62"/>
    </row>
    <row r="335" spans="1:13" ht="15.5" x14ac:dyDescent="0.35">
      <c r="A335" s="19" t="s">
        <v>9600</v>
      </c>
      <c r="B335" s="19" t="s">
        <v>3849</v>
      </c>
      <c r="C335" s="22">
        <v>384170</v>
      </c>
      <c r="D335" s="22">
        <v>0</v>
      </c>
      <c r="E335" s="22">
        <v>291251</v>
      </c>
      <c r="F335" s="22">
        <v>0</v>
      </c>
      <c r="G335" s="48">
        <v>322561</v>
      </c>
      <c r="H335" s="62"/>
      <c r="I335" s="62"/>
      <c r="J335" s="62"/>
      <c r="K335" s="62"/>
      <c r="L335" s="62"/>
      <c r="M335" s="62"/>
    </row>
    <row r="336" spans="1:13" ht="27.75" customHeight="1" x14ac:dyDescent="0.35">
      <c r="A336" s="19" t="s">
        <v>9435</v>
      </c>
      <c r="B336" s="19" t="s">
        <v>1277</v>
      </c>
      <c r="C336" s="22">
        <v>9177426</v>
      </c>
      <c r="D336" s="22">
        <v>0</v>
      </c>
      <c r="E336" s="22">
        <v>2033922</v>
      </c>
      <c r="F336" s="22">
        <v>0</v>
      </c>
      <c r="G336" s="48">
        <v>11217289</v>
      </c>
      <c r="H336" s="62"/>
      <c r="I336" s="62"/>
      <c r="J336" s="62"/>
      <c r="K336" s="62"/>
      <c r="L336" s="62"/>
      <c r="M336" s="62"/>
    </row>
    <row r="337" spans="1:13" ht="15.5" x14ac:dyDescent="0.35">
      <c r="A337" s="19" t="s">
        <v>9419</v>
      </c>
      <c r="B337" s="19" t="s">
        <v>3719</v>
      </c>
      <c r="C337" s="22">
        <v>0</v>
      </c>
      <c r="D337" s="22">
        <v>0</v>
      </c>
      <c r="E337" s="22">
        <v>0</v>
      </c>
      <c r="F337" s="22">
        <v>0</v>
      </c>
      <c r="G337" s="48">
        <v>147337</v>
      </c>
      <c r="H337" s="62"/>
      <c r="I337" s="62"/>
      <c r="J337" s="62"/>
      <c r="K337" s="62"/>
      <c r="L337" s="62"/>
      <c r="M337" s="62"/>
    </row>
    <row r="338" spans="1:13" ht="31" x14ac:dyDescent="0.35">
      <c r="A338" s="19" t="s">
        <v>9569</v>
      </c>
      <c r="B338" s="19" t="s">
        <v>1424</v>
      </c>
      <c r="C338" s="22">
        <v>1109200</v>
      </c>
      <c r="D338" s="22">
        <v>0</v>
      </c>
      <c r="E338" s="22">
        <f>1038600+1260000</f>
        <v>2298600</v>
      </c>
      <c r="F338" s="22">
        <v>0</v>
      </c>
      <c r="G338" s="48">
        <v>2472000</v>
      </c>
      <c r="H338" s="62"/>
      <c r="I338" s="62"/>
      <c r="J338" s="62"/>
      <c r="K338" s="62"/>
      <c r="L338" s="62"/>
      <c r="M338" s="62"/>
    </row>
    <row r="339" spans="1:13" ht="15.5" x14ac:dyDescent="0.35">
      <c r="A339" s="19" t="s">
        <v>3140</v>
      </c>
      <c r="B339" s="19" t="s">
        <v>296</v>
      </c>
      <c r="C339" s="22">
        <v>28798894.370000001</v>
      </c>
      <c r="D339" s="22">
        <v>0</v>
      </c>
      <c r="E339" s="22">
        <v>32947229.98</v>
      </c>
      <c r="F339" s="22">
        <v>0</v>
      </c>
      <c r="G339" s="48">
        <v>272088715.10000002</v>
      </c>
      <c r="H339" s="62"/>
      <c r="I339" s="62"/>
      <c r="J339" s="62"/>
      <c r="K339" s="62"/>
      <c r="L339" s="62"/>
      <c r="M339" s="62"/>
    </row>
    <row r="340" spans="1:13" ht="15.5" x14ac:dyDescent="0.35">
      <c r="A340" s="19" t="s">
        <v>1539</v>
      </c>
      <c r="B340" s="19" t="s">
        <v>1520</v>
      </c>
      <c r="C340" s="22">
        <v>0</v>
      </c>
      <c r="D340" s="22">
        <v>0</v>
      </c>
      <c r="E340" s="22">
        <v>0</v>
      </c>
      <c r="F340" s="22">
        <v>0</v>
      </c>
      <c r="G340" s="48">
        <v>0</v>
      </c>
      <c r="H340" s="62"/>
      <c r="I340" s="62"/>
      <c r="J340" s="62"/>
      <c r="K340" s="62"/>
      <c r="L340" s="62"/>
      <c r="M340" s="62"/>
    </row>
    <row r="341" spans="1:13" ht="31" x14ac:dyDescent="0.35">
      <c r="A341" s="19" t="s">
        <v>9493</v>
      </c>
      <c r="B341" s="19" t="s">
        <v>9494</v>
      </c>
      <c r="C341" s="22">
        <v>1218164</v>
      </c>
      <c r="D341" s="22">
        <v>0</v>
      </c>
      <c r="E341" s="22">
        <v>1138023</v>
      </c>
      <c r="F341" s="22">
        <v>0</v>
      </c>
      <c r="G341" s="48">
        <v>1876040</v>
      </c>
      <c r="H341" s="62"/>
      <c r="I341" s="62"/>
      <c r="J341" s="62"/>
      <c r="K341" s="62"/>
      <c r="L341" s="62"/>
      <c r="M341" s="62"/>
    </row>
    <row r="342" spans="1:13" ht="15.5" x14ac:dyDescent="0.35">
      <c r="A342" s="19" t="s">
        <v>1048</v>
      </c>
      <c r="B342" s="19" t="s">
        <v>9586</v>
      </c>
      <c r="C342" s="22">
        <v>19308050</v>
      </c>
      <c r="D342" s="22">
        <v>0</v>
      </c>
      <c r="E342" s="22">
        <v>6032231</v>
      </c>
      <c r="F342" s="22">
        <v>0</v>
      </c>
      <c r="G342" s="48">
        <v>19717121</v>
      </c>
      <c r="H342" s="62"/>
      <c r="I342" s="62"/>
      <c r="J342" s="62"/>
      <c r="K342" s="62"/>
      <c r="L342" s="62"/>
      <c r="M342" s="62"/>
    </row>
    <row r="343" spans="1:13" ht="15.5" x14ac:dyDescent="0.35">
      <c r="A343" s="19" t="s">
        <v>9409</v>
      </c>
      <c r="B343" s="19" t="s">
        <v>9410</v>
      </c>
      <c r="C343" s="22">
        <v>566370000</v>
      </c>
      <c r="D343" s="22">
        <v>0</v>
      </c>
      <c r="E343" s="22">
        <v>447118000</v>
      </c>
      <c r="F343" s="22">
        <v>0</v>
      </c>
      <c r="G343" s="48">
        <f>447118000+113943000</f>
        <v>561061000</v>
      </c>
      <c r="H343" s="62"/>
      <c r="I343" s="62"/>
      <c r="J343" s="62"/>
      <c r="K343" s="62"/>
      <c r="L343" s="62"/>
      <c r="M343" s="62"/>
    </row>
    <row r="344" spans="1:13" ht="15.5" x14ac:dyDescent="0.35">
      <c r="A344" s="19" t="s">
        <v>9558</v>
      </c>
      <c r="B344" s="19" t="s">
        <v>1337</v>
      </c>
      <c r="C344" s="22">
        <v>48758193.079999998</v>
      </c>
      <c r="D344" s="22">
        <v>0</v>
      </c>
      <c r="E344" s="22">
        <v>48758193.079999998</v>
      </c>
      <c r="F344" s="22">
        <v>0</v>
      </c>
      <c r="G344" s="48">
        <v>62805362.189999998</v>
      </c>
      <c r="H344" s="62"/>
      <c r="I344" s="62"/>
      <c r="J344" s="62"/>
      <c r="K344" s="62"/>
      <c r="L344" s="62"/>
      <c r="M344" s="62"/>
    </row>
    <row r="345" spans="1:13" ht="15.5" x14ac:dyDescent="0.35">
      <c r="A345" s="19" t="s">
        <v>9333</v>
      </c>
      <c r="B345" s="19" t="s">
        <v>427</v>
      </c>
      <c r="C345" s="22">
        <v>8708195.7899999991</v>
      </c>
      <c r="D345" s="22">
        <v>0</v>
      </c>
      <c r="E345" s="22">
        <v>7683408.2599999998</v>
      </c>
      <c r="F345" s="22">
        <v>0</v>
      </c>
      <c r="G345" s="48">
        <v>8987351.7300000004</v>
      </c>
      <c r="H345" s="62"/>
      <c r="I345" s="62"/>
      <c r="J345" s="62"/>
      <c r="K345" s="62"/>
      <c r="L345" s="62"/>
      <c r="M345" s="62"/>
    </row>
    <row r="346" spans="1:13" ht="15.5" x14ac:dyDescent="0.35">
      <c r="A346" s="19" t="s">
        <v>9336</v>
      </c>
      <c r="B346" s="19" t="s">
        <v>2666</v>
      </c>
      <c r="C346" s="22">
        <v>2271709</v>
      </c>
      <c r="D346" s="22">
        <v>0</v>
      </c>
      <c r="E346" s="22">
        <v>2050000</v>
      </c>
      <c r="F346" s="22">
        <v>0</v>
      </c>
      <c r="G346" s="48">
        <v>143937</v>
      </c>
      <c r="H346" s="62"/>
      <c r="I346" s="62"/>
      <c r="J346" s="62"/>
      <c r="K346" s="62"/>
      <c r="L346" s="62"/>
      <c r="M346" s="62"/>
    </row>
    <row r="347" spans="1:13" ht="15.5" x14ac:dyDescent="0.35">
      <c r="A347" s="19" t="s">
        <v>9291</v>
      </c>
      <c r="B347" s="19" t="s">
        <v>3690</v>
      </c>
      <c r="C347" s="22">
        <v>0</v>
      </c>
      <c r="D347" s="22">
        <v>0</v>
      </c>
      <c r="E347" s="22">
        <v>0</v>
      </c>
      <c r="F347" s="22">
        <v>0</v>
      </c>
      <c r="G347" s="48">
        <v>0</v>
      </c>
      <c r="H347" s="62"/>
      <c r="I347" s="62"/>
      <c r="J347" s="62"/>
      <c r="K347" s="62"/>
      <c r="L347" s="62"/>
      <c r="M347" s="62"/>
    </row>
    <row r="348" spans="1:13" ht="15.5" x14ac:dyDescent="0.35">
      <c r="A348" s="19" t="s">
        <v>9566</v>
      </c>
      <c r="B348" s="19" t="s">
        <v>130</v>
      </c>
      <c r="C348" s="22">
        <v>57955204</v>
      </c>
      <c r="D348" s="22">
        <v>0</v>
      </c>
      <c r="E348" s="22">
        <v>559330</v>
      </c>
      <c r="F348" s="22">
        <v>0</v>
      </c>
      <c r="G348" s="48">
        <v>69293677</v>
      </c>
      <c r="H348" s="62"/>
      <c r="I348" s="62"/>
      <c r="J348" s="62"/>
      <c r="K348" s="62"/>
      <c r="L348" s="62"/>
      <c r="M348" s="62"/>
    </row>
    <row r="349" spans="1:13" ht="15.5" x14ac:dyDescent="0.35">
      <c r="A349" s="19" t="s">
        <v>4983</v>
      </c>
      <c r="B349" s="19" t="s">
        <v>10073</v>
      </c>
      <c r="C349" s="22">
        <v>1315923</v>
      </c>
      <c r="D349" s="22">
        <v>0</v>
      </c>
      <c r="E349" s="22">
        <v>1239272</v>
      </c>
      <c r="F349" s="22">
        <v>0</v>
      </c>
      <c r="G349" s="48">
        <v>146812</v>
      </c>
      <c r="H349" s="62">
        <v>8</v>
      </c>
      <c r="I349" s="62">
        <v>0</v>
      </c>
      <c r="J349" s="62">
        <v>8</v>
      </c>
      <c r="K349" s="62">
        <v>8</v>
      </c>
      <c r="L349" s="62">
        <v>0</v>
      </c>
      <c r="M349" s="62" t="s">
        <v>3790</v>
      </c>
    </row>
    <row r="350" spans="1:13" ht="15.5" x14ac:dyDescent="0.35">
      <c r="A350" s="19" t="s">
        <v>9309</v>
      </c>
      <c r="B350" s="19" t="s">
        <v>3696</v>
      </c>
      <c r="C350" s="22">
        <v>3487525</v>
      </c>
      <c r="D350" s="22">
        <v>0</v>
      </c>
      <c r="E350" s="22">
        <v>3487525</v>
      </c>
      <c r="F350" s="22">
        <v>0</v>
      </c>
      <c r="G350" s="48">
        <v>4000000</v>
      </c>
      <c r="H350" s="62"/>
      <c r="I350" s="62"/>
      <c r="J350" s="62"/>
      <c r="K350" s="62"/>
      <c r="L350" s="62"/>
      <c r="M350" s="62"/>
    </row>
    <row r="351" spans="1:13" ht="15.5" x14ac:dyDescent="0.35">
      <c r="A351" s="19" t="s">
        <v>9503</v>
      </c>
      <c r="B351" s="19" t="s">
        <v>2171</v>
      </c>
      <c r="C351" s="22">
        <v>27622999</v>
      </c>
      <c r="D351" s="22">
        <v>0</v>
      </c>
      <c r="E351" s="22">
        <v>6831097</v>
      </c>
      <c r="F351" s="22">
        <v>0</v>
      </c>
      <c r="G351" s="48">
        <v>27566065</v>
      </c>
      <c r="H351" s="62">
        <v>6</v>
      </c>
      <c r="I351" s="62">
        <v>4</v>
      </c>
      <c r="J351" s="62">
        <v>2</v>
      </c>
      <c r="K351" s="62">
        <v>5</v>
      </c>
      <c r="L351" s="62">
        <v>0</v>
      </c>
      <c r="M351" s="62" t="s">
        <v>8222</v>
      </c>
    </row>
    <row r="352" spans="1:13" ht="15.5" x14ac:dyDescent="0.35">
      <c r="A352" s="19" t="s">
        <v>1163</v>
      </c>
      <c r="B352" s="19" t="s">
        <v>3965</v>
      </c>
      <c r="C352" s="22">
        <v>45000</v>
      </c>
      <c r="D352" s="22">
        <v>0</v>
      </c>
      <c r="E352" s="22">
        <f>22500+17500</f>
        <v>40000</v>
      </c>
      <c r="F352" s="22">
        <v>0</v>
      </c>
      <c r="G352" s="48">
        <v>45000</v>
      </c>
      <c r="H352" s="62"/>
      <c r="I352" s="62"/>
      <c r="J352" s="62"/>
      <c r="K352" s="62"/>
      <c r="L352" s="62"/>
      <c r="M352" s="62"/>
    </row>
    <row r="353" spans="1:13" ht="15.5" x14ac:dyDescent="0.35">
      <c r="A353" s="19" t="s">
        <v>98</v>
      </c>
      <c r="B353" s="19" t="s">
        <v>4029</v>
      </c>
      <c r="C353" s="22">
        <v>154093032</v>
      </c>
      <c r="D353" s="22">
        <v>0</v>
      </c>
      <c r="E353" s="22">
        <v>92640338</v>
      </c>
      <c r="F353" s="22">
        <v>0</v>
      </c>
      <c r="G353" s="48">
        <v>109570736</v>
      </c>
      <c r="H353" s="62"/>
      <c r="I353" s="62"/>
      <c r="J353" s="62"/>
      <c r="K353" s="62"/>
      <c r="L353" s="62"/>
      <c r="M353" s="62"/>
    </row>
    <row r="354" spans="1:13" ht="15.5" x14ac:dyDescent="0.35">
      <c r="A354" s="19" t="s">
        <v>9319</v>
      </c>
      <c r="B354" s="19" t="s">
        <v>2148</v>
      </c>
      <c r="C354" s="22">
        <v>285365</v>
      </c>
      <c r="D354" s="22">
        <v>0</v>
      </c>
      <c r="E354" s="22">
        <v>401951</v>
      </c>
      <c r="F354" s="22">
        <v>0</v>
      </c>
      <c r="G354" s="48">
        <v>70738</v>
      </c>
      <c r="H354" s="62"/>
      <c r="I354" s="62"/>
      <c r="J354" s="62"/>
      <c r="K354" s="62"/>
      <c r="L354" s="62"/>
      <c r="M354" s="62"/>
    </row>
    <row r="355" spans="1:13" ht="15.5" x14ac:dyDescent="0.35">
      <c r="A355" s="19" t="s">
        <v>255</v>
      </c>
      <c r="B355" s="19" t="s">
        <v>8198</v>
      </c>
      <c r="C355" s="22">
        <v>4624805.18</v>
      </c>
      <c r="D355" s="22">
        <v>0</v>
      </c>
      <c r="E355" s="22">
        <v>472037.2</v>
      </c>
      <c r="F355" s="22">
        <v>0</v>
      </c>
      <c r="G355" s="48">
        <v>11686088.18</v>
      </c>
      <c r="H355" s="62"/>
      <c r="I355" s="62"/>
      <c r="J355" s="62"/>
      <c r="K355" s="62"/>
      <c r="L355" s="62"/>
      <c r="M355" s="62"/>
    </row>
    <row r="356" spans="1:13" ht="15.5" x14ac:dyDescent="0.35">
      <c r="A356" s="19" t="s">
        <v>1179</v>
      </c>
      <c r="B356" s="19" t="s">
        <v>9301</v>
      </c>
      <c r="C356" s="22">
        <v>0</v>
      </c>
      <c r="D356" s="22">
        <v>0</v>
      </c>
      <c r="E356" s="22">
        <v>0</v>
      </c>
      <c r="F356" s="22">
        <v>0</v>
      </c>
      <c r="G356" s="48">
        <v>0</v>
      </c>
      <c r="H356" s="62"/>
      <c r="I356" s="62"/>
      <c r="J356" s="62"/>
      <c r="K356" s="62"/>
      <c r="L356" s="62"/>
      <c r="M356" s="62"/>
    </row>
    <row r="357" spans="1:13" ht="25.5" customHeight="1" x14ac:dyDescent="0.35">
      <c r="A357" s="19" t="s">
        <v>378</v>
      </c>
      <c r="B357" s="19" t="s">
        <v>376</v>
      </c>
      <c r="C357" s="22">
        <v>0</v>
      </c>
      <c r="D357" s="22">
        <v>0</v>
      </c>
      <c r="E357" s="22">
        <v>0</v>
      </c>
      <c r="F357" s="22">
        <v>0</v>
      </c>
      <c r="G357" s="48">
        <v>133411</v>
      </c>
      <c r="H357" s="62"/>
      <c r="I357" s="62"/>
      <c r="J357" s="62"/>
      <c r="K357" s="62"/>
      <c r="L357" s="62"/>
      <c r="M357" s="62"/>
    </row>
    <row r="358" spans="1:13" ht="31" x14ac:dyDescent="0.35">
      <c r="A358" s="19" t="s">
        <v>9532</v>
      </c>
      <c r="B358" s="19" t="s">
        <v>2649</v>
      </c>
      <c r="C358" s="22">
        <v>75000</v>
      </c>
      <c r="D358" s="22">
        <v>0</v>
      </c>
      <c r="E358" s="22">
        <v>45000</v>
      </c>
      <c r="F358" s="22">
        <v>0</v>
      </c>
      <c r="G358" s="48">
        <v>75000</v>
      </c>
      <c r="H358" s="62"/>
      <c r="I358" s="62"/>
      <c r="J358" s="62"/>
      <c r="K358" s="62"/>
      <c r="L358" s="62"/>
      <c r="M358" s="62"/>
    </row>
    <row r="359" spans="1:13" ht="15.5" x14ac:dyDescent="0.35">
      <c r="A359" s="19" t="s">
        <v>9564</v>
      </c>
      <c r="B359" s="19" t="s">
        <v>9565</v>
      </c>
      <c r="C359" s="22">
        <v>8088390</v>
      </c>
      <c r="D359" s="22">
        <v>0</v>
      </c>
      <c r="E359" s="22">
        <v>5987321</v>
      </c>
      <c r="F359" s="22">
        <v>0</v>
      </c>
      <c r="G359" s="48">
        <v>8088390</v>
      </c>
      <c r="H359" s="62"/>
      <c r="I359" s="62"/>
      <c r="J359" s="62"/>
      <c r="K359" s="62"/>
      <c r="L359" s="62"/>
      <c r="M359" s="62"/>
    </row>
    <row r="360" spans="1:13" ht="15.5" x14ac:dyDescent="0.35">
      <c r="A360" s="19" t="s">
        <v>325</v>
      </c>
      <c r="B360" s="20" t="s">
        <v>324</v>
      </c>
      <c r="C360" s="31">
        <v>19575803</v>
      </c>
      <c r="D360" s="31">
        <v>0</v>
      </c>
      <c r="E360" s="31">
        <v>20103634</v>
      </c>
      <c r="F360" s="31">
        <v>0</v>
      </c>
      <c r="G360" s="56">
        <v>20287568</v>
      </c>
      <c r="H360" s="62"/>
      <c r="I360" s="62"/>
      <c r="J360" s="62"/>
      <c r="K360" s="62"/>
      <c r="L360" s="62"/>
      <c r="M360" s="62"/>
    </row>
    <row r="361" spans="1:13" ht="15.5" x14ac:dyDescent="0.35">
      <c r="A361" s="19" t="s">
        <v>9302</v>
      </c>
      <c r="B361" s="19" t="s">
        <v>9303</v>
      </c>
      <c r="C361" s="22">
        <v>134825.68</v>
      </c>
      <c r="D361" s="22">
        <v>0</v>
      </c>
      <c r="E361" s="22">
        <v>1540</v>
      </c>
      <c r="F361" s="22">
        <v>0</v>
      </c>
      <c r="G361" s="48">
        <v>42531.040000000001</v>
      </c>
      <c r="H361" s="62"/>
      <c r="I361" s="62"/>
      <c r="J361" s="62"/>
      <c r="K361" s="62"/>
      <c r="L361" s="62"/>
      <c r="M361" s="62"/>
    </row>
    <row r="362" spans="1:13" ht="15.5" x14ac:dyDescent="0.35">
      <c r="A362" s="19" t="s">
        <v>9388</v>
      </c>
      <c r="B362" s="19" t="s">
        <v>9389</v>
      </c>
      <c r="C362" s="22">
        <v>358751.55</v>
      </c>
      <c r="D362" s="22"/>
      <c r="E362" s="22">
        <v>0</v>
      </c>
      <c r="F362" s="22">
        <v>0</v>
      </c>
      <c r="G362" s="48">
        <f>359579.97</f>
        <v>359579.97</v>
      </c>
      <c r="H362" s="62"/>
      <c r="I362" s="62"/>
      <c r="J362" s="62"/>
      <c r="K362" s="62"/>
      <c r="L362" s="62"/>
      <c r="M362" s="62"/>
    </row>
    <row r="363" spans="1:13" ht="15.5" x14ac:dyDescent="0.35">
      <c r="A363" s="19" t="s">
        <v>3035</v>
      </c>
      <c r="B363" s="19" t="s">
        <v>10004</v>
      </c>
      <c r="C363" s="22">
        <v>358751.55</v>
      </c>
      <c r="D363" s="22">
        <v>0</v>
      </c>
      <c r="E363" s="22">
        <v>0</v>
      </c>
      <c r="F363" s="22">
        <v>0</v>
      </c>
      <c r="G363" s="48">
        <v>359579.97</v>
      </c>
      <c r="H363" s="62">
        <v>5</v>
      </c>
      <c r="I363" s="62">
        <v>0</v>
      </c>
      <c r="J363" s="62">
        <v>5</v>
      </c>
      <c r="K363" s="62">
        <v>7</v>
      </c>
      <c r="L363" s="62">
        <v>1</v>
      </c>
      <c r="M363" s="62" t="s">
        <v>3790</v>
      </c>
    </row>
    <row r="364" spans="1:13" ht="15.5" x14ac:dyDescent="0.35">
      <c r="A364" s="19" t="s">
        <v>3098</v>
      </c>
      <c r="B364" s="19" t="s">
        <v>4002</v>
      </c>
      <c r="C364" s="22">
        <v>16145423</v>
      </c>
      <c r="D364" s="22">
        <v>0</v>
      </c>
      <c r="E364" s="22">
        <v>308470</v>
      </c>
      <c r="F364" s="22">
        <v>0</v>
      </c>
      <c r="G364" s="48">
        <v>19315793</v>
      </c>
      <c r="H364" s="62"/>
      <c r="I364" s="62"/>
      <c r="J364" s="62"/>
      <c r="K364" s="62"/>
      <c r="L364" s="62"/>
      <c r="M364" s="62"/>
    </row>
    <row r="365" spans="1:13" ht="31" x14ac:dyDescent="0.35">
      <c r="A365" s="19" t="s">
        <v>3233</v>
      </c>
      <c r="B365" s="19" t="s">
        <v>9620</v>
      </c>
      <c r="C365" s="22">
        <v>50000</v>
      </c>
      <c r="D365" s="22">
        <v>0</v>
      </c>
      <c r="E365" s="22">
        <v>275000</v>
      </c>
      <c r="F365" s="22">
        <v>0</v>
      </c>
      <c r="G365" s="48">
        <v>286863</v>
      </c>
      <c r="H365" s="62"/>
      <c r="I365" s="62"/>
      <c r="J365" s="62"/>
      <c r="K365" s="62"/>
      <c r="L365" s="62"/>
      <c r="M365" s="62"/>
    </row>
    <row r="366" spans="1:13" ht="15.5" x14ac:dyDescent="0.35">
      <c r="A366" s="19" t="s">
        <v>9400</v>
      </c>
      <c r="B366" s="19" t="s">
        <v>773</v>
      </c>
      <c r="C366" s="22">
        <v>111791260.41</v>
      </c>
      <c r="D366" s="22">
        <v>0</v>
      </c>
      <c r="E366" s="22">
        <v>71235729.439999998</v>
      </c>
      <c r="F366" s="22">
        <v>0</v>
      </c>
      <c r="G366" s="48">
        <v>128893412.09</v>
      </c>
      <c r="H366" s="62"/>
      <c r="I366" s="62"/>
      <c r="J366" s="62"/>
      <c r="K366" s="62"/>
      <c r="L366" s="62"/>
      <c r="M366" s="62"/>
    </row>
    <row r="367" spans="1:13" ht="15.5" x14ac:dyDescent="0.35">
      <c r="A367" s="19" t="s">
        <v>1320</v>
      </c>
      <c r="B367" s="19" t="s">
        <v>1297</v>
      </c>
      <c r="C367" s="22">
        <v>785000</v>
      </c>
      <c r="D367" s="22">
        <v>0</v>
      </c>
      <c r="E367" s="22">
        <v>88619</v>
      </c>
      <c r="F367" s="22">
        <v>0</v>
      </c>
      <c r="G367" s="48">
        <v>88619</v>
      </c>
      <c r="H367" s="62"/>
      <c r="I367" s="62"/>
      <c r="J367" s="62"/>
      <c r="K367" s="62"/>
      <c r="L367" s="62"/>
      <c r="M367" s="62"/>
    </row>
    <row r="368" spans="1:13" ht="15.5" x14ac:dyDescent="0.35">
      <c r="A368" s="19" t="s">
        <v>9453</v>
      </c>
      <c r="B368" s="19" t="s">
        <v>609</v>
      </c>
      <c r="C368" s="22">
        <v>39409988</v>
      </c>
      <c r="D368" s="22">
        <v>0</v>
      </c>
      <c r="E368" s="22">
        <v>5179151</v>
      </c>
      <c r="F368" s="22">
        <v>0</v>
      </c>
      <c r="G368" s="48">
        <v>24390774</v>
      </c>
      <c r="H368" s="62"/>
      <c r="I368" s="62"/>
      <c r="J368" s="62"/>
      <c r="K368" s="62"/>
      <c r="L368" s="62"/>
      <c r="M368" s="62"/>
    </row>
    <row r="369" spans="1:13" ht="15.5" x14ac:dyDescent="0.35">
      <c r="A369" s="19" t="s">
        <v>9455</v>
      </c>
      <c r="B369" s="19" t="s">
        <v>9456</v>
      </c>
      <c r="C369" s="22">
        <v>0</v>
      </c>
      <c r="D369" s="22">
        <v>0</v>
      </c>
      <c r="E369" s="22">
        <v>1630142</v>
      </c>
      <c r="F369" s="22">
        <v>0</v>
      </c>
      <c r="G369" s="48">
        <v>1752057</v>
      </c>
      <c r="H369" s="62"/>
      <c r="I369" s="62"/>
      <c r="J369" s="62"/>
      <c r="K369" s="62"/>
      <c r="L369" s="62"/>
      <c r="M369" s="62"/>
    </row>
    <row r="370" spans="1:13" ht="31" x14ac:dyDescent="0.35">
      <c r="A370" s="19" t="s">
        <v>9458</v>
      </c>
      <c r="B370" s="19" t="s">
        <v>200</v>
      </c>
      <c r="C370" s="22">
        <v>1336250</v>
      </c>
      <c r="D370" s="22">
        <v>0</v>
      </c>
      <c r="E370" s="22">
        <v>0</v>
      </c>
      <c r="F370" s="22">
        <v>0</v>
      </c>
      <c r="G370" s="48">
        <v>1220265</v>
      </c>
      <c r="H370" s="62"/>
      <c r="I370" s="62"/>
      <c r="J370" s="62"/>
      <c r="K370" s="62"/>
      <c r="L370" s="62"/>
      <c r="M370" s="62"/>
    </row>
    <row r="371" spans="1:13" ht="31" x14ac:dyDescent="0.35">
      <c r="A371" s="19" t="s">
        <v>9613</v>
      </c>
      <c r="B371" s="19" t="s">
        <v>9614</v>
      </c>
      <c r="C371" s="22">
        <v>679364</v>
      </c>
      <c r="D371" s="22">
        <v>0</v>
      </c>
      <c r="E371" s="22">
        <v>450000</v>
      </c>
      <c r="F371" s="22">
        <v>0</v>
      </c>
      <c r="G371" s="48">
        <v>492107.86</v>
      </c>
      <c r="H371" s="62"/>
      <c r="I371" s="62"/>
      <c r="J371" s="62"/>
      <c r="K371" s="62"/>
      <c r="L371" s="62"/>
      <c r="M371" s="62"/>
    </row>
    <row r="372" spans="1:13" ht="31" x14ac:dyDescent="0.35">
      <c r="A372" s="19" t="s">
        <v>9594</v>
      </c>
      <c r="B372" s="19" t="s">
        <v>9595</v>
      </c>
      <c r="C372" s="22">
        <v>0</v>
      </c>
      <c r="D372" s="22">
        <v>0</v>
      </c>
      <c r="E372" s="22">
        <v>0</v>
      </c>
      <c r="F372" s="22">
        <v>0</v>
      </c>
      <c r="G372" s="48">
        <v>242500</v>
      </c>
      <c r="H372" s="62"/>
      <c r="I372" s="62"/>
      <c r="J372" s="62"/>
      <c r="K372" s="62"/>
      <c r="L372" s="62"/>
      <c r="M372" s="62"/>
    </row>
    <row r="373" spans="1:13" ht="15.5" x14ac:dyDescent="0.35">
      <c r="A373" s="19" t="s">
        <v>554</v>
      </c>
      <c r="B373" s="19" t="s">
        <v>553</v>
      </c>
      <c r="C373" s="22">
        <v>197224</v>
      </c>
      <c r="D373" s="22">
        <v>0</v>
      </c>
      <c r="E373" s="22">
        <v>12100</v>
      </c>
      <c r="F373" s="22">
        <v>0</v>
      </c>
      <c r="G373" s="48">
        <v>27369326</v>
      </c>
      <c r="H373" s="62"/>
      <c r="I373" s="62"/>
      <c r="J373" s="62"/>
      <c r="K373" s="62"/>
      <c r="L373" s="62"/>
      <c r="M373" s="62"/>
    </row>
    <row r="374" spans="1:13" ht="31" x14ac:dyDescent="0.35">
      <c r="A374" s="19" t="s">
        <v>9407</v>
      </c>
      <c r="B374" s="19" t="s">
        <v>743</v>
      </c>
      <c r="C374" s="22">
        <v>37792500</v>
      </c>
      <c r="D374" s="22">
        <v>0</v>
      </c>
      <c r="E374" s="22">
        <v>29816662</v>
      </c>
      <c r="F374" s="22">
        <v>0</v>
      </c>
      <c r="G374" s="48">
        <v>264953</v>
      </c>
      <c r="H374" s="62"/>
      <c r="I374" s="62"/>
      <c r="J374" s="62"/>
      <c r="K374" s="62"/>
      <c r="L374" s="62"/>
      <c r="M374" s="62"/>
    </row>
    <row r="375" spans="1:13" ht="15.5" x14ac:dyDescent="0.35">
      <c r="A375" s="19" t="s">
        <v>8415</v>
      </c>
      <c r="B375" s="19" t="s">
        <v>9337</v>
      </c>
      <c r="C375" s="22">
        <v>556612</v>
      </c>
      <c r="D375" s="22">
        <v>0</v>
      </c>
      <c r="E375" s="22">
        <v>663628</v>
      </c>
      <c r="F375" s="22">
        <v>0</v>
      </c>
      <c r="G375" s="48">
        <v>447332</v>
      </c>
      <c r="H375" s="62"/>
      <c r="I375" s="62"/>
      <c r="J375" s="62"/>
      <c r="K375" s="62"/>
      <c r="L375" s="62"/>
      <c r="M375" s="62"/>
    </row>
    <row r="376" spans="1:13" ht="31" x14ac:dyDescent="0.35">
      <c r="A376" s="19" t="s">
        <v>9428</v>
      </c>
      <c r="B376" s="19" t="s">
        <v>3842</v>
      </c>
      <c r="C376" s="22">
        <v>4794043</v>
      </c>
      <c r="D376" s="22">
        <v>0</v>
      </c>
      <c r="E376" s="22">
        <v>0</v>
      </c>
      <c r="F376" s="22">
        <v>0</v>
      </c>
      <c r="G376" s="48">
        <v>55757744</v>
      </c>
      <c r="H376" s="62"/>
      <c r="I376" s="62"/>
      <c r="J376" s="62"/>
      <c r="K376" s="62"/>
      <c r="L376" s="62"/>
      <c r="M376" s="62"/>
    </row>
    <row r="377" spans="1:13" ht="15.5" x14ac:dyDescent="0.35">
      <c r="A377" s="19" t="s">
        <v>9587</v>
      </c>
      <c r="B377" s="19" t="s">
        <v>3877</v>
      </c>
      <c r="C377" s="22">
        <v>38717235</v>
      </c>
      <c r="D377" s="22">
        <v>0</v>
      </c>
      <c r="E377" s="22">
        <v>4373098</v>
      </c>
      <c r="F377" s="22">
        <v>0</v>
      </c>
      <c r="G377" s="48">
        <v>39112513</v>
      </c>
      <c r="H377" s="62"/>
      <c r="I377" s="62"/>
      <c r="J377" s="62"/>
      <c r="K377" s="62"/>
      <c r="L377" s="62"/>
      <c r="M377" s="62"/>
    </row>
    <row r="378" spans="1:13" ht="15.5" x14ac:dyDescent="0.35">
      <c r="A378" s="19" t="s">
        <v>9408</v>
      </c>
      <c r="B378" s="19" t="s">
        <v>574</v>
      </c>
      <c r="C378" s="22">
        <v>51175558</v>
      </c>
      <c r="D378" s="22">
        <v>0</v>
      </c>
      <c r="E378" s="22">
        <v>1371139</v>
      </c>
      <c r="F378" s="22">
        <v>0</v>
      </c>
      <c r="G378" s="48">
        <v>51374541</v>
      </c>
      <c r="H378" s="62"/>
      <c r="I378" s="62"/>
      <c r="J378" s="62"/>
      <c r="K378" s="62"/>
      <c r="L378" s="62"/>
      <c r="M378" s="62"/>
    </row>
    <row r="379" spans="1:13" ht="15.5" x14ac:dyDescent="0.35">
      <c r="A379" s="19" t="s">
        <v>9361</v>
      </c>
      <c r="B379" s="19" t="s">
        <v>9362</v>
      </c>
      <c r="C379" s="22">
        <v>1847117</v>
      </c>
      <c r="D379" s="22">
        <v>0</v>
      </c>
      <c r="E379" s="22">
        <f>1894150+868000</f>
        <v>2762150</v>
      </c>
      <c r="F379" s="22">
        <v>0</v>
      </c>
      <c r="G379" s="48">
        <v>3620424</v>
      </c>
      <c r="H379" s="62"/>
      <c r="I379" s="62"/>
      <c r="J379" s="62"/>
      <c r="K379" s="62"/>
      <c r="L379" s="62"/>
      <c r="M379" s="62"/>
    </row>
    <row r="380" spans="1:13" ht="15.5" x14ac:dyDescent="0.35">
      <c r="A380" s="19" t="s">
        <v>9513</v>
      </c>
      <c r="B380" s="19" t="s">
        <v>326</v>
      </c>
      <c r="C380" s="22">
        <v>3000880</v>
      </c>
      <c r="D380" s="22">
        <v>0</v>
      </c>
      <c r="E380" s="22">
        <v>1883730</v>
      </c>
      <c r="F380" s="22">
        <v>0</v>
      </c>
      <c r="G380" s="48">
        <v>2999460</v>
      </c>
      <c r="H380" s="62"/>
      <c r="I380" s="62"/>
      <c r="J380" s="62"/>
      <c r="K380" s="62"/>
      <c r="L380" s="62"/>
      <c r="M380" s="62"/>
    </row>
    <row r="381" spans="1:13" ht="15.5" x14ac:dyDescent="0.35">
      <c r="A381" s="19" t="s">
        <v>9416</v>
      </c>
      <c r="B381" s="19" t="s">
        <v>9417</v>
      </c>
      <c r="C381" s="22">
        <v>8055385370</v>
      </c>
      <c r="D381" s="22">
        <v>0</v>
      </c>
      <c r="E381" s="22">
        <v>8055385.7000000002</v>
      </c>
      <c r="F381" s="22">
        <v>0</v>
      </c>
      <c r="G381" s="48">
        <v>8055385.7000000002</v>
      </c>
      <c r="H381" s="62"/>
      <c r="I381" s="62"/>
      <c r="J381" s="62"/>
      <c r="K381" s="62"/>
      <c r="L381" s="62"/>
      <c r="M381" s="62"/>
    </row>
    <row r="382" spans="1:13" ht="15.5" x14ac:dyDescent="0.35">
      <c r="A382" s="19" t="s">
        <v>3069</v>
      </c>
      <c r="B382" s="19" t="s">
        <v>9315</v>
      </c>
      <c r="C382" s="22">
        <v>4761495</v>
      </c>
      <c r="D382" s="22">
        <v>0</v>
      </c>
      <c r="E382" s="22">
        <v>0</v>
      </c>
      <c r="F382" s="22">
        <v>0</v>
      </c>
      <c r="G382" s="48">
        <v>273719351.18000001</v>
      </c>
      <c r="H382" s="62"/>
      <c r="I382" s="62"/>
      <c r="J382" s="62"/>
      <c r="K382" s="62"/>
      <c r="L382" s="62"/>
      <c r="M382" s="62"/>
    </row>
    <row r="383" spans="1:13" ht="31" x14ac:dyDescent="0.35">
      <c r="A383" s="19" t="s">
        <v>9615</v>
      </c>
      <c r="B383" s="19" t="s">
        <v>3901</v>
      </c>
      <c r="C383" s="22">
        <v>1450800</v>
      </c>
      <c r="D383" s="22">
        <v>0</v>
      </c>
      <c r="E383" s="22">
        <v>0</v>
      </c>
      <c r="F383" s="22">
        <v>0</v>
      </c>
      <c r="G383" s="48">
        <v>12942000</v>
      </c>
      <c r="H383" s="62"/>
      <c r="I383" s="62"/>
      <c r="J383" s="62"/>
      <c r="K383" s="62"/>
      <c r="L383" s="62"/>
      <c r="M383" s="62"/>
    </row>
    <row r="384" spans="1:13" ht="31" x14ac:dyDescent="0.35">
      <c r="A384" s="19" t="s">
        <v>9300</v>
      </c>
      <c r="B384" s="19" t="s">
        <v>1219</v>
      </c>
      <c r="C384" s="22">
        <v>1472875</v>
      </c>
      <c r="D384" s="22">
        <v>0</v>
      </c>
      <c r="E384" s="22">
        <v>379415</v>
      </c>
      <c r="F384" s="22">
        <v>0</v>
      </c>
      <c r="G384" s="48">
        <v>1284402</v>
      </c>
      <c r="H384" s="62"/>
      <c r="I384" s="62"/>
      <c r="J384" s="62"/>
      <c r="K384" s="62"/>
      <c r="L384" s="62"/>
      <c r="M384" s="62"/>
    </row>
    <row r="385" spans="1:13" ht="46.5" x14ac:dyDescent="0.35">
      <c r="A385" s="19" t="s">
        <v>9510</v>
      </c>
      <c r="B385" s="19" t="s">
        <v>693</v>
      </c>
      <c r="C385" s="22">
        <v>172382700</v>
      </c>
      <c r="D385" s="22">
        <v>0</v>
      </c>
      <c r="E385" s="22">
        <v>43704859</v>
      </c>
      <c r="F385" s="22">
        <v>0</v>
      </c>
      <c r="G385" s="48">
        <v>213690485</v>
      </c>
      <c r="H385" s="62"/>
      <c r="I385" s="62"/>
      <c r="J385" s="62"/>
      <c r="K385" s="62"/>
      <c r="L385" s="62"/>
      <c r="M385" s="62"/>
    </row>
    <row r="386" spans="1:13" ht="31" x14ac:dyDescent="0.35">
      <c r="A386" s="19" t="s">
        <v>3135</v>
      </c>
      <c r="B386" s="19" t="s">
        <v>216</v>
      </c>
      <c r="C386" s="22">
        <v>0</v>
      </c>
      <c r="D386" s="22">
        <v>0</v>
      </c>
      <c r="E386" s="22">
        <v>0</v>
      </c>
      <c r="F386" s="22">
        <v>0</v>
      </c>
      <c r="G386" s="48">
        <v>0</v>
      </c>
      <c r="H386" s="62"/>
      <c r="I386" s="62"/>
      <c r="J386" s="62"/>
      <c r="K386" s="62"/>
      <c r="L386" s="62"/>
      <c r="M386" s="62"/>
    </row>
    <row r="387" spans="1:13" ht="15.5" x14ac:dyDescent="0.35">
      <c r="A387" s="19" t="s">
        <v>3761</v>
      </c>
      <c r="B387" s="19" t="s">
        <v>8909</v>
      </c>
      <c r="C387" s="22">
        <v>1874726</v>
      </c>
      <c r="D387" s="22">
        <v>0</v>
      </c>
      <c r="E387" s="22">
        <v>2490665</v>
      </c>
      <c r="F387" s="22">
        <v>0</v>
      </c>
      <c r="G387" s="48">
        <v>2616311</v>
      </c>
      <c r="H387" s="62"/>
      <c r="I387" s="62"/>
      <c r="J387" s="62"/>
      <c r="K387" s="62"/>
      <c r="L387" s="62"/>
      <c r="M387" s="62"/>
    </row>
    <row r="388" spans="1:13" ht="15.5" x14ac:dyDescent="0.35">
      <c r="A388" s="19" t="s">
        <v>3138</v>
      </c>
      <c r="B388" s="19" t="s">
        <v>8535</v>
      </c>
      <c r="C388" s="22">
        <v>4461193</v>
      </c>
      <c r="D388" s="22">
        <v>0</v>
      </c>
      <c r="E388" s="22">
        <v>270860</v>
      </c>
      <c r="F388" s="22">
        <v>0</v>
      </c>
      <c r="G388" s="48">
        <v>6426741</v>
      </c>
      <c r="H388" s="62"/>
      <c r="I388" s="62"/>
      <c r="J388" s="62"/>
      <c r="K388" s="62"/>
      <c r="L388" s="62"/>
      <c r="M388" s="62"/>
    </row>
    <row r="389" spans="1:13" ht="31" x14ac:dyDescent="0.35">
      <c r="A389" s="19" t="s">
        <v>9441</v>
      </c>
      <c r="B389" s="19" t="s">
        <v>2347</v>
      </c>
      <c r="C389" s="22">
        <v>18666373.98</v>
      </c>
      <c r="D389" s="22">
        <v>0</v>
      </c>
      <c r="E389" s="22">
        <v>16279026.18</v>
      </c>
      <c r="F389" s="22">
        <v>0</v>
      </c>
      <c r="G389" s="48">
        <v>16279026.18</v>
      </c>
      <c r="H389" s="62"/>
      <c r="I389" s="62"/>
      <c r="J389" s="62"/>
      <c r="K389" s="62"/>
      <c r="L389" s="62"/>
      <c r="M389" s="62"/>
    </row>
    <row r="390" spans="1:13" ht="15.5" x14ac:dyDescent="0.35">
      <c r="A390" s="19" t="s">
        <v>715</v>
      </c>
      <c r="B390" s="19" t="s">
        <v>8559</v>
      </c>
      <c r="C390" s="22">
        <v>4773220</v>
      </c>
      <c r="D390" s="22">
        <v>0</v>
      </c>
      <c r="E390" s="22">
        <v>2017412</v>
      </c>
      <c r="F390" s="22">
        <v>0</v>
      </c>
      <c r="G390" s="48">
        <v>65779490</v>
      </c>
      <c r="H390" s="62"/>
      <c r="I390" s="62"/>
      <c r="J390" s="62"/>
      <c r="K390" s="62"/>
      <c r="L390" s="62"/>
      <c r="M390" s="62"/>
    </row>
    <row r="391" spans="1:13" ht="15.5" x14ac:dyDescent="0.35">
      <c r="A391" s="19" t="s">
        <v>1003</v>
      </c>
      <c r="B391" s="20" t="s">
        <v>3610</v>
      </c>
      <c r="C391" s="22">
        <v>23005505.969999999</v>
      </c>
      <c r="D391" s="22">
        <v>0</v>
      </c>
      <c r="E391" s="22">
        <v>4926000</v>
      </c>
      <c r="F391" s="22">
        <v>0</v>
      </c>
      <c r="G391" s="48">
        <v>22775505</v>
      </c>
      <c r="H391" s="62"/>
      <c r="I391" s="62"/>
      <c r="J391" s="62"/>
      <c r="K391" s="62"/>
      <c r="L391" s="62"/>
      <c r="M391" s="62"/>
    </row>
    <row r="392" spans="1:13" ht="15.5" x14ac:dyDescent="0.35">
      <c r="A392" s="19" t="s">
        <v>294</v>
      </c>
      <c r="B392" s="19" t="s">
        <v>8586</v>
      </c>
      <c r="C392" s="22">
        <v>4633132</v>
      </c>
      <c r="D392" s="22">
        <v>0</v>
      </c>
      <c r="E392" s="22">
        <v>11256548</v>
      </c>
      <c r="F392" s="22">
        <v>0</v>
      </c>
      <c r="G392" s="48">
        <v>15800459</v>
      </c>
      <c r="H392" s="62"/>
      <c r="I392" s="62"/>
      <c r="J392" s="62"/>
      <c r="K392" s="62"/>
      <c r="L392" s="62"/>
      <c r="M392" s="62"/>
    </row>
    <row r="393" spans="1:13" ht="15.5" x14ac:dyDescent="0.35">
      <c r="A393" s="19" t="s">
        <v>2106</v>
      </c>
      <c r="B393" s="19" t="s">
        <v>8558</v>
      </c>
      <c r="C393" s="22">
        <v>6457241</v>
      </c>
      <c r="D393" s="22">
        <v>0</v>
      </c>
      <c r="E393" s="22">
        <v>0</v>
      </c>
      <c r="F393" s="22">
        <v>0</v>
      </c>
      <c r="G393" s="48">
        <v>18011126</v>
      </c>
      <c r="H393" s="62"/>
      <c r="I393" s="62"/>
      <c r="J393" s="62"/>
      <c r="K393" s="62"/>
      <c r="L393" s="62"/>
      <c r="M393" s="62"/>
    </row>
    <row r="394" spans="1:13" ht="15.5" x14ac:dyDescent="0.35">
      <c r="A394" s="19" t="s">
        <v>9349</v>
      </c>
      <c r="B394" s="19" t="s">
        <v>9350</v>
      </c>
      <c r="C394" s="22">
        <v>12082194</v>
      </c>
      <c r="D394" s="22">
        <v>0</v>
      </c>
      <c r="E394" s="22">
        <v>22166221</v>
      </c>
      <c r="F394" s="22">
        <v>0</v>
      </c>
      <c r="G394" s="48">
        <v>26782448</v>
      </c>
      <c r="H394" s="62"/>
      <c r="I394" s="62"/>
      <c r="J394" s="62"/>
      <c r="K394" s="62"/>
      <c r="L394" s="62"/>
      <c r="M394" s="62"/>
    </row>
    <row r="395" spans="1:13" ht="15.5" x14ac:dyDescent="0.35">
      <c r="A395" s="19" t="s">
        <v>9889</v>
      </c>
      <c r="B395" s="19" t="s">
        <v>3648</v>
      </c>
      <c r="C395" s="22">
        <v>227000</v>
      </c>
      <c r="D395" s="22">
        <v>0</v>
      </c>
      <c r="E395" s="22">
        <v>221238</v>
      </c>
      <c r="F395" s="22">
        <v>0</v>
      </c>
      <c r="G395" s="48">
        <v>484938</v>
      </c>
      <c r="H395" s="62">
        <v>2</v>
      </c>
      <c r="I395" s="62">
        <v>1</v>
      </c>
      <c r="J395" s="62">
        <v>1</v>
      </c>
      <c r="K395" s="62">
        <v>0</v>
      </c>
      <c r="L395" s="62">
        <v>0</v>
      </c>
      <c r="M395" s="62" t="s">
        <v>3500</v>
      </c>
    </row>
    <row r="396" spans="1:13" ht="15.5" x14ac:dyDescent="0.35">
      <c r="A396" s="19" t="s">
        <v>9391</v>
      </c>
      <c r="B396" s="19" t="s">
        <v>3627</v>
      </c>
      <c r="C396" s="22">
        <v>1110427</v>
      </c>
      <c r="D396" s="22">
        <v>0</v>
      </c>
      <c r="E396" s="22">
        <v>504593</v>
      </c>
      <c r="F396" s="22">
        <v>0</v>
      </c>
      <c r="G396" s="48">
        <v>1012306</v>
      </c>
      <c r="H396" s="62"/>
      <c r="I396" s="62"/>
      <c r="J396" s="62"/>
      <c r="K396" s="62"/>
      <c r="L396" s="62"/>
      <c r="M396" s="62"/>
    </row>
    <row r="397" spans="1:13" ht="15.5" x14ac:dyDescent="0.35">
      <c r="A397" s="19" t="s">
        <v>9365</v>
      </c>
      <c r="B397" s="19" t="s">
        <v>9366</v>
      </c>
      <c r="C397" s="22">
        <v>0</v>
      </c>
      <c r="D397" s="22">
        <v>0</v>
      </c>
      <c r="E397" s="22">
        <v>164331</v>
      </c>
      <c r="F397" s="22">
        <v>0</v>
      </c>
      <c r="G397" s="48">
        <v>8680955</v>
      </c>
      <c r="H397" s="62"/>
      <c r="I397" s="62"/>
      <c r="J397" s="62"/>
      <c r="K397" s="62"/>
      <c r="L397" s="62"/>
      <c r="M397" s="62"/>
    </row>
    <row r="398" spans="1:13" ht="15.5" x14ac:dyDescent="0.35">
      <c r="A398" s="19" t="s">
        <v>9545</v>
      </c>
      <c r="B398" s="19" t="s">
        <v>2205</v>
      </c>
      <c r="C398" s="22">
        <v>1507500</v>
      </c>
      <c r="D398" s="22">
        <v>0</v>
      </c>
      <c r="E398" s="22">
        <v>1040200</v>
      </c>
      <c r="F398" s="22">
        <v>0</v>
      </c>
      <c r="G398" s="48">
        <v>1507500</v>
      </c>
      <c r="H398" s="62"/>
      <c r="I398" s="62"/>
      <c r="J398" s="62"/>
      <c r="K398" s="62"/>
      <c r="L398" s="62"/>
      <c r="M398" s="62"/>
    </row>
    <row r="399" spans="1:13" ht="15.5" x14ac:dyDescent="0.35">
      <c r="A399" s="19" t="s">
        <v>5001</v>
      </c>
      <c r="B399" s="19" t="s">
        <v>100</v>
      </c>
      <c r="C399" s="22">
        <v>56334412</v>
      </c>
      <c r="D399" s="22">
        <v>0</v>
      </c>
      <c r="E399" s="22">
        <v>47159138</v>
      </c>
      <c r="F399" s="22">
        <v>0</v>
      </c>
      <c r="G399" s="48">
        <v>47159138</v>
      </c>
      <c r="H399" s="62"/>
      <c r="I399" s="62"/>
      <c r="J399" s="62"/>
      <c r="K399" s="62"/>
      <c r="L399" s="62"/>
      <c r="M399" s="62"/>
    </row>
    <row r="400" spans="1:13" ht="15.5" x14ac:dyDescent="0.35">
      <c r="A400" s="19" t="s">
        <v>9376</v>
      </c>
      <c r="B400" s="19" t="s">
        <v>3776</v>
      </c>
      <c r="C400" s="22">
        <f>492136+160000+50000</f>
        <v>702136</v>
      </c>
      <c r="D400" s="22">
        <v>0</v>
      </c>
      <c r="E400" s="22">
        <v>0</v>
      </c>
      <c r="F400" s="22">
        <v>0</v>
      </c>
      <c r="G400" s="48">
        <v>301218</v>
      </c>
      <c r="H400" s="62"/>
      <c r="I400" s="62"/>
      <c r="J400" s="62"/>
      <c r="K400" s="62"/>
      <c r="L400" s="62"/>
      <c r="M400" s="62"/>
    </row>
    <row r="401" spans="1:13" ht="15.5" x14ac:dyDescent="0.35">
      <c r="A401" s="19" t="s">
        <v>9433</v>
      </c>
      <c r="B401" s="19" t="s">
        <v>9434</v>
      </c>
      <c r="C401" s="22">
        <v>701505</v>
      </c>
      <c r="D401" s="22">
        <v>0</v>
      </c>
      <c r="E401" s="22">
        <v>598700</v>
      </c>
      <c r="F401" s="22">
        <v>0</v>
      </c>
      <c r="G401" s="48">
        <v>669820</v>
      </c>
      <c r="H401" s="62"/>
      <c r="I401" s="62"/>
      <c r="J401" s="62"/>
      <c r="K401" s="62"/>
      <c r="L401" s="62"/>
      <c r="M401" s="62"/>
    </row>
    <row r="402" spans="1:13" ht="15.5" x14ac:dyDescent="0.35">
      <c r="A402" s="19" t="s">
        <v>9518</v>
      </c>
      <c r="B402" s="19" t="s">
        <v>9519</v>
      </c>
      <c r="C402" s="22">
        <v>3915510</v>
      </c>
      <c r="D402" s="22">
        <v>0</v>
      </c>
      <c r="E402" s="22">
        <v>1234134</v>
      </c>
      <c r="F402" s="22">
        <v>0</v>
      </c>
      <c r="G402" s="48">
        <v>4223674</v>
      </c>
      <c r="H402" s="62"/>
      <c r="I402" s="62"/>
      <c r="J402" s="62"/>
      <c r="K402" s="62"/>
      <c r="L402" s="62"/>
      <c r="M402" s="62"/>
    </row>
    <row r="403" spans="1:13" ht="31" x14ac:dyDescent="0.35">
      <c r="A403" s="19" t="s">
        <v>9452</v>
      </c>
      <c r="B403" s="19" t="s">
        <v>219</v>
      </c>
      <c r="C403" s="22">
        <v>0</v>
      </c>
      <c r="D403" s="22">
        <v>0</v>
      </c>
      <c r="E403" s="22">
        <v>1727500</v>
      </c>
      <c r="F403" s="22">
        <v>0</v>
      </c>
      <c r="G403" s="48">
        <v>19994938</v>
      </c>
      <c r="H403" s="62"/>
      <c r="I403" s="62"/>
      <c r="J403" s="62"/>
      <c r="K403" s="62"/>
      <c r="L403" s="62"/>
      <c r="M403" s="62"/>
    </row>
    <row r="404" spans="1:13" ht="15.5" x14ac:dyDescent="0.35">
      <c r="A404" s="19" t="s">
        <v>9609</v>
      </c>
      <c r="B404" s="19" t="s">
        <v>3613</v>
      </c>
      <c r="C404" s="22">
        <v>0</v>
      </c>
      <c r="D404" s="22">
        <v>0</v>
      </c>
      <c r="E404" s="22">
        <v>0</v>
      </c>
      <c r="F404" s="22">
        <v>0</v>
      </c>
      <c r="G404" s="48">
        <v>0</v>
      </c>
      <c r="H404" s="62"/>
      <c r="I404" s="62"/>
      <c r="J404" s="62"/>
      <c r="K404" s="62"/>
      <c r="L404" s="62"/>
      <c r="M404" s="62"/>
    </row>
    <row r="405" spans="1:13" ht="31" x14ac:dyDescent="0.35">
      <c r="A405" s="19" t="s">
        <v>9539</v>
      </c>
      <c r="B405" s="19" t="s">
        <v>142</v>
      </c>
      <c r="C405" s="22">
        <v>42424875.840000004</v>
      </c>
      <c r="D405" s="22">
        <v>0</v>
      </c>
      <c r="E405" s="22">
        <v>25653050.219999999</v>
      </c>
      <c r="F405" s="22">
        <v>0</v>
      </c>
      <c r="G405" s="48">
        <v>36373260.079999998</v>
      </c>
      <c r="H405" s="62"/>
      <c r="I405" s="62"/>
      <c r="J405" s="62"/>
      <c r="K405" s="62"/>
      <c r="L405" s="62"/>
      <c r="M405" s="62"/>
    </row>
    <row r="406" spans="1:13" ht="15.5" x14ac:dyDescent="0.35">
      <c r="A406" s="19" t="s">
        <v>9497</v>
      </c>
      <c r="B406" s="19" t="s">
        <v>2618</v>
      </c>
      <c r="C406" s="22">
        <v>568979</v>
      </c>
      <c r="D406" s="22">
        <v>0</v>
      </c>
      <c r="E406" s="22">
        <v>403478</v>
      </c>
      <c r="F406" s="22">
        <v>0</v>
      </c>
      <c r="G406" s="48">
        <v>160618</v>
      </c>
      <c r="H406" s="62"/>
      <c r="I406" s="62"/>
      <c r="J406" s="62"/>
      <c r="K406" s="62"/>
      <c r="L406" s="62"/>
      <c r="M406" s="62"/>
    </row>
    <row r="407" spans="1:13" ht="15.5" x14ac:dyDescent="0.35">
      <c r="A407" s="19" t="s">
        <v>9310</v>
      </c>
      <c r="B407" s="19" t="s">
        <v>8224</v>
      </c>
      <c r="C407" s="22">
        <v>17063372</v>
      </c>
      <c r="D407" s="22">
        <v>0</v>
      </c>
      <c r="E407" s="22">
        <v>2417601</v>
      </c>
      <c r="F407" s="22">
        <v>0</v>
      </c>
      <c r="G407" s="48">
        <v>19307718</v>
      </c>
      <c r="H407" s="62">
        <v>963</v>
      </c>
      <c r="I407" s="62">
        <v>221</v>
      </c>
      <c r="J407" s="62">
        <v>740</v>
      </c>
      <c r="K407" s="62">
        <v>327</v>
      </c>
      <c r="L407" s="62">
        <v>10</v>
      </c>
      <c r="M407" s="62" t="s">
        <v>8222</v>
      </c>
    </row>
    <row r="408" spans="1:13" ht="15.5" x14ac:dyDescent="0.35">
      <c r="A408" s="19" t="s">
        <v>9576</v>
      </c>
      <c r="B408" s="19" t="s">
        <v>9577</v>
      </c>
      <c r="C408" s="22">
        <v>3174616</v>
      </c>
      <c r="D408" s="22">
        <v>0</v>
      </c>
      <c r="E408" s="22">
        <v>1501223</v>
      </c>
      <c r="F408" s="22">
        <v>0</v>
      </c>
      <c r="G408" s="48">
        <v>364493</v>
      </c>
      <c r="H408" s="62"/>
      <c r="I408" s="62"/>
      <c r="J408" s="62"/>
      <c r="K408" s="62"/>
      <c r="L408" s="62"/>
      <c r="M408" s="62"/>
    </row>
    <row r="409" spans="1:13" ht="15.5" x14ac:dyDescent="0.35">
      <c r="A409" s="19" t="s">
        <v>2958</v>
      </c>
      <c r="B409" s="19" t="s">
        <v>3799</v>
      </c>
      <c r="C409" s="22">
        <v>3174616</v>
      </c>
      <c r="D409" s="22">
        <v>0</v>
      </c>
      <c r="E409" s="22">
        <v>1501223</v>
      </c>
      <c r="F409" s="22">
        <v>0</v>
      </c>
      <c r="G409" s="48">
        <v>364493</v>
      </c>
      <c r="H409" s="62">
        <v>2</v>
      </c>
      <c r="I409" s="62">
        <v>1</v>
      </c>
      <c r="J409" s="62">
        <v>1</v>
      </c>
      <c r="K409" s="62">
        <v>2</v>
      </c>
      <c r="L409" s="62">
        <v>0</v>
      </c>
      <c r="M409" s="62" t="s">
        <v>3790</v>
      </c>
    </row>
    <row r="410" spans="1:13" ht="15.5" x14ac:dyDescent="0.35">
      <c r="A410" s="19" t="s">
        <v>996</v>
      </c>
      <c r="B410" s="19" t="s">
        <v>10020</v>
      </c>
      <c r="C410" s="22">
        <v>0</v>
      </c>
      <c r="D410" s="22">
        <v>0</v>
      </c>
      <c r="E410" s="22">
        <v>0</v>
      </c>
      <c r="F410" s="22">
        <v>0</v>
      </c>
      <c r="G410" s="48">
        <v>0</v>
      </c>
      <c r="H410" s="62">
        <v>2</v>
      </c>
      <c r="I410" s="62">
        <v>1</v>
      </c>
      <c r="J410" s="62">
        <v>1</v>
      </c>
      <c r="K410" s="62">
        <v>0</v>
      </c>
      <c r="L410" s="62">
        <v>0</v>
      </c>
      <c r="M410" s="62" t="s">
        <v>3790</v>
      </c>
    </row>
    <row r="411" spans="1:13" ht="27" customHeight="1" x14ac:dyDescent="0.35">
      <c r="A411" s="19" t="s">
        <v>873</v>
      </c>
      <c r="B411" s="19" t="s">
        <v>9482</v>
      </c>
      <c r="C411" s="22">
        <v>776662</v>
      </c>
      <c r="D411" s="22">
        <v>0</v>
      </c>
      <c r="E411" s="22">
        <v>939103</v>
      </c>
      <c r="F411" s="22">
        <v>0</v>
      </c>
      <c r="G411" s="48">
        <v>1027868</v>
      </c>
      <c r="H411" s="62"/>
      <c r="I411" s="62"/>
      <c r="J411" s="62"/>
      <c r="K411" s="62"/>
      <c r="L411" s="62"/>
      <c r="M411" s="62"/>
    </row>
    <row r="412" spans="1:13" ht="24" customHeight="1" x14ac:dyDescent="0.35">
      <c r="A412" s="19" t="s">
        <v>1820</v>
      </c>
      <c r="B412" s="19" t="s">
        <v>1799</v>
      </c>
      <c r="C412" s="22">
        <v>11064930.35</v>
      </c>
      <c r="D412" s="22">
        <v>0</v>
      </c>
      <c r="E412" s="22">
        <v>0</v>
      </c>
      <c r="F412" s="22">
        <v>0</v>
      </c>
      <c r="G412" s="48">
        <v>11107917.02</v>
      </c>
      <c r="H412" s="62"/>
      <c r="I412" s="62"/>
      <c r="J412" s="62"/>
      <c r="K412" s="62"/>
      <c r="L412" s="62"/>
      <c r="M412" s="62"/>
    </row>
    <row r="413" spans="1:13" ht="15.5" x14ac:dyDescent="0.35">
      <c r="A413" s="19" t="s">
        <v>8238</v>
      </c>
      <c r="B413" s="19" t="s">
        <v>9431</v>
      </c>
      <c r="C413" s="22">
        <v>146953314</v>
      </c>
      <c r="D413" s="22">
        <v>0</v>
      </c>
      <c r="E413" s="22">
        <v>39664707</v>
      </c>
      <c r="F413" s="22">
        <v>0</v>
      </c>
      <c r="G413" s="48">
        <v>564130060</v>
      </c>
      <c r="H413" s="62"/>
      <c r="I413" s="62"/>
      <c r="J413" s="62"/>
      <c r="K413" s="62"/>
      <c r="L413" s="62"/>
      <c r="M413" s="62"/>
    </row>
    <row r="414" spans="1:13" ht="15.5" x14ac:dyDescent="0.35">
      <c r="A414" s="19" t="s">
        <v>3110</v>
      </c>
      <c r="B414" s="19" t="s">
        <v>3580</v>
      </c>
      <c r="C414" s="22">
        <v>1614291.38</v>
      </c>
      <c r="D414" s="22">
        <v>0</v>
      </c>
      <c r="E414" s="22">
        <v>0</v>
      </c>
      <c r="F414" s="22">
        <v>0</v>
      </c>
      <c r="G414" s="48">
        <v>12404160.57</v>
      </c>
      <c r="H414" s="62">
        <v>5</v>
      </c>
      <c r="I414" s="62">
        <v>5</v>
      </c>
      <c r="J414" s="62">
        <v>0</v>
      </c>
      <c r="K414" s="62">
        <v>0</v>
      </c>
      <c r="L414" s="62">
        <v>1</v>
      </c>
      <c r="M414" s="62" t="s">
        <v>3790</v>
      </c>
    </row>
    <row r="415" spans="1:13" ht="15.5" x14ac:dyDescent="0.35">
      <c r="A415" s="19" t="s">
        <v>3063</v>
      </c>
      <c r="B415" s="19" t="s">
        <v>841</v>
      </c>
      <c r="C415" s="22">
        <v>24231118</v>
      </c>
      <c r="D415" s="22">
        <v>0</v>
      </c>
      <c r="E415" s="22">
        <v>839206</v>
      </c>
      <c r="F415" s="22">
        <v>0</v>
      </c>
      <c r="G415" s="48">
        <v>51642324</v>
      </c>
      <c r="H415" s="62"/>
      <c r="I415" s="62"/>
      <c r="J415" s="62"/>
      <c r="K415" s="62"/>
      <c r="L415" s="62"/>
      <c r="M415" s="62"/>
    </row>
    <row r="416" spans="1:13" ht="33.75" customHeight="1" x14ac:dyDescent="0.35">
      <c r="A416" s="19" t="s">
        <v>179</v>
      </c>
      <c r="B416" s="19" t="s">
        <v>177</v>
      </c>
      <c r="C416" s="22">
        <v>15491016</v>
      </c>
      <c r="D416" s="22">
        <v>0</v>
      </c>
      <c r="E416" s="22">
        <v>6325501</v>
      </c>
      <c r="F416" s="22">
        <v>0</v>
      </c>
      <c r="G416" s="48">
        <v>12098378</v>
      </c>
      <c r="H416" s="62"/>
      <c r="I416" s="62"/>
      <c r="J416" s="62"/>
      <c r="K416" s="62"/>
      <c r="L416" s="62"/>
      <c r="M416" s="62"/>
    </row>
    <row r="417" spans="1:13" ht="30.75" customHeight="1" x14ac:dyDescent="0.35">
      <c r="A417" s="19" t="s">
        <v>9592</v>
      </c>
      <c r="B417" s="19" t="s">
        <v>8243</v>
      </c>
      <c r="C417" s="22">
        <v>2263067</v>
      </c>
      <c r="D417" s="22">
        <v>0</v>
      </c>
      <c r="E417" s="22">
        <v>1383402</v>
      </c>
      <c r="F417" s="22">
        <v>0</v>
      </c>
      <c r="G417" s="48">
        <v>208480423</v>
      </c>
      <c r="H417" s="62"/>
      <c r="I417" s="62"/>
      <c r="J417" s="62"/>
      <c r="K417" s="62"/>
      <c r="L417" s="62"/>
      <c r="M417" s="62"/>
    </row>
    <row r="418" spans="1:13" ht="29.25" customHeight="1" x14ac:dyDescent="0.35">
      <c r="A418" s="19" t="s">
        <v>9393</v>
      </c>
      <c r="B418" s="19" t="s">
        <v>9394</v>
      </c>
      <c r="C418" s="22">
        <v>261262344</v>
      </c>
      <c r="D418" s="22">
        <v>0</v>
      </c>
      <c r="E418" s="22">
        <v>258160732</v>
      </c>
      <c r="F418" s="22">
        <v>0</v>
      </c>
      <c r="G418" s="48">
        <v>253040199</v>
      </c>
      <c r="H418" s="62"/>
      <c r="I418" s="62"/>
      <c r="J418" s="62"/>
      <c r="K418" s="62"/>
      <c r="L418" s="62"/>
      <c r="M418" s="62"/>
    </row>
    <row r="419" spans="1:13" ht="15.5" x14ac:dyDescent="0.35">
      <c r="A419" s="19" t="s">
        <v>3148</v>
      </c>
      <c r="B419" s="19" t="s">
        <v>402</v>
      </c>
      <c r="C419" s="22">
        <v>2998381</v>
      </c>
      <c r="D419" s="22">
        <v>0</v>
      </c>
      <c r="E419" s="22">
        <v>2998381</v>
      </c>
      <c r="F419" s="22">
        <v>0</v>
      </c>
      <c r="G419" s="48">
        <v>64137002</v>
      </c>
      <c r="H419" s="62"/>
      <c r="I419" s="62"/>
      <c r="J419" s="62"/>
      <c r="K419" s="62"/>
      <c r="L419" s="62"/>
      <c r="M419" s="62"/>
    </row>
    <row r="420" spans="1:13" ht="15.5" x14ac:dyDescent="0.35">
      <c r="A420" s="19" t="s">
        <v>3091</v>
      </c>
      <c r="B420" s="19" t="s">
        <v>9525</v>
      </c>
      <c r="C420" s="22">
        <v>44342432</v>
      </c>
      <c r="D420" s="22">
        <v>0</v>
      </c>
      <c r="E420" s="22">
        <v>4205547</v>
      </c>
      <c r="F420" s="22">
        <v>0</v>
      </c>
      <c r="G420" s="48">
        <v>3792999</v>
      </c>
      <c r="H420" s="62"/>
      <c r="I420" s="62"/>
      <c r="J420" s="62"/>
      <c r="K420" s="62"/>
      <c r="L420" s="62"/>
      <c r="M420" s="62"/>
    </row>
    <row r="421" spans="1:13" ht="15.5" x14ac:dyDescent="0.35">
      <c r="A421" s="19" t="s">
        <v>9467</v>
      </c>
      <c r="B421" s="19" t="s">
        <v>2630</v>
      </c>
      <c r="C421" s="22">
        <v>1200000</v>
      </c>
      <c r="D421" s="22">
        <v>0</v>
      </c>
      <c r="E421" s="22">
        <v>1678580.09</v>
      </c>
      <c r="F421" s="22">
        <v>0</v>
      </c>
      <c r="G421" s="48">
        <v>1678580.09</v>
      </c>
      <c r="H421" s="62">
        <v>1</v>
      </c>
      <c r="I421" s="62">
        <v>0</v>
      </c>
      <c r="J421" s="62">
        <v>0</v>
      </c>
      <c r="K421" s="62">
        <v>0</v>
      </c>
      <c r="L421" s="62">
        <v>0</v>
      </c>
      <c r="M421" s="62" t="s">
        <v>3790</v>
      </c>
    </row>
    <row r="422" spans="1:13" ht="15.5" x14ac:dyDescent="0.35">
      <c r="A422" s="19" t="s">
        <v>9531</v>
      </c>
      <c r="B422" s="19" t="s">
        <v>9621</v>
      </c>
      <c r="C422" s="22">
        <v>680767</v>
      </c>
      <c r="D422" s="22">
        <v>0</v>
      </c>
      <c r="E422" s="22">
        <v>3585594.2</v>
      </c>
      <c r="F422" s="22">
        <v>0</v>
      </c>
      <c r="G422" s="48">
        <v>3812534.77</v>
      </c>
      <c r="H422" s="62"/>
      <c r="I422" s="62"/>
      <c r="J422" s="62"/>
      <c r="K422" s="62"/>
      <c r="L422" s="62"/>
      <c r="M422" s="62"/>
    </row>
    <row r="423" spans="1:13" ht="36.75" customHeight="1" x14ac:dyDescent="0.35">
      <c r="A423" s="19" t="s">
        <v>9488</v>
      </c>
      <c r="B423" s="19" t="s">
        <v>3743</v>
      </c>
      <c r="C423" s="22">
        <v>0</v>
      </c>
      <c r="D423" s="22">
        <v>0</v>
      </c>
      <c r="E423" s="22">
        <v>0</v>
      </c>
      <c r="F423" s="22">
        <v>0</v>
      </c>
      <c r="G423" s="48">
        <v>0</v>
      </c>
      <c r="H423" s="62"/>
      <c r="I423" s="62"/>
      <c r="J423" s="62"/>
      <c r="K423" s="62"/>
      <c r="L423" s="62"/>
      <c r="M423" s="62"/>
    </row>
    <row r="424" spans="1:13" ht="15.5" x14ac:dyDescent="0.35">
      <c r="A424" s="19" t="s">
        <v>5109</v>
      </c>
      <c r="B424" s="19" t="s">
        <v>3911</v>
      </c>
      <c r="C424" s="22">
        <v>4938000</v>
      </c>
      <c r="D424" s="22">
        <v>0</v>
      </c>
      <c r="E424" s="22">
        <v>5685877</v>
      </c>
      <c r="F424" s="22">
        <v>0</v>
      </c>
      <c r="G424" s="48">
        <v>5853393</v>
      </c>
      <c r="H424" s="62"/>
      <c r="I424" s="62"/>
      <c r="J424" s="62"/>
      <c r="K424" s="62"/>
      <c r="L424" s="62"/>
      <c r="M424" s="62"/>
    </row>
    <row r="425" spans="1:13" ht="31" x14ac:dyDescent="0.35">
      <c r="A425" s="19" t="s">
        <v>9596</v>
      </c>
      <c r="B425" s="19" t="s">
        <v>1732</v>
      </c>
      <c r="C425" s="22">
        <v>0</v>
      </c>
      <c r="D425" s="22">
        <v>0</v>
      </c>
      <c r="E425" s="22">
        <v>0</v>
      </c>
      <c r="F425" s="22">
        <v>0</v>
      </c>
      <c r="G425" s="48">
        <v>5000</v>
      </c>
      <c r="H425" s="62"/>
      <c r="I425" s="62"/>
      <c r="J425" s="62"/>
      <c r="K425" s="62"/>
      <c r="L425" s="62"/>
      <c r="M425" s="62"/>
    </row>
    <row r="426" spans="1:13" ht="15.5" x14ac:dyDescent="0.35">
      <c r="A426" s="19" t="s">
        <v>199</v>
      </c>
      <c r="B426" s="19" t="s">
        <v>197</v>
      </c>
      <c r="C426" s="22">
        <f>379000+512000</f>
        <v>891000</v>
      </c>
      <c r="D426" s="22">
        <v>0</v>
      </c>
      <c r="E426" s="22">
        <v>92200</v>
      </c>
      <c r="F426" s="22">
        <v>0</v>
      </c>
      <c r="G426" s="48">
        <v>1035515</v>
      </c>
      <c r="H426" s="62"/>
      <c r="I426" s="62"/>
      <c r="J426" s="62"/>
      <c r="K426" s="62"/>
      <c r="L426" s="62"/>
      <c r="M426" s="62"/>
    </row>
    <row r="427" spans="1:13" ht="31" x14ac:dyDescent="0.35">
      <c r="A427" s="19" t="s">
        <v>9560</v>
      </c>
      <c r="B427" s="19" t="s">
        <v>9561</v>
      </c>
      <c r="C427" s="22">
        <v>850814</v>
      </c>
      <c r="D427" s="22">
        <v>0</v>
      </c>
      <c r="E427" s="22">
        <v>0</v>
      </c>
      <c r="F427" s="22">
        <v>0</v>
      </c>
      <c r="G427" s="48">
        <v>796873</v>
      </c>
      <c r="H427" s="62"/>
      <c r="I427" s="62"/>
      <c r="J427" s="62"/>
      <c r="K427" s="62"/>
      <c r="L427" s="62"/>
      <c r="M427" s="62"/>
    </row>
    <row r="428" spans="1:13" ht="15.5" x14ac:dyDescent="0.35">
      <c r="A428" s="19" t="s">
        <v>8420</v>
      </c>
      <c r="B428" s="19" t="s">
        <v>9124</v>
      </c>
      <c r="C428" s="22">
        <v>493835</v>
      </c>
      <c r="D428" s="22">
        <v>0</v>
      </c>
      <c r="E428" s="22">
        <v>150110</v>
      </c>
      <c r="F428" s="22">
        <v>0</v>
      </c>
      <c r="G428" s="48">
        <v>658896</v>
      </c>
      <c r="H428" s="62"/>
      <c r="I428" s="62"/>
      <c r="J428" s="62"/>
      <c r="K428" s="62"/>
      <c r="L428" s="62"/>
      <c r="M428" s="62"/>
    </row>
    <row r="429" spans="1:13" ht="15.5" x14ac:dyDescent="0.35">
      <c r="A429" s="19" t="s">
        <v>10069</v>
      </c>
      <c r="B429" s="19" t="s">
        <v>10067</v>
      </c>
      <c r="C429" s="22">
        <v>2508720</v>
      </c>
      <c r="D429" s="22">
        <v>0</v>
      </c>
      <c r="E429" s="22">
        <v>140000</v>
      </c>
      <c r="F429" s="22">
        <v>0</v>
      </c>
      <c r="G429" s="48">
        <v>2430862</v>
      </c>
      <c r="H429" s="62">
        <v>3</v>
      </c>
      <c r="I429" s="62">
        <v>1</v>
      </c>
      <c r="J429" s="62">
        <v>2</v>
      </c>
      <c r="K429" s="62">
        <v>0</v>
      </c>
      <c r="L429" s="62">
        <v>0</v>
      </c>
      <c r="M429" s="62" t="s">
        <v>3790</v>
      </c>
    </row>
    <row r="430" spans="1:13" ht="27.75" customHeight="1" x14ac:dyDescent="0.35">
      <c r="A430" s="19" t="s">
        <v>8423</v>
      </c>
      <c r="B430" s="19" t="s">
        <v>3863</v>
      </c>
      <c r="C430" s="22">
        <v>398377</v>
      </c>
      <c r="D430" s="22">
        <v>0</v>
      </c>
      <c r="E430" s="22">
        <v>4000</v>
      </c>
      <c r="F430" s="22">
        <v>0</v>
      </c>
      <c r="G430" s="48">
        <v>253736</v>
      </c>
      <c r="H430" s="62"/>
      <c r="I430" s="62"/>
      <c r="J430" s="62"/>
      <c r="K430" s="62"/>
      <c r="L430" s="62"/>
      <c r="M430" s="62"/>
    </row>
    <row r="431" spans="1:13" ht="40.5" customHeight="1" x14ac:dyDescent="0.35">
      <c r="A431" s="19" t="s">
        <v>9368</v>
      </c>
      <c r="B431" s="19" t="s">
        <v>9369</v>
      </c>
      <c r="C431" s="22">
        <v>2374457</v>
      </c>
      <c r="D431" s="22">
        <v>0</v>
      </c>
      <c r="E431" s="22">
        <f>1004214+43500+111000+24500+17575+107250+93826+8100+535450+6000+35000+71000</f>
        <v>2057415</v>
      </c>
      <c r="F431" s="22">
        <v>0</v>
      </c>
      <c r="G431" s="48">
        <v>2400927</v>
      </c>
      <c r="H431" s="62"/>
      <c r="I431" s="62"/>
      <c r="J431" s="62"/>
      <c r="K431" s="62"/>
      <c r="L431" s="62"/>
      <c r="M431" s="62"/>
    </row>
    <row r="432" spans="1:13" ht="15.5" x14ac:dyDescent="0.35">
      <c r="A432" s="19" t="s">
        <v>9605</v>
      </c>
      <c r="B432" s="19" t="s">
        <v>290</v>
      </c>
      <c r="C432" s="22">
        <v>60135170.641999997</v>
      </c>
      <c r="D432" s="22">
        <v>0</v>
      </c>
      <c r="E432" s="22">
        <v>473000</v>
      </c>
      <c r="F432" s="22">
        <v>0</v>
      </c>
      <c r="G432" s="48">
        <v>60477917.159999996</v>
      </c>
      <c r="H432" s="62"/>
      <c r="I432" s="62"/>
      <c r="J432" s="62"/>
      <c r="K432" s="62"/>
      <c r="L432" s="62"/>
      <c r="M432" s="62"/>
    </row>
    <row r="433" spans="1:13" ht="15.5" x14ac:dyDescent="0.35">
      <c r="A433" s="19" t="s">
        <v>9556</v>
      </c>
      <c r="B433" s="19" t="s">
        <v>9557</v>
      </c>
      <c r="C433" s="22">
        <v>4399794.8099999996</v>
      </c>
      <c r="D433" s="22">
        <v>0</v>
      </c>
      <c r="E433" s="22">
        <v>3324338.38</v>
      </c>
      <c r="F433" s="22">
        <v>0</v>
      </c>
      <c r="G433" s="48">
        <v>4163428.61</v>
      </c>
      <c r="H433" s="62"/>
      <c r="I433" s="62"/>
      <c r="J433" s="62"/>
      <c r="K433" s="62"/>
      <c r="L433" s="62"/>
      <c r="M433" s="62"/>
    </row>
    <row r="434" spans="1:13" ht="15.5" x14ac:dyDescent="0.35">
      <c r="A434" s="19" t="s">
        <v>8429</v>
      </c>
      <c r="B434" s="19" t="s">
        <v>2119</v>
      </c>
      <c r="C434" s="22">
        <v>1570036.31</v>
      </c>
      <c r="D434" s="22">
        <v>0</v>
      </c>
      <c r="E434" s="22">
        <v>587500</v>
      </c>
      <c r="F434" s="22">
        <v>0</v>
      </c>
      <c r="G434" s="48">
        <v>16109929.210000001</v>
      </c>
      <c r="H434" s="62"/>
      <c r="I434" s="62"/>
      <c r="J434" s="62"/>
      <c r="K434" s="62"/>
      <c r="L434" s="62"/>
      <c r="M434" s="62"/>
    </row>
    <row r="435" spans="1:13" ht="15.5" x14ac:dyDescent="0.35">
      <c r="A435" s="19" t="s">
        <v>8430</v>
      </c>
      <c r="B435" s="19" t="s">
        <v>9450</v>
      </c>
      <c r="C435" s="22">
        <v>11933693</v>
      </c>
      <c r="D435" s="22">
        <v>0</v>
      </c>
      <c r="E435" s="22">
        <v>127813</v>
      </c>
      <c r="F435" s="22">
        <v>0</v>
      </c>
      <c r="G435" s="48">
        <v>415866</v>
      </c>
      <c r="H435" s="62"/>
      <c r="I435" s="62"/>
      <c r="J435" s="62"/>
      <c r="K435" s="62"/>
      <c r="L435" s="62"/>
      <c r="M435" s="62"/>
    </row>
    <row r="436" spans="1:13" ht="15.5" x14ac:dyDescent="0.35">
      <c r="A436" s="19" t="s">
        <v>3133</v>
      </c>
      <c r="B436" s="19" t="s">
        <v>3632</v>
      </c>
      <c r="C436" s="22">
        <v>4873000</v>
      </c>
      <c r="D436" s="22">
        <v>0</v>
      </c>
      <c r="E436" s="22">
        <v>5512944</v>
      </c>
      <c r="F436" s="22">
        <v>0</v>
      </c>
      <c r="G436" s="48">
        <v>5512944</v>
      </c>
      <c r="H436" s="62"/>
      <c r="I436" s="62"/>
      <c r="J436" s="62"/>
      <c r="K436" s="62"/>
      <c r="L436" s="62"/>
      <c r="M436" s="62"/>
    </row>
    <row r="437" spans="1:13" ht="15.5" x14ac:dyDescent="0.35">
      <c r="A437" s="19" t="s">
        <v>8431</v>
      </c>
      <c r="B437" s="19" t="s">
        <v>8196</v>
      </c>
      <c r="C437" s="22">
        <v>716500</v>
      </c>
      <c r="D437" s="22">
        <v>0</v>
      </c>
      <c r="E437" s="22">
        <v>1816371</v>
      </c>
      <c r="F437" s="22">
        <v>0</v>
      </c>
      <c r="G437" s="48">
        <v>1957637</v>
      </c>
      <c r="H437" s="62"/>
      <c r="I437" s="62"/>
      <c r="J437" s="62"/>
      <c r="K437" s="62"/>
      <c r="L437" s="62"/>
      <c r="M437" s="62"/>
    </row>
    <row r="438" spans="1:13" ht="15.5" x14ac:dyDescent="0.35">
      <c r="A438" s="19" t="s">
        <v>3198</v>
      </c>
      <c r="B438" s="19" t="s">
        <v>4073</v>
      </c>
      <c r="C438" s="22">
        <v>37752469</v>
      </c>
      <c r="D438" s="22">
        <v>0</v>
      </c>
      <c r="E438" s="22">
        <v>5475886</v>
      </c>
      <c r="F438" s="22">
        <v>0</v>
      </c>
      <c r="G438" s="48">
        <v>38141897</v>
      </c>
      <c r="H438" s="62"/>
      <c r="I438" s="62"/>
      <c r="J438" s="62"/>
      <c r="K438" s="62"/>
      <c r="L438" s="62"/>
      <c r="M438" s="62"/>
    </row>
    <row r="439" spans="1:13" ht="15.5" x14ac:dyDescent="0.35">
      <c r="A439" s="19" t="s">
        <v>9427</v>
      </c>
      <c r="B439" s="19" t="s">
        <v>164</v>
      </c>
      <c r="C439" s="22">
        <v>102887967</v>
      </c>
      <c r="D439" s="22">
        <v>0</v>
      </c>
      <c r="E439" s="22">
        <v>93625104</v>
      </c>
      <c r="F439" s="22">
        <v>0</v>
      </c>
      <c r="G439" s="48">
        <v>132023248</v>
      </c>
      <c r="H439" s="62"/>
      <c r="I439" s="62"/>
      <c r="J439" s="62"/>
      <c r="K439" s="62"/>
      <c r="L439" s="62"/>
      <c r="M439" s="62"/>
    </row>
    <row r="440" spans="1:13" ht="31" x14ac:dyDescent="0.35">
      <c r="A440" s="19" t="s">
        <v>9346</v>
      </c>
      <c r="B440" s="19" t="s">
        <v>9347</v>
      </c>
      <c r="C440" s="22">
        <v>0</v>
      </c>
      <c r="D440" s="22">
        <v>0</v>
      </c>
      <c r="E440" s="22">
        <v>6447123.7599999998</v>
      </c>
      <c r="F440" s="22">
        <v>0</v>
      </c>
      <c r="G440" s="48">
        <v>1159650435.8599999</v>
      </c>
      <c r="H440" s="62"/>
      <c r="I440" s="62"/>
      <c r="J440" s="62"/>
      <c r="K440" s="62"/>
      <c r="L440" s="62"/>
      <c r="M440" s="62"/>
    </row>
    <row r="441" spans="1:13" ht="15.5" x14ac:dyDescent="0.35">
      <c r="A441" s="19" t="s">
        <v>9357</v>
      </c>
      <c r="B441" s="19" t="s">
        <v>847</v>
      </c>
      <c r="C441" s="22">
        <v>19420975</v>
      </c>
      <c r="D441" s="22">
        <v>0</v>
      </c>
      <c r="E441" s="22">
        <v>18507387</v>
      </c>
      <c r="F441" s="22">
        <v>0</v>
      </c>
      <c r="G441" s="48">
        <v>18870979</v>
      </c>
      <c r="H441" s="62"/>
      <c r="I441" s="62"/>
      <c r="J441" s="62"/>
      <c r="K441" s="62"/>
      <c r="L441" s="62"/>
      <c r="M441" s="62"/>
    </row>
    <row r="442" spans="1:13" ht="26.25" customHeight="1" x14ac:dyDescent="0.35">
      <c r="A442" s="19" t="s">
        <v>8175</v>
      </c>
      <c r="B442" s="19" t="s">
        <v>9476</v>
      </c>
      <c r="C442" s="22">
        <v>53509579</v>
      </c>
      <c r="D442" s="22">
        <v>0</v>
      </c>
      <c r="E442" s="22">
        <v>12346579</v>
      </c>
      <c r="F442" s="22">
        <v>0</v>
      </c>
      <c r="G442" s="48">
        <v>13387413</v>
      </c>
      <c r="H442" s="62"/>
      <c r="I442" s="62"/>
      <c r="J442" s="62"/>
      <c r="K442" s="62"/>
      <c r="L442" s="62"/>
      <c r="M442" s="62"/>
    </row>
    <row r="443" spans="1:13" ht="31" x14ac:dyDescent="0.35">
      <c r="A443" s="19" t="s">
        <v>9403</v>
      </c>
      <c r="B443" s="19" t="s">
        <v>810</v>
      </c>
      <c r="C443" s="22">
        <v>33256686</v>
      </c>
      <c r="D443" s="22">
        <v>0</v>
      </c>
      <c r="E443" s="22">
        <v>12950191</v>
      </c>
      <c r="F443" s="22">
        <v>0</v>
      </c>
      <c r="G443" s="48">
        <v>17944298</v>
      </c>
      <c r="H443" s="62"/>
      <c r="I443" s="62"/>
      <c r="J443" s="62"/>
      <c r="K443" s="62"/>
      <c r="L443" s="62"/>
      <c r="M443" s="62"/>
    </row>
    <row r="444" spans="1:13" ht="15.5" x14ac:dyDescent="0.35">
      <c r="A444" s="19" t="s">
        <v>9425</v>
      </c>
      <c r="B444" s="19" t="s">
        <v>9426</v>
      </c>
      <c r="C444" s="22">
        <v>64664243</v>
      </c>
      <c r="D444" s="22">
        <v>0</v>
      </c>
      <c r="E444" s="22">
        <v>42863321</v>
      </c>
      <c r="F444" s="22">
        <v>0</v>
      </c>
      <c r="G444" s="48">
        <v>63865932</v>
      </c>
      <c r="H444" s="62"/>
      <c r="I444" s="62"/>
      <c r="J444" s="62"/>
      <c r="K444" s="62"/>
      <c r="L444" s="62"/>
      <c r="M444" s="62"/>
    </row>
    <row r="445" spans="1:13" ht="15.5" x14ac:dyDescent="0.35">
      <c r="A445" s="19" t="s">
        <v>8176</v>
      </c>
      <c r="B445" s="19" t="s">
        <v>3552</v>
      </c>
      <c r="C445" s="22">
        <v>20258808</v>
      </c>
      <c r="D445" s="22">
        <v>0</v>
      </c>
      <c r="E445" s="22">
        <v>1694378</v>
      </c>
      <c r="F445" s="22">
        <v>0</v>
      </c>
      <c r="G445" s="48">
        <v>20316253</v>
      </c>
      <c r="H445" s="62"/>
      <c r="I445" s="62"/>
      <c r="J445" s="62"/>
      <c r="K445" s="62"/>
      <c r="L445" s="62"/>
      <c r="M445" s="62"/>
    </row>
    <row r="446" spans="1:13" ht="15.5" x14ac:dyDescent="0.35">
      <c r="A446" s="19" t="s">
        <v>9543</v>
      </c>
      <c r="B446" s="19" t="s">
        <v>404</v>
      </c>
      <c r="C446" s="22">
        <v>2484050</v>
      </c>
      <c r="D446" s="22">
        <v>0</v>
      </c>
      <c r="E446" s="22">
        <v>2924138</v>
      </c>
      <c r="F446" s="22">
        <v>0</v>
      </c>
      <c r="G446" s="48">
        <v>4007004</v>
      </c>
      <c r="H446" s="62"/>
      <c r="I446" s="62"/>
      <c r="J446" s="62"/>
      <c r="K446" s="62"/>
      <c r="L446" s="62"/>
      <c r="M446" s="62"/>
    </row>
    <row r="447" spans="1:13" ht="15.5" x14ac:dyDescent="0.35">
      <c r="A447" s="19" t="s">
        <v>593</v>
      </c>
      <c r="B447" s="19" t="s">
        <v>9328</v>
      </c>
      <c r="C447" s="22">
        <v>0</v>
      </c>
      <c r="D447" s="22">
        <v>0</v>
      </c>
      <c r="E447" s="22">
        <v>91173</v>
      </c>
      <c r="F447" s="22">
        <v>0</v>
      </c>
      <c r="G447" s="48">
        <v>131013</v>
      </c>
      <c r="H447" s="62"/>
      <c r="I447" s="62"/>
      <c r="J447" s="62"/>
      <c r="K447" s="62"/>
      <c r="L447" s="62"/>
      <c r="M447" s="62"/>
    </row>
    <row r="448" spans="1:13" ht="15.5" x14ac:dyDescent="0.35">
      <c r="A448" s="19" t="s">
        <v>8439</v>
      </c>
      <c r="B448" s="19" t="s">
        <v>3636</v>
      </c>
      <c r="C448" s="22">
        <v>2357627</v>
      </c>
      <c r="D448" s="22">
        <v>0</v>
      </c>
      <c r="E448" s="22">
        <v>1269138</v>
      </c>
      <c r="F448" s="22">
        <v>0</v>
      </c>
      <c r="G448" s="48">
        <v>2141314</v>
      </c>
      <c r="H448" s="62"/>
      <c r="I448" s="62"/>
      <c r="J448" s="62"/>
      <c r="K448" s="62"/>
      <c r="L448" s="62"/>
      <c r="M448" s="62"/>
    </row>
    <row r="449" spans="1:13" ht="15.5" x14ac:dyDescent="0.35">
      <c r="A449" s="19" t="s">
        <v>8440</v>
      </c>
      <c r="B449" s="19" t="s">
        <v>3811</v>
      </c>
      <c r="C449" s="22">
        <v>0</v>
      </c>
      <c r="D449" s="22">
        <v>0</v>
      </c>
      <c r="E449" s="22">
        <v>0</v>
      </c>
      <c r="F449" s="22">
        <v>0</v>
      </c>
      <c r="G449" s="48">
        <v>0</v>
      </c>
      <c r="H449" s="62"/>
      <c r="I449" s="62"/>
      <c r="J449" s="62"/>
      <c r="K449" s="62"/>
      <c r="L449" s="62"/>
      <c r="M449" s="62"/>
    </row>
    <row r="450" spans="1:13" ht="15.5" x14ac:dyDescent="0.35">
      <c r="A450" s="19" t="s">
        <v>9406</v>
      </c>
      <c r="B450" s="19" t="s">
        <v>3754</v>
      </c>
      <c r="C450" s="22">
        <v>5675353</v>
      </c>
      <c r="D450" s="22"/>
      <c r="E450" s="22">
        <v>0</v>
      </c>
      <c r="F450" s="22">
        <v>0</v>
      </c>
      <c r="G450" s="48">
        <v>1230539</v>
      </c>
      <c r="H450" s="62"/>
      <c r="I450" s="62"/>
      <c r="J450" s="62"/>
      <c r="K450" s="62"/>
      <c r="L450" s="62"/>
      <c r="M450" s="62"/>
    </row>
    <row r="451" spans="1:13" ht="15.5" x14ac:dyDescent="0.35">
      <c r="A451" s="46" t="s">
        <v>8447</v>
      </c>
      <c r="B451" s="46" t="s">
        <v>9421</v>
      </c>
      <c r="C451" s="37">
        <f>3295478+10208279</f>
        <v>13503757</v>
      </c>
      <c r="D451" s="37">
        <v>0</v>
      </c>
      <c r="E451" s="37">
        <v>0</v>
      </c>
      <c r="F451" s="22">
        <v>0</v>
      </c>
      <c r="G451" s="57">
        <f>8236278+5641978</f>
        <v>13878256</v>
      </c>
      <c r="H451" s="62"/>
      <c r="I451" s="62"/>
      <c r="J451" s="62"/>
      <c r="K451" s="62"/>
      <c r="L451" s="62"/>
      <c r="M451" s="62"/>
    </row>
    <row r="452" spans="1:13" ht="31" x14ac:dyDescent="0.35">
      <c r="A452" s="19" t="s">
        <v>9381</v>
      </c>
      <c r="B452" s="19" t="s">
        <v>3586</v>
      </c>
      <c r="C452" s="22">
        <v>82280203</v>
      </c>
      <c r="D452" s="22">
        <v>0</v>
      </c>
      <c r="E452" s="22">
        <v>29279316</v>
      </c>
      <c r="F452" s="22">
        <v>0</v>
      </c>
      <c r="G452" s="48">
        <v>81636995</v>
      </c>
      <c r="H452" s="62"/>
      <c r="I452" s="62"/>
      <c r="J452" s="62"/>
      <c r="K452" s="62"/>
      <c r="L452" s="62"/>
      <c r="M452" s="62"/>
    </row>
    <row r="453" spans="1:13" ht="18.75" customHeight="1" x14ac:dyDescent="0.35">
      <c r="A453" s="19" t="s">
        <v>9436</v>
      </c>
      <c r="B453" s="19" t="s">
        <v>9437</v>
      </c>
      <c r="C453" s="22">
        <v>209288</v>
      </c>
      <c r="D453" s="22">
        <v>0</v>
      </c>
      <c r="E453" s="22">
        <v>0</v>
      </c>
      <c r="F453" s="22">
        <v>0</v>
      </c>
      <c r="G453" s="48">
        <v>162246</v>
      </c>
      <c r="H453" s="62"/>
      <c r="I453" s="62"/>
      <c r="J453" s="62"/>
      <c r="K453" s="62"/>
      <c r="L453" s="62"/>
      <c r="M453" s="62"/>
    </row>
    <row r="454" spans="1:13" ht="18.75" customHeight="1" x14ac:dyDescent="0.35">
      <c r="A454" s="19" t="s">
        <v>9355</v>
      </c>
      <c r="B454" s="19" t="s">
        <v>9356</v>
      </c>
      <c r="C454" s="22">
        <v>1109997.47</v>
      </c>
      <c r="D454" s="22">
        <v>0</v>
      </c>
      <c r="E454" s="22">
        <v>0</v>
      </c>
      <c r="F454" s="22">
        <v>0</v>
      </c>
      <c r="G454" s="48">
        <v>82023.179999999993</v>
      </c>
      <c r="H454" s="62"/>
      <c r="I454" s="62"/>
      <c r="J454" s="62"/>
      <c r="K454" s="62"/>
      <c r="L454" s="62"/>
      <c r="M454" s="62"/>
    </row>
    <row r="455" spans="1:13" ht="18.75" customHeight="1" x14ac:dyDescent="0.35">
      <c r="A455" s="19" t="s">
        <v>8452</v>
      </c>
      <c r="B455" s="19" t="s">
        <v>2690</v>
      </c>
      <c r="C455" s="22">
        <v>541108</v>
      </c>
      <c r="D455" s="22">
        <v>0</v>
      </c>
      <c r="E455" s="22">
        <f>135000+114600+30400+51110</f>
        <v>331110</v>
      </c>
      <c r="F455" s="22">
        <v>0</v>
      </c>
      <c r="G455" s="48">
        <v>982724</v>
      </c>
      <c r="H455" s="62"/>
      <c r="I455" s="62"/>
      <c r="J455" s="62"/>
      <c r="K455" s="62"/>
      <c r="L455" s="62"/>
      <c r="M455" s="62"/>
    </row>
    <row r="456" spans="1:13" ht="18.75" customHeight="1" x14ac:dyDescent="0.35">
      <c r="A456" s="19" t="s">
        <v>8454</v>
      </c>
      <c r="B456" s="19" t="s">
        <v>10075</v>
      </c>
      <c r="C456" s="22">
        <v>0</v>
      </c>
      <c r="D456" s="22">
        <v>0</v>
      </c>
      <c r="E456" s="22">
        <v>0</v>
      </c>
      <c r="F456" s="22">
        <v>0</v>
      </c>
      <c r="G456" s="48">
        <v>0</v>
      </c>
      <c r="H456" s="62">
        <v>5</v>
      </c>
      <c r="I456" s="62">
        <v>2</v>
      </c>
      <c r="J456" s="62">
        <v>3</v>
      </c>
      <c r="K456" s="62">
        <v>0</v>
      </c>
      <c r="L456" s="62">
        <v>1</v>
      </c>
      <c r="M456" s="62" t="s">
        <v>3790</v>
      </c>
    </row>
    <row r="457" spans="1:13" ht="18.75" customHeight="1" x14ac:dyDescent="0.35">
      <c r="A457" s="19" t="s">
        <v>9324</v>
      </c>
      <c r="B457" s="19" t="s">
        <v>1397</v>
      </c>
      <c r="C457" s="22">
        <v>2369000</v>
      </c>
      <c r="D457" s="22">
        <v>0</v>
      </c>
      <c r="E457" s="22">
        <v>2068252</v>
      </c>
      <c r="F457" s="22">
        <v>0</v>
      </c>
      <c r="G457" s="48">
        <v>2328134</v>
      </c>
      <c r="H457" s="62"/>
      <c r="I457" s="62"/>
      <c r="J457" s="62"/>
      <c r="K457" s="62"/>
      <c r="L457" s="62"/>
      <c r="M457" s="62"/>
    </row>
    <row r="458" spans="1:13" ht="18.75" customHeight="1" x14ac:dyDescent="0.35">
      <c r="A458" s="19" t="s">
        <v>8856</v>
      </c>
      <c r="B458" s="19" t="s">
        <v>9373</v>
      </c>
      <c r="C458" s="22">
        <v>5792214.4900000002</v>
      </c>
      <c r="D458" s="22">
        <v>0</v>
      </c>
      <c r="E458" s="22">
        <v>6882194.3200000003</v>
      </c>
      <c r="F458" s="22">
        <v>0</v>
      </c>
      <c r="G458" s="48">
        <v>6882194.3200000003</v>
      </c>
      <c r="H458" s="62"/>
      <c r="I458" s="62"/>
      <c r="J458" s="62"/>
      <c r="K458" s="62"/>
      <c r="L458" s="62"/>
      <c r="M458" s="62"/>
    </row>
    <row r="459" spans="1:13" ht="18.75" customHeight="1" x14ac:dyDescent="0.35">
      <c r="A459" s="19" t="s">
        <v>146</v>
      </c>
      <c r="B459" s="19" t="s">
        <v>144</v>
      </c>
      <c r="C459" s="22">
        <v>16963285.84</v>
      </c>
      <c r="D459" s="22">
        <v>0</v>
      </c>
      <c r="E459" s="22">
        <v>16447454.18</v>
      </c>
      <c r="F459" s="22">
        <v>0</v>
      </c>
      <c r="G459" s="48">
        <v>25091935.050000001</v>
      </c>
      <c r="H459" s="62"/>
      <c r="I459" s="62"/>
      <c r="J459" s="62"/>
      <c r="K459" s="62"/>
      <c r="L459" s="62"/>
      <c r="M459" s="62"/>
    </row>
    <row r="460" spans="1:13" ht="18.75" customHeight="1" x14ac:dyDescent="0.35">
      <c r="A460" s="19" t="s">
        <v>8182</v>
      </c>
      <c r="B460" s="19" t="s">
        <v>156</v>
      </c>
      <c r="C460" s="22">
        <v>11243843</v>
      </c>
      <c r="D460" s="22">
        <v>0</v>
      </c>
      <c r="E460" s="22">
        <v>4730460</v>
      </c>
      <c r="F460" s="22">
        <v>0</v>
      </c>
      <c r="G460" s="48">
        <v>25040190</v>
      </c>
      <c r="H460" s="62"/>
      <c r="I460" s="62"/>
      <c r="J460" s="62"/>
      <c r="K460" s="62"/>
      <c r="L460" s="62"/>
      <c r="M460" s="62"/>
    </row>
    <row r="461" spans="1:13" ht="18.75" customHeight="1" x14ac:dyDescent="0.35">
      <c r="A461" s="19" t="s">
        <v>1440</v>
      </c>
      <c r="B461" s="19" t="s">
        <v>8915</v>
      </c>
      <c r="C461" s="22">
        <v>100000</v>
      </c>
      <c r="D461" s="22">
        <v>0</v>
      </c>
      <c r="E461" s="22">
        <v>196554</v>
      </c>
      <c r="F461" s="22">
        <v>0</v>
      </c>
      <c r="G461" s="48">
        <v>443028</v>
      </c>
      <c r="H461" s="62">
        <v>9</v>
      </c>
      <c r="I461" s="62">
        <v>6</v>
      </c>
      <c r="J461" s="62">
        <v>3</v>
      </c>
      <c r="K461" s="62">
        <v>2</v>
      </c>
      <c r="L461" s="62">
        <v>1</v>
      </c>
      <c r="M461" s="62" t="s">
        <v>3790</v>
      </c>
    </row>
    <row r="462" spans="1:13" ht="30" customHeight="1" thickBot="1" x14ac:dyDescent="0.4">
      <c r="A462" s="39"/>
      <c r="B462" s="39"/>
      <c r="C462" s="47">
        <f>SUM(C2:C453)</f>
        <v>21900472645.582001</v>
      </c>
      <c r="D462" s="51">
        <f>SUM(D2:D453)</f>
        <v>800</v>
      </c>
      <c r="E462" s="47">
        <f>SUM(E2:E453)</f>
        <v>5619261285.7200003</v>
      </c>
      <c r="F462" s="51">
        <f>SUM(F2:F454)</f>
        <v>600</v>
      </c>
      <c r="G462" s="58">
        <f>SUM(G2:G453)</f>
        <v>15809243355.480003</v>
      </c>
      <c r="H462" s="53"/>
      <c r="I462" s="53"/>
      <c r="J462" s="53"/>
      <c r="K462" s="53"/>
      <c r="L462" s="53"/>
      <c r="M462" s="53"/>
    </row>
    <row r="463" spans="1:13" ht="15.5" x14ac:dyDescent="0.35">
      <c r="D463" s="38"/>
    </row>
    <row r="464" spans="1:13" ht="15.5" x14ac:dyDescent="0.35">
      <c r="D464" s="38"/>
    </row>
  </sheetData>
  <autoFilter ref="A1:A464" xr:uid="{00000000-0009-0000-0000-00001B000000}"/>
  <conditionalFormatting sqref="A1">
    <cfRule type="duplicateValues" dxfId="2866" priority="355"/>
    <cfRule type="duplicateValues" dxfId="2865" priority="356"/>
    <cfRule type="duplicateValues" dxfId="2864" priority="357"/>
    <cfRule type="duplicateValues" dxfId="2863" priority="358"/>
  </conditionalFormatting>
  <conditionalFormatting sqref="A4">
    <cfRule type="duplicateValues" dxfId="2862" priority="2"/>
    <cfRule type="duplicateValues" dxfId="2861" priority="3"/>
    <cfRule type="duplicateValues" dxfId="2860" priority="4"/>
    <cfRule type="duplicateValues" dxfId="2859" priority="5"/>
    <cfRule type="duplicateValues" dxfId="2858" priority="6"/>
  </conditionalFormatting>
  <conditionalFormatting sqref="A5">
    <cfRule type="duplicateValues" dxfId="2857" priority="8"/>
    <cfRule type="duplicateValues" dxfId="2856" priority="9"/>
    <cfRule type="duplicateValues" dxfId="2855" priority="10"/>
    <cfRule type="duplicateValues" dxfId="2854" priority="11"/>
    <cfRule type="duplicateValues" dxfId="2853" priority="12"/>
  </conditionalFormatting>
  <conditionalFormatting sqref="A6">
    <cfRule type="duplicateValues" dxfId="2852" priority="50"/>
    <cfRule type="duplicateValues" dxfId="2851" priority="51"/>
    <cfRule type="duplicateValues" dxfId="2850" priority="52"/>
    <cfRule type="duplicateValues" dxfId="2849" priority="53"/>
    <cfRule type="duplicateValues" dxfId="2848" priority="54"/>
  </conditionalFormatting>
  <conditionalFormatting sqref="A7">
    <cfRule type="duplicateValues" dxfId="2847" priority="26"/>
    <cfRule type="duplicateValues" dxfId="2846" priority="27"/>
    <cfRule type="duplicateValues" dxfId="2845" priority="28"/>
    <cfRule type="duplicateValues" dxfId="2844" priority="29"/>
    <cfRule type="duplicateValues" dxfId="2843" priority="30"/>
  </conditionalFormatting>
  <conditionalFormatting sqref="A8">
    <cfRule type="duplicateValues" dxfId="2842" priority="14"/>
    <cfRule type="duplicateValues" dxfId="2841" priority="15"/>
    <cfRule type="duplicateValues" dxfId="2840" priority="16"/>
    <cfRule type="duplicateValues" dxfId="2839" priority="17"/>
    <cfRule type="duplicateValues" dxfId="2838" priority="18"/>
  </conditionalFormatting>
  <conditionalFormatting sqref="A9">
    <cfRule type="duplicateValues" dxfId="2837" priority="20"/>
    <cfRule type="duplicateValues" dxfId="2836" priority="21"/>
    <cfRule type="duplicateValues" dxfId="2835" priority="22"/>
    <cfRule type="duplicateValues" dxfId="2834" priority="23"/>
    <cfRule type="duplicateValues" dxfId="2833" priority="24"/>
  </conditionalFormatting>
  <conditionalFormatting sqref="A10">
    <cfRule type="duplicateValues" dxfId="2832" priority="32"/>
    <cfRule type="duplicateValues" dxfId="2831" priority="33"/>
    <cfRule type="duplicateValues" dxfId="2830" priority="34"/>
    <cfRule type="duplicateValues" dxfId="2829" priority="35"/>
    <cfRule type="duplicateValues" dxfId="2828" priority="36"/>
  </conditionalFormatting>
  <conditionalFormatting sqref="A11">
    <cfRule type="duplicateValues" dxfId="2827" priority="44"/>
    <cfRule type="duplicateValues" dxfId="2826" priority="45"/>
    <cfRule type="duplicateValues" dxfId="2825" priority="46"/>
    <cfRule type="duplicateValues" dxfId="2824" priority="47"/>
    <cfRule type="duplicateValues" dxfId="2823" priority="48"/>
  </conditionalFormatting>
  <conditionalFormatting sqref="A12">
    <cfRule type="duplicateValues" dxfId="2822" priority="38"/>
    <cfRule type="duplicateValues" dxfId="2821" priority="39"/>
    <cfRule type="duplicateValues" dxfId="2820" priority="40"/>
    <cfRule type="duplicateValues" dxfId="2819" priority="41"/>
    <cfRule type="duplicateValues" dxfId="2818" priority="42"/>
  </conditionalFormatting>
  <conditionalFormatting sqref="A14">
    <cfRule type="duplicateValues" dxfId="2817" priority="56"/>
    <cfRule type="duplicateValues" dxfId="2816" priority="57"/>
    <cfRule type="duplicateValues" dxfId="2815" priority="58"/>
    <cfRule type="duplicateValues" dxfId="2814" priority="59"/>
    <cfRule type="duplicateValues" dxfId="2813" priority="60"/>
  </conditionalFormatting>
  <conditionalFormatting sqref="A15">
    <cfRule type="duplicateValues" dxfId="2812" priority="63"/>
    <cfRule type="duplicateValues" dxfId="2811" priority="64"/>
    <cfRule type="duplicateValues" dxfId="2810" priority="65"/>
    <cfRule type="duplicateValues" dxfId="2809" priority="66"/>
    <cfRule type="duplicateValues" dxfId="2808" priority="67"/>
  </conditionalFormatting>
  <conditionalFormatting sqref="A16">
    <cfRule type="duplicateValues" dxfId="2807" priority="466"/>
    <cfRule type="duplicateValues" dxfId="2806" priority="467"/>
    <cfRule type="duplicateValues" dxfId="2805" priority="468"/>
    <cfRule type="duplicateValues" dxfId="2804" priority="469"/>
  </conditionalFormatting>
  <conditionalFormatting sqref="A17">
    <cfRule type="duplicateValues" dxfId="2803" priority="69"/>
    <cfRule type="duplicateValues" dxfId="2802" priority="70"/>
    <cfRule type="duplicateValues" dxfId="2801" priority="71"/>
    <cfRule type="duplicateValues" dxfId="2800" priority="72"/>
    <cfRule type="duplicateValues" dxfId="2799" priority="73"/>
  </conditionalFormatting>
  <conditionalFormatting sqref="A18">
    <cfRule type="duplicateValues" dxfId="2798" priority="87"/>
    <cfRule type="duplicateValues" dxfId="2797" priority="88"/>
    <cfRule type="duplicateValues" dxfId="2796" priority="89"/>
    <cfRule type="duplicateValues" dxfId="2795" priority="90"/>
    <cfRule type="duplicateValues" dxfId="2794" priority="91"/>
  </conditionalFormatting>
  <conditionalFormatting sqref="A19">
    <cfRule type="duplicateValues" dxfId="2793" priority="75"/>
    <cfRule type="duplicateValues" dxfId="2792" priority="76"/>
    <cfRule type="duplicateValues" dxfId="2791" priority="77"/>
    <cfRule type="duplicateValues" dxfId="2790" priority="78"/>
    <cfRule type="duplicateValues" dxfId="2789" priority="79"/>
  </conditionalFormatting>
  <conditionalFormatting sqref="A20">
    <cfRule type="duplicateValues" dxfId="2788" priority="81"/>
    <cfRule type="duplicateValues" dxfId="2787" priority="82"/>
    <cfRule type="duplicateValues" dxfId="2786" priority="83"/>
    <cfRule type="duplicateValues" dxfId="2785" priority="84"/>
    <cfRule type="duplicateValues" dxfId="2784" priority="85"/>
  </conditionalFormatting>
  <conditionalFormatting sqref="A21">
    <cfRule type="duplicateValues" dxfId="2783" priority="461"/>
    <cfRule type="duplicateValues" dxfId="2782" priority="462"/>
    <cfRule type="duplicateValues" dxfId="2781" priority="463"/>
    <cfRule type="duplicateValues" dxfId="2780" priority="464"/>
  </conditionalFormatting>
  <conditionalFormatting sqref="A22">
    <cfRule type="duplicateValues" dxfId="2779" priority="99"/>
    <cfRule type="duplicateValues" dxfId="2778" priority="100"/>
    <cfRule type="duplicateValues" dxfId="2777" priority="101"/>
    <cfRule type="duplicateValues" dxfId="2776" priority="102"/>
    <cfRule type="duplicateValues" dxfId="2775" priority="103"/>
  </conditionalFormatting>
  <conditionalFormatting sqref="A23:A24">
    <cfRule type="duplicateValues" dxfId="2774" priority="93"/>
    <cfRule type="duplicateValues" dxfId="2773" priority="94"/>
    <cfRule type="duplicateValues" dxfId="2772" priority="95"/>
    <cfRule type="duplicateValues" dxfId="2771" priority="96"/>
    <cfRule type="duplicateValues" dxfId="2770" priority="97"/>
  </conditionalFormatting>
  <conditionalFormatting sqref="A25">
    <cfRule type="duplicateValues" dxfId="2769" priority="105"/>
    <cfRule type="duplicateValues" dxfId="2768" priority="106"/>
    <cfRule type="duplicateValues" dxfId="2767" priority="107"/>
    <cfRule type="duplicateValues" dxfId="2766" priority="108"/>
    <cfRule type="duplicateValues" dxfId="2765" priority="109"/>
  </conditionalFormatting>
  <conditionalFormatting sqref="A26">
    <cfRule type="duplicateValues" dxfId="2764" priority="117"/>
    <cfRule type="duplicateValues" dxfId="2763" priority="118"/>
    <cfRule type="duplicateValues" dxfId="2762" priority="119"/>
    <cfRule type="duplicateValues" dxfId="2761" priority="120"/>
    <cfRule type="duplicateValues" dxfId="2760" priority="121"/>
  </conditionalFormatting>
  <conditionalFormatting sqref="A27">
    <cfRule type="duplicateValues" dxfId="2759" priority="111"/>
    <cfRule type="duplicateValues" dxfId="2758" priority="112"/>
    <cfRule type="duplicateValues" dxfId="2757" priority="113"/>
    <cfRule type="duplicateValues" dxfId="2756" priority="114"/>
    <cfRule type="duplicateValues" dxfId="2755" priority="115"/>
  </conditionalFormatting>
  <conditionalFormatting sqref="A28">
    <cfRule type="duplicateValues" dxfId="2754" priority="129"/>
    <cfRule type="duplicateValues" dxfId="2753" priority="130"/>
    <cfRule type="duplicateValues" dxfId="2752" priority="131"/>
    <cfRule type="duplicateValues" dxfId="2751" priority="132"/>
    <cfRule type="duplicateValues" dxfId="2750" priority="133"/>
  </conditionalFormatting>
  <conditionalFormatting sqref="A29">
    <cfRule type="duplicateValues" dxfId="2749" priority="123"/>
    <cfRule type="duplicateValues" dxfId="2748" priority="124"/>
    <cfRule type="duplicateValues" dxfId="2747" priority="125"/>
    <cfRule type="duplicateValues" dxfId="2746" priority="126"/>
    <cfRule type="duplicateValues" dxfId="2745" priority="127"/>
  </conditionalFormatting>
  <conditionalFormatting sqref="A30">
    <cfRule type="duplicateValues" dxfId="2744" priority="147"/>
    <cfRule type="duplicateValues" dxfId="2743" priority="148"/>
    <cfRule type="duplicateValues" dxfId="2742" priority="149"/>
    <cfRule type="duplicateValues" dxfId="2741" priority="150"/>
    <cfRule type="duplicateValues" dxfId="2740" priority="151"/>
  </conditionalFormatting>
  <conditionalFormatting sqref="A31">
    <cfRule type="duplicateValues" dxfId="2739" priority="135"/>
    <cfRule type="duplicateValues" dxfId="2738" priority="136"/>
    <cfRule type="duplicateValues" dxfId="2737" priority="137"/>
    <cfRule type="duplicateValues" dxfId="2736" priority="138"/>
    <cfRule type="duplicateValues" dxfId="2735" priority="139"/>
  </conditionalFormatting>
  <conditionalFormatting sqref="A32">
    <cfRule type="duplicateValues" dxfId="2734" priority="153"/>
    <cfRule type="duplicateValues" dxfId="2733" priority="154"/>
    <cfRule type="duplicateValues" dxfId="2732" priority="155"/>
    <cfRule type="duplicateValues" dxfId="2731" priority="156"/>
    <cfRule type="duplicateValues" dxfId="2730" priority="157"/>
  </conditionalFormatting>
  <conditionalFormatting sqref="A33">
    <cfRule type="duplicateValues" dxfId="2729" priority="141"/>
    <cfRule type="duplicateValues" dxfId="2728" priority="142"/>
    <cfRule type="duplicateValues" dxfId="2727" priority="143"/>
    <cfRule type="duplicateValues" dxfId="2726" priority="144"/>
    <cfRule type="duplicateValues" dxfId="2725" priority="145"/>
  </conditionalFormatting>
  <conditionalFormatting sqref="A34">
    <cfRule type="duplicateValues" dxfId="2724" priority="159"/>
    <cfRule type="duplicateValues" dxfId="2723" priority="160"/>
    <cfRule type="duplicateValues" dxfId="2722" priority="161"/>
    <cfRule type="duplicateValues" dxfId="2721" priority="162"/>
    <cfRule type="duplicateValues" dxfId="2720" priority="163"/>
  </conditionalFormatting>
  <conditionalFormatting sqref="A35">
    <cfRule type="duplicateValues" dxfId="2719" priority="165"/>
    <cfRule type="duplicateValues" dxfId="2718" priority="166"/>
    <cfRule type="duplicateValues" dxfId="2717" priority="167"/>
    <cfRule type="duplicateValues" dxfId="2716" priority="168"/>
    <cfRule type="duplicateValues" dxfId="2715" priority="169"/>
  </conditionalFormatting>
  <conditionalFormatting sqref="A36">
    <cfRule type="duplicateValues" dxfId="2714" priority="172"/>
    <cfRule type="duplicateValues" dxfId="2713" priority="173"/>
    <cfRule type="duplicateValues" dxfId="2712" priority="174"/>
    <cfRule type="duplicateValues" dxfId="2711" priority="175"/>
    <cfRule type="duplicateValues" dxfId="2710" priority="176"/>
  </conditionalFormatting>
  <conditionalFormatting sqref="A37:A43">
    <cfRule type="duplicateValues" dxfId="2709" priority="330"/>
    <cfRule type="duplicateValues" dxfId="2708" priority="331"/>
    <cfRule type="duplicateValues" dxfId="2707" priority="332"/>
    <cfRule type="duplicateValues" dxfId="2706" priority="333"/>
    <cfRule type="duplicateValues" dxfId="2705" priority="334"/>
  </conditionalFormatting>
  <conditionalFormatting sqref="A44:A45">
    <cfRule type="duplicateValues" dxfId="2704" priority="312"/>
    <cfRule type="duplicateValues" dxfId="2703" priority="313"/>
    <cfRule type="duplicateValues" dxfId="2702" priority="314"/>
    <cfRule type="duplicateValues" dxfId="2701" priority="315"/>
    <cfRule type="duplicateValues" dxfId="2700" priority="316"/>
  </conditionalFormatting>
  <conditionalFormatting sqref="A46:A47">
    <cfRule type="duplicateValues" dxfId="2699" priority="228"/>
    <cfRule type="duplicateValues" dxfId="2698" priority="229"/>
    <cfRule type="duplicateValues" dxfId="2697" priority="230"/>
    <cfRule type="duplicateValues" dxfId="2696" priority="231"/>
    <cfRule type="duplicateValues" dxfId="2695" priority="232"/>
  </conditionalFormatting>
  <conditionalFormatting sqref="A48:A49">
    <cfRule type="duplicateValues" dxfId="2694" priority="178"/>
    <cfRule type="duplicateValues" dxfId="2693" priority="179"/>
    <cfRule type="duplicateValues" dxfId="2692" priority="180"/>
    <cfRule type="duplicateValues" dxfId="2691" priority="181"/>
    <cfRule type="duplicateValues" dxfId="2690" priority="182"/>
  </conditionalFormatting>
  <conditionalFormatting sqref="A50">
    <cfRule type="duplicateValues" dxfId="2689" priority="188"/>
    <cfRule type="duplicateValues" dxfId="2688" priority="189"/>
    <cfRule type="duplicateValues" dxfId="2687" priority="190"/>
    <cfRule type="duplicateValues" dxfId="2686" priority="191"/>
    <cfRule type="duplicateValues" dxfId="2685" priority="192"/>
  </conditionalFormatting>
  <conditionalFormatting sqref="A51">
    <cfRule type="duplicateValues" dxfId="2684" priority="198"/>
    <cfRule type="duplicateValues" dxfId="2683" priority="199"/>
    <cfRule type="duplicateValues" dxfId="2682" priority="200"/>
    <cfRule type="duplicateValues" dxfId="2681" priority="201"/>
    <cfRule type="duplicateValues" dxfId="2680" priority="202"/>
  </conditionalFormatting>
  <conditionalFormatting sqref="A52">
    <cfRule type="duplicateValues" dxfId="2679" priority="204"/>
    <cfRule type="duplicateValues" dxfId="2678" priority="205"/>
    <cfRule type="duplicateValues" dxfId="2677" priority="206"/>
    <cfRule type="duplicateValues" dxfId="2676" priority="207"/>
    <cfRule type="duplicateValues" dxfId="2675" priority="208"/>
  </conditionalFormatting>
  <conditionalFormatting sqref="A53">
    <cfRule type="duplicateValues" dxfId="2674" priority="210"/>
    <cfRule type="duplicateValues" dxfId="2673" priority="211"/>
    <cfRule type="duplicateValues" dxfId="2672" priority="212"/>
    <cfRule type="duplicateValues" dxfId="2671" priority="213"/>
    <cfRule type="duplicateValues" dxfId="2670" priority="214"/>
  </conditionalFormatting>
  <conditionalFormatting sqref="A54">
    <cfRule type="duplicateValues" dxfId="2669" priority="216"/>
    <cfRule type="duplicateValues" dxfId="2668" priority="217"/>
    <cfRule type="duplicateValues" dxfId="2667" priority="218"/>
    <cfRule type="duplicateValues" dxfId="2666" priority="219"/>
    <cfRule type="duplicateValues" dxfId="2665" priority="220"/>
  </conditionalFormatting>
  <conditionalFormatting sqref="A55">
    <cfRule type="duplicateValues" dxfId="2664" priority="222"/>
    <cfRule type="duplicateValues" dxfId="2663" priority="223"/>
    <cfRule type="duplicateValues" dxfId="2662" priority="224"/>
    <cfRule type="duplicateValues" dxfId="2661" priority="225"/>
    <cfRule type="duplicateValues" dxfId="2660" priority="226"/>
  </conditionalFormatting>
  <conditionalFormatting sqref="A56">
    <cfRule type="duplicateValues" dxfId="2659" priority="234"/>
    <cfRule type="duplicateValues" dxfId="2658" priority="235"/>
    <cfRule type="duplicateValues" dxfId="2657" priority="236"/>
    <cfRule type="duplicateValues" dxfId="2656" priority="237"/>
    <cfRule type="duplicateValues" dxfId="2655" priority="238"/>
  </conditionalFormatting>
  <conditionalFormatting sqref="A57">
    <cfRule type="duplicateValues" dxfId="2654" priority="240"/>
    <cfRule type="duplicateValues" dxfId="2653" priority="241"/>
    <cfRule type="duplicateValues" dxfId="2652" priority="242"/>
    <cfRule type="duplicateValues" dxfId="2651" priority="243"/>
    <cfRule type="duplicateValues" dxfId="2650" priority="244"/>
  </conditionalFormatting>
  <conditionalFormatting sqref="A58">
    <cfRule type="duplicateValues" dxfId="2649" priority="246"/>
    <cfRule type="duplicateValues" dxfId="2648" priority="247"/>
    <cfRule type="duplicateValues" dxfId="2647" priority="248"/>
    <cfRule type="duplicateValues" dxfId="2646" priority="249"/>
    <cfRule type="duplicateValues" dxfId="2645" priority="250"/>
  </conditionalFormatting>
  <conditionalFormatting sqref="A59">
    <cfRule type="duplicateValues" dxfId="2644" priority="252"/>
    <cfRule type="duplicateValues" dxfId="2643" priority="253"/>
    <cfRule type="duplicateValues" dxfId="2642" priority="254"/>
    <cfRule type="duplicateValues" dxfId="2641" priority="255"/>
    <cfRule type="duplicateValues" dxfId="2640" priority="256"/>
  </conditionalFormatting>
  <conditionalFormatting sqref="A60">
    <cfRule type="duplicateValues" dxfId="2639" priority="258"/>
    <cfRule type="duplicateValues" dxfId="2638" priority="259"/>
    <cfRule type="duplicateValues" dxfId="2637" priority="260"/>
    <cfRule type="duplicateValues" dxfId="2636" priority="261"/>
    <cfRule type="duplicateValues" dxfId="2635" priority="262"/>
  </conditionalFormatting>
  <conditionalFormatting sqref="A61">
    <cfRule type="duplicateValues" dxfId="2634" priority="264"/>
    <cfRule type="duplicateValues" dxfId="2633" priority="265"/>
    <cfRule type="duplicateValues" dxfId="2632" priority="266"/>
    <cfRule type="duplicateValues" dxfId="2631" priority="267"/>
    <cfRule type="duplicateValues" dxfId="2630" priority="268"/>
  </conditionalFormatting>
  <conditionalFormatting sqref="A62">
    <cfRule type="duplicateValues" dxfId="2629" priority="270"/>
    <cfRule type="duplicateValues" dxfId="2628" priority="271"/>
    <cfRule type="duplicateValues" dxfId="2627" priority="272"/>
    <cfRule type="duplicateValues" dxfId="2626" priority="273"/>
    <cfRule type="duplicateValues" dxfId="2625" priority="274"/>
  </conditionalFormatting>
  <conditionalFormatting sqref="A63">
    <cfRule type="duplicateValues" dxfId="2624" priority="276"/>
    <cfRule type="duplicateValues" dxfId="2623" priority="277"/>
    <cfRule type="duplicateValues" dxfId="2622" priority="278"/>
    <cfRule type="duplicateValues" dxfId="2621" priority="279"/>
    <cfRule type="duplicateValues" dxfId="2620" priority="280"/>
  </conditionalFormatting>
  <conditionalFormatting sqref="A64">
    <cfRule type="duplicateValues" dxfId="2619" priority="282"/>
    <cfRule type="duplicateValues" dxfId="2618" priority="283"/>
    <cfRule type="duplicateValues" dxfId="2617" priority="284"/>
    <cfRule type="duplicateValues" dxfId="2616" priority="285"/>
    <cfRule type="duplicateValues" dxfId="2615" priority="286"/>
  </conditionalFormatting>
  <conditionalFormatting sqref="A65">
    <cfRule type="duplicateValues" dxfId="2614" priority="288"/>
    <cfRule type="duplicateValues" dxfId="2613" priority="289"/>
    <cfRule type="duplicateValues" dxfId="2612" priority="290"/>
    <cfRule type="duplicateValues" dxfId="2611" priority="291"/>
    <cfRule type="duplicateValues" dxfId="2610" priority="292"/>
  </conditionalFormatting>
  <conditionalFormatting sqref="A66">
    <cfRule type="duplicateValues" dxfId="2609" priority="294"/>
    <cfRule type="duplicateValues" dxfId="2608" priority="295"/>
    <cfRule type="duplicateValues" dxfId="2607" priority="296"/>
    <cfRule type="duplicateValues" dxfId="2606" priority="297"/>
    <cfRule type="duplicateValues" dxfId="2605" priority="298"/>
  </conditionalFormatting>
  <conditionalFormatting sqref="A67">
    <cfRule type="duplicateValues" dxfId="2604" priority="300"/>
    <cfRule type="duplicateValues" dxfId="2603" priority="301"/>
    <cfRule type="duplicateValues" dxfId="2602" priority="302"/>
    <cfRule type="duplicateValues" dxfId="2601" priority="303"/>
    <cfRule type="duplicateValues" dxfId="2600" priority="304"/>
  </conditionalFormatting>
  <conditionalFormatting sqref="A68">
    <cfRule type="duplicateValues" dxfId="2599" priority="306"/>
    <cfRule type="duplicateValues" dxfId="2598" priority="307"/>
    <cfRule type="duplicateValues" dxfId="2597" priority="308"/>
    <cfRule type="duplicateValues" dxfId="2596" priority="309"/>
    <cfRule type="duplicateValues" dxfId="2595" priority="310"/>
  </conditionalFormatting>
  <conditionalFormatting sqref="A69">
    <cfRule type="duplicateValues" dxfId="2594" priority="318"/>
    <cfRule type="duplicateValues" dxfId="2593" priority="319"/>
    <cfRule type="duplicateValues" dxfId="2592" priority="320"/>
    <cfRule type="duplicateValues" dxfId="2591" priority="321"/>
    <cfRule type="duplicateValues" dxfId="2590" priority="322"/>
  </conditionalFormatting>
  <conditionalFormatting sqref="A70">
    <cfRule type="duplicateValues" dxfId="2589" priority="324"/>
    <cfRule type="duplicateValues" dxfId="2588" priority="325"/>
    <cfRule type="duplicateValues" dxfId="2587" priority="326"/>
    <cfRule type="duplicateValues" dxfId="2586" priority="327"/>
    <cfRule type="duplicateValues" dxfId="2585" priority="328"/>
  </conditionalFormatting>
  <conditionalFormatting sqref="A71">
    <cfRule type="duplicateValues" dxfId="2584" priority="336"/>
    <cfRule type="duplicateValues" dxfId="2583" priority="337"/>
    <cfRule type="duplicateValues" dxfId="2582" priority="338"/>
    <cfRule type="duplicateValues" dxfId="2581" priority="339"/>
    <cfRule type="duplicateValues" dxfId="2580" priority="340"/>
  </conditionalFormatting>
  <conditionalFormatting sqref="A72">
    <cfRule type="duplicateValues" dxfId="2579" priority="342"/>
    <cfRule type="duplicateValues" dxfId="2578" priority="343"/>
    <cfRule type="duplicateValues" dxfId="2577" priority="344"/>
    <cfRule type="duplicateValues" dxfId="2576" priority="345"/>
    <cfRule type="duplicateValues" dxfId="2575" priority="346"/>
  </conditionalFormatting>
  <conditionalFormatting sqref="A73">
    <cfRule type="duplicateValues" dxfId="2574" priority="348"/>
    <cfRule type="duplicateValues" dxfId="2573" priority="349"/>
    <cfRule type="duplicateValues" dxfId="2572" priority="350"/>
    <cfRule type="duplicateValues" dxfId="2571" priority="351"/>
    <cfRule type="duplicateValues" dxfId="2570" priority="352"/>
  </conditionalFormatting>
  <conditionalFormatting sqref="A74">
    <cfRule type="duplicateValues" dxfId="2569" priority="401"/>
    <cfRule type="duplicateValues" dxfId="2568" priority="402"/>
    <cfRule type="duplicateValues" dxfId="2567" priority="403"/>
    <cfRule type="duplicateValues" dxfId="2566" priority="404"/>
    <cfRule type="duplicateValues" dxfId="2565" priority="405"/>
  </conditionalFormatting>
  <conditionalFormatting sqref="A75">
    <cfRule type="duplicateValues" dxfId="2564" priority="360"/>
    <cfRule type="duplicateValues" dxfId="2563" priority="361"/>
    <cfRule type="duplicateValues" dxfId="2562" priority="362"/>
    <cfRule type="duplicateValues" dxfId="2561" priority="363"/>
    <cfRule type="duplicateValues" dxfId="2560" priority="364"/>
  </conditionalFormatting>
  <conditionalFormatting sqref="A76">
    <cfRule type="duplicateValues" dxfId="2559" priority="366"/>
    <cfRule type="duplicateValues" dxfId="2558" priority="367"/>
    <cfRule type="duplicateValues" dxfId="2557" priority="368"/>
    <cfRule type="duplicateValues" dxfId="2556" priority="369"/>
    <cfRule type="duplicateValues" dxfId="2555" priority="370"/>
  </conditionalFormatting>
  <conditionalFormatting sqref="A77">
    <cfRule type="duplicateValues" dxfId="2554" priority="372"/>
    <cfRule type="duplicateValues" dxfId="2553" priority="373"/>
    <cfRule type="duplicateValues" dxfId="2552" priority="374"/>
    <cfRule type="duplicateValues" dxfId="2551" priority="375"/>
    <cfRule type="duplicateValues" dxfId="2550" priority="376"/>
  </conditionalFormatting>
  <conditionalFormatting sqref="A78">
    <cfRule type="duplicateValues" dxfId="2549" priority="378"/>
    <cfRule type="duplicateValues" dxfId="2548" priority="379"/>
    <cfRule type="duplicateValues" dxfId="2547" priority="380"/>
    <cfRule type="duplicateValues" dxfId="2546" priority="381"/>
    <cfRule type="duplicateValues" dxfId="2545" priority="382"/>
  </conditionalFormatting>
  <conditionalFormatting sqref="A79">
    <cfRule type="duplicateValues" dxfId="2544" priority="384"/>
    <cfRule type="duplicateValues" dxfId="2543" priority="385"/>
    <cfRule type="duplicateValues" dxfId="2542" priority="386"/>
    <cfRule type="duplicateValues" dxfId="2541" priority="387"/>
    <cfRule type="duplicateValues" dxfId="2540" priority="388"/>
  </conditionalFormatting>
  <conditionalFormatting sqref="A80">
    <cfRule type="duplicateValues" dxfId="2539" priority="390"/>
    <cfRule type="duplicateValues" dxfId="2538" priority="391"/>
    <cfRule type="duplicateValues" dxfId="2537" priority="392"/>
    <cfRule type="duplicateValues" dxfId="2536" priority="393"/>
    <cfRule type="duplicateValues" dxfId="2535" priority="394"/>
  </conditionalFormatting>
  <conditionalFormatting sqref="A82">
    <cfRule type="duplicateValues" dxfId="2534" priority="407"/>
    <cfRule type="duplicateValues" dxfId="2533" priority="408"/>
    <cfRule type="duplicateValues" dxfId="2532" priority="409"/>
    <cfRule type="duplicateValues" dxfId="2531" priority="410"/>
    <cfRule type="duplicateValues" dxfId="2530" priority="411"/>
  </conditionalFormatting>
  <conditionalFormatting sqref="A147">
    <cfRule type="duplicateValues" dxfId="2529" priority="395"/>
    <cfRule type="duplicateValues" dxfId="2528" priority="396"/>
    <cfRule type="duplicateValues" dxfId="2527" priority="397"/>
    <cfRule type="duplicateValues" dxfId="2526" priority="398"/>
    <cfRule type="duplicateValues" dxfId="2525" priority="399"/>
  </conditionalFormatting>
  <conditionalFormatting sqref="A148:A453 A83:A146 A2:A3 A81 A13">
    <cfRule type="duplicateValues" dxfId="2524" priority="471"/>
    <cfRule type="duplicateValues" dxfId="2523" priority="472"/>
    <cfRule type="duplicateValues" dxfId="2522" priority="473"/>
    <cfRule type="duplicateValues" dxfId="2521" priority="474"/>
  </conditionalFormatting>
  <conditionalFormatting sqref="A454">
    <cfRule type="duplicateValues" dxfId="2520" priority="455"/>
    <cfRule type="duplicateValues" dxfId="2519" priority="456"/>
    <cfRule type="duplicateValues" dxfId="2518" priority="457"/>
    <cfRule type="duplicateValues" dxfId="2517" priority="458"/>
    <cfRule type="duplicateValues" dxfId="2516" priority="459"/>
  </conditionalFormatting>
  <conditionalFormatting sqref="A455">
    <cfRule type="duplicateValues" dxfId="2515" priority="449"/>
    <cfRule type="duplicateValues" dxfId="2514" priority="450"/>
    <cfRule type="duplicateValues" dxfId="2513" priority="451"/>
    <cfRule type="duplicateValues" dxfId="2512" priority="452"/>
    <cfRule type="duplicateValues" dxfId="2511" priority="453"/>
  </conditionalFormatting>
  <conditionalFormatting sqref="A456">
    <cfRule type="duplicateValues" dxfId="2510" priority="443"/>
    <cfRule type="duplicateValues" dxfId="2509" priority="444"/>
    <cfRule type="duplicateValues" dxfId="2508" priority="445"/>
    <cfRule type="duplicateValues" dxfId="2507" priority="446"/>
    <cfRule type="duplicateValues" dxfId="2506" priority="447"/>
  </conditionalFormatting>
  <conditionalFormatting sqref="A457">
    <cfRule type="duplicateValues" dxfId="2505" priority="437"/>
    <cfRule type="duplicateValues" dxfId="2504" priority="438"/>
    <cfRule type="duplicateValues" dxfId="2503" priority="439"/>
    <cfRule type="duplicateValues" dxfId="2502" priority="440"/>
    <cfRule type="duplicateValues" dxfId="2501" priority="441"/>
  </conditionalFormatting>
  <conditionalFormatting sqref="A458">
    <cfRule type="duplicateValues" dxfId="2500" priority="431"/>
    <cfRule type="duplicateValues" dxfId="2499" priority="432"/>
    <cfRule type="duplicateValues" dxfId="2498" priority="433"/>
    <cfRule type="duplicateValues" dxfId="2497" priority="434"/>
    <cfRule type="duplicateValues" dxfId="2496" priority="435"/>
  </conditionalFormatting>
  <conditionalFormatting sqref="A459">
    <cfRule type="duplicateValues" dxfId="2495" priority="425"/>
    <cfRule type="duplicateValues" dxfId="2494" priority="426"/>
    <cfRule type="duplicateValues" dxfId="2493" priority="427"/>
    <cfRule type="duplicateValues" dxfId="2492" priority="428"/>
    <cfRule type="duplicateValues" dxfId="2491" priority="429"/>
  </conditionalFormatting>
  <conditionalFormatting sqref="A460">
    <cfRule type="duplicateValues" dxfId="2490" priority="419"/>
    <cfRule type="duplicateValues" dxfId="2489" priority="420"/>
    <cfRule type="duplicateValues" dxfId="2488" priority="421"/>
    <cfRule type="duplicateValues" dxfId="2487" priority="422"/>
    <cfRule type="duplicateValues" dxfId="2486" priority="423"/>
  </conditionalFormatting>
  <conditionalFormatting sqref="A461">
    <cfRule type="duplicateValues" dxfId="2485" priority="413"/>
    <cfRule type="duplicateValues" dxfId="2484" priority="414"/>
    <cfRule type="duplicateValues" dxfId="2483" priority="415"/>
    <cfRule type="duplicateValues" dxfId="2482" priority="416"/>
    <cfRule type="duplicateValues" dxfId="2481" priority="417"/>
  </conditionalFormatting>
  <conditionalFormatting sqref="B1">
    <cfRule type="duplicateValues" dxfId="2480" priority="353"/>
    <cfRule type="duplicateValues" dxfId="2479" priority="354"/>
  </conditionalFormatting>
  <conditionalFormatting sqref="B3">
    <cfRule type="duplicateValues" dxfId="2478" priority="61"/>
  </conditionalFormatting>
  <conditionalFormatting sqref="B4">
    <cfRule type="duplicateValues" dxfId="2477" priority="1"/>
  </conditionalFormatting>
  <conditionalFormatting sqref="B5">
    <cfRule type="duplicateValues" dxfId="2476" priority="7"/>
  </conditionalFormatting>
  <conditionalFormatting sqref="B6">
    <cfRule type="duplicateValues" dxfId="2475" priority="49"/>
  </conditionalFormatting>
  <conditionalFormatting sqref="B7">
    <cfRule type="duplicateValues" dxfId="2474" priority="25"/>
  </conditionalFormatting>
  <conditionalFormatting sqref="B8">
    <cfRule type="duplicateValues" dxfId="2473" priority="13"/>
  </conditionalFormatting>
  <conditionalFormatting sqref="B9">
    <cfRule type="duplicateValues" dxfId="2472" priority="19"/>
  </conditionalFormatting>
  <conditionalFormatting sqref="B10">
    <cfRule type="duplicateValues" dxfId="2471" priority="31"/>
  </conditionalFormatting>
  <conditionalFormatting sqref="B11">
    <cfRule type="duplicateValues" dxfId="2470" priority="43"/>
  </conditionalFormatting>
  <conditionalFormatting sqref="B12">
    <cfRule type="duplicateValues" dxfId="2469" priority="37"/>
  </conditionalFormatting>
  <conditionalFormatting sqref="B14">
    <cfRule type="duplicateValues" dxfId="2468" priority="55"/>
  </conditionalFormatting>
  <conditionalFormatting sqref="B15">
    <cfRule type="duplicateValues" dxfId="2467" priority="62"/>
  </conditionalFormatting>
  <conditionalFormatting sqref="B16">
    <cfRule type="duplicateValues" dxfId="2466" priority="470"/>
  </conditionalFormatting>
  <conditionalFormatting sqref="B17">
    <cfRule type="duplicateValues" dxfId="2465" priority="68"/>
  </conditionalFormatting>
  <conditionalFormatting sqref="B18">
    <cfRule type="duplicateValues" dxfId="2464" priority="86"/>
  </conditionalFormatting>
  <conditionalFormatting sqref="B19">
    <cfRule type="duplicateValues" dxfId="2463" priority="74"/>
  </conditionalFormatting>
  <conditionalFormatting sqref="B20">
    <cfRule type="duplicateValues" dxfId="2462" priority="80"/>
  </conditionalFormatting>
  <conditionalFormatting sqref="B21">
    <cfRule type="duplicateValues" dxfId="2461" priority="465"/>
  </conditionalFormatting>
  <conditionalFormatting sqref="B22">
    <cfRule type="duplicateValues" dxfId="2460" priority="98"/>
  </conditionalFormatting>
  <conditionalFormatting sqref="B23:B24">
    <cfRule type="duplicateValues" dxfId="2459" priority="92"/>
  </conditionalFormatting>
  <conditionalFormatting sqref="B25">
    <cfRule type="duplicateValues" dxfId="2458" priority="104"/>
  </conditionalFormatting>
  <conditionalFormatting sqref="B26">
    <cfRule type="duplicateValues" dxfId="2457" priority="116"/>
  </conditionalFormatting>
  <conditionalFormatting sqref="B27">
    <cfRule type="duplicateValues" dxfId="2456" priority="110"/>
  </conditionalFormatting>
  <conditionalFormatting sqref="B28">
    <cfRule type="duplicateValues" dxfId="2455" priority="128"/>
  </conditionalFormatting>
  <conditionalFormatting sqref="B29">
    <cfRule type="duplicateValues" dxfId="2454" priority="122"/>
  </conditionalFormatting>
  <conditionalFormatting sqref="B30">
    <cfRule type="duplicateValues" dxfId="2453" priority="146"/>
  </conditionalFormatting>
  <conditionalFormatting sqref="B31">
    <cfRule type="duplicateValues" dxfId="2452" priority="134"/>
  </conditionalFormatting>
  <conditionalFormatting sqref="B32">
    <cfRule type="duplicateValues" dxfId="2451" priority="152"/>
  </conditionalFormatting>
  <conditionalFormatting sqref="B33">
    <cfRule type="duplicateValues" dxfId="2450" priority="140"/>
  </conditionalFormatting>
  <conditionalFormatting sqref="B34">
    <cfRule type="duplicateValues" dxfId="2449" priority="158"/>
  </conditionalFormatting>
  <conditionalFormatting sqref="B35">
    <cfRule type="duplicateValues" dxfId="2448" priority="164"/>
  </conditionalFormatting>
  <conditionalFormatting sqref="B36">
    <cfRule type="duplicateValues" dxfId="2447" priority="171"/>
  </conditionalFormatting>
  <conditionalFormatting sqref="B37:B43">
    <cfRule type="duplicateValues" dxfId="2446" priority="329"/>
  </conditionalFormatting>
  <conditionalFormatting sqref="B44:B45">
    <cfRule type="duplicateValues" dxfId="2445" priority="311"/>
  </conditionalFormatting>
  <conditionalFormatting sqref="B46:B47">
    <cfRule type="duplicateValues" dxfId="2444" priority="227"/>
  </conditionalFormatting>
  <conditionalFormatting sqref="B48:B49">
    <cfRule type="duplicateValues" dxfId="2443" priority="177"/>
  </conditionalFormatting>
  <conditionalFormatting sqref="B50">
    <cfRule type="duplicateValues" dxfId="2442" priority="187"/>
  </conditionalFormatting>
  <conditionalFormatting sqref="B51">
    <cfRule type="duplicateValues" dxfId="2441" priority="197"/>
  </conditionalFormatting>
  <conditionalFormatting sqref="B52">
    <cfRule type="duplicateValues" dxfId="2440" priority="203"/>
  </conditionalFormatting>
  <conditionalFormatting sqref="B53">
    <cfRule type="duplicateValues" dxfId="2439" priority="209"/>
  </conditionalFormatting>
  <conditionalFormatting sqref="B54">
    <cfRule type="duplicateValues" dxfId="2438" priority="215"/>
  </conditionalFormatting>
  <conditionalFormatting sqref="B55">
    <cfRule type="duplicateValues" dxfId="2437" priority="221"/>
  </conditionalFormatting>
  <conditionalFormatting sqref="B56">
    <cfRule type="duplicateValues" dxfId="2436" priority="233"/>
  </conditionalFormatting>
  <conditionalFormatting sqref="B57">
    <cfRule type="duplicateValues" dxfId="2435" priority="239"/>
  </conditionalFormatting>
  <conditionalFormatting sqref="B58">
    <cfRule type="duplicateValues" dxfId="2434" priority="245"/>
  </conditionalFormatting>
  <conditionalFormatting sqref="B59">
    <cfRule type="duplicateValues" dxfId="2433" priority="251"/>
  </conditionalFormatting>
  <conditionalFormatting sqref="B60">
    <cfRule type="duplicateValues" dxfId="2432" priority="257"/>
  </conditionalFormatting>
  <conditionalFormatting sqref="B61">
    <cfRule type="duplicateValues" dxfId="2431" priority="263"/>
  </conditionalFormatting>
  <conditionalFormatting sqref="B62">
    <cfRule type="duplicateValues" dxfId="2430" priority="269"/>
  </conditionalFormatting>
  <conditionalFormatting sqref="B63">
    <cfRule type="duplicateValues" dxfId="2429" priority="275"/>
  </conditionalFormatting>
  <conditionalFormatting sqref="B64">
    <cfRule type="duplicateValues" dxfId="2428" priority="281"/>
  </conditionalFormatting>
  <conditionalFormatting sqref="B65">
    <cfRule type="duplicateValues" dxfId="2427" priority="287"/>
  </conditionalFormatting>
  <conditionalFormatting sqref="B66">
    <cfRule type="duplicateValues" dxfId="2426" priority="293"/>
  </conditionalFormatting>
  <conditionalFormatting sqref="B67">
    <cfRule type="duplicateValues" dxfId="2425" priority="299"/>
  </conditionalFormatting>
  <conditionalFormatting sqref="B68">
    <cfRule type="duplicateValues" dxfId="2424" priority="305"/>
  </conditionalFormatting>
  <conditionalFormatting sqref="B69">
    <cfRule type="duplicateValues" dxfId="2423" priority="317"/>
  </conditionalFormatting>
  <conditionalFormatting sqref="B70">
    <cfRule type="duplicateValues" dxfId="2422" priority="323"/>
  </conditionalFormatting>
  <conditionalFormatting sqref="B71">
    <cfRule type="duplicateValues" dxfId="2421" priority="335"/>
  </conditionalFormatting>
  <conditionalFormatting sqref="B72">
    <cfRule type="duplicateValues" dxfId="2420" priority="341"/>
  </conditionalFormatting>
  <conditionalFormatting sqref="B73">
    <cfRule type="duplicateValues" dxfId="2419" priority="347"/>
  </conditionalFormatting>
  <conditionalFormatting sqref="B74">
    <cfRule type="duplicateValues" dxfId="2418" priority="400"/>
  </conditionalFormatting>
  <conditionalFormatting sqref="B75">
    <cfRule type="duplicateValues" dxfId="2417" priority="359"/>
  </conditionalFormatting>
  <conditionalFormatting sqref="B76">
    <cfRule type="duplicateValues" dxfId="2416" priority="365"/>
  </conditionalFormatting>
  <conditionalFormatting sqref="B77">
    <cfRule type="duplicateValues" dxfId="2415" priority="371"/>
  </conditionalFormatting>
  <conditionalFormatting sqref="B78">
    <cfRule type="duplicateValues" dxfId="2414" priority="377"/>
  </conditionalFormatting>
  <conditionalFormatting sqref="B79">
    <cfRule type="duplicateValues" dxfId="2413" priority="383"/>
  </conditionalFormatting>
  <conditionalFormatting sqref="B80">
    <cfRule type="duplicateValues" dxfId="2412" priority="389"/>
  </conditionalFormatting>
  <conditionalFormatting sqref="B82">
    <cfRule type="duplicateValues" dxfId="2411" priority="406"/>
  </conditionalFormatting>
  <conditionalFormatting sqref="B83:B453 B2 B81 B13">
    <cfRule type="duplicateValues" dxfId="2410" priority="475"/>
  </conditionalFormatting>
  <conditionalFormatting sqref="B454">
    <cfRule type="duplicateValues" dxfId="2409" priority="454"/>
  </conditionalFormatting>
  <conditionalFormatting sqref="B455">
    <cfRule type="duplicateValues" dxfId="2408" priority="448"/>
  </conditionalFormatting>
  <conditionalFormatting sqref="B456">
    <cfRule type="duplicateValues" dxfId="2407" priority="442"/>
  </conditionalFormatting>
  <conditionalFormatting sqref="B457">
    <cfRule type="duplicateValues" dxfId="2406" priority="436"/>
  </conditionalFormatting>
  <conditionalFormatting sqref="B458">
    <cfRule type="duplicateValues" dxfId="2405" priority="430"/>
  </conditionalFormatting>
  <conditionalFormatting sqref="B459">
    <cfRule type="duplicateValues" dxfId="2404" priority="424"/>
  </conditionalFormatting>
  <conditionalFormatting sqref="B460">
    <cfRule type="duplicateValues" dxfId="2403" priority="418"/>
  </conditionalFormatting>
  <conditionalFormatting sqref="B461">
    <cfRule type="duplicateValues" dxfId="2402" priority="412"/>
  </conditionalFormatting>
  <conditionalFormatting sqref="C1:G1">
    <cfRule type="duplicateValues" dxfId="2401" priority="460"/>
  </conditionalFormatting>
  <conditionalFormatting sqref="H1:M1">
    <cfRule type="duplicateValues" dxfId="2400" priority="170"/>
  </conditionalFormatting>
  <conditionalFormatting sqref="N48:XFD49">
    <cfRule type="duplicateValues" dxfId="2399" priority="183"/>
    <cfRule type="duplicateValues" dxfId="2398" priority="184"/>
    <cfRule type="duplicateValues" dxfId="2397" priority="185"/>
    <cfRule type="duplicateValues" dxfId="2396" priority="186"/>
  </conditionalFormatting>
  <conditionalFormatting sqref="N50:XFD50">
    <cfRule type="duplicateValues" dxfId="2395" priority="193"/>
    <cfRule type="duplicateValues" dxfId="2394" priority="194"/>
    <cfRule type="duplicateValues" dxfId="2393" priority="195"/>
    <cfRule type="duplicateValues" dxfId="2392" priority="196"/>
  </conditionalFormatting>
  <pageMargins left="0.7" right="0.7" top="0.75" bottom="0.75" header="0.3" footer="0.3"/>
  <pageSetup scale="10" orientation="portrait" horizontalDpi="300" verticalDpi="300" r:id="rId1"/>
  <customProperties>
    <customPr name="AblebitsBackupSheet"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13</vt:i4>
      </vt:variant>
    </vt:vector>
  </HeadingPairs>
  <TitlesOfParts>
    <vt:vector size="36" baseType="lpstr">
      <vt:lpstr>#Registered Charities  (26)</vt:lpstr>
      <vt:lpstr>Special Registration Charities</vt:lpstr>
      <vt:lpstr>2018</vt:lpstr>
      <vt:lpstr>2019</vt:lpstr>
      <vt:lpstr>#2020 (2)</vt:lpstr>
      <vt:lpstr>#2020 (3)</vt:lpstr>
      <vt:lpstr>2020</vt:lpstr>
      <vt:lpstr>2021</vt:lpstr>
      <vt:lpstr>#2021 (2)</vt:lpstr>
      <vt:lpstr>#2021 (3)</vt:lpstr>
      <vt:lpstr>#2022 (2)</vt:lpstr>
      <vt:lpstr>#2022 (3)</vt:lpstr>
      <vt:lpstr>#2022 (4)</vt:lpstr>
      <vt:lpstr>#2022 (5)</vt:lpstr>
      <vt:lpstr>#2021 (4)</vt:lpstr>
      <vt:lpstr>2022</vt:lpstr>
      <vt:lpstr>2023</vt:lpstr>
      <vt:lpstr>2024</vt:lpstr>
      <vt:lpstr>2025</vt:lpstr>
      <vt:lpstr>REVOCATION (S.Region)</vt:lpstr>
      <vt:lpstr>Revocation (N.Region)</vt:lpstr>
      <vt:lpstr>Classification</vt:lpstr>
      <vt:lpstr>Parishes</vt:lpstr>
      <vt:lpstr>'#2020 (2)'!Print_Area</vt:lpstr>
      <vt:lpstr>'#2020 (3)'!Print_Area</vt:lpstr>
      <vt:lpstr>'#2021 (2)'!Print_Area</vt:lpstr>
      <vt:lpstr>'#2021 (3)'!Print_Area</vt:lpstr>
      <vt:lpstr>'#2021 (4)'!Print_Area</vt:lpstr>
      <vt:lpstr>'#2022 (2)'!Print_Area</vt:lpstr>
      <vt:lpstr>'#2022 (3)'!Print_Area</vt:lpstr>
      <vt:lpstr>'#2022 (4)'!Print_Area</vt:lpstr>
      <vt:lpstr>'#2022 (5)'!Print_Area</vt:lpstr>
      <vt:lpstr>'#Registered Charities  (26)'!Print_Area</vt:lpstr>
      <vt:lpstr>'2020'!Print_Area</vt:lpstr>
      <vt:lpstr>'2021'!Print_Area</vt:lpstr>
      <vt:lpstr>'REVOCATION (S.Region)'!Print_Area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Kassy</dc:creator>
  <cp:lastModifiedBy>Orlando Foster</cp:lastModifiedBy>
  <cp:lastPrinted>2025-02-06T21:14:34Z</cp:lastPrinted>
  <dcterms:created xsi:type="dcterms:W3CDTF">2014-02-11T19:18:31Z</dcterms:created>
  <dcterms:modified xsi:type="dcterms:W3CDTF">2026-07-02T18:15:31Z</dcterms:modified>
</cp:coreProperties>
</file>